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M:\UTILITIES INC\(.227) 2016 CONSOLIDATED RATE CASE\Discovery from OPC (1st)\Sup documents to produce\"/>
    </mc:Choice>
  </mc:AlternateContent>
  <bookViews>
    <workbookView xWindow="0" yWindow="0" windowWidth="19200" windowHeight="7290"/>
  </bookViews>
  <sheets>
    <sheet name="Cypress Lakes Plant Acc Bal" sheetId="1" r:id="rId1"/>
    <sheet name="Cypress Lakes Dep Exp" sheetId="2" r:id="rId2"/>
    <sheet name="Eagle Ridge Plant Acc Bal" sheetId="3" r:id="rId3"/>
    <sheet name="Eagle Ridge Dep Exp" sheetId="4" r:id="rId4"/>
    <sheet name="Labrador Plant Acc Bal" sheetId="5" r:id="rId5"/>
    <sheet name="Labrador Dep Exp" sheetId="6" r:id="rId6"/>
    <sheet name="Lake Placid Plant Acc Bal" sheetId="7" r:id="rId7"/>
    <sheet name="Lake Placid Dep Exp" sheetId="8" r:id="rId8"/>
    <sheet name="Longwood Plant Acc Bal" sheetId="9" r:id="rId9"/>
    <sheet name="Longwood Dep Exp" sheetId="10" r:id="rId10"/>
    <sheet name="LUSI Plant Acc Bal" sheetId="11" r:id="rId11"/>
    <sheet name="LUSI Dep Exp" sheetId="12" r:id="rId12"/>
    <sheet name="Mid-County Plant Acc Bal" sheetId="13" r:id="rId13"/>
    <sheet name="Mid-County Dep Exp" sheetId="14" r:id="rId14"/>
    <sheet name="Pennbrooke Plant Acc Bal" sheetId="15" r:id="rId15"/>
    <sheet name="Pennbrooke Dep Exp" sheetId="16" r:id="rId16"/>
    <sheet name="Sandalhaven Plant Acc Bal" sheetId="17" r:id="rId17"/>
    <sheet name="Sandalhaven Dep Exp" sheetId="18" r:id="rId18"/>
    <sheet name="Sanlando Plant Acc Bal" sheetId="19" r:id="rId19"/>
    <sheet name="Sanlando Dep Exp" sheetId="20" r:id="rId20"/>
    <sheet name="Tierra Verde Plant Acc Bal" sheetId="21" r:id="rId21"/>
    <sheet name="Tierra Verde Dep Exp" sheetId="22" r:id="rId22"/>
    <sheet name="UIF Marion Plant Acc Bal" sheetId="23" r:id="rId23"/>
    <sheet name="UIF Orange Plant Acc Bal" sheetId="29" r:id="rId24"/>
    <sheet name="UIF Pasco Plant Acc Bal" sheetId="25" r:id="rId25"/>
    <sheet name="UIF Pinellas Plant Acc Dep" sheetId="27" r:id="rId26"/>
    <sheet name="UIF Seminole Plant Acc Dep" sheetId="31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G202" i="25" l="1"/>
  <c r="AG199" i="25"/>
  <c r="AF199" i="25"/>
  <c r="AE199" i="25"/>
  <c r="AD199" i="25"/>
  <c r="AC199" i="25"/>
  <c r="AB199" i="25"/>
  <c r="AA199" i="25"/>
  <c r="Z199" i="25"/>
  <c r="Y199" i="25"/>
  <c r="X199" i="25"/>
  <c r="W199" i="25"/>
  <c r="V199" i="25"/>
  <c r="U199" i="25"/>
  <c r="Q199" i="25"/>
  <c r="P199" i="25"/>
  <c r="O199" i="25"/>
  <c r="N199" i="25"/>
  <c r="M199" i="25"/>
  <c r="L199" i="25"/>
  <c r="K199" i="25"/>
  <c r="J199" i="25"/>
  <c r="I199" i="25"/>
  <c r="H199" i="25"/>
  <c r="G199" i="25"/>
  <c r="F199" i="25"/>
  <c r="E199" i="25"/>
  <c r="D199" i="25"/>
  <c r="AE196" i="25"/>
  <c r="AB196" i="25"/>
  <c r="AA196" i="25"/>
  <c r="W196" i="25"/>
  <c r="I196" i="25"/>
  <c r="H196" i="25"/>
  <c r="Q195" i="25"/>
  <c r="AH194" i="25"/>
  <c r="AG194" i="25"/>
  <c r="AG196" i="25" s="1"/>
  <c r="AF194" i="25"/>
  <c r="AF196" i="25" s="1"/>
  <c r="AE194" i="25"/>
  <c r="AD194" i="25"/>
  <c r="AD196" i="25" s="1"/>
  <c r="AC194" i="25"/>
  <c r="AC196" i="25" s="1"/>
  <c r="AB194" i="25"/>
  <c r="AA194" i="25"/>
  <c r="Z194" i="25"/>
  <c r="Z196" i="25" s="1"/>
  <c r="Y194" i="25"/>
  <c r="Y196" i="25" s="1"/>
  <c r="X194" i="25"/>
  <c r="X196" i="25" s="1"/>
  <c r="W194" i="25"/>
  <c r="V194" i="25"/>
  <c r="V196" i="25" s="1"/>
  <c r="U194" i="25"/>
  <c r="U196" i="25" s="1"/>
  <c r="P194" i="25"/>
  <c r="O194" i="25"/>
  <c r="N194" i="25"/>
  <c r="M194" i="25"/>
  <c r="M196" i="25" s="1"/>
  <c r="L194" i="25"/>
  <c r="K194" i="25"/>
  <c r="J194" i="25"/>
  <c r="I194" i="25"/>
  <c r="H194" i="25"/>
  <c r="G194" i="25"/>
  <c r="F194" i="25"/>
  <c r="E194" i="25"/>
  <c r="E196" i="25" s="1"/>
  <c r="D194" i="25"/>
  <c r="P193" i="25"/>
  <c r="P196" i="25" s="1"/>
  <c r="O193" i="25"/>
  <c r="O196" i="25" s="1"/>
  <c r="N193" i="25"/>
  <c r="N196" i="25" s="1"/>
  <c r="M193" i="25"/>
  <c r="L193" i="25"/>
  <c r="L196" i="25" s="1"/>
  <c r="K193" i="25"/>
  <c r="K196" i="25" s="1"/>
  <c r="J193" i="25"/>
  <c r="J196" i="25" s="1"/>
  <c r="I193" i="25"/>
  <c r="H193" i="25"/>
  <c r="G193" i="25"/>
  <c r="G196" i="25" s="1"/>
  <c r="F193" i="25"/>
  <c r="E193" i="25"/>
  <c r="D193" i="25"/>
  <c r="AH192" i="25"/>
  <c r="AH196" i="25" s="1"/>
  <c r="AH189" i="25"/>
  <c r="AG189" i="25"/>
  <c r="AF189" i="25"/>
  <c r="AE189" i="25"/>
  <c r="AD189" i="25"/>
  <c r="AC189" i="25"/>
  <c r="AB189" i="25"/>
  <c r="AA189" i="25"/>
  <c r="Z189" i="25"/>
  <c r="Y189" i="25"/>
  <c r="X189" i="25"/>
  <c r="W189" i="25"/>
  <c r="V189" i="25"/>
  <c r="U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Q189" i="25" s="1"/>
  <c r="D189" i="25"/>
  <c r="AH187" i="25"/>
  <c r="AG187" i="25"/>
  <c r="AF187" i="25"/>
  <c r="AE187" i="25"/>
  <c r="AD187" i="25"/>
  <c r="AC187" i="25"/>
  <c r="AB187" i="25"/>
  <c r="AA187" i="25"/>
  <c r="Z187" i="25"/>
  <c r="Y187" i="25"/>
  <c r="X187" i="25"/>
  <c r="W187" i="25"/>
  <c r="V187" i="25"/>
  <c r="U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Q187" i="25" s="1"/>
  <c r="D187" i="25"/>
  <c r="AH185" i="25"/>
  <c r="AG185" i="25"/>
  <c r="AF185" i="25"/>
  <c r="AE185" i="25"/>
  <c r="AD185" i="25"/>
  <c r="AC185" i="25"/>
  <c r="AB185" i="25"/>
  <c r="AA185" i="25"/>
  <c r="Z185" i="25"/>
  <c r="Y185" i="25"/>
  <c r="X185" i="25"/>
  <c r="W185" i="25"/>
  <c r="V185" i="25"/>
  <c r="U185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E185" i="25"/>
  <c r="D185" i="25"/>
  <c r="Q182" i="25"/>
  <c r="AH181" i="25"/>
  <c r="AG181" i="25"/>
  <c r="AF181" i="25"/>
  <c r="AE181" i="25"/>
  <c r="AD181" i="25"/>
  <c r="AC181" i="25"/>
  <c r="AB181" i="25"/>
  <c r="AA181" i="25"/>
  <c r="Z181" i="25"/>
  <c r="Y181" i="25"/>
  <c r="X181" i="25"/>
  <c r="W181" i="25"/>
  <c r="V181" i="25"/>
  <c r="U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Q178" i="25"/>
  <c r="Q177" i="25"/>
  <c r="Q176" i="25"/>
  <c r="Q175" i="25"/>
  <c r="AG171" i="25"/>
  <c r="AC171" i="25"/>
  <c r="Y171" i="25"/>
  <c r="U171" i="25"/>
  <c r="N171" i="25"/>
  <c r="J171" i="25"/>
  <c r="F171" i="25"/>
  <c r="AH168" i="25"/>
  <c r="AH171" i="25" s="1"/>
  <c r="AG168" i="25"/>
  <c r="AF168" i="25"/>
  <c r="AF171" i="25" s="1"/>
  <c r="AE168" i="25"/>
  <c r="AE171" i="25" s="1"/>
  <c r="AD168" i="25"/>
  <c r="AD171" i="25" s="1"/>
  <c r="AC168" i="25"/>
  <c r="AB168" i="25"/>
  <c r="AB171" i="25" s="1"/>
  <c r="AA168" i="25"/>
  <c r="AA171" i="25" s="1"/>
  <c r="Z168" i="25"/>
  <c r="Z171" i="25" s="1"/>
  <c r="Y168" i="25"/>
  <c r="X168" i="25"/>
  <c r="X171" i="25" s="1"/>
  <c r="W168" i="25"/>
  <c r="W171" i="25" s="1"/>
  <c r="V168" i="25"/>
  <c r="V171" i="25" s="1"/>
  <c r="U168" i="25"/>
  <c r="P168" i="25"/>
  <c r="P171" i="25" s="1"/>
  <c r="O168" i="25"/>
  <c r="O171" i="25" s="1"/>
  <c r="N168" i="25"/>
  <c r="M168" i="25"/>
  <c r="M171" i="25" s="1"/>
  <c r="L168" i="25"/>
  <c r="L171" i="25" s="1"/>
  <c r="K168" i="25"/>
  <c r="K171" i="25" s="1"/>
  <c r="J168" i="25"/>
  <c r="I168" i="25"/>
  <c r="I171" i="25" s="1"/>
  <c r="H168" i="25"/>
  <c r="H171" i="25" s="1"/>
  <c r="G168" i="25"/>
  <c r="G171" i="25" s="1"/>
  <c r="F168" i="25"/>
  <c r="E168" i="25"/>
  <c r="Q168" i="25" s="1"/>
  <c r="Q171" i="25" s="1"/>
  <c r="D168" i="25"/>
  <c r="D171" i="25" s="1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Q167" i="25" s="1"/>
  <c r="AH164" i="25"/>
  <c r="AG164" i="25"/>
  <c r="AF164" i="25"/>
  <c r="AE164" i="25"/>
  <c r="AD164" i="25"/>
  <c r="AC164" i="25"/>
  <c r="AB164" i="25"/>
  <c r="AA164" i="25"/>
  <c r="Z164" i="25"/>
  <c r="Y164" i="25"/>
  <c r="X164" i="25"/>
  <c r="W164" i="25"/>
  <c r="V164" i="25"/>
  <c r="U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Q164" i="25" s="1"/>
  <c r="AH152" i="25"/>
  <c r="AG152" i="25"/>
  <c r="AF152" i="25"/>
  <c r="AE152" i="25"/>
  <c r="AD152" i="25"/>
  <c r="AC152" i="25"/>
  <c r="AB152" i="25"/>
  <c r="AA152" i="25"/>
  <c r="Z152" i="25"/>
  <c r="Y152" i="25"/>
  <c r="X152" i="25"/>
  <c r="W152" i="25"/>
  <c r="V152" i="25"/>
  <c r="U152" i="25"/>
  <c r="P152" i="25"/>
  <c r="O152" i="25"/>
  <c r="N152" i="25"/>
  <c r="M152" i="25"/>
  <c r="L152" i="25"/>
  <c r="K152" i="25"/>
  <c r="J152" i="25"/>
  <c r="I152" i="25"/>
  <c r="H152" i="25"/>
  <c r="G152" i="25"/>
  <c r="F152" i="25"/>
  <c r="E152" i="25"/>
  <c r="D152" i="25"/>
  <c r="Q152" i="25" s="1"/>
  <c r="AH146" i="25"/>
  <c r="AG146" i="25"/>
  <c r="AF146" i="25"/>
  <c r="AE146" i="25"/>
  <c r="AD146" i="25"/>
  <c r="AC146" i="25"/>
  <c r="AB146" i="25"/>
  <c r="AA146" i="25"/>
  <c r="Z146" i="25"/>
  <c r="Y146" i="25"/>
  <c r="X146" i="25"/>
  <c r="W146" i="25"/>
  <c r="V146" i="25"/>
  <c r="U146" i="25"/>
  <c r="AH144" i="25"/>
  <c r="AG144" i="25"/>
  <c r="AF144" i="25"/>
  <c r="AE144" i="25"/>
  <c r="AD144" i="25"/>
  <c r="AC144" i="25"/>
  <c r="AB144" i="25"/>
  <c r="AA144" i="25"/>
  <c r="Z144" i="25"/>
  <c r="Y144" i="25"/>
  <c r="X144" i="25"/>
  <c r="W144" i="25"/>
  <c r="V144" i="25"/>
  <c r="U144" i="25"/>
  <c r="P144" i="25"/>
  <c r="O144" i="25"/>
  <c r="N144" i="25"/>
  <c r="M144" i="25"/>
  <c r="L144" i="25"/>
  <c r="K144" i="25"/>
  <c r="J144" i="25"/>
  <c r="I144" i="25"/>
  <c r="H144" i="25"/>
  <c r="G144" i="25"/>
  <c r="F144" i="25"/>
  <c r="E144" i="25"/>
  <c r="Q144" i="25" s="1"/>
  <c r="D144" i="25"/>
  <c r="AF143" i="25"/>
  <c r="AC143" i="25"/>
  <c r="AB143" i="25"/>
  <c r="X143" i="25"/>
  <c r="U143" i="25"/>
  <c r="M143" i="25"/>
  <c r="J143" i="25"/>
  <c r="I143" i="25"/>
  <c r="E143" i="25"/>
  <c r="AH142" i="25"/>
  <c r="AG142" i="25"/>
  <c r="AF142" i="25"/>
  <c r="AE142" i="25"/>
  <c r="AD142" i="25"/>
  <c r="AC142" i="25"/>
  <c r="AB142" i="25"/>
  <c r="AA142" i="25"/>
  <c r="Z142" i="25"/>
  <c r="Y142" i="25"/>
  <c r="X142" i="25"/>
  <c r="W142" i="25"/>
  <c r="V142" i="25"/>
  <c r="U142" i="25"/>
  <c r="P142" i="25"/>
  <c r="O142" i="25"/>
  <c r="N142" i="25"/>
  <c r="M142" i="25"/>
  <c r="L142" i="25"/>
  <c r="K142" i="25"/>
  <c r="J142" i="25"/>
  <c r="I142" i="25"/>
  <c r="H142" i="25"/>
  <c r="G142" i="25"/>
  <c r="F142" i="25"/>
  <c r="E142" i="25"/>
  <c r="Q142" i="25" s="1"/>
  <c r="D142" i="25"/>
  <c r="AH141" i="25"/>
  <c r="AH143" i="25" s="1"/>
  <c r="AG141" i="25"/>
  <c r="AG143" i="25" s="1"/>
  <c r="AF141" i="25"/>
  <c r="AE141" i="25"/>
  <c r="AE143" i="25" s="1"/>
  <c r="AD141" i="25"/>
  <c r="AD143" i="25" s="1"/>
  <c r="AC141" i="25"/>
  <c r="AB141" i="25"/>
  <c r="AA141" i="25"/>
  <c r="AA143" i="25" s="1"/>
  <c r="Z141" i="25"/>
  <c r="Z143" i="25" s="1"/>
  <c r="Y141" i="25"/>
  <c r="Y143" i="25" s="1"/>
  <c r="X141" i="25"/>
  <c r="W141" i="25"/>
  <c r="W143" i="25" s="1"/>
  <c r="V141" i="25"/>
  <c r="V143" i="25" s="1"/>
  <c r="U141" i="25"/>
  <c r="P141" i="25"/>
  <c r="P143" i="25" s="1"/>
  <c r="O141" i="25"/>
  <c r="O143" i="25" s="1"/>
  <c r="N141" i="25"/>
  <c r="N143" i="25" s="1"/>
  <c r="M141" i="25"/>
  <c r="L141" i="25"/>
  <c r="L143" i="25" s="1"/>
  <c r="K141" i="25"/>
  <c r="K143" i="25" s="1"/>
  <c r="J141" i="25"/>
  <c r="I141" i="25"/>
  <c r="H141" i="25"/>
  <c r="H143" i="25" s="1"/>
  <c r="G141" i="25"/>
  <c r="G143" i="25" s="1"/>
  <c r="F141" i="25"/>
  <c r="F143" i="25" s="1"/>
  <c r="E141" i="25"/>
  <c r="Q141" i="25" s="1"/>
  <c r="Q143" i="25" s="1"/>
  <c r="D141" i="25"/>
  <c r="D143" i="25" s="1"/>
  <c r="Y139" i="25"/>
  <c r="F139" i="25"/>
  <c r="AH137" i="25"/>
  <c r="AH139" i="25" s="1"/>
  <c r="AG137" i="25"/>
  <c r="AG139" i="25" s="1"/>
  <c r="AF137" i="25"/>
  <c r="AF139" i="25" s="1"/>
  <c r="AE137" i="25"/>
  <c r="AE139" i="25" s="1"/>
  <c r="AD137" i="25"/>
  <c r="AD139" i="25" s="1"/>
  <c r="AC137" i="25"/>
  <c r="AC139" i="25" s="1"/>
  <c r="AB137" i="25"/>
  <c r="AB139" i="25" s="1"/>
  <c r="AA137" i="25"/>
  <c r="AA139" i="25" s="1"/>
  <c r="Z137" i="25"/>
  <c r="Z139" i="25" s="1"/>
  <c r="Y137" i="25"/>
  <c r="X137" i="25"/>
  <c r="X139" i="25" s="1"/>
  <c r="W137" i="25"/>
  <c r="W139" i="25" s="1"/>
  <c r="V137" i="25"/>
  <c r="V139" i="25" s="1"/>
  <c r="U137" i="25"/>
  <c r="U139" i="25" s="1"/>
  <c r="P137" i="25"/>
  <c r="P139" i="25" s="1"/>
  <c r="O137" i="25"/>
  <c r="O139" i="25" s="1"/>
  <c r="N137" i="25"/>
  <c r="N139" i="25" s="1"/>
  <c r="M137" i="25"/>
  <c r="M139" i="25" s="1"/>
  <c r="L137" i="25"/>
  <c r="L139" i="25" s="1"/>
  <c r="K137" i="25"/>
  <c r="K139" i="25" s="1"/>
  <c r="J137" i="25"/>
  <c r="J139" i="25" s="1"/>
  <c r="I137" i="25"/>
  <c r="I139" i="25" s="1"/>
  <c r="H137" i="25"/>
  <c r="H139" i="25" s="1"/>
  <c r="G137" i="25"/>
  <c r="G139" i="25" s="1"/>
  <c r="F137" i="25"/>
  <c r="E137" i="25"/>
  <c r="E139" i="25" s="1"/>
  <c r="D137" i="25"/>
  <c r="D139" i="25" s="1"/>
  <c r="AH134" i="25"/>
  <c r="AG134" i="25"/>
  <c r="AF134" i="25"/>
  <c r="AE134" i="25"/>
  <c r="AD134" i="25"/>
  <c r="AC134" i="25"/>
  <c r="AB134" i="25"/>
  <c r="AA134" i="25"/>
  <c r="Z134" i="25"/>
  <c r="Y134" i="25"/>
  <c r="X134" i="25"/>
  <c r="W134" i="25"/>
  <c r="V134" i="25"/>
  <c r="U134" i="25"/>
  <c r="P134" i="25"/>
  <c r="O134" i="25"/>
  <c r="N134" i="25"/>
  <c r="M134" i="25"/>
  <c r="L134" i="25"/>
  <c r="K134" i="25"/>
  <c r="J134" i="25"/>
  <c r="I134" i="25"/>
  <c r="H134" i="25"/>
  <c r="G134" i="25"/>
  <c r="F134" i="25"/>
  <c r="E134" i="25"/>
  <c r="Q134" i="25" s="1"/>
  <c r="D134" i="25"/>
  <c r="AH133" i="25"/>
  <c r="AG133" i="25"/>
  <c r="AF133" i="25"/>
  <c r="AE133" i="25"/>
  <c r="AD133" i="25"/>
  <c r="AC133" i="25"/>
  <c r="AB133" i="25"/>
  <c r="AA133" i="25"/>
  <c r="Z133" i="25"/>
  <c r="Y133" i="25"/>
  <c r="X133" i="25"/>
  <c r="W133" i="25"/>
  <c r="V133" i="25"/>
  <c r="U133" i="25"/>
  <c r="P133" i="25"/>
  <c r="O133" i="25"/>
  <c r="N133" i="25"/>
  <c r="M133" i="25"/>
  <c r="L133" i="25"/>
  <c r="K133" i="25"/>
  <c r="J133" i="25"/>
  <c r="I133" i="25"/>
  <c r="H133" i="25"/>
  <c r="G133" i="25"/>
  <c r="F133" i="25"/>
  <c r="E133" i="25"/>
  <c r="Q133" i="25" s="1"/>
  <c r="D133" i="25"/>
  <c r="AH130" i="25"/>
  <c r="AG130" i="25"/>
  <c r="AF130" i="25"/>
  <c r="AE130" i="25"/>
  <c r="AD130" i="25"/>
  <c r="AC130" i="25"/>
  <c r="AB130" i="25"/>
  <c r="AA130" i="25"/>
  <c r="Z130" i="25"/>
  <c r="Y130" i="25"/>
  <c r="X130" i="25"/>
  <c r="W130" i="25"/>
  <c r="V130" i="25"/>
  <c r="U130" i="25"/>
  <c r="P130" i="25"/>
  <c r="O130" i="25"/>
  <c r="N130" i="25"/>
  <c r="M130" i="25"/>
  <c r="L130" i="25"/>
  <c r="K130" i="25"/>
  <c r="J130" i="25"/>
  <c r="I130" i="25"/>
  <c r="H130" i="25"/>
  <c r="G130" i="25"/>
  <c r="F130" i="25"/>
  <c r="E130" i="25"/>
  <c r="Q130" i="25" s="1"/>
  <c r="D130" i="25"/>
  <c r="AH126" i="25"/>
  <c r="AG126" i="25"/>
  <c r="AF126" i="25"/>
  <c r="AE126" i="25"/>
  <c r="AD126" i="25"/>
  <c r="AC126" i="25"/>
  <c r="AB126" i="25"/>
  <c r="AA126" i="25"/>
  <c r="Z126" i="25"/>
  <c r="Y126" i="25"/>
  <c r="X126" i="25"/>
  <c r="W126" i="25"/>
  <c r="V126" i="25"/>
  <c r="U126" i="25"/>
  <c r="P126" i="25"/>
  <c r="O126" i="25"/>
  <c r="N126" i="25"/>
  <c r="M126" i="25"/>
  <c r="L126" i="25"/>
  <c r="K126" i="25"/>
  <c r="J126" i="25"/>
  <c r="I126" i="25"/>
  <c r="H126" i="25"/>
  <c r="G126" i="25"/>
  <c r="F126" i="25"/>
  <c r="E126" i="25"/>
  <c r="Q126" i="25" s="1"/>
  <c r="D126" i="25"/>
  <c r="AH125" i="25"/>
  <c r="AG125" i="25"/>
  <c r="AF125" i="25"/>
  <c r="AE125" i="25"/>
  <c r="AD125" i="25"/>
  <c r="AC125" i="25"/>
  <c r="AB125" i="25"/>
  <c r="AA125" i="25"/>
  <c r="Z125" i="25"/>
  <c r="Y125" i="25"/>
  <c r="X125" i="25"/>
  <c r="W125" i="25"/>
  <c r="V125" i="25"/>
  <c r="U125" i="25"/>
  <c r="P125" i="25"/>
  <c r="O125" i="25"/>
  <c r="N125" i="25"/>
  <c r="M125" i="25"/>
  <c r="L125" i="25"/>
  <c r="K125" i="25"/>
  <c r="J125" i="25"/>
  <c r="I125" i="25"/>
  <c r="H125" i="25"/>
  <c r="G125" i="25"/>
  <c r="F125" i="25"/>
  <c r="E125" i="25"/>
  <c r="Q125" i="25" s="1"/>
  <c r="D125" i="25"/>
  <c r="AH124" i="25"/>
  <c r="AG124" i="25"/>
  <c r="AF124" i="25"/>
  <c r="AE124" i="25"/>
  <c r="AD124" i="25"/>
  <c r="AC124" i="25"/>
  <c r="AB124" i="25"/>
  <c r="AA124" i="25"/>
  <c r="Z124" i="25"/>
  <c r="Y124" i="25"/>
  <c r="X124" i="25"/>
  <c r="W124" i="25"/>
  <c r="V124" i="25"/>
  <c r="U124" i="25"/>
  <c r="P124" i="25"/>
  <c r="O124" i="25"/>
  <c r="N124" i="25"/>
  <c r="M124" i="25"/>
  <c r="L124" i="25"/>
  <c r="K124" i="25"/>
  <c r="J124" i="25"/>
  <c r="I124" i="25"/>
  <c r="H124" i="25"/>
  <c r="G124" i="25"/>
  <c r="F124" i="25"/>
  <c r="E124" i="25"/>
  <c r="Q124" i="25" s="1"/>
  <c r="D124" i="25"/>
  <c r="AF122" i="25"/>
  <c r="AF198" i="25" s="1"/>
  <c r="AF200" i="25" s="1"/>
  <c r="AC122" i="25"/>
  <c r="AB122" i="25"/>
  <c r="X122" i="25"/>
  <c r="X198" i="25" s="1"/>
  <c r="X200" i="25" s="1"/>
  <c r="U122" i="25"/>
  <c r="M122" i="25"/>
  <c r="J122" i="25"/>
  <c r="I122" i="25"/>
  <c r="E122" i="25"/>
  <c r="AH120" i="25"/>
  <c r="AG120" i="25"/>
  <c r="AF120" i="25"/>
  <c r="AE120" i="25"/>
  <c r="AD120" i="25"/>
  <c r="AC120" i="25"/>
  <c r="AB120" i="25"/>
  <c r="AA120" i="25"/>
  <c r="Z120" i="25"/>
  <c r="Y120" i="25"/>
  <c r="X120" i="25"/>
  <c r="W120" i="25"/>
  <c r="V120" i="25"/>
  <c r="U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Q120" i="25" s="1"/>
  <c r="D120" i="25"/>
  <c r="AH119" i="25"/>
  <c r="AH122" i="25" s="1"/>
  <c r="AH198" i="25" s="1"/>
  <c r="AG119" i="25"/>
  <c r="AG122" i="25" s="1"/>
  <c r="AF119" i="25"/>
  <c r="AE119" i="25"/>
  <c r="AE122" i="25" s="1"/>
  <c r="AE198" i="25" s="1"/>
  <c r="AE200" i="25" s="1"/>
  <c r="AD119" i="25"/>
  <c r="AD122" i="25" s="1"/>
  <c r="AD198" i="25" s="1"/>
  <c r="AD200" i="25" s="1"/>
  <c r="AC119" i="25"/>
  <c r="AB119" i="25"/>
  <c r="AA119" i="25"/>
  <c r="AA122" i="25" s="1"/>
  <c r="AA198" i="25" s="1"/>
  <c r="AA200" i="25" s="1"/>
  <c r="Z119" i="25"/>
  <c r="Z122" i="25" s="1"/>
  <c r="Z198" i="25" s="1"/>
  <c r="Z200" i="25" s="1"/>
  <c r="Y119" i="25"/>
  <c r="Y122" i="25" s="1"/>
  <c r="X119" i="25"/>
  <c r="W119" i="25"/>
  <c r="W122" i="25" s="1"/>
  <c r="W198" i="25" s="1"/>
  <c r="W200" i="25" s="1"/>
  <c r="V119" i="25"/>
  <c r="V122" i="25" s="1"/>
  <c r="V198" i="25" s="1"/>
  <c r="V200" i="25" s="1"/>
  <c r="U119" i="25"/>
  <c r="P119" i="25"/>
  <c r="P122" i="25" s="1"/>
  <c r="O119" i="25"/>
  <c r="O122" i="25" s="1"/>
  <c r="O198" i="25" s="1"/>
  <c r="O200" i="25" s="1"/>
  <c r="N119" i="25"/>
  <c r="N122" i="25" s="1"/>
  <c r="M119" i="25"/>
  <c r="L119" i="25"/>
  <c r="L122" i="25" s="1"/>
  <c r="L198" i="25" s="1"/>
  <c r="L200" i="25" s="1"/>
  <c r="K119" i="25"/>
  <c r="K122" i="25" s="1"/>
  <c r="K198" i="25" s="1"/>
  <c r="K200" i="25" s="1"/>
  <c r="J119" i="25"/>
  <c r="I119" i="25"/>
  <c r="H119" i="25"/>
  <c r="H122" i="25" s="1"/>
  <c r="G119" i="25"/>
  <c r="G122" i="25" s="1"/>
  <c r="G198" i="25" s="1"/>
  <c r="G200" i="25" s="1"/>
  <c r="F119" i="25"/>
  <c r="F122" i="25" s="1"/>
  <c r="E119" i="25"/>
  <c r="Q119" i="25" s="1"/>
  <c r="Q122" i="25" s="1"/>
  <c r="D119" i="25"/>
  <c r="D122" i="25" s="1"/>
  <c r="AH118" i="25"/>
  <c r="AG118" i="25"/>
  <c r="AF118" i="25"/>
  <c r="AE118" i="25"/>
  <c r="AD118" i="25"/>
  <c r="AC118" i="25"/>
  <c r="AB118" i="25"/>
  <c r="AA118" i="25"/>
  <c r="Z118" i="25"/>
  <c r="Y118" i="25"/>
  <c r="X118" i="25"/>
  <c r="W118" i="25"/>
  <c r="V118" i="25"/>
  <c r="U118" i="25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Q118" i="25" s="1"/>
  <c r="D118" i="25"/>
  <c r="P117" i="25"/>
  <c r="O117" i="25"/>
  <c r="N117" i="25"/>
  <c r="M117" i="25"/>
  <c r="L117" i="25"/>
  <c r="K117" i="25"/>
  <c r="J117" i="25"/>
  <c r="I117" i="25"/>
  <c r="H117" i="25"/>
  <c r="G117" i="25"/>
  <c r="F117" i="25"/>
  <c r="E117" i="25"/>
  <c r="D117" i="25"/>
  <c r="Q117" i="25" s="1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D115" i="25"/>
  <c r="AG111" i="25"/>
  <c r="AC111" i="25"/>
  <c r="Y111" i="25"/>
  <c r="X111" i="25"/>
  <c r="U111" i="25"/>
  <c r="N111" i="25"/>
  <c r="M111" i="25"/>
  <c r="J111" i="25"/>
  <c r="F111" i="25"/>
  <c r="AH108" i="25"/>
  <c r="AH111" i="25" s="1"/>
  <c r="AG108" i="25"/>
  <c r="AF108" i="25"/>
  <c r="AF111" i="25" s="1"/>
  <c r="AE108" i="25"/>
  <c r="AE111" i="25" s="1"/>
  <c r="AD108" i="25"/>
  <c r="AD111" i="25" s="1"/>
  <c r="AC108" i="25"/>
  <c r="AB108" i="25"/>
  <c r="AB111" i="25" s="1"/>
  <c r="AA108" i="25"/>
  <c r="AA111" i="25" s="1"/>
  <c r="Z108" i="25"/>
  <c r="Z111" i="25" s="1"/>
  <c r="Y108" i="25"/>
  <c r="X108" i="25"/>
  <c r="W108" i="25"/>
  <c r="W111" i="25" s="1"/>
  <c r="V108" i="25"/>
  <c r="V111" i="25" s="1"/>
  <c r="U108" i="25"/>
  <c r="P108" i="25"/>
  <c r="P111" i="25" s="1"/>
  <c r="O108" i="25"/>
  <c r="O111" i="25" s="1"/>
  <c r="N108" i="25"/>
  <c r="M108" i="25"/>
  <c r="L108" i="25"/>
  <c r="L111" i="25" s="1"/>
  <c r="K108" i="25"/>
  <c r="K111" i="25" s="1"/>
  <c r="J108" i="25"/>
  <c r="I108" i="25"/>
  <c r="I111" i="25" s="1"/>
  <c r="H108" i="25"/>
  <c r="H111" i="25" s="1"/>
  <c r="G108" i="25"/>
  <c r="G111" i="25" s="1"/>
  <c r="F108" i="25"/>
  <c r="E108" i="25"/>
  <c r="Q108" i="25" s="1"/>
  <c r="Q111" i="25" s="1"/>
  <c r="D108" i="25"/>
  <c r="D111" i="25" s="1"/>
  <c r="AG104" i="25"/>
  <c r="AJ105" i="25" s="1"/>
  <c r="AH102" i="25"/>
  <c r="AG102" i="25"/>
  <c r="AF102" i="25"/>
  <c r="AE102" i="25"/>
  <c r="AD102" i="25"/>
  <c r="AC102" i="25"/>
  <c r="AB102" i="25"/>
  <c r="AA102" i="25"/>
  <c r="Z102" i="25"/>
  <c r="Y102" i="25"/>
  <c r="X102" i="25"/>
  <c r="W102" i="25"/>
  <c r="V102" i="25"/>
  <c r="U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AE99" i="25"/>
  <c r="AD99" i="25"/>
  <c r="AA99" i="25"/>
  <c r="W99" i="25"/>
  <c r="V99" i="25"/>
  <c r="P99" i="25"/>
  <c r="L99" i="25"/>
  <c r="K99" i="25"/>
  <c r="H99" i="25"/>
  <c r="D99" i="25"/>
  <c r="Q94" i="25"/>
  <c r="P93" i="25"/>
  <c r="O93" i="25"/>
  <c r="N93" i="25"/>
  <c r="M93" i="25"/>
  <c r="L93" i="25"/>
  <c r="K93" i="25"/>
  <c r="J93" i="25"/>
  <c r="I93" i="25"/>
  <c r="H93" i="25"/>
  <c r="G93" i="25"/>
  <c r="F93" i="25"/>
  <c r="E93" i="25"/>
  <c r="D93" i="25"/>
  <c r="AH92" i="25"/>
  <c r="AH99" i="25" s="1"/>
  <c r="AG92" i="25"/>
  <c r="AG99" i="25" s="1"/>
  <c r="AF92" i="25"/>
  <c r="AF99" i="25" s="1"/>
  <c r="AE92" i="25"/>
  <c r="AD92" i="25"/>
  <c r="AC92" i="25"/>
  <c r="AC99" i="25" s="1"/>
  <c r="AB92" i="25"/>
  <c r="AB99" i="25" s="1"/>
  <c r="AA92" i="25"/>
  <c r="Z92" i="25"/>
  <c r="Z99" i="25" s="1"/>
  <c r="Y92" i="25"/>
  <c r="Y99" i="25" s="1"/>
  <c r="X92" i="25"/>
  <c r="X99" i="25" s="1"/>
  <c r="W92" i="25"/>
  <c r="V92" i="25"/>
  <c r="U92" i="25"/>
  <c r="U99" i="25" s="1"/>
  <c r="P92" i="25"/>
  <c r="O92" i="25"/>
  <c r="O99" i="25" s="1"/>
  <c r="N92" i="25"/>
  <c r="M92" i="25"/>
  <c r="M99" i="25" s="1"/>
  <c r="L92" i="25"/>
  <c r="K92" i="25"/>
  <c r="J92" i="25"/>
  <c r="I92" i="25"/>
  <c r="I99" i="25" s="1"/>
  <c r="H92" i="25"/>
  <c r="G92" i="25"/>
  <c r="G99" i="25" s="1"/>
  <c r="F92" i="25"/>
  <c r="E92" i="25"/>
  <c r="E99" i="25" s="1"/>
  <c r="D92" i="25"/>
  <c r="Q92" i="25" s="1"/>
  <c r="AD91" i="25"/>
  <c r="AC91" i="25"/>
  <c r="V91" i="25"/>
  <c r="U91" i="25"/>
  <c r="N91" i="25"/>
  <c r="I91" i="25"/>
  <c r="H91" i="25"/>
  <c r="AH88" i="25"/>
  <c r="AH91" i="25" s="1"/>
  <c r="AG88" i="25"/>
  <c r="AG91" i="25" s="1"/>
  <c r="AF88" i="25"/>
  <c r="AF91" i="25" s="1"/>
  <c r="AE88" i="25"/>
  <c r="AE91" i="25" s="1"/>
  <c r="AD88" i="25"/>
  <c r="AC88" i="25"/>
  <c r="AB88" i="25"/>
  <c r="AB91" i="25" s="1"/>
  <c r="AA88" i="25"/>
  <c r="AA91" i="25" s="1"/>
  <c r="Z88" i="25"/>
  <c r="Z91" i="25" s="1"/>
  <c r="Y88" i="25"/>
  <c r="Y91" i="25" s="1"/>
  <c r="X88" i="25"/>
  <c r="X91" i="25" s="1"/>
  <c r="W88" i="25"/>
  <c r="W91" i="25" s="1"/>
  <c r="V88" i="25"/>
  <c r="U88" i="25"/>
  <c r="P88" i="25"/>
  <c r="P91" i="25" s="1"/>
  <c r="O88" i="25"/>
  <c r="O91" i="25" s="1"/>
  <c r="N88" i="25"/>
  <c r="M88" i="25"/>
  <c r="M91" i="25" s="1"/>
  <c r="L88" i="25"/>
  <c r="L91" i="25" s="1"/>
  <c r="K88" i="25"/>
  <c r="K91" i="25" s="1"/>
  <c r="J88" i="25"/>
  <c r="J91" i="25" s="1"/>
  <c r="I88" i="25"/>
  <c r="H88" i="25"/>
  <c r="G88" i="25"/>
  <c r="G91" i="25" s="1"/>
  <c r="F88" i="25"/>
  <c r="F91" i="25" s="1"/>
  <c r="E88" i="25"/>
  <c r="E91" i="25" s="1"/>
  <c r="D88" i="25"/>
  <c r="D91" i="25" s="1"/>
  <c r="AH84" i="25"/>
  <c r="AH87" i="25" s="1"/>
  <c r="AG84" i="25"/>
  <c r="AG87" i="25" s="1"/>
  <c r="AF84" i="25"/>
  <c r="AF87" i="25" s="1"/>
  <c r="AE84" i="25"/>
  <c r="AE87" i="25" s="1"/>
  <c r="AD84" i="25"/>
  <c r="AD87" i="25" s="1"/>
  <c r="AC84" i="25"/>
  <c r="AC87" i="25" s="1"/>
  <c r="AB84" i="25"/>
  <c r="AB87" i="25" s="1"/>
  <c r="AA84" i="25"/>
  <c r="AA87" i="25" s="1"/>
  <c r="Z84" i="25"/>
  <c r="Z87" i="25" s="1"/>
  <c r="Y84" i="25"/>
  <c r="Y87" i="25" s="1"/>
  <c r="X84" i="25"/>
  <c r="X87" i="25" s="1"/>
  <c r="W84" i="25"/>
  <c r="W87" i="25" s="1"/>
  <c r="V84" i="25"/>
  <c r="V87" i="25" s="1"/>
  <c r="U84" i="25"/>
  <c r="U87" i="25" s="1"/>
  <c r="P84" i="25"/>
  <c r="P87" i="25" s="1"/>
  <c r="O84" i="25"/>
  <c r="O87" i="25" s="1"/>
  <c r="N84" i="25"/>
  <c r="N87" i="25" s="1"/>
  <c r="M84" i="25"/>
  <c r="M87" i="25" s="1"/>
  <c r="L84" i="25"/>
  <c r="L87" i="25" s="1"/>
  <c r="K84" i="25"/>
  <c r="K87" i="25" s="1"/>
  <c r="J84" i="25"/>
  <c r="J87" i="25" s="1"/>
  <c r="I84" i="25"/>
  <c r="I87" i="25" s="1"/>
  <c r="H84" i="25"/>
  <c r="H87" i="25" s="1"/>
  <c r="G84" i="25"/>
  <c r="G87" i="25" s="1"/>
  <c r="F84" i="25"/>
  <c r="F87" i="25" s="1"/>
  <c r="E84" i="25"/>
  <c r="E87" i="25" s="1"/>
  <c r="D84" i="25"/>
  <c r="D87" i="25" s="1"/>
  <c r="AB83" i="25"/>
  <c r="AA83" i="25"/>
  <c r="P83" i="25"/>
  <c r="I83" i="25"/>
  <c r="H83" i="25"/>
  <c r="AH80" i="25"/>
  <c r="AH83" i="25" s="1"/>
  <c r="AG80" i="25"/>
  <c r="AG83" i="25" s="1"/>
  <c r="AF80" i="25"/>
  <c r="AF83" i="25" s="1"/>
  <c r="AE80" i="25"/>
  <c r="AE83" i="25" s="1"/>
  <c r="AD80" i="25"/>
  <c r="AD83" i="25" s="1"/>
  <c r="AC80" i="25"/>
  <c r="AC83" i="25" s="1"/>
  <c r="AB80" i="25"/>
  <c r="AA80" i="25"/>
  <c r="Z80" i="25"/>
  <c r="Z83" i="25" s="1"/>
  <c r="Y80" i="25"/>
  <c r="Y83" i="25" s="1"/>
  <c r="X80" i="25"/>
  <c r="X83" i="25" s="1"/>
  <c r="W80" i="25"/>
  <c r="W83" i="25" s="1"/>
  <c r="V80" i="25"/>
  <c r="V83" i="25" s="1"/>
  <c r="U80" i="25"/>
  <c r="U83" i="25" s="1"/>
  <c r="P80" i="25"/>
  <c r="O80" i="25"/>
  <c r="O83" i="25" s="1"/>
  <c r="N80" i="25"/>
  <c r="N83" i="25" s="1"/>
  <c r="M80" i="25"/>
  <c r="M83" i="25" s="1"/>
  <c r="L80" i="25"/>
  <c r="L83" i="25" s="1"/>
  <c r="K80" i="25"/>
  <c r="K83" i="25" s="1"/>
  <c r="J80" i="25"/>
  <c r="J83" i="25" s="1"/>
  <c r="I80" i="25"/>
  <c r="H80" i="25"/>
  <c r="G80" i="25"/>
  <c r="G83" i="25" s="1"/>
  <c r="F80" i="25"/>
  <c r="F83" i="25" s="1"/>
  <c r="E80" i="25"/>
  <c r="E83" i="25" s="1"/>
  <c r="D80" i="25"/>
  <c r="D83" i="25" s="1"/>
  <c r="AH76" i="25"/>
  <c r="AH79" i="25" s="1"/>
  <c r="AG76" i="25"/>
  <c r="AG79" i="25" s="1"/>
  <c r="AF76" i="25"/>
  <c r="AF79" i="25" s="1"/>
  <c r="AE76" i="25"/>
  <c r="AE79" i="25" s="1"/>
  <c r="AD76" i="25"/>
  <c r="AD79" i="25" s="1"/>
  <c r="AC76" i="25"/>
  <c r="AC79" i="25" s="1"/>
  <c r="AB76" i="25"/>
  <c r="AB79" i="25" s="1"/>
  <c r="AA76" i="25"/>
  <c r="AA79" i="25" s="1"/>
  <c r="Z76" i="25"/>
  <c r="Z79" i="25" s="1"/>
  <c r="Y76" i="25"/>
  <c r="Y79" i="25" s="1"/>
  <c r="X76" i="25"/>
  <c r="X79" i="25" s="1"/>
  <c r="W76" i="25"/>
  <c r="W79" i="25" s="1"/>
  <c r="V76" i="25"/>
  <c r="V79" i="25" s="1"/>
  <c r="U76" i="25"/>
  <c r="U79" i="25" s="1"/>
  <c r="P76" i="25"/>
  <c r="P79" i="25" s="1"/>
  <c r="O76" i="25"/>
  <c r="O79" i="25" s="1"/>
  <c r="N76" i="25"/>
  <c r="N79" i="25" s="1"/>
  <c r="M76" i="25"/>
  <c r="M79" i="25" s="1"/>
  <c r="L76" i="25"/>
  <c r="L79" i="25" s="1"/>
  <c r="K76" i="25"/>
  <c r="K79" i="25" s="1"/>
  <c r="J76" i="25"/>
  <c r="J79" i="25" s="1"/>
  <c r="I76" i="25"/>
  <c r="I79" i="25" s="1"/>
  <c r="H76" i="25"/>
  <c r="H79" i="25" s="1"/>
  <c r="G76" i="25"/>
  <c r="G79" i="25" s="1"/>
  <c r="F76" i="25"/>
  <c r="F79" i="25" s="1"/>
  <c r="E76" i="25"/>
  <c r="E79" i="25" s="1"/>
  <c r="D76" i="25"/>
  <c r="D79" i="25" s="1"/>
  <c r="AH75" i="25"/>
  <c r="AE75" i="25"/>
  <c r="AD75" i="25"/>
  <c r="Z75" i="25"/>
  <c r="P75" i="25"/>
  <c r="O75" i="25"/>
  <c r="L75" i="25"/>
  <c r="K75" i="25"/>
  <c r="G75" i="25"/>
  <c r="AH72" i="25"/>
  <c r="AG72" i="25"/>
  <c r="AG75" i="25" s="1"/>
  <c r="AF72" i="25"/>
  <c r="AF75" i="25" s="1"/>
  <c r="AE72" i="25"/>
  <c r="AD72" i="25"/>
  <c r="AC72" i="25"/>
  <c r="AC75" i="25" s="1"/>
  <c r="AB72" i="25"/>
  <c r="AB75" i="25" s="1"/>
  <c r="AA72" i="25"/>
  <c r="AA75" i="25" s="1"/>
  <c r="Z72" i="25"/>
  <c r="Y72" i="25"/>
  <c r="Y75" i="25" s="1"/>
  <c r="X72" i="25"/>
  <c r="X75" i="25" s="1"/>
  <c r="W72" i="25"/>
  <c r="W75" i="25" s="1"/>
  <c r="V72" i="25"/>
  <c r="V75" i="25" s="1"/>
  <c r="U72" i="25"/>
  <c r="U75" i="25" s="1"/>
  <c r="P72" i="25"/>
  <c r="O72" i="25"/>
  <c r="N72" i="25"/>
  <c r="N75" i="25" s="1"/>
  <c r="M72" i="25"/>
  <c r="M75" i="25" s="1"/>
  <c r="L72" i="25"/>
  <c r="K72" i="25"/>
  <c r="J72" i="25"/>
  <c r="J75" i="25" s="1"/>
  <c r="I72" i="25"/>
  <c r="I75" i="25" s="1"/>
  <c r="H72" i="25"/>
  <c r="H75" i="25" s="1"/>
  <c r="G72" i="25"/>
  <c r="F72" i="25"/>
  <c r="F75" i="25" s="1"/>
  <c r="E72" i="25"/>
  <c r="E75" i="25" s="1"/>
  <c r="D72" i="25"/>
  <c r="D75" i="25" s="1"/>
  <c r="AH71" i="25"/>
  <c r="AG71" i="25"/>
  <c r="AF71" i="25"/>
  <c r="AE71" i="25"/>
  <c r="AD71" i="25"/>
  <c r="AC71" i="25"/>
  <c r="AB71" i="25"/>
  <c r="AA71" i="25"/>
  <c r="Z71" i="25"/>
  <c r="Y71" i="25"/>
  <c r="X71" i="25"/>
  <c r="W71" i="25"/>
  <c r="V71" i="25"/>
  <c r="U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AG67" i="25"/>
  <c r="AF67" i="25"/>
  <c r="AE67" i="25"/>
  <c r="AD67" i="25"/>
  <c r="AC67" i="25"/>
  <c r="AB67" i="25"/>
  <c r="AA67" i="25"/>
  <c r="Z67" i="25"/>
  <c r="Y67" i="25"/>
  <c r="X67" i="25"/>
  <c r="W67" i="25"/>
  <c r="V67" i="25"/>
  <c r="U67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AH64" i="25"/>
  <c r="AH67" i="25" s="1"/>
  <c r="Q64" i="25"/>
  <c r="Y63" i="25"/>
  <c r="X63" i="25"/>
  <c r="AH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Q56" i="25" s="1"/>
  <c r="D56" i="25"/>
  <c r="AH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Q55" i="25" s="1"/>
  <c r="D55" i="25"/>
  <c r="AH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Q54" i="25" s="1"/>
  <c r="AH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Q53" i="25" s="1"/>
  <c r="D53" i="25"/>
  <c r="AH51" i="25"/>
  <c r="AG51" i="25"/>
  <c r="AF51" i="25"/>
  <c r="AE51" i="25"/>
  <c r="AD51" i="25"/>
  <c r="AC51" i="25"/>
  <c r="AB51" i="25"/>
  <c r="AA51" i="25"/>
  <c r="Z51" i="25"/>
  <c r="Y51" i="25"/>
  <c r="X51" i="25"/>
  <c r="W51" i="25"/>
  <c r="V51" i="25"/>
  <c r="U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Q51" i="25" s="1"/>
  <c r="D51" i="25"/>
  <c r="AH50" i="25"/>
  <c r="AH63" i="25" s="1"/>
  <c r="AG50" i="25"/>
  <c r="AG63" i="25" s="1"/>
  <c r="AF50" i="25"/>
  <c r="AF63" i="25" s="1"/>
  <c r="AE50" i="25"/>
  <c r="AE63" i="25" s="1"/>
  <c r="AD50" i="25"/>
  <c r="AD63" i="25" s="1"/>
  <c r="AC50" i="25"/>
  <c r="AC63" i="25" s="1"/>
  <c r="AB50" i="25"/>
  <c r="AB63" i="25" s="1"/>
  <c r="AA50" i="25"/>
  <c r="AA63" i="25" s="1"/>
  <c r="Z50" i="25"/>
  <c r="Z63" i="25" s="1"/>
  <c r="Y50" i="25"/>
  <c r="X50" i="25"/>
  <c r="W50" i="25"/>
  <c r="W63" i="25" s="1"/>
  <c r="V50" i="25"/>
  <c r="V63" i="25" s="1"/>
  <c r="U50" i="25"/>
  <c r="U63" i="25" s="1"/>
  <c r="P50" i="25"/>
  <c r="O50" i="25"/>
  <c r="O63" i="25" s="1"/>
  <c r="N50" i="25"/>
  <c r="N63" i="25" s="1"/>
  <c r="M50" i="25"/>
  <c r="M63" i="25" s="1"/>
  <c r="L50" i="25"/>
  <c r="K50" i="25"/>
  <c r="K63" i="25" s="1"/>
  <c r="J50" i="25"/>
  <c r="J63" i="25" s="1"/>
  <c r="I50" i="25"/>
  <c r="I63" i="25" s="1"/>
  <c r="H50" i="25"/>
  <c r="H63" i="25" s="1"/>
  <c r="G50" i="25"/>
  <c r="G63" i="25" s="1"/>
  <c r="F50" i="25"/>
  <c r="F63" i="25" s="1"/>
  <c r="E50" i="25"/>
  <c r="E63" i="25" s="1"/>
  <c r="D50" i="25"/>
  <c r="D63" i="25" s="1"/>
  <c r="AH45" i="25"/>
  <c r="AG45" i="25"/>
  <c r="AF45" i="25"/>
  <c r="AE45" i="25"/>
  <c r="AD45" i="25"/>
  <c r="AC45" i="25"/>
  <c r="AB45" i="25"/>
  <c r="AA45" i="25"/>
  <c r="Z45" i="25"/>
  <c r="Y45" i="25"/>
  <c r="X45" i="25"/>
  <c r="W45" i="25"/>
  <c r="V45" i="25"/>
  <c r="U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Q45" i="25" s="1"/>
  <c r="D45" i="25"/>
  <c r="AH44" i="25"/>
  <c r="AH49" i="25" s="1"/>
  <c r="AG44" i="25"/>
  <c r="AG49" i="25" s="1"/>
  <c r="AF44" i="25"/>
  <c r="AF49" i="25" s="1"/>
  <c r="AE44" i="25"/>
  <c r="AE49" i="25" s="1"/>
  <c r="AD44" i="25"/>
  <c r="AD49" i="25" s="1"/>
  <c r="AC44" i="25"/>
  <c r="AC49" i="25" s="1"/>
  <c r="AB44" i="25"/>
  <c r="AB49" i="25" s="1"/>
  <c r="AA44" i="25"/>
  <c r="AA49" i="25" s="1"/>
  <c r="Z44" i="25"/>
  <c r="Z49" i="25" s="1"/>
  <c r="Y44" i="25"/>
  <c r="Y49" i="25" s="1"/>
  <c r="X44" i="25"/>
  <c r="X49" i="25" s="1"/>
  <c r="W44" i="25"/>
  <c r="W49" i="25" s="1"/>
  <c r="V44" i="25"/>
  <c r="V49" i="25" s="1"/>
  <c r="U44" i="25"/>
  <c r="U49" i="25" s="1"/>
  <c r="P44" i="25"/>
  <c r="P49" i="25" s="1"/>
  <c r="O44" i="25"/>
  <c r="O49" i="25" s="1"/>
  <c r="N44" i="25"/>
  <c r="N49" i="25" s="1"/>
  <c r="M44" i="25"/>
  <c r="M49" i="25" s="1"/>
  <c r="L44" i="25"/>
  <c r="L49" i="25" s="1"/>
  <c r="K44" i="25"/>
  <c r="K49" i="25" s="1"/>
  <c r="J44" i="25"/>
  <c r="J49" i="25" s="1"/>
  <c r="I44" i="25"/>
  <c r="I49" i="25" s="1"/>
  <c r="H44" i="25"/>
  <c r="H49" i="25" s="1"/>
  <c r="G44" i="25"/>
  <c r="G49" i="25" s="1"/>
  <c r="F44" i="25"/>
  <c r="F49" i="25" s="1"/>
  <c r="E44" i="25"/>
  <c r="E49" i="25" s="1"/>
  <c r="D44" i="25"/>
  <c r="Q44" i="25" s="1"/>
  <c r="Q49" i="25" s="1"/>
  <c r="AH43" i="25"/>
  <c r="AG43" i="25"/>
  <c r="AF43" i="25"/>
  <c r="AE43" i="25"/>
  <c r="AD43" i="25"/>
  <c r="AC43" i="25"/>
  <c r="AB43" i="25"/>
  <c r="AA43" i="25"/>
  <c r="Z43" i="25"/>
  <c r="Y43" i="25"/>
  <c r="X43" i="25"/>
  <c r="W43" i="25"/>
  <c r="V43" i="25"/>
  <c r="U43" i="25"/>
  <c r="O43" i="25"/>
  <c r="N43" i="25"/>
  <c r="K43" i="25"/>
  <c r="J43" i="25"/>
  <c r="G43" i="25"/>
  <c r="F43" i="25"/>
  <c r="P41" i="25"/>
  <c r="P43" i="25" s="1"/>
  <c r="O41" i="25"/>
  <c r="N41" i="25"/>
  <c r="M41" i="25"/>
  <c r="M43" i="25" s="1"/>
  <c r="L41" i="25"/>
  <c r="L43" i="25" s="1"/>
  <c r="K41" i="25"/>
  <c r="J41" i="25"/>
  <c r="I41" i="25"/>
  <c r="I43" i="25" s="1"/>
  <c r="H41" i="25"/>
  <c r="H43" i="25" s="1"/>
  <c r="G41" i="25"/>
  <c r="F41" i="25"/>
  <c r="E41" i="25"/>
  <c r="E43" i="25" s="1"/>
  <c r="D41" i="25"/>
  <c r="D43" i="25" s="1"/>
  <c r="AH38" i="25"/>
  <c r="AG38" i="25"/>
  <c r="AF38" i="25"/>
  <c r="AE38" i="25"/>
  <c r="AD38" i="25"/>
  <c r="AC38" i="25"/>
  <c r="AB38" i="25"/>
  <c r="AA38" i="25"/>
  <c r="Z38" i="25"/>
  <c r="Y38" i="25"/>
  <c r="X38" i="25"/>
  <c r="W38" i="25"/>
  <c r="V38" i="25"/>
  <c r="U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Q38" i="25" s="1"/>
  <c r="D38" i="25"/>
  <c r="AH37" i="25"/>
  <c r="AG37" i="25"/>
  <c r="AF37" i="25"/>
  <c r="AE37" i="25"/>
  <c r="AD37" i="25"/>
  <c r="AC37" i="25"/>
  <c r="AB37" i="25"/>
  <c r="AA37" i="25"/>
  <c r="Z37" i="25"/>
  <c r="Y37" i="25"/>
  <c r="X37" i="25"/>
  <c r="W37" i="25"/>
  <c r="V37" i="25"/>
  <c r="U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Q37" i="25" s="1"/>
  <c r="D37" i="25"/>
  <c r="AH34" i="25"/>
  <c r="AG34" i="25"/>
  <c r="AF34" i="25"/>
  <c r="AE34" i="25"/>
  <c r="AD34" i="25"/>
  <c r="AC34" i="25"/>
  <c r="AB34" i="25"/>
  <c r="AA34" i="25"/>
  <c r="Z34" i="25"/>
  <c r="Y34" i="25"/>
  <c r="X34" i="25"/>
  <c r="W34" i="25"/>
  <c r="V34" i="25"/>
  <c r="U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Q34" i="25" s="1"/>
  <c r="D34" i="25"/>
  <c r="AH33" i="25"/>
  <c r="AH36" i="25" s="1"/>
  <c r="AG33" i="25"/>
  <c r="AG36" i="25" s="1"/>
  <c r="AG101" i="25" s="1"/>
  <c r="AG103" i="25" s="1"/>
  <c r="AF33" i="25"/>
  <c r="AF36" i="25" s="1"/>
  <c r="AE33" i="25"/>
  <c r="AE36" i="25" s="1"/>
  <c r="AE101" i="25" s="1"/>
  <c r="AE103" i="25" s="1"/>
  <c r="AD33" i="25"/>
  <c r="AD36" i="25" s="1"/>
  <c r="AC33" i="25"/>
  <c r="AC36" i="25" s="1"/>
  <c r="AC101" i="25" s="1"/>
  <c r="AC103" i="25" s="1"/>
  <c r="AB33" i="25"/>
  <c r="AB36" i="25" s="1"/>
  <c r="AA33" i="25"/>
  <c r="AA36" i="25" s="1"/>
  <c r="AA101" i="25" s="1"/>
  <c r="AA103" i="25" s="1"/>
  <c r="Z33" i="25"/>
  <c r="Z36" i="25" s="1"/>
  <c r="Y33" i="25"/>
  <c r="Y36" i="25" s="1"/>
  <c r="Y101" i="25" s="1"/>
  <c r="Y103" i="25" s="1"/>
  <c r="X33" i="25"/>
  <c r="X36" i="25" s="1"/>
  <c r="W33" i="25"/>
  <c r="W36" i="25" s="1"/>
  <c r="W101" i="25" s="1"/>
  <c r="W103" i="25" s="1"/>
  <c r="V33" i="25"/>
  <c r="V36" i="25" s="1"/>
  <c r="U33" i="25"/>
  <c r="U36" i="25" s="1"/>
  <c r="U101" i="25" s="1"/>
  <c r="U103" i="25" s="1"/>
  <c r="P33" i="25"/>
  <c r="P36" i="25" s="1"/>
  <c r="O33" i="25"/>
  <c r="O36" i="25" s="1"/>
  <c r="O101" i="25" s="1"/>
  <c r="O103" i="25" s="1"/>
  <c r="N33" i="25"/>
  <c r="N36" i="25" s="1"/>
  <c r="M33" i="25"/>
  <c r="M36" i="25" s="1"/>
  <c r="M101" i="25" s="1"/>
  <c r="M103" i="25" s="1"/>
  <c r="L33" i="25"/>
  <c r="L36" i="25" s="1"/>
  <c r="K33" i="25"/>
  <c r="K36" i="25" s="1"/>
  <c r="K101" i="25" s="1"/>
  <c r="K103" i="25" s="1"/>
  <c r="J33" i="25"/>
  <c r="J36" i="25" s="1"/>
  <c r="I33" i="25"/>
  <c r="I36" i="25" s="1"/>
  <c r="I101" i="25" s="1"/>
  <c r="I103" i="25" s="1"/>
  <c r="H33" i="25"/>
  <c r="H36" i="25" s="1"/>
  <c r="G33" i="25"/>
  <c r="G36" i="25" s="1"/>
  <c r="G101" i="25" s="1"/>
  <c r="G103" i="25" s="1"/>
  <c r="F33" i="25"/>
  <c r="F36" i="25" s="1"/>
  <c r="E33" i="25"/>
  <c r="E36" i="25" s="1"/>
  <c r="D33" i="25"/>
  <c r="D36" i="25" s="1"/>
  <c r="AH32" i="25"/>
  <c r="AG32" i="25"/>
  <c r="AF32" i="25"/>
  <c r="AE32" i="25"/>
  <c r="AD32" i="25"/>
  <c r="AC32" i="25"/>
  <c r="AB32" i="25"/>
  <c r="AA32" i="25"/>
  <c r="Z32" i="25"/>
  <c r="Y32" i="25"/>
  <c r="X32" i="25"/>
  <c r="W32" i="25"/>
  <c r="V32" i="25"/>
  <c r="U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Q32" i="25" s="1"/>
  <c r="D32" i="25"/>
  <c r="AH31" i="25"/>
  <c r="AG31" i="25"/>
  <c r="AF31" i="25"/>
  <c r="AE31" i="25"/>
  <c r="AD31" i="25"/>
  <c r="AC31" i="25"/>
  <c r="AB31" i="25"/>
  <c r="AA31" i="25"/>
  <c r="Z31" i="25"/>
  <c r="Y31" i="25"/>
  <c r="X31" i="25"/>
  <c r="W31" i="25"/>
  <c r="V31" i="25"/>
  <c r="U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Q31" i="25" s="1"/>
  <c r="D31" i="25"/>
  <c r="AH30" i="25"/>
  <c r="AG30" i="25"/>
  <c r="AF30" i="25"/>
  <c r="AE30" i="25"/>
  <c r="AD30" i="25"/>
  <c r="AC30" i="25"/>
  <c r="AB30" i="25"/>
  <c r="AA30" i="25"/>
  <c r="Z30" i="25"/>
  <c r="Y30" i="25"/>
  <c r="X30" i="25"/>
  <c r="W30" i="25"/>
  <c r="V30" i="25"/>
  <c r="U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Q30" i="25" s="1"/>
  <c r="D30" i="25"/>
  <c r="AH29" i="25"/>
  <c r="AG29" i="25"/>
  <c r="AF29" i="25"/>
  <c r="AE29" i="25"/>
  <c r="AD29" i="25"/>
  <c r="AC29" i="25"/>
  <c r="AB29" i="25"/>
  <c r="AA29" i="25"/>
  <c r="Z29" i="25"/>
  <c r="Y29" i="25"/>
  <c r="X29" i="25"/>
  <c r="W29" i="25"/>
  <c r="V29" i="25"/>
  <c r="U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Q29" i="25" s="1"/>
  <c r="D29" i="25"/>
  <c r="AH28" i="25"/>
  <c r="AG28" i="25"/>
  <c r="AF28" i="25"/>
  <c r="AE28" i="25"/>
  <c r="AD28" i="25"/>
  <c r="AC28" i="25"/>
  <c r="AB28" i="25"/>
  <c r="AA28" i="25"/>
  <c r="Z28" i="25"/>
  <c r="Y28" i="25"/>
  <c r="X28" i="25"/>
  <c r="W28" i="25"/>
  <c r="V28" i="25"/>
  <c r="U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Q28" i="25" s="1"/>
  <c r="D28" i="25"/>
  <c r="AH25" i="25"/>
  <c r="AG25" i="25"/>
  <c r="AF25" i="25"/>
  <c r="AE25" i="25"/>
  <c r="AD25" i="25"/>
  <c r="AC25" i="25"/>
  <c r="AB25" i="25"/>
  <c r="AA25" i="25"/>
  <c r="Z25" i="25"/>
  <c r="Y25" i="25"/>
  <c r="X25" i="25"/>
  <c r="W25" i="25"/>
  <c r="V25" i="25"/>
  <c r="U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Q25" i="25" s="1"/>
  <c r="D25" i="25"/>
  <c r="AH24" i="25"/>
  <c r="AG24" i="25"/>
  <c r="AF24" i="25"/>
  <c r="AE24" i="25"/>
  <c r="AD24" i="25"/>
  <c r="AC24" i="25"/>
  <c r="AB24" i="25"/>
  <c r="AA24" i="25"/>
  <c r="Z24" i="25"/>
  <c r="Y24" i="25"/>
  <c r="X24" i="25"/>
  <c r="W24" i="25"/>
  <c r="V24" i="25"/>
  <c r="U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Q24" i="25" s="1"/>
  <c r="D24" i="25"/>
  <c r="AH23" i="25"/>
  <c r="AG23" i="25"/>
  <c r="AF23" i="25"/>
  <c r="AE23" i="25"/>
  <c r="AD23" i="25"/>
  <c r="AC23" i="25"/>
  <c r="AB23" i="25"/>
  <c r="AA23" i="25"/>
  <c r="Z23" i="25"/>
  <c r="Y23" i="25"/>
  <c r="X23" i="25"/>
  <c r="W23" i="25"/>
  <c r="V23" i="25"/>
  <c r="U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Q23" i="25" s="1"/>
  <c r="D23" i="25"/>
  <c r="AH21" i="25"/>
  <c r="AG21" i="25"/>
  <c r="AF21" i="25"/>
  <c r="AE21" i="25"/>
  <c r="AD21" i="25"/>
  <c r="AC21" i="25"/>
  <c r="AB21" i="25"/>
  <c r="AA21" i="25"/>
  <c r="Z21" i="25"/>
  <c r="Y21" i="25"/>
  <c r="X21" i="25"/>
  <c r="W21" i="25"/>
  <c r="V21" i="25"/>
  <c r="U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Q21" i="25" s="1"/>
  <c r="D21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Q20" i="25" s="1"/>
  <c r="AH17" i="25"/>
  <c r="AG17" i="25"/>
  <c r="AF17" i="25"/>
  <c r="AE17" i="25"/>
  <c r="AD17" i="25"/>
  <c r="AC17" i="25"/>
  <c r="AB17" i="25"/>
  <c r="AA17" i="25"/>
  <c r="Z17" i="25"/>
  <c r="Y17" i="25"/>
  <c r="X17" i="25"/>
  <c r="W17" i="25"/>
  <c r="V17" i="25"/>
  <c r="U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Q17" i="25" s="1"/>
  <c r="AH16" i="25"/>
  <c r="AG16" i="25"/>
  <c r="AF16" i="25"/>
  <c r="AE16" i="25"/>
  <c r="AD16" i="25"/>
  <c r="AC16" i="25"/>
  <c r="AB16" i="25"/>
  <c r="AA16" i="25"/>
  <c r="Z16" i="25"/>
  <c r="Y16" i="25"/>
  <c r="X16" i="25"/>
  <c r="W16" i="25"/>
  <c r="V16" i="25"/>
  <c r="U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Q16" i="25" s="1"/>
  <c r="AH15" i="25"/>
  <c r="AG15" i="25"/>
  <c r="AF15" i="25"/>
  <c r="AE15" i="25"/>
  <c r="AD15" i="25"/>
  <c r="AC15" i="25"/>
  <c r="AB15" i="25"/>
  <c r="AA15" i="25"/>
  <c r="Z15" i="25"/>
  <c r="Y15" i="25"/>
  <c r="X15" i="25"/>
  <c r="W15" i="25"/>
  <c r="V15" i="25"/>
  <c r="U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Q15" i="25" s="1"/>
  <c r="AH13" i="25"/>
  <c r="AG13" i="25"/>
  <c r="AF13" i="25"/>
  <c r="AE13" i="25"/>
  <c r="AD13" i="25"/>
  <c r="AC13" i="25"/>
  <c r="AB13" i="25"/>
  <c r="AA13" i="25"/>
  <c r="Z13" i="25"/>
  <c r="Y13" i="25"/>
  <c r="X13" i="25"/>
  <c r="W13" i="25"/>
  <c r="V13" i="25"/>
  <c r="U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Q13" i="25" s="1"/>
  <c r="AH10" i="25"/>
  <c r="AG10" i="25"/>
  <c r="AF10" i="25"/>
  <c r="AE10" i="25"/>
  <c r="AD10" i="25"/>
  <c r="AC10" i="25"/>
  <c r="AB10" i="25"/>
  <c r="AA10" i="25"/>
  <c r="Z10" i="25"/>
  <c r="Y10" i="25"/>
  <c r="X10" i="25"/>
  <c r="W10" i="25"/>
  <c r="V10" i="25"/>
  <c r="U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Q10" i="25" s="1"/>
  <c r="P9" i="25"/>
  <c r="O9" i="25"/>
  <c r="N9" i="25"/>
  <c r="M9" i="25"/>
  <c r="L9" i="25"/>
  <c r="K9" i="25"/>
  <c r="J9" i="25"/>
  <c r="I9" i="25"/>
  <c r="H9" i="25"/>
  <c r="G9" i="25"/>
  <c r="F9" i="25"/>
  <c r="E9" i="25"/>
  <c r="Q9" i="25" s="1"/>
  <c r="D9" i="25"/>
  <c r="AH7" i="25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P7" i="25"/>
  <c r="O7" i="25"/>
  <c r="N7" i="25"/>
  <c r="M7" i="25"/>
  <c r="L7" i="25"/>
  <c r="K7" i="25"/>
  <c r="J7" i="25"/>
  <c r="I7" i="25"/>
  <c r="H7" i="25"/>
  <c r="G7" i="25"/>
  <c r="F7" i="25"/>
  <c r="E7" i="25"/>
  <c r="Q7" i="25" s="1"/>
  <c r="D7" i="25"/>
  <c r="AH6" i="25"/>
  <c r="AG6" i="25"/>
  <c r="AF6" i="25"/>
  <c r="AE6" i="25"/>
  <c r="AD6" i="25"/>
  <c r="AC6" i="25"/>
  <c r="AB6" i="25"/>
  <c r="AA6" i="25"/>
  <c r="Z6" i="25"/>
  <c r="Y6" i="25"/>
  <c r="X6" i="25"/>
  <c r="W6" i="25"/>
  <c r="V6" i="25"/>
  <c r="U6" i="25"/>
  <c r="P6" i="25"/>
  <c r="O6" i="25"/>
  <c r="N6" i="25"/>
  <c r="M6" i="25"/>
  <c r="L6" i="25"/>
  <c r="K6" i="25"/>
  <c r="J6" i="25"/>
  <c r="I6" i="25"/>
  <c r="H6" i="25"/>
  <c r="G6" i="25"/>
  <c r="F6" i="25"/>
  <c r="E6" i="25"/>
  <c r="Q6" i="25" s="1"/>
  <c r="D6" i="25"/>
  <c r="AH5" i="25"/>
  <c r="AG5" i="25"/>
  <c r="AF5" i="25"/>
  <c r="AE5" i="25"/>
  <c r="AD5" i="25"/>
  <c r="AC5" i="25"/>
  <c r="AB5" i="25"/>
  <c r="AA5" i="25"/>
  <c r="Z5" i="25"/>
  <c r="Y5" i="25"/>
  <c r="X5" i="25"/>
  <c r="W5" i="25"/>
  <c r="V5" i="25"/>
  <c r="U5" i="25"/>
  <c r="P5" i="25"/>
  <c r="O5" i="25"/>
  <c r="N5" i="25"/>
  <c r="M5" i="25"/>
  <c r="L5" i="25"/>
  <c r="K5" i="25"/>
  <c r="J5" i="25"/>
  <c r="I5" i="25"/>
  <c r="H5" i="25"/>
  <c r="G5" i="25"/>
  <c r="F5" i="25"/>
  <c r="E5" i="25"/>
  <c r="Q5" i="25" s="1"/>
  <c r="D5" i="25"/>
  <c r="E101" i="25" l="1"/>
  <c r="E103" i="25" s="1"/>
  <c r="V101" i="25"/>
  <c r="V103" i="25" s="1"/>
  <c r="Z101" i="25"/>
  <c r="Z103" i="25" s="1"/>
  <c r="AD101" i="25"/>
  <c r="AD103" i="25" s="1"/>
  <c r="AH101" i="25"/>
  <c r="AH103" i="25" s="1"/>
  <c r="H101" i="25"/>
  <c r="H103" i="25" s="1"/>
  <c r="X101" i="25"/>
  <c r="X103" i="25" s="1"/>
  <c r="AB101" i="25"/>
  <c r="AB103" i="25" s="1"/>
  <c r="AF101" i="25"/>
  <c r="AF103" i="25" s="1"/>
  <c r="M198" i="25"/>
  <c r="M200" i="25" s="1"/>
  <c r="Q139" i="25"/>
  <c r="Q72" i="25"/>
  <c r="Q75" i="25" s="1"/>
  <c r="N198" i="25"/>
  <c r="N200" i="25" s="1"/>
  <c r="U198" i="25"/>
  <c r="U200" i="25" s="1"/>
  <c r="E171" i="25"/>
  <c r="E198" i="25" s="1"/>
  <c r="E200" i="25" s="1"/>
  <c r="Q181" i="25"/>
  <c r="Q193" i="25"/>
  <c r="D196" i="25"/>
  <c r="Q33" i="25"/>
  <c r="Q36" i="25" s="1"/>
  <c r="Q76" i="25"/>
  <c r="Q79" i="25" s="1"/>
  <c r="Q84" i="25"/>
  <c r="Q87" i="25" s="1"/>
  <c r="I198" i="25"/>
  <c r="I200" i="25" s="1"/>
  <c r="D49" i="25"/>
  <c r="D101" i="25" s="1"/>
  <c r="D103" i="25" s="1"/>
  <c r="L63" i="25"/>
  <c r="L101" i="25" s="1"/>
  <c r="L103" i="25" s="1"/>
  <c r="P63" i="25"/>
  <c r="P101" i="25" s="1"/>
  <c r="P103" i="25" s="1"/>
  <c r="E111" i="25"/>
  <c r="Q115" i="25"/>
  <c r="H198" i="25"/>
  <c r="H200" i="25" s="1"/>
  <c r="P198" i="25"/>
  <c r="P200" i="25" s="1"/>
  <c r="J198" i="25"/>
  <c r="J200" i="25" s="1"/>
  <c r="AB198" i="25"/>
  <c r="AB200" i="25" s="1"/>
  <c r="Q137" i="25"/>
  <c r="Q41" i="25"/>
  <c r="Q43" i="25" s="1"/>
  <c r="Q50" i="25"/>
  <c r="Q63" i="25" s="1"/>
  <c r="Q80" i="25"/>
  <c r="Q83" i="25" s="1"/>
  <c r="Q88" i="25"/>
  <c r="Q91" i="25" s="1"/>
  <c r="Y198" i="25"/>
  <c r="Y200" i="25" s="1"/>
  <c r="AG198" i="25"/>
  <c r="AC198" i="25"/>
  <c r="AC200" i="25" s="1"/>
  <c r="F99" i="25"/>
  <c r="F101" i="25" s="1"/>
  <c r="F103" i="25" s="1"/>
  <c r="J99" i="25"/>
  <c r="J101" i="25" s="1"/>
  <c r="J103" i="25" s="1"/>
  <c r="N99" i="25"/>
  <c r="N101" i="25" s="1"/>
  <c r="N103" i="25" s="1"/>
  <c r="F196" i="25"/>
  <c r="F198" i="25" s="1"/>
  <c r="F200" i="25" s="1"/>
  <c r="Q194" i="25"/>
  <c r="Q93" i="25"/>
  <c r="Q99" i="25" s="1"/>
  <c r="AG206" i="25" l="1"/>
  <c r="AG200" i="25"/>
  <c r="Q101" i="25"/>
  <c r="Q103" i="25" s="1"/>
  <c r="D198" i="25"/>
  <c r="D200" i="25" s="1"/>
  <c r="Q196" i="25"/>
  <c r="Q198" i="25" s="1"/>
  <c r="Q200" i="25" s="1"/>
  <c r="Q198" i="29" l="1"/>
  <c r="Q200" i="29" s="1"/>
  <c r="AH196" i="29"/>
  <c r="AF196" i="29"/>
  <c r="AE196" i="29"/>
  <c r="AA196" i="29"/>
  <c r="Z196" i="29"/>
  <c r="W196" i="29"/>
  <c r="V196" i="29"/>
  <c r="P196" i="29"/>
  <c r="O196" i="29"/>
  <c r="M196" i="29"/>
  <c r="L196" i="29"/>
  <c r="H196" i="29"/>
  <c r="G196" i="29"/>
  <c r="D196" i="29"/>
  <c r="Q195" i="29"/>
  <c r="Q196" i="29" s="1"/>
  <c r="P195" i="29"/>
  <c r="O195" i="29"/>
  <c r="N195" i="29"/>
  <c r="N196" i="29" s="1"/>
  <c r="M195" i="29"/>
  <c r="L195" i="29"/>
  <c r="K195" i="29"/>
  <c r="K196" i="29" s="1"/>
  <c r="J195" i="29"/>
  <c r="J196" i="29" s="1"/>
  <c r="I195" i="29"/>
  <c r="I196" i="29" s="1"/>
  <c r="H195" i="29"/>
  <c r="G195" i="29"/>
  <c r="F195" i="29"/>
  <c r="F196" i="29" s="1"/>
  <c r="E195" i="29"/>
  <c r="E196" i="29" s="1"/>
  <c r="D195" i="29"/>
  <c r="AH194" i="29"/>
  <c r="AG194" i="29"/>
  <c r="AG196" i="29" s="1"/>
  <c r="AF194" i="29"/>
  <c r="AE194" i="29"/>
  <c r="AD194" i="29"/>
  <c r="AD196" i="29" s="1"/>
  <c r="AC194" i="29"/>
  <c r="AC196" i="29" s="1"/>
  <c r="AB194" i="29"/>
  <c r="AB196" i="29" s="1"/>
  <c r="AA194" i="29"/>
  <c r="Z194" i="29"/>
  <c r="Y194" i="29"/>
  <c r="Y196" i="29" s="1"/>
  <c r="X194" i="29"/>
  <c r="X196" i="29" s="1"/>
  <c r="W194" i="29"/>
  <c r="V194" i="29"/>
  <c r="U194" i="29"/>
  <c r="U196" i="29" s="1"/>
  <c r="AH185" i="29"/>
  <c r="AG185" i="29"/>
  <c r="AF185" i="29"/>
  <c r="AE185" i="29"/>
  <c r="AD185" i="29"/>
  <c r="AC185" i="29"/>
  <c r="AB185" i="29"/>
  <c r="AA185" i="29"/>
  <c r="Z185" i="29"/>
  <c r="Y185" i="29"/>
  <c r="X185" i="29"/>
  <c r="W185" i="29"/>
  <c r="V185" i="29"/>
  <c r="U185" i="29"/>
  <c r="Q185" i="29"/>
  <c r="P185" i="29"/>
  <c r="O185" i="29"/>
  <c r="N185" i="29"/>
  <c r="M185" i="29"/>
  <c r="L185" i="29"/>
  <c r="K185" i="29"/>
  <c r="J185" i="29"/>
  <c r="I185" i="29"/>
  <c r="H185" i="29"/>
  <c r="G185" i="29"/>
  <c r="F185" i="29"/>
  <c r="E185" i="29"/>
  <c r="D185" i="29"/>
  <c r="AH181" i="29"/>
  <c r="AG181" i="29"/>
  <c r="AF181" i="29"/>
  <c r="AE181" i="29"/>
  <c r="AD181" i="29"/>
  <c r="AC181" i="29"/>
  <c r="AB181" i="29"/>
  <c r="AA181" i="29"/>
  <c r="Z181" i="29"/>
  <c r="Y181" i="29"/>
  <c r="X181" i="29"/>
  <c r="W181" i="29"/>
  <c r="V181" i="29"/>
  <c r="U181" i="29"/>
  <c r="Q181" i="29"/>
  <c r="P181" i="29"/>
  <c r="O181" i="29"/>
  <c r="N181" i="29"/>
  <c r="M181" i="29"/>
  <c r="L181" i="29"/>
  <c r="K181" i="29"/>
  <c r="J181" i="29"/>
  <c r="I181" i="29"/>
  <c r="H181" i="29"/>
  <c r="G181" i="29"/>
  <c r="F181" i="29"/>
  <c r="E181" i="29"/>
  <c r="D181" i="29"/>
  <c r="AH171" i="29"/>
  <c r="AG171" i="29"/>
  <c r="AF171" i="29"/>
  <c r="AE171" i="29"/>
  <c r="AD171" i="29"/>
  <c r="AC171" i="29"/>
  <c r="AB171" i="29"/>
  <c r="AA171" i="29"/>
  <c r="Z171" i="29"/>
  <c r="Y171" i="29"/>
  <c r="X171" i="29"/>
  <c r="W171" i="29"/>
  <c r="V171" i="29"/>
  <c r="U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AH164" i="29"/>
  <c r="AG164" i="29"/>
  <c r="AF164" i="29"/>
  <c r="AE164" i="29"/>
  <c r="AD164" i="29"/>
  <c r="AC164" i="29"/>
  <c r="AB164" i="29"/>
  <c r="AA164" i="29"/>
  <c r="Z164" i="29"/>
  <c r="Y164" i="29"/>
  <c r="X164" i="29"/>
  <c r="W164" i="29"/>
  <c r="V164" i="29"/>
  <c r="U164" i="29"/>
  <c r="Q164" i="29"/>
  <c r="P164" i="29"/>
  <c r="O164" i="29"/>
  <c r="N164" i="29"/>
  <c r="M164" i="29"/>
  <c r="L164" i="29"/>
  <c r="K164" i="29"/>
  <c r="J164" i="29"/>
  <c r="I164" i="29"/>
  <c r="H164" i="29"/>
  <c r="G164" i="29"/>
  <c r="F164" i="29"/>
  <c r="E164" i="29"/>
  <c r="D164" i="29"/>
  <c r="AH152" i="29"/>
  <c r="AG152" i="29"/>
  <c r="AF152" i="29"/>
  <c r="AE152" i="29"/>
  <c r="AD152" i="29"/>
  <c r="AC152" i="29"/>
  <c r="AB152" i="29"/>
  <c r="AA152" i="29"/>
  <c r="Z152" i="29"/>
  <c r="Y152" i="29"/>
  <c r="X152" i="29"/>
  <c r="W152" i="29"/>
  <c r="V152" i="29"/>
  <c r="U152" i="29"/>
  <c r="Q152" i="29"/>
  <c r="P152" i="29"/>
  <c r="O152" i="29"/>
  <c r="N152" i="29"/>
  <c r="M152" i="29"/>
  <c r="L152" i="29"/>
  <c r="K152" i="29"/>
  <c r="J152" i="29"/>
  <c r="I152" i="29"/>
  <c r="H152" i="29"/>
  <c r="G152" i="29"/>
  <c r="F152" i="29"/>
  <c r="E152" i="29"/>
  <c r="D152" i="29"/>
  <c r="AF143" i="29"/>
  <c r="AB143" i="29"/>
  <c r="M143" i="29"/>
  <c r="I143" i="29"/>
  <c r="AH142" i="29"/>
  <c r="AG142" i="29"/>
  <c r="AF142" i="29"/>
  <c r="AE142" i="29"/>
  <c r="AD142" i="29"/>
  <c r="AC142" i="29"/>
  <c r="AB142" i="29"/>
  <c r="AA142" i="29"/>
  <c r="Z142" i="29"/>
  <c r="Y142" i="29"/>
  <c r="X142" i="29"/>
  <c r="W142" i="29"/>
  <c r="V142" i="29"/>
  <c r="U142" i="29"/>
  <c r="Q142" i="29"/>
  <c r="P142" i="29"/>
  <c r="O142" i="29"/>
  <c r="N142" i="29"/>
  <c r="M142" i="29"/>
  <c r="L142" i="29"/>
  <c r="K142" i="29"/>
  <c r="J142" i="29"/>
  <c r="I142" i="29"/>
  <c r="H142" i="29"/>
  <c r="G142" i="29"/>
  <c r="F142" i="29"/>
  <c r="E142" i="29"/>
  <c r="D142" i="29"/>
  <c r="AH141" i="29"/>
  <c r="AH143" i="29" s="1"/>
  <c r="AG141" i="29"/>
  <c r="AG143" i="29" s="1"/>
  <c r="AF141" i="29"/>
  <c r="AE141" i="29"/>
  <c r="AE143" i="29" s="1"/>
  <c r="AD141" i="29"/>
  <c r="AD143" i="29" s="1"/>
  <c r="AC141" i="29"/>
  <c r="AC143" i="29" s="1"/>
  <c r="AB141" i="29"/>
  <c r="AA141" i="29"/>
  <c r="AA143" i="29" s="1"/>
  <c r="Z141" i="29"/>
  <c r="Z143" i="29" s="1"/>
  <c r="Y141" i="29"/>
  <c r="Y143" i="29" s="1"/>
  <c r="X141" i="29"/>
  <c r="X143" i="29" s="1"/>
  <c r="W141" i="29"/>
  <c r="W143" i="29" s="1"/>
  <c r="V141" i="29"/>
  <c r="V143" i="29" s="1"/>
  <c r="U141" i="29"/>
  <c r="U143" i="29" s="1"/>
  <c r="Q141" i="29"/>
  <c r="Q143" i="29" s="1"/>
  <c r="P141" i="29"/>
  <c r="P143" i="29" s="1"/>
  <c r="O141" i="29"/>
  <c r="O143" i="29" s="1"/>
  <c r="N141" i="29"/>
  <c r="N143" i="29" s="1"/>
  <c r="M141" i="29"/>
  <c r="L141" i="29"/>
  <c r="L143" i="29" s="1"/>
  <c r="K141" i="29"/>
  <c r="K143" i="29" s="1"/>
  <c r="J141" i="29"/>
  <c r="J143" i="29" s="1"/>
  <c r="I141" i="29"/>
  <c r="H141" i="29"/>
  <c r="H143" i="29" s="1"/>
  <c r="G141" i="29"/>
  <c r="G143" i="29" s="1"/>
  <c r="F141" i="29"/>
  <c r="F143" i="29" s="1"/>
  <c r="E141" i="29"/>
  <c r="E143" i="29" s="1"/>
  <c r="D141" i="29"/>
  <c r="D143" i="29" s="1"/>
  <c r="AH139" i="29"/>
  <c r="AG139" i="29"/>
  <c r="AF139" i="29"/>
  <c r="AE139" i="29"/>
  <c r="AD139" i="29"/>
  <c r="AC139" i="29"/>
  <c r="AB139" i="29"/>
  <c r="AA139" i="29"/>
  <c r="Z139" i="29"/>
  <c r="Y139" i="29"/>
  <c r="X139" i="29"/>
  <c r="W139" i="29"/>
  <c r="V139" i="29"/>
  <c r="U139" i="29"/>
  <c r="Q139" i="29"/>
  <c r="P139" i="29"/>
  <c r="O139" i="29"/>
  <c r="N139" i="29"/>
  <c r="M139" i="29"/>
  <c r="L139" i="29"/>
  <c r="K139" i="29"/>
  <c r="J139" i="29"/>
  <c r="I139" i="29"/>
  <c r="H139" i="29"/>
  <c r="G139" i="29"/>
  <c r="G198" i="29" s="1"/>
  <c r="G200" i="29" s="1"/>
  <c r="F139" i="29"/>
  <c r="E139" i="29"/>
  <c r="D139" i="29"/>
  <c r="AH134" i="29"/>
  <c r="AG134" i="29"/>
  <c r="AF134" i="29"/>
  <c r="AE134" i="29"/>
  <c r="AD134" i="29"/>
  <c r="AC134" i="29"/>
  <c r="AB134" i="29"/>
  <c r="AA134" i="29"/>
  <c r="Z134" i="29"/>
  <c r="Y134" i="29"/>
  <c r="X134" i="29"/>
  <c r="W134" i="29"/>
  <c r="V134" i="29"/>
  <c r="U134" i="29"/>
  <c r="Q134" i="29"/>
  <c r="P134" i="29"/>
  <c r="O134" i="29"/>
  <c r="N134" i="29"/>
  <c r="M134" i="29"/>
  <c r="L134" i="29"/>
  <c r="K134" i="29"/>
  <c r="J134" i="29"/>
  <c r="I134" i="29"/>
  <c r="H134" i="29"/>
  <c r="G134" i="29"/>
  <c r="F134" i="29"/>
  <c r="E134" i="29"/>
  <c r="D134" i="29"/>
  <c r="AH133" i="29"/>
  <c r="AG133" i="29"/>
  <c r="AF133" i="29"/>
  <c r="AE133" i="29"/>
  <c r="AD133" i="29"/>
  <c r="AC133" i="29"/>
  <c r="AB133" i="29"/>
  <c r="AA133" i="29"/>
  <c r="Z133" i="29"/>
  <c r="Y133" i="29"/>
  <c r="X133" i="29"/>
  <c r="W133" i="29"/>
  <c r="V133" i="29"/>
  <c r="U133" i="29"/>
  <c r="Q133" i="29"/>
  <c r="P133" i="29"/>
  <c r="O133" i="29"/>
  <c r="N133" i="29"/>
  <c r="M133" i="29"/>
  <c r="L133" i="29"/>
  <c r="K133" i="29"/>
  <c r="J133" i="29"/>
  <c r="I133" i="29"/>
  <c r="H133" i="29"/>
  <c r="G133" i="29"/>
  <c r="F133" i="29"/>
  <c r="E133" i="29"/>
  <c r="D133" i="29"/>
  <c r="AH130" i="29"/>
  <c r="AG130" i="29"/>
  <c r="AF130" i="29"/>
  <c r="AE130" i="29"/>
  <c r="AD130" i="29"/>
  <c r="AC130" i="29"/>
  <c r="AB130" i="29"/>
  <c r="AA130" i="29"/>
  <c r="Z130" i="29"/>
  <c r="Y130" i="29"/>
  <c r="X130" i="29"/>
  <c r="W130" i="29"/>
  <c r="V130" i="29"/>
  <c r="U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AH122" i="29"/>
  <c r="AH198" i="29" s="1"/>
  <c r="AH200" i="29" s="1"/>
  <c r="AD122" i="29"/>
  <c r="Z122" i="29"/>
  <c r="O122" i="29"/>
  <c r="K122" i="29"/>
  <c r="K198" i="29" s="1"/>
  <c r="K200" i="29" s="1"/>
  <c r="G122" i="29"/>
  <c r="AH120" i="29"/>
  <c r="AG120" i="29"/>
  <c r="AF120" i="29"/>
  <c r="AE120" i="29"/>
  <c r="AD120" i="29"/>
  <c r="AC120" i="29"/>
  <c r="AB120" i="29"/>
  <c r="AA120" i="29"/>
  <c r="Z120" i="29"/>
  <c r="Y120" i="29"/>
  <c r="X120" i="29"/>
  <c r="W120" i="29"/>
  <c r="V120" i="29"/>
  <c r="U120" i="29"/>
  <c r="Q120" i="29"/>
  <c r="P120" i="29"/>
  <c r="O120" i="29"/>
  <c r="N120" i="29"/>
  <c r="M120" i="29"/>
  <c r="L120" i="29"/>
  <c r="K120" i="29"/>
  <c r="J120" i="29"/>
  <c r="I120" i="29"/>
  <c r="H120" i="29"/>
  <c r="G120" i="29"/>
  <c r="F120" i="29"/>
  <c r="E120" i="29"/>
  <c r="D120" i="29"/>
  <c r="AH119" i="29"/>
  <c r="AG119" i="29"/>
  <c r="AG122" i="29" s="1"/>
  <c r="AF119" i="29"/>
  <c r="AF122" i="29" s="1"/>
  <c r="AE119" i="29"/>
  <c r="AE122" i="29" s="1"/>
  <c r="AE198" i="29" s="1"/>
  <c r="AE200" i="29" s="1"/>
  <c r="AD119" i="29"/>
  <c r="AC119" i="29"/>
  <c r="AC122" i="29" s="1"/>
  <c r="AB119" i="29"/>
  <c r="AB122" i="29" s="1"/>
  <c r="AA119" i="29"/>
  <c r="AA122" i="29" s="1"/>
  <c r="Z119" i="29"/>
  <c r="Y119" i="29"/>
  <c r="Y122" i="29" s="1"/>
  <c r="X119" i="29"/>
  <c r="X122" i="29" s="1"/>
  <c r="X198" i="29" s="1"/>
  <c r="X200" i="29" s="1"/>
  <c r="W119" i="29"/>
  <c r="W122" i="29" s="1"/>
  <c r="V119" i="29"/>
  <c r="V122" i="29" s="1"/>
  <c r="U119" i="29"/>
  <c r="U122" i="29" s="1"/>
  <c r="Q119" i="29"/>
  <c r="Q122" i="29" s="1"/>
  <c r="P119" i="29"/>
  <c r="P122" i="29" s="1"/>
  <c r="O119" i="29"/>
  <c r="N119" i="29"/>
  <c r="N122" i="29" s="1"/>
  <c r="M119" i="29"/>
  <c r="M122" i="29" s="1"/>
  <c r="L119" i="29"/>
  <c r="L122" i="29" s="1"/>
  <c r="K119" i="29"/>
  <c r="J119" i="29"/>
  <c r="J122" i="29" s="1"/>
  <c r="I119" i="29"/>
  <c r="I122" i="29" s="1"/>
  <c r="H119" i="29"/>
  <c r="H122" i="29" s="1"/>
  <c r="G119" i="29"/>
  <c r="F119" i="29"/>
  <c r="F122" i="29" s="1"/>
  <c r="E119" i="29"/>
  <c r="E122" i="29" s="1"/>
  <c r="E198" i="29" s="1"/>
  <c r="E200" i="29" s="1"/>
  <c r="D119" i="29"/>
  <c r="D122" i="29" s="1"/>
  <c r="AH118" i="29"/>
  <c r="AG118" i="29"/>
  <c r="AF118" i="29"/>
  <c r="AE118" i="29"/>
  <c r="AD118" i="29"/>
  <c r="AC118" i="29"/>
  <c r="AB118" i="29"/>
  <c r="AA118" i="29"/>
  <c r="Z118" i="29"/>
  <c r="Y118" i="29"/>
  <c r="X118" i="29"/>
  <c r="W118" i="29"/>
  <c r="V118" i="29"/>
  <c r="U118" i="29"/>
  <c r="Q118" i="29"/>
  <c r="P118" i="29"/>
  <c r="O118" i="29"/>
  <c r="N118" i="29"/>
  <c r="M118" i="29"/>
  <c r="L118" i="29"/>
  <c r="K118" i="29"/>
  <c r="J118" i="29"/>
  <c r="I118" i="29"/>
  <c r="H118" i="29"/>
  <c r="G118" i="29"/>
  <c r="F118" i="29"/>
  <c r="E118" i="29"/>
  <c r="D118" i="29"/>
  <c r="Q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D117" i="29"/>
  <c r="AH111" i="29"/>
  <c r="AG111" i="29"/>
  <c r="AC111" i="29"/>
  <c r="AB111" i="29"/>
  <c r="Y111" i="29"/>
  <c r="X111" i="29"/>
  <c r="N111" i="29"/>
  <c r="J111" i="29"/>
  <c r="I111" i="29"/>
  <c r="F111" i="29"/>
  <c r="E111" i="29"/>
  <c r="AH108" i="29"/>
  <c r="AG108" i="29"/>
  <c r="AF108" i="29"/>
  <c r="AF111" i="29" s="1"/>
  <c r="AE108" i="29"/>
  <c r="AE111" i="29" s="1"/>
  <c r="AD108" i="29"/>
  <c r="AD111" i="29" s="1"/>
  <c r="AC108" i="29"/>
  <c r="AB108" i="29"/>
  <c r="AA108" i="29"/>
  <c r="AA111" i="29" s="1"/>
  <c r="Z108" i="29"/>
  <c r="Z111" i="29" s="1"/>
  <c r="Y108" i="29"/>
  <c r="X108" i="29"/>
  <c r="W108" i="29"/>
  <c r="W111" i="29" s="1"/>
  <c r="V108" i="29"/>
  <c r="V111" i="29" s="1"/>
  <c r="U108" i="29"/>
  <c r="U111" i="29" s="1"/>
  <c r="Q108" i="29"/>
  <c r="Q111" i="29" s="1"/>
  <c r="P108" i="29"/>
  <c r="P111" i="29" s="1"/>
  <c r="O108" i="29"/>
  <c r="O111" i="29" s="1"/>
  <c r="N108" i="29"/>
  <c r="M108" i="29"/>
  <c r="M111" i="29" s="1"/>
  <c r="L108" i="29"/>
  <c r="L111" i="29" s="1"/>
  <c r="K108" i="29"/>
  <c r="K111" i="29" s="1"/>
  <c r="J108" i="29"/>
  <c r="I108" i="29"/>
  <c r="H108" i="29"/>
  <c r="H111" i="29" s="1"/>
  <c r="G108" i="29"/>
  <c r="G111" i="29" s="1"/>
  <c r="F108" i="29"/>
  <c r="E108" i="29"/>
  <c r="D108" i="29"/>
  <c r="D111" i="29" s="1"/>
  <c r="AH102" i="29"/>
  <c r="AG102" i="29"/>
  <c r="AF102" i="29"/>
  <c r="AE102" i="29"/>
  <c r="AD102" i="29"/>
  <c r="AC102" i="29"/>
  <c r="AB102" i="29"/>
  <c r="AA102" i="29"/>
  <c r="Z102" i="29"/>
  <c r="Y102" i="29"/>
  <c r="X102" i="29"/>
  <c r="W102" i="29"/>
  <c r="V102" i="29"/>
  <c r="U102" i="29"/>
  <c r="Q102" i="29"/>
  <c r="P102" i="29"/>
  <c r="O102" i="29"/>
  <c r="N102" i="29"/>
  <c r="M102" i="29"/>
  <c r="L102" i="29"/>
  <c r="K102" i="29"/>
  <c r="J102" i="29"/>
  <c r="I102" i="29"/>
  <c r="H102" i="29"/>
  <c r="G102" i="29"/>
  <c r="F102" i="29"/>
  <c r="E102" i="29"/>
  <c r="D102" i="29"/>
  <c r="AH99" i="29"/>
  <c r="AG99" i="29"/>
  <c r="AF99" i="29"/>
  <c r="AC99" i="29"/>
  <c r="Z99" i="29"/>
  <c r="Y99" i="29"/>
  <c r="V99" i="29"/>
  <c r="U99" i="29"/>
  <c r="M99" i="29"/>
  <c r="I99" i="29"/>
  <c r="Q95" i="29"/>
  <c r="P95" i="29"/>
  <c r="O95" i="29"/>
  <c r="N95" i="29"/>
  <c r="M95" i="29"/>
  <c r="L95" i="29"/>
  <c r="K95" i="29"/>
  <c r="J95" i="29"/>
  <c r="I95" i="29"/>
  <c r="H95" i="29"/>
  <c r="G95" i="29"/>
  <c r="F95" i="29"/>
  <c r="E95" i="29"/>
  <c r="D95" i="29"/>
  <c r="Q94" i="29"/>
  <c r="P94" i="29"/>
  <c r="O94" i="29"/>
  <c r="O99" i="29" s="1"/>
  <c r="N94" i="29"/>
  <c r="N99" i="29" s="1"/>
  <c r="M94" i="29"/>
  <c r="L94" i="29"/>
  <c r="K94" i="29"/>
  <c r="J94" i="29"/>
  <c r="J99" i="29" s="1"/>
  <c r="I94" i="29"/>
  <c r="H94" i="29"/>
  <c r="G94" i="29"/>
  <c r="G99" i="29" s="1"/>
  <c r="F94" i="29"/>
  <c r="F99" i="29" s="1"/>
  <c r="E94" i="29"/>
  <c r="D94" i="29"/>
  <c r="Q93" i="29"/>
  <c r="P93" i="29"/>
  <c r="O93" i="29"/>
  <c r="N93" i="29"/>
  <c r="M93" i="29"/>
  <c r="L93" i="29"/>
  <c r="K93" i="29"/>
  <c r="J93" i="29"/>
  <c r="I93" i="29"/>
  <c r="H93" i="29"/>
  <c r="G93" i="29"/>
  <c r="F93" i="29"/>
  <c r="E93" i="29"/>
  <c r="D93" i="29"/>
  <c r="AH92" i="29"/>
  <c r="AG92" i="29"/>
  <c r="AF92" i="29"/>
  <c r="AE92" i="29"/>
  <c r="AE99" i="29" s="1"/>
  <c r="AD92" i="29"/>
  <c r="AD99" i="29" s="1"/>
  <c r="AC92" i="29"/>
  <c r="AB92" i="29"/>
  <c r="AB99" i="29" s="1"/>
  <c r="AA92" i="29"/>
  <c r="AA99" i="29" s="1"/>
  <c r="Z92" i="29"/>
  <c r="Y92" i="29"/>
  <c r="X92" i="29"/>
  <c r="X99" i="29" s="1"/>
  <c r="W92" i="29"/>
  <c r="W99" i="29" s="1"/>
  <c r="V92" i="29"/>
  <c r="U92" i="29"/>
  <c r="Q92" i="29"/>
  <c r="Q99" i="29" s="1"/>
  <c r="P92" i="29"/>
  <c r="P99" i="29" s="1"/>
  <c r="O92" i="29"/>
  <c r="N92" i="29"/>
  <c r="M92" i="29"/>
  <c r="L92" i="29"/>
  <c r="L99" i="29" s="1"/>
  <c r="K92" i="29"/>
  <c r="K99" i="29" s="1"/>
  <c r="J92" i="29"/>
  <c r="I92" i="29"/>
  <c r="H92" i="29"/>
  <c r="H99" i="29" s="1"/>
  <c r="G92" i="29"/>
  <c r="F92" i="29"/>
  <c r="E92" i="29"/>
  <c r="E99" i="29" s="1"/>
  <c r="D92" i="29"/>
  <c r="D99" i="29" s="1"/>
  <c r="AH91" i="29"/>
  <c r="AG91" i="29"/>
  <c r="AF91" i="29"/>
  <c r="AE91" i="29"/>
  <c r="AD91" i="29"/>
  <c r="AC91" i="29"/>
  <c r="AB91" i="29"/>
  <c r="AA91" i="29"/>
  <c r="Z91" i="29"/>
  <c r="Y91" i="29"/>
  <c r="X91" i="29"/>
  <c r="W91" i="29"/>
  <c r="V91" i="29"/>
  <c r="U91" i="29"/>
  <c r="Q91" i="29"/>
  <c r="P91" i="29"/>
  <c r="L91" i="29"/>
  <c r="H91" i="29"/>
  <c r="E91" i="29"/>
  <c r="D91" i="29"/>
  <c r="Q88" i="29"/>
  <c r="P88" i="29"/>
  <c r="O88" i="29"/>
  <c r="O91" i="29" s="1"/>
  <c r="N88" i="29"/>
  <c r="N91" i="29" s="1"/>
  <c r="M88" i="29"/>
  <c r="M91" i="29" s="1"/>
  <c r="L88" i="29"/>
  <c r="K88" i="29"/>
  <c r="K91" i="29" s="1"/>
  <c r="J88" i="29"/>
  <c r="J91" i="29" s="1"/>
  <c r="I88" i="29"/>
  <c r="I91" i="29" s="1"/>
  <c r="H88" i="29"/>
  <c r="G88" i="29"/>
  <c r="G91" i="29" s="1"/>
  <c r="F88" i="29"/>
  <c r="F91" i="29" s="1"/>
  <c r="E88" i="29"/>
  <c r="D88" i="29"/>
  <c r="AH87" i="29"/>
  <c r="AD87" i="29"/>
  <c r="AC87" i="29"/>
  <c r="Z87" i="29"/>
  <c r="Y87" i="29"/>
  <c r="O87" i="29"/>
  <c r="K87" i="29"/>
  <c r="J87" i="29"/>
  <c r="G87" i="29"/>
  <c r="F87" i="29"/>
  <c r="AH84" i="29"/>
  <c r="AG84" i="29"/>
  <c r="AG87" i="29" s="1"/>
  <c r="AF84" i="29"/>
  <c r="AF87" i="29" s="1"/>
  <c r="AE84" i="29"/>
  <c r="AE87" i="29" s="1"/>
  <c r="AD84" i="29"/>
  <c r="AC84" i="29"/>
  <c r="AB84" i="29"/>
  <c r="AB87" i="29" s="1"/>
  <c r="AA84" i="29"/>
  <c r="AA87" i="29" s="1"/>
  <c r="Z84" i="29"/>
  <c r="Y84" i="29"/>
  <c r="X84" i="29"/>
  <c r="X87" i="29" s="1"/>
  <c r="W84" i="29"/>
  <c r="W87" i="29" s="1"/>
  <c r="V84" i="29"/>
  <c r="V87" i="29" s="1"/>
  <c r="U84" i="29"/>
  <c r="U87" i="29" s="1"/>
  <c r="Q84" i="29"/>
  <c r="Q87" i="29" s="1"/>
  <c r="P84" i="29"/>
  <c r="P87" i="29" s="1"/>
  <c r="O84" i="29"/>
  <c r="N84" i="29"/>
  <c r="N87" i="29" s="1"/>
  <c r="M84" i="29"/>
  <c r="M87" i="29" s="1"/>
  <c r="L84" i="29"/>
  <c r="L87" i="29" s="1"/>
  <c r="K84" i="29"/>
  <c r="J84" i="29"/>
  <c r="I84" i="29"/>
  <c r="I87" i="29" s="1"/>
  <c r="H84" i="29"/>
  <c r="H87" i="29" s="1"/>
  <c r="G84" i="29"/>
  <c r="F84" i="29"/>
  <c r="E84" i="29"/>
  <c r="E87" i="29" s="1"/>
  <c r="D84" i="29"/>
  <c r="D87" i="29" s="1"/>
  <c r="AD83" i="29"/>
  <c r="Z83" i="29"/>
  <c r="Q83" i="29"/>
  <c r="M83" i="29"/>
  <c r="K83" i="29"/>
  <c r="G83" i="29"/>
  <c r="AH81" i="29"/>
  <c r="AG81" i="29"/>
  <c r="AF81" i="29"/>
  <c r="AE81" i="29"/>
  <c r="AD81" i="29"/>
  <c r="AC81" i="29"/>
  <c r="AB81" i="29"/>
  <c r="AA81" i="29"/>
  <c r="Z81" i="29"/>
  <c r="Y81" i="29"/>
  <c r="X81" i="29"/>
  <c r="W81" i="29"/>
  <c r="V81" i="29"/>
  <c r="U81" i="29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AH80" i="29"/>
  <c r="AH83" i="29" s="1"/>
  <c r="AG80" i="29"/>
  <c r="AG83" i="29" s="1"/>
  <c r="AF80" i="29"/>
  <c r="AF83" i="29" s="1"/>
  <c r="AE80" i="29"/>
  <c r="AE83" i="29" s="1"/>
  <c r="AD80" i="29"/>
  <c r="AC80" i="29"/>
  <c r="AC83" i="29" s="1"/>
  <c r="AB80" i="29"/>
  <c r="AB83" i="29" s="1"/>
  <c r="AA80" i="29"/>
  <c r="AA83" i="29" s="1"/>
  <c r="Z80" i="29"/>
  <c r="Y80" i="29"/>
  <c r="Y83" i="29" s="1"/>
  <c r="X80" i="29"/>
  <c r="X83" i="29" s="1"/>
  <c r="W80" i="29"/>
  <c r="W83" i="29" s="1"/>
  <c r="V80" i="29"/>
  <c r="V83" i="29" s="1"/>
  <c r="U80" i="29"/>
  <c r="U83" i="29" s="1"/>
  <c r="Q80" i="29"/>
  <c r="P80" i="29"/>
  <c r="P83" i="29" s="1"/>
  <c r="O80" i="29"/>
  <c r="O83" i="29" s="1"/>
  <c r="N80" i="29"/>
  <c r="N83" i="29" s="1"/>
  <c r="M80" i="29"/>
  <c r="L80" i="29"/>
  <c r="L83" i="29" s="1"/>
  <c r="K80" i="29"/>
  <c r="J80" i="29"/>
  <c r="J83" i="29" s="1"/>
  <c r="I80" i="29"/>
  <c r="I83" i="29" s="1"/>
  <c r="H80" i="29"/>
  <c r="H83" i="29" s="1"/>
  <c r="G80" i="29"/>
  <c r="F80" i="29"/>
  <c r="F83" i="29" s="1"/>
  <c r="E80" i="29"/>
  <c r="E83" i="29" s="1"/>
  <c r="D80" i="29"/>
  <c r="D83" i="29" s="1"/>
  <c r="AH79" i="29"/>
  <c r="AG79" i="29"/>
  <c r="Z79" i="29"/>
  <c r="V79" i="29"/>
  <c r="U79" i="29"/>
  <c r="O79" i="29"/>
  <c r="N79" i="29"/>
  <c r="AH76" i="29"/>
  <c r="AG76" i="29"/>
  <c r="AF76" i="29"/>
  <c r="AF79" i="29" s="1"/>
  <c r="AE76" i="29"/>
  <c r="AE79" i="29" s="1"/>
  <c r="AD76" i="29"/>
  <c r="AD79" i="29" s="1"/>
  <c r="AC76" i="29"/>
  <c r="AC79" i="29" s="1"/>
  <c r="AB76" i="29"/>
  <c r="AB79" i="29" s="1"/>
  <c r="AA76" i="29"/>
  <c r="AA79" i="29" s="1"/>
  <c r="Z76" i="29"/>
  <c r="Y76" i="29"/>
  <c r="Y79" i="29" s="1"/>
  <c r="X76" i="29"/>
  <c r="X79" i="29" s="1"/>
  <c r="W76" i="29"/>
  <c r="W79" i="29" s="1"/>
  <c r="V76" i="29"/>
  <c r="U76" i="29"/>
  <c r="Q76" i="29"/>
  <c r="Q79" i="29" s="1"/>
  <c r="P76" i="29"/>
  <c r="P79" i="29" s="1"/>
  <c r="O76" i="29"/>
  <c r="N76" i="29"/>
  <c r="M76" i="29"/>
  <c r="M79" i="29" s="1"/>
  <c r="L76" i="29"/>
  <c r="L79" i="29" s="1"/>
  <c r="K76" i="29"/>
  <c r="K79" i="29" s="1"/>
  <c r="J76" i="29"/>
  <c r="J79" i="29" s="1"/>
  <c r="I76" i="29"/>
  <c r="I79" i="29" s="1"/>
  <c r="H76" i="29"/>
  <c r="H79" i="29" s="1"/>
  <c r="G76" i="29"/>
  <c r="G79" i="29" s="1"/>
  <c r="F76" i="29"/>
  <c r="F79" i="29" s="1"/>
  <c r="E76" i="29"/>
  <c r="E79" i="29" s="1"/>
  <c r="D76" i="29"/>
  <c r="D79" i="29" s="1"/>
  <c r="AB75" i="29"/>
  <c r="AA75" i="29"/>
  <c r="Q75" i="29"/>
  <c r="P75" i="29"/>
  <c r="I75" i="29"/>
  <c r="H75" i="29"/>
  <c r="AH73" i="29"/>
  <c r="AG73" i="29"/>
  <c r="AF73" i="29"/>
  <c r="AE73" i="29"/>
  <c r="AD73" i="29"/>
  <c r="AC73" i="29"/>
  <c r="AB73" i="29"/>
  <c r="AA73" i="29"/>
  <c r="Z73" i="29"/>
  <c r="Y73" i="29"/>
  <c r="X73" i="29"/>
  <c r="W73" i="29"/>
  <c r="V73" i="29"/>
  <c r="U73" i="29"/>
  <c r="Q73" i="29"/>
  <c r="P73" i="29"/>
  <c r="O73" i="29"/>
  <c r="N73" i="29"/>
  <c r="M73" i="29"/>
  <c r="L73" i="29"/>
  <c r="K73" i="29"/>
  <c r="J73" i="29"/>
  <c r="I73" i="29"/>
  <c r="H73" i="29"/>
  <c r="G73" i="29"/>
  <c r="F73" i="29"/>
  <c r="E73" i="29"/>
  <c r="D73" i="29"/>
  <c r="AH72" i="29"/>
  <c r="AH75" i="29" s="1"/>
  <c r="AG72" i="29"/>
  <c r="AG75" i="29" s="1"/>
  <c r="AF72" i="29"/>
  <c r="AF75" i="29" s="1"/>
  <c r="AF101" i="29" s="1"/>
  <c r="AF103" i="29" s="1"/>
  <c r="AE72" i="29"/>
  <c r="AE75" i="29" s="1"/>
  <c r="AD72" i="29"/>
  <c r="AD75" i="29" s="1"/>
  <c r="AC72" i="29"/>
  <c r="AC75" i="29" s="1"/>
  <c r="AB72" i="29"/>
  <c r="AA72" i="29"/>
  <c r="Z72" i="29"/>
  <c r="Z75" i="29" s="1"/>
  <c r="Y72" i="29"/>
  <c r="Y75" i="29" s="1"/>
  <c r="X72" i="29"/>
  <c r="X75" i="29" s="1"/>
  <c r="W72" i="29"/>
  <c r="W75" i="29" s="1"/>
  <c r="V72" i="29"/>
  <c r="V75" i="29" s="1"/>
  <c r="U72" i="29"/>
  <c r="U75" i="29" s="1"/>
  <c r="Q72" i="29"/>
  <c r="P72" i="29"/>
  <c r="O72" i="29"/>
  <c r="O75" i="29" s="1"/>
  <c r="N72" i="29"/>
  <c r="N75" i="29" s="1"/>
  <c r="M72" i="29"/>
  <c r="M75" i="29" s="1"/>
  <c r="L72" i="29"/>
  <c r="L75" i="29" s="1"/>
  <c r="K72" i="29"/>
  <c r="K75" i="29" s="1"/>
  <c r="J72" i="29"/>
  <c r="J75" i="29" s="1"/>
  <c r="I72" i="29"/>
  <c r="H72" i="29"/>
  <c r="G72" i="29"/>
  <c r="G75" i="29" s="1"/>
  <c r="F72" i="29"/>
  <c r="F75" i="29" s="1"/>
  <c r="E72" i="29"/>
  <c r="E75" i="29" s="1"/>
  <c r="D72" i="29"/>
  <c r="D75" i="29" s="1"/>
  <c r="AH71" i="29"/>
  <c r="AG71" i="29"/>
  <c r="AF71" i="29"/>
  <c r="AE71" i="29"/>
  <c r="AD71" i="29"/>
  <c r="AC71" i="29"/>
  <c r="AB71" i="29"/>
  <c r="AA71" i="29"/>
  <c r="Z71" i="29"/>
  <c r="Y71" i="29"/>
  <c r="X71" i="29"/>
  <c r="W71" i="29"/>
  <c r="V71" i="29"/>
  <c r="U71" i="29"/>
  <c r="Q71" i="29"/>
  <c r="P71" i="29"/>
  <c r="O71" i="29"/>
  <c r="N71" i="29"/>
  <c r="M71" i="29"/>
  <c r="L71" i="29"/>
  <c r="K71" i="29"/>
  <c r="J71" i="29"/>
  <c r="I71" i="29"/>
  <c r="H71" i="29"/>
  <c r="G71" i="29"/>
  <c r="F71" i="29"/>
  <c r="E71" i="29"/>
  <c r="D71" i="29"/>
  <c r="AF67" i="29"/>
  <c r="X67" i="29"/>
  <c r="N67" i="29"/>
  <c r="M67" i="29"/>
  <c r="J67" i="29"/>
  <c r="I67" i="29"/>
  <c r="AH64" i="29"/>
  <c r="AH67" i="29" s="1"/>
  <c r="AG64" i="29"/>
  <c r="AG67" i="29" s="1"/>
  <c r="AF64" i="29"/>
  <c r="AE64" i="29"/>
  <c r="AE67" i="29" s="1"/>
  <c r="AD64" i="29"/>
  <c r="AD67" i="29" s="1"/>
  <c r="AD101" i="29" s="1"/>
  <c r="AD103" i="29" s="1"/>
  <c r="AC64" i="29"/>
  <c r="AC67" i="29" s="1"/>
  <c r="AB64" i="29"/>
  <c r="AB67" i="29" s="1"/>
  <c r="AA64" i="29"/>
  <c r="AA67" i="29" s="1"/>
  <c r="Z64" i="29"/>
  <c r="Z67" i="29" s="1"/>
  <c r="Y64" i="29"/>
  <c r="Y67" i="29" s="1"/>
  <c r="X64" i="29"/>
  <c r="W64" i="29"/>
  <c r="W67" i="29" s="1"/>
  <c r="V64" i="29"/>
  <c r="V67" i="29" s="1"/>
  <c r="U64" i="29"/>
  <c r="U67" i="29" s="1"/>
  <c r="Q64" i="29"/>
  <c r="Q67" i="29" s="1"/>
  <c r="P64" i="29"/>
  <c r="P67" i="29" s="1"/>
  <c r="O64" i="29"/>
  <c r="O67" i="29" s="1"/>
  <c r="N64" i="29"/>
  <c r="M64" i="29"/>
  <c r="L64" i="29"/>
  <c r="L67" i="29" s="1"/>
  <c r="K64" i="29"/>
  <c r="K67" i="29" s="1"/>
  <c r="J64" i="29"/>
  <c r="I64" i="29"/>
  <c r="H64" i="29"/>
  <c r="H67" i="29" s="1"/>
  <c r="G64" i="29"/>
  <c r="G67" i="29" s="1"/>
  <c r="G101" i="29" s="1"/>
  <c r="G103" i="29" s="1"/>
  <c r="F64" i="29"/>
  <c r="F67" i="29" s="1"/>
  <c r="E64" i="29"/>
  <c r="E67" i="29" s="1"/>
  <c r="D64" i="29"/>
  <c r="D67" i="29" s="1"/>
  <c r="AG63" i="29"/>
  <c r="AC63" i="29"/>
  <c r="X63" i="29"/>
  <c r="W63" i="29"/>
  <c r="N63" i="29"/>
  <c r="J63" i="29"/>
  <c r="I63" i="29"/>
  <c r="AH56" i="29"/>
  <c r="AG56" i="29"/>
  <c r="AF56" i="29"/>
  <c r="AE56" i="29"/>
  <c r="AD56" i="29"/>
  <c r="AC56" i="29"/>
  <c r="AB56" i="29"/>
  <c r="AA56" i="29"/>
  <c r="Z56" i="29"/>
  <c r="Y56" i="29"/>
  <c r="X56" i="29"/>
  <c r="W56" i="29"/>
  <c r="V56" i="29"/>
  <c r="U56" i="29"/>
  <c r="Q56" i="29"/>
  <c r="P56" i="29"/>
  <c r="O56" i="29"/>
  <c r="N56" i="29"/>
  <c r="M56" i="29"/>
  <c r="L56" i="29"/>
  <c r="K56" i="29"/>
  <c r="J56" i="29"/>
  <c r="I56" i="29"/>
  <c r="H56" i="29"/>
  <c r="G56" i="29"/>
  <c r="F56" i="29"/>
  <c r="E56" i="29"/>
  <c r="D56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E55" i="29"/>
  <c r="D55" i="29"/>
  <c r="AH54" i="29"/>
  <c r="AG54" i="29"/>
  <c r="AF54" i="29"/>
  <c r="AE54" i="29"/>
  <c r="AD54" i="29"/>
  <c r="AC54" i="29"/>
  <c r="AB54" i="29"/>
  <c r="AA54" i="29"/>
  <c r="Z54" i="29"/>
  <c r="Y54" i="29"/>
  <c r="X54" i="29"/>
  <c r="W54" i="29"/>
  <c r="V54" i="29"/>
  <c r="U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AH53" i="29"/>
  <c r="AG53" i="29"/>
  <c r="AF53" i="29"/>
  <c r="AE53" i="29"/>
  <c r="AD53" i="29"/>
  <c r="AC53" i="29"/>
  <c r="AB53" i="29"/>
  <c r="AA53" i="29"/>
  <c r="Z53" i="29"/>
  <c r="Y53" i="29"/>
  <c r="X53" i="29"/>
  <c r="W53" i="29"/>
  <c r="V53" i="29"/>
  <c r="U53" i="29"/>
  <c r="Q53" i="29"/>
  <c r="P53" i="29"/>
  <c r="O53" i="29"/>
  <c r="N53" i="29"/>
  <c r="M53" i="29"/>
  <c r="L53" i="29"/>
  <c r="K53" i="29"/>
  <c r="J53" i="29"/>
  <c r="I53" i="29"/>
  <c r="H53" i="29"/>
  <c r="G53" i="29"/>
  <c r="F53" i="29"/>
  <c r="E53" i="29"/>
  <c r="D53" i="29"/>
  <c r="AH51" i="29"/>
  <c r="AG51" i="29"/>
  <c r="AF51" i="29"/>
  <c r="AE51" i="29"/>
  <c r="AD51" i="29"/>
  <c r="AC51" i="29"/>
  <c r="AB51" i="29"/>
  <c r="AA51" i="29"/>
  <c r="Z51" i="29"/>
  <c r="Y51" i="29"/>
  <c r="X51" i="29"/>
  <c r="W51" i="29"/>
  <c r="V51" i="29"/>
  <c r="U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AH50" i="29"/>
  <c r="AH63" i="29" s="1"/>
  <c r="AG50" i="29"/>
  <c r="AF50" i="29"/>
  <c r="AF63" i="29" s="1"/>
  <c r="AE50" i="29"/>
  <c r="AE63" i="29" s="1"/>
  <c r="AD50" i="29"/>
  <c r="AD63" i="29" s="1"/>
  <c r="AC50" i="29"/>
  <c r="AB50" i="29"/>
  <c r="AB63" i="29" s="1"/>
  <c r="AA50" i="29"/>
  <c r="AA63" i="29" s="1"/>
  <c r="Z50" i="29"/>
  <c r="Z63" i="29" s="1"/>
  <c r="Y50" i="29"/>
  <c r="Y63" i="29" s="1"/>
  <c r="X50" i="29"/>
  <c r="W50" i="29"/>
  <c r="V50" i="29"/>
  <c r="V63" i="29" s="1"/>
  <c r="U50" i="29"/>
  <c r="U63" i="29" s="1"/>
  <c r="Q50" i="29"/>
  <c r="Q63" i="29" s="1"/>
  <c r="P50" i="29"/>
  <c r="P63" i="29" s="1"/>
  <c r="O50" i="29"/>
  <c r="O63" i="29" s="1"/>
  <c r="N50" i="29"/>
  <c r="M50" i="29"/>
  <c r="M63" i="29" s="1"/>
  <c r="L50" i="29"/>
  <c r="L63" i="29" s="1"/>
  <c r="K50" i="29"/>
  <c r="K63" i="29" s="1"/>
  <c r="J50" i="29"/>
  <c r="I50" i="29"/>
  <c r="H50" i="29"/>
  <c r="H63" i="29" s="1"/>
  <c r="G50" i="29"/>
  <c r="G63" i="29" s="1"/>
  <c r="F50" i="29"/>
  <c r="F63" i="29" s="1"/>
  <c r="E50" i="29"/>
  <c r="E63" i="29" s="1"/>
  <c r="D50" i="29"/>
  <c r="D63" i="29" s="1"/>
  <c r="X49" i="29"/>
  <c r="Q49" i="29"/>
  <c r="M49" i="29"/>
  <c r="J49" i="29"/>
  <c r="I49" i="29"/>
  <c r="F49" i="29"/>
  <c r="E49" i="29"/>
  <c r="AH48" i="29"/>
  <c r="AG48" i="29"/>
  <c r="AF48" i="29"/>
  <c r="AF49" i="29" s="1"/>
  <c r="AE48" i="29"/>
  <c r="AD48" i="29"/>
  <c r="AC48" i="29"/>
  <c r="AC49" i="29" s="1"/>
  <c r="AB48" i="29"/>
  <c r="AB49" i="29" s="1"/>
  <c r="AA48" i="29"/>
  <c r="Z48" i="29"/>
  <c r="Y48" i="29"/>
  <c r="Y49" i="29" s="1"/>
  <c r="X48" i="29"/>
  <c r="W48" i="29"/>
  <c r="V48" i="29"/>
  <c r="U48" i="29"/>
  <c r="U49" i="29" s="1"/>
  <c r="AH45" i="29"/>
  <c r="AG45" i="29"/>
  <c r="AF45" i="29"/>
  <c r="AE45" i="29"/>
  <c r="AD45" i="29"/>
  <c r="AC45" i="29"/>
  <c r="AB45" i="29"/>
  <c r="AA45" i="29"/>
  <c r="Z45" i="29"/>
  <c r="Y45" i="29"/>
  <c r="X45" i="29"/>
  <c r="W45" i="29"/>
  <c r="V45" i="29"/>
  <c r="U45" i="29"/>
  <c r="Q45" i="29"/>
  <c r="P45" i="29"/>
  <c r="O45" i="29"/>
  <c r="N45" i="29"/>
  <c r="M45" i="29"/>
  <c r="L45" i="29"/>
  <c r="K45" i="29"/>
  <c r="J45" i="29"/>
  <c r="I45" i="29"/>
  <c r="H45" i="29"/>
  <c r="G45" i="29"/>
  <c r="F45" i="29"/>
  <c r="E45" i="29"/>
  <c r="D45" i="29"/>
  <c r="AH44" i="29"/>
  <c r="AH49" i="29" s="1"/>
  <c r="AG44" i="29"/>
  <c r="AF44" i="29"/>
  <c r="AE44" i="29"/>
  <c r="AE49" i="29" s="1"/>
  <c r="AD44" i="29"/>
  <c r="AD49" i="29" s="1"/>
  <c r="AC44" i="29"/>
  <c r="AB44" i="29"/>
  <c r="AA44" i="29"/>
  <c r="AA49" i="29" s="1"/>
  <c r="Z44" i="29"/>
  <c r="Z49" i="29" s="1"/>
  <c r="Y44" i="29"/>
  <c r="X44" i="29"/>
  <c r="W44" i="29"/>
  <c r="W49" i="29" s="1"/>
  <c r="V44" i="29"/>
  <c r="V49" i="29" s="1"/>
  <c r="U44" i="29"/>
  <c r="Q44" i="29"/>
  <c r="P44" i="29"/>
  <c r="P49" i="29" s="1"/>
  <c r="O44" i="29"/>
  <c r="O49" i="29" s="1"/>
  <c r="N44" i="29"/>
  <c r="N49" i="29" s="1"/>
  <c r="M44" i="29"/>
  <c r="L44" i="29"/>
  <c r="L49" i="29" s="1"/>
  <c r="K44" i="29"/>
  <c r="K49" i="29" s="1"/>
  <c r="J44" i="29"/>
  <c r="I44" i="29"/>
  <c r="H44" i="29"/>
  <c r="H49" i="29" s="1"/>
  <c r="G44" i="29"/>
  <c r="G49" i="29" s="1"/>
  <c r="F44" i="29"/>
  <c r="E44" i="29"/>
  <c r="D44" i="29"/>
  <c r="D49" i="29" s="1"/>
  <c r="AH43" i="29"/>
  <c r="AG43" i="29"/>
  <c r="AF43" i="29"/>
  <c r="AE43" i="29"/>
  <c r="AD43" i="29"/>
  <c r="AC43" i="29"/>
  <c r="AB43" i="29"/>
  <c r="AA43" i="29"/>
  <c r="Z43" i="29"/>
  <c r="Y43" i="29"/>
  <c r="X43" i="29"/>
  <c r="W43" i="29"/>
  <c r="V43" i="29"/>
  <c r="U43" i="29"/>
  <c r="P43" i="29"/>
  <c r="O43" i="29"/>
  <c r="N43" i="29"/>
  <c r="K43" i="29"/>
  <c r="J43" i="29"/>
  <c r="H43" i="29"/>
  <c r="G43" i="29"/>
  <c r="D43" i="29"/>
  <c r="Q41" i="29"/>
  <c r="Q43" i="29" s="1"/>
  <c r="P41" i="29"/>
  <c r="O41" i="29"/>
  <c r="N41" i="29"/>
  <c r="M41" i="29"/>
  <c r="M43" i="29" s="1"/>
  <c r="L41" i="29"/>
  <c r="L43" i="29" s="1"/>
  <c r="K41" i="29"/>
  <c r="J41" i="29"/>
  <c r="I41" i="29"/>
  <c r="I43" i="29" s="1"/>
  <c r="H41" i="29"/>
  <c r="G41" i="29"/>
  <c r="F41" i="29"/>
  <c r="F43" i="29" s="1"/>
  <c r="E41" i="29"/>
  <c r="E43" i="29" s="1"/>
  <c r="D41" i="29"/>
  <c r="AH38" i="29"/>
  <c r="AG38" i="29"/>
  <c r="AF38" i="29"/>
  <c r="AE38" i="29"/>
  <c r="AD38" i="29"/>
  <c r="AC38" i="29"/>
  <c r="AB38" i="29"/>
  <c r="AA38" i="29"/>
  <c r="Z38" i="29"/>
  <c r="Y38" i="29"/>
  <c r="X38" i="29"/>
  <c r="W38" i="29"/>
  <c r="V38" i="29"/>
  <c r="U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AH37" i="29"/>
  <c r="AG37" i="29"/>
  <c r="AF37" i="29"/>
  <c r="AE37" i="29"/>
  <c r="AD37" i="29"/>
  <c r="AC37" i="29"/>
  <c r="AB37" i="29"/>
  <c r="AA37" i="29"/>
  <c r="Z37" i="29"/>
  <c r="Y37" i="29"/>
  <c r="X37" i="29"/>
  <c r="W37" i="29"/>
  <c r="V37" i="29"/>
  <c r="U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AF36" i="29"/>
  <c r="AB36" i="29"/>
  <c r="AA36" i="29"/>
  <c r="AA101" i="29" s="1"/>
  <c r="AA103" i="29" s="1"/>
  <c r="Q36" i="29"/>
  <c r="Q101" i="29" s="1"/>
  <c r="Q103" i="29" s="1"/>
  <c r="M36" i="29"/>
  <c r="I36" i="29"/>
  <c r="H36" i="29"/>
  <c r="AH34" i="29"/>
  <c r="AG34" i="29"/>
  <c r="AF34" i="29"/>
  <c r="AE34" i="29"/>
  <c r="AD34" i="29"/>
  <c r="AC34" i="29"/>
  <c r="AB34" i="29"/>
  <c r="AA34" i="29"/>
  <c r="Z34" i="29"/>
  <c r="Y34" i="29"/>
  <c r="X34" i="29"/>
  <c r="W34" i="29"/>
  <c r="V34" i="29"/>
  <c r="U34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D34" i="29"/>
  <c r="AH33" i="29"/>
  <c r="AH36" i="29" s="1"/>
  <c r="AG33" i="29"/>
  <c r="AG36" i="29" s="1"/>
  <c r="AF33" i="29"/>
  <c r="AE33" i="29"/>
  <c r="AE36" i="29" s="1"/>
  <c r="AD33" i="29"/>
  <c r="AD36" i="29" s="1"/>
  <c r="AC33" i="29"/>
  <c r="AC36" i="29" s="1"/>
  <c r="AB33" i="29"/>
  <c r="AA33" i="29"/>
  <c r="Z33" i="29"/>
  <c r="Z36" i="29" s="1"/>
  <c r="Y33" i="29"/>
  <c r="Y36" i="29" s="1"/>
  <c r="Y101" i="29" s="1"/>
  <c r="Y103" i="29" s="1"/>
  <c r="X33" i="29"/>
  <c r="X36" i="29" s="1"/>
  <c r="X101" i="29" s="1"/>
  <c r="X103" i="29" s="1"/>
  <c r="W33" i="29"/>
  <c r="W36" i="29" s="1"/>
  <c r="V33" i="29"/>
  <c r="V36" i="29" s="1"/>
  <c r="U33" i="29"/>
  <c r="U36" i="29" s="1"/>
  <c r="U101" i="29" s="1"/>
  <c r="U103" i="29" s="1"/>
  <c r="Q33" i="29"/>
  <c r="P33" i="29"/>
  <c r="P36" i="29" s="1"/>
  <c r="O33" i="29"/>
  <c r="O36" i="29" s="1"/>
  <c r="N33" i="29"/>
  <c r="N36" i="29" s="1"/>
  <c r="M33" i="29"/>
  <c r="L33" i="29"/>
  <c r="L36" i="29" s="1"/>
  <c r="K33" i="29"/>
  <c r="K36" i="29" s="1"/>
  <c r="J33" i="29"/>
  <c r="J36" i="29" s="1"/>
  <c r="I33" i="29"/>
  <c r="H33" i="29"/>
  <c r="G33" i="29"/>
  <c r="G36" i="29" s="1"/>
  <c r="F33" i="29"/>
  <c r="F36" i="29" s="1"/>
  <c r="F101" i="29" s="1"/>
  <c r="F103" i="29" s="1"/>
  <c r="E33" i="29"/>
  <c r="E36" i="29" s="1"/>
  <c r="D33" i="29"/>
  <c r="D36" i="29" s="1"/>
  <c r="AH32" i="29"/>
  <c r="AG32" i="29"/>
  <c r="AF32" i="29"/>
  <c r="AE32" i="29"/>
  <c r="AD32" i="29"/>
  <c r="AC32" i="29"/>
  <c r="AB32" i="29"/>
  <c r="AA32" i="29"/>
  <c r="Z32" i="29"/>
  <c r="Y32" i="29"/>
  <c r="X32" i="29"/>
  <c r="W32" i="29"/>
  <c r="V32" i="29"/>
  <c r="U32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D32" i="29"/>
  <c r="AH31" i="29"/>
  <c r="AG31" i="29"/>
  <c r="AF31" i="29"/>
  <c r="AE31" i="29"/>
  <c r="AD31" i="29"/>
  <c r="AC31" i="29"/>
  <c r="AB31" i="29"/>
  <c r="AA31" i="29"/>
  <c r="Z31" i="29"/>
  <c r="Y31" i="29"/>
  <c r="X31" i="29"/>
  <c r="W31" i="29"/>
  <c r="V31" i="29"/>
  <c r="U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AH30" i="29"/>
  <c r="AG30" i="29"/>
  <c r="AF30" i="29"/>
  <c r="AE30" i="29"/>
  <c r="AD30" i="29"/>
  <c r="AC30" i="29"/>
  <c r="AB30" i="29"/>
  <c r="AA30" i="29"/>
  <c r="Z30" i="29"/>
  <c r="Y30" i="29"/>
  <c r="X30" i="29"/>
  <c r="W30" i="29"/>
  <c r="V30" i="29"/>
  <c r="U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AH29" i="29"/>
  <c r="AG29" i="29"/>
  <c r="AF29" i="29"/>
  <c r="AE29" i="29"/>
  <c r="AD29" i="29"/>
  <c r="AC29" i="29"/>
  <c r="AB29" i="29"/>
  <c r="AA29" i="29"/>
  <c r="Z29" i="29"/>
  <c r="Y29" i="29"/>
  <c r="X29" i="29"/>
  <c r="W29" i="29"/>
  <c r="V29" i="29"/>
  <c r="U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AH28" i="29"/>
  <c r="AG28" i="29"/>
  <c r="AF28" i="29"/>
  <c r="AE28" i="29"/>
  <c r="AD28" i="29"/>
  <c r="AC28" i="29"/>
  <c r="AB28" i="29"/>
  <c r="AA28" i="29"/>
  <c r="Z28" i="29"/>
  <c r="Y28" i="29"/>
  <c r="X28" i="29"/>
  <c r="W28" i="29"/>
  <c r="V28" i="29"/>
  <c r="U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AH25" i="29"/>
  <c r="AG25" i="29"/>
  <c r="AF25" i="29"/>
  <c r="AE25" i="29"/>
  <c r="AD25" i="29"/>
  <c r="AC25" i="29"/>
  <c r="AB25" i="29"/>
  <c r="AA25" i="29"/>
  <c r="Z25" i="29"/>
  <c r="Y25" i="29"/>
  <c r="X25" i="29"/>
  <c r="W25" i="29"/>
  <c r="V25" i="29"/>
  <c r="U25" i="29"/>
  <c r="Q25" i="29"/>
  <c r="P25" i="29"/>
  <c r="O25" i="29"/>
  <c r="N25" i="29"/>
  <c r="M25" i="29"/>
  <c r="L25" i="29"/>
  <c r="K25" i="29"/>
  <c r="J25" i="29"/>
  <c r="I25" i="29"/>
  <c r="H25" i="29"/>
  <c r="G25" i="29"/>
  <c r="F25" i="29"/>
  <c r="E25" i="29"/>
  <c r="D25" i="29"/>
  <c r="AH24" i="29"/>
  <c r="AG24" i="29"/>
  <c r="AF24" i="29"/>
  <c r="AE24" i="29"/>
  <c r="AD24" i="29"/>
  <c r="AC24" i="29"/>
  <c r="AB24" i="29"/>
  <c r="AA24" i="29"/>
  <c r="Z24" i="29"/>
  <c r="Y24" i="29"/>
  <c r="X24" i="29"/>
  <c r="W24" i="29"/>
  <c r="V24" i="29"/>
  <c r="U24" i="29"/>
  <c r="Q24" i="29"/>
  <c r="P24" i="29"/>
  <c r="O24" i="29"/>
  <c r="N24" i="29"/>
  <c r="M24" i="29"/>
  <c r="L24" i="29"/>
  <c r="K24" i="29"/>
  <c r="J24" i="29"/>
  <c r="I24" i="29"/>
  <c r="H24" i="29"/>
  <c r="G24" i="29"/>
  <c r="F24" i="29"/>
  <c r="E24" i="29"/>
  <c r="D24" i="29"/>
  <c r="AH23" i="29"/>
  <c r="AG23" i="29"/>
  <c r="AF23" i="29"/>
  <c r="AE23" i="29"/>
  <c r="AD23" i="29"/>
  <c r="AC23" i="29"/>
  <c r="AB23" i="29"/>
  <c r="AA23" i="29"/>
  <c r="Z23" i="29"/>
  <c r="Y23" i="29"/>
  <c r="X23" i="29"/>
  <c r="W23" i="29"/>
  <c r="V23" i="29"/>
  <c r="U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AH21" i="29"/>
  <c r="AG21" i="29"/>
  <c r="AF21" i="29"/>
  <c r="AE21" i="29"/>
  <c r="AD21" i="29"/>
  <c r="AC21" i="29"/>
  <c r="AB21" i="29"/>
  <c r="AA21" i="29"/>
  <c r="Z21" i="29"/>
  <c r="Y21" i="29"/>
  <c r="X21" i="29"/>
  <c r="W21" i="29"/>
  <c r="V21" i="29"/>
  <c r="U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AH17" i="29"/>
  <c r="AG17" i="29"/>
  <c r="AF17" i="29"/>
  <c r="AE17" i="29"/>
  <c r="AD17" i="29"/>
  <c r="AC17" i="29"/>
  <c r="AB17" i="29"/>
  <c r="AA17" i="29"/>
  <c r="Z17" i="29"/>
  <c r="Y17" i="29"/>
  <c r="X17" i="29"/>
  <c r="W17" i="29"/>
  <c r="V17" i="29"/>
  <c r="U17" i="29"/>
  <c r="Q17" i="29"/>
  <c r="P17" i="29"/>
  <c r="O17" i="29"/>
  <c r="N17" i="29"/>
  <c r="M17" i="29"/>
  <c r="L17" i="29"/>
  <c r="K17" i="29"/>
  <c r="J17" i="29"/>
  <c r="I17" i="29"/>
  <c r="H17" i="29"/>
  <c r="G17" i="29"/>
  <c r="F17" i="29"/>
  <c r="E17" i="29"/>
  <c r="D17" i="29"/>
  <c r="AH16" i="29"/>
  <c r="AG16" i="29"/>
  <c r="AF16" i="29"/>
  <c r="AE16" i="29"/>
  <c r="AD16" i="29"/>
  <c r="AC16" i="29"/>
  <c r="AB16" i="29"/>
  <c r="AA16" i="29"/>
  <c r="Z16" i="29"/>
  <c r="Y16" i="29"/>
  <c r="X16" i="29"/>
  <c r="W16" i="29"/>
  <c r="V16" i="29"/>
  <c r="U16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E16" i="29"/>
  <c r="D16" i="29"/>
  <c r="AH15" i="29"/>
  <c r="AG15" i="29"/>
  <c r="AF15" i="29"/>
  <c r="AE15" i="29"/>
  <c r="AD15" i="29"/>
  <c r="AC15" i="29"/>
  <c r="AB15" i="29"/>
  <c r="AA15" i="29"/>
  <c r="Z15" i="29"/>
  <c r="Y15" i="29"/>
  <c r="X15" i="29"/>
  <c r="W15" i="29"/>
  <c r="V15" i="29"/>
  <c r="U15" i="29"/>
  <c r="Q15" i="29"/>
  <c r="P15" i="29"/>
  <c r="O15" i="29"/>
  <c r="N15" i="29"/>
  <c r="M15" i="29"/>
  <c r="L15" i="29"/>
  <c r="K15" i="29"/>
  <c r="J15" i="29"/>
  <c r="I15" i="29"/>
  <c r="H15" i="29"/>
  <c r="G15" i="29"/>
  <c r="F15" i="29"/>
  <c r="E15" i="29"/>
  <c r="D15" i="29"/>
  <c r="AH13" i="29"/>
  <c r="AG13" i="29"/>
  <c r="AF13" i="29"/>
  <c r="AE13" i="29"/>
  <c r="AD13" i="29"/>
  <c r="AC13" i="29"/>
  <c r="AB13" i="29"/>
  <c r="AA13" i="29"/>
  <c r="Z13" i="29"/>
  <c r="Y13" i="29"/>
  <c r="X13" i="29"/>
  <c r="W13" i="29"/>
  <c r="V13" i="29"/>
  <c r="U13" i="29"/>
  <c r="Q13" i="29"/>
  <c r="P13" i="29"/>
  <c r="O13" i="29"/>
  <c r="N13" i="29"/>
  <c r="M13" i="29"/>
  <c r="L13" i="29"/>
  <c r="K13" i="29"/>
  <c r="J13" i="29"/>
  <c r="I13" i="29"/>
  <c r="H13" i="29"/>
  <c r="G13" i="29"/>
  <c r="F13" i="29"/>
  <c r="E13" i="29"/>
  <c r="D13" i="29"/>
  <c r="AH10" i="29"/>
  <c r="AG10" i="29"/>
  <c r="AF10" i="29"/>
  <c r="AE10" i="29"/>
  <c r="AD10" i="29"/>
  <c r="AC10" i="29"/>
  <c r="AB10" i="29"/>
  <c r="AA10" i="29"/>
  <c r="Z10" i="29"/>
  <c r="Y10" i="29"/>
  <c r="X10" i="29"/>
  <c r="W10" i="29"/>
  <c r="V10" i="29"/>
  <c r="U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D10" i="29"/>
  <c r="Q9" i="29"/>
  <c r="P9" i="29"/>
  <c r="O9" i="29"/>
  <c r="N9" i="29"/>
  <c r="M9" i="29"/>
  <c r="L9" i="29"/>
  <c r="K9" i="29"/>
  <c r="J9" i="29"/>
  <c r="I9" i="29"/>
  <c r="H9" i="29"/>
  <c r="G9" i="29"/>
  <c r="F9" i="29"/>
  <c r="E9" i="29"/>
  <c r="D9" i="29"/>
  <c r="AH6" i="29"/>
  <c r="AG6" i="29"/>
  <c r="AF6" i="29"/>
  <c r="AE6" i="29"/>
  <c r="AD6" i="29"/>
  <c r="AC6" i="29"/>
  <c r="AB6" i="29"/>
  <c r="AA6" i="29"/>
  <c r="Z6" i="29"/>
  <c r="Y6" i="29"/>
  <c r="X6" i="29"/>
  <c r="W6" i="29"/>
  <c r="V6" i="29"/>
  <c r="U6" i="29"/>
  <c r="Q6" i="29"/>
  <c r="P6" i="29"/>
  <c r="O6" i="29"/>
  <c r="N6" i="29"/>
  <c r="M6" i="29"/>
  <c r="L6" i="29"/>
  <c r="K6" i="29"/>
  <c r="J6" i="29"/>
  <c r="I6" i="29"/>
  <c r="H6" i="29"/>
  <c r="G6" i="29"/>
  <c r="F6" i="29"/>
  <c r="E6" i="29"/>
  <c r="D6" i="29"/>
  <c r="AH5" i="29"/>
  <c r="AG5" i="29"/>
  <c r="AF5" i="29"/>
  <c r="AE5" i="29"/>
  <c r="AD5" i="29"/>
  <c r="AC5" i="29"/>
  <c r="AB5" i="29"/>
  <c r="AA5" i="29"/>
  <c r="Z5" i="29"/>
  <c r="Y5" i="29"/>
  <c r="X5" i="29"/>
  <c r="W5" i="29"/>
  <c r="V5" i="29"/>
  <c r="U5" i="29"/>
  <c r="Q5" i="29"/>
  <c r="P5" i="29"/>
  <c r="O5" i="29"/>
  <c r="N5" i="29"/>
  <c r="M5" i="29"/>
  <c r="L5" i="29"/>
  <c r="K5" i="29"/>
  <c r="J5" i="29"/>
  <c r="I5" i="29"/>
  <c r="H5" i="29"/>
  <c r="G5" i="29"/>
  <c r="F5" i="29"/>
  <c r="E5" i="29"/>
  <c r="D5" i="29"/>
  <c r="L101" i="29" l="1"/>
  <c r="L103" i="29" s="1"/>
  <c r="W101" i="29"/>
  <c r="W103" i="29" s="1"/>
  <c r="AE101" i="29"/>
  <c r="AE103" i="29" s="1"/>
  <c r="D198" i="29"/>
  <c r="D200" i="29" s="1"/>
  <c r="H198" i="29"/>
  <c r="H200" i="29" s="1"/>
  <c r="P198" i="29"/>
  <c r="P200" i="29" s="1"/>
  <c r="AA198" i="29"/>
  <c r="AA200" i="29" s="1"/>
  <c r="Z198" i="29"/>
  <c r="Z200" i="29" s="1"/>
  <c r="N101" i="29"/>
  <c r="N103" i="29" s="1"/>
  <c r="I198" i="29"/>
  <c r="I200" i="29" s="1"/>
  <c r="M198" i="29"/>
  <c r="M200" i="29" s="1"/>
  <c r="AB198" i="29"/>
  <c r="AB200" i="29" s="1"/>
  <c r="AF198" i="29"/>
  <c r="AF200" i="29" s="1"/>
  <c r="K101" i="29"/>
  <c r="K103" i="29" s="1"/>
  <c r="O101" i="29"/>
  <c r="O103" i="29" s="1"/>
  <c r="V101" i="29"/>
  <c r="V103" i="29" s="1"/>
  <c r="Z101" i="29"/>
  <c r="Z103" i="29" s="1"/>
  <c r="AH101" i="29"/>
  <c r="AH103" i="29" s="1"/>
  <c r="AG49" i="29"/>
  <c r="AG101" i="29" s="1"/>
  <c r="AG103" i="29" s="1"/>
  <c r="E101" i="29"/>
  <c r="E103" i="29" s="1"/>
  <c r="H101" i="29"/>
  <c r="H103" i="29" s="1"/>
  <c r="L198" i="29"/>
  <c r="L200" i="29" s="1"/>
  <c r="W198" i="29"/>
  <c r="W200" i="29" s="1"/>
  <c r="O198" i="29"/>
  <c r="O200" i="29" s="1"/>
  <c r="J101" i="29"/>
  <c r="J103" i="29" s="1"/>
  <c r="AC101" i="29"/>
  <c r="AC103" i="29" s="1"/>
  <c r="D101" i="29"/>
  <c r="D103" i="29" s="1"/>
  <c r="P101" i="29"/>
  <c r="P103" i="29" s="1"/>
  <c r="M101" i="29"/>
  <c r="M103" i="29" s="1"/>
  <c r="AD198" i="29"/>
  <c r="AD200" i="29" s="1"/>
  <c r="I101" i="29"/>
  <c r="I103" i="29" s="1"/>
  <c r="AB101" i="29"/>
  <c r="AB103" i="29" s="1"/>
  <c r="V198" i="29"/>
  <c r="V200" i="29" s="1"/>
  <c r="F198" i="29"/>
  <c r="F200" i="29" s="1"/>
  <c r="J198" i="29"/>
  <c r="J200" i="29" s="1"/>
  <c r="N198" i="29"/>
  <c r="N200" i="29" s="1"/>
  <c r="U198" i="29"/>
  <c r="U200" i="29" s="1"/>
  <c r="Y198" i="29"/>
  <c r="Y200" i="29" s="1"/>
  <c r="AC198" i="29"/>
  <c r="AC200" i="29" s="1"/>
  <c r="AG198" i="29"/>
  <c r="AG200" i="29" s="1"/>
  <c r="F201" i="27" l="1"/>
  <c r="F203" i="27" s="1"/>
  <c r="AF199" i="27"/>
  <c r="AC199" i="27"/>
  <c r="AB199" i="27"/>
  <c r="X199" i="27"/>
  <c r="U199" i="27"/>
  <c r="Q199" i="27"/>
  <c r="M199" i="27"/>
  <c r="J199" i="27"/>
  <c r="E199" i="27"/>
  <c r="Q198" i="27"/>
  <c r="P198" i="27"/>
  <c r="O198" i="27"/>
  <c r="N198" i="27"/>
  <c r="M198" i="27"/>
  <c r="L198" i="27"/>
  <c r="K198" i="27"/>
  <c r="J198" i="27"/>
  <c r="I198" i="27"/>
  <c r="H198" i="27"/>
  <c r="G198" i="27"/>
  <c r="F198" i="27"/>
  <c r="E198" i="27"/>
  <c r="D198" i="27"/>
  <c r="AH197" i="27"/>
  <c r="AH199" i="27" s="1"/>
  <c r="AG197" i="27"/>
  <c r="AF197" i="27"/>
  <c r="AE197" i="27"/>
  <c r="AD197" i="27"/>
  <c r="AC197" i="27"/>
  <c r="AB197" i="27"/>
  <c r="AA197" i="27"/>
  <c r="Z197" i="27"/>
  <c r="Y197" i="27"/>
  <c r="X197" i="27"/>
  <c r="W197" i="27"/>
  <c r="V197" i="27"/>
  <c r="U197" i="27"/>
  <c r="P197" i="27"/>
  <c r="O197" i="27"/>
  <c r="N197" i="27"/>
  <c r="M197" i="27"/>
  <c r="L197" i="27"/>
  <c r="K197" i="27"/>
  <c r="J197" i="27"/>
  <c r="I197" i="27"/>
  <c r="H197" i="27"/>
  <c r="G197" i="27"/>
  <c r="F197" i="27"/>
  <c r="E197" i="27"/>
  <c r="D197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AG195" i="27"/>
  <c r="AG199" i="27" s="1"/>
  <c r="AF195" i="27"/>
  <c r="AE195" i="27"/>
  <c r="AE199" i="27" s="1"/>
  <c r="AD195" i="27"/>
  <c r="AD199" i="27" s="1"/>
  <c r="AC195" i="27"/>
  <c r="AB195" i="27"/>
  <c r="AA195" i="27"/>
  <c r="AA199" i="27" s="1"/>
  <c r="Z195" i="27"/>
  <c r="Z199" i="27" s="1"/>
  <c r="Y195" i="27"/>
  <c r="Y199" i="27" s="1"/>
  <c r="X195" i="27"/>
  <c r="W195" i="27"/>
  <c r="W199" i="27" s="1"/>
  <c r="V195" i="27"/>
  <c r="V199" i="27" s="1"/>
  <c r="U195" i="27"/>
  <c r="P195" i="27"/>
  <c r="P199" i="27" s="1"/>
  <c r="O195" i="27"/>
  <c r="O199" i="27" s="1"/>
  <c r="N195" i="27"/>
  <c r="N199" i="27" s="1"/>
  <c r="M195" i="27"/>
  <c r="L195" i="27"/>
  <c r="L199" i="27" s="1"/>
  <c r="K195" i="27"/>
  <c r="K199" i="27" s="1"/>
  <c r="J195" i="27"/>
  <c r="I195" i="27"/>
  <c r="I199" i="27" s="1"/>
  <c r="H195" i="27"/>
  <c r="H199" i="27" s="1"/>
  <c r="G195" i="27"/>
  <c r="G199" i="27" s="1"/>
  <c r="F195" i="27"/>
  <c r="F199" i="27" s="1"/>
  <c r="E195" i="27"/>
  <c r="D195" i="27"/>
  <c r="D199" i="27" s="1"/>
  <c r="AH188" i="27"/>
  <c r="AG188" i="27"/>
  <c r="AF188" i="27"/>
  <c r="AE188" i="27"/>
  <c r="AD188" i="27"/>
  <c r="AC188" i="27"/>
  <c r="AB188" i="27"/>
  <c r="AA188" i="27"/>
  <c r="Z188" i="27"/>
  <c r="Y188" i="27"/>
  <c r="X188" i="27"/>
  <c r="W188" i="27"/>
  <c r="V188" i="27"/>
  <c r="U188" i="27"/>
  <c r="Q188" i="27"/>
  <c r="P188" i="27"/>
  <c r="O188" i="27"/>
  <c r="N188" i="27"/>
  <c r="M188" i="27"/>
  <c r="L188" i="27"/>
  <c r="K188" i="27"/>
  <c r="J188" i="27"/>
  <c r="I188" i="27"/>
  <c r="H188" i="27"/>
  <c r="G188" i="27"/>
  <c r="F188" i="27"/>
  <c r="E188" i="27"/>
  <c r="D188" i="27"/>
  <c r="AH184" i="27"/>
  <c r="AG184" i="27"/>
  <c r="AF184" i="27"/>
  <c r="AE184" i="27"/>
  <c r="AD184" i="27"/>
  <c r="AC184" i="27"/>
  <c r="AB184" i="27"/>
  <c r="AA184" i="27"/>
  <c r="Z184" i="27"/>
  <c r="Y184" i="27"/>
  <c r="X184" i="27"/>
  <c r="W184" i="27"/>
  <c r="V184" i="27"/>
  <c r="U184" i="27"/>
  <c r="Q184" i="27"/>
  <c r="P184" i="27"/>
  <c r="O184" i="27"/>
  <c r="N184" i="27"/>
  <c r="M184" i="27"/>
  <c r="L184" i="27"/>
  <c r="K184" i="27"/>
  <c r="J184" i="27"/>
  <c r="I184" i="27"/>
  <c r="H184" i="27"/>
  <c r="G184" i="27"/>
  <c r="F184" i="27"/>
  <c r="E184" i="27"/>
  <c r="D184" i="27"/>
  <c r="AH174" i="27"/>
  <c r="AG174" i="27"/>
  <c r="AF174" i="27"/>
  <c r="AE174" i="27"/>
  <c r="AD174" i="27"/>
  <c r="AC174" i="27"/>
  <c r="AB174" i="27"/>
  <c r="AA174" i="27"/>
  <c r="Z174" i="27"/>
  <c r="Y174" i="27"/>
  <c r="X174" i="27"/>
  <c r="W174" i="27"/>
  <c r="V174" i="27"/>
  <c r="U174" i="27"/>
  <c r="Q174" i="27"/>
  <c r="P174" i="27"/>
  <c r="O174" i="27"/>
  <c r="N174" i="27"/>
  <c r="M174" i="27"/>
  <c r="L174" i="27"/>
  <c r="K174" i="27"/>
  <c r="J174" i="27"/>
  <c r="I174" i="27"/>
  <c r="H174" i="27"/>
  <c r="G174" i="27"/>
  <c r="F174" i="27"/>
  <c r="E174" i="27"/>
  <c r="D174" i="27"/>
  <c r="AG168" i="27"/>
  <c r="AF168" i="27"/>
  <c r="AE168" i="27"/>
  <c r="AD168" i="27"/>
  <c r="AC168" i="27"/>
  <c r="AB168" i="27"/>
  <c r="AA168" i="27"/>
  <c r="Z168" i="27"/>
  <c r="Y168" i="27"/>
  <c r="X168" i="27"/>
  <c r="W168" i="27"/>
  <c r="V168" i="27"/>
  <c r="U168" i="27"/>
  <c r="P168" i="27"/>
  <c r="O168" i="27"/>
  <c r="N168" i="27"/>
  <c r="M168" i="27"/>
  <c r="L168" i="27"/>
  <c r="K168" i="27"/>
  <c r="J168" i="27"/>
  <c r="I168" i="27"/>
  <c r="H168" i="27"/>
  <c r="G168" i="27"/>
  <c r="F168" i="27"/>
  <c r="E168" i="27"/>
  <c r="D168" i="27"/>
  <c r="AH167" i="27"/>
  <c r="AG167" i="27"/>
  <c r="AF167" i="27"/>
  <c r="AE167" i="27"/>
  <c r="AD167" i="27"/>
  <c r="AC167" i="27"/>
  <c r="AB167" i="27"/>
  <c r="AA167" i="27"/>
  <c r="Z167" i="27"/>
  <c r="Y167" i="27"/>
  <c r="X167" i="27"/>
  <c r="W167" i="27"/>
  <c r="V167" i="27"/>
  <c r="U167" i="27"/>
  <c r="Q167" i="27"/>
  <c r="P167" i="27"/>
  <c r="O167" i="27"/>
  <c r="N167" i="27"/>
  <c r="M167" i="27"/>
  <c r="L167" i="27"/>
  <c r="K167" i="27"/>
  <c r="J167" i="27"/>
  <c r="I167" i="27"/>
  <c r="H167" i="27"/>
  <c r="G167" i="27"/>
  <c r="F167" i="27"/>
  <c r="E167" i="27"/>
  <c r="D167" i="27"/>
  <c r="AG166" i="27"/>
  <c r="AF166" i="27"/>
  <c r="AE166" i="27"/>
  <c r="AD166" i="27"/>
  <c r="AC166" i="27"/>
  <c r="AB166" i="27"/>
  <c r="AA166" i="27"/>
  <c r="Z166" i="27"/>
  <c r="Y166" i="27"/>
  <c r="X166" i="27"/>
  <c r="W166" i="27"/>
  <c r="V166" i="27"/>
  <c r="U166" i="27"/>
  <c r="P166" i="27"/>
  <c r="O166" i="27"/>
  <c r="N166" i="27"/>
  <c r="M166" i="27"/>
  <c r="L166" i="27"/>
  <c r="K166" i="27"/>
  <c r="J166" i="27"/>
  <c r="I166" i="27"/>
  <c r="H166" i="27"/>
  <c r="G166" i="27"/>
  <c r="F166" i="27"/>
  <c r="E166" i="27"/>
  <c r="D166" i="27"/>
  <c r="AG165" i="27"/>
  <c r="AF165" i="27"/>
  <c r="AE165" i="27"/>
  <c r="AD165" i="27"/>
  <c r="AC165" i="27"/>
  <c r="AB165" i="27"/>
  <c r="AA165" i="27"/>
  <c r="Z165" i="27"/>
  <c r="Y165" i="27"/>
  <c r="X165" i="27"/>
  <c r="W165" i="27"/>
  <c r="V165" i="27"/>
  <c r="U165" i="27"/>
  <c r="P165" i="27"/>
  <c r="O165" i="27"/>
  <c r="N165" i="27"/>
  <c r="M165" i="27"/>
  <c r="L165" i="27"/>
  <c r="K165" i="27"/>
  <c r="J165" i="27"/>
  <c r="I165" i="27"/>
  <c r="H165" i="27"/>
  <c r="G165" i="27"/>
  <c r="F165" i="27"/>
  <c r="E165" i="27"/>
  <c r="D165" i="27"/>
  <c r="AG164" i="27"/>
  <c r="AF164" i="27"/>
  <c r="AE164" i="27"/>
  <c r="AD164" i="27"/>
  <c r="AC164" i="27"/>
  <c r="AB164" i="27"/>
  <c r="AA164" i="27"/>
  <c r="Z164" i="27"/>
  <c r="Y164" i="27"/>
  <c r="X164" i="27"/>
  <c r="W164" i="27"/>
  <c r="V164" i="27"/>
  <c r="U164" i="27"/>
  <c r="P164" i="27"/>
  <c r="O164" i="27"/>
  <c r="N164" i="27"/>
  <c r="M164" i="27"/>
  <c r="L164" i="27"/>
  <c r="K164" i="27"/>
  <c r="J164" i="27"/>
  <c r="I164" i="27"/>
  <c r="H164" i="27"/>
  <c r="G164" i="27"/>
  <c r="F164" i="27"/>
  <c r="E164" i="27"/>
  <c r="D164" i="27"/>
  <c r="AG163" i="27"/>
  <c r="AF163" i="27"/>
  <c r="AE163" i="27"/>
  <c r="AD163" i="27"/>
  <c r="AC163" i="27"/>
  <c r="AB163" i="27"/>
  <c r="AA163" i="27"/>
  <c r="Z163" i="27"/>
  <c r="Y163" i="27"/>
  <c r="X163" i="27"/>
  <c r="W163" i="27"/>
  <c r="V163" i="27"/>
  <c r="U163" i="27"/>
  <c r="P163" i="27"/>
  <c r="O163" i="27"/>
  <c r="N163" i="27"/>
  <c r="M163" i="27"/>
  <c r="L163" i="27"/>
  <c r="K163" i="27"/>
  <c r="J163" i="27"/>
  <c r="I163" i="27"/>
  <c r="H163" i="27"/>
  <c r="G163" i="27"/>
  <c r="F163" i="27"/>
  <c r="E163" i="27"/>
  <c r="D163" i="27"/>
  <c r="AG162" i="27"/>
  <c r="AF162" i="27"/>
  <c r="AE162" i="27"/>
  <c r="AD162" i="27"/>
  <c r="AC162" i="27"/>
  <c r="AB162" i="27"/>
  <c r="AA162" i="27"/>
  <c r="Z162" i="27"/>
  <c r="Y162" i="27"/>
  <c r="X162" i="27"/>
  <c r="W162" i="27"/>
  <c r="V162" i="27"/>
  <c r="U162" i="27"/>
  <c r="P162" i="27"/>
  <c r="O162" i="27"/>
  <c r="N162" i="27"/>
  <c r="M162" i="27"/>
  <c r="L162" i="27"/>
  <c r="K162" i="27"/>
  <c r="J162" i="27"/>
  <c r="I162" i="27"/>
  <c r="H162" i="27"/>
  <c r="G162" i="27"/>
  <c r="F162" i="27"/>
  <c r="E162" i="27"/>
  <c r="D162" i="27"/>
  <c r="P161" i="27"/>
  <c r="O161" i="27"/>
  <c r="N161" i="27"/>
  <c r="M161" i="27"/>
  <c r="L161" i="27"/>
  <c r="K161" i="27"/>
  <c r="J161" i="27"/>
  <c r="I161" i="27"/>
  <c r="H161" i="27"/>
  <c r="G161" i="27"/>
  <c r="F161" i="27"/>
  <c r="E161" i="27"/>
  <c r="D161" i="27"/>
  <c r="AG160" i="27"/>
  <c r="AF160" i="27"/>
  <c r="AE160" i="27"/>
  <c r="AD160" i="27"/>
  <c r="AC160" i="27"/>
  <c r="AB160" i="27"/>
  <c r="AA160" i="27"/>
  <c r="Z160" i="27"/>
  <c r="Y160" i="27"/>
  <c r="X160" i="27"/>
  <c r="W160" i="27"/>
  <c r="V160" i="27"/>
  <c r="U160" i="27"/>
  <c r="P160" i="27"/>
  <c r="O160" i="27"/>
  <c r="N160" i="27"/>
  <c r="M160" i="27"/>
  <c r="L160" i="27"/>
  <c r="K160" i="27"/>
  <c r="J160" i="27"/>
  <c r="I160" i="27"/>
  <c r="H160" i="27"/>
  <c r="G160" i="27"/>
  <c r="F160" i="27"/>
  <c r="E160" i="27"/>
  <c r="D160" i="27"/>
  <c r="AG158" i="27"/>
  <c r="AF158" i="27"/>
  <c r="AE158" i="27"/>
  <c r="AD158" i="27"/>
  <c r="AC158" i="27"/>
  <c r="AB158" i="27"/>
  <c r="AA158" i="27"/>
  <c r="Z158" i="27"/>
  <c r="Y158" i="27"/>
  <c r="X158" i="27"/>
  <c r="W158" i="27"/>
  <c r="V158" i="27"/>
  <c r="U158" i="27"/>
  <c r="P158" i="27"/>
  <c r="O158" i="27"/>
  <c r="N158" i="27"/>
  <c r="M158" i="27"/>
  <c r="L158" i="27"/>
  <c r="K158" i="27"/>
  <c r="J158" i="27"/>
  <c r="I158" i="27"/>
  <c r="H158" i="27"/>
  <c r="G158" i="27"/>
  <c r="F158" i="27"/>
  <c r="E158" i="27"/>
  <c r="D158" i="27"/>
  <c r="AG157" i="27"/>
  <c r="AF157" i="27"/>
  <c r="AE157" i="27"/>
  <c r="AD157" i="27"/>
  <c r="AC157" i="27"/>
  <c r="AB157" i="27"/>
  <c r="AA157" i="27"/>
  <c r="Z157" i="27"/>
  <c r="Y157" i="27"/>
  <c r="X157" i="27"/>
  <c r="W157" i="27"/>
  <c r="V157" i="27"/>
  <c r="U157" i="27"/>
  <c r="P157" i="27"/>
  <c r="O157" i="27"/>
  <c r="N157" i="27"/>
  <c r="M157" i="27"/>
  <c r="L157" i="27"/>
  <c r="K157" i="27"/>
  <c r="J157" i="27"/>
  <c r="I157" i="27"/>
  <c r="H157" i="27"/>
  <c r="G157" i="27"/>
  <c r="F157" i="27"/>
  <c r="E157" i="27"/>
  <c r="D157" i="27"/>
  <c r="AG156" i="27"/>
  <c r="AF156" i="27"/>
  <c r="AE156" i="27"/>
  <c r="AD156" i="27"/>
  <c r="AC156" i="27"/>
  <c r="AB156" i="27"/>
  <c r="AA156" i="27"/>
  <c r="Z156" i="27"/>
  <c r="Y156" i="27"/>
  <c r="X156" i="27"/>
  <c r="W156" i="27"/>
  <c r="V156" i="27"/>
  <c r="U156" i="27"/>
  <c r="P156" i="27"/>
  <c r="O156" i="27"/>
  <c r="N156" i="27"/>
  <c r="M156" i="27"/>
  <c r="L156" i="27"/>
  <c r="K156" i="27"/>
  <c r="J156" i="27"/>
  <c r="I156" i="27"/>
  <c r="H156" i="27"/>
  <c r="G156" i="27"/>
  <c r="F156" i="27"/>
  <c r="E156" i="27"/>
  <c r="D156" i="27"/>
  <c r="AH155" i="27"/>
  <c r="AG155" i="27"/>
  <c r="AF155" i="27"/>
  <c r="AE155" i="27"/>
  <c r="AD155" i="27"/>
  <c r="AC155" i="27"/>
  <c r="AB155" i="27"/>
  <c r="AA155" i="27"/>
  <c r="Z155" i="27"/>
  <c r="Y155" i="27"/>
  <c r="X155" i="27"/>
  <c r="W155" i="27"/>
  <c r="V155" i="27"/>
  <c r="U155" i="27"/>
  <c r="Q155" i="27"/>
  <c r="P155" i="27"/>
  <c r="O155" i="27"/>
  <c r="N155" i="27"/>
  <c r="M155" i="27"/>
  <c r="L155" i="27"/>
  <c r="K155" i="27"/>
  <c r="J155" i="27"/>
  <c r="I155" i="27"/>
  <c r="H155" i="27"/>
  <c r="G155" i="27"/>
  <c r="F155" i="27"/>
  <c r="E155" i="27"/>
  <c r="D155" i="27"/>
  <c r="AG154" i="27"/>
  <c r="AF154" i="27"/>
  <c r="AE154" i="27"/>
  <c r="AD154" i="27"/>
  <c r="AC154" i="27"/>
  <c r="AB154" i="27"/>
  <c r="AA154" i="27"/>
  <c r="Z154" i="27"/>
  <c r="Y154" i="27"/>
  <c r="X154" i="27"/>
  <c r="W154" i="27"/>
  <c r="V154" i="27"/>
  <c r="U154" i="27"/>
  <c r="P154" i="27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AG153" i="27"/>
  <c r="AF153" i="27"/>
  <c r="AE153" i="27"/>
  <c r="AD153" i="27"/>
  <c r="AC153" i="27"/>
  <c r="AB153" i="27"/>
  <c r="AA153" i="27"/>
  <c r="Z153" i="27"/>
  <c r="Y153" i="27"/>
  <c r="X153" i="27"/>
  <c r="W153" i="27"/>
  <c r="V153" i="27"/>
  <c r="U153" i="27"/>
  <c r="P153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AG152" i="27"/>
  <c r="AF152" i="27"/>
  <c r="AE152" i="27"/>
  <c r="AD152" i="27"/>
  <c r="AC152" i="27"/>
  <c r="AB152" i="27"/>
  <c r="AA152" i="27"/>
  <c r="Z152" i="27"/>
  <c r="Y152" i="27"/>
  <c r="X152" i="27"/>
  <c r="W152" i="27"/>
  <c r="V152" i="27"/>
  <c r="U152" i="27"/>
  <c r="P152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P151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AG149" i="27"/>
  <c r="AF149" i="27"/>
  <c r="AE149" i="27"/>
  <c r="AD149" i="27"/>
  <c r="AC149" i="27"/>
  <c r="AB149" i="27"/>
  <c r="AA149" i="27"/>
  <c r="Z149" i="27"/>
  <c r="Y149" i="27"/>
  <c r="X149" i="27"/>
  <c r="W149" i="27"/>
  <c r="V149" i="27"/>
  <c r="U149" i="27"/>
  <c r="P149" i="27"/>
  <c r="O149" i="27"/>
  <c r="N149" i="27"/>
  <c r="M149" i="27"/>
  <c r="L149" i="27"/>
  <c r="K149" i="27"/>
  <c r="J149" i="27"/>
  <c r="I149" i="27"/>
  <c r="H149" i="27"/>
  <c r="G149" i="27"/>
  <c r="F149" i="27"/>
  <c r="E149" i="27"/>
  <c r="D149" i="27"/>
  <c r="AG148" i="27"/>
  <c r="AF148" i="27"/>
  <c r="AE148" i="27"/>
  <c r="AD148" i="27"/>
  <c r="AC148" i="27"/>
  <c r="AB148" i="27"/>
  <c r="AA148" i="27"/>
  <c r="Z148" i="27"/>
  <c r="Y148" i="27"/>
  <c r="X148" i="27"/>
  <c r="W148" i="27"/>
  <c r="V148" i="27"/>
  <c r="U148" i="27"/>
  <c r="P148" i="27"/>
  <c r="O148" i="27"/>
  <c r="N148" i="27"/>
  <c r="M148" i="27"/>
  <c r="L148" i="27"/>
  <c r="K148" i="27"/>
  <c r="J148" i="27"/>
  <c r="I148" i="27"/>
  <c r="H148" i="27"/>
  <c r="G148" i="27"/>
  <c r="F148" i="27"/>
  <c r="E148" i="27"/>
  <c r="D148" i="27"/>
  <c r="AG147" i="27"/>
  <c r="AF147" i="27"/>
  <c r="AE147" i="27"/>
  <c r="AD147" i="27"/>
  <c r="AC147" i="27"/>
  <c r="AB147" i="27"/>
  <c r="AA147" i="27"/>
  <c r="Z147" i="27"/>
  <c r="Y147" i="27"/>
  <c r="X147" i="27"/>
  <c r="W147" i="27"/>
  <c r="V147" i="27"/>
  <c r="U147" i="27"/>
  <c r="P147" i="27"/>
  <c r="O147" i="27"/>
  <c r="N147" i="27"/>
  <c r="M147" i="27"/>
  <c r="L147" i="27"/>
  <c r="K147" i="27"/>
  <c r="J147" i="27"/>
  <c r="I147" i="27"/>
  <c r="H147" i="27"/>
  <c r="G147" i="27"/>
  <c r="F147" i="27"/>
  <c r="E147" i="27"/>
  <c r="D147" i="27"/>
  <c r="AD146" i="27"/>
  <c r="AH145" i="27"/>
  <c r="AG145" i="27"/>
  <c r="AF145" i="27"/>
  <c r="AE145" i="27"/>
  <c r="AD145" i="27"/>
  <c r="AC145" i="27"/>
  <c r="AB145" i="27"/>
  <c r="AA145" i="27"/>
  <c r="Z145" i="27"/>
  <c r="Y145" i="27"/>
  <c r="X145" i="27"/>
  <c r="W145" i="27"/>
  <c r="V145" i="27"/>
  <c r="U145" i="27"/>
  <c r="Q145" i="27"/>
  <c r="P145" i="27"/>
  <c r="O145" i="27"/>
  <c r="N145" i="27"/>
  <c r="M145" i="27"/>
  <c r="L145" i="27"/>
  <c r="K145" i="27"/>
  <c r="J145" i="27"/>
  <c r="I145" i="27"/>
  <c r="H145" i="27"/>
  <c r="G145" i="27"/>
  <c r="F145" i="27"/>
  <c r="E145" i="27"/>
  <c r="D145" i="27"/>
  <c r="AH144" i="27"/>
  <c r="AH146" i="27" s="1"/>
  <c r="AG144" i="27"/>
  <c r="AG146" i="27" s="1"/>
  <c r="AF144" i="27"/>
  <c r="AF146" i="27" s="1"/>
  <c r="AE144" i="27"/>
  <c r="AE146" i="27" s="1"/>
  <c r="AD144" i="27"/>
  <c r="AC144" i="27"/>
  <c r="AC146" i="27" s="1"/>
  <c r="AB144" i="27"/>
  <c r="AB146" i="27" s="1"/>
  <c r="AA144" i="27"/>
  <c r="AA146" i="27" s="1"/>
  <c r="Z144" i="27"/>
  <c r="Z146" i="27" s="1"/>
  <c r="Y144" i="27"/>
  <c r="Y146" i="27" s="1"/>
  <c r="X144" i="27"/>
  <c r="X146" i="27" s="1"/>
  <c r="W144" i="27"/>
  <c r="W146" i="27" s="1"/>
  <c r="V144" i="27"/>
  <c r="V146" i="27" s="1"/>
  <c r="U144" i="27"/>
  <c r="U146" i="27" s="1"/>
  <c r="Q144" i="27"/>
  <c r="Q146" i="27" s="1"/>
  <c r="P144" i="27"/>
  <c r="P146" i="27" s="1"/>
  <c r="O144" i="27"/>
  <c r="O146" i="27" s="1"/>
  <c r="N144" i="27"/>
  <c r="N146" i="27" s="1"/>
  <c r="M144" i="27"/>
  <c r="M146" i="27" s="1"/>
  <c r="L144" i="27"/>
  <c r="L146" i="27" s="1"/>
  <c r="K144" i="27"/>
  <c r="K146" i="27" s="1"/>
  <c r="J144" i="27"/>
  <c r="J146" i="27" s="1"/>
  <c r="I144" i="27"/>
  <c r="I146" i="27" s="1"/>
  <c r="H144" i="27"/>
  <c r="H146" i="27" s="1"/>
  <c r="G144" i="27"/>
  <c r="G146" i="27" s="1"/>
  <c r="F144" i="27"/>
  <c r="F146" i="27" s="1"/>
  <c r="E144" i="27"/>
  <c r="E146" i="27" s="1"/>
  <c r="D144" i="27"/>
  <c r="D146" i="27" s="1"/>
  <c r="AG143" i="27"/>
  <c r="AF143" i="27"/>
  <c r="AE143" i="27"/>
  <c r="AD143" i="27"/>
  <c r="AC143" i="27"/>
  <c r="AB143" i="27"/>
  <c r="AA143" i="27"/>
  <c r="Z143" i="27"/>
  <c r="Y143" i="27"/>
  <c r="X143" i="27"/>
  <c r="W143" i="27"/>
  <c r="V143" i="27"/>
  <c r="U143" i="27"/>
  <c r="P143" i="27"/>
  <c r="O143" i="27"/>
  <c r="N143" i="27"/>
  <c r="M143" i="27"/>
  <c r="L143" i="27"/>
  <c r="K143" i="27"/>
  <c r="J143" i="27"/>
  <c r="I143" i="27"/>
  <c r="H143" i="27"/>
  <c r="G143" i="27"/>
  <c r="F143" i="27"/>
  <c r="E143" i="27"/>
  <c r="D143" i="27"/>
  <c r="AH142" i="27"/>
  <c r="AG142" i="27"/>
  <c r="AF142" i="27"/>
  <c r="AD142" i="27"/>
  <c r="AC142" i="27"/>
  <c r="AB142" i="27"/>
  <c r="Z142" i="27"/>
  <c r="Y142" i="27"/>
  <c r="X142" i="27"/>
  <c r="V142" i="27"/>
  <c r="U142" i="27"/>
  <c r="Q142" i="27"/>
  <c r="N142" i="27"/>
  <c r="M142" i="27"/>
  <c r="J142" i="27"/>
  <c r="I142" i="27"/>
  <c r="F142" i="27"/>
  <c r="E142" i="27"/>
  <c r="AG140" i="27"/>
  <c r="AF140" i="27"/>
  <c r="AE140" i="27"/>
  <c r="AE142" i="27" s="1"/>
  <c r="AD140" i="27"/>
  <c r="AC140" i="27"/>
  <c r="AB140" i="27"/>
  <c r="AA140" i="27"/>
  <c r="AA142" i="27" s="1"/>
  <c r="Z140" i="27"/>
  <c r="Y140" i="27"/>
  <c r="X140" i="27"/>
  <c r="W140" i="27"/>
  <c r="W142" i="27" s="1"/>
  <c r="V140" i="27"/>
  <c r="U140" i="27"/>
  <c r="P140" i="27"/>
  <c r="P142" i="27" s="1"/>
  <c r="O140" i="27"/>
  <c r="O142" i="27" s="1"/>
  <c r="N140" i="27"/>
  <c r="M140" i="27"/>
  <c r="L140" i="27"/>
  <c r="L142" i="27" s="1"/>
  <c r="K140" i="27"/>
  <c r="K142" i="27" s="1"/>
  <c r="J140" i="27"/>
  <c r="I140" i="27"/>
  <c r="H140" i="27"/>
  <c r="H142" i="27" s="1"/>
  <c r="G140" i="27"/>
  <c r="G142" i="27" s="1"/>
  <c r="F140" i="27"/>
  <c r="E140" i="27"/>
  <c r="D140" i="27"/>
  <c r="D142" i="27" s="1"/>
  <c r="P139" i="27"/>
  <c r="O139" i="27"/>
  <c r="N139" i="27"/>
  <c r="M139" i="27"/>
  <c r="L139" i="27"/>
  <c r="K139" i="27"/>
  <c r="J139" i="27"/>
  <c r="I139" i="27"/>
  <c r="H139" i="27"/>
  <c r="G139" i="27"/>
  <c r="F139" i="27"/>
  <c r="E139" i="27"/>
  <c r="D139" i="27"/>
  <c r="AH137" i="27"/>
  <c r="AG137" i="27"/>
  <c r="AF137" i="27"/>
  <c r="AE137" i="27"/>
  <c r="AD137" i="27"/>
  <c r="AC137" i="27"/>
  <c r="AB137" i="27"/>
  <c r="AA137" i="27"/>
  <c r="Z137" i="27"/>
  <c r="Y137" i="27"/>
  <c r="X137" i="27"/>
  <c r="W137" i="27"/>
  <c r="V137" i="27"/>
  <c r="U137" i="27"/>
  <c r="Q137" i="27"/>
  <c r="P137" i="27"/>
  <c r="O137" i="27"/>
  <c r="N137" i="27"/>
  <c r="M137" i="27"/>
  <c r="L137" i="27"/>
  <c r="K137" i="27"/>
  <c r="J137" i="27"/>
  <c r="I137" i="27"/>
  <c r="H137" i="27"/>
  <c r="G137" i="27"/>
  <c r="F137" i="27"/>
  <c r="E137" i="27"/>
  <c r="D137" i="27"/>
  <c r="AH136" i="27"/>
  <c r="AG136" i="27"/>
  <c r="AF136" i="27"/>
  <c r="AE136" i="27"/>
  <c r="AD136" i="27"/>
  <c r="AC136" i="27"/>
  <c r="AB136" i="27"/>
  <c r="AA136" i="27"/>
  <c r="Z136" i="27"/>
  <c r="Y136" i="27"/>
  <c r="X136" i="27"/>
  <c r="W136" i="27"/>
  <c r="V136" i="27"/>
  <c r="U136" i="27"/>
  <c r="Q136" i="27"/>
  <c r="P136" i="27"/>
  <c r="O136" i="27"/>
  <c r="N136" i="27"/>
  <c r="M136" i="27"/>
  <c r="L136" i="27"/>
  <c r="K136" i="27"/>
  <c r="J136" i="27"/>
  <c r="I136" i="27"/>
  <c r="H136" i="27"/>
  <c r="G136" i="27"/>
  <c r="F136" i="27"/>
  <c r="E136" i="27"/>
  <c r="D136" i="27"/>
  <c r="AG135" i="27"/>
  <c r="AF135" i="27"/>
  <c r="AE135" i="27"/>
  <c r="AD135" i="27"/>
  <c r="AC135" i="27"/>
  <c r="AB135" i="27"/>
  <c r="AA135" i="27"/>
  <c r="Z135" i="27"/>
  <c r="Y135" i="27"/>
  <c r="X135" i="27"/>
  <c r="W135" i="27"/>
  <c r="V135" i="27"/>
  <c r="U135" i="27"/>
  <c r="P135" i="27"/>
  <c r="O135" i="27"/>
  <c r="N135" i="27"/>
  <c r="M135" i="27"/>
  <c r="L135" i="27"/>
  <c r="K135" i="27"/>
  <c r="J135" i="27"/>
  <c r="I135" i="27"/>
  <c r="H135" i="27"/>
  <c r="G135" i="27"/>
  <c r="F135" i="27"/>
  <c r="E135" i="27"/>
  <c r="D135" i="27"/>
  <c r="AG134" i="27"/>
  <c r="AF134" i="27"/>
  <c r="AE134" i="27"/>
  <c r="AD134" i="27"/>
  <c r="AC134" i="27"/>
  <c r="AB134" i="27"/>
  <c r="AA134" i="27"/>
  <c r="Z134" i="27"/>
  <c r="Y134" i="27"/>
  <c r="X134" i="27"/>
  <c r="W134" i="27"/>
  <c r="V134" i="27"/>
  <c r="U134" i="27"/>
  <c r="P134" i="27"/>
  <c r="O134" i="27"/>
  <c r="N134" i="27"/>
  <c r="M134" i="27"/>
  <c r="L134" i="27"/>
  <c r="K134" i="27"/>
  <c r="J134" i="27"/>
  <c r="I134" i="27"/>
  <c r="H134" i="27"/>
  <c r="G134" i="27"/>
  <c r="F134" i="27"/>
  <c r="E134" i="27"/>
  <c r="D134" i="27"/>
  <c r="AH133" i="27"/>
  <c r="AG133" i="27"/>
  <c r="AF133" i="27"/>
  <c r="AE133" i="27"/>
  <c r="AD133" i="27"/>
  <c r="AC133" i="27"/>
  <c r="AB133" i="27"/>
  <c r="AA133" i="27"/>
  <c r="Z133" i="27"/>
  <c r="Y133" i="27"/>
  <c r="X133" i="27"/>
  <c r="W133" i="27"/>
  <c r="V133" i="27"/>
  <c r="U133" i="27"/>
  <c r="Q133" i="27"/>
  <c r="P133" i="27"/>
  <c r="O133" i="27"/>
  <c r="N133" i="27"/>
  <c r="M133" i="27"/>
  <c r="L133" i="27"/>
  <c r="K133" i="27"/>
  <c r="J133" i="27"/>
  <c r="I133" i="27"/>
  <c r="H133" i="27"/>
  <c r="G133" i="27"/>
  <c r="F133" i="27"/>
  <c r="E133" i="27"/>
  <c r="D133" i="27"/>
  <c r="AG130" i="27"/>
  <c r="AF130" i="27"/>
  <c r="AE130" i="27"/>
  <c r="AD130" i="27"/>
  <c r="AC130" i="27"/>
  <c r="AB130" i="27"/>
  <c r="AA130" i="27"/>
  <c r="Z130" i="27"/>
  <c r="Y130" i="27"/>
  <c r="X130" i="27"/>
  <c r="W130" i="27"/>
  <c r="V130" i="27"/>
  <c r="U130" i="27"/>
  <c r="P130" i="27"/>
  <c r="O130" i="27"/>
  <c r="N130" i="27"/>
  <c r="M130" i="27"/>
  <c r="L130" i="27"/>
  <c r="K130" i="27"/>
  <c r="J130" i="27"/>
  <c r="I130" i="27"/>
  <c r="H130" i="27"/>
  <c r="G130" i="27"/>
  <c r="F130" i="27"/>
  <c r="E130" i="27"/>
  <c r="D130" i="27"/>
  <c r="AG129" i="27"/>
  <c r="AF129" i="27"/>
  <c r="AE129" i="27"/>
  <c r="AD129" i="27"/>
  <c r="AC129" i="27"/>
  <c r="AB129" i="27"/>
  <c r="AA129" i="27"/>
  <c r="Z129" i="27"/>
  <c r="Y129" i="27"/>
  <c r="X129" i="27"/>
  <c r="W129" i="27"/>
  <c r="V129" i="27"/>
  <c r="U129" i="27"/>
  <c r="P129" i="27"/>
  <c r="O129" i="27"/>
  <c r="N129" i="27"/>
  <c r="M129" i="27"/>
  <c r="L129" i="27"/>
  <c r="K129" i="27"/>
  <c r="J129" i="27"/>
  <c r="I129" i="27"/>
  <c r="H129" i="27"/>
  <c r="G129" i="27"/>
  <c r="F129" i="27"/>
  <c r="E129" i="27"/>
  <c r="D129" i="27"/>
  <c r="AG128" i="27"/>
  <c r="AF128" i="27"/>
  <c r="AE128" i="27"/>
  <c r="AD128" i="27"/>
  <c r="AC128" i="27"/>
  <c r="AB128" i="27"/>
  <c r="AA128" i="27"/>
  <c r="Z128" i="27"/>
  <c r="Y128" i="27"/>
  <c r="X128" i="27"/>
  <c r="W128" i="27"/>
  <c r="V128" i="27"/>
  <c r="U128" i="27"/>
  <c r="P128" i="27"/>
  <c r="O128" i="27"/>
  <c r="N128" i="27"/>
  <c r="M128" i="27"/>
  <c r="L128" i="27"/>
  <c r="K128" i="27"/>
  <c r="J128" i="27"/>
  <c r="I128" i="27"/>
  <c r="H128" i="27"/>
  <c r="G128" i="27"/>
  <c r="F128" i="27"/>
  <c r="E128" i="27"/>
  <c r="D128" i="27"/>
  <c r="AG127" i="27"/>
  <c r="AF127" i="27"/>
  <c r="AE127" i="27"/>
  <c r="AD127" i="27"/>
  <c r="AC127" i="27"/>
  <c r="AB127" i="27"/>
  <c r="AA127" i="27"/>
  <c r="Z127" i="27"/>
  <c r="Y127" i="27"/>
  <c r="X127" i="27"/>
  <c r="W127" i="27"/>
  <c r="V127" i="27"/>
  <c r="U127" i="27"/>
  <c r="P127" i="27"/>
  <c r="O127" i="27"/>
  <c r="N127" i="27"/>
  <c r="M127" i="27"/>
  <c r="L127" i="27"/>
  <c r="K127" i="27"/>
  <c r="J127" i="27"/>
  <c r="I127" i="27"/>
  <c r="H127" i="27"/>
  <c r="G127" i="27"/>
  <c r="F127" i="27"/>
  <c r="E127" i="27"/>
  <c r="D127" i="27"/>
  <c r="AG126" i="27"/>
  <c r="AF126" i="27"/>
  <c r="AE126" i="27"/>
  <c r="AD126" i="27"/>
  <c r="AC126" i="27"/>
  <c r="AB126" i="27"/>
  <c r="AA126" i="27"/>
  <c r="Z126" i="27"/>
  <c r="Y126" i="27"/>
  <c r="X126" i="27"/>
  <c r="W126" i="27"/>
  <c r="V126" i="27"/>
  <c r="U126" i="27"/>
  <c r="P126" i="27"/>
  <c r="O126" i="27"/>
  <c r="N126" i="27"/>
  <c r="M126" i="27"/>
  <c r="L126" i="27"/>
  <c r="K126" i="27"/>
  <c r="J126" i="27"/>
  <c r="I126" i="27"/>
  <c r="H126" i="27"/>
  <c r="G126" i="27"/>
  <c r="F126" i="27"/>
  <c r="E126" i="27"/>
  <c r="D126" i="27"/>
  <c r="AE125" i="27"/>
  <c r="AD125" i="27"/>
  <c r="AA125" i="27"/>
  <c r="Z125" i="27"/>
  <c r="Y125" i="27"/>
  <c r="Y201" i="27" s="1"/>
  <c r="Y203" i="27" s="1"/>
  <c r="P125" i="27"/>
  <c r="L125" i="27"/>
  <c r="K125" i="27"/>
  <c r="H125" i="27"/>
  <c r="G125" i="27"/>
  <c r="F125" i="27"/>
  <c r="AH123" i="27"/>
  <c r="AG123" i="27"/>
  <c r="AF123" i="27"/>
  <c r="AE123" i="27"/>
  <c r="AD123" i="27"/>
  <c r="AC123" i="27"/>
  <c r="AB123" i="27"/>
  <c r="AA123" i="27"/>
  <c r="Z123" i="27"/>
  <c r="Y123" i="27"/>
  <c r="X123" i="27"/>
  <c r="W123" i="27"/>
  <c r="V123" i="27"/>
  <c r="U123" i="27"/>
  <c r="Q123" i="27"/>
  <c r="P123" i="27"/>
  <c r="O123" i="27"/>
  <c r="N123" i="27"/>
  <c r="M123" i="27"/>
  <c r="L123" i="27"/>
  <c r="K123" i="27"/>
  <c r="J123" i="27"/>
  <c r="I123" i="27"/>
  <c r="H123" i="27"/>
  <c r="G123" i="27"/>
  <c r="F123" i="27"/>
  <c r="E123" i="27"/>
  <c r="D123" i="27"/>
  <c r="AH122" i="27"/>
  <c r="AH125" i="27" s="1"/>
  <c r="AH201" i="27" s="1"/>
  <c r="AH203" i="27" s="1"/>
  <c r="AG122" i="27"/>
  <c r="AG125" i="27" s="1"/>
  <c r="AG201" i="27" s="1"/>
  <c r="AG203" i="27" s="1"/>
  <c r="AF122" i="27"/>
  <c r="AF125" i="27" s="1"/>
  <c r="AE122" i="27"/>
  <c r="AD122" i="27"/>
  <c r="AC122" i="27"/>
  <c r="AC125" i="27" s="1"/>
  <c r="AC201" i="27" s="1"/>
  <c r="AC203" i="27" s="1"/>
  <c r="AB122" i="27"/>
  <c r="AB125" i="27" s="1"/>
  <c r="AA122" i="27"/>
  <c r="Z122" i="27"/>
  <c r="Y122" i="27"/>
  <c r="X122" i="27"/>
  <c r="X125" i="27" s="1"/>
  <c r="W122" i="27"/>
  <c r="W125" i="27" s="1"/>
  <c r="W201" i="27" s="1"/>
  <c r="W203" i="27" s="1"/>
  <c r="V122" i="27"/>
  <c r="V125" i="27" s="1"/>
  <c r="U122" i="27"/>
  <c r="U125" i="27" s="1"/>
  <c r="U201" i="27" s="1"/>
  <c r="U203" i="27" s="1"/>
  <c r="Q122" i="27"/>
  <c r="Q125" i="27" s="1"/>
  <c r="Q201" i="27" s="1"/>
  <c r="Q203" i="27" s="1"/>
  <c r="P122" i="27"/>
  <c r="O122" i="27"/>
  <c r="O125" i="27" s="1"/>
  <c r="N122" i="27"/>
  <c r="N125" i="27" s="1"/>
  <c r="N201" i="27" s="1"/>
  <c r="N203" i="27" s="1"/>
  <c r="M122" i="27"/>
  <c r="M125" i="27" s="1"/>
  <c r="L122" i="27"/>
  <c r="K122" i="27"/>
  <c r="J122" i="27"/>
  <c r="J125" i="27" s="1"/>
  <c r="J201" i="27" s="1"/>
  <c r="J203" i="27" s="1"/>
  <c r="I122" i="27"/>
  <c r="I125" i="27" s="1"/>
  <c r="H122" i="27"/>
  <c r="G122" i="27"/>
  <c r="F122" i="27"/>
  <c r="E122" i="27"/>
  <c r="E125" i="27" s="1"/>
  <c r="D122" i="27"/>
  <c r="D125" i="27" s="1"/>
  <c r="AH121" i="27"/>
  <c r="AG121" i="27"/>
  <c r="AF121" i="27"/>
  <c r="AE121" i="27"/>
  <c r="AD121" i="27"/>
  <c r="AC121" i="27"/>
  <c r="AB121" i="27"/>
  <c r="AA121" i="27"/>
  <c r="Z121" i="27"/>
  <c r="Y121" i="27"/>
  <c r="X121" i="27"/>
  <c r="W121" i="27"/>
  <c r="V121" i="27"/>
  <c r="U121" i="27"/>
  <c r="Q121" i="27"/>
  <c r="P121" i="27"/>
  <c r="O121" i="27"/>
  <c r="N121" i="27"/>
  <c r="M121" i="27"/>
  <c r="L121" i="27"/>
  <c r="K121" i="27"/>
  <c r="J121" i="27"/>
  <c r="I121" i="27"/>
  <c r="H121" i="27"/>
  <c r="G121" i="27"/>
  <c r="F121" i="27"/>
  <c r="E121" i="27"/>
  <c r="D121" i="27"/>
  <c r="AG120" i="27"/>
  <c r="AF120" i="27"/>
  <c r="AE120" i="27"/>
  <c r="AD120" i="27"/>
  <c r="AC120" i="27"/>
  <c r="AB120" i="27"/>
  <c r="AA120" i="27"/>
  <c r="Z120" i="27"/>
  <c r="Y120" i="27"/>
  <c r="X120" i="27"/>
  <c r="W120" i="27"/>
  <c r="V120" i="27"/>
  <c r="U120" i="27"/>
  <c r="Q120" i="27"/>
  <c r="P120" i="27"/>
  <c r="O120" i="27"/>
  <c r="N120" i="27"/>
  <c r="M120" i="27"/>
  <c r="L120" i="27"/>
  <c r="K120" i="27"/>
  <c r="J120" i="27"/>
  <c r="I120" i="27"/>
  <c r="H120" i="27"/>
  <c r="G120" i="27"/>
  <c r="F120" i="27"/>
  <c r="E120" i="27"/>
  <c r="D120" i="27"/>
  <c r="AG119" i="27"/>
  <c r="AF119" i="27"/>
  <c r="AE119" i="27"/>
  <c r="AD119" i="27"/>
  <c r="AC119" i="27"/>
  <c r="AB119" i="27"/>
  <c r="AA119" i="27"/>
  <c r="Z119" i="27"/>
  <c r="Y119" i="27"/>
  <c r="X119" i="27"/>
  <c r="W119" i="27"/>
  <c r="V119" i="27"/>
  <c r="U119" i="27"/>
  <c r="P119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P118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AG116" i="27"/>
  <c r="AF116" i="27"/>
  <c r="AE116" i="27"/>
  <c r="AD116" i="27"/>
  <c r="AC116" i="27"/>
  <c r="AB116" i="27"/>
  <c r="AA116" i="27"/>
  <c r="Z116" i="27"/>
  <c r="Y116" i="27"/>
  <c r="X116" i="27"/>
  <c r="W116" i="27"/>
  <c r="V116" i="27"/>
  <c r="U116" i="27"/>
  <c r="AG115" i="27"/>
  <c r="AF115" i="27"/>
  <c r="AE115" i="27"/>
  <c r="AD115" i="27"/>
  <c r="AC115" i="27"/>
  <c r="AB115" i="27"/>
  <c r="AA115" i="27"/>
  <c r="Z115" i="27"/>
  <c r="Y115" i="27"/>
  <c r="X115" i="27"/>
  <c r="W115" i="27"/>
  <c r="V115" i="27"/>
  <c r="U115" i="27"/>
  <c r="P115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AH114" i="27"/>
  <c r="AF114" i="27"/>
  <c r="AB114" i="27"/>
  <c r="AA114" i="27"/>
  <c r="X114" i="27"/>
  <c r="W114" i="27"/>
  <c r="V114" i="27"/>
  <c r="Q114" i="27"/>
  <c r="M114" i="27"/>
  <c r="I114" i="27"/>
  <c r="H114" i="27"/>
  <c r="E114" i="27"/>
  <c r="D114" i="27"/>
  <c r="AG112" i="27"/>
  <c r="AG114" i="27" s="1"/>
  <c r="AF112" i="27"/>
  <c r="AE112" i="27"/>
  <c r="AE114" i="27" s="1"/>
  <c r="AD112" i="27"/>
  <c r="AD114" i="27" s="1"/>
  <c r="AC112" i="27"/>
  <c r="AC114" i="27" s="1"/>
  <c r="AB112" i="27"/>
  <c r="AA112" i="27"/>
  <c r="Z112" i="27"/>
  <c r="Z114" i="27" s="1"/>
  <c r="Y112" i="27"/>
  <c r="Y114" i="27" s="1"/>
  <c r="X112" i="27"/>
  <c r="W112" i="27"/>
  <c r="V112" i="27"/>
  <c r="U112" i="27"/>
  <c r="U114" i="27" s="1"/>
  <c r="Q111" i="27"/>
  <c r="P111" i="27"/>
  <c r="P114" i="27" s="1"/>
  <c r="O111" i="27"/>
  <c r="O114" i="27" s="1"/>
  <c r="N111" i="27"/>
  <c r="N114" i="27" s="1"/>
  <c r="M111" i="27"/>
  <c r="L111" i="27"/>
  <c r="L114" i="27" s="1"/>
  <c r="K111" i="27"/>
  <c r="K114" i="27" s="1"/>
  <c r="J111" i="27"/>
  <c r="J114" i="27" s="1"/>
  <c r="I111" i="27"/>
  <c r="H111" i="27"/>
  <c r="G111" i="27"/>
  <c r="G114" i="27" s="1"/>
  <c r="F111" i="27"/>
  <c r="F114" i="27" s="1"/>
  <c r="E111" i="27"/>
  <c r="D111" i="27"/>
  <c r="AH105" i="27"/>
  <c r="AG105" i="27"/>
  <c r="AF105" i="27"/>
  <c r="AE105" i="27"/>
  <c r="AD105" i="27"/>
  <c r="AC105" i="27"/>
  <c r="AB105" i="27"/>
  <c r="AA105" i="27"/>
  <c r="Z105" i="27"/>
  <c r="Y105" i="27"/>
  <c r="X105" i="27"/>
  <c r="W105" i="27"/>
  <c r="V105" i="27"/>
  <c r="U105" i="27"/>
  <c r="Q105" i="27"/>
  <c r="P105" i="27"/>
  <c r="O105" i="27"/>
  <c r="N105" i="27"/>
  <c r="M105" i="27"/>
  <c r="L105" i="27"/>
  <c r="K105" i="27"/>
  <c r="J105" i="27"/>
  <c r="I105" i="27"/>
  <c r="H105" i="27"/>
  <c r="G105" i="27"/>
  <c r="F105" i="27"/>
  <c r="E105" i="27"/>
  <c r="D105" i="27"/>
  <c r="AH102" i="27"/>
  <c r="AG102" i="27"/>
  <c r="AD102" i="27"/>
  <c r="Z102" i="27"/>
  <c r="Y102" i="27"/>
  <c r="V102" i="27"/>
  <c r="U102" i="27"/>
  <c r="P102" i="27"/>
  <c r="K102" i="27"/>
  <c r="G102" i="27"/>
  <c r="F102" i="27"/>
  <c r="Q98" i="27"/>
  <c r="P98" i="27"/>
  <c r="O98" i="27"/>
  <c r="N98" i="27"/>
  <c r="M98" i="27"/>
  <c r="L98" i="27"/>
  <c r="K98" i="27"/>
  <c r="J98" i="27"/>
  <c r="I98" i="27"/>
  <c r="H98" i="27"/>
  <c r="G98" i="27"/>
  <c r="F98" i="27"/>
  <c r="E98" i="27"/>
  <c r="D98" i="27"/>
  <c r="Q97" i="27"/>
  <c r="P97" i="27"/>
  <c r="O97" i="27"/>
  <c r="O102" i="27" s="1"/>
  <c r="N97" i="27"/>
  <c r="N102" i="27" s="1"/>
  <c r="M97" i="27"/>
  <c r="L97" i="27"/>
  <c r="K97" i="27"/>
  <c r="J97" i="27"/>
  <c r="I97" i="27"/>
  <c r="H97" i="27"/>
  <c r="G97" i="27"/>
  <c r="F97" i="27"/>
  <c r="E97" i="27"/>
  <c r="D97" i="27"/>
  <c r="Q96" i="27"/>
  <c r="P96" i="27"/>
  <c r="O96" i="27"/>
  <c r="N96" i="27"/>
  <c r="M96" i="27"/>
  <c r="L96" i="27"/>
  <c r="K96" i="27"/>
  <c r="J96" i="27"/>
  <c r="I96" i="27"/>
  <c r="H96" i="27"/>
  <c r="G96" i="27"/>
  <c r="F96" i="27"/>
  <c r="E96" i="27"/>
  <c r="D96" i="27"/>
  <c r="AH95" i="27"/>
  <c r="AG95" i="27"/>
  <c r="AF95" i="27"/>
  <c r="AF102" i="27" s="1"/>
  <c r="AE95" i="27"/>
  <c r="AE102" i="27" s="1"/>
  <c r="AD95" i="27"/>
  <c r="AC95" i="27"/>
  <c r="AC102" i="27" s="1"/>
  <c r="AB95" i="27"/>
  <c r="AB102" i="27" s="1"/>
  <c r="AA95" i="27"/>
  <c r="AA102" i="27" s="1"/>
  <c r="Z95" i="27"/>
  <c r="Y95" i="27"/>
  <c r="X95" i="27"/>
  <c r="X102" i="27" s="1"/>
  <c r="W95" i="27"/>
  <c r="W102" i="27" s="1"/>
  <c r="V95" i="27"/>
  <c r="U95" i="27"/>
  <c r="Q95" i="27"/>
  <c r="Q102" i="27" s="1"/>
  <c r="P95" i="27"/>
  <c r="O95" i="27"/>
  <c r="N95" i="27"/>
  <c r="M95" i="27"/>
  <c r="M102" i="27" s="1"/>
  <c r="L95" i="27"/>
  <c r="L102" i="27" s="1"/>
  <c r="K95" i="27"/>
  <c r="J95" i="27"/>
  <c r="J102" i="27" s="1"/>
  <c r="I95" i="27"/>
  <c r="I102" i="27" s="1"/>
  <c r="H95" i="27"/>
  <c r="H102" i="27" s="1"/>
  <c r="G95" i="27"/>
  <c r="F95" i="27"/>
  <c r="E95" i="27"/>
  <c r="E102" i="27" s="1"/>
  <c r="D95" i="27"/>
  <c r="D102" i="27" s="1"/>
  <c r="AH94" i="27"/>
  <c r="Q94" i="27"/>
  <c r="P94" i="27"/>
  <c r="M94" i="27"/>
  <c r="E94" i="27"/>
  <c r="AG92" i="27"/>
  <c r="AF92" i="27"/>
  <c r="AF94" i="27" s="1"/>
  <c r="AE92" i="27"/>
  <c r="AE94" i="27" s="1"/>
  <c r="AD92" i="27"/>
  <c r="AC92" i="27"/>
  <c r="AB92" i="27"/>
  <c r="AA92" i="27"/>
  <c r="AA94" i="27" s="1"/>
  <c r="Z92" i="27"/>
  <c r="Y92" i="27"/>
  <c r="X92" i="27"/>
  <c r="X94" i="27" s="1"/>
  <c r="W92" i="27"/>
  <c r="W94" i="27" s="1"/>
  <c r="V92" i="27"/>
  <c r="U92" i="27"/>
  <c r="P92" i="27"/>
  <c r="O92" i="27"/>
  <c r="N92" i="27"/>
  <c r="M92" i="27"/>
  <c r="L92" i="27"/>
  <c r="L94" i="27" s="1"/>
  <c r="K92" i="27"/>
  <c r="J92" i="27"/>
  <c r="I92" i="27"/>
  <c r="H92" i="27"/>
  <c r="H94" i="27" s="1"/>
  <c r="G92" i="27"/>
  <c r="F92" i="27"/>
  <c r="E92" i="27"/>
  <c r="D92" i="27"/>
  <c r="D94" i="27" s="1"/>
  <c r="AG91" i="27"/>
  <c r="AG94" i="27" s="1"/>
  <c r="AF91" i="27"/>
  <c r="AE91" i="27"/>
  <c r="AD91" i="27"/>
  <c r="AD94" i="27" s="1"/>
  <c r="AC91" i="27"/>
  <c r="AC94" i="27" s="1"/>
  <c r="AB91" i="27"/>
  <c r="AA91" i="27"/>
  <c r="Z91" i="27"/>
  <c r="Z94" i="27" s="1"/>
  <c r="Y91" i="27"/>
  <c r="Y94" i="27" s="1"/>
  <c r="X91" i="27"/>
  <c r="W91" i="27"/>
  <c r="V91" i="27"/>
  <c r="V94" i="27" s="1"/>
  <c r="U91" i="27"/>
  <c r="U94" i="27" s="1"/>
  <c r="Q91" i="27"/>
  <c r="P91" i="27"/>
  <c r="O91" i="27"/>
  <c r="N91" i="27"/>
  <c r="N94" i="27" s="1"/>
  <c r="M91" i="27"/>
  <c r="L91" i="27"/>
  <c r="K91" i="27"/>
  <c r="J91" i="27"/>
  <c r="J94" i="27" s="1"/>
  <c r="I91" i="27"/>
  <c r="I94" i="27" s="1"/>
  <c r="H91" i="27"/>
  <c r="G91" i="27"/>
  <c r="F91" i="27"/>
  <c r="F94" i="27" s="1"/>
  <c r="E91" i="27"/>
  <c r="D91" i="27"/>
  <c r="AH90" i="27"/>
  <c r="AG90" i="27"/>
  <c r="V90" i="27"/>
  <c r="O90" i="27"/>
  <c r="N90" i="27"/>
  <c r="J90" i="27"/>
  <c r="I90" i="27"/>
  <c r="F90" i="27"/>
  <c r="AG88" i="27"/>
  <c r="AF88" i="27"/>
  <c r="AE88" i="27"/>
  <c r="AD88" i="27"/>
  <c r="AC88" i="27"/>
  <c r="AC90" i="27" s="1"/>
  <c r="AB88" i="27"/>
  <c r="AA88" i="27"/>
  <c r="Z88" i="27"/>
  <c r="Y88" i="27"/>
  <c r="Y90" i="27" s="1"/>
  <c r="X88" i="27"/>
  <c r="W88" i="27"/>
  <c r="V88" i="27"/>
  <c r="U88" i="27"/>
  <c r="U90" i="27" s="1"/>
  <c r="P88" i="27"/>
  <c r="O88" i="27"/>
  <c r="N88" i="27"/>
  <c r="M88" i="27"/>
  <c r="L88" i="27"/>
  <c r="K88" i="27"/>
  <c r="J88" i="27"/>
  <c r="I88" i="27"/>
  <c r="H88" i="27"/>
  <c r="G88" i="27"/>
  <c r="F88" i="27"/>
  <c r="E88" i="27"/>
  <c r="D88" i="27"/>
  <c r="AH87" i="27"/>
  <c r="AG87" i="27"/>
  <c r="AF87" i="27"/>
  <c r="AF90" i="27" s="1"/>
  <c r="AE87" i="27"/>
  <c r="AD87" i="27"/>
  <c r="AD90" i="27" s="1"/>
  <c r="AC87" i="27"/>
  <c r="AB87" i="27"/>
  <c r="AB90" i="27" s="1"/>
  <c r="AA87" i="27"/>
  <c r="Z87" i="27"/>
  <c r="Z90" i="27" s="1"/>
  <c r="Y87" i="27"/>
  <c r="X87" i="27"/>
  <c r="X90" i="27" s="1"/>
  <c r="W87" i="27"/>
  <c r="V87" i="27"/>
  <c r="U87" i="27"/>
  <c r="Q87" i="27"/>
  <c r="Q90" i="27" s="1"/>
  <c r="P87" i="27"/>
  <c r="P90" i="27" s="1"/>
  <c r="O87" i="27"/>
  <c r="N87" i="27"/>
  <c r="M87" i="27"/>
  <c r="M90" i="27" s="1"/>
  <c r="L87" i="27"/>
  <c r="L90" i="27" s="1"/>
  <c r="K87" i="27"/>
  <c r="K90" i="27" s="1"/>
  <c r="J87" i="27"/>
  <c r="I87" i="27"/>
  <c r="H87" i="27"/>
  <c r="H90" i="27" s="1"/>
  <c r="G87" i="27"/>
  <c r="G90" i="27" s="1"/>
  <c r="F87" i="27"/>
  <c r="E87" i="27"/>
  <c r="E90" i="27" s="1"/>
  <c r="D87" i="27"/>
  <c r="D90" i="27" s="1"/>
  <c r="AF86" i="27"/>
  <c r="AA86" i="27"/>
  <c r="Z86" i="27"/>
  <c r="P86" i="27"/>
  <c r="O86" i="27"/>
  <c r="H86" i="27"/>
  <c r="G86" i="27"/>
  <c r="AH84" i="27"/>
  <c r="AG84" i="27"/>
  <c r="AF84" i="27"/>
  <c r="AE84" i="27"/>
  <c r="AD84" i="27"/>
  <c r="AC84" i="27"/>
  <c r="AB84" i="27"/>
  <c r="AA84" i="27"/>
  <c r="Z84" i="27"/>
  <c r="Y84" i="27"/>
  <c r="X84" i="27"/>
  <c r="W84" i="27"/>
  <c r="V84" i="27"/>
  <c r="U84" i="27"/>
  <c r="Q84" i="27"/>
  <c r="P84" i="27"/>
  <c r="O84" i="27"/>
  <c r="N84" i="27"/>
  <c r="M84" i="27"/>
  <c r="L84" i="27"/>
  <c r="K84" i="27"/>
  <c r="J84" i="27"/>
  <c r="I84" i="27"/>
  <c r="H84" i="27"/>
  <c r="G84" i="27"/>
  <c r="F84" i="27"/>
  <c r="E84" i="27"/>
  <c r="D84" i="27"/>
  <c r="AH83" i="27"/>
  <c r="AH86" i="27" s="1"/>
  <c r="AG83" i="27"/>
  <c r="AG86" i="27" s="1"/>
  <c r="AF83" i="27"/>
  <c r="AE83" i="27"/>
  <c r="AE86" i="27" s="1"/>
  <c r="AD83" i="27"/>
  <c r="AD86" i="27" s="1"/>
  <c r="AC83" i="27"/>
  <c r="AC86" i="27" s="1"/>
  <c r="AB83" i="27"/>
  <c r="AB86" i="27" s="1"/>
  <c r="AA83" i="27"/>
  <c r="Z83" i="27"/>
  <c r="Y83" i="27"/>
  <c r="Y86" i="27" s="1"/>
  <c r="X83" i="27"/>
  <c r="X86" i="27" s="1"/>
  <c r="W83" i="27"/>
  <c r="W86" i="27" s="1"/>
  <c r="V83" i="27"/>
  <c r="V86" i="27" s="1"/>
  <c r="U83" i="27"/>
  <c r="U86" i="27" s="1"/>
  <c r="Q83" i="27"/>
  <c r="Q86" i="27" s="1"/>
  <c r="P83" i="27"/>
  <c r="O83" i="27"/>
  <c r="N83" i="27"/>
  <c r="N86" i="27" s="1"/>
  <c r="M83" i="27"/>
  <c r="M86" i="27" s="1"/>
  <c r="L83" i="27"/>
  <c r="L86" i="27" s="1"/>
  <c r="K83" i="27"/>
  <c r="K86" i="27" s="1"/>
  <c r="J83" i="27"/>
  <c r="J86" i="27" s="1"/>
  <c r="I83" i="27"/>
  <c r="I86" i="27" s="1"/>
  <c r="H83" i="27"/>
  <c r="G83" i="27"/>
  <c r="F83" i="27"/>
  <c r="F86" i="27" s="1"/>
  <c r="E83" i="27"/>
  <c r="E86" i="27" s="1"/>
  <c r="D83" i="27"/>
  <c r="D86" i="27" s="1"/>
  <c r="AH82" i="27"/>
  <c r="AE82" i="27"/>
  <c r="AD82" i="27"/>
  <c r="AA82" i="27"/>
  <c r="W82" i="27"/>
  <c r="V82" i="27"/>
  <c r="P82" i="27"/>
  <c r="O82" i="27"/>
  <c r="L82" i="27"/>
  <c r="K82" i="27"/>
  <c r="H82" i="27"/>
  <c r="G82" i="27"/>
  <c r="D82" i="27"/>
  <c r="AG80" i="27"/>
  <c r="AF80" i="27"/>
  <c r="AE80" i="27"/>
  <c r="AD80" i="27"/>
  <c r="AC80" i="27"/>
  <c r="AB80" i="27"/>
  <c r="AA80" i="27"/>
  <c r="Z80" i="27"/>
  <c r="Z82" i="27" s="1"/>
  <c r="Y80" i="27"/>
  <c r="X80" i="27"/>
  <c r="W80" i="27"/>
  <c r="V80" i="27"/>
  <c r="U80" i="27"/>
  <c r="P80" i="27"/>
  <c r="O80" i="27"/>
  <c r="N80" i="27"/>
  <c r="M80" i="27"/>
  <c r="L80" i="27"/>
  <c r="K80" i="27"/>
  <c r="J80" i="27"/>
  <c r="I80" i="27"/>
  <c r="H80" i="27"/>
  <c r="G80" i="27"/>
  <c r="F80" i="27"/>
  <c r="E80" i="27"/>
  <c r="D80" i="27"/>
  <c r="AH79" i="27"/>
  <c r="AG79" i="27"/>
  <c r="AF79" i="27"/>
  <c r="AF82" i="27" s="1"/>
  <c r="AE79" i="27"/>
  <c r="AD79" i="27"/>
  <c r="AC79" i="27"/>
  <c r="AB79" i="27"/>
  <c r="AB82" i="27" s="1"/>
  <c r="AA79" i="27"/>
  <c r="Z79" i="27"/>
  <c r="Y79" i="27"/>
  <c r="X79" i="27"/>
  <c r="X82" i="27" s="1"/>
  <c r="W79" i="27"/>
  <c r="V79" i="27"/>
  <c r="U79" i="27"/>
  <c r="Q79" i="27"/>
  <c r="Q82" i="27" s="1"/>
  <c r="P79" i="27"/>
  <c r="O79" i="27"/>
  <c r="N79" i="27"/>
  <c r="N82" i="27" s="1"/>
  <c r="M79" i="27"/>
  <c r="M82" i="27" s="1"/>
  <c r="L79" i="27"/>
  <c r="K79" i="27"/>
  <c r="J79" i="27"/>
  <c r="J82" i="27" s="1"/>
  <c r="I79" i="27"/>
  <c r="I82" i="27" s="1"/>
  <c r="H79" i="27"/>
  <c r="G79" i="27"/>
  <c r="F79" i="27"/>
  <c r="F82" i="27" s="1"/>
  <c r="E79" i="27"/>
  <c r="E82" i="27" s="1"/>
  <c r="D79" i="27"/>
  <c r="AF78" i="27"/>
  <c r="AC78" i="27"/>
  <c r="X78" i="27"/>
  <c r="U78" i="27"/>
  <c r="M78" i="27"/>
  <c r="J78" i="27"/>
  <c r="E78" i="27"/>
  <c r="AH76" i="27"/>
  <c r="AG76" i="27"/>
  <c r="AF76" i="27"/>
  <c r="AE76" i="27"/>
  <c r="AD76" i="27"/>
  <c r="AC76" i="27"/>
  <c r="AB76" i="27"/>
  <c r="AA76" i="27"/>
  <c r="Z76" i="27"/>
  <c r="Y76" i="27"/>
  <c r="X76" i="27"/>
  <c r="W76" i="27"/>
  <c r="V76" i="27"/>
  <c r="U76" i="27"/>
  <c r="Q76" i="27"/>
  <c r="P76" i="27"/>
  <c r="O76" i="27"/>
  <c r="N76" i="27"/>
  <c r="M76" i="27"/>
  <c r="L76" i="27"/>
  <c r="K76" i="27"/>
  <c r="J76" i="27"/>
  <c r="I76" i="27"/>
  <c r="H76" i="27"/>
  <c r="G76" i="27"/>
  <c r="F76" i="27"/>
  <c r="E76" i="27"/>
  <c r="D76" i="27"/>
  <c r="AH75" i="27"/>
  <c r="AH78" i="27" s="1"/>
  <c r="AG75" i="27"/>
  <c r="AG78" i="27" s="1"/>
  <c r="AF75" i="27"/>
  <c r="AE75" i="27"/>
  <c r="AE78" i="27" s="1"/>
  <c r="AD75" i="27"/>
  <c r="AD78" i="27" s="1"/>
  <c r="AC75" i="27"/>
  <c r="AB75" i="27"/>
  <c r="AB78" i="27" s="1"/>
  <c r="AA75" i="27"/>
  <c r="AA78" i="27" s="1"/>
  <c r="Z75" i="27"/>
  <c r="Z78" i="27" s="1"/>
  <c r="Y75" i="27"/>
  <c r="Y78" i="27" s="1"/>
  <c r="X75" i="27"/>
  <c r="W75" i="27"/>
  <c r="W78" i="27" s="1"/>
  <c r="V75" i="27"/>
  <c r="V78" i="27" s="1"/>
  <c r="U75" i="27"/>
  <c r="Q75" i="27"/>
  <c r="Q78" i="27" s="1"/>
  <c r="P75" i="27"/>
  <c r="P78" i="27" s="1"/>
  <c r="O75" i="27"/>
  <c r="O78" i="27" s="1"/>
  <c r="N75" i="27"/>
  <c r="N78" i="27" s="1"/>
  <c r="M75" i="27"/>
  <c r="L75" i="27"/>
  <c r="L78" i="27" s="1"/>
  <c r="K75" i="27"/>
  <c r="K78" i="27" s="1"/>
  <c r="J75" i="27"/>
  <c r="I75" i="27"/>
  <c r="I78" i="27" s="1"/>
  <c r="H75" i="27"/>
  <c r="H78" i="27" s="1"/>
  <c r="G75" i="27"/>
  <c r="G78" i="27" s="1"/>
  <c r="F75" i="27"/>
  <c r="F78" i="27" s="1"/>
  <c r="E75" i="27"/>
  <c r="D75" i="27"/>
  <c r="D78" i="27" s="1"/>
  <c r="AH74" i="27"/>
  <c r="AC74" i="27"/>
  <c r="U74" i="27"/>
  <c r="Q74" i="27"/>
  <c r="I74" i="27"/>
  <c r="AG72" i="27"/>
  <c r="AF72" i="27"/>
  <c r="AF74" i="27" s="1"/>
  <c r="AE72" i="27"/>
  <c r="AD72" i="27"/>
  <c r="AC72" i="27"/>
  <c r="AB72" i="27"/>
  <c r="AB74" i="27" s="1"/>
  <c r="AA72" i="27"/>
  <c r="Z72" i="27"/>
  <c r="Y72" i="27"/>
  <c r="X72" i="27"/>
  <c r="X74" i="27" s="1"/>
  <c r="W72" i="27"/>
  <c r="V72" i="27"/>
  <c r="U72" i="27"/>
  <c r="P72" i="27"/>
  <c r="O72" i="27"/>
  <c r="N72" i="27"/>
  <c r="M72" i="27"/>
  <c r="L72" i="27"/>
  <c r="K72" i="27"/>
  <c r="J72" i="27"/>
  <c r="I72" i="27"/>
  <c r="H72" i="27"/>
  <c r="G72" i="27"/>
  <c r="F72" i="27"/>
  <c r="E72" i="27"/>
  <c r="D72" i="27"/>
  <c r="AG71" i="27"/>
  <c r="AG74" i="27" s="1"/>
  <c r="AF71" i="27"/>
  <c r="AE71" i="27"/>
  <c r="AE74" i="27" s="1"/>
  <c r="AD71" i="27"/>
  <c r="AD74" i="27" s="1"/>
  <c r="AC71" i="27"/>
  <c r="AB71" i="27"/>
  <c r="AA71" i="27"/>
  <c r="AA74" i="27" s="1"/>
  <c r="Z71" i="27"/>
  <c r="Z74" i="27" s="1"/>
  <c r="Y71" i="27"/>
  <c r="Y74" i="27" s="1"/>
  <c r="X71" i="27"/>
  <c r="W71" i="27"/>
  <c r="W74" i="27" s="1"/>
  <c r="V71" i="27"/>
  <c r="V74" i="27" s="1"/>
  <c r="U71" i="27"/>
  <c r="P71" i="27"/>
  <c r="O71" i="27"/>
  <c r="O74" i="27" s="1"/>
  <c r="N71" i="27"/>
  <c r="N74" i="27" s="1"/>
  <c r="M71" i="27"/>
  <c r="M74" i="27" s="1"/>
  <c r="L71" i="27"/>
  <c r="K71" i="27"/>
  <c r="K74" i="27" s="1"/>
  <c r="J71" i="27"/>
  <c r="J74" i="27" s="1"/>
  <c r="I71" i="27"/>
  <c r="H71" i="27"/>
  <c r="G71" i="27"/>
  <c r="G74" i="27" s="1"/>
  <c r="F71" i="27"/>
  <c r="F74" i="27" s="1"/>
  <c r="E71" i="27"/>
  <c r="E74" i="27" s="1"/>
  <c r="D71" i="27"/>
  <c r="AG70" i="27"/>
  <c r="AF70" i="27"/>
  <c r="AC70" i="27"/>
  <c r="Y70" i="27"/>
  <c r="X70" i="27"/>
  <c r="U70" i="27"/>
  <c r="Q70" i="27"/>
  <c r="N70" i="27"/>
  <c r="M70" i="27"/>
  <c r="J70" i="27"/>
  <c r="I70" i="27"/>
  <c r="F70" i="27"/>
  <c r="E70" i="27"/>
  <c r="AG68" i="27"/>
  <c r="AF68" i="27"/>
  <c r="AE68" i="27"/>
  <c r="AD68" i="27"/>
  <c r="AC68" i="27"/>
  <c r="AB68" i="27"/>
  <c r="AB70" i="27" s="1"/>
  <c r="AA68" i="27"/>
  <c r="Z68" i="27"/>
  <c r="Y68" i="27"/>
  <c r="X68" i="27"/>
  <c r="W68" i="27"/>
  <c r="V68" i="27"/>
  <c r="U68" i="27"/>
  <c r="P68" i="27"/>
  <c r="O68" i="27"/>
  <c r="N68" i="27"/>
  <c r="M68" i="27"/>
  <c r="L68" i="27"/>
  <c r="K68" i="27"/>
  <c r="J68" i="27"/>
  <c r="I68" i="27"/>
  <c r="H68" i="27"/>
  <c r="G68" i="27"/>
  <c r="F68" i="27"/>
  <c r="E68" i="27"/>
  <c r="D68" i="27"/>
  <c r="AH67" i="27"/>
  <c r="AH70" i="27" s="1"/>
  <c r="AG67" i="27"/>
  <c r="AF67" i="27"/>
  <c r="AE67" i="27"/>
  <c r="AD67" i="27"/>
  <c r="AD70" i="27" s="1"/>
  <c r="AC67" i="27"/>
  <c r="AB67" i="27"/>
  <c r="AA67" i="27"/>
  <c r="Z67" i="27"/>
  <c r="Z70" i="27" s="1"/>
  <c r="Y67" i="27"/>
  <c r="X67" i="27"/>
  <c r="W67" i="27"/>
  <c r="V67" i="27"/>
  <c r="V70" i="27" s="1"/>
  <c r="U67" i="27"/>
  <c r="Q67" i="27"/>
  <c r="P67" i="27"/>
  <c r="P70" i="27" s="1"/>
  <c r="O67" i="27"/>
  <c r="O70" i="27" s="1"/>
  <c r="N67" i="27"/>
  <c r="M67" i="27"/>
  <c r="L67" i="27"/>
  <c r="L70" i="27" s="1"/>
  <c r="K67" i="27"/>
  <c r="K70" i="27" s="1"/>
  <c r="J67" i="27"/>
  <c r="I67" i="27"/>
  <c r="H67" i="27"/>
  <c r="H70" i="27" s="1"/>
  <c r="G67" i="27"/>
  <c r="G70" i="27" s="1"/>
  <c r="F67" i="27"/>
  <c r="E67" i="27"/>
  <c r="D67" i="27"/>
  <c r="D70" i="27" s="1"/>
  <c r="AH66" i="27"/>
  <c r="O66" i="27"/>
  <c r="G66" i="27"/>
  <c r="AG64" i="27"/>
  <c r="AF64" i="27"/>
  <c r="AE64" i="27"/>
  <c r="AD64" i="27"/>
  <c r="AC64" i="27"/>
  <c r="AB64" i="27"/>
  <c r="AA64" i="27"/>
  <c r="Z64" i="27"/>
  <c r="Y64" i="27"/>
  <c r="X64" i="27"/>
  <c r="W64" i="27"/>
  <c r="V64" i="27"/>
  <c r="U64" i="27"/>
  <c r="P64" i="27"/>
  <c r="O64" i="27"/>
  <c r="N64" i="27"/>
  <c r="M64" i="27"/>
  <c r="L64" i="27"/>
  <c r="K64" i="27"/>
  <c r="J64" i="27"/>
  <c r="I64" i="27"/>
  <c r="H64" i="27"/>
  <c r="G64" i="27"/>
  <c r="F64" i="27"/>
  <c r="E64" i="27"/>
  <c r="D64" i="27"/>
  <c r="AG63" i="27"/>
  <c r="AF63" i="27"/>
  <c r="AE63" i="27"/>
  <c r="AD63" i="27"/>
  <c r="AC63" i="27"/>
  <c r="AB63" i="27"/>
  <c r="AA63" i="27"/>
  <c r="Z63" i="27"/>
  <c r="Y63" i="27"/>
  <c r="X63" i="27"/>
  <c r="W63" i="27"/>
  <c r="V63" i="27"/>
  <c r="U63" i="27"/>
  <c r="P63" i="27"/>
  <c r="O63" i="27"/>
  <c r="N63" i="27"/>
  <c r="M63" i="27"/>
  <c r="L63" i="27"/>
  <c r="K63" i="27"/>
  <c r="J63" i="27"/>
  <c r="I63" i="27"/>
  <c r="H63" i="27"/>
  <c r="G63" i="27"/>
  <c r="F63" i="27"/>
  <c r="E63" i="27"/>
  <c r="D63" i="27"/>
  <c r="AG62" i="27"/>
  <c r="AF62" i="27"/>
  <c r="AE62" i="27"/>
  <c r="AD62" i="27"/>
  <c r="AC62" i="27"/>
  <c r="AB62" i="27"/>
  <c r="AA62" i="27"/>
  <c r="Z62" i="27"/>
  <c r="Y62" i="27"/>
  <c r="X62" i="27"/>
  <c r="W62" i="27"/>
  <c r="V62" i="27"/>
  <c r="U62" i="27"/>
  <c r="P62" i="27"/>
  <c r="O62" i="27"/>
  <c r="N62" i="27"/>
  <c r="M62" i="27"/>
  <c r="L62" i="27"/>
  <c r="K62" i="27"/>
  <c r="J62" i="27"/>
  <c r="I62" i="27"/>
  <c r="H62" i="27"/>
  <c r="G62" i="27"/>
  <c r="F62" i="27"/>
  <c r="E62" i="27"/>
  <c r="D62" i="27"/>
  <c r="AG61" i="27"/>
  <c r="AF61" i="27"/>
  <c r="AE61" i="27"/>
  <c r="AD61" i="27"/>
  <c r="AC61" i="27"/>
  <c r="AB61" i="27"/>
  <c r="AA61" i="27"/>
  <c r="Z61" i="27"/>
  <c r="Y61" i="27"/>
  <c r="X61" i="27"/>
  <c r="W61" i="27"/>
  <c r="V61" i="27"/>
  <c r="U61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D61" i="27"/>
  <c r="AG60" i="27"/>
  <c r="AF60" i="27"/>
  <c r="AE60" i="27"/>
  <c r="AD60" i="27"/>
  <c r="AC60" i="27"/>
  <c r="AB60" i="27"/>
  <c r="AA60" i="27"/>
  <c r="Z60" i="27"/>
  <c r="Z66" i="27" s="1"/>
  <c r="Y60" i="27"/>
  <c r="X60" i="27"/>
  <c r="W60" i="27"/>
  <c r="V60" i="27"/>
  <c r="U60" i="27"/>
  <c r="P60" i="27"/>
  <c r="O60" i="27"/>
  <c r="N60" i="27"/>
  <c r="M60" i="27"/>
  <c r="L60" i="27"/>
  <c r="K60" i="27"/>
  <c r="J60" i="27"/>
  <c r="I60" i="27"/>
  <c r="H60" i="27"/>
  <c r="G60" i="27"/>
  <c r="F60" i="27"/>
  <c r="E60" i="27"/>
  <c r="D60" i="27"/>
  <c r="AH59" i="27"/>
  <c r="AG59" i="27"/>
  <c r="AF59" i="27"/>
  <c r="AE59" i="27"/>
  <c r="AD59" i="27"/>
  <c r="AC59" i="27"/>
  <c r="AB59" i="27"/>
  <c r="AA59" i="27"/>
  <c r="Z59" i="27"/>
  <c r="Y59" i="27"/>
  <c r="X59" i="27"/>
  <c r="W59" i="27"/>
  <c r="V59" i="27"/>
  <c r="U59" i="27"/>
  <c r="Q59" i="27"/>
  <c r="P59" i="27"/>
  <c r="O59" i="27"/>
  <c r="N59" i="27"/>
  <c r="M59" i="27"/>
  <c r="L59" i="27"/>
  <c r="K59" i="27"/>
  <c r="J59" i="27"/>
  <c r="I59" i="27"/>
  <c r="H59" i="27"/>
  <c r="G59" i="27"/>
  <c r="F59" i="27"/>
  <c r="E59" i="27"/>
  <c r="D59" i="27"/>
  <c r="AH58" i="27"/>
  <c r="AG58" i="27"/>
  <c r="AF58" i="27"/>
  <c r="AE58" i="27"/>
  <c r="AD58" i="27"/>
  <c r="AC58" i="27"/>
  <c r="AB58" i="27"/>
  <c r="AA58" i="27"/>
  <c r="Z58" i="27"/>
  <c r="Y58" i="27"/>
  <c r="X58" i="27"/>
  <c r="W58" i="27"/>
  <c r="V58" i="27"/>
  <c r="U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AH56" i="27"/>
  <c r="AG56" i="27"/>
  <c r="AF56" i="27"/>
  <c r="AE56" i="27"/>
  <c r="AD56" i="27"/>
  <c r="AC56" i="27"/>
  <c r="AB56" i="27"/>
  <c r="AA56" i="27"/>
  <c r="Z56" i="27"/>
  <c r="Y56" i="27"/>
  <c r="X56" i="27"/>
  <c r="W56" i="27"/>
  <c r="V56" i="27"/>
  <c r="U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AG55" i="27"/>
  <c r="AF55" i="27"/>
  <c r="AE55" i="27"/>
  <c r="AD55" i="27"/>
  <c r="AC55" i="27"/>
  <c r="AB55" i="27"/>
  <c r="AA55" i="27"/>
  <c r="Z55" i="27"/>
  <c r="Y55" i="27"/>
  <c r="X55" i="27"/>
  <c r="W55" i="27"/>
  <c r="V55" i="27"/>
  <c r="U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AH54" i="27"/>
  <c r="AG54" i="27"/>
  <c r="AF54" i="27"/>
  <c r="AE54" i="27"/>
  <c r="AD54" i="27"/>
  <c r="AC54" i="27"/>
  <c r="AB54" i="27"/>
  <c r="AA54" i="27"/>
  <c r="Z54" i="27"/>
  <c r="Y54" i="27"/>
  <c r="X54" i="27"/>
  <c r="W54" i="27"/>
  <c r="V54" i="27"/>
  <c r="U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AH53" i="27"/>
  <c r="AG53" i="27"/>
  <c r="AF53" i="27"/>
  <c r="AE53" i="27"/>
  <c r="AE66" i="27" s="1"/>
  <c r="AD53" i="27"/>
  <c r="AD66" i="27" s="1"/>
  <c r="AC53" i="27"/>
  <c r="AB53" i="27"/>
  <c r="AA53" i="27"/>
  <c r="AA66" i="27" s="1"/>
  <c r="Z53" i="27"/>
  <c r="Y53" i="27"/>
  <c r="X53" i="27"/>
  <c r="W53" i="27"/>
  <c r="W66" i="27" s="1"/>
  <c r="V53" i="27"/>
  <c r="V66" i="27" s="1"/>
  <c r="U53" i="27"/>
  <c r="Q53" i="27"/>
  <c r="Q66" i="27" s="1"/>
  <c r="P53" i="27"/>
  <c r="P66" i="27" s="1"/>
  <c r="O53" i="27"/>
  <c r="N53" i="27"/>
  <c r="M53" i="27"/>
  <c r="M66" i="27" s="1"/>
  <c r="L53" i="27"/>
  <c r="L66" i="27" s="1"/>
  <c r="K53" i="27"/>
  <c r="K66" i="27" s="1"/>
  <c r="J53" i="27"/>
  <c r="I53" i="27"/>
  <c r="I66" i="27" s="1"/>
  <c r="H53" i="27"/>
  <c r="H66" i="27" s="1"/>
  <c r="G53" i="27"/>
  <c r="F53" i="27"/>
  <c r="E53" i="27"/>
  <c r="E66" i="27" s="1"/>
  <c r="D53" i="27"/>
  <c r="D66" i="27" s="1"/>
  <c r="AA52" i="27"/>
  <c r="P52" i="27"/>
  <c r="H52" i="27"/>
  <c r="AG51" i="27"/>
  <c r="AF51" i="27"/>
  <c r="AE51" i="27"/>
  <c r="AD51" i="27"/>
  <c r="AC51" i="27"/>
  <c r="AB51" i="27"/>
  <c r="AA51" i="27"/>
  <c r="Z51" i="27"/>
  <c r="Y51" i="27"/>
  <c r="X51" i="27"/>
  <c r="W51" i="27"/>
  <c r="V51" i="27"/>
  <c r="U51" i="27"/>
  <c r="AG50" i="27"/>
  <c r="AF50" i="27"/>
  <c r="AE50" i="27"/>
  <c r="AD50" i="27"/>
  <c r="AC50" i="27"/>
  <c r="AB50" i="27"/>
  <c r="AA50" i="27"/>
  <c r="Z50" i="27"/>
  <c r="Y50" i="27"/>
  <c r="X50" i="27"/>
  <c r="W50" i="27"/>
  <c r="V50" i="27"/>
  <c r="U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AH48" i="27"/>
  <c r="AG48" i="27"/>
  <c r="AF48" i="27"/>
  <c r="AE48" i="27"/>
  <c r="AD48" i="27"/>
  <c r="AC48" i="27"/>
  <c r="AB48" i="27"/>
  <c r="AA48" i="27"/>
  <c r="Z48" i="27"/>
  <c r="Y48" i="27"/>
  <c r="X48" i="27"/>
  <c r="W48" i="27"/>
  <c r="V48" i="27"/>
  <c r="U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AH47" i="27"/>
  <c r="AH52" i="27" s="1"/>
  <c r="AG47" i="27"/>
  <c r="AG52" i="27" s="1"/>
  <c r="AF47" i="27"/>
  <c r="AF52" i="27" s="1"/>
  <c r="AE47" i="27"/>
  <c r="AE52" i="27" s="1"/>
  <c r="AD47" i="27"/>
  <c r="AD52" i="27" s="1"/>
  <c r="AC47" i="27"/>
  <c r="AC52" i="27" s="1"/>
  <c r="AB47" i="27"/>
  <c r="AB52" i="27" s="1"/>
  <c r="AA47" i="27"/>
  <c r="Z47" i="27"/>
  <c r="Z52" i="27" s="1"/>
  <c r="Y47" i="27"/>
  <c r="Y52" i="27" s="1"/>
  <c r="X47" i="27"/>
  <c r="X52" i="27" s="1"/>
  <c r="W47" i="27"/>
  <c r="W52" i="27" s="1"/>
  <c r="V47" i="27"/>
  <c r="V52" i="27" s="1"/>
  <c r="U47" i="27"/>
  <c r="U52" i="27" s="1"/>
  <c r="Q47" i="27"/>
  <c r="Q52" i="27" s="1"/>
  <c r="P47" i="27"/>
  <c r="O47" i="27"/>
  <c r="O52" i="27" s="1"/>
  <c r="N47" i="27"/>
  <c r="N52" i="27" s="1"/>
  <c r="M47" i="27"/>
  <c r="M52" i="27" s="1"/>
  <c r="L47" i="27"/>
  <c r="L52" i="27" s="1"/>
  <c r="K47" i="27"/>
  <c r="K52" i="27" s="1"/>
  <c r="J47" i="27"/>
  <c r="J52" i="27" s="1"/>
  <c r="I47" i="27"/>
  <c r="I52" i="27" s="1"/>
  <c r="H47" i="27"/>
  <c r="G47" i="27"/>
  <c r="G52" i="27" s="1"/>
  <c r="F47" i="27"/>
  <c r="F52" i="27" s="1"/>
  <c r="E47" i="27"/>
  <c r="E52" i="27" s="1"/>
  <c r="D47" i="27"/>
  <c r="D52" i="27" s="1"/>
  <c r="AH46" i="27"/>
  <c r="AG46" i="27"/>
  <c r="AF46" i="27"/>
  <c r="AE46" i="27"/>
  <c r="AD46" i="27"/>
  <c r="AC46" i="27"/>
  <c r="AB46" i="27"/>
  <c r="AA46" i="27"/>
  <c r="Z46" i="27"/>
  <c r="Y46" i="27"/>
  <c r="X46" i="27"/>
  <c r="W46" i="27"/>
  <c r="V46" i="27"/>
  <c r="U46" i="27"/>
  <c r="Q46" i="27"/>
  <c r="L46" i="27"/>
  <c r="D46" i="27"/>
  <c r="P45" i="27"/>
  <c r="P46" i="27" s="1"/>
  <c r="O45" i="27"/>
  <c r="N45" i="27"/>
  <c r="M45" i="27"/>
  <c r="M46" i="27" s="1"/>
  <c r="L45" i="27"/>
  <c r="K45" i="27"/>
  <c r="J45" i="27"/>
  <c r="I45" i="27"/>
  <c r="I46" i="27" s="1"/>
  <c r="H45" i="27"/>
  <c r="H46" i="27" s="1"/>
  <c r="G45" i="27"/>
  <c r="F45" i="27"/>
  <c r="E45" i="27"/>
  <c r="E46" i="27" s="1"/>
  <c r="D45" i="27"/>
  <c r="Q44" i="27"/>
  <c r="P44" i="27"/>
  <c r="O44" i="27"/>
  <c r="O46" i="27" s="1"/>
  <c r="N44" i="27"/>
  <c r="N46" i="27" s="1"/>
  <c r="M44" i="27"/>
  <c r="L44" i="27"/>
  <c r="K44" i="27"/>
  <c r="K46" i="27" s="1"/>
  <c r="J44" i="27"/>
  <c r="J46" i="27" s="1"/>
  <c r="I44" i="27"/>
  <c r="H44" i="27"/>
  <c r="G44" i="27"/>
  <c r="G46" i="27" s="1"/>
  <c r="F44" i="27"/>
  <c r="F46" i="27" s="1"/>
  <c r="E44" i="27"/>
  <c r="D44" i="27"/>
  <c r="AG42" i="27"/>
  <c r="AF42" i="27"/>
  <c r="AE42" i="27"/>
  <c r="AD42" i="27"/>
  <c r="AC42" i="27"/>
  <c r="AB42" i="27"/>
  <c r="AA42" i="27"/>
  <c r="Z42" i="27"/>
  <c r="Y42" i="27"/>
  <c r="X42" i="27"/>
  <c r="W42" i="27"/>
  <c r="V42" i="27"/>
  <c r="U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AH41" i="27"/>
  <c r="AG41" i="27"/>
  <c r="AF41" i="27"/>
  <c r="AE41" i="27"/>
  <c r="AD41" i="27"/>
  <c r="AC41" i="27"/>
  <c r="AB41" i="27"/>
  <c r="AA41" i="27"/>
  <c r="Z41" i="27"/>
  <c r="Y41" i="27"/>
  <c r="X41" i="27"/>
  <c r="W41" i="27"/>
  <c r="V41" i="27"/>
  <c r="U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AH40" i="27"/>
  <c r="AG40" i="27"/>
  <c r="AF40" i="27"/>
  <c r="AE40" i="27"/>
  <c r="AD40" i="27"/>
  <c r="AC40" i="27"/>
  <c r="AB40" i="27"/>
  <c r="AA40" i="27"/>
  <c r="Z40" i="27"/>
  <c r="Y40" i="27"/>
  <c r="X40" i="27"/>
  <c r="W40" i="27"/>
  <c r="V40" i="27"/>
  <c r="U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AB39" i="27"/>
  <c r="Q39" i="27"/>
  <c r="I39" i="27"/>
  <c r="AH37" i="27"/>
  <c r="AG37" i="27"/>
  <c r="AF37" i="27"/>
  <c r="AE37" i="27"/>
  <c r="AD37" i="27"/>
  <c r="AC37" i="27"/>
  <c r="AB37" i="27"/>
  <c r="AA37" i="27"/>
  <c r="Z37" i="27"/>
  <c r="Y37" i="27"/>
  <c r="X37" i="27"/>
  <c r="W37" i="27"/>
  <c r="V37" i="27"/>
  <c r="U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AH36" i="27"/>
  <c r="AH39" i="27" s="1"/>
  <c r="AG36" i="27"/>
  <c r="AG39" i="27" s="1"/>
  <c r="AF36" i="27"/>
  <c r="AF39" i="27" s="1"/>
  <c r="AE36" i="27"/>
  <c r="AE39" i="27" s="1"/>
  <c r="AD36" i="27"/>
  <c r="AD39" i="27" s="1"/>
  <c r="AC36" i="27"/>
  <c r="AC39" i="27" s="1"/>
  <c r="AB36" i="27"/>
  <c r="AA36" i="27"/>
  <c r="AA39" i="27" s="1"/>
  <c r="Z36" i="27"/>
  <c r="Z39" i="27" s="1"/>
  <c r="Y36" i="27"/>
  <c r="Y39" i="27" s="1"/>
  <c r="X36" i="27"/>
  <c r="X39" i="27" s="1"/>
  <c r="W36" i="27"/>
  <c r="W39" i="27" s="1"/>
  <c r="V36" i="27"/>
  <c r="V39" i="27" s="1"/>
  <c r="U36" i="27"/>
  <c r="U39" i="27" s="1"/>
  <c r="Q36" i="27"/>
  <c r="P36" i="27"/>
  <c r="P39" i="27" s="1"/>
  <c r="O36" i="27"/>
  <c r="O39" i="27" s="1"/>
  <c r="N36" i="27"/>
  <c r="N39" i="27" s="1"/>
  <c r="M36" i="27"/>
  <c r="M39" i="27" s="1"/>
  <c r="L36" i="27"/>
  <c r="L39" i="27" s="1"/>
  <c r="K36" i="27"/>
  <c r="K39" i="27" s="1"/>
  <c r="J36" i="27"/>
  <c r="J39" i="27" s="1"/>
  <c r="I36" i="27"/>
  <c r="H36" i="27"/>
  <c r="H39" i="27" s="1"/>
  <c r="G36" i="27"/>
  <c r="G39" i="27" s="1"/>
  <c r="F36" i="27"/>
  <c r="F39" i="27" s="1"/>
  <c r="E36" i="27"/>
  <c r="E39" i="27" s="1"/>
  <c r="D36" i="27"/>
  <c r="D39" i="27" s="1"/>
  <c r="AH35" i="27"/>
  <c r="AG35" i="27"/>
  <c r="AF35" i="27"/>
  <c r="AE35" i="27"/>
  <c r="AD35" i="27"/>
  <c r="AC35" i="27"/>
  <c r="AB35" i="27"/>
  <c r="AA35" i="27"/>
  <c r="Z35" i="27"/>
  <c r="Y35" i="27"/>
  <c r="X35" i="27"/>
  <c r="W35" i="27"/>
  <c r="V35" i="27"/>
  <c r="U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AH34" i="27"/>
  <c r="AG34" i="27"/>
  <c r="AF34" i="27"/>
  <c r="AE34" i="27"/>
  <c r="AD34" i="27"/>
  <c r="AC34" i="27"/>
  <c r="AB34" i="27"/>
  <c r="AA34" i="27"/>
  <c r="Z34" i="27"/>
  <c r="Y34" i="27"/>
  <c r="X34" i="27"/>
  <c r="W34" i="27"/>
  <c r="V34" i="27"/>
  <c r="U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AH33" i="27"/>
  <c r="AG33" i="27"/>
  <c r="AF33" i="27"/>
  <c r="AE33" i="27"/>
  <c r="AD33" i="27"/>
  <c r="AC33" i="27"/>
  <c r="AB33" i="27"/>
  <c r="AA33" i="27"/>
  <c r="Z33" i="27"/>
  <c r="Y33" i="27"/>
  <c r="X33" i="27"/>
  <c r="W33" i="27"/>
  <c r="V33" i="27"/>
  <c r="U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AH32" i="27"/>
  <c r="AG32" i="27"/>
  <c r="AF32" i="27"/>
  <c r="AE32" i="27"/>
  <c r="AD32" i="27"/>
  <c r="AC32" i="27"/>
  <c r="AB32" i="27"/>
  <c r="AA32" i="27"/>
  <c r="Z32" i="27"/>
  <c r="Y32" i="27"/>
  <c r="X32" i="27"/>
  <c r="W32" i="27"/>
  <c r="V32" i="27"/>
  <c r="U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AH31" i="27"/>
  <c r="AG31" i="27"/>
  <c r="AF31" i="27"/>
  <c r="AE31" i="27"/>
  <c r="AD31" i="27"/>
  <c r="AC31" i="27"/>
  <c r="AB31" i="27"/>
  <c r="AA31" i="27"/>
  <c r="Z31" i="27"/>
  <c r="Y31" i="27"/>
  <c r="X31" i="27"/>
  <c r="W31" i="27"/>
  <c r="V31" i="27"/>
  <c r="U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AH28" i="27"/>
  <c r="AG28" i="27"/>
  <c r="AF28" i="27"/>
  <c r="AE28" i="27"/>
  <c r="AD28" i="27"/>
  <c r="AC28" i="27"/>
  <c r="AB28" i="27"/>
  <c r="AA28" i="27"/>
  <c r="Z28" i="27"/>
  <c r="Y28" i="27"/>
  <c r="X28" i="27"/>
  <c r="W28" i="27"/>
  <c r="V28" i="27"/>
  <c r="U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AH27" i="27"/>
  <c r="AG27" i="27"/>
  <c r="AF27" i="27"/>
  <c r="AE27" i="27"/>
  <c r="AD27" i="27"/>
  <c r="AC27" i="27"/>
  <c r="AB27" i="27"/>
  <c r="AA27" i="27"/>
  <c r="Z27" i="27"/>
  <c r="Y27" i="27"/>
  <c r="X27" i="27"/>
  <c r="W27" i="27"/>
  <c r="V27" i="27"/>
  <c r="U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AH26" i="27"/>
  <c r="AG26" i="27"/>
  <c r="AF26" i="27"/>
  <c r="AE26" i="27"/>
  <c r="AD26" i="27"/>
  <c r="AC26" i="27"/>
  <c r="AB26" i="27"/>
  <c r="AA26" i="27"/>
  <c r="Z26" i="27"/>
  <c r="Y26" i="27"/>
  <c r="X26" i="27"/>
  <c r="W26" i="27"/>
  <c r="V26" i="27"/>
  <c r="U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AH24" i="27"/>
  <c r="AG24" i="27"/>
  <c r="AF24" i="27"/>
  <c r="AE24" i="27"/>
  <c r="AD24" i="27"/>
  <c r="AC24" i="27"/>
  <c r="AB24" i="27"/>
  <c r="AA24" i="27"/>
  <c r="Z24" i="27"/>
  <c r="Y24" i="27"/>
  <c r="X24" i="27"/>
  <c r="W24" i="27"/>
  <c r="V24" i="27"/>
  <c r="U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AG21" i="27"/>
  <c r="AF21" i="27"/>
  <c r="AE21" i="27"/>
  <c r="AD21" i="27"/>
  <c r="AC21" i="27"/>
  <c r="AB21" i="27"/>
  <c r="AA21" i="27"/>
  <c r="Z21" i="27"/>
  <c r="Y21" i="27"/>
  <c r="X21" i="27"/>
  <c r="W21" i="27"/>
  <c r="V21" i="27"/>
  <c r="U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AH20" i="27"/>
  <c r="AG20" i="27"/>
  <c r="AF20" i="27"/>
  <c r="AE20" i="27"/>
  <c r="AD20" i="27"/>
  <c r="AC20" i="27"/>
  <c r="AB20" i="27"/>
  <c r="AA20" i="27"/>
  <c r="Z20" i="27"/>
  <c r="Y20" i="27"/>
  <c r="X20" i="27"/>
  <c r="W20" i="27"/>
  <c r="V20" i="27"/>
  <c r="U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AH19" i="27"/>
  <c r="AG19" i="27"/>
  <c r="AF19" i="27"/>
  <c r="AE19" i="27"/>
  <c r="AD19" i="27"/>
  <c r="AC19" i="27"/>
  <c r="AB19" i="27"/>
  <c r="AA19" i="27"/>
  <c r="Z19" i="27"/>
  <c r="Y19" i="27"/>
  <c r="X19" i="27"/>
  <c r="W19" i="27"/>
  <c r="V19" i="27"/>
  <c r="U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AH18" i="27"/>
  <c r="AG18" i="27"/>
  <c r="AF18" i="27"/>
  <c r="AE18" i="27"/>
  <c r="AD18" i="27"/>
  <c r="AC18" i="27"/>
  <c r="AB18" i="27"/>
  <c r="AA18" i="27"/>
  <c r="Z18" i="27"/>
  <c r="Y18" i="27"/>
  <c r="X18" i="27"/>
  <c r="W18" i="27"/>
  <c r="V18" i="27"/>
  <c r="U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AG17" i="27"/>
  <c r="AF17" i="27"/>
  <c r="AE17" i="27"/>
  <c r="AD17" i="27"/>
  <c r="AC17" i="27"/>
  <c r="AB17" i="27"/>
  <c r="AA17" i="27"/>
  <c r="Z17" i="27"/>
  <c r="Y17" i="27"/>
  <c r="X17" i="27"/>
  <c r="W17" i="27"/>
  <c r="V17" i="27"/>
  <c r="U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AH16" i="27"/>
  <c r="AG16" i="27"/>
  <c r="AF16" i="27"/>
  <c r="AE16" i="27"/>
  <c r="AD16" i="27"/>
  <c r="AC16" i="27"/>
  <c r="AB16" i="27"/>
  <c r="AA16" i="27"/>
  <c r="Z16" i="27"/>
  <c r="Y16" i="27"/>
  <c r="X16" i="27"/>
  <c r="W16" i="27"/>
  <c r="V16" i="27"/>
  <c r="U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AG15" i="27"/>
  <c r="AF15" i="27"/>
  <c r="AE15" i="27"/>
  <c r="AD15" i="27"/>
  <c r="AC15" i="27"/>
  <c r="AB15" i="27"/>
  <c r="AA15" i="27"/>
  <c r="Z15" i="27"/>
  <c r="Y15" i="27"/>
  <c r="X15" i="27"/>
  <c r="W15" i="27"/>
  <c r="V15" i="27"/>
  <c r="U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AG14" i="27"/>
  <c r="AF14" i="27"/>
  <c r="AE14" i="27"/>
  <c r="AD14" i="27"/>
  <c r="AC14" i="27"/>
  <c r="AB14" i="27"/>
  <c r="AA14" i="27"/>
  <c r="Z14" i="27"/>
  <c r="Y14" i="27"/>
  <c r="X14" i="27"/>
  <c r="W14" i="27"/>
  <c r="V14" i="27"/>
  <c r="U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AH13" i="27"/>
  <c r="AG13" i="27"/>
  <c r="AF13" i="27"/>
  <c r="AE13" i="27"/>
  <c r="AD13" i="27"/>
  <c r="AC13" i="27"/>
  <c r="AB13" i="27"/>
  <c r="AA13" i="27"/>
  <c r="Z13" i="27"/>
  <c r="Y13" i="27"/>
  <c r="X13" i="27"/>
  <c r="W13" i="27"/>
  <c r="V13" i="27"/>
  <c r="U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AG10" i="27"/>
  <c r="AF10" i="27"/>
  <c r="AE10" i="27"/>
  <c r="AD10" i="27"/>
  <c r="AC10" i="27"/>
  <c r="AB10" i="27"/>
  <c r="AA10" i="27"/>
  <c r="Z10" i="27"/>
  <c r="Y10" i="27"/>
  <c r="X10" i="27"/>
  <c r="W10" i="27"/>
  <c r="V10" i="27"/>
  <c r="U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AA9" i="27"/>
  <c r="P9" i="27"/>
  <c r="H9" i="27"/>
  <c r="AH8" i="27"/>
  <c r="AH9" i="27" s="1"/>
  <c r="AG8" i="27"/>
  <c r="AG9" i="27" s="1"/>
  <c r="AF8" i="27"/>
  <c r="AF9" i="27" s="1"/>
  <c r="AE8" i="27"/>
  <c r="AE9" i="27" s="1"/>
  <c r="AD8" i="27"/>
  <c r="AD9" i="27" s="1"/>
  <c r="AC8" i="27"/>
  <c r="AC9" i="27" s="1"/>
  <c r="AB8" i="27"/>
  <c r="AB9" i="27" s="1"/>
  <c r="AA8" i="27"/>
  <c r="Z8" i="27"/>
  <c r="Z9" i="27" s="1"/>
  <c r="Y8" i="27"/>
  <c r="Y9" i="27" s="1"/>
  <c r="X8" i="27"/>
  <c r="X9" i="27" s="1"/>
  <c r="W8" i="27"/>
  <c r="W9" i="27" s="1"/>
  <c r="V8" i="27"/>
  <c r="V9" i="27" s="1"/>
  <c r="U8" i="27"/>
  <c r="U9" i="27" s="1"/>
  <c r="Q8" i="27"/>
  <c r="Q9" i="27" s="1"/>
  <c r="P8" i="27"/>
  <c r="O8" i="27"/>
  <c r="O9" i="27" s="1"/>
  <c r="N8" i="27"/>
  <c r="N9" i="27" s="1"/>
  <c r="M8" i="27"/>
  <c r="M9" i="27" s="1"/>
  <c r="L8" i="27"/>
  <c r="L9" i="27" s="1"/>
  <c r="K8" i="27"/>
  <c r="K9" i="27" s="1"/>
  <c r="J8" i="27"/>
  <c r="J9" i="27" s="1"/>
  <c r="I8" i="27"/>
  <c r="I9" i="27" s="1"/>
  <c r="H8" i="27"/>
  <c r="G8" i="27"/>
  <c r="G9" i="27" s="1"/>
  <c r="F8" i="27"/>
  <c r="F9" i="27" s="1"/>
  <c r="E8" i="27"/>
  <c r="E9" i="27" s="1"/>
  <c r="D8" i="27"/>
  <c r="D9" i="27" s="1"/>
  <c r="AB7" i="27"/>
  <c r="Q7" i="27"/>
  <c r="P7" i="27"/>
  <c r="M7" i="27"/>
  <c r="L7" i="27"/>
  <c r="I7" i="27"/>
  <c r="H7" i="27"/>
  <c r="E7" i="27"/>
  <c r="D7" i="27"/>
  <c r="AH6" i="27"/>
  <c r="AG6" i="27"/>
  <c r="AF6" i="27"/>
  <c r="AF7" i="27" s="1"/>
  <c r="AE6" i="27"/>
  <c r="AE7" i="27" s="1"/>
  <c r="AD6" i="27"/>
  <c r="AC6" i="27"/>
  <c r="AB6" i="27"/>
  <c r="AA6" i="27"/>
  <c r="AA7" i="27" s="1"/>
  <c r="Z6" i="27"/>
  <c r="Y6" i="27"/>
  <c r="X6" i="27"/>
  <c r="X7" i="27" s="1"/>
  <c r="W6" i="27"/>
  <c r="W7" i="27" s="1"/>
  <c r="V6" i="27"/>
  <c r="U6" i="27"/>
  <c r="AH5" i="27"/>
  <c r="AH7" i="27" s="1"/>
  <c r="AG5" i="27"/>
  <c r="AG7" i="27" s="1"/>
  <c r="AF5" i="27"/>
  <c r="AE5" i="27"/>
  <c r="AD5" i="27"/>
  <c r="AD7" i="27" s="1"/>
  <c r="AC5" i="27"/>
  <c r="AC7" i="27" s="1"/>
  <c r="AB5" i="27"/>
  <c r="AA5" i="27"/>
  <c r="Z5" i="27"/>
  <c r="Z7" i="27" s="1"/>
  <c r="Y5" i="27"/>
  <c r="Y7" i="27" s="1"/>
  <c r="X5" i="27"/>
  <c r="W5" i="27"/>
  <c r="V5" i="27"/>
  <c r="V7" i="27" s="1"/>
  <c r="U5" i="27"/>
  <c r="U7" i="27" s="1"/>
  <c r="Q5" i="27"/>
  <c r="P5" i="27"/>
  <c r="O5" i="27"/>
  <c r="O7" i="27" s="1"/>
  <c r="N5" i="27"/>
  <c r="N7" i="27" s="1"/>
  <c r="M5" i="27"/>
  <c r="L5" i="27"/>
  <c r="K5" i="27"/>
  <c r="K7" i="27" s="1"/>
  <c r="J5" i="27"/>
  <c r="J7" i="27" s="1"/>
  <c r="I5" i="27"/>
  <c r="H5" i="27"/>
  <c r="G5" i="27"/>
  <c r="G7" i="27" s="1"/>
  <c r="F5" i="27"/>
  <c r="F7" i="27" s="1"/>
  <c r="E5" i="27"/>
  <c r="D5" i="27"/>
  <c r="AH104" i="27" l="1"/>
  <c r="AH106" i="27" s="1"/>
  <c r="Q104" i="27"/>
  <c r="Q106" i="27" s="1"/>
  <c r="AF66" i="27"/>
  <c r="AF104" i="27" s="1"/>
  <c r="AF106" i="27" s="1"/>
  <c r="V104" i="27"/>
  <c r="V106" i="27" s="1"/>
  <c r="Z104" i="27"/>
  <c r="Z106" i="27" s="1"/>
  <c r="M104" i="27"/>
  <c r="M106" i="27" s="1"/>
  <c r="AB94" i="27"/>
  <c r="E201" i="27"/>
  <c r="E203" i="27" s="1"/>
  <c r="I201" i="27"/>
  <c r="I203" i="27" s="1"/>
  <c r="M201" i="27"/>
  <c r="M203" i="27" s="1"/>
  <c r="X201" i="27"/>
  <c r="X203" i="27" s="1"/>
  <c r="AB201" i="27"/>
  <c r="AB203" i="27" s="1"/>
  <c r="AF201" i="27"/>
  <c r="AF203" i="27" s="1"/>
  <c r="P201" i="27"/>
  <c r="P203" i="27" s="1"/>
  <c r="AD201" i="27"/>
  <c r="AD203" i="27" s="1"/>
  <c r="N104" i="27"/>
  <c r="N106" i="27" s="1"/>
  <c r="AB66" i="27"/>
  <c r="AB104" i="27" s="1"/>
  <c r="AB106" i="27" s="1"/>
  <c r="U82" i="27"/>
  <c r="Y82" i="27"/>
  <c r="AC82" i="27"/>
  <c r="AG82" i="27"/>
  <c r="G94" i="27"/>
  <c r="G104" i="27" s="1"/>
  <c r="G106" i="27" s="1"/>
  <c r="K94" i="27"/>
  <c r="K104" i="27" s="1"/>
  <c r="K106" i="27" s="1"/>
  <c r="O94" i="27"/>
  <c r="O104" i="27" s="1"/>
  <c r="O106" i="27" s="1"/>
  <c r="O201" i="27"/>
  <c r="O203" i="27" s="1"/>
  <c r="V201" i="27"/>
  <c r="V203" i="27" s="1"/>
  <c r="K201" i="27"/>
  <c r="K203" i="27" s="1"/>
  <c r="I104" i="27"/>
  <c r="I106" i="27" s="1"/>
  <c r="X66" i="27"/>
  <c r="X104" i="27" s="1"/>
  <c r="X106" i="27" s="1"/>
  <c r="AD104" i="27"/>
  <c r="AD106" i="27" s="1"/>
  <c r="E104" i="27"/>
  <c r="E106" i="27" s="1"/>
  <c r="F66" i="27"/>
  <c r="F104" i="27" s="1"/>
  <c r="F106" i="27" s="1"/>
  <c r="J66" i="27"/>
  <c r="J104" i="27" s="1"/>
  <c r="J106" i="27" s="1"/>
  <c r="N66" i="27"/>
  <c r="U66" i="27"/>
  <c r="U104" i="27" s="1"/>
  <c r="U106" i="27" s="1"/>
  <c r="Y66" i="27"/>
  <c r="Y104" i="27" s="1"/>
  <c r="Y106" i="27" s="1"/>
  <c r="AC66" i="27"/>
  <c r="AC104" i="27" s="1"/>
  <c r="AC106" i="27" s="1"/>
  <c r="AG66" i="27"/>
  <c r="AG104" i="27" s="1"/>
  <c r="AG106" i="27" s="1"/>
  <c r="W70" i="27"/>
  <c r="W104" i="27" s="1"/>
  <c r="W106" i="27" s="1"/>
  <c r="AA70" i="27"/>
  <c r="AA104" i="27" s="1"/>
  <c r="AA106" i="27" s="1"/>
  <c r="AE70" i="27"/>
  <c r="AE104" i="27" s="1"/>
  <c r="AE106" i="27" s="1"/>
  <c r="D74" i="27"/>
  <c r="D104" i="27" s="1"/>
  <c r="D106" i="27" s="1"/>
  <c r="H74" i="27"/>
  <c r="H104" i="27" s="1"/>
  <c r="H106" i="27" s="1"/>
  <c r="L74" i="27"/>
  <c r="L104" i="27" s="1"/>
  <c r="L106" i="27" s="1"/>
  <c r="P74" i="27"/>
  <c r="P104" i="27" s="1"/>
  <c r="P106" i="27" s="1"/>
  <c r="W90" i="27"/>
  <c r="AA90" i="27"/>
  <c r="AE90" i="27"/>
  <c r="G201" i="27"/>
  <c r="G203" i="27" s="1"/>
  <c r="L201" i="27"/>
  <c r="L203" i="27" s="1"/>
  <c r="Z201" i="27"/>
  <c r="Z203" i="27" s="1"/>
  <c r="AE201" i="27"/>
  <c r="AE203" i="27" s="1"/>
  <c r="D201" i="27"/>
  <c r="D203" i="27" s="1"/>
  <c r="H201" i="27"/>
  <c r="H203" i="27" s="1"/>
  <c r="AA201" i="27"/>
  <c r="AA203" i="27" s="1"/>
  <c r="AG204" i="31" l="1"/>
  <c r="AH201" i="31"/>
  <c r="AG201" i="31"/>
  <c r="AF201" i="31"/>
  <c r="AE201" i="31"/>
  <c r="AD201" i="31"/>
  <c r="AC201" i="31"/>
  <c r="AB201" i="31"/>
  <c r="AA201" i="31"/>
  <c r="Z201" i="31"/>
  <c r="Y201" i="31"/>
  <c r="X201" i="31"/>
  <c r="W201" i="31"/>
  <c r="V201" i="31"/>
  <c r="U201" i="31"/>
  <c r="Q201" i="31"/>
  <c r="P201" i="31"/>
  <c r="O201" i="31"/>
  <c r="N201" i="31"/>
  <c r="M201" i="31"/>
  <c r="L201" i="31"/>
  <c r="K201" i="31"/>
  <c r="J201" i="31"/>
  <c r="I201" i="31"/>
  <c r="H201" i="31"/>
  <c r="G201" i="31"/>
  <c r="F201" i="31"/>
  <c r="E201" i="31"/>
  <c r="D201" i="31"/>
  <c r="J200" i="31"/>
  <c r="J202" i="31" s="1"/>
  <c r="Z198" i="31"/>
  <c r="Z200" i="31" s="1"/>
  <c r="Z202" i="31" s="1"/>
  <c r="Q198" i="31"/>
  <c r="I198" i="31"/>
  <c r="G198" i="31"/>
  <c r="Q197" i="31"/>
  <c r="AH196" i="31"/>
  <c r="Q196" i="31"/>
  <c r="P196" i="31"/>
  <c r="O196" i="31"/>
  <c r="N196" i="31"/>
  <c r="M196" i="31"/>
  <c r="L196" i="31"/>
  <c r="K196" i="31"/>
  <c r="J196" i="31"/>
  <c r="I196" i="31"/>
  <c r="H196" i="31"/>
  <c r="G196" i="31"/>
  <c r="F196" i="31"/>
  <c r="E196" i="31"/>
  <c r="D196" i="31"/>
  <c r="AH195" i="31"/>
  <c r="AG195" i="31"/>
  <c r="AF195" i="31"/>
  <c r="AE195" i="31"/>
  <c r="AD195" i="31"/>
  <c r="AC195" i="31"/>
  <c r="AB195" i="31"/>
  <c r="AA195" i="31"/>
  <c r="Z195" i="31"/>
  <c r="Y195" i="31"/>
  <c r="X195" i="31"/>
  <c r="W195" i="31"/>
  <c r="V195" i="31"/>
  <c r="U195" i="31"/>
  <c r="Q195" i="31"/>
  <c r="P195" i="31"/>
  <c r="P198" i="31" s="1"/>
  <c r="O195" i="31"/>
  <c r="O198" i="31" s="1"/>
  <c r="N195" i="31"/>
  <c r="N198" i="31" s="1"/>
  <c r="M195" i="31"/>
  <c r="M198" i="31" s="1"/>
  <c r="L195" i="31"/>
  <c r="L198" i="31" s="1"/>
  <c r="K195" i="31"/>
  <c r="K198" i="31" s="1"/>
  <c r="J195" i="31"/>
  <c r="J198" i="31" s="1"/>
  <c r="I195" i="31"/>
  <c r="H195" i="31"/>
  <c r="H198" i="31" s="1"/>
  <c r="G195" i="31"/>
  <c r="F195" i="31"/>
  <c r="F198" i="31" s="1"/>
  <c r="E195" i="31"/>
  <c r="E198" i="31" s="1"/>
  <c r="D195" i="31"/>
  <c r="D198" i="31" s="1"/>
  <c r="AH194" i="31"/>
  <c r="AG194" i="31"/>
  <c r="AG198" i="31" s="1"/>
  <c r="AF194" i="31"/>
  <c r="AF198" i="31" s="1"/>
  <c r="AE194" i="31"/>
  <c r="AE198" i="31" s="1"/>
  <c r="AD194" i="31"/>
  <c r="AD198" i="31" s="1"/>
  <c r="AC194" i="31"/>
  <c r="AC198" i="31" s="1"/>
  <c r="AB194" i="31"/>
  <c r="AB198" i="31" s="1"/>
  <c r="AA194" i="31"/>
  <c r="AA198" i="31" s="1"/>
  <c r="Z194" i="31"/>
  <c r="Y194" i="31"/>
  <c r="Y198" i="31" s="1"/>
  <c r="X194" i="31"/>
  <c r="X198" i="31" s="1"/>
  <c r="W194" i="31"/>
  <c r="W198" i="31" s="1"/>
  <c r="V194" i="31"/>
  <c r="V198" i="31" s="1"/>
  <c r="U194" i="31"/>
  <c r="U198" i="31" s="1"/>
  <c r="AH191" i="31"/>
  <c r="AG191" i="31"/>
  <c r="AF191" i="31"/>
  <c r="AE191" i="31"/>
  <c r="AD191" i="31"/>
  <c r="AC191" i="31"/>
  <c r="AB191" i="31"/>
  <c r="AA191" i="31"/>
  <c r="Z191" i="31"/>
  <c r="Y191" i="31"/>
  <c r="X191" i="31"/>
  <c r="W191" i="31"/>
  <c r="V191" i="31"/>
  <c r="U191" i="31"/>
  <c r="Q191" i="31"/>
  <c r="P191" i="31"/>
  <c r="O191" i="31"/>
  <c r="N191" i="31"/>
  <c r="M191" i="31"/>
  <c r="L191" i="31"/>
  <c r="K191" i="31"/>
  <c r="J191" i="31"/>
  <c r="I191" i="31"/>
  <c r="H191" i="31"/>
  <c r="G191" i="31"/>
  <c r="F191" i="31"/>
  <c r="E191" i="31"/>
  <c r="D191" i="31"/>
  <c r="AH189" i="31"/>
  <c r="AG189" i="31"/>
  <c r="AF189" i="31"/>
  <c r="AE189" i="31"/>
  <c r="AD189" i="31"/>
  <c r="AC189" i="31"/>
  <c r="AB189" i="31"/>
  <c r="AA189" i="31"/>
  <c r="Z189" i="31"/>
  <c r="Y189" i="31"/>
  <c r="X189" i="31"/>
  <c r="W189" i="31"/>
  <c r="V189" i="31"/>
  <c r="U189" i="31"/>
  <c r="Q189" i="31"/>
  <c r="P189" i="31"/>
  <c r="O189" i="31"/>
  <c r="N189" i="31"/>
  <c r="M189" i="31"/>
  <c r="L189" i="31"/>
  <c r="K189" i="31"/>
  <c r="J189" i="31"/>
  <c r="I189" i="31"/>
  <c r="H189" i="31"/>
  <c r="G189" i="31"/>
  <c r="F189" i="31"/>
  <c r="E189" i="31"/>
  <c r="D189" i="31"/>
  <c r="AH187" i="31"/>
  <c r="AG187" i="31"/>
  <c r="AF187" i="31"/>
  <c r="AE187" i="31"/>
  <c r="AD187" i="31"/>
  <c r="AC187" i="31"/>
  <c r="AB187" i="31"/>
  <c r="AA187" i="31"/>
  <c r="Z187" i="31"/>
  <c r="Y187" i="31"/>
  <c r="X187" i="31"/>
  <c r="W187" i="31"/>
  <c r="V187" i="31"/>
  <c r="U187" i="31"/>
  <c r="Q187" i="31"/>
  <c r="P187" i="31"/>
  <c r="O187" i="31"/>
  <c r="N187" i="31"/>
  <c r="M187" i="31"/>
  <c r="L187" i="31"/>
  <c r="K187" i="31"/>
  <c r="J187" i="31"/>
  <c r="I187" i="31"/>
  <c r="H187" i="31"/>
  <c r="G187" i="31"/>
  <c r="F187" i="31"/>
  <c r="E187" i="31"/>
  <c r="D187" i="31"/>
  <c r="AH183" i="31"/>
  <c r="AD183" i="31"/>
  <c r="AB183" i="31"/>
  <c r="Z183" i="31"/>
  <c r="Q183" i="31"/>
  <c r="Q200" i="31" s="1"/>
  <c r="O183" i="31"/>
  <c r="K183" i="31"/>
  <c r="I183" i="31"/>
  <c r="G183" i="31"/>
  <c r="AH175" i="31"/>
  <c r="AG175" i="31"/>
  <c r="AG183" i="31" s="1"/>
  <c r="AF175" i="31"/>
  <c r="AF183" i="31" s="1"/>
  <c r="AE175" i="31"/>
  <c r="AE183" i="31" s="1"/>
  <c r="AD175" i="31"/>
  <c r="AC175" i="31"/>
  <c r="AC183" i="31" s="1"/>
  <c r="AB175" i="31"/>
  <c r="AA175" i="31"/>
  <c r="AA183" i="31" s="1"/>
  <c r="Z175" i="31"/>
  <c r="Y175" i="31"/>
  <c r="Y183" i="31" s="1"/>
  <c r="X175" i="31"/>
  <c r="X183" i="31" s="1"/>
  <c r="W175" i="31"/>
  <c r="W183" i="31" s="1"/>
  <c r="V175" i="31"/>
  <c r="V183" i="31" s="1"/>
  <c r="U175" i="31"/>
  <c r="U183" i="31" s="1"/>
  <c r="Q175" i="31"/>
  <c r="P175" i="31"/>
  <c r="P183" i="31" s="1"/>
  <c r="O175" i="31"/>
  <c r="N175" i="31"/>
  <c r="N183" i="31" s="1"/>
  <c r="M175" i="31"/>
  <c r="M183" i="31" s="1"/>
  <c r="L175" i="31"/>
  <c r="L183" i="31" s="1"/>
  <c r="K175" i="31"/>
  <c r="J175" i="31"/>
  <c r="J183" i="31" s="1"/>
  <c r="I175" i="31"/>
  <c r="H175" i="31"/>
  <c r="H183" i="31" s="1"/>
  <c r="G175" i="31"/>
  <c r="F175" i="31"/>
  <c r="F183" i="31" s="1"/>
  <c r="E175" i="31"/>
  <c r="E183" i="31" s="1"/>
  <c r="D175" i="31"/>
  <c r="D183" i="31" s="1"/>
  <c r="AF173" i="31"/>
  <c r="AE173" i="31"/>
  <c r="AA173" i="31"/>
  <c r="Q173" i="31"/>
  <c r="P173" i="31"/>
  <c r="L173" i="31"/>
  <c r="K173" i="31"/>
  <c r="H173" i="31"/>
  <c r="E173" i="31"/>
  <c r="AH170" i="31"/>
  <c r="AH173" i="31" s="1"/>
  <c r="AG170" i="31"/>
  <c r="AG173" i="31" s="1"/>
  <c r="AF170" i="31"/>
  <c r="AE170" i="31"/>
  <c r="AD170" i="31"/>
  <c r="AD173" i="31" s="1"/>
  <c r="AC170" i="31"/>
  <c r="AC173" i="31" s="1"/>
  <c r="AB170" i="31"/>
  <c r="AB173" i="31" s="1"/>
  <c r="AA170" i="31"/>
  <c r="Z170" i="31"/>
  <c r="Z173" i="31" s="1"/>
  <c r="Y170" i="31"/>
  <c r="Y173" i="31" s="1"/>
  <c r="X170" i="31"/>
  <c r="X173" i="31" s="1"/>
  <c r="W170" i="31"/>
  <c r="W173" i="31" s="1"/>
  <c r="V170" i="31"/>
  <c r="V173" i="31" s="1"/>
  <c r="U170" i="31"/>
  <c r="U173" i="31" s="1"/>
  <c r="Q170" i="31"/>
  <c r="P170" i="31"/>
  <c r="O170" i="31"/>
  <c r="O173" i="31" s="1"/>
  <c r="N170" i="31"/>
  <c r="N173" i="31" s="1"/>
  <c r="M170" i="31"/>
  <c r="M173" i="31" s="1"/>
  <c r="L170" i="31"/>
  <c r="K170" i="31"/>
  <c r="J170" i="31"/>
  <c r="J173" i="31" s="1"/>
  <c r="I170" i="31"/>
  <c r="I173" i="31" s="1"/>
  <c r="H170" i="31"/>
  <c r="G170" i="31"/>
  <c r="G173" i="31" s="1"/>
  <c r="F170" i="31"/>
  <c r="F173" i="31" s="1"/>
  <c r="E170" i="31"/>
  <c r="D170" i="31"/>
  <c r="D173" i="31" s="1"/>
  <c r="Q169" i="31"/>
  <c r="O169" i="31"/>
  <c r="N169" i="31"/>
  <c r="K169" i="31"/>
  <c r="J169" i="31"/>
  <c r="F169" i="31"/>
  <c r="Q167" i="31"/>
  <c r="P167" i="31"/>
  <c r="P169" i="31" s="1"/>
  <c r="O167" i="31"/>
  <c r="N167" i="31"/>
  <c r="M167" i="31"/>
  <c r="M169" i="31" s="1"/>
  <c r="L167" i="31"/>
  <c r="L169" i="31" s="1"/>
  <c r="K167" i="31"/>
  <c r="J167" i="31"/>
  <c r="I167" i="31"/>
  <c r="I169" i="31" s="1"/>
  <c r="H167" i="31"/>
  <c r="H169" i="31" s="1"/>
  <c r="G167" i="31"/>
  <c r="G169" i="31" s="1"/>
  <c r="F167" i="31"/>
  <c r="E167" i="31"/>
  <c r="E169" i="31" s="1"/>
  <c r="D167" i="31"/>
  <c r="D169" i="31" s="1"/>
  <c r="AH164" i="31"/>
  <c r="AG164" i="31"/>
  <c r="AF164" i="31"/>
  <c r="AE164" i="31"/>
  <c r="AD164" i="31"/>
  <c r="AC164" i="31"/>
  <c r="AB164" i="31"/>
  <c r="AA164" i="31"/>
  <c r="Z164" i="31"/>
  <c r="Y164" i="31"/>
  <c r="X164" i="31"/>
  <c r="W164" i="31"/>
  <c r="V164" i="31"/>
  <c r="U164" i="31"/>
  <c r="Q164" i="31"/>
  <c r="P164" i="31"/>
  <c r="O164" i="31"/>
  <c r="N164" i="31"/>
  <c r="M164" i="31"/>
  <c r="L164" i="31"/>
  <c r="K164" i="31"/>
  <c r="J164" i="31"/>
  <c r="I164" i="31"/>
  <c r="H164" i="31"/>
  <c r="G164" i="31"/>
  <c r="F164" i="31"/>
  <c r="E164" i="31"/>
  <c r="D164" i="31"/>
  <c r="AH152" i="31"/>
  <c r="AG152" i="31"/>
  <c r="AF152" i="31"/>
  <c r="AE152" i="31"/>
  <c r="AD152" i="31"/>
  <c r="AC152" i="31"/>
  <c r="AB152" i="31"/>
  <c r="AA152" i="31"/>
  <c r="Z152" i="31"/>
  <c r="Y152" i="31"/>
  <c r="X152" i="31"/>
  <c r="W152" i="31"/>
  <c r="V152" i="31"/>
  <c r="U152" i="31"/>
  <c r="Q152" i="31"/>
  <c r="P152" i="31"/>
  <c r="O152" i="31"/>
  <c r="N152" i="31"/>
  <c r="M152" i="31"/>
  <c r="L152" i="31"/>
  <c r="K152" i="31"/>
  <c r="J152" i="31"/>
  <c r="I152" i="31"/>
  <c r="H152" i="31"/>
  <c r="G152" i="31"/>
  <c r="F152" i="31"/>
  <c r="E152" i="31"/>
  <c r="D152" i="31"/>
  <c r="AF143" i="31"/>
  <c r="AE143" i="31"/>
  <c r="AB143" i="31"/>
  <c r="Z143" i="31"/>
  <c r="W143" i="31"/>
  <c r="V143" i="31"/>
  <c r="Q143" i="31"/>
  <c r="O143" i="31"/>
  <c r="M143" i="31"/>
  <c r="I143" i="31"/>
  <c r="G143" i="31"/>
  <c r="AH142" i="31"/>
  <c r="AG142" i="31"/>
  <c r="AF142" i="31"/>
  <c r="AE142" i="31"/>
  <c r="AD142" i="31"/>
  <c r="AC142" i="31"/>
  <c r="AB142" i="31"/>
  <c r="AA142" i="31"/>
  <c r="Z142" i="31"/>
  <c r="Y142" i="31"/>
  <c r="X142" i="31"/>
  <c r="W142" i="31"/>
  <c r="V142" i="31"/>
  <c r="U142" i="31"/>
  <c r="Q142" i="31"/>
  <c r="P142" i="31"/>
  <c r="O142" i="31"/>
  <c r="N142" i="31"/>
  <c r="M142" i="31"/>
  <c r="L142" i="31"/>
  <c r="K142" i="31"/>
  <c r="J142" i="31"/>
  <c r="I142" i="31"/>
  <c r="H142" i="31"/>
  <c r="G142" i="31"/>
  <c r="F142" i="31"/>
  <c r="E142" i="31"/>
  <c r="D142" i="31"/>
  <c r="AH141" i="31"/>
  <c r="AH143" i="31" s="1"/>
  <c r="AG141" i="31"/>
  <c r="AG143" i="31" s="1"/>
  <c r="AF141" i="31"/>
  <c r="AE141" i="31"/>
  <c r="AD141" i="31"/>
  <c r="AD143" i="31" s="1"/>
  <c r="AC141" i="31"/>
  <c r="AC143" i="31" s="1"/>
  <c r="AC200" i="31" s="1"/>
  <c r="AC202" i="31" s="1"/>
  <c r="AB141" i="31"/>
  <c r="AA141" i="31"/>
  <c r="AA143" i="31" s="1"/>
  <c r="Z141" i="31"/>
  <c r="Y141" i="31"/>
  <c r="Y143" i="31" s="1"/>
  <c r="Y200" i="31" s="1"/>
  <c r="Y202" i="31" s="1"/>
  <c r="X141" i="31"/>
  <c r="X143" i="31" s="1"/>
  <c r="W141" i="31"/>
  <c r="V141" i="31"/>
  <c r="U141" i="31"/>
  <c r="U143" i="31" s="1"/>
  <c r="U200" i="31" s="1"/>
  <c r="U202" i="31" s="1"/>
  <c r="Q141" i="31"/>
  <c r="P141" i="31"/>
  <c r="P143" i="31" s="1"/>
  <c r="O141" i="31"/>
  <c r="N141" i="31"/>
  <c r="N143" i="31" s="1"/>
  <c r="M141" i="31"/>
  <c r="L141" i="31"/>
  <c r="L143" i="31" s="1"/>
  <c r="K141" i="31"/>
  <c r="K143" i="31" s="1"/>
  <c r="J141" i="31"/>
  <c r="J143" i="31" s="1"/>
  <c r="I141" i="31"/>
  <c r="H141" i="31"/>
  <c r="H143" i="31" s="1"/>
  <c r="G141" i="31"/>
  <c r="F141" i="31"/>
  <c r="F143" i="31" s="1"/>
  <c r="F200" i="31" s="1"/>
  <c r="F202" i="31" s="1"/>
  <c r="E141" i="31"/>
  <c r="E143" i="31" s="1"/>
  <c r="D141" i="31"/>
  <c r="D143" i="31" s="1"/>
  <c r="AH139" i="31"/>
  <c r="AG139" i="31"/>
  <c r="AF139" i="31"/>
  <c r="AE139" i="31"/>
  <c r="AD139" i="31"/>
  <c r="AC139" i="31"/>
  <c r="AB139" i="31"/>
  <c r="AA139" i="31"/>
  <c r="Z139" i="31"/>
  <c r="Y139" i="31"/>
  <c r="X139" i="31"/>
  <c r="W139" i="31"/>
  <c r="V139" i="31"/>
  <c r="U139" i="31"/>
  <c r="Q139" i="31"/>
  <c r="P139" i="31"/>
  <c r="O139" i="31"/>
  <c r="N139" i="31"/>
  <c r="M139" i="31"/>
  <c r="L139" i="31"/>
  <c r="K139" i="31"/>
  <c r="J139" i="31"/>
  <c r="I139" i="31"/>
  <c r="H139" i="31"/>
  <c r="G139" i="31"/>
  <c r="F139" i="31"/>
  <c r="E139" i="31"/>
  <c r="D139" i="31"/>
  <c r="AH134" i="31"/>
  <c r="AG134" i="31"/>
  <c r="AF134" i="31"/>
  <c r="AE134" i="31"/>
  <c r="AD134" i="31"/>
  <c r="AC134" i="31"/>
  <c r="AB134" i="31"/>
  <c r="AA134" i="31"/>
  <c r="Z134" i="31"/>
  <c r="Y134" i="31"/>
  <c r="X134" i="31"/>
  <c r="W134" i="31"/>
  <c r="V134" i="31"/>
  <c r="U134" i="31"/>
  <c r="Q134" i="31"/>
  <c r="P134" i="31"/>
  <c r="O134" i="31"/>
  <c r="N134" i="31"/>
  <c r="M134" i="31"/>
  <c r="L134" i="31"/>
  <c r="K134" i="31"/>
  <c r="J134" i="31"/>
  <c r="I134" i="31"/>
  <c r="H134" i="31"/>
  <c r="G134" i="31"/>
  <c r="F134" i="31"/>
  <c r="E134" i="31"/>
  <c r="D134" i="31"/>
  <c r="AH133" i="31"/>
  <c r="AG133" i="31"/>
  <c r="AF133" i="31"/>
  <c r="AE133" i="31"/>
  <c r="AD133" i="31"/>
  <c r="AC133" i="31"/>
  <c r="AB133" i="31"/>
  <c r="AA133" i="31"/>
  <c r="Z133" i="31"/>
  <c r="Y133" i="31"/>
  <c r="X133" i="31"/>
  <c r="W133" i="31"/>
  <c r="V133" i="31"/>
  <c r="U133" i="31"/>
  <c r="Q133" i="31"/>
  <c r="P133" i="31"/>
  <c r="O133" i="31"/>
  <c r="N133" i="31"/>
  <c r="M133" i="31"/>
  <c r="L133" i="31"/>
  <c r="K133" i="31"/>
  <c r="J133" i="31"/>
  <c r="I133" i="31"/>
  <c r="H133" i="31"/>
  <c r="G133" i="31"/>
  <c r="F133" i="31"/>
  <c r="E133" i="31"/>
  <c r="D133" i="31"/>
  <c r="AH130" i="31"/>
  <c r="AG130" i="31"/>
  <c r="AF130" i="31"/>
  <c r="AE130" i="31"/>
  <c r="AD130" i="31"/>
  <c r="AC130" i="31"/>
  <c r="AB130" i="31"/>
  <c r="AA130" i="31"/>
  <c r="Z130" i="31"/>
  <c r="Y130" i="31"/>
  <c r="X130" i="31"/>
  <c r="W130" i="31"/>
  <c r="V130" i="31"/>
  <c r="U130" i="31"/>
  <c r="Q130" i="31"/>
  <c r="P130" i="31"/>
  <c r="O130" i="31"/>
  <c r="N130" i="31"/>
  <c r="M130" i="31"/>
  <c r="L130" i="31"/>
  <c r="K130" i="31"/>
  <c r="J130" i="31"/>
  <c r="I130" i="31"/>
  <c r="H130" i="31"/>
  <c r="G130" i="31"/>
  <c r="F130" i="31"/>
  <c r="E130" i="31"/>
  <c r="D130" i="31"/>
  <c r="AH126" i="31"/>
  <c r="AG126" i="31"/>
  <c r="AF126" i="31"/>
  <c r="AE126" i="31"/>
  <c r="AD126" i="31"/>
  <c r="AC126" i="31"/>
  <c r="AB126" i="31"/>
  <c r="AA126" i="31"/>
  <c r="Z126" i="31"/>
  <c r="Y126" i="31"/>
  <c r="X126" i="31"/>
  <c r="W126" i="31"/>
  <c r="V126" i="31"/>
  <c r="U126" i="31"/>
  <c r="Q126" i="31"/>
  <c r="P126" i="31"/>
  <c r="O126" i="31"/>
  <c r="N126" i="31"/>
  <c r="M126" i="31"/>
  <c r="L126" i="31"/>
  <c r="K126" i="31"/>
  <c r="J126" i="31"/>
  <c r="I126" i="31"/>
  <c r="H126" i="31"/>
  <c r="G126" i="31"/>
  <c r="F126" i="31"/>
  <c r="E126" i="31"/>
  <c r="D126" i="31"/>
  <c r="AH125" i="31"/>
  <c r="AG125" i="31"/>
  <c r="AF125" i="31"/>
  <c r="AE125" i="31"/>
  <c r="AD125" i="31"/>
  <c r="AC125" i="31"/>
  <c r="AB125" i="31"/>
  <c r="AA125" i="31"/>
  <c r="Z125" i="31"/>
  <c r="Y125" i="31"/>
  <c r="X125" i="31"/>
  <c r="W125" i="31"/>
  <c r="V125" i="31"/>
  <c r="U125" i="31"/>
  <c r="Q125" i="31"/>
  <c r="P125" i="31"/>
  <c r="O125" i="31"/>
  <c r="N125" i="31"/>
  <c r="M125" i="31"/>
  <c r="L125" i="31"/>
  <c r="K125" i="31"/>
  <c r="J125" i="31"/>
  <c r="I125" i="31"/>
  <c r="H125" i="31"/>
  <c r="G125" i="31"/>
  <c r="F125" i="31"/>
  <c r="E125" i="31"/>
  <c r="D125" i="31"/>
  <c r="AH124" i="31"/>
  <c r="AG124" i="31"/>
  <c r="AF124" i="31"/>
  <c r="AE124" i="31"/>
  <c r="AD124" i="31"/>
  <c r="AC124" i="31"/>
  <c r="AB124" i="31"/>
  <c r="AA124" i="31"/>
  <c r="Z124" i="31"/>
  <c r="Y124" i="31"/>
  <c r="X124" i="31"/>
  <c r="W124" i="31"/>
  <c r="V124" i="31"/>
  <c r="U124" i="31"/>
  <c r="Q124" i="31"/>
  <c r="P124" i="31"/>
  <c r="O124" i="31"/>
  <c r="N124" i="31"/>
  <c r="M124" i="31"/>
  <c r="L124" i="31"/>
  <c r="K124" i="31"/>
  <c r="J124" i="31"/>
  <c r="I124" i="31"/>
  <c r="H124" i="31"/>
  <c r="G124" i="31"/>
  <c r="F124" i="31"/>
  <c r="E124" i="31"/>
  <c r="D124" i="31"/>
  <c r="AD122" i="31"/>
  <c r="AB122" i="31"/>
  <c r="W122" i="31"/>
  <c r="W200" i="31" s="1"/>
  <c r="W202" i="31" s="1"/>
  <c r="V122" i="31"/>
  <c r="O122" i="31"/>
  <c r="M122" i="31"/>
  <c r="K122" i="31"/>
  <c r="K200" i="31" s="1"/>
  <c r="K202" i="31" s="1"/>
  <c r="AH120" i="31"/>
  <c r="AG120" i="31"/>
  <c r="AF120" i="31"/>
  <c r="AE120" i="31"/>
  <c r="AD120" i="31"/>
  <c r="AC120" i="31"/>
  <c r="AB120" i="31"/>
  <c r="AA120" i="31"/>
  <c r="Z120" i="31"/>
  <c r="Y120" i="31"/>
  <c r="X120" i="31"/>
  <c r="W120" i="31"/>
  <c r="V120" i="31"/>
  <c r="U120" i="31"/>
  <c r="Q120" i="31"/>
  <c r="P120" i="31"/>
  <c r="O120" i="31"/>
  <c r="N120" i="31"/>
  <c r="M120" i="31"/>
  <c r="L120" i="31"/>
  <c r="K120" i="31"/>
  <c r="J120" i="31"/>
  <c r="I120" i="31"/>
  <c r="H120" i="31"/>
  <c r="G120" i="31"/>
  <c r="F120" i="31"/>
  <c r="E120" i="31"/>
  <c r="D120" i="31"/>
  <c r="AH119" i="31"/>
  <c r="AH122" i="31" s="1"/>
  <c r="AG119" i="31"/>
  <c r="AG122" i="31" s="1"/>
  <c r="AF119" i="31"/>
  <c r="AF122" i="31" s="1"/>
  <c r="AE119" i="31"/>
  <c r="AE122" i="31" s="1"/>
  <c r="AD119" i="31"/>
  <c r="AC119" i="31"/>
  <c r="AC122" i="31" s="1"/>
  <c r="AB119" i="31"/>
  <c r="AA119" i="31"/>
  <c r="AA122" i="31" s="1"/>
  <c r="Z119" i="31"/>
  <c r="Z122" i="31" s="1"/>
  <c r="Y119" i="31"/>
  <c r="Y122" i="31" s="1"/>
  <c r="X119" i="31"/>
  <c r="X122" i="31" s="1"/>
  <c r="W119" i="31"/>
  <c r="V119" i="31"/>
  <c r="U119" i="31"/>
  <c r="U122" i="31" s="1"/>
  <c r="Q119" i="31"/>
  <c r="Q122" i="31" s="1"/>
  <c r="P119" i="31"/>
  <c r="P122" i="31" s="1"/>
  <c r="O119" i="31"/>
  <c r="N119" i="31"/>
  <c r="N122" i="31" s="1"/>
  <c r="M119" i="31"/>
  <c r="L119" i="31"/>
  <c r="L122" i="31" s="1"/>
  <c r="K119" i="31"/>
  <c r="J119" i="31"/>
  <c r="J122" i="31" s="1"/>
  <c r="I119" i="31"/>
  <c r="I122" i="31" s="1"/>
  <c r="H119" i="31"/>
  <c r="H122" i="31" s="1"/>
  <c r="G119" i="31"/>
  <c r="G122" i="31" s="1"/>
  <c r="F119" i="31"/>
  <c r="F122" i="31" s="1"/>
  <c r="E119" i="31"/>
  <c r="E122" i="31" s="1"/>
  <c r="D119" i="31"/>
  <c r="D122" i="31" s="1"/>
  <c r="AH118" i="31"/>
  <c r="AG118" i="31"/>
  <c r="AF118" i="31"/>
  <c r="AE118" i="31"/>
  <c r="AD118" i="31"/>
  <c r="AC118" i="31"/>
  <c r="AB118" i="31"/>
  <c r="AA118" i="31"/>
  <c r="Z118" i="31"/>
  <c r="Y118" i="31"/>
  <c r="X118" i="31"/>
  <c r="W118" i="31"/>
  <c r="V118" i="31"/>
  <c r="U118" i="31"/>
  <c r="Q118" i="31"/>
  <c r="P118" i="31"/>
  <c r="O118" i="31"/>
  <c r="N118" i="31"/>
  <c r="M118" i="31"/>
  <c r="L118" i="31"/>
  <c r="K118" i="31"/>
  <c r="J118" i="31"/>
  <c r="I118" i="31"/>
  <c r="H118" i="31"/>
  <c r="G118" i="31"/>
  <c r="F118" i="31"/>
  <c r="E118" i="31"/>
  <c r="D118" i="31"/>
  <c r="AH117" i="31"/>
  <c r="AG117" i="31"/>
  <c r="AF117" i="31"/>
  <c r="AE117" i="31"/>
  <c r="AD117" i="31"/>
  <c r="AC117" i="31"/>
  <c r="AB117" i="31"/>
  <c r="AA117" i="31"/>
  <c r="Z117" i="31"/>
  <c r="Y117" i="31"/>
  <c r="X117" i="31"/>
  <c r="W117" i="31"/>
  <c r="V117" i="31"/>
  <c r="U117" i="31"/>
  <c r="Q117" i="31"/>
  <c r="P117" i="31"/>
  <c r="O117" i="31"/>
  <c r="N117" i="31"/>
  <c r="M117" i="31"/>
  <c r="L117" i="31"/>
  <c r="K117" i="31"/>
  <c r="J117" i="31"/>
  <c r="I117" i="31"/>
  <c r="H117" i="31"/>
  <c r="G117" i="31"/>
  <c r="F117" i="31"/>
  <c r="E117" i="31"/>
  <c r="D117" i="31"/>
  <c r="AH116" i="31"/>
  <c r="AG116" i="31"/>
  <c r="AF116" i="31"/>
  <c r="AE116" i="31"/>
  <c r="AD116" i="31"/>
  <c r="AC116" i="31"/>
  <c r="AB116" i="31"/>
  <c r="AA116" i="31"/>
  <c r="Z116" i="31"/>
  <c r="Y116" i="31"/>
  <c r="X116" i="31"/>
  <c r="W116" i="31"/>
  <c r="V116" i="31"/>
  <c r="U116" i="31"/>
  <c r="Q116" i="31"/>
  <c r="P116" i="31"/>
  <c r="O116" i="31"/>
  <c r="N116" i="31"/>
  <c r="M116" i="31"/>
  <c r="L116" i="31"/>
  <c r="K116" i="31"/>
  <c r="J116" i="31"/>
  <c r="I116" i="31"/>
  <c r="H116" i="31"/>
  <c r="G116" i="31"/>
  <c r="F116" i="31"/>
  <c r="E116" i="31"/>
  <c r="D116" i="31"/>
  <c r="AH111" i="31"/>
  <c r="AD111" i="31"/>
  <c r="Z111" i="31"/>
  <c r="W111" i="31"/>
  <c r="Q111" i="31"/>
  <c r="O111" i="31"/>
  <c r="K111" i="31"/>
  <c r="G111" i="31"/>
  <c r="AH108" i="31"/>
  <c r="AG108" i="31"/>
  <c r="AG111" i="31" s="1"/>
  <c r="AF108" i="31"/>
  <c r="AF111" i="31" s="1"/>
  <c r="AE108" i="31"/>
  <c r="AE111" i="31" s="1"/>
  <c r="AD108" i="31"/>
  <c r="AC108" i="31"/>
  <c r="AC111" i="31" s="1"/>
  <c r="AB108" i="31"/>
  <c r="AB111" i="31" s="1"/>
  <c r="AA108" i="31"/>
  <c r="AA111" i="31" s="1"/>
  <c r="Z108" i="31"/>
  <c r="Y108" i="31"/>
  <c r="Y111" i="31" s="1"/>
  <c r="X108" i="31"/>
  <c r="X111" i="31" s="1"/>
  <c r="W108" i="31"/>
  <c r="V108" i="31"/>
  <c r="V111" i="31" s="1"/>
  <c r="U108" i="31"/>
  <c r="U111" i="31" s="1"/>
  <c r="Q108" i="31"/>
  <c r="P108" i="31"/>
  <c r="P111" i="31" s="1"/>
  <c r="O108" i="31"/>
  <c r="N108" i="31"/>
  <c r="N111" i="31" s="1"/>
  <c r="M108" i="31"/>
  <c r="M111" i="31" s="1"/>
  <c r="L108" i="31"/>
  <c r="L111" i="31" s="1"/>
  <c r="K108" i="31"/>
  <c r="J108" i="31"/>
  <c r="J111" i="31" s="1"/>
  <c r="I108" i="31"/>
  <c r="I111" i="31" s="1"/>
  <c r="H108" i="31"/>
  <c r="H111" i="31" s="1"/>
  <c r="G108" i="31"/>
  <c r="F108" i="31"/>
  <c r="F111" i="31" s="1"/>
  <c r="E108" i="31"/>
  <c r="E111" i="31" s="1"/>
  <c r="D108" i="31"/>
  <c r="D111" i="31" s="1"/>
  <c r="AG104" i="31"/>
  <c r="AH102" i="31"/>
  <c r="AG102" i="31"/>
  <c r="AF102" i="31"/>
  <c r="AE102" i="31"/>
  <c r="AD102" i="31"/>
  <c r="AC102" i="31"/>
  <c r="AB102" i="31"/>
  <c r="AA102" i="31"/>
  <c r="Z102" i="31"/>
  <c r="Y102" i="31"/>
  <c r="X102" i="31"/>
  <c r="W102" i="31"/>
  <c r="V102" i="31"/>
  <c r="U102" i="31"/>
  <c r="Q102" i="31"/>
  <c r="P102" i="31"/>
  <c r="O102" i="31"/>
  <c r="N102" i="31"/>
  <c r="M102" i="31"/>
  <c r="L102" i="31"/>
  <c r="K102" i="31"/>
  <c r="J102" i="31"/>
  <c r="I102" i="31"/>
  <c r="H102" i="31"/>
  <c r="G102" i="31"/>
  <c r="F102" i="31"/>
  <c r="E102" i="31"/>
  <c r="D102" i="31"/>
  <c r="AG99" i="31"/>
  <c r="AF99" i="31"/>
  <c r="AE99" i="31"/>
  <c r="AD99" i="31"/>
  <c r="AC99" i="31"/>
  <c r="AB99" i="31"/>
  <c r="AA99" i="31"/>
  <c r="Z99" i="31"/>
  <c r="Y99" i="31"/>
  <c r="X99" i="31"/>
  <c r="W99" i="31"/>
  <c r="V99" i="31"/>
  <c r="U99" i="31"/>
  <c r="P99" i="31"/>
  <c r="N99" i="31"/>
  <c r="M99" i="31"/>
  <c r="I99" i="31"/>
  <c r="H99" i="31"/>
  <c r="E99" i="31"/>
  <c r="D99" i="31"/>
  <c r="Q94" i="31"/>
  <c r="Q93" i="31"/>
  <c r="Q99" i="31" s="1"/>
  <c r="P93" i="31"/>
  <c r="O93" i="31"/>
  <c r="N93" i="31"/>
  <c r="M93" i="31"/>
  <c r="L93" i="31"/>
  <c r="K93" i="31"/>
  <c r="J93" i="31"/>
  <c r="I93" i="31"/>
  <c r="H93" i="31"/>
  <c r="G93" i="31"/>
  <c r="F93" i="31"/>
  <c r="E93" i="31"/>
  <c r="D93" i="31"/>
  <c r="AH92" i="31"/>
  <c r="AH99" i="31" s="1"/>
  <c r="Q92" i="31"/>
  <c r="P92" i="31"/>
  <c r="O92" i="31"/>
  <c r="N92" i="31"/>
  <c r="M92" i="31"/>
  <c r="L92" i="31"/>
  <c r="L99" i="31" s="1"/>
  <c r="K92" i="31"/>
  <c r="J92" i="31"/>
  <c r="J99" i="31" s="1"/>
  <c r="I92" i="31"/>
  <c r="H92" i="31"/>
  <c r="G92" i="31"/>
  <c r="F92" i="31"/>
  <c r="F99" i="31" s="1"/>
  <c r="E92" i="31"/>
  <c r="D92" i="31"/>
  <c r="AH91" i="31"/>
  <c r="AG91" i="31"/>
  <c r="AF91" i="31"/>
  <c r="AE91" i="31"/>
  <c r="AD91" i="31"/>
  <c r="AC91" i="31"/>
  <c r="AB91" i="31"/>
  <c r="AA91" i="31"/>
  <c r="Z91" i="31"/>
  <c r="Y91" i="31"/>
  <c r="X91" i="31"/>
  <c r="W91" i="31"/>
  <c r="V91" i="31"/>
  <c r="U91" i="31"/>
  <c r="O91" i="31"/>
  <c r="N91" i="31"/>
  <c r="K91" i="31"/>
  <c r="G91" i="31"/>
  <c r="F91" i="31"/>
  <c r="Q88" i="31"/>
  <c r="Q91" i="31" s="1"/>
  <c r="P88" i="31"/>
  <c r="P91" i="31" s="1"/>
  <c r="O88" i="31"/>
  <c r="N88" i="31"/>
  <c r="M88" i="31"/>
  <c r="M91" i="31" s="1"/>
  <c r="L88" i="31"/>
  <c r="L91" i="31" s="1"/>
  <c r="K88" i="31"/>
  <c r="J88" i="31"/>
  <c r="J91" i="31" s="1"/>
  <c r="I88" i="31"/>
  <c r="I91" i="31" s="1"/>
  <c r="H88" i="31"/>
  <c r="H91" i="31" s="1"/>
  <c r="G88" i="31"/>
  <c r="F88" i="31"/>
  <c r="E88" i="31"/>
  <c r="E91" i="31" s="1"/>
  <c r="D88" i="31"/>
  <c r="D91" i="31" s="1"/>
  <c r="AC87" i="31"/>
  <c r="AB87" i="31"/>
  <c r="W87" i="31"/>
  <c r="U87" i="31"/>
  <c r="N87" i="31"/>
  <c r="M87" i="31"/>
  <c r="J87" i="31"/>
  <c r="I87" i="31"/>
  <c r="H87" i="31"/>
  <c r="AH84" i="31"/>
  <c r="AH87" i="31" s="1"/>
  <c r="AG84" i="31"/>
  <c r="AG87" i="31" s="1"/>
  <c r="AF84" i="31"/>
  <c r="AF87" i="31" s="1"/>
  <c r="AE84" i="31"/>
  <c r="AE87" i="31" s="1"/>
  <c r="AD84" i="31"/>
  <c r="AD87" i="31" s="1"/>
  <c r="AC84" i="31"/>
  <c r="AB84" i="31"/>
  <c r="AA84" i="31"/>
  <c r="AA87" i="31" s="1"/>
  <c r="Z84" i="31"/>
  <c r="Z87" i="31" s="1"/>
  <c r="Y84" i="31"/>
  <c r="Y87" i="31" s="1"/>
  <c r="X84" i="31"/>
  <c r="X87" i="31" s="1"/>
  <c r="W84" i="31"/>
  <c r="V84" i="31"/>
  <c r="V87" i="31" s="1"/>
  <c r="U84" i="31"/>
  <c r="Q84" i="31"/>
  <c r="Q87" i="31" s="1"/>
  <c r="P84" i="31"/>
  <c r="P87" i="31" s="1"/>
  <c r="O84" i="31"/>
  <c r="O87" i="31" s="1"/>
  <c r="N84" i="31"/>
  <c r="M84" i="31"/>
  <c r="L84" i="31"/>
  <c r="L87" i="31" s="1"/>
  <c r="K84" i="31"/>
  <c r="K87" i="31" s="1"/>
  <c r="J84" i="31"/>
  <c r="I84" i="31"/>
  <c r="H84" i="31"/>
  <c r="G84" i="31"/>
  <c r="G87" i="31" s="1"/>
  <c r="F84" i="31"/>
  <c r="F87" i="31" s="1"/>
  <c r="E84" i="31"/>
  <c r="E87" i="31" s="1"/>
  <c r="D84" i="31"/>
  <c r="D87" i="31" s="1"/>
  <c r="AG83" i="31"/>
  <c r="AC83" i="31"/>
  <c r="W83" i="31"/>
  <c r="P83" i="31"/>
  <c r="N83" i="31"/>
  <c r="J83" i="31"/>
  <c r="AH80" i="31"/>
  <c r="AH83" i="31" s="1"/>
  <c r="AG80" i="31"/>
  <c r="AF80" i="31"/>
  <c r="AF83" i="31" s="1"/>
  <c r="AE80" i="31"/>
  <c r="AE83" i="31" s="1"/>
  <c r="AD80" i="31"/>
  <c r="AD83" i="31" s="1"/>
  <c r="AC80" i="31"/>
  <c r="AB80" i="31"/>
  <c r="AB83" i="31" s="1"/>
  <c r="AA80" i="31"/>
  <c r="AA83" i="31" s="1"/>
  <c r="Z80" i="31"/>
  <c r="Z83" i="31" s="1"/>
  <c r="Y80" i="31"/>
  <c r="Y83" i="31" s="1"/>
  <c r="X80" i="31"/>
  <c r="X83" i="31" s="1"/>
  <c r="W80" i="31"/>
  <c r="V80" i="31"/>
  <c r="V83" i="31" s="1"/>
  <c r="U80" i="31"/>
  <c r="U83" i="31" s="1"/>
  <c r="Q80" i="31"/>
  <c r="Q83" i="31" s="1"/>
  <c r="P80" i="31"/>
  <c r="O80" i="31"/>
  <c r="O83" i="31" s="1"/>
  <c r="N80" i="31"/>
  <c r="M80" i="31"/>
  <c r="M83" i="31" s="1"/>
  <c r="L80" i="31"/>
  <c r="L83" i="31" s="1"/>
  <c r="K80" i="31"/>
  <c r="K83" i="31" s="1"/>
  <c r="J80" i="31"/>
  <c r="I80" i="31"/>
  <c r="I83" i="31" s="1"/>
  <c r="H80" i="31"/>
  <c r="H83" i="31" s="1"/>
  <c r="G80" i="31"/>
  <c r="G83" i="31" s="1"/>
  <c r="F80" i="31"/>
  <c r="F83" i="31" s="1"/>
  <c r="E80" i="31"/>
  <c r="E83" i="31" s="1"/>
  <c r="D80" i="31"/>
  <c r="D83" i="31" s="1"/>
  <c r="AE79" i="31"/>
  <c r="AA79" i="31"/>
  <c r="P79" i="31"/>
  <c r="L79" i="31"/>
  <c r="H79" i="31"/>
  <c r="F79" i="31"/>
  <c r="AH76" i="31"/>
  <c r="AH79" i="31" s="1"/>
  <c r="AG76" i="31"/>
  <c r="AG79" i="31" s="1"/>
  <c r="AF76" i="31"/>
  <c r="AF79" i="31" s="1"/>
  <c r="AE76" i="31"/>
  <c r="AD76" i="31"/>
  <c r="AD79" i="31" s="1"/>
  <c r="AC76" i="31"/>
  <c r="AC79" i="31" s="1"/>
  <c r="AB76" i="31"/>
  <c r="AB79" i="31" s="1"/>
  <c r="AA76" i="31"/>
  <c r="Z76" i="31"/>
  <c r="Z79" i="31" s="1"/>
  <c r="Y76" i="31"/>
  <c r="Y79" i="31" s="1"/>
  <c r="X76" i="31"/>
  <c r="X79" i="31" s="1"/>
  <c r="W76" i="31"/>
  <c r="W79" i="31" s="1"/>
  <c r="V76" i="31"/>
  <c r="V79" i="31" s="1"/>
  <c r="U76" i="31"/>
  <c r="U79" i="31" s="1"/>
  <c r="Q76" i="31"/>
  <c r="Q79" i="31" s="1"/>
  <c r="P76" i="31"/>
  <c r="O76" i="31"/>
  <c r="O79" i="31" s="1"/>
  <c r="N76" i="31"/>
  <c r="N79" i="31" s="1"/>
  <c r="M76" i="31"/>
  <c r="M79" i="31" s="1"/>
  <c r="L76" i="31"/>
  <c r="K76" i="31"/>
  <c r="K79" i="31" s="1"/>
  <c r="J76" i="31"/>
  <c r="J79" i="31" s="1"/>
  <c r="I76" i="31"/>
  <c r="I79" i="31" s="1"/>
  <c r="H76" i="31"/>
  <c r="G76" i="31"/>
  <c r="G79" i="31" s="1"/>
  <c r="F76" i="31"/>
  <c r="E76" i="31"/>
  <c r="E79" i="31" s="1"/>
  <c r="D76" i="31"/>
  <c r="D79" i="31" s="1"/>
  <c r="AG75" i="31"/>
  <c r="AF75" i="31"/>
  <c r="AE75" i="31"/>
  <c r="AA75" i="31"/>
  <c r="Y75" i="31"/>
  <c r="U75" i="31"/>
  <c r="Q75" i="31"/>
  <c r="N75" i="31"/>
  <c r="M75" i="31"/>
  <c r="L75" i="31"/>
  <c r="H75" i="31"/>
  <c r="AH72" i="31"/>
  <c r="AH75" i="31" s="1"/>
  <c r="AG72" i="31"/>
  <c r="AF72" i="31"/>
  <c r="AE72" i="31"/>
  <c r="AD72" i="31"/>
  <c r="AD75" i="31" s="1"/>
  <c r="AC72" i="31"/>
  <c r="AC75" i="31" s="1"/>
  <c r="AB72" i="31"/>
  <c r="AB75" i="31" s="1"/>
  <c r="AA72" i="31"/>
  <c r="Z72" i="31"/>
  <c r="Z75" i="31" s="1"/>
  <c r="Y72" i="31"/>
  <c r="X72" i="31"/>
  <c r="X75" i="31" s="1"/>
  <c r="W72" i="31"/>
  <c r="W75" i="31" s="1"/>
  <c r="V72" i="31"/>
  <c r="V75" i="31" s="1"/>
  <c r="U72" i="31"/>
  <c r="Q72" i="31"/>
  <c r="P72" i="31"/>
  <c r="P75" i="31" s="1"/>
  <c r="O72" i="31"/>
  <c r="O75" i="31" s="1"/>
  <c r="N72" i="31"/>
  <c r="M72" i="31"/>
  <c r="L72" i="31"/>
  <c r="K72" i="31"/>
  <c r="K75" i="31" s="1"/>
  <c r="J72" i="31"/>
  <c r="J75" i="31" s="1"/>
  <c r="I72" i="31"/>
  <c r="I75" i="31" s="1"/>
  <c r="H72" i="31"/>
  <c r="G72" i="31"/>
  <c r="G75" i="31" s="1"/>
  <c r="F72" i="31"/>
  <c r="F75" i="31" s="1"/>
  <c r="E72" i="31"/>
  <c r="E75" i="31" s="1"/>
  <c r="D72" i="31"/>
  <c r="D75" i="31" s="1"/>
  <c r="AH71" i="31"/>
  <c r="AG71" i="31"/>
  <c r="AF71" i="31"/>
  <c r="AE71" i="31"/>
  <c r="AD71" i="31"/>
  <c r="AC71" i="31"/>
  <c r="AB71" i="31"/>
  <c r="AA71" i="31"/>
  <c r="Z71" i="31"/>
  <c r="Y71" i="31"/>
  <c r="X71" i="31"/>
  <c r="W71" i="31"/>
  <c r="V71" i="31"/>
  <c r="U71" i="31"/>
  <c r="Q71" i="31"/>
  <c r="P71" i="31"/>
  <c r="O71" i="31"/>
  <c r="N71" i="31"/>
  <c r="M71" i="31"/>
  <c r="L71" i="31"/>
  <c r="K71" i="31"/>
  <c r="J71" i="31"/>
  <c r="I71" i="31"/>
  <c r="H71" i="31"/>
  <c r="G71" i="31"/>
  <c r="F71" i="31"/>
  <c r="E71" i="31"/>
  <c r="D71" i="31"/>
  <c r="AG67" i="31"/>
  <c r="AF67" i="31"/>
  <c r="AE67" i="31"/>
  <c r="AD67" i="31"/>
  <c r="AC67" i="31"/>
  <c r="AB67" i="31"/>
  <c r="AA67" i="31"/>
  <c r="Z67" i="31"/>
  <c r="Y67" i="31"/>
  <c r="X67" i="31"/>
  <c r="W67" i="31"/>
  <c r="V67" i="31"/>
  <c r="U67" i="31"/>
  <c r="Q67" i="31"/>
  <c r="P67" i="31"/>
  <c r="O67" i="31"/>
  <c r="N67" i="31"/>
  <c r="M67" i="31"/>
  <c r="L67" i="31"/>
  <c r="K67" i="31"/>
  <c r="J67" i="31"/>
  <c r="I67" i="31"/>
  <c r="H67" i="31"/>
  <c r="G67" i="31"/>
  <c r="F67" i="31"/>
  <c r="E67" i="31"/>
  <c r="D67" i="31"/>
  <c r="AH64" i="31"/>
  <c r="AH67" i="31" s="1"/>
  <c r="Q64" i="31"/>
  <c r="AB63" i="31"/>
  <c r="I63" i="31"/>
  <c r="AH56" i="31"/>
  <c r="Q56" i="31"/>
  <c r="AH55" i="31"/>
  <c r="Q55" i="31"/>
  <c r="AH54" i="31"/>
  <c r="Q54" i="31"/>
  <c r="Q63" i="31" s="1"/>
  <c r="AH53" i="31"/>
  <c r="Q53" i="31"/>
  <c r="AH50" i="31"/>
  <c r="AH63" i="31" s="1"/>
  <c r="AG50" i="31"/>
  <c r="AG63" i="31" s="1"/>
  <c r="AF50" i="31"/>
  <c r="AF63" i="31" s="1"/>
  <c r="AE50" i="31"/>
  <c r="AE63" i="31" s="1"/>
  <c r="AD50" i="31"/>
  <c r="AD63" i="31" s="1"/>
  <c r="AC50" i="31"/>
  <c r="AC63" i="31" s="1"/>
  <c r="AB50" i="31"/>
  <c r="AA50" i="31"/>
  <c r="AA63" i="31" s="1"/>
  <c r="Z50" i="31"/>
  <c r="Z63" i="31" s="1"/>
  <c r="Y50" i="31"/>
  <c r="Y63" i="31" s="1"/>
  <c r="X50" i="31"/>
  <c r="X63" i="31" s="1"/>
  <c r="W50" i="31"/>
  <c r="W63" i="31" s="1"/>
  <c r="V50" i="31"/>
  <c r="V63" i="31" s="1"/>
  <c r="U50" i="31"/>
  <c r="U63" i="31" s="1"/>
  <c r="Q50" i="31"/>
  <c r="P50" i="31"/>
  <c r="P63" i="31" s="1"/>
  <c r="O50" i="31"/>
  <c r="O63" i="31" s="1"/>
  <c r="N50" i="31"/>
  <c r="N63" i="31" s="1"/>
  <c r="N101" i="31" s="1"/>
  <c r="N103" i="31" s="1"/>
  <c r="M50" i="31"/>
  <c r="M63" i="31" s="1"/>
  <c r="L50" i="31"/>
  <c r="L63" i="31" s="1"/>
  <c r="K50" i="31"/>
  <c r="K63" i="31" s="1"/>
  <c r="J50" i="31"/>
  <c r="J63" i="31" s="1"/>
  <c r="I50" i="31"/>
  <c r="H50" i="31"/>
  <c r="H63" i="31" s="1"/>
  <c r="G50" i="31"/>
  <c r="G63" i="31" s="1"/>
  <c r="F50" i="31"/>
  <c r="F63" i="31" s="1"/>
  <c r="E50" i="31"/>
  <c r="E63" i="31" s="1"/>
  <c r="D50" i="31"/>
  <c r="D63" i="31" s="1"/>
  <c r="AG49" i="31"/>
  <c r="AF49" i="31"/>
  <c r="AC49" i="31"/>
  <c r="Y49" i="31"/>
  <c r="X49" i="31"/>
  <c r="U49" i="31"/>
  <c r="N49" i="31"/>
  <c r="M49" i="31"/>
  <c r="J49" i="31"/>
  <c r="F49" i="31"/>
  <c r="E49" i="31"/>
  <c r="AH47" i="31"/>
  <c r="AH49" i="31" s="1"/>
  <c r="AG47" i="31"/>
  <c r="AF47" i="31"/>
  <c r="AE47" i="31"/>
  <c r="AE49" i="31" s="1"/>
  <c r="AD47" i="31"/>
  <c r="AD49" i="31" s="1"/>
  <c r="AC47" i="31"/>
  <c r="AB47" i="31"/>
  <c r="AB49" i="31" s="1"/>
  <c r="AA47" i="31"/>
  <c r="AA49" i="31" s="1"/>
  <c r="Z47" i="31"/>
  <c r="Z49" i="31" s="1"/>
  <c r="Y47" i="31"/>
  <c r="X47" i="31"/>
  <c r="W47" i="31"/>
  <c r="W49" i="31" s="1"/>
  <c r="V47" i="31"/>
  <c r="V49" i="31" s="1"/>
  <c r="U47" i="31"/>
  <c r="Q47" i="31"/>
  <c r="Q49" i="31" s="1"/>
  <c r="P47" i="31"/>
  <c r="P49" i="31" s="1"/>
  <c r="O47" i="31"/>
  <c r="O49" i="31" s="1"/>
  <c r="N47" i="31"/>
  <c r="M47" i="31"/>
  <c r="L47" i="31"/>
  <c r="L49" i="31" s="1"/>
  <c r="K47" i="31"/>
  <c r="K49" i="31" s="1"/>
  <c r="J47" i="31"/>
  <c r="I47" i="31"/>
  <c r="I49" i="31" s="1"/>
  <c r="H47" i="31"/>
  <c r="H49" i="31" s="1"/>
  <c r="G47" i="31"/>
  <c r="G49" i="31" s="1"/>
  <c r="F47" i="31"/>
  <c r="E47" i="31"/>
  <c r="D47" i="31"/>
  <c r="D49" i="31" s="1"/>
  <c r="AB46" i="31"/>
  <c r="Q46" i="31"/>
  <c r="I46" i="31"/>
  <c r="AH44" i="31"/>
  <c r="AH46" i="31" s="1"/>
  <c r="AG44" i="31"/>
  <c r="AG46" i="31" s="1"/>
  <c r="AF44" i="31"/>
  <c r="AF46" i="31" s="1"/>
  <c r="AE44" i="31"/>
  <c r="AE46" i="31" s="1"/>
  <c r="AD44" i="31"/>
  <c r="AD46" i="31" s="1"/>
  <c r="AC44" i="31"/>
  <c r="AC46" i="31" s="1"/>
  <c r="AB44" i="31"/>
  <c r="AA44" i="31"/>
  <c r="AA46" i="31" s="1"/>
  <c r="Z44" i="31"/>
  <c r="Z46" i="31" s="1"/>
  <c r="Y44" i="31"/>
  <c r="Y46" i="31" s="1"/>
  <c r="X44" i="31"/>
  <c r="X46" i="31" s="1"/>
  <c r="W44" i="31"/>
  <c r="W46" i="31" s="1"/>
  <c r="V44" i="31"/>
  <c r="V46" i="31" s="1"/>
  <c r="U44" i="31"/>
  <c r="U46" i="31" s="1"/>
  <c r="Q44" i="31"/>
  <c r="P44" i="31"/>
  <c r="P46" i="31" s="1"/>
  <c r="O44" i="31"/>
  <c r="O46" i="31" s="1"/>
  <c r="N44" i="31"/>
  <c r="N46" i="31" s="1"/>
  <c r="M44" i="31"/>
  <c r="M46" i="31" s="1"/>
  <c r="L44" i="31"/>
  <c r="L46" i="31" s="1"/>
  <c r="K44" i="31"/>
  <c r="K46" i="31" s="1"/>
  <c r="J44" i="31"/>
  <c r="J46" i="31" s="1"/>
  <c r="I44" i="31"/>
  <c r="H44" i="31"/>
  <c r="H46" i="31" s="1"/>
  <c r="G44" i="31"/>
  <c r="G46" i="31" s="1"/>
  <c r="F44" i="31"/>
  <c r="F46" i="31" s="1"/>
  <c r="E44" i="31"/>
  <c r="E46" i="31" s="1"/>
  <c r="D44" i="31"/>
  <c r="D46" i="31" s="1"/>
  <c r="AH43" i="31"/>
  <c r="AG43" i="31"/>
  <c r="AF43" i="31"/>
  <c r="AE43" i="31"/>
  <c r="AD43" i="31"/>
  <c r="AC43" i="31"/>
  <c r="AB43" i="31"/>
  <c r="AA43" i="31"/>
  <c r="Z43" i="31"/>
  <c r="Y43" i="31"/>
  <c r="X43" i="31"/>
  <c r="W43" i="31"/>
  <c r="V43" i="31"/>
  <c r="U43" i="31"/>
  <c r="Q43" i="31"/>
  <c r="N43" i="31"/>
  <c r="M43" i="31"/>
  <c r="J43" i="31"/>
  <c r="I43" i="31"/>
  <c r="F43" i="31"/>
  <c r="E43" i="31"/>
  <c r="Q41" i="31"/>
  <c r="P41" i="31"/>
  <c r="P43" i="31" s="1"/>
  <c r="O41" i="31"/>
  <c r="O43" i="31" s="1"/>
  <c r="N41" i="31"/>
  <c r="M41" i="31"/>
  <c r="L41" i="31"/>
  <c r="L43" i="31" s="1"/>
  <c r="K41" i="31"/>
  <c r="K43" i="31" s="1"/>
  <c r="J41" i="31"/>
  <c r="I41" i="31"/>
  <c r="H41" i="31"/>
  <c r="H43" i="31" s="1"/>
  <c r="G41" i="31"/>
  <c r="G43" i="31" s="1"/>
  <c r="F41" i="31"/>
  <c r="E41" i="31"/>
  <c r="D41" i="31"/>
  <c r="D43" i="31" s="1"/>
  <c r="AH38" i="31"/>
  <c r="AG38" i="31"/>
  <c r="AF38" i="31"/>
  <c r="AE38" i="31"/>
  <c r="AD38" i="31"/>
  <c r="AC38" i="31"/>
  <c r="AB38" i="31"/>
  <c r="AA38" i="31"/>
  <c r="Z38" i="31"/>
  <c r="Y38" i="31"/>
  <c r="X38" i="31"/>
  <c r="W38" i="31"/>
  <c r="V38" i="31"/>
  <c r="U38" i="31"/>
  <c r="Q38" i="31"/>
  <c r="P38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AH37" i="31"/>
  <c r="AG37" i="31"/>
  <c r="AF37" i="31"/>
  <c r="AE37" i="31"/>
  <c r="AD37" i="31"/>
  <c r="AC37" i="31"/>
  <c r="AB37" i="31"/>
  <c r="AA37" i="31"/>
  <c r="Z37" i="31"/>
  <c r="Y37" i="31"/>
  <c r="X37" i="31"/>
  <c r="W37" i="31"/>
  <c r="V37" i="31"/>
  <c r="U37" i="31"/>
  <c r="Q37" i="31"/>
  <c r="P37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AE36" i="31"/>
  <c r="AD36" i="31"/>
  <c r="W36" i="31"/>
  <c r="W101" i="31" s="1"/>
  <c r="W103" i="31" s="1"/>
  <c r="V36" i="31"/>
  <c r="L36" i="31"/>
  <c r="K36" i="31"/>
  <c r="G36" i="31"/>
  <c r="AH34" i="31"/>
  <c r="AG34" i="31"/>
  <c r="AF34" i="31"/>
  <c r="AE34" i="31"/>
  <c r="AD34" i="31"/>
  <c r="AC34" i="31"/>
  <c r="AB34" i="31"/>
  <c r="AA34" i="31"/>
  <c r="Z34" i="31"/>
  <c r="Y34" i="31"/>
  <c r="X34" i="31"/>
  <c r="W34" i="31"/>
  <c r="V34" i="31"/>
  <c r="U34" i="31"/>
  <c r="Q34" i="31"/>
  <c r="P34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AH33" i="31"/>
  <c r="AH36" i="31" s="1"/>
  <c r="AH101" i="31" s="1"/>
  <c r="AH103" i="31" s="1"/>
  <c r="AG33" i="31"/>
  <c r="AG36" i="31" s="1"/>
  <c r="AF33" i="31"/>
  <c r="AF36" i="31" s="1"/>
  <c r="AE33" i="31"/>
  <c r="AD33" i="31"/>
  <c r="AC33" i="31"/>
  <c r="AC36" i="31" s="1"/>
  <c r="AC101" i="31" s="1"/>
  <c r="AC103" i="31" s="1"/>
  <c r="AB33" i="31"/>
  <c r="AB36" i="31" s="1"/>
  <c r="AA33" i="31"/>
  <c r="AA36" i="31" s="1"/>
  <c r="AA101" i="31" s="1"/>
  <c r="AA103" i="31" s="1"/>
  <c r="Z33" i="31"/>
  <c r="Z36" i="31" s="1"/>
  <c r="Z101" i="31" s="1"/>
  <c r="Z103" i="31" s="1"/>
  <c r="Y33" i="31"/>
  <c r="Y36" i="31" s="1"/>
  <c r="X33" i="31"/>
  <c r="X36" i="31" s="1"/>
  <c r="W33" i="31"/>
  <c r="V33" i="31"/>
  <c r="U33" i="31"/>
  <c r="U36" i="31" s="1"/>
  <c r="Q33" i="31"/>
  <c r="Q36" i="31" s="1"/>
  <c r="P33" i="31"/>
  <c r="P36" i="31" s="1"/>
  <c r="O33" i="31"/>
  <c r="O36" i="31" s="1"/>
  <c r="N33" i="31"/>
  <c r="N36" i="31" s="1"/>
  <c r="M33" i="31"/>
  <c r="M36" i="31" s="1"/>
  <c r="L33" i="31"/>
  <c r="K33" i="31"/>
  <c r="J33" i="31"/>
  <c r="J36" i="31" s="1"/>
  <c r="I33" i="31"/>
  <c r="I36" i="31" s="1"/>
  <c r="H33" i="31"/>
  <c r="H36" i="31" s="1"/>
  <c r="G33" i="31"/>
  <c r="F33" i="31"/>
  <c r="F36" i="31" s="1"/>
  <c r="E33" i="31"/>
  <c r="E36" i="31" s="1"/>
  <c r="D33" i="31"/>
  <c r="D36" i="31" s="1"/>
  <c r="AH32" i="31"/>
  <c r="AG32" i="31"/>
  <c r="AF32" i="31"/>
  <c r="AE32" i="31"/>
  <c r="AD32" i="31"/>
  <c r="AC32" i="31"/>
  <c r="AB32" i="31"/>
  <c r="AA32" i="31"/>
  <c r="Z32" i="31"/>
  <c r="Y32" i="31"/>
  <c r="X32" i="31"/>
  <c r="W32" i="31"/>
  <c r="V32" i="31"/>
  <c r="U32" i="31"/>
  <c r="Q32" i="31"/>
  <c r="P32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AH31" i="31"/>
  <c r="AG31" i="31"/>
  <c r="AF31" i="31"/>
  <c r="AE31" i="31"/>
  <c r="AD31" i="31"/>
  <c r="AC31" i="31"/>
  <c r="AB31" i="31"/>
  <c r="AA31" i="31"/>
  <c r="Z31" i="31"/>
  <c r="Y31" i="31"/>
  <c r="X31" i="31"/>
  <c r="W31" i="31"/>
  <c r="V31" i="31"/>
  <c r="U31" i="31"/>
  <c r="Q31" i="31"/>
  <c r="P31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AH30" i="31"/>
  <c r="AG30" i="31"/>
  <c r="AF30" i="31"/>
  <c r="AE30" i="31"/>
  <c r="AD30" i="31"/>
  <c r="AC30" i="31"/>
  <c r="AB30" i="31"/>
  <c r="AA30" i="31"/>
  <c r="Z30" i="31"/>
  <c r="Y30" i="31"/>
  <c r="X30" i="31"/>
  <c r="W30" i="31"/>
  <c r="V30" i="31"/>
  <c r="U30" i="31"/>
  <c r="Q30" i="31"/>
  <c r="P30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AH29" i="31"/>
  <c r="AG29" i="31"/>
  <c r="AF29" i="31"/>
  <c r="AE29" i="31"/>
  <c r="AD29" i="31"/>
  <c r="AC29" i="31"/>
  <c r="AB29" i="31"/>
  <c r="AA29" i="31"/>
  <c r="Z29" i="31"/>
  <c r="Y29" i="31"/>
  <c r="X29" i="31"/>
  <c r="W29" i="31"/>
  <c r="V29" i="31"/>
  <c r="U29" i="31"/>
  <c r="Q29" i="31"/>
  <c r="P29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AH28" i="31"/>
  <c r="AG28" i="31"/>
  <c r="AF28" i="31"/>
  <c r="AE28" i="31"/>
  <c r="AD28" i="31"/>
  <c r="AC28" i="31"/>
  <c r="AB28" i="31"/>
  <c r="AA28" i="31"/>
  <c r="Z28" i="31"/>
  <c r="Y28" i="31"/>
  <c r="X28" i="31"/>
  <c r="W28" i="31"/>
  <c r="V28" i="31"/>
  <c r="U28" i="31"/>
  <c r="Q28" i="31"/>
  <c r="P28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Q27" i="31"/>
  <c r="P27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AH25" i="31"/>
  <c r="AG25" i="31"/>
  <c r="AF25" i="31"/>
  <c r="AE25" i="31"/>
  <c r="AD25" i="31"/>
  <c r="AC25" i="31"/>
  <c r="AB25" i="31"/>
  <c r="AA25" i="31"/>
  <c r="Z25" i="31"/>
  <c r="Y25" i="31"/>
  <c r="X25" i="31"/>
  <c r="W25" i="31"/>
  <c r="V25" i="31"/>
  <c r="U25" i="31"/>
  <c r="Q25" i="31"/>
  <c r="P25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AH24" i="31"/>
  <c r="AG24" i="31"/>
  <c r="AF24" i="31"/>
  <c r="AE24" i="31"/>
  <c r="AD24" i="31"/>
  <c r="AC24" i="31"/>
  <c r="AB24" i="31"/>
  <c r="AA24" i="31"/>
  <c r="Z24" i="31"/>
  <c r="Y24" i="31"/>
  <c r="X24" i="31"/>
  <c r="W24" i="31"/>
  <c r="V24" i="31"/>
  <c r="U24" i="31"/>
  <c r="Q24" i="31"/>
  <c r="P24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AH23" i="31"/>
  <c r="AG23" i="31"/>
  <c r="AF23" i="31"/>
  <c r="AE23" i="31"/>
  <c r="AD23" i="31"/>
  <c r="AC23" i="31"/>
  <c r="AB23" i="31"/>
  <c r="AA23" i="31"/>
  <c r="Z23" i="31"/>
  <c r="Y23" i="31"/>
  <c r="X23" i="31"/>
  <c r="W23" i="31"/>
  <c r="V23" i="31"/>
  <c r="U23" i="31"/>
  <c r="Q23" i="31"/>
  <c r="P23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AH21" i="31"/>
  <c r="AG21" i="31"/>
  <c r="AF21" i="31"/>
  <c r="AE21" i="31"/>
  <c r="AD21" i="31"/>
  <c r="AC21" i="31"/>
  <c r="AB21" i="31"/>
  <c r="AA21" i="31"/>
  <c r="Z21" i="31"/>
  <c r="Y21" i="31"/>
  <c r="X21" i="31"/>
  <c r="W21" i="31"/>
  <c r="V21" i="31"/>
  <c r="U21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Q20" i="31"/>
  <c r="P20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AH17" i="31"/>
  <c r="AG17" i="31"/>
  <c r="AF17" i="31"/>
  <c r="AE17" i="31"/>
  <c r="AD17" i="31"/>
  <c r="AC17" i="31"/>
  <c r="AB17" i="31"/>
  <c r="AA17" i="31"/>
  <c r="Z17" i="31"/>
  <c r="Y17" i="31"/>
  <c r="X17" i="31"/>
  <c r="W17" i="31"/>
  <c r="V17" i="31"/>
  <c r="U17" i="31"/>
  <c r="Q17" i="31"/>
  <c r="P17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AH16" i="31"/>
  <c r="AG16" i="31"/>
  <c r="AF16" i="31"/>
  <c r="AE16" i="31"/>
  <c r="AD16" i="31"/>
  <c r="AC16" i="31"/>
  <c r="AB16" i="31"/>
  <c r="AA16" i="31"/>
  <c r="Z16" i="31"/>
  <c r="Y16" i="31"/>
  <c r="X16" i="31"/>
  <c r="W16" i="31"/>
  <c r="V16" i="31"/>
  <c r="U16" i="31"/>
  <c r="Q16" i="31"/>
  <c r="P16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AH15" i="31"/>
  <c r="AG15" i="31"/>
  <c r="AF15" i="31"/>
  <c r="AE15" i="31"/>
  <c r="AD15" i="31"/>
  <c r="AC15" i="31"/>
  <c r="AB15" i="31"/>
  <c r="AA15" i="31"/>
  <c r="Z15" i="31"/>
  <c r="Y15" i="31"/>
  <c r="X15" i="31"/>
  <c r="W15" i="31"/>
  <c r="V15" i="31"/>
  <c r="U15" i="31"/>
  <c r="Q15" i="31"/>
  <c r="P15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AH13" i="31"/>
  <c r="AG13" i="31"/>
  <c r="AF13" i="31"/>
  <c r="AE13" i="31"/>
  <c r="AD13" i="31"/>
  <c r="AC13" i="31"/>
  <c r="AB13" i="31"/>
  <c r="AA13" i="31"/>
  <c r="Z13" i="31"/>
  <c r="Y13" i="31"/>
  <c r="X13" i="31"/>
  <c r="W13" i="31"/>
  <c r="V13" i="31"/>
  <c r="U13" i="31"/>
  <c r="Q13" i="31"/>
  <c r="P13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AH10" i="31"/>
  <c r="AG10" i="31"/>
  <c r="AF10" i="31"/>
  <c r="AE10" i="31"/>
  <c r="AD10" i="31"/>
  <c r="AC10" i="31"/>
  <c r="AB10" i="31"/>
  <c r="AA10" i="31"/>
  <c r="Z10" i="31"/>
  <c r="Y10" i="31"/>
  <c r="X10" i="31"/>
  <c r="W10" i="31"/>
  <c r="V10" i="31"/>
  <c r="U10" i="31"/>
  <c r="Q10" i="31"/>
  <c r="P10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Q9" i="31"/>
  <c r="P9" i="31"/>
  <c r="O9" i="31"/>
  <c r="N9" i="31"/>
  <c r="M9" i="31"/>
  <c r="L9" i="31"/>
  <c r="K9" i="31"/>
  <c r="J9" i="31"/>
  <c r="I9" i="31"/>
  <c r="H9" i="31"/>
  <c r="G9" i="31"/>
  <c r="F9" i="31"/>
  <c r="E9" i="31"/>
  <c r="D9" i="31"/>
  <c r="AH6" i="31"/>
  <c r="AG6" i="31"/>
  <c r="AF6" i="31"/>
  <c r="AE6" i="31"/>
  <c r="AD6" i="31"/>
  <c r="AC6" i="31"/>
  <c r="AB6" i="31"/>
  <c r="AA6" i="31"/>
  <c r="Z6" i="31"/>
  <c r="Y6" i="31"/>
  <c r="X6" i="31"/>
  <c r="W6" i="31"/>
  <c r="V6" i="31"/>
  <c r="U6" i="31"/>
  <c r="Q6" i="31"/>
  <c r="P6" i="31"/>
  <c r="O6" i="31"/>
  <c r="N6" i="31"/>
  <c r="M6" i="31"/>
  <c r="L6" i="31"/>
  <c r="K6" i="31"/>
  <c r="J6" i="31"/>
  <c r="I6" i="31"/>
  <c r="H6" i="31"/>
  <c r="G6" i="31"/>
  <c r="F6" i="31"/>
  <c r="E6" i="31"/>
  <c r="D6" i="31"/>
  <c r="AH5" i="31"/>
  <c r="AG5" i="31"/>
  <c r="AF5" i="31"/>
  <c r="AE5" i="31"/>
  <c r="AD5" i="31"/>
  <c r="AC5" i="31"/>
  <c r="AB5" i="31"/>
  <c r="AA5" i="31"/>
  <c r="Z5" i="31"/>
  <c r="Y5" i="31"/>
  <c r="X5" i="31"/>
  <c r="W5" i="31"/>
  <c r="V5" i="31"/>
  <c r="U5" i="31"/>
  <c r="Q5" i="31"/>
  <c r="P5" i="31"/>
  <c r="O5" i="31"/>
  <c r="N5" i="31"/>
  <c r="M5" i="31"/>
  <c r="L5" i="31"/>
  <c r="K5" i="31"/>
  <c r="J5" i="31"/>
  <c r="I5" i="31"/>
  <c r="H5" i="31"/>
  <c r="G5" i="31"/>
  <c r="F5" i="31"/>
  <c r="E5" i="31"/>
  <c r="D5" i="31"/>
  <c r="D200" i="31" l="1"/>
  <c r="D202" i="31" s="1"/>
  <c r="D101" i="31"/>
  <c r="D103" i="31" s="1"/>
  <c r="H101" i="31"/>
  <c r="H103" i="31" s="1"/>
  <c r="P101" i="31"/>
  <c r="P103" i="31" s="1"/>
  <c r="E200" i="31"/>
  <c r="E202" i="31" s="1"/>
  <c r="E101" i="31"/>
  <c r="E103" i="31" s="1"/>
  <c r="I101" i="31"/>
  <c r="I103" i="31" s="1"/>
  <c r="M101" i="31"/>
  <c r="M103" i="31" s="1"/>
  <c r="X101" i="31"/>
  <c r="X103" i="31" s="1"/>
  <c r="AF101" i="31"/>
  <c r="AF103" i="31" s="1"/>
  <c r="AH200" i="31"/>
  <c r="Q101" i="31"/>
  <c r="Q103" i="31" s="1"/>
  <c r="AB101" i="31"/>
  <c r="AB103" i="31" s="1"/>
  <c r="V101" i="31"/>
  <c r="V103" i="31" s="1"/>
  <c r="J101" i="31"/>
  <c r="J103" i="31" s="1"/>
  <c r="Y101" i="31"/>
  <c r="Y103" i="31" s="1"/>
  <c r="AG101" i="31"/>
  <c r="AG103" i="31" s="1"/>
  <c r="L101" i="31"/>
  <c r="L103" i="31" s="1"/>
  <c r="AB200" i="31"/>
  <c r="AB202" i="31" s="1"/>
  <c r="H200" i="31"/>
  <c r="H202" i="31" s="1"/>
  <c r="L200" i="31"/>
  <c r="L202" i="31" s="1"/>
  <c r="P200" i="31"/>
  <c r="P202" i="31" s="1"/>
  <c r="AA200" i="31"/>
  <c r="AA202" i="31" s="1"/>
  <c r="AE200" i="31"/>
  <c r="AE202" i="31" s="1"/>
  <c r="O200" i="31"/>
  <c r="O202" i="31" s="1"/>
  <c r="AD200" i="31"/>
  <c r="AD202" i="31" s="1"/>
  <c r="AD101" i="31"/>
  <c r="AD103" i="31" s="1"/>
  <c r="F101" i="31"/>
  <c r="F103" i="31" s="1"/>
  <c r="U101" i="31"/>
  <c r="U103" i="31" s="1"/>
  <c r="G101" i="31"/>
  <c r="G103" i="31" s="1"/>
  <c r="AE101" i="31"/>
  <c r="AE103" i="31" s="1"/>
  <c r="M200" i="31"/>
  <c r="M202" i="31" s="1"/>
  <c r="I200" i="31"/>
  <c r="I202" i="31" s="1"/>
  <c r="X200" i="31"/>
  <c r="X202" i="31" s="1"/>
  <c r="AF200" i="31"/>
  <c r="AF202" i="31" s="1"/>
  <c r="V200" i="31"/>
  <c r="V202" i="31" s="1"/>
  <c r="G200" i="31"/>
  <c r="G202" i="31" s="1"/>
  <c r="N200" i="31"/>
  <c r="N202" i="31" s="1"/>
  <c r="AG200" i="31"/>
  <c r="AG202" i="31" s="1"/>
  <c r="AH198" i="31"/>
  <c r="G99" i="31"/>
  <c r="K99" i="31"/>
  <c r="K101" i="31" s="1"/>
  <c r="K103" i="31" s="1"/>
  <c r="O99" i="31"/>
  <c r="O101" i="31" s="1"/>
  <c r="O103" i="31" s="1"/>
  <c r="AG204" i="23" l="1"/>
  <c r="AH201" i="23"/>
  <c r="AG201" i="23"/>
  <c r="AF201" i="23"/>
  <c r="AE201" i="23"/>
  <c r="AD201" i="23"/>
  <c r="AC201" i="23"/>
  <c r="AB201" i="23"/>
  <c r="AA201" i="23"/>
  <c r="Z201" i="23"/>
  <c r="Y201" i="23"/>
  <c r="X201" i="23"/>
  <c r="W201" i="23"/>
  <c r="V201" i="23"/>
  <c r="U201" i="23"/>
  <c r="Q201" i="23"/>
  <c r="P201" i="23"/>
  <c r="O201" i="23"/>
  <c r="N201" i="23"/>
  <c r="M201" i="23"/>
  <c r="L201" i="23"/>
  <c r="K201" i="23"/>
  <c r="J201" i="23"/>
  <c r="I201" i="23"/>
  <c r="H201" i="23"/>
  <c r="G201" i="23"/>
  <c r="F201" i="23"/>
  <c r="E201" i="23"/>
  <c r="D201" i="23"/>
  <c r="X200" i="23"/>
  <c r="X202" i="23" s="1"/>
  <c r="J200" i="23"/>
  <c r="J202" i="23" s="1"/>
  <c r="AH198" i="23"/>
  <c r="AF198" i="23"/>
  <c r="AD198" i="23"/>
  <c r="AB198" i="23"/>
  <c r="Y198" i="23"/>
  <c r="X198" i="23"/>
  <c r="Q198" i="23"/>
  <c r="O198" i="23"/>
  <c r="K198" i="23"/>
  <c r="E198" i="23"/>
  <c r="P197" i="23"/>
  <c r="O197" i="23"/>
  <c r="N197" i="23"/>
  <c r="M197" i="23"/>
  <c r="L197" i="23"/>
  <c r="K197" i="23"/>
  <c r="J197" i="23"/>
  <c r="I197" i="23"/>
  <c r="H197" i="23"/>
  <c r="G197" i="23"/>
  <c r="F197" i="23"/>
  <c r="E197" i="23"/>
  <c r="D197" i="23"/>
  <c r="AH196" i="23"/>
  <c r="AG196" i="23"/>
  <c r="AG198" i="23" s="1"/>
  <c r="AF196" i="23"/>
  <c r="AE196" i="23"/>
  <c r="AE198" i="23" s="1"/>
  <c r="AD196" i="23"/>
  <c r="AC196" i="23"/>
  <c r="AC198" i="23" s="1"/>
  <c r="AB196" i="23"/>
  <c r="AA196" i="23"/>
  <c r="AA198" i="23" s="1"/>
  <c r="Z196" i="23"/>
  <c r="Z198" i="23" s="1"/>
  <c r="Y196" i="23"/>
  <c r="X196" i="23"/>
  <c r="W196" i="23"/>
  <c r="W198" i="23" s="1"/>
  <c r="V196" i="23"/>
  <c r="V198" i="23" s="1"/>
  <c r="U196" i="23"/>
  <c r="U198" i="23" s="1"/>
  <c r="Q196" i="23"/>
  <c r="P196" i="23"/>
  <c r="O196" i="23"/>
  <c r="N196" i="23"/>
  <c r="M196" i="23"/>
  <c r="L196" i="23"/>
  <c r="K196" i="23"/>
  <c r="J196" i="23"/>
  <c r="J198" i="23" s="1"/>
  <c r="I196" i="23"/>
  <c r="H196" i="23"/>
  <c r="G196" i="23"/>
  <c r="G198" i="23" s="1"/>
  <c r="F196" i="23"/>
  <c r="F198" i="23" s="1"/>
  <c r="E196" i="23"/>
  <c r="D196" i="23"/>
  <c r="Q195" i="23"/>
  <c r="P195" i="23"/>
  <c r="P198" i="23" s="1"/>
  <c r="O195" i="23"/>
  <c r="N195" i="23"/>
  <c r="N198" i="23" s="1"/>
  <c r="M195" i="23"/>
  <c r="M198" i="23" s="1"/>
  <c r="L195" i="23"/>
  <c r="L198" i="23" s="1"/>
  <c r="K195" i="23"/>
  <c r="J195" i="23"/>
  <c r="I195" i="23"/>
  <c r="I198" i="23" s="1"/>
  <c r="H195" i="23"/>
  <c r="H198" i="23" s="1"/>
  <c r="G195" i="23"/>
  <c r="F195" i="23"/>
  <c r="E195" i="23"/>
  <c r="D195" i="23"/>
  <c r="D198" i="23" s="1"/>
  <c r="AH191" i="23"/>
  <c r="AG191" i="23"/>
  <c r="AF191" i="23"/>
  <c r="AE191" i="23"/>
  <c r="AD191" i="23"/>
  <c r="AC191" i="23"/>
  <c r="AB191" i="23"/>
  <c r="AA191" i="23"/>
  <c r="Z191" i="23"/>
  <c r="Y191" i="23"/>
  <c r="X191" i="23"/>
  <c r="W191" i="23"/>
  <c r="V191" i="23"/>
  <c r="U191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E191" i="23"/>
  <c r="D191" i="23"/>
  <c r="AH189" i="23"/>
  <c r="AG189" i="23"/>
  <c r="AF189" i="23"/>
  <c r="AE189" i="23"/>
  <c r="AD189" i="23"/>
  <c r="AC189" i="23"/>
  <c r="AB189" i="23"/>
  <c r="AA189" i="23"/>
  <c r="Z189" i="23"/>
  <c r="Y189" i="23"/>
  <c r="X189" i="23"/>
  <c r="W189" i="23"/>
  <c r="V189" i="23"/>
  <c r="U189" i="23"/>
  <c r="Q189" i="23"/>
  <c r="P189" i="23"/>
  <c r="O189" i="23"/>
  <c r="N189" i="23"/>
  <c r="M189" i="23"/>
  <c r="L189" i="23"/>
  <c r="K189" i="23"/>
  <c r="J189" i="23"/>
  <c r="I189" i="23"/>
  <c r="H189" i="23"/>
  <c r="G189" i="23"/>
  <c r="F189" i="23"/>
  <c r="E189" i="23"/>
  <c r="D189" i="23"/>
  <c r="AH187" i="23"/>
  <c r="AG187" i="23"/>
  <c r="AF187" i="23"/>
  <c r="AE187" i="23"/>
  <c r="AD187" i="23"/>
  <c r="AC187" i="23"/>
  <c r="AB187" i="23"/>
  <c r="AA187" i="23"/>
  <c r="Z187" i="23"/>
  <c r="Y187" i="23"/>
  <c r="X187" i="23"/>
  <c r="W187" i="23"/>
  <c r="V187" i="23"/>
  <c r="U187" i="23"/>
  <c r="Q187" i="23"/>
  <c r="P187" i="23"/>
  <c r="L187" i="23"/>
  <c r="I187" i="23"/>
  <c r="H187" i="23"/>
  <c r="E187" i="23"/>
  <c r="D187" i="23"/>
  <c r="P184" i="23"/>
  <c r="O184" i="23"/>
  <c r="O187" i="23" s="1"/>
  <c r="N184" i="23"/>
  <c r="N187" i="23" s="1"/>
  <c r="M184" i="23"/>
  <c r="M187" i="23" s="1"/>
  <c r="L184" i="23"/>
  <c r="K184" i="23"/>
  <c r="K187" i="23" s="1"/>
  <c r="J184" i="23"/>
  <c r="J187" i="23" s="1"/>
  <c r="I184" i="23"/>
  <c r="H184" i="23"/>
  <c r="G184" i="23"/>
  <c r="G187" i="23" s="1"/>
  <c r="F184" i="23"/>
  <c r="F187" i="23" s="1"/>
  <c r="E184" i="23"/>
  <c r="D184" i="23"/>
  <c r="AF183" i="23"/>
  <c r="AB183" i="23"/>
  <c r="X183" i="23"/>
  <c r="V183" i="23"/>
  <c r="I183" i="23"/>
  <c r="P180" i="23"/>
  <c r="O180" i="23"/>
  <c r="N180" i="23"/>
  <c r="M180" i="23"/>
  <c r="L180" i="23"/>
  <c r="K180" i="23"/>
  <c r="J180" i="23"/>
  <c r="I180" i="23"/>
  <c r="H180" i="23"/>
  <c r="G180" i="23"/>
  <c r="F180" i="23"/>
  <c r="E180" i="23"/>
  <c r="D180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D179" i="23"/>
  <c r="P178" i="23"/>
  <c r="O178" i="23"/>
  <c r="N178" i="23"/>
  <c r="M178" i="23"/>
  <c r="M183" i="23" s="1"/>
  <c r="L178" i="23"/>
  <c r="K178" i="23"/>
  <c r="J178" i="23"/>
  <c r="I178" i="23"/>
  <c r="H178" i="23"/>
  <c r="G178" i="23"/>
  <c r="F178" i="23"/>
  <c r="E178" i="23"/>
  <c r="E183" i="23" s="1"/>
  <c r="D178" i="23"/>
  <c r="P177" i="23"/>
  <c r="O177" i="23"/>
  <c r="N177" i="23"/>
  <c r="M177" i="23"/>
  <c r="L177" i="23"/>
  <c r="K177" i="23"/>
  <c r="J177" i="23"/>
  <c r="I177" i="23"/>
  <c r="H177" i="23"/>
  <c r="G177" i="23"/>
  <c r="F177" i="23"/>
  <c r="E177" i="23"/>
  <c r="D177" i="23"/>
  <c r="AH175" i="23"/>
  <c r="AH183" i="23" s="1"/>
  <c r="AG175" i="23"/>
  <c r="AG183" i="23" s="1"/>
  <c r="AF175" i="23"/>
  <c r="AE175" i="23"/>
  <c r="AE183" i="23" s="1"/>
  <c r="AD175" i="23"/>
  <c r="AD183" i="23" s="1"/>
  <c r="AC175" i="23"/>
  <c r="AC183" i="23" s="1"/>
  <c r="AB175" i="23"/>
  <c r="AA175" i="23"/>
  <c r="AA183" i="23" s="1"/>
  <c r="Z175" i="23"/>
  <c r="Z183" i="23" s="1"/>
  <c r="Y175" i="23"/>
  <c r="Y183" i="23" s="1"/>
  <c r="X175" i="23"/>
  <c r="W175" i="23"/>
  <c r="W183" i="23" s="1"/>
  <c r="V175" i="23"/>
  <c r="U175" i="23"/>
  <c r="U183" i="23" s="1"/>
  <c r="Q175" i="23"/>
  <c r="Q183" i="23" s="1"/>
  <c r="P175" i="23"/>
  <c r="O175" i="23"/>
  <c r="N175" i="23"/>
  <c r="N183" i="23" s="1"/>
  <c r="M175" i="23"/>
  <c r="L175" i="23"/>
  <c r="K175" i="23"/>
  <c r="J175" i="23"/>
  <c r="J183" i="23" s="1"/>
  <c r="I175" i="23"/>
  <c r="H175" i="23"/>
  <c r="G175" i="23"/>
  <c r="G183" i="23" s="1"/>
  <c r="F175" i="23"/>
  <c r="F183" i="23" s="1"/>
  <c r="E175" i="23"/>
  <c r="D175" i="23"/>
  <c r="AG173" i="23"/>
  <c r="AC173" i="23"/>
  <c r="AB173" i="23"/>
  <c r="Y173" i="23"/>
  <c r="X173" i="23"/>
  <c r="V173" i="23"/>
  <c r="N173" i="23"/>
  <c r="J173" i="23"/>
  <c r="I173" i="23"/>
  <c r="F173" i="23"/>
  <c r="E173" i="23"/>
  <c r="AH170" i="23"/>
  <c r="AH173" i="23" s="1"/>
  <c r="AG170" i="23"/>
  <c r="AF170" i="23"/>
  <c r="AF173" i="23" s="1"/>
  <c r="AE170" i="23"/>
  <c r="AE173" i="23" s="1"/>
  <c r="AD170" i="23"/>
  <c r="AD173" i="23" s="1"/>
  <c r="AC170" i="23"/>
  <c r="AB170" i="23"/>
  <c r="AA170" i="23"/>
  <c r="AA173" i="23" s="1"/>
  <c r="Z170" i="23"/>
  <c r="Z173" i="23" s="1"/>
  <c r="Y170" i="23"/>
  <c r="X170" i="23"/>
  <c r="W170" i="23"/>
  <c r="W173" i="23" s="1"/>
  <c r="V170" i="23"/>
  <c r="U170" i="23"/>
  <c r="U173" i="23" s="1"/>
  <c r="Q170" i="23"/>
  <c r="Q173" i="23" s="1"/>
  <c r="P170" i="23"/>
  <c r="P173" i="23" s="1"/>
  <c r="O170" i="23"/>
  <c r="O173" i="23" s="1"/>
  <c r="N170" i="23"/>
  <c r="M170" i="23"/>
  <c r="M173" i="23" s="1"/>
  <c r="L170" i="23"/>
  <c r="L173" i="23" s="1"/>
  <c r="K170" i="23"/>
  <c r="K173" i="23" s="1"/>
  <c r="J170" i="23"/>
  <c r="I170" i="23"/>
  <c r="H170" i="23"/>
  <c r="H173" i="23" s="1"/>
  <c r="G170" i="23"/>
  <c r="G173" i="23" s="1"/>
  <c r="F170" i="23"/>
  <c r="E170" i="23"/>
  <c r="D170" i="23"/>
  <c r="D173" i="23" s="1"/>
  <c r="P169" i="23"/>
  <c r="O169" i="23"/>
  <c r="L169" i="23"/>
  <c r="H169" i="23"/>
  <c r="G169" i="23"/>
  <c r="D169" i="23"/>
  <c r="Q167" i="23"/>
  <c r="Q169" i="23" s="1"/>
  <c r="P167" i="23"/>
  <c r="O167" i="23"/>
  <c r="N167" i="23"/>
  <c r="N169" i="23" s="1"/>
  <c r="M167" i="23"/>
  <c r="M169" i="23" s="1"/>
  <c r="L167" i="23"/>
  <c r="K167" i="23"/>
  <c r="K169" i="23" s="1"/>
  <c r="J167" i="23"/>
  <c r="J169" i="23" s="1"/>
  <c r="I167" i="23"/>
  <c r="I169" i="23" s="1"/>
  <c r="H167" i="23"/>
  <c r="G167" i="23"/>
  <c r="F167" i="23"/>
  <c r="F169" i="23" s="1"/>
  <c r="E167" i="23"/>
  <c r="E169" i="23" s="1"/>
  <c r="D167" i="23"/>
  <c r="AH164" i="23"/>
  <c r="AG164" i="23"/>
  <c r="AF164" i="23"/>
  <c r="AE164" i="23"/>
  <c r="AD164" i="23"/>
  <c r="AC164" i="23"/>
  <c r="AB164" i="23"/>
  <c r="AA164" i="23"/>
  <c r="Z164" i="23"/>
  <c r="Y164" i="23"/>
  <c r="X164" i="23"/>
  <c r="W164" i="23"/>
  <c r="V164" i="23"/>
  <c r="U164" i="23"/>
  <c r="Q164" i="23"/>
  <c r="P164" i="23"/>
  <c r="O164" i="23"/>
  <c r="N164" i="23"/>
  <c r="M164" i="23"/>
  <c r="L164" i="23"/>
  <c r="K164" i="23"/>
  <c r="J164" i="23"/>
  <c r="I164" i="23"/>
  <c r="H164" i="23"/>
  <c r="G164" i="23"/>
  <c r="F164" i="23"/>
  <c r="E164" i="23"/>
  <c r="D164" i="23"/>
  <c r="AH152" i="23"/>
  <c r="AG152" i="23"/>
  <c r="AF152" i="23"/>
  <c r="AE152" i="23"/>
  <c r="AD152" i="23"/>
  <c r="AC152" i="23"/>
  <c r="AB152" i="23"/>
  <c r="AA152" i="23"/>
  <c r="Z152" i="23"/>
  <c r="Y152" i="23"/>
  <c r="X152" i="23"/>
  <c r="W152" i="23"/>
  <c r="V152" i="23"/>
  <c r="U152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E152" i="23"/>
  <c r="D152" i="23"/>
  <c r="AB143" i="23"/>
  <c r="Z143" i="23"/>
  <c r="Q143" i="23"/>
  <c r="M143" i="23"/>
  <c r="I143" i="23"/>
  <c r="AH142" i="23"/>
  <c r="AG142" i="23"/>
  <c r="AF142" i="23"/>
  <c r="AE142" i="23"/>
  <c r="AD142" i="23"/>
  <c r="AC142" i="23"/>
  <c r="AB142" i="23"/>
  <c r="AA142" i="23"/>
  <c r="Z142" i="23"/>
  <c r="Y142" i="23"/>
  <c r="X142" i="23"/>
  <c r="W142" i="23"/>
  <c r="V142" i="23"/>
  <c r="U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AH141" i="23"/>
  <c r="AH143" i="23" s="1"/>
  <c r="AG141" i="23"/>
  <c r="AG143" i="23" s="1"/>
  <c r="AF141" i="23"/>
  <c r="AF143" i="23" s="1"/>
  <c r="AE141" i="23"/>
  <c r="AE143" i="23" s="1"/>
  <c r="AD141" i="23"/>
  <c r="AD143" i="23" s="1"/>
  <c r="AC141" i="23"/>
  <c r="AC143" i="23" s="1"/>
  <c r="AB141" i="23"/>
  <c r="AA141" i="23"/>
  <c r="AA143" i="23" s="1"/>
  <c r="Z141" i="23"/>
  <c r="Y141" i="23"/>
  <c r="Y143" i="23" s="1"/>
  <c r="X141" i="23"/>
  <c r="X143" i="23" s="1"/>
  <c r="W141" i="23"/>
  <c r="W143" i="23" s="1"/>
  <c r="V141" i="23"/>
  <c r="V143" i="23" s="1"/>
  <c r="U141" i="23"/>
  <c r="U143" i="23" s="1"/>
  <c r="Q141" i="23"/>
  <c r="P141" i="23"/>
  <c r="P143" i="23" s="1"/>
  <c r="O141" i="23"/>
  <c r="O143" i="23" s="1"/>
  <c r="N141" i="23"/>
  <c r="N143" i="23" s="1"/>
  <c r="M141" i="23"/>
  <c r="L141" i="23"/>
  <c r="L143" i="23" s="1"/>
  <c r="K141" i="23"/>
  <c r="K143" i="23" s="1"/>
  <c r="J141" i="23"/>
  <c r="J143" i="23" s="1"/>
  <c r="I141" i="23"/>
  <c r="H141" i="23"/>
  <c r="H143" i="23" s="1"/>
  <c r="G141" i="23"/>
  <c r="G143" i="23" s="1"/>
  <c r="F141" i="23"/>
  <c r="F143" i="23" s="1"/>
  <c r="E141" i="23"/>
  <c r="E143" i="23" s="1"/>
  <c r="D141" i="23"/>
  <c r="D143" i="23" s="1"/>
  <c r="AF139" i="23"/>
  <c r="AB139" i="23"/>
  <c r="AB200" i="23" s="1"/>
  <c r="AB202" i="23" s="1"/>
  <c r="Z139" i="23"/>
  <c r="X139" i="23"/>
  <c r="O139" i="23"/>
  <c r="M139" i="23"/>
  <c r="I139" i="23"/>
  <c r="E139" i="23"/>
  <c r="AH137" i="23"/>
  <c r="AH139" i="23" s="1"/>
  <c r="AG137" i="23"/>
  <c r="AG139" i="23" s="1"/>
  <c r="AF137" i="23"/>
  <c r="AE137" i="23"/>
  <c r="AE139" i="23" s="1"/>
  <c r="AD137" i="23"/>
  <c r="AD139" i="23" s="1"/>
  <c r="AC137" i="23"/>
  <c r="AC139" i="23" s="1"/>
  <c r="AC200" i="23" s="1"/>
  <c r="AC202" i="23" s="1"/>
  <c r="AB137" i="23"/>
  <c r="AA137" i="23"/>
  <c r="AA139" i="23" s="1"/>
  <c r="Z137" i="23"/>
  <c r="Y137" i="23"/>
  <c r="Y139" i="23" s="1"/>
  <c r="X137" i="23"/>
  <c r="W137" i="23"/>
  <c r="W139" i="23" s="1"/>
  <c r="V137" i="23"/>
  <c r="V139" i="23" s="1"/>
  <c r="U137" i="23"/>
  <c r="U139" i="23" s="1"/>
  <c r="Q137" i="23"/>
  <c r="Q139" i="23" s="1"/>
  <c r="P137" i="23"/>
  <c r="P139" i="23" s="1"/>
  <c r="O137" i="23"/>
  <c r="N137" i="23"/>
  <c r="N139" i="23" s="1"/>
  <c r="N200" i="23" s="1"/>
  <c r="N202" i="23" s="1"/>
  <c r="M137" i="23"/>
  <c r="L137" i="23"/>
  <c r="L139" i="23" s="1"/>
  <c r="K137" i="23"/>
  <c r="K139" i="23" s="1"/>
  <c r="J137" i="23"/>
  <c r="J139" i="23" s="1"/>
  <c r="I137" i="23"/>
  <c r="H137" i="23"/>
  <c r="H139" i="23" s="1"/>
  <c r="G137" i="23"/>
  <c r="G139" i="23" s="1"/>
  <c r="F137" i="23"/>
  <c r="F139" i="23" s="1"/>
  <c r="E137" i="23"/>
  <c r="D137" i="23"/>
  <c r="D139" i="23" s="1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E136" i="23"/>
  <c r="D136" i="23"/>
  <c r="AH134" i="23"/>
  <c r="AG134" i="23"/>
  <c r="AF134" i="23"/>
  <c r="AE134" i="23"/>
  <c r="AD134" i="23"/>
  <c r="AC134" i="23"/>
  <c r="AB134" i="23"/>
  <c r="AA134" i="23"/>
  <c r="Z134" i="23"/>
  <c r="Y134" i="23"/>
  <c r="X134" i="23"/>
  <c r="W134" i="23"/>
  <c r="V134" i="23"/>
  <c r="U134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E134" i="23"/>
  <c r="D134" i="23"/>
  <c r="AH133" i="23"/>
  <c r="AG133" i="23"/>
  <c r="AF133" i="23"/>
  <c r="AE133" i="23"/>
  <c r="AD133" i="23"/>
  <c r="AC133" i="23"/>
  <c r="AB133" i="23"/>
  <c r="AA133" i="23"/>
  <c r="Z133" i="23"/>
  <c r="Y133" i="23"/>
  <c r="X133" i="23"/>
  <c r="W133" i="23"/>
  <c r="V133" i="23"/>
  <c r="U133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D133" i="23"/>
  <c r="AH130" i="23"/>
  <c r="AG130" i="23"/>
  <c r="AF130" i="23"/>
  <c r="AE130" i="23"/>
  <c r="AD130" i="23"/>
  <c r="AC130" i="23"/>
  <c r="AB130" i="23"/>
  <c r="AA130" i="23"/>
  <c r="Z130" i="23"/>
  <c r="Y130" i="23"/>
  <c r="X130" i="23"/>
  <c r="W130" i="23"/>
  <c r="V130" i="23"/>
  <c r="U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D130" i="23"/>
  <c r="AH126" i="23"/>
  <c r="AG126" i="23"/>
  <c r="AF126" i="23"/>
  <c r="AE126" i="23"/>
  <c r="AD126" i="23"/>
  <c r="AC126" i="23"/>
  <c r="AB126" i="23"/>
  <c r="AA126" i="23"/>
  <c r="Z126" i="23"/>
  <c r="Y126" i="23"/>
  <c r="X126" i="23"/>
  <c r="W126" i="23"/>
  <c r="V126" i="23"/>
  <c r="U126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E126" i="23"/>
  <c r="D126" i="23"/>
  <c r="AH125" i="23"/>
  <c r="AG125" i="23"/>
  <c r="AF125" i="23"/>
  <c r="AE125" i="23"/>
  <c r="AD125" i="23"/>
  <c r="AC125" i="23"/>
  <c r="AB125" i="23"/>
  <c r="AA125" i="23"/>
  <c r="Z125" i="23"/>
  <c r="Y125" i="23"/>
  <c r="X125" i="23"/>
  <c r="W125" i="23"/>
  <c r="V125" i="23"/>
  <c r="U125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E125" i="23"/>
  <c r="D125" i="23"/>
  <c r="AH124" i="23"/>
  <c r="AG124" i="23"/>
  <c r="AF124" i="23"/>
  <c r="AE124" i="23"/>
  <c r="AD124" i="23"/>
  <c r="AC124" i="23"/>
  <c r="AB124" i="23"/>
  <c r="AA124" i="23"/>
  <c r="Z124" i="23"/>
  <c r="Y124" i="23"/>
  <c r="X124" i="23"/>
  <c r="W124" i="23"/>
  <c r="V124" i="23"/>
  <c r="U124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D124" i="23"/>
  <c r="AE122" i="23"/>
  <c r="AA122" i="23"/>
  <c r="Q122" i="23"/>
  <c r="P122" i="23"/>
  <c r="L122" i="23"/>
  <c r="H122" i="23"/>
  <c r="E122" i="23"/>
  <c r="E200" i="23" s="1"/>
  <c r="E202" i="23" s="1"/>
  <c r="AH120" i="23"/>
  <c r="AG120" i="23"/>
  <c r="AF120" i="23"/>
  <c r="AE120" i="23"/>
  <c r="AD120" i="23"/>
  <c r="AC120" i="23"/>
  <c r="AB120" i="23"/>
  <c r="AA120" i="23"/>
  <c r="Z120" i="23"/>
  <c r="Y120" i="23"/>
  <c r="X120" i="23"/>
  <c r="W120" i="23"/>
  <c r="V120" i="23"/>
  <c r="U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D120" i="23"/>
  <c r="AH119" i="23"/>
  <c r="AH122" i="23" s="1"/>
  <c r="AG119" i="23"/>
  <c r="AG122" i="23" s="1"/>
  <c r="AF119" i="23"/>
  <c r="AF122" i="23" s="1"/>
  <c r="AE119" i="23"/>
  <c r="AD119" i="23"/>
  <c r="AD122" i="23" s="1"/>
  <c r="AC119" i="23"/>
  <c r="AC122" i="23" s="1"/>
  <c r="AB119" i="23"/>
  <c r="AB122" i="23" s="1"/>
  <c r="AA119" i="23"/>
  <c r="Z119" i="23"/>
  <c r="Z122" i="23" s="1"/>
  <c r="Y119" i="23"/>
  <c r="Y122" i="23" s="1"/>
  <c r="X119" i="23"/>
  <c r="X122" i="23" s="1"/>
  <c r="W119" i="23"/>
  <c r="W122" i="23" s="1"/>
  <c r="V119" i="23"/>
  <c r="V122" i="23" s="1"/>
  <c r="U119" i="23"/>
  <c r="U122" i="23" s="1"/>
  <c r="Q119" i="23"/>
  <c r="P119" i="23"/>
  <c r="O119" i="23"/>
  <c r="O122" i="23" s="1"/>
  <c r="N119" i="23"/>
  <c r="N122" i="23" s="1"/>
  <c r="M119" i="23"/>
  <c r="M122" i="23" s="1"/>
  <c r="M200" i="23" s="1"/>
  <c r="M202" i="23" s="1"/>
  <c r="L119" i="23"/>
  <c r="K119" i="23"/>
  <c r="K122" i="23" s="1"/>
  <c r="J119" i="23"/>
  <c r="J122" i="23" s="1"/>
  <c r="I119" i="23"/>
  <c r="I122" i="23" s="1"/>
  <c r="H119" i="23"/>
  <c r="G119" i="23"/>
  <c r="G122" i="23" s="1"/>
  <c r="F119" i="23"/>
  <c r="F122" i="23" s="1"/>
  <c r="E119" i="23"/>
  <c r="D119" i="23"/>
  <c r="D122" i="23" s="1"/>
  <c r="AH118" i="23"/>
  <c r="AG118" i="23"/>
  <c r="AF118" i="23"/>
  <c r="AE118" i="23"/>
  <c r="AD118" i="23"/>
  <c r="AC118" i="23"/>
  <c r="AB118" i="23"/>
  <c r="AA118" i="23"/>
  <c r="Z118" i="23"/>
  <c r="Y118" i="23"/>
  <c r="X118" i="23"/>
  <c r="W118" i="23"/>
  <c r="V118" i="23"/>
  <c r="U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D118" i="23"/>
  <c r="AH117" i="23"/>
  <c r="AG117" i="23"/>
  <c r="AF117" i="23"/>
  <c r="AE117" i="23"/>
  <c r="AD117" i="23"/>
  <c r="AC117" i="23"/>
  <c r="AB117" i="23"/>
  <c r="AA117" i="23"/>
  <c r="Z117" i="23"/>
  <c r="Y117" i="23"/>
  <c r="X117" i="23"/>
  <c r="W117" i="23"/>
  <c r="V117" i="23"/>
  <c r="U117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D117" i="23"/>
  <c r="AH111" i="23"/>
  <c r="AF111" i="23"/>
  <c r="AB111" i="23"/>
  <c r="AA111" i="23"/>
  <c r="Q111" i="23"/>
  <c r="M111" i="23"/>
  <c r="I111" i="23"/>
  <c r="AH108" i="23"/>
  <c r="AG108" i="23"/>
  <c r="AG111" i="23" s="1"/>
  <c r="AF108" i="23"/>
  <c r="AE108" i="23"/>
  <c r="AE111" i="23" s="1"/>
  <c r="AD108" i="23"/>
  <c r="AD111" i="23" s="1"/>
  <c r="AC108" i="23"/>
  <c r="AC111" i="23" s="1"/>
  <c r="AB108" i="23"/>
  <c r="AA108" i="23"/>
  <c r="Z108" i="23"/>
  <c r="Z111" i="23" s="1"/>
  <c r="Y108" i="23"/>
  <c r="Y111" i="23" s="1"/>
  <c r="X108" i="23"/>
  <c r="X111" i="23" s="1"/>
  <c r="W108" i="23"/>
  <c r="W111" i="23" s="1"/>
  <c r="V108" i="23"/>
  <c r="V111" i="23" s="1"/>
  <c r="U108" i="23"/>
  <c r="U111" i="23" s="1"/>
  <c r="Q108" i="23"/>
  <c r="P108" i="23"/>
  <c r="P111" i="23" s="1"/>
  <c r="O108" i="23"/>
  <c r="O111" i="23" s="1"/>
  <c r="N108" i="23"/>
  <c r="N111" i="23" s="1"/>
  <c r="M108" i="23"/>
  <c r="L108" i="23"/>
  <c r="L111" i="23" s="1"/>
  <c r="K108" i="23"/>
  <c r="K111" i="23" s="1"/>
  <c r="J108" i="23"/>
  <c r="J111" i="23" s="1"/>
  <c r="I108" i="23"/>
  <c r="H108" i="23"/>
  <c r="H111" i="23" s="1"/>
  <c r="G108" i="23"/>
  <c r="G111" i="23" s="1"/>
  <c r="F108" i="23"/>
  <c r="F111" i="23" s="1"/>
  <c r="E108" i="23"/>
  <c r="E111" i="23" s="1"/>
  <c r="D108" i="23"/>
  <c r="D111" i="23" s="1"/>
  <c r="AG104" i="23"/>
  <c r="AH102" i="23"/>
  <c r="AG102" i="23"/>
  <c r="AF102" i="23"/>
  <c r="AE102" i="23"/>
  <c r="AD102" i="23"/>
  <c r="AC102" i="23"/>
  <c r="AB102" i="23"/>
  <c r="AA102" i="23"/>
  <c r="Z102" i="23"/>
  <c r="Y102" i="23"/>
  <c r="X102" i="23"/>
  <c r="W102" i="23"/>
  <c r="V102" i="23"/>
  <c r="U102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D102" i="23"/>
  <c r="AG99" i="23"/>
  <c r="AF99" i="23"/>
  <c r="AB99" i="23"/>
  <c r="AA99" i="23"/>
  <c r="X99" i="23"/>
  <c r="W99" i="23"/>
  <c r="V99" i="23"/>
  <c r="Q99" i="23"/>
  <c r="M99" i="23"/>
  <c r="H99" i="23"/>
  <c r="P94" i="23"/>
  <c r="O94" i="23"/>
  <c r="N94" i="23"/>
  <c r="M94" i="23"/>
  <c r="L94" i="23"/>
  <c r="K94" i="23"/>
  <c r="J94" i="23"/>
  <c r="I94" i="23"/>
  <c r="I99" i="23" s="1"/>
  <c r="H94" i="23"/>
  <c r="G94" i="23"/>
  <c r="F94" i="23"/>
  <c r="E94" i="23"/>
  <c r="E99" i="23" s="1"/>
  <c r="D94" i="23"/>
  <c r="D99" i="23" s="1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D93" i="23"/>
  <c r="AH92" i="23"/>
  <c r="AH99" i="23" s="1"/>
  <c r="AG92" i="23"/>
  <c r="AF92" i="23"/>
  <c r="AE92" i="23"/>
  <c r="AE99" i="23" s="1"/>
  <c r="AD92" i="23"/>
  <c r="AD99" i="23" s="1"/>
  <c r="AC92" i="23"/>
  <c r="AC99" i="23" s="1"/>
  <c r="AB92" i="23"/>
  <c r="AA92" i="23"/>
  <c r="Z92" i="23"/>
  <c r="Z99" i="23" s="1"/>
  <c r="Y92" i="23"/>
  <c r="Y99" i="23" s="1"/>
  <c r="X92" i="23"/>
  <c r="W92" i="23"/>
  <c r="V92" i="23"/>
  <c r="U92" i="23"/>
  <c r="U99" i="23" s="1"/>
  <c r="Q92" i="23"/>
  <c r="P92" i="23"/>
  <c r="P99" i="23" s="1"/>
  <c r="O92" i="23"/>
  <c r="O99" i="23" s="1"/>
  <c r="N92" i="23"/>
  <c r="N99" i="23" s="1"/>
  <c r="M92" i="23"/>
  <c r="L92" i="23"/>
  <c r="L99" i="23" s="1"/>
  <c r="K92" i="23"/>
  <c r="K99" i="23" s="1"/>
  <c r="J92" i="23"/>
  <c r="J99" i="23" s="1"/>
  <c r="I92" i="23"/>
  <c r="H92" i="23"/>
  <c r="G92" i="23"/>
  <c r="G99" i="23" s="1"/>
  <c r="F92" i="23"/>
  <c r="F99" i="23" s="1"/>
  <c r="E92" i="23"/>
  <c r="D92" i="23"/>
  <c r="AG91" i="23"/>
  <c r="AC91" i="23"/>
  <c r="AA91" i="23"/>
  <c r="Y91" i="23"/>
  <c r="V91" i="23"/>
  <c r="N91" i="23"/>
  <c r="J91" i="23"/>
  <c r="H91" i="23"/>
  <c r="F91" i="23"/>
  <c r="AH88" i="23"/>
  <c r="AH91" i="23" s="1"/>
  <c r="AG88" i="23"/>
  <c r="AF88" i="23"/>
  <c r="AF91" i="23" s="1"/>
  <c r="AE88" i="23"/>
  <c r="AE91" i="23" s="1"/>
  <c r="AD88" i="23"/>
  <c r="AD91" i="23" s="1"/>
  <c r="AC88" i="23"/>
  <c r="AB88" i="23"/>
  <c r="AB91" i="23" s="1"/>
  <c r="AA88" i="23"/>
  <c r="Z88" i="23"/>
  <c r="Z91" i="23" s="1"/>
  <c r="Y88" i="23"/>
  <c r="X88" i="23"/>
  <c r="X91" i="23" s="1"/>
  <c r="W88" i="23"/>
  <c r="W91" i="23" s="1"/>
  <c r="V88" i="23"/>
  <c r="U88" i="23"/>
  <c r="U91" i="23" s="1"/>
  <c r="Q88" i="23"/>
  <c r="Q91" i="23" s="1"/>
  <c r="P88" i="23"/>
  <c r="P91" i="23" s="1"/>
  <c r="O88" i="23"/>
  <c r="O91" i="23" s="1"/>
  <c r="N88" i="23"/>
  <c r="M88" i="23"/>
  <c r="M91" i="23" s="1"/>
  <c r="L88" i="23"/>
  <c r="L91" i="23" s="1"/>
  <c r="K88" i="23"/>
  <c r="K91" i="23" s="1"/>
  <c r="J88" i="23"/>
  <c r="I88" i="23"/>
  <c r="I91" i="23" s="1"/>
  <c r="H88" i="23"/>
  <c r="G88" i="23"/>
  <c r="G91" i="23" s="1"/>
  <c r="F88" i="23"/>
  <c r="E88" i="23"/>
  <c r="E91" i="23" s="1"/>
  <c r="D88" i="23"/>
  <c r="D91" i="23" s="1"/>
  <c r="AH87" i="23"/>
  <c r="AD87" i="23"/>
  <c r="AC87" i="23"/>
  <c r="Z87" i="23"/>
  <c r="Y87" i="23"/>
  <c r="O87" i="23"/>
  <c r="K87" i="23"/>
  <c r="J87" i="23"/>
  <c r="G87" i="23"/>
  <c r="F87" i="23"/>
  <c r="AH84" i="23"/>
  <c r="AG84" i="23"/>
  <c r="AG87" i="23" s="1"/>
  <c r="AF84" i="23"/>
  <c r="AF87" i="23" s="1"/>
  <c r="AE84" i="23"/>
  <c r="AE87" i="23" s="1"/>
  <c r="AD84" i="23"/>
  <c r="AC84" i="23"/>
  <c r="AB84" i="23"/>
  <c r="AB87" i="23" s="1"/>
  <c r="AA84" i="23"/>
  <c r="AA87" i="23" s="1"/>
  <c r="AA101" i="23" s="1"/>
  <c r="AA103" i="23" s="1"/>
  <c r="Z84" i="23"/>
  <c r="Y84" i="23"/>
  <c r="X84" i="23"/>
  <c r="X87" i="23" s="1"/>
  <c r="W84" i="23"/>
  <c r="W87" i="23" s="1"/>
  <c r="V84" i="23"/>
  <c r="V87" i="23" s="1"/>
  <c r="U84" i="23"/>
  <c r="U87" i="23" s="1"/>
  <c r="Q84" i="23"/>
  <c r="Q87" i="23" s="1"/>
  <c r="P84" i="23"/>
  <c r="P87" i="23" s="1"/>
  <c r="O84" i="23"/>
  <c r="N84" i="23"/>
  <c r="N87" i="23" s="1"/>
  <c r="M84" i="23"/>
  <c r="M87" i="23" s="1"/>
  <c r="L84" i="23"/>
  <c r="L87" i="23" s="1"/>
  <c r="K84" i="23"/>
  <c r="J84" i="23"/>
  <c r="I84" i="23"/>
  <c r="I87" i="23" s="1"/>
  <c r="H84" i="23"/>
  <c r="H87" i="23" s="1"/>
  <c r="G84" i="23"/>
  <c r="F84" i="23"/>
  <c r="E84" i="23"/>
  <c r="E87" i="23" s="1"/>
  <c r="D84" i="23"/>
  <c r="D87" i="23" s="1"/>
  <c r="AE83" i="23"/>
  <c r="AD83" i="23"/>
  <c r="AA83" i="23"/>
  <c r="Z83" i="23"/>
  <c r="Y83" i="23"/>
  <c r="P83" i="23"/>
  <c r="L83" i="23"/>
  <c r="K83" i="23"/>
  <c r="H83" i="23"/>
  <c r="G83" i="23"/>
  <c r="F83" i="23"/>
  <c r="AH80" i="23"/>
  <c r="AH83" i="23" s="1"/>
  <c r="AG80" i="23"/>
  <c r="AG83" i="23" s="1"/>
  <c r="AF80" i="23"/>
  <c r="AF83" i="23" s="1"/>
  <c r="AE80" i="23"/>
  <c r="AD80" i="23"/>
  <c r="AC80" i="23"/>
  <c r="AC83" i="23" s="1"/>
  <c r="AB80" i="23"/>
  <c r="AB83" i="23" s="1"/>
  <c r="AA80" i="23"/>
  <c r="Z80" i="23"/>
  <c r="Y80" i="23"/>
  <c r="X80" i="23"/>
  <c r="X83" i="23" s="1"/>
  <c r="W80" i="23"/>
  <c r="W83" i="23" s="1"/>
  <c r="V80" i="23"/>
  <c r="V83" i="23" s="1"/>
  <c r="U80" i="23"/>
  <c r="U83" i="23" s="1"/>
  <c r="Q80" i="23"/>
  <c r="Q83" i="23" s="1"/>
  <c r="P80" i="23"/>
  <c r="O80" i="23"/>
  <c r="O83" i="23" s="1"/>
  <c r="N80" i="23"/>
  <c r="N83" i="23" s="1"/>
  <c r="M80" i="23"/>
  <c r="M83" i="23" s="1"/>
  <c r="L80" i="23"/>
  <c r="K80" i="23"/>
  <c r="J80" i="23"/>
  <c r="J83" i="23" s="1"/>
  <c r="I80" i="23"/>
  <c r="I83" i="23" s="1"/>
  <c r="H80" i="23"/>
  <c r="G80" i="23"/>
  <c r="F80" i="23"/>
  <c r="E80" i="23"/>
  <c r="E83" i="23" s="1"/>
  <c r="D80" i="23"/>
  <c r="D83" i="23" s="1"/>
  <c r="AE79" i="23"/>
  <c r="AA79" i="23"/>
  <c r="Z79" i="23"/>
  <c r="L79" i="23"/>
  <c r="H79" i="23"/>
  <c r="G79" i="23"/>
  <c r="AH76" i="23"/>
  <c r="AH79" i="23" s="1"/>
  <c r="AG76" i="23"/>
  <c r="AG79" i="23" s="1"/>
  <c r="AF76" i="23"/>
  <c r="AF79" i="23" s="1"/>
  <c r="AE76" i="23"/>
  <c r="AD76" i="23"/>
  <c r="AD79" i="23" s="1"/>
  <c r="AC76" i="23"/>
  <c r="AC79" i="23" s="1"/>
  <c r="AB76" i="23"/>
  <c r="AB79" i="23" s="1"/>
  <c r="AA76" i="23"/>
  <c r="Z76" i="23"/>
  <c r="Y76" i="23"/>
  <c r="Y79" i="23" s="1"/>
  <c r="X76" i="23"/>
  <c r="X79" i="23" s="1"/>
  <c r="W76" i="23"/>
  <c r="W79" i="23" s="1"/>
  <c r="V76" i="23"/>
  <c r="V79" i="23" s="1"/>
  <c r="U76" i="23"/>
  <c r="U79" i="23" s="1"/>
  <c r="Q76" i="23"/>
  <c r="Q79" i="23" s="1"/>
  <c r="P76" i="23"/>
  <c r="P79" i="23" s="1"/>
  <c r="O76" i="23"/>
  <c r="O79" i="23" s="1"/>
  <c r="N76" i="23"/>
  <c r="N79" i="23" s="1"/>
  <c r="M76" i="23"/>
  <c r="M79" i="23" s="1"/>
  <c r="L76" i="23"/>
  <c r="K76" i="23"/>
  <c r="K79" i="23" s="1"/>
  <c r="J76" i="23"/>
  <c r="J79" i="23" s="1"/>
  <c r="I76" i="23"/>
  <c r="I79" i="23" s="1"/>
  <c r="H76" i="23"/>
  <c r="G76" i="23"/>
  <c r="F76" i="23"/>
  <c r="F79" i="23" s="1"/>
  <c r="E76" i="23"/>
  <c r="E79" i="23" s="1"/>
  <c r="D76" i="23"/>
  <c r="D79" i="23" s="1"/>
  <c r="AG75" i="23"/>
  <c r="AC75" i="23"/>
  <c r="AA75" i="23"/>
  <c r="Y75" i="23"/>
  <c r="N75" i="23"/>
  <c r="J75" i="23"/>
  <c r="H75" i="23"/>
  <c r="F75" i="23"/>
  <c r="AH72" i="23"/>
  <c r="AH75" i="23" s="1"/>
  <c r="AG72" i="23"/>
  <c r="AF72" i="23"/>
  <c r="AF75" i="23" s="1"/>
  <c r="AE72" i="23"/>
  <c r="AE75" i="23" s="1"/>
  <c r="AD72" i="23"/>
  <c r="AD75" i="23" s="1"/>
  <c r="AC72" i="23"/>
  <c r="AB72" i="23"/>
  <c r="AB75" i="23" s="1"/>
  <c r="AA72" i="23"/>
  <c r="Z72" i="23"/>
  <c r="Z75" i="23" s="1"/>
  <c r="Y72" i="23"/>
  <c r="X72" i="23"/>
  <c r="X75" i="23" s="1"/>
  <c r="W72" i="23"/>
  <c r="W75" i="23" s="1"/>
  <c r="V72" i="23"/>
  <c r="V75" i="23" s="1"/>
  <c r="U72" i="23"/>
  <c r="U75" i="23" s="1"/>
  <c r="Q72" i="23"/>
  <c r="Q75" i="23" s="1"/>
  <c r="P72" i="23"/>
  <c r="P75" i="23" s="1"/>
  <c r="O72" i="23"/>
  <c r="O75" i="23" s="1"/>
  <c r="N72" i="23"/>
  <c r="M72" i="23"/>
  <c r="M75" i="23" s="1"/>
  <c r="L72" i="23"/>
  <c r="L75" i="23" s="1"/>
  <c r="K72" i="23"/>
  <c r="K75" i="23" s="1"/>
  <c r="J72" i="23"/>
  <c r="I72" i="23"/>
  <c r="I75" i="23" s="1"/>
  <c r="H72" i="23"/>
  <c r="G72" i="23"/>
  <c r="G75" i="23" s="1"/>
  <c r="F72" i="23"/>
  <c r="E72" i="23"/>
  <c r="E75" i="23" s="1"/>
  <c r="D72" i="23"/>
  <c r="D75" i="23" s="1"/>
  <c r="AH71" i="23"/>
  <c r="AG71" i="23"/>
  <c r="AF71" i="23"/>
  <c r="AE71" i="23"/>
  <c r="AD71" i="23"/>
  <c r="AC71" i="23"/>
  <c r="AB71" i="23"/>
  <c r="AA71" i="23"/>
  <c r="Z71" i="23"/>
  <c r="Y71" i="23"/>
  <c r="X71" i="23"/>
  <c r="W71" i="23"/>
  <c r="V71" i="23"/>
  <c r="U71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71" i="23"/>
  <c r="AH67" i="23"/>
  <c r="AD67" i="23"/>
  <c r="AC67" i="23"/>
  <c r="Z67" i="23"/>
  <c r="Y67" i="23"/>
  <c r="O67" i="23"/>
  <c r="K67" i="23"/>
  <c r="J67" i="23"/>
  <c r="G67" i="23"/>
  <c r="F67" i="23"/>
  <c r="AH64" i="23"/>
  <c r="AG64" i="23"/>
  <c r="AG67" i="23" s="1"/>
  <c r="AF64" i="23"/>
  <c r="AF67" i="23" s="1"/>
  <c r="AE64" i="23"/>
  <c r="AE67" i="23" s="1"/>
  <c r="AD64" i="23"/>
  <c r="AC64" i="23"/>
  <c r="AB64" i="23"/>
  <c r="AB67" i="23" s="1"/>
  <c r="AA64" i="23"/>
  <c r="AA67" i="23" s="1"/>
  <c r="Z64" i="23"/>
  <c r="Y64" i="23"/>
  <c r="X64" i="23"/>
  <c r="X67" i="23" s="1"/>
  <c r="W64" i="23"/>
  <c r="W67" i="23" s="1"/>
  <c r="V64" i="23"/>
  <c r="V67" i="23" s="1"/>
  <c r="U64" i="23"/>
  <c r="U67" i="23" s="1"/>
  <c r="Q64" i="23"/>
  <c r="Q67" i="23" s="1"/>
  <c r="P64" i="23"/>
  <c r="P67" i="23" s="1"/>
  <c r="O64" i="23"/>
  <c r="N64" i="23"/>
  <c r="N67" i="23" s="1"/>
  <c r="M64" i="23"/>
  <c r="M67" i="23" s="1"/>
  <c r="L64" i="23"/>
  <c r="L67" i="23" s="1"/>
  <c r="K64" i="23"/>
  <c r="J64" i="23"/>
  <c r="I64" i="23"/>
  <c r="I67" i="23" s="1"/>
  <c r="H64" i="23"/>
  <c r="H67" i="23" s="1"/>
  <c r="G64" i="23"/>
  <c r="F64" i="23"/>
  <c r="E64" i="23"/>
  <c r="E67" i="23" s="1"/>
  <c r="D64" i="23"/>
  <c r="D67" i="23" s="1"/>
  <c r="AE63" i="23"/>
  <c r="AD63" i="23"/>
  <c r="AA63" i="23"/>
  <c r="Z63" i="23"/>
  <c r="Y63" i="23"/>
  <c r="P63" i="23"/>
  <c r="L63" i="23"/>
  <c r="K63" i="23"/>
  <c r="H63" i="23"/>
  <c r="G63" i="23"/>
  <c r="F63" i="23"/>
  <c r="AH56" i="23"/>
  <c r="AG56" i="23"/>
  <c r="AF56" i="23"/>
  <c r="AE56" i="23"/>
  <c r="AD56" i="23"/>
  <c r="AC56" i="23"/>
  <c r="AB56" i="23"/>
  <c r="AA56" i="23"/>
  <c r="Z56" i="23"/>
  <c r="Y56" i="23"/>
  <c r="X56" i="23"/>
  <c r="W56" i="23"/>
  <c r="V56" i="23"/>
  <c r="U56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D56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AH54" i="23"/>
  <c r="AG54" i="23"/>
  <c r="AF54" i="23"/>
  <c r="AE54" i="23"/>
  <c r="AD54" i="23"/>
  <c r="AC54" i="23"/>
  <c r="AB54" i="23"/>
  <c r="AA54" i="23"/>
  <c r="Z54" i="23"/>
  <c r="Y54" i="23"/>
  <c r="X54" i="23"/>
  <c r="W54" i="23"/>
  <c r="V54" i="23"/>
  <c r="U54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D54" i="23"/>
  <c r="AH53" i="23"/>
  <c r="AG53" i="23"/>
  <c r="AF53" i="23"/>
  <c r="AE53" i="23"/>
  <c r="AD53" i="23"/>
  <c r="AC53" i="23"/>
  <c r="AB53" i="23"/>
  <c r="AA53" i="23"/>
  <c r="Z53" i="23"/>
  <c r="Y53" i="23"/>
  <c r="X53" i="23"/>
  <c r="W53" i="23"/>
  <c r="V53" i="23"/>
  <c r="U53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D53" i="23"/>
  <c r="AH50" i="23"/>
  <c r="AH63" i="23" s="1"/>
  <c r="AG50" i="23"/>
  <c r="AG63" i="23" s="1"/>
  <c r="AF50" i="23"/>
  <c r="AF63" i="23" s="1"/>
  <c r="AE50" i="23"/>
  <c r="AD50" i="23"/>
  <c r="AC50" i="23"/>
  <c r="AC63" i="23" s="1"/>
  <c r="AB50" i="23"/>
  <c r="AB63" i="23" s="1"/>
  <c r="AA50" i="23"/>
  <c r="Z50" i="23"/>
  <c r="Y50" i="23"/>
  <c r="X50" i="23"/>
  <c r="X63" i="23" s="1"/>
  <c r="W50" i="23"/>
  <c r="W63" i="23" s="1"/>
  <c r="V50" i="23"/>
  <c r="V63" i="23" s="1"/>
  <c r="U50" i="23"/>
  <c r="U63" i="23" s="1"/>
  <c r="Q50" i="23"/>
  <c r="Q63" i="23" s="1"/>
  <c r="P50" i="23"/>
  <c r="O50" i="23"/>
  <c r="O63" i="23" s="1"/>
  <c r="N50" i="23"/>
  <c r="N63" i="23" s="1"/>
  <c r="M50" i="23"/>
  <c r="M63" i="23" s="1"/>
  <c r="L50" i="23"/>
  <c r="K50" i="23"/>
  <c r="J50" i="23"/>
  <c r="J63" i="23" s="1"/>
  <c r="I50" i="23"/>
  <c r="I63" i="23" s="1"/>
  <c r="H50" i="23"/>
  <c r="G50" i="23"/>
  <c r="F50" i="23"/>
  <c r="E50" i="23"/>
  <c r="E63" i="23" s="1"/>
  <c r="D50" i="23"/>
  <c r="D63" i="23" s="1"/>
  <c r="AE49" i="23"/>
  <c r="AA49" i="23"/>
  <c r="Z49" i="23"/>
  <c r="L49" i="23"/>
  <c r="H49" i="23"/>
  <c r="G49" i="23"/>
  <c r="AH47" i="23"/>
  <c r="AH49" i="23" s="1"/>
  <c r="AG47" i="23"/>
  <c r="AG49" i="23" s="1"/>
  <c r="AF47" i="23"/>
  <c r="AF49" i="23" s="1"/>
  <c r="AE47" i="23"/>
  <c r="AD47" i="23"/>
  <c r="AD49" i="23" s="1"/>
  <c r="AC47" i="23"/>
  <c r="AC49" i="23" s="1"/>
  <c r="AB47" i="23"/>
  <c r="AB49" i="23" s="1"/>
  <c r="AA47" i="23"/>
  <c r="Z47" i="23"/>
  <c r="Y47" i="23"/>
  <c r="Y49" i="23" s="1"/>
  <c r="X47" i="23"/>
  <c r="X49" i="23" s="1"/>
  <c r="W47" i="23"/>
  <c r="W49" i="23" s="1"/>
  <c r="V47" i="23"/>
  <c r="V49" i="23" s="1"/>
  <c r="U47" i="23"/>
  <c r="U49" i="23" s="1"/>
  <c r="Q47" i="23"/>
  <c r="Q49" i="23" s="1"/>
  <c r="P47" i="23"/>
  <c r="P49" i="23" s="1"/>
  <c r="O47" i="23"/>
  <c r="O49" i="23" s="1"/>
  <c r="N47" i="23"/>
  <c r="N49" i="23" s="1"/>
  <c r="M47" i="23"/>
  <c r="M49" i="23" s="1"/>
  <c r="L47" i="23"/>
  <c r="K47" i="23"/>
  <c r="K49" i="23" s="1"/>
  <c r="J47" i="23"/>
  <c r="J49" i="23" s="1"/>
  <c r="I47" i="23"/>
  <c r="I49" i="23" s="1"/>
  <c r="H47" i="23"/>
  <c r="G47" i="23"/>
  <c r="F47" i="23"/>
  <c r="F49" i="23" s="1"/>
  <c r="E47" i="23"/>
  <c r="E49" i="23" s="1"/>
  <c r="D47" i="23"/>
  <c r="D49" i="23" s="1"/>
  <c r="AG46" i="23"/>
  <c r="AC46" i="23"/>
  <c r="AA46" i="23"/>
  <c r="Y46" i="23"/>
  <c r="N46" i="23"/>
  <c r="J46" i="23"/>
  <c r="H46" i="23"/>
  <c r="F46" i="23"/>
  <c r="AH44" i="23"/>
  <c r="AH46" i="23" s="1"/>
  <c r="AG44" i="23"/>
  <c r="AF44" i="23"/>
  <c r="AF46" i="23" s="1"/>
  <c r="AE44" i="23"/>
  <c r="AE46" i="23" s="1"/>
  <c r="AD44" i="23"/>
  <c r="AD46" i="23" s="1"/>
  <c r="AC44" i="23"/>
  <c r="AB44" i="23"/>
  <c r="AB46" i="23" s="1"/>
  <c r="AA44" i="23"/>
  <c r="Z44" i="23"/>
  <c r="Z46" i="23" s="1"/>
  <c r="Y44" i="23"/>
  <c r="X44" i="23"/>
  <c r="X46" i="23" s="1"/>
  <c r="W44" i="23"/>
  <c r="W46" i="23" s="1"/>
  <c r="V44" i="23"/>
  <c r="V46" i="23" s="1"/>
  <c r="U44" i="23"/>
  <c r="U46" i="23" s="1"/>
  <c r="Q44" i="23"/>
  <c r="Q46" i="23" s="1"/>
  <c r="P44" i="23"/>
  <c r="P46" i="23" s="1"/>
  <c r="O44" i="23"/>
  <c r="O46" i="23" s="1"/>
  <c r="N44" i="23"/>
  <c r="M44" i="23"/>
  <c r="M46" i="23" s="1"/>
  <c r="L44" i="23"/>
  <c r="L46" i="23" s="1"/>
  <c r="K44" i="23"/>
  <c r="K46" i="23" s="1"/>
  <c r="J44" i="23"/>
  <c r="I44" i="23"/>
  <c r="I46" i="23" s="1"/>
  <c r="H44" i="23"/>
  <c r="G44" i="23"/>
  <c r="G46" i="23" s="1"/>
  <c r="F44" i="23"/>
  <c r="E44" i="23"/>
  <c r="E46" i="23" s="1"/>
  <c r="D44" i="23"/>
  <c r="D46" i="23" s="1"/>
  <c r="AH43" i="23"/>
  <c r="AG43" i="23"/>
  <c r="AF43" i="23"/>
  <c r="AE43" i="23"/>
  <c r="AD43" i="23"/>
  <c r="AC43" i="23"/>
  <c r="AB43" i="23"/>
  <c r="AA43" i="23"/>
  <c r="Z43" i="23"/>
  <c r="Y43" i="23"/>
  <c r="X43" i="23"/>
  <c r="W43" i="23"/>
  <c r="V43" i="23"/>
  <c r="U43" i="23"/>
  <c r="P43" i="23"/>
  <c r="O43" i="23"/>
  <c r="N43" i="23"/>
  <c r="K43" i="23"/>
  <c r="H43" i="23"/>
  <c r="G43" i="23"/>
  <c r="D43" i="23"/>
  <c r="Q41" i="23"/>
  <c r="Q43" i="23" s="1"/>
  <c r="P41" i="23"/>
  <c r="O41" i="23"/>
  <c r="N41" i="23"/>
  <c r="M41" i="23"/>
  <c r="M43" i="23" s="1"/>
  <c r="L41" i="23"/>
  <c r="L43" i="23" s="1"/>
  <c r="K41" i="23"/>
  <c r="J41" i="23"/>
  <c r="J43" i="23" s="1"/>
  <c r="I41" i="23"/>
  <c r="I43" i="23" s="1"/>
  <c r="H41" i="23"/>
  <c r="G41" i="23"/>
  <c r="F41" i="23"/>
  <c r="F43" i="23" s="1"/>
  <c r="E41" i="23"/>
  <c r="E43" i="23" s="1"/>
  <c r="D41" i="23"/>
  <c r="AH38" i="23"/>
  <c r="AG38" i="23"/>
  <c r="AF38" i="23"/>
  <c r="AE38" i="23"/>
  <c r="AD38" i="23"/>
  <c r="AC38" i="23"/>
  <c r="AB38" i="23"/>
  <c r="AA38" i="23"/>
  <c r="Z38" i="23"/>
  <c r="Y38" i="23"/>
  <c r="X38" i="23"/>
  <c r="W38" i="23"/>
  <c r="V38" i="23"/>
  <c r="U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AH37" i="23"/>
  <c r="AG37" i="23"/>
  <c r="AF37" i="23"/>
  <c r="AE37" i="23"/>
  <c r="AD37" i="23"/>
  <c r="AC37" i="23"/>
  <c r="AB37" i="23"/>
  <c r="AA37" i="23"/>
  <c r="Z37" i="23"/>
  <c r="Y37" i="23"/>
  <c r="X37" i="23"/>
  <c r="W37" i="23"/>
  <c r="V37" i="23"/>
  <c r="U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AF36" i="23"/>
  <c r="AE36" i="23"/>
  <c r="AB36" i="23"/>
  <c r="AA36" i="23"/>
  <c r="Q36" i="23"/>
  <c r="Q101" i="23" s="1"/>
  <c r="Q103" i="23" s="1"/>
  <c r="M36" i="23"/>
  <c r="M101" i="23" s="1"/>
  <c r="M103" i="23" s="1"/>
  <c r="L36" i="23"/>
  <c r="I36" i="23"/>
  <c r="H36" i="23"/>
  <c r="F36" i="23"/>
  <c r="F101" i="23" s="1"/>
  <c r="F103" i="23" s="1"/>
  <c r="AH34" i="23"/>
  <c r="AG34" i="23"/>
  <c r="AF34" i="23"/>
  <c r="AE34" i="23"/>
  <c r="AD34" i="23"/>
  <c r="AC34" i="23"/>
  <c r="AB34" i="23"/>
  <c r="AA34" i="23"/>
  <c r="Z34" i="23"/>
  <c r="Y34" i="23"/>
  <c r="X34" i="23"/>
  <c r="W34" i="23"/>
  <c r="V34" i="23"/>
  <c r="U34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D34" i="23"/>
  <c r="AH33" i="23"/>
  <c r="AH36" i="23" s="1"/>
  <c r="AG33" i="23"/>
  <c r="AG36" i="23" s="1"/>
  <c r="AF33" i="23"/>
  <c r="AE33" i="23"/>
  <c r="AD33" i="23"/>
  <c r="AD36" i="23" s="1"/>
  <c r="AC33" i="23"/>
  <c r="AC36" i="23" s="1"/>
  <c r="AB33" i="23"/>
  <c r="AA33" i="23"/>
  <c r="Z33" i="23"/>
  <c r="Z36" i="23" s="1"/>
  <c r="Y33" i="23"/>
  <c r="Y36" i="23" s="1"/>
  <c r="Y101" i="23" s="1"/>
  <c r="Y103" i="23" s="1"/>
  <c r="X33" i="23"/>
  <c r="X36" i="23" s="1"/>
  <c r="W33" i="23"/>
  <c r="W36" i="23" s="1"/>
  <c r="V33" i="23"/>
  <c r="V36" i="23" s="1"/>
  <c r="U33" i="23"/>
  <c r="U36" i="23" s="1"/>
  <c r="Q33" i="23"/>
  <c r="P33" i="23"/>
  <c r="P36" i="23" s="1"/>
  <c r="P101" i="23" s="1"/>
  <c r="P103" i="23" s="1"/>
  <c r="O33" i="23"/>
  <c r="O36" i="23" s="1"/>
  <c r="N33" i="23"/>
  <c r="N36" i="23" s="1"/>
  <c r="M33" i="23"/>
  <c r="L33" i="23"/>
  <c r="K33" i="23"/>
  <c r="K36" i="23" s="1"/>
  <c r="J33" i="23"/>
  <c r="J36" i="23" s="1"/>
  <c r="J101" i="23" s="1"/>
  <c r="J103" i="23" s="1"/>
  <c r="I33" i="23"/>
  <c r="H33" i="23"/>
  <c r="G33" i="23"/>
  <c r="G36" i="23" s="1"/>
  <c r="F33" i="23"/>
  <c r="E33" i="23"/>
  <c r="E36" i="23" s="1"/>
  <c r="D33" i="23"/>
  <c r="D36" i="23" s="1"/>
  <c r="AH32" i="23"/>
  <c r="AG32" i="23"/>
  <c r="AF32" i="23"/>
  <c r="AE32" i="23"/>
  <c r="AD32" i="23"/>
  <c r="AC32" i="23"/>
  <c r="AB32" i="23"/>
  <c r="AA32" i="23"/>
  <c r="Z32" i="23"/>
  <c r="Y32" i="23"/>
  <c r="X32" i="23"/>
  <c r="W32" i="23"/>
  <c r="V32" i="23"/>
  <c r="U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AH31" i="23"/>
  <c r="AG31" i="23"/>
  <c r="AF31" i="23"/>
  <c r="AE31" i="23"/>
  <c r="AD31" i="23"/>
  <c r="AC31" i="23"/>
  <c r="AB31" i="23"/>
  <c r="AA31" i="23"/>
  <c r="Z31" i="23"/>
  <c r="Y31" i="23"/>
  <c r="X31" i="23"/>
  <c r="W31" i="23"/>
  <c r="V31" i="23"/>
  <c r="U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AH30" i="23"/>
  <c r="AG30" i="23"/>
  <c r="AF30" i="23"/>
  <c r="AE30" i="23"/>
  <c r="AD30" i="23"/>
  <c r="AC30" i="23"/>
  <c r="AB30" i="23"/>
  <c r="AA30" i="23"/>
  <c r="Z30" i="23"/>
  <c r="Y30" i="23"/>
  <c r="X30" i="23"/>
  <c r="W30" i="23"/>
  <c r="V30" i="23"/>
  <c r="U30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D30" i="23"/>
  <c r="AH29" i="23"/>
  <c r="AG29" i="23"/>
  <c r="AF29" i="23"/>
  <c r="AE29" i="23"/>
  <c r="AD29" i="23"/>
  <c r="AC29" i="23"/>
  <c r="AB29" i="23"/>
  <c r="AA29" i="23"/>
  <c r="Z29" i="23"/>
  <c r="Y29" i="23"/>
  <c r="X29" i="23"/>
  <c r="W29" i="23"/>
  <c r="V29" i="23"/>
  <c r="U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D29" i="23"/>
  <c r="AH28" i="23"/>
  <c r="AG28" i="23"/>
  <c r="AF28" i="23"/>
  <c r="AE28" i="23"/>
  <c r="AD28" i="23"/>
  <c r="AC28" i="23"/>
  <c r="AB28" i="23"/>
  <c r="AA28" i="23"/>
  <c r="Z28" i="23"/>
  <c r="Y28" i="23"/>
  <c r="X28" i="23"/>
  <c r="W28" i="23"/>
  <c r="V28" i="23"/>
  <c r="U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D28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AH25" i="23"/>
  <c r="AG25" i="23"/>
  <c r="AF25" i="23"/>
  <c r="AE25" i="23"/>
  <c r="AD25" i="23"/>
  <c r="AC25" i="23"/>
  <c r="AB25" i="23"/>
  <c r="AA25" i="23"/>
  <c r="Z25" i="23"/>
  <c r="Y25" i="23"/>
  <c r="X25" i="23"/>
  <c r="W25" i="23"/>
  <c r="V25" i="23"/>
  <c r="U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D25" i="23"/>
  <c r="AH24" i="23"/>
  <c r="AG24" i="23"/>
  <c r="AF24" i="23"/>
  <c r="AE24" i="23"/>
  <c r="AD24" i="23"/>
  <c r="AC24" i="23"/>
  <c r="AB24" i="23"/>
  <c r="AA24" i="23"/>
  <c r="Z24" i="23"/>
  <c r="Y24" i="23"/>
  <c r="X24" i="23"/>
  <c r="W24" i="23"/>
  <c r="V24" i="23"/>
  <c r="U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D24" i="23"/>
  <c r="AH23" i="23"/>
  <c r="AG23" i="23"/>
  <c r="AF23" i="23"/>
  <c r="AE23" i="23"/>
  <c r="AD23" i="23"/>
  <c r="AC23" i="23"/>
  <c r="AB23" i="23"/>
  <c r="AA23" i="23"/>
  <c r="Z23" i="23"/>
  <c r="Y23" i="23"/>
  <c r="X23" i="23"/>
  <c r="W23" i="23"/>
  <c r="V23" i="23"/>
  <c r="U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AH21" i="23"/>
  <c r="AG21" i="23"/>
  <c r="AF21" i="23"/>
  <c r="AE21" i="23"/>
  <c r="AD21" i="23"/>
  <c r="AC21" i="23"/>
  <c r="AB21" i="23"/>
  <c r="AA21" i="23"/>
  <c r="Z21" i="23"/>
  <c r="Y21" i="23"/>
  <c r="X21" i="23"/>
  <c r="W21" i="23"/>
  <c r="V21" i="23"/>
  <c r="U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AH17" i="23"/>
  <c r="AG17" i="23"/>
  <c r="AF17" i="23"/>
  <c r="AE17" i="23"/>
  <c r="AD17" i="23"/>
  <c r="AC17" i="23"/>
  <c r="AB17" i="23"/>
  <c r="AA17" i="23"/>
  <c r="Z17" i="23"/>
  <c r="Y17" i="23"/>
  <c r="X17" i="23"/>
  <c r="W17" i="23"/>
  <c r="V17" i="23"/>
  <c r="U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AH16" i="23"/>
  <c r="AG16" i="23"/>
  <c r="AF16" i="23"/>
  <c r="AE16" i="23"/>
  <c r="AD16" i="23"/>
  <c r="AC16" i="23"/>
  <c r="AB16" i="23"/>
  <c r="AA16" i="23"/>
  <c r="Z16" i="23"/>
  <c r="Y16" i="23"/>
  <c r="X16" i="23"/>
  <c r="W16" i="23"/>
  <c r="V16" i="23"/>
  <c r="U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AH15" i="23"/>
  <c r="AG15" i="23"/>
  <c r="AF15" i="23"/>
  <c r="AE15" i="23"/>
  <c r="AD15" i="23"/>
  <c r="AC15" i="23"/>
  <c r="AB15" i="23"/>
  <c r="AA15" i="23"/>
  <c r="Z15" i="23"/>
  <c r="Y15" i="23"/>
  <c r="X15" i="23"/>
  <c r="W15" i="23"/>
  <c r="V15" i="23"/>
  <c r="U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AH13" i="23"/>
  <c r="AG13" i="23"/>
  <c r="AF13" i="23"/>
  <c r="AE13" i="23"/>
  <c r="AD13" i="23"/>
  <c r="AC13" i="23"/>
  <c r="AB13" i="23"/>
  <c r="AA13" i="23"/>
  <c r="Z13" i="23"/>
  <c r="Y13" i="23"/>
  <c r="X13" i="23"/>
  <c r="W13" i="23"/>
  <c r="V13" i="23"/>
  <c r="U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D13" i="23"/>
  <c r="AH10" i="23"/>
  <c r="AG10" i="23"/>
  <c r="AF10" i="23"/>
  <c r="AE10" i="23"/>
  <c r="AD10" i="23"/>
  <c r="AC10" i="23"/>
  <c r="AB10" i="23"/>
  <c r="AA10" i="23"/>
  <c r="Z10" i="23"/>
  <c r="Y10" i="23"/>
  <c r="X10" i="23"/>
  <c r="W10" i="23"/>
  <c r="V10" i="23"/>
  <c r="U10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D10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D9" i="23"/>
  <c r="AH6" i="23"/>
  <c r="AG6" i="23"/>
  <c r="AF6" i="23"/>
  <c r="AE6" i="23"/>
  <c r="AD6" i="23"/>
  <c r="AC6" i="23"/>
  <c r="AB6" i="23"/>
  <c r="AA6" i="23"/>
  <c r="Z6" i="23"/>
  <c r="Y6" i="23"/>
  <c r="X6" i="23"/>
  <c r="W6" i="23"/>
  <c r="V6" i="23"/>
  <c r="U6" i="23"/>
  <c r="Q6" i="23"/>
  <c r="P6" i="23"/>
  <c r="O6" i="23"/>
  <c r="N6" i="23"/>
  <c r="M6" i="23"/>
  <c r="L6" i="23"/>
  <c r="K6" i="23"/>
  <c r="J6" i="23"/>
  <c r="I6" i="23"/>
  <c r="H6" i="23"/>
  <c r="G6" i="23"/>
  <c r="F6" i="23"/>
  <c r="E6" i="23"/>
  <c r="D6" i="23"/>
  <c r="AH5" i="23"/>
  <c r="AG5" i="23"/>
  <c r="AF5" i="23"/>
  <c r="AE5" i="23"/>
  <c r="AD5" i="23"/>
  <c r="AC5" i="23"/>
  <c r="AB5" i="23"/>
  <c r="AA5" i="23"/>
  <c r="Z5" i="23"/>
  <c r="Y5" i="23"/>
  <c r="X5" i="23"/>
  <c r="W5" i="23"/>
  <c r="V5" i="23"/>
  <c r="U5" i="23"/>
  <c r="Q5" i="23"/>
  <c r="P5" i="23"/>
  <c r="O5" i="23"/>
  <c r="N5" i="23"/>
  <c r="M5" i="23"/>
  <c r="L5" i="23"/>
  <c r="K5" i="23"/>
  <c r="J5" i="23"/>
  <c r="I5" i="23"/>
  <c r="H5" i="23"/>
  <c r="G5" i="23"/>
  <c r="F5" i="23"/>
  <c r="E5" i="23"/>
  <c r="D5" i="23"/>
  <c r="D101" i="23" l="1"/>
  <c r="D103" i="23" s="1"/>
  <c r="W101" i="23"/>
  <c r="W103" i="23" s="1"/>
  <c r="G200" i="23"/>
  <c r="G202" i="23" s="1"/>
  <c r="Z200" i="23"/>
  <c r="Z202" i="23" s="1"/>
  <c r="AH200" i="23"/>
  <c r="AH202" i="23" s="1"/>
  <c r="X101" i="23"/>
  <c r="X103" i="23" s="1"/>
  <c r="H101" i="23"/>
  <c r="H103" i="23" s="1"/>
  <c r="U101" i="23"/>
  <c r="U103" i="23" s="1"/>
  <c r="AC101" i="23"/>
  <c r="AC103" i="23" s="1"/>
  <c r="AF101" i="23"/>
  <c r="AF103" i="23" s="1"/>
  <c r="L101" i="23"/>
  <c r="L103" i="23" s="1"/>
  <c r="AG200" i="23"/>
  <c r="AG202" i="23" s="1"/>
  <c r="AA200" i="23"/>
  <c r="AA202" i="23" s="1"/>
  <c r="V200" i="23"/>
  <c r="V202" i="23" s="1"/>
  <c r="AD200" i="23"/>
  <c r="AD202" i="23" s="1"/>
  <c r="E101" i="23"/>
  <c r="E103" i="23" s="1"/>
  <c r="AE101" i="23"/>
  <c r="AE103" i="23" s="1"/>
  <c r="N101" i="23"/>
  <c r="N103" i="23" s="1"/>
  <c r="AG101" i="23"/>
  <c r="AG103" i="23" s="1"/>
  <c r="I200" i="23"/>
  <c r="I202" i="23" s="1"/>
  <c r="AF200" i="23"/>
  <c r="AF202" i="23" s="1"/>
  <c r="Q200" i="23"/>
  <c r="Q202" i="23" s="1"/>
  <c r="G101" i="23"/>
  <c r="G103" i="23" s="1"/>
  <c r="O101" i="23"/>
  <c r="O103" i="23" s="1"/>
  <c r="Z101" i="23"/>
  <c r="Z103" i="23" s="1"/>
  <c r="AH101" i="23"/>
  <c r="AH103" i="23" s="1"/>
  <c r="W200" i="23"/>
  <c r="W202" i="23" s="1"/>
  <c r="AB101" i="23"/>
  <c r="AB103" i="23" s="1"/>
  <c r="AE200" i="23"/>
  <c r="AE202" i="23" s="1"/>
  <c r="K183" i="23"/>
  <c r="K200" i="23" s="1"/>
  <c r="K202" i="23" s="1"/>
  <c r="O183" i="23"/>
  <c r="O200" i="23" s="1"/>
  <c r="O202" i="23" s="1"/>
  <c r="K101" i="23"/>
  <c r="K103" i="23" s="1"/>
  <c r="V101" i="23"/>
  <c r="V103" i="23" s="1"/>
  <c r="AD101" i="23"/>
  <c r="AD103" i="23" s="1"/>
  <c r="D200" i="23"/>
  <c r="D202" i="23" s="1"/>
  <c r="I101" i="23"/>
  <c r="I103" i="23" s="1"/>
  <c r="F200" i="23"/>
  <c r="F202" i="23" s="1"/>
  <c r="U200" i="23"/>
  <c r="U202" i="23" s="1"/>
  <c r="Y200" i="23"/>
  <c r="Y202" i="23" s="1"/>
  <c r="H200" i="23"/>
  <c r="H202" i="23" s="1"/>
  <c r="D183" i="23"/>
  <c r="H183" i="23"/>
  <c r="L183" i="23"/>
  <c r="L200" i="23" s="1"/>
  <c r="L202" i="23" s="1"/>
  <c r="P183" i="23"/>
  <c r="P200" i="23" s="1"/>
  <c r="P202" i="23" s="1"/>
  <c r="O181" i="22" l="1"/>
  <c r="N181" i="22"/>
  <c r="M181" i="22"/>
  <c r="L181" i="22"/>
  <c r="K181" i="22"/>
  <c r="J181" i="22"/>
  <c r="I181" i="22"/>
  <c r="H181" i="22"/>
  <c r="G181" i="22"/>
  <c r="F181" i="22"/>
  <c r="E181" i="22"/>
  <c r="D181" i="22"/>
  <c r="P181" i="22" s="1"/>
  <c r="O180" i="22"/>
  <c r="N180" i="22"/>
  <c r="M180" i="22"/>
  <c r="L180" i="22"/>
  <c r="K180" i="22"/>
  <c r="J180" i="22"/>
  <c r="I180" i="22"/>
  <c r="H180" i="22"/>
  <c r="G180" i="22"/>
  <c r="F180" i="22"/>
  <c r="E180" i="22"/>
  <c r="D180" i="22"/>
  <c r="P180" i="22" s="1"/>
  <c r="P178" i="22"/>
  <c r="O178" i="22"/>
  <c r="N178" i="22"/>
  <c r="M178" i="22"/>
  <c r="L178" i="22"/>
  <c r="K178" i="22"/>
  <c r="J178" i="22"/>
  <c r="I178" i="22"/>
  <c r="H178" i="22"/>
  <c r="G178" i="22"/>
  <c r="F178" i="22"/>
  <c r="E178" i="22"/>
  <c r="D178" i="22"/>
  <c r="P172" i="22"/>
  <c r="O172" i="22"/>
  <c r="N172" i="22"/>
  <c r="M172" i="22"/>
  <c r="L172" i="22"/>
  <c r="K172" i="22"/>
  <c r="J172" i="22"/>
  <c r="I172" i="22"/>
  <c r="H172" i="22"/>
  <c r="G172" i="22"/>
  <c r="F172" i="22"/>
  <c r="E172" i="22"/>
  <c r="D172" i="22"/>
  <c r="O169" i="22"/>
  <c r="N169" i="22"/>
  <c r="M169" i="22"/>
  <c r="L169" i="22"/>
  <c r="K169" i="22"/>
  <c r="J169" i="22"/>
  <c r="I169" i="22"/>
  <c r="H169" i="22"/>
  <c r="G169" i="22"/>
  <c r="F169" i="22"/>
  <c r="E169" i="22"/>
  <c r="D169" i="22"/>
  <c r="P169" i="22" s="1"/>
  <c r="D167" i="22"/>
  <c r="O166" i="22"/>
  <c r="N166" i="22"/>
  <c r="M166" i="22"/>
  <c r="L166" i="22"/>
  <c r="K166" i="22"/>
  <c r="J166" i="22"/>
  <c r="I166" i="22"/>
  <c r="H166" i="22"/>
  <c r="G166" i="22"/>
  <c r="F166" i="22"/>
  <c r="E166" i="22"/>
  <c r="D166" i="22"/>
  <c r="D165" i="22"/>
  <c r="D163" i="22"/>
  <c r="P162" i="22"/>
  <c r="D161" i="22"/>
  <c r="O159" i="22"/>
  <c r="N159" i="22"/>
  <c r="M159" i="22"/>
  <c r="L159" i="22"/>
  <c r="K159" i="22"/>
  <c r="J159" i="22"/>
  <c r="I159" i="22"/>
  <c r="H159" i="22"/>
  <c r="G159" i="22"/>
  <c r="F159" i="22"/>
  <c r="E159" i="22"/>
  <c r="D159" i="22"/>
  <c r="P159" i="22" s="1"/>
  <c r="M157" i="22"/>
  <c r="L157" i="22"/>
  <c r="E157" i="22"/>
  <c r="O156" i="22"/>
  <c r="N156" i="22"/>
  <c r="M156" i="22"/>
  <c r="L156" i="22"/>
  <c r="K156" i="22"/>
  <c r="J156" i="22"/>
  <c r="I156" i="22"/>
  <c r="H156" i="22"/>
  <c r="H157" i="22" s="1"/>
  <c r="G156" i="22"/>
  <c r="F156" i="22"/>
  <c r="E156" i="22"/>
  <c r="D156" i="22"/>
  <c r="D157" i="22" s="1"/>
  <c r="O155" i="22"/>
  <c r="O157" i="22" s="1"/>
  <c r="N155" i="22"/>
  <c r="N157" i="22" s="1"/>
  <c r="M155" i="22"/>
  <c r="L155" i="22"/>
  <c r="K155" i="22"/>
  <c r="K157" i="22" s="1"/>
  <c r="J155" i="22"/>
  <c r="J157" i="22" s="1"/>
  <c r="I155" i="22"/>
  <c r="I157" i="22" s="1"/>
  <c r="H155" i="22"/>
  <c r="G155" i="22"/>
  <c r="G157" i="22" s="1"/>
  <c r="F155" i="22"/>
  <c r="F157" i="22" s="1"/>
  <c r="E155" i="22"/>
  <c r="D155" i="22"/>
  <c r="O152" i="22"/>
  <c r="N152" i="22"/>
  <c r="M152" i="22"/>
  <c r="L152" i="22"/>
  <c r="K152" i="22"/>
  <c r="J152" i="22"/>
  <c r="I152" i="22"/>
  <c r="H152" i="22"/>
  <c r="G152" i="22"/>
  <c r="F152" i="22"/>
  <c r="E152" i="22"/>
  <c r="D152" i="22"/>
  <c r="D151" i="22"/>
  <c r="D149" i="22"/>
  <c r="D147" i="22"/>
  <c r="D145" i="22"/>
  <c r="O144" i="22"/>
  <c r="N144" i="22"/>
  <c r="M144" i="22"/>
  <c r="L144" i="22"/>
  <c r="K144" i="22"/>
  <c r="J144" i="22"/>
  <c r="I144" i="22"/>
  <c r="H144" i="22"/>
  <c r="G144" i="22"/>
  <c r="F144" i="22"/>
  <c r="E144" i="22"/>
  <c r="D144" i="22"/>
  <c r="P144" i="22" s="1"/>
  <c r="E143" i="22"/>
  <c r="D143" i="22"/>
  <c r="O141" i="22"/>
  <c r="N141" i="22"/>
  <c r="M141" i="22"/>
  <c r="L141" i="22"/>
  <c r="K141" i="22"/>
  <c r="J141" i="22"/>
  <c r="I141" i="22"/>
  <c r="H141" i="22"/>
  <c r="G141" i="22"/>
  <c r="F141" i="22"/>
  <c r="E141" i="22"/>
  <c r="D141" i="22"/>
  <c r="O140" i="22"/>
  <c r="N140" i="22"/>
  <c r="M140" i="22"/>
  <c r="L140" i="22"/>
  <c r="K140" i="22"/>
  <c r="J140" i="22"/>
  <c r="I140" i="22"/>
  <c r="H140" i="22"/>
  <c r="G140" i="22"/>
  <c r="F140" i="22"/>
  <c r="E140" i="22"/>
  <c r="D140" i="22"/>
  <c r="O139" i="22"/>
  <c r="N139" i="22"/>
  <c r="M139" i="22"/>
  <c r="L139" i="22"/>
  <c r="K139" i="22"/>
  <c r="J139" i="22"/>
  <c r="I139" i="22"/>
  <c r="H139" i="22"/>
  <c r="G139" i="22"/>
  <c r="F139" i="22"/>
  <c r="E139" i="22"/>
  <c r="D139" i="22"/>
  <c r="P139" i="22" s="1"/>
  <c r="E138" i="22"/>
  <c r="D138" i="22"/>
  <c r="O137" i="22"/>
  <c r="N137" i="22"/>
  <c r="M137" i="22"/>
  <c r="L137" i="22"/>
  <c r="K137" i="22"/>
  <c r="J137" i="22"/>
  <c r="I137" i="22"/>
  <c r="H137" i="22"/>
  <c r="G137" i="22"/>
  <c r="F137" i="22"/>
  <c r="E137" i="22"/>
  <c r="D137" i="22"/>
  <c r="P137" i="22" s="1"/>
  <c r="O136" i="22"/>
  <c r="N136" i="22"/>
  <c r="M136" i="22"/>
  <c r="L136" i="22"/>
  <c r="K136" i="22"/>
  <c r="J136" i="22"/>
  <c r="I136" i="22"/>
  <c r="H136" i="22"/>
  <c r="G136" i="22"/>
  <c r="F136" i="22"/>
  <c r="E136" i="22"/>
  <c r="D136" i="22"/>
  <c r="P136" i="22" s="1"/>
  <c r="D135" i="22"/>
  <c r="O134" i="22"/>
  <c r="N134" i="22"/>
  <c r="M134" i="22"/>
  <c r="L134" i="22"/>
  <c r="K134" i="22"/>
  <c r="J134" i="22"/>
  <c r="I134" i="22"/>
  <c r="H134" i="22"/>
  <c r="G134" i="22"/>
  <c r="F134" i="22"/>
  <c r="E134" i="22"/>
  <c r="D134" i="22"/>
  <c r="D133" i="22"/>
  <c r="O132" i="22"/>
  <c r="N132" i="22"/>
  <c r="M132" i="22"/>
  <c r="L132" i="22"/>
  <c r="K132" i="22"/>
  <c r="J132" i="22"/>
  <c r="I132" i="22"/>
  <c r="H132" i="22"/>
  <c r="G132" i="22"/>
  <c r="F132" i="22"/>
  <c r="E132" i="22"/>
  <c r="D132" i="22"/>
  <c r="P132" i="22" s="1"/>
  <c r="O130" i="22"/>
  <c r="N130" i="22"/>
  <c r="M130" i="22"/>
  <c r="L130" i="22"/>
  <c r="K130" i="22"/>
  <c r="J130" i="22"/>
  <c r="I130" i="22"/>
  <c r="H130" i="22"/>
  <c r="G130" i="22"/>
  <c r="F130" i="22"/>
  <c r="E130" i="22"/>
  <c r="D130" i="22"/>
  <c r="P130" i="22" s="1"/>
  <c r="O128" i="22"/>
  <c r="N128" i="22"/>
  <c r="M128" i="22"/>
  <c r="L128" i="22"/>
  <c r="K128" i="22"/>
  <c r="J128" i="22"/>
  <c r="I128" i="22"/>
  <c r="H128" i="22"/>
  <c r="G128" i="22"/>
  <c r="F128" i="22"/>
  <c r="E128" i="22"/>
  <c r="D128" i="22"/>
  <c r="O126" i="22"/>
  <c r="N126" i="22"/>
  <c r="M126" i="22"/>
  <c r="L126" i="22"/>
  <c r="K126" i="22"/>
  <c r="J126" i="22"/>
  <c r="I126" i="22"/>
  <c r="H126" i="22"/>
  <c r="G126" i="22"/>
  <c r="F126" i="22"/>
  <c r="E126" i="22"/>
  <c r="D126" i="22"/>
  <c r="P126" i="22" s="1"/>
  <c r="D123" i="22"/>
  <c r="D122" i="22"/>
  <c r="O120" i="22"/>
  <c r="N120" i="22"/>
  <c r="M120" i="22"/>
  <c r="L120" i="22"/>
  <c r="K120" i="22"/>
  <c r="J120" i="22"/>
  <c r="I120" i="22"/>
  <c r="H120" i="22"/>
  <c r="G120" i="22"/>
  <c r="F120" i="22"/>
  <c r="E120" i="22"/>
  <c r="D120" i="22"/>
  <c r="P120" i="22" s="1"/>
  <c r="O118" i="22"/>
  <c r="N118" i="22"/>
  <c r="M118" i="22"/>
  <c r="L118" i="22"/>
  <c r="K118" i="22"/>
  <c r="J118" i="22"/>
  <c r="I118" i="22"/>
  <c r="H118" i="22"/>
  <c r="G118" i="22"/>
  <c r="F118" i="22"/>
  <c r="E118" i="22"/>
  <c r="D118" i="22"/>
  <c r="P118" i="22" s="1"/>
  <c r="E116" i="22"/>
  <c r="D116" i="22"/>
  <c r="D115" i="22"/>
  <c r="O113" i="22"/>
  <c r="N113" i="22"/>
  <c r="M113" i="22"/>
  <c r="L113" i="22"/>
  <c r="K113" i="22"/>
  <c r="J113" i="22"/>
  <c r="I113" i="22"/>
  <c r="H113" i="22"/>
  <c r="G113" i="22"/>
  <c r="F113" i="22"/>
  <c r="E113" i="22"/>
  <c r="D113" i="22"/>
  <c r="P113" i="22" s="1"/>
  <c r="O112" i="22"/>
  <c r="N112" i="22"/>
  <c r="M112" i="22"/>
  <c r="L112" i="22"/>
  <c r="K112" i="22"/>
  <c r="J112" i="22"/>
  <c r="I112" i="22"/>
  <c r="H112" i="22"/>
  <c r="G112" i="22"/>
  <c r="F112" i="22"/>
  <c r="E112" i="22"/>
  <c r="D112" i="22"/>
  <c r="P112" i="22" s="1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O107" i="22"/>
  <c r="P107" i="22" s="1"/>
  <c r="N107" i="22"/>
  <c r="M107" i="22"/>
  <c r="D106" i="22"/>
  <c r="D108" i="22" s="1"/>
  <c r="O104" i="22"/>
  <c r="N104" i="22"/>
  <c r="M104" i="22"/>
  <c r="L104" i="22"/>
  <c r="K104" i="22"/>
  <c r="J104" i="22"/>
  <c r="I104" i="22"/>
  <c r="H104" i="22"/>
  <c r="G104" i="22"/>
  <c r="F104" i="22"/>
  <c r="E104" i="22"/>
  <c r="D104" i="22"/>
  <c r="E102" i="22"/>
  <c r="D102" i="22"/>
  <c r="E100" i="22"/>
  <c r="D100" i="22"/>
  <c r="D97" i="22"/>
  <c r="D96" i="22"/>
  <c r="D94" i="22"/>
  <c r="D92" i="22"/>
  <c r="O91" i="22"/>
  <c r="N91" i="22"/>
  <c r="M91" i="22"/>
  <c r="L91" i="22"/>
  <c r="K91" i="22"/>
  <c r="J91" i="22"/>
  <c r="I91" i="22"/>
  <c r="H91" i="22"/>
  <c r="G91" i="22"/>
  <c r="F91" i="22"/>
  <c r="E91" i="22"/>
  <c r="D91" i="22"/>
  <c r="P91" i="22" s="1"/>
  <c r="O85" i="22"/>
  <c r="N85" i="22"/>
  <c r="M85" i="22"/>
  <c r="L85" i="22"/>
  <c r="K85" i="22"/>
  <c r="J85" i="22"/>
  <c r="I85" i="22"/>
  <c r="H85" i="22"/>
  <c r="G85" i="22"/>
  <c r="F85" i="22"/>
  <c r="E85" i="22"/>
  <c r="D85" i="22"/>
  <c r="P85" i="22" s="1"/>
  <c r="O81" i="22"/>
  <c r="N81" i="22"/>
  <c r="M81" i="22"/>
  <c r="L81" i="22"/>
  <c r="K81" i="22"/>
  <c r="J81" i="22"/>
  <c r="I81" i="22"/>
  <c r="H81" i="22"/>
  <c r="G81" i="22"/>
  <c r="F81" i="22"/>
  <c r="E81" i="22"/>
  <c r="D81" i="22"/>
  <c r="P81" i="22" s="1"/>
  <c r="M79" i="22"/>
  <c r="L79" i="22"/>
  <c r="H79" i="22"/>
  <c r="D79" i="22"/>
  <c r="P78" i="22"/>
  <c r="O77" i="22"/>
  <c r="O79" i="22" s="1"/>
  <c r="N77" i="22"/>
  <c r="N79" i="22" s="1"/>
  <c r="M77" i="22"/>
  <c r="L77" i="22"/>
  <c r="K77" i="22"/>
  <c r="K79" i="22" s="1"/>
  <c r="J77" i="22"/>
  <c r="J79" i="22" s="1"/>
  <c r="I77" i="22"/>
  <c r="I79" i="22" s="1"/>
  <c r="H77" i="22"/>
  <c r="G77" i="22"/>
  <c r="G79" i="22" s="1"/>
  <c r="F77" i="22"/>
  <c r="F79" i="22" s="1"/>
  <c r="E77" i="22"/>
  <c r="E79" i="22" s="1"/>
  <c r="D77" i="22"/>
  <c r="O75" i="22"/>
  <c r="N75" i="22"/>
  <c r="K75" i="22"/>
  <c r="G75" i="22"/>
  <c r="F75" i="22"/>
  <c r="P74" i="22"/>
  <c r="O73" i="22"/>
  <c r="N73" i="22"/>
  <c r="M73" i="22"/>
  <c r="M75" i="22" s="1"/>
  <c r="L73" i="22"/>
  <c r="L75" i="22" s="1"/>
  <c r="K73" i="22"/>
  <c r="J73" i="22"/>
  <c r="J75" i="22" s="1"/>
  <c r="I73" i="22"/>
  <c r="I75" i="22" s="1"/>
  <c r="H73" i="22"/>
  <c r="H75" i="22" s="1"/>
  <c r="G73" i="22"/>
  <c r="F73" i="22"/>
  <c r="E73" i="22"/>
  <c r="E75" i="22" s="1"/>
  <c r="D73" i="22"/>
  <c r="D75" i="22" s="1"/>
  <c r="O71" i="22"/>
  <c r="N71" i="22"/>
  <c r="M71" i="22"/>
  <c r="J71" i="22"/>
  <c r="F71" i="22"/>
  <c r="E71" i="22"/>
  <c r="P70" i="22"/>
  <c r="O69" i="22"/>
  <c r="N69" i="22"/>
  <c r="M69" i="22"/>
  <c r="L69" i="22"/>
  <c r="L71" i="22" s="1"/>
  <c r="K69" i="22"/>
  <c r="K71" i="22" s="1"/>
  <c r="J69" i="22"/>
  <c r="I69" i="22"/>
  <c r="I71" i="22" s="1"/>
  <c r="H69" i="22"/>
  <c r="H71" i="22" s="1"/>
  <c r="G69" i="22"/>
  <c r="G71" i="22" s="1"/>
  <c r="F69" i="22"/>
  <c r="E69" i="22"/>
  <c r="D69" i="22"/>
  <c r="D71" i="22" s="1"/>
  <c r="M67" i="22"/>
  <c r="I67" i="22"/>
  <c r="E67" i="22"/>
  <c r="D67" i="22"/>
  <c r="P66" i="22"/>
  <c r="O65" i="22"/>
  <c r="O67" i="22" s="1"/>
  <c r="N65" i="22"/>
  <c r="N67" i="22" s="1"/>
  <c r="M65" i="22"/>
  <c r="L65" i="22"/>
  <c r="L67" i="22" s="1"/>
  <c r="K65" i="22"/>
  <c r="K67" i="22" s="1"/>
  <c r="J65" i="22"/>
  <c r="J67" i="22" s="1"/>
  <c r="I65" i="22"/>
  <c r="H65" i="22"/>
  <c r="H67" i="22" s="1"/>
  <c r="G65" i="22"/>
  <c r="G67" i="22" s="1"/>
  <c r="F65" i="22"/>
  <c r="F67" i="22" s="1"/>
  <c r="E65" i="22"/>
  <c r="D65" i="22"/>
  <c r="P65" i="22" s="1"/>
  <c r="P67" i="22" s="1"/>
  <c r="O63" i="22"/>
  <c r="L63" i="22"/>
  <c r="K63" i="22"/>
  <c r="H63" i="22"/>
  <c r="D63" i="22"/>
  <c r="P62" i="22"/>
  <c r="O61" i="22"/>
  <c r="N61" i="22"/>
  <c r="N63" i="22" s="1"/>
  <c r="M61" i="22"/>
  <c r="M63" i="22" s="1"/>
  <c r="L61" i="22"/>
  <c r="K61" i="22"/>
  <c r="J61" i="22"/>
  <c r="J63" i="22" s="1"/>
  <c r="I61" i="22"/>
  <c r="I63" i="22" s="1"/>
  <c r="H61" i="22"/>
  <c r="G61" i="22"/>
  <c r="G63" i="22" s="1"/>
  <c r="F61" i="22"/>
  <c r="F63" i="22" s="1"/>
  <c r="E61" i="22"/>
  <c r="E63" i="22" s="1"/>
  <c r="D61" i="22"/>
  <c r="O59" i="22"/>
  <c r="N59" i="22"/>
  <c r="K59" i="22"/>
  <c r="H59" i="22"/>
  <c r="G59" i="22"/>
  <c r="D59" i="22"/>
  <c r="P58" i="22"/>
  <c r="O57" i="22"/>
  <c r="N57" i="22"/>
  <c r="M57" i="22"/>
  <c r="M59" i="22" s="1"/>
  <c r="L57" i="22"/>
  <c r="L59" i="22" s="1"/>
  <c r="K57" i="22"/>
  <c r="J57" i="22"/>
  <c r="J59" i="22" s="1"/>
  <c r="I57" i="22"/>
  <c r="I59" i="22" s="1"/>
  <c r="H57" i="22"/>
  <c r="G57" i="22"/>
  <c r="F57" i="22"/>
  <c r="F59" i="22" s="1"/>
  <c r="E57" i="22"/>
  <c r="E59" i="22" s="1"/>
  <c r="D57" i="22"/>
  <c r="P57" i="22" s="1"/>
  <c r="P59" i="22" s="1"/>
  <c r="O55" i="22"/>
  <c r="N55" i="22"/>
  <c r="M55" i="22"/>
  <c r="L55" i="22"/>
  <c r="K55" i="22"/>
  <c r="J55" i="22"/>
  <c r="I55" i="22"/>
  <c r="H55" i="22"/>
  <c r="G55" i="22"/>
  <c r="F55" i="22"/>
  <c r="E55" i="22"/>
  <c r="D55" i="22"/>
  <c r="P53" i="22"/>
  <c r="P55" i="22" s="1"/>
  <c r="O51" i="22"/>
  <c r="L51" i="22"/>
  <c r="K51" i="22"/>
  <c r="H51" i="22"/>
  <c r="D51" i="22"/>
  <c r="P48" i="22"/>
  <c r="O47" i="22"/>
  <c r="N47" i="22"/>
  <c r="N51" i="22" s="1"/>
  <c r="M47" i="22"/>
  <c r="M51" i="22" s="1"/>
  <c r="L47" i="22"/>
  <c r="K47" i="22"/>
  <c r="J47" i="22"/>
  <c r="J51" i="22" s="1"/>
  <c r="I47" i="22"/>
  <c r="I51" i="22" s="1"/>
  <c r="H47" i="22"/>
  <c r="G47" i="22"/>
  <c r="G51" i="22" s="1"/>
  <c r="F47" i="22"/>
  <c r="F51" i="22" s="1"/>
  <c r="E47" i="22"/>
  <c r="E51" i="22" s="1"/>
  <c r="D47" i="22"/>
  <c r="O45" i="22"/>
  <c r="N45" i="22"/>
  <c r="H45" i="22"/>
  <c r="D45" i="22"/>
  <c r="P43" i="22"/>
  <c r="O42" i="22"/>
  <c r="N42" i="22"/>
  <c r="M42" i="22"/>
  <c r="L42" i="22"/>
  <c r="L45" i="22" s="1"/>
  <c r="K42" i="22"/>
  <c r="J42" i="22"/>
  <c r="I42" i="22"/>
  <c r="H42" i="22"/>
  <c r="G42" i="22"/>
  <c r="F42" i="22"/>
  <c r="E42" i="22"/>
  <c r="D42" i="22"/>
  <c r="P42" i="22" s="1"/>
  <c r="O41" i="22"/>
  <c r="N41" i="22"/>
  <c r="M41" i="22"/>
  <c r="M45" i="22" s="1"/>
  <c r="L41" i="22"/>
  <c r="K41" i="22"/>
  <c r="K45" i="22" s="1"/>
  <c r="J41" i="22"/>
  <c r="J45" i="22" s="1"/>
  <c r="I41" i="22"/>
  <c r="I45" i="22" s="1"/>
  <c r="H41" i="22"/>
  <c r="G41" i="22"/>
  <c r="G45" i="22" s="1"/>
  <c r="F41" i="22"/>
  <c r="F45" i="22" s="1"/>
  <c r="E41" i="22"/>
  <c r="E45" i="22" s="1"/>
  <c r="D41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P39" i="22" s="1"/>
  <c r="O38" i="22"/>
  <c r="N38" i="22"/>
  <c r="M38" i="22"/>
  <c r="L38" i="22"/>
  <c r="K38" i="22"/>
  <c r="J38" i="22"/>
  <c r="I38" i="22"/>
  <c r="H38" i="22"/>
  <c r="G38" i="22"/>
  <c r="F38" i="22"/>
  <c r="E38" i="22"/>
  <c r="D38" i="22"/>
  <c r="P38" i="22" s="1"/>
  <c r="O37" i="22"/>
  <c r="N37" i="22"/>
  <c r="M37" i="22"/>
  <c r="L37" i="22"/>
  <c r="K37" i="22"/>
  <c r="J37" i="22"/>
  <c r="I37" i="22"/>
  <c r="H37" i="22"/>
  <c r="G37" i="22"/>
  <c r="F37" i="22"/>
  <c r="E37" i="22"/>
  <c r="D37" i="22"/>
  <c r="P37" i="22" s="1"/>
  <c r="M36" i="22"/>
  <c r="O35" i="22"/>
  <c r="N35" i="22"/>
  <c r="N36" i="22" s="1"/>
  <c r="N83" i="22" s="1"/>
  <c r="N87" i="22" s="1"/>
  <c r="M35" i="22"/>
  <c r="L35" i="22"/>
  <c r="K35" i="22"/>
  <c r="J35" i="22"/>
  <c r="J36" i="22" s="1"/>
  <c r="J83" i="22" s="1"/>
  <c r="J87" i="22" s="1"/>
  <c r="I35" i="22"/>
  <c r="H35" i="22"/>
  <c r="G35" i="22"/>
  <c r="F35" i="22"/>
  <c r="F36" i="22" s="1"/>
  <c r="F83" i="22" s="1"/>
  <c r="F87" i="22" s="1"/>
  <c r="E35" i="22"/>
  <c r="D35" i="22"/>
  <c r="P35" i="22" s="1"/>
  <c r="O34" i="22"/>
  <c r="O36" i="22" s="1"/>
  <c r="O83" i="22" s="1"/>
  <c r="O87" i="22" s="1"/>
  <c r="N34" i="22"/>
  <c r="M34" i="22"/>
  <c r="L34" i="22"/>
  <c r="L36" i="22" s="1"/>
  <c r="K34" i="22"/>
  <c r="K36" i="22" s="1"/>
  <c r="J34" i="22"/>
  <c r="I34" i="22"/>
  <c r="I36" i="22" s="1"/>
  <c r="I83" i="22" s="1"/>
  <c r="I87" i="22" s="1"/>
  <c r="H34" i="22"/>
  <c r="H36" i="22" s="1"/>
  <c r="G34" i="22"/>
  <c r="G36" i="22" s="1"/>
  <c r="F34" i="22"/>
  <c r="E34" i="22"/>
  <c r="E36" i="22" s="1"/>
  <c r="E83" i="22" s="1"/>
  <c r="E87" i="22" s="1"/>
  <c r="D34" i="22"/>
  <c r="D36" i="22" s="1"/>
  <c r="O32" i="22"/>
  <c r="N32" i="22"/>
  <c r="M32" i="22"/>
  <c r="L32" i="22"/>
  <c r="K32" i="22"/>
  <c r="J32" i="22"/>
  <c r="I32" i="22"/>
  <c r="H32" i="22"/>
  <c r="G32" i="22"/>
  <c r="F32" i="22"/>
  <c r="E32" i="22"/>
  <c r="D32" i="22"/>
  <c r="P32" i="22" s="1"/>
  <c r="O30" i="22"/>
  <c r="N30" i="22"/>
  <c r="M30" i="22"/>
  <c r="L30" i="22"/>
  <c r="K30" i="22"/>
  <c r="J30" i="22"/>
  <c r="I30" i="22"/>
  <c r="H30" i="22"/>
  <c r="G30" i="22"/>
  <c r="F30" i="22"/>
  <c r="E30" i="22"/>
  <c r="D30" i="22"/>
  <c r="P30" i="22" s="1"/>
  <c r="O29" i="22"/>
  <c r="N29" i="22"/>
  <c r="M29" i="22"/>
  <c r="L29" i="22"/>
  <c r="K29" i="22"/>
  <c r="J29" i="22"/>
  <c r="I29" i="22"/>
  <c r="H29" i="22"/>
  <c r="G29" i="22"/>
  <c r="F29" i="22"/>
  <c r="E29" i="22"/>
  <c r="D29" i="22"/>
  <c r="P29" i="22" s="1"/>
  <c r="O27" i="22"/>
  <c r="N27" i="22"/>
  <c r="M27" i="22"/>
  <c r="L27" i="22"/>
  <c r="K27" i="22"/>
  <c r="J27" i="22"/>
  <c r="I27" i="22"/>
  <c r="H27" i="22"/>
  <c r="G27" i="22"/>
  <c r="F27" i="22"/>
  <c r="E27" i="22"/>
  <c r="D27" i="22"/>
  <c r="P27" i="22" s="1"/>
  <c r="O26" i="22"/>
  <c r="N26" i="22"/>
  <c r="M26" i="22"/>
  <c r="L26" i="22"/>
  <c r="K26" i="22"/>
  <c r="J26" i="22"/>
  <c r="I26" i="22"/>
  <c r="H26" i="22"/>
  <c r="G26" i="22"/>
  <c r="F26" i="22"/>
  <c r="E26" i="22"/>
  <c r="D26" i="22"/>
  <c r="P26" i="22" s="1"/>
  <c r="O24" i="22"/>
  <c r="N24" i="22"/>
  <c r="M24" i="22"/>
  <c r="L24" i="22"/>
  <c r="K24" i="22"/>
  <c r="J24" i="22"/>
  <c r="I24" i="22"/>
  <c r="H24" i="22"/>
  <c r="G24" i="22"/>
  <c r="F24" i="22"/>
  <c r="E24" i="22"/>
  <c r="D24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P23" i="22" s="1"/>
  <c r="O22" i="22"/>
  <c r="N22" i="22"/>
  <c r="M22" i="22"/>
  <c r="L22" i="22"/>
  <c r="K22" i="22"/>
  <c r="J22" i="22"/>
  <c r="I22" i="22"/>
  <c r="H22" i="22"/>
  <c r="G22" i="22"/>
  <c r="F22" i="22"/>
  <c r="E22" i="22"/>
  <c r="D22" i="22"/>
  <c r="P22" i="22" s="1"/>
  <c r="O21" i="22"/>
  <c r="N21" i="22"/>
  <c r="M21" i="22"/>
  <c r="L21" i="22"/>
  <c r="K21" i="22"/>
  <c r="J21" i="22"/>
  <c r="I21" i="22"/>
  <c r="H21" i="22"/>
  <c r="G21" i="22"/>
  <c r="F21" i="22"/>
  <c r="E21" i="22"/>
  <c r="D21" i="22"/>
  <c r="P21" i="22" s="1"/>
  <c r="O19" i="22"/>
  <c r="N19" i="22"/>
  <c r="M19" i="22"/>
  <c r="L19" i="22"/>
  <c r="K19" i="22"/>
  <c r="J19" i="22"/>
  <c r="I19" i="22"/>
  <c r="H19" i="22"/>
  <c r="G19" i="22"/>
  <c r="F19" i="22"/>
  <c r="E19" i="22"/>
  <c r="D19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P17" i="22" s="1"/>
  <c r="O15" i="22"/>
  <c r="N15" i="22"/>
  <c r="M15" i="22"/>
  <c r="L15" i="22"/>
  <c r="K15" i="22"/>
  <c r="J15" i="22"/>
  <c r="I15" i="22"/>
  <c r="H15" i="22"/>
  <c r="G15" i="22"/>
  <c r="F15" i="22"/>
  <c r="E15" i="22"/>
  <c r="D15" i="22"/>
  <c r="P15" i="22" s="1"/>
  <c r="O13" i="22"/>
  <c r="N13" i="22"/>
  <c r="M13" i="22"/>
  <c r="L13" i="22"/>
  <c r="K13" i="22"/>
  <c r="J13" i="22"/>
  <c r="I13" i="22"/>
  <c r="H13" i="22"/>
  <c r="G13" i="22"/>
  <c r="F13" i="22"/>
  <c r="E13" i="22"/>
  <c r="D13" i="22"/>
  <c r="P13" i="22" s="1"/>
  <c r="O11" i="22"/>
  <c r="N11" i="22"/>
  <c r="M11" i="22"/>
  <c r="L11" i="22"/>
  <c r="K11" i="22"/>
  <c r="J11" i="22"/>
  <c r="I11" i="22"/>
  <c r="H11" i="22"/>
  <c r="G11" i="22"/>
  <c r="F11" i="22"/>
  <c r="E11" i="22"/>
  <c r="D11" i="22"/>
  <c r="O9" i="22"/>
  <c r="N9" i="22"/>
  <c r="M9" i="22"/>
  <c r="L9" i="22"/>
  <c r="K9" i="22"/>
  <c r="J9" i="22"/>
  <c r="I9" i="22"/>
  <c r="H9" i="22"/>
  <c r="G9" i="22"/>
  <c r="F9" i="22"/>
  <c r="E9" i="22"/>
  <c r="D9" i="22"/>
  <c r="P9" i="22" s="1"/>
  <c r="O8" i="22"/>
  <c r="N8" i="22"/>
  <c r="M8" i="22"/>
  <c r="L8" i="22"/>
  <c r="K8" i="22"/>
  <c r="J8" i="22"/>
  <c r="I8" i="22"/>
  <c r="H8" i="22"/>
  <c r="G8" i="22"/>
  <c r="F8" i="22"/>
  <c r="E8" i="22"/>
  <c r="D8" i="22"/>
  <c r="P8" i="22" s="1"/>
  <c r="E5" i="22"/>
  <c r="C2" i="22"/>
  <c r="C1" i="22"/>
  <c r="AL214" i="21"/>
  <c r="W214" i="21"/>
  <c r="Y213" i="21"/>
  <c r="F213" i="21"/>
  <c r="F214" i="21" s="1"/>
  <c r="Z212" i="21"/>
  <c r="G212" i="21"/>
  <c r="T210" i="21"/>
  <c r="S210" i="21"/>
  <c r="R210" i="21"/>
  <c r="Q210" i="21"/>
  <c r="P210" i="21"/>
  <c r="O210" i="21"/>
  <c r="N210" i="21"/>
  <c r="M210" i="21"/>
  <c r="L210" i="21"/>
  <c r="K210" i="21"/>
  <c r="J210" i="21"/>
  <c r="I210" i="21"/>
  <c r="H210" i="21"/>
  <c r="G210" i="21"/>
  <c r="E209" i="21"/>
  <c r="Z208" i="21"/>
  <c r="X208" i="21"/>
  <c r="M208" i="21"/>
  <c r="F208" i="21"/>
  <c r="S205" i="21"/>
  <c r="R205" i="21"/>
  <c r="Q205" i="21"/>
  <c r="P205" i="21"/>
  <c r="O205" i="21"/>
  <c r="N205" i="21"/>
  <c r="M205" i="21"/>
  <c r="L205" i="21"/>
  <c r="K205" i="21"/>
  <c r="J205" i="21"/>
  <c r="I205" i="21"/>
  <c r="H205" i="21"/>
  <c r="D205" i="21"/>
  <c r="G205" i="21" s="1"/>
  <c r="T205" i="21" s="1"/>
  <c r="S204" i="21"/>
  <c r="R204" i="21"/>
  <c r="Q204" i="21"/>
  <c r="P204" i="21"/>
  <c r="O204" i="21"/>
  <c r="N204" i="21"/>
  <c r="M204" i="21"/>
  <c r="L204" i="21"/>
  <c r="K204" i="21"/>
  <c r="J204" i="21"/>
  <c r="I204" i="21"/>
  <c r="H204" i="21"/>
  <c r="T204" i="21" s="1"/>
  <c r="G204" i="21"/>
  <c r="D204" i="21"/>
  <c r="S203" i="21"/>
  <c r="R203" i="21"/>
  <c r="Q203" i="21"/>
  <c r="P203" i="21"/>
  <c r="O203" i="21"/>
  <c r="N203" i="21"/>
  <c r="M203" i="21"/>
  <c r="L203" i="21"/>
  <c r="K203" i="21"/>
  <c r="J203" i="21"/>
  <c r="I203" i="21"/>
  <c r="H203" i="21"/>
  <c r="G203" i="21"/>
  <c r="T203" i="21" s="1"/>
  <c r="D203" i="21"/>
  <c r="S202" i="21"/>
  <c r="R202" i="21"/>
  <c r="Q202" i="21"/>
  <c r="P202" i="21"/>
  <c r="O202" i="21"/>
  <c r="N202" i="21"/>
  <c r="M202" i="21"/>
  <c r="L202" i="21"/>
  <c r="K202" i="21"/>
  <c r="J202" i="21"/>
  <c r="I202" i="21"/>
  <c r="H202" i="21"/>
  <c r="D202" i="21"/>
  <c r="G202" i="21" s="1"/>
  <c r="T202" i="21" s="1"/>
  <c r="S201" i="21"/>
  <c r="R201" i="21"/>
  <c r="Q201" i="21"/>
  <c r="P201" i="21"/>
  <c r="O201" i="21"/>
  <c r="N201" i="21"/>
  <c r="M201" i="21"/>
  <c r="L201" i="21"/>
  <c r="K201" i="21"/>
  <c r="J201" i="21"/>
  <c r="I201" i="21"/>
  <c r="H201" i="21"/>
  <c r="D201" i="21"/>
  <c r="G201" i="21" s="1"/>
  <c r="S200" i="21"/>
  <c r="R200" i="21"/>
  <c r="Q200" i="21"/>
  <c r="P200" i="21"/>
  <c r="O200" i="21"/>
  <c r="N200" i="21"/>
  <c r="M200" i="21"/>
  <c r="L200" i="21"/>
  <c r="K200" i="21"/>
  <c r="J200" i="21"/>
  <c r="I200" i="21"/>
  <c r="H200" i="21"/>
  <c r="T200" i="21" s="1"/>
  <c r="G200" i="21"/>
  <c r="D200" i="21"/>
  <c r="S199" i="21"/>
  <c r="R199" i="21"/>
  <c r="Q199" i="21"/>
  <c r="P199" i="21"/>
  <c r="O199" i="21"/>
  <c r="N199" i="21"/>
  <c r="M199" i="21"/>
  <c r="L199" i="21"/>
  <c r="K199" i="21"/>
  <c r="J199" i="21"/>
  <c r="I199" i="21"/>
  <c r="H199" i="21"/>
  <c r="G199" i="21"/>
  <c r="T199" i="21" s="1"/>
  <c r="D199" i="21"/>
  <c r="S198" i="21"/>
  <c r="R198" i="21"/>
  <c r="Q198" i="21"/>
  <c r="P198" i="21"/>
  <c r="O198" i="21"/>
  <c r="N198" i="21"/>
  <c r="M198" i="21"/>
  <c r="L198" i="21"/>
  <c r="K198" i="21"/>
  <c r="J198" i="21"/>
  <c r="I198" i="21"/>
  <c r="H198" i="21"/>
  <c r="D198" i="21"/>
  <c r="G198" i="21" s="1"/>
  <c r="T198" i="21" s="1"/>
  <c r="S197" i="21"/>
  <c r="R197" i="21"/>
  <c r="Q197" i="21"/>
  <c r="P197" i="21"/>
  <c r="O197" i="21"/>
  <c r="N197" i="21"/>
  <c r="M197" i="21"/>
  <c r="L197" i="21"/>
  <c r="K197" i="21"/>
  <c r="J197" i="21"/>
  <c r="I197" i="21"/>
  <c r="I208" i="21" s="1"/>
  <c r="H197" i="21"/>
  <c r="D197" i="21"/>
  <c r="G197" i="21" s="1"/>
  <c r="S196" i="21"/>
  <c r="R196" i="21"/>
  <c r="Q196" i="21"/>
  <c r="P196" i="21"/>
  <c r="O196" i="21"/>
  <c r="N196" i="21"/>
  <c r="M196" i="21"/>
  <c r="L196" i="21"/>
  <c r="K196" i="21"/>
  <c r="J196" i="21"/>
  <c r="I196" i="21"/>
  <c r="H196" i="21"/>
  <c r="T196" i="21" s="1"/>
  <c r="G196" i="21"/>
  <c r="D196" i="21"/>
  <c r="S195" i="21"/>
  <c r="R195" i="21"/>
  <c r="Q195" i="21"/>
  <c r="P195" i="21"/>
  <c r="O195" i="21"/>
  <c r="N195" i="21"/>
  <c r="M195" i="21"/>
  <c r="L195" i="21"/>
  <c r="K195" i="21"/>
  <c r="J195" i="21"/>
  <c r="I195" i="21"/>
  <c r="H195" i="21"/>
  <c r="G195" i="21"/>
  <c r="T195" i="21" s="1"/>
  <c r="D195" i="21"/>
  <c r="S194" i="21"/>
  <c r="R194" i="21"/>
  <c r="Q194" i="21"/>
  <c r="P194" i="21"/>
  <c r="O194" i="21"/>
  <c r="N194" i="21"/>
  <c r="M194" i="21"/>
  <c r="L194" i="21"/>
  <c r="K194" i="21"/>
  <c r="J194" i="21"/>
  <c r="I194" i="21"/>
  <c r="H194" i="21"/>
  <c r="D194" i="21"/>
  <c r="S193" i="21"/>
  <c r="R193" i="21"/>
  <c r="Q193" i="21"/>
  <c r="P193" i="21"/>
  <c r="O193" i="21"/>
  <c r="N193" i="21"/>
  <c r="M193" i="21"/>
  <c r="L193" i="21"/>
  <c r="K193" i="21"/>
  <c r="J193" i="21"/>
  <c r="I193" i="21"/>
  <c r="H193" i="21"/>
  <c r="T193" i="21" s="1"/>
  <c r="G193" i="21"/>
  <c r="D193" i="21"/>
  <c r="S192" i="21"/>
  <c r="R192" i="21"/>
  <c r="Q192" i="21"/>
  <c r="P192" i="21"/>
  <c r="O192" i="21"/>
  <c r="N192" i="21"/>
  <c r="M192" i="21"/>
  <c r="L192" i="21"/>
  <c r="K192" i="21"/>
  <c r="J192" i="21"/>
  <c r="I192" i="21"/>
  <c r="H192" i="21"/>
  <c r="G192" i="21"/>
  <c r="D192" i="21"/>
  <c r="S191" i="21"/>
  <c r="R191" i="21"/>
  <c r="Q191" i="21"/>
  <c r="P191" i="21"/>
  <c r="O191" i="21"/>
  <c r="N191" i="21"/>
  <c r="M191" i="21"/>
  <c r="L191" i="21"/>
  <c r="K191" i="21"/>
  <c r="J191" i="21"/>
  <c r="I191" i="21"/>
  <c r="H191" i="21"/>
  <c r="G191" i="21"/>
  <c r="D191" i="21"/>
  <c r="AL189" i="21"/>
  <c r="X189" i="21"/>
  <c r="W189" i="21"/>
  <c r="Y188" i="21"/>
  <c r="F188" i="21"/>
  <c r="F189" i="21" s="1"/>
  <c r="Z187" i="21"/>
  <c r="G187" i="21"/>
  <c r="X185" i="21"/>
  <c r="Z184" i="21"/>
  <c r="Z189" i="21" s="1"/>
  <c r="X184" i="21"/>
  <c r="X188" i="21" s="1"/>
  <c r="Z188" i="21" s="1"/>
  <c r="F184" i="21"/>
  <c r="E184" i="21"/>
  <c r="S182" i="21"/>
  <c r="R182" i="21"/>
  <c r="Q182" i="21"/>
  <c r="P182" i="21"/>
  <c r="O182" i="21"/>
  <c r="N182" i="21"/>
  <c r="M182" i="21"/>
  <c r="L182" i="21"/>
  <c r="K182" i="21"/>
  <c r="J182" i="21"/>
  <c r="I182" i="21"/>
  <c r="H182" i="21"/>
  <c r="T182" i="21" s="1"/>
  <c r="G182" i="21"/>
  <c r="D182" i="21"/>
  <c r="S181" i="21"/>
  <c r="R181" i="21"/>
  <c r="Q181" i="21"/>
  <c r="P181" i="21"/>
  <c r="O181" i="21"/>
  <c r="N181" i="21"/>
  <c r="M181" i="21"/>
  <c r="L181" i="21"/>
  <c r="K181" i="21"/>
  <c r="J181" i="21"/>
  <c r="I181" i="21"/>
  <c r="H181" i="21"/>
  <c r="G181" i="21"/>
  <c r="T181" i="21" s="1"/>
  <c r="D181" i="21"/>
  <c r="S180" i="21"/>
  <c r="R180" i="21"/>
  <c r="Q180" i="21"/>
  <c r="P180" i="21"/>
  <c r="O180" i="21"/>
  <c r="N180" i="21"/>
  <c r="M180" i="21"/>
  <c r="L180" i="21"/>
  <c r="K180" i="21"/>
  <c r="J180" i="21"/>
  <c r="I180" i="21"/>
  <c r="H180" i="21"/>
  <c r="D180" i="21"/>
  <c r="G180" i="21" s="1"/>
  <c r="S179" i="21"/>
  <c r="R179" i="21"/>
  <c r="Q179" i="21"/>
  <c r="P179" i="21"/>
  <c r="O179" i="21"/>
  <c r="N179" i="21"/>
  <c r="M179" i="21"/>
  <c r="L179" i="21"/>
  <c r="K179" i="21"/>
  <c r="J179" i="21"/>
  <c r="I179" i="21"/>
  <c r="H179" i="21"/>
  <c r="D179" i="21"/>
  <c r="G179" i="21" s="1"/>
  <c r="S178" i="21"/>
  <c r="R178" i="21"/>
  <c r="Q178" i="21"/>
  <c r="P178" i="21"/>
  <c r="O178" i="21"/>
  <c r="N178" i="21"/>
  <c r="M178" i="21"/>
  <c r="L178" i="21"/>
  <c r="K178" i="21"/>
  <c r="J178" i="21"/>
  <c r="I178" i="21"/>
  <c r="H178" i="21"/>
  <c r="T178" i="21" s="1"/>
  <c r="G178" i="21"/>
  <c r="D178" i="21"/>
  <c r="S177" i="21"/>
  <c r="R177" i="21"/>
  <c r="Q177" i="21"/>
  <c r="P177" i="21"/>
  <c r="O177" i="21"/>
  <c r="N177" i="21"/>
  <c r="M177" i="21"/>
  <c r="L177" i="21"/>
  <c r="K177" i="21"/>
  <c r="J177" i="21"/>
  <c r="I177" i="21"/>
  <c r="H177" i="21"/>
  <c r="G177" i="21"/>
  <c r="T177" i="21" s="1"/>
  <c r="D177" i="21"/>
  <c r="S176" i="21"/>
  <c r="R176" i="21"/>
  <c r="Q176" i="21"/>
  <c r="P176" i="21"/>
  <c r="O176" i="21"/>
  <c r="N176" i="21"/>
  <c r="M176" i="21"/>
  <c r="L176" i="21"/>
  <c r="K176" i="21"/>
  <c r="J176" i="21"/>
  <c r="I176" i="21"/>
  <c r="H176" i="21"/>
  <c r="D176" i="21"/>
  <c r="G176" i="21" s="1"/>
  <c r="T176" i="21" s="1"/>
  <c r="S175" i="21"/>
  <c r="R175" i="21"/>
  <c r="Q175" i="21"/>
  <c r="P175" i="21"/>
  <c r="O175" i="21"/>
  <c r="N175" i="21"/>
  <c r="M175" i="21"/>
  <c r="L175" i="21"/>
  <c r="K175" i="21"/>
  <c r="J175" i="21"/>
  <c r="I175" i="21"/>
  <c r="H175" i="21"/>
  <c r="D175" i="21"/>
  <c r="G175" i="21" s="1"/>
  <c r="S174" i="21"/>
  <c r="R174" i="21"/>
  <c r="Q174" i="21"/>
  <c r="P174" i="21"/>
  <c r="O174" i="21"/>
  <c r="N174" i="21"/>
  <c r="M174" i="21"/>
  <c r="L174" i="21"/>
  <c r="K174" i="21"/>
  <c r="J174" i="21"/>
  <c r="I174" i="21"/>
  <c r="H174" i="21"/>
  <c r="T174" i="21" s="1"/>
  <c r="G174" i="21"/>
  <c r="D174" i="21"/>
  <c r="S173" i="21"/>
  <c r="R173" i="21"/>
  <c r="Q173" i="21"/>
  <c r="P173" i="21"/>
  <c r="O173" i="21"/>
  <c r="N173" i="21"/>
  <c r="M173" i="21"/>
  <c r="L173" i="21"/>
  <c r="K173" i="21"/>
  <c r="J173" i="21"/>
  <c r="I173" i="21"/>
  <c r="H173" i="21"/>
  <c r="G173" i="21"/>
  <c r="T173" i="21" s="1"/>
  <c r="D173" i="21"/>
  <c r="S172" i="21"/>
  <c r="R172" i="21"/>
  <c r="Q172" i="21"/>
  <c r="P172" i="21"/>
  <c r="O172" i="21"/>
  <c r="N172" i="21"/>
  <c r="M172" i="21"/>
  <c r="L172" i="21"/>
  <c r="K172" i="21"/>
  <c r="J172" i="21"/>
  <c r="I172" i="21"/>
  <c r="H172" i="21"/>
  <c r="D172" i="21"/>
  <c r="G172" i="21" s="1"/>
  <c r="T172" i="21" s="1"/>
  <c r="S171" i="21"/>
  <c r="R171" i="21"/>
  <c r="Q171" i="21"/>
  <c r="P171" i="21"/>
  <c r="O171" i="21"/>
  <c r="N171" i="21"/>
  <c r="M171" i="21"/>
  <c r="L171" i="21"/>
  <c r="K171" i="21"/>
  <c r="J171" i="21"/>
  <c r="I171" i="21"/>
  <c r="H171" i="21"/>
  <c r="D171" i="21"/>
  <c r="G171" i="21" s="1"/>
  <c r="T171" i="21" s="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T170" i="21" s="1"/>
  <c r="G170" i="21"/>
  <c r="D170" i="21"/>
  <c r="S169" i="21"/>
  <c r="S184" i="21" s="1"/>
  <c r="R169" i="21"/>
  <c r="Q169" i="21"/>
  <c r="P169" i="21"/>
  <c r="O169" i="21"/>
  <c r="O184" i="21" s="1"/>
  <c r="N169" i="21"/>
  <c r="M169" i="21"/>
  <c r="L169" i="21"/>
  <c r="K169" i="21"/>
  <c r="K184" i="21" s="1"/>
  <c r="J169" i="21"/>
  <c r="I169" i="21"/>
  <c r="H169" i="21"/>
  <c r="G169" i="21"/>
  <c r="T169" i="21" s="1"/>
  <c r="D169" i="21"/>
  <c r="S168" i="21"/>
  <c r="R168" i="21"/>
  <c r="Q168" i="21"/>
  <c r="P168" i="21"/>
  <c r="O168" i="21"/>
  <c r="N168" i="21"/>
  <c r="M168" i="21"/>
  <c r="L168" i="21"/>
  <c r="K168" i="21"/>
  <c r="J168" i="21"/>
  <c r="I168" i="21"/>
  <c r="H168" i="21"/>
  <c r="D168" i="21"/>
  <c r="G168" i="21" s="1"/>
  <c r="S167" i="21"/>
  <c r="R167" i="21"/>
  <c r="Q167" i="21"/>
  <c r="P167" i="21"/>
  <c r="O167" i="21"/>
  <c r="N167" i="21"/>
  <c r="M167" i="21"/>
  <c r="L167" i="21"/>
  <c r="K167" i="21"/>
  <c r="J167" i="21"/>
  <c r="I167" i="21"/>
  <c r="H167" i="21"/>
  <c r="T167" i="21" s="1"/>
  <c r="G167" i="21"/>
  <c r="D167" i="21"/>
  <c r="S166" i="21"/>
  <c r="R166" i="21"/>
  <c r="Q166" i="21"/>
  <c r="P166" i="21"/>
  <c r="O166" i="21"/>
  <c r="N166" i="21"/>
  <c r="M166" i="21"/>
  <c r="L166" i="21"/>
  <c r="K166" i="21"/>
  <c r="J166" i="21"/>
  <c r="I166" i="21"/>
  <c r="H166" i="21"/>
  <c r="G166" i="21"/>
  <c r="D166" i="21"/>
  <c r="S165" i="21"/>
  <c r="R165" i="21"/>
  <c r="Q165" i="21"/>
  <c r="P165" i="21"/>
  <c r="O165" i="21"/>
  <c r="N165" i="21"/>
  <c r="M165" i="21"/>
  <c r="L165" i="21"/>
  <c r="K165" i="21"/>
  <c r="J165" i="21"/>
  <c r="I165" i="21"/>
  <c r="H165" i="21"/>
  <c r="G165" i="21"/>
  <c r="T165" i="21" s="1"/>
  <c r="D165" i="21"/>
  <c r="Z164" i="21"/>
  <c r="Z185" i="21" s="1"/>
  <c r="X164" i="21"/>
  <c r="H164" i="21"/>
  <c r="F164" i="21"/>
  <c r="F185" i="21" s="1"/>
  <c r="F209" i="21" s="1"/>
  <c r="S162" i="21"/>
  <c r="R162" i="21"/>
  <c r="Q162" i="21"/>
  <c r="P162" i="21"/>
  <c r="O162" i="21"/>
  <c r="N162" i="21"/>
  <c r="M162" i="21"/>
  <c r="L162" i="21"/>
  <c r="K162" i="21"/>
  <c r="J162" i="21"/>
  <c r="I162" i="21"/>
  <c r="H162" i="21"/>
  <c r="T162" i="21" s="1"/>
  <c r="G162" i="21"/>
  <c r="D162" i="21"/>
  <c r="S161" i="21"/>
  <c r="R161" i="21"/>
  <c r="Q161" i="21"/>
  <c r="P161" i="21"/>
  <c r="O161" i="21"/>
  <c r="N161" i="21"/>
  <c r="M161" i="21"/>
  <c r="L161" i="21"/>
  <c r="K161" i="21"/>
  <c r="J161" i="21"/>
  <c r="I161" i="21"/>
  <c r="H161" i="21"/>
  <c r="G161" i="21"/>
  <c r="D161" i="21"/>
  <c r="S160" i="21"/>
  <c r="R160" i="21"/>
  <c r="Q160" i="21"/>
  <c r="P160" i="21"/>
  <c r="O160" i="21"/>
  <c r="N160" i="21"/>
  <c r="M160" i="21"/>
  <c r="L160" i="21"/>
  <c r="K160" i="21"/>
  <c r="J160" i="21"/>
  <c r="I160" i="21"/>
  <c r="H160" i="21"/>
  <c r="D160" i="21"/>
  <c r="G160" i="21" s="1"/>
  <c r="S159" i="21"/>
  <c r="R159" i="21"/>
  <c r="Q159" i="21"/>
  <c r="P159" i="21"/>
  <c r="O159" i="21"/>
  <c r="N159" i="21"/>
  <c r="M159" i="21"/>
  <c r="L159" i="21"/>
  <c r="K159" i="21"/>
  <c r="J159" i="21"/>
  <c r="I159" i="21"/>
  <c r="H159" i="21"/>
  <c r="T159" i="21" s="1"/>
  <c r="G159" i="21"/>
  <c r="D159" i="21"/>
  <c r="S158" i="21"/>
  <c r="R158" i="21"/>
  <c r="Q158" i="21"/>
  <c r="P158" i="21"/>
  <c r="O158" i="21"/>
  <c r="N158" i="21"/>
  <c r="M158" i="21"/>
  <c r="L158" i="21"/>
  <c r="K158" i="21"/>
  <c r="J158" i="21"/>
  <c r="I158" i="21"/>
  <c r="H158" i="21"/>
  <c r="T158" i="21" s="1"/>
  <c r="G158" i="21"/>
  <c r="D158" i="21"/>
  <c r="S157" i="21"/>
  <c r="R157" i="21"/>
  <c r="Q157" i="21"/>
  <c r="P157" i="21"/>
  <c r="O157" i="21"/>
  <c r="N157" i="21"/>
  <c r="M157" i="21"/>
  <c r="L157" i="21"/>
  <c r="K157" i="21"/>
  <c r="J157" i="21"/>
  <c r="I157" i="21"/>
  <c r="H157" i="21"/>
  <c r="G157" i="21"/>
  <c r="T157" i="21" s="1"/>
  <c r="D157" i="21"/>
  <c r="S156" i="21"/>
  <c r="R156" i="21"/>
  <c r="Q156" i="21"/>
  <c r="P156" i="21"/>
  <c r="O156" i="21"/>
  <c r="N156" i="21"/>
  <c r="M156" i="21"/>
  <c r="L156" i="21"/>
  <c r="K156" i="21"/>
  <c r="J156" i="21"/>
  <c r="I156" i="21"/>
  <c r="H156" i="21"/>
  <c r="D156" i="21"/>
  <c r="G156" i="21" s="1"/>
  <c r="S155" i="21"/>
  <c r="R155" i="21"/>
  <c r="Q155" i="21"/>
  <c r="P155" i="21"/>
  <c r="O155" i="21"/>
  <c r="N155" i="21"/>
  <c r="M155" i="21"/>
  <c r="L155" i="21"/>
  <c r="K155" i="21"/>
  <c r="J155" i="21"/>
  <c r="I155" i="21"/>
  <c r="H155" i="21"/>
  <c r="T155" i="21" s="1"/>
  <c r="G155" i="21"/>
  <c r="D155" i="21"/>
  <c r="S154" i="21"/>
  <c r="R154" i="21"/>
  <c r="Q154" i="21"/>
  <c r="P154" i="21"/>
  <c r="P164" i="21" s="1"/>
  <c r="O154" i="21"/>
  <c r="N154" i="21"/>
  <c r="M154" i="21"/>
  <c r="L154" i="21"/>
  <c r="L164" i="21" s="1"/>
  <c r="K154" i="21"/>
  <c r="J154" i="21"/>
  <c r="I154" i="21"/>
  <c r="H154" i="21"/>
  <c r="T154" i="21" s="1"/>
  <c r="G154" i="21"/>
  <c r="D154" i="21"/>
  <c r="S153" i="2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T153" i="21" s="1"/>
  <c r="D153" i="21"/>
  <c r="S152" i="21"/>
  <c r="R152" i="21"/>
  <c r="Q152" i="21"/>
  <c r="P152" i="21"/>
  <c r="O152" i="21"/>
  <c r="N152" i="21"/>
  <c r="M152" i="21"/>
  <c r="L152" i="21"/>
  <c r="K152" i="21"/>
  <c r="J152" i="21"/>
  <c r="I152" i="21"/>
  <c r="H152" i="21"/>
  <c r="D152" i="21"/>
  <c r="S151" i="21"/>
  <c r="R151" i="21"/>
  <c r="Q151" i="21"/>
  <c r="Q164" i="21" s="1"/>
  <c r="P151" i="21"/>
  <c r="O151" i="21"/>
  <c r="N151" i="21"/>
  <c r="M151" i="21"/>
  <c r="M164" i="21" s="1"/>
  <c r="L151" i="21"/>
  <c r="K151" i="21"/>
  <c r="J151" i="21"/>
  <c r="I151" i="21"/>
  <c r="I164" i="21" s="1"/>
  <c r="H151" i="21"/>
  <c r="G151" i="21"/>
  <c r="D151" i="21"/>
  <c r="Z150" i="21"/>
  <c r="M149" i="21"/>
  <c r="AL148" i="21"/>
  <c r="AK148" i="21"/>
  <c r="AJ148" i="21"/>
  <c r="AI148" i="21"/>
  <c r="AH148" i="21"/>
  <c r="AG148" i="21"/>
  <c r="AF148" i="21"/>
  <c r="AE148" i="21"/>
  <c r="AD148" i="21"/>
  <c r="AC148" i="21"/>
  <c r="AB148" i="21"/>
  <c r="AA148" i="21"/>
  <c r="Z148" i="21"/>
  <c r="S148" i="21"/>
  <c r="R148" i="21"/>
  <c r="Q148" i="21"/>
  <c r="P148" i="21"/>
  <c r="O148" i="21"/>
  <c r="N148" i="21"/>
  <c r="M148" i="21"/>
  <c r="L148" i="21"/>
  <c r="K148" i="21"/>
  <c r="J148" i="21"/>
  <c r="I148" i="21"/>
  <c r="I149" i="21" s="1"/>
  <c r="H148" i="21"/>
  <c r="G148" i="21"/>
  <c r="AL147" i="21"/>
  <c r="AK147" i="21"/>
  <c r="AJ147" i="21"/>
  <c r="AI147" i="21"/>
  <c r="AH147" i="21"/>
  <c r="AG147" i="21"/>
  <c r="AF147" i="21"/>
  <c r="AE147" i="21"/>
  <c r="AD147" i="21"/>
  <c r="AC147" i="21"/>
  <c r="AB147" i="21"/>
  <c r="AA147" i="21"/>
  <c r="Z147" i="21"/>
  <c r="S147" i="21"/>
  <c r="S149" i="21" s="1"/>
  <c r="R147" i="21"/>
  <c r="R149" i="21" s="1"/>
  <c r="Q147" i="21"/>
  <c r="P147" i="21"/>
  <c r="P149" i="21" s="1"/>
  <c r="O147" i="21"/>
  <c r="O149" i="21" s="1"/>
  <c r="N147" i="21"/>
  <c r="N149" i="21" s="1"/>
  <c r="M147" i="21"/>
  <c r="L147" i="21"/>
  <c r="L149" i="21" s="1"/>
  <c r="K147" i="21"/>
  <c r="K149" i="21" s="1"/>
  <c r="J147" i="21"/>
  <c r="J149" i="21" s="1"/>
  <c r="I147" i="21"/>
  <c r="H147" i="21"/>
  <c r="H149" i="21" s="1"/>
  <c r="G147" i="21"/>
  <c r="G149" i="21" s="1"/>
  <c r="S144" i="21"/>
  <c r="Z142" i="21"/>
  <c r="G142" i="21"/>
  <c r="E137" i="21"/>
  <c r="E139" i="21" s="1"/>
  <c r="S136" i="21"/>
  <c r="R136" i="21"/>
  <c r="Q136" i="21"/>
  <c r="P136" i="21"/>
  <c r="O136" i="21"/>
  <c r="N136" i="21"/>
  <c r="M136" i="21"/>
  <c r="L136" i="21"/>
  <c r="K136" i="21"/>
  <c r="J136" i="21"/>
  <c r="I136" i="21"/>
  <c r="H136" i="21"/>
  <c r="D136" i="21"/>
  <c r="G136" i="21" s="1"/>
  <c r="AL135" i="21"/>
  <c r="AK135" i="21"/>
  <c r="AJ135" i="21"/>
  <c r="AI135" i="21"/>
  <c r="AH135" i="21"/>
  <c r="AG135" i="21"/>
  <c r="AF135" i="21"/>
  <c r="AE135" i="21"/>
  <c r="AD135" i="21"/>
  <c r="AC135" i="21"/>
  <c r="AB135" i="21"/>
  <c r="AA135" i="21"/>
  <c r="W135" i="21"/>
  <c r="Z135" i="21" s="1"/>
  <c r="AM135" i="21" s="1"/>
  <c r="S135" i="2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T135" i="21" s="1"/>
  <c r="D135" i="21"/>
  <c r="AL134" i="21"/>
  <c r="AK134" i="21"/>
  <c r="AJ134" i="21"/>
  <c r="AI134" i="21"/>
  <c r="AH134" i="21"/>
  <c r="AG134" i="21"/>
  <c r="AF134" i="21"/>
  <c r="AE134" i="21"/>
  <c r="AD134" i="21"/>
  <c r="AC134" i="21"/>
  <c r="AB134" i="21"/>
  <c r="AA134" i="21"/>
  <c r="Z134" i="21"/>
  <c r="AM134" i="21" s="1"/>
  <c r="W134" i="21"/>
  <c r="S134" i="21"/>
  <c r="R134" i="21"/>
  <c r="Q134" i="21"/>
  <c r="P134" i="21"/>
  <c r="O134" i="21"/>
  <c r="N134" i="21"/>
  <c r="M134" i="21"/>
  <c r="L134" i="21"/>
  <c r="K134" i="21"/>
  <c r="J134" i="21"/>
  <c r="I134" i="21"/>
  <c r="H134" i="21"/>
  <c r="D134" i="21"/>
  <c r="G134" i="21" s="1"/>
  <c r="AL133" i="21"/>
  <c r="AK133" i="21"/>
  <c r="AJ133" i="21"/>
  <c r="AI133" i="21"/>
  <c r="AH133" i="21"/>
  <c r="AG133" i="21"/>
  <c r="AF133" i="21"/>
  <c r="AE133" i="21"/>
  <c r="AD133" i="21"/>
  <c r="AC133" i="21"/>
  <c r="AB133" i="21"/>
  <c r="AA133" i="21"/>
  <c r="AM133" i="21" s="1"/>
  <c r="W133" i="21"/>
  <c r="Z133" i="21" s="1"/>
  <c r="S133" i="2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T133" i="21" s="1"/>
  <c r="D133" i="21"/>
  <c r="AL132" i="21"/>
  <c r="AK132" i="21"/>
  <c r="AJ132" i="21"/>
  <c r="AI132" i="21"/>
  <c r="AH132" i="21"/>
  <c r="AG132" i="21"/>
  <c r="AF132" i="21"/>
  <c r="AE132" i="21"/>
  <c r="AD132" i="21"/>
  <c r="AC132" i="21"/>
  <c r="AB132" i="21"/>
  <c r="AA132" i="21"/>
  <c r="Z132" i="21"/>
  <c r="AM132" i="21" s="1"/>
  <c r="W132" i="21"/>
  <c r="S132" i="21"/>
  <c r="R132" i="21"/>
  <c r="Q132" i="21"/>
  <c r="P132" i="21"/>
  <c r="O132" i="21"/>
  <c r="N132" i="21"/>
  <c r="M132" i="21"/>
  <c r="L132" i="21"/>
  <c r="K132" i="21"/>
  <c r="J132" i="21"/>
  <c r="I132" i="21"/>
  <c r="H132" i="21"/>
  <c r="D132" i="21"/>
  <c r="G132" i="21" s="1"/>
  <c r="AL131" i="21"/>
  <c r="AK131" i="21"/>
  <c r="AJ131" i="21"/>
  <c r="AI131" i="21"/>
  <c r="AH131" i="21"/>
  <c r="AG131" i="21"/>
  <c r="AF131" i="21"/>
  <c r="AE131" i="21"/>
  <c r="AD131" i="21"/>
  <c r="AC131" i="21"/>
  <c r="AB131" i="21"/>
  <c r="AA131" i="21"/>
  <c r="AM131" i="21" s="1"/>
  <c r="W131" i="21"/>
  <c r="Z131" i="21" s="1"/>
  <c r="S131" i="2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T131" i="21" s="1"/>
  <c r="D131" i="21"/>
  <c r="AL130" i="21"/>
  <c r="AK130" i="21"/>
  <c r="AJ130" i="21"/>
  <c r="AI130" i="21"/>
  <c r="AH130" i="21"/>
  <c r="AG130" i="21"/>
  <c r="AF130" i="21"/>
  <c r="AE130" i="21"/>
  <c r="AD130" i="21"/>
  <c r="AC130" i="21"/>
  <c r="AB130" i="21"/>
  <c r="AA130" i="21"/>
  <c r="Z130" i="21"/>
  <c r="AM130" i="21" s="1"/>
  <c r="W130" i="21"/>
  <c r="S130" i="21"/>
  <c r="R130" i="21"/>
  <c r="Q130" i="21"/>
  <c r="P130" i="21"/>
  <c r="O130" i="21"/>
  <c r="N130" i="21"/>
  <c r="M130" i="21"/>
  <c r="L130" i="21"/>
  <c r="K130" i="21"/>
  <c r="J130" i="21"/>
  <c r="I130" i="21"/>
  <c r="H130" i="21"/>
  <c r="D130" i="21"/>
  <c r="G130" i="21" s="1"/>
  <c r="T130" i="21" s="1"/>
  <c r="S129" i="21"/>
  <c r="R129" i="21"/>
  <c r="Q129" i="21"/>
  <c r="P129" i="21"/>
  <c r="O129" i="21"/>
  <c r="N129" i="21"/>
  <c r="M129" i="21"/>
  <c r="L129" i="21"/>
  <c r="K129" i="21"/>
  <c r="J129" i="21"/>
  <c r="I129" i="21"/>
  <c r="H129" i="21"/>
  <c r="D129" i="21"/>
  <c r="G129" i="21" s="1"/>
  <c r="T129" i="21" s="1"/>
  <c r="AL128" i="21"/>
  <c r="AK128" i="21"/>
  <c r="AJ128" i="21"/>
  <c r="AI128" i="21"/>
  <c r="AH128" i="21"/>
  <c r="AG128" i="21"/>
  <c r="AF128" i="21"/>
  <c r="AE128" i="21"/>
  <c r="AD128" i="21"/>
  <c r="AC128" i="21"/>
  <c r="AB128" i="21"/>
  <c r="AA128" i="21"/>
  <c r="AM128" i="21" s="1"/>
  <c r="W128" i="21"/>
  <c r="Z128" i="21" s="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D128" i="21"/>
  <c r="AL127" i="21"/>
  <c r="AK127" i="21"/>
  <c r="AJ127" i="21"/>
  <c r="AI127" i="21"/>
  <c r="AH127" i="21"/>
  <c r="AG127" i="21"/>
  <c r="AF127" i="21"/>
  <c r="AE127" i="21"/>
  <c r="AD127" i="21"/>
  <c r="AC127" i="21"/>
  <c r="AB127" i="21"/>
  <c r="AA127" i="21"/>
  <c r="W127" i="21"/>
  <c r="Z127" i="21" s="1"/>
  <c r="AM127" i="21" s="1"/>
  <c r="S127" i="21"/>
  <c r="R127" i="21"/>
  <c r="Q127" i="21"/>
  <c r="P127" i="21"/>
  <c r="O127" i="21"/>
  <c r="N127" i="21"/>
  <c r="M127" i="21"/>
  <c r="L127" i="21"/>
  <c r="K127" i="21"/>
  <c r="J127" i="21"/>
  <c r="I127" i="21"/>
  <c r="H127" i="21"/>
  <c r="D127" i="21"/>
  <c r="G127" i="21" s="1"/>
  <c r="AL126" i="21"/>
  <c r="AK126" i="21"/>
  <c r="AJ126" i="21"/>
  <c r="AI126" i="21"/>
  <c r="AH126" i="21"/>
  <c r="AG126" i="21"/>
  <c r="AF126" i="21"/>
  <c r="AE126" i="21"/>
  <c r="AD126" i="21"/>
  <c r="AC126" i="21"/>
  <c r="AB126" i="21"/>
  <c r="AA126" i="21"/>
  <c r="AM126" i="21" s="1"/>
  <c r="W126" i="21"/>
  <c r="Z126" i="21" s="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T126" i="21" s="1"/>
  <c r="D126" i="21"/>
  <c r="Z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T125" i="21" s="1"/>
  <c r="D125" i="21"/>
  <c r="AL123" i="21"/>
  <c r="AK123" i="21"/>
  <c r="AJ123" i="21"/>
  <c r="AI123" i="21"/>
  <c r="AH123" i="21"/>
  <c r="AG123" i="21"/>
  <c r="AF123" i="21"/>
  <c r="AE123" i="21"/>
  <c r="AD123" i="21"/>
  <c r="AC123" i="21"/>
  <c r="AB123" i="21"/>
  <c r="AA123" i="21"/>
  <c r="W123" i="21"/>
  <c r="Z123" i="21" s="1"/>
  <c r="AM123" i="21" s="1"/>
  <c r="S123" i="21"/>
  <c r="R123" i="21"/>
  <c r="Q123" i="21"/>
  <c r="P123" i="21"/>
  <c r="O123" i="21"/>
  <c r="N123" i="21"/>
  <c r="M123" i="21"/>
  <c r="L123" i="21"/>
  <c r="K123" i="21"/>
  <c r="J123" i="21"/>
  <c r="I123" i="21"/>
  <c r="H123" i="21"/>
  <c r="D123" i="21"/>
  <c r="G123" i="21" s="1"/>
  <c r="T123" i="21" s="1"/>
  <c r="AL122" i="21"/>
  <c r="AK122" i="21"/>
  <c r="AJ122" i="21"/>
  <c r="AI122" i="21"/>
  <c r="AH122" i="21"/>
  <c r="AG122" i="21"/>
  <c r="AF122" i="21"/>
  <c r="AE122" i="21"/>
  <c r="AD122" i="21"/>
  <c r="AC122" i="21"/>
  <c r="AB122" i="21"/>
  <c r="AA122" i="21"/>
  <c r="AM122" i="21" s="1"/>
  <c r="W122" i="21"/>
  <c r="Z122" i="21" s="1"/>
  <c r="S122" i="2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T122" i="21" s="1"/>
  <c r="D122" i="21"/>
  <c r="AL121" i="21"/>
  <c r="AK121" i="21"/>
  <c r="AJ121" i="21"/>
  <c r="AI121" i="21"/>
  <c r="AH121" i="21"/>
  <c r="AG121" i="21"/>
  <c r="AF121" i="21"/>
  <c r="AE121" i="21"/>
  <c r="AD121" i="21"/>
  <c r="AC121" i="21"/>
  <c r="AB121" i="21"/>
  <c r="AA121" i="21"/>
  <c r="W121" i="21"/>
  <c r="Z121" i="21" s="1"/>
  <c r="AM121" i="21" s="1"/>
  <c r="S121" i="21"/>
  <c r="R121" i="21"/>
  <c r="Q121" i="21"/>
  <c r="P121" i="21"/>
  <c r="O121" i="21"/>
  <c r="N121" i="21"/>
  <c r="M121" i="21"/>
  <c r="L121" i="21"/>
  <c r="K121" i="21"/>
  <c r="J121" i="21"/>
  <c r="I121" i="21"/>
  <c r="H121" i="21"/>
  <c r="D121" i="21"/>
  <c r="G121" i="21" s="1"/>
  <c r="T121" i="21" s="1"/>
  <c r="AL120" i="21"/>
  <c r="AK120" i="21"/>
  <c r="AJ120" i="21"/>
  <c r="AI120" i="21"/>
  <c r="AH120" i="21"/>
  <c r="AG120" i="21"/>
  <c r="AF120" i="21"/>
  <c r="AE120" i="21"/>
  <c r="AD120" i="21"/>
  <c r="AC120" i="21"/>
  <c r="AB120" i="21"/>
  <c r="AA120" i="21"/>
  <c r="AM120" i="21" s="1"/>
  <c r="W120" i="21"/>
  <c r="Z120" i="21" s="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T120" i="21" s="1"/>
  <c r="D120" i="21"/>
  <c r="AL119" i="21"/>
  <c r="AK119" i="21"/>
  <c r="AJ119" i="21"/>
  <c r="AI119" i="21"/>
  <c r="AH119" i="21"/>
  <c r="AG119" i="21"/>
  <c r="AF119" i="21"/>
  <c r="AE119" i="21"/>
  <c r="AD119" i="21"/>
  <c r="AC119" i="21"/>
  <c r="AB119" i="21"/>
  <c r="AA119" i="21"/>
  <c r="W119" i="21"/>
  <c r="Z119" i="21" s="1"/>
  <c r="AM119" i="21" s="1"/>
  <c r="S119" i="21"/>
  <c r="R119" i="21"/>
  <c r="Q119" i="21"/>
  <c r="P119" i="21"/>
  <c r="O119" i="21"/>
  <c r="N119" i="21"/>
  <c r="M119" i="21"/>
  <c r="L119" i="21"/>
  <c r="K119" i="21"/>
  <c r="J119" i="21"/>
  <c r="I119" i="21"/>
  <c r="H119" i="21"/>
  <c r="D119" i="21"/>
  <c r="G119" i="21" s="1"/>
  <c r="T119" i="21" s="1"/>
  <c r="AL118" i="21"/>
  <c r="AK118" i="21"/>
  <c r="AJ118" i="21"/>
  <c r="AI118" i="21"/>
  <c r="AH118" i="21"/>
  <c r="AG118" i="21"/>
  <c r="AF118" i="21"/>
  <c r="AE118" i="21"/>
  <c r="AD118" i="21"/>
  <c r="AC118" i="21"/>
  <c r="AB118" i="21"/>
  <c r="AA118" i="21"/>
  <c r="AM118" i="21" s="1"/>
  <c r="W118" i="21"/>
  <c r="Z118" i="21" s="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T118" i="21" s="1"/>
  <c r="D118" i="21"/>
  <c r="AL117" i="21"/>
  <c r="AK117" i="21"/>
  <c r="AJ117" i="21"/>
  <c r="AI117" i="21"/>
  <c r="AH117" i="21"/>
  <c r="AG117" i="21"/>
  <c r="AF117" i="21"/>
  <c r="AE117" i="21"/>
  <c r="AD117" i="21"/>
  <c r="AC117" i="21"/>
  <c r="AB117" i="21"/>
  <c r="AA117" i="21"/>
  <c r="W117" i="21"/>
  <c r="Z117" i="21" s="1"/>
  <c r="AM117" i="21" s="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D117" i="21"/>
  <c r="G117" i="21" s="1"/>
  <c r="AL116" i="21"/>
  <c r="AK116" i="21"/>
  <c r="AJ116" i="21"/>
  <c r="AI116" i="21"/>
  <c r="AH116" i="21"/>
  <c r="AG116" i="21"/>
  <c r="AF116" i="21"/>
  <c r="AE116" i="21"/>
  <c r="AD116" i="21"/>
  <c r="AC116" i="21"/>
  <c r="AB116" i="21"/>
  <c r="AA116" i="21"/>
  <c r="AM116" i="21" s="1"/>
  <c r="W116" i="21"/>
  <c r="Z116" i="21" s="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T116" i="21" s="1"/>
  <c r="D116" i="21"/>
  <c r="AL115" i="21"/>
  <c r="AK115" i="21"/>
  <c r="AJ115" i="21"/>
  <c r="AI115" i="21"/>
  <c r="AH115" i="21"/>
  <c r="AG115" i="21"/>
  <c r="AF115" i="21"/>
  <c r="AE115" i="21"/>
  <c r="AD115" i="21"/>
  <c r="AC115" i="21"/>
  <c r="AB115" i="21"/>
  <c r="AA115" i="21"/>
  <c r="W115" i="21"/>
  <c r="Z115" i="21" s="1"/>
  <c r="AM115" i="21" s="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D115" i="21"/>
  <c r="G115" i="21" s="1"/>
  <c r="T115" i="21" s="1"/>
  <c r="AL114" i="21"/>
  <c r="AK114" i="21"/>
  <c r="AJ114" i="21"/>
  <c r="AI114" i="21"/>
  <c r="AH114" i="21"/>
  <c r="AG114" i="21"/>
  <c r="AF114" i="21"/>
  <c r="AE114" i="21"/>
  <c r="AD114" i="21"/>
  <c r="AC114" i="21"/>
  <c r="AB114" i="21"/>
  <c r="AA114" i="21"/>
  <c r="AM114" i="21" s="1"/>
  <c r="W114" i="21"/>
  <c r="Z114" i="21" s="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T114" i="21" s="1"/>
  <c r="D114" i="21"/>
  <c r="AL113" i="21"/>
  <c r="AK113" i="21"/>
  <c r="AJ113" i="21"/>
  <c r="AI113" i="21"/>
  <c r="AH113" i="21"/>
  <c r="AG113" i="21"/>
  <c r="AF113" i="21"/>
  <c r="AE113" i="21"/>
  <c r="AD113" i="21"/>
  <c r="AC113" i="21"/>
  <c r="AB113" i="21"/>
  <c r="AA113" i="21"/>
  <c r="W113" i="21"/>
  <c r="Z113" i="21" s="1"/>
  <c r="AM113" i="21" s="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D113" i="21"/>
  <c r="G113" i="21" s="1"/>
  <c r="Z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D112" i="21"/>
  <c r="G112" i="21" s="1"/>
  <c r="AL110" i="21"/>
  <c r="AK110" i="21"/>
  <c r="AJ110" i="21"/>
  <c r="AI110" i="21"/>
  <c r="AH110" i="21"/>
  <c r="AG110" i="21"/>
  <c r="AF110" i="21"/>
  <c r="AE110" i="21"/>
  <c r="AD110" i="21"/>
  <c r="AC110" i="21"/>
  <c r="AB110" i="21"/>
  <c r="AA110" i="21"/>
  <c r="W110" i="21"/>
  <c r="Z110" i="21" s="1"/>
  <c r="AM110" i="21" s="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T110" i="21" s="1"/>
  <c r="G110" i="21"/>
  <c r="D110" i="21"/>
  <c r="AL109" i="21"/>
  <c r="AK109" i="21"/>
  <c r="AJ109" i="21"/>
  <c r="AI109" i="21"/>
  <c r="AH109" i="21"/>
  <c r="AG109" i="21"/>
  <c r="AF109" i="21"/>
  <c r="AE109" i="21"/>
  <c r="AD109" i="21"/>
  <c r="AC109" i="21"/>
  <c r="AB109" i="21"/>
  <c r="AA109" i="21"/>
  <c r="Z109" i="21"/>
  <c r="AM109" i="21" s="1"/>
  <c r="W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D109" i="21"/>
  <c r="G109" i="21" s="1"/>
  <c r="AL108" i="21"/>
  <c r="AK108" i="21"/>
  <c r="AJ108" i="21"/>
  <c r="AI108" i="21"/>
  <c r="AH108" i="21"/>
  <c r="AG108" i="21"/>
  <c r="AF108" i="21"/>
  <c r="AE108" i="21"/>
  <c r="AD108" i="21"/>
  <c r="AC108" i="21"/>
  <c r="AB108" i="21"/>
  <c r="AA108" i="21"/>
  <c r="W108" i="21"/>
  <c r="Z108" i="21" s="1"/>
  <c r="AM108" i="21" s="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T108" i="21" s="1"/>
  <c r="G108" i="21"/>
  <c r="D108" i="21"/>
  <c r="AC107" i="21"/>
  <c r="F107" i="21"/>
  <c r="AL106" i="21"/>
  <c r="AK106" i="21"/>
  <c r="AJ106" i="21"/>
  <c r="AI106" i="21"/>
  <c r="AH106" i="21"/>
  <c r="AG106" i="21"/>
  <c r="AG107" i="21" s="1"/>
  <c r="AF106" i="21"/>
  <c r="AE106" i="21"/>
  <c r="AD106" i="21"/>
  <c r="AC106" i="21"/>
  <c r="AB106" i="21"/>
  <c r="AA106" i="21"/>
  <c r="W106" i="21"/>
  <c r="S106" i="21"/>
  <c r="R106" i="21"/>
  <c r="Q106" i="21"/>
  <c r="P106" i="21"/>
  <c r="P107" i="21" s="1"/>
  <c r="O106" i="21"/>
  <c r="N106" i="21"/>
  <c r="M106" i="21"/>
  <c r="L106" i="21"/>
  <c r="L107" i="21" s="1"/>
  <c r="K106" i="21"/>
  <c r="J106" i="21"/>
  <c r="I106" i="21"/>
  <c r="H106" i="21"/>
  <c r="H107" i="21" s="1"/>
  <c r="G106" i="21"/>
  <c r="D106" i="21"/>
  <c r="AL105" i="21"/>
  <c r="AL107" i="21" s="1"/>
  <c r="AK105" i="21"/>
  <c r="AJ105" i="21"/>
  <c r="AJ107" i="21" s="1"/>
  <c r="AI105" i="21"/>
  <c r="AI107" i="21" s="1"/>
  <c r="AH105" i="21"/>
  <c r="AH107" i="21" s="1"/>
  <c r="AG105" i="21"/>
  <c r="AF105" i="21"/>
  <c r="AF107" i="21" s="1"/>
  <c r="AE105" i="21"/>
  <c r="AE107" i="21" s="1"/>
  <c r="AD105" i="21"/>
  <c r="AD107" i="21" s="1"/>
  <c r="AC105" i="21"/>
  <c r="AB105" i="21"/>
  <c r="AB107" i="21" s="1"/>
  <c r="AA105" i="21"/>
  <c r="AA107" i="21" s="1"/>
  <c r="Z105" i="21"/>
  <c r="AM105" i="21" s="1"/>
  <c r="W105" i="21"/>
  <c r="S105" i="21"/>
  <c r="S107" i="21" s="1"/>
  <c r="R105" i="21"/>
  <c r="R107" i="21" s="1"/>
  <c r="Q105" i="21"/>
  <c r="Q107" i="21" s="1"/>
  <c r="P105" i="21"/>
  <c r="O105" i="21"/>
  <c r="O107" i="21" s="1"/>
  <c r="N105" i="21"/>
  <c r="N107" i="21" s="1"/>
  <c r="M105" i="21"/>
  <c r="M107" i="21" s="1"/>
  <c r="L105" i="21"/>
  <c r="K105" i="21"/>
  <c r="K107" i="21" s="1"/>
  <c r="J105" i="21"/>
  <c r="J107" i="21" s="1"/>
  <c r="I105" i="21"/>
  <c r="I107" i="21" s="1"/>
  <c r="H105" i="21"/>
  <c r="D105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T104" i="21" s="1"/>
  <c r="D104" i="21"/>
  <c r="G104" i="21" s="1"/>
  <c r="AL103" i="21"/>
  <c r="AK103" i="21"/>
  <c r="AJ103" i="21"/>
  <c r="AI103" i="21"/>
  <c r="AH103" i="21"/>
  <c r="AG103" i="21"/>
  <c r="AF103" i="21"/>
  <c r="AE103" i="21"/>
  <c r="AD103" i="21"/>
  <c r="AC103" i="21"/>
  <c r="AB103" i="21"/>
  <c r="AA103" i="21"/>
  <c r="Z103" i="21"/>
  <c r="AM103" i="21" s="1"/>
  <c r="W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D103" i="21"/>
  <c r="G103" i="21" s="1"/>
  <c r="AL102" i="21"/>
  <c r="AK102" i="21"/>
  <c r="AJ102" i="21"/>
  <c r="AI102" i="21"/>
  <c r="AH102" i="21"/>
  <c r="AG102" i="21"/>
  <c r="AF102" i="21"/>
  <c r="AE102" i="21"/>
  <c r="AD102" i="21"/>
  <c r="AC102" i="21"/>
  <c r="AB102" i="21"/>
  <c r="AA102" i="21"/>
  <c r="Z102" i="21"/>
  <c r="AM102" i="21" s="1"/>
  <c r="W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D102" i="21"/>
  <c r="G102" i="21" s="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T101" i="21" s="1"/>
  <c r="G101" i="21"/>
  <c r="D101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T100" i="21" s="1"/>
  <c r="D100" i="21"/>
  <c r="AL99" i="21"/>
  <c r="AK99" i="21"/>
  <c r="AJ99" i="21"/>
  <c r="AI99" i="21"/>
  <c r="AH99" i="21"/>
  <c r="AG99" i="21"/>
  <c r="AF99" i="21"/>
  <c r="AE99" i="21"/>
  <c r="AD99" i="21"/>
  <c r="AC99" i="21"/>
  <c r="AB99" i="21"/>
  <c r="AA99" i="21"/>
  <c r="W99" i="21"/>
  <c r="Z99" i="21" s="1"/>
  <c r="S99" i="21"/>
  <c r="R99" i="21"/>
  <c r="Q99" i="21"/>
  <c r="P99" i="21"/>
  <c r="O99" i="21"/>
  <c r="N99" i="21"/>
  <c r="M99" i="21"/>
  <c r="L99" i="21"/>
  <c r="K99" i="21"/>
  <c r="J99" i="21"/>
  <c r="I99" i="21"/>
  <c r="H99" i="21"/>
  <c r="T99" i="21" s="1"/>
  <c r="D99" i="21"/>
  <c r="G99" i="21" s="1"/>
  <c r="AL98" i="21"/>
  <c r="AK98" i="21"/>
  <c r="AJ98" i="21"/>
  <c r="AI98" i="21"/>
  <c r="AH98" i="21"/>
  <c r="AG98" i="21"/>
  <c r="AF98" i="21"/>
  <c r="AE98" i="21"/>
  <c r="AD98" i="21"/>
  <c r="AC98" i="21"/>
  <c r="AB98" i="21"/>
  <c r="AA98" i="21"/>
  <c r="Z98" i="21"/>
  <c r="AM98" i="21" s="1"/>
  <c r="W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D98" i="21"/>
  <c r="G98" i="21" s="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D97" i="21"/>
  <c r="AL96" i="21"/>
  <c r="AK96" i="21"/>
  <c r="AJ96" i="21"/>
  <c r="AI96" i="21"/>
  <c r="AH96" i="21"/>
  <c r="AG96" i="21"/>
  <c r="AF96" i="21"/>
  <c r="AE96" i="21"/>
  <c r="AD96" i="21"/>
  <c r="AC96" i="21"/>
  <c r="AB96" i="21"/>
  <c r="AA96" i="21"/>
  <c r="W96" i="21"/>
  <c r="Z96" i="21" s="1"/>
  <c r="S96" i="21"/>
  <c r="R96" i="21"/>
  <c r="Q96" i="21"/>
  <c r="P96" i="21"/>
  <c r="O96" i="21"/>
  <c r="N96" i="21"/>
  <c r="M96" i="21"/>
  <c r="L96" i="21"/>
  <c r="K96" i="21"/>
  <c r="J96" i="21"/>
  <c r="I96" i="21"/>
  <c r="H96" i="21"/>
  <c r="T96" i="21" s="1"/>
  <c r="G96" i="21"/>
  <c r="D96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T95" i="21" s="1"/>
  <c r="D95" i="21"/>
  <c r="AL93" i="21"/>
  <c r="AK93" i="21"/>
  <c r="AJ93" i="21"/>
  <c r="AI93" i="21"/>
  <c r="AH93" i="21"/>
  <c r="AG93" i="21"/>
  <c r="AF93" i="21"/>
  <c r="AE93" i="21"/>
  <c r="AD93" i="21"/>
  <c r="AC93" i="21"/>
  <c r="AB93" i="21"/>
  <c r="AA93" i="21"/>
  <c r="W93" i="21"/>
  <c r="Z93" i="21" s="1"/>
  <c r="AM93" i="21" s="1"/>
  <c r="S93" i="21"/>
  <c r="R93" i="21"/>
  <c r="Q93" i="21"/>
  <c r="P93" i="21"/>
  <c r="O93" i="21"/>
  <c r="N93" i="21"/>
  <c r="M93" i="21"/>
  <c r="L93" i="21"/>
  <c r="K93" i="21"/>
  <c r="J93" i="21"/>
  <c r="I93" i="21"/>
  <c r="H93" i="21"/>
  <c r="T93" i="21" s="1"/>
  <c r="D93" i="21"/>
  <c r="G93" i="21" s="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T92" i="21" s="1"/>
  <c r="D92" i="21"/>
  <c r="AL91" i="21"/>
  <c r="AK91" i="21"/>
  <c r="AJ91" i="21"/>
  <c r="AI91" i="21"/>
  <c r="AH91" i="21"/>
  <c r="AG91" i="21"/>
  <c r="AF91" i="21"/>
  <c r="AE91" i="21"/>
  <c r="AD91" i="21"/>
  <c r="AC91" i="21"/>
  <c r="AB91" i="21"/>
  <c r="AA91" i="21"/>
  <c r="W91" i="21"/>
  <c r="Z91" i="21" s="1"/>
  <c r="AM91" i="21" s="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D91" i="21"/>
  <c r="AL90" i="21"/>
  <c r="AK90" i="21"/>
  <c r="AJ90" i="21"/>
  <c r="AI90" i="21"/>
  <c r="AH90" i="21"/>
  <c r="AG90" i="21"/>
  <c r="AF90" i="21"/>
  <c r="AE90" i="21"/>
  <c r="AD90" i="21"/>
  <c r="AC90" i="21"/>
  <c r="AB90" i="21"/>
  <c r="AA90" i="21"/>
  <c r="W90" i="21"/>
  <c r="Z90" i="21" s="1"/>
  <c r="AM90" i="21" s="1"/>
  <c r="S90" i="21"/>
  <c r="R90" i="21"/>
  <c r="Q90" i="21"/>
  <c r="P90" i="21"/>
  <c r="O90" i="21"/>
  <c r="N90" i="21"/>
  <c r="M90" i="21"/>
  <c r="L90" i="21"/>
  <c r="K90" i="21"/>
  <c r="J90" i="21"/>
  <c r="I90" i="21"/>
  <c r="H90" i="21"/>
  <c r="T90" i="21" s="1"/>
  <c r="G90" i="21"/>
  <c r="D90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T89" i="21" s="1"/>
  <c r="D89" i="21"/>
  <c r="AK88" i="21"/>
  <c r="AJ88" i="21"/>
  <c r="AG88" i="21"/>
  <c r="AB88" i="21"/>
  <c r="Y88" i="21"/>
  <c r="Y137" i="21" s="1"/>
  <c r="Y139" i="21" s="1"/>
  <c r="X88" i="21"/>
  <c r="X137" i="21" s="1"/>
  <c r="X139" i="21" s="1"/>
  <c r="M88" i="21"/>
  <c r="M137" i="21" s="1"/>
  <c r="M139" i="21" s="1"/>
  <c r="K88" i="21"/>
  <c r="F88" i="21"/>
  <c r="F137" i="21" s="1"/>
  <c r="F139" i="21" s="1"/>
  <c r="AL86" i="21"/>
  <c r="AK86" i="21"/>
  <c r="AJ86" i="21"/>
  <c r="AI86" i="21"/>
  <c r="AH86" i="21"/>
  <c r="AG86" i="21"/>
  <c r="AF86" i="21"/>
  <c r="AF88" i="21" s="1"/>
  <c r="AF137" i="21" s="1"/>
  <c r="AF139" i="21" s="1"/>
  <c r="AE86" i="21"/>
  <c r="AD86" i="21"/>
  <c r="AD88" i="21" s="1"/>
  <c r="AD137" i="21" s="1"/>
  <c r="AD139" i="21" s="1"/>
  <c r="AC86" i="21"/>
  <c r="AC88" i="21" s="1"/>
  <c r="AB86" i="21"/>
  <c r="AA86" i="21"/>
  <c r="Z86" i="21"/>
  <c r="AM86" i="21" s="1"/>
  <c r="W86" i="21"/>
  <c r="S86" i="21"/>
  <c r="R86" i="21"/>
  <c r="Q86" i="21"/>
  <c r="Q88" i="21" s="1"/>
  <c r="P86" i="21"/>
  <c r="O86" i="21"/>
  <c r="N86" i="21"/>
  <c r="M86" i="21"/>
  <c r="L86" i="21"/>
  <c r="K86" i="21"/>
  <c r="J86" i="21"/>
  <c r="I86" i="21"/>
  <c r="I88" i="21" s="1"/>
  <c r="I137" i="21" s="1"/>
  <c r="I139" i="21" s="1"/>
  <c r="H86" i="21"/>
  <c r="T86" i="21" s="1"/>
  <c r="D86" i="21"/>
  <c r="G86" i="21" s="1"/>
  <c r="AL85" i="21"/>
  <c r="AL88" i="21" s="1"/>
  <c r="AK85" i="21"/>
  <c r="AJ85" i="21"/>
  <c r="AI85" i="21"/>
  <c r="AI88" i="21" s="1"/>
  <c r="AI137" i="21" s="1"/>
  <c r="AI139" i="21" s="1"/>
  <c r="AH85" i="21"/>
  <c r="AG85" i="21"/>
  <c r="AF85" i="21"/>
  <c r="AE85" i="21"/>
  <c r="AE88" i="21" s="1"/>
  <c r="AE137" i="21" s="1"/>
  <c r="AE139" i="21" s="1"/>
  <c r="AD85" i="21"/>
  <c r="AC85" i="21"/>
  <c r="AB85" i="21"/>
  <c r="AA85" i="21"/>
  <c r="AA88" i="21" s="1"/>
  <c r="Z85" i="21"/>
  <c r="W85" i="21"/>
  <c r="W88" i="21" s="1"/>
  <c r="S85" i="21"/>
  <c r="S88" i="21" s="1"/>
  <c r="S137" i="21" s="1"/>
  <c r="S139" i="21" s="1"/>
  <c r="S145" i="21" s="1"/>
  <c r="R85" i="21"/>
  <c r="R88" i="21" s="1"/>
  <c r="R137" i="21" s="1"/>
  <c r="R139" i="21" s="1"/>
  <c r="Q85" i="21"/>
  <c r="P85" i="21"/>
  <c r="O85" i="21"/>
  <c r="O88" i="21" s="1"/>
  <c r="N85" i="21"/>
  <c r="N88" i="21" s="1"/>
  <c r="N137" i="21" s="1"/>
  <c r="N139" i="21" s="1"/>
  <c r="M85" i="21"/>
  <c r="L85" i="21"/>
  <c r="K85" i="21"/>
  <c r="J85" i="21"/>
  <c r="J88" i="21" s="1"/>
  <c r="I85" i="21"/>
  <c r="H85" i="21"/>
  <c r="D85" i="21"/>
  <c r="D88" i="21" s="1"/>
  <c r="AL83" i="21"/>
  <c r="AK83" i="21"/>
  <c r="AJ83" i="21"/>
  <c r="AI83" i="21"/>
  <c r="AH83" i="21"/>
  <c r="AG83" i="21"/>
  <c r="AF83" i="21"/>
  <c r="AE83" i="21"/>
  <c r="AD83" i="21"/>
  <c r="AC83" i="21"/>
  <c r="AB83" i="21"/>
  <c r="AA83" i="21"/>
  <c r="Z83" i="21"/>
  <c r="W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D83" i="21"/>
  <c r="G83" i="21" s="1"/>
  <c r="T83" i="21" s="1"/>
  <c r="AL82" i="21"/>
  <c r="AK82" i="21"/>
  <c r="AJ82" i="21"/>
  <c r="AI82" i="21"/>
  <c r="AH82" i="21"/>
  <c r="AG82" i="21"/>
  <c r="AF82" i="21"/>
  <c r="AE82" i="21"/>
  <c r="AD82" i="21"/>
  <c r="AC82" i="21"/>
  <c r="AB82" i="21"/>
  <c r="AA82" i="21"/>
  <c r="AM82" i="21" s="1"/>
  <c r="Z82" i="21"/>
  <c r="W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T82" i="21" s="1"/>
  <c r="G82" i="21"/>
  <c r="D82" i="21"/>
  <c r="AL81" i="21"/>
  <c r="AK81" i="21"/>
  <c r="AJ81" i="21"/>
  <c r="AI81" i="21"/>
  <c r="AH81" i="21"/>
  <c r="AG81" i="21"/>
  <c r="AF81" i="21"/>
  <c r="AE81" i="21"/>
  <c r="AD81" i="21"/>
  <c r="AC81" i="21"/>
  <c r="AB81" i="21"/>
  <c r="AA81" i="21"/>
  <c r="W81" i="21"/>
  <c r="Z81" i="21" s="1"/>
  <c r="AM81" i="21" s="1"/>
  <c r="S81" i="21"/>
  <c r="R81" i="21"/>
  <c r="Q81" i="21"/>
  <c r="P81" i="21"/>
  <c r="O81" i="21"/>
  <c r="N81" i="21"/>
  <c r="M81" i="21"/>
  <c r="L81" i="21"/>
  <c r="K81" i="21"/>
  <c r="J81" i="21"/>
  <c r="I81" i="21"/>
  <c r="H81" i="21"/>
  <c r="T81" i="21" s="1"/>
  <c r="D81" i="21"/>
  <c r="G81" i="21" s="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T80" i="21" s="1"/>
  <c r="D80" i="21"/>
  <c r="AL77" i="21"/>
  <c r="AK77" i="21"/>
  <c r="AJ77" i="21"/>
  <c r="AI77" i="21"/>
  <c r="AH77" i="21"/>
  <c r="AG77" i="21"/>
  <c r="AF77" i="21"/>
  <c r="AE77" i="21"/>
  <c r="AD77" i="21"/>
  <c r="AC77" i="21"/>
  <c r="AB77" i="21"/>
  <c r="AA77" i="21"/>
  <c r="W77" i="21"/>
  <c r="Z77" i="21" s="1"/>
  <c r="AM77" i="21" s="1"/>
  <c r="S77" i="21"/>
  <c r="R77" i="21"/>
  <c r="Q77" i="21"/>
  <c r="P77" i="21"/>
  <c r="O77" i="21"/>
  <c r="N77" i="21"/>
  <c r="M77" i="21"/>
  <c r="L77" i="21"/>
  <c r="K77" i="21"/>
  <c r="J77" i="21"/>
  <c r="I77" i="21"/>
  <c r="H77" i="21"/>
  <c r="T77" i="21" s="1"/>
  <c r="D77" i="21"/>
  <c r="G77" i="21" s="1"/>
  <c r="AL76" i="21"/>
  <c r="AK76" i="21"/>
  <c r="AJ76" i="21"/>
  <c r="AI76" i="21"/>
  <c r="AH76" i="21"/>
  <c r="AG76" i="21"/>
  <c r="AF76" i="21"/>
  <c r="AE76" i="21"/>
  <c r="AD76" i="21"/>
  <c r="AC76" i="21"/>
  <c r="AB76" i="21"/>
  <c r="AA76" i="21"/>
  <c r="Z76" i="21"/>
  <c r="AM76" i="21" s="1"/>
  <c r="W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D76" i="21"/>
  <c r="G76" i="21" s="1"/>
  <c r="T76" i="21" s="1"/>
  <c r="Z69" i="21"/>
  <c r="G69" i="21"/>
  <c r="Y65" i="21"/>
  <c r="Y67" i="21" s="1"/>
  <c r="Y70" i="21" s="1"/>
  <c r="AL63" i="21"/>
  <c r="AE63" i="21"/>
  <c r="AA63" i="21"/>
  <c r="Z63" i="21"/>
  <c r="Y63" i="21"/>
  <c r="X63" i="21"/>
  <c r="W63" i="21"/>
  <c r="N63" i="21"/>
  <c r="J63" i="21"/>
  <c r="I63" i="21"/>
  <c r="F63" i="21"/>
  <c r="E63" i="21"/>
  <c r="AD62" i="21"/>
  <c r="AC62" i="21"/>
  <c r="AB62" i="21"/>
  <c r="AA62" i="21"/>
  <c r="Z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T62" i="21" s="1"/>
  <c r="D62" i="21"/>
  <c r="Z61" i="21"/>
  <c r="AM61" i="21" s="1"/>
  <c r="S61" i="21"/>
  <c r="R61" i="21"/>
  <c r="Q61" i="21"/>
  <c r="Q63" i="21" s="1"/>
  <c r="P61" i="21"/>
  <c r="O61" i="21"/>
  <c r="N61" i="21"/>
  <c r="M61" i="21"/>
  <c r="M63" i="21" s="1"/>
  <c r="L61" i="21"/>
  <c r="K61" i="21"/>
  <c r="J61" i="21"/>
  <c r="I61" i="21"/>
  <c r="H61" i="21"/>
  <c r="D61" i="21"/>
  <c r="G61" i="21" s="1"/>
  <c r="T61" i="21" s="1"/>
  <c r="AL60" i="21"/>
  <c r="AK60" i="21"/>
  <c r="AK63" i="21" s="1"/>
  <c r="AJ60" i="21"/>
  <c r="AJ63" i="21" s="1"/>
  <c r="AI60" i="21"/>
  <c r="AI63" i="21" s="1"/>
  <c r="AH60" i="21"/>
  <c r="AH63" i="21" s="1"/>
  <c r="AG60" i="21"/>
  <c r="AG63" i="21" s="1"/>
  <c r="AF60" i="21"/>
  <c r="AF63" i="21" s="1"/>
  <c r="AE60" i="21"/>
  <c r="AD60" i="21"/>
  <c r="AD63" i="21" s="1"/>
  <c r="AC60" i="21"/>
  <c r="AC63" i="21" s="1"/>
  <c r="AB60" i="21"/>
  <c r="AB63" i="21" s="1"/>
  <c r="AA60" i="21"/>
  <c r="Z60" i="21"/>
  <c r="AM60" i="21" s="1"/>
  <c r="W60" i="21"/>
  <c r="S60" i="21"/>
  <c r="R60" i="21"/>
  <c r="R63" i="21" s="1"/>
  <c r="Q60" i="21"/>
  <c r="P60" i="21"/>
  <c r="P63" i="21" s="1"/>
  <c r="O60" i="21"/>
  <c r="N60" i="21"/>
  <c r="M60" i="21"/>
  <c r="L60" i="21"/>
  <c r="L63" i="21" s="1"/>
  <c r="K60" i="21"/>
  <c r="J60" i="21"/>
  <c r="I60" i="21"/>
  <c r="H60" i="21"/>
  <c r="H63" i="21" s="1"/>
  <c r="D60" i="21"/>
  <c r="G60" i="21" s="1"/>
  <c r="G63" i="21" s="1"/>
  <c r="AL59" i="21"/>
  <c r="AK59" i="21"/>
  <c r="AJ59" i="21"/>
  <c r="AI59" i="21"/>
  <c r="AH59" i="21"/>
  <c r="AG59" i="21"/>
  <c r="AF59" i="21"/>
  <c r="AE59" i="21"/>
  <c r="AD59" i="21"/>
  <c r="AC59" i="21"/>
  <c r="AB59" i="21"/>
  <c r="AA59" i="21"/>
  <c r="W59" i="21"/>
  <c r="Z59" i="21" s="1"/>
  <c r="AM59" i="21" s="1"/>
  <c r="S59" i="21"/>
  <c r="R59" i="21"/>
  <c r="Q59" i="21"/>
  <c r="P59" i="21"/>
  <c r="O59" i="21"/>
  <c r="N59" i="21"/>
  <c r="M59" i="21"/>
  <c r="L59" i="21"/>
  <c r="K59" i="21"/>
  <c r="J59" i="21"/>
  <c r="I59" i="21"/>
  <c r="H59" i="21"/>
  <c r="D59" i="21"/>
  <c r="G59" i="21" s="1"/>
  <c r="AL58" i="21"/>
  <c r="AK58" i="21"/>
  <c r="AJ58" i="21"/>
  <c r="AI58" i="21"/>
  <c r="AH58" i="21"/>
  <c r="AG58" i="21"/>
  <c r="AF58" i="21"/>
  <c r="AE58" i="21"/>
  <c r="AD58" i="21"/>
  <c r="AC58" i="21"/>
  <c r="AB58" i="21"/>
  <c r="AA58" i="21"/>
  <c r="Z58" i="21"/>
  <c r="AM58" i="21" s="1"/>
  <c r="W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D58" i="21"/>
  <c r="G58" i="21" s="1"/>
  <c r="T58" i="21" s="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W57" i="21"/>
  <c r="Z57" i="21" s="1"/>
  <c r="AM57" i="21" s="1"/>
  <c r="S57" i="21"/>
  <c r="R57" i="21"/>
  <c r="Q57" i="21"/>
  <c r="P57" i="21"/>
  <c r="O57" i="21"/>
  <c r="N57" i="21"/>
  <c r="M57" i="21"/>
  <c r="L57" i="21"/>
  <c r="K57" i="21"/>
  <c r="J57" i="21"/>
  <c r="I57" i="21"/>
  <c r="H57" i="21"/>
  <c r="D57" i="21"/>
  <c r="G57" i="21" s="1"/>
  <c r="T57" i="21" s="1"/>
  <c r="AL56" i="21"/>
  <c r="AK56" i="21"/>
  <c r="AJ56" i="21"/>
  <c r="AI56" i="21"/>
  <c r="AH56" i="21"/>
  <c r="AG56" i="21"/>
  <c r="AF56" i="21"/>
  <c r="AE56" i="21"/>
  <c r="AD56" i="21"/>
  <c r="AC56" i="21"/>
  <c r="AB56" i="21"/>
  <c r="AA56" i="21"/>
  <c r="Z56" i="21"/>
  <c r="AM56" i="21" s="1"/>
  <c r="W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T56" i="21" s="1"/>
  <c r="D56" i="21"/>
  <c r="G56" i="21" s="1"/>
  <c r="AL54" i="21"/>
  <c r="AK54" i="21"/>
  <c r="AJ54" i="21"/>
  <c r="AI54" i="21"/>
  <c r="AH54" i="21"/>
  <c r="AG54" i="21"/>
  <c r="AF54" i="21"/>
  <c r="AE54" i="21"/>
  <c r="AD54" i="21"/>
  <c r="AC54" i="21"/>
  <c r="AB54" i="21"/>
  <c r="AA54" i="21"/>
  <c r="W54" i="21"/>
  <c r="Z54" i="21" s="1"/>
  <c r="AM54" i="21" s="1"/>
  <c r="S54" i="21"/>
  <c r="R54" i="21"/>
  <c r="Q54" i="21"/>
  <c r="P54" i="21"/>
  <c r="O54" i="21"/>
  <c r="N54" i="21"/>
  <c r="M54" i="21"/>
  <c r="L54" i="21"/>
  <c r="K54" i="21"/>
  <c r="J54" i="21"/>
  <c r="I54" i="21"/>
  <c r="H54" i="21"/>
  <c r="D54" i="21"/>
  <c r="G54" i="21" s="1"/>
  <c r="AL53" i="21"/>
  <c r="AK53" i="21"/>
  <c r="AJ53" i="21"/>
  <c r="AI53" i="21"/>
  <c r="AH53" i="21"/>
  <c r="AG53" i="21"/>
  <c r="AF53" i="21"/>
  <c r="AE53" i="21"/>
  <c r="AD53" i="21"/>
  <c r="AC53" i="21"/>
  <c r="AB53" i="21"/>
  <c r="AA53" i="21"/>
  <c r="Z53" i="21"/>
  <c r="AM53" i="21" s="1"/>
  <c r="W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D53" i="21"/>
  <c r="G53" i="21" s="1"/>
  <c r="T53" i="21" s="1"/>
  <c r="AH52" i="21"/>
  <c r="X52" i="21"/>
  <c r="M52" i="21"/>
  <c r="F52" i="21"/>
  <c r="E52" i="21"/>
  <c r="AL51" i="21"/>
  <c r="AK51" i="21"/>
  <c r="AJ51" i="21"/>
  <c r="AI51" i="21"/>
  <c r="AH51" i="21"/>
  <c r="AG51" i="21"/>
  <c r="AF51" i="21"/>
  <c r="AE51" i="21"/>
  <c r="AD51" i="21"/>
  <c r="AC51" i="21"/>
  <c r="AB51" i="21"/>
  <c r="AA51" i="21"/>
  <c r="W51" i="21"/>
  <c r="Z51" i="21" s="1"/>
  <c r="AM51" i="21" s="1"/>
  <c r="S51" i="21"/>
  <c r="R51" i="21"/>
  <c r="Q51" i="21"/>
  <c r="P51" i="21"/>
  <c r="O51" i="21"/>
  <c r="N51" i="21"/>
  <c r="M51" i="21"/>
  <c r="L51" i="21"/>
  <c r="K51" i="21"/>
  <c r="J51" i="21"/>
  <c r="I51" i="21"/>
  <c r="H51" i="21"/>
  <c r="D51" i="21"/>
  <c r="G51" i="21" s="1"/>
  <c r="T51" i="21" s="1"/>
  <c r="AL50" i="21"/>
  <c r="AK50" i="21"/>
  <c r="AJ50" i="21"/>
  <c r="AI50" i="21"/>
  <c r="AH50" i="21"/>
  <c r="AG50" i="21"/>
  <c r="AF50" i="21"/>
  <c r="AE50" i="21"/>
  <c r="AD50" i="21"/>
  <c r="AC50" i="21"/>
  <c r="AB50" i="21"/>
  <c r="AA50" i="21"/>
  <c r="AM50" i="21" s="1"/>
  <c r="W50" i="21"/>
  <c r="Z50" i="21" s="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T50" i="21" s="1"/>
  <c r="D50" i="21"/>
  <c r="AL49" i="21"/>
  <c r="AK49" i="21"/>
  <c r="AJ49" i="21"/>
  <c r="AI49" i="21"/>
  <c r="AH49" i="21"/>
  <c r="AG49" i="21"/>
  <c r="AF49" i="21"/>
  <c r="AE49" i="21"/>
  <c r="AD49" i="21"/>
  <c r="AC49" i="21"/>
  <c r="AB49" i="21"/>
  <c r="AA49" i="21"/>
  <c r="W49" i="21"/>
  <c r="Z49" i="21" s="1"/>
  <c r="AM49" i="21" s="1"/>
  <c r="S49" i="21"/>
  <c r="R49" i="21"/>
  <c r="Q49" i="21"/>
  <c r="P49" i="21"/>
  <c r="O49" i="21"/>
  <c r="N49" i="21"/>
  <c r="M49" i="21"/>
  <c r="L49" i="21"/>
  <c r="K49" i="21"/>
  <c r="J49" i="21"/>
  <c r="I49" i="21"/>
  <c r="H49" i="21"/>
  <c r="D49" i="21"/>
  <c r="G49" i="21" s="1"/>
  <c r="AL48" i="21"/>
  <c r="AK48" i="21"/>
  <c r="AJ48" i="21"/>
  <c r="AI48" i="21"/>
  <c r="AH48" i="21"/>
  <c r="AG48" i="21"/>
  <c r="AF48" i="21"/>
  <c r="AE48" i="21"/>
  <c r="AD48" i="21"/>
  <c r="AC48" i="21"/>
  <c r="AB48" i="21"/>
  <c r="AA48" i="21"/>
  <c r="AM48" i="21" s="1"/>
  <c r="W48" i="21"/>
  <c r="Z48" i="21" s="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D48" i="21"/>
  <c r="AL47" i="21"/>
  <c r="AK47" i="21"/>
  <c r="AJ47" i="21"/>
  <c r="AI47" i="21"/>
  <c r="AH47" i="21"/>
  <c r="AG47" i="21"/>
  <c r="AF47" i="21"/>
  <c r="AE47" i="21"/>
  <c r="AD47" i="21"/>
  <c r="AD52" i="21" s="1"/>
  <c r="AC47" i="21"/>
  <c r="AC52" i="21" s="1"/>
  <c r="AB47" i="21"/>
  <c r="AA47" i="21"/>
  <c r="W47" i="21"/>
  <c r="Z47" i="21" s="1"/>
  <c r="AM47" i="21" s="1"/>
  <c r="S47" i="21"/>
  <c r="R47" i="21"/>
  <c r="R52" i="21" s="1"/>
  <c r="Q47" i="21"/>
  <c r="Q52" i="21" s="1"/>
  <c r="P47" i="21"/>
  <c r="O47" i="21"/>
  <c r="N47" i="21"/>
  <c r="N52" i="21" s="1"/>
  <c r="M47" i="21"/>
  <c r="L47" i="21"/>
  <c r="K47" i="21"/>
  <c r="J47" i="21"/>
  <c r="J52" i="21" s="1"/>
  <c r="I47" i="21"/>
  <c r="I52" i="21" s="1"/>
  <c r="H47" i="21"/>
  <c r="D47" i="21"/>
  <c r="G47" i="21" s="1"/>
  <c r="T47" i="21" s="1"/>
  <c r="Z46" i="21"/>
  <c r="AL45" i="21"/>
  <c r="AL52" i="21" s="1"/>
  <c r="AK45" i="21"/>
  <c r="AK52" i="21" s="1"/>
  <c r="AJ45" i="21"/>
  <c r="AJ52" i="21" s="1"/>
  <c r="AI45" i="21"/>
  <c r="AH45" i="21"/>
  <c r="AG45" i="21"/>
  <c r="AG52" i="21" s="1"/>
  <c r="AF45" i="21"/>
  <c r="AF52" i="21" s="1"/>
  <c r="AE45" i="21"/>
  <c r="AD45" i="21"/>
  <c r="AC45" i="21"/>
  <c r="AB45" i="21"/>
  <c r="AB52" i="21" s="1"/>
  <c r="AA45" i="21"/>
  <c r="W45" i="21"/>
  <c r="Z45" i="21" s="1"/>
  <c r="S45" i="21"/>
  <c r="R45" i="21"/>
  <c r="Q45" i="21"/>
  <c r="P45" i="21"/>
  <c r="P52" i="21" s="1"/>
  <c r="O45" i="21"/>
  <c r="N45" i="21"/>
  <c r="M45" i="21"/>
  <c r="L45" i="21"/>
  <c r="L52" i="21" s="1"/>
  <c r="K45" i="21"/>
  <c r="J45" i="21"/>
  <c r="I45" i="21"/>
  <c r="H45" i="21"/>
  <c r="H52" i="21" s="1"/>
  <c r="D45" i="21"/>
  <c r="D52" i="21" s="1"/>
  <c r="AL43" i="21"/>
  <c r="X43" i="21"/>
  <c r="S43" i="21"/>
  <c r="O43" i="21"/>
  <c r="K43" i="21"/>
  <c r="F43" i="21"/>
  <c r="AL42" i="21"/>
  <c r="AK42" i="21"/>
  <c r="AJ42" i="21"/>
  <c r="AI42" i="21"/>
  <c r="AI43" i="21" s="1"/>
  <c r="AH42" i="21"/>
  <c r="AH43" i="21" s="1"/>
  <c r="AG42" i="21"/>
  <c r="AF42" i="21"/>
  <c r="AE42" i="21"/>
  <c r="AE43" i="21" s="1"/>
  <c r="AD42" i="21"/>
  <c r="AD43" i="21" s="1"/>
  <c r="AC42" i="21"/>
  <c r="AB42" i="21"/>
  <c r="AA42" i="21"/>
  <c r="AA43" i="21" s="1"/>
  <c r="Z42" i="21"/>
  <c r="AM42" i="21" s="1"/>
  <c r="W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D42" i="21"/>
  <c r="G42" i="21" s="1"/>
  <c r="T42" i="21" s="1"/>
  <c r="AL41" i="21"/>
  <c r="AK41" i="21"/>
  <c r="AK43" i="21" s="1"/>
  <c r="AJ41" i="21"/>
  <c r="AJ43" i="21" s="1"/>
  <c r="AI41" i="21"/>
  <c r="AH41" i="21"/>
  <c r="AG41" i="21"/>
  <c r="AG43" i="21" s="1"/>
  <c r="AF41" i="21"/>
  <c r="AF43" i="21" s="1"/>
  <c r="AE41" i="21"/>
  <c r="AD41" i="21"/>
  <c r="AC41" i="21"/>
  <c r="AC43" i="21" s="1"/>
  <c r="AB41" i="21"/>
  <c r="AB43" i="21" s="1"/>
  <c r="AA41" i="21"/>
  <c r="W41" i="21"/>
  <c r="W43" i="21" s="1"/>
  <c r="S41" i="21"/>
  <c r="R41" i="21"/>
  <c r="R43" i="21" s="1"/>
  <c r="Q41" i="21"/>
  <c r="Q43" i="21" s="1"/>
  <c r="P41" i="21"/>
  <c r="P43" i="21" s="1"/>
  <c r="O41" i="21"/>
  <c r="N41" i="21"/>
  <c r="N43" i="21" s="1"/>
  <c r="M41" i="21"/>
  <c r="M43" i="21" s="1"/>
  <c r="L41" i="21"/>
  <c r="L43" i="21" s="1"/>
  <c r="K41" i="21"/>
  <c r="J41" i="21"/>
  <c r="J43" i="21" s="1"/>
  <c r="I41" i="21"/>
  <c r="I43" i="21" s="1"/>
  <c r="H41" i="21"/>
  <c r="H43" i="21" s="1"/>
  <c r="D41" i="21"/>
  <c r="G41" i="21" s="1"/>
  <c r="Z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D38" i="21"/>
  <c r="G38" i="21" s="1"/>
  <c r="T38" i="21" s="1"/>
  <c r="AL36" i="21"/>
  <c r="AK36" i="21"/>
  <c r="AJ36" i="21"/>
  <c r="AI36" i="21"/>
  <c r="AH36" i="21"/>
  <c r="AG36" i="21"/>
  <c r="AF36" i="21"/>
  <c r="AE36" i="21"/>
  <c r="AD36" i="21"/>
  <c r="AC36" i="21"/>
  <c r="AB36" i="21"/>
  <c r="AA36" i="21"/>
  <c r="Z36" i="21"/>
  <c r="W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D36" i="21"/>
  <c r="G36" i="21" s="1"/>
  <c r="T36" i="21" s="1"/>
  <c r="AL35" i="21"/>
  <c r="AK35" i="21"/>
  <c r="AJ35" i="21"/>
  <c r="AI35" i="21"/>
  <c r="AH35" i="21"/>
  <c r="AG35" i="21"/>
  <c r="AF35" i="21"/>
  <c r="AE35" i="21"/>
  <c r="AD35" i="21"/>
  <c r="AC35" i="21"/>
  <c r="AB35" i="21"/>
  <c r="AA35" i="21"/>
  <c r="W35" i="21"/>
  <c r="Z35" i="21" s="1"/>
  <c r="S35" i="21"/>
  <c r="R35" i="21"/>
  <c r="Q35" i="21"/>
  <c r="P35" i="21"/>
  <c r="O35" i="21"/>
  <c r="N35" i="21"/>
  <c r="M35" i="21"/>
  <c r="L35" i="21"/>
  <c r="K35" i="21"/>
  <c r="J35" i="21"/>
  <c r="I35" i="21"/>
  <c r="H35" i="21"/>
  <c r="T35" i="21" s="1"/>
  <c r="D35" i="21"/>
  <c r="G35" i="21" s="1"/>
  <c r="AL34" i="21"/>
  <c r="AK34" i="21"/>
  <c r="AJ34" i="21"/>
  <c r="AI34" i="21"/>
  <c r="AH34" i="21"/>
  <c r="AG34" i="21"/>
  <c r="AF34" i="21"/>
  <c r="AE34" i="21"/>
  <c r="AD34" i="21"/>
  <c r="AC34" i="21"/>
  <c r="AB34" i="21"/>
  <c r="AA34" i="21"/>
  <c r="Z34" i="21"/>
  <c r="AM34" i="21" s="1"/>
  <c r="W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D34" i="21"/>
  <c r="G34" i="21" s="1"/>
  <c r="T34" i="21" s="1"/>
  <c r="AJ33" i="21"/>
  <c r="AF33" i="21"/>
  <c r="AB33" i="21"/>
  <c r="X33" i="21"/>
  <c r="X65" i="21" s="1"/>
  <c r="W33" i="21"/>
  <c r="Q33" i="21"/>
  <c r="M33" i="21"/>
  <c r="I33" i="21"/>
  <c r="F33" i="21"/>
  <c r="F65" i="21" s="1"/>
  <c r="AL32" i="21"/>
  <c r="AK32" i="21"/>
  <c r="AK33" i="21" s="1"/>
  <c r="AK65" i="21" s="1"/>
  <c r="AJ32" i="21"/>
  <c r="AI32" i="21"/>
  <c r="AH32" i="21"/>
  <c r="AG32" i="21"/>
  <c r="AG33" i="21" s="1"/>
  <c r="AG65" i="21" s="1"/>
  <c r="AF32" i="21"/>
  <c r="AE32" i="21"/>
  <c r="AD32" i="21"/>
  <c r="AC32" i="21"/>
  <c r="AC33" i="21" s="1"/>
  <c r="AC65" i="21" s="1"/>
  <c r="AB32" i="21"/>
  <c r="AA32" i="21"/>
  <c r="W32" i="21"/>
  <c r="Z32" i="21" s="1"/>
  <c r="S32" i="21"/>
  <c r="R32" i="21"/>
  <c r="Q32" i="21"/>
  <c r="P32" i="21"/>
  <c r="O32" i="21"/>
  <c r="N32" i="21"/>
  <c r="M32" i="21"/>
  <c r="L32" i="21"/>
  <c r="K32" i="21"/>
  <c r="J32" i="21"/>
  <c r="I32" i="21"/>
  <c r="H32" i="21"/>
  <c r="T32" i="21" s="1"/>
  <c r="D32" i="21"/>
  <c r="G32" i="21" s="1"/>
  <c r="AL31" i="21"/>
  <c r="AL33" i="21" s="1"/>
  <c r="AK31" i="21"/>
  <c r="AJ31" i="21"/>
  <c r="AI31" i="21"/>
  <c r="AI33" i="21" s="1"/>
  <c r="AH31" i="21"/>
  <c r="AH33" i="21" s="1"/>
  <c r="AG31" i="21"/>
  <c r="AF31" i="21"/>
  <c r="AE31" i="21"/>
  <c r="AE33" i="21" s="1"/>
  <c r="AD31" i="21"/>
  <c r="AD33" i="21" s="1"/>
  <c r="AC31" i="21"/>
  <c r="AB31" i="21"/>
  <c r="AA31" i="21"/>
  <c r="AA33" i="21" s="1"/>
  <c r="Z31" i="21"/>
  <c r="Z33" i="21" s="1"/>
  <c r="W31" i="21"/>
  <c r="S31" i="21"/>
  <c r="S33" i="21" s="1"/>
  <c r="R31" i="21"/>
  <c r="R33" i="21" s="1"/>
  <c r="R65" i="21" s="1"/>
  <c r="Q31" i="21"/>
  <c r="P31" i="21"/>
  <c r="P33" i="21" s="1"/>
  <c r="O31" i="21"/>
  <c r="O33" i="21" s="1"/>
  <c r="N31" i="21"/>
  <c r="N33" i="21" s="1"/>
  <c r="N65" i="21" s="1"/>
  <c r="M31" i="21"/>
  <c r="L31" i="21"/>
  <c r="L33" i="21" s="1"/>
  <c r="K31" i="21"/>
  <c r="K33" i="21" s="1"/>
  <c r="J31" i="21"/>
  <c r="J33" i="21" s="1"/>
  <c r="J65" i="21" s="1"/>
  <c r="I31" i="21"/>
  <c r="H31" i="21"/>
  <c r="D31" i="21"/>
  <c r="G31" i="21" s="1"/>
  <c r="AL29" i="21"/>
  <c r="AK29" i="21"/>
  <c r="AJ29" i="21"/>
  <c r="AI29" i="21"/>
  <c r="AH29" i="21"/>
  <c r="AG29" i="21"/>
  <c r="AF29" i="21"/>
  <c r="AE29" i="21"/>
  <c r="AD29" i="21"/>
  <c r="AC29" i="21"/>
  <c r="AB29" i="21"/>
  <c r="AA29" i="21"/>
  <c r="W29" i="21"/>
  <c r="Z29" i="21" s="1"/>
  <c r="S29" i="21"/>
  <c r="R29" i="21"/>
  <c r="Q29" i="21"/>
  <c r="P29" i="21"/>
  <c r="O29" i="21"/>
  <c r="N29" i="21"/>
  <c r="M29" i="21"/>
  <c r="L29" i="21"/>
  <c r="K29" i="21"/>
  <c r="J29" i="21"/>
  <c r="I29" i="21"/>
  <c r="H29" i="21"/>
  <c r="T29" i="21" s="1"/>
  <c r="D29" i="21"/>
  <c r="G29" i="21" s="1"/>
  <c r="AL28" i="21"/>
  <c r="AK28" i="21"/>
  <c r="AJ28" i="21"/>
  <c r="AI28" i="21"/>
  <c r="AH28" i="21"/>
  <c r="AG28" i="21"/>
  <c r="AF28" i="21"/>
  <c r="AE28" i="21"/>
  <c r="AD28" i="21"/>
  <c r="AC28" i="21"/>
  <c r="AB28" i="21"/>
  <c r="AA28" i="21"/>
  <c r="Z28" i="21"/>
  <c r="AM28" i="21" s="1"/>
  <c r="W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D28" i="21"/>
  <c r="G28" i="21" s="1"/>
  <c r="T28" i="21" s="1"/>
  <c r="AL27" i="21"/>
  <c r="AK27" i="21"/>
  <c r="AJ27" i="21"/>
  <c r="AI27" i="21"/>
  <c r="AH27" i="21"/>
  <c r="AG27" i="21"/>
  <c r="AF27" i="21"/>
  <c r="AE27" i="21"/>
  <c r="AD27" i="21"/>
  <c r="AC27" i="21"/>
  <c r="AB27" i="21"/>
  <c r="AA27" i="21"/>
  <c r="W27" i="21"/>
  <c r="Z27" i="21" s="1"/>
  <c r="S27" i="21"/>
  <c r="R27" i="21"/>
  <c r="Q27" i="21"/>
  <c r="P27" i="21"/>
  <c r="O27" i="21"/>
  <c r="N27" i="21"/>
  <c r="M27" i="21"/>
  <c r="L27" i="21"/>
  <c r="K27" i="21"/>
  <c r="J27" i="21"/>
  <c r="I27" i="21"/>
  <c r="H27" i="21"/>
  <c r="T27" i="21" s="1"/>
  <c r="D27" i="21"/>
  <c r="G27" i="21" s="1"/>
  <c r="AL26" i="21"/>
  <c r="AK26" i="21"/>
  <c r="AJ26" i="21"/>
  <c r="AI26" i="21"/>
  <c r="AH26" i="21"/>
  <c r="AG26" i="21"/>
  <c r="AF26" i="21"/>
  <c r="AE26" i="21"/>
  <c r="AD26" i="21"/>
  <c r="AC26" i="21"/>
  <c r="AB26" i="21"/>
  <c r="AA26" i="21"/>
  <c r="Z26" i="21"/>
  <c r="AM26" i="21" s="1"/>
  <c r="W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D26" i="21"/>
  <c r="G26" i="21" s="1"/>
  <c r="T26" i="21" s="1"/>
  <c r="AL22" i="21"/>
  <c r="AK22" i="21"/>
  <c r="AJ22" i="21"/>
  <c r="AI22" i="21"/>
  <c r="AH22" i="21"/>
  <c r="AG22" i="21"/>
  <c r="AF22" i="21"/>
  <c r="AE22" i="21"/>
  <c r="AD22" i="21"/>
  <c r="AC22" i="21"/>
  <c r="AB22" i="21"/>
  <c r="AA22" i="21"/>
  <c r="W22" i="21"/>
  <c r="Z22" i="21" s="1"/>
  <c r="S22" i="21"/>
  <c r="R22" i="21"/>
  <c r="Q22" i="21"/>
  <c r="P22" i="21"/>
  <c r="O22" i="21"/>
  <c r="N22" i="21"/>
  <c r="M22" i="21"/>
  <c r="L22" i="21"/>
  <c r="K22" i="21"/>
  <c r="J22" i="21"/>
  <c r="I22" i="21"/>
  <c r="H22" i="21"/>
  <c r="T22" i="21" s="1"/>
  <c r="D22" i="21"/>
  <c r="G22" i="21" s="1"/>
  <c r="AL21" i="21"/>
  <c r="AK21" i="21"/>
  <c r="AJ21" i="21"/>
  <c r="AI21" i="21"/>
  <c r="AH21" i="21"/>
  <c r="AG21" i="21"/>
  <c r="AF21" i="21"/>
  <c r="AE21" i="21"/>
  <c r="AD21" i="21"/>
  <c r="AC21" i="21"/>
  <c r="AB21" i="21"/>
  <c r="AA21" i="21"/>
  <c r="Z21" i="21"/>
  <c r="AM21" i="21" s="1"/>
  <c r="W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D21" i="21"/>
  <c r="G21" i="21" s="1"/>
  <c r="T21" i="21" s="1"/>
  <c r="AL20" i="21"/>
  <c r="AK20" i="21"/>
  <c r="AJ20" i="21"/>
  <c r="AI20" i="21"/>
  <c r="AH20" i="21"/>
  <c r="AG20" i="21"/>
  <c r="AF20" i="21"/>
  <c r="AE20" i="21"/>
  <c r="AD20" i="21"/>
  <c r="AC20" i="21"/>
  <c r="AB20" i="21"/>
  <c r="AA20" i="21"/>
  <c r="W20" i="21"/>
  <c r="Z20" i="21" s="1"/>
  <c r="S20" i="21"/>
  <c r="R20" i="21"/>
  <c r="Q20" i="21"/>
  <c r="P20" i="21"/>
  <c r="O20" i="21"/>
  <c r="N20" i="21"/>
  <c r="M20" i="21"/>
  <c r="L20" i="21"/>
  <c r="K20" i="21"/>
  <c r="J20" i="21"/>
  <c r="I20" i="21"/>
  <c r="H20" i="21"/>
  <c r="T20" i="21" s="1"/>
  <c r="D20" i="21"/>
  <c r="G20" i="21" s="1"/>
  <c r="AL19" i="21"/>
  <c r="AK19" i="21"/>
  <c r="AJ19" i="21"/>
  <c r="AI19" i="21"/>
  <c r="AH19" i="21"/>
  <c r="AG19" i="21"/>
  <c r="AF19" i="21"/>
  <c r="AE19" i="21"/>
  <c r="AD19" i="21"/>
  <c r="AC19" i="21"/>
  <c r="AB19" i="21"/>
  <c r="AA19" i="21"/>
  <c r="Z19" i="21"/>
  <c r="AM19" i="21" s="1"/>
  <c r="W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D19" i="21"/>
  <c r="G19" i="21" s="1"/>
  <c r="T19" i="21" s="1"/>
  <c r="Z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D18" i="21"/>
  <c r="AL15" i="21"/>
  <c r="AK15" i="21"/>
  <c r="AJ15" i="21"/>
  <c r="AI15" i="21"/>
  <c r="AH15" i="21"/>
  <c r="AG15" i="21"/>
  <c r="AF15" i="21"/>
  <c r="AE15" i="21"/>
  <c r="AD15" i="21"/>
  <c r="AC15" i="21"/>
  <c r="AB15" i="21"/>
  <c r="AA15" i="21"/>
  <c r="W15" i="21"/>
  <c r="Z15" i="21" s="1"/>
  <c r="S15" i="21"/>
  <c r="R15" i="21"/>
  <c r="Q15" i="21"/>
  <c r="P15" i="21"/>
  <c r="O15" i="21"/>
  <c r="N15" i="21"/>
  <c r="M15" i="21"/>
  <c r="L15" i="21"/>
  <c r="K15" i="21"/>
  <c r="J15" i="21"/>
  <c r="I15" i="21"/>
  <c r="H15" i="21"/>
  <c r="D15" i="21"/>
  <c r="G15" i="21" s="1"/>
  <c r="T15" i="21" s="1"/>
  <c r="AL14" i="21"/>
  <c r="AK14" i="21"/>
  <c r="AJ14" i="21"/>
  <c r="AI14" i="21"/>
  <c r="AH14" i="21"/>
  <c r="AG14" i="21"/>
  <c r="AF14" i="21"/>
  <c r="AE14" i="21"/>
  <c r="AD14" i="21"/>
  <c r="AC14" i="21"/>
  <c r="AB14" i="21"/>
  <c r="AA14" i="21"/>
  <c r="Z14" i="21"/>
  <c r="AM14" i="21" s="1"/>
  <c r="W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D14" i="21"/>
  <c r="AL13" i="21"/>
  <c r="AK13" i="21"/>
  <c r="AJ13" i="21"/>
  <c r="AI13" i="21"/>
  <c r="AH13" i="21"/>
  <c r="AG13" i="21"/>
  <c r="AF13" i="21"/>
  <c r="AE13" i="21"/>
  <c r="AD13" i="21"/>
  <c r="AC13" i="21"/>
  <c r="AB13" i="21"/>
  <c r="AA13" i="21"/>
  <c r="W13" i="21"/>
  <c r="Z13" i="21" s="1"/>
  <c r="S13" i="21"/>
  <c r="R13" i="21"/>
  <c r="Q13" i="21"/>
  <c r="P13" i="21"/>
  <c r="O13" i="21"/>
  <c r="N13" i="21"/>
  <c r="M13" i="21"/>
  <c r="L13" i="21"/>
  <c r="K13" i="21"/>
  <c r="J13" i="21"/>
  <c r="I13" i="21"/>
  <c r="H13" i="21"/>
  <c r="D13" i="21"/>
  <c r="G13" i="21" s="1"/>
  <c r="T13" i="21" s="1"/>
  <c r="AL12" i="21"/>
  <c r="AK12" i="21"/>
  <c r="AJ12" i="21"/>
  <c r="AI12" i="21"/>
  <c r="AH12" i="21"/>
  <c r="AG12" i="21"/>
  <c r="AF12" i="21"/>
  <c r="AE12" i="21"/>
  <c r="AD12" i="21"/>
  <c r="AC12" i="21"/>
  <c r="AB12" i="21"/>
  <c r="AA12" i="21"/>
  <c r="Z12" i="21"/>
  <c r="AM12" i="21" s="1"/>
  <c r="W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D12" i="21"/>
  <c r="AL11" i="21"/>
  <c r="AK11" i="21"/>
  <c r="AJ11" i="21"/>
  <c r="AI11" i="21"/>
  <c r="AH11" i="21"/>
  <c r="AG11" i="21"/>
  <c r="AF11" i="21"/>
  <c r="AE11" i="21"/>
  <c r="AD11" i="21"/>
  <c r="AC11" i="21"/>
  <c r="AB11" i="21"/>
  <c r="AA11" i="21"/>
  <c r="W11" i="21"/>
  <c r="Z11" i="21" s="1"/>
  <c r="S11" i="21"/>
  <c r="R11" i="21"/>
  <c r="Q11" i="21"/>
  <c r="P11" i="21"/>
  <c r="O11" i="21"/>
  <c r="N11" i="21"/>
  <c r="M11" i="21"/>
  <c r="L11" i="21"/>
  <c r="K11" i="21"/>
  <c r="J11" i="21"/>
  <c r="I11" i="21"/>
  <c r="H11" i="21"/>
  <c r="D11" i="21"/>
  <c r="G11" i="21" s="1"/>
  <c r="T11" i="21" s="1"/>
  <c r="AL8" i="21"/>
  <c r="AK8" i="21"/>
  <c r="AJ8" i="21"/>
  <c r="AI8" i="21"/>
  <c r="AH8" i="21"/>
  <c r="AG8" i="21"/>
  <c r="AF8" i="21"/>
  <c r="AE8" i="21"/>
  <c r="AD8" i="21"/>
  <c r="AC8" i="21"/>
  <c r="AB8" i="21"/>
  <c r="AA8" i="21"/>
  <c r="Z8" i="21"/>
  <c r="AM8" i="21" s="1"/>
  <c r="W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D8" i="21"/>
  <c r="Z7" i="21"/>
  <c r="S7" i="21"/>
  <c r="R7" i="21"/>
  <c r="Q7" i="21"/>
  <c r="P7" i="21"/>
  <c r="O7" i="21"/>
  <c r="N7" i="21"/>
  <c r="M7" i="21"/>
  <c r="L7" i="21"/>
  <c r="K7" i="21"/>
  <c r="J7" i="21"/>
  <c r="I7" i="21"/>
  <c r="H7" i="21"/>
  <c r="D7" i="21"/>
  <c r="G7" i="21" s="1"/>
  <c r="T7" i="21" s="1"/>
  <c r="AL4" i="21"/>
  <c r="AK4" i="21"/>
  <c r="AJ4" i="21"/>
  <c r="AI4" i="21"/>
  <c r="AH4" i="21"/>
  <c r="AG4" i="21"/>
  <c r="AF4" i="21"/>
  <c r="AE4" i="21"/>
  <c r="AD4" i="21"/>
  <c r="AC4" i="21"/>
  <c r="AB4" i="21"/>
  <c r="AA4" i="21"/>
  <c r="W4" i="21"/>
  <c r="Z4" i="21" s="1"/>
  <c r="S4" i="21"/>
  <c r="R4" i="21"/>
  <c r="Q4" i="21"/>
  <c r="P4" i="21"/>
  <c r="O4" i="21"/>
  <c r="N4" i="21"/>
  <c r="M4" i="21"/>
  <c r="L4" i="21"/>
  <c r="K4" i="21"/>
  <c r="J4" i="21"/>
  <c r="I4" i="21"/>
  <c r="H4" i="21"/>
  <c r="D4" i="21"/>
  <c r="G4" i="21" s="1"/>
  <c r="T4" i="21" s="1"/>
  <c r="AL3" i="21"/>
  <c r="AK3" i="21"/>
  <c r="AJ3" i="21"/>
  <c r="AI3" i="21"/>
  <c r="AH3" i="21"/>
  <c r="AG3" i="21"/>
  <c r="AF3" i="21"/>
  <c r="AE3" i="21"/>
  <c r="AD3" i="21"/>
  <c r="AC3" i="21"/>
  <c r="AB3" i="21"/>
  <c r="AA3" i="21"/>
  <c r="AM3" i="21" s="1"/>
  <c r="Z3" i="21"/>
  <c r="W3" i="21"/>
  <c r="S3" i="21"/>
  <c r="R3" i="21"/>
  <c r="Q3" i="21"/>
  <c r="P3" i="21"/>
  <c r="O3" i="21"/>
  <c r="N3" i="21"/>
  <c r="M3" i="21"/>
  <c r="L3" i="21"/>
  <c r="K3" i="21"/>
  <c r="J3" i="21"/>
  <c r="I3" i="21"/>
  <c r="H3" i="21"/>
  <c r="D3" i="21"/>
  <c r="G3" i="21" s="1"/>
  <c r="T3" i="21" s="1"/>
  <c r="G83" i="22" l="1"/>
  <c r="G87" i="22" s="1"/>
  <c r="K83" i="22"/>
  <c r="K87" i="22" s="1"/>
  <c r="M83" i="22"/>
  <c r="M87" i="22" s="1"/>
  <c r="C4" i="22"/>
  <c r="D2" i="22" s="1"/>
  <c r="E147" i="22"/>
  <c r="E165" i="22"/>
  <c r="E133" i="22"/>
  <c r="E106" i="22"/>
  <c r="E161" i="22"/>
  <c r="E163" i="22" s="1"/>
  <c r="E123" i="22"/>
  <c r="E115" i="22"/>
  <c r="E97" i="22"/>
  <c r="F5" i="22"/>
  <c r="E151" i="22"/>
  <c r="E153" i="22" s="1"/>
  <c r="P24" i="22"/>
  <c r="D83" i="22"/>
  <c r="D87" i="22" s="1"/>
  <c r="H83" i="22"/>
  <c r="H87" i="22" s="1"/>
  <c r="L83" i="22"/>
  <c r="L87" i="22" s="1"/>
  <c r="P34" i="22"/>
  <c r="P36" i="22" s="1"/>
  <c r="P73" i="22"/>
  <c r="P75" i="22" s="1"/>
  <c r="P77" i="22"/>
  <c r="P79" i="22" s="1"/>
  <c r="E94" i="22"/>
  <c r="E122" i="22"/>
  <c r="E124" i="22" s="1"/>
  <c r="E149" i="22"/>
  <c r="P166" i="22"/>
  <c r="P19" i="22"/>
  <c r="P69" i="22"/>
  <c r="P71" i="22" s="1"/>
  <c r="D98" i="22"/>
  <c r="D170" i="22" s="1"/>
  <c r="D174" i="22" s="1"/>
  <c r="D176" i="22" s="1"/>
  <c r="P110" i="22"/>
  <c r="E135" i="22"/>
  <c r="E145" i="22"/>
  <c r="P11" i="22"/>
  <c r="P41" i="22"/>
  <c r="P45" i="22" s="1"/>
  <c r="P47" i="22"/>
  <c r="P51" i="22" s="1"/>
  <c r="P61" i="22"/>
  <c r="P63" i="22" s="1"/>
  <c r="E92" i="22"/>
  <c r="E96" i="22"/>
  <c r="P104" i="22"/>
  <c r="D124" i="22"/>
  <c r="P140" i="22"/>
  <c r="P141" i="22"/>
  <c r="P152" i="22"/>
  <c r="D153" i="22"/>
  <c r="P155" i="22"/>
  <c r="P156" i="22"/>
  <c r="P128" i="22"/>
  <c r="P134" i="22"/>
  <c r="J67" i="21"/>
  <c r="N146" i="21"/>
  <c r="N67" i="21"/>
  <c r="R146" i="21"/>
  <c r="R67" i="21"/>
  <c r="AC67" i="21"/>
  <c r="AG67" i="21"/>
  <c r="AK67" i="21"/>
  <c r="G33" i="21"/>
  <c r="T31" i="21"/>
  <c r="T33" i="21" s="1"/>
  <c r="G43" i="21"/>
  <c r="T43" i="21" s="1"/>
  <c r="AM20" i="21"/>
  <c r="AM22" i="21"/>
  <c r="AM27" i="21"/>
  <c r="AM29" i="21"/>
  <c r="AM33" i="21"/>
  <c r="AD65" i="21"/>
  <c r="AH65" i="21"/>
  <c r="AL65" i="21"/>
  <c r="AM32" i="21"/>
  <c r="AM35" i="21"/>
  <c r="AM36" i="21"/>
  <c r="K52" i="21"/>
  <c r="O52" i="21"/>
  <c r="S52" i="21"/>
  <c r="T60" i="21"/>
  <c r="AM63" i="21"/>
  <c r="Q137" i="21"/>
  <c r="Q139" i="21" s="1"/>
  <c r="T8" i="21"/>
  <c r="H33" i="21"/>
  <c r="H65" i="21" s="1"/>
  <c r="P65" i="21"/>
  <c r="T48" i="21"/>
  <c r="AM13" i="21"/>
  <c r="AI65" i="21"/>
  <c r="AM31" i="21"/>
  <c r="D33" i="21"/>
  <c r="M65" i="21"/>
  <c r="AF65" i="21"/>
  <c r="T41" i="21"/>
  <c r="T59" i="21"/>
  <c r="AL137" i="21"/>
  <c r="AL139" i="21" s="1"/>
  <c r="T12" i="21"/>
  <c r="T14" i="21"/>
  <c r="T18" i="21"/>
  <c r="L65" i="21"/>
  <c r="I65" i="21"/>
  <c r="Q65" i="21"/>
  <c r="AB65" i="21"/>
  <c r="AJ65" i="21"/>
  <c r="W52" i="21"/>
  <c r="W65" i="21" s="1"/>
  <c r="AM11" i="21"/>
  <c r="AM15" i="21"/>
  <c r="AM4" i="21"/>
  <c r="F146" i="21"/>
  <c r="F67" i="21"/>
  <c r="X146" i="21"/>
  <c r="X67" i="21"/>
  <c r="AM45" i="21"/>
  <c r="AM52" i="21" s="1"/>
  <c r="Z52" i="21"/>
  <c r="T49" i="21"/>
  <c r="T54" i="21"/>
  <c r="D63" i="21"/>
  <c r="J137" i="21"/>
  <c r="J139" i="21" s="1"/>
  <c r="AA137" i="21"/>
  <c r="AA139" i="21" s="1"/>
  <c r="AM85" i="21"/>
  <c r="K137" i="21"/>
  <c r="K139" i="21" s="1"/>
  <c r="Z88" i="21"/>
  <c r="AG137" i="21"/>
  <c r="AG139" i="21" s="1"/>
  <c r="T106" i="21"/>
  <c r="G85" i="21"/>
  <c r="AB137" i="21"/>
  <c r="AB139" i="21" s="1"/>
  <c r="T103" i="21"/>
  <c r="Z41" i="21"/>
  <c r="D43" i="21"/>
  <c r="T98" i="21"/>
  <c r="T102" i="21"/>
  <c r="G105" i="21"/>
  <c r="D107" i="21"/>
  <c r="D137" i="21" s="1"/>
  <c r="D139" i="21" s="1"/>
  <c r="T127" i="21"/>
  <c r="E65" i="21"/>
  <c r="O137" i="21"/>
  <c r="O139" i="21" s="1"/>
  <c r="AJ137" i="21"/>
  <c r="AJ139" i="21" s="1"/>
  <c r="T91" i="21"/>
  <c r="T97" i="21"/>
  <c r="Z106" i="21"/>
  <c r="AM106" i="21" s="1"/>
  <c r="W107" i="21"/>
  <c r="Z107" i="21" s="1"/>
  <c r="T128" i="21"/>
  <c r="AM147" i="21"/>
  <c r="T161" i="21"/>
  <c r="G45" i="21"/>
  <c r="AA52" i="21"/>
  <c r="AA65" i="21" s="1"/>
  <c r="AE52" i="21"/>
  <c r="AE65" i="21" s="1"/>
  <c r="AI52" i="21"/>
  <c r="K63" i="21"/>
  <c r="T63" i="21" s="1"/>
  <c r="O63" i="21"/>
  <c r="O65" i="21" s="1"/>
  <c r="S63" i="21"/>
  <c r="S65" i="21" s="1"/>
  <c r="AM62" i="21"/>
  <c r="AM83" i="21"/>
  <c r="AH88" i="21"/>
  <c r="AH137" i="21" s="1"/>
  <c r="AH139" i="21" s="1"/>
  <c r="AC137" i="21"/>
  <c r="AC139" i="21" s="1"/>
  <c r="AM96" i="21"/>
  <c r="AM99" i="21"/>
  <c r="AK107" i="21"/>
  <c r="AK137" i="21" s="1"/>
  <c r="T113" i="21"/>
  <c r="T117" i="21"/>
  <c r="H88" i="21"/>
  <c r="H137" i="21" s="1"/>
  <c r="H139" i="21" s="1"/>
  <c r="L88" i="21"/>
  <c r="L137" i="21" s="1"/>
  <c r="L139" i="21" s="1"/>
  <c r="P88" i="21"/>
  <c r="P137" i="21" s="1"/>
  <c r="P139" i="21" s="1"/>
  <c r="T109" i="21"/>
  <c r="T112" i="21"/>
  <c r="T136" i="21"/>
  <c r="J164" i="21"/>
  <c r="N164" i="21"/>
  <c r="R164" i="21"/>
  <c r="K164" i="21"/>
  <c r="K185" i="21" s="1"/>
  <c r="O164" i="21"/>
  <c r="O185" i="21" s="1"/>
  <c r="S164" i="21"/>
  <c r="S185" i="21" s="1"/>
  <c r="S189" i="21" s="1"/>
  <c r="D184" i="21"/>
  <c r="Q208" i="21"/>
  <c r="Q149" i="21"/>
  <c r="L185" i="21"/>
  <c r="I184" i="21"/>
  <c r="I185" i="21" s="1"/>
  <c r="I209" i="21" s="1"/>
  <c r="M184" i="21"/>
  <c r="M185" i="21" s="1"/>
  <c r="M209" i="21" s="1"/>
  <c r="Q184" i="21"/>
  <c r="Q185" i="21" s="1"/>
  <c r="J184" i="21"/>
  <c r="N184" i="21"/>
  <c r="R184" i="21"/>
  <c r="G194" i="21"/>
  <c r="T194" i="21" s="1"/>
  <c r="D208" i="21"/>
  <c r="T132" i="21"/>
  <c r="T134" i="21"/>
  <c r="T151" i="21"/>
  <c r="D164" i="21"/>
  <c r="G152" i="21"/>
  <c r="T156" i="21"/>
  <c r="T160" i="21"/>
  <c r="T168" i="21"/>
  <c r="T179" i="21"/>
  <c r="J208" i="21"/>
  <c r="N208" i="21"/>
  <c r="R208" i="21"/>
  <c r="H208" i="21"/>
  <c r="L208" i="21"/>
  <c r="P208" i="21"/>
  <c r="T192" i="21"/>
  <c r="T201" i="21"/>
  <c r="T148" i="21"/>
  <c r="AM148" i="21"/>
  <c r="H184" i="21"/>
  <c r="H185" i="21" s="1"/>
  <c r="L184" i="21"/>
  <c r="P184" i="21"/>
  <c r="P185" i="21" s="1"/>
  <c r="T166" i="21"/>
  <c r="T175" i="21"/>
  <c r="T180" i="21"/>
  <c r="G184" i="21"/>
  <c r="T191" i="21"/>
  <c r="K208" i="21"/>
  <c r="O208" i="21"/>
  <c r="O209" i="21" s="1"/>
  <c r="S208" i="21"/>
  <c r="T197" i="21"/>
  <c r="X213" i="21"/>
  <c r="Z213" i="21" s="1"/>
  <c r="Z214" i="21" s="1"/>
  <c r="T147" i="21"/>
  <c r="F145" i="22" l="1"/>
  <c r="F151" i="22"/>
  <c r="F102" i="22"/>
  <c r="F96" i="22"/>
  <c r="F143" i="22"/>
  <c r="F135" i="22"/>
  <c r="F149" i="22"/>
  <c r="F133" i="22"/>
  <c r="F122" i="22"/>
  <c r="F124" i="22" s="1"/>
  <c r="F94" i="22"/>
  <c r="G5" i="22"/>
  <c r="F161" i="22"/>
  <c r="F163" i="22" s="1"/>
  <c r="F138" i="22"/>
  <c r="F123" i="22"/>
  <c r="F116" i="22"/>
  <c r="F115" i="22"/>
  <c r="F100" i="22"/>
  <c r="F97" i="22"/>
  <c r="F165" i="22"/>
  <c r="F167" i="22" s="1"/>
  <c r="F106" i="22"/>
  <c r="F108" i="22" s="1"/>
  <c r="F92" i="22"/>
  <c r="D1" i="22"/>
  <c r="P157" i="22"/>
  <c r="E108" i="22"/>
  <c r="E98" i="22"/>
  <c r="P83" i="22"/>
  <c r="P87" i="22" s="1"/>
  <c r="E167" i="22"/>
  <c r="AE146" i="21"/>
  <c r="AE67" i="21"/>
  <c r="AK139" i="21"/>
  <c r="AK146" i="21"/>
  <c r="O146" i="21"/>
  <c r="O67" i="21"/>
  <c r="AA146" i="21"/>
  <c r="AA67" i="21"/>
  <c r="S216" i="21"/>
  <c r="S220" i="21" s="1"/>
  <c r="S146" i="21"/>
  <c r="S67" i="21"/>
  <c r="W67" i="21"/>
  <c r="W71" i="21" s="1"/>
  <c r="W144" i="21" s="1"/>
  <c r="T184" i="21"/>
  <c r="Q209" i="21"/>
  <c r="E146" i="21"/>
  <c r="E67" i="21"/>
  <c r="AD146" i="21"/>
  <c r="AD67" i="21"/>
  <c r="L209" i="21"/>
  <c r="H209" i="21"/>
  <c r="T152" i="21"/>
  <c r="G164" i="21"/>
  <c r="N185" i="21"/>
  <c r="N209" i="21" s="1"/>
  <c r="G52" i="21"/>
  <c r="T45" i="21"/>
  <c r="T52" i="21" s="1"/>
  <c r="AM107" i="21"/>
  <c r="S209" i="21"/>
  <c r="G208" i="21"/>
  <c r="D185" i="21"/>
  <c r="D209" i="21"/>
  <c r="J185" i="21"/>
  <c r="G107" i="21"/>
  <c r="T105" i="21"/>
  <c r="W137" i="21"/>
  <c r="W139" i="21" s="1"/>
  <c r="W145" i="21" s="1"/>
  <c r="F71" i="21"/>
  <c r="F70" i="21"/>
  <c r="K65" i="21"/>
  <c r="Q146" i="21"/>
  <c r="Q67" i="21"/>
  <c r="D65" i="21"/>
  <c r="H146" i="21"/>
  <c r="H67" i="21"/>
  <c r="AH146" i="21"/>
  <c r="AH67" i="21"/>
  <c r="P209" i="21"/>
  <c r="I146" i="21"/>
  <c r="I67" i="21"/>
  <c r="K209" i="21"/>
  <c r="AM41" i="21"/>
  <c r="Z43" i="21"/>
  <c r="Z137" i="21"/>
  <c r="AM88" i="21"/>
  <c r="X70" i="21"/>
  <c r="Z70" i="21" s="1"/>
  <c r="X71" i="21"/>
  <c r="AJ146" i="21"/>
  <c r="AJ67" i="21"/>
  <c r="L146" i="21"/>
  <c r="L67" i="21"/>
  <c r="AI146" i="21"/>
  <c r="AI67" i="21"/>
  <c r="T65" i="21"/>
  <c r="T146" i="21" s="1"/>
  <c r="AF146" i="21"/>
  <c r="AF67" i="21"/>
  <c r="AC146" i="21"/>
  <c r="X214" i="21"/>
  <c r="J209" i="21"/>
  <c r="R185" i="21"/>
  <c r="R209" i="21" s="1"/>
  <c r="T85" i="21"/>
  <c r="T137" i="21" s="1"/>
  <c r="G88" i="21"/>
  <c r="G137" i="21" s="1"/>
  <c r="G139" i="21" s="1"/>
  <c r="AB146" i="21"/>
  <c r="AB67" i="21"/>
  <c r="M146" i="21"/>
  <c r="M67" i="21"/>
  <c r="P146" i="21"/>
  <c r="P67" i="21"/>
  <c r="AL146" i="21"/>
  <c r="AL67" i="21"/>
  <c r="AL71" i="21" s="1"/>
  <c r="AL144" i="21" s="1"/>
  <c r="AL145" i="21" s="1"/>
  <c r="G65" i="21"/>
  <c r="AG146" i="21"/>
  <c r="J146" i="21"/>
  <c r="F147" i="22" l="1"/>
  <c r="F98" i="22"/>
  <c r="E170" i="22"/>
  <c r="E174" i="22" s="1"/>
  <c r="E176" i="22" s="1"/>
  <c r="G151" i="22"/>
  <c r="G153" i="22" s="1"/>
  <c r="G135" i="22"/>
  <c r="G123" i="22"/>
  <c r="G116" i="22"/>
  <c r="G102" i="22"/>
  <c r="G143" i="22"/>
  <c r="G133" i="22"/>
  <c r="G122" i="22"/>
  <c r="G94" i="22"/>
  <c r="G149" i="22"/>
  <c r="G145" i="22"/>
  <c r="H5" i="22"/>
  <c r="G161" i="22"/>
  <c r="G138" i="22"/>
  <c r="G115" i="22"/>
  <c r="G100" i="22"/>
  <c r="G97" i="22"/>
  <c r="G165" i="22"/>
  <c r="G167" i="22" s="1"/>
  <c r="G106" i="22"/>
  <c r="G108" i="22" s="1"/>
  <c r="G92" i="22"/>
  <c r="G96" i="22"/>
  <c r="G98" i="22" s="1"/>
  <c r="F153" i="22"/>
  <c r="G185" i="21"/>
  <c r="G209" i="21" s="1"/>
  <c r="T164" i="21"/>
  <c r="W146" i="21"/>
  <c r="D146" i="21"/>
  <c r="D67" i="21"/>
  <c r="K67" i="21"/>
  <c r="K146" i="21"/>
  <c r="G67" i="21"/>
  <c r="G71" i="21" s="1"/>
  <c r="G144" i="21" s="1"/>
  <c r="G145" i="21" s="1"/>
  <c r="G146" i="21"/>
  <c r="Z139" i="21"/>
  <c r="AM137" i="21"/>
  <c r="T208" i="21"/>
  <c r="G214" i="21"/>
  <c r="AM43" i="21"/>
  <c r="Z65" i="21"/>
  <c r="G147" i="22" l="1"/>
  <c r="G163" i="22"/>
  <c r="H161" i="22"/>
  <c r="H163" i="22" s="1"/>
  <c r="H149" i="22"/>
  <c r="H143" i="22"/>
  <c r="H138" i="22"/>
  <c r="H122" i="22"/>
  <c r="H115" i="22"/>
  <c r="H100" i="22"/>
  <c r="H116" i="22"/>
  <c r="H106" i="22"/>
  <c r="H108" i="22" s="1"/>
  <c r="H92" i="22"/>
  <c r="H165" i="22"/>
  <c r="H145" i="22"/>
  <c r="H151" i="22"/>
  <c r="H133" i="22"/>
  <c r="H97" i="22"/>
  <c r="H94" i="22"/>
  <c r="H123" i="22"/>
  <c r="H102" i="22"/>
  <c r="H96" i="22"/>
  <c r="H98" i="22" s="1"/>
  <c r="H135" i="22"/>
  <c r="I5" i="22"/>
  <c r="G124" i="22"/>
  <c r="G170" i="22" s="1"/>
  <c r="G174" i="22" s="1"/>
  <c r="G176" i="22" s="1"/>
  <c r="F170" i="22"/>
  <c r="F174" i="22" s="1"/>
  <c r="F176" i="22" s="1"/>
  <c r="T209" i="21"/>
  <c r="Z146" i="21"/>
  <c r="AM146" i="21" s="1"/>
  <c r="Z67" i="21"/>
  <c r="Z71" i="21" s="1"/>
  <c r="Z144" i="21" s="1"/>
  <c r="AM65" i="21"/>
  <c r="G189" i="21"/>
  <c r="T185" i="21"/>
  <c r="Z145" i="21"/>
  <c r="Z149" i="21"/>
  <c r="I165" i="22" l="1"/>
  <c r="I167" i="22" s="1"/>
  <c r="I133" i="22"/>
  <c r="I106" i="22"/>
  <c r="I108" i="22" s="1"/>
  <c r="I149" i="22"/>
  <c r="I145" i="22"/>
  <c r="I138" i="22"/>
  <c r="I135" i="22"/>
  <c r="I100" i="22"/>
  <c r="I97" i="22"/>
  <c r="J5" i="22"/>
  <c r="I161" i="22"/>
  <c r="I163" i="22" s="1"/>
  <c r="I123" i="22"/>
  <c r="I122" i="22"/>
  <c r="I124" i="22" s="1"/>
  <c r="I115" i="22"/>
  <c r="I116" i="22"/>
  <c r="I102" i="22"/>
  <c r="I96" i="22"/>
  <c r="I98" i="22" s="1"/>
  <c r="I92" i="22"/>
  <c r="I143" i="22"/>
  <c r="I147" i="22" s="1"/>
  <c r="I151" i="22"/>
  <c r="I153" i="22" s="1"/>
  <c r="I94" i="22"/>
  <c r="H153" i="22"/>
  <c r="H124" i="22"/>
  <c r="H167" i="22"/>
  <c r="H147" i="22"/>
  <c r="H170" i="22" s="1"/>
  <c r="H174" i="22" s="1"/>
  <c r="H176" i="22" s="1"/>
  <c r="J145" i="22" l="1"/>
  <c r="J165" i="22"/>
  <c r="J161" i="22"/>
  <c r="J163" i="22" s="1"/>
  <c r="J123" i="22"/>
  <c r="J115" i="22"/>
  <c r="J96" i="22"/>
  <c r="J151" i="22"/>
  <c r="J149" i="22"/>
  <c r="J138" i="22"/>
  <c r="J116" i="22"/>
  <c r="J102" i="22"/>
  <c r="J100" i="22"/>
  <c r="J92" i="22"/>
  <c r="J143" i="22"/>
  <c r="J147" i="22" s="1"/>
  <c r="J106" i="22"/>
  <c r="J135" i="22"/>
  <c r="J94" i="22"/>
  <c r="K5" i="22"/>
  <c r="J133" i="22"/>
  <c r="J122" i="22"/>
  <c r="J124" i="22" s="1"/>
  <c r="J97" i="22"/>
  <c r="I170" i="22"/>
  <c r="I174" i="22" s="1"/>
  <c r="I176" i="22" s="1"/>
  <c r="J108" i="22" l="1"/>
  <c r="J153" i="22"/>
  <c r="K151" i="22"/>
  <c r="K153" i="22" s="1"/>
  <c r="K135" i="22"/>
  <c r="K123" i="22"/>
  <c r="K116" i="22"/>
  <c r="K102" i="22"/>
  <c r="K94" i="22"/>
  <c r="K143" i="22"/>
  <c r="K161" i="22"/>
  <c r="K163" i="22" s="1"/>
  <c r="K106" i="22"/>
  <c r="K108" i="22" s="1"/>
  <c r="K96" i="22"/>
  <c r="K165" i="22"/>
  <c r="K167" i="22" s="1"/>
  <c r="L5" i="22"/>
  <c r="K133" i="22"/>
  <c r="K122" i="22"/>
  <c r="K97" i="22"/>
  <c r="K149" i="22"/>
  <c r="K145" i="22"/>
  <c r="K138" i="22"/>
  <c r="K115" i="22"/>
  <c r="K100" i="22"/>
  <c r="K92" i="22"/>
  <c r="J98" i="22"/>
  <c r="J167" i="22"/>
  <c r="L161" i="22" l="1"/>
  <c r="L163" i="22" s="1"/>
  <c r="L149" i="22"/>
  <c r="L143" i="22"/>
  <c r="L138" i="22"/>
  <c r="L122" i="22"/>
  <c r="L124" i="22" s="1"/>
  <c r="L115" i="22"/>
  <c r="L100" i="22"/>
  <c r="L151" i="22"/>
  <c r="L153" i="22" s="1"/>
  <c r="L133" i="22"/>
  <c r="L102" i="22"/>
  <c r="L92" i="22"/>
  <c r="L165" i="22"/>
  <c r="M5" i="22"/>
  <c r="L135" i="22"/>
  <c r="L97" i="22"/>
  <c r="L94" i="22"/>
  <c r="L145" i="22"/>
  <c r="L123" i="22"/>
  <c r="L116" i="22"/>
  <c r="L106" i="22"/>
  <c r="L108" i="22" s="1"/>
  <c r="L96" i="22"/>
  <c r="L98" i="22" s="1"/>
  <c r="K147" i="22"/>
  <c r="J170" i="22"/>
  <c r="J174" i="22" s="1"/>
  <c r="J176" i="22" s="1"/>
  <c r="K124" i="22"/>
  <c r="K98" i="22"/>
  <c r="K170" i="22" s="1"/>
  <c r="K174" i="22" s="1"/>
  <c r="K176" i="22" s="1"/>
  <c r="M165" i="22" l="1"/>
  <c r="M167" i="22" s="1"/>
  <c r="M133" i="22"/>
  <c r="M106" i="22"/>
  <c r="M108" i="22" s="1"/>
  <c r="M143" i="22"/>
  <c r="M147" i="22" s="1"/>
  <c r="M122" i="22"/>
  <c r="M116" i="22"/>
  <c r="M97" i="22"/>
  <c r="N5" i="22"/>
  <c r="M149" i="22"/>
  <c r="M145" i="22"/>
  <c r="M138" i="22"/>
  <c r="M135" i="22"/>
  <c r="M94" i="22"/>
  <c r="M151" i="22"/>
  <c r="M153" i="22" s="1"/>
  <c r="M123" i="22"/>
  <c r="M115" i="22"/>
  <c r="M100" i="22"/>
  <c r="M96" i="22"/>
  <c r="M92" i="22"/>
  <c r="M161" i="22"/>
  <c r="M163" i="22" s="1"/>
  <c r="M102" i="22"/>
  <c r="L167" i="22"/>
  <c r="L147" i="22"/>
  <c r="L170" i="22" s="1"/>
  <c r="L174" i="22" s="1"/>
  <c r="L176" i="22" s="1"/>
  <c r="N145" i="22" l="1"/>
  <c r="N149" i="22"/>
  <c r="N138" i="22"/>
  <c r="N135" i="22"/>
  <c r="N106" i="22"/>
  <c r="N108" i="22" s="1"/>
  <c r="N100" i="22"/>
  <c r="N96" i="22"/>
  <c r="N165" i="22"/>
  <c r="N167" i="22" s="1"/>
  <c r="N161" i="22"/>
  <c r="N163" i="22" s="1"/>
  <c r="N143" i="22"/>
  <c r="N97" i="22"/>
  <c r="N151" i="22"/>
  <c r="N153" i="22" s="1"/>
  <c r="N133" i="22"/>
  <c r="N123" i="22"/>
  <c r="N122" i="22"/>
  <c r="N124" i="22" s="1"/>
  <c r="N115" i="22"/>
  <c r="N92" i="22"/>
  <c r="N116" i="22"/>
  <c r="N102" i="22"/>
  <c r="N94" i="22"/>
  <c r="O5" i="22"/>
  <c r="M98" i="22"/>
  <c r="M124" i="22"/>
  <c r="O151" i="22" l="1"/>
  <c r="O135" i="22"/>
  <c r="P135" i="22" s="1"/>
  <c r="O123" i="22"/>
  <c r="P123" i="22" s="1"/>
  <c r="O116" i="22"/>
  <c r="P116" i="22" s="1"/>
  <c r="O102" i="22"/>
  <c r="P102" i="22" s="1"/>
  <c r="O165" i="22"/>
  <c r="O161" i="22"/>
  <c r="O145" i="22"/>
  <c r="P145" i="22" s="1"/>
  <c r="O115" i="22"/>
  <c r="P115" i="22" s="1"/>
  <c r="O94" i="22"/>
  <c r="P94" i="22" s="1"/>
  <c r="O133" i="22"/>
  <c r="P133" i="22" s="1"/>
  <c r="O122" i="22"/>
  <c r="O92" i="22"/>
  <c r="P92" i="22" s="1"/>
  <c r="O100" i="22"/>
  <c r="P100" i="22" s="1"/>
  <c r="O96" i="22"/>
  <c r="O149" i="22"/>
  <c r="P149" i="22" s="1"/>
  <c r="O138" i="22"/>
  <c r="P138" i="22" s="1"/>
  <c r="O106" i="22"/>
  <c r="O143" i="22"/>
  <c r="O97" i="22"/>
  <c r="P97" i="22" s="1"/>
  <c r="N98" i="22"/>
  <c r="N170" i="22" s="1"/>
  <c r="N174" i="22" s="1"/>
  <c r="N176" i="22" s="1"/>
  <c r="M170" i="22"/>
  <c r="M174" i="22" s="1"/>
  <c r="M176" i="22" s="1"/>
  <c r="N147" i="22"/>
  <c r="O153" i="22" l="1"/>
  <c r="P151" i="22"/>
  <c r="P153" i="22" s="1"/>
  <c r="O124" i="22"/>
  <c r="P122" i="22"/>
  <c r="P124" i="22" s="1"/>
  <c r="O147" i="22"/>
  <c r="P143" i="22"/>
  <c r="P147" i="22" s="1"/>
  <c r="O98" i="22"/>
  <c r="P96" i="22"/>
  <c r="P98" i="22" s="1"/>
  <c r="O163" i="22"/>
  <c r="P161" i="22"/>
  <c r="P163" i="22" s="1"/>
  <c r="O108" i="22"/>
  <c r="P106" i="22"/>
  <c r="P108" i="22" s="1"/>
  <c r="O167" i="22"/>
  <c r="P165" i="22"/>
  <c r="P167" i="22" s="1"/>
  <c r="P170" i="22" l="1"/>
  <c r="P174" i="22" s="1"/>
  <c r="P176" i="22" s="1"/>
  <c r="O170" i="22"/>
  <c r="O174" i="22" s="1"/>
  <c r="O176" i="22" s="1"/>
  <c r="O172" i="20" l="1"/>
  <c r="N172" i="20"/>
  <c r="M172" i="20"/>
  <c r="L172" i="20"/>
  <c r="K172" i="20"/>
  <c r="J172" i="20"/>
  <c r="I172" i="20"/>
  <c r="H172" i="20"/>
  <c r="G172" i="20"/>
  <c r="F172" i="20"/>
  <c r="E172" i="20"/>
  <c r="D172" i="20"/>
  <c r="O169" i="20"/>
  <c r="N169" i="20"/>
  <c r="M169" i="20"/>
  <c r="L169" i="20"/>
  <c r="K169" i="20"/>
  <c r="J169" i="20"/>
  <c r="I169" i="20"/>
  <c r="H169" i="20"/>
  <c r="G169" i="20"/>
  <c r="F169" i="20"/>
  <c r="E169" i="20"/>
  <c r="D169" i="20"/>
  <c r="N167" i="20"/>
  <c r="J167" i="20"/>
  <c r="G167" i="20"/>
  <c r="O166" i="20"/>
  <c r="O167" i="20" s="1"/>
  <c r="N166" i="20"/>
  <c r="M166" i="20"/>
  <c r="L166" i="20"/>
  <c r="K166" i="20"/>
  <c r="J166" i="20"/>
  <c r="I166" i="20"/>
  <c r="H166" i="20"/>
  <c r="G166" i="20"/>
  <c r="F166" i="20"/>
  <c r="F167" i="20" s="1"/>
  <c r="E166" i="20"/>
  <c r="D166" i="20"/>
  <c r="P166" i="20" s="1"/>
  <c r="O165" i="20"/>
  <c r="N165" i="20"/>
  <c r="M165" i="20"/>
  <c r="M167" i="20" s="1"/>
  <c r="L165" i="20"/>
  <c r="K165" i="20"/>
  <c r="K167" i="20" s="1"/>
  <c r="J165" i="20"/>
  <c r="I165" i="20"/>
  <c r="I167" i="20" s="1"/>
  <c r="H165" i="20"/>
  <c r="G165" i="20"/>
  <c r="F165" i="20"/>
  <c r="E165" i="20"/>
  <c r="E167" i="20" s="1"/>
  <c r="D165" i="20"/>
  <c r="M163" i="20"/>
  <c r="L163" i="20"/>
  <c r="I163" i="20"/>
  <c r="F163" i="20"/>
  <c r="E163" i="20"/>
  <c r="P162" i="20"/>
  <c r="O161" i="20"/>
  <c r="O163" i="20" s="1"/>
  <c r="N161" i="20"/>
  <c r="N163" i="20" s="1"/>
  <c r="M161" i="20"/>
  <c r="L161" i="20"/>
  <c r="K161" i="20"/>
  <c r="K163" i="20" s="1"/>
  <c r="J161" i="20"/>
  <c r="J163" i="20" s="1"/>
  <c r="I161" i="20"/>
  <c r="H161" i="20"/>
  <c r="H163" i="20" s="1"/>
  <c r="G161" i="20"/>
  <c r="G163" i="20" s="1"/>
  <c r="F161" i="20"/>
  <c r="E161" i="20"/>
  <c r="D161" i="20"/>
  <c r="D163" i="20" s="1"/>
  <c r="O159" i="20"/>
  <c r="N159" i="20"/>
  <c r="M159" i="20"/>
  <c r="L159" i="20"/>
  <c r="K159" i="20"/>
  <c r="J159" i="20"/>
  <c r="I159" i="20"/>
  <c r="H159" i="20"/>
  <c r="G159" i="20"/>
  <c r="F159" i="20"/>
  <c r="E159" i="20"/>
  <c r="D159" i="20"/>
  <c r="N157" i="20"/>
  <c r="M157" i="20"/>
  <c r="I157" i="20"/>
  <c r="O156" i="20"/>
  <c r="N156" i="20"/>
  <c r="M156" i="20"/>
  <c r="L156" i="20"/>
  <c r="K156" i="20"/>
  <c r="J156" i="20"/>
  <c r="I156" i="20"/>
  <c r="H156" i="20"/>
  <c r="G156" i="20"/>
  <c r="F156" i="20"/>
  <c r="E156" i="20"/>
  <c r="E157" i="20" s="1"/>
  <c r="D156" i="20"/>
  <c r="O155" i="20"/>
  <c r="N155" i="20"/>
  <c r="M155" i="20"/>
  <c r="L155" i="20"/>
  <c r="L157" i="20" s="1"/>
  <c r="K155" i="20"/>
  <c r="J155" i="20"/>
  <c r="J157" i="20" s="1"/>
  <c r="I155" i="20"/>
  <c r="H155" i="20"/>
  <c r="H157" i="20" s="1"/>
  <c r="G155" i="20"/>
  <c r="F155" i="20"/>
  <c r="F157" i="20" s="1"/>
  <c r="E155" i="20"/>
  <c r="D155" i="20"/>
  <c r="D157" i="20" s="1"/>
  <c r="M153" i="20"/>
  <c r="G153" i="20"/>
  <c r="O152" i="20"/>
  <c r="N152" i="20"/>
  <c r="M152" i="20"/>
  <c r="L152" i="20"/>
  <c r="L153" i="20" s="1"/>
  <c r="K152" i="20"/>
  <c r="J152" i="20"/>
  <c r="I152" i="20"/>
  <c r="H152" i="20"/>
  <c r="H153" i="20" s="1"/>
  <c r="G152" i="20"/>
  <c r="F152" i="20"/>
  <c r="E152" i="20"/>
  <c r="D152" i="20"/>
  <c r="D153" i="20" s="1"/>
  <c r="O151" i="20"/>
  <c r="O153" i="20" s="1"/>
  <c r="N151" i="20"/>
  <c r="N153" i="20" s="1"/>
  <c r="M151" i="20"/>
  <c r="L151" i="20"/>
  <c r="K151" i="20"/>
  <c r="K153" i="20" s="1"/>
  <c r="J151" i="20"/>
  <c r="J153" i="20" s="1"/>
  <c r="I151" i="20"/>
  <c r="I153" i="20" s="1"/>
  <c r="H151" i="20"/>
  <c r="G151" i="20"/>
  <c r="F151" i="20"/>
  <c r="F153" i="20" s="1"/>
  <c r="E151" i="20"/>
  <c r="E153" i="20" s="1"/>
  <c r="D151" i="20"/>
  <c r="P151" i="20" s="1"/>
  <c r="O148" i="20"/>
  <c r="N148" i="20"/>
  <c r="M148" i="20"/>
  <c r="L148" i="20"/>
  <c r="K148" i="20"/>
  <c r="J148" i="20"/>
  <c r="I148" i="20"/>
  <c r="H148" i="20"/>
  <c r="G148" i="20"/>
  <c r="F148" i="20"/>
  <c r="E148" i="20"/>
  <c r="D148" i="20"/>
  <c r="O142" i="20"/>
  <c r="N142" i="20"/>
  <c r="M142" i="20"/>
  <c r="L142" i="20"/>
  <c r="K142" i="20"/>
  <c r="J142" i="20"/>
  <c r="I142" i="20"/>
  <c r="H142" i="20"/>
  <c r="G142" i="20"/>
  <c r="F142" i="20"/>
  <c r="E142" i="20"/>
  <c r="D142" i="20"/>
  <c r="O140" i="20"/>
  <c r="N140" i="20"/>
  <c r="M140" i="20"/>
  <c r="L140" i="20"/>
  <c r="K140" i="20"/>
  <c r="J140" i="20"/>
  <c r="I140" i="20"/>
  <c r="H140" i="20"/>
  <c r="G140" i="20"/>
  <c r="F140" i="20"/>
  <c r="E140" i="20"/>
  <c r="D140" i="20"/>
  <c r="P140" i="20" s="1"/>
  <c r="O139" i="20"/>
  <c r="N139" i="20"/>
  <c r="M139" i="20"/>
  <c r="L139" i="20"/>
  <c r="K139" i="20"/>
  <c r="J139" i="20"/>
  <c r="I139" i="20"/>
  <c r="H139" i="20"/>
  <c r="G139" i="20"/>
  <c r="F139" i="20"/>
  <c r="E139" i="20"/>
  <c r="D139" i="20"/>
  <c r="P139" i="20" s="1"/>
  <c r="O138" i="20"/>
  <c r="N138" i="20"/>
  <c r="M138" i="20"/>
  <c r="L138" i="20"/>
  <c r="K138" i="20"/>
  <c r="J138" i="20"/>
  <c r="I138" i="20"/>
  <c r="H138" i="20"/>
  <c r="G138" i="20"/>
  <c r="F138" i="20"/>
  <c r="E138" i="20"/>
  <c r="D138" i="20"/>
  <c r="O137" i="20"/>
  <c r="N137" i="20"/>
  <c r="M137" i="20"/>
  <c r="L137" i="20"/>
  <c r="K137" i="20"/>
  <c r="J137" i="20"/>
  <c r="I137" i="20"/>
  <c r="H137" i="20"/>
  <c r="G137" i="20"/>
  <c r="F137" i="20"/>
  <c r="E137" i="20"/>
  <c r="D137" i="20"/>
  <c r="O136" i="20"/>
  <c r="N136" i="20"/>
  <c r="M136" i="20"/>
  <c r="L136" i="20"/>
  <c r="K136" i="20"/>
  <c r="J136" i="20"/>
  <c r="I136" i="20"/>
  <c r="H136" i="20"/>
  <c r="G136" i="20"/>
  <c r="F136" i="20"/>
  <c r="E136" i="20"/>
  <c r="D136" i="20"/>
  <c r="O135" i="20"/>
  <c r="N135" i="20"/>
  <c r="M135" i="20"/>
  <c r="L135" i="20"/>
  <c r="K135" i="20"/>
  <c r="J135" i="20"/>
  <c r="I135" i="20"/>
  <c r="H135" i="20"/>
  <c r="G135" i="20"/>
  <c r="F135" i="20"/>
  <c r="E135" i="20"/>
  <c r="D135" i="20"/>
  <c r="P135" i="20" s="1"/>
  <c r="O134" i="20"/>
  <c r="N134" i="20"/>
  <c r="M134" i="20"/>
  <c r="L134" i="20"/>
  <c r="K134" i="20"/>
  <c r="J134" i="20"/>
  <c r="I134" i="20"/>
  <c r="H134" i="20"/>
  <c r="G134" i="20"/>
  <c r="F134" i="20"/>
  <c r="E134" i="20"/>
  <c r="D134" i="20"/>
  <c r="O133" i="20"/>
  <c r="N133" i="20"/>
  <c r="M133" i="20"/>
  <c r="L133" i="20"/>
  <c r="K133" i="20"/>
  <c r="J133" i="20"/>
  <c r="I133" i="20"/>
  <c r="H133" i="20"/>
  <c r="G133" i="20"/>
  <c r="F133" i="20"/>
  <c r="E133" i="20"/>
  <c r="D133" i="20"/>
  <c r="P133" i="20" s="1"/>
  <c r="O131" i="20"/>
  <c r="N131" i="20"/>
  <c r="M131" i="20"/>
  <c r="L131" i="20"/>
  <c r="K131" i="20"/>
  <c r="J131" i="20"/>
  <c r="I131" i="20"/>
  <c r="H131" i="20"/>
  <c r="G131" i="20"/>
  <c r="F131" i="20"/>
  <c r="E131" i="20"/>
  <c r="D131" i="20"/>
  <c r="P131" i="20" s="1"/>
  <c r="O129" i="20"/>
  <c r="N129" i="20"/>
  <c r="M129" i="20"/>
  <c r="L129" i="20"/>
  <c r="K129" i="20"/>
  <c r="J129" i="20"/>
  <c r="I129" i="20"/>
  <c r="H129" i="20"/>
  <c r="G129" i="20"/>
  <c r="F129" i="20"/>
  <c r="E129" i="20"/>
  <c r="D129" i="20"/>
  <c r="P129" i="20" s="1"/>
  <c r="O128" i="20"/>
  <c r="N128" i="20"/>
  <c r="M128" i="20"/>
  <c r="L128" i="20"/>
  <c r="K128" i="20"/>
  <c r="J128" i="20"/>
  <c r="I128" i="20"/>
  <c r="H128" i="20"/>
  <c r="G128" i="20"/>
  <c r="F128" i="20"/>
  <c r="E128" i="20"/>
  <c r="D128" i="20"/>
  <c r="O127" i="20"/>
  <c r="N127" i="20"/>
  <c r="M127" i="20"/>
  <c r="L127" i="20"/>
  <c r="K127" i="20"/>
  <c r="J127" i="20"/>
  <c r="I127" i="20"/>
  <c r="H127" i="20"/>
  <c r="G127" i="20"/>
  <c r="F127" i="20"/>
  <c r="E127" i="20"/>
  <c r="D127" i="20"/>
  <c r="P127" i="20" s="1"/>
  <c r="M125" i="20"/>
  <c r="L125" i="20"/>
  <c r="K125" i="20"/>
  <c r="E125" i="20"/>
  <c r="O124" i="20"/>
  <c r="N124" i="20"/>
  <c r="M124" i="20"/>
  <c r="L124" i="20"/>
  <c r="K124" i="20"/>
  <c r="J124" i="20"/>
  <c r="I124" i="20"/>
  <c r="H124" i="20"/>
  <c r="H125" i="20" s="1"/>
  <c r="G124" i="20"/>
  <c r="F124" i="20"/>
  <c r="E124" i="20"/>
  <c r="D124" i="20"/>
  <c r="D125" i="20" s="1"/>
  <c r="O123" i="20"/>
  <c r="O125" i="20" s="1"/>
  <c r="N123" i="20"/>
  <c r="N125" i="20" s="1"/>
  <c r="M123" i="20"/>
  <c r="L123" i="20"/>
  <c r="K123" i="20"/>
  <c r="J123" i="20"/>
  <c r="J125" i="20" s="1"/>
  <c r="I123" i="20"/>
  <c r="I125" i="20" s="1"/>
  <c r="H123" i="20"/>
  <c r="G123" i="20"/>
  <c r="G125" i="20" s="1"/>
  <c r="F123" i="20"/>
  <c r="F125" i="20" s="1"/>
  <c r="E123" i="20"/>
  <c r="D123" i="20"/>
  <c r="O121" i="20"/>
  <c r="N121" i="20"/>
  <c r="M121" i="20"/>
  <c r="L121" i="20"/>
  <c r="K121" i="20"/>
  <c r="J121" i="20"/>
  <c r="I121" i="20"/>
  <c r="H121" i="20"/>
  <c r="G121" i="20"/>
  <c r="F121" i="20"/>
  <c r="E121" i="20"/>
  <c r="D121" i="20"/>
  <c r="P121" i="20" s="1"/>
  <c r="O119" i="20"/>
  <c r="N119" i="20"/>
  <c r="M119" i="20"/>
  <c r="L119" i="20"/>
  <c r="K119" i="20"/>
  <c r="J119" i="20"/>
  <c r="I119" i="20"/>
  <c r="H119" i="20"/>
  <c r="G119" i="20"/>
  <c r="F119" i="20"/>
  <c r="E119" i="20"/>
  <c r="D119" i="20"/>
  <c r="P119" i="20" s="1"/>
  <c r="O117" i="20"/>
  <c r="N117" i="20"/>
  <c r="M117" i="20"/>
  <c r="L117" i="20"/>
  <c r="K117" i="20"/>
  <c r="J117" i="20"/>
  <c r="I117" i="20"/>
  <c r="H117" i="20"/>
  <c r="G117" i="20"/>
  <c r="F117" i="20"/>
  <c r="E117" i="20"/>
  <c r="D117" i="20"/>
  <c r="P117" i="20" s="1"/>
  <c r="O116" i="20"/>
  <c r="N116" i="20"/>
  <c r="M116" i="20"/>
  <c r="L116" i="20"/>
  <c r="K116" i="20"/>
  <c r="J116" i="20"/>
  <c r="I116" i="20"/>
  <c r="H116" i="20"/>
  <c r="G116" i="20"/>
  <c r="F116" i="20"/>
  <c r="E116" i="20"/>
  <c r="D116" i="20"/>
  <c r="O115" i="20"/>
  <c r="N115" i="20"/>
  <c r="M115" i="20"/>
  <c r="L115" i="20"/>
  <c r="K115" i="20"/>
  <c r="J115" i="20"/>
  <c r="I115" i="20"/>
  <c r="H115" i="20"/>
  <c r="G115" i="20"/>
  <c r="F115" i="20"/>
  <c r="E115" i="20"/>
  <c r="D115" i="20"/>
  <c r="P115" i="20" s="1"/>
  <c r="O114" i="20"/>
  <c r="N114" i="20"/>
  <c r="M114" i="20"/>
  <c r="L114" i="20"/>
  <c r="K114" i="20"/>
  <c r="J114" i="20"/>
  <c r="I114" i="20"/>
  <c r="H114" i="20"/>
  <c r="G114" i="20"/>
  <c r="F114" i="20"/>
  <c r="E114" i="20"/>
  <c r="D114" i="20"/>
  <c r="P114" i="20" s="1"/>
  <c r="O113" i="20"/>
  <c r="N113" i="20"/>
  <c r="M113" i="20"/>
  <c r="L113" i="20"/>
  <c r="K113" i="20"/>
  <c r="J113" i="20"/>
  <c r="I113" i="20"/>
  <c r="H113" i="20"/>
  <c r="G113" i="20"/>
  <c r="F113" i="20"/>
  <c r="E113" i="20"/>
  <c r="D113" i="20"/>
  <c r="P113" i="20" s="1"/>
  <c r="O111" i="20"/>
  <c r="N111" i="20"/>
  <c r="M111" i="20"/>
  <c r="L111" i="20"/>
  <c r="K111" i="20"/>
  <c r="J111" i="20"/>
  <c r="I111" i="20"/>
  <c r="H111" i="20"/>
  <c r="G111" i="20"/>
  <c r="F111" i="20"/>
  <c r="E111" i="20"/>
  <c r="D111" i="20"/>
  <c r="P111" i="20" s="1"/>
  <c r="N109" i="20"/>
  <c r="O108" i="20"/>
  <c r="O109" i="20" s="1"/>
  <c r="N108" i="20"/>
  <c r="M108" i="20"/>
  <c r="L108" i="20"/>
  <c r="K108" i="20"/>
  <c r="J108" i="20"/>
  <c r="I108" i="20"/>
  <c r="H108" i="20"/>
  <c r="G108" i="20"/>
  <c r="G109" i="20" s="1"/>
  <c r="F108" i="20"/>
  <c r="E108" i="20"/>
  <c r="D108" i="20"/>
  <c r="P108" i="20" s="1"/>
  <c r="O107" i="20"/>
  <c r="N107" i="20"/>
  <c r="M107" i="20"/>
  <c r="L107" i="20"/>
  <c r="L109" i="20" s="1"/>
  <c r="K107" i="20"/>
  <c r="J107" i="20"/>
  <c r="I107" i="20"/>
  <c r="H107" i="20"/>
  <c r="H109" i="20" s="1"/>
  <c r="G107" i="20"/>
  <c r="F107" i="20"/>
  <c r="E107" i="20"/>
  <c r="D107" i="20"/>
  <c r="D109" i="20" s="1"/>
  <c r="O106" i="20"/>
  <c r="N106" i="20"/>
  <c r="M106" i="20"/>
  <c r="M109" i="20" s="1"/>
  <c r="L106" i="20"/>
  <c r="K106" i="20"/>
  <c r="J106" i="20"/>
  <c r="J109" i="20" s="1"/>
  <c r="I106" i="20"/>
  <c r="I109" i="20" s="1"/>
  <c r="H106" i="20"/>
  <c r="G106" i="20"/>
  <c r="F106" i="20"/>
  <c r="F109" i="20" s="1"/>
  <c r="E106" i="20"/>
  <c r="E109" i="20" s="1"/>
  <c r="D106" i="20"/>
  <c r="P106" i="20" s="1"/>
  <c r="O104" i="20"/>
  <c r="N104" i="20"/>
  <c r="M104" i="20"/>
  <c r="L104" i="20"/>
  <c r="K104" i="20"/>
  <c r="J104" i="20"/>
  <c r="I104" i="20"/>
  <c r="H104" i="20"/>
  <c r="G104" i="20"/>
  <c r="F104" i="20"/>
  <c r="E104" i="20"/>
  <c r="D104" i="20"/>
  <c r="P104" i="20" s="1"/>
  <c r="O102" i="20"/>
  <c r="N102" i="20"/>
  <c r="M102" i="20"/>
  <c r="L102" i="20"/>
  <c r="K102" i="20"/>
  <c r="J102" i="20"/>
  <c r="I102" i="20"/>
  <c r="H102" i="20"/>
  <c r="G102" i="20"/>
  <c r="F102" i="20"/>
  <c r="E102" i="20"/>
  <c r="D102" i="20"/>
  <c r="P102" i="20" s="1"/>
  <c r="O100" i="20"/>
  <c r="N100" i="20"/>
  <c r="M100" i="20"/>
  <c r="L100" i="20"/>
  <c r="K100" i="20"/>
  <c r="J100" i="20"/>
  <c r="I100" i="20"/>
  <c r="H100" i="20"/>
  <c r="G100" i="20"/>
  <c r="F100" i="20"/>
  <c r="E100" i="20"/>
  <c r="D100" i="20"/>
  <c r="P100" i="20" s="1"/>
  <c r="M98" i="20"/>
  <c r="F98" i="20"/>
  <c r="E98" i="20"/>
  <c r="O97" i="20"/>
  <c r="N97" i="20"/>
  <c r="N98" i="20" s="1"/>
  <c r="M97" i="20"/>
  <c r="L97" i="20"/>
  <c r="K97" i="20"/>
  <c r="J97" i="20"/>
  <c r="J98" i="20" s="1"/>
  <c r="I97" i="20"/>
  <c r="H97" i="20"/>
  <c r="G97" i="20"/>
  <c r="F97" i="20"/>
  <c r="E97" i="20"/>
  <c r="D97" i="20"/>
  <c r="P97" i="20" s="1"/>
  <c r="O96" i="20"/>
  <c r="O98" i="20" s="1"/>
  <c r="N96" i="20"/>
  <c r="M96" i="20"/>
  <c r="L96" i="20"/>
  <c r="L98" i="20" s="1"/>
  <c r="K96" i="20"/>
  <c r="K98" i="20" s="1"/>
  <c r="J96" i="20"/>
  <c r="I96" i="20"/>
  <c r="I98" i="20" s="1"/>
  <c r="H96" i="20"/>
  <c r="H98" i="20" s="1"/>
  <c r="G96" i="20"/>
  <c r="G98" i="20" s="1"/>
  <c r="F96" i="20"/>
  <c r="E96" i="20"/>
  <c r="D96" i="20"/>
  <c r="D98" i="20" s="1"/>
  <c r="O94" i="20"/>
  <c r="N94" i="20"/>
  <c r="M94" i="20"/>
  <c r="L94" i="20"/>
  <c r="K94" i="20"/>
  <c r="J94" i="20"/>
  <c r="I94" i="20"/>
  <c r="H94" i="20"/>
  <c r="G94" i="20"/>
  <c r="F94" i="20"/>
  <c r="E94" i="20"/>
  <c r="D94" i="20"/>
  <c r="P94" i="20" s="1"/>
  <c r="O92" i="20"/>
  <c r="N92" i="20"/>
  <c r="M92" i="20"/>
  <c r="L92" i="20"/>
  <c r="K92" i="20"/>
  <c r="J92" i="20"/>
  <c r="I92" i="20"/>
  <c r="H92" i="20"/>
  <c r="G92" i="20"/>
  <c r="F92" i="20"/>
  <c r="E92" i="20"/>
  <c r="D92" i="20"/>
  <c r="P92" i="20" s="1"/>
  <c r="O91" i="20"/>
  <c r="N91" i="20"/>
  <c r="M91" i="20"/>
  <c r="L91" i="20"/>
  <c r="K91" i="20"/>
  <c r="J91" i="20"/>
  <c r="I91" i="20"/>
  <c r="H91" i="20"/>
  <c r="G91" i="20"/>
  <c r="F91" i="20"/>
  <c r="E91" i="20"/>
  <c r="D91" i="20"/>
  <c r="P91" i="20" s="1"/>
  <c r="P85" i="20"/>
  <c r="O85" i="20"/>
  <c r="N85" i="20"/>
  <c r="M85" i="20"/>
  <c r="L85" i="20"/>
  <c r="K85" i="20"/>
  <c r="J85" i="20"/>
  <c r="I85" i="20"/>
  <c r="H85" i="20"/>
  <c r="G85" i="20"/>
  <c r="F85" i="20"/>
  <c r="E85" i="20"/>
  <c r="D85" i="20"/>
  <c r="P81" i="20"/>
  <c r="O79" i="20"/>
  <c r="L79" i="20"/>
  <c r="K79" i="20"/>
  <c r="H79" i="20"/>
  <c r="D79" i="20"/>
  <c r="P78" i="20"/>
  <c r="O77" i="20"/>
  <c r="N77" i="20"/>
  <c r="N79" i="20" s="1"/>
  <c r="M77" i="20"/>
  <c r="M79" i="20" s="1"/>
  <c r="L77" i="20"/>
  <c r="K77" i="20"/>
  <c r="J77" i="20"/>
  <c r="J79" i="20" s="1"/>
  <c r="I77" i="20"/>
  <c r="I79" i="20" s="1"/>
  <c r="H77" i="20"/>
  <c r="G77" i="20"/>
  <c r="G79" i="20" s="1"/>
  <c r="F77" i="20"/>
  <c r="F79" i="20" s="1"/>
  <c r="E77" i="20"/>
  <c r="E79" i="20" s="1"/>
  <c r="D77" i="20"/>
  <c r="P77" i="20" s="1"/>
  <c r="P79" i="20" s="1"/>
  <c r="O75" i="20"/>
  <c r="N75" i="20"/>
  <c r="K75" i="20"/>
  <c r="G75" i="20"/>
  <c r="P74" i="20"/>
  <c r="O73" i="20"/>
  <c r="N73" i="20"/>
  <c r="M73" i="20"/>
  <c r="M75" i="20" s="1"/>
  <c r="L73" i="20"/>
  <c r="L75" i="20" s="1"/>
  <c r="K73" i="20"/>
  <c r="J73" i="20"/>
  <c r="J75" i="20" s="1"/>
  <c r="I73" i="20"/>
  <c r="I75" i="20" s="1"/>
  <c r="H73" i="20"/>
  <c r="H75" i="20" s="1"/>
  <c r="G73" i="20"/>
  <c r="F73" i="20"/>
  <c r="F75" i="20" s="1"/>
  <c r="E73" i="20"/>
  <c r="E75" i="20" s="1"/>
  <c r="D73" i="20"/>
  <c r="D75" i="20" s="1"/>
  <c r="N71" i="20"/>
  <c r="M71" i="20"/>
  <c r="K71" i="20"/>
  <c r="J71" i="20"/>
  <c r="F71" i="20"/>
  <c r="P70" i="20"/>
  <c r="O69" i="20"/>
  <c r="O71" i="20" s="1"/>
  <c r="N69" i="20"/>
  <c r="M69" i="20"/>
  <c r="L69" i="20"/>
  <c r="L71" i="20" s="1"/>
  <c r="K69" i="20"/>
  <c r="J69" i="20"/>
  <c r="I69" i="20"/>
  <c r="I71" i="20" s="1"/>
  <c r="H69" i="20"/>
  <c r="H71" i="20" s="1"/>
  <c r="G69" i="20"/>
  <c r="G71" i="20" s="1"/>
  <c r="F69" i="20"/>
  <c r="E69" i="20"/>
  <c r="E71" i="20" s="1"/>
  <c r="D69" i="20"/>
  <c r="D71" i="20" s="1"/>
  <c r="M67" i="20"/>
  <c r="L67" i="20"/>
  <c r="J67" i="20"/>
  <c r="I67" i="20"/>
  <c r="F67" i="20"/>
  <c r="E67" i="20"/>
  <c r="P66" i="20"/>
  <c r="O65" i="20"/>
  <c r="O67" i="20" s="1"/>
  <c r="N65" i="20"/>
  <c r="N67" i="20" s="1"/>
  <c r="M65" i="20"/>
  <c r="L65" i="20"/>
  <c r="K65" i="20"/>
  <c r="K67" i="20" s="1"/>
  <c r="J65" i="20"/>
  <c r="I65" i="20"/>
  <c r="H65" i="20"/>
  <c r="H67" i="20" s="1"/>
  <c r="G65" i="20"/>
  <c r="G67" i="20" s="1"/>
  <c r="F65" i="20"/>
  <c r="E65" i="20"/>
  <c r="D65" i="20"/>
  <c r="D67" i="20" s="1"/>
  <c r="M63" i="20"/>
  <c r="L63" i="20"/>
  <c r="H63" i="20"/>
  <c r="E63" i="20"/>
  <c r="D63" i="20"/>
  <c r="P62" i="20"/>
  <c r="O61" i="20"/>
  <c r="O63" i="20" s="1"/>
  <c r="N61" i="20"/>
  <c r="N63" i="20" s="1"/>
  <c r="M61" i="20"/>
  <c r="L61" i="20"/>
  <c r="K61" i="20"/>
  <c r="K63" i="20" s="1"/>
  <c r="J61" i="20"/>
  <c r="J63" i="20" s="1"/>
  <c r="I61" i="20"/>
  <c r="I63" i="20" s="1"/>
  <c r="H61" i="20"/>
  <c r="G61" i="20"/>
  <c r="G63" i="20" s="1"/>
  <c r="F61" i="20"/>
  <c r="F63" i="20" s="1"/>
  <c r="E61" i="20"/>
  <c r="D61" i="20"/>
  <c r="O59" i="20"/>
  <c r="K59" i="20"/>
  <c r="G59" i="20"/>
  <c r="D59" i="20"/>
  <c r="P58" i="20"/>
  <c r="O57" i="20"/>
  <c r="N57" i="20"/>
  <c r="N59" i="20" s="1"/>
  <c r="M57" i="20"/>
  <c r="M59" i="20" s="1"/>
  <c r="L57" i="20"/>
  <c r="L59" i="20" s="1"/>
  <c r="K57" i="20"/>
  <c r="J57" i="20"/>
  <c r="J59" i="20" s="1"/>
  <c r="I57" i="20"/>
  <c r="I59" i="20" s="1"/>
  <c r="H57" i="20"/>
  <c r="H59" i="20" s="1"/>
  <c r="G57" i="20"/>
  <c r="F57" i="20"/>
  <c r="F59" i="20" s="1"/>
  <c r="E57" i="20"/>
  <c r="E59" i="20" s="1"/>
  <c r="D57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O45" i="20"/>
  <c r="H45" i="20"/>
  <c r="G45" i="20"/>
  <c r="O43" i="20"/>
  <c r="N43" i="20"/>
  <c r="M43" i="20"/>
  <c r="L43" i="20"/>
  <c r="L45" i="20" s="1"/>
  <c r="K43" i="20"/>
  <c r="J43" i="20"/>
  <c r="I43" i="20"/>
  <c r="H43" i="20"/>
  <c r="G43" i="20"/>
  <c r="F43" i="20"/>
  <c r="E43" i="20"/>
  <c r="D43" i="20"/>
  <c r="D45" i="20" s="1"/>
  <c r="O42" i="20"/>
  <c r="N42" i="20"/>
  <c r="M42" i="20"/>
  <c r="M45" i="20" s="1"/>
  <c r="L42" i="20"/>
  <c r="K42" i="20"/>
  <c r="J42" i="20"/>
  <c r="I42" i="20"/>
  <c r="I45" i="20" s="1"/>
  <c r="H42" i="20"/>
  <c r="G42" i="20"/>
  <c r="F42" i="20"/>
  <c r="E42" i="20"/>
  <c r="E45" i="20" s="1"/>
  <c r="D42" i="20"/>
  <c r="O41" i="20"/>
  <c r="N41" i="20"/>
  <c r="N45" i="20" s="1"/>
  <c r="M41" i="20"/>
  <c r="L41" i="20"/>
  <c r="K41" i="20"/>
  <c r="K45" i="20" s="1"/>
  <c r="J41" i="20"/>
  <c r="J45" i="20" s="1"/>
  <c r="I41" i="20"/>
  <c r="H41" i="20"/>
  <c r="G41" i="20"/>
  <c r="F41" i="20"/>
  <c r="F45" i="20" s="1"/>
  <c r="E41" i="20"/>
  <c r="D41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P40" i="20" s="1"/>
  <c r="O39" i="20"/>
  <c r="N39" i="20"/>
  <c r="M39" i="20"/>
  <c r="L39" i="20"/>
  <c r="K39" i="20"/>
  <c r="J39" i="20"/>
  <c r="I39" i="20"/>
  <c r="H39" i="20"/>
  <c r="G39" i="20"/>
  <c r="F39" i="20"/>
  <c r="E39" i="20"/>
  <c r="D39" i="20"/>
  <c r="P39" i="20" s="1"/>
  <c r="O38" i="20"/>
  <c r="N38" i="20"/>
  <c r="M38" i="20"/>
  <c r="L38" i="20"/>
  <c r="K38" i="20"/>
  <c r="J38" i="20"/>
  <c r="I38" i="20"/>
  <c r="H38" i="20"/>
  <c r="G38" i="20"/>
  <c r="F38" i="20"/>
  <c r="E38" i="20"/>
  <c r="D38" i="20"/>
  <c r="P38" i="20" s="1"/>
  <c r="O37" i="20"/>
  <c r="N37" i="20"/>
  <c r="M37" i="20"/>
  <c r="L37" i="20"/>
  <c r="K37" i="20"/>
  <c r="J37" i="20"/>
  <c r="I37" i="20"/>
  <c r="H37" i="20"/>
  <c r="G37" i="20"/>
  <c r="F37" i="20"/>
  <c r="E37" i="20"/>
  <c r="D37" i="20"/>
  <c r="P37" i="20" s="1"/>
  <c r="O36" i="20"/>
  <c r="K36" i="20"/>
  <c r="G36" i="20"/>
  <c r="O35" i="20"/>
  <c r="N35" i="20"/>
  <c r="M35" i="20"/>
  <c r="L35" i="20"/>
  <c r="L36" i="20" s="1"/>
  <c r="K35" i="20"/>
  <c r="J35" i="20"/>
  <c r="I35" i="20"/>
  <c r="H35" i="20"/>
  <c r="H36" i="20" s="1"/>
  <c r="G35" i="20"/>
  <c r="F35" i="20"/>
  <c r="E35" i="20"/>
  <c r="D35" i="20"/>
  <c r="D36" i="20" s="1"/>
  <c r="O34" i="20"/>
  <c r="N34" i="20"/>
  <c r="N36" i="20" s="1"/>
  <c r="M34" i="20"/>
  <c r="M36" i="20" s="1"/>
  <c r="L34" i="20"/>
  <c r="K34" i="20"/>
  <c r="J34" i="20"/>
  <c r="J36" i="20" s="1"/>
  <c r="I34" i="20"/>
  <c r="I36" i="20" s="1"/>
  <c r="H34" i="20"/>
  <c r="G34" i="20"/>
  <c r="F34" i="20"/>
  <c r="F36" i="20" s="1"/>
  <c r="E34" i="20"/>
  <c r="E36" i="20" s="1"/>
  <c r="D34" i="20"/>
  <c r="P34" i="20" s="1"/>
  <c r="O33" i="20"/>
  <c r="N33" i="20"/>
  <c r="M33" i="20"/>
  <c r="L33" i="20"/>
  <c r="K33" i="20"/>
  <c r="J33" i="20"/>
  <c r="I33" i="20"/>
  <c r="H33" i="20"/>
  <c r="G33" i="20"/>
  <c r="F33" i="20"/>
  <c r="E33" i="20"/>
  <c r="D33" i="20"/>
  <c r="P33" i="20" s="1"/>
  <c r="O32" i="20"/>
  <c r="N32" i="20"/>
  <c r="M32" i="20"/>
  <c r="L32" i="20"/>
  <c r="K32" i="20"/>
  <c r="J32" i="20"/>
  <c r="I32" i="20"/>
  <c r="H32" i="20"/>
  <c r="G32" i="20"/>
  <c r="F32" i="20"/>
  <c r="E32" i="20"/>
  <c r="D32" i="20"/>
  <c r="P32" i="20" s="1"/>
  <c r="O31" i="20"/>
  <c r="N31" i="20"/>
  <c r="M31" i="20"/>
  <c r="L31" i="20"/>
  <c r="K31" i="20"/>
  <c r="J31" i="20"/>
  <c r="I31" i="20"/>
  <c r="H31" i="20"/>
  <c r="G31" i="20"/>
  <c r="F31" i="20"/>
  <c r="E31" i="20"/>
  <c r="D31" i="20"/>
  <c r="P31" i="20" s="1"/>
  <c r="O30" i="20"/>
  <c r="N30" i="20"/>
  <c r="M30" i="20"/>
  <c r="L30" i="20"/>
  <c r="K30" i="20"/>
  <c r="J30" i="20"/>
  <c r="I30" i="20"/>
  <c r="H30" i="20"/>
  <c r="G30" i="20"/>
  <c r="F30" i="20"/>
  <c r="E30" i="20"/>
  <c r="D30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P28" i="20" s="1"/>
  <c r="O27" i="20"/>
  <c r="N27" i="20"/>
  <c r="M27" i="20"/>
  <c r="L27" i="20"/>
  <c r="K27" i="20"/>
  <c r="J27" i="20"/>
  <c r="I27" i="20"/>
  <c r="H27" i="20"/>
  <c r="G27" i="20"/>
  <c r="F27" i="20"/>
  <c r="E27" i="20"/>
  <c r="D27" i="20"/>
  <c r="P27" i="20" s="1"/>
  <c r="O26" i="20"/>
  <c r="N26" i="20"/>
  <c r="M26" i="20"/>
  <c r="L26" i="20"/>
  <c r="K26" i="20"/>
  <c r="J26" i="20"/>
  <c r="I26" i="20"/>
  <c r="H26" i="20"/>
  <c r="G26" i="20"/>
  <c r="F26" i="20"/>
  <c r="E26" i="20"/>
  <c r="D26" i="20"/>
  <c r="P26" i="20" s="1"/>
  <c r="O25" i="20"/>
  <c r="N25" i="20"/>
  <c r="M25" i="20"/>
  <c r="L25" i="20"/>
  <c r="K25" i="20"/>
  <c r="J25" i="20"/>
  <c r="I25" i="20"/>
  <c r="H25" i="20"/>
  <c r="G25" i="20"/>
  <c r="F25" i="20"/>
  <c r="E25" i="20"/>
  <c r="D25" i="20"/>
  <c r="P25" i="20" s="1"/>
  <c r="O24" i="20"/>
  <c r="N24" i="20"/>
  <c r="M24" i="20"/>
  <c r="L24" i="20"/>
  <c r="K24" i="20"/>
  <c r="J24" i="20"/>
  <c r="I24" i="20"/>
  <c r="H24" i="20"/>
  <c r="G24" i="20"/>
  <c r="F24" i="20"/>
  <c r="E24" i="20"/>
  <c r="D24" i="20"/>
  <c r="P24" i="20" s="1"/>
  <c r="O23" i="20"/>
  <c r="N23" i="20"/>
  <c r="M23" i="20"/>
  <c r="L23" i="20"/>
  <c r="K23" i="20"/>
  <c r="J23" i="20"/>
  <c r="I23" i="20"/>
  <c r="H23" i="20"/>
  <c r="G23" i="20"/>
  <c r="F23" i="20"/>
  <c r="E23" i="20"/>
  <c r="D23" i="20"/>
  <c r="P23" i="20" s="1"/>
  <c r="O22" i="20"/>
  <c r="N22" i="20"/>
  <c r="M22" i="20"/>
  <c r="L22" i="20"/>
  <c r="K22" i="20"/>
  <c r="J22" i="20"/>
  <c r="I22" i="20"/>
  <c r="H22" i="20"/>
  <c r="G22" i="20"/>
  <c r="F22" i="20"/>
  <c r="E22" i="20"/>
  <c r="D22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P19" i="20" s="1"/>
  <c r="O17" i="20"/>
  <c r="N17" i="20"/>
  <c r="M17" i="20"/>
  <c r="L17" i="20"/>
  <c r="K17" i="20"/>
  <c r="J17" i="20"/>
  <c r="I17" i="20"/>
  <c r="H17" i="20"/>
  <c r="G17" i="20"/>
  <c r="F17" i="20"/>
  <c r="E17" i="20"/>
  <c r="D17" i="20"/>
  <c r="P17" i="20" s="1"/>
  <c r="O15" i="20"/>
  <c r="N15" i="20"/>
  <c r="M15" i="20"/>
  <c r="L15" i="20"/>
  <c r="K15" i="20"/>
  <c r="J15" i="20"/>
  <c r="I15" i="20"/>
  <c r="H15" i="20"/>
  <c r="G15" i="20"/>
  <c r="F15" i="20"/>
  <c r="E15" i="20"/>
  <c r="D15" i="20"/>
  <c r="P15" i="20" s="1"/>
  <c r="O13" i="20"/>
  <c r="N13" i="20"/>
  <c r="M13" i="20"/>
  <c r="L13" i="20"/>
  <c r="K13" i="20"/>
  <c r="J13" i="20"/>
  <c r="I13" i="20"/>
  <c r="H13" i="20"/>
  <c r="G13" i="20"/>
  <c r="F13" i="20"/>
  <c r="E13" i="20"/>
  <c r="D13" i="20"/>
  <c r="P13" i="20" s="1"/>
  <c r="O11" i="20"/>
  <c r="N11" i="20"/>
  <c r="M11" i="20"/>
  <c r="L11" i="20"/>
  <c r="K11" i="20"/>
  <c r="J11" i="20"/>
  <c r="I11" i="20"/>
  <c r="H11" i="20"/>
  <c r="G11" i="20"/>
  <c r="F11" i="20"/>
  <c r="E11" i="20"/>
  <c r="D11" i="20"/>
  <c r="P11" i="20" s="1"/>
  <c r="O9" i="20"/>
  <c r="N9" i="20"/>
  <c r="M9" i="20"/>
  <c r="L9" i="20"/>
  <c r="K9" i="20"/>
  <c r="J9" i="20"/>
  <c r="I9" i="20"/>
  <c r="H9" i="20"/>
  <c r="G9" i="20"/>
  <c r="F9" i="20"/>
  <c r="E9" i="20"/>
  <c r="D9" i="20"/>
  <c r="P9" i="20" s="1"/>
  <c r="O8" i="20"/>
  <c r="N8" i="20"/>
  <c r="M8" i="20"/>
  <c r="L8" i="20"/>
  <c r="K8" i="20"/>
  <c r="J8" i="20"/>
  <c r="I8" i="20"/>
  <c r="H8" i="20"/>
  <c r="G8" i="20"/>
  <c r="F8" i="20"/>
  <c r="E8" i="20"/>
  <c r="D8" i="20"/>
  <c r="C2" i="20"/>
  <c r="C1" i="20"/>
  <c r="AN211" i="19"/>
  <c r="Z211" i="19"/>
  <c r="Y211" i="19"/>
  <c r="AP210" i="19"/>
  <c r="AA210" i="19"/>
  <c r="Z210" i="19"/>
  <c r="AB209" i="19"/>
  <c r="G209" i="19"/>
  <c r="AP206" i="19"/>
  <c r="AB206" i="19"/>
  <c r="Z206" i="19"/>
  <c r="U206" i="19"/>
  <c r="S203" i="19"/>
  <c r="R203" i="19"/>
  <c r="Q203" i="19"/>
  <c r="P203" i="19"/>
  <c r="O203" i="19"/>
  <c r="N203" i="19"/>
  <c r="M203" i="19"/>
  <c r="L203" i="19"/>
  <c r="K203" i="19"/>
  <c r="J203" i="19"/>
  <c r="I203" i="19"/>
  <c r="H203" i="19"/>
  <c r="T203" i="19" s="1"/>
  <c r="D203" i="19"/>
  <c r="G203" i="19" s="1"/>
  <c r="S202" i="19"/>
  <c r="R202" i="19"/>
  <c r="Q202" i="19"/>
  <c r="P202" i="19"/>
  <c r="O202" i="19"/>
  <c r="N202" i="19"/>
  <c r="M202" i="19"/>
  <c r="L202" i="19"/>
  <c r="K202" i="19"/>
  <c r="J202" i="19"/>
  <c r="I202" i="19"/>
  <c r="H202" i="19"/>
  <c r="D202" i="19"/>
  <c r="G202" i="19" s="1"/>
  <c r="T202" i="19" s="1"/>
  <c r="S201" i="19"/>
  <c r="R201" i="19"/>
  <c r="Q201" i="19"/>
  <c r="P201" i="19"/>
  <c r="O201" i="19"/>
  <c r="N201" i="19"/>
  <c r="M201" i="19"/>
  <c r="L201" i="19"/>
  <c r="K201" i="19"/>
  <c r="J201" i="19"/>
  <c r="I201" i="19"/>
  <c r="H201" i="19"/>
  <c r="D201" i="19"/>
  <c r="G201" i="19" s="1"/>
  <c r="T201" i="19" s="1"/>
  <c r="S200" i="19"/>
  <c r="R200" i="19"/>
  <c r="Q200" i="19"/>
  <c r="P200" i="19"/>
  <c r="O200" i="19"/>
  <c r="N200" i="19"/>
  <c r="M200" i="19"/>
  <c r="L200" i="19"/>
  <c r="K200" i="19"/>
  <c r="J200" i="19"/>
  <c r="I200" i="19"/>
  <c r="H200" i="19"/>
  <c r="G200" i="19"/>
  <c r="T200" i="19" s="1"/>
  <c r="D200" i="19"/>
  <c r="S199" i="19"/>
  <c r="R199" i="19"/>
  <c r="Q199" i="19"/>
  <c r="P199" i="19"/>
  <c r="O199" i="19"/>
  <c r="N199" i="19"/>
  <c r="M199" i="19"/>
  <c r="L199" i="19"/>
  <c r="K199" i="19"/>
  <c r="J199" i="19"/>
  <c r="I199" i="19"/>
  <c r="H199" i="19"/>
  <c r="T199" i="19" s="1"/>
  <c r="D199" i="19"/>
  <c r="G199" i="19" s="1"/>
  <c r="S198" i="19"/>
  <c r="R198" i="19"/>
  <c r="Q198" i="19"/>
  <c r="P198" i="19"/>
  <c r="O198" i="19"/>
  <c r="N198" i="19"/>
  <c r="M198" i="19"/>
  <c r="L198" i="19"/>
  <c r="K198" i="19"/>
  <c r="J198" i="19"/>
  <c r="I198" i="19"/>
  <c r="H198" i="19"/>
  <c r="D198" i="19"/>
  <c r="G198" i="19" s="1"/>
  <c r="S197" i="19"/>
  <c r="R197" i="19"/>
  <c r="Q197" i="19"/>
  <c r="P197" i="19"/>
  <c r="O197" i="19"/>
  <c r="N197" i="19"/>
  <c r="M197" i="19"/>
  <c r="L197" i="19"/>
  <c r="K197" i="19"/>
  <c r="J197" i="19"/>
  <c r="I197" i="19"/>
  <c r="H197" i="19"/>
  <c r="T197" i="19" s="1"/>
  <c r="D197" i="19"/>
  <c r="G197" i="19" s="1"/>
  <c r="S196" i="19"/>
  <c r="R196" i="19"/>
  <c r="Q196" i="19"/>
  <c r="P196" i="19"/>
  <c r="O196" i="19"/>
  <c r="N196" i="19"/>
  <c r="M196" i="19"/>
  <c r="L196" i="19"/>
  <c r="K196" i="19"/>
  <c r="J196" i="19"/>
  <c r="I196" i="19"/>
  <c r="H196" i="19"/>
  <c r="G196" i="19"/>
  <c r="D196" i="19"/>
  <c r="S195" i="19"/>
  <c r="R195" i="19"/>
  <c r="Q195" i="19"/>
  <c r="P195" i="19"/>
  <c r="O195" i="19"/>
  <c r="N195" i="19"/>
  <c r="M195" i="19"/>
  <c r="L195" i="19"/>
  <c r="K195" i="19"/>
  <c r="J195" i="19"/>
  <c r="I195" i="19"/>
  <c r="H195" i="19"/>
  <c r="T195" i="19" s="1"/>
  <c r="D195" i="19"/>
  <c r="G195" i="19" s="1"/>
  <c r="S194" i="19"/>
  <c r="R194" i="19"/>
  <c r="Q194" i="19"/>
  <c r="P194" i="19"/>
  <c r="O194" i="19"/>
  <c r="N194" i="19"/>
  <c r="M194" i="19"/>
  <c r="L194" i="19"/>
  <c r="K194" i="19"/>
  <c r="J194" i="19"/>
  <c r="I194" i="19"/>
  <c r="H194" i="19"/>
  <c r="D194" i="19"/>
  <c r="G194" i="19" s="1"/>
  <c r="T194" i="19" s="1"/>
  <c r="S193" i="19"/>
  <c r="R193" i="19"/>
  <c r="Q193" i="19"/>
  <c r="P193" i="19"/>
  <c r="O193" i="19"/>
  <c r="N193" i="19"/>
  <c r="M193" i="19"/>
  <c r="L193" i="19"/>
  <c r="K193" i="19"/>
  <c r="J193" i="19"/>
  <c r="I193" i="19"/>
  <c r="H193" i="19"/>
  <c r="D193" i="19"/>
  <c r="G193" i="19" s="1"/>
  <c r="T193" i="19" s="1"/>
  <c r="S192" i="19"/>
  <c r="R192" i="19"/>
  <c r="Q192" i="19"/>
  <c r="P192" i="19"/>
  <c r="O192" i="19"/>
  <c r="N192" i="19"/>
  <c r="M192" i="19"/>
  <c r="L192" i="19"/>
  <c r="K192" i="19"/>
  <c r="J192" i="19"/>
  <c r="I192" i="19"/>
  <c r="H192" i="19"/>
  <c r="G192" i="19"/>
  <c r="T192" i="19" s="1"/>
  <c r="D192" i="19"/>
  <c r="S191" i="19"/>
  <c r="R191" i="19"/>
  <c r="Q191" i="19"/>
  <c r="P191" i="19"/>
  <c r="O191" i="19"/>
  <c r="N191" i="19"/>
  <c r="M191" i="19"/>
  <c r="L191" i="19"/>
  <c r="L206" i="19" s="1"/>
  <c r="K191" i="19"/>
  <c r="J191" i="19"/>
  <c r="I191" i="19"/>
  <c r="H191" i="19"/>
  <c r="D191" i="19"/>
  <c r="G191" i="19" s="1"/>
  <c r="T191" i="19" s="1"/>
  <c r="S190" i="19"/>
  <c r="R190" i="19"/>
  <c r="Q190" i="19"/>
  <c r="P190" i="19"/>
  <c r="O190" i="19"/>
  <c r="N190" i="19"/>
  <c r="M190" i="19"/>
  <c r="L190" i="19"/>
  <c r="K190" i="19"/>
  <c r="J190" i="19"/>
  <c r="I190" i="19"/>
  <c r="H190" i="19"/>
  <c r="D190" i="19"/>
  <c r="G190" i="19" s="1"/>
  <c r="G206" i="19" s="1"/>
  <c r="S189" i="19"/>
  <c r="S206" i="19" s="1"/>
  <c r="R189" i="19"/>
  <c r="Q189" i="19"/>
  <c r="P189" i="19"/>
  <c r="P206" i="19" s="1"/>
  <c r="O189" i="19"/>
  <c r="O206" i="19" s="1"/>
  <c r="N189" i="19"/>
  <c r="M189" i="19"/>
  <c r="L189" i="19"/>
  <c r="K189" i="19"/>
  <c r="K206" i="19" s="1"/>
  <c r="J189" i="19"/>
  <c r="I189" i="19"/>
  <c r="H189" i="19"/>
  <c r="H206" i="19" s="1"/>
  <c r="D189" i="19"/>
  <c r="AN187" i="19"/>
  <c r="Y187" i="19"/>
  <c r="U187" i="19"/>
  <c r="AA186" i="19"/>
  <c r="U186" i="19"/>
  <c r="AB185" i="19"/>
  <c r="G185" i="19"/>
  <c r="U183" i="19"/>
  <c r="U149" i="19" s="1"/>
  <c r="AP182" i="19"/>
  <c r="AB182" i="19"/>
  <c r="Z182" i="19"/>
  <c r="U182" i="19"/>
  <c r="O182" i="19"/>
  <c r="S180" i="19"/>
  <c r="R180" i="19"/>
  <c r="Q180" i="19"/>
  <c r="P180" i="19"/>
  <c r="O180" i="19"/>
  <c r="N180" i="19"/>
  <c r="M180" i="19"/>
  <c r="L180" i="19"/>
  <c r="K180" i="19"/>
  <c r="J180" i="19"/>
  <c r="I180" i="19"/>
  <c r="H180" i="19"/>
  <c r="D180" i="19"/>
  <c r="G180" i="19" s="1"/>
  <c r="S179" i="19"/>
  <c r="R179" i="19"/>
  <c r="Q179" i="19"/>
  <c r="P179" i="19"/>
  <c r="O179" i="19"/>
  <c r="N179" i="19"/>
  <c r="M179" i="19"/>
  <c r="L179" i="19"/>
  <c r="K179" i="19"/>
  <c r="J179" i="19"/>
  <c r="I179" i="19"/>
  <c r="H179" i="19"/>
  <c r="H182" i="19" s="1"/>
  <c r="D179" i="19"/>
  <c r="G179" i="19" s="1"/>
  <c r="S178" i="19"/>
  <c r="R178" i="19"/>
  <c r="Q178" i="19"/>
  <c r="P178" i="19"/>
  <c r="O178" i="19"/>
  <c r="N178" i="19"/>
  <c r="M178" i="19"/>
  <c r="L178" i="19"/>
  <c r="K178" i="19"/>
  <c r="J178" i="19"/>
  <c r="I178" i="19"/>
  <c r="H178" i="19"/>
  <c r="G178" i="19"/>
  <c r="T178" i="19" s="1"/>
  <c r="D178" i="19"/>
  <c r="S177" i="19"/>
  <c r="R177" i="19"/>
  <c r="Q177" i="19"/>
  <c r="P177" i="19"/>
  <c r="O177" i="19"/>
  <c r="N177" i="19"/>
  <c r="M177" i="19"/>
  <c r="L177" i="19"/>
  <c r="K177" i="19"/>
  <c r="J177" i="19"/>
  <c r="I177" i="19"/>
  <c r="H177" i="19"/>
  <c r="D177" i="19"/>
  <c r="G177" i="19" s="1"/>
  <c r="T177" i="19" s="1"/>
  <c r="S176" i="19"/>
  <c r="R176" i="19"/>
  <c r="Q176" i="19"/>
  <c r="P176" i="19"/>
  <c r="O176" i="19"/>
  <c r="N176" i="19"/>
  <c r="M176" i="19"/>
  <c r="L176" i="19"/>
  <c r="K176" i="19"/>
  <c r="J176" i="19"/>
  <c r="I176" i="19"/>
  <c r="H176" i="19"/>
  <c r="G176" i="19"/>
  <c r="T176" i="19" s="1"/>
  <c r="D176" i="19"/>
  <c r="S175" i="19"/>
  <c r="R175" i="19"/>
  <c r="Q175" i="19"/>
  <c r="P175" i="19"/>
  <c r="O175" i="19"/>
  <c r="N175" i="19"/>
  <c r="M175" i="19"/>
  <c r="L175" i="19"/>
  <c r="K175" i="19"/>
  <c r="J175" i="19"/>
  <c r="I175" i="19"/>
  <c r="H175" i="19"/>
  <c r="D175" i="19"/>
  <c r="G175" i="19" s="1"/>
  <c r="T175" i="19" s="1"/>
  <c r="S174" i="19"/>
  <c r="R174" i="19"/>
  <c r="Q174" i="19"/>
  <c r="P174" i="19"/>
  <c r="O174" i="19"/>
  <c r="N174" i="19"/>
  <c r="M174" i="19"/>
  <c r="L174" i="19"/>
  <c r="K174" i="19"/>
  <c r="J174" i="19"/>
  <c r="I174" i="19"/>
  <c r="H174" i="19"/>
  <c r="T174" i="19" s="1"/>
  <c r="G174" i="19"/>
  <c r="D174" i="19"/>
  <c r="S173" i="19"/>
  <c r="R173" i="19"/>
  <c r="Q173" i="19"/>
  <c r="P173" i="19"/>
  <c r="O173" i="19"/>
  <c r="N173" i="19"/>
  <c r="M173" i="19"/>
  <c r="L173" i="19"/>
  <c r="K173" i="19"/>
  <c r="J173" i="19"/>
  <c r="I173" i="19"/>
  <c r="H173" i="19"/>
  <c r="D173" i="19"/>
  <c r="G173" i="19" s="1"/>
  <c r="S172" i="19"/>
  <c r="R172" i="19"/>
  <c r="Q172" i="19"/>
  <c r="P172" i="19"/>
  <c r="O172" i="19"/>
  <c r="N172" i="19"/>
  <c r="M172" i="19"/>
  <c r="L172" i="19"/>
  <c r="K172" i="19"/>
  <c r="J172" i="19"/>
  <c r="I172" i="19"/>
  <c r="H172" i="19"/>
  <c r="G172" i="19"/>
  <c r="D172" i="19"/>
  <c r="S171" i="19"/>
  <c r="R171" i="19"/>
  <c r="Q171" i="19"/>
  <c r="P171" i="19"/>
  <c r="O171" i="19"/>
  <c r="N171" i="19"/>
  <c r="M171" i="19"/>
  <c r="L171" i="19"/>
  <c r="K171" i="19"/>
  <c r="J171" i="19"/>
  <c r="I171" i="19"/>
  <c r="H171" i="19"/>
  <c r="G171" i="19"/>
  <c r="T171" i="19" s="1"/>
  <c r="D171" i="19"/>
  <c r="S170" i="19"/>
  <c r="R170" i="19"/>
  <c r="Q170" i="19"/>
  <c r="P170" i="19"/>
  <c r="O170" i="19"/>
  <c r="N170" i="19"/>
  <c r="M170" i="19"/>
  <c r="L170" i="19"/>
  <c r="K170" i="19"/>
  <c r="J170" i="19"/>
  <c r="I170" i="19"/>
  <c r="H170" i="19"/>
  <c r="D170" i="19"/>
  <c r="G170" i="19" s="1"/>
  <c r="T170" i="19" s="1"/>
  <c r="S169" i="19"/>
  <c r="R169" i="19"/>
  <c r="Q169" i="19"/>
  <c r="P169" i="19"/>
  <c r="O169" i="19"/>
  <c r="N169" i="19"/>
  <c r="M169" i="19"/>
  <c r="L169" i="19"/>
  <c r="K169" i="19"/>
  <c r="J169" i="19"/>
  <c r="I169" i="19"/>
  <c r="H169" i="19"/>
  <c r="G169" i="19"/>
  <c r="D169" i="19"/>
  <c r="S168" i="19"/>
  <c r="S182" i="19" s="1"/>
  <c r="R168" i="19"/>
  <c r="Q168" i="19"/>
  <c r="P168" i="19"/>
  <c r="O168" i="19"/>
  <c r="N168" i="19"/>
  <c r="M168" i="19"/>
  <c r="L168" i="19"/>
  <c r="K168" i="19"/>
  <c r="J168" i="19"/>
  <c r="I168" i="19"/>
  <c r="H168" i="19"/>
  <c r="D168" i="19"/>
  <c r="G168" i="19" s="1"/>
  <c r="T168" i="19" s="1"/>
  <c r="S167" i="19"/>
  <c r="R167" i="19"/>
  <c r="Q167" i="19"/>
  <c r="P167" i="19"/>
  <c r="O167" i="19"/>
  <c r="N167" i="19"/>
  <c r="M167" i="19"/>
  <c r="L167" i="19"/>
  <c r="K167" i="19"/>
  <c r="J167" i="19"/>
  <c r="I167" i="19"/>
  <c r="H167" i="19"/>
  <c r="D167" i="19"/>
  <c r="G167" i="19" s="1"/>
  <c r="T167" i="19" s="1"/>
  <c r="S166" i="19"/>
  <c r="R166" i="19"/>
  <c r="Q166" i="19"/>
  <c r="P166" i="19"/>
  <c r="O166" i="19"/>
  <c r="N166" i="19"/>
  <c r="M166" i="19"/>
  <c r="L166" i="19"/>
  <c r="K166" i="19"/>
  <c r="J166" i="19"/>
  <c r="I166" i="19"/>
  <c r="H166" i="19"/>
  <c r="D166" i="19"/>
  <c r="G166" i="19" s="1"/>
  <c r="G182" i="19" s="1"/>
  <c r="S165" i="19"/>
  <c r="R165" i="19"/>
  <c r="R182" i="19" s="1"/>
  <c r="Q165" i="19"/>
  <c r="P165" i="19"/>
  <c r="O165" i="19"/>
  <c r="N165" i="19"/>
  <c r="N182" i="19" s="1"/>
  <c r="M165" i="19"/>
  <c r="L165" i="19"/>
  <c r="L182" i="19" s="1"/>
  <c r="K165" i="19"/>
  <c r="K182" i="19" s="1"/>
  <c r="J165" i="19"/>
  <c r="J182" i="19" s="1"/>
  <c r="I165" i="19"/>
  <c r="H165" i="19"/>
  <c r="D165" i="19"/>
  <c r="AP163" i="19"/>
  <c r="AP183" i="19" s="1"/>
  <c r="AB163" i="19"/>
  <c r="Z163" i="19"/>
  <c r="U163" i="19"/>
  <c r="S161" i="19"/>
  <c r="R161" i="19"/>
  <c r="Q161" i="19"/>
  <c r="P161" i="19"/>
  <c r="O161" i="19"/>
  <c r="N161" i="19"/>
  <c r="M161" i="19"/>
  <c r="L161" i="19"/>
  <c r="K161" i="19"/>
  <c r="J161" i="19"/>
  <c r="I161" i="19"/>
  <c r="H161" i="19"/>
  <c r="G161" i="19"/>
  <c r="D161" i="19"/>
  <c r="S160" i="19"/>
  <c r="R160" i="19"/>
  <c r="Q160" i="19"/>
  <c r="P160" i="19"/>
  <c r="O160" i="19"/>
  <c r="N160" i="19"/>
  <c r="M160" i="19"/>
  <c r="L160" i="19"/>
  <c r="K160" i="19"/>
  <c r="J160" i="19"/>
  <c r="I160" i="19"/>
  <c r="H160" i="19"/>
  <c r="D160" i="19"/>
  <c r="G160" i="19" s="1"/>
  <c r="T160" i="19" s="1"/>
  <c r="S159" i="19"/>
  <c r="R159" i="19"/>
  <c r="Q159" i="19"/>
  <c r="P159" i="19"/>
  <c r="O159" i="19"/>
  <c r="N159" i="19"/>
  <c r="M159" i="19"/>
  <c r="L159" i="19"/>
  <c r="K159" i="19"/>
  <c r="J159" i="19"/>
  <c r="I159" i="19"/>
  <c r="H159" i="19"/>
  <c r="D159" i="19"/>
  <c r="G159" i="19" s="1"/>
  <c r="T159" i="19" s="1"/>
  <c r="S158" i="19"/>
  <c r="R158" i="19"/>
  <c r="Q158" i="19"/>
  <c r="P158" i="19"/>
  <c r="O158" i="19"/>
  <c r="N158" i="19"/>
  <c r="M158" i="19"/>
  <c r="L158" i="19"/>
  <c r="K158" i="19"/>
  <c r="J158" i="19"/>
  <c r="I158" i="19"/>
  <c r="H158" i="19"/>
  <c r="D158" i="19"/>
  <c r="G158" i="19" s="1"/>
  <c r="S157" i="19"/>
  <c r="R157" i="19"/>
  <c r="Q157" i="19"/>
  <c r="P157" i="19"/>
  <c r="O157" i="19"/>
  <c r="N157" i="19"/>
  <c r="M157" i="19"/>
  <c r="L157" i="19"/>
  <c r="K157" i="19"/>
  <c r="J157" i="19"/>
  <c r="I157" i="19"/>
  <c r="H157" i="19"/>
  <c r="T157" i="19" s="1"/>
  <c r="G157" i="19"/>
  <c r="D157" i="19"/>
  <c r="S156" i="19"/>
  <c r="R156" i="19"/>
  <c r="Q156" i="19"/>
  <c r="P156" i="19"/>
  <c r="O156" i="19"/>
  <c r="N156" i="19"/>
  <c r="M156" i="19"/>
  <c r="L156" i="19"/>
  <c r="K156" i="19"/>
  <c r="J156" i="19"/>
  <c r="I156" i="19"/>
  <c r="H156" i="19"/>
  <c r="G156" i="19"/>
  <c r="D156" i="19"/>
  <c r="S155" i="19"/>
  <c r="R155" i="19"/>
  <c r="R163" i="19" s="1"/>
  <c r="R183" i="19" s="1"/>
  <c r="Q155" i="19"/>
  <c r="P155" i="19"/>
  <c r="O155" i="19"/>
  <c r="N155" i="19"/>
  <c r="N163" i="19" s="1"/>
  <c r="N183" i="19" s="1"/>
  <c r="M155" i="19"/>
  <c r="M163" i="19" s="1"/>
  <c r="L155" i="19"/>
  <c r="K155" i="19"/>
  <c r="J155" i="19"/>
  <c r="I155" i="19"/>
  <c r="H155" i="19"/>
  <c r="D155" i="19"/>
  <c r="G155" i="19" s="1"/>
  <c r="S154" i="19"/>
  <c r="R154" i="19"/>
  <c r="Q154" i="19"/>
  <c r="P154" i="19"/>
  <c r="O154" i="19"/>
  <c r="N154" i="19"/>
  <c r="M154" i="19"/>
  <c r="L154" i="19"/>
  <c r="K154" i="19"/>
  <c r="J154" i="19"/>
  <c r="I154" i="19"/>
  <c r="H154" i="19"/>
  <c r="D154" i="19"/>
  <c r="G154" i="19" s="1"/>
  <c r="T154" i="19" s="1"/>
  <c r="S153" i="19"/>
  <c r="R153" i="19"/>
  <c r="Q153" i="19"/>
  <c r="P153" i="19"/>
  <c r="O153" i="19"/>
  <c r="N153" i="19"/>
  <c r="M153" i="19"/>
  <c r="L153" i="19"/>
  <c r="K153" i="19"/>
  <c r="J153" i="19"/>
  <c r="I153" i="19"/>
  <c r="H153" i="19"/>
  <c r="G153" i="19"/>
  <c r="D153" i="19"/>
  <c r="S152" i="19"/>
  <c r="R152" i="19"/>
  <c r="Q152" i="19"/>
  <c r="P152" i="19"/>
  <c r="O152" i="19"/>
  <c r="N152" i="19"/>
  <c r="M152" i="19"/>
  <c r="L152" i="19"/>
  <c r="K152" i="19"/>
  <c r="J152" i="19"/>
  <c r="J163" i="19" s="1"/>
  <c r="J183" i="19" s="1"/>
  <c r="I152" i="19"/>
  <c r="H152" i="19"/>
  <c r="G152" i="19"/>
  <c r="D152" i="19"/>
  <c r="S151" i="19"/>
  <c r="R151" i="19"/>
  <c r="Q151" i="19"/>
  <c r="P151" i="19"/>
  <c r="P163" i="19" s="1"/>
  <c r="O151" i="19"/>
  <c r="N151" i="19"/>
  <c r="M151" i="19"/>
  <c r="L151" i="19"/>
  <c r="K151" i="19"/>
  <c r="J151" i="19"/>
  <c r="I151" i="19"/>
  <c r="H151" i="19"/>
  <c r="D151" i="19"/>
  <c r="AN149" i="19"/>
  <c r="AM149" i="19"/>
  <c r="AL149" i="19"/>
  <c r="AK149" i="19"/>
  <c r="AJ149" i="19"/>
  <c r="AI149" i="19"/>
  <c r="AH149" i="19"/>
  <c r="AG149" i="19"/>
  <c r="AF149" i="19"/>
  <c r="AE149" i="19"/>
  <c r="AD149" i="19"/>
  <c r="AC149" i="19"/>
  <c r="Y149" i="19"/>
  <c r="E149" i="19"/>
  <c r="S146" i="19"/>
  <c r="AB144" i="19"/>
  <c r="G144" i="19"/>
  <c r="D141" i="19"/>
  <c r="X137" i="19"/>
  <c r="E135" i="19"/>
  <c r="E137" i="19" s="1"/>
  <c r="AP133" i="19"/>
  <c r="AN133" i="19"/>
  <c r="AM133" i="19"/>
  <c r="AL133" i="19"/>
  <c r="AK133" i="19"/>
  <c r="AJ133" i="19"/>
  <c r="AI133" i="19"/>
  <c r="AH133" i="19"/>
  <c r="AG133" i="19"/>
  <c r="AF133" i="19"/>
  <c r="AE133" i="19"/>
  <c r="AD133" i="19"/>
  <c r="AC133" i="19"/>
  <c r="AB133" i="19"/>
  <c r="AO133" i="19" s="1"/>
  <c r="Y133" i="19"/>
  <c r="U133" i="19"/>
  <c r="S133" i="19"/>
  <c r="R133" i="19"/>
  <c r="Q133" i="19"/>
  <c r="P133" i="19"/>
  <c r="O133" i="19"/>
  <c r="N133" i="19"/>
  <c r="M133" i="19"/>
  <c r="L133" i="19"/>
  <c r="K133" i="19"/>
  <c r="J133" i="19"/>
  <c r="I133" i="19"/>
  <c r="H133" i="19"/>
  <c r="G133" i="19"/>
  <c r="T133" i="19" s="1"/>
  <c r="D133" i="19"/>
  <c r="AP132" i="19"/>
  <c r="AN132" i="19"/>
  <c r="AM132" i="19"/>
  <c r="AL132" i="19"/>
  <c r="AK132" i="19"/>
  <c r="AJ132" i="19"/>
  <c r="AI132" i="19"/>
  <c r="AH132" i="19"/>
  <c r="AG132" i="19"/>
  <c r="AF132" i="19"/>
  <c r="AE132" i="19"/>
  <c r="AD132" i="19"/>
  <c r="AC132" i="19"/>
  <c r="AB132" i="19"/>
  <c r="AO132" i="19" s="1"/>
  <c r="Y132" i="19"/>
  <c r="U132" i="19"/>
  <c r="S132" i="19"/>
  <c r="R132" i="19"/>
  <c r="Q132" i="19"/>
  <c r="P132" i="19"/>
  <c r="O132" i="19"/>
  <c r="N132" i="19"/>
  <c r="M132" i="19"/>
  <c r="L132" i="19"/>
  <c r="K132" i="19"/>
  <c r="J132" i="19"/>
  <c r="I132" i="19"/>
  <c r="H132" i="19"/>
  <c r="G132" i="19"/>
  <c r="T132" i="19" s="1"/>
  <c r="D132" i="19"/>
  <c r="AN131" i="19"/>
  <c r="AM131" i="19"/>
  <c r="AL131" i="19"/>
  <c r="AK131" i="19"/>
  <c r="AJ131" i="19"/>
  <c r="AI131" i="19"/>
  <c r="AH131" i="19"/>
  <c r="AG131" i="19"/>
  <c r="AF131" i="19"/>
  <c r="AE131" i="19"/>
  <c r="AD131" i="19"/>
  <c r="AC131" i="19"/>
  <c r="Y131" i="19"/>
  <c r="AB131" i="19" s="1"/>
  <c r="AO131" i="19" s="1"/>
  <c r="S131" i="19"/>
  <c r="R131" i="19"/>
  <c r="Q131" i="19"/>
  <c r="P131" i="19"/>
  <c r="O131" i="19"/>
  <c r="N131" i="19"/>
  <c r="M131" i="19"/>
  <c r="L131" i="19"/>
  <c r="K131" i="19"/>
  <c r="J131" i="19"/>
  <c r="I131" i="19"/>
  <c r="H131" i="19"/>
  <c r="T131" i="19" s="1"/>
  <c r="D131" i="19"/>
  <c r="G131" i="19" s="1"/>
  <c r="AP130" i="19"/>
  <c r="AN130" i="19"/>
  <c r="AM130" i="19"/>
  <c r="AL130" i="19"/>
  <c r="AK130" i="19"/>
  <c r="AJ130" i="19"/>
  <c r="AI130" i="19"/>
  <c r="AH130" i="19"/>
  <c r="AG130" i="19"/>
  <c r="AF130" i="19"/>
  <c r="AE130" i="19"/>
  <c r="AD130" i="19"/>
  <c r="AC130" i="19"/>
  <c r="Y130" i="19"/>
  <c r="AB130" i="19" s="1"/>
  <c r="AO130" i="19" s="1"/>
  <c r="U130" i="19"/>
  <c r="S130" i="19"/>
  <c r="R130" i="19"/>
  <c r="Q130" i="19"/>
  <c r="P130" i="19"/>
  <c r="O130" i="19"/>
  <c r="N130" i="19"/>
  <c r="M130" i="19"/>
  <c r="L130" i="19"/>
  <c r="K130" i="19"/>
  <c r="J130" i="19"/>
  <c r="I130" i="19"/>
  <c r="H130" i="19"/>
  <c r="D130" i="19"/>
  <c r="G130" i="19" s="1"/>
  <c r="T130" i="19" s="1"/>
  <c r="AP129" i="19"/>
  <c r="AN129" i="19"/>
  <c r="AM129" i="19"/>
  <c r="AL129" i="19"/>
  <c r="AK129" i="19"/>
  <c r="AJ129" i="19"/>
  <c r="AI129" i="19"/>
  <c r="AH129" i="19"/>
  <c r="AG129" i="19"/>
  <c r="AF129" i="19"/>
  <c r="AE129" i="19"/>
  <c r="AD129" i="19"/>
  <c r="AC129" i="19"/>
  <c r="Y129" i="19"/>
  <c r="AB129" i="19" s="1"/>
  <c r="AO129" i="19" s="1"/>
  <c r="U129" i="19"/>
  <c r="S129" i="19"/>
  <c r="R129" i="19"/>
  <c r="Q129" i="19"/>
  <c r="P129" i="19"/>
  <c r="O129" i="19"/>
  <c r="N129" i="19"/>
  <c r="M129" i="19"/>
  <c r="L129" i="19"/>
  <c r="K129" i="19"/>
  <c r="J129" i="19"/>
  <c r="I129" i="19"/>
  <c r="H129" i="19"/>
  <c r="T129" i="19" s="1"/>
  <c r="D129" i="19"/>
  <c r="G129" i="19" s="1"/>
  <c r="AN128" i="19"/>
  <c r="AM128" i="19"/>
  <c r="AL128" i="19"/>
  <c r="AK128" i="19"/>
  <c r="AJ128" i="19"/>
  <c r="AI128" i="19"/>
  <c r="AH128" i="19"/>
  <c r="AG128" i="19"/>
  <c r="AF128" i="19"/>
  <c r="AE128" i="19"/>
  <c r="AD128" i="19"/>
  <c r="AC128" i="19"/>
  <c r="Y128" i="19"/>
  <c r="S128" i="19"/>
  <c r="R128" i="19"/>
  <c r="Q128" i="19"/>
  <c r="P128" i="19"/>
  <c r="O128" i="19"/>
  <c r="N128" i="19"/>
  <c r="M128" i="19"/>
  <c r="L128" i="19"/>
  <c r="K128" i="19"/>
  <c r="J128" i="19"/>
  <c r="I128" i="19"/>
  <c r="H128" i="19"/>
  <c r="D128" i="19"/>
  <c r="AP127" i="19"/>
  <c r="AN127" i="19"/>
  <c r="AM127" i="19"/>
  <c r="AL127" i="19"/>
  <c r="AK127" i="19"/>
  <c r="AJ127" i="19"/>
  <c r="AI127" i="19"/>
  <c r="AH127" i="19"/>
  <c r="AG127" i="19"/>
  <c r="AF127" i="19"/>
  <c r="AE127" i="19"/>
  <c r="AD127" i="19"/>
  <c r="AC127" i="19"/>
  <c r="Y127" i="19"/>
  <c r="AB127" i="19" s="1"/>
  <c r="AO127" i="19" s="1"/>
  <c r="S127" i="19"/>
  <c r="R127" i="19"/>
  <c r="Q127" i="19"/>
  <c r="P127" i="19"/>
  <c r="O127" i="19"/>
  <c r="N127" i="19"/>
  <c r="M127" i="19"/>
  <c r="L127" i="19"/>
  <c r="K127" i="19"/>
  <c r="J127" i="19"/>
  <c r="I127" i="19"/>
  <c r="H127" i="19"/>
  <c r="D127" i="19"/>
  <c r="G127" i="19" s="1"/>
  <c r="AN126" i="19"/>
  <c r="AM126" i="19"/>
  <c r="AL126" i="19"/>
  <c r="AK126" i="19"/>
  <c r="AJ126" i="19"/>
  <c r="AI126" i="19"/>
  <c r="AH126" i="19"/>
  <c r="AG126" i="19"/>
  <c r="AF126" i="19"/>
  <c r="AE126" i="19"/>
  <c r="AD126" i="19"/>
  <c r="AC126" i="19"/>
  <c r="AB126" i="19"/>
  <c r="AO126" i="19" s="1"/>
  <c r="Y126" i="19"/>
  <c r="S126" i="19"/>
  <c r="R126" i="19"/>
  <c r="Q126" i="19"/>
  <c r="P126" i="19"/>
  <c r="O126" i="19"/>
  <c r="N126" i="19"/>
  <c r="M126" i="19"/>
  <c r="L126" i="19"/>
  <c r="K126" i="19"/>
  <c r="J126" i="19"/>
  <c r="I126" i="19"/>
  <c r="H126" i="19"/>
  <c r="D126" i="19"/>
  <c r="G126" i="19" s="1"/>
  <c r="T126" i="19" s="1"/>
  <c r="AP125" i="19"/>
  <c r="AN125" i="19"/>
  <c r="AM125" i="19"/>
  <c r="AL125" i="19"/>
  <c r="AK125" i="19"/>
  <c r="AJ125" i="19"/>
  <c r="AI125" i="19"/>
  <c r="AH125" i="19"/>
  <c r="AG125" i="19"/>
  <c r="AF125" i="19"/>
  <c r="AE125" i="19"/>
  <c r="AD125" i="19"/>
  <c r="AC125" i="19"/>
  <c r="Y125" i="19"/>
  <c r="AB125" i="19" s="1"/>
  <c r="U125" i="19"/>
  <c r="S125" i="19"/>
  <c r="R125" i="19"/>
  <c r="Q125" i="19"/>
  <c r="P125" i="19"/>
  <c r="O125" i="19"/>
  <c r="N125" i="19"/>
  <c r="M125" i="19"/>
  <c r="L125" i="19"/>
  <c r="K125" i="19"/>
  <c r="J125" i="19"/>
  <c r="I125" i="19"/>
  <c r="H125" i="19"/>
  <c r="D125" i="19"/>
  <c r="G125" i="19" s="1"/>
  <c r="T125" i="19" s="1"/>
  <c r="AB124" i="19"/>
  <c r="S124" i="19"/>
  <c r="R124" i="19"/>
  <c r="Q124" i="19"/>
  <c r="P124" i="19"/>
  <c r="O124" i="19"/>
  <c r="N124" i="19"/>
  <c r="M124" i="19"/>
  <c r="L124" i="19"/>
  <c r="K124" i="19"/>
  <c r="J124" i="19"/>
  <c r="I124" i="19"/>
  <c r="H124" i="19"/>
  <c r="D124" i="19"/>
  <c r="AP122" i="19"/>
  <c r="AN122" i="19"/>
  <c r="AM122" i="19"/>
  <c r="AL122" i="19"/>
  <c r="AK122" i="19"/>
  <c r="AJ122" i="19"/>
  <c r="AI122" i="19"/>
  <c r="AH122" i="19"/>
  <c r="AG122" i="19"/>
  <c r="AF122" i="19"/>
  <c r="AE122" i="19"/>
  <c r="AD122" i="19"/>
  <c r="AC122" i="19"/>
  <c r="AO122" i="19" s="1"/>
  <c r="Y122" i="19"/>
  <c r="AB122" i="19" s="1"/>
  <c r="U122" i="19"/>
  <c r="S122" i="19"/>
  <c r="R122" i="19"/>
  <c r="Q122" i="19"/>
  <c r="P122" i="19"/>
  <c r="O122" i="19"/>
  <c r="N122" i="19"/>
  <c r="M122" i="19"/>
  <c r="L122" i="19"/>
  <c r="K122" i="19"/>
  <c r="J122" i="19"/>
  <c r="I122" i="19"/>
  <c r="H122" i="19"/>
  <c r="D122" i="19"/>
  <c r="G122" i="19" s="1"/>
  <c r="T122" i="19" s="1"/>
  <c r="AP121" i="19"/>
  <c r="AN121" i="19"/>
  <c r="AM121" i="19"/>
  <c r="AL121" i="19"/>
  <c r="AK121" i="19"/>
  <c r="AJ121" i="19"/>
  <c r="AI121" i="19"/>
  <c r="AH121" i="19"/>
  <c r="AG121" i="19"/>
  <c r="AF121" i="19"/>
  <c r="AE121" i="19"/>
  <c r="AD121" i="19"/>
  <c r="AC121" i="19"/>
  <c r="Y121" i="19"/>
  <c r="AB121" i="19" s="1"/>
  <c r="AO121" i="19" s="1"/>
  <c r="U121" i="19"/>
  <c r="S121" i="19"/>
  <c r="R121" i="19"/>
  <c r="Q121" i="19"/>
  <c r="P121" i="19"/>
  <c r="O121" i="19"/>
  <c r="N121" i="19"/>
  <c r="M121" i="19"/>
  <c r="L121" i="19"/>
  <c r="K121" i="19"/>
  <c r="J121" i="19"/>
  <c r="I121" i="19"/>
  <c r="H121" i="19"/>
  <c r="D121" i="19"/>
  <c r="G121" i="19" s="1"/>
  <c r="T121" i="19" s="1"/>
  <c r="AP120" i="19"/>
  <c r="AN120" i="19"/>
  <c r="AM120" i="19"/>
  <c r="AL120" i="19"/>
  <c r="AK120" i="19"/>
  <c r="AJ120" i="19"/>
  <c r="AI120" i="19"/>
  <c r="AH120" i="19"/>
  <c r="AG120" i="19"/>
  <c r="AF120" i="19"/>
  <c r="AE120" i="19"/>
  <c r="AD120" i="19"/>
  <c r="AC120" i="19"/>
  <c r="AO120" i="19" s="1"/>
  <c r="Y120" i="19"/>
  <c r="AB120" i="19" s="1"/>
  <c r="U120" i="19"/>
  <c r="S120" i="19"/>
  <c r="R120" i="19"/>
  <c r="Q120" i="19"/>
  <c r="P120" i="19"/>
  <c r="O120" i="19"/>
  <c r="N120" i="19"/>
  <c r="M120" i="19"/>
  <c r="L120" i="19"/>
  <c r="K120" i="19"/>
  <c r="J120" i="19"/>
  <c r="I120" i="19"/>
  <c r="H120" i="19"/>
  <c r="D120" i="19"/>
  <c r="G120" i="19" s="1"/>
  <c r="T120" i="19" s="1"/>
  <c r="AP119" i="19"/>
  <c r="AN119" i="19"/>
  <c r="AM119" i="19"/>
  <c r="AL119" i="19"/>
  <c r="AK119" i="19"/>
  <c r="AJ119" i="19"/>
  <c r="AI119" i="19"/>
  <c r="AH119" i="19"/>
  <c r="AG119" i="19"/>
  <c r="AF119" i="19"/>
  <c r="AE119" i="19"/>
  <c r="AD119" i="19"/>
  <c r="AC119" i="19"/>
  <c r="Y119" i="19"/>
  <c r="AB119" i="19" s="1"/>
  <c r="U119" i="19"/>
  <c r="S119" i="19"/>
  <c r="R119" i="19"/>
  <c r="Q119" i="19"/>
  <c r="P119" i="19"/>
  <c r="O119" i="19"/>
  <c r="N119" i="19"/>
  <c r="M119" i="19"/>
  <c r="L119" i="19"/>
  <c r="K119" i="19"/>
  <c r="J119" i="19"/>
  <c r="I119" i="19"/>
  <c r="H119" i="19"/>
  <c r="D119" i="19"/>
  <c r="G119" i="19" s="1"/>
  <c r="T119" i="19" s="1"/>
  <c r="AN118" i="19"/>
  <c r="AM118" i="19"/>
  <c r="AL118" i="19"/>
  <c r="AK118" i="19"/>
  <c r="AJ118" i="19"/>
  <c r="AI118" i="19"/>
  <c r="AH118" i="19"/>
  <c r="AG118" i="19"/>
  <c r="AF118" i="19"/>
  <c r="AE118" i="19"/>
  <c r="AD118" i="19"/>
  <c r="AC118" i="19"/>
  <c r="AB118" i="19"/>
  <c r="AO118" i="19" s="1"/>
  <c r="Y118" i="19"/>
  <c r="S118" i="19"/>
  <c r="R118" i="19"/>
  <c r="Q118" i="19"/>
  <c r="P118" i="19"/>
  <c r="O118" i="19"/>
  <c r="N118" i="19"/>
  <c r="M118" i="19"/>
  <c r="L118" i="19"/>
  <c r="K118" i="19"/>
  <c r="J118" i="19"/>
  <c r="I118" i="19"/>
  <c r="H118" i="19"/>
  <c r="D118" i="19"/>
  <c r="G118" i="19" s="1"/>
  <c r="AN117" i="19"/>
  <c r="AM117" i="19"/>
  <c r="AL117" i="19"/>
  <c r="AK117" i="19"/>
  <c r="AJ117" i="19"/>
  <c r="AI117" i="19"/>
  <c r="AH117" i="19"/>
  <c r="AG117" i="19"/>
  <c r="AF117" i="19"/>
  <c r="AE117" i="19"/>
  <c r="AD117" i="19"/>
  <c r="AC117" i="19"/>
  <c r="Y117" i="19"/>
  <c r="AB117" i="19" s="1"/>
  <c r="AO117" i="19" s="1"/>
  <c r="S117" i="19"/>
  <c r="R117" i="19"/>
  <c r="Q117" i="19"/>
  <c r="P117" i="19"/>
  <c r="O117" i="19"/>
  <c r="N117" i="19"/>
  <c r="M117" i="19"/>
  <c r="L117" i="19"/>
  <c r="K117" i="19"/>
  <c r="J117" i="19"/>
  <c r="I117" i="19"/>
  <c r="H117" i="19"/>
  <c r="D117" i="19"/>
  <c r="G117" i="19" s="1"/>
  <c r="T117" i="19" s="1"/>
  <c r="AP116" i="19"/>
  <c r="AN116" i="19"/>
  <c r="AM116" i="19"/>
  <c r="AL116" i="19"/>
  <c r="AK116" i="19"/>
  <c r="AJ116" i="19"/>
  <c r="AI116" i="19"/>
  <c r="AH116" i="19"/>
  <c r="AG116" i="19"/>
  <c r="AF116" i="19"/>
  <c r="AE116" i="19"/>
  <c r="AD116" i="19"/>
  <c r="AC116" i="19"/>
  <c r="Y116" i="19"/>
  <c r="AB116" i="19" s="1"/>
  <c r="U116" i="19"/>
  <c r="S116" i="19"/>
  <c r="R116" i="19"/>
  <c r="Q116" i="19"/>
  <c r="P116" i="19"/>
  <c r="O116" i="19"/>
  <c r="N116" i="19"/>
  <c r="M116" i="19"/>
  <c r="L116" i="19"/>
  <c r="K116" i="19"/>
  <c r="J116" i="19"/>
  <c r="I116" i="19"/>
  <c r="H116" i="19"/>
  <c r="D116" i="19"/>
  <c r="G116" i="19" s="1"/>
  <c r="AN115" i="19"/>
  <c r="AM115" i="19"/>
  <c r="AL115" i="19"/>
  <c r="AK115" i="19"/>
  <c r="AJ115" i="19"/>
  <c r="AI115" i="19"/>
  <c r="AH115" i="19"/>
  <c r="AG115" i="19"/>
  <c r="AF115" i="19"/>
  <c r="AE115" i="19"/>
  <c r="AD115" i="19"/>
  <c r="AC115" i="19"/>
  <c r="AB115" i="19"/>
  <c r="AO115" i="19" s="1"/>
  <c r="Y115" i="19"/>
  <c r="S115" i="19"/>
  <c r="R115" i="19"/>
  <c r="Q115" i="19"/>
  <c r="P115" i="19"/>
  <c r="O115" i="19"/>
  <c r="N115" i="19"/>
  <c r="M115" i="19"/>
  <c r="L115" i="19"/>
  <c r="K115" i="19"/>
  <c r="J115" i="19"/>
  <c r="I115" i="19"/>
  <c r="H115" i="19"/>
  <c r="D115" i="19"/>
  <c r="G115" i="19" s="1"/>
  <c r="T115" i="19" s="1"/>
  <c r="AN114" i="19"/>
  <c r="AM114" i="19"/>
  <c r="AL114" i="19"/>
  <c r="AK114" i="19"/>
  <c r="AJ114" i="19"/>
  <c r="AI114" i="19"/>
  <c r="AH114" i="19"/>
  <c r="AG114" i="19"/>
  <c r="AF114" i="19"/>
  <c r="AE114" i="19"/>
  <c r="AD114" i="19"/>
  <c r="AC114" i="19"/>
  <c r="Y114" i="19"/>
  <c r="AB114" i="19" s="1"/>
  <c r="U114" i="19"/>
  <c r="S114" i="19"/>
  <c r="R114" i="19"/>
  <c r="Q114" i="19"/>
  <c r="P114" i="19"/>
  <c r="O114" i="19"/>
  <c r="N114" i="19"/>
  <c r="M114" i="19"/>
  <c r="L114" i="19"/>
  <c r="K114" i="19"/>
  <c r="J114" i="19"/>
  <c r="I114" i="19"/>
  <c r="H114" i="19"/>
  <c r="D114" i="19"/>
  <c r="G114" i="19" s="1"/>
  <c r="T114" i="19" s="1"/>
  <c r="AN113" i="19"/>
  <c r="AM113" i="19"/>
  <c r="AL113" i="19"/>
  <c r="AK113" i="19"/>
  <c r="AJ113" i="19"/>
  <c r="AI113" i="19"/>
  <c r="AH113" i="19"/>
  <c r="AG113" i="19"/>
  <c r="AF113" i="19"/>
  <c r="AE113" i="19"/>
  <c r="AD113" i="19"/>
  <c r="AC113" i="19"/>
  <c r="Y113" i="19"/>
  <c r="S113" i="19"/>
  <c r="R113" i="19"/>
  <c r="Q113" i="19"/>
  <c r="P113" i="19"/>
  <c r="O113" i="19"/>
  <c r="N113" i="19"/>
  <c r="M113" i="19"/>
  <c r="L113" i="19"/>
  <c r="K113" i="19"/>
  <c r="J113" i="19"/>
  <c r="I113" i="19"/>
  <c r="H113" i="19"/>
  <c r="D113" i="19"/>
  <c r="AP112" i="19"/>
  <c r="AN112" i="19"/>
  <c r="AM112" i="19"/>
  <c r="AL112" i="19"/>
  <c r="AK112" i="19"/>
  <c r="AJ112" i="19"/>
  <c r="AI112" i="19"/>
  <c r="AH112" i="19"/>
  <c r="AG112" i="19"/>
  <c r="AF112" i="19"/>
  <c r="AE112" i="19"/>
  <c r="AD112" i="19"/>
  <c r="AC112" i="19"/>
  <c r="Y112" i="19"/>
  <c r="AB112" i="19" s="1"/>
  <c r="AO112" i="19" s="1"/>
  <c r="U112" i="19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D112" i="19"/>
  <c r="G112" i="19" s="1"/>
  <c r="T112" i="19" s="1"/>
  <c r="AP111" i="19"/>
  <c r="AN111" i="19"/>
  <c r="AM111" i="19"/>
  <c r="AL111" i="19"/>
  <c r="AK111" i="19"/>
  <c r="AJ111" i="19"/>
  <c r="AI111" i="19"/>
  <c r="AH111" i="19"/>
  <c r="AG111" i="19"/>
  <c r="AF111" i="19"/>
  <c r="AE111" i="19"/>
  <c r="AD111" i="19"/>
  <c r="AC111" i="19"/>
  <c r="AO111" i="19" s="1"/>
  <c r="Y111" i="19"/>
  <c r="AB111" i="19" s="1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D111" i="19"/>
  <c r="G111" i="19" s="1"/>
  <c r="AN110" i="19"/>
  <c r="AM110" i="19"/>
  <c r="AL110" i="19"/>
  <c r="AK110" i="19"/>
  <c r="AJ110" i="19"/>
  <c r="AI110" i="19"/>
  <c r="AH110" i="19"/>
  <c r="AG110" i="19"/>
  <c r="AF110" i="19"/>
  <c r="AE110" i="19"/>
  <c r="AD110" i="19"/>
  <c r="AC110" i="19"/>
  <c r="Y110" i="19"/>
  <c r="AB110" i="19" s="1"/>
  <c r="AO110" i="19" s="1"/>
  <c r="S110" i="19"/>
  <c r="R110" i="19"/>
  <c r="Q110" i="19"/>
  <c r="P110" i="19"/>
  <c r="O110" i="19"/>
  <c r="N110" i="19"/>
  <c r="M110" i="19"/>
  <c r="L110" i="19"/>
  <c r="K110" i="19"/>
  <c r="J110" i="19"/>
  <c r="I110" i="19"/>
  <c r="H110" i="19"/>
  <c r="G110" i="19"/>
  <c r="T110" i="19" s="1"/>
  <c r="D110" i="19"/>
  <c r="AN109" i="19"/>
  <c r="AK109" i="19"/>
  <c r="AJ109" i="19"/>
  <c r="AC109" i="19"/>
  <c r="Z109" i="19"/>
  <c r="Y109" i="19"/>
  <c r="S109" i="19"/>
  <c r="O109" i="19"/>
  <c r="H109" i="19"/>
  <c r="D109" i="19"/>
  <c r="S108" i="19"/>
  <c r="R108" i="19"/>
  <c r="R109" i="19" s="1"/>
  <c r="R135" i="19" s="1"/>
  <c r="R137" i="19" s="1"/>
  <c r="Q108" i="19"/>
  <c r="P108" i="19"/>
  <c r="P109" i="19" s="1"/>
  <c r="O108" i="19"/>
  <c r="N108" i="19"/>
  <c r="N109" i="19" s="1"/>
  <c r="M108" i="19"/>
  <c r="L108" i="19"/>
  <c r="K108" i="19"/>
  <c r="J108" i="19"/>
  <c r="J109" i="19" s="1"/>
  <c r="I108" i="19"/>
  <c r="H108" i="19"/>
  <c r="D108" i="19"/>
  <c r="AP107" i="19"/>
  <c r="AP109" i="19" s="1"/>
  <c r="AN107" i="19"/>
  <c r="AM107" i="19"/>
  <c r="AM109" i="19" s="1"/>
  <c r="AL107" i="19"/>
  <c r="AL109" i="19" s="1"/>
  <c r="AK107" i="19"/>
  <c r="AJ107" i="19"/>
  <c r="AI107" i="19"/>
  <c r="AI109" i="19" s="1"/>
  <c r="AH107" i="19"/>
  <c r="AH109" i="19" s="1"/>
  <c r="AG107" i="19"/>
  <c r="AG109" i="19" s="1"/>
  <c r="AF107" i="19"/>
  <c r="AF109" i="19" s="1"/>
  <c r="AE107" i="19"/>
  <c r="AE109" i="19" s="1"/>
  <c r="AD107" i="19"/>
  <c r="AD109" i="19" s="1"/>
  <c r="AC107" i="19"/>
  <c r="AB107" i="19"/>
  <c r="AB109" i="19" s="1"/>
  <c r="Y107" i="19"/>
  <c r="U107" i="19"/>
  <c r="S107" i="19"/>
  <c r="R107" i="19"/>
  <c r="Q107" i="19"/>
  <c r="Q109" i="19" s="1"/>
  <c r="P107" i="19"/>
  <c r="O107" i="19"/>
  <c r="N107" i="19"/>
  <c r="M107" i="19"/>
  <c r="M109" i="19" s="1"/>
  <c r="L107" i="19"/>
  <c r="L109" i="19" s="1"/>
  <c r="L135" i="19" s="1"/>
  <c r="L137" i="19" s="1"/>
  <c r="K107" i="19"/>
  <c r="K109" i="19" s="1"/>
  <c r="J107" i="19"/>
  <c r="I107" i="19"/>
  <c r="I109" i="19" s="1"/>
  <c r="H107" i="19"/>
  <c r="G107" i="19"/>
  <c r="G109" i="19" s="1"/>
  <c r="D107" i="19"/>
  <c r="AN106" i="19"/>
  <c r="AM106" i="19"/>
  <c r="AL106" i="19"/>
  <c r="AK106" i="19"/>
  <c r="AJ106" i="19"/>
  <c r="AI106" i="19"/>
  <c r="AH106" i="19"/>
  <c r="AG106" i="19"/>
  <c r="AF106" i="19"/>
  <c r="AE106" i="19"/>
  <c r="AD106" i="19"/>
  <c r="AC106" i="19"/>
  <c r="Y106" i="19"/>
  <c r="S106" i="19"/>
  <c r="R106" i="19"/>
  <c r="Q106" i="19"/>
  <c r="P106" i="19"/>
  <c r="O106" i="19"/>
  <c r="N106" i="19"/>
  <c r="M106" i="19"/>
  <c r="L106" i="19"/>
  <c r="K106" i="19"/>
  <c r="J106" i="19"/>
  <c r="I106" i="19"/>
  <c r="H106" i="19"/>
  <c r="D106" i="19"/>
  <c r="AP105" i="19"/>
  <c r="AN105" i="19"/>
  <c r="AM105" i="19"/>
  <c r="AL105" i="19"/>
  <c r="AK105" i="19"/>
  <c r="AJ105" i="19"/>
  <c r="AI105" i="19"/>
  <c r="AH105" i="19"/>
  <c r="AG105" i="19"/>
  <c r="AF105" i="19"/>
  <c r="AE105" i="19"/>
  <c r="AD105" i="19"/>
  <c r="AC105" i="19"/>
  <c r="Y105" i="19"/>
  <c r="AB105" i="19" s="1"/>
  <c r="AO105" i="19" s="1"/>
  <c r="U105" i="19"/>
  <c r="S105" i="19"/>
  <c r="R105" i="19"/>
  <c r="Q105" i="19"/>
  <c r="P105" i="19"/>
  <c r="O105" i="19"/>
  <c r="N105" i="19"/>
  <c r="M105" i="19"/>
  <c r="L105" i="19"/>
  <c r="K105" i="19"/>
  <c r="J105" i="19"/>
  <c r="I105" i="19"/>
  <c r="H105" i="19"/>
  <c r="D105" i="19"/>
  <c r="G105" i="19" s="1"/>
  <c r="T105" i="19" s="1"/>
  <c r="AP104" i="19"/>
  <c r="AN104" i="19"/>
  <c r="AM104" i="19"/>
  <c r="AL104" i="19"/>
  <c r="AK104" i="19"/>
  <c r="AJ104" i="19"/>
  <c r="AI104" i="19"/>
  <c r="AH104" i="19"/>
  <c r="AG104" i="19"/>
  <c r="AF104" i="19"/>
  <c r="AE104" i="19"/>
  <c r="AD104" i="19"/>
  <c r="AC104" i="19"/>
  <c r="Y104" i="19"/>
  <c r="AB104" i="19" s="1"/>
  <c r="AO104" i="19" s="1"/>
  <c r="U104" i="19"/>
  <c r="S104" i="19"/>
  <c r="R104" i="19"/>
  <c r="Q104" i="19"/>
  <c r="P104" i="19"/>
  <c r="O104" i="19"/>
  <c r="N104" i="19"/>
  <c r="M104" i="19"/>
  <c r="L104" i="19"/>
  <c r="K104" i="19"/>
  <c r="J104" i="19"/>
  <c r="I104" i="19"/>
  <c r="H104" i="19"/>
  <c r="G104" i="19"/>
  <c r="T104" i="19" s="1"/>
  <c r="D104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D103" i="19"/>
  <c r="S102" i="19"/>
  <c r="R102" i="19"/>
  <c r="Q102" i="19"/>
  <c r="P102" i="19"/>
  <c r="O102" i="19"/>
  <c r="N102" i="19"/>
  <c r="M102" i="19"/>
  <c r="L102" i="19"/>
  <c r="K102" i="19"/>
  <c r="J102" i="19"/>
  <c r="I102" i="19"/>
  <c r="H102" i="19"/>
  <c r="D102" i="19"/>
  <c r="AP101" i="19"/>
  <c r="AN101" i="19"/>
  <c r="AM101" i="19"/>
  <c r="AL101" i="19"/>
  <c r="AK101" i="19"/>
  <c r="AJ101" i="19"/>
  <c r="AI101" i="19"/>
  <c r="AH101" i="19"/>
  <c r="AG101" i="19"/>
  <c r="AF101" i="19"/>
  <c r="AE101" i="19"/>
  <c r="AD101" i="19"/>
  <c r="AC101" i="19"/>
  <c r="AB101" i="19"/>
  <c r="AO101" i="19" s="1"/>
  <c r="Y101" i="19"/>
  <c r="S101" i="19"/>
  <c r="R101" i="19"/>
  <c r="Q101" i="19"/>
  <c r="P101" i="19"/>
  <c r="O101" i="19"/>
  <c r="N101" i="19"/>
  <c r="M101" i="19"/>
  <c r="L101" i="19"/>
  <c r="K101" i="19"/>
  <c r="J101" i="19"/>
  <c r="I101" i="19"/>
  <c r="H101" i="19"/>
  <c r="D101" i="19"/>
  <c r="G101" i="19" s="1"/>
  <c r="T101" i="19" s="1"/>
  <c r="AP100" i="19"/>
  <c r="AN100" i="19"/>
  <c r="AM100" i="19"/>
  <c r="AL100" i="19"/>
  <c r="AK100" i="19"/>
  <c r="AJ100" i="19"/>
  <c r="AI100" i="19"/>
  <c r="AH100" i="19"/>
  <c r="AG100" i="19"/>
  <c r="AF100" i="19"/>
  <c r="AE100" i="19"/>
  <c r="AD100" i="19"/>
  <c r="AC100" i="19"/>
  <c r="AO100" i="19" s="1"/>
  <c r="Y100" i="19"/>
  <c r="AB100" i="19" s="1"/>
  <c r="U100" i="19"/>
  <c r="S100" i="19"/>
  <c r="R100" i="19"/>
  <c r="Q100" i="19"/>
  <c r="P100" i="19"/>
  <c r="O100" i="19"/>
  <c r="N100" i="19"/>
  <c r="M100" i="19"/>
  <c r="L100" i="19"/>
  <c r="K100" i="19"/>
  <c r="J100" i="19"/>
  <c r="I100" i="19"/>
  <c r="H100" i="19"/>
  <c r="T100" i="19" s="1"/>
  <c r="D100" i="19"/>
  <c r="G100" i="19" s="1"/>
  <c r="AN99" i="19"/>
  <c r="AM99" i="19"/>
  <c r="AL99" i="19"/>
  <c r="AK99" i="19"/>
  <c r="AJ99" i="19"/>
  <c r="AI99" i="19"/>
  <c r="AH99" i="19"/>
  <c r="AG99" i="19"/>
  <c r="AF99" i="19"/>
  <c r="AE99" i="19"/>
  <c r="AD99" i="19"/>
  <c r="AC99" i="19"/>
  <c r="Y99" i="19"/>
  <c r="S99" i="19"/>
  <c r="R99" i="19"/>
  <c r="Q99" i="19"/>
  <c r="P99" i="19"/>
  <c r="O99" i="19"/>
  <c r="N99" i="19"/>
  <c r="M99" i="19"/>
  <c r="L99" i="19"/>
  <c r="K99" i="19"/>
  <c r="J99" i="19"/>
  <c r="I99" i="19"/>
  <c r="H99" i="19"/>
  <c r="D99" i="19"/>
  <c r="G99" i="19" s="1"/>
  <c r="T99" i="19" s="1"/>
  <c r="AP98" i="19"/>
  <c r="AN98" i="19"/>
  <c r="AM98" i="19"/>
  <c r="AL98" i="19"/>
  <c r="AK98" i="19"/>
  <c r="AJ98" i="19"/>
  <c r="AI98" i="19"/>
  <c r="AH98" i="19"/>
  <c r="AG98" i="19"/>
  <c r="AF98" i="19"/>
  <c r="AE98" i="19"/>
  <c r="AD98" i="19"/>
  <c r="AC98" i="19"/>
  <c r="Y98" i="19"/>
  <c r="AB98" i="19" s="1"/>
  <c r="AO98" i="19" s="1"/>
  <c r="U98" i="19"/>
  <c r="S98" i="19"/>
  <c r="R98" i="19"/>
  <c r="Q98" i="19"/>
  <c r="P98" i="19"/>
  <c r="O98" i="19"/>
  <c r="N98" i="19"/>
  <c r="M98" i="19"/>
  <c r="L98" i="19"/>
  <c r="K98" i="19"/>
  <c r="J98" i="19"/>
  <c r="I98" i="19"/>
  <c r="H98" i="19"/>
  <c r="T98" i="19" s="1"/>
  <c r="D98" i="19"/>
  <c r="G98" i="19" s="1"/>
  <c r="S97" i="19"/>
  <c r="R97" i="19"/>
  <c r="Q97" i="19"/>
  <c r="P97" i="19"/>
  <c r="O97" i="19"/>
  <c r="N97" i="19"/>
  <c r="M97" i="19"/>
  <c r="L97" i="19"/>
  <c r="K97" i="19"/>
  <c r="J97" i="19"/>
  <c r="I97" i="19"/>
  <c r="H97" i="19"/>
  <c r="D97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D96" i="19"/>
  <c r="AN95" i="19"/>
  <c r="AM95" i="19"/>
  <c r="AL95" i="19"/>
  <c r="AK95" i="19"/>
  <c r="AJ95" i="19"/>
  <c r="AI95" i="19"/>
  <c r="AH95" i="19"/>
  <c r="AG95" i="19"/>
  <c r="AF95" i="19"/>
  <c r="AE95" i="19"/>
  <c r="AD95" i="19"/>
  <c r="AC95" i="19"/>
  <c r="AB95" i="19"/>
  <c r="Y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D95" i="19"/>
  <c r="G95" i="19" s="1"/>
  <c r="T95" i="19" s="1"/>
  <c r="AN94" i="19"/>
  <c r="AM94" i="19"/>
  <c r="AL94" i="19"/>
  <c r="AK94" i="19"/>
  <c r="AJ94" i="19"/>
  <c r="AI94" i="19"/>
  <c r="AH94" i="19"/>
  <c r="AG94" i="19"/>
  <c r="AF94" i="19"/>
  <c r="AE94" i="19"/>
  <c r="AD94" i="19"/>
  <c r="AC94" i="19"/>
  <c r="Y94" i="19"/>
  <c r="S94" i="19"/>
  <c r="R94" i="19"/>
  <c r="Q94" i="19"/>
  <c r="P94" i="19"/>
  <c r="O94" i="19"/>
  <c r="N94" i="19"/>
  <c r="M94" i="19"/>
  <c r="L94" i="19"/>
  <c r="K94" i="19"/>
  <c r="J94" i="19"/>
  <c r="I94" i="19"/>
  <c r="H94" i="19"/>
  <c r="D94" i="19"/>
  <c r="AP93" i="19"/>
  <c r="AN93" i="19"/>
  <c r="AM93" i="19"/>
  <c r="AL93" i="19"/>
  <c r="AK93" i="19"/>
  <c r="AJ93" i="19"/>
  <c r="AI93" i="19"/>
  <c r="AH93" i="19"/>
  <c r="AG93" i="19"/>
  <c r="AF93" i="19"/>
  <c r="AE93" i="19"/>
  <c r="AD93" i="19"/>
  <c r="AC93" i="19"/>
  <c r="Y93" i="19"/>
  <c r="AB93" i="19" s="1"/>
  <c r="AO93" i="19" s="1"/>
  <c r="U93" i="19"/>
  <c r="S93" i="19"/>
  <c r="R93" i="19"/>
  <c r="Q93" i="19"/>
  <c r="P93" i="19"/>
  <c r="O93" i="19"/>
  <c r="N93" i="19"/>
  <c r="M93" i="19"/>
  <c r="L93" i="19"/>
  <c r="K93" i="19"/>
  <c r="J93" i="19"/>
  <c r="I93" i="19"/>
  <c r="H93" i="19"/>
  <c r="D93" i="19"/>
  <c r="G93" i="19" s="1"/>
  <c r="AN92" i="19"/>
  <c r="AM92" i="19"/>
  <c r="AL92" i="19"/>
  <c r="AK92" i="19"/>
  <c r="AJ92" i="19"/>
  <c r="AI92" i="19"/>
  <c r="AH92" i="19"/>
  <c r="AG92" i="19"/>
  <c r="AF92" i="19"/>
  <c r="AE92" i="19"/>
  <c r="AD92" i="19"/>
  <c r="AC92" i="19"/>
  <c r="AB92" i="19"/>
  <c r="Y92" i="19"/>
  <c r="S92" i="19"/>
  <c r="R92" i="19"/>
  <c r="Q92" i="19"/>
  <c r="P92" i="19"/>
  <c r="O92" i="19"/>
  <c r="N92" i="19"/>
  <c r="M92" i="19"/>
  <c r="L92" i="19"/>
  <c r="K92" i="19"/>
  <c r="J92" i="19"/>
  <c r="I92" i="19"/>
  <c r="H92" i="19"/>
  <c r="D92" i="19"/>
  <c r="G92" i="19" s="1"/>
  <c r="T92" i="19" s="1"/>
  <c r="S91" i="19"/>
  <c r="R91" i="19"/>
  <c r="Q91" i="19"/>
  <c r="P91" i="19"/>
  <c r="O91" i="19"/>
  <c r="N91" i="19"/>
  <c r="M91" i="19"/>
  <c r="L91" i="19"/>
  <c r="K91" i="19"/>
  <c r="J91" i="19"/>
  <c r="I91" i="19"/>
  <c r="H91" i="19"/>
  <c r="D91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D90" i="19"/>
  <c r="AP89" i="19"/>
  <c r="AM89" i="19"/>
  <c r="AI89" i="19"/>
  <c r="AE89" i="19"/>
  <c r="AE135" i="19" s="1"/>
  <c r="AE137" i="19" s="1"/>
  <c r="AD89" i="19"/>
  <c r="AA89" i="19"/>
  <c r="AA135" i="19" s="1"/>
  <c r="AA137" i="19" s="1"/>
  <c r="Z89" i="19"/>
  <c r="Z135" i="19" s="1"/>
  <c r="Z137" i="19" s="1"/>
  <c r="Y89" i="19"/>
  <c r="Y135" i="19" s="1"/>
  <c r="Y137" i="19" s="1"/>
  <c r="R89" i="19"/>
  <c r="Q89" i="19"/>
  <c r="N89" i="19"/>
  <c r="J89" i="19"/>
  <c r="F89" i="19"/>
  <c r="F135" i="19" s="1"/>
  <c r="F137" i="19" s="1"/>
  <c r="D89" i="19"/>
  <c r="S88" i="19"/>
  <c r="R88" i="19"/>
  <c r="Q88" i="19"/>
  <c r="P88" i="19"/>
  <c r="O88" i="19"/>
  <c r="N88" i="19"/>
  <c r="M88" i="19"/>
  <c r="L88" i="19"/>
  <c r="K88" i="19"/>
  <c r="J88" i="19"/>
  <c r="I88" i="19"/>
  <c r="H88" i="19"/>
  <c r="D88" i="19"/>
  <c r="AP87" i="19"/>
  <c r="AN87" i="19"/>
  <c r="AM87" i="19"/>
  <c r="AL87" i="19"/>
  <c r="AK87" i="19"/>
  <c r="AJ87" i="19"/>
  <c r="AI87" i="19"/>
  <c r="AH87" i="19"/>
  <c r="AG87" i="19"/>
  <c r="AF87" i="19"/>
  <c r="AE87" i="19"/>
  <c r="AD87" i="19"/>
  <c r="AC87" i="19"/>
  <c r="AB87" i="19"/>
  <c r="AO87" i="19" s="1"/>
  <c r="Y87" i="19"/>
  <c r="U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T87" i="19" s="1"/>
  <c r="D87" i="19"/>
  <c r="AP86" i="19"/>
  <c r="AN86" i="19"/>
  <c r="AN89" i="19" s="1"/>
  <c r="AM86" i="19"/>
  <c r="AL86" i="19"/>
  <c r="AL89" i="19" s="1"/>
  <c r="AK86" i="19"/>
  <c r="AK89" i="19" s="1"/>
  <c r="AJ86" i="19"/>
  <c r="AJ89" i="19" s="1"/>
  <c r="AJ135" i="19" s="1"/>
  <c r="AJ137" i="19" s="1"/>
  <c r="AI86" i="19"/>
  <c r="AH86" i="19"/>
  <c r="AH89" i="19" s="1"/>
  <c r="AG86" i="19"/>
  <c r="AG89" i="19" s="1"/>
  <c r="AF86" i="19"/>
  <c r="AF89" i="19" s="1"/>
  <c r="AE86" i="19"/>
  <c r="AD86" i="19"/>
  <c r="AC86" i="19"/>
  <c r="AC89" i="19" s="1"/>
  <c r="AC135" i="19" s="1"/>
  <c r="AC137" i="19" s="1"/>
  <c r="AB86" i="19"/>
  <c r="Y86" i="19"/>
  <c r="U86" i="19"/>
  <c r="U89" i="19" s="1"/>
  <c r="S86" i="19"/>
  <c r="S89" i="19" s="1"/>
  <c r="R86" i="19"/>
  <c r="Q86" i="19"/>
  <c r="P86" i="19"/>
  <c r="P89" i="19" s="1"/>
  <c r="O86" i="19"/>
  <c r="O89" i="19" s="1"/>
  <c r="O135" i="19" s="1"/>
  <c r="O137" i="19" s="1"/>
  <c r="N86" i="19"/>
  <c r="M86" i="19"/>
  <c r="M89" i="19" s="1"/>
  <c r="L86" i="19"/>
  <c r="L89" i="19" s="1"/>
  <c r="K86" i="19"/>
  <c r="K89" i="19" s="1"/>
  <c r="J86" i="19"/>
  <c r="I86" i="19"/>
  <c r="I89" i="19" s="1"/>
  <c r="H86" i="19"/>
  <c r="H89" i="19" s="1"/>
  <c r="G86" i="19"/>
  <c r="D86" i="19"/>
  <c r="AN85" i="19"/>
  <c r="AM85" i="19"/>
  <c r="AL85" i="19"/>
  <c r="AK85" i="19"/>
  <c r="AJ85" i="19"/>
  <c r="AI85" i="19"/>
  <c r="AH85" i="19"/>
  <c r="AG85" i="19"/>
  <c r="AF85" i="19"/>
  <c r="AE85" i="19"/>
  <c r="AD85" i="19"/>
  <c r="AC85" i="19"/>
  <c r="Y85" i="19"/>
  <c r="S85" i="19"/>
  <c r="R85" i="19"/>
  <c r="Q85" i="19"/>
  <c r="P85" i="19"/>
  <c r="O85" i="19"/>
  <c r="N85" i="19"/>
  <c r="M85" i="19"/>
  <c r="L85" i="19"/>
  <c r="K85" i="19"/>
  <c r="J85" i="19"/>
  <c r="I85" i="19"/>
  <c r="H85" i="19"/>
  <c r="D85" i="19"/>
  <c r="AP84" i="19"/>
  <c r="AN84" i="19"/>
  <c r="AM84" i="19"/>
  <c r="AL84" i="19"/>
  <c r="AK84" i="19"/>
  <c r="AJ84" i="19"/>
  <c r="AI84" i="19"/>
  <c r="AH84" i="19"/>
  <c r="AG84" i="19"/>
  <c r="AF84" i="19"/>
  <c r="AE84" i="19"/>
  <c r="AD84" i="19"/>
  <c r="AC84" i="19"/>
  <c r="Y84" i="19"/>
  <c r="AB84" i="19" s="1"/>
  <c r="AO84" i="19" s="1"/>
  <c r="U84" i="19"/>
  <c r="S84" i="19"/>
  <c r="R84" i="19"/>
  <c r="Q84" i="19"/>
  <c r="P84" i="19"/>
  <c r="O84" i="19"/>
  <c r="N84" i="19"/>
  <c r="M84" i="19"/>
  <c r="L84" i="19"/>
  <c r="K84" i="19"/>
  <c r="J84" i="19"/>
  <c r="I84" i="19"/>
  <c r="H84" i="19"/>
  <c r="G84" i="19"/>
  <c r="T84" i="19" s="1"/>
  <c r="D84" i="19"/>
  <c r="AN83" i="19"/>
  <c r="AM83" i="19"/>
  <c r="AL83" i="19"/>
  <c r="AK83" i="19"/>
  <c r="AJ83" i="19"/>
  <c r="AI83" i="19"/>
  <c r="AH83" i="19"/>
  <c r="AG83" i="19"/>
  <c r="AF83" i="19"/>
  <c r="AE83" i="19"/>
  <c r="AD83" i="19"/>
  <c r="AC83" i="19"/>
  <c r="Y83" i="19"/>
  <c r="AB83" i="19" s="1"/>
  <c r="AO83" i="19" s="1"/>
  <c r="S83" i="19"/>
  <c r="R83" i="19"/>
  <c r="Q83" i="19"/>
  <c r="P83" i="19"/>
  <c r="O83" i="19"/>
  <c r="N83" i="19"/>
  <c r="M83" i="19"/>
  <c r="L83" i="19"/>
  <c r="K83" i="19"/>
  <c r="J83" i="19"/>
  <c r="I83" i="19"/>
  <c r="H83" i="19"/>
  <c r="T83" i="19" s="1"/>
  <c r="G83" i="19"/>
  <c r="D83" i="19"/>
  <c r="AN82" i="19"/>
  <c r="AM82" i="19"/>
  <c r="AL82" i="19"/>
  <c r="AK82" i="19"/>
  <c r="AJ82" i="19"/>
  <c r="AI82" i="19"/>
  <c r="AH82" i="19"/>
  <c r="AG82" i="19"/>
  <c r="AF82" i="19"/>
  <c r="AE82" i="19"/>
  <c r="AD82" i="19"/>
  <c r="AC82" i="19"/>
  <c r="AB82" i="19"/>
  <c r="Y82" i="19"/>
  <c r="S82" i="19"/>
  <c r="R82" i="19"/>
  <c r="Q82" i="19"/>
  <c r="P82" i="19"/>
  <c r="O82" i="19"/>
  <c r="N82" i="19"/>
  <c r="M82" i="19"/>
  <c r="L82" i="19"/>
  <c r="K82" i="19"/>
  <c r="J82" i="19"/>
  <c r="I82" i="19"/>
  <c r="H82" i="19"/>
  <c r="D82" i="19"/>
  <c r="G82" i="19" s="1"/>
  <c r="S81" i="19"/>
  <c r="R81" i="19"/>
  <c r="Q81" i="19"/>
  <c r="P81" i="19"/>
  <c r="O81" i="19"/>
  <c r="N81" i="19"/>
  <c r="M81" i="19"/>
  <c r="L81" i="19"/>
  <c r="K81" i="19"/>
  <c r="J81" i="19"/>
  <c r="I81" i="19"/>
  <c r="H81" i="19"/>
  <c r="D81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D80" i="19"/>
  <c r="S79" i="19"/>
  <c r="R79" i="19"/>
  <c r="Q79" i="19"/>
  <c r="P79" i="19"/>
  <c r="O79" i="19"/>
  <c r="N79" i="19"/>
  <c r="M79" i="19"/>
  <c r="L79" i="19"/>
  <c r="K79" i="19"/>
  <c r="J79" i="19"/>
  <c r="I79" i="19"/>
  <c r="H79" i="19"/>
  <c r="D79" i="19"/>
  <c r="AN78" i="19"/>
  <c r="AM78" i="19"/>
  <c r="AL78" i="19"/>
  <c r="AK78" i="19"/>
  <c r="AJ78" i="19"/>
  <c r="AI78" i="19"/>
  <c r="AH78" i="19"/>
  <c r="AG78" i="19"/>
  <c r="AF78" i="19"/>
  <c r="AE78" i="19"/>
  <c r="AD78" i="19"/>
  <c r="AC78" i="19"/>
  <c r="AB78" i="19"/>
  <c r="AO78" i="19" s="1"/>
  <c r="Y78" i="19"/>
  <c r="S78" i="19"/>
  <c r="R78" i="19"/>
  <c r="Q78" i="19"/>
  <c r="P78" i="19"/>
  <c r="O78" i="19"/>
  <c r="N78" i="19"/>
  <c r="M78" i="19"/>
  <c r="L78" i="19"/>
  <c r="K78" i="19"/>
  <c r="J78" i="19"/>
  <c r="I78" i="19"/>
  <c r="H78" i="19"/>
  <c r="D78" i="19"/>
  <c r="G78" i="19" s="1"/>
  <c r="T78" i="19" s="1"/>
  <c r="AN77" i="19"/>
  <c r="AM77" i="19"/>
  <c r="AL77" i="19"/>
  <c r="AK77" i="19"/>
  <c r="AJ77" i="19"/>
  <c r="AI77" i="19"/>
  <c r="AH77" i="19"/>
  <c r="AG77" i="19"/>
  <c r="AF77" i="19"/>
  <c r="AE77" i="19"/>
  <c r="AD77" i="19"/>
  <c r="AC77" i="19"/>
  <c r="Y77" i="19"/>
  <c r="AB77" i="19" s="1"/>
  <c r="AO77" i="19" s="1"/>
  <c r="S77" i="19"/>
  <c r="R77" i="19"/>
  <c r="Q77" i="19"/>
  <c r="P77" i="19"/>
  <c r="O77" i="19"/>
  <c r="N77" i="19"/>
  <c r="M77" i="19"/>
  <c r="L77" i="19"/>
  <c r="K77" i="19"/>
  <c r="J77" i="19"/>
  <c r="I77" i="19"/>
  <c r="H77" i="19"/>
  <c r="D77" i="19"/>
  <c r="AB70" i="19"/>
  <c r="G70" i="19"/>
  <c r="U68" i="19"/>
  <c r="AP64" i="19"/>
  <c r="AL64" i="19"/>
  <c r="AH64" i="19"/>
  <c r="AF64" i="19"/>
  <c r="AD64" i="19"/>
  <c r="AA64" i="19"/>
  <c r="Z64" i="19"/>
  <c r="U64" i="19"/>
  <c r="M64" i="19"/>
  <c r="H64" i="19"/>
  <c r="F64" i="19"/>
  <c r="E64" i="19"/>
  <c r="E66" i="19" s="1"/>
  <c r="E148" i="19" s="1"/>
  <c r="D64" i="19"/>
  <c r="AO63" i="19"/>
  <c r="AB63" i="19"/>
  <c r="S63" i="19"/>
  <c r="R63" i="19"/>
  <c r="Q63" i="19"/>
  <c r="P63" i="19"/>
  <c r="O63" i="19"/>
  <c r="N63" i="19"/>
  <c r="M63" i="19"/>
  <c r="L63" i="19"/>
  <c r="K63" i="19"/>
  <c r="J63" i="19"/>
  <c r="I63" i="19"/>
  <c r="H63" i="19"/>
  <c r="G63" i="19"/>
  <c r="T63" i="19" s="1"/>
  <c r="D63" i="19"/>
  <c r="AB62" i="19"/>
  <c r="AO62" i="19" s="1"/>
  <c r="S62" i="19"/>
  <c r="S64" i="19" s="1"/>
  <c r="R62" i="19"/>
  <c r="Q62" i="19"/>
  <c r="P62" i="19"/>
  <c r="P64" i="19" s="1"/>
  <c r="O62" i="19"/>
  <c r="O64" i="19" s="1"/>
  <c r="N62" i="19"/>
  <c r="M62" i="19"/>
  <c r="L62" i="19"/>
  <c r="L64" i="19" s="1"/>
  <c r="K62" i="19"/>
  <c r="K64" i="19" s="1"/>
  <c r="J62" i="19"/>
  <c r="I62" i="19"/>
  <c r="H62" i="19"/>
  <c r="G62" i="19"/>
  <c r="T62" i="19" s="1"/>
  <c r="D62" i="19"/>
  <c r="AN61" i="19"/>
  <c r="AN64" i="19" s="1"/>
  <c r="AM61" i="19"/>
  <c r="AM64" i="19" s="1"/>
  <c r="AM66" i="19" s="1"/>
  <c r="AL61" i="19"/>
  <c r="AK61" i="19"/>
  <c r="AK64" i="19" s="1"/>
  <c r="AJ61" i="19"/>
  <c r="AJ64" i="19" s="1"/>
  <c r="AI61" i="19"/>
  <c r="AI64" i="19" s="1"/>
  <c r="AH61" i="19"/>
  <c r="AG61" i="19"/>
  <c r="AG64" i="19" s="1"/>
  <c r="AF61" i="19"/>
  <c r="AE61" i="19"/>
  <c r="AE64" i="19" s="1"/>
  <c r="AD61" i="19"/>
  <c r="AC61" i="19"/>
  <c r="AC64" i="19" s="1"/>
  <c r="Y61" i="19"/>
  <c r="S61" i="19"/>
  <c r="R61" i="19"/>
  <c r="R64" i="19" s="1"/>
  <c r="Q61" i="19"/>
  <c r="Q64" i="19" s="1"/>
  <c r="P61" i="19"/>
  <c r="O61" i="19"/>
  <c r="N61" i="19"/>
  <c r="N64" i="19" s="1"/>
  <c r="M61" i="19"/>
  <c r="L61" i="19"/>
  <c r="K61" i="19"/>
  <c r="J61" i="19"/>
  <c r="J64" i="19" s="1"/>
  <c r="I61" i="19"/>
  <c r="I64" i="19" s="1"/>
  <c r="H61" i="19"/>
  <c r="D61" i="19"/>
  <c r="G61" i="19" s="1"/>
  <c r="AP60" i="19"/>
  <c r="AN60" i="19"/>
  <c r="AM60" i="19"/>
  <c r="AL60" i="19"/>
  <c r="AK60" i="19"/>
  <c r="AJ60" i="19"/>
  <c r="AI60" i="19"/>
  <c r="AH60" i="19"/>
  <c r="AG60" i="19"/>
  <c r="AF60" i="19"/>
  <c r="AE60" i="19"/>
  <c r="AD60" i="19"/>
  <c r="AC60" i="19"/>
  <c r="AB60" i="19"/>
  <c r="AO60" i="19" s="1"/>
  <c r="Y60" i="19"/>
  <c r="U60" i="19"/>
  <c r="S60" i="19"/>
  <c r="R60" i="19"/>
  <c r="Q60" i="19"/>
  <c r="P60" i="19"/>
  <c r="O60" i="19"/>
  <c r="N60" i="19"/>
  <c r="M60" i="19"/>
  <c r="L60" i="19"/>
  <c r="K60" i="19"/>
  <c r="J60" i="19"/>
  <c r="I60" i="19"/>
  <c r="H60" i="19"/>
  <c r="D60" i="19"/>
  <c r="G60" i="19" s="1"/>
  <c r="T60" i="19" s="1"/>
  <c r="AP59" i="19"/>
  <c r="AN59" i="19"/>
  <c r="AM59" i="19"/>
  <c r="AL59" i="19"/>
  <c r="AK59" i="19"/>
  <c r="AJ59" i="19"/>
  <c r="AI59" i="19"/>
  <c r="AH59" i="19"/>
  <c r="AG59" i="19"/>
  <c r="AF59" i="19"/>
  <c r="AE59" i="19"/>
  <c r="AD59" i="19"/>
  <c r="AC59" i="19"/>
  <c r="Y59" i="19"/>
  <c r="AB59" i="19" s="1"/>
  <c r="AO59" i="19" s="1"/>
  <c r="U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D59" i="19"/>
  <c r="G59" i="19" s="1"/>
  <c r="T59" i="19" s="1"/>
  <c r="AP58" i="19"/>
  <c r="AN58" i="19"/>
  <c r="AM58" i="19"/>
  <c r="AL58" i="19"/>
  <c r="AK58" i="19"/>
  <c r="AJ58" i="19"/>
  <c r="AI58" i="19"/>
  <c r="AH58" i="19"/>
  <c r="AG58" i="19"/>
  <c r="AF58" i="19"/>
  <c r="AE58" i="19"/>
  <c r="AD58" i="19"/>
  <c r="AC58" i="19"/>
  <c r="AB58" i="19"/>
  <c r="Y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D58" i="19"/>
  <c r="G58" i="19" s="1"/>
  <c r="T58" i="19" s="1"/>
  <c r="AP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Y57" i="19"/>
  <c r="AB57" i="19" s="1"/>
  <c r="AO57" i="19" s="1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T57" i="19" s="1"/>
  <c r="D57" i="19"/>
  <c r="AN56" i="19"/>
  <c r="AM56" i="19"/>
  <c r="AL56" i="19"/>
  <c r="AK56" i="19"/>
  <c r="AJ56" i="19"/>
  <c r="AI56" i="19"/>
  <c r="AH56" i="19"/>
  <c r="AG56" i="19"/>
  <c r="AF56" i="19"/>
  <c r="AE56" i="19"/>
  <c r="AD56" i="19"/>
  <c r="AC56" i="19"/>
  <c r="Y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D56" i="19"/>
  <c r="AP55" i="19"/>
  <c r="AN55" i="19"/>
  <c r="AM55" i="19"/>
  <c r="AL55" i="19"/>
  <c r="AK55" i="19"/>
  <c r="AJ55" i="19"/>
  <c r="AI55" i="19"/>
  <c r="AH55" i="19"/>
  <c r="AG55" i="19"/>
  <c r="AF55" i="19"/>
  <c r="AE55" i="19"/>
  <c r="AD55" i="19"/>
  <c r="AC55" i="19"/>
  <c r="Y55" i="19"/>
  <c r="AB55" i="19" s="1"/>
  <c r="AO55" i="19" s="1"/>
  <c r="U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D55" i="19"/>
  <c r="AP54" i="19"/>
  <c r="AN54" i="19"/>
  <c r="AM54" i="19"/>
  <c r="AL54" i="19"/>
  <c r="AK54" i="19"/>
  <c r="AJ54" i="19"/>
  <c r="AI54" i="19"/>
  <c r="AH54" i="19"/>
  <c r="AG54" i="19"/>
  <c r="AF54" i="19"/>
  <c r="AE54" i="19"/>
  <c r="AD54" i="19"/>
  <c r="AC54" i="19"/>
  <c r="Y54" i="19"/>
  <c r="AB54" i="19" s="1"/>
  <c r="S54" i="19"/>
  <c r="R54" i="19"/>
  <c r="Q54" i="19"/>
  <c r="P54" i="19"/>
  <c r="O54" i="19"/>
  <c r="N54" i="19"/>
  <c r="M54" i="19"/>
  <c r="L54" i="19"/>
  <c r="K54" i="19"/>
  <c r="J54" i="19"/>
  <c r="I54" i="19"/>
  <c r="H54" i="19"/>
  <c r="D54" i="19"/>
  <c r="G54" i="19" s="1"/>
  <c r="T54" i="19" s="1"/>
  <c r="AP53" i="19"/>
  <c r="AD53" i="19"/>
  <c r="Z53" i="19"/>
  <c r="U53" i="19"/>
  <c r="F53" i="19"/>
  <c r="AN52" i="19"/>
  <c r="AM52" i="19"/>
  <c r="AL52" i="19"/>
  <c r="AK52" i="19"/>
  <c r="AJ52" i="19"/>
  <c r="AI52" i="19"/>
  <c r="AH52" i="19"/>
  <c r="AG52" i="19"/>
  <c r="AF52" i="19"/>
  <c r="AE52" i="19"/>
  <c r="AD52" i="19"/>
  <c r="AC52" i="19"/>
  <c r="Y52" i="19"/>
  <c r="AB52" i="19" s="1"/>
  <c r="AO52" i="19" s="1"/>
  <c r="S52" i="19"/>
  <c r="R52" i="19"/>
  <c r="Q52" i="19"/>
  <c r="P52" i="19"/>
  <c r="O52" i="19"/>
  <c r="N52" i="19"/>
  <c r="M52" i="19"/>
  <c r="L52" i="19"/>
  <c r="K52" i="19"/>
  <c r="J52" i="19"/>
  <c r="I52" i="19"/>
  <c r="H52" i="19"/>
  <c r="D52" i="19"/>
  <c r="G52" i="19" s="1"/>
  <c r="T52" i="19" s="1"/>
  <c r="AN51" i="19"/>
  <c r="AM51" i="19"/>
  <c r="AL51" i="19"/>
  <c r="AK51" i="19"/>
  <c r="AJ51" i="19"/>
  <c r="AI51" i="19"/>
  <c r="AH51" i="19"/>
  <c r="AG51" i="19"/>
  <c r="AF51" i="19"/>
  <c r="AE51" i="19"/>
  <c r="AD51" i="19"/>
  <c r="AC51" i="19"/>
  <c r="AB51" i="19"/>
  <c r="AO51" i="19" s="1"/>
  <c r="Y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D51" i="19"/>
  <c r="G51" i="19" s="1"/>
  <c r="T51" i="19" s="1"/>
  <c r="AN50" i="19"/>
  <c r="AM50" i="19"/>
  <c r="AL50" i="19"/>
  <c r="AK50" i="19"/>
  <c r="AJ50" i="19"/>
  <c r="AI50" i="19"/>
  <c r="AI53" i="19" s="1"/>
  <c r="AH50" i="19"/>
  <c r="AG50" i="19"/>
  <c r="AF50" i="19"/>
  <c r="AE50" i="19"/>
  <c r="AE53" i="19" s="1"/>
  <c r="AD50" i="19"/>
  <c r="AC50" i="19"/>
  <c r="AB50" i="19"/>
  <c r="Y50" i="19"/>
  <c r="Y53" i="19" s="1"/>
  <c r="S50" i="19"/>
  <c r="R50" i="19"/>
  <c r="Q50" i="19"/>
  <c r="Q53" i="19" s="1"/>
  <c r="P50" i="19"/>
  <c r="O50" i="19"/>
  <c r="N50" i="19"/>
  <c r="M50" i="19"/>
  <c r="M53" i="19" s="1"/>
  <c r="L50" i="19"/>
  <c r="K50" i="19"/>
  <c r="J50" i="19"/>
  <c r="I50" i="19"/>
  <c r="I53" i="19" s="1"/>
  <c r="I66" i="19" s="1"/>
  <c r="H50" i="19"/>
  <c r="D50" i="19"/>
  <c r="G50" i="19" s="1"/>
  <c r="AN49" i="19"/>
  <c r="AM49" i="19"/>
  <c r="AL49" i="19"/>
  <c r="AK49" i="19"/>
  <c r="AJ49" i="19"/>
  <c r="AI49" i="19"/>
  <c r="AH49" i="19"/>
  <c r="AG49" i="19"/>
  <c r="AF49" i="19"/>
  <c r="AE49" i="19"/>
  <c r="AD49" i="19"/>
  <c r="AC49" i="19"/>
  <c r="AB49" i="19"/>
  <c r="AO49" i="19" s="1"/>
  <c r="Y49" i="19"/>
  <c r="S49" i="19"/>
  <c r="S53" i="19" s="1"/>
  <c r="R49" i="19"/>
  <c r="R53" i="19" s="1"/>
  <c r="Q49" i="19"/>
  <c r="P49" i="19"/>
  <c r="O49" i="19"/>
  <c r="O53" i="19" s="1"/>
  <c r="N49" i="19"/>
  <c r="N53" i="19" s="1"/>
  <c r="M49" i="19"/>
  <c r="L49" i="19"/>
  <c r="K49" i="19"/>
  <c r="K53" i="19" s="1"/>
  <c r="J49" i="19"/>
  <c r="J53" i="19" s="1"/>
  <c r="I49" i="19"/>
  <c r="H49" i="19"/>
  <c r="D49" i="19"/>
  <c r="D53" i="19" s="1"/>
  <c r="AN48" i="19"/>
  <c r="AM48" i="19"/>
  <c r="AM53" i="19" s="1"/>
  <c r="AL48" i="19"/>
  <c r="AL53" i="19" s="1"/>
  <c r="AK48" i="19"/>
  <c r="AK53" i="19" s="1"/>
  <c r="AJ48" i="19"/>
  <c r="AI48" i="19"/>
  <c r="AH48" i="19"/>
  <c r="AH53" i="19" s="1"/>
  <c r="AG48" i="19"/>
  <c r="AG53" i="19" s="1"/>
  <c r="AF48" i="19"/>
  <c r="AE48" i="19"/>
  <c r="AD48" i="19"/>
  <c r="AC48" i="19"/>
  <c r="AC53" i="19" s="1"/>
  <c r="Y48" i="19"/>
  <c r="AB48" i="19" s="1"/>
  <c r="AN47" i="19"/>
  <c r="AM47" i="19"/>
  <c r="AL47" i="19"/>
  <c r="AK47" i="19"/>
  <c r="AJ47" i="19"/>
  <c r="AI47" i="19"/>
  <c r="AH47" i="19"/>
  <c r="AG47" i="19"/>
  <c r="AF47" i="19"/>
  <c r="AE47" i="19"/>
  <c r="AD47" i="19"/>
  <c r="AC47" i="19"/>
  <c r="Y47" i="19"/>
  <c r="AB47" i="19" s="1"/>
  <c r="AP46" i="19"/>
  <c r="AN46" i="19"/>
  <c r="AM46" i="19"/>
  <c r="AL46" i="19"/>
  <c r="AK46" i="19"/>
  <c r="AJ46" i="19"/>
  <c r="AI46" i="19"/>
  <c r="AH46" i="19"/>
  <c r="AG46" i="19"/>
  <c r="AF46" i="19"/>
  <c r="AE46" i="19"/>
  <c r="AD46" i="19"/>
  <c r="AC46" i="19"/>
  <c r="Y46" i="19"/>
  <c r="AB46" i="19" s="1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D46" i="19"/>
  <c r="AM44" i="19"/>
  <c r="AI44" i="19"/>
  <c r="AB44" i="19"/>
  <c r="AA44" i="19"/>
  <c r="Z44" i="19"/>
  <c r="Z66" i="19" s="1"/>
  <c r="Z68" i="19" s="1"/>
  <c r="U44" i="19"/>
  <c r="P44" i="19"/>
  <c r="H44" i="19"/>
  <c r="F44" i="19"/>
  <c r="AP43" i="19"/>
  <c r="AP44" i="19" s="1"/>
  <c r="AN43" i="19"/>
  <c r="AM43" i="19"/>
  <c r="AL43" i="19"/>
  <c r="AK43" i="19"/>
  <c r="AJ43" i="19"/>
  <c r="AI43" i="19"/>
  <c r="AH43" i="19"/>
  <c r="AH44" i="19" s="1"/>
  <c r="AG43" i="19"/>
  <c r="AF43" i="19"/>
  <c r="AE43" i="19"/>
  <c r="AD43" i="19"/>
  <c r="AD44" i="19" s="1"/>
  <c r="AC43" i="19"/>
  <c r="AO43" i="19" s="1"/>
  <c r="Y43" i="19"/>
  <c r="AB43" i="19" s="1"/>
  <c r="S43" i="19"/>
  <c r="R43" i="19"/>
  <c r="Q43" i="19"/>
  <c r="P43" i="19"/>
  <c r="O43" i="19"/>
  <c r="O44" i="19" s="1"/>
  <c r="N43" i="19"/>
  <c r="M43" i="19"/>
  <c r="L43" i="19"/>
  <c r="L44" i="19" s="1"/>
  <c r="K43" i="19"/>
  <c r="K44" i="19" s="1"/>
  <c r="J43" i="19"/>
  <c r="I43" i="19"/>
  <c r="H43" i="19"/>
  <c r="G43" i="19"/>
  <c r="T43" i="19" s="1"/>
  <c r="D43" i="19"/>
  <c r="AN42" i="19"/>
  <c r="AN44" i="19" s="1"/>
  <c r="AM42" i="19"/>
  <c r="AL42" i="19"/>
  <c r="AL44" i="19" s="1"/>
  <c r="AK42" i="19"/>
  <c r="AJ42" i="19"/>
  <c r="AJ44" i="19" s="1"/>
  <c r="AI42" i="19"/>
  <c r="AH42" i="19"/>
  <c r="AG42" i="19"/>
  <c r="AF42" i="19"/>
  <c r="AF44" i="19" s="1"/>
  <c r="AE42" i="19"/>
  <c r="AE44" i="19" s="1"/>
  <c r="AD42" i="19"/>
  <c r="AC42" i="19"/>
  <c r="AB42" i="19"/>
  <c r="AO42" i="19" s="1"/>
  <c r="Y42" i="19"/>
  <c r="Y44" i="19" s="1"/>
  <c r="S42" i="19"/>
  <c r="S44" i="19" s="1"/>
  <c r="R42" i="19"/>
  <c r="R44" i="19" s="1"/>
  <c r="Q42" i="19"/>
  <c r="Q44" i="19" s="1"/>
  <c r="P42" i="19"/>
  <c r="O42" i="19"/>
  <c r="N42" i="19"/>
  <c r="N44" i="19" s="1"/>
  <c r="M42" i="19"/>
  <c r="M44" i="19" s="1"/>
  <c r="L42" i="19"/>
  <c r="K42" i="19"/>
  <c r="J42" i="19"/>
  <c r="J44" i="19" s="1"/>
  <c r="I42" i="19"/>
  <c r="I44" i="19" s="1"/>
  <c r="H42" i="19"/>
  <c r="D42" i="19"/>
  <c r="AB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D39" i="19"/>
  <c r="G39" i="19" s="1"/>
  <c r="AN37" i="19"/>
  <c r="AM37" i="19"/>
  <c r="AL37" i="19"/>
  <c r="AK37" i="19"/>
  <c r="AJ37" i="19"/>
  <c r="AI37" i="19"/>
  <c r="AH37" i="19"/>
  <c r="AG37" i="19"/>
  <c r="AF37" i="19"/>
  <c r="AE37" i="19"/>
  <c r="AD37" i="19"/>
  <c r="AC37" i="19"/>
  <c r="Y37" i="19"/>
  <c r="AB37" i="19" s="1"/>
  <c r="AO37" i="19" s="1"/>
  <c r="S37" i="19"/>
  <c r="R37" i="19"/>
  <c r="Q37" i="19"/>
  <c r="P37" i="19"/>
  <c r="O37" i="19"/>
  <c r="N37" i="19"/>
  <c r="M37" i="19"/>
  <c r="L37" i="19"/>
  <c r="K37" i="19"/>
  <c r="J37" i="19"/>
  <c r="I37" i="19"/>
  <c r="H37" i="19"/>
  <c r="T37" i="19" s="1"/>
  <c r="G37" i="19"/>
  <c r="D37" i="19"/>
  <c r="AP36" i="19"/>
  <c r="AN36" i="19"/>
  <c r="AM36" i="19"/>
  <c r="AL36" i="19"/>
  <c r="AK36" i="19"/>
  <c r="AJ36" i="19"/>
  <c r="AI36" i="19"/>
  <c r="AH36" i="19"/>
  <c r="AG36" i="19"/>
  <c r="AF36" i="19"/>
  <c r="AE36" i="19"/>
  <c r="AD36" i="19"/>
  <c r="AC36" i="19"/>
  <c r="AO36" i="19" s="1"/>
  <c r="AB36" i="19"/>
  <c r="Y36" i="19"/>
  <c r="U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T36" i="19" s="1"/>
  <c r="G36" i="19"/>
  <c r="D36" i="19"/>
  <c r="AP35" i="19"/>
  <c r="AN35" i="19"/>
  <c r="AM35" i="19"/>
  <c r="AL35" i="19"/>
  <c r="AK35" i="19"/>
  <c r="AJ35" i="19"/>
  <c r="AI35" i="19"/>
  <c r="AH35" i="19"/>
  <c r="AG35" i="19"/>
  <c r="AF35" i="19"/>
  <c r="AE35" i="19"/>
  <c r="AD35" i="19"/>
  <c r="AC35" i="19"/>
  <c r="AO35" i="19" s="1"/>
  <c r="AB35" i="19"/>
  <c r="Y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D35" i="19"/>
  <c r="G35" i="19" s="1"/>
  <c r="T35" i="19" s="1"/>
  <c r="AM34" i="19"/>
  <c r="AI34" i="19"/>
  <c r="AE34" i="19"/>
  <c r="AA34" i="19"/>
  <c r="AA66" i="19" s="1"/>
  <c r="AA68" i="19" s="1"/>
  <c r="AA71" i="19" s="1"/>
  <c r="Z34" i="19"/>
  <c r="U34" i="19"/>
  <c r="U66" i="19" s="1"/>
  <c r="P34" i="19"/>
  <c r="H34" i="19"/>
  <c r="F34" i="19"/>
  <c r="D34" i="19"/>
  <c r="AP33" i="19"/>
  <c r="AN33" i="19"/>
  <c r="AM33" i="19"/>
  <c r="AL33" i="19"/>
  <c r="AK33" i="19"/>
  <c r="AJ33" i="19"/>
  <c r="AI33" i="19"/>
  <c r="AH33" i="19"/>
  <c r="AG33" i="19"/>
  <c r="AF33" i="19"/>
  <c r="AE33" i="19"/>
  <c r="AD33" i="19"/>
  <c r="AC33" i="19"/>
  <c r="AO33" i="19" s="1"/>
  <c r="Y33" i="19"/>
  <c r="AB33" i="19" s="1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T33" i="19" s="1"/>
  <c r="D33" i="19"/>
  <c r="AP32" i="19"/>
  <c r="AN32" i="19"/>
  <c r="AN34" i="19" s="1"/>
  <c r="AM32" i="19"/>
  <c r="AL32" i="19"/>
  <c r="AK32" i="19"/>
  <c r="AK34" i="19" s="1"/>
  <c r="AJ32" i="19"/>
  <c r="AJ34" i="19" s="1"/>
  <c r="AI32" i="19"/>
  <c r="AH32" i="19"/>
  <c r="AG32" i="19"/>
  <c r="AG34" i="19" s="1"/>
  <c r="AF32" i="19"/>
  <c r="AF34" i="19" s="1"/>
  <c r="AE32" i="19"/>
  <c r="AD32" i="19"/>
  <c r="AC32" i="19"/>
  <c r="AC34" i="19" s="1"/>
  <c r="AB32" i="19"/>
  <c r="AO32" i="19" s="1"/>
  <c r="Y32" i="19"/>
  <c r="U32" i="19"/>
  <c r="S32" i="19"/>
  <c r="S34" i="19" s="1"/>
  <c r="S66" i="19" s="1"/>
  <c r="R32" i="19"/>
  <c r="R34" i="19" s="1"/>
  <c r="Q32" i="19"/>
  <c r="Q34" i="19" s="1"/>
  <c r="P32" i="19"/>
  <c r="O32" i="19"/>
  <c r="O34" i="19" s="1"/>
  <c r="O66" i="19" s="1"/>
  <c r="N32" i="19"/>
  <c r="N34" i="19" s="1"/>
  <c r="M32" i="19"/>
  <c r="M34" i="19" s="1"/>
  <c r="L32" i="19"/>
  <c r="L34" i="19" s="1"/>
  <c r="K32" i="19"/>
  <c r="K34" i="19" s="1"/>
  <c r="K66" i="19" s="1"/>
  <c r="J32" i="19"/>
  <c r="J34" i="19" s="1"/>
  <c r="I32" i="19"/>
  <c r="I34" i="19" s="1"/>
  <c r="H32" i="19"/>
  <c r="G32" i="19"/>
  <c r="G34" i="19" s="1"/>
  <c r="D32" i="19"/>
  <c r="AN31" i="19"/>
  <c r="AM31" i="19"/>
  <c r="AL31" i="19"/>
  <c r="AK31" i="19"/>
  <c r="AJ31" i="19"/>
  <c r="AI31" i="19"/>
  <c r="AH31" i="19"/>
  <c r="AG31" i="19"/>
  <c r="AF31" i="19"/>
  <c r="AE31" i="19"/>
  <c r="AD31" i="19"/>
  <c r="AC31" i="19"/>
  <c r="Y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D31" i="19"/>
  <c r="AP30" i="19"/>
  <c r="AN30" i="19"/>
  <c r="AM30" i="19"/>
  <c r="AL30" i="19"/>
  <c r="AK30" i="19"/>
  <c r="AJ30" i="19"/>
  <c r="AI30" i="19"/>
  <c r="AH30" i="19"/>
  <c r="AG30" i="19"/>
  <c r="AF30" i="19"/>
  <c r="AE30" i="19"/>
  <c r="AD30" i="19"/>
  <c r="AC30" i="19"/>
  <c r="Y30" i="19"/>
  <c r="AB30" i="19" s="1"/>
  <c r="U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D30" i="19"/>
  <c r="G30" i="19" s="1"/>
  <c r="AP29" i="19"/>
  <c r="AN29" i="19"/>
  <c r="AM29" i="19"/>
  <c r="AL29" i="19"/>
  <c r="AK29" i="19"/>
  <c r="AJ29" i="19"/>
  <c r="AI29" i="19"/>
  <c r="AH29" i="19"/>
  <c r="AG29" i="19"/>
  <c r="AF29" i="19"/>
  <c r="AE29" i="19"/>
  <c r="AD29" i="19"/>
  <c r="AC29" i="19"/>
  <c r="Y29" i="19"/>
  <c r="AB29" i="19" s="1"/>
  <c r="S29" i="19"/>
  <c r="R29" i="19"/>
  <c r="Q29" i="19"/>
  <c r="P29" i="19"/>
  <c r="O29" i="19"/>
  <c r="N29" i="19"/>
  <c r="M29" i="19"/>
  <c r="L29" i="19"/>
  <c r="K29" i="19"/>
  <c r="J29" i="19"/>
  <c r="I29" i="19"/>
  <c r="H29" i="19"/>
  <c r="D29" i="19"/>
  <c r="G29" i="19" s="1"/>
  <c r="T29" i="19" s="1"/>
  <c r="AP28" i="19"/>
  <c r="AN28" i="19"/>
  <c r="AM28" i="19"/>
  <c r="AL28" i="19"/>
  <c r="AK28" i="19"/>
  <c r="AJ28" i="19"/>
  <c r="AI28" i="19"/>
  <c r="AH28" i="19"/>
  <c r="AG28" i="19"/>
  <c r="AF28" i="19"/>
  <c r="AE28" i="19"/>
  <c r="AD28" i="19"/>
  <c r="AC28" i="19"/>
  <c r="AO28" i="19" s="1"/>
  <c r="Y28" i="19"/>
  <c r="AB28" i="19" s="1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T28" i="19" s="1"/>
  <c r="D28" i="19"/>
  <c r="AN27" i="19"/>
  <c r="AM27" i="19"/>
  <c r="AL27" i="19"/>
  <c r="AK27" i="19"/>
  <c r="AJ27" i="19"/>
  <c r="AI27" i="19"/>
  <c r="AH27" i="19"/>
  <c r="AG27" i="19"/>
  <c r="AF27" i="19"/>
  <c r="AE27" i="19"/>
  <c r="AD27" i="19"/>
  <c r="AC27" i="19"/>
  <c r="Y27" i="19"/>
  <c r="AB27" i="19" s="1"/>
  <c r="AO27" i="19" s="1"/>
  <c r="S27" i="19"/>
  <c r="R27" i="19"/>
  <c r="Q27" i="19"/>
  <c r="P27" i="19"/>
  <c r="O27" i="19"/>
  <c r="N27" i="19"/>
  <c r="M27" i="19"/>
  <c r="L27" i="19"/>
  <c r="K27" i="19"/>
  <c r="J27" i="19"/>
  <c r="I27" i="19"/>
  <c r="H27" i="19"/>
  <c r="D27" i="19"/>
  <c r="G27" i="19" s="1"/>
  <c r="T27" i="19" s="1"/>
  <c r="AN23" i="19"/>
  <c r="AM23" i="19"/>
  <c r="AL23" i="19"/>
  <c r="AK23" i="19"/>
  <c r="AJ23" i="19"/>
  <c r="AI23" i="19"/>
  <c r="AH23" i="19"/>
  <c r="AG23" i="19"/>
  <c r="AF23" i="19"/>
  <c r="AE23" i="19"/>
  <c r="AD23" i="19"/>
  <c r="AC23" i="19"/>
  <c r="AO23" i="19" s="1"/>
  <c r="Y23" i="19"/>
  <c r="AB23" i="19" s="1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T23" i="19" s="1"/>
  <c r="D23" i="19"/>
  <c r="AP22" i="19"/>
  <c r="AN22" i="19"/>
  <c r="AM22" i="19"/>
  <c r="AL22" i="19"/>
  <c r="AK22" i="19"/>
  <c r="AJ22" i="19"/>
  <c r="AI22" i="19"/>
  <c r="AH22" i="19"/>
  <c r="AG22" i="19"/>
  <c r="AF22" i="19"/>
  <c r="AE22" i="19"/>
  <c r="AD22" i="19"/>
  <c r="AC22" i="19"/>
  <c r="AB22" i="19"/>
  <c r="AO22" i="19" s="1"/>
  <c r="Y22" i="19"/>
  <c r="U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T22" i="19" s="1"/>
  <c r="D22" i="19"/>
  <c r="AP21" i="19"/>
  <c r="AN21" i="19"/>
  <c r="AM21" i="19"/>
  <c r="AL21" i="19"/>
  <c r="AK21" i="19"/>
  <c r="AJ21" i="19"/>
  <c r="AI21" i="19"/>
  <c r="AH21" i="19"/>
  <c r="AG21" i="19"/>
  <c r="AF21" i="19"/>
  <c r="AE21" i="19"/>
  <c r="AD21" i="19"/>
  <c r="AC21" i="19"/>
  <c r="AB21" i="19"/>
  <c r="AO21" i="19" s="1"/>
  <c r="Y21" i="19"/>
  <c r="U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T21" i="19" s="1"/>
  <c r="D21" i="19"/>
  <c r="AP20" i="19"/>
  <c r="AN20" i="19"/>
  <c r="AM20" i="19"/>
  <c r="AL20" i="19"/>
  <c r="AK20" i="19"/>
  <c r="AJ20" i="19"/>
  <c r="AI20" i="19"/>
  <c r="AH20" i="19"/>
  <c r="AG20" i="19"/>
  <c r="AF20" i="19"/>
  <c r="AE20" i="19"/>
  <c r="AD20" i="19"/>
  <c r="AC20" i="19"/>
  <c r="AB20" i="19"/>
  <c r="AO20" i="19" s="1"/>
  <c r="Y20" i="19"/>
  <c r="U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T20" i="19" s="1"/>
  <c r="D20" i="19"/>
  <c r="AB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T19" i="19" s="1"/>
  <c r="D19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D17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O16" i="19" s="1"/>
  <c r="Y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D16" i="19"/>
  <c r="G16" i="19" s="1"/>
  <c r="T16" i="19" s="1"/>
  <c r="AP15" i="19"/>
  <c r="AN15" i="19"/>
  <c r="AM15" i="19"/>
  <c r="AL15" i="19"/>
  <c r="AK15" i="19"/>
  <c r="AJ15" i="19"/>
  <c r="AI15" i="19"/>
  <c r="AH15" i="19"/>
  <c r="AG15" i="19"/>
  <c r="AF15" i="19"/>
  <c r="AE15" i="19"/>
  <c r="AD15" i="19"/>
  <c r="AC15" i="19"/>
  <c r="AB15" i="19"/>
  <c r="AO15" i="19" s="1"/>
  <c r="Y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D15" i="19"/>
  <c r="G15" i="19" s="1"/>
  <c r="AN14" i="19"/>
  <c r="AM14" i="19"/>
  <c r="AL14" i="19"/>
  <c r="AK14" i="19"/>
  <c r="AJ14" i="19"/>
  <c r="AI14" i="19"/>
  <c r="AH14" i="19"/>
  <c r="AG14" i="19"/>
  <c r="AF14" i="19"/>
  <c r="AE14" i="19"/>
  <c r="AD14" i="19"/>
  <c r="AC14" i="19"/>
  <c r="AO14" i="19" s="1"/>
  <c r="Y14" i="19"/>
  <c r="AB14" i="19" s="1"/>
  <c r="U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D14" i="19"/>
  <c r="G14" i="19" s="1"/>
  <c r="T14" i="19" s="1"/>
  <c r="AN13" i="19"/>
  <c r="AM13" i="19"/>
  <c r="AL13" i="19"/>
  <c r="AK13" i="19"/>
  <c r="AJ13" i="19"/>
  <c r="AI13" i="19"/>
  <c r="AH13" i="19"/>
  <c r="AG13" i="19"/>
  <c r="AF13" i="19"/>
  <c r="AE13" i="19"/>
  <c r="AD13" i="19"/>
  <c r="AC13" i="19"/>
  <c r="AO13" i="19" s="1"/>
  <c r="AB13" i="19"/>
  <c r="Y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D13" i="19"/>
  <c r="AP12" i="19"/>
  <c r="AN12" i="19"/>
  <c r="AM12" i="19"/>
  <c r="AL12" i="19"/>
  <c r="AK12" i="19"/>
  <c r="AJ12" i="19"/>
  <c r="AI12" i="19"/>
  <c r="AH12" i="19"/>
  <c r="AG12" i="19"/>
  <c r="AF12" i="19"/>
  <c r="AE12" i="19"/>
  <c r="AD12" i="19"/>
  <c r="AC12" i="19"/>
  <c r="Y12" i="19"/>
  <c r="AB12" i="19" s="1"/>
  <c r="AO12" i="19" s="1"/>
  <c r="U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D12" i="19"/>
  <c r="G12" i="19" s="1"/>
  <c r="T12" i="19" s="1"/>
  <c r="S11" i="19"/>
  <c r="R11" i="19"/>
  <c r="Q11" i="19"/>
  <c r="P11" i="19"/>
  <c r="O11" i="19"/>
  <c r="N11" i="19"/>
  <c r="M11" i="19"/>
  <c r="L11" i="19"/>
  <c r="K11" i="19"/>
  <c r="J11" i="19"/>
  <c r="I11" i="19"/>
  <c r="H11" i="19"/>
  <c r="D11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D10" i="19"/>
  <c r="AP9" i="19"/>
  <c r="AN9" i="19"/>
  <c r="AM9" i="19"/>
  <c r="AL9" i="19"/>
  <c r="AK9" i="19"/>
  <c r="AJ9" i="19"/>
  <c r="AI9" i="19"/>
  <c r="AH9" i="19"/>
  <c r="AG9" i="19"/>
  <c r="AF9" i="19"/>
  <c r="AE9" i="19"/>
  <c r="AD9" i="19"/>
  <c r="AC9" i="19"/>
  <c r="Y9" i="19"/>
  <c r="AB9" i="19" s="1"/>
  <c r="AO9" i="19" s="1"/>
  <c r="S9" i="19"/>
  <c r="R9" i="19"/>
  <c r="Q9" i="19"/>
  <c r="P9" i="19"/>
  <c r="O9" i="19"/>
  <c r="N9" i="19"/>
  <c r="M9" i="19"/>
  <c r="L9" i="19"/>
  <c r="K9" i="19"/>
  <c r="J9" i="19"/>
  <c r="I9" i="19"/>
  <c r="H9" i="19"/>
  <c r="T9" i="19" s="1"/>
  <c r="G9" i="19"/>
  <c r="D9" i="19"/>
  <c r="AB8" i="19"/>
  <c r="S8" i="19"/>
  <c r="R8" i="19"/>
  <c r="Q8" i="19"/>
  <c r="P8" i="19"/>
  <c r="O8" i="19"/>
  <c r="N8" i="19"/>
  <c r="M8" i="19"/>
  <c r="L8" i="19"/>
  <c r="K8" i="19"/>
  <c r="J8" i="19"/>
  <c r="I8" i="19"/>
  <c r="H8" i="19"/>
  <c r="T8" i="19" s="1"/>
  <c r="G8" i="19"/>
  <c r="D8" i="19"/>
  <c r="S6" i="19"/>
  <c r="R6" i="19"/>
  <c r="Q6" i="19"/>
  <c r="P6" i="19"/>
  <c r="O6" i="19"/>
  <c r="N6" i="19"/>
  <c r="M6" i="19"/>
  <c r="L6" i="19"/>
  <c r="K6" i="19"/>
  <c r="J6" i="19"/>
  <c r="I6" i="19"/>
  <c r="H6" i="19"/>
  <c r="D6" i="19"/>
  <c r="AN5" i="19"/>
  <c r="AM5" i="19"/>
  <c r="AL5" i="19"/>
  <c r="AK5" i="19"/>
  <c r="AJ5" i="19"/>
  <c r="AI5" i="19"/>
  <c r="AH5" i="19"/>
  <c r="AG5" i="19"/>
  <c r="AF5" i="19"/>
  <c r="AE5" i="19"/>
  <c r="AD5" i="19"/>
  <c r="AC5" i="19"/>
  <c r="AO5" i="19" s="1"/>
  <c r="AB5" i="19"/>
  <c r="Y5" i="19"/>
  <c r="S5" i="19"/>
  <c r="R5" i="19"/>
  <c r="Q5" i="19"/>
  <c r="P5" i="19"/>
  <c r="O5" i="19"/>
  <c r="N5" i="19"/>
  <c r="M5" i="19"/>
  <c r="L5" i="19"/>
  <c r="K5" i="19"/>
  <c r="J5" i="19"/>
  <c r="I5" i="19"/>
  <c r="H5" i="19"/>
  <c r="G5" i="19"/>
  <c r="D5" i="19"/>
  <c r="AN4" i="19"/>
  <c r="AM4" i="19"/>
  <c r="AL4" i="19"/>
  <c r="AK4" i="19"/>
  <c r="AJ4" i="19"/>
  <c r="AI4" i="19"/>
  <c r="AH4" i="19"/>
  <c r="AG4" i="19"/>
  <c r="AF4" i="19"/>
  <c r="AE4" i="19"/>
  <c r="AD4" i="19"/>
  <c r="AC4" i="19"/>
  <c r="Y4" i="19"/>
  <c r="AB4" i="19" s="1"/>
  <c r="S4" i="19"/>
  <c r="R4" i="19"/>
  <c r="Q4" i="19"/>
  <c r="P4" i="19"/>
  <c r="O4" i="19"/>
  <c r="N4" i="19"/>
  <c r="M4" i="19"/>
  <c r="L4" i="19"/>
  <c r="K4" i="19"/>
  <c r="J4" i="19"/>
  <c r="I4" i="19"/>
  <c r="H4" i="19"/>
  <c r="D4" i="19"/>
  <c r="G4" i="19" s="1"/>
  <c r="T4" i="19" s="1"/>
  <c r="P35" i="20" l="1"/>
  <c r="P36" i="20" s="1"/>
  <c r="P69" i="20"/>
  <c r="P71" i="20" s="1"/>
  <c r="P73" i="20"/>
  <c r="P75" i="20" s="1"/>
  <c r="P109" i="20"/>
  <c r="P107" i="20"/>
  <c r="P152" i="20"/>
  <c r="P153" i="20" s="1"/>
  <c r="P142" i="20"/>
  <c r="P155" i="20"/>
  <c r="P157" i="20" s="1"/>
  <c r="P8" i="20"/>
  <c r="P21" i="20"/>
  <c r="P22" i="20"/>
  <c r="P29" i="20"/>
  <c r="P30" i="20"/>
  <c r="P41" i="20"/>
  <c r="P42" i="20"/>
  <c r="P43" i="20"/>
  <c r="P47" i="20"/>
  <c r="P48" i="20"/>
  <c r="P57" i="20"/>
  <c r="P59" i="20" s="1"/>
  <c r="P134" i="20"/>
  <c r="P156" i="20"/>
  <c r="P169" i="20"/>
  <c r="P172" i="20"/>
  <c r="P65" i="20"/>
  <c r="P67" i="20" s="1"/>
  <c r="K109" i="20"/>
  <c r="P136" i="20"/>
  <c r="P137" i="20"/>
  <c r="P138" i="20"/>
  <c r="P148" i="20"/>
  <c r="P159" i="20"/>
  <c r="P161" i="20"/>
  <c r="P163" i="20" s="1"/>
  <c r="D167" i="20"/>
  <c r="H167" i="20"/>
  <c r="L167" i="20"/>
  <c r="P165" i="20"/>
  <c r="P167" i="20" s="1"/>
  <c r="C4" i="20"/>
  <c r="D2" i="20" s="1"/>
  <c r="P53" i="20"/>
  <c r="P61" i="20"/>
  <c r="P63" i="20" s="1"/>
  <c r="P96" i="20"/>
  <c r="P98" i="20" s="1"/>
  <c r="P123" i="20"/>
  <c r="P125" i="20" s="1"/>
  <c r="P124" i="20"/>
  <c r="P128" i="20"/>
  <c r="P116" i="20"/>
  <c r="G157" i="20"/>
  <c r="K157" i="20"/>
  <c r="O157" i="20"/>
  <c r="K139" i="19"/>
  <c r="K68" i="19"/>
  <c r="S139" i="19"/>
  <c r="S140" i="19" s="1"/>
  <c r="S68" i="19"/>
  <c r="I139" i="19"/>
  <c r="I68" i="19"/>
  <c r="I148" i="19"/>
  <c r="O148" i="19"/>
  <c r="O68" i="19"/>
  <c r="O139" i="19"/>
  <c r="O140" i="19" s="1"/>
  <c r="AJ66" i="19"/>
  <c r="AN66" i="19"/>
  <c r="AM68" i="19"/>
  <c r="M183" i="19"/>
  <c r="M149" i="19" s="1"/>
  <c r="T5" i="19"/>
  <c r="T61" i="19"/>
  <c r="G64" i="19"/>
  <c r="T64" i="19" s="1"/>
  <c r="AO82" i="19"/>
  <c r="AB89" i="19"/>
  <c r="AO86" i="19"/>
  <c r="T15" i="19"/>
  <c r="T32" i="19"/>
  <c r="AB34" i="19"/>
  <c r="D44" i="19"/>
  <c r="D66" i="19" s="1"/>
  <c r="G42" i="19"/>
  <c r="AO46" i="19"/>
  <c r="T55" i="19"/>
  <c r="AO58" i="19"/>
  <c r="Y64" i="19"/>
  <c r="AB61" i="19"/>
  <c r="G89" i="19"/>
  <c r="G135" i="19" s="1"/>
  <c r="G137" i="19" s="1"/>
  <c r="T86" i="19"/>
  <c r="T135" i="19" s="1"/>
  <c r="T137" i="19" s="1"/>
  <c r="S135" i="19"/>
  <c r="S137" i="19" s="1"/>
  <c r="S147" i="19" s="1"/>
  <c r="AG135" i="19"/>
  <c r="AG137" i="19" s="1"/>
  <c r="D135" i="19"/>
  <c r="D137" i="19" s="1"/>
  <c r="AI135" i="19"/>
  <c r="AI137" i="19" s="1"/>
  <c r="AO92" i="19"/>
  <c r="T111" i="19"/>
  <c r="AO116" i="19"/>
  <c r="AO4" i="19"/>
  <c r="M66" i="19"/>
  <c r="Q66" i="19"/>
  <c r="AD34" i="19"/>
  <c r="AD66" i="19" s="1"/>
  <c r="AH34" i="19"/>
  <c r="AH66" i="19" s="1"/>
  <c r="AL34" i="19"/>
  <c r="AL66" i="19" s="1"/>
  <c r="AP34" i="19"/>
  <c r="AP66" i="19" s="1"/>
  <c r="AE66" i="19"/>
  <c r="G49" i="19"/>
  <c r="T50" i="19"/>
  <c r="AO54" i="19"/>
  <c r="E68" i="19"/>
  <c r="T82" i="19"/>
  <c r="H135" i="19"/>
  <c r="H137" i="19" s="1"/>
  <c r="P135" i="19"/>
  <c r="P137" i="19" s="1"/>
  <c r="AH135" i="19"/>
  <c r="AH137" i="19" s="1"/>
  <c r="AL135" i="19"/>
  <c r="AL137" i="19" s="1"/>
  <c r="Q135" i="19"/>
  <c r="Q137" i="19" s="1"/>
  <c r="T93" i="19"/>
  <c r="AO119" i="19"/>
  <c r="AO125" i="19"/>
  <c r="I163" i="19"/>
  <c r="Q163" i="19"/>
  <c r="Q183" i="19" s="1"/>
  <c r="Q149" i="19" s="1"/>
  <c r="H163" i="19"/>
  <c r="H183" i="19" s="1"/>
  <c r="H149" i="19" s="1"/>
  <c r="L163" i="19"/>
  <c r="L183" i="19" s="1"/>
  <c r="L149" i="19" s="1"/>
  <c r="T180" i="19"/>
  <c r="Z187" i="19"/>
  <c r="Q206" i="19"/>
  <c r="M206" i="19"/>
  <c r="T13" i="19"/>
  <c r="H66" i="19"/>
  <c r="AI66" i="19"/>
  <c r="T46" i="19"/>
  <c r="AO50" i="19"/>
  <c r="AF135" i="19"/>
  <c r="AF137" i="19" s="1"/>
  <c r="AN135" i="19"/>
  <c r="AN137" i="19" s="1"/>
  <c r="T156" i="19"/>
  <c r="G211" i="19"/>
  <c r="T30" i="19"/>
  <c r="U71" i="19"/>
  <c r="U72" i="19"/>
  <c r="K135" i="19"/>
  <c r="K137" i="19" s="1"/>
  <c r="K148" i="19" s="1"/>
  <c r="AK135" i="19"/>
  <c r="AK137" i="19" s="1"/>
  <c r="T118" i="19"/>
  <c r="D163" i="19"/>
  <c r="T179" i="19"/>
  <c r="AO29" i="19"/>
  <c r="AO30" i="19"/>
  <c r="J66" i="19"/>
  <c r="N66" i="19"/>
  <c r="R66" i="19"/>
  <c r="T39" i="19"/>
  <c r="Z71" i="19"/>
  <c r="AB71" i="19" s="1"/>
  <c r="U135" i="19"/>
  <c r="U137" i="19" s="1"/>
  <c r="I135" i="19"/>
  <c r="I137" i="19" s="1"/>
  <c r="M135" i="19"/>
  <c r="M137" i="19" s="1"/>
  <c r="J135" i="19"/>
  <c r="J137" i="19" s="1"/>
  <c r="AD135" i="19"/>
  <c r="AD137" i="19" s="1"/>
  <c r="AO95" i="19"/>
  <c r="AO109" i="19"/>
  <c r="T116" i="19"/>
  <c r="T127" i="19"/>
  <c r="D206" i="19"/>
  <c r="AP135" i="19"/>
  <c r="AP137" i="19" s="1"/>
  <c r="T158" i="19"/>
  <c r="D182" i="19"/>
  <c r="T198" i="19"/>
  <c r="AC44" i="19"/>
  <c r="AO44" i="19" s="1"/>
  <c r="AK44" i="19"/>
  <c r="AK66" i="19" s="1"/>
  <c r="H53" i="19"/>
  <c r="G163" i="19"/>
  <c r="Z186" i="19"/>
  <c r="AB186" i="19" s="1"/>
  <c r="AB187" i="19" s="1"/>
  <c r="T190" i="19"/>
  <c r="Y34" i="19"/>
  <c r="Y66" i="19" s="1"/>
  <c r="AG44" i="19"/>
  <c r="AG66" i="19" s="1"/>
  <c r="L53" i="19"/>
  <c r="L66" i="19" s="1"/>
  <c r="P53" i="19"/>
  <c r="P66" i="19" s="1"/>
  <c r="T155" i="19"/>
  <c r="Z183" i="19"/>
  <c r="P182" i="19"/>
  <c r="P183" i="19" s="1"/>
  <c r="P149" i="19" s="1"/>
  <c r="AB149" i="19"/>
  <c r="AB183" i="19"/>
  <c r="I206" i="19"/>
  <c r="T206" i="19" s="1"/>
  <c r="T196" i="19"/>
  <c r="F66" i="19"/>
  <c r="F68" i="19" s="1"/>
  <c r="AB53" i="19"/>
  <c r="AF53" i="19"/>
  <c r="AF66" i="19" s="1"/>
  <c r="AJ53" i="19"/>
  <c r="AN53" i="19"/>
  <c r="N135" i="19"/>
  <c r="N137" i="19" s="1"/>
  <c r="AM135" i="19"/>
  <c r="AM137" i="19" s="1"/>
  <c r="T107" i="19"/>
  <c r="AO107" i="19"/>
  <c r="K163" i="19"/>
  <c r="K183" i="19" s="1"/>
  <c r="K149" i="19" s="1"/>
  <c r="O163" i="19"/>
  <c r="O183" i="19" s="1"/>
  <c r="O149" i="19" s="1"/>
  <c r="S163" i="19"/>
  <c r="S183" i="19" s="1"/>
  <c r="S149" i="19" s="1"/>
  <c r="T153" i="19"/>
  <c r="T161" i="19"/>
  <c r="I182" i="19"/>
  <c r="T182" i="19" s="1"/>
  <c r="M182" i="19"/>
  <c r="Q182" i="19"/>
  <c r="T166" i="19"/>
  <c r="AP187" i="19"/>
  <c r="AP186" i="19"/>
  <c r="J206" i="19"/>
  <c r="J149" i="19" s="1"/>
  <c r="N206" i="19"/>
  <c r="N149" i="19" s="1"/>
  <c r="R206" i="19"/>
  <c r="R149" i="19" s="1"/>
  <c r="U210" i="19"/>
  <c r="U211" i="19" s="1"/>
  <c r="AP211" i="19"/>
  <c r="AB210" i="19"/>
  <c r="AB211" i="19" s="1"/>
  <c r="L54" i="20" l="1"/>
  <c r="K54" i="20"/>
  <c r="L49" i="20"/>
  <c r="D49" i="20"/>
  <c r="G54" i="20"/>
  <c r="I49" i="20"/>
  <c r="F54" i="20"/>
  <c r="H49" i="20"/>
  <c r="G49" i="20"/>
  <c r="N54" i="20"/>
  <c r="M49" i="20"/>
  <c r="H54" i="20"/>
  <c r="M54" i="20"/>
  <c r="F49" i="20"/>
  <c r="K49" i="20"/>
  <c r="D54" i="20"/>
  <c r="J49" i="20"/>
  <c r="O49" i="20"/>
  <c r="E54" i="20"/>
  <c r="N49" i="20"/>
  <c r="J54" i="20"/>
  <c r="E49" i="20"/>
  <c r="O54" i="20"/>
  <c r="I54" i="20"/>
  <c r="D1" i="20"/>
  <c r="P45" i="20"/>
  <c r="AK68" i="19"/>
  <c r="AK148" i="19"/>
  <c r="D148" i="19"/>
  <c r="D68" i="19"/>
  <c r="D139" i="19"/>
  <c r="AF148" i="19"/>
  <c r="AF68" i="19"/>
  <c r="AG68" i="19"/>
  <c r="AG148" i="19"/>
  <c r="P148" i="19"/>
  <c r="P139" i="19"/>
  <c r="P140" i="19" s="1"/>
  <c r="P68" i="19"/>
  <c r="L148" i="19"/>
  <c r="L68" i="19"/>
  <c r="L139" i="19"/>
  <c r="L140" i="19" s="1"/>
  <c r="AE148" i="19"/>
  <c r="AE68" i="19"/>
  <c r="AD148" i="19"/>
  <c r="AD68" i="19"/>
  <c r="F72" i="19"/>
  <c r="F71" i="19"/>
  <c r="G183" i="19"/>
  <c r="T163" i="19"/>
  <c r="T183" i="19" s="1"/>
  <c r="Z72" i="19"/>
  <c r="J148" i="19"/>
  <c r="J68" i="19"/>
  <c r="J139" i="19"/>
  <c r="J140" i="19" s="1"/>
  <c r="D183" i="19"/>
  <c r="D149" i="19" s="1"/>
  <c r="AI148" i="19"/>
  <c r="AI68" i="19"/>
  <c r="AP68" i="19"/>
  <c r="Z148" i="19"/>
  <c r="Q139" i="19"/>
  <c r="Q140" i="19" s="1"/>
  <c r="Q68" i="19"/>
  <c r="Q148" i="19"/>
  <c r="AB64" i="19"/>
  <c r="AO64" i="19" s="1"/>
  <c r="AO61" i="19"/>
  <c r="AO34" i="19"/>
  <c r="AB66" i="19"/>
  <c r="R68" i="19"/>
  <c r="R139" i="19"/>
  <c r="R140" i="19" s="1"/>
  <c r="R148" i="19"/>
  <c r="H148" i="19"/>
  <c r="H139" i="19"/>
  <c r="H140" i="19" s="1"/>
  <c r="H68" i="19"/>
  <c r="AH68" i="19"/>
  <c r="AH148" i="19"/>
  <c r="T42" i="19"/>
  <c r="G44" i="19"/>
  <c r="AN148" i="19"/>
  <c r="AN68" i="19"/>
  <c r="AN72" i="19" s="1"/>
  <c r="AN146" i="19" s="1"/>
  <c r="AN147" i="19" s="1"/>
  <c r="AO53" i="19"/>
  <c r="N139" i="19"/>
  <c r="N140" i="19" s="1"/>
  <c r="N68" i="19"/>
  <c r="N148" i="19"/>
  <c r="AC66" i="19"/>
  <c r="I183" i="19"/>
  <c r="I149" i="19" s="1"/>
  <c r="U148" i="19"/>
  <c r="AJ148" i="19"/>
  <c r="AJ68" i="19"/>
  <c r="Y68" i="19"/>
  <c r="Y72" i="19" s="1"/>
  <c r="Y146" i="19" s="1"/>
  <c r="Y147" i="19" s="1"/>
  <c r="Y148" i="19"/>
  <c r="T49" i="19"/>
  <c r="T53" i="19" s="1"/>
  <c r="G53" i="19"/>
  <c r="AL148" i="19"/>
  <c r="AL68" i="19"/>
  <c r="M139" i="19"/>
  <c r="M140" i="19" s="1"/>
  <c r="M148" i="19"/>
  <c r="M68" i="19"/>
  <c r="AB135" i="19"/>
  <c r="AO89" i="19"/>
  <c r="AM148" i="19"/>
  <c r="I140" i="19"/>
  <c r="S148" i="19"/>
  <c r="K140" i="19"/>
  <c r="I149" i="20" l="1"/>
  <c r="I55" i="20"/>
  <c r="N144" i="20"/>
  <c r="N146" i="20" s="1"/>
  <c r="N170" i="20" s="1"/>
  <c r="N174" i="20" s="1"/>
  <c r="N51" i="20"/>
  <c r="D149" i="20"/>
  <c r="P54" i="20"/>
  <c r="P55" i="20" s="1"/>
  <c r="D55" i="20"/>
  <c r="H149" i="20"/>
  <c r="H55" i="20"/>
  <c r="H144" i="20"/>
  <c r="H146" i="20" s="1"/>
  <c r="H170" i="20" s="1"/>
  <c r="H174" i="20" s="1"/>
  <c r="H51" i="20"/>
  <c r="H83" i="20" s="1"/>
  <c r="H87" i="20" s="1"/>
  <c r="D144" i="20"/>
  <c r="D51" i="20"/>
  <c r="P49" i="20"/>
  <c r="P51" i="20" s="1"/>
  <c r="P83" i="20" s="1"/>
  <c r="P87" i="20" s="1"/>
  <c r="O149" i="20"/>
  <c r="O55" i="20"/>
  <c r="E149" i="20"/>
  <c r="E55" i="20"/>
  <c r="K144" i="20"/>
  <c r="K146" i="20" s="1"/>
  <c r="K170" i="20" s="1"/>
  <c r="K174" i="20" s="1"/>
  <c r="K51" i="20"/>
  <c r="M144" i="20"/>
  <c r="M146" i="20" s="1"/>
  <c r="M51" i="20"/>
  <c r="M83" i="20" s="1"/>
  <c r="M87" i="20" s="1"/>
  <c r="F149" i="20"/>
  <c r="F55" i="20"/>
  <c r="L144" i="20"/>
  <c r="L146" i="20" s="1"/>
  <c r="L51" i="20"/>
  <c r="E144" i="20"/>
  <c r="E146" i="20" s="1"/>
  <c r="E170" i="20" s="1"/>
  <c r="E174" i="20" s="1"/>
  <c r="E51" i="20"/>
  <c r="O144" i="20"/>
  <c r="O146" i="20" s="1"/>
  <c r="O51" i="20"/>
  <c r="O83" i="20" s="1"/>
  <c r="O87" i="20" s="1"/>
  <c r="F144" i="20"/>
  <c r="F146" i="20" s="1"/>
  <c r="F170" i="20" s="1"/>
  <c r="F174" i="20" s="1"/>
  <c r="F51" i="20"/>
  <c r="F83" i="20" s="1"/>
  <c r="F87" i="20" s="1"/>
  <c r="N149" i="20"/>
  <c r="N55" i="20"/>
  <c r="I144" i="20"/>
  <c r="I146" i="20" s="1"/>
  <c r="I170" i="20" s="1"/>
  <c r="I174" i="20" s="1"/>
  <c r="I51" i="20"/>
  <c r="K149" i="20"/>
  <c r="K55" i="20"/>
  <c r="J149" i="20"/>
  <c r="J55" i="20"/>
  <c r="J144" i="20"/>
  <c r="J146" i="20" s="1"/>
  <c r="J51" i="20"/>
  <c r="J83" i="20" s="1"/>
  <c r="J87" i="20" s="1"/>
  <c r="M149" i="20"/>
  <c r="M55" i="20"/>
  <c r="G144" i="20"/>
  <c r="G146" i="20" s="1"/>
  <c r="G51" i="20"/>
  <c r="G83" i="20" s="1"/>
  <c r="G87" i="20" s="1"/>
  <c r="G149" i="20"/>
  <c r="G55" i="20"/>
  <c r="L149" i="20"/>
  <c r="L55" i="20"/>
  <c r="T44" i="19"/>
  <c r="T66" i="19" s="1"/>
  <c r="G66" i="19"/>
  <c r="AC68" i="19"/>
  <c r="AC148" i="19"/>
  <c r="G149" i="19"/>
  <c r="T149" i="19" s="1"/>
  <c r="G187" i="19"/>
  <c r="AB137" i="19"/>
  <c r="AO135" i="19"/>
  <c r="AB148" i="19"/>
  <c r="AO66" i="19"/>
  <c r="AB68" i="19"/>
  <c r="AB72" i="19" s="1"/>
  <c r="AB146" i="19" s="1"/>
  <c r="AP72" i="19"/>
  <c r="AP71" i="19"/>
  <c r="D143" i="19"/>
  <c r="D140" i="19"/>
  <c r="L83" i="20" l="1"/>
  <c r="L87" i="20" s="1"/>
  <c r="G170" i="20"/>
  <c r="G174" i="20" s="1"/>
  <c r="J170" i="20"/>
  <c r="J174" i="20" s="1"/>
  <c r="O170" i="20"/>
  <c r="O174" i="20" s="1"/>
  <c r="L170" i="20"/>
  <c r="L174" i="20" s="1"/>
  <c r="M170" i="20"/>
  <c r="M174" i="20" s="1"/>
  <c r="D83" i="20"/>
  <c r="D87" i="20" s="1"/>
  <c r="P149" i="20"/>
  <c r="I83" i="20"/>
  <c r="I87" i="20" s="1"/>
  <c r="E83" i="20"/>
  <c r="E87" i="20" s="1"/>
  <c r="K83" i="20"/>
  <c r="K87" i="20" s="1"/>
  <c r="P144" i="20"/>
  <c r="P146" i="20" s="1"/>
  <c r="P170" i="20" s="1"/>
  <c r="P174" i="20" s="1"/>
  <c r="D146" i="20"/>
  <c r="D170" i="20" s="1"/>
  <c r="D174" i="20" s="1"/>
  <c r="N83" i="20"/>
  <c r="N87" i="20" s="1"/>
  <c r="AB147" i="19"/>
  <c r="G148" i="19"/>
  <c r="G139" i="19"/>
  <c r="G140" i="19" s="1"/>
  <c r="G68" i="19"/>
  <c r="AO148" i="19"/>
  <c r="T148" i="19"/>
  <c r="T139" i="19"/>
  <c r="T140" i="19" s="1"/>
  <c r="T68" i="19" l="1"/>
  <c r="G72" i="19"/>
  <c r="G146" i="19" s="1"/>
  <c r="G147" i="19" s="1"/>
  <c r="O179" i="18" l="1"/>
  <c r="N179" i="18"/>
  <c r="M179" i="18"/>
  <c r="L179" i="18"/>
  <c r="K179" i="18"/>
  <c r="J179" i="18"/>
  <c r="I179" i="18"/>
  <c r="H179" i="18"/>
  <c r="G179" i="18"/>
  <c r="F179" i="18"/>
  <c r="E179" i="18"/>
  <c r="D179" i="18"/>
  <c r="P179" i="18" s="1"/>
  <c r="O178" i="18"/>
  <c r="N178" i="18"/>
  <c r="M178" i="18"/>
  <c r="L178" i="18"/>
  <c r="K178" i="18"/>
  <c r="J178" i="18"/>
  <c r="I178" i="18"/>
  <c r="H178" i="18"/>
  <c r="G178" i="18"/>
  <c r="F178" i="18"/>
  <c r="E178" i="18"/>
  <c r="D178" i="18"/>
  <c r="P178" i="18" s="1"/>
  <c r="Q175" i="18"/>
  <c r="Q176" i="18" s="1"/>
  <c r="P175" i="18"/>
  <c r="O175" i="18"/>
  <c r="N175" i="18"/>
  <c r="M175" i="18"/>
  <c r="L175" i="18"/>
  <c r="K175" i="18"/>
  <c r="J175" i="18"/>
  <c r="I175" i="18"/>
  <c r="H175" i="18"/>
  <c r="G175" i="18"/>
  <c r="F175" i="18"/>
  <c r="E175" i="18"/>
  <c r="D175" i="18"/>
  <c r="P170" i="18"/>
  <c r="O170" i="18"/>
  <c r="N170" i="18"/>
  <c r="M170" i="18"/>
  <c r="L170" i="18"/>
  <c r="K170" i="18"/>
  <c r="J170" i="18"/>
  <c r="I170" i="18"/>
  <c r="H170" i="18"/>
  <c r="G170" i="18"/>
  <c r="F170" i="18"/>
  <c r="E170" i="18"/>
  <c r="D170" i="18"/>
  <c r="N165" i="18"/>
  <c r="M165" i="18"/>
  <c r="I165" i="18"/>
  <c r="F165" i="18"/>
  <c r="E165" i="18"/>
  <c r="O164" i="18"/>
  <c r="O165" i="18" s="1"/>
  <c r="N164" i="18"/>
  <c r="M164" i="18"/>
  <c r="L164" i="18"/>
  <c r="L165" i="18" s="1"/>
  <c r="K164" i="18"/>
  <c r="K165" i="18" s="1"/>
  <c r="J164" i="18"/>
  <c r="J165" i="18" s="1"/>
  <c r="I164" i="18"/>
  <c r="H164" i="18"/>
  <c r="H165" i="18" s="1"/>
  <c r="G164" i="18"/>
  <c r="G165" i="18" s="1"/>
  <c r="F164" i="18"/>
  <c r="E164" i="18"/>
  <c r="D164" i="18"/>
  <c r="D165" i="18" s="1"/>
  <c r="O161" i="18"/>
  <c r="L161" i="18"/>
  <c r="K161" i="18"/>
  <c r="H161" i="18"/>
  <c r="G161" i="18"/>
  <c r="D161" i="18"/>
  <c r="P160" i="18"/>
  <c r="O159" i="18"/>
  <c r="N159" i="18"/>
  <c r="N161" i="18" s="1"/>
  <c r="M159" i="18"/>
  <c r="M161" i="18" s="1"/>
  <c r="L159" i="18"/>
  <c r="K159" i="18"/>
  <c r="J159" i="18"/>
  <c r="J161" i="18" s="1"/>
  <c r="I159" i="18"/>
  <c r="I161" i="18" s="1"/>
  <c r="H159" i="18"/>
  <c r="G159" i="18"/>
  <c r="F159" i="18"/>
  <c r="F161" i="18" s="1"/>
  <c r="E159" i="18"/>
  <c r="E161" i="18" s="1"/>
  <c r="D159" i="18"/>
  <c r="O155" i="18"/>
  <c r="N155" i="18"/>
  <c r="K155" i="18"/>
  <c r="J155" i="18"/>
  <c r="G155" i="18"/>
  <c r="F155" i="18"/>
  <c r="O154" i="18"/>
  <c r="N154" i="18"/>
  <c r="M154" i="18"/>
  <c r="L154" i="18"/>
  <c r="K154" i="18"/>
  <c r="J154" i="18"/>
  <c r="I154" i="18"/>
  <c r="H154" i="18"/>
  <c r="G154" i="18"/>
  <c r="F154" i="18"/>
  <c r="E154" i="18"/>
  <c r="D154" i="18"/>
  <c r="P154" i="18" s="1"/>
  <c r="O153" i="18"/>
  <c r="N153" i="18"/>
  <c r="M153" i="18"/>
  <c r="M155" i="18" s="1"/>
  <c r="L153" i="18"/>
  <c r="K153" i="18"/>
  <c r="J153" i="18"/>
  <c r="I153" i="18"/>
  <c r="I155" i="18" s="1"/>
  <c r="H153" i="18"/>
  <c r="G153" i="18"/>
  <c r="F153" i="18"/>
  <c r="E153" i="18"/>
  <c r="E155" i="18" s="1"/>
  <c r="D153" i="18"/>
  <c r="N151" i="18"/>
  <c r="J151" i="18"/>
  <c r="F151" i="18"/>
  <c r="O150" i="18"/>
  <c r="N150" i="18"/>
  <c r="M150" i="18"/>
  <c r="L150" i="18"/>
  <c r="K150" i="18"/>
  <c r="J150" i="18"/>
  <c r="I150" i="18"/>
  <c r="H150" i="18"/>
  <c r="G150" i="18"/>
  <c r="F150" i="18"/>
  <c r="E150" i="18"/>
  <c r="D150" i="18"/>
  <c r="O149" i="18"/>
  <c r="N149" i="18"/>
  <c r="M149" i="18"/>
  <c r="M151" i="18" s="1"/>
  <c r="L149" i="18"/>
  <c r="L151" i="18" s="1"/>
  <c r="K149" i="18"/>
  <c r="J149" i="18"/>
  <c r="I149" i="18"/>
  <c r="I151" i="18" s="1"/>
  <c r="H149" i="18"/>
  <c r="H151" i="18" s="1"/>
  <c r="G149" i="18"/>
  <c r="F149" i="18"/>
  <c r="E149" i="18"/>
  <c r="E151" i="18" s="1"/>
  <c r="D149" i="18"/>
  <c r="D151" i="18" s="1"/>
  <c r="O147" i="18"/>
  <c r="N147" i="18"/>
  <c r="M147" i="18"/>
  <c r="L147" i="18"/>
  <c r="K147" i="18"/>
  <c r="J147" i="18"/>
  <c r="I147" i="18"/>
  <c r="H147" i="18"/>
  <c r="G147" i="18"/>
  <c r="F147" i="18"/>
  <c r="E147" i="18"/>
  <c r="D147" i="18"/>
  <c r="P147" i="18" s="1"/>
  <c r="O143" i="18"/>
  <c r="O145" i="18" s="1"/>
  <c r="N143" i="18"/>
  <c r="M143" i="18"/>
  <c r="L143" i="18"/>
  <c r="K143" i="18"/>
  <c r="J143" i="18"/>
  <c r="I143" i="18"/>
  <c r="H143" i="18"/>
  <c r="G143" i="18"/>
  <c r="G145" i="18" s="1"/>
  <c r="F143" i="18"/>
  <c r="E143" i="18"/>
  <c r="D143" i="18"/>
  <c r="P143" i="18" s="1"/>
  <c r="O142" i="18"/>
  <c r="N142" i="18"/>
  <c r="M142" i="18"/>
  <c r="L142" i="18"/>
  <c r="K142" i="18"/>
  <c r="K145" i="18" s="1"/>
  <c r="J142" i="18"/>
  <c r="I142" i="18"/>
  <c r="H142" i="18"/>
  <c r="G142" i="18"/>
  <c r="F142" i="18"/>
  <c r="E142" i="18"/>
  <c r="D142" i="18"/>
  <c r="P142" i="18" s="1"/>
  <c r="O141" i="18"/>
  <c r="N141" i="18"/>
  <c r="N145" i="18" s="1"/>
  <c r="M141" i="18"/>
  <c r="M145" i="18" s="1"/>
  <c r="L141" i="18"/>
  <c r="K141" i="18"/>
  <c r="J141" i="18"/>
  <c r="J145" i="18" s="1"/>
  <c r="I141" i="18"/>
  <c r="I145" i="18" s="1"/>
  <c r="H141" i="18"/>
  <c r="G141" i="18"/>
  <c r="F141" i="18"/>
  <c r="F145" i="18" s="1"/>
  <c r="E141" i="18"/>
  <c r="E145" i="18" s="1"/>
  <c r="D141" i="18"/>
  <c r="O140" i="18"/>
  <c r="N140" i="18"/>
  <c r="M140" i="18"/>
  <c r="L140" i="18"/>
  <c r="K140" i="18"/>
  <c r="J140" i="18"/>
  <c r="I140" i="18"/>
  <c r="H140" i="18"/>
  <c r="G140" i="18"/>
  <c r="F140" i="18"/>
  <c r="E140" i="18"/>
  <c r="D140" i="18"/>
  <c r="O139" i="18"/>
  <c r="N139" i="18"/>
  <c r="M139" i="18"/>
  <c r="L139" i="18"/>
  <c r="K139" i="18"/>
  <c r="J139" i="18"/>
  <c r="I139" i="18"/>
  <c r="H139" i="18"/>
  <c r="G139" i="18"/>
  <c r="F139" i="18"/>
  <c r="E139" i="18"/>
  <c r="D139" i="18"/>
  <c r="P139" i="18" s="1"/>
  <c r="O138" i="18"/>
  <c r="N138" i="18"/>
  <c r="M138" i="18"/>
  <c r="L138" i="18"/>
  <c r="K138" i="18"/>
  <c r="J138" i="18"/>
  <c r="I138" i="18"/>
  <c r="H138" i="18"/>
  <c r="G138" i="18"/>
  <c r="F138" i="18"/>
  <c r="E138" i="18"/>
  <c r="D138" i="18"/>
  <c r="P138" i="18" s="1"/>
  <c r="O137" i="18"/>
  <c r="N137" i="18"/>
  <c r="M137" i="18"/>
  <c r="L137" i="18"/>
  <c r="K137" i="18"/>
  <c r="J137" i="18"/>
  <c r="I137" i="18"/>
  <c r="H137" i="18"/>
  <c r="G137" i="18"/>
  <c r="F137" i="18"/>
  <c r="E137" i="18"/>
  <c r="D137" i="18"/>
  <c r="P137" i="18" s="1"/>
  <c r="O136" i="18"/>
  <c r="N136" i="18"/>
  <c r="M136" i="18"/>
  <c r="L136" i="18"/>
  <c r="K136" i="18"/>
  <c r="J136" i="18"/>
  <c r="I136" i="18"/>
  <c r="H136" i="18"/>
  <c r="G136" i="18"/>
  <c r="F136" i="18"/>
  <c r="E136" i="18"/>
  <c r="D136" i="18"/>
  <c r="P136" i="18" s="1"/>
  <c r="O135" i="18"/>
  <c r="N135" i="18"/>
  <c r="M135" i="18"/>
  <c r="L135" i="18"/>
  <c r="K135" i="18"/>
  <c r="J135" i="18"/>
  <c r="I135" i="18"/>
  <c r="H135" i="18"/>
  <c r="G135" i="18"/>
  <c r="F135" i="18"/>
  <c r="E135" i="18"/>
  <c r="D135" i="18"/>
  <c r="P135" i="18" s="1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P134" i="18" s="1"/>
  <c r="O133" i="18"/>
  <c r="N133" i="18"/>
  <c r="M133" i="18"/>
  <c r="L133" i="18"/>
  <c r="K133" i="18"/>
  <c r="J133" i="18"/>
  <c r="I133" i="18"/>
  <c r="H133" i="18"/>
  <c r="G133" i="18"/>
  <c r="F133" i="18"/>
  <c r="E133" i="18"/>
  <c r="D133" i="18"/>
  <c r="P133" i="18" s="1"/>
  <c r="O132" i="18"/>
  <c r="N132" i="18"/>
  <c r="M132" i="18"/>
  <c r="L132" i="18"/>
  <c r="K132" i="18"/>
  <c r="J132" i="18"/>
  <c r="I132" i="18"/>
  <c r="H132" i="18"/>
  <c r="G132" i="18"/>
  <c r="F132" i="18"/>
  <c r="E132" i="18"/>
  <c r="D132" i="18"/>
  <c r="O130" i="18"/>
  <c r="N130" i="18"/>
  <c r="M130" i="18"/>
  <c r="L130" i="18"/>
  <c r="K130" i="18"/>
  <c r="J130" i="18"/>
  <c r="I130" i="18"/>
  <c r="H130" i="18"/>
  <c r="G130" i="18"/>
  <c r="F130" i="18"/>
  <c r="E130" i="18"/>
  <c r="D130" i="18"/>
  <c r="P130" i="18" s="1"/>
  <c r="O128" i="18"/>
  <c r="N128" i="18"/>
  <c r="M128" i="18"/>
  <c r="L128" i="18"/>
  <c r="K128" i="18"/>
  <c r="J128" i="18"/>
  <c r="I128" i="18"/>
  <c r="H128" i="18"/>
  <c r="G128" i="18"/>
  <c r="F128" i="18"/>
  <c r="E128" i="18"/>
  <c r="D128" i="18"/>
  <c r="P128" i="18" s="1"/>
  <c r="O126" i="18"/>
  <c r="N126" i="18"/>
  <c r="M126" i="18"/>
  <c r="L126" i="18"/>
  <c r="K126" i="18"/>
  <c r="J126" i="18"/>
  <c r="I126" i="18"/>
  <c r="H126" i="18"/>
  <c r="G126" i="18"/>
  <c r="F126" i="18"/>
  <c r="E126" i="18"/>
  <c r="D126" i="18"/>
  <c r="P126" i="18" s="1"/>
  <c r="O124" i="18"/>
  <c r="N124" i="18"/>
  <c r="J124" i="18"/>
  <c r="O123" i="18"/>
  <c r="N123" i="18"/>
  <c r="M123" i="18"/>
  <c r="L123" i="18"/>
  <c r="K123" i="18"/>
  <c r="J123" i="18"/>
  <c r="I123" i="18"/>
  <c r="H123" i="18"/>
  <c r="G123" i="18"/>
  <c r="F123" i="18"/>
  <c r="F124" i="18" s="1"/>
  <c r="E123" i="18"/>
  <c r="D123" i="18"/>
  <c r="P123" i="18" s="1"/>
  <c r="O122" i="18"/>
  <c r="N122" i="18"/>
  <c r="M122" i="18"/>
  <c r="M124" i="18" s="1"/>
  <c r="L122" i="18"/>
  <c r="K122" i="18"/>
  <c r="K124" i="18" s="1"/>
  <c r="J122" i="18"/>
  <c r="I122" i="18"/>
  <c r="I124" i="18" s="1"/>
  <c r="H122" i="18"/>
  <c r="G122" i="18"/>
  <c r="G124" i="18" s="1"/>
  <c r="F122" i="18"/>
  <c r="E122" i="18"/>
  <c r="E124" i="18" s="1"/>
  <c r="D122" i="18"/>
  <c r="O120" i="18"/>
  <c r="N120" i="18"/>
  <c r="M120" i="18"/>
  <c r="L120" i="18"/>
  <c r="K120" i="18"/>
  <c r="J120" i="18"/>
  <c r="I120" i="18"/>
  <c r="H120" i="18"/>
  <c r="G120" i="18"/>
  <c r="F120" i="18"/>
  <c r="E120" i="18"/>
  <c r="D120" i="18"/>
  <c r="P120" i="18" s="1"/>
  <c r="O118" i="18"/>
  <c r="N118" i="18"/>
  <c r="M118" i="18"/>
  <c r="L118" i="18"/>
  <c r="K118" i="18"/>
  <c r="J118" i="18"/>
  <c r="I118" i="18"/>
  <c r="H118" i="18"/>
  <c r="G118" i="18"/>
  <c r="F118" i="18"/>
  <c r="E118" i="18"/>
  <c r="D118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P116" i="18" s="1"/>
  <c r="R115" i="18"/>
  <c r="O115" i="18"/>
  <c r="N115" i="18"/>
  <c r="M115" i="18"/>
  <c r="L115" i="18"/>
  <c r="K115" i="18"/>
  <c r="J115" i="18"/>
  <c r="I115" i="18"/>
  <c r="H115" i="18"/>
  <c r="G115" i="18"/>
  <c r="F115" i="18"/>
  <c r="E115" i="18"/>
  <c r="D115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P113" i="18" s="1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P112" i="18" s="1"/>
  <c r="O110" i="18"/>
  <c r="N110" i="18"/>
  <c r="M110" i="18"/>
  <c r="L110" i="18"/>
  <c r="K110" i="18"/>
  <c r="J110" i="18"/>
  <c r="I110" i="18"/>
  <c r="H110" i="18"/>
  <c r="G110" i="18"/>
  <c r="F110" i="18"/>
  <c r="E110" i="18"/>
  <c r="D110" i="18"/>
  <c r="P110" i="18" s="1"/>
  <c r="M108" i="18"/>
  <c r="K108" i="18"/>
  <c r="I108" i="18"/>
  <c r="E108" i="18"/>
  <c r="O107" i="18"/>
  <c r="N107" i="18"/>
  <c r="P107" i="18" s="1"/>
  <c r="M107" i="18"/>
  <c r="O106" i="18"/>
  <c r="O108" i="18" s="1"/>
  <c r="N106" i="18"/>
  <c r="N108" i="18" s="1"/>
  <c r="M106" i="18"/>
  <c r="L106" i="18"/>
  <c r="L108" i="18" s="1"/>
  <c r="K106" i="18"/>
  <c r="J106" i="18"/>
  <c r="J108" i="18" s="1"/>
  <c r="I106" i="18"/>
  <c r="H106" i="18"/>
  <c r="H108" i="18" s="1"/>
  <c r="G106" i="18"/>
  <c r="G108" i="18" s="1"/>
  <c r="F106" i="18"/>
  <c r="F108" i="18" s="1"/>
  <c r="E106" i="18"/>
  <c r="D106" i="18"/>
  <c r="D108" i="18" s="1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P104" i="18" s="1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P102" i="18" s="1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P101" i="18" s="1"/>
  <c r="O100" i="18"/>
  <c r="N100" i="18"/>
  <c r="M100" i="18"/>
  <c r="L100" i="18"/>
  <c r="K100" i="18"/>
  <c r="J100" i="18"/>
  <c r="I100" i="18"/>
  <c r="H100" i="18"/>
  <c r="G100" i="18"/>
  <c r="F100" i="18"/>
  <c r="E100" i="18"/>
  <c r="D100" i="18"/>
  <c r="P100" i="18" s="1"/>
  <c r="O98" i="18"/>
  <c r="M98" i="18"/>
  <c r="K98" i="18"/>
  <c r="O97" i="18"/>
  <c r="N97" i="18"/>
  <c r="M97" i="18"/>
  <c r="L97" i="18"/>
  <c r="L98" i="18" s="1"/>
  <c r="K97" i="18"/>
  <c r="J97" i="18"/>
  <c r="I97" i="18"/>
  <c r="H97" i="18"/>
  <c r="H98" i="18" s="1"/>
  <c r="G97" i="18"/>
  <c r="F97" i="18"/>
  <c r="E97" i="18"/>
  <c r="D97" i="18"/>
  <c r="D98" i="18" s="1"/>
  <c r="O96" i="18"/>
  <c r="N96" i="18"/>
  <c r="N98" i="18" s="1"/>
  <c r="M96" i="18"/>
  <c r="L96" i="18"/>
  <c r="K96" i="18"/>
  <c r="J96" i="18"/>
  <c r="J98" i="18" s="1"/>
  <c r="I96" i="18"/>
  <c r="I98" i="18" s="1"/>
  <c r="H96" i="18"/>
  <c r="G96" i="18"/>
  <c r="G98" i="18" s="1"/>
  <c r="F96" i="18"/>
  <c r="F98" i="18" s="1"/>
  <c r="E96" i="18"/>
  <c r="E98" i="18" s="1"/>
  <c r="D96" i="18"/>
  <c r="P96" i="18" s="1"/>
  <c r="R94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P94" i="18" s="1"/>
  <c r="S94" i="18" s="1"/>
  <c r="O92" i="18"/>
  <c r="N92" i="18"/>
  <c r="M92" i="18"/>
  <c r="L92" i="18"/>
  <c r="K92" i="18"/>
  <c r="J92" i="18"/>
  <c r="I92" i="18"/>
  <c r="H92" i="18"/>
  <c r="G92" i="18"/>
  <c r="F92" i="18"/>
  <c r="E92" i="18"/>
  <c r="D92" i="18"/>
  <c r="O91" i="18"/>
  <c r="N91" i="18"/>
  <c r="M91" i="18"/>
  <c r="L91" i="18"/>
  <c r="K91" i="18"/>
  <c r="J91" i="18"/>
  <c r="I91" i="18"/>
  <c r="H91" i="18"/>
  <c r="G91" i="18"/>
  <c r="F91" i="18"/>
  <c r="E91" i="18"/>
  <c r="D91" i="18"/>
  <c r="P91" i="18" s="1"/>
  <c r="O85" i="18"/>
  <c r="N85" i="18"/>
  <c r="M85" i="18"/>
  <c r="L85" i="18"/>
  <c r="K85" i="18"/>
  <c r="J85" i="18"/>
  <c r="I85" i="18"/>
  <c r="H85" i="18"/>
  <c r="G85" i="18"/>
  <c r="F85" i="18"/>
  <c r="E85" i="18"/>
  <c r="D85" i="18"/>
  <c r="P85" i="18" s="1"/>
  <c r="P81" i="18"/>
  <c r="O79" i="18"/>
  <c r="N79" i="18"/>
  <c r="M79" i="18"/>
  <c r="L79" i="18"/>
  <c r="K79" i="18"/>
  <c r="J79" i="18"/>
  <c r="I79" i="18"/>
  <c r="H79" i="18"/>
  <c r="G79" i="18"/>
  <c r="F79" i="18"/>
  <c r="E79" i="18"/>
  <c r="D79" i="18"/>
  <c r="P78" i="18"/>
  <c r="P79" i="18" s="1"/>
  <c r="O75" i="18"/>
  <c r="N75" i="18"/>
  <c r="M75" i="18"/>
  <c r="L75" i="18"/>
  <c r="K75" i="18"/>
  <c r="J75" i="18"/>
  <c r="I75" i="18"/>
  <c r="H75" i="18"/>
  <c r="G75" i="18"/>
  <c r="F75" i="18"/>
  <c r="E75" i="18"/>
  <c r="D75" i="18"/>
  <c r="P74" i="18"/>
  <c r="P75" i="18" s="1"/>
  <c r="O71" i="18"/>
  <c r="N71" i="18"/>
  <c r="M71" i="18"/>
  <c r="L71" i="18"/>
  <c r="K71" i="18"/>
  <c r="J71" i="18"/>
  <c r="I71" i="18"/>
  <c r="H71" i="18"/>
  <c r="G71" i="18"/>
  <c r="F71" i="18"/>
  <c r="E71" i="18"/>
  <c r="D71" i="18"/>
  <c r="P70" i="18"/>
  <c r="P71" i="18" s="1"/>
  <c r="O67" i="18"/>
  <c r="N67" i="18"/>
  <c r="M67" i="18"/>
  <c r="L67" i="18"/>
  <c r="K67" i="18"/>
  <c r="J67" i="18"/>
  <c r="J83" i="18" s="1"/>
  <c r="J87" i="18" s="1"/>
  <c r="I67" i="18"/>
  <c r="H67" i="18"/>
  <c r="G67" i="18"/>
  <c r="F67" i="18"/>
  <c r="E67" i="18"/>
  <c r="D67" i="18"/>
  <c r="P66" i="18"/>
  <c r="P67" i="18" s="1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P62" i="18"/>
  <c r="O59" i="18"/>
  <c r="N59" i="18"/>
  <c r="M59" i="18"/>
  <c r="L59" i="18"/>
  <c r="K59" i="18"/>
  <c r="J59" i="18"/>
  <c r="I59" i="18"/>
  <c r="H59" i="18"/>
  <c r="G59" i="18"/>
  <c r="F59" i="18"/>
  <c r="F83" i="18" s="1"/>
  <c r="F87" i="18" s="1"/>
  <c r="E59" i="18"/>
  <c r="E83" i="18" s="1"/>
  <c r="E87" i="18" s="1"/>
  <c r="D59" i="18"/>
  <c r="P58" i="18"/>
  <c r="P59" i="18" s="1"/>
  <c r="P55" i="18"/>
  <c r="O55" i="18"/>
  <c r="O83" i="18" s="1"/>
  <c r="O87" i="18" s="1"/>
  <c r="N55" i="18"/>
  <c r="M55" i="18"/>
  <c r="L55" i="18"/>
  <c r="K55" i="18"/>
  <c r="J55" i="18"/>
  <c r="I55" i="18"/>
  <c r="H55" i="18"/>
  <c r="G55" i="18"/>
  <c r="F55" i="18"/>
  <c r="E55" i="18"/>
  <c r="D55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O45" i="18"/>
  <c r="N45" i="18"/>
  <c r="N83" i="18" s="1"/>
  <c r="N87" i="18" s="1"/>
  <c r="M45" i="18"/>
  <c r="M83" i="18" s="1"/>
  <c r="M87" i="18" s="1"/>
  <c r="L45" i="18"/>
  <c r="K45" i="18"/>
  <c r="J45" i="18"/>
  <c r="I45" i="18"/>
  <c r="H45" i="18"/>
  <c r="G45" i="18"/>
  <c r="F45" i="18"/>
  <c r="E45" i="18"/>
  <c r="D45" i="18"/>
  <c r="P43" i="18"/>
  <c r="P45" i="18" s="1"/>
  <c r="P36" i="18"/>
  <c r="O36" i="18"/>
  <c r="N36" i="18"/>
  <c r="M36" i="18"/>
  <c r="L36" i="18"/>
  <c r="K36" i="18"/>
  <c r="K83" i="18" s="1"/>
  <c r="K87" i="18" s="1"/>
  <c r="J36" i="18"/>
  <c r="I36" i="18"/>
  <c r="I83" i="18" s="1"/>
  <c r="I87" i="18" s="1"/>
  <c r="H36" i="18"/>
  <c r="G36" i="18"/>
  <c r="G83" i="18" s="1"/>
  <c r="G87" i="18" s="1"/>
  <c r="F36" i="18"/>
  <c r="E36" i="18"/>
  <c r="D36" i="18"/>
  <c r="O8" i="18"/>
  <c r="N8" i="18"/>
  <c r="M8" i="18"/>
  <c r="L8" i="18"/>
  <c r="K8" i="18"/>
  <c r="J8" i="18"/>
  <c r="I8" i="18"/>
  <c r="H8" i="18"/>
  <c r="G8" i="18"/>
  <c r="F8" i="18"/>
  <c r="E8" i="18"/>
  <c r="D8" i="18"/>
  <c r="P8" i="18" s="1"/>
  <c r="C4" i="18"/>
  <c r="D2" i="18"/>
  <c r="D1" i="18"/>
  <c r="AL207" i="17"/>
  <c r="W207" i="17"/>
  <c r="Y206" i="17"/>
  <c r="X206" i="17"/>
  <c r="Z206" i="17" s="1"/>
  <c r="Z207" i="17" s="1"/>
  <c r="F206" i="17"/>
  <c r="F207" i="17" s="1"/>
  <c r="Z205" i="17"/>
  <c r="G205" i="17"/>
  <c r="T203" i="17"/>
  <c r="S203" i="17"/>
  <c r="R203" i="17"/>
  <c r="Q203" i="17"/>
  <c r="P203" i="17"/>
  <c r="O203" i="17"/>
  <c r="N203" i="17"/>
  <c r="M203" i="17"/>
  <c r="L203" i="17"/>
  <c r="K203" i="17"/>
  <c r="J203" i="17"/>
  <c r="I203" i="17"/>
  <c r="H203" i="17"/>
  <c r="G203" i="17"/>
  <c r="F202" i="17"/>
  <c r="E202" i="17"/>
  <c r="Z201" i="17"/>
  <c r="X201" i="17"/>
  <c r="F201" i="17"/>
  <c r="S198" i="17"/>
  <c r="R198" i="17"/>
  <c r="Q198" i="17"/>
  <c r="P198" i="17"/>
  <c r="O198" i="17"/>
  <c r="N198" i="17"/>
  <c r="M198" i="17"/>
  <c r="L198" i="17"/>
  <c r="K198" i="17"/>
  <c r="J198" i="17"/>
  <c r="I198" i="17"/>
  <c r="H198" i="17"/>
  <c r="T198" i="17" s="1"/>
  <c r="D198" i="17"/>
  <c r="G198" i="17" s="1"/>
  <c r="S197" i="17"/>
  <c r="R197" i="17"/>
  <c r="Q197" i="17"/>
  <c r="P197" i="17"/>
  <c r="O197" i="17"/>
  <c r="N197" i="17"/>
  <c r="M197" i="17"/>
  <c r="L197" i="17"/>
  <c r="K197" i="17"/>
  <c r="J197" i="17"/>
  <c r="I197" i="17"/>
  <c r="H197" i="17"/>
  <c r="G197" i="17"/>
  <c r="T197" i="17" s="1"/>
  <c r="D197" i="17"/>
  <c r="S196" i="17"/>
  <c r="R196" i="17"/>
  <c r="Q196" i="17"/>
  <c r="P196" i="17"/>
  <c r="O196" i="17"/>
  <c r="N196" i="17"/>
  <c r="M196" i="17"/>
  <c r="L196" i="17"/>
  <c r="K196" i="17"/>
  <c r="J196" i="17"/>
  <c r="I196" i="17"/>
  <c r="H196" i="17"/>
  <c r="D196" i="17"/>
  <c r="G196" i="17" s="1"/>
  <c r="T196" i="17" s="1"/>
  <c r="S195" i="17"/>
  <c r="R195" i="17"/>
  <c r="Q195" i="17"/>
  <c r="P195" i="17"/>
  <c r="O195" i="17"/>
  <c r="N195" i="17"/>
  <c r="M195" i="17"/>
  <c r="L195" i="17"/>
  <c r="K195" i="17"/>
  <c r="J195" i="17"/>
  <c r="I195" i="17"/>
  <c r="H195" i="17"/>
  <c r="D195" i="17"/>
  <c r="G195" i="17" s="1"/>
  <c r="T195" i="17" s="1"/>
  <c r="S194" i="17"/>
  <c r="R194" i="17"/>
  <c r="Q194" i="17"/>
  <c r="P194" i="17"/>
  <c r="O194" i="17"/>
  <c r="N194" i="17"/>
  <c r="M194" i="17"/>
  <c r="L194" i="17"/>
  <c r="K194" i="17"/>
  <c r="J194" i="17"/>
  <c r="I194" i="17"/>
  <c r="I201" i="17" s="1"/>
  <c r="H194" i="17"/>
  <c r="G194" i="17"/>
  <c r="D194" i="17"/>
  <c r="S193" i="17"/>
  <c r="R193" i="17"/>
  <c r="Q193" i="17"/>
  <c r="P193" i="17"/>
  <c r="O193" i="17"/>
  <c r="N193" i="17"/>
  <c r="M193" i="17"/>
  <c r="L193" i="17"/>
  <c r="K193" i="17"/>
  <c r="J193" i="17"/>
  <c r="I193" i="17"/>
  <c r="H193" i="17"/>
  <c r="T193" i="17" s="1"/>
  <c r="G193" i="17"/>
  <c r="D193" i="17"/>
  <c r="S192" i="17"/>
  <c r="R192" i="17"/>
  <c r="Q192" i="17"/>
  <c r="P192" i="17"/>
  <c r="O192" i="17"/>
  <c r="N192" i="17"/>
  <c r="M192" i="17"/>
  <c r="L192" i="17"/>
  <c r="K192" i="17"/>
  <c r="J192" i="17"/>
  <c r="I192" i="17"/>
  <c r="H192" i="17"/>
  <c r="D192" i="17"/>
  <c r="G192" i="17" s="1"/>
  <c r="S191" i="17"/>
  <c r="R191" i="17"/>
  <c r="Q191" i="17"/>
  <c r="P191" i="17"/>
  <c r="O191" i="17"/>
  <c r="N191" i="17"/>
  <c r="M191" i="17"/>
  <c r="L191" i="17"/>
  <c r="K191" i="17"/>
  <c r="J191" i="17"/>
  <c r="I191" i="17"/>
  <c r="H191" i="17"/>
  <c r="D191" i="17"/>
  <c r="G191" i="17" s="1"/>
  <c r="T191" i="17" s="1"/>
  <c r="S190" i="17"/>
  <c r="R190" i="17"/>
  <c r="Q190" i="17"/>
  <c r="P190" i="17"/>
  <c r="O190" i="17"/>
  <c r="N190" i="17"/>
  <c r="M190" i="17"/>
  <c r="L190" i="17"/>
  <c r="K190" i="17"/>
  <c r="J190" i="17"/>
  <c r="I190" i="17"/>
  <c r="H190" i="17"/>
  <c r="T190" i="17" s="1"/>
  <c r="G190" i="17"/>
  <c r="D190" i="17"/>
  <c r="S189" i="17"/>
  <c r="R189" i="17"/>
  <c r="Q189" i="17"/>
  <c r="P189" i="17"/>
  <c r="O189" i="17"/>
  <c r="N189" i="17"/>
  <c r="M189" i="17"/>
  <c r="L189" i="17"/>
  <c r="K189" i="17"/>
  <c r="J189" i="17"/>
  <c r="I189" i="17"/>
  <c r="H189" i="17"/>
  <c r="T189" i="17" s="1"/>
  <c r="G189" i="17"/>
  <c r="D189" i="17"/>
  <c r="S188" i="17"/>
  <c r="R188" i="17"/>
  <c r="Q188" i="17"/>
  <c r="P188" i="17"/>
  <c r="O188" i="17"/>
  <c r="N188" i="17"/>
  <c r="M188" i="17"/>
  <c r="L188" i="17"/>
  <c r="K188" i="17"/>
  <c r="J188" i="17"/>
  <c r="I188" i="17"/>
  <c r="H188" i="17"/>
  <c r="D188" i="17"/>
  <c r="S187" i="17"/>
  <c r="R187" i="17"/>
  <c r="Q187" i="17"/>
  <c r="Q201" i="17" s="1"/>
  <c r="P187" i="17"/>
  <c r="O187" i="17"/>
  <c r="N187" i="17"/>
  <c r="M187" i="17"/>
  <c r="L187" i="17"/>
  <c r="K187" i="17"/>
  <c r="J187" i="17"/>
  <c r="I187" i="17"/>
  <c r="H187" i="17"/>
  <c r="D187" i="17"/>
  <c r="G187" i="17" s="1"/>
  <c r="S186" i="17"/>
  <c r="R186" i="17"/>
  <c r="Q186" i="17"/>
  <c r="P186" i="17"/>
  <c r="O186" i="17"/>
  <c r="N186" i="17"/>
  <c r="M186" i="17"/>
  <c r="L186" i="17"/>
  <c r="K186" i="17"/>
  <c r="J186" i="17"/>
  <c r="I186" i="17"/>
  <c r="H186" i="17"/>
  <c r="T186" i="17" s="1"/>
  <c r="G186" i="17"/>
  <c r="D186" i="17"/>
  <c r="S185" i="17"/>
  <c r="R185" i="17"/>
  <c r="Q185" i="17"/>
  <c r="P185" i="17"/>
  <c r="O185" i="17"/>
  <c r="N185" i="17"/>
  <c r="M185" i="17"/>
  <c r="L185" i="17"/>
  <c r="K185" i="17"/>
  <c r="J185" i="17"/>
  <c r="I185" i="17"/>
  <c r="H185" i="17"/>
  <c r="G185" i="17"/>
  <c r="T185" i="17" s="1"/>
  <c r="D185" i="17"/>
  <c r="S184" i="17"/>
  <c r="S201" i="17" s="1"/>
  <c r="R184" i="17"/>
  <c r="Q184" i="17"/>
  <c r="P184" i="17"/>
  <c r="O184" i="17"/>
  <c r="O201" i="17" s="1"/>
  <c r="N184" i="17"/>
  <c r="M184" i="17"/>
  <c r="L184" i="17"/>
  <c r="K184" i="17"/>
  <c r="K201" i="17" s="1"/>
  <c r="J184" i="17"/>
  <c r="I184" i="17"/>
  <c r="H184" i="17"/>
  <c r="G184" i="17"/>
  <c r="D184" i="17"/>
  <c r="AL182" i="17"/>
  <c r="X182" i="17"/>
  <c r="W182" i="17"/>
  <c r="Y181" i="17"/>
  <c r="F181" i="17"/>
  <c r="Z180" i="17"/>
  <c r="G180" i="17"/>
  <c r="X178" i="17"/>
  <c r="Z177" i="17"/>
  <c r="X177" i="17"/>
  <c r="X181" i="17" s="1"/>
  <c r="Z181" i="17" s="1"/>
  <c r="G177" i="17"/>
  <c r="F177" i="17"/>
  <c r="E177" i="17"/>
  <c r="S175" i="17"/>
  <c r="R175" i="17"/>
  <c r="Q175" i="17"/>
  <c r="P175" i="17"/>
  <c r="O175" i="17"/>
  <c r="N175" i="17"/>
  <c r="M175" i="17"/>
  <c r="L175" i="17"/>
  <c r="K175" i="17"/>
  <c r="J175" i="17"/>
  <c r="I175" i="17"/>
  <c r="H175" i="17"/>
  <c r="G175" i="17"/>
  <c r="T175" i="17" s="1"/>
  <c r="D175" i="17"/>
  <c r="S174" i="17"/>
  <c r="R174" i="17"/>
  <c r="Q174" i="17"/>
  <c r="P174" i="17"/>
  <c r="O174" i="17"/>
  <c r="N174" i="17"/>
  <c r="M174" i="17"/>
  <c r="L174" i="17"/>
  <c r="K174" i="17"/>
  <c r="J174" i="17"/>
  <c r="I174" i="17"/>
  <c r="H174" i="17"/>
  <c r="D174" i="17"/>
  <c r="G174" i="17" s="1"/>
  <c r="S173" i="17"/>
  <c r="R173" i="17"/>
  <c r="Q173" i="17"/>
  <c r="P173" i="17"/>
  <c r="O173" i="17"/>
  <c r="N173" i="17"/>
  <c r="M173" i="17"/>
  <c r="L173" i="17"/>
  <c r="K173" i="17"/>
  <c r="J173" i="17"/>
  <c r="I173" i="17"/>
  <c r="H173" i="17"/>
  <c r="D173" i="17"/>
  <c r="G173" i="17" s="1"/>
  <c r="T173" i="17" s="1"/>
  <c r="S172" i="17"/>
  <c r="R172" i="17"/>
  <c r="Q172" i="17"/>
  <c r="P172" i="17"/>
  <c r="O172" i="17"/>
  <c r="N172" i="17"/>
  <c r="M172" i="17"/>
  <c r="L172" i="17"/>
  <c r="K172" i="17"/>
  <c r="J172" i="17"/>
  <c r="I172" i="17"/>
  <c r="H172" i="17"/>
  <c r="T172" i="17" s="1"/>
  <c r="G172" i="17"/>
  <c r="D172" i="17"/>
  <c r="S171" i="17"/>
  <c r="R171" i="17"/>
  <c r="Q171" i="17"/>
  <c r="P171" i="17"/>
  <c r="O171" i="17"/>
  <c r="N171" i="17"/>
  <c r="M171" i="17"/>
  <c r="L171" i="17"/>
  <c r="K171" i="17"/>
  <c r="J171" i="17"/>
  <c r="I171" i="17"/>
  <c r="H171" i="17"/>
  <c r="T171" i="17" s="1"/>
  <c r="G171" i="17"/>
  <c r="D171" i="17"/>
  <c r="S170" i="17"/>
  <c r="R170" i="17"/>
  <c r="Q170" i="17"/>
  <c r="P170" i="17"/>
  <c r="O170" i="17"/>
  <c r="N170" i="17"/>
  <c r="M170" i="17"/>
  <c r="L170" i="17"/>
  <c r="K170" i="17"/>
  <c r="J170" i="17"/>
  <c r="I170" i="17"/>
  <c r="H170" i="17"/>
  <c r="G170" i="17"/>
  <c r="T170" i="17" s="1"/>
  <c r="D170" i="17"/>
  <c r="S169" i="17"/>
  <c r="R169" i="17"/>
  <c r="Q169" i="17"/>
  <c r="P169" i="17"/>
  <c r="O169" i="17"/>
  <c r="N169" i="17"/>
  <c r="M169" i="17"/>
  <c r="L169" i="17"/>
  <c r="K169" i="17"/>
  <c r="J169" i="17"/>
  <c r="I169" i="17"/>
  <c r="H169" i="17"/>
  <c r="D169" i="17"/>
  <c r="G169" i="17" s="1"/>
  <c r="S168" i="17"/>
  <c r="R168" i="17"/>
  <c r="Q168" i="17"/>
  <c r="P168" i="17"/>
  <c r="O168" i="17"/>
  <c r="N168" i="17"/>
  <c r="M168" i="17"/>
  <c r="L168" i="17"/>
  <c r="K168" i="17"/>
  <c r="J168" i="17"/>
  <c r="I168" i="17"/>
  <c r="H168" i="17"/>
  <c r="T168" i="17" s="1"/>
  <c r="G168" i="17"/>
  <c r="D168" i="17"/>
  <c r="S167" i="17"/>
  <c r="R167" i="17"/>
  <c r="Q167" i="17"/>
  <c r="P167" i="17"/>
  <c r="O167" i="17"/>
  <c r="N167" i="17"/>
  <c r="M167" i="17"/>
  <c r="L167" i="17"/>
  <c r="K167" i="17"/>
  <c r="J167" i="17"/>
  <c r="I167" i="17"/>
  <c r="H167" i="17"/>
  <c r="T167" i="17" s="1"/>
  <c r="G167" i="17"/>
  <c r="D167" i="17"/>
  <c r="S166" i="17"/>
  <c r="R166" i="17"/>
  <c r="Q166" i="17"/>
  <c r="P166" i="17"/>
  <c r="O166" i="17"/>
  <c r="N166" i="17"/>
  <c r="M166" i="17"/>
  <c r="L166" i="17"/>
  <c r="K166" i="17"/>
  <c r="J166" i="17"/>
  <c r="I166" i="17"/>
  <c r="H166" i="17"/>
  <c r="G166" i="17"/>
  <c r="T166" i="17" s="1"/>
  <c r="D166" i="17"/>
  <c r="S165" i="17"/>
  <c r="R165" i="17"/>
  <c r="Q165" i="17"/>
  <c r="P165" i="17"/>
  <c r="O165" i="17"/>
  <c r="N165" i="17"/>
  <c r="M165" i="17"/>
  <c r="L165" i="17"/>
  <c r="K165" i="17"/>
  <c r="J165" i="17"/>
  <c r="I165" i="17"/>
  <c r="H165" i="17"/>
  <c r="D165" i="17"/>
  <c r="G165" i="17" s="1"/>
  <c r="S164" i="17"/>
  <c r="R164" i="17"/>
  <c r="Q164" i="17"/>
  <c r="P164" i="17"/>
  <c r="O164" i="17"/>
  <c r="N164" i="17"/>
  <c r="M164" i="17"/>
  <c r="L164" i="17"/>
  <c r="K164" i="17"/>
  <c r="J164" i="17"/>
  <c r="I164" i="17"/>
  <c r="H164" i="17"/>
  <c r="T164" i="17" s="1"/>
  <c r="G164" i="17"/>
  <c r="D164" i="17"/>
  <c r="S163" i="17"/>
  <c r="R163" i="17"/>
  <c r="Q163" i="17"/>
  <c r="P163" i="17"/>
  <c r="O163" i="17"/>
  <c r="O177" i="17" s="1"/>
  <c r="N163" i="17"/>
  <c r="M163" i="17"/>
  <c r="L163" i="17"/>
  <c r="K163" i="17"/>
  <c r="J163" i="17"/>
  <c r="I163" i="17"/>
  <c r="H163" i="17"/>
  <c r="G163" i="17"/>
  <c r="T163" i="17" s="1"/>
  <c r="D163" i="17"/>
  <c r="S162" i="17"/>
  <c r="R162" i="17"/>
  <c r="Q162" i="17"/>
  <c r="P162" i="17"/>
  <c r="O162" i="17"/>
  <c r="N162" i="17"/>
  <c r="M162" i="17"/>
  <c r="L162" i="17"/>
  <c r="K162" i="17"/>
  <c r="J162" i="17"/>
  <c r="I162" i="17"/>
  <c r="H162" i="17"/>
  <c r="G162" i="17"/>
  <c r="T162" i="17" s="1"/>
  <c r="D162" i="17"/>
  <c r="S161" i="17"/>
  <c r="R161" i="17"/>
  <c r="R177" i="17" s="1"/>
  <c r="Q161" i="17"/>
  <c r="P161" i="17"/>
  <c r="O161" i="17"/>
  <c r="N161" i="17"/>
  <c r="N177" i="17" s="1"/>
  <c r="M161" i="17"/>
  <c r="L161" i="17"/>
  <c r="K161" i="17"/>
  <c r="J161" i="17"/>
  <c r="J177" i="17" s="1"/>
  <c r="I161" i="17"/>
  <c r="H161" i="17"/>
  <c r="D161" i="17"/>
  <c r="G161" i="17" s="1"/>
  <c r="S160" i="17"/>
  <c r="R160" i="17"/>
  <c r="Q160" i="17"/>
  <c r="P160" i="17"/>
  <c r="P177" i="17" s="1"/>
  <c r="O160" i="17"/>
  <c r="N160" i="17"/>
  <c r="M160" i="17"/>
  <c r="L160" i="17"/>
  <c r="L177" i="17" s="1"/>
  <c r="K160" i="17"/>
  <c r="J160" i="17"/>
  <c r="I160" i="17"/>
  <c r="H160" i="17"/>
  <c r="H177" i="17" s="1"/>
  <c r="G160" i="17"/>
  <c r="D160" i="17"/>
  <c r="S159" i="17"/>
  <c r="R159" i="17"/>
  <c r="Q159" i="17"/>
  <c r="P159" i="17"/>
  <c r="O159" i="17"/>
  <c r="N159" i="17"/>
  <c r="M159" i="17"/>
  <c r="L159" i="17"/>
  <c r="K159" i="17"/>
  <c r="J159" i="17"/>
  <c r="I159" i="17"/>
  <c r="H159" i="17"/>
  <c r="G159" i="17"/>
  <c r="T159" i="17" s="1"/>
  <c r="D159" i="17"/>
  <c r="X158" i="17"/>
  <c r="F158" i="17"/>
  <c r="F178" i="17" s="1"/>
  <c r="S156" i="17"/>
  <c r="R156" i="17"/>
  <c r="Q156" i="17"/>
  <c r="P156" i="17"/>
  <c r="O156" i="17"/>
  <c r="N156" i="17"/>
  <c r="M156" i="17"/>
  <c r="L156" i="17"/>
  <c r="K156" i="17"/>
  <c r="J156" i="17"/>
  <c r="I156" i="17"/>
  <c r="H156" i="17"/>
  <c r="T156" i="17" s="1"/>
  <c r="G156" i="17"/>
  <c r="D156" i="17"/>
  <c r="S155" i="17"/>
  <c r="R155" i="17"/>
  <c r="Q155" i="17"/>
  <c r="P155" i="17"/>
  <c r="O155" i="17"/>
  <c r="N155" i="17"/>
  <c r="M155" i="17"/>
  <c r="L155" i="17"/>
  <c r="K155" i="17"/>
  <c r="J155" i="17"/>
  <c r="I155" i="17"/>
  <c r="H155" i="17"/>
  <c r="G155" i="17"/>
  <c r="T155" i="17" s="1"/>
  <c r="D155" i="17"/>
  <c r="S154" i="17"/>
  <c r="R154" i="17"/>
  <c r="Q154" i="17"/>
  <c r="P154" i="17"/>
  <c r="O154" i="17"/>
  <c r="N154" i="17"/>
  <c r="M154" i="17"/>
  <c r="L154" i="17"/>
  <c r="K154" i="17"/>
  <c r="J154" i="17"/>
  <c r="I154" i="17"/>
  <c r="H154" i="17"/>
  <c r="D154" i="17"/>
  <c r="G154" i="17" s="1"/>
  <c r="S153" i="17"/>
  <c r="R153" i="17"/>
  <c r="Q153" i="17"/>
  <c r="P153" i="17"/>
  <c r="O153" i="17"/>
  <c r="N153" i="17"/>
  <c r="M153" i="17"/>
  <c r="L153" i="17"/>
  <c r="K153" i="17"/>
  <c r="J153" i="17"/>
  <c r="I153" i="17"/>
  <c r="H153" i="17"/>
  <c r="D153" i="17"/>
  <c r="G153" i="17" s="1"/>
  <c r="T153" i="17" s="1"/>
  <c r="S152" i="17"/>
  <c r="R152" i="17"/>
  <c r="Q152" i="17"/>
  <c r="P152" i="17"/>
  <c r="O152" i="17"/>
  <c r="N152" i="17"/>
  <c r="M152" i="17"/>
  <c r="L152" i="17"/>
  <c r="K152" i="17"/>
  <c r="J152" i="17"/>
  <c r="I152" i="17"/>
  <c r="H152" i="17"/>
  <c r="T152" i="17" s="1"/>
  <c r="G152" i="17"/>
  <c r="D152" i="17"/>
  <c r="S151" i="17"/>
  <c r="R151" i="17"/>
  <c r="Q151" i="17"/>
  <c r="P151" i="17"/>
  <c r="O151" i="17"/>
  <c r="N151" i="17"/>
  <c r="M151" i="17"/>
  <c r="L151" i="17"/>
  <c r="K151" i="17"/>
  <c r="J151" i="17"/>
  <c r="I151" i="17"/>
  <c r="H151" i="17"/>
  <c r="T151" i="17" s="1"/>
  <c r="G151" i="17"/>
  <c r="D151" i="17"/>
  <c r="S150" i="17"/>
  <c r="R150" i="17"/>
  <c r="Q150" i="17"/>
  <c r="P150" i="17"/>
  <c r="O150" i="17"/>
  <c r="N150" i="17"/>
  <c r="M150" i="17"/>
  <c r="L150" i="17"/>
  <c r="K150" i="17"/>
  <c r="J150" i="17"/>
  <c r="I150" i="17"/>
  <c r="H150" i="17"/>
  <c r="D150" i="17"/>
  <c r="G150" i="17" s="1"/>
  <c r="T150" i="17" s="1"/>
  <c r="S149" i="17"/>
  <c r="R149" i="17"/>
  <c r="Q149" i="17"/>
  <c r="P149" i="17"/>
  <c r="O149" i="17"/>
  <c r="N149" i="17"/>
  <c r="M149" i="17"/>
  <c r="L149" i="17"/>
  <c r="K149" i="17"/>
  <c r="J149" i="17"/>
  <c r="I149" i="17"/>
  <c r="H149" i="17"/>
  <c r="D149" i="17"/>
  <c r="G149" i="17" s="1"/>
  <c r="S148" i="17"/>
  <c r="R148" i="17"/>
  <c r="Q148" i="17"/>
  <c r="P148" i="17"/>
  <c r="O148" i="17"/>
  <c r="N148" i="17"/>
  <c r="M148" i="17"/>
  <c r="L148" i="17"/>
  <c r="K148" i="17"/>
  <c r="J148" i="17"/>
  <c r="I148" i="17"/>
  <c r="H148" i="17"/>
  <c r="T148" i="17" s="1"/>
  <c r="G148" i="17"/>
  <c r="D148" i="17"/>
  <c r="AH147" i="17"/>
  <c r="Z147" i="17"/>
  <c r="S147" i="17"/>
  <c r="R147" i="17"/>
  <c r="Q147" i="17"/>
  <c r="Q158" i="17" s="1"/>
  <c r="P147" i="17"/>
  <c r="O147" i="17"/>
  <c r="N147" i="17"/>
  <c r="M147" i="17"/>
  <c r="L147" i="17"/>
  <c r="K147" i="17"/>
  <c r="J147" i="17"/>
  <c r="I147" i="17"/>
  <c r="I158" i="17" s="1"/>
  <c r="H147" i="17"/>
  <c r="T147" i="17" s="1"/>
  <c r="D147" i="17"/>
  <c r="G147" i="17" s="1"/>
  <c r="AL146" i="17"/>
  <c r="AK146" i="17"/>
  <c r="AJ146" i="17"/>
  <c r="AI146" i="17"/>
  <c r="AH146" i="17"/>
  <c r="AG146" i="17"/>
  <c r="AG147" i="17" s="1"/>
  <c r="AF146" i="17"/>
  <c r="AE146" i="17"/>
  <c r="AD146" i="17"/>
  <c r="AC146" i="17"/>
  <c r="AB146" i="17"/>
  <c r="AA146" i="17"/>
  <c r="Z146" i="17"/>
  <c r="S146" i="17"/>
  <c r="R146" i="17"/>
  <c r="Q146" i="17"/>
  <c r="P146" i="17"/>
  <c r="O146" i="17"/>
  <c r="N146" i="17"/>
  <c r="M146" i="17"/>
  <c r="L146" i="17"/>
  <c r="L158" i="17" s="1"/>
  <c r="K146" i="17"/>
  <c r="J146" i="17"/>
  <c r="I146" i="17"/>
  <c r="H146" i="17"/>
  <c r="T146" i="17" s="1"/>
  <c r="D146" i="17"/>
  <c r="G146" i="17" s="1"/>
  <c r="AL145" i="17"/>
  <c r="AL147" i="17" s="1"/>
  <c r="AK145" i="17"/>
  <c r="AJ145" i="17"/>
  <c r="AJ147" i="17" s="1"/>
  <c r="AI145" i="17"/>
  <c r="AI147" i="17" s="1"/>
  <c r="AH145" i="17"/>
  <c r="AG145" i="17"/>
  <c r="AF145" i="17"/>
  <c r="AF147" i="17" s="1"/>
  <c r="AE145" i="17"/>
  <c r="AE147" i="17" s="1"/>
  <c r="AD145" i="17"/>
  <c r="AD147" i="17" s="1"/>
  <c r="AC145" i="17"/>
  <c r="AB145" i="17"/>
  <c r="AB147" i="17" s="1"/>
  <c r="AA145" i="17"/>
  <c r="AA147" i="17" s="1"/>
  <c r="Z145" i="17"/>
  <c r="S145" i="17"/>
  <c r="R145" i="17"/>
  <c r="R158" i="17" s="1"/>
  <c r="Q145" i="17"/>
  <c r="P145" i="17"/>
  <c r="O145" i="17"/>
  <c r="N145" i="17"/>
  <c r="N158" i="17" s="1"/>
  <c r="M145" i="17"/>
  <c r="L145" i="17"/>
  <c r="K145" i="17"/>
  <c r="J145" i="17"/>
  <c r="J158" i="17" s="1"/>
  <c r="I145" i="17"/>
  <c r="H145" i="17"/>
  <c r="D145" i="17"/>
  <c r="G145" i="17" s="1"/>
  <c r="S141" i="17"/>
  <c r="Z139" i="17"/>
  <c r="G139" i="17"/>
  <c r="S137" i="17"/>
  <c r="R137" i="17"/>
  <c r="Q137" i="17"/>
  <c r="P137" i="17"/>
  <c r="O137" i="17"/>
  <c r="N137" i="17"/>
  <c r="M137" i="17"/>
  <c r="L137" i="17"/>
  <c r="K137" i="17"/>
  <c r="J137" i="17"/>
  <c r="I137" i="17"/>
  <c r="H137" i="17"/>
  <c r="G137" i="17"/>
  <c r="F136" i="17"/>
  <c r="E134" i="17"/>
  <c r="E136" i="17" s="1"/>
  <c r="AL133" i="17"/>
  <c r="AK133" i="17"/>
  <c r="AJ133" i="17"/>
  <c r="AI133" i="17"/>
  <c r="AH133" i="17"/>
  <c r="AG133" i="17"/>
  <c r="AF133" i="17"/>
  <c r="AE133" i="17"/>
  <c r="AD133" i="17"/>
  <c r="AC133" i="17"/>
  <c r="AB133" i="17"/>
  <c r="AA133" i="17"/>
  <c r="W133" i="17"/>
  <c r="Z133" i="17" s="1"/>
  <c r="S133" i="17"/>
  <c r="R133" i="17"/>
  <c r="Q133" i="17"/>
  <c r="P133" i="17"/>
  <c r="O133" i="17"/>
  <c r="N133" i="17"/>
  <c r="M133" i="17"/>
  <c r="L133" i="17"/>
  <c r="K133" i="17"/>
  <c r="J133" i="17"/>
  <c r="I133" i="17"/>
  <c r="H133" i="17"/>
  <c r="D133" i="17"/>
  <c r="G133" i="17" s="1"/>
  <c r="T133" i="17" s="1"/>
  <c r="AL132" i="17"/>
  <c r="AK132" i="17"/>
  <c r="AJ132" i="17"/>
  <c r="AI132" i="17"/>
  <c r="AH132" i="17"/>
  <c r="AG132" i="17"/>
  <c r="AF132" i="17"/>
  <c r="AE132" i="17"/>
  <c r="AD132" i="17"/>
  <c r="AC132" i="17"/>
  <c r="AB132" i="17"/>
  <c r="AA132" i="17"/>
  <c r="Z132" i="17"/>
  <c r="AM132" i="17" s="1"/>
  <c r="W132" i="17"/>
  <c r="S132" i="17"/>
  <c r="R132" i="17"/>
  <c r="Q132" i="17"/>
  <c r="P132" i="17"/>
  <c r="O132" i="17"/>
  <c r="N132" i="17"/>
  <c r="M132" i="17"/>
  <c r="L132" i="17"/>
  <c r="K132" i="17"/>
  <c r="J132" i="17"/>
  <c r="I132" i="17"/>
  <c r="H132" i="17"/>
  <c r="G132" i="17"/>
  <c r="D132" i="17"/>
  <c r="AL131" i="17"/>
  <c r="AK131" i="17"/>
  <c r="AJ131" i="17"/>
  <c r="AI131" i="17"/>
  <c r="AH131" i="17"/>
  <c r="AG131" i="17"/>
  <c r="AF131" i="17"/>
  <c r="AE131" i="17"/>
  <c r="AD131" i="17"/>
  <c r="AC131" i="17"/>
  <c r="AB131" i="17"/>
  <c r="AA131" i="17"/>
  <c r="W131" i="17"/>
  <c r="Z131" i="17" s="1"/>
  <c r="S131" i="17"/>
  <c r="R131" i="17"/>
  <c r="Q131" i="17"/>
  <c r="P131" i="17"/>
  <c r="O131" i="17"/>
  <c r="N131" i="17"/>
  <c r="M131" i="17"/>
  <c r="L131" i="17"/>
  <c r="K131" i="17"/>
  <c r="J131" i="17"/>
  <c r="I131" i="17"/>
  <c r="H131" i="17"/>
  <c r="T131" i="17" s="1"/>
  <c r="G131" i="17"/>
  <c r="D131" i="17"/>
  <c r="AL130" i="17"/>
  <c r="AK130" i="17"/>
  <c r="AJ130" i="17"/>
  <c r="AI130" i="17"/>
  <c r="AH130" i="17"/>
  <c r="AG130" i="17"/>
  <c r="AF130" i="17"/>
  <c r="AE130" i="17"/>
  <c r="AD130" i="17"/>
  <c r="AC130" i="17"/>
  <c r="AB130" i="17"/>
  <c r="AA130" i="17"/>
  <c r="W130" i="17"/>
  <c r="Z130" i="17" s="1"/>
  <c r="AM130" i="17" s="1"/>
  <c r="S130" i="17"/>
  <c r="R130" i="17"/>
  <c r="Q130" i="17"/>
  <c r="P130" i="17"/>
  <c r="O130" i="17"/>
  <c r="N130" i="17"/>
  <c r="M130" i="17"/>
  <c r="L130" i="17"/>
  <c r="K130" i="17"/>
  <c r="J130" i="17"/>
  <c r="I130" i="17"/>
  <c r="H130" i="17"/>
  <c r="D130" i="17"/>
  <c r="G130" i="17" s="1"/>
  <c r="T130" i="17" s="1"/>
  <c r="AL129" i="17"/>
  <c r="AK129" i="17"/>
  <c r="AJ129" i="17"/>
  <c r="AI129" i="17"/>
  <c r="AH129" i="17"/>
  <c r="AG129" i="17"/>
  <c r="AF129" i="17"/>
  <c r="AE129" i="17"/>
  <c r="AD129" i="17"/>
  <c r="AC129" i="17"/>
  <c r="AB129" i="17"/>
  <c r="AA129" i="17"/>
  <c r="AM129" i="17" s="1"/>
  <c r="Z129" i="17"/>
  <c r="W129" i="17"/>
  <c r="S129" i="17"/>
  <c r="R129" i="17"/>
  <c r="Q129" i="17"/>
  <c r="P129" i="17"/>
  <c r="O129" i="17"/>
  <c r="N129" i="17"/>
  <c r="M129" i="17"/>
  <c r="L129" i="17"/>
  <c r="K129" i="17"/>
  <c r="J129" i="17"/>
  <c r="I129" i="17"/>
  <c r="H129" i="17"/>
  <c r="D129" i="17"/>
  <c r="G129" i="17" s="1"/>
  <c r="AL128" i="17"/>
  <c r="AK128" i="17"/>
  <c r="AJ128" i="17"/>
  <c r="AI128" i="17"/>
  <c r="AH128" i="17"/>
  <c r="AG128" i="17"/>
  <c r="AF128" i="17"/>
  <c r="AE128" i="17"/>
  <c r="AD128" i="17"/>
  <c r="AC128" i="17"/>
  <c r="AB128" i="17"/>
  <c r="AA128" i="17"/>
  <c r="W128" i="17"/>
  <c r="Z128" i="17" s="1"/>
  <c r="S128" i="17"/>
  <c r="R128" i="17"/>
  <c r="Q128" i="17"/>
  <c r="P128" i="17"/>
  <c r="O128" i="17"/>
  <c r="N128" i="17"/>
  <c r="M128" i="17"/>
  <c r="L128" i="17"/>
  <c r="K128" i="17"/>
  <c r="J128" i="17"/>
  <c r="I128" i="17"/>
  <c r="H128" i="17"/>
  <c r="D128" i="17"/>
  <c r="G128" i="17" s="1"/>
  <c r="T128" i="17" s="1"/>
  <c r="S127" i="17"/>
  <c r="R127" i="17"/>
  <c r="Q127" i="17"/>
  <c r="P127" i="17"/>
  <c r="O127" i="17"/>
  <c r="N127" i="17"/>
  <c r="M127" i="17"/>
  <c r="L127" i="17"/>
  <c r="K127" i="17"/>
  <c r="J127" i="17"/>
  <c r="I127" i="17"/>
  <c r="H127" i="17"/>
  <c r="T127" i="17" s="1"/>
  <c r="G127" i="17"/>
  <c r="D127" i="17"/>
  <c r="AL126" i="17"/>
  <c r="AK126" i="17"/>
  <c r="AJ126" i="17"/>
  <c r="AI126" i="17"/>
  <c r="AH126" i="17"/>
  <c r="AG126" i="17"/>
  <c r="AF126" i="17"/>
  <c r="AE126" i="17"/>
  <c r="AD126" i="17"/>
  <c r="AC126" i="17"/>
  <c r="AB126" i="17"/>
  <c r="AA126" i="17"/>
  <c r="W126" i="17"/>
  <c r="Z126" i="17" s="1"/>
  <c r="S126" i="17"/>
  <c r="R126" i="17"/>
  <c r="Q126" i="17"/>
  <c r="P126" i="17"/>
  <c r="O126" i="17"/>
  <c r="N126" i="17"/>
  <c r="M126" i="17"/>
  <c r="L126" i="17"/>
  <c r="K126" i="17"/>
  <c r="J126" i="17"/>
  <c r="I126" i="17"/>
  <c r="H126" i="17"/>
  <c r="D126" i="17"/>
  <c r="G126" i="17" s="1"/>
  <c r="AL125" i="17"/>
  <c r="AK125" i="17"/>
  <c r="AJ125" i="17"/>
  <c r="AI125" i="17"/>
  <c r="AH125" i="17"/>
  <c r="AG125" i="17"/>
  <c r="AF125" i="17"/>
  <c r="AE125" i="17"/>
  <c r="AD125" i="17"/>
  <c r="AC125" i="17"/>
  <c r="AB125" i="17"/>
  <c r="AA125" i="17"/>
  <c r="W125" i="17"/>
  <c r="Z125" i="17" s="1"/>
  <c r="AM125" i="17" s="1"/>
  <c r="S125" i="17"/>
  <c r="R125" i="17"/>
  <c r="Q125" i="17"/>
  <c r="P125" i="17"/>
  <c r="O125" i="17"/>
  <c r="N125" i="17"/>
  <c r="M125" i="17"/>
  <c r="L125" i="17"/>
  <c r="K125" i="17"/>
  <c r="J125" i="17"/>
  <c r="I125" i="17"/>
  <c r="H125" i="17"/>
  <c r="T125" i="17" s="1"/>
  <c r="G125" i="17"/>
  <c r="D125" i="17"/>
  <c r="AL124" i="17"/>
  <c r="AK124" i="17"/>
  <c r="AJ124" i="17"/>
  <c r="AI124" i="17"/>
  <c r="AH124" i="17"/>
  <c r="AG124" i="17"/>
  <c r="AF124" i="17"/>
  <c r="AE124" i="17"/>
  <c r="AD124" i="17"/>
  <c r="AC124" i="17"/>
  <c r="AB124" i="17"/>
  <c r="AA124" i="17"/>
  <c r="W124" i="17"/>
  <c r="Z124" i="17" s="1"/>
  <c r="S124" i="17"/>
  <c r="R124" i="17"/>
  <c r="Q124" i="17"/>
  <c r="P124" i="17"/>
  <c r="O124" i="17"/>
  <c r="N124" i="17"/>
  <c r="M124" i="17"/>
  <c r="L124" i="17"/>
  <c r="K124" i="17"/>
  <c r="J124" i="17"/>
  <c r="I124" i="17"/>
  <c r="H124" i="17"/>
  <c r="D124" i="17"/>
  <c r="G124" i="17" s="1"/>
  <c r="Z123" i="17"/>
  <c r="S123" i="17"/>
  <c r="R123" i="17"/>
  <c r="Q123" i="17"/>
  <c r="P123" i="17"/>
  <c r="O123" i="17"/>
  <c r="N123" i="17"/>
  <c r="M123" i="17"/>
  <c r="L123" i="17"/>
  <c r="K123" i="17"/>
  <c r="J123" i="17"/>
  <c r="I123" i="17"/>
  <c r="H123" i="17"/>
  <c r="D123" i="17"/>
  <c r="G123" i="17" s="1"/>
  <c r="AL121" i="17"/>
  <c r="AK121" i="17"/>
  <c r="AJ121" i="17"/>
  <c r="AI121" i="17"/>
  <c r="AH121" i="17"/>
  <c r="AG121" i="17"/>
  <c r="AF121" i="17"/>
  <c r="AE121" i="17"/>
  <c r="AD121" i="17"/>
  <c r="AC121" i="17"/>
  <c r="AB121" i="17"/>
  <c r="AA121" i="17"/>
  <c r="AM121" i="17" s="1"/>
  <c r="W121" i="17"/>
  <c r="Z121" i="17" s="1"/>
  <c r="S121" i="17"/>
  <c r="R121" i="17"/>
  <c r="Q121" i="17"/>
  <c r="P121" i="17"/>
  <c r="O121" i="17"/>
  <c r="N121" i="17"/>
  <c r="M121" i="17"/>
  <c r="L121" i="17"/>
  <c r="K121" i="17"/>
  <c r="J121" i="17"/>
  <c r="I121" i="17"/>
  <c r="H121" i="17"/>
  <c r="G121" i="17"/>
  <c r="T121" i="17" s="1"/>
  <c r="D121" i="17"/>
  <c r="AL120" i="17"/>
  <c r="AK120" i="17"/>
  <c r="AJ120" i="17"/>
  <c r="AI120" i="17"/>
  <c r="AH120" i="17"/>
  <c r="AG120" i="17"/>
  <c r="AF120" i="17"/>
  <c r="AE120" i="17"/>
  <c r="AD120" i="17"/>
  <c r="AC120" i="17"/>
  <c r="AB120" i="17"/>
  <c r="AA120" i="17"/>
  <c r="W120" i="17"/>
  <c r="Z120" i="17" s="1"/>
  <c r="AM120" i="17" s="1"/>
  <c r="S120" i="17"/>
  <c r="R120" i="17"/>
  <c r="Q120" i="17"/>
  <c r="P120" i="17"/>
  <c r="O120" i="17"/>
  <c r="N120" i="17"/>
  <c r="M120" i="17"/>
  <c r="L120" i="17"/>
  <c r="K120" i="17"/>
  <c r="J120" i="17"/>
  <c r="I120" i="17"/>
  <c r="H120" i="17"/>
  <c r="D120" i="17"/>
  <c r="G120" i="17" s="1"/>
  <c r="AL119" i="17"/>
  <c r="AK119" i="17"/>
  <c r="AJ119" i="17"/>
  <c r="AI119" i="17"/>
  <c r="AH119" i="17"/>
  <c r="AG119" i="17"/>
  <c r="AF119" i="17"/>
  <c r="AE119" i="17"/>
  <c r="AD119" i="17"/>
  <c r="AC119" i="17"/>
  <c r="AB119" i="17"/>
  <c r="AA119" i="17"/>
  <c r="AM119" i="17" s="1"/>
  <c r="W119" i="17"/>
  <c r="Z119" i="17" s="1"/>
  <c r="S119" i="17"/>
  <c r="R119" i="17"/>
  <c r="Q119" i="17"/>
  <c r="P119" i="17"/>
  <c r="O119" i="17"/>
  <c r="N119" i="17"/>
  <c r="M119" i="17"/>
  <c r="L119" i="17"/>
  <c r="K119" i="17"/>
  <c r="J119" i="17"/>
  <c r="I119" i="17"/>
  <c r="H119" i="17"/>
  <c r="G119" i="17"/>
  <c r="T119" i="17" s="1"/>
  <c r="D119" i="17"/>
  <c r="AL118" i="17"/>
  <c r="AK118" i="17"/>
  <c r="AJ118" i="17"/>
  <c r="AI118" i="17"/>
  <c r="AH118" i="17"/>
  <c r="AG118" i="17"/>
  <c r="AF118" i="17"/>
  <c r="AE118" i="17"/>
  <c r="AD118" i="17"/>
  <c r="AC118" i="17"/>
  <c r="AB118" i="17"/>
  <c r="AA118" i="17"/>
  <c r="W118" i="17"/>
  <c r="Z118" i="17" s="1"/>
  <c r="AM118" i="17" s="1"/>
  <c r="S118" i="17"/>
  <c r="R118" i="17"/>
  <c r="Q118" i="17"/>
  <c r="P118" i="17"/>
  <c r="O118" i="17"/>
  <c r="N118" i="17"/>
  <c r="M118" i="17"/>
  <c r="L118" i="17"/>
  <c r="K118" i="17"/>
  <c r="J118" i="17"/>
  <c r="I118" i="17"/>
  <c r="H118" i="17"/>
  <c r="D118" i="17"/>
  <c r="G118" i="17" s="1"/>
  <c r="AL117" i="17"/>
  <c r="AK117" i="17"/>
  <c r="AJ117" i="17"/>
  <c r="AI117" i="17"/>
  <c r="AH117" i="17"/>
  <c r="AG117" i="17"/>
  <c r="AF117" i="17"/>
  <c r="AE117" i="17"/>
  <c r="AD117" i="17"/>
  <c r="AC117" i="17"/>
  <c r="AB117" i="17"/>
  <c r="AA117" i="17"/>
  <c r="AM117" i="17" s="1"/>
  <c r="W117" i="17"/>
  <c r="Z117" i="17" s="1"/>
  <c r="S117" i="17"/>
  <c r="R117" i="17"/>
  <c r="Q117" i="17"/>
  <c r="P117" i="17"/>
  <c r="O117" i="17"/>
  <c r="N117" i="17"/>
  <c r="M117" i="17"/>
  <c r="L117" i="17"/>
  <c r="K117" i="17"/>
  <c r="J117" i="17"/>
  <c r="I117" i="17"/>
  <c r="H117" i="17"/>
  <c r="G117" i="17"/>
  <c r="T117" i="17" s="1"/>
  <c r="D117" i="17"/>
  <c r="AL116" i="17"/>
  <c r="AK116" i="17"/>
  <c r="AJ116" i="17"/>
  <c r="AI116" i="17"/>
  <c r="AH116" i="17"/>
  <c r="AG116" i="17"/>
  <c r="AF116" i="17"/>
  <c r="AE116" i="17"/>
  <c r="AD116" i="17"/>
  <c r="AC116" i="17"/>
  <c r="AB116" i="17"/>
  <c r="AA116" i="17"/>
  <c r="W116" i="17"/>
  <c r="Z116" i="17" s="1"/>
  <c r="AM116" i="17" s="1"/>
  <c r="S116" i="17"/>
  <c r="R116" i="17"/>
  <c r="Q116" i="17"/>
  <c r="P116" i="17"/>
  <c r="O116" i="17"/>
  <c r="N116" i="17"/>
  <c r="M116" i="17"/>
  <c r="L116" i="17"/>
  <c r="K116" i="17"/>
  <c r="J116" i="17"/>
  <c r="I116" i="17"/>
  <c r="H116" i="17"/>
  <c r="D116" i="17"/>
  <c r="G116" i="17" s="1"/>
  <c r="AL115" i="17"/>
  <c r="AK115" i="17"/>
  <c r="AJ115" i="17"/>
  <c r="AI115" i="17"/>
  <c r="AH115" i="17"/>
  <c r="AG115" i="17"/>
  <c r="AF115" i="17"/>
  <c r="AE115" i="17"/>
  <c r="AD115" i="17"/>
  <c r="AC115" i="17"/>
  <c r="AB115" i="17"/>
  <c r="AA115" i="17"/>
  <c r="AM115" i="17" s="1"/>
  <c r="Z115" i="17"/>
  <c r="W115" i="17"/>
  <c r="S115" i="17"/>
  <c r="R115" i="17"/>
  <c r="Q115" i="17"/>
  <c r="P115" i="17"/>
  <c r="O115" i="17"/>
  <c r="N115" i="17"/>
  <c r="M115" i="17"/>
  <c r="L115" i="17"/>
  <c r="K115" i="17"/>
  <c r="J115" i="17"/>
  <c r="I115" i="17"/>
  <c r="H115" i="17"/>
  <c r="G115" i="17"/>
  <c r="T115" i="17" s="1"/>
  <c r="D115" i="17"/>
  <c r="AL114" i="17"/>
  <c r="AK114" i="17"/>
  <c r="AJ114" i="17"/>
  <c r="AI114" i="17"/>
  <c r="AH114" i="17"/>
  <c r="AG114" i="17"/>
  <c r="AF114" i="17"/>
  <c r="AE114" i="17"/>
  <c r="AD114" i="17"/>
  <c r="AC114" i="17"/>
  <c r="AB114" i="17"/>
  <c r="AA114" i="17"/>
  <c r="W114" i="17"/>
  <c r="Z114" i="17" s="1"/>
  <c r="AM114" i="17" s="1"/>
  <c r="S114" i="17"/>
  <c r="R114" i="17"/>
  <c r="Q114" i="17"/>
  <c r="P114" i="17"/>
  <c r="O114" i="17"/>
  <c r="N114" i="17"/>
  <c r="M114" i="17"/>
  <c r="L114" i="17"/>
  <c r="K114" i="17"/>
  <c r="J114" i="17"/>
  <c r="I114" i="17"/>
  <c r="H114" i="17"/>
  <c r="D114" i="17"/>
  <c r="G114" i="17" s="1"/>
  <c r="T114" i="17" s="1"/>
  <c r="AL113" i="17"/>
  <c r="AK113" i="17"/>
  <c r="AJ113" i="17"/>
  <c r="AI113" i="17"/>
  <c r="AH113" i="17"/>
  <c r="AG113" i="17"/>
  <c r="AF113" i="17"/>
  <c r="AE113" i="17"/>
  <c r="AD113" i="17"/>
  <c r="AC113" i="17"/>
  <c r="AB113" i="17"/>
  <c r="AA113" i="17"/>
  <c r="Z113" i="17"/>
  <c r="W113" i="17"/>
  <c r="S113" i="17"/>
  <c r="R113" i="17"/>
  <c r="Q113" i="17"/>
  <c r="P113" i="17"/>
  <c r="O113" i="17"/>
  <c r="N113" i="17"/>
  <c r="M113" i="17"/>
  <c r="L113" i="17"/>
  <c r="K113" i="17"/>
  <c r="J113" i="17"/>
  <c r="I113" i="17"/>
  <c r="H113" i="17"/>
  <c r="T113" i="17" s="1"/>
  <c r="G113" i="17"/>
  <c r="D113" i="17"/>
  <c r="Z112" i="17"/>
  <c r="S112" i="17"/>
  <c r="R112" i="17"/>
  <c r="Q112" i="17"/>
  <c r="P112" i="17"/>
  <c r="O112" i="17"/>
  <c r="N112" i="17"/>
  <c r="M112" i="17"/>
  <c r="L112" i="17"/>
  <c r="K112" i="17"/>
  <c r="J112" i="17"/>
  <c r="I112" i="17"/>
  <c r="H112" i="17"/>
  <c r="T112" i="17" s="1"/>
  <c r="G112" i="17"/>
  <c r="D112" i="17"/>
  <c r="AL110" i="17"/>
  <c r="AK110" i="17"/>
  <c r="AJ110" i="17"/>
  <c r="AI110" i="17"/>
  <c r="AH110" i="17"/>
  <c r="AG110" i="17"/>
  <c r="AF110" i="17"/>
  <c r="AE110" i="17"/>
  <c r="AD110" i="17"/>
  <c r="AC110" i="17"/>
  <c r="AB110" i="17"/>
  <c r="AA110" i="17"/>
  <c r="W110" i="17"/>
  <c r="Z110" i="17" s="1"/>
  <c r="S110" i="17"/>
  <c r="R110" i="17"/>
  <c r="Q110" i="17"/>
  <c r="P110" i="17"/>
  <c r="O110" i="17"/>
  <c r="N110" i="17"/>
  <c r="M110" i="17"/>
  <c r="L110" i="17"/>
  <c r="K110" i="17"/>
  <c r="J110" i="17"/>
  <c r="I110" i="17"/>
  <c r="H110" i="17"/>
  <c r="D110" i="17"/>
  <c r="G110" i="17" s="1"/>
  <c r="AL109" i="17"/>
  <c r="AK109" i="17"/>
  <c r="AJ109" i="17"/>
  <c r="AI109" i="17"/>
  <c r="AH109" i="17"/>
  <c r="AG109" i="17"/>
  <c r="AF109" i="17"/>
  <c r="AE109" i="17"/>
  <c r="AD109" i="17"/>
  <c r="AC109" i="17"/>
  <c r="AB109" i="17"/>
  <c r="AA109" i="17"/>
  <c r="AM109" i="17" s="1"/>
  <c r="Z109" i="17"/>
  <c r="W109" i="17"/>
  <c r="S109" i="17"/>
  <c r="R109" i="17"/>
  <c r="Q109" i="17"/>
  <c r="P109" i="17"/>
  <c r="O109" i="17"/>
  <c r="N109" i="17"/>
  <c r="M109" i="17"/>
  <c r="L109" i="17"/>
  <c r="K109" i="17"/>
  <c r="J109" i="17"/>
  <c r="I109" i="17"/>
  <c r="H109" i="17"/>
  <c r="G109" i="17"/>
  <c r="T109" i="17" s="1"/>
  <c r="D109" i="17"/>
  <c r="AL108" i="17"/>
  <c r="AK108" i="17"/>
  <c r="AJ108" i="17"/>
  <c r="AI108" i="17"/>
  <c r="AH108" i="17"/>
  <c r="AG108" i="17"/>
  <c r="AF108" i="17"/>
  <c r="AE108" i="17"/>
  <c r="AD108" i="17"/>
  <c r="AC108" i="17"/>
  <c r="AB108" i="17"/>
  <c r="AA108" i="17"/>
  <c r="Z108" i="17"/>
  <c r="AM108" i="17" s="1"/>
  <c r="W108" i="17"/>
  <c r="S108" i="17"/>
  <c r="R108" i="17"/>
  <c r="Q108" i="17"/>
  <c r="P108" i="17"/>
  <c r="O108" i="17"/>
  <c r="N108" i="17"/>
  <c r="M108" i="17"/>
  <c r="L108" i="17"/>
  <c r="K108" i="17"/>
  <c r="J108" i="17"/>
  <c r="I108" i="17"/>
  <c r="H108" i="17"/>
  <c r="D108" i="17"/>
  <c r="G108" i="17" s="1"/>
  <c r="AJ107" i="17"/>
  <c r="AB107" i="17"/>
  <c r="X107" i="17"/>
  <c r="W107" i="17"/>
  <c r="S107" i="17"/>
  <c r="L107" i="17"/>
  <c r="K107" i="17"/>
  <c r="F107" i="17"/>
  <c r="AL106" i="17"/>
  <c r="AL107" i="17" s="1"/>
  <c r="AK106" i="17"/>
  <c r="AJ106" i="17"/>
  <c r="AI106" i="17"/>
  <c r="AI107" i="17" s="1"/>
  <c r="AH106" i="17"/>
  <c r="AH107" i="17" s="1"/>
  <c r="AG106" i="17"/>
  <c r="AF106" i="17"/>
  <c r="AE106" i="17"/>
  <c r="AE107" i="17" s="1"/>
  <c r="AD106" i="17"/>
  <c r="AD107" i="17" s="1"/>
  <c r="AC106" i="17"/>
  <c r="AB106" i="17"/>
  <c r="AA106" i="17"/>
  <c r="AA107" i="17" s="1"/>
  <c r="Z106" i="17"/>
  <c r="W106" i="17"/>
  <c r="S106" i="17"/>
  <c r="R106" i="17"/>
  <c r="R107" i="17" s="1"/>
  <c r="Q106" i="17"/>
  <c r="P106" i="17"/>
  <c r="O106" i="17"/>
  <c r="O107" i="17" s="1"/>
  <c r="N106" i="17"/>
  <c r="M106" i="17"/>
  <c r="L106" i="17"/>
  <c r="K106" i="17"/>
  <c r="J106" i="17"/>
  <c r="I106" i="17"/>
  <c r="H106" i="17"/>
  <c r="D106" i="17"/>
  <c r="G106" i="17" s="1"/>
  <c r="AL105" i="17"/>
  <c r="AK105" i="17"/>
  <c r="AK107" i="17" s="1"/>
  <c r="AJ105" i="17"/>
  <c r="AI105" i="17"/>
  <c r="AH105" i="17"/>
  <c r="AG105" i="17"/>
  <c r="AG107" i="17" s="1"/>
  <c r="AF105" i="17"/>
  <c r="AF107" i="17" s="1"/>
  <c r="AE105" i="17"/>
  <c r="AD105" i="17"/>
  <c r="AC105" i="17"/>
  <c r="AC107" i="17" s="1"/>
  <c r="AB105" i="17"/>
  <c r="AA105" i="17"/>
  <c r="W105" i="17"/>
  <c r="Z105" i="17" s="1"/>
  <c r="S105" i="17"/>
  <c r="R105" i="17"/>
  <c r="Q105" i="17"/>
  <c r="Q107" i="17" s="1"/>
  <c r="P105" i="17"/>
  <c r="P107" i="17" s="1"/>
  <c r="O105" i="17"/>
  <c r="N105" i="17"/>
  <c r="M105" i="17"/>
  <c r="M107" i="17" s="1"/>
  <c r="L105" i="17"/>
  <c r="K105" i="17"/>
  <c r="J105" i="17"/>
  <c r="I105" i="17"/>
  <c r="I107" i="17" s="1"/>
  <c r="H105" i="17"/>
  <c r="H107" i="17" s="1"/>
  <c r="G105" i="17"/>
  <c r="D105" i="17"/>
  <c r="S104" i="17"/>
  <c r="R104" i="17"/>
  <c r="Q104" i="17"/>
  <c r="P104" i="17"/>
  <c r="O104" i="17"/>
  <c r="N104" i="17"/>
  <c r="M104" i="17"/>
  <c r="L104" i="17"/>
  <c r="K104" i="17"/>
  <c r="J104" i="17"/>
  <c r="I104" i="17"/>
  <c r="H104" i="17"/>
  <c r="G104" i="17"/>
  <c r="T104" i="17" s="1"/>
  <c r="D104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AM103" i="17" s="1"/>
  <c r="W103" i="17"/>
  <c r="S103" i="17"/>
  <c r="R103" i="17"/>
  <c r="Q103" i="17"/>
  <c r="P103" i="17"/>
  <c r="O103" i="17"/>
  <c r="N103" i="17"/>
  <c r="M103" i="17"/>
  <c r="L103" i="17"/>
  <c r="K103" i="17"/>
  <c r="J103" i="17"/>
  <c r="I103" i="17"/>
  <c r="H103" i="17"/>
  <c r="D103" i="17"/>
  <c r="G103" i="17" s="1"/>
  <c r="AL102" i="17"/>
  <c r="AK102" i="17"/>
  <c r="AJ102" i="17"/>
  <c r="AI102" i="17"/>
  <c r="AH102" i="17"/>
  <c r="AG102" i="17"/>
  <c r="AF102" i="17"/>
  <c r="AE102" i="17"/>
  <c r="AD102" i="17"/>
  <c r="AC102" i="17"/>
  <c r="AB102" i="17"/>
  <c r="AA102" i="17"/>
  <c r="AM102" i="17" s="1"/>
  <c r="Z102" i="17"/>
  <c r="W102" i="17"/>
  <c r="S102" i="17"/>
  <c r="R102" i="17"/>
  <c r="Q102" i="17"/>
  <c r="P102" i="17"/>
  <c r="O102" i="17"/>
  <c r="N102" i="17"/>
  <c r="M102" i="17"/>
  <c r="L102" i="17"/>
  <c r="K102" i="17"/>
  <c r="J102" i="17"/>
  <c r="I102" i="17"/>
  <c r="H102" i="17"/>
  <c r="G102" i="17"/>
  <c r="T102" i="17" s="1"/>
  <c r="D102" i="17"/>
  <c r="S101" i="17"/>
  <c r="R101" i="17"/>
  <c r="Q101" i="17"/>
  <c r="P101" i="17"/>
  <c r="O101" i="17"/>
  <c r="N101" i="17"/>
  <c r="M101" i="17"/>
  <c r="L101" i="17"/>
  <c r="K101" i="17"/>
  <c r="J101" i="17"/>
  <c r="I101" i="17"/>
  <c r="H101" i="17"/>
  <c r="D101" i="17"/>
  <c r="G101" i="17" s="1"/>
  <c r="T101" i="17" s="1"/>
  <c r="S100" i="17"/>
  <c r="R100" i="17"/>
  <c r="Q100" i="17"/>
  <c r="P100" i="17"/>
  <c r="O100" i="17"/>
  <c r="N100" i="17"/>
  <c r="M100" i="17"/>
  <c r="L100" i="17"/>
  <c r="K100" i="17"/>
  <c r="J100" i="17"/>
  <c r="I100" i="17"/>
  <c r="H100" i="17"/>
  <c r="D100" i="17"/>
  <c r="G100" i="17" s="1"/>
  <c r="AL99" i="17"/>
  <c r="AK99" i="17"/>
  <c r="AJ99" i="17"/>
  <c r="AI99" i="17"/>
  <c r="AH99" i="17"/>
  <c r="AG99" i="17"/>
  <c r="AF99" i="17"/>
  <c r="AE99" i="17"/>
  <c r="AD99" i="17"/>
  <c r="AC99" i="17"/>
  <c r="AB99" i="17"/>
  <c r="AA99" i="17"/>
  <c r="AM99" i="17" s="1"/>
  <c r="Z99" i="17"/>
  <c r="W99" i="17"/>
  <c r="S99" i="17"/>
  <c r="R99" i="17"/>
  <c r="Q99" i="17"/>
  <c r="P99" i="17"/>
  <c r="O99" i="17"/>
  <c r="N99" i="17"/>
  <c r="M99" i="17"/>
  <c r="L99" i="17"/>
  <c r="K99" i="17"/>
  <c r="J99" i="17"/>
  <c r="I99" i="17"/>
  <c r="H99" i="17"/>
  <c r="G99" i="17"/>
  <c r="T99" i="17" s="1"/>
  <c r="D99" i="17"/>
  <c r="AL98" i="17"/>
  <c r="AK98" i="17"/>
  <c r="AJ98" i="17"/>
  <c r="AI98" i="17"/>
  <c r="AH98" i="17"/>
  <c r="AG98" i="17"/>
  <c r="AF98" i="17"/>
  <c r="AE98" i="17"/>
  <c r="AD98" i="17"/>
  <c r="AC98" i="17"/>
  <c r="AB98" i="17"/>
  <c r="AA98" i="17"/>
  <c r="W98" i="17"/>
  <c r="Z98" i="17" s="1"/>
  <c r="AM98" i="17" s="1"/>
  <c r="S98" i="17"/>
  <c r="R98" i="17"/>
  <c r="Q98" i="17"/>
  <c r="P98" i="17"/>
  <c r="O98" i="17"/>
  <c r="N98" i="17"/>
  <c r="M98" i="17"/>
  <c r="L98" i="17"/>
  <c r="K98" i="17"/>
  <c r="J98" i="17"/>
  <c r="I98" i="17"/>
  <c r="H98" i="17"/>
  <c r="D98" i="17"/>
  <c r="G98" i="17" s="1"/>
  <c r="T98" i="17" s="1"/>
  <c r="AL97" i="17"/>
  <c r="AK97" i="17"/>
  <c r="AJ97" i="17"/>
  <c r="AI97" i="17"/>
  <c r="AH97" i="17"/>
  <c r="AG97" i="17"/>
  <c r="AF97" i="17"/>
  <c r="AE97" i="17"/>
  <c r="AD97" i="17"/>
  <c r="AC97" i="17"/>
  <c r="AB97" i="17"/>
  <c r="AA97" i="17"/>
  <c r="Z97" i="17"/>
  <c r="W97" i="17"/>
  <c r="S97" i="17"/>
  <c r="R97" i="17"/>
  <c r="Q97" i="17"/>
  <c r="P97" i="17"/>
  <c r="O97" i="17"/>
  <c r="N97" i="17"/>
  <c r="M97" i="17"/>
  <c r="L97" i="17"/>
  <c r="K97" i="17"/>
  <c r="J97" i="17"/>
  <c r="I97" i="17"/>
  <c r="H97" i="17"/>
  <c r="T97" i="17" s="1"/>
  <c r="G97" i="17"/>
  <c r="D97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W96" i="17"/>
  <c r="Z96" i="17" s="1"/>
  <c r="AM96" i="17" s="1"/>
  <c r="S96" i="17"/>
  <c r="R96" i="17"/>
  <c r="Q96" i="17"/>
  <c r="P96" i="17"/>
  <c r="O96" i="17"/>
  <c r="N96" i="17"/>
  <c r="M96" i="17"/>
  <c r="L96" i="17"/>
  <c r="K96" i="17"/>
  <c r="J96" i="17"/>
  <c r="I96" i="17"/>
  <c r="H96" i="17"/>
  <c r="D96" i="17"/>
  <c r="G96" i="17" s="1"/>
  <c r="S95" i="17"/>
  <c r="R95" i="17"/>
  <c r="Q95" i="17"/>
  <c r="P95" i="17"/>
  <c r="O95" i="17"/>
  <c r="N95" i="17"/>
  <c r="M95" i="17"/>
  <c r="L95" i="17"/>
  <c r="K95" i="17"/>
  <c r="J95" i="17"/>
  <c r="I95" i="17"/>
  <c r="H95" i="17"/>
  <c r="T95" i="17" s="1"/>
  <c r="G95" i="17"/>
  <c r="D95" i="17"/>
  <c r="S94" i="17"/>
  <c r="R94" i="17"/>
  <c r="Q94" i="17"/>
  <c r="P94" i="17"/>
  <c r="O94" i="17"/>
  <c r="N94" i="17"/>
  <c r="M94" i="17"/>
  <c r="L94" i="17"/>
  <c r="K94" i="17"/>
  <c r="J94" i="17"/>
  <c r="I94" i="17"/>
  <c r="H94" i="17"/>
  <c r="G94" i="17"/>
  <c r="T94" i="17" s="1"/>
  <c r="D94" i="17"/>
  <c r="AM93" i="17"/>
  <c r="S93" i="17"/>
  <c r="R93" i="17"/>
  <c r="Q93" i="17"/>
  <c r="P93" i="17"/>
  <c r="O93" i="17"/>
  <c r="N93" i="17"/>
  <c r="M93" i="17"/>
  <c r="L93" i="17"/>
  <c r="K93" i="17"/>
  <c r="J93" i="17"/>
  <c r="I93" i="17"/>
  <c r="H93" i="17"/>
  <c r="G93" i="17"/>
  <c r="T93" i="17" s="1"/>
  <c r="D93" i="17"/>
  <c r="S92" i="17"/>
  <c r="R92" i="17"/>
  <c r="Q92" i="17"/>
  <c r="P92" i="17"/>
  <c r="O92" i="17"/>
  <c r="N92" i="17"/>
  <c r="M92" i="17"/>
  <c r="L92" i="17"/>
  <c r="K92" i="17"/>
  <c r="J92" i="17"/>
  <c r="I92" i="17"/>
  <c r="H92" i="17"/>
  <c r="G92" i="17"/>
  <c r="T92" i="17" s="1"/>
  <c r="D92" i="17"/>
  <c r="AL91" i="17"/>
  <c r="AK91" i="17"/>
  <c r="AJ91" i="17"/>
  <c r="AI91" i="17"/>
  <c r="AH91" i="17"/>
  <c r="AG91" i="17"/>
  <c r="AF91" i="17"/>
  <c r="AE91" i="17"/>
  <c r="AD91" i="17"/>
  <c r="AC91" i="17"/>
  <c r="AB91" i="17"/>
  <c r="AA91" i="17"/>
  <c r="W91" i="17"/>
  <c r="Z91" i="17" s="1"/>
  <c r="S91" i="17"/>
  <c r="R91" i="17"/>
  <c r="Q91" i="17"/>
  <c r="P91" i="17"/>
  <c r="O91" i="17"/>
  <c r="N91" i="17"/>
  <c r="M91" i="17"/>
  <c r="L91" i="17"/>
  <c r="K91" i="17"/>
  <c r="J91" i="17"/>
  <c r="I91" i="17"/>
  <c r="H91" i="17"/>
  <c r="T91" i="17" s="1"/>
  <c r="G91" i="17"/>
  <c r="D91" i="17"/>
  <c r="AL90" i="17"/>
  <c r="AK90" i="17"/>
  <c r="AJ90" i="17"/>
  <c r="AI90" i="17"/>
  <c r="AH90" i="17"/>
  <c r="AG90" i="17"/>
  <c r="AF90" i="17"/>
  <c r="AE90" i="17"/>
  <c r="AD90" i="17"/>
  <c r="AC90" i="17"/>
  <c r="AB90" i="17"/>
  <c r="AA90" i="17"/>
  <c r="Z90" i="17"/>
  <c r="W90" i="17"/>
  <c r="S90" i="17"/>
  <c r="R90" i="17"/>
  <c r="Q90" i="17"/>
  <c r="P90" i="17"/>
  <c r="O90" i="17"/>
  <c r="N90" i="17"/>
  <c r="M90" i="17"/>
  <c r="L90" i="17"/>
  <c r="K90" i="17"/>
  <c r="J90" i="17"/>
  <c r="I90" i="17"/>
  <c r="H90" i="17"/>
  <c r="D90" i="17"/>
  <c r="G90" i="17" s="1"/>
  <c r="T90" i="17" s="1"/>
  <c r="S89" i="17"/>
  <c r="R89" i="17"/>
  <c r="Q89" i="17"/>
  <c r="P89" i="17"/>
  <c r="O89" i="17"/>
  <c r="N89" i="17"/>
  <c r="M89" i="17"/>
  <c r="L89" i="17"/>
  <c r="K89" i="17"/>
  <c r="J89" i="17"/>
  <c r="I89" i="17"/>
  <c r="H89" i="17"/>
  <c r="D89" i="17"/>
  <c r="G89" i="17" s="1"/>
  <c r="AF87" i="17"/>
  <c r="AF134" i="17" s="1"/>
  <c r="AF136" i="17" s="1"/>
  <c r="AE87" i="17"/>
  <c r="Y87" i="17"/>
  <c r="Y134" i="17" s="1"/>
  <c r="Y136" i="17" s="1"/>
  <c r="X87" i="17"/>
  <c r="X134" i="17" s="1"/>
  <c r="X136" i="17" s="1"/>
  <c r="P87" i="17"/>
  <c r="H87" i="17"/>
  <c r="H134" i="17" s="1"/>
  <c r="H136" i="17" s="1"/>
  <c r="F87" i="17"/>
  <c r="F134" i="17" s="1"/>
  <c r="AL86" i="17"/>
  <c r="AK86" i="17"/>
  <c r="AJ86" i="17"/>
  <c r="AJ87" i="17" s="1"/>
  <c r="AI86" i="17"/>
  <c r="AI87" i="17" s="1"/>
  <c r="AH86" i="17"/>
  <c r="AG86" i="17"/>
  <c r="AF86" i="17"/>
  <c r="AE86" i="17"/>
  <c r="AD86" i="17"/>
  <c r="AC86" i="17"/>
  <c r="AB86" i="17"/>
  <c r="AB87" i="17" s="1"/>
  <c r="AA86" i="17"/>
  <c r="AA87" i="17" s="1"/>
  <c r="Z86" i="17"/>
  <c r="W86" i="17"/>
  <c r="S86" i="17"/>
  <c r="R86" i="17"/>
  <c r="Q86" i="17"/>
  <c r="P86" i="17"/>
  <c r="O86" i="17"/>
  <c r="N86" i="17"/>
  <c r="M86" i="17"/>
  <c r="L86" i="17"/>
  <c r="L87" i="17" s="1"/>
  <c r="K86" i="17"/>
  <c r="J86" i="17"/>
  <c r="I86" i="17"/>
  <c r="H86" i="17"/>
  <c r="T86" i="17" s="1"/>
  <c r="G86" i="17"/>
  <c r="D86" i="17"/>
  <c r="AL85" i="17"/>
  <c r="AL87" i="17" s="1"/>
  <c r="AL134" i="17" s="1"/>
  <c r="AL136" i="17" s="1"/>
  <c r="AK85" i="17"/>
  <c r="AK87" i="17" s="1"/>
  <c r="AJ85" i="17"/>
  <c r="AI85" i="17"/>
  <c r="AH85" i="17"/>
  <c r="AH87" i="17" s="1"/>
  <c r="AH134" i="17" s="1"/>
  <c r="AH136" i="17" s="1"/>
  <c r="AG85" i="17"/>
  <c r="AG87" i="17" s="1"/>
  <c r="AF85" i="17"/>
  <c r="AE85" i="17"/>
  <c r="AD85" i="17"/>
  <c r="AD87" i="17" s="1"/>
  <c r="AD134" i="17" s="1"/>
  <c r="AD136" i="17" s="1"/>
  <c r="AC85" i="17"/>
  <c r="AC87" i="17" s="1"/>
  <c r="AB85" i="17"/>
  <c r="AA85" i="17"/>
  <c r="Z85" i="17"/>
  <c r="W85" i="17"/>
  <c r="W87" i="17" s="1"/>
  <c r="S85" i="17"/>
  <c r="S87" i="17" s="1"/>
  <c r="R85" i="17"/>
  <c r="R87" i="17" s="1"/>
  <c r="Q85" i="17"/>
  <c r="Q87" i="17" s="1"/>
  <c r="P85" i="17"/>
  <c r="O85" i="17"/>
  <c r="O87" i="17" s="1"/>
  <c r="N85" i="17"/>
  <c r="N87" i="17" s="1"/>
  <c r="M85" i="17"/>
  <c r="M87" i="17" s="1"/>
  <c r="M134" i="17" s="1"/>
  <c r="M136" i="17" s="1"/>
  <c r="L85" i="17"/>
  <c r="K85" i="17"/>
  <c r="K87" i="17" s="1"/>
  <c r="J85" i="17"/>
  <c r="J87" i="17" s="1"/>
  <c r="I85" i="17"/>
  <c r="I87" i="17" s="1"/>
  <c r="H85" i="17"/>
  <c r="D85" i="17"/>
  <c r="G85" i="17" s="1"/>
  <c r="AL83" i="17"/>
  <c r="AK83" i="17"/>
  <c r="AJ83" i="17"/>
  <c r="AI83" i="17"/>
  <c r="AH83" i="17"/>
  <c r="AG83" i="17"/>
  <c r="AF83" i="17"/>
  <c r="AE83" i="17"/>
  <c r="AD83" i="17"/>
  <c r="AC83" i="17"/>
  <c r="AB83" i="17"/>
  <c r="AA83" i="17"/>
  <c r="AM83" i="17" s="1"/>
  <c r="Z83" i="17"/>
  <c r="W83" i="17"/>
  <c r="S83" i="17"/>
  <c r="R83" i="17"/>
  <c r="Q83" i="17"/>
  <c r="P83" i="17"/>
  <c r="O83" i="17"/>
  <c r="N83" i="17"/>
  <c r="M83" i="17"/>
  <c r="L83" i="17"/>
  <c r="K83" i="17"/>
  <c r="J83" i="17"/>
  <c r="I83" i="17"/>
  <c r="H83" i="17"/>
  <c r="G83" i="17"/>
  <c r="T83" i="17" s="1"/>
  <c r="D83" i="17"/>
  <c r="AL82" i="17"/>
  <c r="AK82" i="17"/>
  <c r="AJ82" i="17"/>
  <c r="AI82" i="17"/>
  <c r="AH82" i="17"/>
  <c r="AG82" i="17"/>
  <c r="AF82" i="17"/>
  <c r="AE82" i="17"/>
  <c r="AD82" i="17"/>
  <c r="AC82" i="17"/>
  <c r="AB82" i="17"/>
  <c r="AA82" i="17"/>
  <c r="Z82" i="17"/>
  <c r="AM82" i="17" s="1"/>
  <c r="W82" i="17"/>
  <c r="S82" i="17"/>
  <c r="R82" i="17"/>
  <c r="Q82" i="17"/>
  <c r="P82" i="17"/>
  <c r="O82" i="17"/>
  <c r="N82" i="17"/>
  <c r="M82" i="17"/>
  <c r="L82" i="17"/>
  <c r="K82" i="17"/>
  <c r="J82" i="17"/>
  <c r="I82" i="17"/>
  <c r="H82" i="17"/>
  <c r="D82" i="17"/>
  <c r="G82" i="17" s="1"/>
  <c r="T82" i="17" s="1"/>
  <c r="AL81" i="17"/>
  <c r="AK81" i="17"/>
  <c r="AJ81" i="17"/>
  <c r="AI81" i="17"/>
  <c r="AH81" i="17"/>
  <c r="AG81" i="17"/>
  <c r="AF81" i="17"/>
  <c r="AE81" i="17"/>
  <c r="AD81" i="17"/>
  <c r="AC81" i="17"/>
  <c r="AB81" i="17"/>
  <c r="AA81" i="17"/>
  <c r="W81" i="17"/>
  <c r="Z81" i="17" s="1"/>
  <c r="AM81" i="17" s="1"/>
  <c r="S81" i="17"/>
  <c r="R81" i="17"/>
  <c r="Q81" i="17"/>
  <c r="P81" i="17"/>
  <c r="O81" i="17"/>
  <c r="N81" i="17"/>
  <c r="M81" i="17"/>
  <c r="L81" i="17"/>
  <c r="K81" i="17"/>
  <c r="J81" i="17"/>
  <c r="I81" i="17"/>
  <c r="H81" i="17"/>
  <c r="T81" i="17" s="1"/>
  <c r="G81" i="17"/>
  <c r="D81" i="17"/>
  <c r="S80" i="17"/>
  <c r="R80" i="17"/>
  <c r="Q80" i="17"/>
  <c r="P80" i="17"/>
  <c r="O80" i="17"/>
  <c r="N80" i="17"/>
  <c r="M80" i="17"/>
  <c r="L80" i="17"/>
  <c r="K80" i="17"/>
  <c r="J80" i="17"/>
  <c r="I80" i="17"/>
  <c r="H80" i="17"/>
  <c r="T80" i="17" s="1"/>
  <c r="G80" i="17"/>
  <c r="D80" i="17"/>
  <c r="S78" i="17"/>
  <c r="R78" i="17"/>
  <c r="Q78" i="17"/>
  <c r="P78" i="17"/>
  <c r="O78" i="17"/>
  <c r="N78" i="17"/>
  <c r="M78" i="17"/>
  <c r="L78" i="17"/>
  <c r="K78" i="17"/>
  <c r="J78" i="17"/>
  <c r="I78" i="17"/>
  <c r="H78" i="17"/>
  <c r="D78" i="17"/>
  <c r="G78" i="17" s="1"/>
  <c r="T78" i="17" s="1"/>
  <c r="AL77" i="17"/>
  <c r="AK77" i="17"/>
  <c r="AJ77" i="17"/>
  <c r="AI77" i="17"/>
  <c r="AH77" i="17"/>
  <c r="AG77" i="17"/>
  <c r="AF77" i="17"/>
  <c r="AE77" i="17"/>
  <c r="AD77" i="17"/>
  <c r="AC77" i="17"/>
  <c r="AB77" i="17"/>
  <c r="AA77" i="17"/>
  <c r="W77" i="17"/>
  <c r="Z77" i="17" s="1"/>
  <c r="S77" i="17"/>
  <c r="R77" i="17"/>
  <c r="Q77" i="17"/>
  <c r="P77" i="17"/>
  <c r="O77" i="17"/>
  <c r="N77" i="17"/>
  <c r="M77" i="17"/>
  <c r="L77" i="17"/>
  <c r="K77" i="17"/>
  <c r="J77" i="17"/>
  <c r="I77" i="17"/>
  <c r="H77" i="17"/>
  <c r="T77" i="17" s="1"/>
  <c r="G77" i="17"/>
  <c r="D77" i="17"/>
  <c r="AL76" i="17"/>
  <c r="AK76" i="17"/>
  <c r="AJ76" i="17"/>
  <c r="AI76" i="17"/>
  <c r="AH76" i="17"/>
  <c r="AG76" i="17"/>
  <c r="AF76" i="17"/>
  <c r="AE76" i="17"/>
  <c r="AD76" i="17"/>
  <c r="AC76" i="17"/>
  <c r="AB76" i="17"/>
  <c r="AA76" i="17"/>
  <c r="AM76" i="17" s="1"/>
  <c r="Z76" i="17"/>
  <c r="W76" i="17"/>
  <c r="S76" i="17"/>
  <c r="R76" i="17"/>
  <c r="Q76" i="17"/>
  <c r="P76" i="17"/>
  <c r="O76" i="17"/>
  <c r="N76" i="17"/>
  <c r="M76" i="17"/>
  <c r="L76" i="17"/>
  <c r="K76" i="17"/>
  <c r="J76" i="17"/>
  <c r="I76" i="17"/>
  <c r="H76" i="17"/>
  <c r="G76" i="17"/>
  <c r="T76" i="17" s="1"/>
  <c r="D76" i="17"/>
  <c r="Z69" i="17"/>
  <c r="G69" i="17"/>
  <c r="E67" i="17"/>
  <c r="Y65" i="17"/>
  <c r="Y67" i="17" s="1"/>
  <c r="Y70" i="17" s="1"/>
  <c r="AA63" i="17"/>
  <c r="Y63" i="17"/>
  <c r="X63" i="17"/>
  <c r="W63" i="17"/>
  <c r="R63" i="17"/>
  <c r="Q63" i="17"/>
  <c r="J63" i="17"/>
  <c r="I63" i="17"/>
  <c r="F63" i="17"/>
  <c r="E63" i="17"/>
  <c r="E65" i="17" s="1"/>
  <c r="E143" i="17" s="1"/>
  <c r="AD62" i="17"/>
  <c r="AC62" i="17"/>
  <c r="AB62" i="17"/>
  <c r="AA62" i="17"/>
  <c r="Z62" i="17"/>
  <c r="S62" i="17"/>
  <c r="R62" i="17"/>
  <c r="Q62" i="17"/>
  <c r="P62" i="17"/>
  <c r="O62" i="17"/>
  <c r="N62" i="17"/>
  <c r="M62" i="17"/>
  <c r="L62" i="17"/>
  <c r="K62" i="17"/>
  <c r="J62" i="17"/>
  <c r="I62" i="17"/>
  <c r="H62" i="17"/>
  <c r="T62" i="17" s="1"/>
  <c r="D62" i="17"/>
  <c r="G62" i="17" s="1"/>
  <c r="Z61" i="17"/>
  <c r="AM61" i="17" s="1"/>
  <c r="S61" i="17"/>
  <c r="R61" i="17"/>
  <c r="Q61" i="17"/>
  <c r="P61" i="17"/>
  <c r="O61" i="17"/>
  <c r="N61" i="17"/>
  <c r="N63" i="17" s="1"/>
  <c r="M61" i="17"/>
  <c r="M63" i="17" s="1"/>
  <c r="L61" i="17"/>
  <c r="K61" i="17"/>
  <c r="J61" i="17"/>
  <c r="I61" i="17"/>
  <c r="H61" i="17"/>
  <c r="D61" i="17"/>
  <c r="G61" i="17" s="1"/>
  <c r="T61" i="17" s="1"/>
  <c r="AL60" i="17"/>
  <c r="AK60" i="17"/>
  <c r="AJ60" i="17"/>
  <c r="AI60" i="17"/>
  <c r="AH60" i="17"/>
  <c r="AG60" i="17"/>
  <c r="AF60" i="17"/>
  <c r="AE60" i="17"/>
  <c r="AD60" i="17"/>
  <c r="AC60" i="17"/>
  <c r="AB60" i="17"/>
  <c r="AB63" i="17" s="1"/>
  <c r="AA60" i="17"/>
  <c r="AM60" i="17" s="1"/>
  <c r="W60" i="17"/>
  <c r="Z60" i="17" s="1"/>
  <c r="S60" i="17"/>
  <c r="S63" i="17" s="1"/>
  <c r="R60" i="17"/>
  <c r="Q60" i="17"/>
  <c r="P60" i="17"/>
  <c r="O60" i="17"/>
  <c r="O63" i="17" s="1"/>
  <c r="O65" i="17" s="1"/>
  <c r="N60" i="17"/>
  <c r="M60" i="17"/>
  <c r="L60" i="17"/>
  <c r="K60" i="17"/>
  <c r="K63" i="17" s="1"/>
  <c r="J60" i="17"/>
  <c r="I60" i="17"/>
  <c r="H60" i="17"/>
  <c r="G60" i="17"/>
  <c r="G63" i="17" s="1"/>
  <c r="D60" i="17"/>
  <c r="AL59" i="17"/>
  <c r="AK59" i="17"/>
  <c r="AJ59" i="17"/>
  <c r="AI59" i="17"/>
  <c r="AH59" i="17"/>
  <c r="AG59" i="17"/>
  <c r="AF59" i="17"/>
  <c r="AE59" i="17"/>
  <c r="AD59" i="17"/>
  <c r="AC59" i="17"/>
  <c r="AB59" i="17"/>
  <c r="AA59" i="17"/>
  <c r="W59" i="17"/>
  <c r="Z59" i="17" s="1"/>
  <c r="AM59" i="17" s="1"/>
  <c r="S59" i="17"/>
  <c r="R59" i="17"/>
  <c r="Q59" i="17"/>
  <c r="P59" i="17"/>
  <c r="O59" i="17"/>
  <c r="N59" i="17"/>
  <c r="M59" i="17"/>
  <c r="L59" i="17"/>
  <c r="K59" i="17"/>
  <c r="J59" i="17"/>
  <c r="I59" i="17"/>
  <c r="H59" i="17"/>
  <c r="D59" i="17"/>
  <c r="G59" i="17" s="1"/>
  <c r="T59" i="17" s="1"/>
  <c r="AL58" i="17"/>
  <c r="AK58" i="17"/>
  <c r="AJ58" i="17"/>
  <c r="AI58" i="17"/>
  <c r="AH58" i="17"/>
  <c r="AG58" i="17"/>
  <c r="AF58" i="17"/>
  <c r="AE58" i="17"/>
  <c r="AD58" i="17"/>
  <c r="AC58" i="17"/>
  <c r="AB58" i="17"/>
  <c r="AA58" i="17"/>
  <c r="AM58" i="17" s="1"/>
  <c r="W58" i="17"/>
  <c r="Z58" i="17" s="1"/>
  <c r="S58" i="17"/>
  <c r="R58" i="17"/>
  <c r="Q58" i="17"/>
  <c r="P58" i="17"/>
  <c r="O58" i="17"/>
  <c r="N58" i="17"/>
  <c r="M58" i="17"/>
  <c r="L58" i="17"/>
  <c r="K58" i="17"/>
  <c r="J58" i="17"/>
  <c r="I58" i="17"/>
  <c r="H58" i="17"/>
  <c r="G58" i="17"/>
  <c r="T58" i="17" s="1"/>
  <c r="D58" i="17"/>
  <c r="AL57" i="17"/>
  <c r="AK57" i="17"/>
  <c r="AJ57" i="17"/>
  <c r="AI57" i="17"/>
  <c r="AH57" i="17"/>
  <c r="AG57" i="17"/>
  <c r="AF57" i="17"/>
  <c r="AE57" i="17"/>
  <c r="AD57" i="17"/>
  <c r="AC57" i="17"/>
  <c r="AB57" i="17"/>
  <c r="AA57" i="17"/>
  <c r="W57" i="17"/>
  <c r="Z57" i="17" s="1"/>
  <c r="AM57" i="17" s="1"/>
  <c r="S57" i="17"/>
  <c r="R57" i="17"/>
  <c r="Q57" i="17"/>
  <c r="P57" i="17"/>
  <c r="O57" i="17"/>
  <c r="N57" i="17"/>
  <c r="M57" i="17"/>
  <c r="L57" i="17"/>
  <c r="K57" i="17"/>
  <c r="J57" i="17"/>
  <c r="I57" i="17"/>
  <c r="H57" i="17"/>
  <c r="D57" i="17"/>
  <c r="G57" i="17" s="1"/>
  <c r="T57" i="17" s="1"/>
  <c r="AL56" i="17"/>
  <c r="AK56" i="17"/>
  <c r="AJ56" i="17"/>
  <c r="AI56" i="17"/>
  <c r="AH56" i="17"/>
  <c r="AG56" i="17"/>
  <c r="AF56" i="17"/>
  <c r="AE56" i="17"/>
  <c r="AD56" i="17"/>
  <c r="AC56" i="17"/>
  <c r="AB56" i="17"/>
  <c r="AA56" i="17"/>
  <c r="AM56" i="17" s="1"/>
  <c r="W56" i="17"/>
  <c r="Z56" i="17" s="1"/>
  <c r="S56" i="17"/>
  <c r="R56" i="17"/>
  <c r="Q56" i="17"/>
  <c r="P56" i="17"/>
  <c r="O56" i="17"/>
  <c r="N56" i="17"/>
  <c r="M56" i="17"/>
  <c r="L56" i="17"/>
  <c r="K56" i="17"/>
  <c r="J56" i="17"/>
  <c r="I56" i="17"/>
  <c r="H56" i="17"/>
  <c r="G56" i="17"/>
  <c r="T56" i="17" s="1"/>
  <c r="D56" i="17"/>
  <c r="AL54" i="17"/>
  <c r="AK54" i="17"/>
  <c r="AJ54" i="17"/>
  <c r="AI54" i="17"/>
  <c r="AH54" i="17"/>
  <c r="AG54" i="17"/>
  <c r="AF54" i="17"/>
  <c r="AE54" i="17"/>
  <c r="AD54" i="17"/>
  <c r="AC54" i="17"/>
  <c r="AB54" i="17"/>
  <c r="AA54" i="17"/>
  <c r="W54" i="17"/>
  <c r="Z54" i="17" s="1"/>
  <c r="AM54" i="17" s="1"/>
  <c r="S54" i="17"/>
  <c r="R54" i="17"/>
  <c r="Q54" i="17"/>
  <c r="P54" i="17"/>
  <c r="O54" i="17"/>
  <c r="N54" i="17"/>
  <c r="M54" i="17"/>
  <c r="L54" i="17"/>
  <c r="K54" i="17"/>
  <c r="J54" i="17"/>
  <c r="I54" i="17"/>
  <c r="H54" i="17"/>
  <c r="D54" i="17"/>
  <c r="G54" i="17" s="1"/>
  <c r="T54" i="17" s="1"/>
  <c r="AL53" i="17"/>
  <c r="AK53" i="17"/>
  <c r="AJ53" i="17"/>
  <c r="AI53" i="17"/>
  <c r="AH53" i="17"/>
  <c r="AG53" i="17"/>
  <c r="AF53" i="17"/>
  <c r="AE53" i="17"/>
  <c r="AD53" i="17"/>
  <c r="AC53" i="17"/>
  <c r="AB53" i="17"/>
  <c r="AA53" i="17"/>
  <c r="AM53" i="17" s="1"/>
  <c r="Z53" i="17"/>
  <c r="W53" i="17"/>
  <c r="S53" i="17"/>
  <c r="R53" i="17"/>
  <c r="Q53" i="17"/>
  <c r="P53" i="17"/>
  <c r="O53" i="17"/>
  <c r="N53" i="17"/>
  <c r="M53" i="17"/>
  <c r="L53" i="17"/>
  <c r="K53" i="17"/>
  <c r="J53" i="17"/>
  <c r="I53" i="17"/>
  <c r="H53" i="17"/>
  <c r="T53" i="17" s="1"/>
  <c r="G53" i="17"/>
  <c r="D53" i="17"/>
  <c r="AK52" i="17"/>
  <c r="AC52" i="17"/>
  <c r="Y52" i="17"/>
  <c r="X52" i="17"/>
  <c r="O52" i="17"/>
  <c r="F52" i="17"/>
  <c r="E52" i="17"/>
  <c r="AL51" i="17"/>
  <c r="AK51" i="17"/>
  <c r="AJ51" i="17"/>
  <c r="AI51" i="17"/>
  <c r="AH51" i="17"/>
  <c r="AG51" i="17"/>
  <c r="AF51" i="17"/>
  <c r="AE51" i="17"/>
  <c r="AD51" i="17"/>
  <c r="AC51" i="17"/>
  <c r="AB51" i="17"/>
  <c r="AA51" i="17"/>
  <c r="W51" i="17"/>
  <c r="Z51" i="17" s="1"/>
  <c r="AM51" i="17" s="1"/>
  <c r="S51" i="17"/>
  <c r="R51" i="17"/>
  <c r="Q51" i="17"/>
  <c r="P51" i="17"/>
  <c r="O51" i="17"/>
  <c r="N51" i="17"/>
  <c r="M51" i="17"/>
  <c r="L51" i="17"/>
  <c r="K51" i="17"/>
  <c r="J51" i="17"/>
  <c r="I51" i="17"/>
  <c r="H51" i="17"/>
  <c r="T51" i="17" s="1"/>
  <c r="G51" i="17"/>
  <c r="D51" i="17"/>
  <c r="AL50" i="17"/>
  <c r="AK50" i="17"/>
  <c r="AJ50" i="17"/>
  <c r="AI50" i="17"/>
  <c r="AH50" i="17"/>
  <c r="AG50" i="17"/>
  <c r="AF50" i="17"/>
  <c r="AE50" i="17"/>
  <c r="AD50" i="17"/>
  <c r="AC50" i="17"/>
  <c r="AB50" i="17"/>
  <c r="AA50" i="17"/>
  <c r="Z50" i="17"/>
  <c r="W50" i="17"/>
  <c r="S50" i="17"/>
  <c r="R50" i="17"/>
  <c r="Q50" i="17"/>
  <c r="P50" i="17"/>
  <c r="O50" i="17"/>
  <c r="N50" i="17"/>
  <c r="M50" i="17"/>
  <c r="L50" i="17"/>
  <c r="K50" i="17"/>
  <c r="J50" i="17"/>
  <c r="I50" i="17"/>
  <c r="H50" i="17"/>
  <c r="D50" i="17"/>
  <c r="G50" i="17" s="1"/>
  <c r="AL49" i="17"/>
  <c r="AK49" i="17"/>
  <c r="AJ49" i="17"/>
  <c r="AI49" i="17"/>
  <c r="AH49" i="17"/>
  <c r="AG49" i="17"/>
  <c r="AF49" i="17"/>
  <c r="AE49" i="17"/>
  <c r="AD49" i="17"/>
  <c r="AC49" i="17"/>
  <c r="AB49" i="17"/>
  <c r="AA49" i="17"/>
  <c r="W49" i="17"/>
  <c r="Z49" i="17" s="1"/>
  <c r="AM49" i="17" s="1"/>
  <c r="S49" i="17"/>
  <c r="R49" i="17"/>
  <c r="Q49" i="17"/>
  <c r="P49" i="17"/>
  <c r="O49" i="17"/>
  <c r="N49" i="17"/>
  <c r="M49" i="17"/>
  <c r="L49" i="17"/>
  <c r="K49" i="17"/>
  <c r="J49" i="17"/>
  <c r="I49" i="17"/>
  <c r="H49" i="17"/>
  <c r="T49" i="17" s="1"/>
  <c r="G49" i="17"/>
  <c r="D49" i="17"/>
  <c r="AL48" i="17"/>
  <c r="AL52" i="17" s="1"/>
  <c r="AK48" i="17"/>
  <c r="AJ48" i="17"/>
  <c r="AI48" i="17"/>
  <c r="AH48" i="17"/>
  <c r="AH52" i="17" s="1"/>
  <c r="AG48" i="17"/>
  <c r="AG52" i="17" s="1"/>
  <c r="AF48" i="17"/>
  <c r="AE48" i="17"/>
  <c r="AD48" i="17"/>
  <c r="AD52" i="17" s="1"/>
  <c r="AC48" i="17"/>
  <c r="AB48" i="17"/>
  <c r="AA48" i="17"/>
  <c r="Z48" i="17"/>
  <c r="W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D48" i="17"/>
  <c r="G48" i="17" s="1"/>
  <c r="S47" i="17"/>
  <c r="R47" i="17"/>
  <c r="Q47" i="17"/>
  <c r="P47" i="17"/>
  <c r="O47" i="17"/>
  <c r="N47" i="17"/>
  <c r="M47" i="17"/>
  <c r="L47" i="17"/>
  <c r="K47" i="17"/>
  <c r="J47" i="17"/>
  <c r="I47" i="17"/>
  <c r="H47" i="17"/>
  <c r="D47" i="17"/>
  <c r="G47" i="17" s="1"/>
  <c r="T47" i="17" s="1"/>
  <c r="Z46" i="17"/>
  <c r="AL45" i="17"/>
  <c r="AK45" i="17"/>
  <c r="AJ45" i="17"/>
  <c r="AJ52" i="17" s="1"/>
  <c r="AI45" i="17"/>
  <c r="AH45" i="17"/>
  <c r="AG45" i="17"/>
  <c r="AF45" i="17"/>
  <c r="AF52" i="17" s="1"/>
  <c r="AE45" i="17"/>
  <c r="AD45" i="17"/>
  <c r="AC45" i="17"/>
  <c r="AB45" i="17"/>
  <c r="AB52" i="17" s="1"/>
  <c r="AA45" i="17"/>
  <c r="W45" i="17"/>
  <c r="Z45" i="17" s="1"/>
  <c r="Z52" i="17" s="1"/>
  <c r="S45" i="17"/>
  <c r="S52" i="17" s="1"/>
  <c r="R45" i="17"/>
  <c r="Q45" i="17"/>
  <c r="P45" i="17"/>
  <c r="P52" i="17" s="1"/>
  <c r="O45" i="17"/>
  <c r="N45" i="17"/>
  <c r="M45" i="17"/>
  <c r="L45" i="17"/>
  <c r="L52" i="17" s="1"/>
  <c r="K45" i="17"/>
  <c r="K52" i="17" s="1"/>
  <c r="J45" i="17"/>
  <c r="I45" i="17"/>
  <c r="H45" i="17"/>
  <c r="H52" i="17" s="1"/>
  <c r="G45" i="17"/>
  <c r="D45" i="17"/>
  <c r="X43" i="17"/>
  <c r="S43" i="17"/>
  <c r="R43" i="17"/>
  <c r="K43" i="17"/>
  <c r="J43" i="17"/>
  <c r="F43" i="17"/>
  <c r="AL42" i="17"/>
  <c r="AL43" i="17" s="1"/>
  <c r="AK42" i="17"/>
  <c r="AK43" i="17" s="1"/>
  <c r="AJ42" i="17"/>
  <c r="AI42" i="17"/>
  <c r="AH42" i="17"/>
  <c r="AH43" i="17" s="1"/>
  <c r="AG42" i="17"/>
  <c r="AG43" i="17" s="1"/>
  <c r="AG65" i="17" s="1"/>
  <c r="AF42" i="17"/>
  <c r="AE42" i="17"/>
  <c r="AD42" i="17"/>
  <c r="AD43" i="17" s="1"/>
  <c r="AC42" i="17"/>
  <c r="AC43" i="17" s="1"/>
  <c r="AB42" i="17"/>
  <c r="AA42" i="17"/>
  <c r="W42" i="17"/>
  <c r="Z42" i="17" s="1"/>
  <c r="AM42" i="17" s="1"/>
  <c r="S42" i="17"/>
  <c r="R42" i="17"/>
  <c r="Q42" i="17"/>
  <c r="P42" i="17"/>
  <c r="O42" i="17"/>
  <c r="N42" i="17"/>
  <c r="N43" i="17" s="1"/>
  <c r="M42" i="17"/>
  <c r="L42" i="17"/>
  <c r="K42" i="17"/>
  <c r="J42" i="17"/>
  <c r="I42" i="17"/>
  <c r="H42" i="17"/>
  <c r="D42" i="17"/>
  <c r="G42" i="17" s="1"/>
  <c r="AL41" i="17"/>
  <c r="AK41" i="17"/>
  <c r="AJ41" i="17"/>
  <c r="AJ43" i="17" s="1"/>
  <c r="AI41" i="17"/>
  <c r="AI43" i="17" s="1"/>
  <c r="AH41" i="17"/>
  <c r="AG41" i="17"/>
  <c r="AF41" i="17"/>
  <c r="AF43" i="17" s="1"/>
  <c r="AE41" i="17"/>
  <c r="AE43" i="17" s="1"/>
  <c r="AD41" i="17"/>
  <c r="AC41" i="17"/>
  <c r="AB41" i="17"/>
  <c r="AB43" i="17" s="1"/>
  <c r="AA41" i="17"/>
  <c r="AA43" i="17" s="1"/>
  <c r="W41" i="17"/>
  <c r="S41" i="17"/>
  <c r="R41" i="17"/>
  <c r="Q41" i="17"/>
  <c r="Q43" i="17" s="1"/>
  <c r="P41" i="17"/>
  <c r="P43" i="17" s="1"/>
  <c r="O41" i="17"/>
  <c r="O43" i="17" s="1"/>
  <c r="N41" i="17"/>
  <c r="M41" i="17"/>
  <c r="M43" i="17" s="1"/>
  <c r="L41" i="17"/>
  <c r="L43" i="17" s="1"/>
  <c r="K41" i="17"/>
  <c r="J41" i="17"/>
  <c r="I41" i="17"/>
  <c r="I43" i="17" s="1"/>
  <c r="H41" i="17"/>
  <c r="H43" i="17" s="1"/>
  <c r="G41" i="17"/>
  <c r="G43" i="17" s="1"/>
  <c r="D41" i="17"/>
  <c r="Z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T38" i="17" s="1"/>
  <c r="G38" i="17"/>
  <c r="D38" i="17"/>
  <c r="AL36" i="17"/>
  <c r="AK36" i="17"/>
  <c r="AJ36" i="17"/>
  <c r="AI36" i="17"/>
  <c r="AH36" i="17"/>
  <c r="AG36" i="17"/>
  <c r="AF36" i="17"/>
  <c r="AE36" i="17"/>
  <c r="AD36" i="17"/>
  <c r="AC36" i="17"/>
  <c r="AB36" i="17"/>
  <c r="AA36" i="17"/>
  <c r="W36" i="17"/>
  <c r="Z36" i="17" s="1"/>
  <c r="AM36" i="17" s="1"/>
  <c r="S36" i="17"/>
  <c r="R36" i="17"/>
  <c r="Q36" i="17"/>
  <c r="P36" i="17"/>
  <c r="O36" i="17"/>
  <c r="N36" i="17"/>
  <c r="M36" i="17"/>
  <c r="L36" i="17"/>
  <c r="K36" i="17"/>
  <c r="J36" i="17"/>
  <c r="I36" i="17"/>
  <c r="H36" i="17"/>
  <c r="D36" i="17"/>
  <c r="G36" i="17" s="1"/>
  <c r="AL35" i="17"/>
  <c r="AK35" i="17"/>
  <c r="AJ35" i="17"/>
  <c r="AI35" i="17"/>
  <c r="AH35" i="17"/>
  <c r="AG35" i="17"/>
  <c r="AF35" i="17"/>
  <c r="AE35" i="17"/>
  <c r="AD35" i="17"/>
  <c r="AC35" i="17"/>
  <c r="AB35" i="17"/>
  <c r="AA35" i="17"/>
  <c r="W35" i="17"/>
  <c r="Z35" i="17" s="1"/>
  <c r="AM35" i="17" s="1"/>
  <c r="S35" i="17"/>
  <c r="R35" i="17"/>
  <c r="Q35" i="17"/>
  <c r="P35" i="17"/>
  <c r="O35" i="17"/>
  <c r="N35" i="17"/>
  <c r="M35" i="17"/>
  <c r="L35" i="17"/>
  <c r="K35" i="17"/>
  <c r="J35" i="17"/>
  <c r="I35" i="17"/>
  <c r="H35" i="17"/>
  <c r="T35" i="17" s="1"/>
  <c r="G35" i="17"/>
  <c r="D35" i="17"/>
  <c r="AL34" i="17"/>
  <c r="AK34" i="17"/>
  <c r="AJ34" i="17"/>
  <c r="AI34" i="17"/>
  <c r="AH34" i="17"/>
  <c r="AG34" i="17"/>
  <c r="AF34" i="17"/>
  <c r="AE34" i="17"/>
  <c r="AD34" i="17"/>
  <c r="AC34" i="17"/>
  <c r="AB34" i="17"/>
  <c r="AA34" i="17"/>
  <c r="W34" i="17"/>
  <c r="Z34" i="17" s="1"/>
  <c r="AM34" i="17" s="1"/>
  <c r="S34" i="17"/>
  <c r="R34" i="17"/>
  <c r="Q34" i="17"/>
  <c r="P34" i="17"/>
  <c r="O34" i="17"/>
  <c r="N34" i="17"/>
  <c r="M34" i="17"/>
  <c r="L34" i="17"/>
  <c r="K34" i="17"/>
  <c r="J34" i="17"/>
  <c r="I34" i="17"/>
  <c r="H34" i="17"/>
  <c r="D34" i="17"/>
  <c r="G34" i="17" s="1"/>
  <c r="AJ33" i="17"/>
  <c r="AI33" i="17"/>
  <c r="AF33" i="17"/>
  <c r="AB33" i="17"/>
  <c r="AA33" i="17"/>
  <c r="X33" i="17"/>
  <c r="X65" i="17" s="1"/>
  <c r="X67" i="17" s="1"/>
  <c r="S33" i="17"/>
  <c r="S65" i="17" s="1"/>
  <c r="P33" i="17"/>
  <c r="O33" i="17"/>
  <c r="K33" i="17"/>
  <c r="K65" i="17" s="1"/>
  <c r="H33" i="17"/>
  <c r="F33" i="17"/>
  <c r="F65" i="17" s="1"/>
  <c r="F143" i="17" s="1"/>
  <c r="AL32" i="17"/>
  <c r="AK32" i="17"/>
  <c r="AJ32" i="17"/>
  <c r="AI32" i="17"/>
  <c r="AH32" i="17"/>
  <c r="AG32" i="17"/>
  <c r="AF32" i="17"/>
  <c r="AE32" i="17"/>
  <c r="AE33" i="17" s="1"/>
  <c r="AD32" i="17"/>
  <c r="AC32" i="17"/>
  <c r="AB32" i="17"/>
  <c r="AA32" i="17"/>
  <c r="Z32" i="17"/>
  <c r="AM32" i="17" s="1"/>
  <c r="W32" i="17"/>
  <c r="S32" i="17"/>
  <c r="R32" i="17"/>
  <c r="Q32" i="17"/>
  <c r="P32" i="17"/>
  <c r="O32" i="17"/>
  <c r="N32" i="17"/>
  <c r="M32" i="17"/>
  <c r="L32" i="17"/>
  <c r="K32" i="17"/>
  <c r="J32" i="17"/>
  <c r="I32" i="17"/>
  <c r="H32" i="17"/>
  <c r="D32" i="17"/>
  <c r="G32" i="17" s="1"/>
  <c r="AL31" i="17"/>
  <c r="AL33" i="17" s="1"/>
  <c r="AK31" i="17"/>
  <c r="AK33" i="17" s="1"/>
  <c r="AJ31" i="17"/>
  <c r="AI31" i="17"/>
  <c r="AH31" i="17"/>
  <c r="AH33" i="17" s="1"/>
  <c r="AG31" i="17"/>
  <c r="AG33" i="17" s="1"/>
  <c r="AF31" i="17"/>
  <c r="AE31" i="17"/>
  <c r="AD31" i="17"/>
  <c r="AC31" i="17"/>
  <c r="AC33" i="17" s="1"/>
  <c r="AB31" i="17"/>
  <c r="AA31" i="17"/>
  <c r="W31" i="17"/>
  <c r="Z31" i="17" s="1"/>
  <c r="S31" i="17"/>
  <c r="R31" i="17"/>
  <c r="R33" i="17" s="1"/>
  <c r="Q31" i="17"/>
  <c r="Q33" i="17" s="1"/>
  <c r="P31" i="17"/>
  <c r="O31" i="17"/>
  <c r="N31" i="17"/>
  <c r="N33" i="17" s="1"/>
  <c r="M31" i="17"/>
  <c r="M33" i="17" s="1"/>
  <c r="L31" i="17"/>
  <c r="L33" i="17" s="1"/>
  <c r="K31" i="17"/>
  <c r="J31" i="17"/>
  <c r="J33" i="17" s="1"/>
  <c r="I31" i="17"/>
  <c r="I33" i="17" s="1"/>
  <c r="H31" i="17"/>
  <c r="T31" i="17" s="1"/>
  <c r="D31" i="17"/>
  <c r="G31" i="17" s="1"/>
  <c r="S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T30" i="17" s="1"/>
  <c r="D30" i="17"/>
  <c r="AL29" i="17"/>
  <c r="AK29" i="17"/>
  <c r="AJ29" i="17"/>
  <c r="AI29" i="17"/>
  <c r="AH29" i="17"/>
  <c r="AG29" i="17"/>
  <c r="AF29" i="17"/>
  <c r="AE29" i="17"/>
  <c r="AD29" i="17"/>
  <c r="AC29" i="17"/>
  <c r="AB29" i="17"/>
  <c r="AA29" i="17"/>
  <c r="W29" i="17"/>
  <c r="Z29" i="17" s="1"/>
  <c r="AM29" i="17" s="1"/>
  <c r="S29" i="17"/>
  <c r="R29" i="17"/>
  <c r="Q29" i="17"/>
  <c r="P29" i="17"/>
  <c r="O29" i="17"/>
  <c r="N29" i="17"/>
  <c r="M29" i="17"/>
  <c r="L29" i="17"/>
  <c r="K29" i="17"/>
  <c r="J29" i="17"/>
  <c r="I29" i="17"/>
  <c r="H29" i="17"/>
  <c r="D29" i="17"/>
  <c r="G29" i="17" s="1"/>
  <c r="T29" i="17" s="1"/>
  <c r="AL28" i="17"/>
  <c r="AK28" i="17"/>
  <c r="AJ28" i="17"/>
  <c r="AI28" i="17"/>
  <c r="AH28" i="17"/>
  <c r="AG28" i="17"/>
  <c r="AF28" i="17"/>
  <c r="AE28" i="17"/>
  <c r="AD28" i="17"/>
  <c r="AC28" i="17"/>
  <c r="AB28" i="17"/>
  <c r="AA28" i="17"/>
  <c r="AM28" i="17" s="1"/>
  <c r="W28" i="17"/>
  <c r="Z28" i="17" s="1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T28" i="17" s="1"/>
  <c r="D28" i="17"/>
  <c r="AL27" i="17"/>
  <c r="AK27" i="17"/>
  <c r="AJ27" i="17"/>
  <c r="AI27" i="17"/>
  <c r="AH27" i="17"/>
  <c r="AG27" i="17"/>
  <c r="AF27" i="17"/>
  <c r="AE27" i="17"/>
  <c r="AD27" i="17"/>
  <c r="AC27" i="17"/>
  <c r="AB27" i="17"/>
  <c r="AA27" i="17"/>
  <c r="W27" i="17"/>
  <c r="Z27" i="17" s="1"/>
  <c r="AM27" i="17" s="1"/>
  <c r="S27" i="17"/>
  <c r="R27" i="17"/>
  <c r="Q27" i="17"/>
  <c r="P27" i="17"/>
  <c r="O27" i="17"/>
  <c r="N27" i="17"/>
  <c r="M27" i="17"/>
  <c r="L27" i="17"/>
  <c r="K27" i="17"/>
  <c r="J27" i="17"/>
  <c r="I27" i="17"/>
  <c r="H27" i="17"/>
  <c r="D27" i="17"/>
  <c r="G27" i="17" s="1"/>
  <c r="T27" i="17" s="1"/>
  <c r="AL26" i="17"/>
  <c r="AK26" i="17"/>
  <c r="AJ26" i="17"/>
  <c r="AI26" i="17"/>
  <c r="AH26" i="17"/>
  <c r="AG26" i="17"/>
  <c r="AF26" i="17"/>
  <c r="AE26" i="17"/>
  <c r="AD26" i="17"/>
  <c r="AC26" i="17"/>
  <c r="AB26" i="17"/>
  <c r="AA26" i="17"/>
  <c r="AM26" i="17" s="1"/>
  <c r="W26" i="17"/>
  <c r="Z26" i="17" s="1"/>
  <c r="S26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T26" i="17" s="1"/>
  <c r="D26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D25" i="17"/>
  <c r="G25" i="17" s="1"/>
  <c r="T25" i="17" s="1"/>
  <c r="S24" i="17"/>
  <c r="R24" i="17"/>
  <c r="Q24" i="17"/>
  <c r="P24" i="17"/>
  <c r="O24" i="17"/>
  <c r="N24" i="17"/>
  <c r="M24" i="17"/>
  <c r="L24" i="17"/>
  <c r="K24" i="17"/>
  <c r="J24" i="17"/>
  <c r="I24" i="17"/>
  <c r="H24" i="17"/>
  <c r="D24" i="17"/>
  <c r="G24" i="17" s="1"/>
  <c r="T24" i="17" s="1"/>
  <c r="AL22" i="17"/>
  <c r="AK22" i="17"/>
  <c r="AJ22" i="17"/>
  <c r="AI22" i="17"/>
  <c r="AH22" i="17"/>
  <c r="AG22" i="17"/>
  <c r="AF22" i="17"/>
  <c r="AE22" i="17"/>
  <c r="AD22" i="17"/>
  <c r="AC22" i="17"/>
  <c r="AB22" i="17"/>
  <c r="AA22" i="17"/>
  <c r="AM22" i="17" s="1"/>
  <c r="W22" i="17"/>
  <c r="Z22" i="17" s="1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T22" i="17" s="1"/>
  <c r="D22" i="17"/>
  <c r="AL21" i="17"/>
  <c r="AK21" i="17"/>
  <c r="AJ21" i="17"/>
  <c r="AI21" i="17"/>
  <c r="AH21" i="17"/>
  <c r="AG21" i="17"/>
  <c r="AF21" i="17"/>
  <c r="AE21" i="17"/>
  <c r="AD21" i="17"/>
  <c r="AC21" i="17"/>
  <c r="AB21" i="17"/>
  <c r="AA21" i="17"/>
  <c r="W21" i="17"/>
  <c r="Z21" i="17" s="1"/>
  <c r="AM21" i="17" s="1"/>
  <c r="S21" i="17"/>
  <c r="R21" i="17"/>
  <c r="Q21" i="17"/>
  <c r="P21" i="17"/>
  <c r="O21" i="17"/>
  <c r="N21" i="17"/>
  <c r="M21" i="17"/>
  <c r="L21" i="17"/>
  <c r="K21" i="17"/>
  <c r="J21" i="17"/>
  <c r="I21" i="17"/>
  <c r="H21" i="17"/>
  <c r="D21" i="17"/>
  <c r="G21" i="17" s="1"/>
  <c r="T21" i="17" s="1"/>
  <c r="AL20" i="17"/>
  <c r="AK20" i="17"/>
  <c r="AJ20" i="17"/>
  <c r="AI20" i="17"/>
  <c r="AH20" i="17"/>
  <c r="AG20" i="17"/>
  <c r="AF20" i="17"/>
  <c r="AE20" i="17"/>
  <c r="AD20" i="17"/>
  <c r="AC20" i="17"/>
  <c r="AB20" i="17"/>
  <c r="AA20" i="17"/>
  <c r="AM20" i="17" s="1"/>
  <c r="W20" i="17"/>
  <c r="Z20" i="17" s="1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T20" i="17" s="1"/>
  <c r="D20" i="17"/>
  <c r="AL19" i="17"/>
  <c r="AK19" i="17"/>
  <c r="AJ19" i="17"/>
  <c r="AI19" i="17"/>
  <c r="AH19" i="17"/>
  <c r="AG19" i="17"/>
  <c r="AF19" i="17"/>
  <c r="AE19" i="17"/>
  <c r="AD19" i="17"/>
  <c r="AC19" i="17"/>
  <c r="AB19" i="17"/>
  <c r="AA19" i="17"/>
  <c r="W19" i="17"/>
  <c r="Z19" i="17" s="1"/>
  <c r="AM19" i="17" s="1"/>
  <c r="S19" i="17"/>
  <c r="R19" i="17"/>
  <c r="Q19" i="17"/>
  <c r="P19" i="17"/>
  <c r="O19" i="17"/>
  <c r="N19" i="17"/>
  <c r="M19" i="17"/>
  <c r="L19" i="17"/>
  <c r="K19" i="17"/>
  <c r="J19" i="17"/>
  <c r="I19" i="17"/>
  <c r="H19" i="17"/>
  <c r="D19" i="17"/>
  <c r="G19" i="17" s="1"/>
  <c r="T19" i="17" s="1"/>
  <c r="Z18" i="17"/>
  <c r="S18" i="17"/>
  <c r="R18" i="17"/>
  <c r="Q18" i="17"/>
  <c r="P18" i="17"/>
  <c r="O18" i="17"/>
  <c r="N18" i="17"/>
  <c r="M18" i="17"/>
  <c r="L18" i="17"/>
  <c r="K18" i="17"/>
  <c r="J18" i="17"/>
  <c r="I18" i="17"/>
  <c r="H18" i="17"/>
  <c r="D18" i="17"/>
  <c r="G18" i="17" s="1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W15" i="17"/>
  <c r="Z15" i="17" s="1"/>
  <c r="AM15" i="17" s="1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T15" i="17" s="1"/>
  <c r="D15" i="17"/>
  <c r="AL14" i="17"/>
  <c r="AK14" i="17"/>
  <c r="AJ14" i="17"/>
  <c r="AI14" i="17"/>
  <c r="AH14" i="17"/>
  <c r="AG14" i="17"/>
  <c r="AF14" i="17"/>
  <c r="AE14" i="17"/>
  <c r="AD14" i="17"/>
  <c r="AC14" i="17"/>
  <c r="AB14" i="17"/>
  <c r="AA14" i="17"/>
  <c r="Z14" i="17"/>
  <c r="W14" i="17"/>
  <c r="S14" i="17"/>
  <c r="R14" i="17"/>
  <c r="Q14" i="17"/>
  <c r="P14" i="17"/>
  <c r="O14" i="17"/>
  <c r="N14" i="17"/>
  <c r="M14" i="17"/>
  <c r="L14" i="17"/>
  <c r="K14" i="17"/>
  <c r="J14" i="17"/>
  <c r="I14" i="17"/>
  <c r="H14" i="17"/>
  <c r="D14" i="17"/>
  <c r="G14" i="17" s="1"/>
  <c r="AL13" i="17"/>
  <c r="AK13" i="17"/>
  <c r="AJ13" i="17"/>
  <c r="AI13" i="17"/>
  <c r="AH13" i="17"/>
  <c r="AG13" i="17"/>
  <c r="AF13" i="17"/>
  <c r="AE13" i="17"/>
  <c r="AD13" i="17"/>
  <c r="AC13" i="17"/>
  <c r="AB13" i="17"/>
  <c r="AA13" i="17"/>
  <c r="W13" i="17"/>
  <c r="Z13" i="17" s="1"/>
  <c r="AM13" i="17" s="1"/>
  <c r="S13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T13" i="17" s="1"/>
  <c r="D13" i="17"/>
  <c r="AL12" i="17"/>
  <c r="AK12" i="17"/>
  <c r="AJ12" i="17"/>
  <c r="AI12" i="17"/>
  <c r="AH12" i="17"/>
  <c r="AG12" i="17"/>
  <c r="AF12" i="17"/>
  <c r="AE12" i="17"/>
  <c r="AD12" i="17"/>
  <c r="AC12" i="17"/>
  <c r="AB12" i="17"/>
  <c r="AA12" i="17"/>
  <c r="Z12" i="17"/>
  <c r="W12" i="17"/>
  <c r="S12" i="17"/>
  <c r="R12" i="17"/>
  <c r="Q12" i="17"/>
  <c r="P12" i="17"/>
  <c r="O12" i="17"/>
  <c r="N12" i="17"/>
  <c r="M12" i="17"/>
  <c r="L12" i="17"/>
  <c r="K12" i="17"/>
  <c r="J12" i="17"/>
  <c r="I12" i="17"/>
  <c r="H12" i="17"/>
  <c r="D12" i="17"/>
  <c r="G12" i="17" s="1"/>
  <c r="AL11" i="17"/>
  <c r="AK11" i="17"/>
  <c r="AJ11" i="17"/>
  <c r="AI11" i="17"/>
  <c r="AH11" i="17"/>
  <c r="AG11" i="17"/>
  <c r="AF11" i="17"/>
  <c r="AE11" i="17"/>
  <c r="AD11" i="17"/>
  <c r="AC11" i="17"/>
  <c r="AB11" i="17"/>
  <c r="AA11" i="17"/>
  <c r="W11" i="17"/>
  <c r="Z11" i="17" s="1"/>
  <c r="AM11" i="17" s="1"/>
  <c r="S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T11" i="17" s="1"/>
  <c r="D11" i="17"/>
  <c r="AL10" i="17"/>
  <c r="AK10" i="17"/>
  <c r="AJ10" i="17"/>
  <c r="AI10" i="17"/>
  <c r="AH10" i="17"/>
  <c r="AG10" i="17"/>
  <c r="AF10" i="17"/>
  <c r="AE10" i="17"/>
  <c r="AD10" i="17"/>
  <c r="AC10" i="17"/>
  <c r="AB10" i="17"/>
  <c r="AA10" i="17"/>
  <c r="Z10" i="17"/>
  <c r="W10" i="17"/>
  <c r="AL9" i="17"/>
  <c r="AK9" i="17"/>
  <c r="AJ9" i="17"/>
  <c r="AI9" i="17"/>
  <c r="AH9" i="17"/>
  <c r="AG9" i="17"/>
  <c r="AF9" i="17"/>
  <c r="AE9" i="17"/>
  <c r="AD9" i="17"/>
  <c r="AC9" i="17"/>
  <c r="AB9" i="17"/>
  <c r="AA9" i="17"/>
  <c r="W9" i="17"/>
  <c r="Z9" i="17" s="1"/>
  <c r="AL8" i="17"/>
  <c r="AK8" i="17"/>
  <c r="AJ8" i="17"/>
  <c r="AI8" i="17"/>
  <c r="AH8" i="17"/>
  <c r="AG8" i="17"/>
  <c r="AF8" i="17"/>
  <c r="AE8" i="17"/>
  <c r="AD8" i="17"/>
  <c r="AC8" i="17"/>
  <c r="AB8" i="17"/>
  <c r="AA8" i="17"/>
  <c r="W8" i="17"/>
  <c r="Z8" i="17" s="1"/>
  <c r="AM8" i="17" s="1"/>
  <c r="S8" i="17"/>
  <c r="R8" i="17"/>
  <c r="Q8" i="17"/>
  <c r="P8" i="17"/>
  <c r="O8" i="17"/>
  <c r="N8" i="17"/>
  <c r="M8" i="17"/>
  <c r="L8" i="17"/>
  <c r="K8" i="17"/>
  <c r="J8" i="17"/>
  <c r="I8" i="17"/>
  <c r="H8" i="17"/>
  <c r="G8" i="17"/>
  <c r="T8" i="17" s="1"/>
  <c r="D8" i="17"/>
  <c r="Z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T7" i="17" s="1"/>
  <c r="D7" i="17"/>
  <c r="AL4" i="17"/>
  <c r="AK4" i="17"/>
  <c r="AJ4" i="17"/>
  <c r="AI4" i="17"/>
  <c r="AH4" i="17"/>
  <c r="AG4" i="17"/>
  <c r="AF4" i="17"/>
  <c r="AE4" i="17"/>
  <c r="AD4" i="17"/>
  <c r="AC4" i="17"/>
  <c r="AB4" i="17"/>
  <c r="AA4" i="17"/>
  <c r="Z4" i="17"/>
  <c r="W4" i="17"/>
  <c r="S4" i="17"/>
  <c r="R4" i="17"/>
  <c r="Q4" i="17"/>
  <c r="P4" i="17"/>
  <c r="O4" i="17"/>
  <c r="N4" i="17"/>
  <c r="M4" i="17"/>
  <c r="L4" i="17"/>
  <c r="K4" i="17"/>
  <c r="J4" i="17"/>
  <c r="I4" i="17"/>
  <c r="H4" i="17"/>
  <c r="D4" i="17"/>
  <c r="G4" i="17" s="1"/>
  <c r="AL3" i="17"/>
  <c r="AK3" i="17"/>
  <c r="AJ3" i="17"/>
  <c r="AI3" i="17"/>
  <c r="AH3" i="17"/>
  <c r="AG3" i="17"/>
  <c r="AF3" i="17"/>
  <c r="AE3" i="17"/>
  <c r="AD3" i="17"/>
  <c r="AC3" i="17"/>
  <c r="AB3" i="17"/>
  <c r="AA3" i="17"/>
  <c r="W3" i="17"/>
  <c r="Z3" i="17" s="1"/>
  <c r="AM3" i="17" s="1"/>
  <c r="S3" i="17"/>
  <c r="R3" i="17"/>
  <c r="Q3" i="17"/>
  <c r="P3" i="17"/>
  <c r="O3" i="17"/>
  <c r="N3" i="17"/>
  <c r="M3" i="17"/>
  <c r="L3" i="17"/>
  <c r="K3" i="17"/>
  <c r="J3" i="17"/>
  <c r="I3" i="17"/>
  <c r="H3" i="17"/>
  <c r="G3" i="17"/>
  <c r="T3" i="17" s="1"/>
  <c r="D3" i="17"/>
  <c r="E168" i="18" l="1"/>
  <c r="E172" i="18" s="1"/>
  <c r="I168" i="18"/>
  <c r="I172" i="18" s="1"/>
  <c r="M168" i="18"/>
  <c r="M172" i="18" s="1"/>
  <c r="P97" i="18"/>
  <c r="P98" i="18" s="1"/>
  <c r="P149" i="18"/>
  <c r="E176" i="18"/>
  <c r="I176" i="18"/>
  <c r="P92" i="18"/>
  <c r="P132" i="18"/>
  <c r="P150" i="18"/>
  <c r="J176" i="18"/>
  <c r="N176" i="18"/>
  <c r="D83" i="18"/>
  <c r="D87" i="18" s="1"/>
  <c r="H83" i="18"/>
  <c r="H87" i="18" s="1"/>
  <c r="L83" i="18"/>
  <c r="L87" i="18" s="1"/>
  <c r="P83" i="18"/>
  <c r="P87" i="18" s="1"/>
  <c r="F168" i="18"/>
  <c r="F172" i="18" s="1"/>
  <c r="J168" i="18"/>
  <c r="J172" i="18" s="1"/>
  <c r="N168" i="18"/>
  <c r="N172" i="18" s="1"/>
  <c r="K168" i="18"/>
  <c r="P106" i="18"/>
  <c r="P108" i="18" s="1"/>
  <c r="P118" i="18"/>
  <c r="P115" i="18"/>
  <c r="S115" i="18" s="1"/>
  <c r="D124" i="18"/>
  <c r="D168" i="18" s="1"/>
  <c r="H124" i="18"/>
  <c r="H168" i="18" s="1"/>
  <c r="L124" i="18"/>
  <c r="P122" i="18"/>
  <c r="P124" i="18" s="1"/>
  <c r="P140" i="18"/>
  <c r="D145" i="18"/>
  <c r="H145" i="18"/>
  <c r="L145" i="18"/>
  <c r="L168" i="18" s="1"/>
  <c r="P141" i="18"/>
  <c r="P145" i="18" s="1"/>
  <c r="G151" i="18"/>
  <c r="G168" i="18" s="1"/>
  <c r="K151" i="18"/>
  <c r="O151" i="18"/>
  <c r="O168" i="18" s="1"/>
  <c r="D155" i="18"/>
  <c r="H155" i="18"/>
  <c r="L155" i="18"/>
  <c r="P153" i="18"/>
  <c r="P155" i="18" s="1"/>
  <c r="P159" i="18"/>
  <c r="P161" i="18" s="1"/>
  <c r="P164" i="18"/>
  <c r="P165" i="18" s="1"/>
  <c r="T32" i="17"/>
  <c r="G33" i="17"/>
  <c r="AG67" i="17"/>
  <c r="K67" i="17"/>
  <c r="O143" i="17"/>
  <c r="O67" i="17"/>
  <c r="L178" i="17"/>
  <c r="L144" i="17"/>
  <c r="AC65" i="17"/>
  <c r="AK65" i="17"/>
  <c r="T43" i="17"/>
  <c r="S209" i="17"/>
  <c r="S213" i="17" s="1"/>
  <c r="S67" i="17"/>
  <c r="X70" i="17"/>
  <c r="Z70" i="17" s="1"/>
  <c r="X71" i="17"/>
  <c r="AH65" i="17"/>
  <c r="AL65" i="17"/>
  <c r="AE65" i="17"/>
  <c r="AM10" i="17"/>
  <c r="AM12" i="17"/>
  <c r="AM14" i="17"/>
  <c r="Z33" i="17"/>
  <c r="AM31" i="17"/>
  <c r="AD33" i="17"/>
  <c r="AD65" i="17" s="1"/>
  <c r="T45" i="17"/>
  <c r="AM48" i="17"/>
  <c r="AM50" i="17"/>
  <c r="I134" i="17"/>
  <c r="I136" i="17" s="1"/>
  <c r="Q134" i="17"/>
  <c r="Q136" i="17" s="1"/>
  <c r="Z87" i="17"/>
  <c r="AM85" i="17"/>
  <c r="P134" i="17"/>
  <c r="P136" i="17" s="1"/>
  <c r="AM106" i="17"/>
  <c r="AJ65" i="17"/>
  <c r="W43" i="17"/>
  <c r="I52" i="17"/>
  <c r="I65" i="17" s="1"/>
  <c r="M52" i="17"/>
  <c r="M65" i="17" s="1"/>
  <c r="Q52" i="17"/>
  <c r="G52" i="17"/>
  <c r="H63" i="17"/>
  <c r="H65" i="17" s="1"/>
  <c r="P63" i="17"/>
  <c r="P65" i="17" s="1"/>
  <c r="T60" i="17"/>
  <c r="AC63" i="17"/>
  <c r="AM62" i="17"/>
  <c r="AM90" i="17"/>
  <c r="T4" i="17"/>
  <c r="AM9" i="17"/>
  <c r="T12" i="17"/>
  <c r="T14" i="17"/>
  <c r="T18" i="17"/>
  <c r="W33" i="17"/>
  <c r="D43" i="17"/>
  <c r="J52" i="17"/>
  <c r="J65" i="17" s="1"/>
  <c r="N52" i="17"/>
  <c r="N65" i="17" s="1"/>
  <c r="R52" i="17"/>
  <c r="R65" i="17" s="1"/>
  <c r="AA52" i="17"/>
  <c r="AE52" i="17"/>
  <c r="AI52" i="17"/>
  <c r="AI65" i="17" s="1"/>
  <c r="AM45" i="17"/>
  <c r="T48" i="17"/>
  <c r="T50" i="17"/>
  <c r="D52" i="17"/>
  <c r="Z63" i="17"/>
  <c r="AD63" i="17"/>
  <c r="F67" i="17"/>
  <c r="AB134" i="17"/>
  <c r="AB136" i="17" s="1"/>
  <c r="AJ134" i="17"/>
  <c r="AJ136" i="17" s="1"/>
  <c r="T89" i="17"/>
  <c r="D107" i="17"/>
  <c r="J107" i="17"/>
  <c r="N107" i="17"/>
  <c r="N134" i="17" s="1"/>
  <c r="N136" i="17" s="1"/>
  <c r="J178" i="17"/>
  <c r="N178" i="17"/>
  <c r="R144" i="17"/>
  <c r="R178" i="17"/>
  <c r="Q144" i="17"/>
  <c r="Q178" i="17"/>
  <c r="Q202" i="17" s="1"/>
  <c r="L201" i="17"/>
  <c r="L202" i="17" s="1"/>
  <c r="AM4" i="17"/>
  <c r="Q65" i="17"/>
  <c r="AA65" i="17"/>
  <c r="T41" i="17"/>
  <c r="T63" i="17"/>
  <c r="AB65" i="17"/>
  <c r="L63" i="17"/>
  <c r="L65" i="17" s="1"/>
  <c r="J134" i="17"/>
  <c r="J136" i="17" s="1"/>
  <c r="R134" i="17"/>
  <c r="R136" i="17" s="1"/>
  <c r="AA134" i="17"/>
  <c r="AA136" i="17" s="1"/>
  <c r="AI134" i="17"/>
  <c r="AI136" i="17" s="1"/>
  <c r="T106" i="17"/>
  <c r="G107" i="17"/>
  <c r="AM110" i="17"/>
  <c r="AM126" i="17"/>
  <c r="X143" i="17"/>
  <c r="AF65" i="17"/>
  <c r="T34" i="17"/>
  <c r="T36" i="17"/>
  <c r="T42" i="17"/>
  <c r="D63" i="17"/>
  <c r="AM77" i="17"/>
  <c r="W134" i="17"/>
  <c r="W136" i="17" s="1"/>
  <c r="L134" i="17"/>
  <c r="L136" i="17" s="1"/>
  <c r="AE134" i="17"/>
  <c r="AE136" i="17" s="1"/>
  <c r="AM97" i="17"/>
  <c r="T100" i="17"/>
  <c r="AM113" i="17"/>
  <c r="AM124" i="17"/>
  <c r="T129" i="17"/>
  <c r="T137" i="17"/>
  <c r="O138" i="17"/>
  <c r="K177" i="17"/>
  <c r="S177" i="17"/>
  <c r="D201" i="17"/>
  <c r="T194" i="17"/>
  <c r="T116" i="17"/>
  <c r="T120" i="17"/>
  <c r="T132" i="17"/>
  <c r="G158" i="17"/>
  <c r="T145" i="17"/>
  <c r="K158" i="17"/>
  <c r="O158" i="17"/>
  <c r="AC147" i="17"/>
  <c r="AK147" i="17"/>
  <c r="Z182" i="17"/>
  <c r="T192" i="17"/>
  <c r="D33" i="17"/>
  <c r="W52" i="17"/>
  <c r="G87" i="17"/>
  <c r="G134" i="17" s="1"/>
  <c r="G136" i="17" s="1"/>
  <c r="T85" i="17"/>
  <c r="T134" i="17" s="1"/>
  <c r="K134" i="17"/>
  <c r="K136" i="17" s="1"/>
  <c r="O134" i="17"/>
  <c r="O136" i="17" s="1"/>
  <c r="S134" i="17"/>
  <c r="S136" i="17" s="1"/>
  <c r="S142" i="17" s="1"/>
  <c r="AM86" i="17"/>
  <c r="AM91" i="17"/>
  <c r="T103" i="17"/>
  <c r="T105" i="17"/>
  <c r="T108" i="17"/>
  <c r="H158" i="17"/>
  <c r="P158" i="17"/>
  <c r="T154" i="17"/>
  <c r="I177" i="17"/>
  <c r="I144" i="17" s="1"/>
  <c r="M177" i="17"/>
  <c r="Q177" i="17"/>
  <c r="T161" i="17"/>
  <c r="T174" i="17"/>
  <c r="H201" i="17"/>
  <c r="P201" i="17"/>
  <c r="G188" i="17"/>
  <c r="T188" i="17" s="1"/>
  <c r="T118" i="17"/>
  <c r="T123" i="17"/>
  <c r="S158" i="17"/>
  <c r="D158" i="17"/>
  <c r="T160" i="17"/>
  <c r="M201" i="17"/>
  <c r="Z41" i="17"/>
  <c r="AC134" i="17"/>
  <c r="AC136" i="17" s="1"/>
  <c r="AG134" i="17"/>
  <c r="AG136" i="17" s="1"/>
  <c r="AK134" i="17"/>
  <c r="AK136" i="17" s="1"/>
  <c r="D87" i="17"/>
  <c r="T96" i="17"/>
  <c r="Z107" i="17"/>
  <c r="AM107" i="17" s="1"/>
  <c r="AM105" i="17"/>
  <c r="T110" i="17"/>
  <c r="T124" i="17"/>
  <c r="T126" i="17"/>
  <c r="AM128" i="17"/>
  <c r="M158" i="17"/>
  <c r="F182" i="17"/>
  <c r="G201" i="17"/>
  <c r="T184" i="17"/>
  <c r="AM131" i="17"/>
  <c r="AM133" i="17"/>
  <c r="Z158" i="17"/>
  <c r="D177" i="17"/>
  <c r="T165" i="17"/>
  <c r="X207" i="17"/>
  <c r="T149" i="17"/>
  <c r="T169" i="17"/>
  <c r="J201" i="17"/>
  <c r="J202" i="17" s="1"/>
  <c r="N201" i="17"/>
  <c r="N202" i="17" s="1"/>
  <c r="R201" i="17"/>
  <c r="T187" i="17"/>
  <c r="O176" i="18" l="1"/>
  <c r="O172" i="18"/>
  <c r="L172" i="18"/>
  <c r="L176" i="18"/>
  <c r="G176" i="18"/>
  <c r="G172" i="18"/>
  <c r="H172" i="18"/>
  <c r="H176" i="18"/>
  <c r="D172" i="18"/>
  <c r="D176" i="18"/>
  <c r="K176" i="18"/>
  <c r="K172" i="18"/>
  <c r="F176" i="18"/>
  <c r="P151" i="18"/>
  <c r="P168" i="18" s="1"/>
  <c r="M176" i="18"/>
  <c r="I143" i="17"/>
  <c r="I138" i="17" s="1"/>
  <c r="I67" i="17"/>
  <c r="R67" i="17"/>
  <c r="R143" i="17"/>
  <c r="R138" i="17" s="1"/>
  <c r="AI143" i="17"/>
  <c r="AI67" i="17"/>
  <c r="N143" i="17"/>
  <c r="N138" i="17" s="1"/>
  <c r="N67" i="17"/>
  <c r="H143" i="17"/>
  <c r="H138" i="17" s="1"/>
  <c r="H67" i="17"/>
  <c r="L143" i="17"/>
  <c r="L138" i="17" s="1"/>
  <c r="L67" i="17"/>
  <c r="J143" i="17"/>
  <c r="J138" i="17" s="1"/>
  <c r="J67" i="17"/>
  <c r="P143" i="17"/>
  <c r="P138" i="17" s="1"/>
  <c r="P67" i="17"/>
  <c r="M143" i="17"/>
  <c r="M138" i="17" s="1"/>
  <c r="M67" i="17"/>
  <c r="O178" i="17"/>
  <c r="O202" i="17" s="1"/>
  <c r="O144" i="17"/>
  <c r="AB143" i="17"/>
  <c r="AB67" i="17"/>
  <c r="T65" i="17"/>
  <c r="T143" i="17" s="1"/>
  <c r="AD143" i="17"/>
  <c r="AD67" i="17"/>
  <c r="AC143" i="17"/>
  <c r="AC67" i="17"/>
  <c r="AG143" i="17"/>
  <c r="D144" i="17"/>
  <c r="D178" i="17"/>
  <c r="T136" i="17"/>
  <c r="K178" i="17"/>
  <c r="K202" i="17" s="1"/>
  <c r="K144" i="17"/>
  <c r="AF143" i="17"/>
  <c r="AF67" i="17"/>
  <c r="T177" i="17"/>
  <c r="AL143" i="17"/>
  <c r="AL67" i="17"/>
  <c r="AL71" i="17" s="1"/>
  <c r="AL141" i="17" s="1"/>
  <c r="AL142" i="17" s="1"/>
  <c r="R202" i="17"/>
  <c r="Z178" i="17"/>
  <c r="Z144" i="17"/>
  <c r="M144" i="17"/>
  <c r="M178" i="17"/>
  <c r="M202" i="17" s="1"/>
  <c r="D134" i="17"/>
  <c r="D136" i="17" s="1"/>
  <c r="Z43" i="17"/>
  <c r="AM43" i="17" s="1"/>
  <c r="AM41" i="17"/>
  <c r="S178" i="17"/>
  <c r="S144" i="17"/>
  <c r="P178" i="17"/>
  <c r="P202" i="17" s="1"/>
  <c r="P144" i="17"/>
  <c r="I178" i="17"/>
  <c r="I202" i="17" s="1"/>
  <c r="AJ143" i="17"/>
  <c r="AJ67" i="17"/>
  <c r="AM87" i="17"/>
  <c r="Z134" i="17"/>
  <c r="Z65" i="17"/>
  <c r="AM33" i="17"/>
  <c r="AH143" i="17"/>
  <c r="AH67" i="17"/>
  <c r="K143" i="17"/>
  <c r="K138" i="17" s="1"/>
  <c r="G65" i="17"/>
  <c r="T201" i="17"/>
  <c r="G207" i="17"/>
  <c r="D202" i="17"/>
  <c r="Q143" i="17"/>
  <c r="Q138" i="17" s="1"/>
  <c r="Q67" i="17"/>
  <c r="AE143" i="17"/>
  <c r="AE67" i="17"/>
  <c r="J144" i="17"/>
  <c r="F71" i="17"/>
  <c r="F70" i="17"/>
  <c r="H202" i="17"/>
  <c r="H178" i="17"/>
  <c r="H144" i="17"/>
  <c r="D65" i="17"/>
  <c r="G178" i="17"/>
  <c r="G202" i="17" s="1"/>
  <c r="G144" i="17"/>
  <c r="T158" i="17"/>
  <c r="AA143" i="17"/>
  <c r="AA67" i="17"/>
  <c r="N144" i="17"/>
  <c r="AM63" i="17"/>
  <c r="AM52" i="17"/>
  <c r="W65" i="17"/>
  <c r="T52" i="17"/>
  <c r="S143" i="17"/>
  <c r="S138" i="17" s="1"/>
  <c r="AK67" i="17"/>
  <c r="AK143" i="17"/>
  <c r="P172" i="18" l="1"/>
  <c r="P176" i="18"/>
  <c r="G143" i="17"/>
  <c r="G138" i="17" s="1"/>
  <c r="G67" i="17"/>
  <c r="Z143" i="17"/>
  <c r="Z67" i="17"/>
  <c r="Z71" i="17" s="1"/>
  <c r="Z141" i="17" s="1"/>
  <c r="AM65" i="17"/>
  <c r="G182" i="17"/>
  <c r="T178" i="17"/>
  <c r="T202" i="17" s="1"/>
  <c r="S182" i="17"/>
  <c r="S202" i="17"/>
  <c r="D143" i="17"/>
  <c r="D67" i="17"/>
  <c r="W143" i="17"/>
  <c r="W67" i="17"/>
  <c r="W71" i="17" s="1"/>
  <c r="W141" i="17" s="1"/>
  <c r="W142" i="17" s="1"/>
  <c r="Z136" i="17"/>
  <c r="AM134" i="17"/>
  <c r="AM136" i="17" s="1"/>
  <c r="Z142" i="17" l="1"/>
  <c r="T67" i="17"/>
  <c r="G71" i="17"/>
  <c r="G141" i="17" s="1"/>
  <c r="G142" i="17" s="1"/>
  <c r="O176" i="16" l="1"/>
  <c r="N176" i="16"/>
  <c r="M176" i="16"/>
  <c r="L176" i="16"/>
  <c r="K176" i="16"/>
  <c r="J176" i="16"/>
  <c r="I176" i="16"/>
  <c r="H176" i="16"/>
  <c r="G176" i="16"/>
  <c r="F176" i="16"/>
  <c r="E176" i="16"/>
  <c r="D176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O164" i="16"/>
  <c r="O165" i="16" s="1"/>
  <c r="N164" i="16"/>
  <c r="N165" i="16" s="1"/>
  <c r="M164" i="16"/>
  <c r="M165" i="16" s="1"/>
  <c r="L164" i="16"/>
  <c r="L165" i="16" s="1"/>
  <c r="K164" i="16"/>
  <c r="K165" i="16" s="1"/>
  <c r="J164" i="16"/>
  <c r="J165" i="16" s="1"/>
  <c r="I164" i="16"/>
  <c r="I165" i="16" s="1"/>
  <c r="H164" i="16"/>
  <c r="H165" i="16" s="1"/>
  <c r="G164" i="16"/>
  <c r="G165" i="16" s="1"/>
  <c r="F164" i="16"/>
  <c r="F165" i="16" s="1"/>
  <c r="E164" i="16"/>
  <c r="E165" i="16" s="1"/>
  <c r="D164" i="16"/>
  <c r="D165" i="16" s="1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O155" i="16"/>
  <c r="N155" i="16"/>
  <c r="G155" i="16"/>
  <c r="F155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O153" i="16"/>
  <c r="N153" i="16"/>
  <c r="M153" i="16"/>
  <c r="M155" i="16" s="1"/>
  <c r="L153" i="16"/>
  <c r="L155" i="16" s="1"/>
  <c r="K153" i="16"/>
  <c r="K155" i="16" s="1"/>
  <c r="J153" i="16"/>
  <c r="J155" i="16" s="1"/>
  <c r="I153" i="16"/>
  <c r="I155" i="16" s="1"/>
  <c r="H153" i="16"/>
  <c r="H155" i="16" s="1"/>
  <c r="G153" i="16"/>
  <c r="F153" i="16"/>
  <c r="E153" i="16"/>
  <c r="E155" i="16" s="1"/>
  <c r="D153" i="16"/>
  <c r="D155" i="16" s="1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O149" i="16"/>
  <c r="O151" i="16" s="1"/>
  <c r="N149" i="16"/>
  <c r="N151" i="16" s="1"/>
  <c r="M149" i="16"/>
  <c r="M151" i="16" s="1"/>
  <c r="L149" i="16"/>
  <c r="L151" i="16" s="1"/>
  <c r="K149" i="16"/>
  <c r="K151" i="16" s="1"/>
  <c r="J149" i="16"/>
  <c r="J151" i="16" s="1"/>
  <c r="I149" i="16"/>
  <c r="I151" i="16" s="1"/>
  <c r="H149" i="16"/>
  <c r="H151" i="16" s="1"/>
  <c r="G149" i="16"/>
  <c r="G151" i="16" s="1"/>
  <c r="F149" i="16"/>
  <c r="F151" i="16" s="1"/>
  <c r="E149" i="16"/>
  <c r="E151" i="16" s="1"/>
  <c r="D149" i="16"/>
  <c r="D151" i="16" s="1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O141" i="16"/>
  <c r="O145" i="16" s="1"/>
  <c r="N141" i="16"/>
  <c r="N145" i="16" s="1"/>
  <c r="M141" i="16"/>
  <c r="M145" i="16" s="1"/>
  <c r="L141" i="16"/>
  <c r="L145" i="16" s="1"/>
  <c r="K141" i="16"/>
  <c r="K145" i="16" s="1"/>
  <c r="J141" i="16"/>
  <c r="J145" i="16" s="1"/>
  <c r="I141" i="16"/>
  <c r="I145" i="16" s="1"/>
  <c r="H141" i="16"/>
  <c r="H145" i="16" s="1"/>
  <c r="G141" i="16"/>
  <c r="G145" i="16" s="1"/>
  <c r="F141" i="16"/>
  <c r="F145" i="16" s="1"/>
  <c r="E141" i="16"/>
  <c r="E145" i="16" s="1"/>
  <c r="D141" i="16"/>
  <c r="D145" i="16" s="1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H124" i="16"/>
  <c r="G124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O121" i="16"/>
  <c r="O124" i="16" s="1"/>
  <c r="N121" i="16"/>
  <c r="N124" i="16" s="1"/>
  <c r="M121" i="16"/>
  <c r="M124" i="16" s="1"/>
  <c r="L121" i="16"/>
  <c r="L124" i="16" s="1"/>
  <c r="K121" i="16"/>
  <c r="K124" i="16" s="1"/>
  <c r="J121" i="16"/>
  <c r="J124" i="16" s="1"/>
  <c r="I121" i="16"/>
  <c r="I124" i="16" s="1"/>
  <c r="H121" i="16"/>
  <c r="G121" i="16"/>
  <c r="F121" i="16"/>
  <c r="F124" i="16" s="1"/>
  <c r="E121" i="16"/>
  <c r="E124" i="16" s="1"/>
  <c r="D121" i="16"/>
  <c r="D124" i="16" s="1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N98" i="16"/>
  <c r="J98" i="16"/>
  <c r="H98" i="16"/>
  <c r="F98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O96" i="16"/>
  <c r="O98" i="16" s="1"/>
  <c r="N96" i="16"/>
  <c r="M96" i="16"/>
  <c r="M98" i="16" s="1"/>
  <c r="L96" i="16"/>
  <c r="L98" i="16" s="1"/>
  <c r="K96" i="16"/>
  <c r="K98" i="16" s="1"/>
  <c r="J96" i="16"/>
  <c r="I96" i="16"/>
  <c r="I98" i="16" s="1"/>
  <c r="H96" i="16"/>
  <c r="G96" i="16"/>
  <c r="G98" i="16" s="1"/>
  <c r="F96" i="16"/>
  <c r="E96" i="16"/>
  <c r="E98" i="16" s="1"/>
  <c r="D96" i="16"/>
  <c r="D98" i="16" s="1"/>
  <c r="O94" i="16"/>
  <c r="N94" i="16"/>
  <c r="M94" i="16"/>
  <c r="L94" i="16"/>
  <c r="K94" i="16"/>
  <c r="J94" i="16"/>
  <c r="I94" i="16"/>
  <c r="H94" i="16"/>
  <c r="G94" i="16"/>
  <c r="F94" i="16"/>
  <c r="E94" i="16"/>
  <c r="D94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L79" i="16"/>
  <c r="H79" i="16"/>
  <c r="G79" i="16"/>
  <c r="O77" i="16"/>
  <c r="O79" i="16" s="1"/>
  <c r="N77" i="16"/>
  <c r="N79" i="16" s="1"/>
  <c r="M77" i="16"/>
  <c r="M79" i="16" s="1"/>
  <c r="L77" i="16"/>
  <c r="K77" i="16"/>
  <c r="K79" i="16" s="1"/>
  <c r="J77" i="16"/>
  <c r="J79" i="16" s="1"/>
  <c r="I77" i="16"/>
  <c r="I79" i="16" s="1"/>
  <c r="H77" i="16"/>
  <c r="G77" i="16"/>
  <c r="F77" i="16"/>
  <c r="F79" i="16" s="1"/>
  <c r="E77" i="16"/>
  <c r="E79" i="16" s="1"/>
  <c r="D77" i="16"/>
  <c r="D79" i="16" s="1"/>
  <c r="O75" i="16"/>
  <c r="N75" i="16"/>
  <c r="M75" i="16"/>
  <c r="L75" i="16"/>
  <c r="K75" i="16"/>
  <c r="J75" i="16"/>
  <c r="I75" i="16"/>
  <c r="H75" i="16"/>
  <c r="G75" i="16"/>
  <c r="F75" i="16"/>
  <c r="E75" i="16"/>
  <c r="D75" i="16"/>
  <c r="N71" i="16"/>
  <c r="J71" i="16"/>
  <c r="H71" i="16"/>
  <c r="F71" i="16"/>
  <c r="O69" i="16"/>
  <c r="O71" i="16" s="1"/>
  <c r="N69" i="16"/>
  <c r="M69" i="16"/>
  <c r="M71" i="16" s="1"/>
  <c r="L69" i="16"/>
  <c r="L71" i="16" s="1"/>
  <c r="K69" i="16"/>
  <c r="K71" i="16" s="1"/>
  <c r="J69" i="16"/>
  <c r="I69" i="16"/>
  <c r="I71" i="16" s="1"/>
  <c r="H69" i="16"/>
  <c r="G69" i="16"/>
  <c r="G71" i="16" s="1"/>
  <c r="F69" i="16"/>
  <c r="E69" i="16"/>
  <c r="E71" i="16" s="1"/>
  <c r="D69" i="16"/>
  <c r="D71" i="16" s="1"/>
  <c r="O67" i="16"/>
  <c r="N67" i="16"/>
  <c r="M67" i="16"/>
  <c r="L67" i="16"/>
  <c r="K67" i="16"/>
  <c r="J67" i="16"/>
  <c r="I67" i="16"/>
  <c r="H67" i="16"/>
  <c r="G67" i="16"/>
  <c r="F67" i="16"/>
  <c r="E67" i="16"/>
  <c r="D67" i="16"/>
  <c r="O63" i="16"/>
  <c r="K63" i="16"/>
  <c r="J63" i="16"/>
  <c r="G63" i="16"/>
  <c r="F63" i="16"/>
  <c r="O61" i="16"/>
  <c r="N61" i="16"/>
  <c r="N63" i="16" s="1"/>
  <c r="M61" i="16"/>
  <c r="M63" i="16" s="1"/>
  <c r="L61" i="16"/>
  <c r="L63" i="16" s="1"/>
  <c r="K61" i="16"/>
  <c r="J61" i="16"/>
  <c r="I61" i="16"/>
  <c r="I63" i="16" s="1"/>
  <c r="H61" i="16"/>
  <c r="H63" i="16" s="1"/>
  <c r="G61" i="16"/>
  <c r="F61" i="16"/>
  <c r="E61" i="16"/>
  <c r="E63" i="16" s="1"/>
  <c r="D61" i="16"/>
  <c r="D63" i="16" s="1"/>
  <c r="L59" i="16"/>
  <c r="K59" i="16"/>
  <c r="H59" i="16"/>
  <c r="G59" i="16"/>
  <c r="F59" i="16"/>
  <c r="O57" i="16"/>
  <c r="O59" i="16" s="1"/>
  <c r="N57" i="16"/>
  <c r="N59" i="16" s="1"/>
  <c r="M57" i="16"/>
  <c r="M59" i="16" s="1"/>
  <c r="L57" i="16"/>
  <c r="K57" i="16"/>
  <c r="J57" i="16"/>
  <c r="J59" i="16" s="1"/>
  <c r="I57" i="16"/>
  <c r="I59" i="16" s="1"/>
  <c r="H57" i="16"/>
  <c r="G57" i="16"/>
  <c r="F57" i="16"/>
  <c r="E57" i="16"/>
  <c r="E59" i="16" s="1"/>
  <c r="D57" i="16"/>
  <c r="D59" i="16" s="1"/>
  <c r="S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M51" i="16"/>
  <c r="F51" i="16"/>
  <c r="S48" i="16"/>
  <c r="O48" i="16"/>
  <c r="N48" i="16"/>
  <c r="M48" i="16"/>
  <c r="L48" i="16"/>
  <c r="K48" i="16"/>
  <c r="J48" i="16"/>
  <c r="I48" i="16"/>
  <c r="I51" i="16" s="1"/>
  <c r="H48" i="16"/>
  <c r="G48" i="16"/>
  <c r="F48" i="16"/>
  <c r="E48" i="16"/>
  <c r="E51" i="16" s="1"/>
  <c r="D48" i="16"/>
  <c r="S47" i="16"/>
  <c r="S51" i="16" s="1"/>
  <c r="O47" i="16"/>
  <c r="N47" i="16"/>
  <c r="N51" i="16" s="1"/>
  <c r="M47" i="16"/>
  <c r="L47" i="16"/>
  <c r="L51" i="16" s="1"/>
  <c r="K47" i="16"/>
  <c r="J47" i="16"/>
  <c r="J51" i="16" s="1"/>
  <c r="I47" i="16"/>
  <c r="H47" i="16"/>
  <c r="H51" i="16" s="1"/>
  <c r="G47" i="16"/>
  <c r="F47" i="16"/>
  <c r="E47" i="16"/>
  <c r="D47" i="16"/>
  <c r="D51" i="16" s="1"/>
  <c r="M45" i="16"/>
  <c r="L45" i="16"/>
  <c r="I45" i="16"/>
  <c r="H45" i="16"/>
  <c r="G45" i="16"/>
  <c r="O42" i="16"/>
  <c r="O45" i="16" s="1"/>
  <c r="Q45" i="16" s="1"/>
  <c r="N42" i="16"/>
  <c r="N45" i="16" s="1"/>
  <c r="M42" i="16"/>
  <c r="L42" i="16"/>
  <c r="K42" i="16"/>
  <c r="K45" i="16" s="1"/>
  <c r="J42" i="16"/>
  <c r="J45" i="16" s="1"/>
  <c r="I42" i="16"/>
  <c r="H42" i="16"/>
  <c r="G42" i="16"/>
  <c r="F42" i="16"/>
  <c r="F45" i="16" s="1"/>
  <c r="E42" i="16"/>
  <c r="E45" i="16" s="1"/>
  <c r="D42" i="16"/>
  <c r="D45" i="16" s="1"/>
  <c r="O37" i="16"/>
  <c r="N37" i="16"/>
  <c r="M37" i="16"/>
  <c r="L37" i="16"/>
  <c r="K37" i="16"/>
  <c r="J37" i="16"/>
  <c r="I37" i="16"/>
  <c r="H37" i="16"/>
  <c r="G37" i="16"/>
  <c r="F37" i="16"/>
  <c r="E37" i="16"/>
  <c r="D37" i="16"/>
  <c r="M36" i="16"/>
  <c r="I36" i="16"/>
  <c r="H36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O34" i="16"/>
  <c r="O36" i="16" s="1"/>
  <c r="N34" i="16"/>
  <c r="N36" i="16" s="1"/>
  <c r="M34" i="16"/>
  <c r="L34" i="16"/>
  <c r="L36" i="16" s="1"/>
  <c r="K34" i="16"/>
  <c r="K36" i="16" s="1"/>
  <c r="J34" i="16"/>
  <c r="J36" i="16" s="1"/>
  <c r="I34" i="16"/>
  <c r="H34" i="16"/>
  <c r="G34" i="16"/>
  <c r="G36" i="16" s="1"/>
  <c r="F34" i="16"/>
  <c r="F36" i="16" s="1"/>
  <c r="E34" i="16"/>
  <c r="E36" i="16" s="1"/>
  <c r="D34" i="16"/>
  <c r="D36" i="16" s="1"/>
  <c r="O32" i="16"/>
  <c r="N32" i="16"/>
  <c r="M32" i="16"/>
  <c r="L32" i="16"/>
  <c r="K32" i="16"/>
  <c r="J32" i="16"/>
  <c r="I32" i="16"/>
  <c r="H32" i="16"/>
  <c r="G32" i="16"/>
  <c r="F32" i="16"/>
  <c r="E32" i="16"/>
  <c r="D32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Q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O27" i="16"/>
  <c r="Q27" i="16" s="1"/>
  <c r="N27" i="16"/>
  <c r="M27" i="16"/>
  <c r="L27" i="16"/>
  <c r="K27" i="16"/>
  <c r="J27" i="16"/>
  <c r="I27" i="16"/>
  <c r="H27" i="16"/>
  <c r="G27" i="16"/>
  <c r="F27" i="16"/>
  <c r="E27" i="16"/>
  <c r="D27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O11" i="16"/>
  <c r="Q11" i="16" s="1"/>
  <c r="N11" i="16"/>
  <c r="M11" i="16"/>
  <c r="L11" i="16"/>
  <c r="K11" i="16"/>
  <c r="J11" i="16"/>
  <c r="I11" i="16"/>
  <c r="H11" i="16"/>
  <c r="G11" i="16"/>
  <c r="F11" i="16"/>
  <c r="E11" i="16"/>
  <c r="D11" i="16"/>
  <c r="O9" i="16"/>
  <c r="N9" i="16"/>
  <c r="M9" i="16"/>
  <c r="L9" i="16"/>
  <c r="K9" i="16"/>
  <c r="J9" i="16"/>
  <c r="I9" i="16"/>
  <c r="H9" i="16"/>
  <c r="G9" i="16"/>
  <c r="F9" i="16"/>
  <c r="E9" i="16"/>
  <c r="D9" i="16"/>
  <c r="O8" i="16"/>
  <c r="N8" i="16"/>
  <c r="M8" i="16"/>
  <c r="L8" i="16"/>
  <c r="K8" i="16"/>
  <c r="J8" i="16"/>
  <c r="I8" i="16"/>
  <c r="H8" i="16"/>
  <c r="G8" i="16"/>
  <c r="F8" i="16"/>
  <c r="E8" i="16"/>
  <c r="D8" i="16"/>
  <c r="C2" i="16"/>
  <c r="C1" i="16"/>
  <c r="AJ215" i="15"/>
  <c r="U215" i="15"/>
  <c r="W214" i="15"/>
  <c r="E214" i="15"/>
  <c r="X213" i="15"/>
  <c r="F213" i="15"/>
  <c r="X210" i="15"/>
  <c r="V210" i="15"/>
  <c r="R210" i="15"/>
  <c r="Q210" i="15"/>
  <c r="P210" i="15"/>
  <c r="O210" i="15"/>
  <c r="N210" i="15"/>
  <c r="M210" i="15"/>
  <c r="L210" i="15"/>
  <c r="K210" i="15"/>
  <c r="J210" i="15"/>
  <c r="I210" i="15"/>
  <c r="H210" i="15"/>
  <c r="G210" i="15"/>
  <c r="E210" i="15"/>
  <c r="C210" i="15"/>
  <c r="F207" i="15"/>
  <c r="S207" i="15" s="1"/>
  <c r="F206" i="15"/>
  <c r="S206" i="15" s="1"/>
  <c r="F205" i="15"/>
  <c r="S205" i="15" s="1"/>
  <c r="S202" i="15"/>
  <c r="F202" i="15"/>
  <c r="F201" i="15"/>
  <c r="S201" i="15" s="1"/>
  <c r="S199" i="15"/>
  <c r="F199" i="15"/>
  <c r="F198" i="15"/>
  <c r="S198" i="15" s="1"/>
  <c r="S197" i="15"/>
  <c r="F197" i="15"/>
  <c r="F196" i="15"/>
  <c r="S196" i="15" s="1"/>
  <c r="F195" i="15"/>
  <c r="S195" i="15" s="1"/>
  <c r="F194" i="15"/>
  <c r="S194" i="15" s="1"/>
  <c r="S193" i="15"/>
  <c r="F193" i="15"/>
  <c r="AJ190" i="15"/>
  <c r="X190" i="15"/>
  <c r="U190" i="15"/>
  <c r="W189" i="15"/>
  <c r="V189" i="15"/>
  <c r="X189" i="15" s="1"/>
  <c r="X188" i="15"/>
  <c r="F188" i="15"/>
  <c r="V186" i="15"/>
  <c r="X185" i="15"/>
  <c r="V185" i="15"/>
  <c r="O185" i="15"/>
  <c r="I185" i="15"/>
  <c r="E185" i="15"/>
  <c r="E189" i="15" s="1"/>
  <c r="E190" i="15" s="1"/>
  <c r="R183" i="15"/>
  <c r="Q183" i="15"/>
  <c r="P183" i="15"/>
  <c r="O183" i="15"/>
  <c r="N183" i="15"/>
  <c r="M183" i="15"/>
  <c r="L183" i="15"/>
  <c r="K183" i="15"/>
  <c r="J183" i="15"/>
  <c r="I183" i="15"/>
  <c r="H183" i="15"/>
  <c r="G183" i="15"/>
  <c r="F183" i="15"/>
  <c r="S183" i="15" s="1"/>
  <c r="C183" i="15"/>
  <c r="F181" i="15"/>
  <c r="S181" i="15" s="1"/>
  <c r="R180" i="15"/>
  <c r="Q180" i="15"/>
  <c r="P180" i="15"/>
  <c r="O180" i="15"/>
  <c r="N180" i="15"/>
  <c r="M180" i="15"/>
  <c r="L180" i="15"/>
  <c r="K180" i="15"/>
  <c r="J180" i="15"/>
  <c r="I180" i="15"/>
  <c r="H180" i="15"/>
  <c r="G180" i="15"/>
  <c r="F180" i="15"/>
  <c r="S180" i="15" s="1"/>
  <c r="C180" i="15"/>
  <c r="F179" i="15"/>
  <c r="S179" i="15" s="1"/>
  <c r="R177" i="15"/>
  <c r="Q177" i="15"/>
  <c r="Q185" i="15" s="1"/>
  <c r="P177" i="15"/>
  <c r="O177" i="15"/>
  <c r="N177" i="15"/>
  <c r="M177" i="15"/>
  <c r="M185" i="15" s="1"/>
  <c r="L177" i="15"/>
  <c r="K177" i="15"/>
  <c r="J177" i="15"/>
  <c r="I177" i="15"/>
  <c r="H177" i="15"/>
  <c r="G177" i="15"/>
  <c r="G185" i="15" s="1"/>
  <c r="C177" i="15"/>
  <c r="F177" i="15" s="1"/>
  <c r="R176" i="15"/>
  <c r="Q176" i="15"/>
  <c r="P176" i="15"/>
  <c r="O176" i="15"/>
  <c r="N176" i="15"/>
  <c r="M176" i="15"/>
  <c r="L176" i="15"/>
  <c r="K176" i="15"/>
  <c r="J176" i="15"/>
  <c r="I176" i="15"/>
  <c r="H176" i="15"/>
  <c r="G176" i="15"/>
  <c r="F176" i="15"/>
  <c r="S176" i="15" s="1"/>
  <c r="C176" i="15"/>
  <c r="F175" i="15"/>
  <c r="S175" i="15" s="1"/>
  <c r="S174" i="15"/>
  <c r="F174" i="15"/>
  <c r="F173" i="15"/>
  <c r="S173" i="15" s="1"/>
  <c r="S172" i="15"/>
  <c r="F172" i="15"/>
  <c r="F171" i="15"/>
  <c r="S170" i="15"/>
  <c r="F170" i="15"/>
  <c r="F169" i="15"/>
  <c r="S169" i="15" s="1"/>
  <c r="R168" i="15"/>
  <c r="R185" i="15" s="1"/>
  <c r="Q168" i="15"/>
  <c r="P168" i="15"/>
  <c r="O168" i="15"/>
  <c r="N168" i="15"/>
  <c r="N185" i="15" s="1"/>
  <c r="M168" i="15"/>
  <c r="L168" i="15"/>
  <c r="K168" i="15"/>
  <c r="J168" i="15"/>
  <c r="J185" i="15" s="1"/>
  <c r="I168" i="15"/>
  <c r="H168" i="15"/>
  <c r="G168" i="15"/>
  <c r="F168" i="15"/>
  <c r="S168" i="15" s="1"/>
  <c r="C168" i="15"/>
  <c r="C185" i="15" s="1"/>
  <c r="S167" i="15"/>
  <c r="F167" i="15"/>
  <c r="X165" i="15"/>
  <c r="X151" i="15" s="1"/>
  <c r="V165" i="15"/>
  <c r="E165" i="15"/>
  <c r="E186" i="15" s="1"/>
  <c r="R163" i="15"/>
  <c r="Q163" i="15"/>
  <c r="P163" i="15"/>
  <c r="O163" i="15"/>
  <c r="N163" i="15"/>
  <c r="M163" i="15"/>
  <c r="L163" i="15"/>
  <c r="K163" i="15"/>
  <c r="J163" i="15"/>
  <c r="I163" i="15"/>
  <c r="H163" i="15"/>
  <c r="G163" i="15"/>
  <c r="C163" i="15"/>
  <c r="F163" i="15" s="1"/>
  <c r="S163" i="15" s="1"/>
  <c r="R162" i="15"/>
  <c r="Q162" i="15"/>
  <c r="P162" i="15"/>
  <c r="O162" i="15"/>
  <c r="N162" i="15"/>
  <c r="M162" i="15"/>
  <c r="L162" i="15"/>
  <c r="K162" i="15"/>
  <c r="J162" i="15"/>
  <c r="I162" i="15"/>
  <c r="H162" i="15"/>
  <c r="G162" i="15"/>
  <c r="F162" i="15"/>
  <c r="S162" i="15" s="1"/>
  <c r="C162" i="15"/>
  <c r="S161" i="15"/>
  <c r="F161" i="15"/>
  <c r="S160" i="15"/>
  <c r="F160" i="15"/>
  <c r="S159" i="15"/>
  <c r="F159" i="15"/>
  <c r="S158" i="15"/>
  <c r="F158" i="15"/>
  <c r="R157" i="15"/>
  <c r="Q157" i="15"/>
  <c r="P157" i="15"/>
  <c r="O157" i="15"/>
  <c r="N157" i="15"/>
  <c r="M157" i="15"/>
  <c r="L157" i="15"/>
  <c r="K157" i="15"/>
  <c r="J157" i="15"/>
  <c r="I157" i="15"/>
  <c r="H157" i="15"/>
  <c r="G157" i="15"/>
  <c r="C157" i="15"/>
  <c r="F157" i="15" s="1"/>
  <c r="R156" i="15"/>
  <c r="Q156" i="15"/>
  <c r="P156" i="15"/>
  <c r="O156" i="15"/>
  <c r="O165" i="15" s="1"/>
  <c r="N156" i="15"/>
  <c r="M156" i="15"/>
  <c r="L156" i="15"/>
  <c r="K156" i="15"/>
  <c r="K165" i="15" s="1"/>
  <c r="J156" i="15"/>
  <c r="I156" i="15"/>
  <c r="H156" i="15"/>
  <c r="G156" i="15"/>
  <c r="S156" i="15" s="1"/>
  <c r="F156" i="15"/>
  <c r="C156" i="15"/>
  <c r="R155" i="15"/>
  <c r="R165" i="15" s="1"/>
  <c r="R186" i="15" s="1"/>
  <c r="R190" i="15" s="1"/>
  <c r="Q155" i="15"/>
  <c r="Q165" i="15" s="1"/>
  <c r="P155" i="15"/>
  <c r="O155" i="15"/>
  <c r="N155" i="15"/>
  <c r="N165" i="15" s="1"/>
  <c r="M155" i="15"/>
  <c r="M165" i="15" s="1"/>
  <c r="L155" i="15"/>
  <c r="K155" i="15"/>
  <c r="J155" i="15"/>
  <c r="J165" i="15" s="1"/>
  <c r="J186" i="15" s="1"/>
  <c r="J190" i="15" s="1"/>
  <c r="I155" i="15"/>
  <c r="I165" i="15" s="1"/>
  <c r="I186" i="15" s="1"/>
  <c r="I190" i="15" s="1"/>
  <c r="H155" i="15"/>
  <c r="G155" i="15"/>
  <c r="F155" i="15"/>
  <c r="S155" i="15" s="1"/>
  <c r="C155" i="15"/>
  <c r="C165" i="15" s="1"/>
  <c r="F154" i="15"/>
  <c r="S154" i="15" s="1"/>
  <c r="F153" i="15"/>
  <c r="R151" i="15"/>
  <c r="I151" i="15"/>
  <c r="R148" i="15"/>
  <c r="R149" i="15" s="1"/>
  <c r="F148" i="15"/>
  <c r="X146" i="15"/>
  <c r="F146" i="15"/>
  <c r="R143" i="15"/>
  <c r="Q143" i="15"/>
  <c r="P143" i="15"/>
  <c r="O143" i="15"/>
  <c r="N143" i="15"/>
  <c r="M143" i="15"/>
  <c r="L143" i="15"/>
  <c r="K143" i="15"/>
  <c r="J143" i="15"/>
  <c r="I143" i="15"/>
  <c r="H143" i="15"/>
  <c r="G143" i="15"/>
  <c r="E143" i="15"/>
  <c r="C143" i="15"/>
  <c r="AO141" i="15"/>
  <c r="V141" i="15"/>
  <c r="V143" i="15" s="1"/>
  <c r="E141" i="15"/>
  <c r="AM139" i="15"/>
  <c r="AK139" i="15"/>
  <c r="X139" i="15"/>
  <c r="S139" i="15"/>
  <c r="F139" i="15"/>
  <c r="AM138" i="15"/>
  <c r="X138" i="15"/>
  <c r="AK138" i="15" s="1"/>
  <c r="S138" i="15"/>
  <c r="F138" i="15"/>
  <c r="R137" i="15"/>
  <c r="Q137" i="15"/>
  <c r="P137" i="15"/>
  <c r="O137" i="15"/>
  <c r="N137" i="15"/>
  <c r="M137" i="15"/>
  <c r="L137" i="15"/>
  <c r="K137" i="15"/>
  <c r="J137" i="15"/>
  <c r="I137" i="15"/>
  <c r="H137" i="15"/>
  <c r="G137" i="15"/>
  <c r="C137" i="15"/>
  <c r="AJ136" i="15"/>
  <c r="AM136" i="15" s="1"/>
  <c r="AI136" i="15"/>
  <c r="AH136" i="15"/>
  <c r="AG136" i="15"/>
  <c r="AF136" i="15"/>
  <c r="AE136" i="15"/>
  <c r="AD136" i="15"/>
  <c r="AC136" i="15"/>
  <c r="AB136" i="15"/>
  <c r="AA136" i="15"/>
  <c r="Z136" i="15"/>
  <c r="Y136" i="15"/>
  <c r="U136" i="15"/>
  <c r="X136" i="15" s="1"/>
  <c r="R136" i="15"/>
  <c r="Q136" i="15"/>
  <c r="P136" i="15"/>
  <c r="O136" i="15"/>
  <c r="N136" i="15"/>
  <c r="M136" i="15"/>
  <c r="L136" i="15"/>
  <c r="K136" i="15"/>
  <c r="J136" i="15"/>
  <c r="I136" i="15"/>
  <c r="H136" i="15"/>
  <c r="G136" i="15"/>
  <c r="F136" i="15"/>
  <c r="S136" i="15" s="1"/>
  <c r="C136" i="15"/>
  <c r="AJ135" i="15"/>
  <c r="AM135" i="15" s="1"/>
  <c r="AI135" i="15"/>
  <c r="AH135" i="15"/>
  <c r="AG135" i="15"/>
  <c r="AF135" i="15"/>
  <c r="AE135" i="15"/>
  <c r="AD135" i="15"/>
  <c r="AC135" i="15"/>
  <c r="AB135" i="15"/>
  <c r="AA135" i="15"/>
  <c r="Z135" i="15"/>
  <c r="Y135" i="15"/>
  <c r="U135" i="15"/>
  <c r="X135" i="15" s="1"/>
  <c r="AK135" i="15" s="1"/>
  <c r="R135" i="15"/>
  <c r="Q135" i="15"/>
  <c r="P135" i="15"/>
  <c r="O135" i="15"/>
  <c r="N135" i="15"/>
  <c r="M135" i="15"/>
  <c r="L135" i="15"/>
  <c r="K135" i="15"/>
  <c r="J135" i="15"/>
  <c r="I135" i="15"/>
  <c r="H135" i="15"/>
  <c r="G135" i="15"/>
  <c r="C135" i="15"/>
  <c r="F135" i="15" s="1"/>
  <c r="AM134" i="15"/>
  <c r="S134" i="15"/>
  <c r="F134" i="15"/>
  <c r="AM133" i="15"/>
  <c r="AJ132" i="15"/>
  <c r="AM132" i="15" s="1"/>
  <c r="AI132" i="15"/>
  <c r="AH132" i="15"/>
  <c r="AG132" i="15"/>
  <c r="AF132" i="15"/>
  <c r="AE132" i="15"/>
  <c r="AD132" i="15"/>
  <c r="AC132" i="15"/>
  <c r="AB132" i="15"/>
  <c r="AA132" i="15"/>
  <c r="Z132" i="15"/>
  <c r="Y132" i="15"/>
  <c r="AK132" i="15" s="1"/>
  <c r="X132" i="15"/>
  <c r="U132" i="15"/>
  <c r="R132" i="15"/>
  <c r="Q132" i="15"/>
  <c r="P132" i="15"/>
  <c r="O132" i="15"/>
  <c r="N132" i="15"/>
  <c r="M132" i="15"/>
  <c r="L132" i="15"/>
  <c r="K132" i="15"/>
  <c r="J132" i="15"/>
  <c r="I132" i="15"/>
  <c r="H132" i="15"/>
  <c r="G132" i="15"/>
  <c r="C132" i="15"/>
  <c r="AM131" i="15"/>
  <c r="AK131" i="15"/>
  <c r="X131" i="15"/>
  <c r="F131" i="15"/>
  <c r="S131" i="15" s="1"/>
  <c r="AJ130" i="15"/>
  <c r="AI130" i="15"/>
  <c r="AH130" i="15"/>
  <c r="AG130" i="15"/>
  <c r="AF130" i="15"/>
  <c r="AE130" i="15"/>
  <c r="AD130" i="15"/>
  <c r="AC130" i="15"/>
  <c r="AB130" i="15"/>
  <c r="AA130" i="15"/>
  <c r="Z130" i="15"/>
  <c r="Y130" i="15"/>
  <c r="X130" i="15"/>
  <c r="AK130" i="15" s="1"/>
  <c r="U130" i="15"/>
  <c r="S130" i="15"/>
  <c r="F130" i="15"/>
  <c r="AM129" i="15"/>
  <c r="X129" i="15"/>
  <c r="S129" i="15"/>
  <c r="F129" i="15"/>
  <c r="AM128" i="15"/>
  <c r="AM127" i="15"/>
  <c r="AJ127" i="15"/>
  <c r="AI127" i="15"/>
  <c r="AH127" i="15"/>
  <c r="AG127" i="15"/>
  <c r="AF127" i="15"/>
  <c r="AE127" i="15"/>
  <c r="AD127" i="15"/>
  <c r="AC127" i="15"/>
  <c r="AB127" i="15"/>
  <c r="AA127" i="15"/>
  <c r="Z127" i="15"/>
  <c r="Y127" i="15"/>
  <c r="U127" i="15"/>
  <c r="X127" i="15" s="1"/>
  <c r="R127" i="15"/>
  <c r="Q127" i="15"/>
  <c r="P127" i="15"/>
  <c r="O127" i="15"/>
  <c r="N127" i="15"/>
  <c r="M127" i="15"/>
  <c r="L127" i="15"/>
  <c r="K127" i="15"/>
  <c r="J127" i="15"/>
  <c r="I127" i="15"/>
  <c r="H127" i="15"/>
  <c r="G127" i="15"/>
  <c r="F127" i="15"/>
  <c r="S127" i="15" s="1"/>
  <c r="C127" i="15"/>
  <c r="AJ126" i="15"/>
  <c r="AM126" i="15" s="1"/>
  <c r="AI126" i="15"/>
  <c r="AH126" i="15"/>
  <c r="AG126" i="15"/>
  <c r="AF126" i="15"/>
  <c r="AE126" i="15"/>
  <c r="AD126" i="15"/>
  <c r="AC126" i="15"/>
  <c r="AB126" i="15"/>
  <c r="AA126" i="15"/>
  <c r="Z126" i="15"/>
  <c r="Y126" i="15"/>
  <c r="X126" i="15"/>
  <c r="AK126" i="15" s="1"/>
  <c r="U126" i="15"/>
  <c r="R126" i="15"/>
  <c r="Q126" i="15"/>
  <c r="P126" i="15"/>
  <c r="O126" i="15"/>
  <c r="N126" i="15"/>
  <c r="M126" i="15"/>
  <c r="L126" i="15"/>
  <c r="K126" i="15"/>
  <c r="J126" i="15"/>
  <c r="I126" i="15"/>
  <c r="H126" i="15"/>
  <c r="G126" i="15"/>
  <c r="C126" i="15"/>
  <c r="F126" i="15" s="1"/>
  <c r="AJ125" i="15"/>
  <c r="AM125" i="15" s="1"/>
  <c r="AI125" i="15"/>
  <c r="AH125" i="15"/>
  <c r="AG125" i="15"/>
  <c r="AF125" i="15"/>
  <c r="AE125" i="15"/>
  <c r="AD125" i="15"/>
  <c r="AC125" i="15"/>
  <c r="AB125" i="15"/>
  <c r="AA125" i="15"/>
  <c r="Z125" i="15"/>
  <c r="Y125" i="15"/>
  <c r="X125" i="15"/>
  <c r="AK125" i="15" s="1"/>
  <c r="U125" i="15"/>
  <c r="R125" i="15"/>
  <c r="Q125" i="15"/>
  <c r="P125" i="15"/>
  <c r="O125" i="15"/>
  <c r="N125" i="15"/>
  <c r="M125" i="15"/>
  <c r="L125" i="15"/>
  <c r="K125" i="15"/>
  <c r="J125" i="15"/>
  <c r="I125" i="15"/>
  <c r="H125" i="15"/>
  <c r="G125" i="15"/>
  <c r="F125" i="15"/>
  <c r="C125" i="15"/>
  <c r="AM124" i="15"/>
  <c r="AJ124" i="15"/>
  <c r="AI124" i="15"/>
  <c r="AH124" i="15"/>
  <c r="AG124" i="15"/>
  <c r="AF124" i="15"/>
  <c r="AE124" i="15"/>
  <c r="AD124" i="15"/>
  <c r="AC124" i="15"/>
  <c r="AB124" i="15"/>
  <c r="AA124" i="15"/>
  <c r="Z124" i="15"/>
  <c r="Y124" i="15"/>
  <c r="X124" i="15"/>
  <c r="AK124" i="15" s="1"/>
  <c r="U124" i="15"/>
  <c r="R124" i="15"/>
  <c r="Q124" i="15"/>
  <c r="P124" i="15"/>
  <c r="O124" i="15"/>
  <c r="N124" i="15"/>
  <c r="M124" i="15"/>
  <c r="L124" i="15"/>
  <c r="K124" i="15"/>
  <c r="J124" i="15"/>
  <c r="I124" i="15"/>
  <c r="H124" i="15"/>
  <c r="G124" i="15"/>
  <c r="C124" i="15"/>
  <c r="F124" i="15" s="1"/>
  <c r="AM123" i="15"/>
  <c r="AK123" i="15"/>
  <c r="X123" i="15"/>
  <c r="F123" i="15"/>
  <c r="S123" i="15" s="1"/>
  <c r="AM122" i="15"/>
  <c r="X122" i="15"/>
  <c r="AK122" i="15" s="1"/>
  <c r="F122" i="15"/>
  <c r="S122" i="15" s="1"/>
  <c r="AJ121" i="15"/>
  <c r="AM121" i="15" s="1"/>
  <c r="AI121" i="15"/>
  <c r="AH121" i="15"/>
  <c r="AG121" i="15"/>
  <c r="AF121" i="15"/>
  <c r="AE121" i="15"/>
  <c r="AD121" i="15"/>
  <c r="AC121" i="15"/>
  <c r="AB121" i="15"/>
  <c r="AA121" i="15"/>
  <c r="Z121" i="15"/>
  <c r="Y121" i="15"/>
  <c r="AK121" i="15" s="1"/>
  <c r="U121" i="15"/>
  <c r="X121" i="15" s="1"/>
  <c r="R121" i="15"/>
  <c r="Q121" i="15"/>
  <c r="P121" i="15"/>
  <c r="O121" i="15"/>
  <c r="N121" i="15"/>
  <c r="M121" i="15"/>
  <c r="L121" i="15"/>
  <c r="K121" i="15"/>
  <c r="J121" i="15"/>
  <c r="I121" i="15"/>
  <c r="H121" i="15"/>
  <c r="G121" i="15"/>
  <c r="F121" i="15"/>
  <c r="S121" i="15" s="1"/>
  <c r="C121" i="15"/>
  <c r="AM120" i="15"/>
  <c r="AL120" i="15"/>
  <c r="AK120" i="15"/>
  <c r="X120" i="15"/>
  <c r="F120" i="15"/>
  <c r="S120" i="15" s="1"/>
  <c r="AM119" i="15"/>
  <c r="X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C119" i="15"/>
  <c r="AM118" i="15"/>
  <c r="AJ117" i="15"/>
  <c r="AM117" i="15" s="1"/>
  <c r="AI117" i="15"/>
  <c r="AH117" i="15"/>
  <c r="AG117" i="15"/>
  <c r="AF117" i="15"/>
  <c r="AE117" i="15"/>
  <c r="AD117" i="15"/>
  <c r="AC117" i="15"/>
  <c r="AB117" i="15"/>
  <c r="AA117" i="15"/>
  <c r="Z117" i="15"/>
  <c r="Y117" i="15"/>
  <c r="X117" i="15"/>
  <c r="AK117" i="15" s="1"/>
  <c r="U117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C117" i="15"/>
  <c r="F117" i="15" s="1"/>
  <c r="S117" i="15" s="1"/>
  <c r="AJ116" i="15"/>
  <c r="AM116" i="15" s="1"/>
  <c r="AI116" i="15"/>
  <c r="AH116" i="15"/>
  <c r="AG116" i="15"/>
  <c r="AF116" i="15"/>
  <c r="AE116" i="15"/>
  <c r="AD116" i="15"/>
  <c r="AC116" i="15"/>
  <c r="AB116" i="15"/>
  <c r="AA116" i="15"/>
  <c r="Z116" i="15"/>
  <c r="Y116" i="15"/>
  <c r="U116" i="15"/>
  <c r="X116" i="15" s="1"/>
  <c r="AK116" i="15" s="1"/>
  <c r="R116" i="15"/>
  <c r="Q116" i="15"/>
  <c r="P116" i="15"/>
  <c r="O116" i="15"/>
  <c r="N116" i="15"/>
  <c r="M116" i="15"/>
  <c r="L116" i="15"/>
  <c r="K116" i="15"/>
  <c r="J116" i="15"/>
  <c r="I116" i="15"/>
  <c r="H116" i="15"/>
  <c r="G116" i="15"/>
  <c r="F116" i="15"/>
  <c r="S116" i="15" s="1"/>
  <c r="C116" i="15"/>
  <c r="AJ115" i="15"/>
  <c r="AM115" i="15" s="1"/>
  <c r="AI115" i="15"/>
  <c r="AH115" i="15"/>
  <c r="AG115" i="15"/>
  <c r="AF115" i="15"/>
  <c r="AE115" i="15"/>
  <c r="AD115" i="15"/>
  <c r="AC115" i="15"/>
  <c r="AB115" i="15"/>
  <c r="AA115" i="15"/>
  <c r="AA141" i="15" s="1"/>
  <c r="AA143" i="15" s="1"/>
  <c r="Z115" i="15"/>
  <c r="Y115" i="15"/>
  <c r="U115" i="15"/>
  <c r="X115" i="15" s="1"/>
  <c r="AK115" i="15" s="1"/>
  <c r="R115" i="15"/>
  <c r="Q115" i="15"/>
  <c r="P115" i="15"/>
  <c r="O115" i="15"/>
  <c r="N115" i="15"/>
  <c r="M115" i="15"/>
  <c r="L115" i="15"/>
  <c r="K115" i="15"/>
  <c r="J115" i="15"/>
  <c r="I115" i="15"/>
  <c r="H115" i="15"/>
  <c r="G115" i="15"/>
  <c r="S115" i="15" s="1"/>
  <c r="C115" i="15"/>
  <c r="F115" i="15" s="1"/>
  <c r="AM114" i="15"/>
  <c r="AI113" i="15"/>
  <c r="AG113" i="15"/>
  <c r="AE113" i="15"/>
  <c r="AA113" i="15"/>
  <c r="Z113" i="15"/>
  <c r="V113" i="15"/>
  <c r="U113" i="15"/>
  <c r="O113" i="15"/>
  <c r="M113" i="15"/>
  <c r="L113" i="15"/>
  <c r="I113" i="15"/>
  <c r="H113" i="15"/>
  <c r="E113" i="15"/>
  <c r="AJ112" i="15"/>
  <c r="AI112" i="15"/>
  <c r="AH112" i="15"/>
  <c r="AG112" i="15"/>
  <c r="AF112" i="15"/>
  <c r="AE112" i="15"/>
  <c r="AD112" i="15"/>
  <c r="AC112" i="15"/>
  <c r="AC113" i="15" s="1"/>
  <c r="AB112" i="15"/>
  <c r="AA112" i="15"/>
  <c r="Z112" i="15"/>
  <c r="Y112" i="15"/>
  <c r="Y113" i="15" s="1"/>
  <c r="X112" i="15"/>
  <c r="U112" i="15"/>
  <c r="R112" i="15"/>
  <c r="Q112" i="15"/>
  <c r="P112" i="15"/>
  <c r="O112" i="15"/>
  <c r="N112" i="15"/>
  <c r="M112" i="15"/>
  <c r="L112" i="15"/>
  <c r="K112" i="15"/>
  <c r="J112" i="15"/>
  <c r="I112" i="15"/>
  <c r="H112" i="15"/>
  <c r="G112" i="15"/>
  <c r="F112" i="15"/>
  <c r="S112" i="15" s="1"/>
  <c r="C112" i="15"/>
  <c r="AJ111" i="15"/>
  <c r="AI111" i="15"/>
  <c r="AH111" i="15"/>
  <c r="AH113" i="15" s="1"/>
  <c r="AG111" i="15"/>
  <c r="AF111" i="15"/>
  <c r="AE111" i="15"/>
  <c r="AD111" i="15"/>
  <c r="AD113" i="15" s="1"/>
  <c r="AC111" i="15"/>
  <c r="AB111" i="15"/>
  <c r="AA111" i="15"/>
  <c r="Z111" i="15"/>
  <c r="Y111" i="15"/>
  <c r="X111" i="15"/>
  <c r="U111" i="15"/>
  <c r="R111" i="15"/>
  <c r="Q111" i="15"/>
  <c r="Q113" i="15" s="1"/>
  <c r="P111" i="15"/>
  <c r="P113" i="15" s="1"/>
  <c r="O111" i="15"/>
  <c r="N111" i="15"/>
  <c r="M111" i="15"/>
  <c r="L111" i="15"/>
  <c r="K111" i="15"/>
  <c r="K113" i="15" s="1"/>
  <c r="J111" i="15"/>
  <c r="I111" i="15"/>
  <c r="H111" i="15"/>
  <c r="G111" i="15"/>
  <c r="G113" i="15" s="1"/>
  <c r="C111" i="15"/>
  <c r="F111" i="15" s="1"/>
  <c r="AM110" i="15"/>
  <c r="AM109" i="15"/>
  <c r="X109" i="15"/>
  <c r="AK109" i="15" s="1"/>
  <c r="S109" i="15"/>
  <c r="F109" i="15"/>
  <c r="AJ108" i="15"/>
  <c r="AI108" i="15"/>
  <c r="AH108" i="15"/>
  <c r="AG108" i="15"/>
  <c r="AF108" i="15"/>
  <c r="AE108" i="15"/>
  <c r="AD108" i="15"/>
  <c r="AC108" i="15"/>
  <c r="AB108" i="15"/>
  <c r="AA108" i="15"/>
  <c r="Z108" i="15"/>
  <c r="Y108" i="15"/>
  <c r="AK108" i="15" s="1"/>
  <c r="X108" i="15"/>
  <c r="U108" i="15"/>
  <c r="R108" i="15"/>
  <c r="Q108" i="15"/>
  <c r="P108" i="15"/>
  <c r="O108" i="15"/>
  <c r="N108" i="15"/>
  <c r="M108" i="15"/>
  <c r="L108" i="15"/>
  <c r="K108" i="15"/>
  <c r="J108" i="15"/>
  <c r="I108" i="15"/>
  <c r="H108" i="15"/>
  <c r="G108" i="15"/>
  <c r="C108" i="15"/>
  <c r="F108" i="15" s="1"/>
  <c r="S108" i="15" s="1"/>
  <c r="AM107" i="15"/>
  <c r="F107" i="15"/>
  <c r="AM106" i="15"/>
  <c r="AM105" i="15"/>
  <c r="X105" i="15"/>
  <c r="AK105" i="15" s="1"/>
  <c r="F105" i="15"/>
  <c r="S105" i="15" s="1"/>
  <c r="AJ104" i="15"/>
  <c r="AM104" i="15" s="1"/>
  <c r="AI104" i="15"/>
  <c r="AH104" i="15"/>
  <c r="AG104" i="15"/>
  <c r="AF104" i="15"/>
  <c r="AE104" i="15"/>
  <c r="AD104" i="15"/>
  <c r="AC104" i="15"/>
  <c r="AB104" i="15"/>
  <c r="AA104" i="15"/>
  <c r="Z104" i="15"/>
  <c r="Y104" i="15"/>
  <c r="AK104" i="15" s="1"/>
  <c r="X104" i="15"/>
  <c r="U104" i="15"/>
  <c r="R104" i="15"/>
  <c r="Q104" i="15"/>
  <c r="P104" i="15"/>
  <c r="O104" i="15"/>
  <c r="N104" i="15"/>
  <c r="M104" i="15"/>
  <c r="L104" i="15"/>
  <c r="K104" i="15"/>
  <c r="J104" i="15"/>
  <c r="I104" i="15"/>
  <c r="H104" i="15"/>
  <c r="G104" i="15"/>
  <c r="C104" i="15"/>
  <c r="F104" i="15" s="1"/>
  <c r="S104" i="15" s="1"/>
  <c r="AM103" i="15"/>
  <c r="AJ102" i="15"/>
  <c r="AI102" i="15"/>
  <c r="AH102" i="15"/>
  <c r="AG102" i="15"/>
  <c r="AF102" i="15"/>
  <c r="AE102" i="15"/>
  <c r="AD102" i="15"/>
  <c r="AC102" i="15"/>
  <c r="AB102" i="15"/>
  <c r="AA102" i="15"/>
  <c r="Z102" i="15"/>
  <c r="Y102" i="15"/>
  <c r="AK102" i="15" s="1"/>
  <c r="X102" i="15"/>
  <c r="U102" i="15"/>
  <c r="R102" i="15"/>
  <c r="Q102" i="15"/>
  <c r="P102" i="15"/>
  <c r="O102" i="15"/>
  <c r="N102" i="15"/>
  <c r="M102" i="15"/>
  <c r="L102" i="15"/>
  <c r="K102" i="15"/>
  <c r="J102" i="15"/>
  <c r="I102" i="15"/>
  <c r="H102" i="15"/>
  <c r="G102" i="15"/>
  <c r="F102" i="15"/>
  <c r="S102" i="15" s="1"/>
  <c r="C102" i="15"/>
  <c r="AM101" i="15"/>
  <c r="AM100" i="15"/>
  <c r="AM99" i="15"/>
  <c r="AJ99" i="15"/>
  <c r="AI99" i="15"/>
  <c r="AH99" i="15"/>
  <c r="AG99" i="15"/>
  <c r="AF99" i="15"/>
  <c r="AE99" i="15"/>
  <c r="AD99" i="15"/>
  <c r="AC99" i="15"/>
  <c r="AB99" i="15"/>
  <c r="AA99" i="15"/>
  <c r="Z99" i="15"/>
  <c r="Y99" i="15"/>
  <c r="AK99" i="15" s="1"/>
  <c r="U99" i="15"/>
  <c r="X99" i="15" s="1"/>
  <c r="R99" i="15"/>
  <c r="Q99" i="15"/>
  <c r="P99" i="15"/>
  <c r="O99" i="15"/>
  <c r="N99" i="15"/>
  <c r="M99" i="15"/>
  <c r="L99" i="15"/>
  <c r="K99" i="15"/>
  <c r="J99" i="15"/>
  <c r="I99" i="15"/>
  <c r="H99" i="15"/>
  <c r="G99" i="15"/>
  <c r="F99" i="15"/>
  <c r="S99" i="15" s="1"/>
  <c r="C99" i="15"/>
  <c r="AM98" i="15"/>
  <c r="AM97" i="15"/>
  <c r="AJ97" i="15"/>
  <c r="AI97" i="15"/>
  <c r="AH97" i="15"/>
  <c r="AG97" i="15"/>
  <c r="AF97" i="15"/>
  <c r="AE97" i="15"/>
  <c r="AD97" i="15"/>
  <c r="AC97" i="15"/>
  <c r="AB97" i="15"/>
  <c r="AA97" i="15"/>
  <c r="Z97" i="15"/>
  <c r="Y97" i="15"/>
  <c r="U97" i="15"/>
  <c r="X97" i="15" s="1"/>
  <c r="AK97" i="15" s="1"/>
  <c r="R97" i="15"/>
  <c r="Q97" i="15"/>
  <c r="P97" i="15"/>
  <c r="O97" i="15"/>
  <c r="N97" i="15"/>
  <c r="M97" i="15"/>
  <c r="L97" i="15"/>
  <c r="K97" i="15"/>
  <c r="J97" i="15"/>
  <c r="I97" i="15"/>
  <c r="H97" i="15"/>
  <c r="G97" i="15"/>
  <c r="S97" i="15" s="1"/>
  <c r="F97" i="15"/>
  <c r="C97" i="15"/>
  <c r="AM96" i="15"/>
  <c r="AJ96" i="15"/>
  <c r="AI96" i="15"/>
  <c r="AH96" i="15"/>
  <c r="AG96" i="15"/>
  <c r="AF96" i="15"/>
  <c r="AE96" i="15"/>
  <c r="AD96" i="15"/>
  <c r="AC96" i="15"/>
  <c r="AB96" i="15"/>
  <c r="AA96" i="15"/>
  <c r="Z96" i="15"/>
  <c r="Y96" i="15"/>
  <c r="AK96" i="15" s="1"/>
  <c r="X96" i="15"/>
  <c r="U96" i="15"/>
  <c r="R96" i="15"/>
  <c r="Q96" i="15"/>
  <c r="P96" i="15"/>
  <c r="O96" i="15"/>
  <c r="N96" i="15"/>
  <c r="M96" i="15"/>
  <c r="L96" i="15"/>
  <c r="K96" i="15"/>
  <c r="J96" i="15"/>
  <c r="I96" i="15"/>
  <c r="H96" i="15"/>
  <c r="G96" i="15"/>
  <c r="S96" i="15" s="1"/>
  <c r="F96" i="15"/>
  <c r="C96" i="15"/>
  <c r="AM95" i="15"/>
  <c r="S95" i="15"/>
  <c r="F95" i="15"/>
  <c r="AI94" i="15"/>
  <c r="AI141" i="15" s="1"/>
  <c r="AI143" i="15" s="1"/>
  <c r="AC94" i="15"/>
  <c r="Y94" i="15"/>
  <c r="W94" i="15"/>
  <c r="W141" i="15" s="1"/>
  <c r="W143" i="15" s="1"/>
  <c r="V94" i="15"/>
  <c r="U94" i="15"/>
  <c r="R94" i="15"/>
  <c r="N94" i="15"/>
  <c r="K94" i="15"/>
  <c r="K141" i="15" s="1"/>
  <c r="J94" i="15"/>
  <c r="E94" i="15"/>
  <c r="AM93" i="15"/>
  <c r="AJ92" i="15"/>
  <c r="AI92" i="15"/>
  <c r="AH92" i="15"/>
  <c r="AH94" i="15" s="1"/>
  <c r="AH141" i="15" s="1"/>
  <c r="AH143" i="15" s="1"/>
  <c r="AG92" i="15"/>
  <c r="AG94" i="15" s="1"/>
  <c r="AF92" i="15"/>
  <c r="AE92" i="15"/>
  <c r="AD92" i="15"/>
  <c r="AD94" i="15" s="1"/>
  <c r="AD141" i="15" s="1"/>
  <c r="AD143" i="15" s="1"/>
  <c r="AC92" i="15"/>
  <c r="AB92" i="15"/>
  <c r="AA92" i="15"/>
  <c r="Z92" i="15"/>
  <c r="Y92" i="15"/>
  <c r="AK92" i="15" s="1"/>
  <c r="X92" i="15"/>
  <c r="U92" i="15"/>
  <c r="R92" i="15"/>
  <c r="Q92" i="15"/>
  <c r="P92" i="15"/>
  <c r="O92" i="15"/>
  <c r="O94" i="15" s="1"/>
  <c r="O141" i="15" s="1"/>
  <c r="N92" i="15"/>
  <c r="M92" i="15"/>
  <c r="L92" i="15"/>
  <c r="K92" i="15"/>
  <c r="J92" i="15"/>
  <c r="I92" i="15"/>
  <c r="H92" i="15"/>
  <c r="G92" i="15"/>
  <c r="S92" i="15" s="1"/>
  <c r="F92" i="15"/>
  <c r="C92" i="15"/>
  <c r="AJ91" i="15"/>
  <c r="AJ94" i="15" s="1"/>
  <c r="AI91" i="15"/>
  <c r="AH91" i="15"/>
  <c r="AG91" i="15"/>
  <c r="AF91" i="15"/>
  <c r="AF94" i="15" s="1"/>
  <c r="AE91" i="15"/>
  <c r="AE94" i="15" s="1"/>
  <c r="AD91" i="15"/>
  <c r="AC91" i="15"/>
  <c r="AB91" i="15"/>
  <c r="AB94" i="15" s="1"/>
  <c r="AA91" i="15"/>
  <c r="AA94" i="15" s="1"/>
  <c r="Z91" i="15"/>
  <c r="Y91" i="15"/>
  <c r="X91" i="15"/>
  <c r="AK91" i="15" s="1"/>
  <c r="U91" i="15"/>
  <c r="R91" i="15"/>
  <c r="Q91" i="15"/>
  <c r="Q94" i="15" s="1"/>
  <c r="P91" i="15"/>
  <c r="P94" i="15" s="1"/>
  <c r="O91" i="15"/>
  <c r="N91" i="15"/>
  <c r="M91" i="15"/>
  <c r="M94" i="15" s="1"/>
  <c r="L91" i="15"/>
  <c r="L94" i="15" s="1"/>
  <c r="K91" i="15"/>
  <c r="J91" i="15"/>
  <c r="I91" i="15"/>
  <c r="I94" i="15" s="1"/>
  <c r="H91" i="15"/>
  <c r="H94" i="15" s="1"/>
  <c r="G91" i="15"/>
  <c r="C91" i="15"/>
  <c r="AM90" i="15"/>
  <c r="AJ89" i="15"/>
  <c r="AM89" i="15" s="1"/>
  <c r="AI89" i="15"/>
  <c r="AH89" i="15"/>
  <c r="AG89" i="15"/>
  <c r="AF89" i="15"/>
  <c r="AE89" i="15"/>
  <c r="AD89" i="15"/>
  <c r="AC89" i="15"/>
  <c r="AB89" i="15"/>
  <c r="AA89" i="15"/>
  <c r="Z89" i="15"/>
  <c r="Y89" i="15"/>
  <c r="X89" i="15"/>
  <c r="AK89" i="15" s="1"/>
  <c r="U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C89" i="15"/>
  <c r="F89" i="15" s="1"/>
  <c r="AM88" i="15"/>
  <c r="AJ88" i="15"/>
  <c r="AI88" i="15"/>
  <c r="AH88" i="15"/>
  <c r="AG88" i="15"/>
  <c r="AF88" i="15"/>
  <c r="AE88" i="15"/>
  <c r="AD88" i="15"/>
  <c r="AC88" i="15"/>
  <c r="AB88" i="15"/>
  <c r="AA88" i="15"/>
  <c r="Z88" i="15"/>
  <c r="Y88" i="15"/>
  <c r="U88" i="15"/>
  <c r="X88" i="15" s="1"/>
  <c r="AK88" i="15" s="1"/>
  <c r="S88" i="15"/>
  <c r="F88" i="15"/>
  <c r="AL87" i="15"/>
  <c r="AJ87" i="15"/>
  <c r="AM87" i="15" s="1"/>
  <c r="AI87" i="15"/>
  <c r="AH87" i="15"/>
  <c r="AG87" i="15"/>
  <c r="AF87" i="15"/>
  <c r="AE87" i="15"/>
  <c r="AD87" i="15"/>
  <c r="AC87" i="15"/>
  <c r="AB87" i="15"/>
  <c r="AA87" i="15"/>
  <c r="Z87" i="15"/>
  <c r="Y87" i="15"/>
  <c r="AK87" i="15" s="1"/>
  <c r="X87" i="15"/>
  <c r="U87" i="15"/>
  <c r="R87" i="15"/>
  <c r="Q87" i="15"/>
  <c r="P87" i="15"/>
  <c r="O87" i="15"/>
  <c r="N87" i="15"/>
  <c r="M87" i="15"/>
  <c r="L87" i="15"/>
  <c r="K87" i="15"/>
  <c r="J87" i="15"/>
  <c r="I87" i="15"/>
  <c r="H87" i="15"/>
  <c r="G87" i="15"/>
  <c r="F87" i="15"/>
  <c r="S87" i="15" s="1"/>
  <c r="C87" i="15"/>
  <c r="AM86" i="15"/>
  <c r="F86" i="15"/>
  <c r="AM85" i="15"/>
  <c r="AM84" i="15"/>
  <c r="AM83" i="15"/>
  <c r="X83" i="15"/>
  <c r="AK83" i="15" s="1"/>
  <c r="S83" i="15"/>
  <c r="F83" i="15"/>
  <c r="AM82" i="15"/>
  <c r="AJ82" i="15"/>
  <c r="AI82" i="15"/>
  <c r="AH82" i="15"/>
  <c r="AG82" i="15"/>
  <c r="AF82" i="15"/>
  <c r="AE82" i="15"/>
  <c r="AD82" i="15"/>
  <c r="AC82" i="15"/>
  <c r="AB82" i="15"/>
  <c r="AA82" i="15"/>
  <c r="Z82" i="15"/>
  <c r="Y82" i="15"/>
  <c r="AK82" i="15" s="1"/>
  <c r="X82" i="15"/>
  <c r="U82" i="15"/>
  <c r="R82" i="15"/>
  <c r="Q82" i="15"/>
  <c r="P82" i="15"/>
  <c r="O82" i="15"/>
  <c r="N82" i="15"/>
  <c r="M82" i="15"/>
  <c r="L82" i="15"/>
  <c r="K82" i="15"/>
  <c r="J82" i="15"/>
  <c r="I82" i="15"/>
  <c r="H82" i="15"/>
  <c r="G82" i="15"/>
  <c r="F82" i="15"/>
  <c r="S82" i="15" s="1"/>
  <c r="C82" i="15"/>
  <c r="X75" i="15"/>
  <c r="X77" i="15" s="1"/>
  <c r="X148" i="15" s="1"/>
  <c r="F75" i="15"/>
  <c r="A73" i="15"/>
  <c r="C71" i="15"/>
  <c r="D132" i="15" s="1"/>
  <c r="C70" i="15"/>
  <c r="AJ68" i="15"/>
  <c r="AJ77" i="15" s="1"/>
  <c r="AJ148" i="15" s="1"/>
  <c r="AI68" i="15"/>
  <c r="AH68" i="15"/>
  <c r="AG68" i="15"/>
  <c r="AF68" i="15"/>
  <c r="AE68" i="15"/>
  <c r="AD68" i="15"/>
  <c r="AC68" i="15"/>
  <c r="AB68" i="15"/>
  <c r="AA68" i="15"/>
  <c r="Z68" i="15"/>
  <c r="Y68" i="15"/>
  <c r="X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C68" i="15"/>
  <c r="AJ64" i="15"/>
  <c r="AI64" i="15"/>
  <c r="AE64" i="15"/>
  <c r="AB64" i="15"/>
  <c r="AA64" i="15"/>
  <c r="W64" i="15"/>
  <c r="W66" i="15" s="1"/>
  <c r="W142" i="15" s="1"/>
  <c r="V64" i="15"/>
  <c r="E64" i="15"/>
  <c r="D64" i="15"/>
  <c r="C64" i="15"/>
  <c r="AK63" i="15"/>
  <c r="X63" i="15"/>
  <c r="R63" i="15"/>
  <c r="R64" i="15" s="1"/>
  <c r="Q63" i="15"/>
  <c r="Q64" i="15" s="1"/>
  <c r="P63" i="15"/>
  <c r="P64" i="15" s="1"/>
  <c r="O63" i="15"/>
  <c r="O64" i="15" s="1"/>
  <c r="N63" i="15"/>
  <c r="N64" i="15" s="1"/>
  <c r="M63" i="15"/>
  <c r="M64" i="15" s="1"/>
  <c r="L63" i="15"/>
  <c r="L64" i="15" s="1"/>
  <c r="K63" i="15"/>
  <c r="K64" i="15" s="1"/>
  <c r="J63" i="15"/>
  <c r="J64" i="15" s="1"/>
  <c r="I63" i="15"/>
  <c r="I64" i="15" s="1"/>
  <c r="H63" i="15"/>
  <c r="H64" i="15" s="1"/>
  <c r="G63" i="15"/>
  <c r="G64" i="15" s="1"/>
  <c r="F63" i="15"/>
  <c r="F64" i="15" s="1"/>
  <c r="S64" i="15" s="1"/>
  <c r="C63" i="15"/>
  <c r="X62" i="15"/>
  <c r="AK62" i="15" s="1"/>
  <c r="S62" i="15"/>
  <c r="F62" i="15"/>
  <c r="AJ61" i="15"/>
  <c r="AI61" i="15"/>
  <c r="AH61" i="15"/>
  <c r="AH64" i="15" s="1"/>
  <c r="AG61" i="15"/>
  <c r="AG64" i="15" s="1"/>
  <c r="AF61" i="15"/>
  <c r="AF64" i="15" s="1"/>
  <c r="AE61" i="15"/>
  <c r="AD61" i="15"/>
  <c r="AD64" i="15" s="1"/>
  <c r="AC61" i="15"/>
  <c r="AC64" i="15" s="1"/>
  <c r="AB61" i="15"/>
  <c r="AA61" i="15"/>
  <c r="Z61" i="15"/>
  <c r="Z64" i="15" s="1"/>
  <c r="Y61" i="15"/>
  <c r="Y64" i="15" s="1"/>
  <c r="X61" i="15"/>
  <c r="AK61" i="15" s="1"/>
  <c r="U61" i="15"/>
  <c r="U64" i="15" s="1"/>
  <c r="S61" i="15"/>
  <c r="F61" i="15"/>
  <c r="AK60" i="15"/>
  <c r="X60" i="15"/>
  <c r="S60" i="15"/>
  <c r="F60" i="15"/>
  <c r="AJ59" i="15"/>
  <c r="AI59" i="15"/>
  <c r="AH59" i="15"/>
  <c r="AG59" i="15"/>
  <c r="AF59" i="15"/>
  <c r="AE59" i="15"/>
  <c r="AD59" i="15"/>
  <c r="AC59" i="15"/>
  <c r="AB59" i="15"/>
  <c r="AA59" i="15"/>
  <c r="Z59" i="15"/>
  <c r="Y59" i="15"/>
  <c r="AK59" i="15" s="1"/>
  <c r="X59" i="15"/>
  <c r="U59" i="15"/>
  <c r="R59" i="15"/>
  <c r="Q59" i="15"/>
  <c r="P59" i="15"/>
  <c r="O59" i="15"/>
  <c r="N59" i="15"/>
  <c r="M59" i="15"/>
  <c r="L59" i="15"/>
  <c r="K59" i="15"/>
  <c r="J59" i="15"/>
  <c r="I59" i="15"/>
  <c r="H59" i="15"/>
  <c r="G59" i="15"/>
  <c r="F59" i="15"/>
  <c r="S59" i="15" s="1"/>
  <c r="C59" i="15"/>
  <c r="AK58" i="15"/>
  <c r="X58" i="15"/>
  <c r="S58" i="15"/>
  <c r="F58" i="15"/>
  <c r="D58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U57" i="15"/>
  <c r="X57" i="15" s="1"/>
  <c r="AK57" i="15" s="1"/>
  <c r="R57" i="15"/>
  <c r="Q57" i="15"/>
  <c r="P57" i="15"/>
  <c r="O57" i="15"/>
  <c r="N57" i="15"/>
  <c r="M57" i="15"/>
  <c r="L57" i="15"/>
  <c r="K57" i="15"/>
  <c r="J57" i="15"/>
  <c r="I57" i="15"/>
  <c r="H57" i="15"/>
  <c r="G57" i="15"/>
  <c r="C57" i="15"/>
  <c r="F57" i="15" s="1"/>
  <c r="AJ55" i="15"/>
  <c r="AI55" i="15"/>
  <c r="AH55" i="15"/>
  <c r="AG55" i="15"/>
  <c r="AF55" i="15"/>
  <c r="AE55" i="15"/>
  <c r="AD55" i="15"/>
  <c r="AC55" i="15"/>
  <c r="AB55" i="15"/>
  <c r="AA55" i="15"/>
  <c r="Z55" i="15"/>
  <c r="Y55" i="15"/>
  <c r="AK55" i="15" s="1"/>
  <c r="X55" i="15"/>
  <c r="U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S55" i="15" s="1"/>
  <c r="F55" i="15"/>
  <c r="C55" i="15"/>
  <c r="AJ54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AK54" i="15" s="1"/>
  <c r="U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C54" i="15"/>
  <c r="D54" i="15" s="1"/>
  <c r="AI52" i="15"/>
  <c r="AA52" i="15"/>
  <c r="V52" i="15"/>
  <c r="V66" i="15" s="1"/>
  <c r="Q52" i="15"/>
  <c r="I52" i="15"/>
  <c r="E52" i="15"/>
  <c r="E66" i="15" s="1"/>
  <c r="AJ51" i="15"/>
  <c r="AI51" i="15"/>
  <c r="AH51" i="15"/>
  <c r="AG51" i="15"/>
  <c r="AF51" i="15"/>
  <c r="AE51" i="15"/>
  <c r="AD51" i="15"/>
  <c r="AC51" i="15"/>
  <c r="AB51" i="15"/>
  <c r="AA51" i="15"/>
  <c r="Z51" i="15"/>
  <c r="Y51" i="15"/>
  <c r="X51" i="15"/>
  <c r="AK51" i="15" s="1"/>
  <c r="U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C51" i="15"/>
  <c r="AJ50" i="15"/>
  <c r="AI50" i="15"/>
  <c r="AH50" i="15"/>
  <c r="AG50" i="15"/>
  <c r="AF50" i="15"/>
  <c r="AE50" i="15"/>
  <c r="AD50" i="15"/>
  <c r="AC50" i="15"/>
  <c r="AB50" i="15"/>
  <c r="AA50" i="15"/>
  <c r="Z50" i="15"/>
  <c r="Y50" i="15"/>
  <c r="U50" i="15"/>
  <c r="X50" i="15" s="1"/>
  <c r="AK50" i="15" s="1"/>
  <c r="R50" i="15"/>
  <c r="Q50" i="15"/>
  <c r="P50" i="15"/>
  <c r="P52" i="15" s="1"/>
  <c r="O50" i="15"/>
  <c r="N50" i="15"/>
  <c r="M50" i="15"/>
  <c r="L50" i="15"/>
  <c r="L52" i="15" s="1"/>
  <c r="K50" i="15"/>
  <c r="J50" i="15"/>
  <c r="I50" i="15"/>
  <c r="H50" i="15"/>
  <c r="H52" i="15" s="1"/>
  <c r="G50" i="15"/>
  <c r="C50" i="15"/>
  <c r="AJ49" i="15"/>
  <c r="AI49" i="15"/>
  <c r="AH49" i="15"/>
  <c r="AG49" i="15"/>
  <c r="AF49" i="15"/>
  <c r="AE49" i="15"/>
  <c r="AD49" i="15"/>
  <c r="AC49" i="15"/>
  <c r="AB49" i="15"/>
  <c r="AA49" i="15"/>
  <c r="Z49" i="15"/>
  <c r="Y49" i="15"/>
  <c r="AK49" i="15" s="1"/>
  <c r="X49" i="15"/>
  <c r="U49" i="15"/>
  <c r="R49" i="15"/>
  <c r="Q49" i="15"/>
  <c r="P49" i="15"/>
  <c r="O49" i="15"/>
  <c r="N49" i="15"/>
  <c r="M49" i="15"/>
  <c r="L49" i="15"/>
  <c r="K49" i="15"/>
  <c r="J49" i="15"/>
  <c r="I49" i="15"/>
  <c r="H49" i="15"/>
  <c r="G49" i="15"/>
  <c r="C49" i="15"/>
  <c r="AJ48" i="15"/>
  <c r="AI48" i="15"/>
  <c r="AH48" i="15"/>
  <c r="AG48" i="15"/>
  <c r="AF48" i="15"/>
  <c r="AE48" i="15"/>
  <c r="AD48" i="15"/>
  <c r="AC48" i="15"/>
  <c r="AB48" i="15"/>
  <c r="AA48" i="15"/>
  <c r="Z48" i="15"/>
  <c r="Y48" i="15"/>
  <c r="AK48" i="15" s="1"/>
  <c r="X48" i="15"/>
  <c r="U48" i="15"/>
  <c r="R48" i="15"/>
  <c r="Q48" i="15"/>
  <c r="P48" i="15"/>
  <c r="O48" i="15"/>
  <c r="N48" i="15"/>
  <c r="M48" i="15"/>
  <c r="M52" i="15" s="1"/>
  <c r="L48" i="15"/>
  <c r="K48" i="15"/>
  <c r="J48" i="15"/>
  <c r="I48" i="15"/>
  <c r="H48" i="15"/>
  <c r="G48" i="15"/>
  <c r="F48" i="15"/>
  <c r="S48" i="15" s="1"/>
  <c r="D48" i="15"/>
  <c r="C48" i="15"/>
  <c r="X47" i="15"/>
  <c r="S47" i="15"/>
  <c r="F47" i="15"/>
  <c r="AJ45" i="15"/>
  <c r="AI45" i="15"/>
  <c r="AH45" i="15"/>
  <c r="AH52" i="15" s="1"/>
  <c r="AG45" i="15"/>
  <c r="AF45" i="15"/>
  <c r="AE45" i="15"/>
  <c r="AE52" i="15" s="1"/>
  <c r="AD45" i="15"/>
  <c r="AD52" i="15" s="1"/>
  <c r="AC45" i="15"/>
  <c r="AB45" i="15"/>
  <c r="AA45" i="15"/>
  <c r="Z45" i="15"/>
  <c r="Z52" i="15" s="1"/>
  <c r="Y45" i="15"/>
  <c r="U45" i="15"/>
  <c r="X45" i="15" s="1"/>
  <c r="R45" i="15"/>
  <c r="R52" i="15" s="1"/>
  <c r="Q45" i="15"/>
  <c r="P45" i="15"/>
  <c r="O45" i="15"/>
  <c r="O52" i="15" s="1"/>
  <c r="N45" i="15"/>
  <c r="N52" i="15" s="1"/>
  <c r="M45" i="15"/>
  <c r="L45" i="15"/>
  <c r="K45" i="15"/>
  <c r="K52" i="15" s="1"/>
  <c r="J45" i="15"/>
  <c r="J52" i="15" s="1"/>
  <c r="I45" i="15"/>
  <c r="H45" i="15"/>
  <c r="G45" i="15"/>
  <c r="G52" i="15" s="1"/>
  <c r="F45" i="15"/>
  <c r="C45" i="15"/>
  <c r="AJ43" i="15"/>
  <c r="AB43" i="15"/>
  <c r="V43" i="15"/>
  <c r="E43" i="15"/>
  <c r="AJ42" i="15"/>
  <c r="AI42" i="15"/>
  <c r="AI43" i="15" s="1"/>
  <c r="AH42" i="15"/>
  <c r="AH43" i="15" s="1"/>
  <c r="AG42" i="15"/>
  <c r="AG43" i="15" s="1"/>
  <c r="AF42" i="15"/>
  <c r="AF43" i="15" s="1"/>
  <c r="AE42" i="15"/>
  <c r="AE43" i="15" s="1"/>
  <c r="AD42" i="15"/>
  <c r="AD43" i="15" s="1"/>
  <c r="AC42" i="15"/>
  <c r="AC43" i="15" s="1"/>
  <c r="AB42" i="15"/>
  <c r="AA42" i="15"/>
  <c r="AA43" i="15" s="1"/>
  <c r="Z42" i="15"/>
  <c r="Z43" i="15" s="1"/>
  <c r="Y42" i="15"/>
  <c r="Y43" i="15" s="1"/>
  <c r="X42" i="15"/>
  <c r="X43" i="15" s="1"/>
  <c r="AK43" i="15" s="1"/>
  <c r="U42" i="15"/>
  <c r="U43" i="15" s="1"/>
  <c r="R42" i="15"/>
  <c r="Q42" i="15"/>
  <c r="P42" i="15"/>
  <c r="O42" i="15"/>
  <c r="N42" i="15"/>
  <c r="M42" i="15"/>
  <c r="L42" i="15"/>
  <c r="K42" i="15"/>
  <c r="J42" i="15"/>
  <c r="I42" i="15"/>
  <c r="H42" i="15"/>
  <c r="G42" i="15"/>
  <c r="C42" i="15"/>
  <c r="F42" i="15" s="1"/>
  <c r="S42" i="15" s="1"/>
  <c r="AK41" i="15"/>
  <c r="X41" i="15"/>
  <c r="R41" i="15"/>
  <c r="R43" i="15" s="1"/>
  <c r="Q41" i="15"/>
  <c r="P41" i="15"/>
  <c r="P43" i="15" s="1"/>
  <c r="O41" i="15"/>
  <c r="O43" i="15" s="1"/>
  <c r="N41" i="15"/>
  <c r="N43" i="15" s="1"/>
  <c r="M41" i="15"/>
  <c r="L41" i="15"/>
  <c r="L43" i="15" s="1"/>
  <c r="K41" i="15"/>
  <c r="K43" i="15" s="1"/>
  <c r="J41" i="15"/>
  <c r="J43" i="15" s="1"/>
  <c r="I41" i="15"/>
  <c r="H41" i="15"/>
  <c r="H43" i="15" s="1"/>
  <c r="G41" i="15"/>
  <c r="G43" i="15" s="1"/>
  <c r="F41" i="15"/>
  <c r="F43" i="15" s="1"/>
  <c r="C41" i="15"/>
  <c r="X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S38" i="15" s="1"/>
  <c r="C38" i="15"/>
  <c r="X36" i="15"/>
  <c r="AK36" i="15" s="1"/>
  <c r="S36" i="15"/>
  <c r="F36" i="15"/>
  <c r="X35" i="15"/>
  <c r="AK35" i="15" s="1"/>
  <c r="S35" i="15"/>
  <c r="F35" i="15"/>
  <c r="AJ34" i="15"/>
  <c r="AI34" i="15"/>
  <c r="AH34" i="15"/>
  <c r="AG34" i="15"/>
  <c r="AF34" i="15"/>
  <c r="AE34" i="15"/>
  <c r="AD34" i="15"/>
  <c r="AC34" i="15"/>
  <c r="AB34" i="15"/>
  <c r="AA34" i="15"/>
  <c r="Z34" i="15"/>
  <c r="Y34" i="15"/>
  <c r="X34" i="15"/>
  <c r="AK34" i="15" s="1"/>
  <c r="U34" i="15"/>
  <c r="R34" i="15"/>
  <c r="Q34" i="15"/>
  <c r="P34" i="15"/>
  <c r="O34" i="15"/>
  <c r="N34" i="15"/>
  <c r="M34" i="15"/>
  <c r="L34" i="15"/>
  <c r="K34" i="15"/>
  <c r="J34" i="15"/>
  <c r="I34" i="15"/>
  <c r="H34" i="15"/>
  <c r="G34" i="15"/>
  <c r="C34" i="15"/>
  <c r="F34" i="15" s="1"/>
  <c r="AJ33" i="15"/>
  <c r="Y33" i="15"/>
  <c r="V33" i="15"/>
  <c r="N33" i="15"/>
  <c r="J33" i="15"/>
  <c r="E33" i="15"/>
  <c r="C33" i="15"/>
  <c r="AJ32" i="15"/>
  <c r="AI32" i="15"/>
  <c r="AH32" i="15"/>
  <c r="AG32" i="15"/>
  <c r="AG33" i="15" s="1"/>
  <c r="AF32" i="15"/>
  <c r="AE32" i="15"/>
  <c r="AD32" i="15"/>
  <c r="AD33" i="15" s="1"/>
  <c r="AD66" i="15" s="1"/>
  <c r="AC32" i="15"/>
  <c r="AC33" i="15" s="1"/>
  <c r="AB32" i="15"/>
  <c r="AA32" i="15"/>
  <c r="Z32" i="15"/>
  <c r="Z33" i="15" s="1"/>
  <c r="Z66" i="15" s="1"/>
  <c r="Y32" i="15"/>
  <c r="AK32" i="15" s="1"/>
  <c r="X32" i="15"/>
  <c r="U32" i="15"/>
  <c r="R32" i="15"/>
  <c r="R33" i="15" s="1"/>
  <c r="Q32" i="15"/>
  <c r="P32" i="15"/>
  <c r="O32" i="15"/>
  <c r="O33" i="15" s="1"/>
  <c r="N32" i="15"/>
  <c r="M32" i="15"/>
  <c r="L32" i="15"/>
  <c r="K32" i="15"/>
  <c r="J32" i="15"/>
  <c r="I32" i="15"/>
  <c r="H32" i="15"/>
  <c r="G32" i="15"/>
  <c r="S32" i="15" s="1"/>
  <c r="F32" i="15"/>
  <c r="C32" i="15"/>
  <c r="AJ31" i="15"/>
  <c r="AI31" i="15"/>
  <c r="AI33" i="15" s="1"/>
  <c r="AH31" i="15"/>
  <c r="AH33" i="15" s="1"/>
  <c r="AH66" i="15" s="1"/>
  <c r="AG31" i="15"/>
  <c r="AF31" i="15"/>
  <c r="AF33" i="15" s="1"/>
  <c r="AE31" i="15"/>
  <c r="AE33" i="15" s="1"/>
  <c r="AD31" i="15"/>
  <c r="AC31" i="15"/>
  <c r="AB31" i="15"/>
  <c r="AB33" i="15" s="1"/>
  <c r="AA31" i="15"/>
  <c r="AA33" i="15" s="1"/>
  <c r="Z31" i="15"/>
  <c r="Y31" i="15"/>
  <c r="U31" i="15"/>
  <c r="U33" i="15" s="1"/>
  <c r="R31" i="15"/>
  <c r="Q31" i="15"/>
  <c r="Q33" i="15" s="1"/>
  <c r="P31" i="15"/>
  <c r="P33" i="15" s="1"/>
  <c r="P66" i="15" s="1"/>
  <c r="O31" i="15"/>
  <c r="N31" i="15"/>
  <c r="M31" i="15"/>
  <c r="M33" i="15" s="1"/>
  <c r="L31" i="15"/>
  <c r="L33" i="15" s="1"/>
  <c r="L66" i="15" s="1"/>
  <c r="K31" i="15"/>
  <c r="K33" i="15" s="1"/>
  <c r="J31" i="15"/>
  <c r="I31" i="15"/>
  <c r="I33" i="15" s="1"/>
  <c r="H31" i="15"/>
  <c r="H33" i="15" s="1"/>
  <c r="H66" i="15" s="1"/>
  <c r="G31" i="15"/>
  <c r="G33" i="15" s="1"/>
  <c r="C31" i="15"/>
  <c r="F31" i="15" s="1"/>
  <c r="F33" i="15" s="1"/>
  <c r="AJ29" i="15"/>
  <c r="AI29" i="15"/>
  <c r="AH29" i="15"/>
  <c r="AG29" i="15"/>
  <c r="AF29" i="15"/>
  <c r="AE29" i="15"/>
  <c r="AD29" i="15"/>
  <c r="AC29" i="15"/>
  <c r="AB29" i="15"/>
  <c r="AA29" i="15"/>
  <c r="Z29" i="15"/>
  <c r="Y29" i="15"/>
  <c r="X29" i="15"/>
  <c r="AK29" i="15" s="1"/>
  <c r="U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C29" i="15"/>
  <c r="F29" i="15" s="1"/>
  <c r="S29" i="15" s="1"/>
  <c r="AJ28" i="15"/>
  <c r="AI28" i="15"/>
  <c r="AH28" i="15"/>
  <c r="AG28" i="15"/>
  <c r="AF28" i="15"/>
  <c r="AE28" i="15"/>
  <c r="AD28" i="15"/>
  <c r="AC28" i="15"/>
  <c r="AB28" i="15"/>
  <c r="AA28" i="15"/>
  <c r="Z28" i="15"/>
  <c r="Y28" i="15"/>
  <c r="X28" i="15"/>
  <c r="U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C28" i="15"/>
  <c r="F28" i="15" s="1"/>
  <c r="S28" i="15" s="1"/>
  <c r="AJ27" i="15"/>
  <c r="AI27" i="15"/>
  <c r="AH27" i="15"/>
  <c r="AG27" i="15"/>
  <c r="AF27" i="15"/>
  <c r="AE27" i="15"/>
  <c r="AD27" i="15"/>
  <c r="AC27" i="15"/>
  <c r="AB27" i="15"/>
  <c r="AA27" i="15"/>
  <c r="Z27" i="15"/>
  <c r="Y27" i="15"/>
  <c r="AK27" i="15" s="1"/>
  <c r="X27" i="15"/>
  <c r="U27" i="15"/>
  <c r="R27" i="15"/>
  <c r="Q27" i="15"/>
  <c r="P27" i="15"/>
  <c r="O27" i="15"/>
  <c r="N27" i="15"/>
  <c r="M27" i="15"/>
  <c r="L27" i="15"/>
  <c r="K27" i="15"/>
  <c r="J27" i="15"/>
  <c r="I27" i="15"/>
  <c r="H27" i="15"/>
  <c r="G27" i="15"/>
  <c r="S27" i="15" s="1"/>
  <c r="F27" i="15"/>
  <c r="C27" i="15"/>
  <c r="X26" i="15"/>
  <c r="AK26" i="15" s="1"/>
  <c r="R26" i="15"/>
  <c r="Q26" i="15"/>
  <c r="P26" i="15"/>
  <c r="O26" i="15"/>
  <c r="N26" i="15"/>
  <c r="M26" i="15"/>
  <c r="L26" i="15"/>
  <c r="K26" i="15"/>
  <c r="J26" i="15"/>
  <c r="I26" i="15"/>
  <c r="H26" i="15"/>
  <c r="G26" i="15"/>
  <c r="S26" i="15" s="1"/>
  <c r="F26" i="15"/>
  <c r="C26" i="15"/>
  <c r="AJ25" i="15"/>
  <c r="AI25" i="15"/>
  <c r="AH25" i="15"/>
  <c r="AG25" i="15"/>
  <c r="AF25" i="15"/>
  <c r="AE25" i="15"/>
  <c r="AD25" i="15"/>
  <c r="AC25" i="15"/>
  <c r="AB25" i="15"/>
  <c r="AA25" i="15"/>
  <c r="Z25" i="15"/>
  <c r="Y25" i="15"/>
  <c r="U25" i="15"/>
  <c r="X25" i="15" s="1"/>
  <c r="S25" i="15"/>
  <c r="F25" i="15"/>
  <c r="X22" i="15"/>
  <c r="AK22" i="15" s="1"/>
  <c r="S22" i="15"/>
  <c r="F22" i="15"/>
  <c r="AJ21" i="15"/>
  <c r="AI21" i="15"/>
  <c r="AH21" i="15"/>
  <c r="AG21" i="15"/>
  <c r="AF21" i="15"/>
  <c r="AE21" i="15"/>
  <c r="AD21" i="15"/>
  <c r="AC21" i="15"/>
  <c r="AB21" i="15"/>
  <c r="AA21" i="15"/>
  <c r="Z21" i="15"/>
  <c r="Y21" i="15"/>
  <c r="X21" i="15"/>
  <c r="AK21" i="15" s="1"/>
  <c r="U21" i="15"/>
  <c r="R21" i="15"/>
  <c r="Q21" i="15"/>
  <c r="P21" i="15"/>
  <c r="O21" i="15"/>
  <c r="N21" i="15"/>
  <c r="M21" i="15"/>
  <c r="L21" i="15"/>
  <c r="K21" i="15"/>
  <c r="J21" i="15"/>
  <c r="I21" i="15"/>
  <c r="H21" i="15"/>
  <c r="G21" i="15"/>
  <c r="C21" i="15"/>
  <c r="F21" i="15" s="1"/>
  <c r="S21" i="15" s="1"/>
  <c r="AJ20" i="15"/>
  <c r="AI20" i="15"/>
  <c r="AH20" i="15"/>
  <c r="AG20" i="15"/>
  <c r="AF20" i="15"/>
  <c r="AE20" i="15"/>
  <c r="AD20" i="15"/>
  <c r="AC20" i="15"/>
  <c r="AB20" i="15"/>
  <c r="AA20" i="15"/>
  <c r="Z20" i="15"/>
  <c r="Y20" i="15"/>
  <c r="AK20" i="15" s="1"/>
  <c r="U20" i="15"/>
  <c r="X20" i="15" s="1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S20" i="15" s="1"/>
  <c r="C20" i="15"/>
  <c r="AJ19" i="15"/>
  <c r="AI19" i="15"/>
  <c r="AH19" i="15"/>
  <c r="AG19" i="15"/>
  <c r="AF19" i="15"/>
  <c r="AE19" i="15"/>
  <c r="AD19" i="15"/>
  <c r="AC19" i="15"/>
  <c r="AB19" i="15"/>
  <c r="AA19" i="15"/>
  <c r="Z19" i="15"/>
  <c r="Y19" i="15"/>
  <c r="U19" i="15"/>
  <c r="X19" i="15" s="1"/>
  <c r="AK19" i="15" s="1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S19" i="15" s="1"/>
  <c r="C19" i="15"/>
  <c r="X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C18" i="15"/>
  <c r="F18" i="15" s="1"/>
  <c r="S18" i="15" s="1"/>
  <c r="AK15" i="15"/>
  <c r="X15" i="15"/>
  <c r="F15" i="15"/>
  <c r="S15" i="15" s="1"/>
  <c r="AK14" i="15"/>
  <c r="U14" i="15"/>
  <c r="X14" i="15" s="1"/>
  <c r="F14" i="15"/>
  <c r="S14" i="15" s="1"/>
  <c r="X13" i="15"/>
  <c r="AK13" i="15" s="1"/>
  <c r="F13" i="15"/>
  <c r="S13" i="15" s="1"/>
  <c r="X12" i="15"/>
  <c r="AK12" i="15" s="1"/>
  <c r="S12" i="15"/>
  <c r="F12" i="15"/>
  <c r="AJ11" i="15"/>
  <c r="AI11" i="15"/>
  <c r="AH11" i="15"/>
  <c r="AG11" i="15"/>
  <c r="AF11" i="15"/>
  <c r="AE11" i="15"/>
  <c r="AD11" i="15"/>
  <c r="AC11" i="15"/>
  <c r="AB11" i="15"/>
  <c r="AA11" i="15"/>
  <c r="Z11" i="15"/>
  <c r="Y11" i="15"/>
  <c r="U11" i="15"/>
  <c r="X11" i="15" s="1"/>
  <c r="AK11" i="15" s="1"/>
  <c r="R11" i="15"/>
  <c r="Q11" i="15"/>
  <c r="P11" i="15"/>
  <c r="O11" i="15"/>
  <c r="N11" i="15"/>
  <c r="M11" i="15"/>
  <c r="L11" i="15"/>
  <c r="K11" i="15"/>
  <c r="J11" i="15"/>
  <c r="I11" i="15"/>
  <c r="H11" i="15"/>
  <c r="G11" i="15"/>
  <c r="S11" i="15" s="1"/>
  <c r="C11" i="15"/>
  <c r="F11" i="15" s="1"/>
  <c r="AJ8" i="15"/>
  <c r="AL63" i="15" s="1"/>
  <c r="AI8" i="15"/>
  <c r="AH8" i="15"/>
  <c r="AG8" i="15"/>
  <c r="AF8" i="15"/>
  <c r="AE8" i="15"/>
  <c r="AD8" i="15"/>
  <c r="AC8" i="15"/>
  <c r="AB8" i="15"/>
  <c r="AA8" i="15"/>
  <c r="Z8" i="15"/>
  <c r="Y8" i="15"/>
  <c r="X8" i="15"/>
  <c r="AK8" i="15" s="1"/>
  <c r="U8" i="15"/>
  <c r="R8" i="15"/>
  <c r="Q8" i="15"/>
  <c r="P8" i="15"/>
  <c r="O8" i="15"/>
  <c r="N8" i="15"/>
  <c r="M8" i="15"/>
  <c r="L8" i="15"/>
  <c r="K8" i="15"/>
  <c r="J8" i="15"/>
  <c r="I8" i="15"/>
  <c r="H8" i="15"/>
  <c r="G8" i="15"/>
  <c r="C8" i="15"/>
  <c r="F8" i="15" s="1"/>
  <c r="S8" i="15" s="1"/>
  <c r="X7" i="15"/>
  <c r="F7" i="15"/>
  <c r="S7" i="15" s="1"/>
  <c r="AJ4" i="15"/>
  <c r="AI4" i="15"/>
  <c r="AH4" i="15"/>
  <c r="AG4" i="15"/>
  <c r="AF4" i="15"/>
  <c r="AE4" i="15"/>
  <c r="AD4" i="15"/>
  <c r="AC4" i="15"/>
  <c r="AB4" i="15"/>
  <c r="AA4" i="15"/>
  <c r="Z4" i="15"/>
  <c r="Y4" i="15"/>
  <c r="AK4" i="15" s="1"/>
  <c r="U4" i="15"/>
  <c r="X4" i="15" s="1"/>
  <c r="R4" i="15"/>
  <c r="Q4" i="15"/>
  <c r="P4" i="15"/>
  <c r="O4" i="15"/>
  <c r="N4" i="15"/>
  <c r="M4" i="15"/>
  <c r="L4" i="15"/>
  <c r="K4" i="15"/>
  <c r="J4" i="15"/>
  <c r="I4" i="15"/>
  <c r="H4" i="15"/>
  <c r="G4" i="15"/>
  <c r="F4" i="15"/>
  <c r="S4" i="15" s="1"/>
  <c r="C4" i="15"/>
  <c r="AJ3" i="15"/>
  <c r="AI3" i="15"/>
  <c r="AH3" i="15"/>
  <c r="AG3" i="15"/>
  <c r="AF3" i="15"/>
  <c r="AE3" i="15"/>
  <c r="AD3" i="15"/>
  <c r="AC3" i="15"/>
  <c r="AB3" i="15"/>
  <c r="AA3" i="15"/>
  <c r="Z3" i="15"/>
  <c r="Y3" i="15"/>
  <c r="U3" i="15"/>
  <c r="X3" i="15" s="1"/>
  <c r="AK3" i="15" s="1"/>
  <c r="R3" i="15"/>
  <c r="Q3" i="15"/>
  <c r="P3" i="15"/>
  <c r="O3" i="15"/>
  <c r="N3" i="15"/>
  <c r="M3" i="15"/>
  <c r="L3" i="15"/>
  <c r="K3" i="15"/>
  <c r="J3" i="15"/>
  <c r="I3" i="15"/>
  <c r="H3" i="15"/>
  <c r="G3" i="15"/>
  <c r="F3" i="15"/>
  <c r="S3" i="15" s="1"/>
  <c r="C3" i="15"/>
  <c r="D1" i="16" l="1"/>
  <c r="C4" i="16"/>
  <c r="D2" i="16" s="1"/>
  <c r="G51" i="16"/>
  <c r="K51" i="16"/>
  <c r="O51" i="16"/>
  <c r="P150" i="15"/>
  <c r="P142" i="15"/>
  <c r="R66" i="15"/>
  <c r="Z70" i="15"/>
  <c r="Y66" i="15"/>
  <c r="E150" i="15"/>
  <c r="E68" i="15"/>
  <c r="E142" i="15"/>
  <c r="D141" i="15"/>
  <c r="D143" i="15" s="1"/>
  <c r="F132" i="15"/>
  <c r="S132" i="15" s="1"/>
  <c r="AJ141" i="15"/>
  <c r="AJ143" i="15" s="1"/>
  <c r="AJ149" i="15" s="1"/>
  <c r="S33" i="15"/>
  <c r="O66" i="15"/>
  <c r="V150" i="15"/>
  <c r="V142" i="15"/>
  <c r="V68" i="15"/>
  <c r="N186" i="15"/>
  <c r="N190" i="15" s="1"/>
  <c r="N151" i="15"/>
  <c r="AH142" i="15"/>
  <c r="AH70" i="15"/>
  <c r="AH150" i="15"/>
  <c r="AD142" i="15"/>
  <c r="AD150" i="15"/>
  <c r="AD70" i="15"/>
  <c r="G66" i="15"/>
  <c r="K66" i="15"/>
  <c r="U66" i="15"/>
  <c r="AB66" i="15"/>
  <c r="AI66" i="15"/>
  <c r="C66" i="15"/>
  <c r="N66" i="15"/>
  <c r="AK42" i="15"/>
  <c r="H141" i="15"/>
  <c r="H142" i="15" s="1"/>
  <c r="L141" i="15"/>
  <c r="L150" i="15" s="1"/>
  <c r="U141" i="15"/>
  <c r="U143" i="15" s="1"/>
  <c r="Y141" i="15"/>
  <c r="Y143" i="15" s="1"/>
  <c r="S119" i="15"/>
  <c r="X31" i="15"/>
  <c r="S41" i="15"/>
  <c r="S45" i="15"/>
  <c r="U52" i="15"/>
  <c r="S63" i="15"/>
  <c r="W68" i="15"/>
  <c r="W76" i="15" s="1"/>
  <c r="I141" i="15"/>
  <c r="M141" i="15"/>
  <c r="Q141" i="15"/>
  <c r="AC141" i="15"/>
  <c r="AC143" i="15" s="1"/>
  <c r="S124" i="15"/>
  <c r="S126" i="15"/>
  <c r="AK136" i="15"/>
  <c r="F165" i="15"/>
  <c r="S34" i="15"/>
  <c r="AK45" i="15"/>
  <c r="X52" i="15"/>
  <c r="AB52" i="15"/>
  <c r="AF52" i="15"/>
  <c r="AF66" i="15" s="1"/>
  <c r="AJ52" i="15"/>
  <c r="C52" i="15"/>
  <c r="D50" i="15"/>
  <c r="F50" i="15" s="1"/>
  <c r="S50" i="15" s="1"/>
  <c r="D51" i="15"/>
  <c r="F51" i="15" s="1"/>
  <c r="S51" i="15" s="1"/>
  <c r="X64" i="15"/>
  <c r="AK64" i="15" s="1"/>
  <c r="S89" i="15"/>
  <c r="C94" i="15"/>
  <c r="C141" i="15" s="1"/>
  <c r="F91" i="15"/>
  <c r="Z94" i="15"/>
  <c r="Z141" i="15" s="1"/>
  <c r="Z143" i="15" s="1"/>
  <c r="AG141" i="15"/>
  <c r="AG143" i="15" s="1"/>
  <c r="G94" i="15"/>
  <c r="G141" i="15" s="1"/>
  <c r="AM102" i="15"/>
  <c r="AM141" i="15" s="1"/>
  <c r="AL102" i="15"/>
  <c r="AL141" i="15" s="1"/>
  <c r="F113" i="15"/>
  <c r="J113" i="15"/>
  <c r="N113" i="15"/>
  <c r="N141" i="15" s="1"/>
  <c r="R113" i="15"/>
  <c r="C113" i="15"/>
  <c r="J151" i="15"/>
  <c r="S177" i="15"/>
  <c r="AA66" i="15"/>
  <c r="AE66" i="15"/>
  <c r="AJ66" i="15"/>
  <c r="P141" i="15"/>
  <c r="AM130" i="15"/>
  <c r="AL130" i="15"/>
  <c r="V215" i="15"/>
  <c r="V214" i="15"/>
  <c r="X214" i="15" s="1"/>
  <c r="X215" i="15" s="1"/>
  <c r="J66" i="15"/>
  <c r="F54" i="15"/>
  <c r="S54" i="15" s="1"/>
  <c r="AK28" i="15"/>
  <c r="S31" i="15"/>
  <c r="C43" i="15"/>
  <c r="I43" i="15"/>
  <c r="I66" i="15" s="1"/>
  <c r="M43" i="15"/>
  <c r="M66" i="15" s="1"/>
  <c r="Q43" i="15"/>
  <c r="Q66" i="15" s="1"/>
  <c r="Y52" i="15"/>
  <c r="AC52" i="15"/>
  <c r="AC66" i="15" s="1"/>
  <c r="AG52" i="15"/>
  <c r="AG66" i="15" s="1"/>
  <c r="S57" i="15"/>
  <c r="D133" i="15"/>
  <c r="F133" i="15" s="1"/>
  <c r="S133" i="15" s="1"/>
  <c r="C73" i="15"/>
  <c r="D49" i="15"/>
  <c r="AE141" i="15"/>
  <c r="AE143" i="15" s="1"/>
  <c r="J141" i="15"/>
  <c r="R141" i="15"/>
  <c r="X94" i="15"/>
  <c r="AM108" i="15"/>
  <c r="AL108" i="15"/>
  <c r="S111" i="15"/>
  <c r="S113" i="15" s="1"/>
  <c r="D137" i="15"/>
  <c r="F137" i="15" s="1"/>
  <c r="S137" i="15" s="1"/>
  <c r="C151" i="15"/>
  <c r="C186" i="15"/>
  <c r="M186" i="15"/>
  <c r="M190" i="15" s="1"/>
  <c r="M151" i="15"/>
  <c r="Q151" i="15"/>
  <c r="Q186" i="15"/>
  <c r="Q190" i="15" s="1"/>
  <c r="O151" i="15"/>
  <c r="O186" i="15"/>
  <c r="O190" i="15" s="1"/>
  <c r="S125" i="15"/>
  <c r="G165" i="15"/>
  <c r="S157" i="15"/>
  <c r="F185" i="15"/>
  <c r="K185" i="15"/>
  <c r="K186" i="15" s="1"/>
  <c r="K190" i="15" s="1"/>
  <c r="F210" i="15"/>
  <c r="X113" i="15"/>
  <c r="AK111" i="15"/>
  <c r="AB113" i="15"/>
  <c r="AB141" i="15" s="1"/>
  <c r="AB143" i="15" s="1"/>
  <c r="AF113" i="15"/>
  <c r="AF141" i="15" s="1"/>
  <c r="AF143" i="15" s="1"/>
  <c r="AJ113" i="15"/>
  <c r="AK127" i="15"/>
  <c r="S135" i="15"/>
  <c r="H185" i="15"/>
  <c r="L185" i="15"/>
  <c r="P185" i="15"/>
  <c r="X186" i="15"/>
  <c r="V190" i="15"/>
  <c r="E215" i="15"/>
  <c r="H165" i="15"/>
  <c r="L165" i="15"/>
  <c r="P165" i="15"/>
  <c r="M54" i="16" l="1"/>
  <c r="I54" i="16"/>
  <c r="E54" i="16"/>
  <c r="L54" i="16"/>
  <c r="G54" i="16"/>
  <c r="K54" i="16"/>
  <c r="F54" i="16"/>
  <c r="O54" i="16"/>
  <c r="J54" i="16"/>
  <c r="D54" i="16"/>
  <c r="N54" i="16"/>
  <c r="H54" i="16"/>
  <c r="AF142" i="15"/>
  <c r="AF150" i="15"/>
  <c r="AF70" i="15"/>
  <c r="AG150" i="15"/>
  <c r="AG142" i="15"/>
  <c r="AG70" i="15"/>
  <c r="M150" i="15"/>
  <c r="M142" i="15"/>
  <c r="AC142" i="15"/>
  <c r="AC70" i="15"/>
  <c r="AC150" i="15"/>
  <c r="L151" i="15"/>
  <c r="L186" i="15"/>
  <c r="L190" i="15" s="1"/>
  <c r="K151" i="15"/>
  <c r="I150" i="15"/>
  <c r="I142" i="15"/>
  <c r="AJ142" i="15"/>
  <c r="AJ150" i="15"/>
  <c r="AJ70" i="15"/>
  <c r="U150" i="15"/>
  <c r="U142" i="15"/>
  <c r="U68" i="15"/>
  <c r="U77" i="15" s="1"/>
  <c r="U148" i="15" s="1"/>
  <c r="L142" i="15"/>
  <c r="Y142" i="15"/>
  <c r="Y150" i="15"/>
  <c r="Y70" i="15"/>
  <c r="R142" i="15"/>
  <c r="R217" i="15"/>
  <c r="R221" i="15" s="1"/>
  <c r="R150" i="15"/>
  <c r="H186" i="15"/>
  <c r="H190" i="15" s="1"/>
  <c r="H151" i="15"/>
  <c r="S185" i="15"/>
  <c r="J150" i="15"/>
  <c r="J142" i="15"/>
  <c r="AE150" i="15"/>
  <c r="AE70" i="15"/>
  <c r="AE142" i="15"/>
  <c r="AI150" i="15"/>
  <c r="AI142" i="15"/>
  <c r="AI70" i="15"/>
  <c r="K142" i="15"/>
  <c r="K150" i="15"/>
  <c r="Z150" i="15"/>
  <c r="AK113" i="15"/>
  <c r="Q150" i="15"/>
  <c r="Q142" i="15"/>
  <c r="AA150" i="15"/>
  <c r="AA70" i="15"/>
  <c r="AA142" i="15"/>
  <c r="U154" i="15"/>
  <c r="U149" i="15"/>
  <c r="G142" i="15"/>
  <c r="G150" i="15"/>
  <c r="O142" i="15"/>
  <c r="O150" i="15"/>
  <c r="E76" i="15"/>
  <c r="E77" i="15" s="1"/>
  <c r="Z142" i="15"/>
  <c r="S43" i="15"/>
  <c r="H150" i="15"/>
  <c r="S91" i="15"/>
  <c r="S141" i="15" s="1"/>
  <c r="S143" i="15" s="1"/>
  <c r="F94" i="15"/>
  <c r="F141" i="15" s="1"/>
  <c r="F143" i="15" s="1"/>
  <c r="F149" i="15" s="1"/>
  <c r="C142" i="15"/>
  <c r="F70" i="15"/>
  <c r="C150" i="15"/>
  <c r="P186" i="15"/>
  <c r="P190" i="15" s="1"/>
  <c r="P151" i="15"/>
  <c r="S210" i="15"/>
  <c r="F215" i="15"/>
  <c r="G151" i="15"/>
  <c r="G186" i="15"/>
  <c r="G190" i="15" s="1"/>
  <c r="X141" i="15"/>
  <c r="AK94" i="15"/>
  <c r="D52" i="15"/>
  <c r="D66" i="15" s="1"/>
  <c r="F49" i="15"/>
  <c r="AK52" i="15"/>
  <c r="F186" i="15"/>
  <c r="F151" i="15"/>
  <c r="S165" i="15"/>
  <c r="AK31" i="15"/>
  <c r="X33" i="15"/>
  <c r="N142" i="15"/>
  <c r="N150" i="15"/>
  <c r="AB142" i="15"/>
  <c r="AB150" i="15"/>
  <c r="AB70" i="15"/>
  <c r="V76" i="15"/>
  <c r="X76" i="15" s="1"/>
  <c r="N55" i="16" l="1"/>
  <c r="N83" i="16" s="1"/>
  <c r="N87" i="16" s="1"/>
  <c r="N147" i="16"/>
  <c r="N168" i="16" s="1"/>
  <c r="N172" i="16" s="1"/>
  <c r="F55" i="16"/>
  <c r="F83" i="16" s="1"/>
  <c r="F87" i="16" s="1"/>
  <c r="F147" i="16"/>
  <c r="F168" i="16" s="1"/>
  <c r="F172" i="16" s="1"/>
  <c r="E147" i="16"/>
  <c r="E168" i="16" s="1"/>
  <c r="E172" i="16" s="1"/>
  <c r="E55" i="16"/>
  <c r="E83" i="16" s="1"/>
  <c r="E87" i="16" s="1"/>
  <c r="D147" i="16"/>
  <c r="D168" i="16" s="1"/>
  <c r="D172" i="16" s="1"/>
  <c r="D55" i="16"/>
  <c r="D83" i="16" s="1"/>
  <c r="D87" i="16" s="1"/>
  <c r="K147" i="16"/>
  <c r="K168" i="16" s="1"/>
  <c r="K172" i="16" s="1"/>
  <c r="K55" i="16"/>
  <c r="K83" i="16" s="1"/>
  <c r="K87" i="16" s="1"/>
  <c r="I147" i="16"/>
  <c r="I168" i="16" s="1"/>
  <c r="I172" i="16" s="1"/>
  <c r="I55" i="16"/>
  <c r="I83" i="16" s="1"/>
  <c r="I87" i="16" s="1"/>
  <c r="J147" i="16"/>
  <c r="J168" i="16" s="1"/>
  <c r="J172" i="16" s="1"/>
  <c r="J55" i="16"/>
  <c r="J83" i="16" s="1"/>
  <c r="J87" i="16" s="1"/>
  <c r="G147" i="16"/>
  <c r="G168" i="16" s="1"/>
  <c r="G172" i="16" s="1"/>
  <c r="G55" i="16"/>
  <c r="G83" i="16" s="1"/>
  <c r="G87" i="16" s="1"/>
  <c r="M147" i="16"/>
  <c r="M168" i="16" s="1"/>
  <c r="M172" i="16" s="1"/>
  <c r="M55" i="16"/>
  <c r="M83" i="16" s="1"/>
  <c r="M87" i="16" s="1"/>
  <c r="H147" i="16"/>
  <c r="H168" i="16" s="1"/>
  <c r="H172" i="16" s="1"/>
  <c r="H55" i="16"/>
  <c r="H83" i="16" s="1"/>
  <c r="H87" i="16" s="1"/>
  <c r="O55" i="16"/>
  <c r="O83" i="16" s="1"/>
  <c r="O147" i="16"/>
  <c r="O168" i="16" s="1"/>
  <c r="O172" i="16" s="1"/>
  <c r="L147" i="16"/>
  <c r="L168" i="16" s="1"/>
  <c r="L172" i="16" s="1"/>
  <c r="L55" i="16"/>
  <c r="L83" i="16" s="1"/>
  <c r="L87" i="16" s="1"/>
  <c r="D150" i="15"/>
  <c r="D68" i="15"/>
  <c r="D142" i="15"/>
  <c r="X66" i="15"/>
  <c r="AK33" i="15"/>
  <c r="S186" i="15"/>
  <c r="F190" i="15"/>
  <c r="S190" i="15" s="1"/>
  <c r="V77" i="15"/>
  <c r="AK141" i="15"/>
  <c r="X143" i="15"/>
  <c r="X149" i="15" s="1"/>
  <c r="S49" i="15"/>
  <c r="S52" i="15" s="1"/>
  <c r="S66" i="15" s="1"/>
  <c r="F52" i="15"/>
  <c r="F66" i="15" s="1"/>
  <c r="O174" i="16" l="1"/>
  <c r="O87" i="16"/>
  <c r="F142" i="15"/>
  <c r="F68" i="15"/>
  <c r="F150" i="15"/>
  <c r="X142" i="15"/>
  <c r="X150" i="15"/>
  <c r="AK66" i="15"/>
  <c r="X70" i="15"/>
  <c r="S142" i="15"/>
  <c r="S150" i="15"/>
  <c r="S68" i="15"/>
  <c r="Q174" i="16" l="1"/>
  <c r="O178" i="16"/>
  <c r="P175" i="14" l="1"/>
  <c r="O175" i="14"/>
  <c r="N175" i="14"/>
  <c r="M175" i="14"/>
  <c r="L175" i="14"/>
  <c r="K175" i="14"/>
  <c r="J175" i="14"/>
  <c r="I175" i="14"/>
  <c r="H175" i="14"/>
  <c r="G175" i="14"/>
  <c r="F175" i="14"/>
  <c r="E175" i="14"/>
  <c r="D175" i="14"/>
  <c r="O171" i="14"/>
  <c r="N171" i="14"/>
  <c r="M171" i="14"/>
  <c r="L171" i="14"/>
  <c r="K171" i="14"/>
  <c r="J171" i="14"/>
  <c r="I171" i="14"/>
  <c r="H171" i="14"/>
  <c r="G171" i="14"/>
  <c r="F171" i="14"/>
  <c r="E171" i="14"/>
  <c r="D171" i="14"/>
  <c r="P168" i="14"/>
  <c r="N166" i="14"/>
  <c r="M166" i="14"/>
  <c r="I166" i="14"/>
  <c r="F166" i="14"/>
  <c r="E166" i="14"/>
  <c r="O165" i="14"/>
  <c r="N165" i="14"/>
  <c r="M165" i="14"/>
  <c r="L165" i="14"/>
  <c r="K165" i="14"/>
  <c r="J165" i="14"/>
  <c r="J166" i="14" s="1"/>
  <c r="I165" i="14"/>
  <c r="H165" i="14"/>
  <c r="G165" i="14"/>
  <c r="F165" i="14"/>
  <c r="E165" i="14"/>
  <c r="D165" i="14"/>
  <c r="O164" i="14"/>
  <c r="O166" i="14" s="1"/>
  <c r="N164" i="14"/>
  <c r="M164" i="14"/>
  <c r="L164" i="14"/>
  <c r="L166" i="14" s="1"/>
  <c r="K164" i="14"/>
  <c r="K166" i="14" s="1"/>
  <c r="J164" i="14"/>
  <c r="I164" i="14"/>
  <c r="H164" i="14"/>
  <c r="H166" i="14" s="1"/>
  <c r="G164" i="14"/>
  <c r="G166" i="14" s="1"/>
  <c r="F164" i="14"/>
  <c r="E164" i="14"/>
  <c r="D164" i="14"/>
  <c r="D166" i="14" s="1"/>
  <c r="M162" i="14"/>
  <c r="L162" i="14"/>
  <c r="I162" i="14"/>
  <c r="H162" i="14"/>
  <c r="E162" i="14"/>
  <c r="D162" i="14"/>
  <c r="P161" i="14"/>
  <c r="O160" i="14"/>
  <c r="O162" i="14" s="1"/>
  <c r="N160" i="14"/>
  <c r="N162" i="14" s="1"/>
  <c r="M160" i="14"/>
  <c r="L160" i="14"/>
  <c r="K160" i="14"/>
  <c r="K162" i="14" s="1"/>
  <c r="J160" i="14"/>
  <c r="J162" i="14" s="1"/>
  <c r="I160" i="14"/>
  <c r="H160" i="14"/>
  <c r="G160" i="14"/>
  <c r="G162" i="14" s="1"/>
  <c r="F160" i="14"/>
  <c r="F162" i="14" s="1"/>
  <c r="E160" i="14"/>
  <c r="D160" i="14"/>
  <c r="O158" i="14"/>
  <c r="N158" i="14"/>
  <c r="M158" i="14"/>
  <c r="L158" i="14"/>
  <c r="K158" i="14"/>
  <c r="J158" i="14"/>
  <c r="I158" i="14"/>
  <c r="H158" i="14"/>
  <c r="G158" i="14"/>
  <c r="F158" i="14"/>
  <c r="E158" i="14"/>
  <c r="D158" i="14"/>
  <c r="P158" i="14" s="1"/>
  <c r="L156" i="14"/>
  <c r="I156" i="14"/>
  <c r="H156" i="14"/>
  <c r="H169" i="14" s="1"/>
  <c r="H173" i="14" s="1"/>
  <c r="D156" i="14"/>
  <c r="O155" i="14"/>
  <c r="N155" i="14"/>
  <c r="M155" i="14"/>
  <c r="M156" i="14" s="1"/>
  <c r="L155" i="14"/>
  <c r="K155" i="14"/>
  <c r="J155" i="14"/>
  <c r="I155" i="14"/>
  <c r="H155" i="14"/>
  <c r="G155" i="14"/>
  <c r="F155" i="14"/>
  <c r="E155" i="14"/>
  <c r="E156" i="14" s="1"/>
  <c r="D155" i="14"/>
  <c r="O154" i="14"/>
  <c r="O156" i="14" s="1"/>
  <c r="N154" i="14"/>
  <c r="N156" i="14" s="1"/>
  <c r="M154" i="14"/>
  <c r="L154" i="14"/>
  <c r="K154" i="14"/>
  <c r="K156" i="14" s="1"/>
  <c r="J154" i="14"/>
  <c r="J156" i="14" s="1"/>
  <c r="I154" i="14"/>
  <c r="H154" i="14"/>
  <c r="G154" i="14"/>
  <c r="G156" i="14" s="1"/>
  <c r="F154" i="14"/>
  <c r="F156" i="14" s="1"/>
  <c r="E154" i="14"/>
  <c r="D154" i="14"/>
  <c r="O152" i="14"/>
  <c r="L152" i="14"/>
  <c r="K152" i="14"/>
  <c r="H152" i="14"/>
  <c r="G152" i="14"/>
  <c r="O151" i="14"/>
  <c r="N151" i="14"/>
  <c r="M151" i="14"/>
  <c r="L151" i="14"/>
  <c r="K151" i="14"/>
  <c r="J151" i="14"/>
  <c r="I151" i="14"/>
  <c r="H151" i="14"/>
  <c r="G151" i="14"/>
  <c r="F151" i="14"/>
  <c r="E151" i="14"/>
  <c r="P151" i="14" s="1"/>
  <c r="O150" i="14"/>
  <c r="N150" i="14"/>
  <c r="N152" i="14" s="1"/>
  <c r="M150" i="14"/>
  <c r="M152" i="14" s="1"/>
  <c r="L150" i="14"/>
  <c r="K150" i="14"/>
  <c r="J150" i="14"/>
  <c r="J152" i="14" s="1"/>
  <c r="I150" i="14"/>
  <c r="I152" i="14" s="1"/>
  <c r="H150" i="14"/>
  <c r="G150" i="14"/>
  <c r="F150" i="14"/>
  <c r="F152" i="14" s="1"/>
  <c r="E150" i="14"/>
  <c r="E152" i="14" s="1"/>
  <c r="D150" i="14"/>
  <c r="D152" i="14" s="1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O146" i="14"/>
  <c r="K146" i="14"/>
  <c r="G146" i="14"/>
  <c r="O144" i="14"/>
  <c r="N144" i="14"/>
  <c r="M144" i="14"/>
  <c r="L144" i="14"/>
  <c r="K144" i="14"/>
  <c r="J144" i="14"/>
  <c r="I144" i="14"/>
  <c r="H144" i="14"/>
  <c r="G144" i="14"/>
  <c r="F144" i="14"/>
  <c r="E144" i="14"/>
  <c r="D144" i="14"/>
  <c r="P144" i="14" s="1"/>
  <c r="O143" i="14"/>
  <c r="N143" i="14"/>
  <c r="M143" i="14"/>
  <c r="L143" i="14"/>
  <c r="K143" i="14"/>
  <c r="J143" i="14"/>
  <c r="I143" i="14"/>
  <c r="H143" i="14"/>
  <c r="H146" i="14" s="1"/>
  <c r="G143" i="14"/>
  <c r="F143" i="14"/>
  <c r="E143" i="14"/>
  <c r="D143" i="14"/>
  <c r="D146" i="14" s="1"/>
  <c r="O142" i="14"/>
  <c r="N142" i="14"/>
  <c r="N146" i="14" s="1"/>
  <c r="M142" i="14"/>
  <c r="M146" i="14" s="1"/>
  <c r="L142" i="14"/>
  <c r="K142" i="14"/>
  <c r="J142" i="14"/>
  <c r="J146" i="14" s="1"/>
  <c r="I142" i="14"/>
  <c r="I146" i="14" s="1"/>
  <c r="H142" i="14"/>
  <c r="G142" i="14"/>
  <c r="F142" i="14"/>
  <c r="F146" i="14" s="1"/>
  <c r="E142" i="14"/>
  <c r="E146" i="14" s="1"/>
  <c r="D142" i="14"/>
  <c r="P140" i="14"/>
  <c r="P139" i="14"/>
  <c r="P138" i="14"/>
  <c r="P137" i="14"/>
  <c r="O136" i="14"/>
  <c r="N136" i="14"/>
  <c r="M136" i="14"/>
  <c r="L136" i="14"/>
  <c r="K136" i="14"/>
  <c r="J136" i="14"/>
  <c r="I136" i="14"/>
  <c r="H136" i="14"/>
  <c r="G136" i="14"/>
  <c r="F136" i="14"/>
  <c r="E136" i="14"/>
  <c r="D136" i="14"/>
  <c r="P135" i="14"/>
  <c r="P134" i="14"/>
  <c r="O133" i="14"/>
  <c r="N133" i="14"/>
  <c r="M133" i="14"/>
  <c r="L133" i="14"/>
  <c r="K133" i="14"/>
  <c r="J133" i="14"/>
  <c r="I133" i="14"/>
  <c r="H133" i="14"/>
  <c r="G133" i="14"/>
  <c r="F133" i="14"/>
  <c r="E133" i="14"/>
  <c r="D133" i="14"/>
  <c r="P133" i="14" s="1"/>
  <c r="O132" i="14"/>
  <c r="N132" i="14"/>
  <c r="M132" i="14"/>
  <c r="L132" i="14"/>
  <c r="K132" i="14"/>
  <c r="J132" i="14"/>
  <c r="I132" i="14"/>
  <c r="H132" i="14"/>
  <c r="G132" i="14"/>
  <c r="F132" i="14"/>
  <c r="E132" i="14"/>
  <c r="D132" i="14"/>
  <c r="P132" i="14" s="1"/>
  <c r="O130" i="14"/>
  <c r="N130" i="14"/>
  <c r="M130" i="14"/>
  <c r="L130" i="14"/>
  <c r="K130" i="14"/>
  <c r="J130" i="14"/>
  <c r="I130" i="14"/>
  <c r="H130" i="14"/>
  <c r="G130" i="14"/>
  <c r="F130" i="14"/>
  <c r="E130" i="14"/>
  <c r="D130" i="14"/>
  <c r="P130" i="14" s="1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P128" i="14" s="1"/>
  <c r="O126" i="14"/>
  <c r="N126" i="14"/>
  <c r="M126" i="14"/>
  <c r="L126" i="14"/>
  <c r="K126" i="14"/>
  <c r="J126" i="14"/>
  <c r="I126" i="14"/>
  <c r="H126" i="14"/>
  <c r="G126" i="14"/>
  <c r="F126" i="14"/>
  <c r="E126" i="14"/>
  <c r="D126" i="14"/>
  <c r="O124" i="14"/>
  <c r="G124" i="14"/>
  <c r="O123" i="14"/>
  <c r="N123" i="14"/>
  <c r="M123" i="14"/>
  <c r="L123" i="14"/>
  <c r="K123" i="14"/>
  <c r="K124" i="14" s="1"/>
  <c r="J123" i="14"/>
  <c r="I123" i="14"/>
  <c r="H123" i="14"/>
  <c r="G123" i="14"/>
  <c r="F123" i="14"/>
  <c r="E123" i="14"/>
  <c r="D123" i="14"/>
  <c r="P123" i="14" s="1"/>
  <c r="O122" i="14"/>
  <c r="N122" i="14"/>
  <c r="N124" i="14" s="1"/>
  <c r="M122" i="14"/>
  <c r="L122" i="14"/>
  <c r="L124" i="14" s="1"/>
  <c r="K122" i="14"/>
  <c r="J122" i="14"/>
  <c r="J124" i="14" s="1"/>
  <c r="I122" i="14"/>
  <c r="H122" i="14"/>
  <c r="H124" i="14" s="1"/>
  <c r="G122" i="14"/>
  <c r="F122" i="14"/>
  <c r="F124" i="14" s="1"/>
  <c r="E122" i="14"/>
  <c r="D122" i="14"/>
  <c r="D124" i="14" s="1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O118" i="14"/>
  <c r="N118" i="14"/>
  <c r="M118" i="14"/>
  <c r="L118" i="14"/>
  <c r="K118" i="14"/>
  <c r="J118" i="14"/>
  <c r="I118" i="14"/>
  <c r="H118" i="14"/>
  <c r="G118" i="14"/>
  <c r="F118" i="14"/>
  <c r="E118" i="14"/>
  <c r="D118" i="14"/>
  <c r="P118" i="14" s="1"/>
  <c r="O116" i="14"/>
  <c r="N116" i="14"/>
  <c r="M116" i="14"/>
  <c r="L116" i="14"/>
  <c r="K116" i="14"/>
  <c r="J116" i="14"/>
  <c r="I116" i="14"/>
  <c r="H116" i="14"/>
  <c r="G116" i="14"/>
  <c r="F116" i="14"/>
  <c r="E116" i="14"/>
  <c r="D116" i="14"/>
  <c r="P116" i="14" s="1"/>
  <c r="O115" i="14"/>
  <c r="N115" i="14"/>
  <c r="M115" i="14"/>
  <c r="L115" i="14"/>
  <c r="K115" i="14"/>
  <c r="J115" i="14"/>
  <c r="I115" i="14"/>
  <c r="H115" i="14"/>
  <c r="G115" i="14"/>
  <c r="F115" i="14"/>
  <c r="E115" i="14"/>
  <c r="D115" i="14"/>
  <c r="P115" i="14" s="1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O112" i="14"/>
  <c r="N112" i="14"/>
  <c r="M112" i="14"/>
  <c r="L112" i="14"/>
  <c r="K112" i="14"/>
  <c r="J112" i="14"/>
  <c r="I112" i="14"/>
  <c r="H112" i="14"/>
  <c r="G112" i="14"/>
  <c r="F112" i="14"/>
  <c r="E112" i="14"/>
  <c r="D112" i="14"/>
  <c r="P112" i="14" s="1"/>
  <c r="P110" i="14"/>
  <c r="L108" i="14"/>
  <c r="J108" i="14"/>
  <c r="H108" i="14"/>
  <c r="F108" i="14"/>
  <c r="E108" i="14"/>
  <c r="D108" i="14"/>
  <c r="O107" i="14"/>
  <c r="N107" i="14"/>
  <c r="M107" i="14"/>
  <c r="P107" i="14" s="1"/>
  <c r="O106" i="14"/>
  <c r="N106" i="14"/>
  <c r="N108" i="14" s="1"/>
  <c r="M106" i="14"/>
  <c r="M108" i="14" s="1"/>
  <c r="L106" i="14"/>
  <c r="K106" i="14"/>
  <c r="K108" i="14" s="1"/>
  <c r="J106" i="14"/>
  <c r="I106" i="14"/>
  <c r="I108" i="14" s="1"/>
  <c r="H106" i="14"/>
  <c r="G106" i="14"/>
  <c r="G108" i="14" s="1"/>
  <c r="F106" i="14"/>
  <c r="E106" i="14"/>
  <c r="D106" i="14"/>
  <c r="P106" i="14" s="1"/>
  <c r="P108" i="14" s="1"/>
  <c r="P104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P102" i="14" s="1"/>
  <c r="O100" i="14"/>
  <c r="N100" i="14"/>
  <c r="M100" i="14"/>
  <c r="L100" i="14"/>
  <c r="K100" i="14"/>
  <c r="J100" i="14"/>
  <c r="I100" i="14"/>
  <c r="H100" i="14"/>
  <c r="G100" i="14"/>
  <c r="F100" i="14"/>
  <c r="E100" i="14"/>
  <c r="D100" i="14"/>
  <c r="P100" i="14" s="1"/>
  <c r="O98" i="14"/>
  <c r="M98" i="14"/>
  <c r="J98" i="14"/>
  <c r="E98" i="14"/>
  <c r="O97" i="14"/>
  <c r="N97" i="14"/>
  <c r="N98" i="14" s="1"/>
  <c r="M97" i="14"/>
  <c r="L97" i="14"/>
  <c r="K97" i="14"/>
  <c r="J97" i="14"/>
  <c r="I97" i="14"/>
  <c r="H97" i="14"/>
  <c r="G97" i="14"/>
  <c r="F97" i="14"/>
  <c r="F98" i="14" s="1"/>
  <c r="E97" i="14"/>
  <c r="D97" i="14"/>
  <c r="P97" i="14" s="1"/>
  <c r="O96" i="14"/>
  <c r="N96" i="14"/>
  <c r="M96" i="14"/>
  <c r="L96" i="14"/>
  <c r="L98" i="14" s="1"/>
  <c r="K96" i="14"/>
  <c r="K98" i="14" s="1"/>
  <c r="K169" i="14" s="1"/>
  <c r="K173" i="14" s="1"/>
  <c r="J96" i="14"/>
  <c r="I96" i="14"/>
  <c r="I98" i="14" s="1"/>
  <c r="H96" i="14"/>
  <c r="H98" i="14" s="1"/>
  <c r="G96" i="14"/>
  <c r="G98" i="14" s="1"/>
  <c r="G169" i="14" s="1"/>
  <c r="G173" i="14" s="1"/>
  <c r="F96" i="14"/>
  <c r="E96" i="14"/>
  <c r="D96" i="14"/>
  <c r="D98" i="14" s="1"/>
  <c r="D169" i="14" s="1"/>
  <c r="D173" i="14" s="1"/>
  <c r="O94" i="14"/>
  <c r="N94" i="14"/>
  <c r="M94" i="14"/>
  <c r="L94" i="14"/>
  <c r="K94" i="14"/>
  <c r="J94" i="14"/>
  <c r="I94" i="14"/>
  <c r="H94" i="14"/>
  <c r="G94" i="14"/>
  <c r="F94" i="14"/>
  <c r="E94" i="14"/>
  <c r="D94" i="14"/>
  <c r="P94" i="14" s="1"/>
  <c r="P92" i="14"/>
  <c r="O91" i="14"/>
  <c r="N91" i="14"/>
  <c r="M91" i="14"/>
  <c r="L91" i="14"/>
  <c r="K91" i="14"/>
  <c r="J91" i="14"/>
  <c r="I91" i="14"/>
  <c r="H91" i="14"/>
  <c r="G91" i="14"/>
  <c r="F91" i="14"/>
  <c r="E91" i="14"/>
  <c r="D91" i="14"/>
  <c r="P91" i="14" s="1"/>
  <c r="O85" i="14"/>
  <c r="N85" i="14"/>
  <c r="M85" i="14"/>
  <c r="L85" i="14"/>
  <c r="K85" i="14"/>
  <c r="J85" i="14"/>
  <c r="I85" i="14"/>
  <c r="H85" i="14"/>
  <c r="G85" i="14"/>
  <c r="F85" i="14"/>
  <c r="E85" i="14"/>
  <c r="D85" i="14"/>
  <c r="P85" i="14" s="1"/>
  <c r="P81" i="14"/>
  <c r="O79" i="14"/>
  <c r="N79" i="14"/>
  <c r="M79" i="14"/>
  <c r="L79" i="14"/>
  <c r="K79" i="14"/>
  <c r="J79" i="14"/>
  <c r="I79" i="14"/>
  <c r="H79" i="14"/>
  <c r="G79" i="14"/>
  <c r="F79" i="14"/>
  <c r="E79" i="14"/>
  <c r="D79" i="14"/>
  <c r="P78" i="14"/>
  <c r="P79" i="14" s="1"/>
  <c r="P77" i="14"/>
  <c r="O75" i="14"/>
  <c r="N75" i="14"/>
  <c r="M75" i="14"/>
  <c r="L75" i="14"/>
  <c r="K75" i="14"/>
  <c r="J75" i="14"/>
  <c r="I75" i="14"/>
  <c r="H75" i="14"/>
  <c r="G75" i="14"/>
  <c r="F75" i="14"/>
  <c r="E75" i="14"/>
  <c r="D75" i="14"/>
  <c r="P74" i="14"/>
  <c r="P73" i="14"/>
  <c r="P75" i="14" s="1"/>
  <c r="O71" i="14"/>
  <c r="N71" i="14"/>
  <c r="M71" i="14"/>
  <c r="L71" i="14"/>
  <c r="K71" i="14"/>
  <c r="J71" i="14"/>
  <c r="I71" i="14"/>
  <c r="H71" i="14"/>
  <c r="G71" i="14"/>
  <c r="F71" i="14"/>
  <c r="E71" i="14"/>
  <c r="D71" i="14"/>
  <c r="P70" i="14"/>
  <c r="P69" i="14"/>
  <c r="P71" i="14" s="1"/>
  <c r="P67" i="14"/>
  <c r="O67" i="14"/>
  <c r="N67" i="14"/>
  <c r="M67" i="14"/>
  <c r="L67" i="14"/>
  <c r="K67" i="14"/>
  <c r="J67" i="14"/>
  <c r="I67" i="14"/>
  <c r="H67" i="14"/>
  <c r="G67" i="14"/>
  <c r="F67" i="14"/>
  <c r="E67" i="14"/>
  <c r="D67" i="14"/>
  <c r="P66" i="14"/>
  <c r="P65" i="14"/>
  <c r="O63" i="14"/>
  <c r="N63" i="14"/>
  <c r="M63" i="14"/>
  <c r="L63" i="14"/>
  <c r="K63" i="14"/>
  <c r="J63" i="14"/>
  <c r="I63" i="14"/>
  <c r="H63" i="14"/>
  <c r="G63" i="14"/>
  <c r="F63" i="14"/>
  <c r="E63" i="14"/>
  <c r="D63" i="14"/>
  <c r="P62" i="14"/>
  <c r="P63" i="14" s="1"/>
  <c r="P61" i="14"/>
  <c r="O59" i="14"/>
  <c r="N59" i="14"/>
  <c r="M59" i="14"/>
  <c r="L59" i="14"/>
  <c r="K59" i="14"/>
  <c r="J59" i="14"/>
  <c r="I59" i="14"/>
  <c r="H59" i="14"/>
  <c r="G59" i="14"/>
  <c r="F59" i="14"/>
  <c r="E59" i="14"/>
  <c r="D59" i="14"/>
  <c r="P58" i="14"/>
  <c r="P57" i="14"/>
  <c r="P59" i="14" s="1"/>
  <c r="O55" i="14"/>
  <c r="N55" i="14"/>
  <c r="M55" i="14"/>
  <c r="L55" i="14"/>
  <c r="K55" i="14"/>
  <c r="K83" i="14" s="1"/>
  <c r="K87" i="14" s="1"/>
  <c r="J55" i="14"/>
  <c r="I55" i="14"/>
  <c r="H55" i="14"/>
  <c r="G55" i="14"/>
  <c r="F55" i="14"/>
  <c r="E55" i="14"/>
  <c r="D55" i="14"/>
  <c r="P53" i="14"/>
  <c r="P55" i="14" s="1"/>
  <c r="O51" i="14"/>
  <c r="N51" i="14"/>
  <c r="M51" i="14"/>
  <c r="M83" i="14" s="1"/>
  <c r="M87" i="14" s="1"/>
  <c r="L51" i="14"/>
  <c r="K51" i="14"/>
  <c r="J51" i="14"/>
  <c r="I51" i="14"/>
  <c r="I83" i="14" s="1"/>
  <c r="I87" i="14" s="1"/>
  <c r="H51" i="14"/>
  <c r="G51" i="14"/>
  <c r="F51" i="14"/>
  <c r="E51" i="14"/>
  <c r="D51" i="14"/>
  <c r="P48" i="14"/>
  <c r="P51" i="14" s="1"/>
  <c r="P47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P43" i="14"/>
  <c r="P42" i="14"/>
  <c r="P41" i="14"/>
  <c r="P39" i="14"/>
  <c r="P38" i="14"/>
  <c r="P37" i="14"/>
  <c r="O36" i="14"/>
  <c r="O83" i="14" s="1"/>
  <c r="O87" i="14" s="1"/>
  <c r="N36" i="14"/>
  <c r="N83" i="14" s="1"/>
  <c r="N87" i="14" s="1"/>
  <c r="M36" i="14"/>
  <c r="L36" i="14"/>
  <c r="K36" i="14"/>
  <c r="J36" i="14"/>
  <c r="J83" i="14" s="1"/>
  <c r="J87" i="14" s="1"/>
  <c r="I36" i="14"/>
  <c r="H36" i="14"/>
  <c r="G36" i="14"/>
  <c r="G83" i="14" s="1"/>
  <c r="G87" i="14" s="1"/>
  <c r="F36" i="14"/>
  <c r="F83" i="14" s="1"/>
  <c r="F87" i="14" s="1"/>
  <c r="E36" i="14"/>
  <c r="E83" i="14" s="1"/>
  <c r="E87" i="14" s="1"/>
  <c r="D36" i="14"/>
  <c r="P35" i="14"/>
  <c r="P34" i="14"/>
  <c r="P36" i="14" s="1"/>
  <c r="P32" i="14"/>
  <c r="P30" i="14"/>
  <c r="P29" i="14"/>
  <c r="P27" i="14"/>
  <c r="P26" i="14"/>
  <c r="P24" i="14"/>
  <c r="P23" i="14"/>
  <c r="P22" i="14"/>
  <c r="P21" i="14"/>
  <c r="P19" i="14"/>
  <c r="P17" i="14"/>
  <c r="P15" i="14"/>
  <c r="P13" i="14"/>
  <c r="P11" i="14"/>
  <c r="P9" i="14"/>
  <c r="P8" i="14"/>
  <c r="C2" i="14"/>
  <c r="AL213" i="13"/>
  <c r="X213" i="13"/>
  <c r="W213" i="13"/>
  <c r="Y212" i="13"/>
  <c r="F212" i="13"/>
  <c r="F213" i="13" s="1"/>
  <c r="Z211" i="13"/>
  <c r="G211" i="13"/>
  <c r="T209" i="13"/>
  <c r="S209" i="13"/>
  <c r="R209" i="13"/>
  <c r="Q209" i="13"/>
  <c r="P209" i="13"/>
  <c r="O209" i="13"/>
  <c r="N209" i="13"/>
  <c r="M209" i="13"/>
  <c r="L209" i="13"/>
  <c r="K209" i="13"/>
  <c r="J209" i="13"/>
  <c r="I209" i="13"/>
  <c r="H209" i="13"/>
  <c r="G209" i="13"/>
  <c r="E208" i="13"/>
  <c r="Z207" i="13"/>
  <c r="X207" i="13"/>
  <c r="X212" i="13" s="1"/>
  <c r="Z212" i="13" s="1"/>
  <c r="S207" i="13"/>
  <c r="O207" i="13"/>
  <c r="F207" i="13"/>
  <c r="S204" i="13"/>
  <c r="R204" i="13"/>
  <c r="Q204" i="13"/>
  <c r="P204" i="13"/>
  <c r="O204" i="13"/>
  <c r="N204" i="13"/>
  <c r="M204" i="13"/>
  <c r="L204" i="13"/>
  <c r="K204" i="13"/>
  <c r="J204" i="13"/>
  <c r="I204" i="13"/>
  <c r="H204" i="13"/>
  <c r="T204" i="13" s="1"/>
  <c r="G204" i="13"/>
  <c r="D204" i="13"/>
  <c r="S203" i="13"/>
  <c r="R203" i="13"/>
  <c r="Q203" i="13"/>
  <c r="P203" i="13"/>
  <c r="O203" i="13"/>
  <c r="N203" i="13"/>
  <c r="M203" i="13"/>
  <c r="L203" i="13"/>
  <c r="K203" i="13"/>
  <c r="J203" i="13"/>
  <c r="I203" i="13"/>
  <c r="H203" i="13"/>
  <c r="T203" i="13" s="1"/>
  <c r="G203" i="13"/>
  <c r="D203" i="13"/>
  <c r="S202" i="13"/>
  <c r="R202" i="13"/>
  <c r="Q202" i="13"/>
  <c r="P202" i="13"/>
  <c r="O202" i="13"/>
  <c r="N202" i="13"/>
  <c r="M202" i="13"/>
  <c r="L202" i="13"/>
  <c r="K202" i="13"/>
  <c r="J202" i="13"/>
  <c r="I202" i="13"/>
  <c r="H202" i="13"/>
  <c r="D202" i="13"/>
  <c r="G202" i="13" s="1"/>
  <c r="T202" i="13" s="1"/>
  <c r="S201" i="13"/>
  <c r="R201" i="13"/>
  <c r="Q201" i="13"/>
  <c r="P201" i="13"/>
  <c r="O201" i="13"/>
  <c r="N201" i="13"/>
  <c r="M201" i="13"/>
  <c r="L201" i="13"/>
  <c r="K201" i="13"/>
  <c r="J201" i="13"/>
  <c r="I201" i="13"/>
  <c r="H201" i="13"/>
  <c r="T201" i="13" s="1"/>
  <c r="D201" i="13"/>
  <c r="G201" i="13" s="1"/>
  <c r="S200" i="13"/>
  <c r="R200" i="13"/>
  <c r="Q200" i="13"/>
  <c r="P200" i="13"/>
  <c r="O200" i="13"/>
  <c r="N200" i="13"/>
  <c r="M200" i="13"/>
  <c r="L200" i="13"/>
  <c r="K200" i="13"/>
  <c r="J200" i="13"/>
  <c r="I200" i="13"/>
  <c r="H200" i="13"/>
  <c r="G200" i="13"/>
  <c r="T200" i="13" s="1"/>
  <c r="D200" i="13"/>
  <c r="S199" i="13"/>
  <c r="R199" i="13"/>
  <c r="Q199" i="13"/>
  <c r="P199" i="13"/>
  <c r="O199" i="13"/>
  <c r="N199" i="13"/>
  <c r="M199" i="13"/>
  <c r="L199" i="13"/>
  <c r="K199" i="13"/>
  <c r="J199" i="13"/>
  <c r="I199" i="13"/>
  <c r="H199" i="13"/>
  <c r="D199" i="13"/>
  <c r="G199" i="13" s="1"/>
  <c r="T199" i="13" s="1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T198" i="13" s="1"/>
  <c r="D198" i="13"/>
  <c r="S197" i="13"/>
  <c r="R197" i="13"/>
  <c r="Q197" i="13"/>
  <c r="P197" i="13"/>
  <c r="O197" i="13"/>
  <c r="N197" i="13"/>
  <c r="M197" i="13"/>
  <c r="L197" i="13"/>
  <c r="K197" i="13"/>
  <c r="J197" i="13"/>
  <c r="I197" i="13"/>
  <c r="H197" i="13"/>
  <c r="D197" i="13"/>
  <c r="G197" i="13" s="1"/>
  <c r="T197" i="13" s="1"/>
  <c r="S196" i="13"/>
  <c r="R196" i="13"/>
  <c r="Q196" i="13"/>
  <c r="P196" i="13"/>
  <c r="O196" i="13"/>
  <c r="N196" i="13"/>
  <c r="M196" i="13"/>
  <c r="L196" i="13"/>
  <c r="K196" i="13"/>
  <c r="J196" i="13"/>
  <c r="I196" i="13"/>
  <c r="H196" i="13"/>
  <c r="T196" i="13" s="1"/>
  <c r="G196" i="13"/>
  <c r="D196" i="13"/>
  <c r="S195" i="13"/>
  <c r="R195" i="13"/>
  <c r="Q195" i="13"/>
  <c r="P195" i="13"/>
  <c r="O195" i="13"/>
  <c r="N195" i="13"/>
  <c r="M195" i="13"/>
  <c r="L195" i="13"/>
  <c r="K195" i="13"/>
  <c r="J195" i="13"/>
  <c r="I195" i="13"/>
  <c r="H195" i="13"/>
  <c r="T195" i="13" s="1"/>
  <c r="G195" i="13"/>
  <c r="D195" i="13"/>
  <c r="S194" i="13"/>
  <c r="R194" i="13"/>
  <c r="Q194" i="13"/>
  <c r="P194" i="13"/>
  <c r="O194" i="13"/>
  <c r="N194" i="13"/>
  <c r="M194" i="13"/>
  <c r="L194" i="13"/>
  <c r="K194" i="13"/>
  <c r="J194" i="13"/>
  <c r="I194" i="13"/>
  <c r="H194" i="13"/>
  <c r="D194" i="13"/>
  <c r="G194" i="13" s="1"/>
  <c r="T194" i="13" s="1"/>
  <c r="S193" i="13"/>
  <c r="R193" i="13"/>
  <c r="Q193" i="13"/>
  <c r="P193" i="13"/>
  <c r="O193" i="13"/>
  <c r="N193" i="13"/>
  <c r="M193" i="13"/>
  <c r="L193" i="13"/>
  <c r="K193" i="13"/>
  <c r="J193" i="13"/>
  <c r="I193" i="13"/>
  <c r="H193" i="13"/>
  <c r="H207" i="13" s="1"/>
  <c r="D193" i="13"/>
  <c r="G193" i="13" s="1"/>
  <c r="S192" i="13"/>
  <c r="R192" i="13"/>
  <c r="Q192" i="13"/>
  <c r="P192" i="13"/>
  <c r="O192" i="13"/>
  <c r="N192" i="13"/>
  <c r="M192" i="13"/>
  <c r="L192" i="13"/>
  <c r="K192" i="13"/>
  <c r="J192" i="13"/>
  <c r="I192" i="13"/>
  <c r="H192" i="13"/>
  <c r="G192" i="13"/>
  <c r="T192" i="13" s="1"/>
  <c r="D192" i="13"/>
  <c r="S191" i="13"/>
  <c r="R191" i="13"/>
  <c r="Q191" i="13"/>
  <c r="P191" i="13"/>
  <c r="P207" i="13" s="1"/>
  <c r="O191" i="13"/>
  <c r="N191" i="13"/>
  <c r="M191" i="13"/>
  <c r="L191" i="13"/>
  <c r="L207" i="13" s="1"/>
  <c r="K191" i="13"/>
  <c r="J191" i="13"/>
  <c r="I191" i="13"/>
  <c r="H191" i="13"/>
  <c r="D191" i="13"/>
  <c r="S190" i="13"/>
  <c r="R190" i="13"/>
  <c r="Q190" i="13"/>
  <c r="P190" i="13"/>
  <c r="O190" i="13"/>
  <c r="N190" i="13"/>
  <c r="M190" i="13"/>
  <c r="L190" i="13"/>
  <c r="K190" i="13"/>
  <c r="J190" i="13"/>
  <c r="I190" i="13"/>
  <c r="H190" i="13"/>
  <c r="G190" i="13"/>
  <c r="D190" i="13"/>
  <c r="AL188" i="13"/>
  <c r="X188" i="13"/>
  <c r="W188" i="13"/>
  <c r="Y187" i="13"/>
  <c r="Z187" i="13" s="1"/>
  <c r="Z186" i="13"/>
  <c r="G186" i="13"/>
  <c r="X184" i="13"/>
  <c r="Z183" i="13"/>
  <c r="X183" i="13"/>
  <c r="X187" i="13" s="1"/>
  <c r="I183" i="13"/>
  <c r="F183" i="13"/>
  <c r="F187" i="13" s="1"/>
  <c r="E183" i="13"/>
  <c r="S181" i="13"/>
  <c r="R181" i="13"/>
  <c r="Q181" i="13"/>
  <c r="P181" i="13"/>
  <c r="O181" i="13"/>
  <c r="N181" i="13"/>
  <c r="M181" i="13"/>
  <c r="L181" i="13"/>
  <c r="K181" i="13"/>
  <c r="J181" i="13"/>
  <c r="I181" i="13"/>
  <c r="H181" i="13"/>
  <c r="T181" i="13" s="1"/>
  <c r="G181" i="13"/>
  <c r="D181" i="13"/>
  <c r="S180" i="13"/>
  <c r="R180" i="13"/>
  <c r="Q180" i="13"/>
  <c r="P180" i="13"/>
  <c r="O180" i="13"/>
  <c r="N180" i="13"/>
  <c r="M180" i="13"/>
  <c r="L180" i="13"/>
  <c r="K180" i="13"/>
  <c r="J180" i="13"/>
  <c r="I180" i="13"/>
  <c r="H180" i="13"/>
  <c r="D180" i="13"/>
  <c r="G180" i="13" s="1"/>
  <c r="S179" i="13"/>
  <c r="R179" i="13"/>
  <c r="Q179" i="13"/>
  <c r="P179" i="13"/>
  <c r="O179" i="13"/>
  <c r="N179" i="13"/>
  <c r="M179" i="13"/>
  <c r="L179" i="13"/>
  <c r="K179" i="13"/>
  <c r="J179" i="13"/>
  <c r="I179" i="13"/>
  <c r="H179" i="13"/>
  <c r="T179" i="13" s="1"/>
  <c r="D179" i="13"/>
  <c r="G179" i="13" s="1"/>
  <c r="S178" i="13"/>
  <c r="R178" i="13"/>
  <c r="Q178" i="13"/>
  <c r="P178" i="13"/>
  <c r="O178" i="13"/>
  <c r="N178" i="13"/>
  <c r="M178" i="13"/>
  <c r="L178" i="13"/>
  <c r="K178" i="13"/>
  <c r="J178" i="13"/>
  <c r="I178" i="13"/>
  <c r="H178" i="13"/>
  <c r="G178" i="13"/>
  <c r="T178" i="13" s="1"/>
  <c r="D178" i="13"/>
  <c r="S177" i="13"/>
  <c r="R177" i="13"/>
  <c r="Q177" i="13"/>
  <c r="P177" i="13"/>
  <c r="O177" i="13"/>
  <c r="N177" i="13"/>
  <c r="M177" i="13"/>
  <c r="L177" i="13"/>
  <c r="K177" i="13"/>
  <c r="J177" i="13"/>
  <c r="I177" i="13"/>
  <c r="H177" i="13"/>
  <c r="D177" i="13"/>
  <c r="G177" i="13" s="1"/>
  <c r="T177" i="13" s="1"/>
  <c r="S176" i="13"/>
  <c r="R176" i="13"/>
  <c r="Q176" i="13"/>
  <c r="P176" i="13"/>
  <c r="O176" i="13"/>
  <c r="N176" i="13"/>
  <c r="M176" i="13"/>
  <c r="L176" i="13"/>
  <c r="K176" i="13"/>
  <c r="J176" i="13"/>
  <c r="I176" i="13"/>
  <c r="H176" i="13"/>
  <c r="G176" i="13"/>
  <c r="T176" i="13" s="1"/>
  <c r="D176" i="13"/>
  <c r="S175" i="13"/>
  <c r="R175" i="13"/>
  <c r="R183" i="13" s="1"/>
  <c r="Q175" i="13"/>
  <c r="P175" i="13"/>
  <c r="O175" i="13"/>
  <c r="N175" i="13"/>
  <c r="M175" i="13"/>
  <c r="L175" i="13"/>
  <c r="K175" i="13"/>
  <c r="J175" i="13"/>
  <c r="I175" i="13"/>
  <c r="H175" i="13"/>
  <c r="D175" i="13"/>
  <c r="G175" i="13" s="1"/>
  <c r="S174" i="13"/>
  <c r="R174" i="13"/>
  <c r="Q174" i="13"/>
  <c r="P174" i="13"/>
  <c r="O174" i="13"/>
  <c r="N174" i="13"/>
  <c r="M174" i="13"/>
  <c r="L174" i="13"/>
  <c r="K174" i="13"/>
  <c r="J174" i="13"/>
  <c r="I174" i="13"/>
  <c r="H174" i="13"/>
  <c r="T174" i="13" s="1"/>
  <c r="G174" i="13"/>
  <c r="D174" i="13"/>
  <c r="S173" i="13"/>
  <c r="R173" i="13"/>
  <c r="Q173" i="13"/>
  <c r="P173" i="13"/>
  <c r="O173" i="13"/>
  <c r="N173" i="13"/>
  <c r="M173" i="13"/>
  <c r="L173" i="13"/>
  <c r="K173" i="13"/>
  <c r="J173" i="13"/>
  <c r="I173" i="13"/>
  <c r="H173" i="13"/>
  <c r="G173" i="13"/>
  <c r="T173" i="13" s="1"/>
  <c r="D173" i="13"/>
  <c r="S172" i="13"/>
  <c r="R172" i="13"/>
  <c r="Q172" i="13"/>
  <c r="P172" i="13"/>
  <c r="O172" i="13"/>
  <c r="N172" i="13"/>
  <c r="M172" i="13"/>
  <c r="L172" i="13"/>
  <c r="K172" i="13"/>
  <c r="J172" i="13"/>
  <c r="I172" i="13"/>
  <c r="H172" i="13"/>
  <c r="D172" i="13"/>
  <c r="G172" i="13" s="1"/>
  <c r="S171" i="13"/>
  <c r="R171" i="13"/>
  <c r="Q171" i="13"/>
  <c r="P171" i="13"/>
  <c r="O171" i="13"/>
  <c r="N171" i="13"/>
  <c r="M171" i="13"/>
  <c r="L171" i="13"/>
  <c r="K171" i="13"/>
  <c r="J171" i="13"/>
  <c r="I171" i="13"/>
  <c r="H171" i="13"/>
  <c r="T171" i="13" s="1"/>
  <c r="D171" i="13"/>
  <c r="G171" i="13" s="1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T170" i="13" s="1"/>
  <c r="D170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D169" i="13"/>
  <c r="G169" i="13" s="1"/>
  <c r="S168" i="13"/>
  <c r="S183" i="13" s="1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T168" i="13" s="1"/>
  <c r="D168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D167" i="13"/>
  <c r="G167" i="13" s="1"/>
  <c r="T167" i="13" s="1"/>
  <c r="S166" i="13"/>
  <c r="R166" i="13"/>
  <c r="Q166" i="13"/>
  <c r="P166" i="13"/>
  <c r="O166" i="13"/>
  <c r="N166" i="13"/>
  <c r="M166" i="13"/>
  <c r="M183" i="13" s="1"/>
  <c r="L166" i="13"/>
  <c r="K166" i="13"/>
  <c r="J166" i="13"/>
  <c r="I166" i="13"/>
  <c r="H166" i="13"/>
  <c r="T166" i="13" s="1"/>
  <c r="G166" i="13"/>
  <c r="D166" i="13"/>
  <c r="S165" i="13"/>
  <c r="R165" i="13"/>
  <c r="Q165" i="13"/>
  <c r="P165" i="13"/>
  <c r="O165" i="13"/>
  <c r="N165" i="13"/>
  <c r="M165" i="13"/>
  <c r="L165" i="13"/>
  <c r="K165" i="13"/>
  <c r="J165" i="13"/>
  <c r="J183" i="13" s="1"/>
  <c r="I165" i="13"/>
  <c r="H165" i="13"/>
  <c r="G165" i="13"/>
  <c r="D165" i="13"/>
  <c r="S164" i="13"/>
  <c r="R164" i="13"/>
  <c r="Q164" i="13"/>
  <c r="P164" i="13"/>
  <c r="O164" i="13"/>
  <c r="N164" i="13"/>
  <c r="M164" i="13"/>
  <c r="L164" i="13"/>
  <c r="K164" i="13"/>
  <c r="J164" i="13"/>
  <c r="I164" i="13"/>
  <c r="H164" i="13"/>
  <c r="D164" i="13"/>
  <c r="G164" i="13" s="1"/>
  <c r="T164" i="13" s="1"/>
  <c r="Z163" i="13"/>
  <c r="Z184" i="13" s="1"/>
  <c r="X163" i="13"/>
  <c r="S163" i="13"/>
  <c r="R163" i="13"/>
  <c r="F163" i="13"/>
  <c r="F184" i="13" s="1"/>
  <c r="F208" i="13" s="1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D161" i="13"/>
  <c r="G161" i="13" s="1"/>
  <c r="T161" i="13" s="1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D160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D159" i="13"/>
  <c r="G159" i="13" s="1"/>
  <c r="T159" i="13" s="1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T158" i="13" s="1"/>
  <c r="G158" i="13"/>
  <c r="D158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T157" i="13" s="1"/>
  <c r="G157" i="13"/>
  <c r="D157" i="13"/>
  <c r="S156" i="13"/>
  <c r="R156" i="13"/>
  <c r="Q156" i="13"/>
  <c r="P156" i="13"/>
  <c r="O156" i="13"/>
  <c r="N156" i="13"/>
  <c r="M156" i="13"/>
  <c r="L156" i="13"/>
  <c r="K156" i="13"/>
  <c r="J156" i="13"/>
  <c r="I156" i="13"/>
  <c r="H156" i="13"/>
  <c r="D156" i="13"/>
  <c r="G156" i="13" s="1"/>
  <c r="S155" i="13"/>
  <c r="R155" i="13"/>
  <c r="Q155" i="13"/>
  <c r="P155" i="13"/>
  <c r="O155" i="13"/>
  <c r="N155" i="13"/>
  <c r="M155" i="13"/>
  <c r="L155" i="13"/>
  <c r="K155" i="13"/>
  <c r="J155" i="13"/>
  <c r="I155" i="13"/>
  <c r="H155" i="13"/>
  <c r="T155" i="13" s="1"/>
  <c r="D155" i="13"/>
  <c r="G155" i="13" s="1"/>
  <c r="S154" i="13"/>
  <c r="R154" i="13"/>
  <c r="Q154" i="13"/>
  <c r="P154" i="13"/>
  <c r="O154" i="13"/>
  <c r="N154" i="13"/>
  <c r="M154" i="13"/>
  <c r="L154" i="13"/>
  <c r="K154" i="13"/>
  <c r="J154" i="13"/>
  <c r="I154" i="13"/>
  <c r="H154" i="13"/>
  <c r="G154" i="13"/>
  <c r="T154" i="13" s="1"/>
  <c r="D154" i="13"/>
  <c r="S153" i="13"/>
  <c r="R153" i="13"/>
  <c r="Q153" i="13"/>
  <c r="P153" i="13"/>
  <c r="O153" i="13"/>
  <c r="N153" i="13"/>
  <c r="M153" i="13"/>
  <c r="L153" i="13"/>
  <c r="K153" i="13"/>
  <c r="J153" i="13"/>
  <c r="I153" i="13"/>
  <c r="H153" i="13"/>
  <c r="G153" i="13"/>
  <c r="T153" i="13" s="1"/>
  <c r="D153" i="13"/>
  <c r="S152" i="13"/>
  <c r="R152" i="13"/>
  <c r="Q152" i="13"/>
  <c r="P152" i="13"/>
  <c r="O152" i="13"/>
  <c r="N152" i="13"/>
  <c r="M152" i="13"/>
  <c r="L152" i="13"/>
  <c r="K152" i="13"/>
  <c r="J152" i="13"/>
  <c r="I152" i="13"/>
  <c r="H152" i="13"/>
  <c r="G152" i="13"/>
  <c r="D152" i="13"/>
  <c r="S151" i="13"/>
  <c r="R151" i="13"/>
  <c r="Q151" i="13"/>
  <c r="P151" i="13"/>
  <c r="O151" i="13"/>
  <c r="N151" i="13"/>
  <c r="N163" i="13" s="1"/>
  <c r="M151" i="13"/>
  <c r="L151" i="13"/>
  <c r="K151" i="13"/>
  <c r="J151" i="13"/>
  <c r="I151" i="13"/>
  <c r="H151" i="13"/>
  <c r="H163" i="13" s="1"/>
  <c r="D151" i="13"/>
  <c r="S150" i="13"/>
  <c r="R150" i="13"/>
  <c r="Q150" i="13"/>
  <c r="P150" i="13"/>
  <c r="O150" i="13"/>
  <c r="O163" i="13" s="1"/>
  <c r="N150" i="13"/>
  <c r="M150" i="13"/>
  <c r="L150" i="13"/>
  <c r="L163" i="13" s="1"/>
  <c r="K150" i="13"/>
  <c r="J150" i="13"/>
  <c r="I150" i="13"/>
  <c r="H150" i="13"/>
  <c r="T150" i="13" s="1"/>
  <c r="G150" i="13"/>
  <c r="D150" i="13"/>
  <c r="Z149" i="13"/>
  <c r="Q148" i="13"/>
  <c r="I148" i="13"/>
  <c r="AL147" i="13"/>
  <c r="AK147" i="13"/>
  <c r="AJ147" i="13"/>
  <c r="AI147" i="13"/>
  <c r="AH147" i="13"/>
  <c r="AG147" i="13"/>
  <c r="AF147" i="13"/>
  <c r="AE147" i="13"/>
  <c r="AD147" i="13"/>
  <c r="AC147" i="13"/>
  <c r="AB147" i="13"/>
  <c r="AA147" i="13"/>
  <c r="Z147" i="13"/>
  <c r="S147" i="13"/>
  <c r="R147" i="13"/>
  <c r="Q147" i="13"/>
  <c r="P147" i="13"/>
  <c r="P148" i="13" s="1"/>
  <c r="O147" i="13"/>
  <c r="N147" i="13"/>
  <c r="M147" i="13"/>
  <c r="L147" i="13"/>
  <c r="K147" i="13"/>
  <c r="J147" i="13"/>
  <c r="I147" i="13"/>
  <c r="H147" i="13"/>
  <c r="T147" i="13" s="1"/>
  <c r="G147" i="13"/>
  <c r="AL146" i="13"/>
  <c r="AK146" i="13"/>
  <c r="AJ146" i="13"/>
  <c r="AI146" i="13"/>
  <c r="AH146" i="13"/>
  <c r="AG146" i="13"/>
  <c r="AF146" i="13"/>
  <c r="AE146" i="13"/>
  <c r="AD146" i="13"/>
  <c r="AC146" i="13"/>
  <c r="AB146" i="13"/>
  <c r="AA146" i="13"/>
  <c r="Z146" i="13"/>
  <c r="S146" i="13"/>
  <c r="S148" i="13" s="1"/>
  <c r="R146" i="13"/>
  <c r="R148" i="13" s="1"/>
  <c r="Q146" i="13"/>
  <c r="P146" i="13"/>
  <c r="O146" i="13"/>
  <c r="O148" i="13" s="1"/>
  <c r="N146" i="13"/>
  <c r="N148" i="13" s="1"/>
  <c r="M146" i="13"/>
  <c r="L146" i="13"/>
  <c r="K146" i="13"/>
  <c r="K148" i="13" s="1"/>
  <c r="J146" i="13"/>
  <c r="J148" i="13" s="1"/>
  <c r="I146" i="13"/>
  <c r="H146" i="13"/>
  <c r="G146" i="13"/>
  <c r="AM143" i="13"/>
  <c r="AM144" i="13" s="1"/>
  <c r="S143" i="13"/>
  <c r="Z141" i="13"/>
  <c r="G141" i="13"/>
  <c r="Y138" i="13"/>
  <c r="F138" i="13"/>
  <c r="E138" i="13"/>
  <c r="E136" i="13"/>
  <c r="S135" i="13"/>
  <c r="R135" i="13"/>
  <c r="Q135" i="13"/>
  <c r="P135" i="13"/>
  <c r="O135" i="13"/>
  <c r="N135" i="13"/>
  <c r="M135" i="13"/>
  <c r="L135" i="13"/>
  <c r="K135" i="13"/>
  <c r="J135" i="13"/>
  <c r="I135" i="13"/>
  <c r="H135" i="13"/>
  <c r="G135" i="13"/>
  <c r="T135" i="13" s="1"/>
  <c r="D135" i="13"/>
  <c r="AL134" i="13"/>
  <c r="AK134" i="13"/>
  <c r="AJ134" i="13"/>
  <c r="AI134" i="13"/>
  <c r="AH134" i="13"/>
  <c r="AG134" i="13"/>
  <c r="AF134" i="13"/>
  <c r="AE134" i="13"/>
  <c r="AD134" i="13"/>
  <c r="AC134" i="13"/>
  <c r="AB134" i="13"/>
  <c r="AA134" i="13"/>
  <c r="W134" i="13"/>
  <c r="Z134" i="13" s="1"/>
  <c r="S134" i="13"/>
  <c r="R134" i="13"/>
  <c r="Q134" i="13"/>
  <c r="P134" i="13"/>
  <c r="O134" i="13"/>
  <c r="N134" i="13"/>
  <c r="M134" i="13"/>
  <c r="L134" i="13"/>
  <c r="K134" i="13"/>
  <c r="J134" i="13"/>
  <c r="I134" i="13"/>
  <c r="H134" i="13"/>
  <c r="G134" i="13"/>
  <c r="D134" i="13"/>
  <c r="AL133" i="13"/>
  <c r="AK133" i="13"/>
  <c r="AJ133" i="13"/>
  <c r="AI133" i="13"/>
  <c r="AH133" i="13"/>
  <c r="AG133" i="13"/>
  <c r="AF133" i="13"/>
  <c r="AE133" i="13"/>
  <c r="AD133" i="13"/>
  <c r="AC133" i="13"/>
  <c r="AB133" i="13"/>
  <c r="AA133" i="13"/>
  <c r="W133" i="13"/>
  <c r="Z133" i="13" s="1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T133" i="13" s="1"/>
  <c r="G133" i="13"/>
  <c r="D133" i="13"/>
  <c r="AL132" i="13"/>
  <c r="AK132" i="13"/>
  <c r="AJ132" i="13"/>
  <c r="AI132" i="13"/>
  <c r="AH132" i="13"/>
  <c r="AG132" i="13"/>
  <c r="AF132" i="13"/>
  <c r="AE132" i="13"/>
  <c r="AD132" i="13"/>
  <c r="AC132" i="13"/>
  <c r="AB132" i="13"/>
  <c r="AA132" i="13"/>
  <c r="Z132" i="13"/>
  <c r="AM132" i="13" s="1"/>
  <c r="W132" i="13"/>
  <c r="S132" i="13"/>
  <c r="R132" i="13"/>
  <c r="Q132" i="13"/>
  <c r="P132" i="13"/>
  <c r="O132" i="13"/>
  <c r="N132" i="13"/>
  <c r="M132" i="13"/>
  <c r="L132" i="13"/>
  <c r="K132" i="13"/>
  <c r="J132" i="13"/>
  <c r="I132" i="13"/>
  <c r="H132" i="13"/>
  <c r="D132" i="13"/>
  <c r="G132" i="13" s="1"/>
  <c r="AL131" i="13"/>
  <c r="AK131" i="13"/>
  <c r="AJ131" i="13"/>
  <c r="AI131" i="13"/>
  <c r="AH131" i="13"/>
  <c r="AG131" i="13"/>
  <c r="AF131" i="13"/>
  <c r="AE131" i="13"/>
  <c r="AD131" i="13"/>
  <c r="AC131" i="13"/>
  <c r="AB131" i="13"/>
  <c r="AA131" i="13"/>
  <c r="AM131" i="13" s="1"/>
  <c r="W131" i="13"/>
  <c r="Z131" i="13" s="1"/>
  <c r="S131" i="13"/>
  <c r="R131" i="13"/>
  <c r="Q131" i="13"/>
  <c r="P131" i="13"/>
  <c r="O131" i="13"/>
  <c r="N131" i="13"/>
  <c r="M131" i="13"/>
  <c r="L131" i="13"/>
  <c r="K131" i="13"/>
  <c r="J131" i="13"/>
  <c r="I131" i="13"/>
  <c r="H131" i="13"/>
  <c r="G131" i="13"/>
  <c r="T131" i="13" s="1"/>
  <c r="D131" i="13"/>
  <c r="AL130" i="13"/>
  <c r="AK130" i="13"/>
  <c r="AJ130" i="13"/>
  <c r="AI130" i="13"/>
  <c r="AH130" i="13"/>
  <c r="AG130" i="13"/>
  <c r="AF130" i="13"/>
  <c r="AE130" i="13"/>
  <c r="AD130" i="13"/>
  <c r="AC130" i="13"/>
  <c r="AB130" i="13"/>
  <c r="AA130" i="13"/>
  <c r="W130" i="13"/>
  <c r="Z130" i="13" s="1"/>
  <c r="S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T130" i="13" s="1"/>
  <c r="D130" i="13"/>
  <c r="AL129" i="13"/>
  <c r="AK129" i="13"/>
  <c r="AJ129" i="13"/>
  <c r="AI129" i="13"/>
  <c r="AH129" i="13"/>
  <c r="AG129" i="13"/>
  <c r="AF129" i="13"/>
  <c r="AE129" i="13"/>
  <c r="AD129" i="13"/>
  <c r="AC129" i="13"/>
  <c r="AB129" i="13"/>
  <c r="AA129" i="13"/>
  <c r="W129" i="13"/>
  <c r="Z129" i="13" s="1"/>
  <c r="AM129" i="13" s="1"/>
  <c r="S129" i="13"/>
  <c r="R129" i="13"/>
  <c r="Q129" i="13"/>
  <c r="P129" i="13"/>
  <c r="O129" i="13"/>
  <c r="N129" i="13"/>
  <c r="M129" i="13"/>
  <c r="L129" i="13"/>
  <c r="K129" i="13"/>
  <c r="J129" i="13"/>
  <c r="I129" i="13"/>
  <c r="H129" i="13"/>
  <c r="T129" i="13" s="1"/>
  <c r="G129" i="13"/>
  <c r="D129" i="13"/>
  <c r="AL128" i="13"/>
  <c r="AK128" i="13"/>
  <c r="AJ128" i="13"/>
  <c r="AI128" i="13"/>
  <c r="AH128" i="13"/>
  <c r="AG128" i="13"/>
  <c r="AF128" i="13"/>
  <c r="AE128" i="13"/>
  <c r="AD128" i="13"/>
  <c r="AC128" i="13"/>
  <c r="AB128" i="13"/>
  <c r="AA128" i="13"/>
  <c r="AM128" i="13" s="1"/>
  <c r="Z128" i="13"/>
  <c r="W128" i="13"/>
  <c r="S128" i="13"/>
  <c r="R128" i="13"/>
  <c r="Q128" i="13"/>
  <c r="P128" i="13"/>
  <c r="O128" i="13"/>
  <c r="N128" i="13"/>
  <c r="M128" i="13"/>
  <c r="L128" i="13"/>
  <c r="K128" i="13"/>
  <c r="J128" i="13"/>
  <c r="I128" i="13"/>
  <c r="H128" i="13"/>
  <c r="D128" i="13"/>
  <c r="G128" i="13" s="1"/>
  <c r="T128" i="13" s="1"/>
  <c r="AL127" i="13"/>
  <c r="AK127" i="13"/>
  <c r="AJ127" i="13"/>
  <c r="AI127" i="13"/>
  <c r="AH127" i="13"/>
  <c r="AG127" i="13"/>
  <c r="AF127" i="13"/>
  <c r="AE127" i="13"/>
  <c r="AD127" i="13"/>
  <c r="AC127" i="13"/>
  <c r="AB127" i="13"/>
  <c r="AA127" i="13"/>
  <c r="AM127" i="13" s="1"/>
  <c r="W127" i="13"/>
  <c r="Z127" i="13" s="1"/>
  <c r="S127" i="13"/>
  <c r="R127" i="13"/>
  <c r="Q127" i="13"/>
  <c r="P127" i="13"/>
  <c r="O127" i="13"/>
  <c r="N127" i="13"/>
  <c r="M127" i="13"/>
  <c r="L127" i="13"/>
  <c r="K127" i="13"/>
  <c r="J127" i="13"/>
  <c r="I127" i="13"/>
  <c r="H127" i="13"/>
  <c r="G127" i="13"/>
  <c r="T127" i="13" s="1"/>
  <c r="D127" i="13"/>
  <c r="AL126" i="13"/>
  <c r="AK126" i="13"/>
  <c r="AJ126" i="13"/>
  <c r="AI126" i="13"/>
  <c r="AH126" i="13"/>
  <c r="AG126" i="13"/>
  <c r="AF126" i="13"/>
  <c r="AE126" i="13"/>
  <c r="AD126" i="13"/>
  <c r="AC126" i="13"/>
  <c r="AB126" i="13"/>
  <c r="AA126" i="13"/>
  <c r="W126" i="13"/>
  <c r="Z126" i="13" s="1"/>
  <c r="AM126" i="13" s="1"/>
  <c r="S126" i="13"/>
  <c r="R126" i="13"/>
  <c r="Q126" i="13"/>
  <c r="P126" i="13"/>
  <c r="O126" i="13"/>
  <c r="N126" i="13"/>
  <c r="M126" i="13"/>
  <c r="L126" i="13"/>
  <c r="K126" i="13"/>
  <c r="J126" i="13"/>
  <c r="I126" i="13"/>
  <c r="H126" i="13"/>
  <c r="G126" i="13"/>
  <c r="T126" i="13" s="1"/>
  <c r="D126" i="13"/>
  <c r="AL125" i="13"/>
  <c r="AK125" i="13"/>
  <c r="AJ125" i="13"/>
  <c r="AI125" i="13"/>
  <c r="AH125" i="13"/>
  <c r="AG125" i="13"/>
  <c r="AF125" i="13"/>
  <c r="AE125" i="13"/>
  <c r="AD125" i="13"/>
  <c r="AC125" i="13"/>
  <c r="AB125" i="13"/>
  <c r="AA125" i="13"/>
  <c r="W125" i="13"/>
  <c r="Z125" i="13" s="1"/>
  <c r="AM125" i="13" s="1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T125" i="13" s="1"/>
  <c r="G125" i="13"/>
  <c r="D125" i="13"/>
  <c r="Z124" i="13"/>
  <c r="S124" i="13"/>
  <c r="R124" i="13"/>
  <c r="Q124" i="13"/>
  <c r="P124" i="13"/>
  <c r="O124" i="13"/>
  <c r="N124" i="13"/>
  <c r="M124" i="13"/>
  <c r="L124" i="13"/>
  <c r="K124" i="13"/>
  <c r="J124" i="13"/>
  <c r="I124" i="13"/>
  <c r="H124" i="13"/>
  <c r="T124" i="13" s="1"/>
  <c r="G124" i="13"/>
  <c r="D124" i="13"/>
  <c r="AL122" i="13"/>
  <c r="AK122" i="13"/>
  <c r="AJ122" i="13"/>
  <c r="AI122" i="13"/>
  <c r="AH122" i="13"/>
  <c r="AG122" i="13"/>
  <c r="AF122" i="13"/>
  <c r="AE122" i="13"/>
  <c r="AD122" i="13"/>
  <c r="AC122" i="13"/>
  <c r="AB122" i="13"/>
  <c r="AA122" i="13"/>
  <c r="AM122" i="13" s="1"/>
  <c r="Z122" i="13"/>
  <c r="W122" i="13"/>
  <c r="S122" i="13"/>
  <c r="R122" i="13"/>
  <c r="Q122" i="13"/>
  <c r="P122" i="13"/>
  <c r="O122" i="13"/>
  <c r="N122" i="13"/>
  <c r="M122" i="13"/>
  <c r="L122" i="13"/>
  <c r="K122" i="13"/>
  <c r="J122" i="13"/>
  <c r="I122" i="13"/>
  <c r="H122" i="13"/>
  <c r="D122" i="13"/>
  <c r="G122" i="13" s="1"/>
  <c r="AL121" i="13"/>
  <c r="AK121" i="13"/>
  <c r="AJ121" i="13"/>
  <c r="AI121" i="13"/>
  <c r="AH121" i="13"/>
  <c r="AG121" i="13"/>
  <c r="AF121" i="13"/>
  <c r="AE121" i="13"/>
  <c r="AD121" i="13"/>
  <c r="AC121" i="13"/>
  <c r="AB121" i="13"/>
  <c r="AA121" i="13"/>
  <c r="AM121" i="13" s="1"/>
  <c r="W121" i="13"/>
  <c r="Z121" i="13" s="1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T121" i="13" s="1"/>
  <c r="D121" i="13"/>
  <c r="AL120" i="13"/>
  <c r="AK120" i="13"/>
  <c r="AJ120" i="13"/>
  <c r="AI120" i="13"/>
  <c r="AH120" i="13"/>
  <c r="AG120" i="13"/>
  <c r="AF120" i="13"/>
  <c r="AE120" i="13"/>
  <c r="AD120" i="13"/>
  <c r="AC120" i="13"/>
  <c r="AB120" i="13"/>
  <c r="AA120" i="13"/>
  <c r="W120" i="13"/>
  <c r="Z120" i="13" s="1"/>
  <c r="AM120" i="13" s="1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T120" i="13" s="1"/>
  <c r="D120" i="13"/>
  <c r="AL119" i="13"/>
  <c r="AK119" i="13"/>
  <c r="AJ119" i="13"/>
  <c r="AI119" i="13"/>
  <c r="AH119" i="13"/>
  <c r="AG119" i="13"/>
  <c r="AF119" i="13"/>
  <c r="AE119" i="13"/>
  <c r="AD119" i="13"/>
  <c r="AC119" i="13"/>
  <c r="AB119" i="13"/>
  <c r="AA119" i="13"/>
  <c r="W119" i="13"/>
  <c r="Z119" i="13" s="1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T119" i="13" s="1"/>
  <c r="G119" i="13"/>
  <c r="D119" i="13"/>
  <c r="AL118" i="13"/>
  <c r="AK118" i="13"/>
  <c r="AJ118" i="13"/>
  <c r="AI118" i="13"/>
  <c r="AH118" i="13"/>
  <c r="AG118" i="13"/>
  <c r="AF118" i="13"/>
  <c r="AE118" i="13"/>
  <c r="AD118" i="13"/>
  <c r="AC118" i="13"/>
  <c r="AB118" i="13"/>
  <c r="AA118" i="13"/>
  <c r="Z118" i="13"/>
  <c r="AM118" i="13" s="1"/>
  <c r="W118" i="13"/>
  <c r="S118" i="13"/>
  <c r="R118" i="13"/>
  <c r="Q118" i="13"/>
  <c r="P118" i="13"/>
  <c r="O118" i="13"/>
  <c r="N118" i="13"/>
  <c r="M118" i="13"/>
  <c r="L118" i="13"/>
  <c r="K118" i="13"/>
  <c r="J118" i="13"/>
  <c r="I118" i="13"/>
  <c r="H118" i="13"/>
  <c r="D118" i="13"/>
  <c r="G118" i="13" s="1"/>
  <c r="AL117" i="13"/>
  <c r="AK117" i="13"/>
  <c r="AJ117" i="13"/>
  <c r="AI117" i="13"/>
  <c r="AH117" i="13"/>
  <c r="AG117" i="13"/>
  <c r="AF117" i="13"/>
  <c r="AE117" i="13"/>
  <c r="AD117" i="13"/>
  <c r="AC117" i="13"/>
  <c r="AB117" i="13"/>
  <c r="AA117" i="13"/>
  <c r="AM117" i="13" s="1"/>
  <c r="W117" i="13"/>
  <c r="Z117" i="13" s="1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T117" i="13" s="1"/>
  <c r="D117" i="13"/>
  <c r="AL116" i="13"/>
  <c r="AK116" i="13"/>
  <c r="AJ116" i="13"/>
  <c r="AI116" i="13"/>
  <c r="AH116" i="13"/>
  <c r="AG116" i="13"/>
  <c r="AF116" i="13"/>
  <c r="AE116" i="13"/>
  <c r="AD116" i="13"/>
  <c r="AC116" i="13"/>
  <c r="AB116" i="13"/>
  <c r="AA116" i="13"/>
  <c r="W116" i="13"/>
  <c r="Z116" i="13" s="1"/>
  <c r="S116" i="13"/>
  <c r="R116" i="13"/>
  <c r="Q116" i="13"/>
  <c r="P116" i="13"/>
  <c r="O116" i="13"/>
  <c r="N116" i="13"/>
  <c r="M116" i="13"/>
  <c r="L116" i="13"/>
  <c r="K116" i="13"/>
  <c r="J116" i="13"/>
  <c r="I116" i="13"/>
  <c r="H116" i="13"/>
  <c r="G116" i="13"/>
  <c r="T116" i="13" s="1"/>
  <c r="D116" i="13"/>
  <c r="AL115" i="13"/>
  <c r="AK115" i="13"/>
  <c r="AJ115" i="13"/>
  <c r="AI115" i="13"/>
  <c r="AH115" i="13"/>
  <c r="AG115" i="13"/>
  <c r="AF115" i="13"/>
  <c r="AE115" i="13"/>
  <c r="AD115" i="13"/>
  <c r="AC115" i="13"/>
  <c r="AB115" i="13"/>
  <c r="AA115" i="13"/>
  <c r="W115" i="13"/>
  <c r="Z115" i="13" s="1"/>
  <c r="S115" i="13"/>
  <c r="R115" i="13"/>
  <c r="Q115" i="13"/>
  <c r="P115" i="13"/>
  <c r="O115" i="13"/>
  <c r="N115" i="13"/>
  <c r="M115" i="13"/>
  <c r="L115" i="13"/>
  <c r="K115" i="13"/>
  <c r="J115" i="13"/>
  <c r="I115" i="13"/>
  <c r="H115" i="13"/>
  <c r="T115" i="13" s="1"/>
  <c r="G115" i="13"/>
  <c r="D115" i="13"/>
  <c r="AL114" i="13"/>
  <c r="AK114" i="13"/>
  <c r="AJ114" i="13"/>
  <c r="AI114" i="13"/>
  <c r="AH114" i="13"/>
  <c r="AG114" i="13"/>
  <c r="AF114" i="13"/>
  <c r="AE114" i="13"/>
  <c r="AD114" i="13"/>
  <c r="AC114" i="13"/>
  <c r="AB114" i="13"/>
  <c r="AA114" i="13"/>
  <c r="Z114" i="13"/>
  <c r="AM114" i="13" s="1"/>
  <c r="W114" i="13"/>
  <c r="S114" i="13"/>
  <c r="R114" i="13"/>
  <c r="Q114" i="13"/>
  <c r="P114" i="13"/>
  <c r="O114" i="13"/>
  <c r="N114" i="13"/>
  <c r="M114" i="13"/>
  <c r="L114" i="13"/>
  <c r="K114" i="13"/>
  <c r="J114" i="13"/>
  <c r="I114" i="13"/>
  <c r="H114" i="13"/>
  <c r="D114" i="13"/>
  <c r="G114" i="13" s="1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AM113" i="13" s="1"/>
  <c r="W113" i="13"/>
  <c r="Z113" i="13" s="1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T113" i="13" s="1"/>
  <c r="D113" i="13"/>
  <c r="Z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T112" i="13" s="1"/>
  <c r="D112" i="13"/>
  <c r="AL110" i="13"/>
  <c r="AK110" i="13"/>
  <c r="AJ110" i="13"/>
  <c r="AI110" i="13"/>
  <c r="AH110" i="13"/>
  <c r="AG110" i="13"/>
  <c r="AF110" i="13"/>
  <c r="AE110" i="13"/>
  <c r="AD110" i="13"/>
  <c r="AC110" i="13"/>
  <c r="AB110" i="13"/>
  <c r="AA110" i="13"/>
  <c r="W110" i="13"/>
  <c r="Z110" i="13" s="1"/>
  <c r="AM110" i="13" s="1"/>
  <c r="S110" i="13"/>
  <c r="R110" i="13"/>
  <c r="Q110" i="13"/>
  <c r="P110" i="13"/>
  <c r="O110" i="13"/>
  <c r="N110" i="13"/>
  <c r="M110" i="13"/>
  <c r="L110" i="13"/>
  <c r="K110" i="13"/>
  <c r="J110" i="13"/>
  <c r="I110" i="13"/>
  <c r="H110" i="13"/>
  <c r="G110" i="13"/>
  <c r="T110" i="13" s="1"/>
  <c r="D110" i="13"/>
  <c r="AL109" i="13"/>
  <c r="AK109" i="13"/>
  <c r="AJ109" i="13"/>
  <c r="AI109" i="13"/>
  <c r="AH109" i="13"/>
  <c r="AG109" i="13"/>
  <c r="AF109" i="13"/>
  <c r="AE109" i="13"/>
  <c r="AD109" i="13"/>
  <c r="AC109" i="13"/>
  <c r="AB109" i="13"/>
  <c r="AA109" i="13"/>
  <c r="W109" i="13"/>
  <c r="Z109" i="13" s="1"/>
  <c r="AM109" i="13" s="1"/>
  <c r="S109" i="13"/>
  <c r="R109" i="13"/>
  <c r="Q109" i="13"/>
  <c r="P109" i="13"/>
  <c r="O109" i="13"/>
  <c r="N109" i="13"/>
  <c r="M109" i="13"/>
  <c r="L109" i="13"/>
  <c r="K109" i="13"/>
  <c r="J109" i="13"/>
  <c r="I109" i="13"/>
  <c r="H109" i="13"/>
  <c r="T109" i="13" s="1"/>
  <c r="G109" i="13"/>
  <c r="D109" i="13"/>
  <c r="AL108" i="13"/>
  <c r="AK108" i="13"/>
  <c r="AJ108" i="13"/>
  <c r="AI108" i="13"/>
  <c r="AH108" i="13"/>
  <c r="AG108" i="13"/>
  <c r="AF108" i="13"/>
  <c r="AE108" i="13"/>
  <c r="AD108" i="13"/>
  <c r="AC108" i="13"/>
  <c r="AB108" i="13"/>
  <c r="AA108" i="13"/>
  <c r="AM108" i="13" s="1"/>
  <c r="Z108" i="13"/>
  <c r="W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D108" i="13"/>
  <c r="G108" i="13" s="1"/>
  <c r="AI107" i="13"/>
  <c r="AC107" i="13"/>
  <c r="AB107" i="13"/>
  <c r="X107" i="13"/>
  <c r="S107" i="13"/>
  <c r="O107" i="13"/>
  <c r="H107" i="13"/>
  <c r="F107" i="13"/>
  <c r="D107" i="13"/>
  <c r="AL106" i="13"/>
  <c r="AK106" i="13"/>
  <c r="AJ106" i="13"/>
  <c r="AI106" i="13"/>
  <c r="AH106" i="13"/>
  <c r="AG106" i="13"/>
  <c r="AF106" i="13"/>
  <c r="AE106" i="13"/>
  <c r="AE107" i="13" s="1"/>
  <c r="AD106" i="13"/>
  <c r="AC106" i="13"/>
  <c r="AB106" i="13"/>
  <c r="AA106" i="13"/>
  <c r="AA107" i="13" s="1"/>
  <c r="Z106" i="13"/>
  <c r="W106" i="13"/>
  <c r="S106" i="13"/>
  <c r="R106" i="13"/>
  <c r="Q106" i="13"/>
  <c r="P106" i="13"/>
  <c r="O106" i="13"/>
  <c r="N106" i="13"/>
  <c r="M106" i="13"/>
  <c r="L106" i="13"/>
  <c r="K106" i="13"/>
  <c r="K107" i="13" s="1"/>
  <c r="J106" i="13"/>
  <c r="I106" i="13"/>
  <c r="H106" i="13"/>
  <c r="T106" i="13" s="1"/>
  <c r="G106" i="13"/>
  <c r="D106" i="13"/>
  <c r="AL105" i="13"/>
  <c r="AK105" i="13"/>
  <c r="AK107" i="13" s="1"/>
  <c r="AJ105" i="13"/>
  <c r="AI105" i="13"/>
  <c r="AH105" i="13"/>
  <c r="AG105" i="13"/>
  <c r="AG107" i="13" s="1"/>
  <c r="AF105" i="13"/>
  <c r="AE105" i="13"/>
  <c r="AD105" i="13"/>
  <c r="AC105" i="13"/>
  <c r="AB105" i="13"/>
  <c r="AA105" i="13"/>
  <c r="W105" i="13"/>
  <c r="Z105" i="13" s="1"/>
  <c r="S105" i="13"/>
  <c r="R105" i="13"/>
  <c r="Q105" i="13"/>
  <c r="Q107" i="13" s="1"/>
  <c r="P105" i="13"/>
  <c r="P107" i="13" s="1"/>
  <c r="O105" i="13"/>
  <c r="N105" i="13"/>
  <c r="M105" i="13"/>
  <c r="M107" i="13" s="1"/>
  <c r="L105" i="13"/>
  <c r="L107" i="13" s="1"/>
  <c r="K105" i="13"/>
  <c r="J105" i="13"/>
  <c r="I105" i="13"/>
  <c r="I107" i="13" s="1"/>
  <c r="H105" i="13"/>
  <c r="T105" i="13" s="1"/>
  <c r="D105" i="13"/>
  <c r="G105" i="13" s="1"/>
  <c r="G107" i="13" s="1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T104" i="13" s="1"/>
  <c r="D104" i="13"/>
  <c r="AL103" i="13"/>
  <c r="AK103" i="13"/>
  <c r="AJ103" i="13"/>
  <c r="AI103" i="13"/>
  <c r="AH103" i="13"/>
  <c r="AG103" i="13"/>
  <c r="AF103" i="13"/>
  <c r="AE103" i="13"/>
  <c r="AD103" i="13"/>
  <c r="AC103" i="13"/>
  <c r="AB103" i="13"/>
  <c r="AA103" i="13"/>
  <c r="W103" i="13"/>
  <c r="Z103" i="13" s="1"/>
  <c r="AM103" i="13" s="1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T103" i="13" s="1"/>
  <c r="D103" i="13"/>
  <c r="AL102" i="13"/>
  <c r="AK102" i="13"/>
  <c r="AJ102" i="13"/>
  <c r="AI102" i="13"/>
  <c r="AH102" i="13"/>
  <c r="AG102" i="13"/>
  <c r="AF102" i="13"/>
  <c r="AE102" i="13"/>
  <c r="AD102" i="13"/>
  <c r="AC102" i="13"/>
  <c r="AB102" i="13"/>
  <c r="AA102" i="13"/>
  <c r="W102" i="13"/>
  <c r="Z102" i="13" s="1"/>
  <c r="AM102" i="13" s="1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T102" i="13" s="1"/>
  <c r="G102" i="13"/>
  <c r="D102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T101" i="13" s="1"/>
  <c r="G101" i="13"/>
  <c r="D101" i="13"/>
  <c r="S100" i="13"/>
  <c r="R100" i="13"/>
  <c r="Q100" i="13"/>
  <c r="P100" i="13"/>
  <c r="O100" i="13"/>
  <c r="N100" i="13"/>
  <c r="M100" i="13"/>
  <c r="L100" i="13"/>
  <c r="K100" i="13"/>
  <c r="J100" i="13"/>
  <c r="I100" i="13"/>
  <c r="H100" i="13"/>
  <c r="D100" i="13"/>
  <c r="G100" i="13" s="1"/>
  <c r="AL99" i="13"/>
  <c r="AK99" i="13"/>
  <c r="AJ99" i="13"/>
  <c r="AI99" i="13"/>
  <c r="AH99" i="13"/>
  <c r="AG99" i="13"/>
  <c r="AF99" i="13"/>
  <c r="AE99" i="13"/>
  <c r="AD99" i="13"/>
  <c r="AC99" i="13"/>
  <c r="AB99" i="13"/>
  <c r="AA99" i="13"/>
  <c r="AM99" i="13" s="1"/>
  <c r="W99" i="13"/>
  <c r="Z99" i="13" s="1"/>
  <c r="S99" i="13"/>
  <c r="R99" i="13"/>
  <c r="Q99" i="13"/>
  <c r="P99" i="13"/>
  <c r="O99" i="13"/>
  <c r="N99" i="13"/>
  <c r="M99" i="13"/>
  <c r="L99" i="13"/>
  <c r="K99" i="13"/>
  <c r="J99" i="13"/>
  <c r="I99" i="13"/>
  <c r="H99" i="13"/>
  <c r="G99" i="13"/>
  <c r="T99" i="13" s="1"/>
  <c r="D99" i="13"/>
  <c r="AL98" i="13"/>
  <c r="AK98" i="13"/>
  <c r="AJ98" i="13"/>
  <c r="AI98" i="13"/>
  <c r="AH98" i="13"/>
  <c r="AG98" i="13"/>
  <c r="AF98" i="13"/>
  <c r="AE98" i="13"/>
  <c r="AD98" i="13"/>
  <c r="AC98" i="13"/>
  <c r="AB98" i="13"/>
  <c r="AA98" i="13"/>
  <c r="W98" i="13"/>
  <c r="Z98" i="13" s="1"/>
  <c r="AM98" i="13" s="1"/>
  <c r="S98" i="13"/>
  <c r="R98" i="13"/>
  <c r="Q98" i="13"/>
  <c r="P98" i="13"/>
  <c r="O98" i="13"/>
  <c r="N98" i="13"/>
  <c r="M98" i="13"/>
  <c r="L98" i="13"/>
  <c r="K98" i="13"/>
  <c r="J98" i="13"/>
  <c r="I98" i="13"/>
  <c r="H98" i="13"/>
  <c r="G98" i="13"/>
  <c r="T98" i="13" s="1"/>
  <c r="D98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D97" i="13"/>
  <c r="G97" i="13" s="1"/>
  <c r="AL96" i="13"/>
  <c r="AK96" i="13"/>
  <c r="AJ96" i="13"/>
  <c r="AI96" i="13"/>
  <c r="AH96" i="13"/>
  <c r="AG96" i="13"/>
  <c r="AF96" i="13"/>
  <c r="AE96" i="13"/>
  <c r="AD96" i="13"/>
  <c r="AC96" i="13"/>
  <c r="AB96" i="13"/>
  <c r="AA96" i="13"/>
  <c r="AM96" i="13" s="1"/>
  <c r="Z96" i="13"/>
  <c r="W96" i="13"/>
  <c r="S96" i="13"/>
  <c r="S136" i="13" s="1"/>
  <c r="S138" i="13" s="1"/>
  <c r="S144" i="13" s="1"/>
  <c r="R96" i="13"/>
  <c r="Q96" i="13"/>
  <c r="P96" i="13"/>
  <c r="O96" i="13"/>
  <c r="N96" i="13"/>
  <c r="M96" i="13"/>
  <c r="L96" i="13"/>
  <c r="K96" i="13"/>
  <c r="J96" i="13"/>
  <c r="I96" i="13"/>
  <c r="H96" i="13"/>
  <c r="G96" i="13"/>
  <c r="T96" i="13" s="1"/>
  <c r="D96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D95" i="13"/>
  <c r="G95" i="13" s="1"/>
  <c r="AL93" i="13"/>
  <c r="AK93" i="13"/>
  <c r="AJ93" i="13"/>
  <c r="AI93" i="13"/>
  <c r="AH93" i="13"/>
  <c r="AG93" i="13"/>
  <c r="AF93" i="13"/>
  <c r="AE93" i="13"/>
  <c r="AD93" i="13"/>
  <c r="AC93" i="13"/>
  <c r="AB93" i="13"/>
  <c r="AA93" i="13"/>
  <c r="AM93" i="13" s="1"/>
  <c r="W93" i="13"/>
  <c r="Z93" i="13" s="1"/>
  <c r="S93" i="13"/>
  <c r="R93" i="13"/>
  <c r="Q93" i="13"/>
  <c r="P93" i="13"/>
  <c r="O93" i="13"/>
  <c r="N93" i="13"/>
  <c r="M93" i="13"/>
  <c r="L93" i="13"/>
  <c r="K93" i="13"/>
  <c r="J93" i="13"/>
  <c r="I93" i="13"/>
  <c r="H93" i="13"/>
  <c r="G93" i="13"/>
  <c r="T93" i="13" s="1"/>
  <c r="D93" i="13"/>
  <c r="S92" i="13"/>
  <c r="R92" i="13"/>
  <c r="Q92" i="13"/>
  <c r="P92" i="13"/>
  <c r="O92" i="13"/>
  <c r="N92" i="13"/>
  <c r="M92" i="13"/>
  <c r="L92" i="13"/>
  <c r="K92" i="13"/>
  <c r="J92" i="13"/>
  <c r="I92" i="13"/>
  <c r="H92" i="13"/>
  <c r="D92" i="13"/>
  <c r="G92" i="13" s="1"/>
  <c r="AL91" i="13"/>
  <c r="AK91" i="13"/>
  <c r="AJ91" i="13"/>
  <c r="AI91" i="13"/>
  <c r="AH91" i="13"/>
  <c r="AG91" i="13"/>
  <c r="AF91" i="13"/>
  <c r="AE91" i="13"/>
  <c r="AD91" i="13"/>
  <c r="AC91" i="13"/>
  <c r="AB91" i="13"/>
  <c r="AA91" i="13"/>
  <c r="Z91" i="13"/>
  <c r="AM91" i="13" s="1"/>
  <c r="W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D91" i="13"/>
  <c r="G91" i="13" s="1"/>
  <c r="AL90" i="13"/>
  <c r="AK90" i="13"/>
  <c r="AJ90" i="13"/>
  <c r="AI90" i="13"/>
  <c r="AH90" i="13"/>
  <c r="AG90" i="13"/>
  <c r="AF90" i="13"/>
  <c r="AE90" i="13"/>
  <c r="AD90" i="13"/>
  <c r="AC90" i="13"/>
  <c r="AB90" i="13"/>
  <c r="AA90" i="13"/>
  <c r="AM90" i="13" s="1"/>
  <c r="Z90" i="13"/>
  <c r="W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T90" i="13" s="1"/>
  <c r="D90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D89" i="13"/>
  <c r="G89" i="13" s="1"/>
  <c r="AG88" i="13"/>
  <c r="Y88" i="13"/>
  <c r="Y136" i="13" s="1"/>
  <c r="X88" i="13"/>
  <c r="X136" i="13" s="1"/>
  <c r="X138" i="13" s="1"/>
  <c r="P88" i="13"/>
  <c r="N88" i="13"/>
  <c r="J88" i="13"/>
  <c r="I88" i="13"/>
  <c r="F88" i="13"/>
  <c r="F136" i="13" s="1"/>
  <c r="D88" i="13"/>
  <c r="AL86" i="13"/>
  <c r="AK86" i="13"/>
  <c r="AJ86" i="13"/>
  <c r="AJ88" i="13" s="1"/>
  <c r="AI86" i="13"/>
  <c r="AI88" i="13" s="1"/>
  <c r="AI136" i="13" s="1"/>
  <c r="AI138" i="13" s="1"/>
  <c r="AH86" i="13"/>
  <c r="AG86" i="13"/>
  <c r="AF86" i="13"/>
  <c r="AF88" i="13" s="1"/>
  <c r="AE86" i="13"/>
  <c r="AD86" i="13"/>
  <c r="AC86" i="13"/>
  <c r="AB86" i="13"/>
  <c r="AB88" i="13" s="1"/>
  <c r="AB136" i="13" s="1"/>
  <c r="AB138" i="13" s="1"/>
  <c r="AA86" i="13"/>
  <c r="AM86" i="13" s="1"/>
  <c r="W86" i="13"/>
  <c r="Z86" i="13" s="1"/>
  <c r="S86" i="13"/>
  <c r="R86" i="13"/>
  <c r="Q86" i="13"/>
  <c r="P86" i="13"/>
  <c r="O86" i="13"/>
  <c r="N86" i="13"/>
  <c r="M86" i="13"/>
  <c r="L86" i="13"/>
  <c r="L88" i="13" s="1"/>
  <c r="L136" i="13" s="1"/>
  <c r="L138" i="13" s="1"/>
  <c r="K86" i="13"/>
  <c r="J86" i="13"/>
  <c r="I86" i="13"/>
  <c r="H86" i="13"/>
  <c r="H88" i="13" s="1"/>
  <c r="G86" i="13"/>
  <c r="T86" i="13" s="1"/>
  <c r="D86" i="13"/>
  <c r="AL85" i="13"/>
  <c r="AL88" i="13" s="1"/>
  <c r="AK85" i="13"/>
  <c r="AK88" i="13" s="1"/>
  <c r="AJ85" i="13"/>
  <c r="AI85" i="13"/>
  <c r="AH85" i="13"/>
  <c r="AH88" i="13" s="1"/>
  <c r="AG85" i="13"/>
  <c r="AF85" i="13"/>
  <c r="AE85" i="13"/>
  <c r="AD85" i="13"/>
  <c r="AD88" i="13" s="1"/>
  <c r="AC85" i="13"/>
  <c r="AC88" i="13" s="1"/>
  <c r="AC136" i="13" s="1"/>
  <c r="AC138" i="13" s="1"/>
  <c r="AB85" i="13"/>
  <c r="AA85" i="13"/>
  <c r="W85" i="13"/>
  <c r="Z85" i="13" s="1"/>
  <c r="S85" i="13"/>
  <c r="S88" i="13" s="1"/>
  <c r="R85" i="13"/>
  <c r="R88" i="13" s="1"/>
  <c r="Q85" i="13"/>
  <c r="Q88" i="13" s="1"/>
  <c r="P85" i="13"/>
  <c r="O85" i="13"/>
  <c r="O88" i="13" s="1"/>
  <c r="N85" i="13"/>
  <c r="M85" i="13"/>
  <c r="M88" i="13" s="1"/>
  <c r="M136" i="13" s="1"/>
  <c r="M138" i="13" s="1"/>
  <c r="L85" i="13"/>
  <c r="K85" i="13"/>
  <c r="K88" i="13" s="1"/>
  <c r="J85" i="13"/>
  <c r="I85" i="13"/>
  <c r="H85" i="13"/>
  <c r="G85" i="13"/>
  <c r="D85" i="13"/>
  <c r="AL83" i="13"/>
  <c r="AK83" i="13"/>
  <c r="AK136" i="13" s="1"/>
  <c r="AK138" i="13" s="1"/>
  <c r="AJ83" i="13"/>
  <c r="AI83" i="13"/>
  <c r="AH83" i="13"/>
  <c r="AG83" i="13"/>
  <c r="AF83" i="13"/>
  <c r="AE83" i="13"/>
  <c r="AD83" i="13"/>
  <c r="AC83" i="13"/>
  <c r="AB83" i="13"/>
  <c r="AA83" i="13"/>
  <c r="W83" i="13"/>
  <c r="Z83" i="13" s="1"/>
  <c r="S83" i="13"/>
  <c r="R83" i="13"/>
  <c r="Q83" i="13"/>
  <c r="P83" i="13"/>
  <c r="O83" i="13"/>
  <c r="N83" i="13"/>
  <c r="M83" i="13"/>
  <c r="L83" i="13"/>
  <c r="K83" i="13"/>
  <c r="J83" i="13"/>
  <c r="I83" i="13"/>
  <c r="H83" i="13"/>
  <c r="T83" i="13" s="1"/>
  <c r="G83" i="13"/>
  <c r="D83" i="13"/>
  <c r="AL82" i="13"/>
  <c r="AK82" i="13"/>
  <c r="AJ82" i="13"/>
  <c r="AI82" i="13"/>
  <c r="AH82" i="13"/>
  <c r="AG82" i="13"/>
  <c r="AF82" i="13"/>
  <c r="AE82" i="13"/>
  <c r="AD82" i="13"/>
  <c r="AC82" i="13"/>
  <c r="AB82" i="13"/>
  <c r="AA82" i="13"/>
  <c r="Z82" i="13"/>
  <c r="AM82" i="13" s="1"/>
  <c r="W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D82" i="13"/>
  <c r="G82" i="13" s="1"/>
  <c r="AL81" i="13"/>
  <c r="AK81" i="13"/>
  <c r="AJ81" i="13"/>
  <c r="AI81" i="13"/>
  <c r="AH81" i="13"/>
  <c r="AG81" i="13"/>
  <c r="AF81" i="13"/>
  <c r="AE81" i="13"/>
  <c r="AD81" i="13"/>
  <c r="AC81" i="13"/>
  <c r="AB81" i="13"/>
  <c r="AA81" i="13"/>
  <c r="AM81" i="13" s="1"/>
  <c r="W81" i="13"/>
  <c r="Z81" i="13" s="1"/>
  <c r="S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T81" i="13" s="1"/>
  <c r="D81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D80" i="13"/>
  <c r="G80" i="13" s="1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AM77" i="13" s="1"/>
  <c r="W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D77" i="13"/>
  <c r="G77" i="13" s="1"/>
  <c r="AL76" i="13"/>
  <c r="AK76" i="13"/>
  <c r="AJ76" i="13"/>
  <c r="AI76" i="13"/>
  <c r="AH76" i="13"/>
  <c r="AG76" i="13"/>
  <c r="AF76" i="13"/>
  <c r="AE76" i="13"/>
  <c r="AD76" i="13"/>
  <c r="AC76" i="13"/>
  <c r="AB76" i="13"/>
  <c r="AA76" i="13"/>
  <c r="AM76" i="13" s="1"/>
  <c r="Z76" i="13"/>
  <c r="W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T76" i="13" s="1"/>
  <c r="D76" i="13"/>
  <c r="Y70" i="13"/>
  <c r="Z69" i="13"/>
  <c r="G69" i="13"/>
  <c r="E65" i="13"/>
  <c r="AC63" i="13"/>
  <c r="AA63" i="13"/>
  <c r="Y63" i="13"/>
  <c r="Y65" i="13" s="1"/>
  <c r="Y67" i="13" s="1"/>
  <c r="X63" i="13"/>
  <c r="W63" i="13"/>
  <c r="S63" i="13"/>
  <c r="F63" i="13"/>
  <c r="E63" i="13"/>
  <c r="AD62" i="13"/>
  <c r="AC62" i="13"/>
  <c r="AB62" i="13"/>
  <c r="AA62" i="13"/>
  <c r="AM62" i="13" s="1"/>
  <c r="Z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D62" i="13"/>
  <c r="Z61" i="13"/>
  <c r="AM61" i="13" s="1"/>
  <c r="S61" i="13"/>
  <c r="R61" i="13"/>
  <c r="Q61" i="13"/>
  <c r="P61" i="13"/>
  <c r="P63" i="13" s="1"/>
  <c r="O61" i="13"/>
  <c r="N61" i="13"/>
  <c r="M61" i="13"/>
  <c r="L61" i="13"/>
  <c r="L63" i="13" s="1"/>
  <c r="K61" i="13"/>
  <c r="K63" i="13" s="1"/>
  <c r="J61" i="13"/>
  <c r="I61" i="13"/>
  <c r="H61" i="13"/>
  <c r="H63" i="13" s="1"/>
  <c r="G61" i="13"/>
  <c r="D61" i="13"/>
  <c r="AL60" i="13"/>
  <c r="AL63" i="13" s="1"/>
  <c r="AK60" i="13"/>
  <c r="AK63" i="13" s="1"/>
  <c r="AJ60" i="13"/>
  <c r="AJ63" i="13" s="1"/>
  <c r="AI60" i="13"/>
  <c r="AI63" i="13" s="1"/>
  <c r="AH60" i="13"/>
  <c r="AH63" i="13" s="1"/>
  <c r="AG60" i="13"/>
  <c r="AG63" i="13" s="1"/>
  <c r="AF60" i="13"/>
  <c r="AF63" i="13" s="1"/>
  <c r="AE60" i="13"/>
  <c r="AE63" i="13" s="1"/>
  <c r="AD60" i="13"/>
  <c r="AD63" i="13" s="1"/>
  <c r="AC60" i="13"/>
  <c r="AB60" i="13"/>
  <c r="AB63" i="13" s="1"/>
  <c r="AA60" i="13"/>
  <c r="Z60" i="13"/>
  <c r="Z63" i="13" s="1"/>
  <c r="W60" i="13"/>
  <c r="S60" i="13"/>
  <c r="R60" i="13"/>
  <c r="R63" i="13" s="1"/>
  <c r="Q60" i="13"/>
  <c r="Q63" i="13" s="1"/>
  <c r="P60" i="13"/>
  <c r="O60" i="13"/>
  <c r="N60" i="13"/>
  <c r="N63" i="13" s="1"/>
  <c r="M60" i="13"/>
  <c r="M63" i="13" s="1"/>
  <c r="L60" i="13"/>
  <c r="K60" i="13"/>
  <c r="J60" i="13"/>
  <c r="J63" i="13" s="1"/>
  <c r="I60" i="13"/>
  <c r="I63" i="13" s="1"/>
  <c r="H60" i="13"/>
  <c r="D60" i="13"/>
  <c r="D63" i="13" s="1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AM59" i="13" s="1"/>
  <c r="W59" i="13"/>
  <c r="Z59" i="13" s="1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T59" i="13" s="1"/>
  <c r="D59" i="13"/>
  <c r="AL58" i="13"/>
  <c r="AK58" i="13"/>
  <c r="AJ58" i="13"/>
  <c r="AI58" i="13"/>
  <c r="AH58" i="13"/>
  <c r="AG58" i="13"/>
  <c r="AF58" i="13"/>
  <c r="AE58" i="13"/>
  <c r="AD58" i="13"/>
  <c r="AC58" i="13"/>
  <c r="AB58" i="13"/>
  <c r="AA58" i="13"/>
  <c r="W58" i="13"/>
  <c r="Z58" i="13" s="1"/>
  <c r="AM58" i="13" s="1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T58" i="13" s="1"/>
  <c r="D58" i="13"/>
  <c r="AL57" i="13"/>
  <c r="AK57" i="13"/>
  <c r="AJ57" i="13"/>
  <c r="AI57" i="13"/>
  <c r="AH57" i="13"/>
  <c r="AG57" i="13"/>
  <c r="AF57" i="13"/>
  <c r="AE57" i="13"/>
  <c r="AD57" i="13"/>
  <c r="AC57" i="13"/>
  <c r="AB57" i="13"/>
  <c r="AA57" i="13"/>
  <c r="W57" i="13"/>
  <c r="Z57" i="13" s="1"/>
  <c r="AM57" i="13" s="1"/>
  <c r="S57" i="13"/>
  <c r="R57" i="13"/>
  <c r="Q57" i="13"/>
  <c r="P57" i="13"/>
  <c r="O57" i="13"/>
  <c r="N57" i="13"/>
  <c r="M57" i="13"/>
  <c r="L57" i="13"/>
  <c r="K57" i="13"/>
  <c r="J57" i="13"/>
  <c r="I57" i="13"/>
  <c r="H57" i="13"/>
  <c r="T57" i="13" s="1"/>
  <c r="G57" i="13"/>
  <c r="D57" i="13"/>
  <c r="AL56" i="13"/>
  <c r="AK56" i="13"/>
  <c r="AJ56" i="13"/>
  <c r="AI56" i="13"/>
  <c r="AH56" i="13"/>
  <c r="AG56" i="13"/>
  <c r="AF56" i="13"/>
  <c r="AE56" i="13"/>
  <c r="AD56" i="13"/>
  <c r="AC56" i="13"/>
  <c r="AB56" i="13"/>
  <c r="AA56" i="13"/>
  <c r="Z56" i="13"/>
  <c r="AM56" i="13" s="1"/>
  <c r="W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D56" i="13"/>
  <c r="G56" i="13" s="1"/>
  <c r="T56" i="13" s="1"/>
  <c r="AL54" i="13"/>
  <c r="AK54" i="13"/>
  <c r="AJ54" i="13"/>
  <c r="AI54" i="13"/>
  <c r="AH54" i="13"/>
  <c r="AG54" i="13"/>
  <c r="AF54" i="13"/>
  <c r="AE54" i="13"/>
  <c r="AD54" i="13"/>
  <c r="AC54" i="13"/>
  <c r="AB54" i="13"/>
  <c r="AA54" i="13"/>
  <c r="AM54" i="13" s="1"/>
  <c r="W54" i="13"/>
  <c r="Z54" i="13" s="1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T54" i="13" s="1"/>
  <c r="D54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W53" i="13"/>
  <c r="Z53" i="13" s="1"/>
  <c r="AM53" i="13" s="1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T53" i="13" s="1"/>
  <c r="D53" i="13"/>
  <c r="X52" i="13"/>
  <c r="F52" i="13"/>
  <c r="E52" i="13"/>
  <c r="AL51" i="13"/>
  <c r="AK51" i="13"/>
  <c r="AJ51" i="13"/>
  <c r="AI51" i="13"/>
  <c r="AH51" i="13"/>
  <c r="AG51" i="13"/>
  <c r="AF51" i="13"/>
  <c r="AE51" i="13"/>
  <c r="AD51" i="13"/>
  <c r="AC51" i="13"/>
  <c r="AB51" i="13"/>
  <c r="AA51" i="13"/>
  <c r="W51" i="13"/>
  <c r="Z51" i="13" s="1"/>
  <c r="AM51" i="13" s="1"/>
  <c r="S51" i="13"/>
  <c r="R51" i="13"/>
  <c r="Q51" i="13"/>
  <c r="P51" i="13"/>
  <c r="O51" i="13"/>
  <c r="N51" i="13"/>
  <c r="M51" i="13"/>
  <c r="L51" i="13"/>
  <c r="K51" i="13"/>
  <c r="J51" i="13"/>
  <c r="I51" i="13"/>
  <c r="H51" i="13"/>
  <c r="T51" i="13" s="1"/>
  <c r="D51" i="13"/>
  <c r="G51" i="13" s="1"/>
  <c r="AL50" i="13"/>
  <c r="AK50" i="13"/>
  <c r="AJ50" i="13"/>
  <c r="AI50" i="13"/>
  <c r="AH50" i="13"/>
  <c r="AG50" i="13"/>
  <c r="AF50" i="13"/>
  <c r="AE50" i="13"/>
  <c r="AD50" i="13"/>
  <c r="AC50" i="13"/>
  <c r="AB50" i="13"/>
  <c r="AA50" i="13"/>
  <c r="Z50" i="13"/>
  <c r="AM50" i="13" s="1"/>
  <c r="W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D50" i="13"/>
  <c r="G50" i="13" s="1"/>
  <c r="T50" i="13" s="1"/>
  <c r="AL49" i="13"/>
  <c r="AK49" i="13"/>
  <c r="AJ49" i="13"/>
  <c r="AI49" i="13"/>
  <c r="AH49" i="13"/>
  <c r="AG49" i="13"/>
  <c r="AF49" i="13"/>
  <c r="AE49" i="13"/>
  <c r="AD49" i="13"/>
  <c r="AC49" i="13"/>
  <c r="AB49" i="13"/>
  <c r="AA49" i="13"/>
  <c r="Z49" i="13"/>
  <c r="W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D49" i="13"/>
  <c r="G49" i="13" s="1"/>
  <c r="T49" i="13" s="1"/>
  <c r="AL48" i="13"/>
  <c r="AK48" i="13"/>
  <c r="AJ48" i="13"/>
  <c r="AJ52" i="13" s="1"/>
  <c r="AI48" i="13"/>
  <c r="AH48" i="13"/>
  <c r="AG48" i="13"/>
  <c r="AF48" i="13"/>
  <c r="AE48" i="13"/>
  <c r="AD48" i="13"/>
  <c r="AC48" i="13"/>
  <c r="AB48" i="13"/>
  <c r="AA48" i="13"/>
  <c r="AM48" i="13" s="1"/>
  <c r="Z48" i="13"/>
  <c r="W48" i="13"/>
  <c r="S48" i="13"/>
  <c r="R48" i="13"/>
  <c r="Q48" i="13"/>
  <c r="P48" i="13"/>
  <c r="O48" i="13"/>
  <c r="N48" i="13"/>
  <c r="M48" i="13"/>
  <c r="L48" i="13"/>
  <c r="L52" i="13" s="1"/>
  <c r="K48" i="13"/>
  <c r="J48" i="13"/>
  <c r="I48" i="13"/>
  <c r="H48" i="13"/>
  <c r="T48" i="13" s="1"/>
  <c r="G48" i="13"/>
  <c r="D48" i="13"/>
  <c r="AL47" i="13"/>
  <c r="AK47" i="13"/>
  <c r="AK52" i="13" s="1"/>
  <c r="AJ47" i="13"/>
  <c r="AI47" i="13"/>
  <c r="AH47" i="13"/>
  <c r="AG47" i="13"/>
  <c r="AF47" i="13"/>
  <c r="AE47" i="13"/>
  <c r="AD47" i="13"/>
  <c r="AC47" i="13"/>
  <c r="AC52" i="13" s="1"/>
  <c r="AB47" i="13"/>
  <c r="AA47" i="13"/>
  <c r="W47" i="13"/>
  <c r="W52" i="13" s="1"/>
  <c r="S47" i="13"/>
  <c r="R47" i="13"/>
  <c r="R52" i="13" s="1"/>
  <c r="Q47" i="13"/>
  <c r="Q52" i="13" s="1"/>
  <c r="P47" i="13"/>
  <c r="O47" i="13"/>
  <c r="N47" i="13"/>
  <c r="M47" i="13"/>
  <c r="M52" i="13" s="1"/>
  <c r="L47" i="13"/>
  <c r="K47" i="13"/>
  <c r="J47" i="13"/>
  <c r="I47" i="13"/>
  <c r="H47" i="13"/>
  <c r="T47" i="13" s="1"/>
  <c r="D47" i="13"/>
  <c r="G47" i="13" s="1"/>
  <c r="Z46" i="13"/>
  <c r="AL45" i="13"/>
  <c r="AK45" i="13"/>
  <c r="AJ45" i="13"/>
  <c r="AI45" i="13"/>
  <c r="AI52" i="13" s="1"/>
  <c r="AH45" i="13"/>
  <c r="AG45" i="13"/>
  <c r="AG52" i="13" s="1"/>
  <c r="AF45" i="13"/>
  <c r="AF52" i="13" s="1"/>
  <c r="AE45" i="13"/>
  <c r="AE52" i="13" s="1"/>
  <c r="AD45" i="13"/>
  <c r="AC45" i="13"/>
  <c r="AB45" i="13"/>
  <c r="AB52" i="13" s="1"/>
  <c r="AA45" i="13"/>
  <c r="AM45" i="13" s="1"/>
  <c r="Z45" i="13"/>
  <c r="W45" i="13"/>
  <c r="S45" i="13"/>
  <c r="S52" i="13" s="1"/>
  <c r="R45" i="13"/>
  <c r="Q45" i="13"/>
  <c r="P45" i="13"/>
  <c r="P52" i="13" s="1"/>
  <c r="O45" i="13"/>
  <c r="O52" i="13" s="1"/>
  <c r="N45" i="13"/>
  <c r="N52" i="13" s="1"/>
  <c r="M45" i="13"/>
  <c r="L45" i="13"/>
  <c r="K45" i="13"/>
  <c r="K52" i="13" s="1"/>
  <c r="J45" i="13"/>
  <c r="J52" i="13" s="1"/>
  <c r="I45" i="13"/>
  <c r="I52" i="13" s="1"/>
  <c r="H45" i="13"/>
  <c r="H52" i="13" s="1"/>
  <c r="G45" i="13"/>
  <c r="D45" i="13"/>
  <c r="D52" i="13" s="1"/>
  <c r="X43" i="13"/>
  <c r="R43" i="13"/>
  <c r="N43" i="13"/>
  <c r="J43" i="13"/>
  <c r="F43" i="13"/>
  <c r="AL42" i="13"/>
  <c r="AL43" i="13" s="1"/>
  <c r="AK42" i="13"/>
  <c r="AK43" i="13" s="1"/>
  <c r="AJ42" i="13"/>
  <c r="AI42" i="13"/>
  <c r="AH42" i="13"/>
  <c r="AH43" i="13" s="1"/>
  <c r="AG42" i="13"/>
  <c r="AG43" i="13" s="1"/>
  <c r="AF42" i="13"/>
  <c r="AE42" i="13"/>
  <c r="AD42" i="13"/>
  <c r="AD43" i="13" s="1"/>
  <c r="AC42" i="13"/>
  <c r="AC43" i="13" s="1"/>
  <c r="AB42" i="13"/>
  <c r="AA42" i="13"/>
  <c r="W42" i="13"/>
  <c r="W43" i="13" s="1"/>
  <c r="S42" i="13"/>
  <c r="R42" i="13"/>
  <c r="Q42" i="13"/>
  <c r="Q43" i="13" s="1"/>
  <c r="P42" i="13"/>
  <c r="O42" i="13"/>
  <c r="N42" i="13"/>
  <c r="M42" i="13"/>
  <c r="M43" i="13" s="1"/>
  <c r="L42" i="13"/>
  <c r="K42" i="13"/>
  <c r="J42" i="13"/>
  <c r="I42" i="13"/>
  <c r="I43" i="13" s="1"/>
  <c r="H42" i="13"/>
  <c r="D42" i="13"/>
  <c r="G42" i="13" s="1"/>
  <c r="T42" i="13" s="1"/>
  <c r="AL41" i="13"/>
  <c r="AK41" i="13"/>
  <c r="AJ41" i="13"/>
  <c r="AJ43" i="13" s="1"/>
  <c r="AI41" i="13"/>
  <c r="AI43" i="13" s="1"/>
  <c r="AH41" i="13"/>
  <c r="AG41" i="13"/>
  <c r="AF41" i="13"/>
  <c r="AF43" i="13" s="1"/>
  <c r="AE41" i="13"/>
  <c r="AE43" i="13" s="1"/>
  <c r="AD41" i="13"/>
  <c r="AC41" i="13"/>
  <c r="AB41" i="13"/>
  <c r="AB43" i="13" s="1"/>
  <c r="AA41" i="13"/>
  <c r="AA43" i="13" s="1"/>
  <c r="Z41" i="13"/>
  <c r="W41" i="13"/>
  <c r="S41" i="13"/>
  <c r="S43" i="13" s="1"/>
  <c r="R41" i="13"/>
  <c r="Q41" i="13"/>
  <c r="P41" i="13"/>
  <c r="P43" i="13" s="1"/>
  <c r="O41" i="13"/>
  <c r="O43" i="13" s="1"/>
  <c r="N41" i="13"/>
  <c r="M41" i="13"/>
  <c r="L41" i="13"/>
  <c r="L43" i="13" s="1"/>
  <c r="K41" i="13"/>
  <c r="K43" i="13" s="1"/>
  <c r="J41" i="13"/>
  <c r="I41" i="13"/>
  <c r="H41" i="13"/>
  <c r="H43" i="13" s="1"/>
  <c r="G41" i="13"/>
  <c r="D41" i="13"/>
  <c r="D43" i="13" s="1"/>
  <c r="Z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T38" i="13" s="1"/>
  <c r="D38" i="13"/>
  <c r="AL36" i="13"/>
  <c r="AK36" i="13"/>
  <c r="AJ36" i="13"/>
  <c r="AI36" i="13"/>
  <c r="AH36" i="13"/>
  <c r="AG36" i="13"/>
  <c r="AF36" i="13"/>
  <c r="AE36" i="13"/>
  <c r="AD36" i="13"/>
  <c r="AC36" i="13"/>
  <c r="AB36" i="13"/>
  <c r="AA36" i="13"/>
  <c r="W36" i="13"/>
  <c r="Z36" i="13" s="1"/>
  <c r="AM36" i="13" s="1"/>
  <c r="S36" i="13"/>
  <c r="R36" i="13"/>
  <c r="Q36" i="13"/>
  <c r="P36" i="13"/>
  <c r="O36" i="13"/>
  <c r="N36" i="13"/>
  <c r="M36" i="13"/>
  <c r="L36" i="13"/>
  <c r="K36" i="13"/>
  <c r="J36" i="13"/>
  <c r="I36" i="13"/>
  <c r="H36" i="13"/>
  <c r="D36" i="13"/>
  <c r="G36" i="13" s="1"/>
  <c r="T36" i="13" s="1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AM35" i="13" s="1"/>
  <c r="Z35" i="13"/>
  <c r="W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T35" i="13" s="1"/>
  <c r="D35" i="13"/>
  <c r="AL34" i="13"/>
  <c r="AK34" i="13"/>
  <c r="AJ34" i="13"/>
  <c r="AI34" i="13"/>
  <c r="AH34" i="13"/>
  <c r="AG34" i="13"/>
  <c r="AF34" i="13"/>
  <c r="AE34" i="13"/>
  <c r="AD34" i="13"/>
  <c r="AC34" i="13"/>
  <c r="AB34" i="13"/>
  <c r="AA34" i="13"/>
  <c r="W34" i="13"/>
  <c r="Z34" i="13" s="1"/>
  <c r="AM34" i="13" s="1"/>
  <c r="S34" i="13"/>
  <c r="R34" i="13"/>
  <c r="Q34" i="13"/>
  <c r="P34" i="13"/>
  <c r="O34" i="13"/>
  <c r="N34" i="13"/>
  <c r="M34" i="13"/>
  <c r="L34" i="13"/>
  <c r="K34" i="13"/>
  <c r="J34" i="13"/>
  <c r="I34" i="13"/>
  <c r="H34" i="13"/>
  <c r="D34" i="13"/>
  <c r="G34" i="13" s="1"/>
  <c r="T34" i="13" s="1"/>
  <c r="X33" i="13"/>
  <c r="P33" i="13"/>
  <c r="L33" i="13"/>
  <c r="H33" i="13"/>
  <c r="F33" i="13"/>
  <c r="AL32" i="13"/>
  <c r="AK32" i="13"/>
  <c r="AJ32" i="13"/>
  <c r="AJ33" i="13" s="1"/>
  <c r="AI32" i="13"/>
  <c r="AI33" i="13" s="1"/>
  <c r="AH32" i="13"/>
  <c r="AG32" i="13"/>
  <c r="AF32" i="13"/>
  <c r="AF33" i="13" s="1"/>
  <c r="AE32" i="13"/>
  <c r="AE33" i="13" s="1"/>
  <c r="AD32" i="13"/>
  <c r="AC32" i="13"/>
  <c r="AB32" i="13"/>
  <c r="AB33" i="13" s="1"/>
  <c r="AA32" i="13"/>
  <c r="AM32" i="13" s="1"/>
  <c r="Z32" i="13"/>
  <c r="W32" i="13"/>
  <c r="S32" i="13"/>
  <c r="S33" i="13" s="1"/>
  <c r="S65" i="13" s="1"/>
  <c r="R32" i="13"/>
  <c r="Q32" i="13"/>
  <c r="P32" i="13"/>
  <c r="O32" i="13"/>
  <c r="O33" i="13" s="1"/>
  <c r="N32" i="13"/>
  <c r="M32" i="13"/>
  <c r="L32" i="13"/>
  <c r="K32" i="13"/>
  <c r="K33" i="13" s="1"/>
  <c r="J32" i="13"/>
  <c r="I32" i="13"/>
  <c r="H32" i="13"/>
  <c r="G32" i="13"/>
  <c r="T32" i="13" s="1"/>
  <c r="D32" i="13"/>
  <c r="AL31" i="13"/>
  <c r="AL33" i="13" s="1"/>
  <c r="AK31" i="13"/>
  <c r="AK33" i="13" s="1"/>
  <c r="AJ31" i="13"/>
  <c r="AI31" i="13"/>
  <c r="AH31" i="13"/>
  <c r="AH33" i="13" s="1"/>
  <c r="AG31" i="13"/>
  <c r="AG33" i="13" s="1"/>
  <c r="AF31" i="13"/>
  <c r="AE31" i="13"/>
  <c r="AD31" i="13"/>
  <c r="AD33" i="13" s="1"/>
  <c r="AC31" i="13"/>
  <c r="AC33" i="13" s="1"/>
  <c r="AB31" i="13"/>
  <c r="AA31" i="13"/>
  <c r="W31" i="13"/>
  <c r="W33" i="13" s="1"/>
  <c r="W65" i="13" s="1"/>
  <c r="S31" i="13"/>
  <c r="R31" i="13"/>
  <c r="R33" i="13" s="1"/>
  <c r="Q31" i="13"/>
  <c r="Q33" i="13" s="1"/>
  <c r="Q65" i="13" s="1"/>
  <c r="P31" i="13"/>
  <c r="O31" i="13"/>
  <c r="N31" i="13"/>
  <c r="N33" i="13" s="1"/>
  <c r="M31" i="13"/>
  <c r="M33" i="13" s="1"/>
  <c r="M65" i="13" s="1"/>
  <c r="L31" i="13"/>
  <c r="K31" i="13"/>
  <c r="J31" i="13"/>
  <c r="J33" i="13" s="1"/>
  <c r="I31" i="13"/>
  <c r="I33" i="13" s="1"/>
  <c r="I65" i="13" s="1"/>
  <c r="H31" i="13"/>
  <c r="D31" i="13"/>
  <c r="D33" i="13" s="1"/>
  <c r="AL30" i="13"/>
  <c r="AK30" i="13"/>
  <c r="AJ30" i="13"/>
  <c r="AI30" i="13"/>
  <c r="AH30" i="13"/>
  <c r="AG30" i="13"/>
  <c r="AF30" i="13"/>
  <c r="AE30" i="13"/>
  <c r="AD30" i="13"/>
  <c r="AC30" i="13"/>
  <c r="AB30" i="13"/>
  <c r="AA30" i="13"/>
  <c r="AM30" i="13" s="1"/>
  <c r="Z30" i="13"/>
  <c r="W30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AM29" i="13" s="1"/>
  <c r="W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D29" i="13"/>
  <c r="G29" i="13" s="1"/>
  <c r="T29" i="13" s="1"/>
  <c r="AL28" i="13"/>
  <c r="AK28" i="13"/>
  <c r="AJ28" i="13"/>
  <c r="AI28" i="13"/>
  <c r="AH28" i="13"/>
  <c r="AG28" i="13"/>
  <c r="AF28" i="13"/>
  <c r="AE28" i="13"/>
  <c r="AD28" i="13"/>
  <c r="AC28" i="13"/>
  <c r="AB28" i="13"/>
  <c r="AA28" i="13"/>
  <c r="W28" i="13"/>
  <c r="Z28" i="13" s="1"/>
  <c r="AM28" i="13" s="1"/>
  <c r="S28" i="13"/>
  <c r="R28" i="13"/>
  <c r="Q28" i="13"/>
  <c r="P28" i="13"/>
  <c r="O28" i="13"/>
  <c r="N28" i="13"/>
  <c r="M28" i="13"/>
  <c r="L28" i="13"/>
  <c r="K28" i="13"/>
  <c r="J28" i="13"/>
  <c r="I28" i="13"/>
  <c r="H28" i="13"/>
  <c r="T28" i="13" s="1"/>
  <c r="G28" i="13"/>
  <c r="D28" i="13"/>
  <c r="AL27" i="13"/>
  <c r="AK27" i="13"/>
  <c r="AJ27" i="13"/>
  <c r="AI27" i="13"/>
  <c r="AH27" i="13"/>
  <c r="AG27" i="13"/>
  <c r="AF27" i="13"/>
  <c r="AE27" i="13"/>
  <c r="AD27" i="13"/>
  <c r="AC27" i="13"/>
  <c r="AB27" i="13"/>
  <c r="AA27" i="13"/>
  <c r="Z27" i="13"/>
  <c r="AM27" i="13" s="1"/>
  <c r="W27" i="13"/>
  <c r="S27" i="13"/>
  <c r="R27" i="13"/>
  <c r="Q27" i="13"/>
  <c r="P27" i="13"/>
  <c r="O27" i="13"/>
  <c r="N27" i="13"/>
  <c r="M27" i="13"/>
  <c r="L27" i="13"/>
  <c r="K27" i="13"/>
  <c r="J27" i="13"/>
  <c r="I27" i="13"/>
  <c r="H27" i="13"/>
  <c r="D27" i="13"/>
  <c r="G27" i="13" s="1"/>
  <c r="T27" i="13" s="1"/>
  <c r="AL26" i="13"/>
  <c r="AK26" i="13"/>
  <c r="AJ26" i="13"/>
  <c r="AI26" i="13"/>
  <c r="AH26" i="13"/>
  <c r="AG26" i="13"/>
  <c r="AF26" i="13"/>
  <c r="AE26" i="13"/>
  <c r="AD26" i="13"/>
  <c r="AC26" i="13"/>
  <c r="AB26" i="13"/>
  <c r="AA26" i="13"/>
  <c r="W26" i="13"/>
  <c r="Z26" i="13" s="1"/>
  <c r="AM26" i="13" s="1"/>
  <c r="S26" i="13"/>
  <c r="R26" i="13"/>
  <c r="Q26" i="13"/>
  <c r="P26" i="13"/>
  <c r="O26" i="13"/>
  <c r="N26" i="13"/>
  <c r="M26" i="13"/>
  <c r="L26" i="13"/>
  <c r="K26" i="13"/>
  <c r="J26" i="13"/>
  <c r="I26" i="13"/>
  <c r="H26" i="13"/>
  <c r="T26" i="13" s="1"/>
  <c r="G26" i="13"/>
  <c r="D26" i="13"/>
  <c r="AL22" i="13"/>
  <c r="AK22" i="13"/>
  <c r="AJ22" i="13"/>
  <c r="AI22" i="13"/>
  <c r="AH22" i="13"/>
  <c r="AG22" i="13"/>
  <c r="AF22" i="13"/>
  <c r="AE22" i="13"/>
  <c r="AD22" i="13"/>
  <c r="AC22" i="13"/>
  <c r="AB22" i="13"/>
  <c r="AA22" i="13"/>
  <c r="Z22" i="13"/>
  <c r="AM22" i="13" s="1"/>
  <c r="W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D22" i="13"/>
  <c r="G22" i="13" s="1"/>
  <c r="T22" i="13" s="1"/>
  <c r="AL21" i="13"/>
  <c r="AK21" i="13"/>
  <c r="AJ21" i="13"/>
  <c r="AI21" i="13"/>
  <c r="AH21" i="13"/>
  <c r="AG21" i="13"/>
  <c r="AF21" i="13"/>
  <c r="AE21" i="13"/>
  <c r="AD21" i="13"/>
  <c r="AC21" i="13"/>
  <c r="AB21" i="13"/>
  <c r="AA21" i="13"/>
  <c r="W21" i="13"/>
  <c r="Z21" i="13" s="1"/>
  <c r="AM21" i="13" s="1"/>
  <c r="S21" i="13"/>
  <c r="R21" i="13"/>
  <c r="Q21" i="13"/>
  <c r="P21" i="13"/>
  <c r="O21" i="13"/>
  <c r="N21" i="13"/>
  <c r="M21" i="13"/>
  <c r="L21" i="13"/>
  <c r="K21" i="13"/>
  <c r="J21" i="13"/>
  <c r="I21" i="13"/>
  <c r="H21" i="13"/>
  <c r="T21" i="13" s="1"/>
  <c r="G21" i="13"/>
  <c r="D21" i="13"/>
  <c r="AL20" i="13"/>
  <c r="AK20" i="13"/>
  <c r="AJ20" i="13"/>
  <c r="AI20" i="13"/>
  <c r="AH20" i="13"/>
  <c r="AG20" i="13"/>
  <c r="AF20" i="13"/>
  <c r="AE20" i="13"/>
  <c r="AD20" i="13"/>
  <c r="AC20" i="13"/>
  <c r="AB20" i="13"/>
  <c r="AA20" i="13"/>
  <c r="Z20" i="13"/>
  <c r="AM20" i="13" s="1"/>
  <c r="W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D20" i="13"/>
  <c r="G20" i="13" s="1"/>
  <c r="T20" i="13" s="1"/>
  <c r="AL19" i="13"/>
  <c r="AK19" i="13"/>
  <c r="AJ19" i="13"/>
  <c r="AI19" i="13"/>
  <c r="AH19" i="13"/>
  <c r="AG19" i="13"/>
  <c r="AF19" i="13"/>
  <c r="AE19" i="13"/>
  <c r="AD19" i="13"/>
  <c r="AC19" i="13"/>
  <c r="AB19" i="13"/>
  <c r="AA19" i="13"/>
  <c r="W19" i="13"/>
  <c r="Z19" i="13" s="1"/>
  <c r="AM19" i="13" s="1"/>
  <c r="S19" i="13"/>
  <c r="R19" i="13"/>
  <c r="Q19" i="13"/>
  <c r="P19" i="13"/>
  <c r="O19" i="13"/>
  <c r="N19" i="13"/>
  <c r="M19" i="13"/>
  <c r="L19" i="13"/>
  <c r="K19" i="13"/>
  <c r="J19" i="13"/>
  <c r="I19" i="13"/>
  <c r="H19" i="13"/>
  <c r="T19" i="13" s="1"/>
  <c r="G19" i="13"/>
  <c r="D19" i="13"/>
  <c r="Z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T18" i="13" s="1"/>
  <c r="G18" i="13"/>
  <c r="D18" i="13"/>
  <c r="AL15" i="13"/>
  <c r="AK15" i="13"/>
  <c r="AJ15" i="13"/>
  <c r="AI15" i="13"/>
  <c r="AH15" i="13"/>
  <c r="AG15" i="13"/>
  <c r="AF15" i="13"/>
  <c r="AE15" i="13"/>
  <c r="AD15" i="13"/>
  <c r="AC15" i="13"/>
  <c r="AB15" i="13"/>
  <c r="AA15" i="13"/>
  <c r="Z15" i="13"/>
  <c r="AM15" i="13" s="1"/>
  <c r="W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D15" i="13"/>
  <c r="G15" i="13" s="1"/>
  <c r="T15" i="13" s="1"/>
  <c r="AL14" i="13"/>
  <c r="AK14" i="13"/>
  <c r="AJ14" i="13"/>
  <c r="AI14" i="13"/>
  <c r="AH14" i="13"/>
  <c r="AG14" i="13"/>
  <c r="AF14" i="13"/>
  <c r="AE14" i="13"/>
  <c r="AD14" i="13"/>
  <c r="AC14" i="13"/>
  <c r="AB14" i="13"/>
  <c r="AA14" i="13"/>
  <c r="W14" i="13"/>
  <c r="Z14" i="13" s="1"/>
  <c r="AM14" i="13" s="1"/>
  <c r="S14" i="13"/>
  <c r="R14" i="13"/>
  <c r="Q14" i="13"/>
  <c r="P14" i="13"/>
  <c r="O14" i="13"/>
  <c r="N14" i="13"/>
  <c r="M14" i="13"/>
  <c r="L14" i="13"/>
  <c r="K14" i="13"/>
  <c r="J14" i="13"/>
  <c r="I14" i="13"/>
  <c r="H14" i="13"/>
  <c r="T14" i="13" s="1"/>
  <c r="G14" i="13"/>
  <c r="D14" i="13"/>
  <c r="AL13" i="13"/>
  <c r="AK13" i="13"/>
  <c r="AJ13" i="13"/>
  <c r="AI13" i="13"/>
  <c r="AH13" i="13"/>
  <c r="AG13" i="13"/>
  <c r="AF13" i="13"/>
  <c r="AE13" i="13"/>
  <c r="AD13" i="13"/>
  <c r="AC13" i="13"/>
  <c r="AB13" i="13"/>
  <c r="AA13" i="13"/>
  <c r="Z13" i="13"/>
  <c r="AM13" i="13" s="1"/>
  <c r="W13" i="13"/>
  <c r="S13" i="13"/>
  <c r="R13" i="13"/>
  <c r="Q13" i="13"/>
  <c r="P13" i="13"/>
  <c r="O13" i="13"/>
  <c r="N13" i="13"/>
  <c r="M13" i="13"/>
  <c r="L13" i="13"/>
  <c r="K13" i="13"/>
  <c r="J13" i="13"/>
  <c r="I13" i="13"/>
  <c r="H13" i="13"/>
  <c r="D13" i="13"/>
  <c r="G13" i="13" s="1"/>
  <c r="T13" i="13" s="1"/>
  <c r="AL12" i="13"/>
  <c r="AK12" i="13"/>
  <c r="AJ12" i="13"/>
  <c r="AI12" i="13"/>
  <c r="AH12" i="13"/>
  <c r="AG12" i="13"/>
  <c r="AF12" i="13"/>
  <c r="AE12" i="13"/>
  <c r="AD12" i="13"/>
  <c r="AC12" i="13"/>
  <c r="AB12" i="13"/>
  <c r="AA12" i="13"/>
  <c r="W12" i="13"/>
  <c r="Z12" i="13" s="1"/>
  <c r="AM12" i="13" s="1"/>
  <c r="S12" i="13"/>
  <c r="R12" i="13"/>
  <c r="Q12" i="13"/>
  <c r="P12" i="13"/>
  <c r="O12" i="13"/>
  <c r="N12" i="13"/>
  <c r="M12" i="13"/>
  <c r="L12" i="13"/>
  <c r="K12" i="13"/>
  <c r="J12" i="13"/>
  <c r="I12" i="13"/>
  <c r="H12" i="13"/>
  <c r="T12" i="13" s="1"/>
  <c r="G12" i="13"/>
  <c r="D12" i="13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AM11" i="13" s="1"/>
  <c r="W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D11" i="13"/>
  <c r="G11" i="13" s="1"/>
  <c r="T11" i="13" s="1"/>
  <c r="AL8" i="13"/>
  <c r="AK8" i="13"/>
  <c r="AJ8" i="13"/>
  <c r="AI8" i="13"/>
  <c r="AH8" i="13"/>
  <c r="AG8" i="13"/>
  <c r="AF8" i="13"/>
  <c r="AE8" i="13"/>
  <c r="AD8" i="13"/>
  <c r="AC8" i="13"/>
  <c r="AB8" i="13"/>
  <c r="AA8" i="13"/>
  <c r="W8" i="13"/>
  <c r="Z8" i="13" s="1"/>
  <c r="AM8" i="13" s="1"/>
  <c r="S8" i="13"/>
  <c r="R8" i="13"/>
  <c r="Q8" i="13"/>
  <c r="P8" i="13"/>
  <c r="O8" i="13"/>
  <c r="N8" i="13"/>
  <c r="M8" i="13"/>
  <c r="L8" i="13"/>
  <c r="K8" i="13"/>
  <c r="J8" i="13"/>
  <c r="I8" i="13"/>
  <c r="H8" i="13"/>
  <c r="T8" i="13" s="1"/>
  <c r="G8" i="13"/>
  <c r="D8" i="13"/>
  <c r="Z7" i="13"/>
  <c r="S7" i="13"/>
  <c r="R7" i="13"/>
  <c r="Q7" i="13"/>
  <c r="P7" i="13"/>
  <c r="O7" i="13"/>
  <c r="N7" i="13"/>
  <c r="M7" i="13"/>
  <c r="L7" i="13"/>
  <c r="K7" i="13"/>
  <c r="J7" i="13"/>
  <c r="I7" i="13"/>
  <c r="H7" i="13"/>
  <c r="T7" i="13" s="1"/>
  <c r="G7" i="13"/>
  <c r="D7" i="13"/>
  <c r="AL4" i="13"/>
  <c r="AK4" i="13"/>
  <c r="AJ4" i="13"/>
  <c r="AI4" i="13"/>
  <c r="AH4" i="13"/>
  <c r="AG4" i="13"/>
  <c r="AF4" i="13"/>
  <c r="AE4" i="13"/>
  <c r="AD4" i="13"/>
  <c r="AC4" i="13"/>
  <c r="AB4" i="13"/>
  <c r="AA4" i="13"/>
  <c r="Z4" i="13"/>
  <c r="AM4" i="13" s="1"/>
  <c r="W4" i="13"/>
  <c r="S4" i="13"/>
  <c r="R4" i="13"/>
  <c r="Q4" i="13"/>
  <c r="P4" i="13"/>
  <c r="O4" i="13"/>
  <c r="N4" i="13"/>
  <c r="M4" i="13"/>
  <c r="L4" i="13"/>
  <c r="K4" i="13"/>
  <c r="J4" i="13"/>
  <c r="I4" i="13"/>
  <c r="H4" i="13"/>
  <c r="D4" i="13"/>
  <c r="G4" i="13" s="1"/>
  <c r="T4" i="13" s="1"/>
  <c r="AL3" i="13"/>
  <c r="AK3" i="13"/>
  <c r="AJ3" i="13"/>
  <c r="AI3" i="13"/>
  <c r="AH3" i="13"/>
  <c r="AG3" i="13"/>
  <c r="AF3" i="13"/>
  <c r="AE3" i="13"/>
  <c r="AD3" i="13"/>
  <c r="AC3" i="13"/>
  <c r="AB3" i="13"/>
  <c r="AA3" i="13"/>
  <c r="W3" i="13"/>
  <c r="Z3" i="13" s="1"/>
  <c r="AM3" i="13" s="1"/>
  <c r="S3" i="13"/>
  <c r="R3" i="13"/>
  <c r="Q3" i="13"/>
  <c r="P3" i="13"/>
  <c r="O3" i="13"/>
  <c r="N3" i="13"/>
  <c r="M3" i="13"/>
  <c r="L3" i="13"/>
  <c r="K3" i="13"/>
  <c r="J3" i="13"/>
  <c r="I3" i="13"/>
  <c r="H3" i="13"/>
  <c r="T3" i="13" s="1"/>
  <c r="G3" i="13"/>
  <c r="D3" i="13"/>
  <c r="F169" i="14" l="1"/>
  <c r="F173" i="14" s="1"/>
  <c r="N169" i="14"/>
  <c r="N173" i="14" s="1"/>
  <c r="P83" i="14"/>
  <c r="P87" i="14" s="1"/>
  <c r="J169" i="14"/>
  <c r="J173" i="14" s="1"/>
  <c r="D2" i="14"/>
  <c r="D83" i="14"/>
  <c r="D87" i="14" s="1"/>
  <c r="H83" i="14"/>
  <c r="H87" i="14" s="1"/>
  <c r="L83" i="14"/>
  <c r="L87" i="14" s="1"/>
  <c r="P96" i="14"/>
  <c r="P98" i="14" s="1"/>
  <c r="M169" i="14"/>
  <c r="M173" i="14" s="1"/>
  <c r="P120" i="14"/>
  <c r="P122" i="14"/>
  <c r="P124" i="14" s="1"/>
  <c r="P126" i="14"/>
  <c r="P136" i="14"/>
  <c r="P142" i="14"/>
  <c r="L146" i="14"/>
  <c r="L169" i="14" s="1"/>
  <c r="L173" i="14" s="1"/>
  <c r="P143" i="14"/>
  <c r="P148" i="14"/>
  <c r="P150" i="14"/>
  <c r="P152" i="14" s="1"/>
  <c r="P154" i="14"/>
  <c r="P155" i="14"/>
  <c r="P160" i="14"/>
  <c r="P162" i="14" s="1"/>
  <c r="P164" i="14"/>
  <c r="P171" i="14"/>
  <c r="C4" i="14"/>
  <c r="D1" i="14" s="1"/>
  <c r="O108" i="14"/>
  <c r="O169" i="14" s="1"/>
  <c r="O173" i="14" s="1"/>
  <c r="P113" i="14"/>
  <c r="E124" i="14"/>
  <c r="E169" i="14" s="1"/>
  <c r="E173" i="14" s="1"/>
  <c r="I124" i="14"/>
  <c r="I169" i="14" s="1"/>
  <c r="I173" i="14" s="1"/>
  <c r="M124" i="14"/>
  <c r="P165" i="14"/>
  <c r="I67" i="13"/>
  <c r="M145" i="13"/>
  <c r="M67" i="13"/>
  <c r="AE65" i="13"/>
  <c r="J65" i="13"/>
  <c r="N65" i="13"/>
  <c r="R65" i="13"/>
  <c r="K65" i="13"/>
  <c r="S215" i="13"/>
  <c r="S219" i="13" s="1"/>
  <c r="S145" i="13"/>
  <c r="S67" i="13"/>
  <c r="AB65" i="13"/>
  <c r="AF65" i="13"/>
  <c r="AJ65" i="13"/>
  <c r="G43" i="13"/>
  <c r="T43" i="13" s="1"/>
  <c r="AM63" i="13"/>
  <c r="H184" i="13"/>
  <c r="H208" i="13" s="1"/>
  <c r="W67" i="13"/>
  <c r="W71" i="13" s="1"/>
  <c r="W143" i="13" s="1"/>
  <c r="AM52" i="13"/>
  <c r="Q67" i="13"/>
  <c r="AI65" i="13"/>
  <c r="D65" i="13"/>
  <c r="AC65" i="13"/>
  <c r="AG65" i="13"/>
  <c r="AK65" i="13"/>
  <c r="H65" i="13"/>
  <c r="L65" i="13"/>
  <c r="AA33" i="13"/>
  <c r="AM41" i="13"/>
  <c r="G52" i="13"/>
  <c r="T61" i="13"/>
  <c r="E145" i="13"/>
  <c r="E67" i="13"/>
  <c r="N184" i="13"/>
  <c r="S184" i="13"/>
  <c r="S188" i="13" s="1"/>
  <c r="T41" i="13"/>
  <c r="Z42" i="13"/>
  <c r="T45" i="13"/>
  <c r="T52" i="13" s="1"/>
  <c r="Z47" i="13"/>
  <c r="AM47" i="13" s="1"/>
  <c r="AA52" i="13"/>
  <c r="AM60" i="13"/>
  <c r="T80" i="13"/>
  <c r="AM83" i="13"/>
  <c r="Q136" i="13"/>
  <c r="Q138" i="13" s="1"/>
  <c r="AA88" i="13"/>
  <c r="AA136" i="13" s="1"/>
  <c r="AA138" i="13" s="1"/>
  <c r="AE88" i="13"/>
  <c r="AE136" i="13" s="1"/>
  <c r="AE138" i="13" s="1"/>
  <c r="AJ136" i="13"/>
  <c r="AJ138" i="13" s="1"/>
  <c r="D136" i="13"/>
  <c r="D138" i="13" s="1"/>
  <c r="T92" i="13"/>
  <c r="T97" i="13"/>
  <c r="T100" i="13"/>
  <c r="T108" i="13"/>
  <c r="AM116" i="13"/>
  <c r="AM119" i="13"/>
  <c r="T122" i="13"/>
  <c r="AM134" i="13"/>
  <c r="G148" i="13"/>
  <c r="T146" i="13"/>
  <c r="L184" i="13"/>
  <c r="G31" i="13"/>
  <c r="F65" i="13"/>
  <c r="X65" i="13"/>
  <c r="G60" i="13"/>
  <c r="O63" i="13"/>
  <c r="O65" i="13" s="1"/>
  <c r="T77" i="13"/>
  <c r="T136" i="13" s="1"/>
  <c r="T82" i="13"/>
  <c r="P136" i="13"/>
  <c r="P138" i="13" s="1"/>
  <c r="T91" i="13"/>
  <c r="T95" i="13"/>
  <c r="AF107" i="13"/>
  <c r="AF136" i="13" s="1"/>
  <c r="AF138" i="13" s="1"/>
  <c r="AJ107" i="13"/>
  <c r="AM106" i="13"/>
  <c r="W107" i="13"/>
  <c r="AM115" i="13"/>
  <c r="T118" i="13"/>
  <c r="AM130" i="13"/>
  <c r="AM133" i="13"/>
  <c r="L148" i="13"/>
  <c r="G191" i="13"/>
  <c r="T191" i="13" s="1"/>
  <c r="D207" i="13"/>
  <c r="Q207" i="13"/>
  <c r="T193" i="13"/>
  <c r="Z213" i="13"/>
  <c r="P65" i="13"/>
  <c r="Z88" i="13"/>
  <c r="AM85" i="13"/>
  <c r="AG136" i="13"/>
  <c r="AG138" i="13" s="1"/>
  <c r="Z107" i="13"/>
  <c r="AM105" i="13"/>
  <c r="T134" i="13"/>
  <c r="Z31" i="13"/>
  <c r="Z52" i="13"/>
  <c r="AD52" i="13"/>
  <c r="AD65" i="13" s="1"/>
  <c r="AH52" i="13"/>
  <c r="AH65" i="13" s="1"/>
  <c r="AL52" i="13"/>
  <c r="AL65" i="13" s="1"/>
  <c r="AM49" i="13"/>
  <c r="T62" i="13"/>
  <c r="G88" i="13"/>
  <c r="G136" i="13" s="1"/>
  <c r="G138" i="13" s="1"/>
  <c r="T85" i="13"/>
  <c r="K136" i="13"/>
  <c r="K138" i="13" s="1"/>
  <c r="O136" i="13"/>
  <c r="O138" i="13" s="1"/>
  <c r="H136" i="13"/>
  <c r="H138" i="13" s="1"/>
  <c r="I136" i="13"/>
  <c r="I138" i="13" s="1"/>
  <c r="W88" i="13"/>
  <c r="T89" i="13"/>
  <c r="T114" i="13"/>
  <c r="T132" i="13"/>
  <c r="T156" i="13"/>
  <c r="R184" i="13"/>
  <c r="N183" i="13"/>
  <c r="G183" i="13"/>
  <c r="L208" i="13"/>
  <c r="I207" i="13"/>
  <c r="M207" i="13"/>
  <c r="M208" i="13" s="1"/>
  <c r="J107" i="13"/>
  <c r="J136" i="13" s="1"/>
  <c r="J138" i="13" s="1"/>
  <c r="N107" i="13"/>
  <c r="N136" i="13" s="1"/>
  <c r="N138" i="13" s="1"/>
  <c r="R107" i="13"/>
  <c r="R136" i="13" s="1"/>
  <c r="R138" i="13" s="1"/>
  <c r="AD107" i="13"/>
  <c r="AD136" i="13" s="1"/>
  <c r="AD138" i="13" s="1"/>
  <c r="AH107" i="13"/>
  <c r="AH136" i="13" s="1"/>
  <c r="AH138" i="13" s="1"/>
  <c r="AL107" i="13"/>
  <c r="AL136" i="13" s="1"/>
  <c r="AL138" i="13" s="1"/>
  <c r="H148" i="13"/>
  <c r="AM147" i="13"/>
  <c r="P163" i="13"/>
  <c r="P184" i="13" s="1"/>
  <c r="P208" i="13" s="1"/>
  <c r="J163" i="13"/>
  <c r="J184" i="13" s="1"/>
  <c r="T152" i="13"/>
  <c r="K163" i="13"/>
  <c r="K183" i="13"/>
  <c r="O183" i="13"/>
  <c r="O184" i="13" s="1"/>
  <c r="O208" i="13" s="1"/>
  <c r="T169" i="13"/>
  <c r="T175" i="13"/>
  <c r="T180" i="13"/>
  <c r="M148" i="13"/>
  <c r="AM146" i="13"/>
  <c r="I163" i="13"/>
  <c r="I184" i="13" s="1"/>
  <c r="M163" i="13"/>
  <c r="M184" i="13" s="1"/>
  <c r="Q163" i="13"/>
  <c r="D163" i="13"/>
  <c r="G151" i="13"/>
  <c r="H183" i="13"/>
  <c r="L183" i="13"/>
  <c r="P183" i="13"/>
  <c r="T165" i="13"/>
  <c r="Q183" i="13"/>
  <c r="T172" i="13"/>
  <c r="T190" i="13"/>
  <c r="G207" i="13"/>
  <c r="K207" i="13"/>
  <c r="F188" i="13"/>
  <c r="T160" i="13"/>
  <c r="D183" i="13"/>
  <c r="Z188" i="13"/>
  <c r="J207" i="13"/>
  <c r="N207" i="13"/>
  <c r="R207" i="13"/>
  <c r="R208" i="13" s="1"/>
  <c r="P169" i="14" l="1"/>
  <c r="P173" i="14" s="1"/>
  <c r="P166" i="14"/>
  <c r="P146" i="14"/>
  <c r="P156" i="14"/>
  <c r="O67" i="13"/>
  <c r="O145" i="13"/>
  <c r="AL145" i="13"/>
  <c r="AL67" i="13"/>
  <c r="AL71" i="13" s="1"/>
  <c r="AL143" i="13" s="1"/>
  <c r="AH145" i="13"/>
  <c r="AH67" i="13"/>
  <c r="AH71" i="13" s="1"/>
  <c r="AH143" i="13" s="1"/>
  <c r="AH144" i="13" s="1"/>
  <c r="AL144" i="13"/>
  <c r="AD67" i="13"/>
  <c r="AD71" i="13" s="1"/>
  <c r="AD143" i="13" s="1"/>
  <c r="AD145" i="13"/>
  <c r="G213" i="13"/>
  <c r="T207" i="13"/>
  <c r="T151" i="13"/>
  <c r="G163" i="13"/>
  <c r="T183" i="13"/>
  <c r="Z136" i="13"/>
  <c r="AM88" i="13"/>
  <c r="X67" i="13"/>
  <c r="X145" i="13"/>
  <c r="AM42" i="13"/>
  <c r="Z43" i="13"/>
  <c r="AM43" i="13" s="1"/>
  <c r="L145" i="13"/>
  <c r="L67" i="13"/>
  <c r="AJ145" i="13"/>
  <c r="AJ67" i="13"/>
  <c r="AJ71" i="13" s="1"/>
  <c r="AJ143" i="13" s="1"/>
  <c r="R67" i="13"/>
  <c r="R145" i="13"/>
  <c r="I145" i="13"/>
  <c r="D184" i="13"/>
  <c r="K184" i="13"/>
  <c r="D208" i="13"/>
  <c r="AJ144" i="13"/>
  <c r="H145" i="13"/>
  <c r="H67" i="13"/>
  <c r="AC67" i="13"/>
  <c r="AC71" i="13" s="1"/>
  <c r="AC143" i="13" s="1"/>
  <c r="AC144" i="13" s="1"/>
  <c r="AC145" i="13"/>
  <c r="Q145" i="13"/>
  <c r="AF145" i="13"/>
  <c r="AF67" i="13"/>
  <c r="AF71" i="13" s="1"/>
  <c r="AF143" i="13" s="1"/>
  <c r="AF144" i="13" s="1"/>
  <c r="N145" i="13"/>
  <c r="N67" i="13"/>
  <c r="J208" i="13"/>
  <c r="Q184" i="13"/>
  <c r="Q208" i="13" s="1"/>
  <c r="AD144" i="13"/>
  <c r="G33" i="13"/>
  <c r="T31" i="13"/>
  <c r="T33" i="13" s="1"/>
  <c r="S208" i="13"/>
  <c r="D145" i="13"/>
  <c r="D67" i="13"/>
  <c r="AB145" i="13"/>
  <c r="AB67" i="13"/>
  <c r="AB71" i="13" s="1"/>
  <c r="AB143" i="13" s="1"/>
  <c r="AB144" i="13" s="1"/>
  <c r="J67" i="13"/>
  <c r="J145" i="13"/>
  <c r="Z33" i="13"/>
  <c r="AM31" i="13"/>
  <c r="AG145" i="13"/>
  <c r="AG67" i="13"/>
  <c r="AG71" i="13" s="1"/>
  <c r="AG143" i="13" s="1"/>
  <c r="AG144" i="13" s="1"/>
  <c r="AE145" i="13"/>
  <c r="AE67" i="13"/>
  <c r="AE71" i="13" s="1"/>
  <c r="AE143" i="13" s="1"/>
  <c r="N208" i="13"/>
  <c r="I208" i="13"/>
  <c r="P145" i="13"/>
  <c r="P67" i="13"/>
  <c r="F67" i="13"/>
  <c r="F145" i="13"/>
  <c r="K208" i="13"/>
  <c r="W136" i="13"/>
  <c r="AM107" i="13"/>
  <c r="T60" i="13"/>
  <c r="G63" i="13"/>
  <c r="T63" i="13" s="1"/>
  <c r="AE144" i="13"/>
  <c r="AA65" i="13"/>
  <c r="AK67" i="13"/>
  <c r="AK71" i="13" s="1"/>
  <c r="AK143" i="13" s="1"/>
  <c r="AK144" i="13" s="1"/>
  <c r="AK145" i="13"/>
  <c r="AI145" i="13"/>
  <c r="AI67" i="13"/>
  <c r="AI71" i="13" s="1"/>
  <c r="AI143" i="13" s="1"/>
  <c r="AI144" i="13" s="1"/>
  <c r="K145" i="13"/>
  <c r="K67" i="13"/>
  <c r="T163" i="13" l="1"/>
  <c r="G184" i="13"/>
  <c r="Z65" i="13"/>
  <c r="AM33" i="13"/>
  <c r="T65" i="13"/>
  <c r="T145" i="13" s="1"/>
  <c r="AM136" i="13"/>
  <c r="Z138" i="13"/>
  <c r="AA145" i="13"/>
  <c r="AA67" i="13"/>
  <c r="AA71" i="13" s="1"/>
  <c r="AA143" i="13" s="1"/>
  <c r="AA144" i="13" s="1"/>
  <c r="F70" i="13"/>
  <c r="F71" i="13" s="1"/>
  <c r="G65" i="13"/>
  <c r="W138" i="13"/>
  <c r="W144" i="13" s="1"/>
  <c r="W145" i="13"/>
  <c r="X70" i="13"/>
  <c r="Z70" i="13" s="1"/>
  <c r="X71" i="13" l="1"/>
  <c r="G67" i="13"/>
  <c r="G71" i="13" s="1"/>
  <c r="G143" i="13" s="1"/>
  <c r="G144" i="13" s="1"/>
  <c r="G145" i="13"/>
  <c r="Z148" i="13"/>
  <c r="Z145" i="13"/>
  <c r="AM145" i="13" s="1"/>
  <c r="Z67" i="13"/>
  <c r="Z71" i="13" s="1"/>
  <c r="Z143" i="13" s="1"/>
  <c r="Z144" i="13" s="1"/>
  <c r="AM65" i="13"/>
  <c r="G188" i="13"/>
  <c r="T184" i="13"/>
  <c r="T208" i="13" s="1"/>
  <c r="G208" i="13"/>
  <c r="Q172" i="12" l="1"/>
  <c r="O172" i="12"/>
  <c r="N172" i="12"/>
  <c r="M172" i="12"/>
  <c r="L172" i="12"/>
  <c r="K172" i="12"/>
  <c r="J172" i="12"/>
  <c r="I172" i="12"/>
  <c r="H172" i="12"/>
  <c r="G172" i="12"/>
  <c r="F172" i="12"/>
  <c r="E172" i="12"/>
  <c r="D172" i="12"/>
  <c r="P172" i="12" s="1"/>
  <c r="Q169" i="12"/>
  <c r="O169" i="12"/>
  <c r="N169" i="12"/>
  <c r="M169" i="12"/>
  <c r="L169" i="12"/>
  <c r="K169" i="12"/>
  <c r="J169" i="12"/>
  <c r="I169" i="12"/>
  <c r="H169" i="12"/>
  <c r="G169" i="12"/>
  <c r="F169" i="12"/>
  <c r="E169" i="12"/>
  <c r="D169" i="12"/>
  <c r="P169" i="12" s="1"/>
  <c r="Q168" i="12"/>
  <c r="O168" i="12"/>
  <c r="N168" i="12"/>
  <c r="M168" i="12"/>
  <c r="L168" i="12"/>
  <c r="K168" i="12"/>
  <c r="J168" i="12"/>
  <c r="I168" i="12"/>
  <c r="H168" i="12"/>
  <c r="G168" i="12"/>
  <c r="F168" i="12"/>
  <c r="E168" i="12"/>
  <c r="D168" i="12"/>
  <c r="P168" i="12" s="1"/>
  <c r="N167" i="12"/>
  <c r="L167" i="12"/>
  <c r="G167" i="12"/>
  <c r="O166" i="12"/>
  <c r="O167" i="12" s="1"/>
  <c r="N166" i="12"/>
  <c r="M166" i="12"/>
  <c r="L166" i="12"/>
  <c r="K166" i="12"/>
  <c r="J166" i="12"/>
  <c r="I166" i="12"/>
  <c r="H166" i="12"/>
  <c r="H167" i="12" s="1"/>
  <c r="G166" i="12"/>
  <c r="F166" i="12"/>
  <c r="E166" i="12"/>
  <c r="D166" i="12"/>
  <c r="D167" i="12" s="1"/>
  <c r="Q165" i="12"/>
  <c r="O165" i="12"/>
  <c r="N165" i="12"/>
  <c r="M165" i="12"/>
  <c r="M167" i="12" s="1"/>
  <c r="L165" i="12"/>
  <c r="K165" i="12"/>
  <c r="J165" i="12"/>
  <c r="J167" i="12" s="1"/>
  <c r="I165" i="12"/>
  <c r="I167" i="12" s="1"/>
  <c r="H165" i="12"/>
  <c r="G165" i="12"/>
  <c r="F165" i="12"/>
  <c r="F167" i="12" s="1"/>
  <c r="E165" i="12"/>
  <c r="E167" i="12" s="1"/>
  <c r="D165" i="12"/>
  <c r="P165" i="12" s="1"/>
  <c r="O163" i="12"/>
  <c r="N163" i="12"/>
  <c r="K163" i="12"/>
  <c r="G163" i="12"/>
  <c r="P162" i="12"/>
  <c r="O161" i="12"/>
  <c r="N161" i="12"/>
  <c r="M161" i="12"/>
  <c r="M163" i="12" s="1"/>
  <c r="L161" i="12"/>
  <c r="L163" i="12" s="1"/>
  <c r="K161" i="12"/>
  <c r="J161" i="12"/>
  <c r="J163" i="12" s="1"/>
  <c r="I161" i="12"/>
  <c r="I163" i="12" s="1"/>
  <c r="H161" i="12"/>
  <c r="H163" i="12" s="1"/>
  <c r="G161" i="12"/>
  <c r="F161" i="12"/>
  <c r="F163" i="12" s="1"/>
  <c r="E161" i="12"/>
  <c r="E163" i="12" s="1"/>
  <c r="D161" i="12"/>
  <c r="D163" i="12" s="1"/>
  <c r="O159" i="12"/>
  <c r="N159" i="12"/>
  <c r="M159" i="12"/>
  <c r="L159" i="12"/>
  <c r="K159" i="12"/>
  <c r="J159" i="12"/>
  <c r="I159" i="12"/>
  <c r="H159" i="12"/>
  <c r="G159" i="12"/>
  <c r="F159" i="12"/>
  <c r="E159" i="12"/>
  <c r="D159" i="12"/>
  <c r="P159" i="12" s="1"/>
  <c r="N157" i="12"/>
  <c r="O156" i="12"/>
  <c r="O157" i="12" s="1"/>
  <c r="N156" i="12"/>
  <c r="M156" i="12"/>
  <c r="L156" i="12"/>
  <c r="K156" i="12"/>
  <c r="K157" i="12" s="1"/>
  <c r="J156" i="12"/>
  <c r="I156" i="12"/>
  <c r="H156" i="12"/>
  <c r="G156" i="12"/>
  <c r="G157" i="12" s="1"/>
  <c r="F156" i="12"/>
  <c r="E156" i="12"/>
  <c r="D156" i="12"/>
  <c r="O155" i="12"/>
  <c r="N155" i="12"/>
  <c r="M155" i="12"/>
  <c r="M157" i="12" s="1"/>
  <c r="L155" i="12"/>
  <c r="L157" i="12" s="1"/>
  <c r="K155" i="12"/>
  <c r="J155" i="12"/>
  <c r="J157" i="12" s="1"/>
  <c r="I155" i="12"/>
  <c r="I157" i="12" s="1"/>
  <c r="H155" i="12"/>
  <c r="H157" i="12" s="1"/>
  <c r="G155" i="12"/>
  <c r="F155" i="12"/>
  <c r="F157" i="12" s="1"/>
  <c r="E155" i="12"/>
  <c r="E157" i="12" s="1"/>
  <c r="D155" i="12"/>
  <c r="D157" i="12" s="1"/>
  <c r="M153" i="12"/>
  <c r="F153" i="12"/>
  <c r="O152" i="12"/>
  <c r="N152" i="12"/>
  <c r="N153" i="12" s="1"/>
  <c r="M152" i="12"/>
  <c r="L152" i="12"/>
  <c r="K152" i="12"/>
  <c r="J152" i="12"/>
  <c r="J153" i="12" s="1"/>
  <c r="I152" i="12"/>
  <c r="H152" i="12"/>
  <c r="G152" i="12"/>
  <c r="F152" i="12"/>
  <c r="E152" i="12"/>
  <c r="D152" i="12"/>
  <c r="P152" i="12" s="1"/>
  <c r="O151" i="12"/>
  <c r="O153" i="12" s="1"/>
  <c r="N151" i="12"/>
  <c r="M151" i="12"/>
  <c r="L151" i="12"/>
  <c r="L153" i="12" s="1"/>
  <c r="K151" i="12"/>
  <c r="K153" i="12" s="1"/>
  <c r="J151" i="12"/>
  <c r="I151" i="12"/>
  <c r="I153" i="12" s="1"/>
  <c r="H151" i="12"/>
  <c r="H153" i="12" s="1"/>
  <c r="G151" i="12"/>
  <c r="G153" i="12" s="1"/>
  <c r="F151" i="12"/>
  <c r="E151" i="12"/>
  <c r="E153" i="12" s="1"/>
  <c r="D151" i="12"/>
  <c r="D153" i="12" s="1"/>
  <c r="O149" i="12"/>
  <c r="N149" i="12"/>
  <c r="M149" i="12"/>
  <c r="L149" i="12"/>
  <c r="K149" i="12"/>
  <c r="J149" i="12"/>
  <c r="I149" i="12"/>
  <c r="H149" i="12"/>
  <c r="G149" i="12"/>
  <c r="F149" i="12"/>
  <c r="E149" i="12"/>
  <c r="D149" i="12"/>
  <c r="P149" i="12" s="1"/>
  <c r="O148" i="12"/>
  <c r="N148" i="12"/>
  <c r="M148" i="12"/>
  <c r="L148" i="12"/>
  <c r="K148" i="12"/>
  <c r="J148" i="12"/>
  <c r="I148" i="12"/>
  <c r="H148" i="12"/>
  <c r="G148" i="12"/>
  <c r="F148" i="12"/>
  <c r="E148" i="12"/>
  <c r="D148" i="12"/>
  <c r="P148" i="12" s="1"/>
  <c r="N146" i="12"/>
  <c r="O144" i="12"/>
  <c r="O146" i="12" s="1"/>
  <c r="N144" i="12"/>
  <c r="M144" i="12"/>
  <c r="L144" i="12"/>
  <c r="K144" i="12"/>
  <c r="J144" i="12"/>
  <c r="I144" i="12"/>
  <c r="H144" i="12"/>
  <c r="G144" i="12"/>
  <c r="G146" i="12" s="1"/>
  <c r="F144" i="12"/>
  <c r="E144" i="12"/>
  <c r="D144" i="12"/>
  <c r="O143" i="12"/>
  <c r="N143" i="12"/>
  <c r="M143" i="12"/>
  <c r="L143" i="12"/>
  <c r="L146" i="12" s="1"/>
  <c r="K143" i="12"/>
  <c r="J143" i="12"/>
  <c r="I143" i="12"/>
  <c r="H143" i="12"/>
  <c r="H146" i="12" s="1"/>
  <c r="G143" i="12"/>
  <c r="F143" i="12"/>
  <c r="E143" i="12"/>
  <c r="D143" i="12"/>
  <c r="D146" i="12" s="1"/>
  <c r="O142" i="12"/>
  <c r="N142" i="12"/>
  <c r="M142" i="12"/>
  <c r="M146" i="12" s="1"/>
  <c r="L142" i="12"/>
  <c r="K142" i="12"/>
  <c r="J142" i="12"/>
  <c r="J146" i="12" s="1"/>
  <c r="I142" i="12"/>
  <c r="I146" i="12" s="1"/>
  <c r="H142" i="12"/>
  <c r="G142" i="12"/>
  <c r="F142" i="12"/>
  <c r="F146" i="12" s="1"/>
  <c r="E142" i="12"/>
  <c r="E146" i="12" s="1"/>
  <c r="D142" i="12"/>
  <c r="P142" i="12" s="1"/>
  <c r="Q140" i="12"/>
  <c r="O140" i="12"/>
  <c r="N140" i="12"/>
  <c r="M140" i="12"/>
  <c r="L140" i="12"/>
  <c r="K140" i="12"/>
  <c r="J140" i="12"/>
  <c r="I140" i="12"/>
  <c r="H140" i="12"/>
  <c r="G140" i="12"/>
  <c r="F140" i="12"/>
  <c r="E140" i="12"/>
  <c r="D140" i="12"/>
  <c r="P140" i="12" s="1"/>
  <c r="O139" i="12"/>
  <c r="N139" i="12"/>
  <c r="M139" i="12"/>
  <c r="L139" i="12"/>
  <c r="K139" i="12"/>
  <c r="J139" i="12"/>
  <c r="I139" i="12"/>
  <c r="H139" i="12"/>
  <c r="G139" i="12"/>
  <c r="F139" i="12"/>
  <c r="E139" i="12"/>
  <c r="D139" i="12"/>
  <c r="P139" i="12" s="1"/>
  <c r="Q138" i="12"/>
  <c r="O138" i="12"/>
  <c r="N138" i="12"/>
  <c r="M138" i="12"/>
  <c r="L138" i="12"/>
  <c r="K138" i="12"/>
  <c r="J138" i="12"/>
  <c r="I138" i="12"/>
  <c r="H138" i="12"/>
  <c r="G138" i="12"/>
  <c r="F138" i="12"/>
  <c r="E138" i="12"/>
  <c r="D138" i="12"/>
  <c r="P138" i="12" s="1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Q136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P135" i="12" s="1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P134" i="12" s="1"/>
  <c r="Q133" i="12"/>
  <c r="O133" i="12"/>
  <c r="N133" i="12"/>
  <c r="M133" i="12"/>
  <c r="L133" i="12"/>
  <c r="K133" i="12"/>
  <c r="J133" i="12"/>
  <c r="I133" i="12"/>
  <c r="H133" i="12"/>
  <c r="G133" i="12"/>
  <c r="F133" i="12"/>
  <c r="E133" i="12"/>
  <c r="D133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P130" i="12" s="1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P128" i="12" s="1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P127" i="12" s="1"/>
  <c r="O126" i="12"/>
  <c r="N126" i="12"/>
  <c r="M126" i="12"/>
  <c r="L126" i="12"/>
  <c r="K126" i="12"/>
  <c r="J126" i="12"/>
  <c r="I126" i="12"/>
  <c r="H126" i="12"/>
  <c r="G126" i="12"/>
  <c r="F126" i="12"/>
  <c r="E126" i="12"/>
  <c r="D126" i="12"/>
  <c r="O124" i="12"/>
  <c r="J124" i="12"/>
  <c r="H124" i="12"/>
  <c r="D124" i="12"/>
  <c r="O123" i="12"/>
  <c r="N123" i="12"/>
  <c r="M123" i="12"/>
  <c r="L123" i="12"/>
  <c r="L124" i="12" s="1"/>
  <c r="K123" i="12"/>
  <c r="J123" i="12"/>
  <c r="I123" i="12"/>
  <c r="H123" i="12"/>
  <c r="G123" i="12"/>
  <c r="F123" i="12"/>
  <c r="E123" i="12"/>
  <c r="D123" i="12"/>
  <c r="P123" i="12" s="1"/>
  <c r="Q122" i="12"/>
  <c r="O122" i="12"/>
  <c r="N122" i="12"/>
  <c r="N124" i="12" s="1"/>
  <c r="M122" i="12"/>
  <c r="L122" i="12"/>
  <c r="K122" i="12"/>
  <c r="K124" i="12" s="1"/>
  <c r="J122" i="12"/>
  <c r="I122" i="12"/>
  <c r="H122" i="12"/>
  <c r="G122" i="12"/>
  <c r="G124" i="12" s="1"/>
  <c r="F122" i="12"/>
  <c r="F124" i="12" s="1"/>
  <c r="E122" i="12"/>
  <c r="D122" i="12"/>
  <c r="O120" i="12"/>
  <c r="N120" i="12"/>
  <c r="M120" i="12"/>
  <c r="L120" i="12"/>
  <c r="K120" i="12"/>
  <c r="J120" i="12"/>
  <c r="I120" i="12"/>
  <c r="H120" i="12"/>
  <c r="G120" i="12"/>
  <c r="F120" i="12"/>
  <c r="E120" i="12"/>
  <c r="D120" i="12"/>
  <c r="Q118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P118" i="12" s="1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P114" i="12" s="1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P113" i="12" s="1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P110" i="12" s="1"/>
  <c r="M108" i="12"/>
  <c r="G108" i="12"/>
  <c r="O107" i="12"/>
  <c r="N107" i="12"/>
  <c r="M107" i="12"/>
  <c r="L107" i="12"/>
  <c r="L108" i="12" s="1"/>
  <c r="K107" i="12"/>
  <c r="J107" i="12"/>
  <c r="I107" i="12"/>
  <c r="I108" i="12" s="1"/>
  <c r="H107" i="12"/>
  <c r="H108" i="12" s="1"/>
  <c r="G107" i="12"/>
  <c r="F107" i="12"/>
  <c r="E107" i="12"/>
  <c r="E108" i="12" s="1"/>
  <c r="D107" i="12"/>
  <c r="D108" i="12" s="1"/>
  <c r="Q106" i="12"/>
  <c r="O106" i="12"/>
  <c r="O108" i="12" s="1"/>
  <c r="N106" i="12"/>
  <c r="N108" i="12" s="1"/>
  <c r="M106" i="12"/>
  <c r="L106" i="12"/>
  <c r="K106" i="12"/>
  <c r="K108" i="12" s="1"/>
  <c r="J106" i="12"/>
  <c r="J108" i="12" s="1"/>
  <c r="I106" i="12"/>
  <c r="H106" i="12"/>
  <c r="G106" i="12"/>
  <c r="F106" i="12"/>
  <c r="F108" i="12" s="1"/>
  <c r="E106" i="12"/>
  <c r="D106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P104" i="12" s="1"/>
  <c r="Q102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Q100" i="12"/>
  <c r="Q170" i="12" s="1"/>
  <c r="Q174" i="12" s="1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P100" i="12" s="1"/>
  <c r="N98" i="12"/>
  <c r="M98" i="12"/>
  <c r="I98" i="12"/>
  <c r="D98" i="12"/>
  <c r="Q97" i="12"/>
  <c r="O97" i="12"/>
  <c r="N97" i="12"/>
  <c r="M97" i="12"/>
  <c r="L97" i="12"/>
  <c r="K97" i="12"/>
  <c r="J97" i="12"/>
  <c r="J98" i="12" s="1"/>
  <c r="I97" i="12"/>
  <c r="H97" i="12"/>
  <c r="G97" i="12"/>
  <c r="F97" i="12"/>
  <c r="E97" i="12"/>
  <c r="D97" i="12"/>
  <c r="Q96" i="12"/>
  <c r="O96" i="12"/>
  <c r="O98" i="12" s="1"/>
  <c r="O170" i="12" s="1"/>
  <c r="O174" i="12" s="1"/>
  <c r="N96" i="12"/>
  <c r="M96" i="12"/>
  <c r="L96" i="12"/>
  <c r="L98" i="12" s="1"/>
  <c r="K96" i="12"/>
  <c r="K98" i="12" s="1"/>
  <c r="J96" i="12"/>
  <c r="I96" i="12"/>
  <c r="H96" i="12"/>
  <c r="H98" i="12" s="1"/>
  <c r="G96" i="12"/>
  <c r="G98" i="12" s="1"/>
  <c r="F96" i="12"/>
  <c r="E96" i="12"/>
  <c r="E98" i="12" s="1"/>
  <c r="D96" i="12"/>
  <c r="P96" i="12" s="1"/>
  <c r="Q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P94" i="12" s="1"/>
  <c r="O92" i="12"/>
  <c r="N92" i="12"/>
  <c r="M92" i="12"/>
  <c r="L92" i="12"/>
  <c r="K92" i="12"/>
  <c r="J92" i="12"/>
  <c r="I92" i="12"/>
  <c r="H92" i="12"/>
  <c r="G92" i="12"/>
  <c r="F92" i="12"/>
  <c r="E92" i="12"/>
  <c r="D92" i="12"/>
  <c r="P92" i="12" s="1"/>
  <c r="O91" i="12"/>
  <c r="N91" i="12"/>
  <c r="M91" i="12"/>
  <c r="L91" i="12"/>
  <c r="K91" i="12"/>
  <c r="J91" i="12"/>
  <c r="I91" i="12"/>
  <c r="H91" i="12"/>
  <c r="G91" i="12"/>
  <c r="F91" i="12"/>
  <c r="E91" i="12"/>
  <c r="D91" i="12"/>
  <c r="P91" i="12" s="1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S83" i="12"/>
  <c r="P81" i="12"/>
  <c r="O79" i="12"/>
  <c r="M79" i="12"/>
  <c r="K79" i="12"/>
  <c r="G79" i="12"/>
  <c r="F79" i="12"/>
  <c r="P78" i="12"/>
  <c r="Q77" i="12"/>
  <c r="O77" i="12"/>
  <c r="N77" i="12"/>
  <c r="N79" i="12" s="1"/>
  <c r="M77" i="12"/>
  <c r="L77" i="12"/>
  <c r="L79" i="12" s="1"/>
  <c r="K77" i="12"/>
  <c r="J77" i="12"/>
  <c r="J79" i="12" s="1"/>
  <c r="I77" i="12"/>
  <c r="I79" i="12" s="1"/>
  <c r="H77" i="12"/>
  <c r="H79" i="12" s="1"/>
  <c r="G77" i="12"/>
  <c r="F77" i="12"/>
  <c r="E77" i="12"/>
  <c r="E79" i="12" s="1"/>
  <c r="D77" i="12"/>
  <c r="D79" i="12" s="1"/>
  <c r="N75" i="12"/>
  <c r="M75" i="12"/>
  <c r="J75" i="12"/>
  <c r="F75" i="12"/>
  <c r="P74" i="12"/>
  <c r="O73" i="12"/>
  <c r="O75" i="12" s="1"/>
  <c r="N73" i="12"/>
  <c r="M73" i="12"/>
  <c r="L73" i="12"/>
  <c r="L75" i="12" s="1"/>
  <c r="K73" i="12"/>
  <c r="K75" i="12" s="1"/>
  <c r="J73" i="12"/>
  <c r="I73" i="12"/>
  <c r="I75" i="12" s="1"/>
  <c r="H73" i="12"/>
  <c r="H75" i="12" s="1"/>
  <c r="G73" i="12"/>
  <c r="G75" i="12" s="1"/>
  <c r="F73" i="12"/>
  <c r="E73" i="12"/>
  <c r="E75" i="12" s="1"/>
  <c r="D73" i="12"/>
  <c r="D75" i="12" s="1"/>
  <c r="M71" i="12"/>
  <c r="J71" i="12"/>
  <c r="I71" i="12"/>
  <c r="F71" i="12"/>
  <c r="E71" i="12"/>
  <c r="P70" i="12"/>
  <c r="O69" i="12"/>
  <c r="O71" i="12" s="1"/>
  <c r="N69" i="12"/>
  <c r="N71" i="12" s="1"/>
  <c r="M69" i="12"/>
  <c r="L69" i="12"/>
  <c r="L71" i="12" s="1"/>
  <c r="K69" i="12"/>
  <c r="K71" i="12" s="1"/>
  <c r="J69" i="12"/>
  <c r="I69" i="12"/>
  <c r="H69" i="12"/>
  <c r="H71" i="12" s="1"/>
  <c r="G69" i="12"/>
  <c r="G71" i="12" s="1"/>
  <c r="F69" i="12"/>
  <c r="E69" i="12"/>
  <c r="D69" i="12"/>
  <c r="D71" i="12" s="1"/>
  <c r="M67" i="12"/>
  <c r="L67" i="12"/>
  <c r="K67" i="12"/>
  <c r="H67" i="12"/>
  <c r="E67" i="12"/>
  <c r="D67" i="12"/>
  <c r="P66" i="12"/>
  <c r="O65" i="12"/>
  <c r="O67" i="12" s="1"/>
  <c r="N65" i="12"/>
  <c r="N67" i="12" s="1"/>
  <c r="M65" i="12"/>
  <c r="L65" i="12"/>
  <c r="K65" i="12"/>
  <c r="J65" i="12"/>
  <c r="J67" i="12" s="1"/>
  <c r="I65" i="12"/>
  <c r="I67" i="12" s="1"/>
  <c r="H65" i="12"/>
  <c r="G65" i="12"/>
  <c r="G67" i="12" s="1"/>
  <c r="F65" i="12"/>
  <c r="F67" i="12" s="1"/>
  <c r="E65" i="12"/>
  <c r="D65" i="12"/>
  <c r="O63" i="12"/>
  <c r="K63" i="12"/>
  <c r="G63" i="12"/>
  <c r="D63" i="12"/>
  <c r="P62" i="12"/>
  <c r="O61" i="12"/>
  <c r="N61" i="12"/>
  <c r="N63" i="12" s="1"/>
  <c r="M61" i="12"/>
  <c r="M63" i="12" s="1"/>
  <c r="L61" i="12"/>
  <c r="L63" i="12" s="1"/>
  <c r="K61" i="12"/>
  <c r="J61" i="12"/>
  <c r="J63" i="12" s="1"/>
  <c r="I61" i="12"/>
  <c r="I63" i="12" s="1"/>
  <c r="H61" i="12"/>
  <c r="H63" i="12" s="1"/>
  <c r="G61" i="12"/>
  <c r="F61" i="12"/>
  <c r="F63" i="12" s="1"/>
  <c r="E61" i="12"/>
  <c r="E63" i="12" s="1"/>
  <c r="D61" i="12"/>
  <c r="O59" i="12"/>
  <c r="N59" i="12"/>
  <c r="J59" i="12"/>
  <c r="F59" i="12"/>
  <c r="P58" i="12"/>
  <c r="O57" i="12"/>
  <c r="N57" i="12"/>
  <c r="M57" i="12"/>
  <c r="M59" i="12" s="1"/>
  <c r="L57" i="12"/>
  <c r="L59" i="12" s="1"/>
  <c r="K57" i="12"/>
  <c r="K59" i="12" s="1"/>
  <c r="J57" i="12"/>
  <c r="I57" i="12"/>
  <c r="I59" i="12" s="1"/>
  <c r="H57" i="12"/>
  <c r="H59" i="12" s="1"/>
  <c r="G57" i="12"/>
  <c r="G59" i="12" s="1"/>
  <c r="F57" i="12"/>
  <c r="E57" i="12"/>
  <c r="E59" i="12" s="1"/>
  <c r="D57" i="12"/>
  <c r="D59" i="12" s="1"/>
  <c r="N55" i="12"/>
  <c r="M55" i="12"/>
  <c r="L55" i="12"/>
  <c r="J55" i="12"/>
  <c r="I55" i="12"/>
  <c r="H55" i="12"/>
  <c r="D55" i="12"/>
  <c r="O53" i="12"/>
  <c r="O55" i="12" s="1"/>
  <c r="N53" i="12"/>
  <c r="M53" i="12"/>
  <c r="L53" i="12"/>
  <c r="K53" i="12"/>
  <c r="K55" i="12" s="1"/>
  <c r="J53" i="12"/>
  <c r="I53" i="12"/>
  <c r="H53" i="12"/>
  <c r="G53" i="12"/>
  <c r="G55" i="12" s="1"/>
  <c r="F53" i="12"/>
  <c r="F55" i="12" s="1"/>
  <c r="E53" i="12"/>
  <c r="E55" i="12" s="1"/>
  <c r="D53" i="12"/>
  <c r="N51" i="12"/>
  <c r="L51" i="12"/>
  <c r="G51" i="12"/>
  <c r="F51" i="12"/>
  <c r="O48" i="12"/>
  <c r="N48" i="12"/>
  <c r="M48" i="12"/>
  <c r="L48" i="12"/>
  <c r="K48" i="12"/>
  <c r="J48" i="12"/>
  <c r="I48" i="12"/>
  <c r="H48" i="12"/>
  <c r="H51" i="12" s="1"/>
  <c r="G48" i="12"/>
  <c r="F48" i="12"/>
  <c r="E48" i="12"/>
  <c r="D48" i="12"/>
  <c r="D51" i="12" s="1"/>
  <c r="Q47" i="12"/>
  <c r="O47" i="12"/>
  <c r="O51" i="12" s="1"/>
  <c r="N47" i="12"/>
  <c r="M47" i="12"/>
  <c r="M51" i="12" s="1"/>
  <c r="L47" i="12"/>
  <c r="K47" i="12"/>
  <c r="K51" i="12" s="1"/>
  <c r="J47" i="12"/>
  <c r="J51" i="12" s="1"/>
  <c r="I47" i="12"/>
  <c r="I51" i="12" s="1"/>
  <c r="H47" i="12"/>
  <c r="G47" i="12"/>
  <c r="F47" i="12"/>
  <c r="E47" i="12"/>
  <c r="E51" i="12" s="1"/>
  <c r="D47" i="12"/>
  <c r="L45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Q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P42" i="12" s="1"/>
  <c r="Q41" i="12"/>
  <c r="O41" i="12"/>
  <c r="N41" i="12"/>
  <c r="N45" i="12" s="1"/>
  <c r="M41" i="12"/>
  <c r="L41" i="12"/>
  <c r="K41" i="12"/>
  <c r="K45" i="12" s="1"/>
  <c r="J41" i="12"/>
  <c r="J45" i="12" s="1"/>
  <c r="I41" i="12"/>
  <c r="H41" i="12"/>
  <c r="G41" i="12"/>
  <c r="G45" i="12" s="1"/>
  <c r="F41" i="12"/>
  <c r="F45" i="12" s="1"/>
  <c r="E41" i="12"/>
  <c r="D41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P40" i="12" s="1"/>
  <c r="O39" i="12"/>
  <c r="N39" i="12"/>
  <c r="M39" i="12"/>
  <c r="L39" i="12"/>
  <c r="K39" i="12"/>
  <c r="J39" i="12"/>
  <c r="I39" i="12"/>
  <c r="H39" i="12"/>
  <c r="G39" i="12"/>
  <c r="F39" i="12"/>
  <c r="E39" i="12"/>
  <c r="D39" i="12"/>
  <c r="P39" i="12" s="1"/>
  <c r="O38" i="12"/>
  <c r="N38" i="12"/>
  <c r="M38" i="12"/>
  <c r="L38" i="12"/>
  <c r="K38" i="12"/>
  <c r="J38" i="12"/>
  <c r="I38" i="12"/>
  <c r="H38" i="12"/>
  <c r="G38" i="12"/>
  <c r="F38" i="12"/>
  <c r="E38" i="12"/>
  <c r="D38" i="12"/>
  <c r="P38" i="12" s="1"/>
  <c r="O37" i="12"/>
  <c r="N37" i="12"/>
  <c r="M37" i="12"/>
  <c r="L37" i="12"/>
  <c r="K37" i="12"/>
  <c r="J37" i="12"/>
  <c r="I37" i="12"/>
  <c r="H37" i="12"/>
  <c r="G37" i="12"/>
  <c r="F37" i="12"/>
  <c r="E37" i="12"/>
  <c r="D37" i="12"/>
  <c r="P37" i="12" s="1"/>
  <c r="L36" i="12"/>
  <c r="K36" i="12"/>
  <c r="H36" i="12"/>
  <c r="D36" i="12"/>
  <c r="U35" i="12"/>
  <c r="Q35" i="12"/>
  <c r="O35" i="12"/>
  <c r="O36" i="12" s="1"/>
  <c r="N35" i="12"/>
  <c r="M35" i="12"/>
  <c r="L35" i="12"/>
  <c r="K35" i="12"/>
  <c r="J35" i="12"/>
  <c r="I35" i="12"/>
  <c r="H35" i="12"/>
  <c r="G35" i="12"/>
  <c r="G36" i="12" s="1"/>
  <c r="F35" i="12"/>
  <c r="E35" i="12"/>
  <c r="D35" i="12"/>
  <c r="O34" i="12"/>
  <c r="N34" i="12"/>
  <c r="M34" i="12"/>
  <c r="M36" i="12" s="1"/>
  <c r="L34" i="12"/>
  <c r="K34" i="12"/>
  <c r="J34" i="12"/>
  <c r="I34" i="12"/>
  <c r="I36" i="12" s="1"/>
  <c r="H34" i="12"/>
  <c r="G34" i="12"/>
  <c r="F34" i="12"/>
  <c r="E34" i="12"/>
  <c r="E36" i="12" s="1"/>
  <c r="D34" i="12"/>
  <c r="P34" i="12" s="1"/>
  <c r="O33" i="12"/>
  <c r="N33" i="12"/>
  <c r="M33" i="12"/>
  <c r="L33" i="12"/>
  <c r="K33" i="12"/>
  <c r="J33" i="12"/>
  <c r="I33" i="12"/>
  <c r="H33" i="12"/>
  <c r="G33" i="12"/>
  <c r="F33" i="12"/>
  <c r="E33" i="12"/>
  <c r="D33" i="12"/>
  <c r="P33" i="12" s="1"/>
  <c r="S33" i="12" s="1"/>
  <c r="U33" i="12" s="1"/>
  <c r="Q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P32" i="12" s="1"/>
  <c r="S32" i="12" s="1"/>
  <c r="U32" i="12" s="1"/>
  <c r="O31" i="12"/>
  <c r="N31" i="12"/>
  <c r="M31" i="12"/>
  <c r="L31" i="12"/>
  <c r="K31" i="12"/>
  <c r="J31" i="12"/>
  <c r="I31" i="12"/>
  <c r="H31" i="12"/>
  <c r="G31" i="12"/>
  <c r="F31" i="12"/>
  <c r="E31" i="12"/>
  <c r="D31" i="12"/>
  <c r="P31" i="12" s="1"/>
  <c r="S31" i="12" s="1"/>
  <c r="U31" i="12" s="1"/>
  <c r="Q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P30" i="12" s="1"/>
  <c r="S30" i="12" s="1"/>
  <c r="U30" i="12" s="1"/>
  <c r="Q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P29" i="12" s="1"/>
  <c r="S29" i="12" s="1"/>
  <c r="U29" i="12" s="1"/>
  <c r="O28" i="12"/>
  <c r="N28" i="12"/>
  <c r="M28" i="12"/>
  <c r="L28" i="12"/>
  <c r="K28" i="12"/>
  <c r="J28" i="12"/>
  <c r="I28" i="12"/>
  <c r="H28" i="12"/>
  <c r="G28" i="12"/>
  <c r="F28" i="12"/>
  <c r="E28" i="12"/>
  <c r="D28" i="12"/>
  <c r="Q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Q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P26" i="12" s="1"/>
  <c r="S26" i="12" s="1"/>
  <c r="O25" i="12"/>
  <c r="N25" i="12"/>
  <c r="M25" i="12"/>
  <c r="L25" i="12"/>
  <c r="K25" i="12"/>
  <c r="J25" i="12"/>
  <c r="I25" i="12"/>
  <c r="H25" i="12"/>
  <c r="G25" i="12"/>
  <c r="F25" i="12"/>
  <c r="E25" i="12"/>
  <c r="D25" i="12"/>
  <c r="P25" i="12" s="1"/>
  <c r="O24" i="12"/>
  <c r="N24" i="12"/>
  <c r="M24" i="12"/>
  <c r="L24" i="12"/>
  <c r="K24" i="12"/>
  <c r="J24" i="12"/>
  <c r="I24" i="12"/>
  <c r="H24" i="12"/>
  <c r="G24" i="12"/>
  <c r="F24" i="12"/>
  <c r="E24" i="12"/>
  <c r="D24" i="12"/>
  <c r="P24" i="12" s="1"/>
  <c r="O23" i="12"/>
  <c r="N23" i="12"/>
  <c r="M23" i="12"/>
  <c r="L23" i="12"/>
  <c r="K23" i="12"/>
  <c r="J23" i="12"/>
  <c r="I23" i="12"/>
  <c r="H23" i="12"/>
  <c r="G23" i="12"/>
  <c r="F23" i="12"/>
  <c r="E23" i="12"/>
  <c r="D23" i="12"/>
  <c r="P23" i="12" s="1"/>
  <c r="Q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U20" i="12"/>
  <c r="Q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U18" i="12"/>
  <c r="Q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P17" i="12" s="1"/>
  <c r="S17" i="12" s="1"/>
  <c r="U17" i="12" s="1"/>
  <c r="U16" i="12"/>
  <c r="U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U14" i="12"/>
  <c r="Q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P13" i="12" s="1"/>
  <c r="S13" i="12" s="1"/>
  <c r="U13" i="12" s="1"/>
  <c r="U12" i="12"/>
  <c r="Q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P11" i="12" s="1"/>
  <c r="O9" i="12"/>
  <c r="N9" i="12"/>
  <c r="M9" i="12"/>
  <c r="L9" i="12"/>
  <c r="K9" i="12"/>
  <c r="J9" i="12"/>
  <c r="I9" i="12"/>
  <c r="H9" i="12"/>
  <c r="G9" i="12"/>
  <c r="F9" i="12"/>
  <c r="E9" i="12"/>
  <c r="D9" i="12"/>
  <c r="P9" i="12" s="1"/>
  <c r="S9" i="12" s="1"/>
  <c r="U9" i="12" s="1"/>
  <c r="Q8" i="12"/>
  <c r="O8" i="12"/>
  <c r="N8" i="12"/>
  <c r="M8" i="12"/>
  <c r="L8" i="12"/>
  <c r="K8" i="12"/>
  <c r="J8" i="12"/>
  <c r="I8" i="12"/>
  <c r="H8" i="12"/>
  <c r="G8" i="12"/>
  <c r="F8" i="12"/>
  <c r="E8" i="12"/>
  <c r="D8" i="12"/>
  <c r="P8" i="12" s="1"/>
  <c r="S8" i="12" s="1"/>
  <c r="U8" i="12" s="1"/>
  <c r="C4" i="12"/>
  <c r="D1" i="12" s="1"/>
  <c r="C2" i="12"/>
  <c r="D2" i="12" s="1"/>
  <c r="C1" i="12"/>
  <c r="AO231" i="11"/>
  <c r="Z231" i="11"/>
  <c r="AB230" i="11"/>
  <c r="AC229" i="11"/>
  <c r="G229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D225" i="11"/>
  <c r="AC224" i="11"/>
  <c r="AA224" i="11"/>
  <c r="L224" i="11"/>
  <c r="F224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T221" i="11" s="1"/>
  <c r="D221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D220" i="11"/>
  <c r="G220" i="11" s="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T219" i="11" s="1"/>
  <c r="D219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D218" i="11"/>
  <c r="G218" i="11" s="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T217" i="11" s="1"/>
  <c r="G217" i="11"/>
  <c r="D217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T216" i="11" s="1"/>
  <c r="D216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D215" i="11"/>
  <c r="G215" i="11" s="1"/>
  <c r="T215" i="11" s="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T214" i="11" s="1"/>
  <c r="D214" i="11"/>
  <c r="G214" i="11" s="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T213" i="11" s="1"/>
  <c r="D213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D212" i="11"/>
  <c r="G212" i="11" s="1"/>
  <c r="T212" i="11" s="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T211" i="11" s="1"/>
  <c r="D211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D210" i="11"/>
  <c r="G210" i="11" s="1"/>
  <c r="T210" i="11" s="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D209" i="11"/>
  <c r="S208" i="11"/>
  <c r="R208" i="11"/>
  <c r="Q208" i="11"/>
  <c r="P208" i="11"/>
  <c r="P224" i="11" s="1"/>
  <c r="O208" i="11"/>
  <c r="N208" i="11"/>
  <c r="M208" i="11"/>
  <c r="L208" i="11"/>
  <c r="K208" i="11"/>
  <c r="J208" i="11"/>
  <c r="I208" i="11"/>
  <c r="H208" i="11"/>
  <c r="T208" i="11" s="1"/>
  <c r="G208" i="11"/>
  <c r="D208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D207" i="11"/>
  <c r="AO205" i="11"/>
  <c r="Z205" i="11"/>
  <c r="F205" i="11"/>
  <c r="AB204" i="11"/>
  <c r="AA204" i="11"/>
  <c r="F204" i="11"/>
  <c r="AC203" i="11"/>
  <c r="G203" i="11"/>
  <c r="AA201" i="11"/>
  <c r="F201" i="11"/>
  <c r="F158" i="11" s="1"/>
  <c r="AC200" i="11"/>
  <c r="AA200" i="11"/>
  <c r="F200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T198" i="11" s="1"/>
  <c r="G198" i="11"/>
  <c r="D198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D197" i="11"/>
  <c r="G197" i="11" s="1"/>
  <c r="S196" i="11"/>
  <c r="R196" i="11"/>
  <c r="Q196" i="11"/>
  <c r="P196" i="11"/>
  <c r="O196" i="11"/>
  <c r="N196" i="11"/>
  <c r="M196" i="11"/>
  <c r="L196" i="11"/>
  <c r="K196" i="11"/>
  <c r="J196" i="11"/>
  <c r="I196" i="11"/>
  <c r="H196" i="11"/>
  <c r="T196" i="11" s="1"/>
  <c r="D196" i="11"/>
  <c r="G196" i="11" s="1"/>
  <c r="S195" i="11"/>
  <c r="R195" i="11"/>
  <c r="Q195" i="11"/>
  <c r="P195" i="11"/>
  <c r="O195" i="11"/>
  <c r="N195" i="11"/>
  <c r="M195" i="11"/>
  <c r="L195" i="11"/>
  <c r="K195" i="11"/>
  <c r="J195" i="11"/>
  <c r="I195" i="11"/>
  <c r="H195" i="11"/>
  <c r="G195" i="11"/>
  <c r="T195" i="11" s="1"/>
  <c r="D195" i="11"/>
  <c r="S194" i="11"/>
  <c r="R194" i="11"/>
  <c r="Q194" i="11"/>
  <c r="P194" i="11"/>
  <c r="O194" i="11"/>
  <c r="N194" i="11"/>
  <c r="M194" i="11"/>
  <c r="L194" i="11"/>
  <c r="K194" i="11"/>
  <c r="J194" i="11"/>
  <c r="I194" i="11"/>
  <c r="H194" i="11"/>
  <c r="D194" i="11"/>
  <c r="G194" i="11" s="1"/>
  <c r="T194" i="11" s="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T193" i="11" s="1"/>
  <c r="D193" i="11"/>
  <c r="S192" i="11"/>
  <c r="R192" i="11"/>
  <c r="Q192" i="11"/>
  <c r="P192" i="11"/>
  <c r="O192" i="11"/>
  <c r="N192" i="11"/>
  <c r="N200" i="11" s="1"/>
  <c r="M192" i="11"/>
  <c r="L192" i="11"/>
  <c r="K192" i="11"/>
  <c r="J192" i="11"/>
  <c r="I192" i="11"/>
  <c r="H192" i="11"/>
  <c r="D192" i="11"/>
  <c r="G192" i="11" s="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T191" i="11" s="1"/>
  <c r="G191" i="11"/>
  <c r="D191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T190" i="11" s="1"/>
  <c r="D190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D189" i="11"/>
  <c r="G189" i="11" s="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T188" i="11" s="1"/>
  <c r="D188" i="11"/>
  <c r="G188" i="11" s="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T187" i="11" s="1"/>
  <c r="D187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D186" i="11"/>
  <c r="G186" i="11" s="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T185" i="11" s="1"/>
  <c r="D185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D184" i="11"/>
  <c r="G184" i="11" s="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T183" i="11" s="1"/>
  <c r="G183" i="11"/>
  <c r="D183" i="11"/>
  <c r="S182" i="11"/>
  <c r="S200" i="11" s="1"/>
  <c r="R182" i="11"/>
  <c r="Q182" i="11"/>
  <c r="P182" i="11"/>
  <c r="O182" i="11"/>
  <c r="O200" i="11" s="1"/>
  <c r="N182" i="11"/>
  <c r="M182" i="11"/>
  <c r="L182" i="11"/>
  <c r="K182" i="11"/>
  <c r="J182" i="11"/>
  <c r="I182" i="11"/>
  <c r="H182" i="11"/>
  <c r="G182" i="11"/>
  <c r="T182" i="11" s="1"/>
  <c r="D182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D181" i="11"/>
  <c r="AC179" i="11"/>
  <c r="AC201" i="11" s="1"/>
  <c r="AA179" i="11"/>
  <c r="S179" i="11"/>
  <c r="S201" i="11" s="1"/>
  <c r="F179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D177" i="11"/>
  <c r="G177" i="11" s="1"/>
  <c r="T177" i="11" s="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D174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D173" i="11"/>
  <c r="G173" i="11" s="1"/>
  <c r="T173" i="11" s="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T172" i="11" s="1"/>
  <c r="G172" i="11"/>
  <c r="D172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T171" i="11" s="1"/>
  <c r="G171" i="11"/>
  <c r="D171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D170" i="11"/>
  <c r="G170" i="11" s="1"/>
  <c r="T170" i="11" s="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D169" i="11"/>
  <c r="G169" i="11" s="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T168" i="11" s="1"/>
  <c r="G168" i="11"/>
  <c r="D168" i="11"/>
  <c r="S167" i="11"/>
  <c r="R167" i="11"/>
  <c r="R179" i="11" s="1"/>
  <c r="Q167" i="11"/>
  <c r="P167" i="11"/>
  <c r="O167" i="11"/>
  <c r="N167" i="11"/>
  <c r="M167" i="11"/>
  <c r="L167" i="11"/>
  <c r="K167" i="11"/>
  <c r="J167" i="11"/>
  <c r="I167" i="11"/>
  <c r="H167" i="11"/>
  <c r="D167" i="11"/>
  <c r="G167" i="11" s="1"/>
  <c r="T167" i="11" s="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D166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D165" i="11"/>
  <c r="G165" i="11" s="1"/>
  <c r="T165" i="11" s="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T164" i="11" s="1"/>
  <c r="G164" i="11"/>
  <c r="D164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H179" i="11" s="1"/>
  <c r="G163" i="11"/>
  <c r="D163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D162" i="11"/>
  <c r="G162" i="11" s="1"/>
  <c r="T162" i="11" s="1"/>
  <c r="S161" i="11"/>
  <c r="R161" i="11"/>
  <c r="Q161" i="11"/>
  <c r="P161" i="11"/>
  <c r="O161" i="11"/>
  <c r="N161" i="11"/>
  <c r="N179" i="11" s="1"/>
  <c r="M161" i="11"/>
  <c r="L161" i="11"/>
  <c r="K161" i="11"/>
  <c r="J161" i="11"/>
  <c r="I161" i="11"/>
  <c r="H161" i="11"/>
  <c r="T161" i="11" s="1"/>
  <c r="D161" i="11"/>
  <c r="G161" i="11" s="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T160" i="11" s="1"/>
  <c r="D160" i="11"/>
  <c r="AO158" i="11"/>
  <c r="AN158" i="11"/>
  <c r="AM158" i="11"/>
  <c r="AL158" i="11"/>
  <c r="AK158" i="11"/>
  <c r="AJ158" i="11"/>
  <c r="AI158" i="11"/>
  <c r="AH158" i="11"/>
  <c r="AG158" i="11"/>
  <c r="AF158" i="11"/>
  <c r="AE158" i="11"/>
  <c r="AD158" i="11"/>
  <c r="AC158" i="11"/>
  <c r="Z158" i="11"/>
  <c r="E158" i="11"/>
  <c r="S155" i="11"/>
  <c r="AC153" i="11"/>
  <c r="G153" i="11"/>
  <c r="D152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T148" i="11" s="1"/>
  <c r="G148" i="11"/>
  <c r="D148" i="11"/>
  <c r="Y146" i="11"/>
  <c r="E146" i="11"/>
  <c r="U144" i="11"/>
  <c r="U146" i="11" s="1"/>
  <c r="E144" i="11"/>
  <c r="AO143" i="11"/>
  <c r="AN143" i="11"/>
  <c r="AL143" i="11"/>
  <c r="AK143" i="11"/>
  <c r="AJ143" i="11"/>
  <c r="AH143" i="11"/>
  <c r="AG143" i="11"/>
  <c r="AF143" i="11"/>
  <c r="AD143" i="11"/>
  <c r="AC143" i="11"/>
  <c r="Z143" i="11"/>
  <c r="X143" i="11"/>
  <c r="AM143" i="11" s="1"/>
  <c r="U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D143" i="11"/>
  <c r="G143" i="11" s="1"/>
  <c r="AR142" i="11"/>
  <c r="AQ142" i="11"/>
  <c r="AO142" i="11"/>
  <c r="AN142" i="11"/>
  <c r="AM142" i="11"/>
  <c r="AL142" i="11"/>
  <c r="AK142" i="11"/>
  <c r="AJ142" i="11"/>
  <c r="AI142" i="11"/>
  <c r="AH142" i="11"/>
  <c r="AG142" i="11"/>
  <c r="AF142" i="11"/>
  <c r="AE142" i="11"/>
  <c r="AD142" i="11"/>
  <c r="Z142" i="11"/>
  <c r="AC142" i="11" s="1"/>
  <c r="AP142" i="11" s="1"/>
  <c r="U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T142" i="11" s="1"/>
  <c r="V142" i="11" s="1"/>
  <c r="G142" i="11"/>
  <c r="D142" i="11"/>
  <c r="AQ141" i="11"/>
  <c r="AO141" i="11"/>
  <c r="AN141" i="11"/>
  <c r="AM141" i="11"/>
  <c r="AL141" i="11"/>
  <c r="AK141" i="11"/>
  <c r="AJ141" i="11"/>
  <c r="AI141" i="11"/>
  <c r="AH141" i="11"/>
  <c r="AG141" i="11"/>
  <c r="AF141" i="11"/>
  <c r="AE141" i="11"/>
  <c r="AD141" i="11"/>
  <c r="AP141" i="11" s="1"/>
  <c r="AC141" i="11"/>
  <c r="Z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T141" i="11" s="1"/>
  <c r="V141" i="11" s="1"/>
  <c r="G141" i="11"/>
  <c r="D141" i="11"/>
  <c r="AQ140" i="11"/>
  <c r="AO140" i="11"/>
  <c r="AN140" i="11"/>
  <c r="AM140" i="11"/>
  <c r="AL140" i="11"/>
  <c r="AK140" i="11"/>
  <c r="AJ140" i="11"/>
  <c r="AI140" i="11"/>
  <c r="AH140" i="11"/>
  <c r="AG140" i="11"/>
  <c r="AF140" i="11"/>
  <c r="AE140" i="11"/>
  <c r="AD140" i="11"/>
  <c r="Z140" i="11"/>
  <c r="AC140" i="11" s="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D140" i="11"/>
  <c r="G140" i="11" s="1"/>
  <c r="AR139" i="11"/>
  <c r="AQ139" i="11"/>
  <c r="AO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Z139" i="11"/>
  <c r="AC139" i="11" s="1"/>
  <c r="AP139" i="11" s="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T139" i="11" s="1"/>
  <c r="V139" i="11" s="1"/>
  <c r="D139" i="11"/>
  <c r="AQ138" i="11"/>
  <c r="AO138" i="11"/>
  <c r="AN138" i="11"/>
  <c r="AM138" i="11"/>
  <c r="AL138" i="11"/>
  <c r="AK138" i="11"/>
  <c r="AJ138" i="11"/>
  <c r="AI138" i="11"/>
  <c r="AH138" i="11"/>
  <c r="AG138" i="11"/>
  <c r="AF138" i="11"/>
  <c r="AE138" i="11"/>
  <c r="AD138" i="11"/>
  <c r="AP138" i="11" s="1"/>
  <c r="AR138" i="11" s="1"/>
  <c r="AC138" i="11"/>
  <c r="Z138" i="11"/>
  <c r="S138" i="11"/>
  <c r="R138" i="11"/>
  <c r="Q138" i="11"/>
  <c r="P138" i="11"/>
  <c r="O138" i="11"/>
  <c r="N138" i="11"/>
  <c r="M138" i="11"/>
  <c r="L138" i="11"/>
  <c r="K138" i="11"/>
  <c r="J138" i="11"/>
  <c r="I138" i="11"/>
  <c r="H138" i="11"/>
  <c r="G138" i="11"/>
  <c r="T138" i="11" s="1"/>
  <c r="V138" i="11" s="1"/>
  <c r="D138" i="11"/>
  <c r="AQ137" i="11"/>
  <c r="AO137" i="11"/>
  <c r="AN137" i="11"/>
  <c r="AM137" i="11"/>
  <c r="AL137" i="11"/>
  <c r="AK137" i="11"/>
  <c r="AJ137" i="11"/>
  <c r="AI137" i="11"/>
  <c r="AH137" i="11"/>
  <c r="AG137" i="11"/>
  <c r="AF137" i="11"/>
  <c r="AE137" i="11"/>
  <c r="AD137" i="11"/>
  <c r="AP137" i="11" s="1"/>
  <c r="AC137" i="11"/>
  <c r="Z137" i="11"/>
  <c r="S137" i="11"/>
  <c r="R137" i="11"/>
  <c r="Q137" i="11"/>
  <c r="P137" i="11"/>
  <c r="O137" i="11"/>
  <c r="N137" i="11"/>
  <c r="M137" i="11"/>
  <c r="L137" i="11"/>
  <c r="K137" i="11"/>
  <c r="J137" i="11"/>
  <c r="I137" i="11"/>
  <c r="H137" i="11"/>
  <c r="T137" i="11" s="1"/>
  <c r="V137" i="11" s="1"/>
  <c r="G137" i="11"/>
  <c r="D137" i="11"/>
  <c r="AO136" i="11"/>
  <c r="AN136" i="11"/>
  <c r="AM136" i="11"/>
  <c r="AL136" i="11"/>
  <c r="AK136" i="11"/>
  <c r="AJ136" i="11"/>
  <c r="AI136" i="11"/>
  <c r="AH136" i="11"/>
  <c r="AG136" i="11"/>
  <c r="AF136" i="11"/>
  <c r="AE136" i="11"/>
  <c r="AD136" i="11"/>
  <c r="AP136" i="11" s="1"/>
  <c r="AR136" i="11" s="1"/>
  <c r="Z136" i="11"/>
  <c r="S136" i="11"/>
  <c r="R136" i="11"/>
  <c r="Q136" i="11"/>
  <c r="P136" i="11"/>
  <c r="O136" i="11"/>
  <c r="N136" i="11"/>
  <c r="M136" i="11"/>
  <c r="L136" i="11"/>
  <c r="K136" i="11"/>
  <c r="J136" i="11"/>
  <c r="I136" i="11"/>
  <c r="H136" i="11"/>
  <c r="T136" i="11" s="1"/>
  <c r="V136" i="11" s="1"/>
  <c r="G136" i="11"/>
  <c r="D136" i="11"/>
  <c r="AQ135" i="11"/>
  <c r="AO135" i="11"/>
  <c r="AN135" i="11"/>
  <c r="AM135" i="11"/>
  <c r="AL135" i="11"/>
  <c r="AK135" i="11"/>
  <c r="AJ135" i="11"/>
  <c r="AI135" i="11"/>
  <c r="AH135" i="11"/>
  <c r="AG135" i="11"/>
  <c r="AF135" i="11"/>
  <c r="AE135" i="11"/>
  <c r="AD135" i="11"/>
  <c r="AP135" i="11" s="1"/>
  <c r="AC135" i="11"/>
  <c r="Z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T135" i="11" s="1"/>
  <c r="V135" i="11" s="1"/>
  <c r="G135" i="11"/>
  <c r="D135" i="11"/>
  <c r="AQ134" i="11"/>
  <c r="AO134" i="11"/>
  <c r="AN134" i="11"/>
  <c r="AM134" i="11"/>
  <c r="AL134" i="11"/>
  <c r="AK134" i="11"/>
  <c r="AJ134" i="11"/>
  <c r="AI134" i="11"/>
  <c r="AH134" i="11"/>
  <c r="AG134" i="11"/>
  <c r="AF134" i="11"/>
  <c r="AE134" i="11"/>
  <c r="AD134" i="11"/>
  <c r="Z134" i="11"/>
  <c r="AC134" i="11" s="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D134" i="11"/>
  <c r="G134" i="11" s="1"/>
  <c r="AO133" i="11"/>
  <c r="AN133" i="11"/>
  <c r="AM133" i="11"/>
  <c r="AL133" i="11"/>
  <c r="AK133" i="11"/>
  <c r="AJ133" i="11"/>
  <c r="AI133" i="11"/>
  <c r="AH133" i="11"/>
  <c r="AG133" i="11"/>
  <c r="AF133" i="11"/>
  <c r="AE133" i="11"/>
  <c r="AD133" i="11"/>
  <c r="Z133" i="11"/>
  <c r="AC133" i="11" s="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D133" i="11"/>
  <c r="G133" i="11" s="1"/>
  <c r="T133" i="11" s="1"/>
  <c r="V133" i="11" s="1"/>
  <c r="AQ132" i="11"/>
  <c r="AO132" i="11"/>
  <c r="AN132" i="11"/>
  <c r="AM132" i="11"/>
  <c r="AL132" i="11"/>
  <c r="AK132" i="11"/>
  <c r="AJ132" i="11"/>
  <c r="AI132" i="11"/>
  <c r="AH132" i="11"/>
  <c r="AG132" i="11"/>
  <c r="AF132" i="11"/>
  <c r="AE132" i="11"/>
  <c r="AD132" i="11"/>
  <c r="Z132" i="11"/>
  <c r="AC132" i="11" s="1"/>
  <c r="AP132" i="11" s="1"/>
  <c r="AR132" i="11" s="1"/>
  <c r="U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T132" i="11" s="1"/>
  <c r="V132" i="11" s="1"/>
  <c r="D132" i="11"/>
  <c r="AR131" i="11"/>
  <c r="AC131" i="11"/>
  <c r="U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T131" i="11" s="1"/>
  <c r="V131" i="11" s="1"/>
  <c r="D131" i="11"/>
  <c r="T130" i="11"/>
  <c r="G130" i="11"/>
  <c r="T129" i="11"/>
  <c r="G129" i="11"/>
  <c r="AQ128" i="11"/>
  <c r="AO128" i="11"/>
  <c r="AN128" i="11"/>
  <c r="AM128" i="11"/>
  <c r="AL128" i="11"/>
  <c r="AK128" i="11"/>
  <c r="AJ128" i="11"/>
  <c r="AI128" i="11"/>
  <c r="AH128" i="11"/>
  <c r="AG128" i="11"/>
  <c r="AF128" i="11"/>
  <c r="AE128" i="11"/>
  <c r="AD128" i="11"/>
  <c r="AC128" i="11"/>
  <c r="AP128" i="11" s="1"/>
  <c r="AR128" i="11" s="1"/>
  <c r="Z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T128" i="11" s="1"/>
  <c r="V128" i="11" s="1"/>
  <c r="D128" i="11"/>
  <c r="AQ127" i="11"/>
  <c r="AO127" i="11"/>
  <c r="AN127" i="11"/>
  <c r="AM127" i="11"/>
  <c r="AL127" i="11"/>
  <c r="AK127" i="11"/>
  <c r="AJ127" i="11"/>
  <c r="AI127" i="11"/>
  <c r="AH127" i="11"/>
  <c r="AG127" i="11"/>
  <c r="AF127" i="11"/>
  <c r="AE127" i="11"/>
  <c r="AD127" i="11"/>
  <c r="AP127" i="11" s="1"/>
  <c r="AC127" i="11"/>
  <c r="Z127" i="11"/>
  <c r="U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D127" i="11"/>
  <c r="G127" i="11" s="1"/>
  <c r="AQ126" i="11"/>
  <c r="AO126" i="11"/>
  <c r="AN126" i="11"/>
  <c r="AM126" i="11"/>
  <c r="AL126" i="11"/>
  <c r="AK126" i="11"/>
  <c r="AJ126" i="11"/>
  <c r="AI126" i="11"/>
  <c r="AH126" i="11"/>
  <c r="AG126" i="11"/>
  <c r="AF126" i="11"/>
  <c r="AE126" i="11"/>
  <c r="AD126" i="11"/>
  <c r="Z126" i="11"/>
  <c r="AC126" i="11" s="1"/>
  <c r="U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T126" i="11" s="1"/>
  <c r="V126" i="11" s="1"/>
  <c r="D126" i="11"/>
  <c r="AQ125" i="11"/>
  <c r="AO125" i="11"/>
  <c r="AN125" i="11"/>
  <c r="AM125" i="11"/>
  <c r="AL125" i="11"/>
  <c r="AK125" i="11"/>
  <c r="AJ125" i="11"/>
  <c r="AI125" i="11"/>
  <c r="AH125" i="11"/>
  <c r="AG125" i="11"/>
  <c r="AF125" i="11"/>
  <c r="AE125" i="11"/>
  <c r="AD125" i="11"/>
  <c r="AC125" i="11"/>
  <c r="Z125" i="11"/>
  <c r="U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D125" i="11"/>
  <c r="G125" i="11" s="1"/>
  <c r="AR124" i="11"/>
  <c r="AO124" i="11"/>
  <c r="AN124" i="11"/>
  <c r="AM124" i="11"/>
  <c r="AL124" i="11"/>
  <c r="AK124" i="11"/>
  <c r="AJ124" i="11"/>
  <c r="AI124" i="11"/>
  <c r="AH124" i="11"/>
  <c r="AG124" i="11"/>
  <c r="AF124" i="11"/>
  <c r="AE124" i="11"/>
  <c r="AD124" i="11"/>
  <c r="Z124" i="11"/>
  <c r="AC124" i="11" s="1"/>
  <c r="AP124" i="11" s="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D124" i="11"/>
  <c r="G124" i="11" s="1"/>
  <c r="AO123" i="11"/>
  <c r="AN123" i="11"/>
  <c r="AM123" i="11"/>
  <c r="AL123" i="11"/>
  <c r="AK123" i="11"/>
  <c r="AJ123" i="11"/>
  <c r="AI123" i="11"/>
  <c r="AH123" i="11"/>
  <c r="AG123" i="11"/>
  <c r="AF123" i="11"/>
  <c r="AE123" i="11"/>
  <c r="AD123" i="11"/>
  <c r="Z123" i="11"/>
  <c r="AC123" i="11" s="1"/>
  <c r="AP123" i="11" s="1"/>
  <c r="AR123" i="11" s="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D123" i="11"/>
  <c r="G123" i="11" s="1"/>
  <c r="AR122" i="11"/>
  <c r="AQ122" i="11"/>
  <c r="U122" i="11"/>
  <c r="V122" i="11" s="1"/>
  <c r="AQ121" i="11"/>
  <c r="AO121" i="11"/>
  <c r="AN121" i="11"/>
  <c r="AM121" i="11"/>
  <c r="AL121" i="11"/>
  <c r="AK121" i="11"/>
  <c r="AJ121" i="11"/>
  <c r="AI121" i="11"/>
  <c r="AH121" i="11"/>
  <c r="AG121" i="11"/>
  <c r="AF121" i="11"/>
  <c r="AE121" i="11"/>
  <c r="AD121" i="11"/>
  <c r="AC121" i="11"/>
  <c r="AP121" i="11" s="1"/>
  <c r="AR121" i="11" s="1"/>
  <c r="Z121" i="11"/>
  <c r="S121" i="11"/>
  <c r="R121" i="11"/>
  <c r="Q121" i="11"/>
  <c r="P121" i="11"/>
  <c r="O121" i="11"/>
  <c r="N121" i="11"/>
  <c r="M121" i="11"/>
  <c r="L121" i="11"/>
  <c r="K121" i="11"/>
  <c r="J121" i="11"/>
  <c r="I121" i="11"/>
  <c r="H121" i="11"/>
  <c r="D121" i="11"/>
  <c r="G121" i="11" s="1"/>
  <c r="T121" i="11" s="1"/>
  <c r="V121" i="11" s="1"/>
  <c r="AQ120" i="11"/>
  <c r="AO120" i="11"/>
  <c r="AN120" i="11"/>
  <c r="AM120" i="11"/>
  <c r="AL120" i="11"/>
  <c r="AK120" i="11"/>
  <c r="AJ120" i="11"/>
  <c r="AI120" i="11"/>
  <c r="AH120" i="11"/>
  <c r="AG120" i="11"/>
  <c r="AF120" i="11"/>
  <c r="AE120" i="11"/>
  <c r="AD120" i="11"/>
  <c r="AC120" i="11"/>
  <c r="AP120" i="11" s="1"/>
  <c r="AR120" i="11" s="1"/>
  <c r="Z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T120" i="11" s="1"/>
  <c r="V120" i="11" s="1"/>
  <c r="G120" i="11"/>
  <c r="D120" i="11"/>
  <c r="AO119" i="11"/>
  <c r="AN119" i="11"/>
  <c r="AM119" i="11"/>
  <c r="AL119" i="11"/>
  <c r="AK119" i="11"/>
  <c r="AJ119" i="11"/>
  <c r="AI119" i="11"/>
  <c r="AH119" i="11"/>
  <c r="AG119" i="11"/>
  <c r="AF119" i="11"/>
  <c r="AE119" i="11"/>
  <c r="AD119" i="11"/>
  <c r="AC119" i="11"/>
  <c r="AP119" i="11" s="1"/>
  <c r="AR119" i="11" s="1"/>
  <c r="Z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T119" i="11" s="1"/>
  <c r="V119" i="11" s="1"/>
  <c r="D119" i="11"/>
  <c r="AO118" i="11"/>
  <c r="AN118" i="11"/>
  <c r="AM118" i="11"/>
  <c r="AL118" i="11"/>
  <c r="AK118" i="11"/>
  <c r="AJ118" i="11"/>
  <c r="AI118" i="11"/>
  <c r="AH118" i="11"/>
  <c r="AG118" i="11"/>
  <c r="AF118" i="11"/>
  <c r="AE118" i="11"/>
  <c r="AD118" i="11"/>
  <c r="AC118" i="11"/>
  <c r="AP118" i="11" s="1"/>
  <c r="AR118" i="11" s="1"/>
  <c r="Z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T118" i="11" s="1"/>
  <c r="V118" i="11" s="1"/>
  <c r="G118" i="11"/>
  <c r="D118" i="11"/>
  <c r="AO117" i="11"/>
  <c r="AN117" i="11"/>
  <c r="AM117" i="11"/>
  <c r="AL117" i="11"/>
  <c r="AK117" i="11"/>
  <c r="AJ117" i="11"/>
  <c r="AI117" i="11"/>
  <c r="AH117" i="11"/>
  <c r="AG117" i="11"/>
  <c r="AF117" i="11"/>
  <c r="AE117" i="11"/>
  <c r="AD117" i="11"/>
  <c r="AP117" i="11" s="1"/>
  <c r="AR117" i="11" s="1"/>
  <c r="AC117" i="11"/>
  <c r="Z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D117" i="11"/>
  <c r="AO116" i="11"/>
  <c r="AN116" i="11"/>
  <c r="AM116" i="11"/>
  <c r="AL116" i="11"/>
  <c r="AK116" i="11"/>
  <c r="AJ116" i="11"/>
  <c r="AI116" i="11"/>
  <c r="AH116" i="11"/>
  <c r="AG116" i="11"/>
  <c r="AF116" i="11"/>
  <c r="AE116" i="11"/>
  <c r="AD116" i="11"/>
  <c r="AP116" i="11" s="1"/>
  <c r="Z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T116" i="11" s="1"/>
  <c r="G116" i="11"/>
  <c r="D116" i="11"/>
  <c r="AO115" i="11"/>
  <c r="AN115" i="11"/>
  <c r="AM115" i="11"/>
  <c r="AL115" i="11"/>
  <c r="AK115" i="11"/>
  <c r="AJ115" i="11"/>
  <c r="AI115" i="11"/>
  <c r="AH115" i="11"/>
  <c r="AG115" i="11"/>
  <c r="AF115" i="11"/>
  <c r="AE115" i="11"/>
  <c r="AD115" i="11"/>
  <c r="AC115" i="11"/>
  <c r="AP115" i="11" s="1"/>
  <c r="AR115" i="11" s="1"/>
  <c r="Z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D115" i="11"/>
  <c r="AQ114" i="11"/>
  <c r="AO114" i="11"/>
  <c r="AN114" i="11"/>
  <c r="AM114" i="11"/>
  <c r="AL114" i="11"/>
  <c r="AK114" i="11"/>
  <c r="AJ114" i="11"/>
  <c r="AI114" i="11"/>
  <c r="AH114" i="11"/>
  <c r="AG114" i="11"/>
  <c r="AF114" i="11"/>
  <c r="AE114" i="11"/>
  <c r="AD114" i="11"/>
  <c r="Z114" i="11"/>
  <c r="AC114" i="11" s="1"/>
  <c r="AP114" i="11" s="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D114" i="11"/>
  <c r="G114" i="11" s="1"/>
  <c r="T114" i="11" s="1"/>
  <c r="V114" i="11" s="1"/>
  <c r="AQ113" i="11"/>
  <c r="AO113" i="11"/>
  <c r="AN113" i="11"/>
  <c r="AM113" i="11"/>
  <c r="AL113" i="11"/>
  <c r="AK113" i="11"/>
  <c r="AJ113" i="11"/>
  <c r="AI113" i="11"/>
  <c r="AH113" i="11"/>
  <c r="AG113" i="11"/>
  <c r="AF113" i="11"/>
  <c r="AE113" i="11"/>
  <c r="AD113" i="11"/>
  <c r="Z113" i="11"/>
  <c r="AC113" i="11" s="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D113" i="11"/>
  <c r="G113" i="11" s="1"/>
  <c r="AO112" i="11"/>
  <c r="AK112" i="11"/>
  <c r="AG112" i="11"/>
  <c r="AF112" i="11"/>
  <c r="AE112" i="11"/>
  <c r="AA112" i="11"/>
  <c r="U112" i="11"/>
  <c r="P112" i="11"/>
  <c r="L112" i="11"/>
  <c r="K112" i="11"/>
  <c r="H112" i="11"/>
  <c r="AQ111" i="11"/>
  <c r="AO111" i="11"/>
  <c r="AN111" i="11"/>
  <c r="AM111" i="11"/>
  <c r="AL111" i="11"/>
  <c r="AK111" i="11"/>
  <c r="AJ111" i="11"/>
  <c r="AJ112" i="11" s="1"/>
  <c r="AI111" i="11"/>
  <c r="AH111" i="11"/>
  <c r="AG111" i="11"/>
  <c r="AF111" i="11"/>
  <c r="AE111" i="11"/>
  <c r="AD111" i="11"/>
  <c r="Z111" i="11"/>
  <c r="S111" i="11"/>
  <c r="R111" i="11"/>
  <c r="Q111" i="11"/>
  <c r="Q112" i="11" s="1"/>
  <c r="P111" i="11"/>
  <c r="O111" i="11"/>
  <c r="N111" i="11"/>
  <c r="M111" i="11"/>
  <c r="M112" i="11" s="1"/>
  <c r="L111" i="11"/>
  <c r="K111" i="11"/>
  <c r="J111" i="11"/>
  <c r="I111" i="11"/>
  <c r="I112" i="11" s="1"/>
  <c r="H111" i="11"/>
  <c r="D111" i="11"/>
  <c r="G111" i="11" s="1"/>
  <c r="AQ110" i="11"/>
  <c r="AO110" i="11"/>
  <c r="AN110" i="11"/>
  <c r="AM110" i="11"/>
  <c r="AM112" i="11" s="1"/>
  <c r="AL110" i="11"/>
  <c r="AL112" i="11" s="1"/>
  <c r="AK110" i="11"/>
  <c r="AJ110" i="11"/>
  <c r="AI110" i="11"/>
  <c r="AI112" i="11" s="1"/>
  <c r="AH110" i="11"/>
  <c r="AH112" i="11" s="1"/>
  <c r="AG110" i="11"/>
  <c r="AF110" i="11"/>
  <c r="AE110" i="11"/>
  <c r="AD110" i="11"/>
  <c r="AD112" i="11" s="1"/>
  <c r="Z110" i="11"/>
  <c r="AC110" i="11" s="1"/>
  <c r="U110" i="11"/>
  <c r="S110" i="11"/>
  <c r="S112" i="11" s="1"/>
  <c r="R110" i="11"/>
  <c r="Q110" i="11"/>
  <c r="P110" i="11"/>
  <c r="O110" i="11"/>
  <c r="O112" i="11" s="1"/>
  <c r="N110" i="11"/>
  <c r="M110" i="11"/>
  <c r="L110" i="11"/>
  <c r="K110" i="11"/>
  <c r="J110" i="11"/>
  <c r="I110" i="11"/>
  <c r="H110" i="11"/>
  <c r="D110" i="11"/>
  <c r="AO109" i="11"/>
  <c r="AN109" i="11"/>
  <c r="AM109" i="11"/>
  <c r="AL109" i="11"/>
  <c r="AK109" i="11"/>
  <c r="AJ109" i="11"/>
  <c r="AI109" i="11"/>
  <c r="AH109" i="11"/>
  <c r="AG109" i="11"/>
  <c r="AF109" i="11"/>
  <c r="AE109" i="11"/>
  <c r="AD109" i="11"/>
  <c r="AP109" i="11" s="1"/>
  <c r="AR109" i="11" s="1"/>
  <c r="Z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T109" i="11" s="1"/>
  <c r="V109" i="11" s="1"/>
  <c r="D109" i="11"/>
  <c r="AQ108" i="11"/>
  <c r="AO108" i="11"/>
  <c r="AN108" i="11"/>
  <c r="AM108" i="11"/>
  <c r="AL108" i="11"/>
  <c r="AK108" i="11"/>
  <c r="AJ108" i="11"/>
  <c r="AI108" i="11"/>
  <c r="AH108" i="11"/>
  <c r="AG108" i="11"/>
  <c r="AF108" i="11"/>
  <c r="AE108" i="11"/>
  <c r="AD108" i="11"/>
  <c r="AC108" i="11"/>
  <c r="AP108" i="11" s="1"/>
  <c r="AR108" i="11" s="1"/>
  <c r="Z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D108" i="11"/>
  <c r="G108" i="11" s="1"/>
  <c r="AQ107" i="11"/>
  <c r="AO107" i="11"/>
  <c r="AN107" i="11"/>
  <c r="AM107" i="11"/>
  <c r="AL107" i="11"/>
  <c r="AK107" i="11"/>
  <c r="AJ107" i="11"/>
  <c r="AI107" i="11"/>
  <c r="AH107" i="11"/>
  <c r="AG107" i="11"/>
  <c r="AF107" i="11"/>
  <c r="AE107" i="11"/>
  <c r="AD107" i="11"/>
  <c r="AC107" i="11"/>
  <c r="AP107" i="11" s="1"/>
  <c r="Z107" i="11"/>
  <c r="U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D107" i="11"/>
  <c r="G107" i="11" s="1"/>
  <c r="T107" i="11" s="1"/>
  <c r="AR106" i="11"/>
  <c r="U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D106" i="11"/>
  <c r="G106" i="11" s="1"/>
  <c r="T106" i="11" s="1"/>
  <c r="V106" i="11" s="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T105" i="11" s="1"/>
  <c r="D105" i="11"/>
  <c r="AQ104" i="11"/>
  <c r="AO104" i="11"/>
  <c r="AN104" i="11"/>
  <c r="AM104" i="11"/>
  <c r="AL104" i="11"/>
  <c r="AK104" i="11"/>
  <c r="AJ104" i="11"/>
  <c r="AI104" i="11"/>
  <c r="AH104" i="11"/>
  <c r="AG104" i="11"/>
  <c r="AF104" i="11"/>
  <c r="AE104" i="11"/>
  <c r="AD104" i="11"/>
  <c r="AP104" i="11" s="1"/>
  <c r="AR104" i="11" s="1"/>
  <c r="AC104" i="11"/>
  <c r="Z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T104" i="11" s="1"/>
  <c r="V104" i="11" s="1"/>
  <c r="D104" i="11"/>
  <c r="AQ103" i="11"/>
  <c r="AO103" i="11"/>
  <c r="AN103" i="11"/>
  <c r="AM103" i="11"/>
  <c r="AL103" i="11"/>
  <c r="AK103" i="11"/>
  <c r="AJ103" i="11"/>
  <c r="AI103" i="11"/>
  <c r="AH103" i="11"/>
  <c r="AG103" i="11"/>
  <c r="AF103" i="11"/>
  <c r="AE103" i="11"/>
  <c r="AD103" i="11"/>
  <c r="AC103" i="11"/>
  <c r="AP103" i="11" s="1"/>
  <c r="Z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T103" i="11" s="1"/>
  <c r="V103" i="11" s="1"/>
  <c r="D103" i="11"/>
  <c r="AO102" i="11"/>
  <c r="AN102" i="11"/>
  <c r="AM102" i="11"/>
  <c r="AL102" i="11"/>
  <c r="AK102" i="11"/>
  <c r="AJ102" i="11"/>
  <c r="AI102" i="11"/>
  <c r="AH102" i="11"/>
  <c r="AG102" i="11"/>
  <c r="AF102" i="11"/>
  <c r="AE102" i="11"/>
  <c r="AD102" i="11"/>
  <c r="Z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T102" i="11" s="1"/>
  <c r="V102" i="11" s="1"/>
  <c r="D102" i="11"/>
  <c r="AQ101" i="11"/>
  <c r="AO101" i="11"/>
  <c r="AN101" i="11"/>
  <c r="AM101" i="11"/>
  <c r="AL101" i="11"/>
  <c r="AK101" i="11"/>
  <c r="AJ101" i="11"/>
  <c r="AI101" i="11"/>
  <c r="AH101" i="11"/>
  <c r="AG101" i="11"/>
  <c r="AF101" i="11"/>
  <c r="AE101" i="11"/>
  <c r="AD101" i="11"/>
  <c r="AC101" i="11"/>
  <c r="AP101" i="11" s="1"/>
  <c r="Z101" i="11"/>
  <c r="U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T101" i="11" s="1"/>
  <c r="D101" i="11"/>
  <c r="G101" i="11" s="1"/>
  <c r="AR100" i="11"/>
  <c r="V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T100" i="11" s="1"/>
  <c r="D100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D99" i="11"/>
  <c r="G99" i="11" s="1"/>
  <c r="T99" i="11" s="1"/>
  <c r="AO98" i="11"/>
  <c r="AN98" i="11"/>
  <c r="AM98" i="11"/>
  <c r="AL98" i="11"/>
  <c r="AK98" i="11"/>
  <c r="AJ98" i="11"/>
  <c r="AI98" i="11"/>
  <c r="AH98" i="11"/>
  <c r="AG98" i="11"/>
  <c r="AF98" i="11"/>
  <c r="AE98" i="11"/>
  <c r="AD98" i="11"/>
  <c r="Z98" i="11"/>
  <c r="AC98" i="11" s="1"/>
  <c r="S98" i="11"/>
  <c r="R98" i="11"/>
  <c r="Q98" i="11"/>
  <c r="P98" i="11"/>
  <c r="O98" i="11"/>
  <c r="N98" i="11"/>
  <c r="M98" i="11"/>
  <c r="L98" i="11"/>
  <c r="K98" i="11"/>
  <c r="J98" i="11"/>
  <c r="I98" i="11"/>
  <c r="H98" i="11"/>
  <c r="T98" i="11" s="1"/>
  <c r="V98" i="11" s="1"/>
  <c r="D98" i="11"/>
  <c r="G98" i="11" s="1"/>
  <c r="AO97" i="11"/>
  <c r="AN97" i="11"/>
  <c r="AM97" i="11"/>
  <c r="AL97" i="11"/>
  <c r="AK97" i="11"/>
  <c r="AJ97" i="11"/>
  <c r="AI97" i="11"/>
  <c r="AH97" i="11"/>
  <c r="AG97" i="11"/>
  <c r="AF97" i="11"/>
  <c r="AE97" i="11"/>
  <c r="AD97" i="11"/>
  <c r="AP97" i="11" s="1"/>
  <c r="AR97" i="11" s="1"/>
  <c r="Z97" i="11"/>
  <c r="S97" i="11"/>
  <c r="R97" i="11"/>
  <c r="Q97" i="11"/>
  <c r="P97" i="11"/>
  <c r="O97" i="11"/>
  <c r="N97" i="11"/>
  <c r="M97" i="11"/>
  <c r="L97" i="11"/>
  <c r="K97" i="11"/>
  <c r="J97" i="11"/>
  <c r="I97" i="11"/>
  <c r="H97" i="11"/>
  <c r="G97" i="11"/>
  <c r="T97" i="11" s="1"/>
  <c r="V97" i="11" s="1"/>
  <c r="D97" i="11"/>
  <c r="AO96" i="11"/>
  <c r="AN96" i="11"/>
  <c r="AM96" i="11"/>
  <c r="AL96" i="11"/>
  <c r="AK96" i="11"/>
  <c r="AJ96" i="11"/>
  <c r="AI96" i="11"/>
  <c r="AH96" i="11"/>
  <c r="AG96" i="11"/>
  <c r="AF96" i="11"/>
  <c r="AE96" i="11"/>
  <c r="AD96" i="11"/>
  <c r="AC96" i="11"/>
  <c r="AP96" i="11" s="1"/>
  <c r="AR96" i="11" s="1"/>
  <c r="Z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T96" i="11" s="1"/>
  <c r="V96" i="11" s="1"/>
  <c r="D96" i="11"/>
  <c r="AQ95" i="11"/>
  <c r="AO95" i="11"/>
  <c r="AN95" i="11"/>
  <c r="AM95" i="11"/>
  <c r="AL95" i="11"/>
  <c r="AK95" i="11"/>
  <c r="AJ95" i="11"/>
  <c r="AI95" i="11"/>
  <c r="AH95" i="11"/>
  <c r="AG95" i="11"/>
  <c r="AF95" i="11"/>
  <c r="AE95" i="11"/>
  <c r="AD95" i="11"/>
  <c r="Z95" i="11"/>
  <c r="AC95" i="11" s="1"/>
  <c r="AP95" i="11" s="1"/>
  <c r="AR95" i="11" s="1"/>
  <c r="U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D95" i="11"/>
  <c r="G95" i="11" s="1"/>
  <c r="T95" i="11" s="1"/>
  <c r="V95" i="11" s="1"/>
  <c r="AR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D94" i="11"/>
  <c r="G94" i="11" s="1"/>
  <c r="T94" i="11" s="1"/>
  <c r="V94" i="11" s="1"/>
  <c r="AR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T93" i="11" s="1"/>
  <c r="V93" i="11" s="1"/>
  <c r="G93" i="11"/>
  <c r="D93" i="11"/>
  <c r="AO92" i="11"/>
  <c r="AO144" i="11" s="1"/>
  <c r="AO146" i="11" s="1"/>
  <c r="AK92" i="11"/>
  <c r="AD92" i="11"/>
  <c r="AD144" i="11" s="1"/>
  <c r="AD146" i="11" s="1"/>
  <c r="AB92" i="11"/>
  <c r="AB144" i="11" s="1"/>
  <c r="AB146" i="11" s="1"/>
  <c r="AA92" i="11"/>
  <c r="AA144" i="11" s="1"/>
  <c r="AA146" i="11" s="1"/>
  <c r="Z92" i="11"/>
  <c r="R92" i="11"/>
  <c r="Q92" i="11"/>
  <c r="O92" i="11"/>
  <c r="M92" i="11"/>
  <c r="K92" i="11"/>
  <c r="F92" i="11"/>
  <c r="F144" i="11" s="1"/>
  <c r="F146" i="11" s="1"/>
  <c r="S91" i="11"/>
  <c r="R91" i="11"/>
  <c r="Q91" i="11"/>
  <c r="P91" i="11"/>
  <c r="O91" i="11"/>
  <c r="N91" i="11"/>
  <c r="M91" i="11"/>
  <c r="L91" i="11"/>
  <c r="K91" i="11"/>
  <c r="J91" i="11"/>
  <c r="I91" i="11"/>
  <c r="H91" i="11"/>
  <c r="D91" i="11"/>
  <c r="G91" i="11" s="1"/>
  <c r="AQ90" i="11"/>
  <c r="AO90" i="11"/>
  <c r="AN90" i="11"/>
  <c r="AM90" i="11"/>
  <c r="AL90" i="11"/>
  <c r="AK90" i="11"/>
  <c r="AJ90" i="11"/>
  <c r="AI90" i="11"/>
  <c r="AH90" i="11"/>
  <c r="AG90" i="11"/>
  <c r="AF90" i="11"/>
  <c r="AE90" i="11"/>
  <c r="AE92" i="11" s="1"/>
  <c r="AD90" i="11"/>
  <c r="AC90" i="11"/>
  <c r="Z90" i="11"/>
  <c r="U90" i="11"/>
  <c r="S90" i="11"/>
  <c r="S92" i="11" s="1"/>
  <c r="R90" i="11"/>
  <c r="Q90" i="11"/>
  <c r="P90" i="11"/>
  <c r="O90" i="11"/>
  <c r="N90" i="11"/>
  <c r="M90" i="11"/>
  <c r="L90" i="11"/>
  <c r="K90" i="11"/>
  <c r="J90" i="11"/>
  <c r="I90" i="11"/>
  <c r="H90" i="11"/>
  <c r="D90" i="11"/>
  <c r="G90" i="11" s="1"/>
  <c r="AQ89" i="11"/>
  <c r="AO89" i="11"/>
  <c r="AN89" i="11"/>
  <c r="AN92" i="11" s="1"/>
  <c r="AM89" i="11"/>
  <c r="AL89" i="11"/>
  <c r="AL92" i="11" s="1"/>
  <c r="AK89" i="11"/>
  <c r="AJ89" i="11"/>
  <c r="AJ92" i="11" s="1"/>
  <c r="AI89" i="11"/>
  <c r="AI92" i="11" s="1"/>
  <c r="AH89" i="11"/>
  <c r="AH92" i="11" s="1"/>
  <c r="AG89" i="11"/>
  <c r="AG92" i="11" s="1"/>
  <c r="AG144" i="11" s="1"/>
  <c r="AG146" i="11" s="1"/>
  <c r="AF89" i="11"/>
  <c r="AF92" i="11" s="1"/>
  <c r="AE89" i="11"/>
  <c r="AD89" i="11"/>
  <c r="AP89" i="11" s="1"/>
  <c r="AC89" i="11"/>
  <c r="Z89" i="11"/>
  <c r="U89" i="11"/>
  <c r="U92" i="11" s="1"/>
  <c r="S89" i="11"/>
  <c r="R89" i="11"/>
  <c r="Q89" i="11"/>
  <c r="P89" i="11"/>
  <c r="O89" i="11"/>
  <c r="N89" i="11"/>
  <c r="M89" i="11"/>
  <c r="L89" i="11"/>
  <c r="K89" i="11"/>
  <c r="J89" i="11"/>
  <c r="I89" i="11"/>
  <c r="I92" i="11" s="1"/>
  <c r="H89" i="11"/>
  <c r="D89" i="11"/>
  <c r="AO88" i="11"/>
  <c r="AN88" i="11"/>
  <c r="AM88" i="11"/>
  <c r="AL88" i="11"/>
  <c r="AK88" i="11"/>
  <c r="AJ88" i="11"/>
  <c r="AI88" i="11"/>
  <c r="AH88" i="11"/>
  <c r="AG88" i="11"/>
  <c r="AF88" i="11"/>
  <c r="AE88" i="11"/>
  <c r="AD88" i="11"/>
  <c r="Z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T88" i="11" s="1"/>
  <c r="V88" i="11" s="1"/>
  <c r="G88" i="11"/>
  <c r="D88" i="11"/>
  <c r="AQ87" i="11"/>
  <c r="AO87" i="11"/>
  <c r="AN87" i="11"/>
  <c r="AM87" i="11"/>
  <c r="AL87" i="11"/>
  <c r="AK87" i="11"/>
  <c r="AJ87" i="11"/>
  <c r="AI87" i="11"/>
  <c r="AH87" i="11"/>
  <c r="AG87" i="11"/>
  <c r="AF87" i="11"/>
  <c r="AE87" i="11"/>
  <c r="AD87" i="11"/>
  <c r="AP87" i="11" s="1"/>
  <c r="Z87" i="11"/>
  <c r="AC87" i="11" s="1"/>
  <c r="U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D87" i="11"/>
  <c r="AO86" i="11"/>
  <c r="AN86" i="11"/>
  <c r="AM86" i="11"/>
  <c r="AL86" i="11"/>
  <c r="AK86" i="11"/>
  <c r="AJ86" i="11"/>
  <c r="AI86" i="11"/>
  <c r="AH86" i="11"/>
  <c r="AG86" i="11"/>
  <c r="AF86" i="11"/>
  <c r="AE86" i="11"/>
  <c r="AD86" i="11"/>
  <c r="AC86" i="11"/>
  <c r="Z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T86" i="11" s="1"/>
  <c r="V86" i="11" s="1"/>
  <c r="D86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Z85" i="11"/>
  <c r="AC85" i="11" s="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D85" i="11"/>
  <c r="AR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T84" i="11" s="1"/>
  <c r="V84" i="11" s="1"/>
  <c r="D84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D83" i="11"/>
  <c r="AR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T82" i="11" s="1"/>
  <c r="V82" i="11" s="1"/>
  <c r="D82" i="11"/>
  <c r="AQ81" i="11"/>
  <c r="AO81" i="11"/>
  <c r="AN81" i="11"/>
  <c r="AM81" i="11"/>
  <c r="AL81" i="11"/>
  <c r="AK81" i="11"/>
  <c r="AJ81" i="11"/>
  <c r="AI81" i="11"/>
  <c r="AH81" i="11"/>
  <c r="AG81" i="11"/>
  <c r="AF81" i="11"/>
  <c r="AE81" i="11"/>
  <c r="AD81" i="11"/>
  <c r="Z81" i="11"/>
  <c r="AC81" i="11" s="1"/>
  <c r="S81" i="11"/>
  <c r="R81" i="11"/>
  <c r="Q81" i="11"/>
  <c r="P81" i="11"/>
  <c r="O81" i="11"/>
  <c r="N81" i="11"/>
  <c r="M81" i="11"/>
  <c r="L81" i="11"/>
  <c r="K81" i="11"/>
  <c r="J81" i="11"/>
  <c r="I81" i="11"/>
  <c r="H81" i="11"/>
  <c r="T81" i="11" s="1"/>
  <c r="V81" i="11" s="1"/>
  <c r="D81" i="11"/>
  <c r="G81" i="11" s="1"/>
  <c r="AQ80" i="11"/>
  <c r="AO80" i="11"/>
  <c r="AN80" i="11"/>
  <c r="AM80" i="11"/>
  <c r="AL80" i="11"/>
  <c r="AK80" i="11"/>
  <c r="AJ80" i="11"/>
  <c r="AI80" i="11"/>
  <c r="AH80" i="11"/>
  <c r="AG80" i="11"/>
  <c r="AF80" i="11"/>
  <c r="AE80" i="11"/>
  <c r="AD80" i="11"/>
  <c r="AC80" i="11"/>
  <c r="Z80" i="11"/>
  <c r="V80" i="11"/>
  <c r="AR79" i="11"/>
  <c r="AQ79" i="11"/>
  <c r="AO79" i="11"/>
  <c r="AN79" i="11"/>
  <c r="AM79" i="11"/>
  <c r="AL79" i="11"/>
  <c r="AK79" i="11"/>
  <c r="AJ79" i="11"/>
  <c r="AI79" i="11"/>
  <c r="AH79" i="11"/>
  <c r="AG79" i="11"/>
  <c r="AF79" i="11"/>
  <c r="AE79" i="11"/>
  <c r="AD79" i="11"/>
  <c r="AC79" i="11"/>
  <c r="AP79" i="11" s="1"/>
  <c r="Z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D79" i="11"/>
  <c r="G79" i="11" s="1"/>
  <c r="AB73" i="11"/>
  <c r="AC72" i="11"/>
  <c r="G72" i="11"/>
  <c r="AB69" i="11"/>
  <c r="E69" i="11"/>
  <c r="AB67" i="11"/>
  <c r="E67" i="11"/>
  <c r="E157" i="11" s="1"/>
  <c r="AO65" i="11"/>
  <c r="AM65" i="11"/>
  <c r="AL65" i="11"/>
  <c r="AK65" i="11"/>
  <c r="AH65" i="11"/>
  <c r="AG65" i="11"/>
  <c r="AD65" i="11"/>
  <c r="AB65" i="11"/>
  <c r="AA65" i="11"/>
  <c r="S65" i="11"/>
  <c r="K65" i="11"/>
  <c r="K67" i="11" s="1"/>
  <c r="F65" i="11"/>
  <c r="E65" i="11"/>
  <c r="AR64" i="11"/>
  <c r="AP64" i="11"/>
  <c r="AC64" i="11"/>
  <c r="U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D64" i="11"/>
  <c r="G64" i="11" s="1"/>
  <c r="AR63" i="11"/>
  <c r="AP63" i="11"/>
  <c r="AC63" i="11"/>
  <c r="S63" i="11"/>
  <c r="R63" i="11"/>
  <c r="Q63" i="11"/>
  <c r="P63" i="11"/>
  <c r="P65" i="11" s="1"/>
  <c r="O63" i="11"/>
  <c r="N63" i="11"/>
  <c r="M63" i="11"/>
  <c r="L63" i="11"/>
  <c r="L65" i="11" s="1"/>
  <c r="K63" i="11"/>
  <c r="J63" i="11"/>
  <c r="I63" i="11"/>
  <c r="H63" i="11"/>
  <c r="H65" i="11" s="1"/>
  <c r="G63" i="11"/>
  <c r="D63" i="11"/>
  <c r="AQ62" i="11"/>
  <c r="AO62" i="11"/>
  <c r="AN62" i="11"/>
  <c r="AN65" i="11" s="1"/>
  <c r="AM62" i="11"/>
  <c r="AL62" i="11"/>
  <c r="AK62" i="11"/>
  <c r="AJ62" i="11"/>
  <c r="AJ65" i="11" s="1"/>
  <c r="AI62" i="11"/>
  <c r="AI65" i="11" s="1"/>
  <c r="AH62" i="11"/>
  <c r="AG62" i="11"/>
  <c r="AF62" i="11"/>
  <c r="AF65" i="11" s="1"/>
  <c r="AE62" i="11"/>
  <c r="AE65" i="11" s="1"/>
  <c r="AD62" i="11"/>
  <c r="Z62" i="11"/>
  <c r="AC62" i="11" s="1"/>
  <c r="U62" i="11"/>
  <c r="U65" i="11" s="1"/>
  <c r="S62" i="11"/>
  <c r="R62" i="11"/>
  <c r="Q62" i="11"/>
  <c r="P62" i="11"/>
  <c r="O62" i="11"/>
  <c r="O65" i="11" s="1"/>
  <c r="N62" i="11"/>
  <c r="M62" i="11"/>
  <c r="L62" i="11"/>
  <c r="K62" i="11"/>
  <c r="J62" i="11"/>
  <c r="I62" i="11"/>
  <c r="H62" i="11"/>
  <c r="G62" i="11"/>
  <c r="D62" i="11"/>
  <c r="D65" i="11" s="1"/>
  <c r="AQ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P61" i="11" s="1"/>
  <c r="AR61" i="11" s="1"/>
  <c r="Z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T61" i="11" s="1"/>
  <c r="V61" i="11" s="1"/>
  <c r="D61" i="11"/>
  <c r="AQ60" i="11"/>
  <c r="AO60" i="11"/>
  <c r="AN60" i="11"/>
  <c r="AM60" i="11"/>
  <c r="AL60" i="11"/>
  <c r="AK60" i="11"/>
  <c r="AJ60" i="11"/>
  <c r="AI60" i="11"/>
  <c r="AH60" i="11"/>
  <c r="AG60" i="11"/>
  <c r="AF60" i="11"/>
  <c r="AE60" i="11"/>
  <c r="AD60" i="11"/>
  <c r="AP60" i="11" s="1"/>
  <c r="AC60" i="11"/>
  <c r="Z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T60" i="11" s="1"/>
  <c r="V60" i="11" s="1"/>
  <c r="G60" i="11"/>
  <c r="D60" i="11"/>
  <c r="AQ59" i="11"/>
  <c r="AO59" i="11"/>
  <c r="AN59" i="11"/>
  <c r="AM59" i="11"/>
  <c r="AL59" i="11"/>
  <c r="AK59" i="11"/>
  <c r="AJ59" i="11"/>
  <c r="AI59" i="11"/>
  <c r="AH59" i="11"/>
  <c r="AG59" i="11"/>
  <c r="AF59" i="11"/>
  <c r="AE59" i="11"/>
  <c r="AD59" i="11"/>
  <c r="Z59" i="11"/>
  <c r="AC59" i="11" s="1"/>
  <c r="S59" i="11"/>
  <c r="R59" i="11"/>
  <c r="Q59" i="11"/>
  <c r="P59" i="11"/>
  <c r="O59" i="11"/>
  <c r="N59" i="11"/>
  <c r="M59" i="11"/>
  <c r="L59" i="11"/>
  <c r="K59" i="11"/>
  <c r="J59" i="11"/>
  <c r="I59" i="11"/>
  <c r="H59" i="11"/>
  <c r="D59" i="11"/>
  <c r="G59" i="11" s="1"/>
  <c r="AQ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P58" i="11" s="1"/>
  <c r="AR58" i="11" s="1"/>
  <c r="Z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D58" i="11"/>
  <c r="G58" i="11" s="1"/>
  <c r="T58" i="11" s="1"/>
  <c r="V58" i="11" s="1"/>
  <c r="AO57" i="11"/>
  <c r="AN57" i="11"/>
  <c r="AM57" i="11"/>
  <c r="AL57" i="11"/>
  <c r="AK57" i="11"/>
  <c r="AJ57" i="11"/>
  <c r="AI57" i="11"/>
  <c r="AH57" i="11"/>
  <c r="AG57" i="11"/>
  <c r="AF57" i="11"/>
  <c r="AE57" i="11"/>
  <c r="AD57" i="11"/>
  <c r="AP57" i="11" s="1"/>
  <c r="Z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D57" i="11"/>
  <c r="AQ56" i="11"/>
  <c r="AO56" i="11"/>
  <c r="AN56" i="11"/>
  <c r="AM56" i="11"/>
  <c r="AL56" i="11"/>
  <c r="AK56" i="11"/>
  <c r="AJ56" i="11"/>
  <c r="AI56" i="11"/>
  <c r="AH56" i="11"/>
  <c r="AG56" i="11"/>
  <c r="AF56" i="11"/>
  <c r="AE56" i="11"/>
  <c r="AD56" i="11"/>
  <c r="AC56" i="11"/>
  <c r="Z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D56" i="11"/>
  <c r="G56" i="11" s="1"/>
  <c r="AO55" i="11"/>
  <c r="AN55" i="11"/>
  <c r="AM55" i="11"/>
  <c r="AL55" i="11"/>
  <c r="AK55" i="11"/>
  <c r="AJ55" i="11"/>
  <c r="AI55" i="11"/>
  <c r="AH55" i="11"/>
  <c r="AG55" i="11"/>
  <c r="AF55" i="11"/>
  <c r="AE55" i="11"/>
  <c r="AD55" i="11"/>
  <c r="AC55" i="11"/>
  <c r="Z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D55" i="11"/>
  <c r="G55" i="11" s="1"/>
  <c r="AO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P54" i="11" s="1"/>
  <c r="AR54" i="11" s="1"/>
  <c r="Z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D54" i="11"/>
  <c r="G54" i="11" s="1"/>
  <c r="T54" i="11" s="1"/>
  <c r="V54" i="11" s="1"/>
  <c r="AQ53" i="11"/>
  <c r="AL53" i="11"/>
  <c r="AK53" i="11"/>
  <c r="AH53" i="11"/>
  <c r="AD53" i="11"/>
  <c r="AA53" i="11"/>
  <c r="U53" i="11"/>
  <c r="R53" i="11"/>
  <c r="Q53" i="11"/>
  <c r="P53" i="11"/>
  <c r="N53" i="11"/>
  <c r="M53" i="11"/>
  <c r="L53" i="11"/>
  <c r="I53" i="11"/>
  <c r="H53" i="11"/>
  <c r="F53" i="11"/>
  <c r="AO52" i="11"/>
  <c r="AN52" i="11"/>
  <c r="AM52" i="11"/>
  <c r="AL52" i="11"/>
  <c r="AK52" i="11"/>
  <c r="AJ52" i="11"/>
  <c r="AI52" i="11"/>
  <c r="AH52" i="11"/>
  <c r="AG52" i="11"/>
  <c r="AF52" i="11"/>
  <c r="AE52" i="11"/>
  <c r="AD52" i="11"/>
  <c r="Z52" i="11"/>
  <c r="AC52" i="11" s="1"/>
  <c r="AP52" i="11" s="1"/>
  <c r="AR52" i="11" s="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T52" i="11" s="1"/>
  <c r="V52" i="11" s="1"/>
  <c r="D52" i="11"/>
  <c r="AO51" i="11"/>
  <c r="AN51" i="11"/>
  <c r="AM51" i="11"/>
  <c r="AL51" i="11"/>
  <c r="AK51" i="11"/>
  <c r="AJ51" i="11"/>
  <c r="AI51" i="11"/>
  <c r="AH51" i="11"/>
  <c r="AG51" i="11"/>
  <c r="AF51" i="11"/>
  <c r="AE51" i="11"/>
  <c r="AD51" i="11"/>
  <c r="Z51" i="11"/>
  <c r="AC51" i="11" s="1"/>
  <c r="AP51" i="11" s="1"/>
  <c r="AR51" i="11" s="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T51" i="11" s="1"/>
  <c r="V51" i="11" s="1"/>
  <c r="D51" i="11"/>
  <c r="AO50" i="11"/>
  <c r="AN50" i="11"/>
  <c r="AM50" i="11"/>
  <c r="AL50" i="11"/>
  <c r="AK50" i="11"/>
  <c r="AJ50" i="11"/>
  <c r="AI50" i="11"/>
  <c r="AH50" i="11"/>
  <c r="AG50" i="11"/>
  <c r="AF50" i="11"/>
  <c r="AE50" i="11"/>
  <c r="AD50" i="11"/>
  <c r="Z50" i="11"/>
  <c r="AC50" i="11" s="1"/>
  <c r="AP50" i="11" s="1"/>
  <c r="AR50" i="11" s="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T50" i="11" s="1"/>
  <c r="V50" i="11" s="1"/>
  <c r="D50" i="11"/>
  <c r="AO49" i="11"/>
  <c r="AN49" i="11"/>
  <c r="AM49" i="11"/>
  <c r="AL49" i="11"/>
  <c r="AK49" i="11"/>
  <c r="AJ49" i="11"/>
  <c r="AI49" i="11"/>
  <c r="AH49" i="11"/>
  <c r="AG49" i="11"/>
  <c r="AF49" i="11"/>
  <c r="AE49" i="11"/>
  <c r="AD49" i="11"/>
  <c r="Z49" i="11"/>
  <c r="AC49" i="11" s="1"/>
  <c r="AP49" i="11" s="1"/>
  <c r="AR49" i="11" s="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T49" i="11" s="1"/>
  <c r="V49" i="11" s="1"/>
  <c r="D49" i="11"/>
  <c r="AO48" i="11"/>
  <c r="AO53" i="11" s="1"/>
  <c r="AN48" i="11"/>
  <c r="AN53" i="11" s="1"/>
  <c r="AM48" i="11"/>
  <c r="AM53" i="11" s="1"/>
  <c r="AL48" i="11"/>
  <c r="AK48" i="11"/>
  <c r="AJ48" i="11"/>
  <c r="AJ53" i="11" s="1"/>
  <c r="AI48" i="11"/>
  <c r="AI53" i="11" s="1"/>
  <c r="AH48" i="11"/>
  <c r="AG48" i="11"/>
  <c r="AG53" i="11" s="1"/>
  <c r="AF48" i="11"/>
  <c r="AF53" i="11" s="1"/>
  <c r="AE48" i="11"/>
  <c r="AE53" i="11" s="1"/>
  <c r="AD48" i="11"/>
  <c r="Z48" i="11"/>
  <c r="Z53" i="11" s="1"/>
  <c r="S48" i="11"/>
  <c r="S53" i="11" s="1"/>
  <c r="R48" i="11"/>
  <c r="Q48" i="11"/>
  <c r="P48" i="11"/>
  <c r="O48" i="11"/>
  <c r="O53" i="11" s="1"/>
  <c r="N48" i="11"/>
  <c r="M48" i="11"/>
  <c r="L48" i="11"/>
  <c r="K48" i="11"/>
  <c r="K53" i="11" s="1"/>
  <c r="J48" i="11"/>
  <c r="J53" i="11" s="1"/>
  <c r="I48" i="11"/>
  <c r="H48" i="11"/>
  <c r="G48" i="11"/>
  <c r="D48" i="11"/>
  <c r="D53" i="11" s="1"/>
  <c r="AO47" i="11"/>
  <c r="AN47" i="11"/>
  <c r="AM47" i="11"/>
  <c r="AL47" i="11"/>
  <c r="AK47" i="11"/>
  <c r="AJ47" i="11"/>
  <c r="AI47" i="11"/>
  <c r="AH47" i="11"/>
  <c r="AG47" i="11"/>
  <c r="AF47" i="11"/>
  <c r="AE47" i="11"/>
  <c r="AD47" i="11"/>
  <c r="Z47" i="11"/>
  <c r="AC47" i="11" s="1"/>
  <c r="AQ46" i="11"/>
  <c r="AO46" i="11"/>
  <c r="AN46" i="11"/>
  <c r="AM46" i="11"/>
  <c r="AL46" i="11"/>
  <c r="AK46" i="11"/>
  <c r="AJ46" i="11"/>
  <c r="AI46" i="11"/>
  <c r="AH46" i="11"/>
  <c r="AG46" i="11"/>
  <c r="AF46" i="11"/>
  <c r="AE46" i="11"/>
  <c r="AD46" i="11"/>
  <c r="Z46" i="11"/>
  <c r="AC46" i="11" s="1"/>
  <c r="U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T46" i="11" s="1"/>
  <c r="V46" i="11" s="1"/>
  <c r="G46" i="11"/>
  <c r="D46" i="11"/>
  <c r="AA44" i="11"/>
  <c r="R44" i="11"/>
  <c r="K44" i="11"/>
  <c r="J44" i="11"/>
  <c r="F44" i="11"/>
  <c r="AQ43" i="11"/>
  <c r="AO43" i="11"/>
  <c r="AN43" i="11"/>
  <c r="AM43" i="11"/>
  <c r="AM44" i="11" s="1"/>
  <c r="AL43" i="11"/>
  <c r="AL44" i="11" s="1"/>
  <c r="AL67" i="11" s="1"/>
  <c r="AK43" i="11"/>
  <c r="AJ43" i="11"/>
  <c r="AI43" i="11"/>
  <c r="AI44" i="11" s="1"/>
  <c r="AH43" i="11"/>
  <c r="AH44" i="11" s="1"/>
  <c r="AG43" i="11"/>
  <c r="AF43" i="11"/>
  <c r="AE43" i="11"/>
  <c r="AE44" i="11" s="1"/>
  <c r="AD43" i="11"/>
  <c r="AD44" i="11" s="1"/>
  <c r="AC43" i="11"/>
  <c r="Z43" i="11"/>
  <c r="U43" i="11"/>
  <c r="U44" i="11" s="1"/>
  <c r="S43" i="11"/>
  <c r="R43" i="11"/>
  <c r="Q43" i="11"/>
  <c r="Q44" i="11" s="1"/>
  <c r="P43" i="11"/>
  <c r="O43" i="11"/>
  <c r="N43" i="11"/>
  <c r="N44" i="11" s="1"/>
  <c r="M43" i="11"/>
  <c r="M44" i="11" s="1"/>
  <c r="L43" i="11"/>
  <c r="K43" i="11"/>
  <c r="J43" i="11"/>
  <c r="I43" i="11"/>
  <c r="I44" i="11" s="1"/>
  <c r="H43" i="11"/>
  <c r="D43" i="11"/>
  <c r="G43" i="11" s="1"/>
  <c r="AQ42" i="11"/>
  <c r="AO42" i="11"/>
  <c r="AO44" i="11" s="1"/>
  <c r="AN42" i="11"/>
  <c r="AN44" i="11" s="1"/>
  <c r="AM42" i="11"/>
  <c r="AL42" i="11"/>
  <c r="AK42" i="11"/>
  <c r="AK44" i="11" s="1"/>
  <c r="AJ42" i="11"/>
  <c r="AJ44" i="11" s="1"/>
  <c r="AI42" i="11"/>
  <c r="AH42" i="11"/>
  <c r="AG42" i="11"/>
  <c r="AG44" i="11" s="1"/>
  <c r="AF42" i="11"/>
  <c r="AF44" i="11" s="1"/>
  <c r="AE42" i="11"/>
  <c r="AD42" i="11"/>
  <c r="AC42" i="11"/>
  <c r="Z42" i="11"/>
  <c r="Z44" i="11" s="1"/>
  <c r="U42" i="11"/>
  <c r="S42" i="11"/>
  <c r="S44" i="11" s="1"/>
  <c r="R42" i="11"/>
  <c r="Q42" i="11"/>
  <c r="P42" i="11"/>
  <c r="P44" i="11" s="1"/>
  <c r="O42" i="11"/>
  <c r="O44" i="11" s="1"/>
  <c r="N42" i="11"/>
  <c r="M42" i="11"/>
  <c r="L42" i="11"/>
  <c r="L44" i="11" s="1"/>
  <c r="K42" i="11"/>
  <c r="J42" i="11"/>
  <c r="I42" i="11"/>
  <c r="H42" i="11"/>
  <c r="H44" i="11" s="1"/>
  <c r="G42" i="11"/>
  <c r="G44" i="11" s="1"/>
  <c r="D42" i="11"/>
  <c r="D44" i="11" s="1"/>
  <c r="AR39" i="11"/>
  <c r="AC39" i="11"/>
  <c r="U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D39" i="11"/>
  <c r="G39" i="11" s="1"/>
  <c r="AO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P37" i="11" s="1"/>
  <c r="AR37" i="11" s="1"/>
  <c r="Z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D37" i="11"/>
  <c r="G37" i="11" s="1"/>
  <c r="T37" i="11" s="1"/>
  <c r="V37" i="11" s="1"/>
  <c r="AQ36" i="11"/>
  <c r="AO36" i="11"/>
  <c r="AN36" i="11"/>
  <c r="AM36" i="11"/>
  <c r="AL36" i="11"/>
  <c r="AK36" i="11"/>
  <c r="AJ36" i="11"/>
  <c r="AI36" i="11"/>
  <c r="AH36" i="11"/>
  <c r="AG36" i="11"/>
  <c r="AF36" i="11"/>
  <c r="AE36" i="11"/>
  <c r="AD36" i="11"/>
  <c r="AP36" i="11" s="1"/>
  <c r="AR36" i="11" s="1"/>
  <c r="AC36" i="11"/>
  <c r="Z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T36" i="11" s="1"/>
  <c r="V36" i="11" s="1"/>
  <c r="G36" i="11"/>
  <c r="D36" i="11"/>
  <c r="AQ35" i="11"/>
  <c r="AO35" i="11"/>
  <c r="AN35" i="11"/>
  <c r="AM35" i="11"/>
  <c r="AL35" i="11"/>
  <c r="AK35" i="11"/>
  <c r="AJ35" i="11"/>
  <c r="AI35" i="11"/>
  <c r="AH35" i="11"/>
  <c r="AG35" i="11"/>
  <c r="AF35" i="11"/>
  <c r="AE35" i="11"/>
  <c r="AD35" i="11"/>
  <c r="AP35" i="11" s="1"/>
  <c r="AC35" i="11"/>
  <c r="Z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T35" i="11" s="1"/>
  <c r="V35" i="11" s="1"/>
  <c r="G35" i="11"/>
  <c r="D35" i="11"/>
  <c r="AQ34" i="11"/>
  <c r="AI34" i="11"/>
  <c r="AA34" i="11"/>
  <c r="AA67" i="11" s="1"/>
  <c r="G34" i="11"/>
  <c r="F34" i="11"/>
  <c r="F67" i="11" s="1"/>
  <c r="AQ33" i="11"/>
  <c r="AO33" i="11"/>
  <c r="AN33" i="11"/>
  <c r="AM33" i="11"/>
  <c r="AM34" i="11" s="1"/>
  <c r="AL33" i="11"/>
  <c r="AL34" i="11" s="1"/>
  <c r="AK33" i="11"/>
  <c r="AJ33" i="11"/>
  <c r="AI33" i="11"/>
  <c r="AH33" i="11"/>
  <c r="AH34" i="11" s="1"/>
  <c r="AG33" i="11"/>
  <c r="AF33" i="11"/>
  <c r="AE33" i="11"/>
  <c r="AE34" i="11" s="1"/>
  <c r="AD33" i="11"/>
  <c r="AD34" i="11" s="1"/>
  <c r="AC33" i="11"/>
  <c r="Z33" i="11"/>
  <c r="U33" i="11"/>
  <c r="U34" i="11" s="1"/>
  <c r="S33" i="11"/>
  <c r="R33" i="11"/>
  <c r="Q33" i="11"/>
  <c r="P33" i="11"/>
  <c r="O33" i="11"/>
  <c r="N33" i="11"/>
  <c r="N34" i="11" s="1"/>
  <c r="M33" i="11"/>
  <c r="L33" i="11"/>
  <c r="K33" i="11"/>
  <c r="J33" i="11"/>
  <c r="I33" i="11"/>
  <c r="H33" i="11"/>
  <c r="D33" i="11"/>
  <c r="G33" i="11" s="1"/>
  <c r="AQ32" i="11"/>
  <c r="AO32" i="11"/>
  <c r="AO34" i="11" s="1"/>
  <c r="AN32" i="11"/>
  <c r="AN34" i="11" s="1"/>
  <c r="AM32" i="11"/>
  <c r="AL32" i="11"/>
  <c r="AK32" i="11"/>
  <c r="AK34" i="11" s="1"/>
  <c r="AJ32" i="11"/>
  <c r="AJ34" i="11" s="1"/>
  <c r="AJ67" i="11" s="1"/>
  <c r="AI32" i="11"/>
  <c r="AH32" i="11"/>
  <c r="AG32" i="11"/>
  <c r="AG34" i="11" s="1"/>
  <c r="AF32" i="11"/>
  <c r="AF34" i="11" s="1"/>
  <c r="AE32" i="11"/>
  <c r="AD32" i="11"/>
  <c r="Z32" i="11"/>
  <c r="AC32" i="11" s="1"/>
  <c r="S32" i="11"/>
  <c r="S34" i="11" s="1"/>
  <c r="R32" i="11"/>
  <c r="R34" i="11" s="1"/>
  <c r="Q32" i="11"/>
  <c r="P32" i="11"/>
  <c r="P34" i="11" s="1"/>
  <c r="P67" i="11" s="1"/>
  <c r="O32" i="11"/>
  <c r="O34" i="11" s="1"/>
  <c r="O67" i="11" s="1"/>
  <c r="N32" i="11"/>
  <c r="M32" i="11"/>
  <c r="L32" i="11"/>
  <c r="L34" i="11" s="1"/>
  <c r="L67" i="11" s="1"/>
  <c r="K32" i="11"/>
  <c r="K34" i="11" s="1"/>
  <c r="J32" i="11"/>
  <c r="J34" i="11" s="1"/>
  <c r="I32" i="11"/>
  <c r="H32" i="11"/>
  <c r="H34" i="11" s="1"/>
  <c r="H67" i="11" s="1"/>
  <c r="G32" i="11"/>
  <c r="T32" i="11" s="1"/>
  <c r="V32" i="11" s="1"/>
  <c r="D32" i="11"/>
  <c r="AO31" i="11"/>
  <c r="AN31" i="11"/>
  <c r="AM31" i="11"/>
  <c r="AL31" i="11"/>
  <c r="AK31" i="11"/>
  <c r="AJ31" i="11"/>
  <c r="AI31" i="11"/>
  <c r="AH31" i="11"/>
  <c r="AG31" i="11"/>
  <c r="AF31" i="11"/>
  <c r="AE31" i="11"/>
  <c r="AD31" i="11"/>
  <c r="Z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D31" i="11"/>
  <c r="AQ30" i="11"/>
  <c r="AO30" i="11"/>
  <c r="AN30" i="11"/>
  <c r="AM30" i="11"/>
  <c r="AL30" i="11"/>
  <c r="AK30" i="11"/>
  <c r="AJ30" i="11"/>
  <c r="AI30" i="11"/>
  <c r="AH30" i="11"/>
  <c r="AG30" i="11"/>
  <c r="AF30" i="11"/>
  <c r="AE30" i="11"/>
  <c r="AD30" i="11"/>
  <c r="Z30" i="11"/>
  <c r="AC30" i="11" s="1"/>
  <c r="V30" i="11"/>
  <c r="U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T30" i="11" s="1"/>
  <c r="D30" i="11"/>
  <c r="AQ29" i="11"/>
  <c r="AO29" i="11"/>
  <c r="AN29" i="11"/>
  <c r="AM29" i="11"/>
  <c r="AL29" i="11"/>
  <c r="AK29" i="11"/>
  <c r="AJ29" i="11"/>
  <c r="AI29" i="11"/>
  <c r="AH29" i="11"/>
  <c r="AG29" i="11"/>
  <c r="AF29" i="11"/>
  <c r="AE29" i="11"/>
  <c r="AD29" i="11"/>
  <c r="AP29" i="11" s="1"/>
  <c r="AR29" i="11" s="1"/>
  <c r="AC29" i="11"/>
  <c r="Z29" i="11"/>
  <c r="U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T29" i="11" s="1"/>
  <c r="G29" i="11"/>
  <c r="D29" i="11"/>
  <c r="AQ28" i="11"/>
  <c r="AO28" i="11"/>
  <c r="AN28" i="11"/>
  <c r="AM28" i="11"/>
  <c r="AL28" i="11"/>
  <c r="AK28" i="11"/>
  <c r="AJ28" i="11"/>
  <c r="AI28" i="11"/>
  <c r="AH28" i="11"/>
  <c r="AG28" i="11"/>
  <c r="AF28" i="11"/>
  <c r="AE28" i="11"/>
  <c r="AD28" i="11"/>
  <c r="Z28" i="11"/>
  <c r="AC28" i="11" s="1"/>
  <c r="U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D28" i="11"/>
  <c r="AQ27" i="11"/>
  <c r="AO27" i="11"/>
  <c r="AN27" i="11"/>
  <c r="AM27" i="11"/>
  <c r="AL27" i="11"/>
  <c r="AK27" i="11"/>
  <c r="AK67" i="11" s="1"/>
  <c r="AJ27" i="11"/>
  <c r="AI27" i="11"/>
  <c r="AH27" i="11"/>
  <c r="AG27" i="11"/>
  <c r="AF27" i="11"/>
  <c r="AE27" i="11"/>
  <c r="AD27" i="11"/>
  <c r="AC27" i="11"/>
  <c r="AP27" i="11" s="1"/>
  <c r="AR27" i="11" s="1"/>
  <c r="Z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T27" i="11" s="1"/>
  <c r="V27" i="11" s="1"/>
  <c r="D27" i="11"/>
  <c r="AQ26" i="11"/>
  <c r="AO26" i="11"/>
  <c r="AN26" i="11"/>
  <c r="AM26" i="11"/>
  <c r="AL26" i="11"/>
  <c r="AK26" i="11"/>
  <c r="AJ26" i="11"/>
  <c r="AI26" i="11"/>
  <c r="AH26" i="11"/>
  <c r="AG26" i="11"/>
  <c r="AF26" i="11"/>
  <c r="AE26" i="11"/>
  <c r="AD26" i="11"/>
  <c r="AP26" i="11" s="1"/>
  <c r="AC26" i="11"/>
  <c r="Z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T26" i="11" s="1"/>
  <c r="V26" i="11" s="1"/>
  <c r="G26" i="11"/>
  <c r="D26" i="11"/>
  <c r="AQ23" i="11"/>
  <c r="AO23" i="11"/>
  <c r="AN23" i="11"/>
  <c r="AM23" i="11"/>
  <c r="AL23" i="11"/>
  <c r="AK23" i="11"/>
  <c r="AJ23" i="11"/>
  <c r="AI23" i="11"/>
  <c r="AH23" i="11"/>
  <c r="AG23" i="11"/>
  <c r="AF23" i="11"/>
  <c r="AE23" i="11"/>
  <c r="AD23" i="11"/>
  <c r="Z23" i="11"/>
  <c r="AC23" i="11" s="1"/>
  <c r="S23" i="11"/>
  <c r="R23" i="11"/>
  <c r="Q23" i="11"/>
  <c r="P23" i="11"/>
  <c r="O23" i="11"/>
  <c r="N23" i="11"/>
  <c r="M23" i="11"/>
  <c r="L23" i="11"/>
  <c r="K23" i="11"/>
  <c r="J23" i="11"/>
  <c r="I23" i="11"/>
  <c r="H23" i="11"/>
  <c r="D23" i="11"/>
  <c r="G23" i="11" s="1"/>
  <c r="AQ22" i="11"/>
  <c r="AO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P22" i="11" s="1"/>
  <c r="AR22" i="11" s="1"/>
  <c r="Z22" i="11"/>
  <c r="U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T22" i="11" s="1"/>
  <c r="V22" i="11" s="1"/>
  <c r="D22" i="11"/>
  <c r="AQ21" i="11"/>
  <c r="AO21" i="11"/>
  <c r="AN21" i="11"/>
  <c r="AM21" i="11"/>
  <c r="AL21" i="11"/>
  <c r="AK21" i="11"/>
  <c r="AJ21" i="11"/>
  <c r="AI21" i="11"/>
  <c r="AH21" i="11"/>
  <c r="AG21" i="11"/>
  <c r="AF21" i="11"/>
  <c r="AE21" i="11"/>
  <c r="AD21" i="11"/>
  <c r="AP21" i="11" s="1"/>
  <c r="AC21" i="11"/>
  <c r="Z21" i="11"/>
  <c r="U21" i="11"/>
  <c r="V21" i="11" s="1"/>
  <c r="S21" i="11"/>
  <c r="R21" i="11"/>
  <c r="Q21" i="11"/>
  <c r="P21" i="11"/>
  <c r="O21" i="11"/>
  <c r="N21" i="11"/>
  <c r="M21" i="11"/>
  <c r="L21" i="11"/>
  <c r="K21" i="11"/>
  <c r="J21" i="11"/>
  <c r="I21" i="11"/>
  <c r="H21" i="11"/>
  <c r="D21" i="11"/>
  <c r="G21" i="11" s="1"/>
  <c r="T21" i="11" s="1"/>
  <c r="AQ20" i="11"/>
  <c r="AO20" i="11"/>
  <c r="AN20" i="11"/>
  <c r="AM20" i="11"/>
  <c r="AL20" i="11"/>
  <c r="AK20" i="11"/>
  <c r="AJ20" i="11"/>
  <c r="AI20" i="11"/>
  <c r="AH20" i="11"/>
  <c r="AG20" i="11"/>
  <c r="AF20" i="11"/>
  <c r="AE20" i="11"/>
  <c r="AD20" i="11"/>
  <c r="Z20" i="11"/>
  <c r="AC20" i="11" s="1"/>
  <c r="AP20" i="11" s="1"/>
  <c r="AR20" i="11" s="1"/>
  <c r="U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T20" i="11" s="1"/>
  <c r="V20" i="11" s="1"/>
  <c r="D20" i="11"/>
  <c r="AR19" i="11"/>
  <c r="AC19" i="11"/>
  <c r="V19" i="11"/>
  <c r="U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T19" i="11" s="1"/>
  <c r="D19" i="11"/>
  <c r="AR17" i="11"/>
  <c r="V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D17" i="11"/>
  <c r="AQ16" i="11"/>
  <c r="AO16" i="11"/>
  <c r="AN16" i="11"/>
  <c r="AM16" i="11"/>
  <c r="AL16" i="11"/>
  <c r="AK16" i="11"/>
  <c r="AJ16" i="11"/>
  <c r="AI16" i="11"/>
  <c r="AH16" i="11"/>
  <c r="AG16" i="11"/>
  <c r="AF16" i="11"/>
  <c r="AE16" i="11"/>
  <c r="AD16" i="11"/>
  <c r="AC16" i="11"/>
  <c r="Z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D16" i="11"/>
  <c r="G16" i="11" s="1"/>
  <c r="T16" i="11" s="1"/>
  <c r="V16" i="11" s="1"/>
  <c r="AQ15" i="11"/>
  <c r="AO15" i="11"/>
  <c r="AN15" i="11"/>
  <c r="AM15" i="11"/>
  <c r="AL15" i="11"/>
  <c r="AK15" i="11"/>
  <c r="AJ15" i="11"/>
  <c r="AI15" i="11"/>
  <c r="AH15" i="11"/>
  <c r="AG15" i="11"/>
  <c r="AF15" i="11"/>
  <c r="AE15" i="11"/>
  <c r="AD15" i="11"/>
  <c r="AP15" i="11" s="1"/>
  <c r="AR15" i="11" s="1"/>
  <c r="AC15" i="11"/>
  <c r="Z15" i="11"/>
  <c r="U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T15" i="11" s="1"/>
  <c r="G15" i="11"/>
  <c r="D15" i="11"/>
  <c r="AQ14" i="11"/>
  <c r="AO14" i="11"/>
  <c r="AN14" i="11"/>
  <c r="AM14" i="11"/>
  <c r="AL14" i="11"/>
  <c r="AK14" i="11"/>
  <c r="AJ14" i="11"/>
  <c r="AI14" i="11"/>
  <c r="AH14" i="11"/>
  <c r="AG14" i="11"/>
  <c r="AF14" i="11"/>
  <c r="AE14" i="11"/>
  <c r="AD14" i="11"/>
  <c r="Z14" i="11"/>
  <c r="AC14" i="11" s="1"/>
  <c r="V14" i="11"/>
  <c r="U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T14" i="11" s="1"/>
  <c r="D14" i="11"/>
  <c r="AO13" i="11"/>
  <c r="AN13" i="11"/>
  <c r="AM13" i="11"/>
  <c r="AL13" i="11"/>
  <c r="AK13" i="11"/>
  <c r="AJ13" i="11"/>
  <c r="AI13" i="11"/>
  <c r="AH13" i="11"/>
  <c r="AG13" i="11"/>
  <c r="AF13" i="11"/>
  <c r="AE13" i="11"/>
  <c r="AD13" i="11"/>
  <c r="Z13" i="11"/>
  <c r="AC13" i="11" s="1"/>
  <c r="AP13" i="11" s="1"/>
  <c r="AR13" i="11" s="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T13" i="11" s="1"/>
  <c r="V13" i="11" s="1"/>
  <c r="D13" i="11"/>
  <c r="AQ12" i="11"/>
  <c r="AO12" i="11"/>
  <c r="AN12" i="11"/>
  <c r="AM12" i="11"/>
  <c r="AL12" i="11"/>
  <c r="AK12" i="11"/>
  <c r="AJ12" i="11"/>
  <c r="AI12" i="11"/>
  <c r="AH12" i="11"/>
  <c r="AG12" i="11"/>
  <c r="AF12" i="11"/>
  <c r="AE12" i="11"/>
  <c r="AD12" i="11"/>
  <c r="AP12" i="11" s="1"/>
  <c r="AR12" i="11" s="1"/>
  <c r="AC12" i="11"/>
  <c r="Z12" i="11"/>
  <c r="U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T12" i="11" s="1"/>
  <c r="G12" i="11"/>
  <c r="D12" i="11"/>
  <c r="AR11" i="11"/>
  <c r="V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D11" i="11"/>
  <c r="AR10" i="11"/>
  <c r="V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D10" i="11"/>
  <c r="AQ9" i="11"/>
  <c r="AO9" i="11"/>
  <c r="AN9" i="11"/>
  <c r="AM9" i="11"/>
  <c r="AL9" i="11"/>
  <c r="AK9" i="11"/>
  <c r="AJ9" i="11"/>
  <c r="AI9" i="11"/>
  <c r="AH9" i="11"/>
  <c r="AG9" i="11"/>
  <c r="AF9" i="11"/>
  <c r="AE9" i="11"/>
  <c r="AD9" i="11"/>
  <c r="AC9" i="11"/>
  <c r="AP9" i="11" s="1"/>
  <c r="AR9" i="11" s="1"/>
  <c r="Z9" i="11"/>
  <c r="U9" i="11"/>
  <c r="S9" i="11"/>
  <c r="R9" i="11"/>
  <c r="Q9" i="11"/>
  <c r="P9" i="11"/>
  <c r="O9" i="11"/>
  <c r="N9" i="11"/>
  <c r="M9" i="11"/>
  <c r="L9" i="11"/>
  <c r="K9" i="11"/>
  <c r="J9" i="11"/>
  <c r="I9" i="11"/>
  <c r="H9" i="11"/>
  <c r="T9" i="11" s="1"/>
  <c r="G9" i="11"/>
  <c r="D9" i="11"/>
  <c r="AR8" i="11"/>
  <c r="AC8" i="11"/>
  <c r="U8" i="11"/>
  <c r="S8" i="11"/>
  <c r="R8" i="11"/>
  <c r="Q8" i="11"/>
  <c r="P8" i="11"/>
  <c r="O8" i="11"/>
  <c r="N8" i="11"/>
  <c r="M8" i="11"/>
  <c r="L8" i="11"/>
  <c r="K8" i="11"/>
  <c r="J8" i="11"/>
  <c r="I8" i="11"/>
  <c r="H8" i="11"/>
  <c r="T8" i="11" s="1"/>
  <c r="V8" i="11" s="1"/>
  <c r="G8" i="11"/>
  <c r="D8" i="11"/>
  <c r="S6" i="11"/>
  <c r="R6" i="11"/>
  <c r="Q6" i="11"/>
  <c r="P6" i="11"/>
  <c r="O6" i="11"/>
  <c r="N6" i="11"/>
  <c r="M6" i="11"/>
  <c r="L6" i="11"/>
  <c r="K6" i="11"/>
  <c r="J6" i="11"/>
  <c r="I6" i="11"/>
  <c r="H6" i="11"/>
  <c r="D6" i="11"/>
  <c r="AQ5" i="11"/>
  <c r="AO5" i="11"/>
  <c r="AN5" i="11"/>
  <c r="AM5" i="11"/>
  <c r="AL5" i="11"/>
  <c r="AK5" i="11"/>
  <c r="AJ5" i="11"/>
  <c r="AI5" i="11"/>
  <c r="AH5" i="11"/>
  <c r="AG5" i="11"/>
  <c r="AF5" i="11"/>
  <c r="AE5" i="11"/>
  <c r="AD5" i="11"/>
  <c r="Z5" i="11"/>
  <c r="AC5" i="11" s="1"/>
  <c r="V5" i="11"/>
  <c r="S5" i="11"/>
  <c r="R5" i="11"/>
  <c r="Q5" i="11"/>
  <c r="P5" i="11"/>
  <c r="O5" i="11"/>
  <c r="N5" i="11"/>
  <c r="M5" i="11"/>
  <c r="L5" i="11"/>
  <c r="K5" i="11"/>
  <c r="J5" i="11"/>
  <c r="I5" i="11"/>
  <c r="H5" i="11"/>
  <c r="D5" i="11"/>
  <c r="G5" i="11" s="1"/>
  <c r="T5" i="11" s="1"/>
  <c r="AQ4" i="11"/>
  <c r="AO4" i="11"/>
  <c r="AN4" i="11"/>
  <c r="AM4" i="11"/>
  <c r="AL4" i="11"/>
  <c r="AK4" i="11"/>
  <c r="AJ4" i="11"/>
  <c r="AI4" i="11"/>
  <c r="AH4" i="11"/>
  <c r="AG4" i="11"/>
  <c r="AF4" i="11"/>
  <c r="AE4" i="11"/>
  <c r="AD4" i="11"/>
  <c r="Z4" i="11"/>
  <c r="AC4" i="11" s="1"/>
  <c r="AP4" i="11" s="1"/>
  <c r="AR4" i="11" s="1"/>
  <c r="U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T4" i="11" s="1"/>
  <c r="V4" i="11" s="1"/>
  <c r="D4" i="11"/>
  <c r="G83" i="12" l="1"/>
  <c r="G87" i="12" s="1"/>
  <c r="O83" i="12"/>
  <c r="O87" i="12" s="1"/>
  <c r="P98" i="12"/>
  <c r="H170" i="12"/>
  <c r="H174" i="12" s="1"/>
  <c r="K83" i="12"/>
  <c r="K87" i="12" s="1"/>
  <c r="P69" i="12"/>
  <c r="P71" i="12" s="1"/>
  <c r="D170" i="12"/>
  <c r="D174" i="12" s="1"/>
  <c r="N170" i="12"/>
  <c r="N174" i="12" s="1"/>
  <c r="P155" i="12"/>
  <c r="P161" i="12"/>
  <c r="P163" i="12" s="1"/>
  <c r="P22" i="12"/>
  <c r="L83" i="12"/>
  <c r="L87" i="12" s="1"/>
  <c r="O45" i="12"/>
  <c r="P43" i="12"/>
  <c r="P53" i="12"/>
  <c r="P55" i="12" s="1"/>
  <c r="P73" i="12"/>
  <c r="P75" i="12" s="1"/>
  <c r="P77" i="12"/>
  <c r="P79" i="12" s="1"/>
  <c r="L170" i="12"/>
  <c r="L174" i="12" s="1"/>
  <c r="J170" i="12"/>
  <c r="J174" i="12" s="1"/>
  <c r="P120" i="12"/>
  <c r="P137" i="12"/>
  <c r="P144" i="12"/>
  <c r="P146" i="12" s="1"/>
  <c r="P156" i="12"/>
  <c r="P27" i="12"/>
  <c r="S27" i="12" s="1"/>
  <c r="U27" i="12" s="1"/>
  <c r="D45" i="12"/>
  <c r="D83" i="12" s="1"/>
  <c r="D87" i="12" s="1"/>
  <c r="H45" i="12"/>
  <c r="H83" i="12" s="1"/>
  <c r="H87" i="12" s="1"/>
  <c r="P47" i="12"/>
  <c r="P102" i="12"/>
  <c r="P112" i="12"/>
  <c r="E124" i="12"/>
  <c r="E170" i="12" s="1"/>
  <c r="E174" i="12" s="1"/>
  <c r="I124" i="12"/>
  <c r="I170" i="12" s="1"/>
  <c r="I174" i="12" s="1"/>
  <c r="M124" i="12"/>
  <c r="P133" i="12"/>
  <c r="K167" i="12"/>
  <c r="G170" i="12"/>
  <c r="G174" i="12" s="1"/>
  <c r="P107" i="12"/>
  <c r="P143" i="12"/>
  <c r="P15" i="12"/>
  <c r="P28" i="12"/>
  <c r="S28" i="12" s="1"/>
  <c r="U28" i="12" s="1"/>
  <c r="Q83" i="12"/>
  <c r="Q87" i="12" s="1"/>
  <c r="P19" i="12"/>
  <c r="S19" i="12" s="1"/>
  <c r="U19" i="12" s="1"/>
  <c r="P21" i="12"/>
  <c r="S21" i="12" s="1"/>
  <c r="U21" i="12" s="1"/>
  <c r="F36" i="12"/>
  <c r="F83" i="12" s="1"/>
  <c r="F87" i="12" s="1"/>
  <c r="J36" i="12"/>
  <c r="J83" i="12" s="1"/>
  <c r="J87" i="12" s="1"/>
  <c r="N36" i="12"/>
  <c r="N83" i="12" s="1"/>
  <c r="N87" i="12" s="1"/>
  <c r="P35" i="12"/>
  <c r="S34" i="12" s="1"/>
  <c r="U34" i="12" s="1"/>
  <c r="P61" i="12"/>
  <c r="P63" i="12" s="1"/>
  <c r="F98" i="12"/>
  <c r="F170" i="12" s="1"/>
  <c r="F174" i="12" s="1"/>
  <c r="P97" i="12"/>
  <c r="M170" i="12"/>
  <c r="M174" i="12" s="1"/>
  <c r="P106" i="12"/>
  <c r="P115" i="12"/>
  <c r="P116" i="12"/>
  <c r="K146" i="12"/>
  <c r="K170" i="12" s="1"/>
  <c r="K174" i="12" s="1"/>
  <c r="P151" i="12"/>
  <c r="P153" i="12" s="1"/>
  <c r="P166" i="12"/>
  <c r="P167" i="12" s="1"/>
  <c r="P41" i="12"/>
  <c r="P45" i="12" s="1"/>
  <c r="P48" i="12"/>
  <c r="P65" i="12"/>
  <c r="P67" i="12" s="1"/>
  <c r="P132" i="12"/>
  <c r="E45" i="12"/>
  <c r="E83" i="12" s="1"/>
  <c r="E87" i="12" s="1"/>
  <c r="I45" i="12"/>
  <c r="I83" i="12" s="1"/>
  <c r="I87" i="12" s="1"/>
  <c r="M45" i="12"/>
  <c r="M83" i="12" s="1"/>
  <c r="M87" i="12" s="1"/>
  <c r="P57" i="12"/>
  <c r="P59" i="12" s="1"/>
  <c r="P122" i="12"/>
  <c r="P124" i="12" s="1"/>
  <c r="P126" i="12"/>
  <c r="O69" i="11"/>
  <c r="AL157" i="11"/>
  <c r="AL159" i="11" s="1"/>
  <c r="AL69" i="11"/>
  <c r="K69" i="11"/>
  <c r="AK69" i="11"/>
  <c r="S67" i="11"/>
  <c r="AJ157" i="11"/>
  <c r="AJ159" i="11" s="1"/>
  <c r="AJ69" i="11"/>
  <c r="V15" i="11"/>
  <c r="AC34" i="11"/>
  <c r="AP32" i="11"/>
  <c r="AR32" i="11" s="1"/>
  <c r="AO67" i="11"/>
  <c r="F157" i="11"/>
  <c r="F69" i="11"/>
  <c r="AQ67" i="11"/>
  <c r="AP43" i="11"/>
  <c r="T117" i="11"/>
  <c r="V117" i="11" s="1"/>
  <c r="G67" i="11"/>
  <c r="T44" i="11"/>
  <c r="AC44" i="11"/>
  <c r="AP44" i="11" s="1"/>
  <c r="AP42" i="11"/>
  <c r="AR42" i="11" s="1"/>
  <c r="AR44" i="11" s="1"/>
  <c r="AR43" i="11"/>
  <c r="AP55" i="11"/>
  <c r="AR55" i="11" s="1"/>
  <c r="T63" i="11"/>
  <c r="V63" i="11" s="1"/>
  <c r="V12" i="11"/>
  <c r="AP16" i="11"/>
  <c r="AR16" i="11" s="1"/>
  <c r="AP23" i="11"/>
  <c r="AR23" i="11" s="1"/>
  <c r="J67" i="11"/>
  <c r="R67" i="11"/>
  <c r="AI67" i="11"/>
  <c r="T42" i="11"/>
  <c r="V42" i="11" s="1"/>
  <c r="AP47" i="11"/>
  <c r="AC48" i="11"/>
  <c r="T56" i="11"/>
  <c r="V56" i="11" s="1"/>
  <c r="AP59" i="11"/>
  <c r="AR59" i="11" s="1"/>
  <c r="AQ65" i="11"/>
  <c r="AR62" i="11"/>
  <c r="AR65" i="11" s="1"/>
  <c r="AR87" i="11"/>
  <c r="AR134" i="11"/>
  <c r="T28" i="11"/>
  <c r="V28" i="11" s="1"/>
  <c r="V29" i="11"/>
  <c r="H69" i="11"/>
  <c r="P157" i="11"/>
  <c r="P69" i="11"/>
  <c r="AG67" i="11"/>
  <c r="AE67" i="11"/>
  <c r="AM67" i="11"/>
  <c r="Z34" i="11"/>
  <c r="AP56" i="11"/>
  <c r="AR56" i="11" s="1"/>
  <c r="AD67" i="11"/>
  <c r="V87" i="11"/>
  <c r="AA157" i="11"/>
  <c r="AA69" i="11"/>
  <c r="AR35" i="11"/>
  <c r="K144" i="11"/>
  <c r="K146" i="11" s="1"/>
  <c r="K157" i="11" s="1"/>
  <c r="V34" i="11"/>
  <c r="AF67" i="11"/>
  <c r="AN67" i="11"/>
  <c r="T33" i="11"/>
  <c r="V33" i="11" s="1"/>
  <c r="AH67" i="11"/>
  <c r="T39" i="11"/>
  <c r="V39" i="11" s="1"/>
  <c r="AQ44" i="11"/>
  <c r="AP46" i="11"/>
  <c r="AR46" i="11" s="1"/>
  <c r="T55" i="11"/>
  <c r="V55" i="11" s="1"/>
  <c r="T62" i="11"/>
  <c r="V62" i="11" s="1"/>
  <c r="G65" i="11"/>
  <c r="L69" i="11"/>
  <c r="T79" i="11"/>
  <c r="V79" i="11" s="1"/>
  <c r="G89" i="11"/>
  <c r="D92" i="11"/>
  <c r="T64" i="11"/>
  <c r="V64" i="11" s="1"/>
  <c r="AP81" i="11"/>
  <c r="AR81" i="11" s="1"/>
  <c r="V9" i="11"/>
  <c r="T23" i="11"/>
  <c r="V23" i="11" s="1"/>
  <c r="AR26" i="11"/>
  <c r="AP28" i="11"/>
  <c r="AR28" i="11" s="1"/>
  <c r="D34" i="11"/>
  <c r="D67" i="11" s="1"/>
  <c r="T43" i="11"/>
  <c r="V43" i="11" s="1"/>
  <c r="G53" i="11"/>
  <c r="T48" i="11"/>
  <c r="T59" i="11"/>
  <c r="V59" i="11" s="1"/>
  <c r="AR60" i="11"/>
  <c r="J65" i="11"/>
  <c r="N65" i="11"/>
  <c r="N67" i="11" s="1"/>
  <c r="R65" i="11"/>
  <c r="AC65" i="11"/>
  <c r="AP62" i="11"/>
  <c r="T83" i="11"/>
  <c r="AP88" i="11"/>
  <c r="AR88" i="11" s="1"/>
  <c r="J92" i="11"/>
  <c r="N92" i="11"/>
  <c r="AF144" i="11"/>
  <c r="AF146" i="11" s="1"/>
  <c r="AJ144" i="11"/>
  <c r="AJ146" i="11" s="1"/>
  <c r="Q144" i="11"/>
  <c r="Q146" i="11" s="1"/>
  <c r="AK144" i="11"/>
  <c r="AK146" i="11" s="1"/>
  <c r="AP98" i="11"/>
  <c r="AR98" i="11" s="1"/>
  <c r="V101" i="11"/>
  <c r="T108" i="11"/>
  <c r="V108" i="11" s="1"/>
  <c r="AC111" i="11"/>
  <c r="AP111" i="11" s="1"/>
  <c r="AR111" i="11" s="1"/>
  <c r="Z112" i="11"/>
  <c r="AP85" i="11"/>
  <c r="AR85" i="11" s="1"/>
  <c r="AP86" i="11"/>
  <c r="AR86" i="11" s="1"/>
  <c r="AH144" i="11"/>
  <c r="AH146" i="11" s="1"/>
  <c r="AL144" i="11"/>
  <c r="AL146" i="11" s="1"/>
  <c r="AR89" i="11"/>
  <c r="M144" i="11"/>
  <c r="M146" i="11" s="1"/>
  <c r="Z144" i="11"/>
  <c r="Z146" i="11" s="1"/>
  <c r="AQ92" i="11"/>
  <c r="AQ112" i="11"/>
  <c r="AR110" i="11"/>
  <c r="AR112" i="11" s="1"/>
  <c r="AP5" i="11"/>
  <c r="AR5" i="11" s="1"/>
  <c r="AP14" i="11"/>
  <c r="AR14" i="11" s="1"/>
  <c r="AR21" i="11"/>
  <c r="AP30" i="11"/>
  <c r="AR30" i="11" s="1"/>
  <c r="I34" i="11"/>
  <c r="I67" i="11" s="1"/>
  <c r="M34" i="11"/>
  <c r="M67" i="11" s="1"/>
  <c r="Q34" i="11"/>
  <c r="U67" i="11"/>
  <c r="U69" i="11" s="1"/>
  <c r="AP33" i="11"/>
  <c r="AR33" i="11" s="1"/>
  <c r="I65" i="11"/>
  <c r="M65" i="11"/>
  <c r="Q65" i="11"/>
  <c r="Z65" i="11"/>
  <c r="I144" i="11"/>
  <c r="I146" i="11" s="1"/>
  <c r="AM92" i="11"/>
  <c r="AM144" i="11" s="1"/>
  <c r="AM146" i="11" s="1"/>
  <c r="T90" i="11"/>
  <c r="V90" i="11" s="1"/>
  <c r="S144" i="11"/>
  <c r="S146" i="11" s="1"/>
  <c r="S156" i="11" s="1"/>
  <c r="AP102" i="11"/>
  <c r="AR102" i="11" s="1"/>
  <c r="D112" i="11"/>
  <c r="G110" i="11"/>
  <c r="J200" i="11"/>
  <c r="T127" i="11"/>
  <c r="V127" i="11" s="1"/>
  <c r="AR135" i="11"/>
  <c r="AR141" i="11"/>
  <c r="N201" i="11"/>
  <c r="G179" i="11"/>
  <c r="H92" i="11"/>
  <c r="H144" i="11" s="1"/>
  <c r="H146" i="11" s="1"/>
  <c r="H157" i="11" s="1"/>
  <c r="L92" i="11"/>
  <c r="L144" i="11" s="1"/>
  <c r="L146" i="11" s="1"/>
  <c r="L157" i="11" s="1"/>
  <c r="P92" i="11"/>
  <c r="P144" i="11" s="1"/>
  <c r="P146" i="11" s="1"/>
  <c r="AR101" i="11"/>
  <c r="AN112" i="11"/>
  <c r="AN144" i="11" s="1"/>
  <c r="AN146" i="11" s="1"/>
  <c r="T111" i="11"/>
  <c r="V111" i="11" s="1"/>
  <c r="AP125" i="11"/>
  <c r="AR125" i="11"/>
  <c r="AP126" i="11"/>
  <c r="AR126" i="11" s="1"/>
  <c r="T134" i="11"/>
  <c r="V134" i="11" s="1"/>
  <c r="T140" i="11"/>
  <c r="V140" i="11" s="1"/>
  <c r="AP158" i="11"/>
  <c r="L179" i="11"/>
  <c r="L201" i="11" s="1"/>
  <c r="L158" i="11" s="1"/>
  <c r="T163" i="11"/>
  <c r="H200" i="11"/>
  <c r="H201" i="11" s="1"/>
  <c r="Q224" i="11"/>
  <c r="G224" i="11"/>
  <c r="K224" i="11"/>
  <c r="T209" i="11"/>
  <c r="AP113" i="11"/>
  <c r="AR113" i="11" s="1"/>
  <c r="T115" i="11"/>
  <c r="V115" i="11" s="1"/>
  <c r="AP80" i="11"/>
  <c r="T85" i="11"/>
  <c r="V85" i="11" s="1"/>
  <c r="T87" i="11"/>
  <c r="AP90" i="11"/>
  <c r="AR90" i="11" s="1"/>
  <c r="O144" i="11"/>
  <c r="O146" i="11" s="1"/>
  <c r="O157" i="11" s="1"/>
  <c r="AC92" i="11"/>
  <c r="V107" i="11"/>
  <c r="J112" i="11"/>
  <c r="N112" i="11"/>
  <c r="R112" i="11"/>
  <c r="R144" i="11" s="1"/>
  <c r="R146" i="11" s="1"/>
  <c r="AP110" i="11"/>
  <c r="T113" i="11"/>
  <c r="V113" i="11" s="1"/>
  <c r="AR114" i="11"/>
  <c r="D200" i="11"/>
  <c r="G181" i="11"/>
  <c r="K200" i="11"/>
  <c r="J224" i="11"/>
  <c r="N224" i="11"/>
  <c r="R224" i="11"/>
  <c r="L226" i="11"/>
  <c r="T123" i="11"/>
  <c r="V123" i="11" s="1"/>
  <c r="T124" i="11"/>
  <c r="V124" i="11" s="1"/>
  <c r="T125" i="11"/>
  <c r="V125" i="11" s="1"/>
  <c r="T143" i="11"/>
  <c r="V143" i="11" s="1"/>
  <c r="P149" i="11"/>
  <c r="D179" i="11"/>
  <c r="D201" i="11" s="1"/>
  <c r="D158" i="11" s="1"/>
  <c r="K179" i="11"/>
  <c r="O179" i="11"/>
  <c r="O201" i="11" s="1"/>
  <c r="T169" i="11"/>
  <c r="I200" i="11"/>
  <c r="M200" i="11"/>
  <c r="Q200" i="11"/>
  <c r="T186" i="11"/>
  <c r="T192" i="11"/>
  <c r="T197" i="11"/>
  <c r="AA205" i="11"/>
  <c r="AC204" i="11"/>
  <c r="AC205" i="11" s="1"/>
  <c r="H224" i="11"/>
  <c r="D224" i="11"/>
  <c r="T220" i="11"/>
  <c r="O226" i="11"/>
  <c r="AR103" i="11"/>
  <c r="AR107" i="11"/>
  <c r="AR127" i="11"/>
  <c r="AP133" i="11"/>
  <c r="AR133" i="11" s="1"/>
  <c r="AP134" i="11"/>
  <c r="AR137" i="11"/>
  <c r="AP140" i="11"/>
  <c r="AR140" i="11" s="1"/>
  <c r="P179" i="11"/>
  <c r="J179" i="11"/>
  <c r="J201" i="11" s="1"/>
  <c r="J158" i="11" s="1"/>
  <c r="R200" i="11"/>
  <c r="R201" i="11" s="1"/>
  <c r="R158" i="11" s="1"/>
  <c r="L200" i="11"/>
  <c r="P200" i="11"/>
  <c r="T184" i="11"/>
  <c r="T189" i="11"/>
  <c r="I224" i="11"/>
  <c r="M224" i="11"/>
  <c r="O224" i="11"/>
  <c r="S224" i="11"/>
  <c r="S226" i="11" s="1"/>
  <c r="T218" i="11"/>
  <c r="T225" i="11"/>
  <c r="AA230" i="11"/>
  <c r="AC230" i="11" s="1"/>
  <c r="AC231" i="11" s="1"/>
  <c r="AE143" i="11"/>
  <c r="AI143" i="11"/>
  <c r="AI144" i="11" s="1"/>
  <c r="AI146" i="11" s="1"/>
  <c r="K149" i="11"/>
  <c r="I179" i="11"/>
  <c r="I201" i="11" s="1"/>
  <c r="I158" i="11" s="1"/>
  <c r="M179" i="11"/>
  <c r="M201" i="11" s="1"/>
  <c r="M158" i="11" s="1"/>
  <c r="Q179" i="11"/>
  <c r="D226" i="11"/>
  <c r="J226" i="11"/>
  <c r="N226" i="11"/>
  <c r="T166" i="11"/>
  <c r="T174" i="11"/>
  <c r="F230" i="11"/>
  <c r="F231" i="11" s="1"/>
  <c r="P170" i="12" l="1"/>
  <c r="P174" i="12" s="1"/>
  <c r="P157" i="12"/>
  <c r="P36" i="12"/>
  <c r="P108" i="12"/>
  <c r="P51" i="12"/>
  <c r="S11" i="12"/>
  <c r="U11" i="12" s="1"/>
  <c r="R226" i="11"/>
  <c r="N69" i="11"/>
  <c r="N149" i="11" s="1"/>
  <c r="H158" i="11"/>
  <c r="H226" i="11"/>
  <c r="T110" i="11"/>
  <c r="G112" i="11"/>
  <c r="I157" i="11"/>
  <c r="I69" i="11"/>
  <c r="I149" i="11" s="1"/>
  <c r="AR80" i="11"/>
  <c r="AF157" i="11"/>
  <c r="AF159" i="11" s="1"/>
  <c r="AF69" i="11"/>
  <c r="AM157" i="11"/>
  <c r="AM159" i="11" s="1"/>
  <c r="AM69" i="11"/>
  <c r="AP48" i="11"/>
  <c r="AR48" i="11" s="1"/>
  <c r="AR53" i="11" s="1"/>
  <c r="AC53" i="11"/>
  <c r="AP53" i="11" s="1"/>
  <c r="R157" i="11"/>
  <c r="R69" i="11"/>
  <c r="R149" i="11" s="1"/>
  <c r="G69" i="11"/>
  <c r="AR34" i="11"/>
  <c r="AR67" i="11" s="1"/>
  <c r="AR69" i="11" s="1"/>
  <c r="AC112" i="11"/>
  <c r="T179" i="11"/>
  <c r="T201" i="11" s="1"/>
  <c r="N144" i="11"/>
  <c r="N146" i="11" s="1"/>
  <c r="N157" i="11" s="1"/>
  <c r="AH157" i="11"/>
  <c r="AH159" i="11" s="1"/>
  <c r="AH69" i="11"/>
  <c r="AD157" i="11"/>
  <c r="AD159" i="11" s="1"/>
  <c r="AD69" i="11"/>
  <c r="J157" i="11"/>
  <c r="J69" i="11"/>
  <c r="Q201" i="11"/>
  <c r="Q158" i="11" s="1"/>
  <c r="O149" i="11"/>
  <c r="AP143" i="11"/>
  <c r="AR143" i="11" s="1"/>
  <c r="AA231" i="11"/>
  <c r="M226" i="11"/>
  <c r="P201" i="11"/>
  <c r="K201" i="11"/>
  <c r="K158" i="11" s="1"/>
  <c r="N158" i="11"/>
  <c r="Q67" i="11"/>
  <c r="AQ144" i="11"/>
  <c r="AQ146" i="11" s="1"/>
  <c r="J144" i="11"/>
  <c r="J146" i="11" s="1"/>
  <c r="T53" i="11"/>
  <c r="V48" i="11"/>
  <c r="V53" i="11" s="1"/>
  <c r="D157" i="11"/>
  <c r="D69" i="11"/>
  <c r="D144" i="11"/>
  <c r="D146" i="11" s="1"/>
  <c r="L149" i="11"/>
  <c r="AG157" i="11"/>
  <c r="AG159" i="11" s="1"/>
  <c r="AG69" i="11"/>
  <c r="AE144" i="11"/>
  <c r="AE146" i="11" s="1"/>
  <c r="V44" i="11"/>
  <c r="S157" i="11"/>
  <c r="S69" i="11"/>
  <c r="S149" i="11" s="1"/>
  <c r="V65" i="11"/>
  <c r="O158" i="11"/>
  <c r="T181" i="11"/>
  <c r="T200" i="11" s="1"/>
  <c r="G200" i="11"/>
  <c r="G201" i="11" s="1"/>
  <c r="T224" i="11"/>
  <c r="G231" i="11"/>
  <c r="AR92" i="11"/>
  <c r="V67" i="11"/>
  <c r="V69" i="11" s="1"/>
  <c r="AA73" i="11"/>
  <c r="AC73" i="11" s="1"/>
  <c r="AE157" i="11"/>
  <c r="AE159" i="11" s="1"/>
  <c r="AE69" i="11"/>
  <c r="H149" i="11"/>
  <c r="S158" i="11"/>
  <c r="F73" i="11"/>
  <c r="F74" i="11" s="1"/>
  <c r="AP34" i="11"/>
  <c r="AC67" i="11"/>
  <c r="AK157" i="11"/>
  <c r="AK159" i="11" s="1"/>
  <c r="I226" i="11"/>
  <c r="AC144" i="11"/>
  <c r="AC146" i="11" s="1"/>
  <c r="M157" i="11"/>
  <c r="M69" i="11"/>
  <c r="M149" i="11" s="1"/>
  <c r="T89" i="11"/>
  <c r="V89" i="11" s="1"/>
  <c r="V92" i="11" s="1"/>
  <c r="G92" i="11"/>
  <c r="G144" i="11" s="1"/>
  <c r="T65" i="11"/>
  <c r="T67" i="11" s="1"/>
  <c r="AN157" i="11"/>
  <c r="AN159" i="11" s="1"/>
  <c r="AN69" i="11"/>
  <c r="Z67" i="11"/>
  <c r="AI157" i="11"/>
  <c r="AI159" i="11" s="1"/>
  <c r="AI69" i="11"/>
  <c r="AO157" i="11"/>
  <c r="AO159" i="11" s="1"/>
  <c r="AO69" i="11"/>
  <c r="AO74" i="11" s="1"/>
  <c r="AO155" i="11" s="1"/>
  <c r="AO156" i="11" s="1"/>
  <c r="P83" i="12" l="1"/>
  <c r="P87" i="12" s="1"/>
  <c r="G205" i="11"/>
  <c r="G158" i="11"/>
  <c r="G226" i="11"/>
  <c r="AC156" i="11"/>
  <c r="P158" i="11"/>
  <c r="P226" i="11"/>
  <c r="AP144" i="11"/>
  <c r="Z69" i="11"/>
  <c r="Z74" i="11" s="1"/>
  <c r="Z155" i="11" s="1"/>
  <c r="Z156" i="11" s="1"/>
  <c r="Z157" i="11"/>
  <c r="Z159" i="11" s="1"/>
  <c r="T144" i="11"/>
  <c r="T146" i="11" s="1"/>
  <c r="G146" i="11"/>
  <c r="AC157" i="11"/>
  <c r="AC69" i="11"/>
  <c r="AC74" i="11" s="1"/>
  <c r="AC155" i="11" s="1"/>
  <c r="AP67" i="11"/>
  <c r="AA74" i="11"/>
  <c r="D149" i="11"/>
  <c r="Q226" i="11"/>
  <c r="J149" i="11"/>
  <c r="V144" i="11"/>
  <c r="V146" i="11" s="1"/>
  <c r="T112" i="11"/>
  <c r="V110" i="11"/>
  <c r="V112" i="11" s="1"/>
  <c r="Q157" i="11"/>
  <c r="Q69" i="11"/>
  <c r="Q149" i="11" s="1"/>
  <c r="T157" i="11"/>
  <c r="AR144" i="11"/>
  <c r="AR146" i="11" s="1"/>
  <c r="K226" i="11"/>
  <c r="T69" i="11"/>
  <c r="G74" i="11"/>
  <c r="G155" i="11" s="1"/>
  <c r="G149" i="11"/>
  <c r="AP157" i="11" l="1"/>
  <c r="AC159" i="11"/>
  <c r="G156" i="11"/>
  <c r="G157" i="11"/>
  <c r="T158" i="11"/>
  <c r="O175" i="10" l="1"/>
  <c r="N175" i="10"/>
  <c r="M175" i="10"/>
  <c r="L175" i="10"/>
  <c r="K175" i="10"/>
  <c r="J175" i="10"/>
  <c r="I175" i="10"/>
  <c r="H175" i="10"/>
  <c r="G175" i="10"/>
  <c r="F175" i="10"/>
  <c r="E175" i="10"/>
  <c r="D175" i="10"/>
  <c r="P175" i="10" s="1"/>
  <c r="O174" i="10"/>
  <c r="N174" i="10"/>
  <c r="M174" i="10"/>
  <c r="L174" i="10"/>
  <c r="K174" i="10"/>
  <c r="J174" i="10"/>
  <c r="I174" i="10"/>
  <c r="H174" i="10"/>
  <c r="G174" i="10"/>
  <c r="F174" i="10"/>
  <c r="E174" i="10"/>
  <c r="D174" i="10"/>
  <c r="P174" i="10" s="1"/>
  <c r="O170" i="10"/>
  <c r="N170" i="10"/>
  <c r="M170" i="10"/>
  <c r="L170" i="10"/>
  <c r="K170" i="10"/>
  <c r="J170" i="10"/>
  <c r="I170" i="10"/>
  <c r="H170" i="10"/>
  <c r="G170" i="10"/>
  <c r="F170" i="10"/>
  <c r="E170" i="10"/>
  <c r="D170" i="10"/>
  <c r="P170" i="10" s="1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O165" i="10"/>
  <c r="L165" i="10"/>
  <c r="K165" i="10"/>
  <c r="D165" i="10"/>
  <c r="O164" i="10"/>
  <c r="N164" i="10"/>
  <c r="M164" i="10"/>
  <c r="L164" i="10"/>
  <c r="K164" i="10"/>
  <c r="J164" i="10"/>
  <c r="I164" i="10"/>
  <c r="H164" i="10"/>
  <c r="H165" i="10" s="1"/>
  <c r="G164" i="10"/>
  <c r="F164" i="10"/>
  <c r="E164" i="10"/>
  <c r="D164" i="10"/>
  <c r="P164" i="10" s="1"/>
  <c r="O163" i="10"/>
  <c r="N163" i="10"/>
  <c r="N165" i="10" s="1"/>
  <c r="M163" i="10"/>
  <c r="M165" i="10" s="1"/>
  <c r="L163" i="10"/>
  <c r="K163" i="10"/>
  <c r="J163" i="10"/>
  <c r="J165" i="10" s="1"/>
  <c r="I163" i="10"/>
  <c r="I165" i="10" s="1"/>
  <c r="H163" i="10"/>
  <c r="G163" i="10"/>
  <c r="G165" i="10" s="1"/>
  <c r="F163" i="10"/>
  <c r="F165" i="10" s="1"/>
  <c r="E163" i="10"/>
  <c r="E165" i="10" s="1"/>
  <c r="D163" i="10"/>
  <c r="O161" i="10"/>
  <c r="N161" i="10"/>
  <c r="K161" i="10"/>
  <c r="H161" i="10"/>
  <c r="G161" i="10"/>
  <c r="D161" i="10"/>
  <c r="P160" i="10"/>
  <c r="O159" i="10"/>
  <c r="N159" i="10"/>
  <c r="M159" i="10"/>
  <c r="M161" i="10" s="1"/>
  <c r="L159" i="10"/>
  <c r="L161" i="10" s="1"/>
  <c r="K159" i="10"/>
  <c r="J159" i="10"/>
  <c r="J161" i="10" s="1"/>
  <c r="I159" i="10"/>
  <c r="I161" i="10" s="1"/>
  <c r="H159" i="10"/>
  <c r="G159" i="10"/>
  <c r="F159" i="10"/>
  <c r="F161" i="10" s="1"/>
  <c r="E159" i="10"/>
  <c r="E161" i="10" s="1"/>
  <c r="D159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O155" i="10"/>
  <c r="N155" i="10"/>
  <c r="K155" i="10"/>
  <c r="O154" i="10"/>
  <c r="N154" i="10"/>
  <c r="M154" i="10"/>
  <c r="L154" i="10"/>
  <c r="K154" i="10"/>
  <c r="J154" i="10"/>
  <c r="I154" i="10"/>
  <c r="H154" i="10"/>
  <c r="H155" i="10" s="1"/>
  <c r="G154" i="10"/>
  <c r="G155" i="10" s="1"/>
  <c r="F154" i="10"/>
  <c r="E154" i="10"/>
  <c r="D154" i="10"/>
  <c r="D155" i="10" s="1"/>
  <c r="O153" i="10"/>
  <c r="N153" i="10"/>
  <c r="M153" i="10"/>
  <c r="M155" i="10" s="1"/>
  <c r="L153" i="10"/>
  <c r="L155" i="10" s="1"/>
  <c r="K153" i="10"/>
  <c r="J153" i="10"/>
  <c r="J155" i="10" s="1"/>
  <c r="I153" i="10"/>
  <c r="I155" i="10" s="1"/>
  <c r="H153" i="10"/>
  <c r="G153" i="10"/>
  <c r="F153" i="10"/>
  <c r="F155" i="10" s="1"/>
  <c r="E153" i="10"/>
  <c r="E155" i="10" s="1"/>
  <c r="D153" i="10"/>
  <c r="P153" i="10" s="1"/>
  <c r="N151" i="10"/>
  <c r="M151" i="10"/>
  <c r="J151" i="10"/>
  <c r="O150" i="10"/>
  <c r="O151" i="10" s="1"/>
  <c r="N150" i="10"/>
  <c r="M150" i="10"/>
  <c r="L150" i="10"/>
  <c r="K150" i="10"/>
  <c r="J150" i="10"/>
  <c r="I150" i="10"/>
  <c r="H150" i="10"/>
  <c r="G150" i="10"/>
  <c r="G151" i="10" s="1"/>
  <c r="F150" i="10"/>
  <c r="F151" i="10" s="1"/>
  <c r="E150" i="10"/>
  <c r="D150" i="10"/>
  <c r="O149" i="10"/>
  <c r="N149" i="10"/>
  <c r="M149" i="10"/>
  <c r="L149" i="10"/>
  <c r="L151" i="10" s="1"/>
  <c r="K149" i="10"/>
  <c r="K151" i="10" s="1"/>
  <c r="J149" i="10"/>
  <c r="I149" i="10"/>
  <c r="I151" i="10" s="1"/>
  <c r="H149" i="10"/>
  <c r="H151" i="10" s="1"/>
  <c r="G149" i="10"/>
  <c r="F149" i="10"/>
  <c r="E149" i="10"/>
  <c r="E151" i="10" s="1"/>
  <c r="D149" i="10"/>
  <c r="D151" i="10" s="1"/>
  <c r="O147" i="10"/>
  <c r="N147" i="10"/>
  <c r="M147" i="10"/>
  <c r="L147" i="10"/>
  <c r="K147" i="10"/>
  <c r="J147" i="10"/>
  <c r="I147" i="10"/>
  <c r="H147" i="10"/>
  <c r="G147" i="10"/>
  <c r="F147" i="10"/>
  <c r="E147" i="10"/>
  <c r="D147" i="10"/>
  <c r="P147" i="10" s="1"/>
  <c r="M145" i="10"/>
  <c r="O143" i="10"/>
  <c r="O145" i="10" s="1"/>
  <c r="N143" i="10"/>
  <c r="M143" i="10"/>
  <c r="L143" i="10"/>
  <c r="K143" i="10"/>
  <c r="J143" i="10"/>
  <c r="I143" i="10"/>
  <c r="H143" i="10"/>
  <c r="G143" i="10"/>
  <c r="G145" i="10" s="1"/>
  <c r="F143" i="10"/>
  <c r="E143" i="10"/>
  <c r="D143" i="10"/>
  <c r="O142" i="10"/>
  <c r="N142" i="10"/>
  <c r="M142" i="10"/>
  <c r="L142" i="10"/>
  <c r="K142" i="10"/>
  <c r="K145" i="10" s="1"/>
  <c r="J142" i="10"/>
  <c r="I142" i="10"/>
  <c r="H142" i="10"/>
  <c r="G142" i="10"/>
  <c r="F142" i="10"/>
  <c r="E142" i="10"/>
  <c r="D142" i="10"/>
  <c r="P142" i="10" s="1"/>
  <c r="O141" i="10"/>
  <c r="N141" i="10"/>
  <c r="N145" i="10" s="1"/>
  <c r="M141" i="10"/>
  <c r="L141" i="10"/>
  <c r="K141" i="10"/>
  <c r="J141" i="10"/>
  <c r="J145" i="10" s="1"/>
  <c r="I141" i="10"/>
  <c r="I145" i="10" s="1"/>
  <c r="H141" i="10"/>
  <c r="G141" i="10"/>
  <c r="F141" i="10"/>
  <c r="F145" i="10" s="1"/>
  <c r="E141" i="10"/>
  <c r="E145" i="10" s="1"/>
  <c r="D141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P136" i="10" s="1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P135" i="10" s="1"/>
  <c r="O134" i="10"/>
  <c r="N134" i="10"/>
  <c r="M134" i="10"/>
  <c r="L134" i="10"/>
  <c r="K134" i="10"/>
  <c r="J134" i="10"/>
  <c r="I134" i="10"/>
  <c r="H134" i="10"/>
  <c r="G134" i="10"/>
  <c r="F134" i="10"/>
  <c r="E134" i="10"/>
  <c r="D134" i="10"/>
  <c r="P134" i="10" s="1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P133" i="10" s="1"/>
  <c r="O132" i="10"/>
  <c r="N132" i="10"/>
  <c r="M132" i="10"/>
  <c r="L132" i="10"/>
  <c r="K132" i="10"/>
  <c r="J132" i="10"/>
  <c r="I132" i="10"/>
  <c r="H132" i="10"/>
  <c r="G132" i="10"/>
  <c r="F132" i="10"/>
  <c r="E132" i="10"/>
  <c r="D132" i="10"/>
  <c r="P132" i="10" s="1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P128" i="10" s="1"/>
  <c r="O126" i="10"/>
  <c r="N126" i="10"/>
  <c r="M126" i="10"/>
  <c r="L126" i="10"/>
  <c r="K126" i="10"/>
  <c r="J126" i="10"/>
  <c r="I126" i="10"/>
  <c r="H126" i="10"/>
  <c r="G126" i="10"/>
  <c r="F126" i="10"/>
  <c r="E126" i="10"/>
  <c r="D126" i="10"/>
  <c r="P126" i="10" s="1"/>
  <c r="N124" i="10"/>
  <c r="M124" i="10"/>
  <c r="I124" i="10"/>
  <c r="H124" i="10"/>
  <c r="O123" i="10"/>
  <c r="N123" i="10"/>
  <c r="M123" i="10"/>
  <c r="L123" i="10"/>
  <c r="K123" i="10"/>
  <c r="J123" i="10"/>
  <c r="I123" i="10"/>
  <c r="H123" i="10"/>
  <c r="G123" i="10"/>
  <c r="F123" i="10"/>
  <c r="E123" i="10"/>
  <c r="E124" i="10" s="1"/>
  <c r="D123" i="10"/>
  <c r="O122" i="10"/>
  <c r="N122" i="10"/>
  <c r="M122" i="10"/>
  <c r="L122" i="10"/>
  <c r="L124" i="10" s="1"/>
  <c r="K122" i="10"/>
  <c r="J122" i="10"/>
  <c r="J124" i="10" s="1"/>
  <c r="I122" i="10"/>
  <c r="H122" i="10"/>
  <c r="G122" i="10"/>
  <c r="F122" i="10"/>
  <c r="F124" i="10" s="1"/>
  <c r="E122" i="10"/>
  <c r="D122" i="10"/>
  <c r="D124" i="10" s="1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P114" i="10" s="1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P113" i="10" s="1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O108" i="10"/>
  <c r="L108" i="10"/>
  <c r="K108" i="10"/>
  <c r="G108" i="10"/>
  <c r="D108" i="10"/>
  <c r="O107" i="10"/>
  <c r="N107" i="10"/>
  <c r="M107" i="10"/>
  <c r="P107" i="10" s="1"/>
  <c r="O106" i="10"/>
  <c r="N106" i="10"/>
  <c r="N108" i="10" s="1"/>
  <c r="M106" i="10"/>
  <c r="L106" i="10"/>
  <c r="K106" i="10"/>
  <c r="J106" i="10"/>
  <c r="J108" i="10" s="1"/>
  <c r="I106" i="10"/>
  <c r="I108" i="10" s="1"/>
  <c r="H106" i="10"/>
  <c r="H108" i="10" s="1"/>
  <c r="G106" i="10"/>
  <c r="F106" i="10"/>
  <c r="F108" i="10" s="1"/>
  <c r="E106" i="10"/>
  <c r="E108" i="10" s="1"/>
  <c r="D106" i="10"/>
  <c r="P106" i="10" s="1"/>
  <c r="P108" i="10" s="1"/>
  <c r="O104" i="10"/>
  <c r="N104" i="10"/>
  <c r="M104" i="10"/>
  <c r="L104" i="10"/>
  <c r="K104" i="10"/>
  <c r="J104" i="10"/>
  <c r="I104" i="10"/>
  <c r="H104" i="10"/>
  <c r="G104" i="10"/>
  <c r="F104" i="10"/>
  <c r="E104" i="10"/>
  <c r="D104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P102" i="10" s="1"/>
  <c r="O100" i="10"/>
  <c r="N100" i="10"/>
  <c r="M100" i="10"/>
  <c r="L100" i="10"/>
  <c r="K100" i="10"/>
  <c r="J100" i="10"/>
  <c r="I100" i="10"/>
  <c r="H100" i="10"/>
  <c r="G100" i="10"/>
  <c r="F100" i="10"/>
  <c r="E100" i="10"/>
  <c r="D100" i="10"/>
  <c r="L98" i="10"/>
  <c r="J98" i="10"/>
  <c r="E98" i="10"/>
  <c r="O97" i="10"/>
  <c r="N97" i="10"/>
  <c r="M97" i="10"/>
  <c r="M98" i="10" s="1"/>
  <c r="L97" i="10"/>
  <c r="K97" i="10"/>
  <c r="J97" i="10"/>
  <c r="I97" i="10"/>
  <c r="I98" i="10" s="1"/>
  <c r="H97" i="10"/>
  <c r="G97" i="10"/>
  <c r="F97" i="10"/>
  <c r="E97" i="10"/>
  <c r="D97" i="10"/>
  <c r="O96" i="10"/>
  <c r="O98" i="10" s="1"/>
  <c r="N96" i="10"/>
  <c r="N98" i="10" s="1"/>
  <c r="M96" i="10"/>
  <c r="L96" i="10"/>
  <c r="K96" i="10"/>
  <c r="K98" i="10" s="1"/>
  <c r="J96" i="10"/>
  <c r="I96" i="10"/>
  <c r="H96" i="10"/>
  <c r="H98" i="10" s="1"/>
  <c r="G96" i="10"/>
  <c r="G98" i="10" s="1"/>
  <c r="F96" i="10"/>
  <c r="F98" i="10" s="1"/>
  <c r="F168" i="10" s="1"/>
  <c r="F172" i="10" s="1"/>
  <c r="E96" i="10"/>
  <c r="D96" i="10"/>
  <c r="D98" i="10" s="1"/>
  <c r="O94" i="10"/>
  <c r="N94" i="10"/>
  <c r="M94" i="10"/>
  <c r="L94" i="10"/>
  <c r="K94" i="10"/>
  <c r="J94" i="10"/>
  <c r="I94" i="10"/>
  <c r="H94" i="10"/>
  <c r="G94" i="10"/>
  <c r="F94" i="10"/>
  <c r="E94" i="10"/>
  <c r="D94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P92" i="10" s="1"/>
  <c r="O91" i="10"/>
  <c r="N91" i="10"/>
  <c r="M91" i="10"/>
  <c r="L91" i="10"/>
  <c r="K91" i="10"/>
  <c r="J91" i="10"/>
  <c r="I91" i="10"/>
  <c r="H91" i="10"/>
  <c r="G91" i="10"/>
  <c r="F91" i="10"/>
  <c r="E91" i="10"/>
  <c r="D91" i="10"/>
  <c r="P91" i="10" s="1"/>
  <c r="O85" i="10"/>
  <c r="N85" i="10"/>
  <c r="M85" i="10"/>
  <c r="L85" i="10"/>
  <c r="K85" i="10"/>
  <c r="J85" i="10"/>
  <c r="I85" i="10"/>
  <c r="H85" i="10"/>
  <c r="G85" i="10"/>
  <c r="F85" i="10"/>
  <c r="E85" i="10"/>
  <c r="D85" i="10"/>
  <c r="P81" i="10"/>
  <c r="O79" i="10"/>
  <c r="K79" i="10"/>
  <c r="G79" i="10"/>
  <c r="D79" i="10"/>
  <c r="P78" i="10"/>
  <c r="O77" i="10"/>
  <c r="N77" i="10"/>
  <c r="N79" i="10" s="1"/>
  <c r="M77" i="10"/>
  <c r="M79" i="10" s="1"/>
  <c r="L77" i="10"/>
  <c r="L79" i="10" s="1"/>
  <c r="K77" i="10"/>
  <c r="J77" i="10"/>
  <c r="J79" i="10" s="1"/>
  <c r="J83" i="10" s="1"/>
  <c r="J87" i="10" s="1"/>
  <c r="I77" i="10"/>
  <c r="I79" i="10" s="1"/>
  <c r="H77" i="10"/>
  <c r="H79" i="10" s="1"/>
  <c r="G77" i="10"/>
  <c r="F77" i="10"/>
  <c r="F79" i="10" s="1"/>
  <c r="E77" i="10"/>
  <c r="E79" i="10" s="1"/>
  <c r="D77" i="10"/>
  <c r="P77" i="10" s="1"/>
  <c r="P79" i="10" s="1"/>
  <c r="O75" i="10"/>
  <c r="N75" i="10"/>
  <c r="J75" i="10"/>
  <c r="I75" i="10"/>
  <c r="F75" i="10"/>
  <c r="P74" i="10"/>
  <c r="O73" i="10"/>
  <c r="N73" i="10"/>
  <c r="M73" i="10"/>
  <c r="M75" i="10" s="1"/>
  <c r="L73" i="10"/>
  <c r="L75" i="10" s="1"/>
  <c r="K73" i="10"/>
  <c r="K75" i="10" s="1"/>
  <c r="J73" i="10"/>
  <c r="I73" i="10"/>
  <c r="H73" i="10"/>
  <c r="H75" i="10" s="1"/>
  <c r="G73" i="10"/>
  <c r="G75" i="10" s="1"/>
  <c r="F73" i="10"/>
  <c r="E73" i="10"/>
  <c r="E75" i="10" s="1"/>
  <c r="D73" i="10"/>
  <c r="D75" i="10" s="1"/>
  <c r="M71" i="10"/>
  <c r="I71" i="10"/>
  <c r="H71" i="10"/>
  <c r="E71" i="10"/>
  <c r="D71" i="10"/>
  <c r="P70" i="10"/>
  <c r="O69" i="10"/>
  <c r="O71" i="10" s="1"/>
  <c r="N69" i="10"/>
  <c r="N71" i="10" s="1"/>
  <c r="M69" i="10"/>
  <c r="L69" i="10"/>
  <c r="L71" i="10" s="1"/>
  <c r="K69" i="10"/>
  <c r="K71" i="10" s="1"/>
  <c r="J69" i="10"/>
  <c r="J71" i="10" s="1"/>
  <c r="I69" i="10"/>
  <c r="H69" i="10"/>
  <c r="G69" i="10"/>
  <c r="G71" i="10" s="1"/>
  <c r="F69" i="10"/>
  <c r="F71" i="10" s="1"/>
  <c r="E69" i="10"/>
  <c r="D69" i="10"/>
  <c r="P69" i="10" s="1"/>
  <c r="P71" i="10" s="1"/>
  <c r="O67" i="10"/>
  <c r="M67" i="10"/>
  <c r="L67" i="10"/>
  <c r="K67" i="10"/>
  <c r="H67" i="10"/>
  <c r="D67" i="10"/>
  <c r="P66" i="10"/>
  <c r="O65" i="10"/>
  <c r="N65" i="10"/>
  <c r="N67" i="10" s="1"/>
  <c r="M65" i="10"/>
  <c r="L65" i="10"/>
  <c r="K65" i="10"/>
  <c r="J65" i="10"/>
  <c r="J67" i="10" s="1"/>
  <c r="I65" i="10"/>
  <c r="I67" i="10" s="1"/>
  <c r="H65" i="10"/>
  <c r="G65" i="10"/>
  <c r="G67" i="10" s="1"/>
  <c r="F65" i="10"/>
  <c r="F67" i="10" s="1"/>
  <c r="E65" i="10"/>
  <c r="E67" i="10" s="1"/>
  <c r="D65" i="10"/>
  <c r="P65" i="10" s="1"/>
  <c r="P67" i="10" s="1"/>
  <c r="O63" i="10"/>
  <c r="N63" i="10"/>
  <c r="K63" i="10"/>
  <c r="G63" i="10"/>
  <c r="P62" i="10"/>
  <c r="O61" i="10"/>
  <c r="N61" i="10"/>
  <c r="M61" i="10"/>
  <c r="M63" i="10" s="1"/>
  <c r="L61" i="10"/>
  <c r="L63" i="10" s="1"/>
  <c r="K61" i="10"/>
  <c r="J61" i="10"/>
  <c r="J63" i="10" s="1"/>
  <c r="I61" i="10"/>
  <c r="I63" i="10" s="1"/>
  <c r="H61" i="10"/>
  <c r="H63" i="10" s="1"/>
  <c r="G61" i="10"/>
  <c r="F61" i="10"/>
  <c r="F63" i="10" s="1"/>
  <c r="E61" i="10"/>
  <c r="E63" i="10" s="1"/>
  <c r="D61" i="10"/>
  <c r="D63" i="10" s="1"/>
  <c r="N59" i="10"/>
  <c r="M59" i="10"/>
  <c r="J59" i="10"/>
  <c r="F59" i="10"/>
  <c r="P58" i="10"/>
  <c r="O57" i="10"/>
  <c r="O59" i="10" s="1"/>
  <c r="N57" i="10"/>
  <c r="M57" i="10"/>
  <c r="L57" i="10"/>
  <c r="L59" i="10" s="1"/>
  <c r="K57" i="10"/>
  <c r="K59" i="10" s="1"/>
  <c r="J57" i="10"/>
  <c r="I57" i="10"/>
  <c r="I59" i="10" s="1"/>
  <c r="H57" i="10"/>
  <c r="H59" i="10" s="1"/>
  <c r="G57" i="10"/>
  <c r="G59" i="10" s="1"/>
  <c r="F57" i="10"/>
  <c r="E57" i="10"/>
  <c r="E59" i="10" s="1"/>
  <c r="D57" i="10"/>
  <c r="D59" i="10" s="1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M51" i="10"/>
  <c r="I51" i="10"/>
  <c r="G51" i="10"/>
  <c r="F51" i="10"/>
  <c r="E51" i="10"/>
  <c r="O47" i="10"/>
  <c r="O51" i="10" s="1"/>
  <c r="N47" i="10"/>
  <c r="N51" i="10" s="1"/>
  <c r="M47" i="10"/>
  <c r="L47" i="10"/>
  <c r="L51" i="10" s="1"/>
  <c r="K47" i="10"/>
  <c r="K51" i="10" s="1"/>
  <c r="J47" i="10"/>
  <c r="J51" i="10" s="1"/>
  <c r="I47" i="10"/>
  <c r="H47" i="10"/>
  <c r="H51" i="10" s="1"/>
  <c r="G47" i="10"/>
  <c r="F47" i="10"/>
  <c r="E47" i="10"/>
  <c r="D47" i="10"/>
  <c r="D51" i="10" s="1"/>
  <c r="O45" i="10"/>
  <c r="K45" i="10"/>
  <c r="D45" i="10"/>
  <c r="P43" i="10"/>
  <c r="O42" i="10"/>
  <c r="N42" i="10"/>
  <c r="M42" i="10"/>
  <c r="M45" i="10" s="1"/>
  <c r="L42" i="10"/>
  <c r="K42" i="10"/>
  <c r="J42" i="10"/>
  <c r="I42" i="10"/>
  <c r="I45" i="10" s="1"/>
  <c r="H42" i="10"/>
  <c r="G42" i="10"/>
  <c r="F42" i="10"/>
  <c r="E42" i="10"/>
  <c r="E45" i="10" s="1"/>
  <c r="D42" i="10"/>
  <c r="O41" i="10"/>
  <c r="N41" i="10"/>
  <c r="N45" i="10" s="1"/>
  <c r="M41" i="10"/>
  <c r="L41" i="10"/>
  <c r="L45" i="10" s="1"/>
  <c r="K41" i="10"/>
  <c r="J41" i="10"/>
  <c r="J45" i="10" s="1"/>
  <c r="I41" i="10"/>
  <c r="H41" i="10"/>
  <c r="H45" i="10" s="1"/>
  <c r="G41" i="10"/>
  <c r="G45" i="10" s="1"/>
  <c r="F41" i="10"/>
  <c r="F45" i="10" s="1"/>
  <c r="E41" i="10"/>
  <c r="D41" i="10"/>
  <c r="P41" i="10" s="1"/>
  <c r="O39" i="10"/>
  <c r="N39" i="10"/>
  <c r="M39" i="10"/>
  <c r="L39" i="10"/>
  <c r="K39" i="10"/>
  <c r="J39" i="10"/>
  <c r="I39" i="10"/>
  <c r="H39" i="10"/>
  <c r="G39" i="10"/>
  <c r="F39" i="10"/>
  <c r="E39" i="10"/>
  <c r="D39" i="10"/>
  <c r="P39" i="10" s="1"/>
  <c r="O38" i="10"/>
  <c r="N38" i="10"/>
  <c r="M38" i="10"/>
  <c r="L38" i="10"/>
  <c r="K38" i="10"/>
  <c r="J38" i="10"/>
  <c r="I38" i="10"/>
  <c r="H38" i="10"/>
  <c r="G38" i="10"/>
  <c r="F38" i="10"/>
  <c r="E38" i="10"/>
  <c r="D38" i="10"/>
  <c r="P38" i="10" s="1"/>
  <c r="O37" i="10"/>
  <c r="N37" i="10"/>
  <c r="M37" i="10"/>
  <c r="L37" i="10"/>
  <c r="K37" i="10"/>
  <c r="J37" i="10"/>
  <c r="I37" i="10"/>
  <c r="H37" i="10"/>
  <c r="G37" i="10"/>
  <c r="F37" i="10"/>
  <c r="E37" i="10"/>
  <c r="D37" i="10"/>
  <c r="P37" i="10" s="1"/>
  <c r="N36" i="10"/>
  <c r="O35" i="10"/>
  <c r="O36" i="10" s="1"/>
  <c r="N35" i="10"/>
  <c r="M35" i="10"/>
  <c r="L35" i="10"/>
  <c r="K35" i="10"/>
  <c r="K36" i="10" s="1"/>
  <c r="J35" i="10"/>
  <c r="I35" i="10"/>
  <c r="H35" i="10"/>
  <c r="G35" i="10"/>
  <c r="G36" i="10" s="1"/>
  <c r="G83" i="10" s="1"/>
  <c r="G87" i="10" s="1"/>
  <c r="F35" i="10"/>
  <c r="E35" i="10"/>
  <c r="D35" i="10"/>
  <c r="P35" i="10" s="1"/>
  <c r="O34" i="10"/>
  <c r="N34" i="10"/>
  <c r="M34" i="10"/>
  <c r="M36" i="10" s="1"/>
  <c r="L34" i="10"/>
  <c r="L36" i="10" s="1"/>
  <c r="L83" i="10" s="1"/>
  <c r="L87" i="10" s="1"/>
  <c r="K34" i="10"/>
  <c r="J34" i="10"/>
  <c r="J36" i="10" s="1"/>
  <c r="I34" i="10"/>
  <c r="I36" i="10" s="1"/>
  <c r="H34" i="10"/>
  <c r="H36" i="10" s="1"/>
  <c r="H83" i="10" s="1"/>
  <c r="H87" i="10" s="1"/>
  <c r="G34" i="10"/>
  <c r="F34" i="10"/>
  <c r="F36" i="10" s="1"/>
  <c r="E34" i="10"/>
  <c r="E36" i="10" s="1"/>
  <c r="E83" i="10" s="1"/>
  <c r="E87" i="10" s="1"/>
  <c r="D34" i="10"/>
  <c r="D36" i="10" s="1"/>
  <c r="O32" i="10"/>
  <c r="N32" i="10"/>
  <c r="M32" i="10"/>
  <c r="L32" i="10"/>
  <c r="K32" i="10"/>
  <c r="J32" i="10"/>
  <c r="I32" i="10"/>
  <c r="H32" i="10"/>
  <c r="G32" i="10"/>
  <c r="F32" i="10"/>
  <c r="E32" i="10"/>
  <c r="D32" i="10"/>
  <c r="P32" i="10" s="1"/>
  <c r="O30" i="10"/>
  <c r="N30" i="10"/>
  <c r="M30" i="10"/>
  <c r="L30" i="10"/>
  <c r="K30" i="10"/>
  <c r="J30" i="10"/>
  <c r="I30" i="10"/>
  <c r="H30" i="10"/>
  <c r="G30" i="10"/>
  <c r="F30" i="10"/>
  <c r="E30" i="10"/>
  <c r="D30" i="10"/>
  <c r="P30" i="10" s="1"/>
  <c r="O29" i="10"/>
  <c r="N29" i="10"/>
  <c r="M29" i="10"/>
  <c r="L29" i="10"/>
  <c r="K29" i="10"/>
  <c r="J29" i="10"/>
  <c r="I29" i="10"/>
  <c r="H29" i="10"/>
  <c r="G29" i="10"/>
  <c r="F29" i="10"/>
  <c r="E29" i="10"/>
  <c r="D29" i="10"/>
  <c r="P29" i="10" s="1"/>
  <c r="O27" i="10"/>
  <c r="N27" i="10"/>
  <c r="M27" i="10"/>
  <c r="L27" i="10"/>
  <c r="K27" i="10"/>
  <c r="J27" i="10"/>
  <c r="I27" i="10"/>
  <c r="H27" i="10"/>
  <c r="G27" i="10"/>
  <c r="F27" i="10"/>
  <c r="E27" i="10"/>
  <c r="D27" i="10"/>
  <c r="P27" i="10" s="1"/>
  <c r="O26" i="10"/>
  <c r="N26" i="10"/>
  <c r="M26" i="10"/>
  <c r="L26" i="10"/>
  <c r="K26" i="10"/>
  <c r="J26" i="10"/>
  <c r="I26" i="10"/>
  <c r="H26" i="10"/>
  <c r="G26" i="10"/>
  <c r="F26" i="10"/>
  <c r="E26" i="10"/>
  <c r="D26" i="10"/>
  <c r="P26" i="10" s="1"/>
  <c r="O24" i="10"/>
  <c r="N24" i="10"/>
  <c r="M24" i="10"/>
  <c r="L24" i="10"/>
  <c r="K24" i="10"/>
  <c r="J24" i="10"/>
  <c r="I24" i="10"/>
  <c r="H24" i="10"/>
  <c r="G24" i="10"/>
  <c r="F24" i="10"/>
  <c r="E24" i="10"/>
  <c r="D24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P22" i="10" s="1"/>
  <c r="O21" i="10"/>
  <c r="N21" i="10"/>
  <c r="M21" i="10"/>
  <c r="L21" i="10"/>
  <c r="K21" i="10"/>
  <c r="J21" i="10"/>
  <c r="I21" i="10"/>
  <c r="H21" i="10"/>
  <c r="G21" i="10"/>
  <c r="F21" i="10"/>
  <c r="E21" i="10"/>
  <c r="D21" i="10"/>
  <c r="P21" i="10" s="1"/>
  <c r="O19" i="10"/>
  <c r="N19" i="10"/>
  <c r="M19" i="10"/>
  <c r="L19" i="10"/>
  <c r="K19" i="10"/>
  <c r="J19" i="10"/>
  <c r="I19" i="10"/>
  <c r="H19" i="10"/>
  <c r="G19" i="10"/>
  <c r="F19" i="10"/>
  <c r="E19" i="10"/>
  <c r="D19" i="10"/>
  <c r="P19" i="10" s="1"/>
  <c r="O17" i="10"/>
  <c r="N17" i="10"/>
  <c r="M17" i="10"/>
  <c r="L17" i="10"/>
  <c r="K17" i="10"/>
  <c r="J17" i="10"/>
  <c r="I17" i="10"/>
  <c r="H17" i="10"/>
  <c r="G17" i="10"/>
  <c r="F17" i="10"/>
  <c r="E17" i="10"/>
  <c r="D17" i="10"/>
  <c r="P17" i="10" s="1"/>
  <c r="O15" i="10"/>
  <c r="N15" i="10"/>
  <c r="M15" i="10"/>
  <c r="L15" i="10"/>
  <c r="K15" i="10"/>
  <c r="J15" i="10"/>
  <c r="I15" i="10"/>
  <c r="H15" i="10"/>
  <c r="G15" i="10"/>
  <c r="F15" i="10"/>
  <c r="E15" i="10"/>
  <c r="D15" i="10"/>
  <c r="P15" i="10" s="1"/>
  <c r="O13" i="10"/>
  <c r="N13" i="10"/>
  <c r="M13" i="10"/>
  <c r="L13" i="10"/>
  <c r="K13" i="10"/>
  <c r="J13" i="10"/>
  <c r="I13" i="10"/>
  <c r="H13" i="10"/>
  <c r="G13" i="10"/>
  <c r="F13" i="10"/>
  <c r="E13" i="10"/>
  <c r="D13" i="10"/>
  <c r="P13" i="10" s="1"/>
  <c r="O11" i="10"/>
  <c r="N11" i="10"/>
  <c r="M11" i="10"/>
  <c r="L11" i="10"/>
  <c r="K11" i="10"/>
  <c r="J11" i="10"/>
  <c r="I11" i="10"/>
  <c r="H11" i="10"/>
  <c r="G11" i="10"/>
  <c r="F11" i="10"/>
  <c r="E11" i="10"/>
  <c r="D11" i="10"/>
  <c r="O9" i="10"/>
  <c r="N9" i="10"/>
  <c r="M9" i="10"/>
  <c r="L9" i="10"/>
  <c r="K9" i="10"/>
  <c r="J9" i="10"/>
  <c r="I9" i="10"/>
  <c r="H9" i="10"/>
  <c r="G9" i="10"/>
  <c r="F9" i="10"/>
  <c r="E9" i="10"/>
  <c r="D9" i="10"/>
  <c r="O8" i="10"/>
  <c r="N8" i="10"/>
  <c r="M8" i="10"/>
  <c r="L8" i="10"/>
  <c r="K8" i="10"/>
  <c r="J8" i="10"/>
  <c r="I8" i="10"/>
  <c r="H8" i="10"/>
  <c r="G8" i="10"/>
  <c r="F8" i="10"/>
  <c r="E8" i="10"/>
  <c r="D8" i="10"/>
  <c r="P8" i="10" s="1"/>
  <c r="C4" i="10"/>
  <c r="C2" i="10"/>
  <c r="C1" i="10"/>
  <c r="D1" i="10" s="1"/>
  <c r="AL204" i="9"/>
  <c r="W204" i="9"/>
  <c r="F204" i="9"/>
  <c r="Y203" i="9"/>
  <c r="X203" i="9"/>
  <c r="Z203" i="9" s="1"/>
  <c r="Z204" i="9" s="1"/>
  <c r="Z202" i="9"/>
  <c r="G202" i="9"/>
  <c r="Z199" i="9"/>
  <c r="X199" i="9"/>
  <c r="R199" i="9"/>
  <c r="K199" i="9"/>
  <c r="F199" i="9"/>
  <c r="F203" i="9" s="1"/>
  <c r="S196" i="9"/>
  <c r="R196" i="9"/>
  <c r="Q196" i="9"/>
  <c r="P196" i="9"/>
  <c r="O196" i="9"/>
  <c r="N196" i="9"/>
  <c r="M196" i="9"/>
  <c r="L196" i="9"/>
  <c r="K196" i="9"/>
  <c r="J196" i="9"/>
  <c r="I196" i="9"/>
  <c r="H196" i="9"/>
  <c r="G196" i="9"/>
  <c r="T196" i="9" s="1"/>
  <c r="D196" i="9"/>
  <c r="S195" i="9"/>
  <c r="R195" i="9"/>
  <c r="Q195" i="9"/>
  <c r="P195" i="9"/>
  <c r="O195" i="9"/>
  <c r="N195" i="9"/>
  <c r="M195" i="9"/>
  <c r="L195" i="9"/>
  <c r="K195" i="9"/>
  <c r="J195" i="9"/>
  <c r="I195" i="9"/>
  <c r="H195" i="9"/>
  <c r="T195" i="9" s="1"/>
  <c r="D195" i="9"/>
  <c r="G195" i="9" s="1"/>
  <c r="S194" i="9"/>
  <c r="R194" i="9"/>
  <c r="Q194" i="9"/>
  <c r="P194" i="9"/>
  <c r="O194" i="9"/>
  <c r="N194" i="9"/>
  <c r="M194" i="9"/>
  <c r="L194" i="9"/>
  <c r="K194" i="9"/>
  <c r="J194" i="9"/>
  <c r="I194" i="9"/>
  <c r="H194" i="9"/>
  <c r="T194" i="9" s="1"/>
  <c r="G194" i="9"/>
  <c r="D194" i="9"/>
  <c r="S193" i="9"/>
  <c r="R193" i="9"/>
  <c r="Q193" i="9"/>
  <c r="P193" i="9"/>
  <c r="O193" i="9"/>
  <c r="N193" i="9"/>
  <c r="M193" i="9"/>
  <c r="L193" i="9"/>
  <c r="K193" i="9"/>
  <c r="J193" i="9"/>
  <c r="I193" i="9"/>
  <c r="H193" i="9"/>
  <c r="D193" i="9"/>
  <c r="G193" i="9" s="1"/>
  <c r="T193" i="9" s="1"/>
  <c r="S192" i="9"/>
  <c r="R192" i="9"/>
  <c r="Q192" i="9"/>
  <c r="P192" i="9"/>
  <c r="O192" i="9"/>
  <c r="N192" i="9"/>
  <c r="M192" i="9"/>
  <c r="L192" i="9"/>
  <c r="K192" i="9"/>
  <c r="J192" i="9"/>
  <c r="I192" i="9"/>
  <c r="H192" i="9"/>
  <c r="G192" i="9"/>
  <c r="D192" i="9"/>
  <c r="S191" i="9"/>
  <c r="R191" i="9"/>
  <c r="Q191" i="9"/>
  <c r="P191" i="9"/>
  <c r="O191" i="9"/>
  <c r="N191" i="9"/>
  <c r="M191" i="9"/>
  <c r="L191" i="9"/>
  <c r="K191" i="9"/>
  <c r="J191" i="9"/>
  <c r="I191" i="9"/>
  <c r="H191" i="9"/>
  <c r="D191" i="9"/>
  <c r="G191" i="9" s="1"/>
  <c r="T191" i="9" s="1"/>
  <c r="S190" i="9"/>
  <c r="R190" i="9"/>
  <c r="Q190" i="9"/>
  <c r="P190" i="9"/>
  <c r="O190" i="9"/>
  <c r="N190" i="9"/>
  <c r="M190" i="9"/>
  <c r="L190" i="9"/>
  <c r="K190" i="9"/>
  <c r="J190" i="9"/>
  <c r="I190" i="9"/>
  <c r="H190" i="9"/>
  <c r="T190" i="9" s="1"/>
  <c r="G190" i="9"/>
  <c r="D190" i="9"/>
  <c r="S189" i="9"/>
  <c r="R189" i="9"/>
  <c r="Q189" i="9"/>
  <c r="P189" i="9"/>
  <c r="O189" i="9"/>
  <c r="N189" i="9"/>
  <c r="M189" i="9"/>
  <c r="L189" i="9"/>
  <c r="K189" i="9"/>
  <c r="J189" i="9"/>
  <c r="I189" i="9"/>
  <c r="H189" i="9"/>
  <c r="T189" i="9" s="1"/>
  <c r="G189" i="9"/>
  <c r="D189" i="9"/>
  <c r="S188" i="9"/>
  <c r="R188" i="9"/>
  <c r="Q188" i="9"/>
  <c r="P188" i="9"/>
  <c r="O188" i="9"/>
  <c r="N188" i="9"/>
  <c r="M188" i="9"/>
  <c r="L188" i="9"/>
  <c r="K188" i="9"/>
  <c r="J188" i="9"/>
  <c r="I188" i="9"/>
  <c r="H188" i="9"/>
  <c r="D188" i="9"/>
  <c r="G188" i="9" s="1"/>
  <c r="T188" i="9" s="1"/>
  <c r="S187" i="9"/>
  <c r="R187" i="9"/>
  <c r="Q187" i="9"/>
  <c r="P187" i="9"/>
  <c r="O187" i="9"/>
  <c r="N187" i="9"/>
  <c r="M187" i="9"/>
  <c r="M199" i="9" s="1"/>
  <c r="L187" i="9"/>
  <c r="K187" i="9"/>
  <c r="J187" i="9"/>
  <c r="I187" i="9"/>
  <c r="H187" i="9"/>
  <c r="D187" i="9"/>
  <c r="G187" i="9" s="1"/>
  <c r="S186" i="9"/>
  <c r="R186" i="9"/>
  <c r="Q186" i="9"/>
  <c r="P186" i="9"/>
  <c r="O186" i="9"/>
  <c r="N186" i="9"/>
  <c r="M186" i="9"/>
  <c r="L186" i="9"/>
  <c r="K186" i="9"/>
  <c r="J186" i="9"/>
  <c r="I186" i="9"/>
  <c r="H186" i="9"/>
  <c r="G186" i="9"/>
  <c r="T186" i="9" s="1"/>
  <c r="D186" i="9"/>
  <c r="S185" i="9"/>
  <c r="R185" i="9"/>
  <c r="Q185" i="9"/>
  <c r="P185" i="9"/>
  <c r="O185" i="9"/>
  <c r="N185" i="9"/>
  <c r="M185" i="9"/>
  <c r="L185" i="9"/>
  <c r="K185" i="9"/>
  <c r="J185" i="9"/>
  <c r="I185" i="9"/>
  <c r="H185" i="9"/>
  <c r="D185" i="9"/>
  <c r="G185" i="9" s="1"/>
  <c r="T185" i="9" s="1"/>
  <c r="S184" i="9"/>
  <c r="R184" i="9"/>
  <c r="Q184" i="9"/>
  <c r="Q199" i="9" s="1"/>
  <c r="P184" i="9"/>
  <c r="O184" i="9"/>
  <c r="N184" i="9"/>
  <c r="M184" i="9"/>
  <c r="L184" i="9"/>
  <c r="K184" i="9"/>
  <c r="J184" i="9"/>
  <c r="I184" i="9"/>
  <c r="H184" i="9"/>
  <c r="G184" i="9"/>
  <c r="D184" i="9"/>
  <c r="AL182" i="9"/>
  <c r="W182" i="9"/>
  <c r="Y181" i="9"/>
  <c r="X181" i="9"/>
  <c r="Z181" i="9" s="1"/>
  <c r="Z180" i="9"/>
  <c r="G180" i="9"/>
  <c r="F178" i="9"/>
  <c r="Z177" i="9"/>
  <c r="X177" i="9"/>
  <c r="I177" i="9"/>
  <c r="F177" i="9"/>
  <c r="S175" i="9"/>
  <c r="R175" i="9"/>
  <c r="Q175" i="9"/>
  <c r="P175" i="9"/>
  <c r="O175" i="9"/>
  <c r="N175" i="9"/>
  <c r="M175" i="9"/>
  <c r="L175" i="9"/>
  <c r="K175" i="9"/>
  <c r="J175" i="9"/>
  <c r="I175" i="9"/>
  <c r="H175" i="9"/>
  <c r="D175" i="9"/>
  <c r="G175" i="9" s="1"/>
  <c r="T175" i="9" s="1"/>
  <c r="S174" i="9"/>
  <c r="R174" i="9"/>
  <c r="Q174" i="9"/>
  <c r="P174" i="9"/>
  <c r="O174" i="9"/>
  <c r="N174" i="9"/>
  <c r="M174" i="9"/>
  <c r="L174" i="9"/>
  <c r="K174" i="9"/>
  <c r="J174" i="9"/>
  <c r="I174" i="9"/>
  <c r="H174" i="9"/>
  <c r="T174" i="9" s="1"/>
  <c r="G174" i="9"/>
  <c r="D174" i="9"/>
  <c r="S173" i="9"/>
  <c r="R173" i="9"/>
  <c r="Q173" i="9"/>
  <c r="P173" i="9"/>
  <c r="O173" i="9"/>
  <c r="N173" i="9"/>
  <c r="M173" i="9"/>
  <c r="L173" i="9"/>
  <c r="K173" i="9"/>
  <c r="J173" i="9"/>
  <c r="I173" i="9"/>
  <c r="H173" i="9"/>
  <c r="T173" i="9" s="1"/>
  <c r="G173" i="9"/>
  <c r="D173" i="9"/>
  <c r="S172" i="9"/>
  <c r="R172" i="9"/>
  <c r="Q172" i="9"/>
  <c r="P172" i="9"/>
  <c r="O172" i="9"/>
  <c r="N172" i="9"/>
  <c r="M172" i="9"/>
  <c r="L172" i="9"/>
  <c r="K172" i="9"/>
  <c r="J172" i="9"/>
  <c r="I172" i="9"/>
  <c r="H172" i="9"/>
  <c r="D172" i="9"/>
  <c r="G172" i="9" s="1"/>
  <c r="T172" i="9" s="1"/>
  <c r="S171" i="9"/>
  <c r="R171" i="9"/>
  <c r="Q171" i="9"/>
  <c r="Q177" i="9" s="1"/>
  <c r="Q144" i="9" s="1"/>
  <c r="P171" i="9"/>
  <c r="O171" i="9"/>
  <c r="N171" i="9"/>
  <c r="M171" i="9"/>
  <c r="L171" i="9"/>
  <c r="K171" i="9"/>
  <c r="J171" i="9"/>
  <c r="I171" i="9"/>
  <c r="H171" i="9"/>
  <c r="T171" i="9" s="1"/>
  <c r="D171" i="9"/>
  <c r="G171" i="9" s="1"/>
  <c r="S170" i="9"/>
  <c r="R170" i="9"/>
  <c r="Q170" i="9"/>
  <c r="P170" i="9"/>
  <c r="O170" i="9"/>
  <c r="N170" i="9"/>
  <c r="M170" i="9"/>
  <c r="L170" i="9"/>
  <c r="K170" i="9"/>
  <c r="J170" i="9"/>
  <c r="I170" i="9"/>
  <c r="H170" i="9"/>
  <c r="G170" i="9"/>
  <c r="T170" i="9" s="1"/>
  <c r="D170" i="9"/>
  <c r="S169" i="9"/>
  <c r="R169" i="9"/>
  <c r="Q169" i="9"/>
  <c r="P169" i="9"/>
  <c r="O169" i="9"/>
  <c r="N169" i="9"/>
  <c r="M169" i="9"/>
  <c r="L169" i="9"/>
  <c r="K169" i="9"/>
  <c r="J169" i="9"/>
  <c r="I169" i="9"/>
  <c r="H169" i="9"/>
  <c r="D169" i="9"/>
  <c r="G169" i="9" s="1"/>
  <c r="T169" i="9" s="1"/>
  <c r="S168" i="9"/>
  <c r="R168" i="9"/>
  <c r="Q168" i="9"/>
  <c r="P168" i="9"/>
  <c r="O168" i="9"/>
  <c r="N168" i="9"/>
  <c r="M168" i="9"/>
  <c r="L168" i="9"/>
  <c r="K168" i="9"/>
  <c r="J168" i="9"/>
  <c r="I168" i="9"/>
  <c r="H168" i="9"/>
  <c r="G168" i="9"/>
  <c r="T168" i="9" s="1"/>
  <c r="D168" i="9"/>
  <c r="S167" i="9"/>
  <c r="R167" i="9"/>
  <c r="Q167" i="9"/>
  <c r="P167" i="9"/>
  <c r="O167" i="9"/>
  <c r="N167" i="9"/>
  <c r="M167" i="9"/>
  <c r="L167" i="9"/>
  <c r="K167" i="9"/>
  <c r="J167" i="9"/>
  <c r="I167" i="9"/>
  <c r="H167" i="9"/>
  <c r="G167" i="9"/>
  <c r="D167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T166" i="9" s="1"/>
  <c r="D166" i="9"/>
  <c r="G166" i="9" s="1"/>
  <c r="S165" i="9"/>
  <c r="R165" i="9"/>
  <c r="R177" i="9" s="1"/>
  <c r="R144" i="9" s="1"/>
  <c r="Q165" i="9"/>
  <c r="P165" i="9"/>
  <c r="O165" i="9"/>
  <c r="N165" i="9"/>
  <c r="M165" i="9"/>
  <c r="L165" i="9"/>
  <c r="K165" i="9"/>
  <c r="J165" i="9"/>
  <c r="I165" i="9"/>
  <c r="H165" i="9"/>
  <c r="D165" i="9"/>
  <c r="G165" i="9" s="1"/>
  <c r="T165" i="9" s="1"/>
  <c r="S164" i="9"/>
  <c r="R164" i="9"/>
  <c r="Q164" i="9"/>
  <c r="P164" i="9"/>
  <c r="O164" i="9"/>
  <c r="N164" i="9"/>
  <c r="M164" i="9"/>
  <c r="L164" i="9"/>
  <c r="K164" i="9"/>
  <c r="J164" i="9"/>
  <c r="I164" i="9"/>
  <c r="H164" i="9"/>
  <c r="G164" i="9"/>
  <c r="D164" i="9"/>
  <c r="S163" i="9"/>
  <c r="R163" i="9"/>
  <c r="Q163" i="9"/>
  <c r="P163" i="9"/>
  <c r="O163" i="9"/>
  <c r="N163" i="9"/>
  <c r="M163" i="9"/>
  <c r="L163" i="9"/>
  <c r="K163" i="9"/>
  <c r="J163" i="9"/>
  <c r="I163" i="9"/>
  <c r="H163" i="9"/>
  <c r="G163" i="9"/>
  <c r="T163" i="9" s="1"/>
  <c r="D163" i="9"/>
  <c r="S162" i="9"/>
  <c r="R162" i="9"/>
  <c r="Q162" i="9"/>
  <c r="P162" i="9"/>
  <c r="O162" i="9"/>
  <c r="N162" i="9"/>
  <c r="M162" i="9"/>
  <c r="L162" i="9"/>
  <c r="K162" i="9"/>
  <c r="J162" i="9"/>
  <c r="I162" i="9"/>
  <c r="H162" i="9"/>
  <c r="D162" i="9"/>
  <c r="G162" i="9" s="1"/>
  <c r="T162" i="9" s="1"/>
  <c r="S161" i="9"/>
  <c r="R161" i="9"/>
  <c r="Q161" i="9"/>
  <c r="P161" i="9"/>
  <c r="O161" i="9"/>
  <c r="N161" i="9"/>
  <c r="N177" i="9" s="1"/>
  <c r="M161" i="9"/>
  <c r="M177" i="9" s="1"/>
  <c r="L161" i="9"/>
  <c r="L177" i="9" s="1"/>
  <c r="K161" i="9"/>
  <c r="J161" i="9"/>
  <c r="I161" i="9"/>
  <c r="H161" i="9"/>
  <c r="T161" i="9" s="1"/>
  <c r="D161" i="9"/>
  <c r="G161" i="9" s="1"/>
  <c r="S160" i="9"/>
  <c r="R160" i="9"/>
  <c r="Q160" i="9"/>
  <c r="P160" i="9"/>
  <c r="O160" i="9"/>
  <c r="N160" i="9"/>
  <c r="M160" i="9"/>
  <c r="L160" i="9"/>
  <c r="K160" i="9"/>
  <c r="J160" i="9"/>
  <c r="I160" i="9"/>
  <c r="H160" i="9"/>
  <c r="H177" i="9" s="1"/>
  <c r="G160" i="9"/>
  <c r="D160" i="9"/>
  <c r="Z158" i="9"/>
  <c r="X158" i="9"/>
  <c r="X178" i="9" s="1"/>
  <c r="S158" i="9"/>
  <c r="R158" i="9"/>
  <c r="Q158" i="9"/>
  <c r="P158" i="9"/>
  <c r="O158" i="9"/>
  <c r="N158" i="9"/>
  <c r="N178" i="9" s="1"/>
  <c r="M158" i="9"/>
  <c r="L158" i="9"/>
  <c r="K158" i="9"/>
  <c r="J158" i="9"/>
  <c r="I158" i="9"/>
  <c r="H158" i="9"/>
  <c r="D158" i="9"/>
  <c r="S156" i="9"/>
  <c r="R156" i="9"/>
  <c r="Q156" i="9"/>
  <c r="P156" i="9"/>
  <c r="O156" i="9"/>
  <c r="N156" i="9"/>
  <c r="M156" i="9"/>
  <c r="L156" i="9"/>
  <c r="K156" i="9"/>
  <c r="J156" i="9"/>
  <c r="I156" i="9"/>
  <c r="H156" i="9"/>
  <c r="G156" i="9"/>
  <c r="D156" i="9"/>
  <c r="S155" i="9"/>
  <c r="R155" i="9"/>
  <c r="Q155" i="9"/>
  <c r="P155" i="9"/>
  <c r="O155" i="9"/>
  <c r="N155" i="9"/>
  <c r="M155" i="9"/>
  <c r="L155" i="9"/>
  <c r="K155" i="9"/>
  <c r="J155" i="9"/>
  <c r="I155" i="9"/>
  <c r="H155" i="9"/>
  <c r="D155" i="9"/>
  <c r="G155" i="9" s="1"/>
  <c r="T155" i="9" s="1"/>
  <c r="S154" i="9"/>
  <c r="R154" i="9"/>
  <c r="Q154" i="9"/>
  <c r="P154" i="9"/>
  <c r="O154" i="9"/>
  <c r="N154" i="9"/>
  <c r="M154" i="9"/>
  <c r="L154" i="9"/>
  <c r="K154" i="9"/>
  <c r="J154" i="9"/>
  <c r="I154" i="9"/>
  <c r="H154" i="9"/>
  <c r="G154" i="9"/>
  <c r="T154" i="9" s="1"/>
  <c r="D154" i="9"/>
  <c r="S153" i="9"/>
  <c r="R153" i="9"/>
  <c r="Q153" i="9"/>
  <c r="P153" i="9"/>
  <c r="O153" i="9"/>
  <c r="N153" i="9"/>
  <c r="M153" i="9"/>
  <c r="L153" i="9"/>
  <c r="K153" i="9"/>
  <c r="J153" i="9"/>
  <c r="I153" i="9"/>
  <c r="H153" i="9"/>
  <c r="D153" i="9"/>
  <c r="G153" i="9" s="1"/>
  <c r="S152" i="9"/>
  <c r="R152" i="9"/>
  <c r="Q152" i="9"/>
  <c r="P152" i="9"/>
  <c r="O152" i="9"/>
  <c r="N152" i="9"/>
  <c r="M152" i="9"/>
  <c r="L152" i="9"/>
  <c r="K152" i="9"/>
  <c r="J152" i="9"/>
  <c r="I152" i="9"/>
  <c r="H152" i="9"/>
  <c r="G152" i="9"/>
  <c r="T152" i="9" s="1"/>
  <c r="D152" i="9"/>
  <c r="S151" i="9"/>
  <c r="R151" i="9"/>
  <c r="Q151" i="9"/>
  <c r="P151" i="9"/>
  <c r="O151" i="9"/>
  <c r="N151" i="9"/>
  <c r="M151" i="9"/>
  <c r="L151" i="9"/>
  <c r="K151" i="9"/>
  <c r="J151" i="9"/>
  <c r="I151" i="9"/>
  <c r="H151" i="9"/>
  <c r="D151" i="9"/>
  <c r="G151" i="9" s="1"/>
  <c r="S150" i="9"/>
  <c r="R150" i="9"/>
  <c r="Q150" i="9"/>
  <c r="P150" i="9"/>
  <c r="O150" i="9"/>
  <c r="N150" i="9"/>
  <c r="M150" i="9"/>
  <c r="L150" i="9"/>
  <c r="K150" i="9"/>
  <c r="J150" i="9"/>
  <c r="I150" i="9"/>
  <c r="H150" i="9"/>
  <c r="D150" i="9"/>
  <c r="G150" i="9" s="1"/>
  <c r="S149" i="9"/>
  <c r="R149" i="9"/>
  <c r="Q149" i="9"/>
  <c r="P149" i="9"/>
  <c r="O149" i="9"/>
  <c r="N149" i="9"/>
  <c r="M149" i="9"/>
  <c r="L149" i="9"/>
  <c r="K149" i="9"/>
  <c r="J149" i="9"/>
  <c r="I149" i="9"/>
  <c r="H149" i="9"/>
  <c r="D149" i="9"/>
  <c r="G149" i="9" s="1"/>
  <c r="T149" i="9" s="1"/>
  <c r="S148" i="9"/>
  <c r="R148" i="9"/>
  <c r="Q148" i="9"/>
  <c r="P148" i="9"/>
  <c r="O148" i="9"/>
  <c r="N148" i="9"/>
  <c r="M148" i="9"/>
  <c r="L148" i="9"/>
  <c r="K148" i="9"/>
  <c r="J148" i="9"/>
  <c r="I148" i="9"/>
  <c r="H148" i="9"/>
  <c r="G148" i="9"/>
  <c r="T148" i="9" s="1"/>
  <c r="D148" i="9"/>
  <c r="S147" i="9"/>
  <c r="R147" i="9"/>
  <c r="Q147" i="9"/>
  <c r="P147" i="9"/>
  <c r="O147" i="9"/>
  <c r="N147" i="9"/>
  <c r="M147" i="9"/>
  <c r="L147" i="9"/>
  <c r="K147" i="9"/>
  <c r="J147" i="9"/>
  <c r="I147" i="9"/>
  <c r="H147" i="9"/>
  <c r="D147" i="9"/>
  <c r="G147" i="9" s="1"/>
  <c r="T147" i="9" s="1"/>
  <c r="S146" i="9"/>
  <c r="R146" i="9"/>
  <c r="Q146" i="9"/>
  <c r="P146" i="9"/>
  <c r="O146" i="9"/>
  <c r="N146" i="9"/>
  <c r="M146" i="9"/>
  <c r="L146" i="9"/>
  <c r="K146" i="9"/>
  <c r="J146" i="9"/>
  <c r="I146" i="9"/>
  <c r="H146" i="9"/>
  <c r="D146" i="9"/>
  <c r="G146" i="9" s="1"/>
  <c r="Z139" i="9"/>
  <c r="G139" i="9"/>
  <c r="E136" i="9"/>
  <c r="Y134" i="9"/>
  <c r="Y136" i="9" s="1"/>
  <c r="E134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D133" i="9"/>
  <c r="G133" i="9" s="1"/>
  <c r="T133" i="9" s="1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W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D132" i="9"/>
  <c r="G132" i="9" s="1"/>
  <c r="T132" i="9" s="1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W131" i="9"/>
  <c r="Z131" i="9" s="1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T131" i="9" s="1"/>
  <c r="D131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W130" i="9"/>
  <c r="Z130" i="9" s="1"/>
  <c r="AM130" i="9" s="1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T130" i="9" s="1"/>
  <c r="D130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W129" i="9"/>
  <c r="Z129" i="9" s="1"/>
  <c r="AM129" i="9" s="1"/>
  <c r="S129" i="9"/>
  <c r="R129" i="9"/>
  <c r="Q129" i="9"/>
  <c r="P129" i="9"/>
  <c r="O129" i="9"/>
  <c r="N129" i="9"/>
  <c r="M129" i="9"/>
  <c r="L129" i="9"/>
  <c r="K129" i="9"/>
  <c r="J129" i="9"/>
  <c r="I129" i="9"/>
  <c r="H129" i="9"/>
  <c r="T129" i="9" s="1"/>
  <c r="G129" i="9"/>
  <c r="D129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AM128" i="9" s="1"/>
  <c r="W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D128" i="9"/>
  <c r="G128" i="9" s="1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AM127" i="9" s="1"/>
  <c r="W127" i="9"/>
  <c r="Z127" i="9" s="1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T127" i="9" s="1"/>
  <c r="D127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D126" i="9"/>
  <c r="G126" i="9" s="1"/>
  <c r="T126" i="9" s="1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W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D125" i="9"/>
  <c r="G125" i="9" s="1"/>
  <c r="T125" i="9" s="1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AM124" i="9" s="1"/>
  <c r="Z124" i="9"/>
  <c r="W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T124" i="9" s="1"/>
  <c r="D124" i="9"/>
  <c r="AL123" i="9"/>
  <c r="AK123" i="9"/>
  <c r="AJ123" i="9"/>
  <c r="AI123" i="9"/>
  <c r="AH123" i="9"/>
  <c r="AG123" i="9"/>
  <c r="AF123" i="9"/>
  <c r="AE123" i="9"/>
  <c r="AD123" i="9"/>
  <c r="AC123" i="9"/>
  <c r="AB123" i="9"/>
  <c r="AA123" i="9"/>
  <c r="W123" i="9"/>
  <c r="Z123" i="9" s="1"/>
  <c r="AM123" i="9" s="1"/>
  <c r="S123" i="9"/>
  <c r="R123" i="9"/>
  <c r="Q123" i="9"/>
  <c r="P123" i="9"/>
  <c r="O123" i="9"/>
  <c r="N123" i="9"/>
  <c r="M123" i="9"/>
  <c r="L123" i="9"/>
  <c r="K123" i="9"/>
  <c r="J123" i="9"/>
  <c r="I123" i="9"/>
  <c r="H123" i="9"/>
  <c r="T123" i="9" s="1"/>
  <c r="D123" i="9"/>
  <c r="G123" i="9" s="1"/>
  <c r="Z122" i="9"/>
  <c r="S122" i="9"/>
  <c r="R122" i="9"/>
  <c r="Q122" i="9"/>
  <c r="P122" i="9"/>
  <c r="O122" i="9"/>
  <c r="N122" i="9"/>
  <c r="M122" i="9"/>
  <c r="L122" i="9"/>
  <c r="K122" i="9"/>
  <c r="J122" i="9"/>
  <c r="I122" i="9"/>
  <c r="H122" i="9"/>
  <c r="D122" i="9"/>
  <c r="G122" i="9" s="1"/>
  <c r="T122" i="9" s="1"/>
  <c r="AL120" i="9"/>
  <c r="AK120" i="9"/>
  <c r="AJ120" i="9"/>
  <c r="AI120" i="9"/>
  <c r="AH120" i="9"/>
  <c r="AG120" i="9"/>
  <c r="AF120" i="9"/>
  <c r="AE120" i="9"/>
  <c r="AD120" i="9"/>
  <c r="AC120" i="9"/>
  <c r="AB120" i="9"/>
  <c r="AA120" i="9"/>
  <c r="Z120" i="9"/>
  <c r="W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D120" i="9"/>
  <c r="G120" i="9" s="1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AM119" i="9" s="1"/>
  <c r="W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D119" i="9"/>
  <c r="G119" i="9" s="1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AM118" i="9" s="1"/>
  <c r="W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D118" i="9"/>
  <c r="G118" i="9" s="1"/>
  <c r="AL117" i="9"/>
  <c r="AK117" i="9"/>
  <c r="AJ117" i="9"/>
  <c r="AI117" i="9"/>
  <c r="AH117" i="9"/>
  <c r="AG117" i="9"/>
  <c r="AF117" i="9"/>
  <c r="AE117" i="9"/>
  <c r="AD117" i="9"/>
  <c r="AC117" i="9"/>
  <c r="AB117" i="9"/>
  <c r="AA117" i="9"/>
  <c r="W117" i="9"/>
  <c r="Z117" i="9" s="1"/>
  <c r="S117" i="9"/>
  <c r="R117" i="9"/>
  <c r="Q117" i="9"/>
  <c r="P117" i="9"/>
  <c r="O117" i="9"/>
  <c r="N117" i="9"/>
  <c r="M117" i="9"/>
  <c r="L117" i="9"/>
  <c r="K117" i="9"/>
  <c r="J117" i="9"/>
  <c r="I117" i="9"/>
  <c r="H117" i="9"/>
  <c r="G117" i="9"/>
  <c r="T117" i="9" s="1"/>
  <c r="D117" i="9"/>
  <c r="AL116" i="9"/>
  <c r="AK116" i="9"/>
  <c r="AJ116" i="9"/>
  <c r="AI116" i="9"/>
  <c r="AH116" i="9"/>
  <c r="AG116" i="9"/>
  <c r="AF116" i="9"/>
  <c r="AE116" i="9"/>
  <c r="AD116" i="9"/>
  <c r="AC116" i="9"/>
  <c r="AB116" i="9"/>
  <c r="AA116" i="9"/>
  <c r="W116" i="9"/>
  <c r="Z116" i="9" s="1"/>
  <c r="AM116" i="9" s="1"/>
  <c r="S116" i="9"/>
  <c r="R116" i="9"/>
  <c r="Q116" i="9"/>
  <c r="P116" i="9"/>
  <c r="O116" i="9"/>
  <c r="N116" i="9"/>
  <c r="M116" i="9"/>
  <c r="L116" i="9"/>
  <c r="K116" i="9"/>
  <c r="J116" i="9"/>
  <c r="I116" i="9"/>
  <c r="H116" i="9"/>
  <c r="G116" i="9"/>
  <c r="T116" i="9" s="1"/>
  <c r="D116" i="9"/>
  <c r="AL115" i="9"/>
  <c r="AK115" i="9"/>
  <c r="AJ115" i="9"/>
  <c r="AI115" i="9"/>
  <c r="AH115" i="9"/>
  <c r="AG115" i="9"/>
  <c r="AF115" i="9"/>
  <c r="AE115" i="9"/>
  <c r="AD115" i="9"/>
  <c r="AC115" i="9"/>
  <c r="AB115" i="9"/>
  <c r="AA115" i="9"/>
  <c r="W115" i="9"/>
  <c r="Z115" i="9" s="1"/>
  <c r="S115" i="9"/>
  <c r="R115" i="9"/>
  <c r="Q115" i="9"/>
  <c r="P115" i="9"/>
  <c r="O115" i="9"/>
  <c r="N115" i="9"/>
  <c r="M115" i="9"/>
  <c r="L115" i="9"/>
  <c r="K115" i="9"/>
  <c r="J115" i="9"/>
  <c r="I115" i="9"/>
  <c r="H115" i="9"/>
  <c r="T115" i="9" s="1"/>
  <c r="G115" i="9"/>
  <c r="D115" i="9"/>
  <c r="AL114" i="9"/>
  <c r="AK114" i="9"/>
  <c r="AJ114" i="9"/>
  <c r="AI114" i="9"/>
  <c r="AH114" i="9"/>
  <c r="AG114" i="9"/>
  <c r="AF114" i="9"/>
  <c r="AE114" i="9"/>
  <c r="AD114" i="9"/>
  <c r="AC114" i="9"/>
  <c r="AB114" i="9"/>
  <c r="AA114" i="9"/>
  <c r="Z114" i="9"/>
  <c r="AM114" i="9" s="1"/>
  <c r="W114" i="9"/>
  <c r="S114" i="9"/>
  <c r="R114" i="9"/>
  <c r="Q114" i="9"/>
  <c r="P114" i="9"/>
  <c r="O114" i="9"/>
  <c r="N114" i="9"/>
  <c r="M114" i="9"/>
  <c r="L114" i="9"/>
  <c r="K114" i="9"/>
  <c r="J114" i="9"/>
  <c r="I114" i="9"/>
  <c r="H114" i="9"/>
  <c r="D114" i="9"/>
  <c r="G114" i="9" s="1"/>
  <c r="T114" i="9" s="1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AM113" i="9" s="1"/>
  <c r="W113" i="9"/>
  <c r="Z113" i="9" s="1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T113" i="9" s="1"/>
  <c r="D113" i="9"/>
  <c r="Z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T112" i="9" s="1"/>
  <c r="D112" i="9"/>
  <c r="AL110" i="9"/>
  <c r="AK110" i="9"/>
  <c r="AJ110" i="9"/>
  <c r="AI110" i="9"/>
  <c r="AH110" i="9"/>
  <c r="AG110" i="9"/>
  <c r="AF110" i="9"/>
  <c r="AE110" i="9"/>
  <c r="AD110" i="9"/>
  <c r="AC110" i="9"/>
  <c r="AB110" i="9"/>
  <c r="AA110" i="9"/>
  <c r="W110" i="9"/>
  <c r="Z110" i="9" s="1"/>
  <c r="AM110" i="9" s="1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T110" i="9" s="1"/>
  <c r="D110" i="9"/>
  <c r="AL109" i="9"/>
  <c r="AK109" i="9"/>
  <c r="AJ109" i="9"/>
  <c r="AI109" i="9"/>
  <c r="AH109" i="9"/>
  <c r="AG109" i="9"/>
  <c r="AF109" i="9"/>
  <c r="AE109" i="9"/>
  <c r="AD109" i="9"/>
  <c r="AC109" i="9"/>
  <c r="AB109" i="9"/>
  <c r="AA109" i="9"/>
  <c r="W109" i="9"/>
  <c r="Z109" i="9" s="1"/>
  <c r="S109" i="9"/>
  <c r="R109" i="9"/>
  <c r="Q109" i="9"/>
  <c r="P109" i="9"/>
  <c r="O109" i="9"/>
  <c r="N109" i="9"/>
  <c r="M109" i="9"/>
  <c r="L109" i="9"/>
  <c r="K109" i="9"/>
  <c r="J109" i="9"/>
  <c r="I109" i="9"/>
  <c r="H109" i="9"/>
  <c r="H134" i="9" s="1"/>
  <c r="H136" i="9" s="1"/>
  <c r="G109" i="9"/>
  <c r="D109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Z108" i="9"/>
  <c r="W108" i="9"/>
  <c r="S108" i="9"/>
  <c r="R108" i="9"/>
  <c r="Q108" i="9"/>
  <c r="P108" i="9"/>
  <c r="O108" i="9"/>
  <c r="N108" i="9"/>
  <c r="M108" i="9"/>
  <c r="L108" i="9"/>
  <c r="K108" i="9"/>
  <c r="J108" i="9"/>
  <c r="I108" i="9"/>
  <c r="H108" i="9"/>
  <c r="D108" i="9"/>
  <c r="G108" i="9" s="1"/>
  <c r="AG107" i="9"/>
  <c r="AC107" i="9"/>
  <c r="AB107" i="9"/>
  <c r="X107" i="9"/>
  <c r="W107" i="9"/>
  <c r="S107" i="9"/>
  <c r="O107" i="9"/>
  <c r="H107" i="9"/>
  <c r="F107" i="9"/>
  <c r="S106" i="9"/>
  <c r="R106" i="9"/>
  <c r="Q106" i="9"/>
  <c r="P106" i="9"/>
  <c r="P107" i="9" s="1"/>
  <c r="O106" i="9"/>
  <c r="N106" i="9"/>
  <c r="M106" i="9"/>
  <c r="L106" i="9"/>
  <c r="L107" i="9" s="1"/>
  <c r="K106" i="9"/>
  <c r="J106" i="9"/>
  <c r="I106" i="9"/>
  <c r="H106" i="9"/>
  <c r="T106" i="9" s="1"/>
  <c r="G106" i="9"/>
  <c r="D106" i="9"/>
  <c r="AL105" i="9"/>
  <c r="AK105" i="9"/>
  <c r="AK107" i="9" s="1"/>
  <c r="AJ105" i="9"/>
  <c r="AI105" i="9"/>
  <c r="AH105" i="9"/>
  <c r="AG105" i="9"/>
  <c r="AF105" i="9"/>
  <c r="AE105" i="9"/>
  <c r="AD105" i="9"/>
  <c r="AC105" i="9"/>
  <c r="AB105" i="9"/>
  <c r="AA105" i="9"/>
  <c r="Z105" i="9"/>
  <c r="W105" i="9"/>
  <c r="S105" i="9"/>
  <c r="R105" i="9"/>
  <c r="R107" i="9" s="1"/>
  <c r="Q105" i="9"/>
  <c r="Q107" i="9" s="1"/>
  <c r="P105" i="9"/>
  <c r="O105" i="9"/>
  <c r="N105" i="9"/>
  <c r="N107" i="9" s="1"/>
  <c r="M105" i="9"/>
  <c r="M107" i="9" s="1"/>
  <c r="L105" i="9"/>
  <c r="K105" i="9"/>
  <c r="K107" i="9" s="1"/>
  <c r="J105" i="9"/>
  <c r="J107" i="9" s="1"/>
  <c r="I105" i="9"/>
  <c r="I107" i="9" s="1"/>
  <c r="H105" i="9"/>
  <c r="D105" i="9"/>
  <c r="G105" i="9" s="1"/>
  <c r="AL104" i="9"/>
  <c r="AK104" i="9"/>
  <c r="AJ104" i="9"/>
  <c r="AJ107" i="9" s="1"/>
  <c r="AI104" i="9"/>
  <c r="AI107" i="9" s="1"/>
  <c r="AH104" i="9"/>
  <c r="AG104" i="9"/>
  <c r="AF104" i="9"/>
  <c r="AF107" i="9" s="1"/>
  <c r="AE104" i="9"/>
  <c r="AE107" i="9" s="1"/>
  <c r="AD104" i="9"/>
  <c r="AC104" i="9"/>
  <c r="AB104" i="9"/>
  <c r="AA104" i="9"/>
  <c r="AA107" i="9" s="1"/>
  <c r="Z104" i="9"/>
  <c r="W104" i="9"/>
  <c r="AL103" i="9"/>
  <c r="AK103" i="9"/>
  <c r="AJ103" i="9"/>
  <c r="AI103" i="9"/>
  <c r="AH103" i="9"/>
  <c r="AG103" i="9"/>
  <c r="AF103" i="9"/>
  <c r="AE103" i="9"/>
  <c r="AD103" i="9"/>
  <c r="AC103" i="9"/>
  <c r="AB103" i="9"/>
  <c r="AA103" i="9"/>
  <c r="W103" i="9"/>
  <c r="Z103" i="9" s="1"/>
  <c r="S103" i="9"/>
  <c r="R103" i="9"/>
  <c r="Q103" i="9"/>
  <c r="P103" i="9"/>
  <c r="O103" i="9"/>
  <c r="N103" i="9"/>
  <c r="M103" i="9"/>
  <c r="L103" i="9"/>
  <c r="K103" i="9"/>
  <c r="J103" i="9"/>
  <c r="I103" i="9"/>
  <c r="H103" i="9"/>
  <c r="D103" i="9"/>
  <c r="G103" i="9" s="1"/>
  <c r="T103" i="9" s="1"/>
  <c r="AL102" i="9"/>
  <c r="AK102" i="9"/>
  <c r="AJ102" i="9"/>
  <c r="AI102" i="9"/>
  <c r="AH102" i="9"/>
  <c r="AG102" i="9"/>
  <c r="AF102" i="9"/>
  <c r="AE102" i="9"/>
  <c r="AD102" i="9"/>
  <c r="AC102" i="9"/>
  <c r="AB102" i="9"/>
  <c r="AA102" i="9"/>
  <c r="W102" i="9"/>
  <c r="Z102" i="9" s="1"/>
  <c r="AM102" i="9" s="1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T102" i="9" s="1"/>
  <c r="D102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D101" i="9"/>
  <c r="AL99" i="9"/>
  <c r="AK99" i="9"/>
  <c r="AJ99" i="9"/>
  <c r="AI99" i="9"/>
  <c r="AH99" i="9"/>
  <c r="AG99" i="9"/>
  <c r="AF99" i="9"/>
  <c r="AE99" i="9"/>
  <c r="AD99" i="9"/>
  <c r="AC99" i="9"/>
  <c r="AB99" i="9"/>
  <c r="AA99" i="9"/>
  <c r="W99" i="9"/>
  <c r="Z99" i="9" s="1"/>
  <c r="AM99" i="9" s="1"/>
  <c r="S99" i="9"/>
  <c r="R99" i="9"/>
  <c r="Q99" i="9"/>
  <c r="P99" i="9"/>
  <c r="O99" i="9"/>
  <c r="N99" i="9"/>
  <c r="M99" i="9"/>
  <c r="L99" i="9"/>
  <c r="K99" i="9"/>
  <c r="J99" i="9"/>
  <c r="I99" i="9"/>
  <c r="H99" i="9"/>
  <c r="T99" i="9" s="1"/>
  <c r="G99" i="9"/>
  <c r="D99" i="9"/>
  <c r="AL98" i="9"/>
  <c r="AK98" i="9"/>
  <c r="AJ98" i="9"/>
  <c r="AI98" i="9"/>
  <c r="AH98" i="9"/>
  <c r="AG98" i="9"/>
  <c r="AF98" i="9"/>
  <c r="AE98" i="9"/>
  <c r="AD98" i="9"/>
  <c r="AC98" i="9"/>
  <c r="AB98" i="9"/>
  <c r="AA98" i="9"/>
  <c r="Z98" i="9"/>
  <c r="AM98" i="9" s="1"/>
  <c r="W98" i="9"/>
  <c r="S98" i="9"/>
  <c r="R98" i="9"/>
  <c r="Q98" i="9"/>
  <c r="P98" i="9"/>
  <c r="O98" i="9"/>
  <c r="N98" i="9"/>
  <c r="M98" i="9"/>
  <c r="L98" i="9"/>
  <c r="K98" i="9"/>
  <c r="J98" i="9"/>
  <c r="I98" i="9"/>
  <c r="H98" i="9"/>
  <c r="D98" i="9"/>
  <c r="G98" i="9" s="1"/>
  <c r="AL97" i="9"/>
  <c r="AK97" i="9"/>
  <c r="AJ97" i="9"/>
  <c r="AI97" i="9"/>
  <c r="AH97" i="9"/>
  <c r="AG97" i="9"/>
  <c r="AF97" i="9"/>
  <c r="AE97" i="9"/>
  <c r="AD97" i="9"/>
  <c r="AC97" i="9"/>
  <c r="AB97" i="9"/>
  <c r="AA97" i="9"/>
  <c r="AM97" i="9" s="1"/>
  <c r="W97" i="9"/>
  <c r="Z97" i="9" s="1"/>
  <c r="S97" i="9"/>
  <c r="R97" i="9"/>
  <c r="Q97" i="9"/>
  <c r="P97" i="9"/>
  <c r="O97" i="9"/>
  <c r="N97" i="9"/>
  <c r="M97" i="9"/>
  <c r="L97" i="9"/>
  <c r="K97" i="9"/>
  <c r="J97" i="9"/>
  <c r="I97" i="9"/>
  <c r="H97" i="9"/>
  <c r="D97" i="9"/>
  <c r="G97" i="9" s="1"/>
  <c r="AL96" i="9"/>
  <c r="AK96" i="9"/>
  <c r="AJ96" i="9"/>
  <c r="AI96" i="9"/>
  <c r="AH96" i="9"/>
  <c r="AG96" i="9"/>
  <c r="AF96" i="9"/>
  <c r="AE96" i="9"/>
  <c r="AD96" i="9"/>
  <c r="AC96" i="9"/>
  <c r="AB96" i="9"/>
  <c r="AA96" i="9"/>
  <c r="Z96" i="9"/>
  <c r="AM96" i="9" s="1"/>
  <c r="W96" i="9"/>
  <c r="S96" i="9"/>
  <c r="R96" i="9"/>
  <c r="Q96" i="9"/>
  <c r="P96" i="9"/>
  <c r="O96" i="9"/>
  <c r="N96" i="9"/>
  <c r="M96" i="9"/>
  <c r="L96" i="9"/>
  <c r="K96" i="9"/>
  <c r="J96" i="9"/>
  <c r="I96" i="9"/>
  <c r="H96" i="9"/>
  <c r="D96" i="9"/>
  <c r="G96" i="9" s="1"/>
  <c r="T96" i="9" s="1"/>
  <c r="AM93" i="9"/>
  <c r="Z93" i="9"/>
  <c r="S93" i="9"/>
  <c r="R93" i="9"/>
  <c r="Q93" i="9"/>
  <c r="P93" i="9"/>
  <c r="O93" i="9"/>
  <c r="N93" i="9"/>
  <c r="M93" i="9"/>
  <c r="L93" i="9"/>
  <c r="K93" i="9"/>
  <c r="J93" i="9"/>
  <c r="I93" i="9"/>
  <c r="H93" i="9"/>
  <c r="D93" i="9"/>
  <c r="G93" i="9" s="1"/>
  <c r="T93" i="9" s="1"/>
  <c r="AL91" i="9"/>
  <c r="AK91" i="9"/>
  <c r="AJ91" i="9"/>
  <c r="AI91" i="9"/>
  <c r="AH91" i="9"/>
  <c r="AG91" i="9"/>
  <c r="AF91" i="9"/>
  <c r="AE91" i="9"/>
  <c r="AD91" i="9"/>
  <c r="AC91" i="9"/>
  <c r="AB91" i="9"/>
  <c r="AA91" i="9"/>
  <c r="AM91" i="9" s="1"/>
  <c r="W91" i="9"/>
  <c r="Z91" i="9" s="1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T91" i="9" s="1"/>
  <c r="D91" i="9"/>
  <c r="AL90" i="9"/>
  <c r="AK90" i="9"/>
  <c r="AJ90" i="9"/>
  <c r="AI90" i="9"/>
  <c r="AH90" i="9"/>
  <c r="AG90" i="9"/>
  <c r="AF90" i="9"/>
  <c r="AE90" i="9"/>
  <c r="AD90" i="9"/>
  <c r="AC90" i="9"/>
  <c r="AB90" i="9"/>
  <c r="AA90" i="9"/>
  <c r="W90" i="9"/>
  <c r="Z90" i="9" s="1"/>
  <c r="AM90" i="9" s="1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T90" i="9" s="1"/>
  <c r="D90" i="9"/>
  <c r="T89" i="9"/>
  <c r="G89" i="9"/>
  <c r="AI88" i="9"/>
  <c r="AH88" i="9"/>
  <c r="AD88" i="9"/>
  <c r="Y88" i="9"/>
  <c r="X88" i="9"/>
  <c r="R88" i="9"/>
  <c r="N88" i="9"/>
  <c r="K88" i="9"/>
  <c r="F88" i="9"/>
  <c r="F134" i="9" s="1"/>
  <c r="F136" i="9" s="1"/>
  <c r="AL86" i="9"/>
  <c r="AL88" i="9" s="1"/>
  <c r="AK86" i="9"/>
  <c r="AJ86" i="9"/>
  <c r="AI86" i="9"/>
  <c r="AH86" i="9"/>
  <c r="AG86" i="9"/>
  <c r="AF86" i="9"/>
  <c r="AE86" i="9"/>
  <c r="AD86" i="9"/>
  <c r="AC86" i="9"/>
  <c r="AB86" i="9"/>
  <c r="AA86" i="9"/>
  <c r="W86" i="9"/>
  <c r="Z86" i="9" s="1"/>
  <c r="AM86" i="9" s="1"/>
  <c r="S86" i="9"/>
  <c r="S88" i="9" s="1"/>
  <c r="R86" i="9"/>
  <c r="Q86" i="9"/>
  <c r="P86" i="9"/>
  <c r="O86" i="9"/>
  <c r="N86" i="9"/>
  <c r="M86" i="9"/>
  <c r="L86" i="9"/>
  <c r="K86" i="9"/>
  <c r="J86" i="9"/>
  <c r="J88" i="9" s="1"/>
  <c r="I86" i="9"/>
  <c r="H86" i="9"/>
  <c r="G86" i="9"/>
  <c r="D86" i="9"/>
  <c r="AL85" i="9"/>
  <c r="AK85" i="9"/>
  <c r="AK88" i="9" s="1"/>
  <c r="AJ85" i="9"/>
  <c r="AJ88" i="9" s="1"/>
  <c r="AI85" i="9"/>
  <c r="AH85" i="9"/>
  <c r="AG85" i="9"/>
  <c r="AG88" i="9" s="1"/>
  <c r="AF85" i="9"/>
  <c r="AF88" i="9" s="1"/>
  <c r="AE85" i="9"/>
  <c r="AE88" i="9" s="1"/>
  <c r="AE134" i="9" s="1"/>
  <c r="AE136" i="9" s="1"/>
  <c r="AD85" i="9"/>
  <c r="AC85" i="9"/>
  <c r="AC88" i="9" s="1"/>
  <c r="AC134" i="9" s="1"/>
  <c r="AC136" i="9" s="1"/>
  <c r="AB85" i="9"/>
  <c r="AB88" i="9" s="1"/>
  <c r="AA85" i="9"/>
  <c r="AA88" i="9" s="1"/>
  <c r="W85" i="9"/>
  <c r="Z85" i="9" s="1"/>
  <c r="Z88" i="9" s="1"/>
  <c r="S85" i="9"/>
  <c r="R85" i="9"/>
  <c r="Q85" i="9"/>
  <c r="Q88" i="9" s="1"/>
  <c r="P85" i="9"/>
  <c r="P88" i="9" s="1"/>
  <c r="P134" i="9" s="1"/>
  <c r="P136" i="9" s="1"/>
  <c r="O85" i="9"/>
  <c r="O88" i="9" s="1"/>
  <c r="N85" i="9"/>
  <c r="M85" i="9"/>
  <c r="M88" i="9" s="1"/>
  <c r="L85" i="9"/>
  <c r="L88" i="9" s="1"/>
  <c r="K85" i="9"/>
  <c r="J85" i="9"/>
  <c r="I85" i="9"/>
  <c r="I88" i="9" s="1"/>
  <c r="H85" i="9"/>
  <c r="H88" i="9" s="1"/>
  <c r="G85" i="9"/>
  <c r="D85" i="9"/>
  <c r="D88" i="9" s="1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AM83" i="9" s="1"/>
  <c r="W83" i="9"/>
  <c r="S83" i="9"/>
  <c r="R83" i="9"/>
  <c r="Q83" i="9"/>
  <c r="P83" i="9"/>
  <c r="O83" i="9"/>
  <c r="N83" i="9"/>
  <c r="M83" i="9"/>
  <c r="L83" i="9"/>
  <c r="K83" i="9"/>
  <c r="J83" i="9"/>
  <c r="I83" i="9"/>
  <c r="H83" i="9"/>
  <c r="D83" i="9"/>
  <c r="G83" i="9" s="1"/>
  <c r="AL82" i="9"/>
  <c r="AK82" i="9"/>
  <c r="AJ82" i="9"/>
  <c r="AI82" i="9"/>
  <c r="AH82" i="9"/>
  <c r="AG82" i="9"/>
  <c r="AF82" i="9"/>
  <c r="AE82" i="9"/>
  <c r="AD82" i="9"/>
  <c r="AC82" i="9"/>
  <c r="AB82" i="9"/>
  <c r="AA82" i="9"/>
  <c r="AM82" i="9" s="1"/>
  <c r="W82" i="9"/>
  <c r="Z82" i="9" s="1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T82" i="9" s="1"/>
  <c r="D82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W81" i="9"/>
  <c r="Z81" i="9" s="1"/>
  <c r="AM81" i="9" s="1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T81" i="9" s="1"/>
  <c r="D81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W77" i="9"/>
  <c r="Z77" i="9" s="1"/>
  <c r="S77" i="9"/>
  <c r="R77" i="9"/>
  <c r="Q77" i="9"/>
  <c r="P77" i="9"/>
  <c r="O77" i="9"/>
  <c r="N77" i="9"/>
  <c r="M77" i="9"/>
  <c r="L77" i="9"/>
  <c r="K77" i="9"/>
  <c r="J77" i="9"/>
  <c r="I77" i="9"/>
  <c r="H77" i="9"/>
  <c r="T77" i="9" s="1"/>
  <c r="G77" i="9"/>
  <c r="D77" i="9"/>
  <c r="AL76" i="9"/>
  <c r="AK76" i="9"/>
  <c r="AJ76" i="9"/>
  <c r="AI76" i="9"/>
  <c r="AH76" i="9"/>
  <c r="AG76" i="9"/>
  <c r="AF76" i="9"/>
  <c r="AE76" i="9"/>
  <c r="AD76" i="9"/>
  <c r="AC76" i="9"/>
  <c r="AB76" i="9"/>
  <c r="AA76" i="9"/>
  <c r="Z76" i="9"/>
  <c r="AM76" i="9" s="1"/>
  <c r="W76" i="9"/>
  <c r="S76" i="9"/>
  <c r="R76" i="9"/>
  <c r="Q76" i="9"/>
  <c r="P76" i="9"/>
  <c r="O76" i="9"/>
  <c r="N76" i="9"/>
  <c r="M76" i="9"/>
  <c r="L76" i="9"/>
  <c r="K76" i="9"/>
  <c r="J76" i="9"/>
  <c r="I76" i="9"/>
  <c r="H76" i="9"/>
  <c r="D76" i="9"/>
  <c r="G76" i="9" s="1"/>
  <c r="T76" i="9" s="1"/>
  <c r="Z69" i="9"/>
  <c r="G69" i="9"/>
  <c r="F65" i="9"/>
  <c r="AK63" i="9"/>
  <c r="AG63" i="9"/>
  <c r="AE63" i="9"/>
  <c r="AC63" i="9"/>
  <c r="Y63" i="9"/>
  <c r="X63" i="9"/>
  <c r="W63" i="9"/>
  <c r="O63" i="9"/>
  <c r="K63" i="9"/>
  <c r="I63" i="9"/>
  <c r="F63" i="9"/>
  <c r="E63" i="9"/>
  <c r="E65" i="9" s="1"/>
  <c r="AM62" i="9"/>
  <c r="Z62" i="9"/>
  <c r="S62" i="9"/>
  <c r="R62" i="9"/>
  <c r="Q62" i="9"/>
  <c r="P62" i="9"/>
  <c r="O62" i="9"/>
  <c r="N62" i="9"/>
  <c r="M62" i="9"/>
  <c r="L62" i="9"/>
  <c r="K62" i="9"/>
  <c r="J62" i="9"/>
  <c r="I62" i="9"/>
  <c r="H62" i="9"/>
  <c r="D62" i="9"/>
  <c r="G62" i="9" s="1"/>
  <c r="T62" i="9" s="1"/>
  <c r="Z61" i="9"/>
  <c r="AM61" i="9" s="1"/>
  <c r="S61" i="9"/>
  <c r="R61" i="9"/>
  <c r="Q61" i="9"/>
  <c r="P61" i="9"/>
  <c r="P63" i="9" s="1"/>
  <c r="O61" i="9"/>
  <c r="N61" i="9"/>
  <c r="M61" i="9"/>
  <c r="L61" i="9"/>
  <c r="L63" i="9" s="1"/>
  <c r="K61" i="9"/>
  <c r="J61" i="9"/>
  <c r="I61" i="9"/>
  <c r="H61" i="9"/>
  <c r="H63" i="9" s="1"/>
  <c r="G61" i="9"/>
  <c r="D61" i="9"/>
  <c r="AL60" i="9"/>
  <c r="AL63" i="9" s="1"/>
  <c r="AK60" i="9"/>
  <c r="AJ60" i="9"/>
  <c r="AJ63" i="9" s="1"/>
  <c r="AI60" i="9"/>
  <c r="AI63" i="9" s="1"/>
  <c r="AH60" i="9"/>
  <c r="AH63" i="9" s="1"/>
  <c r="AG60" i="9"/>
  <c r="AF60" i="9"/>
  <c r="AF63" i="9" s="1"/>
  <c r="AE60" i="9"/>
  <c r="AD60" i="9"/>
  <c r="AD63" i="9" s="1"/>
  <c r="AC60" i="9"/>
  <c r="AB60" i="9"/>
  <c r="AB63" i="9" s="1"/>
  <c r="AA60" i="9"/>
  <c r="AA63" i="9" s="1"/>
  <c r="Z60" i="9"/>
  <c r="Z63" i="9" s="1"/>
  <c r="AM63" i="9" s="1"/>
  <c r="W60" i="9"/>
  <c r="S60" i="9"/>
  <c r="S63" i="9" s="1"/>
  <c r="R60" i="9"/>
  <c r="R63" i="9" s="1"/>
  <c r="Q60" i="9"/>
  <c r="Q63" i="9" s="1"/>
  <c r="P60" i="9"/>
  <c r="O60" i="9"/>
  <c r="N60" i="9"/>
  <c r="N63" i="9" s="1"/>
  <c r="M60" i="9"/>
  <c r="M63" i="9" s="1"/>
  <c r="L60" i="9"/>
  <c r="K60" i="9"/>
  <c r="J60" i="9"/>
  <c r="J63" i="9" s="1"/>
  <c r="I60" i="9"/>
  <c r="H60" i="9"/>
  <c r="D60" i="9"/>
  <c r="D63" i="9" s="1"/>
  <c r="AL59" i="9"/>
  <c r="AK59" i="9"/>
  <c r="AJ59" i="9"/>
  <c r="AI59" i="9"/>
  <c r="AH59" i="9"/>
  <c r="AG59" i="9"/>
  <c r="AF59" i="9"/>
  <c r="AE59" i="9"/>
  <c r="AD59" i="9"/>
  <c r="AC59" i="9"/>
  <c r="AB59" i="9"/>
  <c r="AA59" i="9"/>
  <c r="AM59" i="9" s="1"/>
  <c r="W59" i="9"/>
  <c r="Z59" i="9" s="1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T59" i="9" s="1"/>
  <c r="D59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W58" i="9"/>
  <c r="Z58" i="9" s="1"/>
  <c r="AM58" i="9" s="1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D58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W57" i="9"/>
  <c r="Z57" i="9" s="1"/>
  <c r="S57" i="9"/>
  <c r="R57" i="9"/>
  <c r="Q57" i="9"/>
  <c r="P57" i="9"/>
  <c r="O57" i="9"/>
  <c r="N57" i="9"/>
  <c r="M57" i="9"/>
  <c r="L57" i="9"/>
  <c r="K57" i="9"/>
  <c r="J57" i="9"/>
  <c r="I57" i="9"/>
  <c r="H57" i="9"/>
  <c r="T57" i="9" s="1"/>
  <c r="G57" i="9"/>
  <c r="D57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AM56" i="9" s="1"/>
  <c r="W56" i="9"/>
  <c r="S56" i="9"/>
  <c r="R56" i="9"/>
  <c r="Q56" i="9"/>
  <c r="P56" i="9"/>
  <c r="O56" i="9"/>
  <c r="N56" i="9"/>
  <c r="M56" i="9"/>
  <c r="L56" i="9"/>
  <c r="K56" i="9"/>
  <c r="J56" i="9"/>
  <c r="I56" i="9"/>
  <c r="H56" i="9"/>
  <c r="D56" i="9"/>
  <c r="G56" i="9" s="1"/>
  <c r="T56" i="9" s="1"/>
  <c r="AL54" i="9"/>
  <c r="AK54" i="9"/>
  <c r="AJ54" i="9"/>
  <c r="AI54" i="9"/>
  <c r="AH54" i="9"/>
  <c r="AG54" i="9"/>
  <c r="AF54" i="9"/>
  <c r="AE54" i="9"/>
  <c r="AD54" i="9"/>
  <c r="AC54" i="9"/>
  <c r="AB54" i="9"/>
  <c r="AA54" i="9"/>
  <c r="AM54" i="9" s="1"/>
  <c r="W54" i="9"/>
  <c r="Z54" i="9" s="1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T54" i="9" s="1"/>
  <c r="D54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W53" i="9"/>
  <c r="Z53" i="9" s="1"/>
  <c r="AM53" i="9" s="1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T53" i="9" s="1"/>
  <c r="D53" i="9"/>
  <c r="AE52" i="9"/>
  <c r="Y52" i="9"/>
  <c r="Y65" i="9" s="1"/>
  <c r="Y67" i="9" s="1"/>
  <c r="Y70" i="9" s="1"/>
  <c r="X52" i="9"/>
  <c r="M52" i="9"/>
  <c r="F52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W51" i="9"/>
  <c r="Z51" i="9" s="1"/>
  <c r="S51" i="9"/>
  <c r="R51" i="9"/>
  <c r="Q51" i="9"/>
  <c r="P51" i="9"/>
  <c r="O51" i="9"/>
  <c r="N51" i="9"/>
  <c r="M51" i="9"/>
  <c r="L51" i="9"/>
  <c r="K51" i="9"/>
  <c r="J51" i="9"/>
  <c r="I51" i="9"/>
  <c r="H51" i="9"/>
  <c r="D51" i="9"/>
  <c r="G51" i="9" s="1"/>
  <c r="T51" i="9" s="1"/>
  <c r="AL50" i="9"/>
  <c r="AK50" i="9"/>
  <c r="AJ50" i="9"/>
  <c r="AI50" i="9"/>
  <c r="AH50" i="9"/>
  <c r="AG50" i="9"/>
  <c r="AF50" i="9"/>
  <c r="AE50" i="9"/>
  <c r="AD50" i="9"/>
  <c r="AC50" i="9"/>
  <c r="AB50" i="9"/>
  <c r="AA50" i="9"/>
  <c r="Z50" i="9"/>
  <c r="AM50" i="9" s="1"/>
  <c r="W50" i="9"/>
  <c r="S50" i="9"/>
  <c r="R50" i="9"/>
  <c r="R52" i="9" s="1"/>
  <c r="Q50" i="9"/>
  <c r="P50" i="9"/>
  <c r="O50" i="9"/>
  <c r="N50" i="9"/>
  <c r="N52" i="9" s="1"/>
  <c r="M50" i="9"/>
  <c r="L50" i="9"/>
  <c r="K50" i="9"/>
  <c r="J50" i="9"/>
  <c r="I50" i="9"/>
  <c r="H50" i="9"/>
  <c r="D50" i="9"/>
  <c r="G50" i="9" s="1"/>
  <c r="AL49" i="9"/>
  <c r="AK49" i="9"/>
  <c r="AJ49" i="9"/>
  <c r="AI49" i="9"/>
  <c r="AH49" i="9"/>
  <c r="AG49" i="9"/>
  <c r="AF49" i="9"/>
  <c r="AE49" i="9"/>
  <c r="AD49" i="9"/>
  <c r="AC49" i="9"/>
  <c r="AB49" i="9"/>
  <c r="AA49" i="9"/>
  <c r="W49" i="9"/>
  <c r="Z49" i="9" s="1"/>
  <c r="AM49" i="9" s="1"/>
  <c r="S49" i="9"/>
  <c r="R49" i="9"/>
  <c r="Q49" i="9"/>
  <c r="P49" i="9"/>
  <c r="O49" i="9"/>
  <c r="N49" i="9"/>
  <c r="M49" i="9"/>
  <c r="L49" i="9"/>
  <c r="K49" i="9"/>
  <c r="J49" i="9"/>
  <c r="I49" i="9"/>
  <c r="H49" i="9"/>
  <c r="D49" i="9"/>
  <c r="G49" i="9" s="1"/>
  <c r="T49" i="9" s="1"/>
  <c r="AL48" i="9"/>
  <c r="AK48" i="9"/>
  <c r="AJ48" i="9"/>
  <c r="AJ52" i="9" s="1"/>
  <c r="AI48" i="9"/>
  <c r="AH48" i="9"/>
  <c r="AG48" i="9"/>
  <c r="AF48" i="9"/>
  <c r="AE48" i="9"/>
  <c r="AD48" i="9"/>
  <c r="AC48" i="9"/>
  <c r="AB48" i="9"/>
  <c r="AA48" i="9"/>
  <c r="Z48" i="9"/>
  <c r="W48" i="9"/>
  <c r="S48" i="9"/>
  <c r="R48" i="9"/>
  <c r="Q48" i="9"/>
  <c r="P48" i="9"/>
  <c r="O48" i="9"/>
  <c r="N48" i="9"/>
  <c r="M48" i="9"/>
  <c r="L48" i="9"/>
  <c r="K48" i="9"/>
  <c r="J48" i="9"/>
  <c r="I48" i="9"/>
  <c r="H48" i="9"/>
  <c r="T48" i="9" s="1"/>
  <c r="D48" i="9"/>
  <c r="G48" i="9" s="1"/>
  <c r="AL47" i="9"/>
  <c r="AK47" i="9"/>
  <c r="AJ47" i="9"/>
  <c r="AI47" i="9"/>
  <c r="AH47" i="9"/>
  <c r="AG47" i="9"/>
  <c r="AF47" i="9"/>
  <c r="AE47" i="9"/>
  <c r="AD47" i="9"/>
  <c r="AC47" i="9"/>
  <c r="AB47" i="9"/>
  <c r="AA47" i="9"/>
  <c r="W47" i="9"/>
  <c r="Z47" i="9" s="1"/>
  <c r="S47" i="9"/>
  <c r="R47" i="9"/>
  <c r="Q47" i="9"/>
  <c r="Q52" i="9" s="1"/>
  <c r="P47" i="9"/>
  <c r="O47" i="9"/>
  <c r="N47" i="9"/>
  <c r="M47" i="9"/>
  <c r="L47" i="9"/>
  <c r="K47" i="9"/>
  <c r="J47" i="9"/>
  <c r="I47" i="9"/>
  <c r="I52" i="9" s="1"/>
  <c r="H47" i="9"/>
  <c r="T47" i="9" s="1"/>
  <c r="G47" i="9"/>
  <c r="D47" i="9"/>
  <c r="Z46" i="9"/>
  <c r="AL45" i="9"/>
  <c r="AK45" i="9"/>
  <c r="AJ45" i="9"/>
  <c r="AI45" i="9"/>
  <c r="AI52" i="9" s="1"/>
  <c r="AH45" i="9"/>
  <c r="AG45" i="9"/>
  <c r="AF45" i="9"/>
  <c r="AE45" i="9"/>
  <c r="AD45" i="9"/>
  <c r="AC45" i="9"/>
  <c r="AB45" i="9"/>
  <c r="AA45" i="9"/>
  <c r="AA52" i="9" s="1"/>
  <c r="Z45" i="9"/>
  <c r="W45" i="9"/>
  <c r="S45" i="9"/>
  <c r="S52" i="9" s="1"/>
  <c r="R45" i="9"/>
  <c r="Q45" i="9"/>
  <c r="P45" i="9"/>
  <c r="O45" i="9"/>
  <c r="O52" i="9" s="1"/>
  <c r="N45" i="9"/>
  <c r="M45" i="9"/>
  <c r="L45" i="9"/>
  <c r="K45" i="9"/>
  <c r="K52" i="9" s="1"/>
  <c r="J45" i="9"/>
  <c r="I45" i="9"/>
  <c r="H45" i="9"/>
  <c r="G45" i="9"/>
  <c r="T45" i="9" s="1"/>
  <c r="D45" i="9"/>
  <c r="AJ43" i="9"/>
  <c r="X43" i="9"/>
  <c r="X65" i="9" s="1"/>
  <c r="K43" i="9"/>
  <c r="F43" i="9"/>
  <c r="AL42" i="9"/>
  <c r="AK42" i="9"/>
  <c r="AK43" i="9" s="1"/>
  <c r="AJ42" i="9"/>
  <c r="AI42" i="9"/>
  <c r="AH42" i="9"/>
  <c r="AG42" i="9"/>
  <c r="AG43" i="9" s="1"/>
  <c r="AF42" i="9"/>
  <c r="AF43" i="9" s="1"/>
  <c r="AE42" i="9"/>
  <c r="AD42" i="9"/>
  <c r="AC42" i="9"/>
  <c r="AC43" i="9" s="1"/>
  <c r="AB42" i="9"/>
  <c r="AB43" i="9" s="1"/>
  <c r="AA42" i="9"/>
  <c r="W42" i="9"/>
  <c r="S42" i="9"/>
  <c r="R42" i="9"/>
  <c r="Q42" i="9"/>
  <c r="Q43" i="9" s="1"/>
  <c r="P42" i="9"/>
  <c r="O42" i="9"/>
  <c r="N42" i="9"/>
  <c r="M42" i="9"/>
  <c r="M43" i="9" s="1"/>
  <c r="L42" i="9"/>
  <c r="K42" i="9"/>
  <c r="J42" i="9"/>
  <c r="I42" i="9"/>
  <c r="I43" i="9" s="1"/>
  <c r="H42" i="9"/>
  <c r="T42" i="9" s="1"/>
  <c r="D42" i="9"/>
  <c r="G42" i="9" s="1"/>
  <c r="AL41" i="9"/>
  <c r="AL43" i="9" s="1"/>
  <c r="AK41" i="9"/>
  <c r="AJ41" i="9"/>
  <c r="AI41" i="9"/>
  <c r="AI43" i="9" s="1"/>
  <c r="AH41" i="9"/>
  <c r="AH43" i="9" s="1"/>
  <c r="AG41" i="9"/>
  <c r="AF41" i="9"/>
  <c r="AE41" i="9"/>
  <c r="AE43" i="9" s="1"/>
  <c r="AD41" i="9"/>
  <c r="AD43" i="9" s="1"/>
  <c r="AC41" i="9"/>
  <c r="AB41" i="9"/>
  <c r="AA41" i="9"/>
  <c r="AA43" i="9" s="1"/>
  <c r="Z41" i="9"/>
  <c r="W41" i="9"/>
  <c r="S41" i="9"/>
  <c r="S43" i="9" s="1"/>
  <c r="R41" i="9"/>
  <c r="R43" i="9" s="1"/>
  <c r="Q41" i="9"/>
  <c r="P41" i="9"/>
  <c r="O41" i="9"/>
  <c r="O43" i="9" s="1"/>
  <c r="N41" i="9"/>
  <c r="N43" i="9" s="1"/>
  <c r="M41" i="9"/>
  <c r="L41" i="9"/>
  <c r="K41" i="9"/>
  <c r="J41" i="9"/>
  <c r="J43" i="9" s="1"/>
  <c r="I41" i="9"/>
  <c r="H41" i="9"/>
  <c r="D41" i="9"/>
  <c r="Z38" i="9"/>
  <c r="S38" i="9"/>
  <c r="R38" i="9"/>
  <c r="Q38" i="9"/>
  <c r="P38" i="9"/>
  <c r="O38" i="9"/>
  <c r="N38" i="9"/>
  <c r="M38" i="9"/>
  <c r="L38" i="9"/>
  <c r="K38" i="9"/>
  <c r="J38" i="9"/>
  <c r="I38" i="9"/>
  <c r="H38" i="9"/>
  <c r="D38" i="9"/>
  <c r="G38" i="9" s="1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W36" i="9"/>
  <c r="S36" i="9"/>
  <c r="R36" i="9"/>
  <c r="Q36" i="9"/>
  <c r="P36" i="9"/>
  <c r="O36" i="9"/>
  <c r="N36" i="9"/>
  <c r="M36" i="9"/>
  <c r="L36" i="9"/>
  <c r="K36" i="9"/>
  <c r="J36" i="9"/>
  <c r="I36" i="9"/>
  <c r="H36" i="9"/>
  <c r="D36" i="9"/>
  <c r="G36" i="9" s="1"/>
  <c r="AL35" i="9"/>
  <c r="AK35" i="9"/>
  <c r="AJ35" i="9"/>
  <c r="AI35" i="9"/>
  <c r="AH35" i="9"/>
  <c r="AG35" i="9"/>
  <c r="AF35" i="9"/>
  <c r="AE35" i="9"/>
  <c r="AD35" i="9"/>
  <c r="AC35" i="9"/>
  <c r="AB35" i="9"/>
  <c r="AA35" i="9"/>
  <c r="AM35" i="9" s="1"/>
  <c r="Z35" i="9"/>
  <c r="W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T35" i="9" s="1"/>
  <c r="D35" i="9"/>
  <c r="AL34" i="9"/>
  <c r="AK34" i="9"/>
  <c r="AJ34" i="9"/>
  <c r="AI34" i="9"/>
  <c r="AH34" i="9"/>
  <c r="AG34" i="9"/>
  <c r="AF34" i="9"/>
  <c r="AE34" i="9"/>
  <c r="AD34" i="9"/>
  <c r="AC34" i="9"/>
  <c r="AB34" i="9"/>
  <c r="AA34" i="9"/>
  <c r="W34" i="9"/>
  <c r="Z34" i="9" s="1"/>
  <c r="AM34" i="9" s="1"/>
  <c r="S34" i="9"/>
  <c r="R34" i="9"/>
  <c r="Q34" i="9"/>
  <c r="P34" i="9"/>
  <c r="O34" i="9"/>
  <c r="N34" i="9"/>
  <c r="M34" i="9"/>
  <c r="L34" i="9"/>
  <c r="K34" i="9"/>
  <c r="J34" i="9"/>
  <c r="I34" i="9"/>
  <c r="H34" i="9"/>
  <c r="D34" i="9"/>
  <c r="G34" i="9" s="1"/>
  <c r="AL33" i="9"/>
  <c r="AJ33" i="9"/>
  <c r="AA33" i="9"/>
  <c r="X33" i="9"/>
  <c r="S33" i="9"/>
  <c r="O33" i="9"/>
  <c r="H33" i="9"/>
  <c r="F33" i="9"/>
  <c r="D33" i="9"/>
  <c r="AL32" i="9"/>
  <c r="AK32" i="9"/>
  <c r="AJ32" i="9"/>
  <c r="AI32" i="9"/>
  <c r="AI33" i="9" s="1"/>
  <c r="AH32" i="9"/>
  <c r="AG32" i="9"/>
  <c r="AF32" i="9"/>
  <c r="AE32" i="9"/>
  <c r="AE33" i="9" s="1"/>
  <c r="AD32" i="9"/>
  <c r="AC32" i="9"/>
  <c r="AB32" i="9"/>
  <c r="AA32" i="9"/>
  <c r="AM32" i="9" s="1"/>
  <c r="Z32" i="9"/>
  <c r="W32" i="9"/>
  <c r="S32" i="9"/>
  <c r="R32" i="9"/>
  <c r="Q32" i="9"/>
  <c r="P32" i="9"/>
  <c r="O32" i="9"/>
  <c r="N32" i="9"/>
  <c r="M32" i="9"/>
  <c r="L32" i="9"/>
  <c r="K32" i="9"/>
  <c r="K33" i="9" s="1"/>
  <c r="J32" i="9"/>
  <c r="I32" i="9"/>
  <c r="H32" i="9"/>
  <c r="G32" i="9"/>
  <c r="T32" i="9" s="1"/>
  <c r="D32" i="9"/>
  <c r="AL31" i="9"/>
  <c r="AK31" i="9"/>
  <c r="AK33" i="9" s="1"/>
  <c r="AJ31" i="9"/>
  <c r="AI31" i="9"/>
  <c r="AH31" i="9"/>
  <c r="AH33" i="9" s="1"/>
  <c r="AG31" i="9"/>
  <c r="AG33" i="9" s="1"/>
  <c r="AF31" i="9"/>
  <c r="AF33" i="9" s="1"/>
  <c r="AE31" i="9"/>
  <c r="AD31" i="9"/>
  <c r="AD33" i="9" s="1"/>
  <c r="AC31" i="9"/>
  <c r="AC33" i="9" s="1"/>
  <c r="AB31" i="9"/>
  <c r="AB33" i="9" s="1"/>
  <c r="AA31" i="9"/>
  <c r="W31" i="9"/>
  <c r="S31" i="9"/>
  <c r="R31" i="9"/>
  <c r="R33" i="9" s="1"/>
  <c r="Q31" i="9"/>
  <c r="Q33" i="9" s="1"/>
  <c r="P31" i="9"/>
  <c r="P33" i="9" s="1"/>
  <c r="O31" i="9"/>
  <c r="N31" i="9"/>
  <c r="N33" i="9" s="1"/>
  <c r="M31" i="9"/>
  <c r="M33" i="9" s="1"/>
  <c r="L31" i="9"/>
  <c r="L33" i="9" s="1"/>
  <c r="K31" i="9"/>
  <c r="J31" i="9"/>
  <c r="J33" i="9" s="1"/>
  <c r="I31" i="9"/>
  <c r="I33" i="9" s="1"/>
  <c r="H31" i="9"/>
  <c r="D31" i="9"/>
  <c r="G31" i="9" s="1"/>
  <c r="G33" i="9" s="1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W29" i="9"/>
  <c r="S29" i="9"/>
  <c r="R29" i="9"/>
  <c r="Q29" i="9"/>
  <c r="P29" i="9"/>
  <c r="O29" i="9"/>
  <c r="N29" i="9"/>
  <c r="M29" i="9"/>
  <c r="L29" i="9"/>
  <c r="K29" i="9"/>
  <c r="J29" i="9"/>
  <c r="I29" i="9"/>
  <c r="H29" i="9"/>
  <c r="D29" i="9"/>
  <c r="G29" i="9" s="1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AM28" i="9" s="1"/>
  <c r="W28" i="9"/>
  <c r="S28" i="9"/>
  <c r="R28" i="9"/>
  <c r="Q28" i="9"/>
  <c r="P28" i="9"/>
  <c r="O28" i="9"/>
  <c r="N28" i="9"/>
  <c r="M28" i="9"/>
  <c r="L28" i="9"/>
  <c r="K28" i="9"/>
  <c r="J28" i="9"/>
  <c r="I28" i="9"/>
  <c r="H28" i="9"/>
  <c r="D28" i="9"/>
  <c r="G28" i="9" s="1"/>
  <c r="T28" i="9" s="1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W27" i="9"/>
  <c r="S27" i="9"/>
  <c r="R27" i="9"/>
  <c r="Q27" i="9"/>
  <c r="P27" i="9"/>
  <c r="O27" i="9"/>
  <c r="N27" i="9"/>
  <c r="M27" i="9"/>
  <c r="L27" i="9"/>
  <c r="K27" i="9"/>
  <c r="J27" i="9"/>
  <c r="I27" i="9"/>
  <c r="H27" i="9"/>
  <c r="T27" i="9" s="1"/>
  <c r="G27" i="9"/>
  <c r="D27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W26" i="9"/>
  <c r="Z26" i="9" s="1"/>
  <c r="S26" i="9"/>
  <c r="R26" i="9"/>
  <c r="Q26" i="9"/>
  <c r="P26" i="9"/>
  <c r="O26" i="9"/>
  <c r="N26" i="9"/>
  <c r="M26" i="9"/>
  <c r="L26" i="9"/>
  <c r="K26" i="9"/>
  <c r="J26" i="9"/>
  <c r="I26" i="9"/>
  <c r="H26" i="9"/>
  <c r="T26" i="9" s="1"/>
  <c r="D26" i="9"/>
  <c r="G26" i="9" s="1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AM22" i="9" s="1"/>
  <c r="W22" i="9"/>
  <c r="S22" i="9"/>
  <c r="R22" i="9"/>
  <c r="Q22" i="9"/>
  <c r="P22" i="9"/>
  <c r="O22" i="9"/>
  <c r="N22" i="9"/>
  <c r="M22" i="9"/>
  <c r="L22" i="9"/>
  <c r="K22" i="9"/>
  <c r="J22" i="9"/>
  <c r="I22" i="9"/>
  <c r="H22" i="9"/>
  <c r="D22" i="9"/>
  <c r="G22" i="9" s="1"/>
  <c r="T22" i="9" s="1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AM21" i="9" s="1"/>
  <c r="W21" i="9"/>
  <c r="S21" i="9"/>
  <c r="R21" i="9"/>
  <c r="Q21" i="9"/>
  <c r="P21" i="9"/>
  <c r="O21" i="9"/>
  <c r="N21" i="9"/>
  <c r="M21" i="9"/>
  <c r="L21" i="9"/>
  <c r="K21" i="9"/>
  <c r="J21" i="9"/>
  <c r="I21" i="9"/>
  <c r="H21" i="9"/>
  <c r="D21" i="9"/>
  <c r="G21" i="9" s="1"/>
  <c r="AL20" i="9"/>
  <c r="AK20" i="9"/>
  <c r="AJ20" i="9"/>
  <c r="AI20" i="9"/>
  <c r="AH20" i="9"/>
  <c r="AG20" i="9"/>
  <c r="AF20" i="9"/>
  <c r="AE20" i="9"/>
  <c r="AD20" i="9"/>
  <c r="AC20" i="9"/>
  <c r="AB20" i="9"/>
  <c r="AA20" i="9"/>
  <c r="AM20" i="9" s="1"/>
  <c r="Z20" i="9"/>
  <c r="W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D20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W19" i="9"/>
  <c r="Z19" i="9" s="1"/>
  <c r="S19" i="9"/>
  <c r="R19" i="9"/>
  <c r="Q19" i="9"/>
  <c r="P19" i="9"/>
  <c r="O19" i="9"/>
  <c r="N19" i="9"/>
  <c r="M19" i="9"/>
  <c r="L19" i="9"/>
  <c r="K19" i="9"/>
  <c r="J19" i="9"/>
  <c r="I19" i="9"/>
  <c r="H19" i="9"/>
  <c r="D19" i="9"/>
  <c r="G19" i="9" s="1"/>
  <c r="T19" i="9" s="1"/>
  <c r="Z18" i="9"/>
  <c r="S18" i="9"/>
  <c r="R18" i="9"/>
  <c r="Q18" i="9"/>
  <c r="P18" i="9"/>
  <c r="O18" i="9"/>
  <c r="N18" i="9"/>
  <c r="M18" i="9"/>
  <c r="L18" i="9"/>
  <c r="K18" i="9"/>
  <c r="J18" i="9"/>
  <c r="I18" i="9"/>
  <c r="H18" i="9"/>
  <c r="D18" i="9"/>
  <c r="G18" i="9" s="1"/>
  <c r="T18" i="9" s="1"/>
  <c r="AL15" i="9"/>
  <c r="AK15" i="9"/>
  <c r="AJ15" i="9"/>
  <c r="AI15" i="9"/>
  <c r="AH15" i="9"/>
  <c r="AG15" i="9"/>
  <c r="AF15" i="9"/>
  <c r="AE15" i="9"/>
  <c r="AD15" i="9"/>
  <c r="AC15" i="9"/>
  <c r="AB15" i="9"/>
  <c r="AA15" i="9"/>
  <c r="AM15" i="9" s="1"/>
  <c r="Z15" i="9"/>
  <c r="W15" i="9"/>
  <c r="S15" i="9"/>
  <c r="R15" i="9"/>
  <c r="Q15" i="9"/>
  <c r="P15" i="9"/>
  <c r="O15" i="9"/>
  <c r="N15" i="9"/>
  <c r="M15" i="9"/>
  <c r="L15" i="9"/>
  <c r="K15" i="9"/>
  <c r="J15" i="9"/>
  <c r="I15" i="9"/>
  <c r="H15" i="9"/>
  <c r="D15" i="9"/>
  <c r="G15" i="9" s="1"/>
  <c r="T15" i="9" s="1"/>
  <c r="AL14" i="9"/>
  <c r="AK14" i="9"/>
  <c r="AJ14" i="9"/>
  <c r="AI14" i="9"/>
  <c r="AH14" i="9"/>
  <c r="AG14" i="9"/>
  <c r="AF14" i="9"/>
  <c r="AE14" i="9"/>
  <c r="AD14" i="9"/>
  <c r="AC14" i="9"/>
  <c r="AB14" i="9"/>
  <c r="AA14" i="9"/>
  <c r="W14" i="9"/>
  <c r="Z14" i="9" s="1"/>
  <c r="S14" i="9"/>
  <c r="R14" i="9"/>
  <c r="Q14" i="9"/>
  <c r="P14" i="9"/>
  <c r="O14" i="9"/>
  <c r="N14" i="9"/>
  <c r="M14" i="9"/>
  <c r="L14" i="9"/>
  <c r="K14" i="9"/>
  <c r="J14" i="9"/>
  <c r="I14" i="9"/>
  <c r="H14" i="9"/>
  <c r="D14" i="9"/>
  <c r="G14" i="9" s="1"/>
  <c r="T14" i="9" s="1"/>
  <c r="AL13" i="9"/>
  <c r="AK13" i="9"/>
  <c r="AJ13" i="9"/>
  <c r="AI13" i="9"/>
  <c r="AH13" i="9"/>
  <c r="AG13" i="9"/>
  <c r="AF13" i="9"/>
  <c r="AE13" i="9"/>
  <c r="AD13" i="9"/>
  <c r="AC13" i="9"/>
  <c r="AB13" i="9"/>
  <c r="AA13" i="9"/>
  <c r="AM13" i="9" s="1"/>
  <c r="Z13" i="9"/>
  <c r="W13" i="9"/>
  <c r="S13" i="9"/>
  <c r="R13" i="9"/>
  <c r="Q13" i="9"/>
  <c r="P13" i="9"/>
  <c r="O13" i="9"/>
  <c r="N13" i="9"/>
  <c r="M13" i="9"/>
  <c r="L13" i="9"/>
  <c r="K13" i="9"/>
  <c r="J13" i="9"/>
  <c r="I13" i="9"/>
  <c r="H13" i="9"/>
  <c r="D13" i="9"/>
  <c r="G13" i="9" s="1"/>
  <c r="AL12" i="9"/>
  <c r="AK12" i="9"/>
  <c r="AJ12" i="9"/>
  <c r="AI12" i="9"/>
  <c r="AH12" i="9"/>
  <c r="AG12" i="9"/>
  <c r="AF12" i="9"/>
  <c r="AE12" i="9"/>
  <c r="AD12" i="9"/>
  <c r="AC12" i="9"/>
  <c r="AB12" i="9"/>
  <c r="AA12" i="9"/>
  <c r="W12" i="9"/>
  <c r="Z12" i="9" s="1"/>
  <c r="S12" i="9"/>
  <c r="R12" i="9"/>
  <c r="Q12" i="9"/>
  <c r="P12" i="9"/>
  <c r="O12" i="9"/>
  <c r="N12" i="9"/>
  <c r="M12" i="9"/>
  <c r="L12" i="9"/>
  <c r="K12" i="9"/>
  <c r="J12" i="9"/>
  <c r="I12" i="9"/>
  <c r="H12" i="9"/>
  <c r="D12" i="9"/>
  <c r="G12" i="9" s="1"/>
  <c r="T12" i="9" s="1"/>
  <c r="AL11" i="9"/>
  <c r="AK11" i="9"/>
  <c r="AJ11" i="9"/>
  <c r="AI11" i="9"/>
  <c r="AH11" i="9"/>
  <c r="AG11" i="9"/>
  <c r="AF11" i="9"/>
  <c r="AE11" i="9"/>
  <c r="AD11" i="9"/>
  <c r="AC11" i="9"/>
  <c r="AB11" i="9"/>
  <c r="AA11" i="9"/>
  <c r="AM11" i="9" s="1"/>
  <c r="Z11" i="9"/>
  <c r="W11" i="9"/>
  <c r="S11" i="9"/>
  <c r="R11" i="9"/>
  <c r="Q11" i="9"/>
  <c r="P11" i="9"/>
  <c r="O11" i="9"/>
  <c r="N11" i="9"/>
  <c r="M11" i="9"/>
  <c r="L11" i="9"/>
  <c r="K11" i="9"/>
  <c r="J11" i="9"/>
  <c r="I11" i="9"/>
  <c r="H11" i="9"/>
  <c r="D11" i="9"/>
  <c r="G11" i="9" s="1"/>
  <c r="T11" i="9" s="1"/>
  <c r="AL8" i="9"/>
  <c r="AK8" i="9"/>
  <c r="AJ8" i="9"/>
  <c r="AI8" i="9"/>
  <c r="AH8" i="9"/>
  <c r="AG8" i="9"/>
  <c r="AF8" i="9"/>
  <c r="AE8" i="9"/>
  <c r="AD8" i="9"/>
  <c r="AC8" i="9"/>
  <c r="AB8" i="9"/>
  <c r="AA8" i="9"/>
  <c r="W8" i="9"/>
  <c r="Z8" i="9" s="1"/>
  <c r="S8" i="9"/>
  <c r="R8" i="9"/>
  <c r="Q8" i="9"/>
  <c r="P8" i="9"/>
  <c r="O8" i="9"/>
  <c r="N8" i="9"/>
  <c r="M8" i="9"/>
  <c r="L8" i="9"/>
  <c r="K8" i="9"/>
  <c r="J8" i="9"/>
  <c r="I8" i="9"/>
  <c r="H8" i="9"/>
  <c r="D8" i="9"/>
  <c r="G8" i="9" s="1"/>
  <c r="T8" i="9" s="1"/>
  <c r="Z7" i="9"/>
  <c r="S7" i="9"/>
  <c r="R7" i="9"/>
  <c r="Q7" i="9"/>
  <c r="P7" i="9"/>
  <c r="O7" i="9"/>
  <c r="N7" i="9"/>
  <c r="M7" i="9"/>
  <c r="L7" i="9"/>
  <c r="K7" i="9"/>
  <c r="J7" i="9"/>
  <c r="I7" i="9"/>
  <c r="H7" i="9"/>
  <c r="T7" i="9" s="1"/>
  <c r="D7" i="9"/>
  <c r="G7" i="9" s="1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AM4" i="9" s="1"/>
  <c r="W4" i="9"/>
  <c r="S4" i="9"/>
  <c r="R4" i="9"/>
  <c r="Q4" i="9"/>
  <c r="P4" i="9"/>
  <c r="O4" i="9"/>
  <c r="N4" i="9"/>
  <c r="M4" i="9"/>
  <c r="L4" i="9"/>
  <c r="K4" i="9"/>
  <c r="J4" i="9"/>
  <c r="I4" i="9"/>
  <c r="H4" i="9"/>
  <c r="D4" i="9"/>
  <c r="G4" i="9" s="1"/>
  <c r="T4" i="9" s="1"/>
  <c r="AL3" i="9"/>
  <c r="AK3" i="9"/>
  <c r="AJ3" i="9"/>
  <c r="AI3" i="9"/>
  <c r="AH3" i="9"/>
  <c r="AG3" i="9"/>
  <c r="AF3" i="9"/>
  <c r="AE3" i="9"/>
  <c r="AD3" i="9"/>
  <c r="AC3" i="9"/>
  <c r="AB3" i="9"/>
  <c r="AA3" i="9"/>
  <c r="W3" i="9"/>
  <c r="Z3" i="9" s="1"/>
  <c r="AM3" i="9" s="1"/>
  <c r="S3" i="9"/>
  <c r="R3" i="9"/>
  <c r="Q3" i="9"/>
  <c r="P3" i="9"/>
  <c r="O3" i="9"/>
  <c r="N3" i="9"/>
  <c r="M3" i="9"/>
  <c r="L3" i="9"/>
  <c r="K3" i="9"/>
  <c r="J3" i="9"/>
  <c r="I3" i="9"/>
  <c r="H3" i="9"/>
  <c r="T3" i="9" s="1"/>
  <c r="D3" i="9"/>
  <c r="G3" i="9" s="1"/>
  <c r="D83" i="10" l="1"/>
  <c r="D87" i="10" s="1"/>
  <c r="P34" i="10"/>
  <c r="P36" i="10" s="1"/>
  <c r="K83" i="10"/>
  <c r="K87" i="10" s="1"/>
  <c r="O83" i="10"/>
  <c r="O87" i="10" s="1"/>
  <c r="O168" i="10"/>
  <c r="O172" i="10" s="1"/>
  <c r="I83" i="10"/>
  <c r="I87" i="10" s="1"/>
  <c r="M83" i="10"/>
  <c r="M87" i="10" s="1"/>
  <c r="N83" i="10"/>
  <c r="N87" i="10" s="1"/>
  <c r="P94" i="10"/>
  <c r="D168" i="10"/>
  <c r="D172" i="10" s="1"/>
  <c r="E168" i="10"/>
  <c r="E172" i="10" s="1"/>
  <c r="P100" i="10"/>
  <c r="P149" i="10"/>
  <c r="P9" i="10"/>
  <c r="P11" i="10"/>
  <c r="P23" i="10"/>
  <c r="P24" i="10"/>
  <c r="F83" i="10"/>
  <c r="F87" i="10" s="1"/>
  <c r="P57" i="10"/>
  <c r="P59" i="10" s="1"/>
  <c r="P61" i="10"/>
  <c r="P63" i="10" s="1"/>
  <c r="P85" i="10"/>
  <c r="I168" i="10"/>
  <c r="I172" i="10" s="1"/>
  <c r="J168" i="10"/>
  <c r="J172" i="10" s="1"/>
  <c r="M108" i="10"/>
  <c r="M168" i="10" s="1"/>
  <c r="M172" i="10" s="1"/>
  <c r="P110" i="10"/>
  <c r="P137" i="10"/>
  <c r="P138" i="10"/>
  <c r="P150" i="10"/>
  <c r="P154" i="10"/>
  <c r="P155" i="10" s="1"/>
  <c r="D2" i="10"/>
  <c r="N168" i="10"/>
  <c r="N172" i="10" s="1"/>
  <c r="P115" i="10"/>
  <c r="P118" i="10"/>
  <c r="P120" i="10"/>
  <c r="P122" i="10"/>
  <c r="P124" i="10" s="1"/>
  <c r="P143" i="10"/>
  <c r="P159" i="10"/>
  <c r="P161" i="10" s="1"/>
  <c r="P167" i="10"/>
  <c r="L168" i="10"/>
  <c r="L172" i="10" s="1"/>
  <c r="P123" i="10"/>
  <c r="P130" i="10"/>
  <c r="P47" i="10"/>
  <c r="P51" i="10" s="1"/>
  <c r="P96" i="10"/>
  <c r="P116" i="10"/>
  <c r="P42" i="10"/>
  <c r="P45" i="10" s="1"/>
  <c r="P73" i="10"/>
  <c r="P75" i="10" s="1"/>
  <c r="P97" i="10"/>
  <c r="P104" i="10"/>
  <c r="P112" i="10"/>
  <c r="G124" i="10"/>
  <c r="G168" i="10" s="1"/>
  <c r="G172" i="10" s="1"/>
  <c r="K124" i="10"/>
  <c r="K168" i="10" s="1"/>
  <c r="K172" i="10" s="1"/>
  <c r="O124" i="10"/>
  <c r="P139" i="10"/>
  <c r="D145" i="10"/>
  <c r="H145" i="10"/>
  <c r="H168" i="10" s="1"/>
  <c r="H172" i="10" s="1"/>
  <c r="L145" i="10"/>
  <c r="P141" i="10"/>
  <c r="P145" i="10" s="1"/>
  <c r="P157" i="10"/>
  <c r="P163" i="10"/>
  <c r="P165" i="10" s="1"/>
  <c r="D43" i="9"/>
  <c r="G41" i="9"/>
  <c r="AM88" i="9"/>
  <c r="T109" i="9"/>
  <c r="T13" i="9"/>
  <c r="T31" i="9"/>
  <c r="T33" i="9" s="1"/>
  <c r="W33" i="9"/>
  <c r="Z31" i="9"/>
  <c r="O65" i="9"/>
  <c r="T34" i="9"/>
  <c r="AI65" i="9"/>
  <c r="T61" i="9"/>
  <c r="M134" i="9"/>
  <c r="M136" i="9" s="1"/>
  <c r="Q134" i="9"/>
  <c r="Q136" i="9" s="1"/>
  <c r="X67" i="9"/>
  <c r="AM105" i="9"/>
  <c r="T20" i="9"/>
  <c r="AM27" i="9"/>
  <c r="I65" i="9"/>
  <c r="M65" i="9"/>
  <c r="Q65" i="9"/>
  <c r="AE65" i="9"/>
  <c r="AJ65" i="9"/>
  <c r="K65" i="9"/>
  <c r="F67" i="9"/>
  <c r="F143" i="9"/>
  <c r="L144" i="9"/>
  <c r="L178" i="9"/>
  <c r="I199" i="9"/>
  <c r="J65" i="9"/>
  <c r="N65" i="9"/>
  <c r="S65" i="9"/>
  <c r="AA65" i="9"/>
  <c r="AL65" i="9"/>
  <c r="AM36" i="9"/>
  <c r="W43" i="9"/>
  <c r="Z42" i="9"/>
  <c r="AM42" i="9" s="1"/>
  <c r="AM45" i="9"/>
  <c r="AC52" i="9"/>
  <c r="AC65" i="9" s="1"/>
  <c r="AK52" i="9"/>
  <c r="T50" i="9"/>
  <c r="T58" i="9"/>
  <c r="J134" i="9"/>
  <c r="J136" i="9" s="1"/>
  <c r="K134" i="9"/>
  <c r="K136" i="9" s="1"/>
  <c r="AD107" i="9"/>
  <c r="AD134" i="9" s="1"/>
  <c r="AD136" i="9" s="1"/>
  <c r="AL107" i="9"/>
  <c r="AL134" i="9" s="1"/>
  <c r="AL136" i="9" s="1"/>
  <c r="AM108" i="9"/>
  <c r="AM109" i="9"/>
  <c r="AM8" i="9"/>
  <c r="AM12" i="9"/>
  <c r="AM14" i="9"/>
  <c r="T29" i="9"/>
  <c r="P65" i="9"/>
  <c r="AK65" i="9"/>
  <c r="D65" i="9"/>
  <c r="T36" i="9"/>
  <c r="G52" i="9"/>
  <c r="AM57" i="9"/>
  <c r="L134" i="9"/>
  <c r="L136" i="9" s="1"/>
  <c r="T85" i="9"/>
  <c r="AG134" i="9"/>
  <c r="AG136" i="9" s="1"/>
  <c r="AK134" i="9"/>
  <c r="AK136" i="9" s="1"/>
  <c r="AM103" i="9"/>
  <c r="T108" i="9"/>
  <c r="T120" i="9"/>
  <c r="AM131" i="9"/>
  <c r="Z182" i="9"/>
  <c r="Z144" i="9"/>
  <c r="Z178" i="9"/>
  <c r="T187" i="9"/>
  <c r="T21" i="9"/>
  <c r="AM26" i="9"/>
  <c r="AM29" i="9"/>
  <c r="AG52" i="9"/>
  <c r="AG65" i="9" s="1"/>
  <c r="AM51" i="9"/>
  <c r="AM60" i="9"/>
  <c r="AA134" i="9"/>
  <c r="AA136" i="9" s="1"/>
  <c r="Z107" i="9"/>
  <c r="Z134" i="9" s="1"/>
  <c r="AH107" i="9"/>
  <c r="AH134" i="9" s="1"/>
  <c r="AH136" i="9" s="1"/>
  <c r="T118" i="9"/>
  <c r="AM120" i="9"/>
  <c r="T151" i="9"/>
  <c r="T156" i="9"/>
  <c r="M144" i="9"/>
  <c r="AM19" i="9"/>
  <c r="T38" i="9"/>
  <c r="AM41" i="9"/>
  <c r="T52" i="9"/>
  <c r="AB52" i="9"/>
  <c r="AB65" i="9" s="1"/>
  <c r="AF52" i="9"/>
  <c r="AF65" i="9" s="1"/>
  <c r="J52" i="9"/>
  <c r="AM48" i="9"/>
  <c r="R65" i="9"/>
  <c r="E143" i="9"/>
  <c r="E67" i="9"/>
  <c r="AM77" i="9"/>
  <c r="T83" i="9"/>
  <c r="O134" i="9"/>
  <c r="O136" i="9" s="1"/>
  <c r="T86" i="9"/>
  <c r="G88" i="9"/>
  <c r="S134" i="9"/>
  <c r="S136" i="9" s="1"/>
  <c r="AI134" i="9"/>
  <c r="AI136" i="9" s="1"/>
  <c r="T98" i="9"/>
  <c r="T105" i="9"/>
  <c r="G107" i="9"/>
  <c r="AM115" i="9"/>
  <c r="T128" i="9"/>
  <c r="N144" i="9"/>
  <c r="R178" i="9"/>
  <c r="T184" i="9"/>
  <c r="G199" i="9"/>
  <c r="O199" i="9"/>
  <c r="S199" i="9"/>
  <c r="N199" i="9"/>
  <c r="L52" i="9"/>
  <c r="L65" i="9" s="1"/>
  <c r="R134" i="9"/>
  <c r="R136" i="9" s="1"/>
  <c r="AM125" i="9"/>
  <c r="D178" i="9"/>
  <c r="G158" i="9"/>
  <c r="H199" i="9"/>
  <c r="H144" i="9" s="1"/>
  <c r="L199" i="9"/>
  <c r="P199" i="9"/>
  <c r="H52" i="9"/>
  <c r="P52" i="9"/>
  <c r="I134" i="9"/>
  <c r="I136" i="9" s="1"/>
  <c r="D107" i="9"/>
  <c r="X182" i="9"/>
  <c r="D52" i="9"/>
  <c r="W52" i="9"/>
  <c r="G60" i="9"/>
  <c r="D134" i="9"/>
  <c r="D136" i="9" s="1"/>
  <c r="AM85" i="9"/>
  <c r="N134" i="9"/>
  <c r="N136" i="9" s="1"/>
  <c r="T119" i="9"/>
  <c r="T153" i="9"/>
  <c r="H178" i="9"/>
  <c r="G177" i="9"/>
  <c r="K177" i="9"/>
  <c r="O177" i="9"/>
  <c r="S177" i="9"/>
  <c r="F181" i="9"/>
  <c r="F182" i="9" s="1"/>
  <c r="H43" i="9"/>
  <c r="H65" i="9" s="1"/>
  <c r="L43" i="9"/>
  <c r="P43" i="9"/>
  <c r="Z52" i="9"/>
  <c r="AD52" i="9"/>
  <c r="AD65" i="9" s="1"/>
  <c r="AH52" i="9"/>
  <c r="AH65" i="9" s="1"/>
  <c r="AL52" i="9"/>
  <c r="AB134" i="9"/>
  <c r="AB136" i="9" s="1"/>
  <c r="AF134" i="9"/>
  <c r="AF136" i="9" s="1"/>
  <c r="AJ134" i="9"/>
  <c r="AJ136" i="9" s="1"/>
  <c r="W88" i="9"/>
  <c r="W134" i="9" s="1"/>
  <c r="W136" i="9" s="1"/>
  <c r="AM117" i="9"/>
  <c r="D144" i="9"/>
  <c r="T150" i="9"/>
  <c r="I178" i="9"/>
  <c r="I144" i="9"/>
  <c r="M178" i="9"/>
  <c r="Q178" i="9"/>
  <c r="P177" i="9"/>
  <c r="P178" i="9" s="1"/>
  <c r="T160" i="9"/>
  <c r="J177" i="9"/>
  <c r="D199" i="9"/>
  <c r="J199" i="9"/>
  <c r="T192" i="9"/>
  <c r="X134" i="9"/>
  <c r="X136" i="9" s="1"/>
  <c r="D177" i="9"/>
  <c r="X204" i="9"/>
  <c r="P98" i="10" l="1"/>
  <c r="P151" i="10"/>
  <c r="P83" i="10"/>
  <c r="P87" i="10" s="1"/>
  <c r="L143" i="9"/>
  <c r="L67" i="9"/>
  <c r="AC67" i="9"/>
  <c r="AC143" i="9"/>
  <c r="AD143" i="9"/>
  <c r="AD67" i="9"/>
  <c r="H143" i="9"/>
  <c r="H67" i="9"/>
  <c r="AF143" i="9"/>
  <c r="AF67" i="9"/>
  <c r="Z136" i="9"/>
  <c r="AM134" i="9"/>
  <c r="AG67" i="9"/>
  <c r="AG143" i="9"/>
  <c r="AL142" i="9"/>
  <c r="AB143" i="9"/>
  <c r="AB67" i="9"/>
  <c r="AH67" i="9"/>
  <c r="AH143" i="9"/>
  <c r="J178" i="9"/>
  <c r="J144" i="9"/>
  <c r="AL67" i="9"/>
  <c r="AL71" i="9" s="1"/>
  <c r="AL141" i="9" s="1"/>
  <c r="AL143" i="9"/>
  <c r="M143" i="9"/>
  <c r="M67" i="9"/>
  <c r="AM52" i="9"/>
  <c r="K144" i="9"/>
  <c r="K178" i="9"/>
  <c r="T60" i="9"/>
  <c r="G63" i="9"/>
  <c r="T199" i="9"/>
  <c r="G204" i="9"/>
  <c r="D143" i="9"/>
  <c r="D67" i="9"/>
  <c r="J67" i="9"/>
  <c r="J143" i="9"/>
  <c r="I143" i="9"/>
  <c r="I67" i="9"/>
  <c r="X71" i="9"/>
  <c r="X70" i="9"/>
  <c r="Z70" i="9" s="1"/>
  <c r="T177" i="9"/>
  <c r="S144" i="9"/>
  <c r="S178" i="9"/>
  <c r="F70" i="9"/>
  <c r="F71" i="9" s="1"/>
  <c r="Q143" i="9"/>
  <c r="Q67" i="9"/>
  <c r="O144" i="9"/>
  <c r="O178" i="9"/>
  <c r="G144" i="9"/>
  <c r="G178" i="9"/>
  <c r="T158" i="9"/>
  <c r="R143" i="9"/>
  <c r="R67" i="9"/>
  <c r="P67" i="9"/>
  <c r="P143" i="9"/>
  <c r="N67" i="9"/>
  <c r="N143" i="9"/>
  <c r="K143" i="9"/>
  <c r="K67" i="9"/>
  <c r="AI143" i="9"/>
  <c r="AI67" i="9"/>
  <c r="T41" i="9"/>
  <c r="G43" i="9"/>
  <c r="T43" i="9" s="1"/>
  <c r="G134" i="9"/>
  <c r="AA67" i="9"/>
  <c r="AA143" i="9"/>
  <c r="AJ143" i="9"/>
  <c r="AJ67" i="9"/>
  <c r="AM31" i="9"/>
  <c r="Z33" i="9"/>
  <c r="P144" i="9"/>
  <c r="Z43" i="9"/>
  <c r="AM43" i="9" s="1"/>
  <c r="AM107" i="9"/>
  <c r="AK143" i="9"/>
  <c r="AK67" i="9"/>
  <c r="S206" i="9"/>
  <c r="S210" i="9" s="1"/>
  <c r="S67" i="9"/>
  <c r="S143" i="9"/>
  <c r="AE143" i="9"/>
  <c r="AE67" i="9"/>
  <c r="X143" i="9"/>
  <c r="O143" i="9"/>
  <c r="O67" i="9"/>
  <c r="W65" i="9"/>
  <c r="P168" i="10" l="1"/>
  <c r="P172" i="10" s="1"/>
  <c r="W143" i="9"/>
  <c r="W144" i="9" s="1"/>
  <c r="W67" i="9"/>
  <c r="W71" i="9" s="1"/>
  <c r="W141" i="9" s="1"/>
  <c r="W142" i="9" s="1"/>
  <c r="T63" i="9"/>
  <c r="T65" i="9" s="1"/>
  <c r="G65" i="9"/>
  <c r="G136" i="9"/>
  <c r="T134" i="9"/>
  <c r="Z65" i="9"/>
  <c r="AM33" i="9"/>
  <c r="G182" i="9"/>
  <c r="T178" i="9"/>
  <c r="T136" i="9" l="1"/>
  <c r="G142" i="9"/>
  <c r="G143" i="9"/>
  <c r="G67" i="9"/>
  <c r="G71" i="9" s="1"/>
  <c r="G141" i="9" s="1"/>
  <c r="Z143" i="9"/>
  <c r="AM65" i="9"/>
  <c r="Z67" i="9"/>
  <c r="Z71" i="9" s="1"/>
  <c r="Z141" i="9" s="1"/>
  <c r="Z142" i="9" s="1"/>
  <c r="T143" i="9"/>
  <c r="O176" i="8" l="1"/>
  <c r="N176" i="8"/>
  <c r="M176" i="8"/>
  <c r="L176" i="8"/>
  <c r="K176" i="8"/>
  <c r="J176" i="8"/>
  <c r="I176" i="8"/>
  <c r="H176" i="8"/>
  <c r="G176" i="8"/>
  <c r="F176" i="8"/>
  <c r="E176" i="8"/>
  <c r="D176" i="8"/>
  <c r="O170" i="8"/>
  <c r="N170" i="8"/>
  <c r="M170" i="8"/>
  <c r="L170" i="8"/>
  <c r="K170" i="8"/>
  <c r="J170" i="8"/>
  <c r="I170" i="8"/>
  <c r="H170" i="8"/>
  <c r="G170" i="8"/>
  <c r="F170" i="8"/>
  <c r="E170" i="8"/>
  <c r="D170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M165" i="8"/>
  <c r="I165" i="8"/>
  <c r="E165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O163" i="8"/>
  <c r="O165" i="8" s="1"/>
  <c r="N163" i="8"/>
  <c r="N165" i="8" s="1"/>
  <c r="M163" i="8"/>
  <c r="L163" i="8"/>
  <c r="L165" i="8" s="1"/>
  <c r="K163" i="8"/>
  <c r="K165" i="8" s="1"/>
  <c r="J163" i="8"/>
  <c r="J165" i="8" s="1"/>
  <c r="I163" i="8"/>
  <c r="H163" i="8"/>
  <c r="H165" i="8" s="1"/>
  <c r="G163" i="8"/>
  <c r="G165" i="8" s="1"/>
  <c r="F163" i="8"/>
  <c r="F165" i="8" s="1"/>
  <c r="E163" i="8"/>
  <c r="D163" i="8"/>
  <c r="D165" i="8" s="1"/>
  <c r="O161" i="8"/>
  <c r="N161" i="8"/>
  <c r="M161" i="8"/>
  <c r="L161" i="8"/>
  <c r="K161" i="8"/>
  <c r="J161" i="8"/>
  <c r="I161" i="8"/>
  <c r="H161" i="8"/>
  <c r="G161" i="8"/>
  <c r="F161" i="8"/>
  <c r="E161" i="8"/>
  <c r="D161" i="8"/>
  <c r="N155" i="8"/>
  <c r="M155" i="8"/>
  <c r="F155" i="8"/>
  <c r="E155" i="8"/>
  <c r="O154" i="8"/>
  <c r="O155" i="8" s="1"/>
  <c r="N154" i="8"/>
  <c r="M154" i="8"/>
  <c r="L154" i="8"/>
  <c r="L155" i="8" s="1"/>
  <c r="K154" i="8"/>
  <c r="K155" i="8" s="1"/>
  <c r="J154" i="8"/>
  <c r="J155" i="8" s="1"/>
  <c r="I154" i="8"/>
  <c r="I155" i="8" s="1"/>
  <c r="H154" i="8"/>
  <c r="H155" i="8" s="1"/>
  <c r="G154" i="8"/>
  <c r="G155" i="8" s="1"/>
  <c r="F154" i="8"/>
  <c r="E154" i="8"/>
  <c r="D154" i="8"/>
  <c r="D155" i="8" s="1"/>
  <c r="J151" i="8"/>
  <c r="I151" i="8"/>
  <c r="F151" i="8"/>
  <c r="E151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O149" i="8"/>
  <c r="O151" i="8" s="1"/>
  <c r="N149" i="8"/>
  <c r="N151" i="8" s="1"/>
  <c r="M149" i="8"/>
  <c r="M151" i="8" s="1"/>
  <c r="L149" i="8"/>
  <c r="L151" i="8" s="1"/>
  <c r="K149" i="8"/>
  <c r="K151" i="8" s="1"/>
  <c r="J149" i="8"/>
  <c r="I149" i="8"/>
  <c r="H149" i="8"/>
  <c r="H151" i="8" s="1"/>
  <c r="G149" i="8"/>
  <c r="G151" i="8" s="1"/>
  <c r="F149" i="8"/>
  <c r="E149" i="8"/>
  <c r="D149" i="8"/>
  <c r="D151" i="8" s="1"/>
  <c r="O134" i="8"/>
  <c r="N134" i="8"/>
  <c r="M134" i="8"/>
  <c r="L134" i="8"/>
  <c r="K134" i="8"/>
  <c r="J134" i="8"/>
  <c r="I134" i="8"/>
  <c r="H134" i="8"/>
  <c r="G134" i="8"/>
  <c r="F134" i="8"/>
  <c r="E134" i="8"/>
  <c r="D134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N124" i="8"/>
  <c r="J124" i="8"/>
  <c r="I124" i="8"/>
  <c r="F124" i="8"/>
  <c r="E124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O121" i="8"/>
  <c r="O124" i="8" s="1"/>
  <c r="N121" i="8"/>
  <c r="M121" i="8"/>
  <c r="M124" i="8" s="1"/>
  <c r="L121" i="8"/>
  <c r="L124" i="8" s="1"/>
  <c r="K121" i="8"/>
  <c r="K124" i="8" s="1"/>
  <c r="J121" i="8"/>
  <c r="I121" i="8"/>
  <c r="H121" i="8"/>
  <c r="H124" i="8" s="1"/>
  <c r="G121" i="8"/>
  <c r="G124" i="8" s="1"/>
  <c r="F121" i="8"/>
  <c r="E121" i="8"/>
  <c r="D121" i="8"/>
  <c r="D124" i="8" s="1"/>
  <c r="O118" i="8"/>
  <c r="N118" i="8"/>
  <c r="M118" i="8"/>
  <c r="L118" i="8"/>
  <c r="K118" i="8"/>
  <c r="J118" i="8"/>
  <c r="I118" i="8"/>
  <c r="H118" i="8"/>
  <c r="G118" i="8"/>
  <c r="F118" i="8"/>
  <c r="E118" i="8"/>
  <c r="D118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O108" i="8"/>
  <c r="K108" i="8"/>
  <c r="J108" i="8"/>
  <c r="G108" i="8"/>
  <c r="F108" i="8"/>
  <c r="E108" i="8"/>
  <c r="O106" i="8"/>
  <c r="N106" i="8"/>
  <c r="N108" i="8" s="1"/>
  <c r="M106" i="8"/>
  <c r="M108" i="8" s="1"/>
  <c r="L106" i="8"/>
  <c r="L108" i="8" s="1"/>
  <c r="K106" i="8"/>
  <c r="J106" i="8"/>
  <c r="I106" i="8"/>
  <c r="I108" i="8" s="1"/>
  <c r="H106" i="8"/>
  <c r="H108" i="8" s="1"/>
  <c r="G106" i="8"/>
  <c r="F106" i="8"/>
  <c r="E106" i="8"/>
  <c r="D106" i="8"/>
  <c r="D108" i="8" s="1"/>
  <c r="O102" i="8"/>
  <c r="R102" i="8" s="1"/>
  <c r="N102" i="8"/>
  <c r="M102" i="8"/>
  <c r="L102" i="8"/>
  <c r="K102" i="8"/>
  <c r="J102" i="8"/>
  <c r="I102" i="8"/>
  <c r="H102" i="8"/>
  <c r="G102" i="8"/>
  <c r="F102" i="8"/>
  <c r="E102" i="8"/>
  <c r="D102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L98" i="8"/>
  <c r="H98" i="8"/>
  <c r="G98" i="8"/>
  <c r="O97" i="8"/>
  <c r="N97" i="8"/>
  <c r="M97" i="8"/>
  <c r="L97" i="8"/>
  <c r="K97" i="8"/>
  <c r="J97" i="8"/>
  <c r="I97" i="8"/>
  <c r="H97" i="8"/>
  <c r="G97" i="8"/>
  <c r="F97" i="8"/>
  <c r="E97" i="8"/>
  <c r="D97" i="8"/>
  <c r="O96" i="8"/>
  <c r="O98" i="8" s="1"/>
  <c r="N96" i="8"/>
  <c r="N98" i="8" s="1"/>
  <c r="M96" i="8"/>
  <c r="M98" i="8" s="1"/>
  <c r="L96" i="8"/>
  <c r="K96" i="8"/>
  <c r="K98" i="8" s="1"/>
  <c r="J96" i="8"/>
  <c r="J98" i="8" s="1"/>
  <c r="I96" i="8"/>
  <c r="I98" i="8" s="1"/>
  <c r="H96" i="8"/>
  <c r="G96" i="8"/>
  <c r="F96" i="8"/>
  <c r="F98" i="8" s="1"/>
  <c r="E96" i="8"/>
  <c r="E98" i="8" s="1"/>
  <c r="D96" i="8"/>
  <c r="D98" i="8" s="1"/>
  <c r="O94" i="8"/>
  <c r="N94" i="8"/>
  <c r="M94" i="8"/>
  <c r="L94" i="8"/>
  <c r="K94" i="8"/>
  <c r="J94" i="8"/>
  <c r="I94" i="8"/>
  <c r="H94" i="8"/>
  <c r="G94" i="8"/>
  <c r="F94" i="8"/>
  <c r="E94" i="8"/>
  <c r="D94" i="8"/>
  <c r="O92" i="8"/>
  <c r="N92" i="8"/>
  <c r="M92" i="8"/>
  <c r="L92" i="8"/>
  <c r="K92" i="8"/>
  <c r="J92" i="8"/>
  <c r="I92" i="8"/>
  <c r="H92" i="8"/>
  <c r="G92" i="8"/>
  <c r="F92" i="8"/>
  <c r="E92" i="8"/>
  <c r="D92" i="8"/>
  <c r="O91" i="8"/>
  <c r="N91" i="8"/>
  <c r="M91" i="8"/>
  <c r="L91" i="8"/>
  <c r="K91" i="8"/>
  <c r="J91" i="8"/>
  <c r="I91" i="8"/>
  <c r="H91" i="8"/>
  <c r="G91" i="8"/>
  <c r="F91" i="8"/>
  <c r="E91" i="8"/>
  <c r="D91" i="8"/>
  <c r="O85" i="8"/>
  <c r="N85" i="8"/>
  <c r="M85" i="8"/>
  <c r="L85" i="8"/>
  <c r="K85" i="8"/>
  <c r="J85" i="8"/>
  <c r="I85" i="8"/>
  <c r="H85" i="8"/>
  <c r="G85" i="8"/>
  <c r="F85" i="8"/>
  <c r="E85" i="8"/>
  <c r="D85" i="8"/>
  <c r="O79" i="8"/>
  <c r="N79" i="8"/>
  <c r="M79" i="8"/>
  <c r="L79" i="8"/>
  <c r="K79" i="8"/>
  <c r="J79" i="8"/>
  <c r="I79" i="8"/>
  <c r="H79" i="8"/>
  <c r="G79" i="8"/>
  <c r="F79" i="8"/>
  <c r="E79" i="8"/>
  <c r="D79" i="8"/>
  <c r="O75" i="8"/>
  <c r="N75" i="8"/>
  <c r="M75" i="8"/>
  <c r="L75" i="8"/>
  <c r="K75" i="8"/>
  <c r="J75" i="8"/>
  <c r="I75" i="8"/>
  <c r="H75" i="8"/>
  <c r="G75" i="8"/>
  <c r="F75" i="8"/>
  <c r="E75" i="8"/>
  <c r="D75" i="8"/>
  <c r="L71" i="8"/>
  <c r="K71" i="8"/>
  <c r="H71" i="8"/>
  <c r="G71" i="8"/>
  <c r="F71" i="8"/>
  <c r="O69" i="8"/>
  <c r="O71" i="8" s="1"/>
  <c r="N69" i="8"/>
  <c r="N71" i="8" s="1"/>
  <c r="M69" i="8"/>
  <c r="M71" i="8" s="1"/>
  <c r="L69" i="8"/>
  <c r="K69" i="8"/>
  <c r="J69" i="8"/>
  <c r="J71" i="8" s="1"/>
  <c r="I69" i="8"/>
  <c r="I71" i="8" s="1"/>
  <c r="H69" i="8"/>
  <c r="G69" i="8"/>
  <c r="F69" i="8"/>
  <c r="E69" i="8"/>
  <c r="E71" i="8" s="1"/>
  <c r="D69" i="8"/>
  <c r="D71" i="8" s="1"/>
  <c r="L67" i="8"/>
  <c r="H67" i="8"/>
  <c r="G67" i="8"/>
  <c r="O65" i="8"/>
  <c r="O67" i="8" s="1"/>
  <c r="N65" i="8"/>
  <c r="N67" i="8" s="1"/>
  <c r="M65" i="8"/>
  <c r="M67" i="8" s="1"/>
  <c r="L65" i="8"/>
  <c r="K65" i="8"/>
  <c r="K67" i="8" s="1"/>
  <c r="J65" i="8"/>
  <c r="J67" i="8" s="1"/>
  <c r="I65" i="8"/>
  <c r="I67" i="8" s="1"/>
  <c r="H65" i="8"/>
  <c r="G65" i="8"/>
  <c r="F65" i="8"/>
  <c r="F67" i="8" s="1"/>
  <c r="E65" i="8"/>
  <c r="E67" i="8" s="1"/>
  <c r="D65" i="8"/>
  <c r="D67" i="8" s="1"/>
  <c r="N63" i="8"/>
  <c r="J63" i="8"/>
  <c r="H63" i="8"/>
  <c r="F63" i="8"/>
  <c r="O61" i="8"/>
  <c r="O63" i="8" s="1"/>
  <c r="N61" i="8"/>
  <c r="M61" i="8"/>
  <c r="M63" i="8" s="1"/>
  <c r="L61" i="8"/>
  <c r="L63" i="8" s="1"/>
  <c r="K61" i="8"/>
  <c r="K63" i="8" s="1"/>
  <c r="J61" i="8"/>
  <c r="I61" i="8"/>
  <c r="I63" i="8" s="1"/>
  <c r="H61" i="8"/>
  <c r="G61" i="8"/>
  <c r="G63" i="8" s="1"/>
  <c r="F61" i="8"/>
  <c r="E61" i="8"/>
  <c r="E63" i="8" s="1"/>
  <c r="D61" i="8"/>
  <c r="D63" i="8" s="1"/>
  <c r="O59" i="8"/>
  <c r="K59" i="8"/>
  <c r="J59" i="8"/>
  <c r="G59" i="8"/>
  <c r="F59" i="8"/>
  <c r="O57" i="8"/>
  <c r="N57" i="8"/>
  <c r="N59" i="8" s="1"/>
  <c r="M57" i="8"/>
  <c r="M59" i="8" s="1"/>
  <c r="L57" i="8"/>
  <c r="L59" i="8" s="1"/>
  <c r="K57" i="8"/>
  <c r="J57" i="8"/>
  <c r="I57" i="8"/>
  <c r="I59" i="8" s="1"/>
  <c r="H57" i="8"/>
  <c r="H59" i="8" s="1"/>
  <c r="G57" i="8"/>
  <c r="F57" i="8"/>
  <c r="E57" i="8"/>
  <c r="E59" i="8" s="1"/>
  <c r="D57" i="8"/>
  <c r="D59" i="8" s="1"/>
  <c r="O53" i="8"/>
  <c r="N53" i="8"/>
  <c r="M53" i="8"/>
  <c r="L53" i="8"/>
  <c r="K53" i="8"/>
  <c r="J53" i="8"/>
  <c r="I53" i="8"/>
  <c r="H53" i="8"/>
  <c r="G53" i="8"/>
  <c r="F53" i="8"/>
  <c r="E53" i="8"/>
  <c r="D53" i="8"/>
  <c r="Q48" i="8"/>
  <c r="N48" i="8"/>
  <c r="I48" i="8"/>
  <c r="I51" i="8" s="1"/>
  <c r="Q47" i="8"/>
  <c r="Q51" i="8" s="1"/>
  <c r="O47" i="8"/>
  <c r="N47" i="8"/>
  <c r="N51" i="8" s="1"/>
  <c r="M47" i="8"/>
  <c r="L47" i="8"/>
  <c r="K47" i="8"/>
  <c r="J47" i="8"/>
  <c r="I47" i="8"/>
  <c r="H47" i="8"/>
  <c r="G47" i="8"/>
  <c r="F47" i="8"/>
  <c r="E47" i="8"/>
  <c r="D47" i="8"/>
  <c r="L45" i="8"/>
  <c r="K45" i="8"/>
  <c r="H45" i="8"/>
  <c r="G45" i="8"/>
  <c r="F45" i="8"/>
  <c r="O42" i="8"/>
  <c r="N42" i="8"/>
  <c r="M42" i="8"/>
  <c r="L42" i="8"/>
  <c r="K42" i="8"/>
  <c r="J42" i="8"/>
  <c r="I42" i="8"/>
  <c r="H42" i="8"/>
  <c r="G42" i="8"/>
  <c r="F42" i="8"/>
  <c r="E42" i="8"/>
  <c r="D42" i="8"/>
  <c r="O41" i="8"/>
  <c r="O45" i="8" s="1"/>
  <c r="N41" i="8"/>
  <c r="N45" i="8" s="1"/>
  <c r="M41" i="8"/>
  <c r="M45" i="8" s="1"/>
  <c r="L41" i="8"/>
  <c r="K41" i="8"/>
  <c r="J41" i="8"/>
  <c r="J45" i="8" s="1"/>
  <c r="I41" i="8"/>
  <c r="I45" i="8" s="1"/>
  <c r="H41" i="8"/>
  <c r="G41" i="8"/>
  <c r="F41" i="8"/>
  <c r="E41" i="8"/>
  <c r="E45" i="8" s="1"/>
  <c r="D41" i="8"/>
  <c r="D45" i="8" s="1"/>
  <c r="O37" i="8"/>
  <c r="N37" i="8"/>
  <c r="M37" i="8"/>
  <c r="L37" i="8"/>
  <c r="K37" i="8"/>
  <c r="J37" i="8"/>
  <c r="I37" i="8"/>
  <c r="H37" i="8"/>
  <c r="G37" i="8"/>
  <c r="F37" i="8"/>
  <c r="E37" i="8"/>
  <c r="D37" i="8"/>
  <c r="L36" i="8"/>
  <c r="H36" i="8"/>
  <c r="G36" i="8"/>
  <c r="O35" i="8"/>
  <c r="N35" i="8"/>
  <c r="M35" i="8"/>
  <c r="L35" i="8"/>
  <c r="K35" i="8"/>
  <c r="J35" i="8"/>
  <c r="I35" i="8"/>
  <c r="H35" i="8"/>
  <c r="G35" i="8"/>
  <c r="F35" i="8"/>
  <c r="E35" i="8"/>
  <c r="D35" i="8"/>
  <c r="O34" i="8"/>
  <c r="O36" i="8" s="1"/>
  <c r="N34" i="8"/>
  <c r="N36" i="8" s="1"/>
  <c r="M34" i="8"/>
  <c r="M36" i="8" s="1"/>
  <c r="L34" i="8"/>
  <c r="K34" i="8"/>
  <c r="K36" i="8" s="1"/>
  <c r="J34" i="8"/>
  <c r="J36" i="8" s="1"/>
  <c r="I34" i="8"/>
  <c r="I36" i="8" s="1"/>
  <c r="H34" i="8"/>
  <c r="G34" i="8"/>
  <c r="F34" i="8"/>
  <c r="F36" i="8" s="1"/>
  <c r="E34" i="8"/>
  <c r="E36" i="8" s="1"/>
  <c r="D34" i="8"/>
  <c r="D36" i="8" s="1"/>
  <c r="O32" i="8"/>
  <c r="N32" i="8"/>
  <c r="M32" i="8"/>
  <c r="L32" i="8"/>
  <c r="K32" i="8"/>
  <c r="J32" i="8"/>
  <c r="I32" i="8"/>
  <c r="H32" i="8"/>
  <c r="G32" i="8"/>
  <c r="F32" i="8"/>
  <c r="E32" i="8"/>
  <c r="D32" i="8"/>
  <c r="O30" i="8"/>
  <c r="N30" i="8"/>
  <c r="M30" i="8"/>
  <c r="L30" i="8"/>
  <c r="K30" i="8"/>
  <c r="J30" i="8"/>
  <c r="I30" i="8"/>
  <c r="H30" i="8"/>
  <c r="G30" i="8"/>
  <c r="F30" i="8"/>
  <c r="E30" i="8"/>
  <c r="D30" i="8"/>
  <c r="O29" i="8"/>
  <c r="N29" i="8"/>
  <c r="M29" i="8"/>
  <c r="L29" i="8"/>
  <c r="K29" i="8"/>
  <c r="J29" i="8"/>
  <c r="I29" i="8"/>
  <c r="H29" i="8"/>
  <c r="G29" i="8"/>
  <c r="F29" i="8"/>
  <c r="E29" i="8"/>
  <c r="D29" i="8"/>
  <c r="O28" i="8"/>
  <c r="N28" i="8"/>
  <c r="M28" i="8"/>
  <c r="L28" i="8"/>
  <c r="K28" i="8"/>
  <c r="J28" i="8"/>
  <c r="I28" i="8"/>
  <c r="H28" i="8"/>
  <c r="G28" i="8"/>
  <c r="F28" i="8"/>
  <c r="E28" i="8"/>
  <c r="D28" i="8"/>
  <c r="O27" i="8"/>
  <c r="N27" i="8"/>
  <c r="M27" i="8"/>
  <c r="L27" i="8"/>
  <c r="K27" i="8"/>
  <c r="J27" i="8"/>
  <c r="I27" i="8"/>
  <c r="H27" i="8"/>
  <c r="G27" i="8"/>
  <c r="F27" i="8"/>
  <c r="E27" i="8"/>
  <c r="D27" i="8"/>
  <c r="O26" i="8"/>
  <c r="N26" i="8"/>
  <c r="M26" i="8"/>
  <c r="L26" i="8"/>
  <c r="K26" i="8"/>
  <c r="J26" i="8"/>
  <c r="I26" i="8"/>
  <c r="H26" i="8"/>
  <c r="G26" i="8"/>
  <c r="F26" i="8"/>
  <c r="E26" i="8"/>
  <c r="D26" i="8"/>
  <c r="O22" i="8"/>
  <c r="N22" i="8"/>
  <c r="M22" i="8"/>
  <c r="L22" i="8"/>
  <c r="K22" i="8"/>
  <c r="J22" i="8"/>
  <c r="I22" i="8"/>
  <c r="H22" i="8"/>
  <c r="G22" i="8"/>
  <c r="F22" i="8"/>
  <c r="E22" i="8"/>
  <c r="D22" i="8"/>
  <c r="O19" i="8"/>
  <c r="N19" i="8"/>
  <c r="M19" i="8"/>
  <c r="L19" i="8"/>
  <c r="K19" i="8"/>
  <c r="J19" i="8"/>
  <c r="I19" i="8"/>
  <c r="H19" i="8"/>
  <c r="G19" i="8"/>
  <c r="F19" i="8"/>
  <c r="E19" i="8"/>
  <c r="D19" i="8"/>
  <c r="O13" i="8"/>
  <c r="N13" i="8"/>
  <c r="M13" i="8"/>
  <c r="L13" i="8"/>
  <c r="K13" i="8"/>
  <c r="J13" i="8"/>
  <c r="I13" i="8"/>
  <c r="H13" i="8"/>
  <c r="G13" i="8"/>
  <c r="F13" i="8"/>
  <c r="E13" i="8"/>
  <c r="D13" i="8"/>
  <c r="O11" i="8"/>
  <c r="N11" i="8"/>
  <c r="M11" i="8"/>
  <c r="L11" i="8"/>
  <c r="K11" i="8"/>
  <c r="J11" i="8"/>
  <c r="I11" i="8"/>
  <c r="H11" i="8"/>
  <c r="G11" i="8"/>
  <c r="F11" i="8"/>
  <c r="E11" i="8"/>
  <c r="D11" i="8"/>
  <c r="O9" i="8"/>
  <c r="N9" i="8"/>
  <c r="M9" i="8"/>
  <c r="L9" i="8"/>
  <c r="K9" i="8"/>
  <c r="J9" i="8"/>
  <c r="I9" i="8"/>
  <c r="H9" i="8"/>
  <c r="G9" i="8"/>
  <c r="F9" i="8"/>
  <c r="E9" i="8"/>
  <c r="D9" i="8"/>
  <c r="O8" i="8"/>
  <c r="N8" i="8"/>
  <c r="M8" i="8"/>
  <c r="L8" i="8"/>
  <c r="K8" i="8"/>
  <c r="J8" i="8"/>
  <c r="I8" i="8"/>
  <c r="H8" i="8"/>
  <c r="G8" i="8"/>
  <c r="F8" i="8"/>
  <c r="E8" i="8"/>
  <c r="D8" i="8"/>
  <c r="C4" i="8"/>
  <c r="D1" i="8" s="1"/>
  <c r="D2" i="8"/>
  <c r="AM216" i="7"/>
  <c r="W216" i="7"/>
  <c r="Z215" i="7"/>
  <c r="F215" i="7"/>
  <c r="AA214" i="7"/>
  <c r="G214" i="7"/>
  <c r="AA211" i="7"/>
  <c r="Y211" i="7"/>
  <c r="S211" i="7"/>
  <c r="R211" i="7"/>
  <c r="Q211" i="7"/>
  <c r="P211" i="7"/>
  <c r="O211" i="7"/>
  <c r="N211" i="7"/>
  <c r="M211" i="7"/>
  <c r="L211" i="7"/>
  <c r="K211" i="7"/>
  <c r="J211" i="7"/>
  <c r="I211" i="7"/>
  <c r="H211" i="7"/>
  <c r="F211" i="7"/>
  <c r="F216" i="7" s="1"/>
  <c r="C211" i="7"/>
  <c r="G208" i="7"/>
  <c r="U208" i="7" s="1"/>
  <c r="U207" i="7"/>
  <c r="G207" i="7"/>
  <c r="G206" i="7"/>
  <c r="U206" i="7" s="1"/>
  <c r="U203" i="7"/>
  <c r="G203" i="7"/>
  <c r="G202" i="7"/>
  <c r="U202" i="7" s="1"/>
  <c r="G200" i="7"/>
  <c r="U200" i="7" s="1"/>
  <c r="U199" i="7"/>
  <c r="G199" i="7"/>
  <c r="G198" i="7"/>
  <c r="U198" i="7" s="1"/>
  <c r="U197" i="7"/>
  <c r="G197" i="7"/>
  <c r="G196" i="7"/>
  <c r="U196" i="7" s="1"/>
  <c r="U195" i="7"/>
  <c r="G195" i="7"/>
  <c r="G194" i="7"/>
  <c r="AM191" i="7"/>
  <c r="W191" i="7"/>
  <c r="AA190" i="7"/>
  <c r="Z190" i="7"/>
  <c r="F190" i="7"/>
  <c r="AA189" i="7"/>
  <c r="G189" i="7"/>
  <c r="Y187" i="7"/>
  <c r="L187" i="7"/>
  <c r="L191" i="7" s="1"/>
  <c r="AA186" i="7"/>
  <c r="Y186" i="7"/>
  <c r="Y190" i="7" s="1"/>
  <c r="Y191" i="7" s="1"/>
  <c r="R186" i="7"/>
  <c r="O186" i="7"/>
  <c r="N186" i="7"/>
  <c r="J186" i="7"/>
  <c r="F186" i="7"/>
  <c r="F191" i="7" s="1"/>
  <c r="G184" i="7"/>
  <c r="U184" i="7" s="1"/>
  <c r="U182" i="7"/>
  <c r="G182" i="7"/>
  <c r="G181" i="7"/>
  <c r="U181" i="7" s="1"/>
  <c r="U180" i="7"/>
  <c r="G180" i="7"/>
  <c r="G178" i="7"/>
  <c r="U178" i="7" s="1"/>
  <c r="U177" i="7"/>
  <c r="G177" i="7"/>
  <c r="G176" i="7"/>
  <c r="U176" i="7" s="1"/>
  <c r="U175" i="7"/>
  <c r="G175" i="7"/>
  <c r="G174" i="7"/>
  <c r="U174" i="7" s="1"/>
  <c r="U173" i="7"/>
  <c r="G173" i="7"/>
  <c r="G172" i="7"/>
  <c r="G171" i="7"/>
  <c r="U171" i="7" s="1"/>
  <c r="G170" i="7"/>
  <c r="U170" i="7" s="1"/>
  <c r="S169" i="7"/>
  <c r="S186" i="7" s="1"/>
  <c r="R169" i="7"/>
  <c r="Q169" i="7"/>
  <c r="Q186" i="7" s="1"/>
  <c r="P169" i="7"/>
  <c r="P186" i="7" s="1"/>
  <c r="O169" i="7"/>
  <c r="N169" i="7"/>
  <c r="M169" i="7"/>
  <c r="M186" i="7" s="1"/>
  <c r="L169" i="7"/>
  <c r="L186" i="7" s="1"/>
  <c r="K169" i="7"/>
  <c r="K186" i="7" s="1"/>
  <c r="J169" i="7"/>
  <c r="I169" i="7"/>
  <c r="I186" i="7" s="1"/>
  <c r="H169" i="7"/>
  <c r="H186" i="7" s="1"/>
  <c r="G169" i="7"/>
  <c r="U169" i="7" s="1"/>
  <c r="C169" i="7"/>
  <c r="C186" i="7" s="1"/>
  <c r="G168" i="7"/>
  <c r="U168" i="7" s="1"/>
  <c r="AA166" i="7"/>
  <c r="Y166" i="7"/>
  <c r="K166" i="7"/>
  <c r="J166" i="7"/>
  <c r="F166" i="7"/>
  <c r="F187" i="7" s="1"/>
  <c r="S164" i="7"/>
  <c r="R164" i="7"/>
  <c r="Q164" i="7"/>
  <c r="P164" i="7"/>
  <c r="O164" i="7"/>
  <c r="N164" i="7"/>
  <c r="M164" i="7"/>
  <c r="L164" i="7"/>
  <c r="K164" i="7"/>
  <c r="J164" i="7"/>
  <c r="I164" i="7"/>
  <c r="H164" i="7"/>
  <c r="C164" i="7"/>
  <c r="G164" i="7" s="1"/>
  <c r="U164" i="7" s="1"/>
  <c r="S163" i="7"/>
  <c r="R163" i="7"/>
  <c r="Q163" i="7"/>
  <c r="P163" i="7"/>
  <c r="O163" i="7"/>
  <c r="N163" i="7"/>
  <c r="M163" i="7"/>
  <c r="L163" i="7"/>
  <c r="K163" i="7"/>
  <c r="J163" i="7"/>
  <c r="I163" i="7"/>
  <c r="H163" i="7"/>
  <c r="C163" i="7"/>
  <c r="G163" i="7" s="1"/>
  <c r="U162" i="7"/>
  <c r="G162" i="7"/>
  <c r="G161" i="7"/>
  <c r="U161" i="7" s="1"/>
  <c r="U160" i="7"/>
  <c r="G160" i="7"/>
  <c r="S159" i="7"/>
  <c r="R159" i="7"/>
  <c r="R166" i="7" s="1"/>
  <c r="Q159" i="7"/>
  <c r="P159" i="7"/>
  <c r="O159" i="7"/>
  <c r="N159" i="7"/>
  <c r="N166" i="7" s="1"/>
  <c r="M159" i="7"/>
  <c r="L159" i="7"/>
  <c r="K159" i="7"/>
  <c r="J159" i="7"/>
  <c r="I159" i="7"/>
  <c r="H159" i="7"/>
  <c r="C159" i="7"/>
  <c r="G159" i="7" s="1"/>
  <c r="U159" i="7" s="1"/>
  <c r="G158" i="7"/>
  <c r="U158" i="7" s="1"/>
  <c r="S157" i="7"/>
  <c r="S166" i="7" s="1"/>
  <c r="R157" i="7"/>
  <c r="Q157" i="7"/>
  <c r="P157" i="7"/>
  <c r="P166" i="7" s="1"/>
  <c r="P187" i="7" s="1"/>
  <c r="P191" i="7" s="1"/>
  <c r="O157" i="7"/>
  <c r="N157" i="7"/>
  <c r="M157" i="7"/>
  <c r="L157" i="7"/>
  <c r="L166" i="7" s="1"/>
  <c r="K157" i="7"/>
  <c r="J157" i="7"/>
  <c r="I157" i="7"/>
  <c r="H157" i="7"/>
  <c r="H166" i="7" s="1"/>
  <c r="H187" i="7" s="1"/>
  <c r="H191" i="7" s="1"/>
  <c r="G157" i="7"/>
  <c r="U157" i="7" s="1"/>
  <c r="C157" i="7"/>
  <c r="G156" i="7"/>
  <c r="U156" i="7" s="1"/>
  <c r="G155" i="7"/>
  <c r="U155" i="7" s="1"/>
  <c r="G154" i="7"/>
  <c r="P152" i="7"/>
  <c r="L152" i="7"/>
  <c r="H152" i="7"/>
  <c r="S149" i="7"/>
  <c r="AA147" i="7"/>
  <c r="G147" i="7"/>
  <c r="S144" i="7"/>
  <c r="R144" i="7"/>
  <c r="Q144" i="7"/>
  <c r="P144" i="7"/>
  <c r="O144" i="7"/>
  <c r="N144" i="7"/>
  <c r="M144" i="7"/>
  <c r="L144" i="7"/>
  <c r="K144" i="7"/>
  <c r="J144" i="7"/>
  <c r="I144" i="7"/>
  <c r="H144" i="7"/>
  <c r="G144" i="7"/>
  <c r="W142" i="7"/>
  <c r="W144" i="7" s="1"/>
  <c r="F142" i="7"/>
  <c r="F144" i="7" s="1"/>
  <c r="E142" i="7"/>
  <c r="E144" i="7" s="1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X141" i="7"/>
  <c r="W141" i="7"/>
  <c r="T141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D141" i="7"/>
  <c r="C141" i="7"/>
  <c r="G141" i="7" s="1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X140" i="7"/>
  <c r="AA140" i="7" s="1"/>
  <c r="AO140" i="7" s="1"/>
  <c r="W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C140" i="7"/>
  <c r="G140" i="7" s="1"/>
  <c r="U140" i="7" s="1"/>
  <c r="AA139" i="7"/>
  <c r="AO139" i="7" s="1"/>
  <c r="G139" i="7"/>
  <c r="U139" i="7" s="1"/>
  <c r="AA138" i="7"/>
  <c r="AO138" i="7" s="1"/>
  <c r="G138" i="7"/>
  <c r="U138" i="7" s="1"/>
  <c r="AA137" i="7"/>
  <c r="AO137" i="7" s="1"/>
  <c r="U137" i="7"/>
  <c r="G137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AB136" i="7"/>
  <c r="X136" i="7"/>
  <c r="AA136" i="7" s="1"/>
  <c r="W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U136" i="7" s="1"/>
  <c r="D136" i="7"/>
  <c r="C136" i="7"/>
  <c r="AA135" i="7"/>
  <c r="AO135" i="7" s="1"/>
  <c r="G135" i="7"/>
  <c r="U135" i="7" s="1"/>
  <c r="U134" i="7"/>
  <c r="G134" i="7"/>
  <c r="U133" i="7"/>
  <c r="G133" i="7"/>
  <c r="AA132" i="7"/>
  <c r="AO132" i="7" s="1"/>
  <c r="G132" i="7"/>
  <c r="U132" i="7" s="1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X131" i="7"/>
  <c r="AA131" i="7" s="1"/>
  <c r="AO131" i="7" s="1"/>
  <c r="W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C131" i="7"/>
  <c r="G131" i="7" s="1"/>
  <c r="U131" i="7" s="1"/>
  <c r="AA130" i="7"/>
  <c r="U130" i="7"/>
  <c r="G130" i="7"/>
  <c r="AA129" i="7"/>
  <c r="G129" i="7"/>
  <c r="AO128" i="7"/>
  <c r="AA128" i="7"/>
  <c r="U128" i="7"/>
  <c r="G128" i="7"/>
  <c r="AO127" i="7"/>
  <c r="AA127" i="7"/>
  <c r="U127" i="7"/>
  <c r="G127" i="7"/>
  <c r="AO126" i="7"/>
  <c r="AA126" i="7"/>
  <c r="U126" i="7"/>
  <c r="G126" i="7"/>
  <c r="AO125" i="7"/>
  <c r="AA125" i="7"/>
  <c r="U125" i="7"/>
  <c r="G125" i="7"/>
  <c r="AO124" i="7"/>
  <c r="AA124" i="7"/>
  <c r="U124" i="7"/>
  <c r="G124" i="7"/>
  <c r="AO123" i="7"/>
  <c r="AA123" i="7"/>
  <c r="U123" i="7"/>
  <c r="G123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AO122" i="7" s="1"/>
  <c r="X122" i="7"/>
  <c r="W122" i="7"/>
  <c r="T122" i="7"/>
  <c r="S122" i="7"/>
  <c r="R122" i="7"/>
  <c r="Q122" i="7"/>
  <c r="P122" i="7"/>
  <c r="O122" i="7"/>
  <c r="N122" i="7"/>
  <c r="M122" i="7"/>
  <c r="L122" i="7"/>
  <c r="K122" i="7"/>
  <c r="J122" i="7"/>
  <c r="I122" i="7"/>
  <c r="H122" i="7"/>
  <c r="G122" i="7"/>
  <c r="U122" i="7" s="1"/>
  <c r="D122" i="7"/>
  <c r="C122" i="7"/>
  <c r="AA121" i="7"/>
  <c r="AO121" i="7" s="1"/>
  <c r="U121" i="7"/>
  <c r="G121" i="7"/>
  <c r="AA120" i="7"/>
  <c r="U120" i="7"/>
  <c r="G120" i="7"/>
  <c r="G119" i="7"/>
  <c r="AA118" i="7"/>
  <c r="AO118" i="7" s="1"/>
  <c r="U118" i="7"/>
  <c r="G118" i="7"/>
  <c r="AN117" i="7"/>
  <c r="AM117" i="7"/>
  <c r="AL117" i="7"/>
  <c r="AK117" i="7"/>
  <c r="AJ117" i="7"/>
  <c r="AI117" i="7"/>
  <c r="AH117" i="7"/>
  <c r="AG117" i="7"/>
  <c r="AF117" i="7"/>
  <c r="AE117" i="7"/>
  <c r="AD117" i="7"/>
  <c r="AC117" i="7"/>
  <c r="AB117" i="7"/>
  <c r="AO117" i="7" s="1"/>
  <c r="AA117" i="7"/>
  <c r="X117" i="7"/>
  <c r="W117" i="7"/>
  <c r="T117" i="7"/>
  <c r="S117" i="7"/>
  <c r="R117" i="7"/>
  <c r="Q117" i="7"/>
  <c r="P117" i="7"/>
  <c r="O117" i="7"/>
  <c r="N117" i="7"/>
  <c r="M117" i="7"/>
  <c r="L117" i="7"/>
  <c r="K117" i="7"/>
  <c r="J117" i="7"/>
  <c r="I117" i="7"/>
  <c r="U117" i="7" s="1"/>
  <c r="H117" i="7"/>
  <c r="D117" i="7"/>
  <c r="C117" i="7"/>
  <c r="G117" i="7" s="1"/>
  <c r="AN116" i="7"/>
  <c r="AM116" i="7"/>
  <c r="AL116" i="7"/>
  <c r="AK116" i="7"/>
  <c r="AJ116" i="7"/>
  <c r="AI116" i="7"/>
  <c r="AH116" i="7"/>
  <c r="AG116" i="7"/>
  <c r="AF116" i="7"/>
  <c r="AE116" i="7"/>
  <c r="AD116" i="7"/>
  <c r="AC116" i="7"/>
  <c r="AB116" i="7"/>
  <c r="AA116" i="7"/>
  <c r="AO116" i="7" s="1"/>
  <c r="X116" i="7"/>
  <c r="W116" i="7"/>
  <c r="T116" i="7"/>
  <c r="S116" i="7"/>
  <c r="R116" i="7"/>
  <c r="Q116" i="7"/>
  <c r="P116" i="7"/>
  <c r="O116" i="7"/>
  <c r="N116" i="7"/>
  <c r="M116" i="7"/>
  <c r="L116" i="7"/>
  <c r="K116" i="7"/>
  <c r="J116" i="7"/>
  <c r="I116" i="7"/>
  <c r="H116" i="7"/>
  <c r="G116" i="7"/>
  <c r="D116" i="7"/>
  <c r="C116" i="7"/>
  <c r="G115" i="7"/>
  <c r="AH114" i="7"/>
  <c r="Y114" i="7"/>
  <c r="S114" i="7"/>
  <c r="K114" i="7"/>
  <c r="F114" i="7"/>
  <c r="C114" i="7"/>
  <c r="G114" i="7" s="1"/>
  <c r="AN113" i="7"/>
  <c r="AM113" i="7"/>
  <c r="AL113" i="7"/>
  <c r="AK113" i="7"/>
  <c r="AJ113" i="7"/>
  <c r="AI113" i="7"/>
  <c r="AH113" i="7"/>
  <c r="AG113" i="7"/>
  <c r="AG114" i="7" s="1"/>
  <c r="AF113" i="7"/>
  <c r="AE113" i="7"/>
  <c r="AD113" i="7"/>
  <c r="AC113" i="7"/>
  <c r="AB113" i="7"/>
  <c r="X113" i="7"/>
  <c r="AA113" i="7" s="1"/>
  <c r="W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U113" i="7" s="1"/>
  <c r="H113" i="7"/>
  <c r="D113" i="7"/>
  <c r="C113" i="7"/>
  <c r="G113" i="7" s="1"/>
  <c r="AN112" i="7"/>
  <c r="AM112" i="7"/>
  <c r="AM114" i="7" s="1"/>
  <c r="AL112" i="7"/>
  <c r="AL114" i="7" s="1"/>
  <c r="AK112" i="7"/>
  <c r="AJ112" i="7"/>
  <c r="AI112" i="7"/>
  <c r="AI114" i="7" s="1"/>
  <c r="AH112" i="7"/>
  <c r="AG112" i="7"/>
  <c r="AF112" i="7"/>
  <c r="AE112" i="7"/>
  <c r="AE114" i="7" s="1"/>
  <c r="AD112" i="7"/>
  <c r="AD114" i="7" s="1"/>
  <c r="AC112" i="7"/>
  <c r="AB112" i="7"/>
  <c r="AA112" i="7"/>
  <c r="X112" i="7"/>
  <c r="X114" i="7" s="1"/>
  <c r="W112" i="7"/>
  <c r="W114" i="7" s="1"/>
  <c r="T112" i="7"/>
  <c r="T114" i="7" s="1"/>
  <c r="S112" i="7"/>
  <c r="R112" i="7"/>
  <c r="Q112" i="7"/>
  <c r="P112" i="7"/>
  <c r="P114" i="7" s="1"/>
  <c r="O112" i="7"/>
  <c r="O114" i="7" s="1"/>
  <c r="N112" i="7"/>
  <c r="M112" i="7"/>
  <c r="L112" i="7"/>
  <c r="L114" i="7" s="1"/>
  <c r="K112" i="7"/>
  <c r="J112" i="7"/>
  <c r="I112" i="7"/>
  <c r="H112" i="7"/>
  <c r="H114" i="7" s="1"/>
  <c r="G112" i="7"/>
  <c r="D112" i="7"/>
  <c r="D114" i="7" s="1"/>
  <c r="C112" i="7"/>
  <c r="G111" i="7"/>
  <c r="AO110" i="7"/>
  <c r="AA110" i="7"/>
  <c r="G110" i="7"/>
  <c r="U110" i="7" s="1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O109" i="7" s="1"/>
  <c r="AB109" i="7"/>
  <c r="X109" i="7"/>
  <c r="AA109" i="7" s="1"/>
  <c r="W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U109" i="7" s="1"/>
  <c r="D109" i="7"/>
  <c r="C109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D108" i="7"/>
  <c r="C108" i="7"/>
  <c r="G107" i="7"/>
  <c r="AQ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X106" i="7"/>
  <c r="AA106" i="7" s="1"/>
  <c r="AO106" i="7" s="1"/>
  <c r="W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D106" i="7"/>
  <c r="C106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AO105" i="7" s="1"/>
  <c r="X105" i="7"/>
  <c r="W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D105" i="7"/>
  <c r="C105" i="7"/>
  <c r="G105" i="7" s="1"/>
  <c r="U105" i="7" s="1"/>
  <c r="G104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AB103" i="7"/>
  <c r="AA103" i="7"/>
  <c r="AO103" i="7" s="1"/>
  <c r="X103" i="7"/>
  <c r="W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U103" i="7" s="1"/>
  <c r="D103" i="7"/>
  <c r="C103" i="7"/>
  <c r="G102" i="7"/>
  <c r="G101" i="7"/>
  <c r="AO100" i="7"/>
  <c r="AA100" i="7"/>
  <c r="G100" i="7"/>
  <c r="U100" i="7" s="1"/>
  <c r="G99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AO98" i="7" s="1"/>
  <c r="X98" i="7"/>
  <c r="W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D98" i="7"/>
  <c r="C98" i="7"/>
  <c r="G98" i="7" s="1"/>
  <c r="U98" i="7" s="1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X97" i="7"/>
  <c r="AA97" i="7" s="1"/>
  <c r="AO97" i="7" s="1"/>
  <c r="W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D97" i="7"/>
  <c r="C97" i="7"/>
  <c r="G96" i="7"/>
  <c r="U96" i="7" s="1"/>
  <c r="AL95" i="7"/>
  <c r="AD95" i="7"/>
  <c r="Z95" i="7"/>
  <c r="Z142" i="7" s="1"/>
  <c r="Z144" i="7" s="1"/>
  <c r="Y95" i="7"/>
  <c r="Y142" i="7" s="1"/>
  <c r="Y144" i="7" s="1"/>
  <c r="T95" i="7"/>
  <c r="L95" i="7"/>
  <c r="F95" i="7"/>
  <c r="G94" i="7"/>
  <c r="AN93" i="7"/>
  <c r="AM93" i="7"/>
  <c r="AL93" i="7"/>
  <c r="AK93" i="7"/>
  <c r="AJ93" i="7"/>
  <c r="AI93" i="7"/>
  <c r="AH93" i="7"/>
  <c r="AH95" i="7" s="1"/>
  <c r="AG93" i="7"/>
  <c r="AF93" i="7"/>
  <c r="AE93" i="7"/>
  <c r="AD93" i="7"/>
  <c r="AC93" i="7"/>
  <c r="AB93" i="7"/>
  <c r="AA93" i="7"/>
  <c r="AO93" i="7" s="1"/>
  <c r="X93" i="7"/>
  <c r="W93" i="7"/>
  <c r="T93" i="7"/>
  <c r="S93" i="7"/>
  <c r="S95" i="7" s="1"/>
  <c r="R93" i="7"/>
  <c r="Q93" i="7"/>
  <c r="P93" i="7"/>
  <c r="P95" i="7" s="1"/>
  <c r="O93" i="7"/>
  <c r="O95" i="7" s="1"/>
  <c r="N93" i="7"/>
  <c r="M93" i="7"/>
  <c r="L93" i="7"/>
  <c r="K93" i="7"/>
  <c r="K95" i="7" s="1"/>
  <c r="J93" i="7"/>
  <c r="I93" i="7"/>
  <c r="H93" i="7"/>
  <c r="H95" i="7" s="1"/>
  <c r="G93" i="7"/>
  <c r="U93" i="7" s="1"/>
  <c r="D93" i="7"/>
  <c r="C93" i="7"/>
  <c r="AN92" i="7"/>
  <c r="AN95" i="7" s="1"/>
  <c r="AM92" i="7"/>
  <c r="AL92" i="7"/>
  <c r="AK92" i="7"/>
  <c r="AK95" i="7" s="1"/>
  <c r="AJ92" i="7"/>
  <c r="AJ95" i="7" s="1"/>
  <c r="AI92" i="7"/>
  <c r="AH92" i="7"/>
  <c r="AG92" i="7"/>
  <c r="AG95" i="7" s="1"/>
  <c r="AF92" i="7"/>
  <c r="AF95" i="7" s="1"/>
  <c r="AE92" i="7"/>
  <c r="AD92" i="7"/>
  <c r="AC92" i="7"/>
  <c r="AC95" i="7" s="1"/>
  <c r="AB92" i="7"/>
  <c r="AB95" i="7" s="1"/>
  <c r="X92" i="7"/>
  <c r="X95" i="7" s="1"/>
  <c r="W92" i="7"/>
  <c r="W95" i="7" s="1"/>
  <c r="T92" i="7"/>
  <c r="S92" i="7"/>
  <c r="R92" i="7"/>
  <c r="R95" i="7" s="1"/>
  <c r="Q92" i="7"/>
  <c r="Q95" i="7" s="1"/>
  <c r="P92" i="7"/>
  <c r="O92" i="7"/>
  <c r="N92" i="7"/>
  <c r="N95" i="7" s="1"/>
  <c r="M92" i="7"/>
  <c r="M95" i="7" s="1"/>
  <c r="L92" i="7"/>
  <c r="K92" i="7"/>
  <c r="J92" i="7"/>
  <c r="J95" i="7" s="1"/>
  <c r="I92" i="7"/>
  <c r="I95" i="7" s="1"/>
  <c r="H92" i="7"/>
  <c r="D92" i="7"/>
  <c r="D95" i="7" s="1"/>
  <c r="C92" i="7"/>
  <c r="G92" i="7" s="1"/>
  <c r="G91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AB90" i="7"/>
  <c r="AA90" i="7"/>
  <c r="X90" i="7"/>
  <c r="W90" i="7"/>
  <c r="T90" i="7"/>
  <c r="S90" i="7"/>
  <c r="R90" i="7"/>
  <c r="Q90" i="7"/>
  <c r="P90" i="7"/>
  <c r="O90" i="7"/>
  <c r="N90" i="7"/>
  <c r="M90" i="7"/>
  <c r="L90" i="7"/>
  <c r="K90" i="7"/>
  <c r="J90" i="7"/>
  <c r="I90" i="7"/>
  <c r="U90" i="7" s="1"/>
  <c r="H90" i="7"/>
  <c r="D90" i="7"/>
  <c r="C90" i="7"/>
  <c r="G90" i="7" s="1"/>
  <c r="AO89" i="7"/>
  <c r="AA89" i="7"/>
  <c r="G89" i="7"/>
  <c r="U89" i="7" s="1"/>
  <c r="AO88" i="7"/>
  <c r="AA88" i="7"/>
  <c r="G88" i="7"/>
  <c r="U88" i="7" s="1"/>
  <c r="G87" i="7"/>
  <c r="G86" i="7"/>
  <c r="G85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O84" i="7" s="1"/>
  <c r="AA84" i="7"/>
  <c r="X84" i="7"/>
  <c r="W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D84" i="7"/>
  <c r="C84" i="7"/>
  <c r="G84" i="7" s="1"/>
  <c r="U84" i="7" s="1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X83" i="7"/>
  <c r="AA83" i="7" s="1"/>
  <c r="AO83" i="7" s="1"/>
  <c r="W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U83" i="7" s="1"/>
  <c r="D83" i="7"/>
  <c r="C83" i="7"/>
  <c r="C76" i="7"/>
  <c r="AA70" i="7"/>
  <c r="G70" i="7"/>
  <c r="S68" i="7"/>
  <c r="R68" i="7"/>
  <c r="Q68" i="7"/>
  <c r="P68" i="7"/>
  <c r="O68" i="7"/>
  <c r="N68" i="7"/>
  <c r="M68" i="7"/>
  <c r="L68" i="7"/>
  <c r="K68" i="7"/>
  <c r="J68" i="7"/>
  <c r="I68" i="7"/>
  <c r="H68" i="7"/>
  <c r="AM64" i="7"/>
  <c r="AL64" i="7"/>
  <c r="AE64" i="7"/>
  <c r="AD64" i="7"/>
  <c r="Z64" i="7"/>
  <c r="Z66" i="7" s="1"/>
  <c r="Z143" i="7" s="1"/>
  <c r="Y64" i="7"/>
  <c r="W64" i="7"/>
  <c r="K64" i="7"/>
  <c r="F64" i="7"/>
  <c r="E64" i="7"/>
  <c r="E66" i="7" s="1"/>
  <c r="D64" i="7"/>
  <c r="C64" i="7"/>
  <c r="AA63" i="7"/>
  <c r="AO63" i="7" s="1"/>
  <c r="T63" i="7"/>
  <c r="T64" i="7" s="1"/>
  <c r="S63" i="7"/>
  <c r="S64" i="7" s="1"/>
  <c r="R63" i="7"/>
  <c r="R64" i="7" s="1"/>
  <c r="Q63" i="7"/>
  <c r="Q64" i="7" s="1"/>
  <c r="P63" i="7"/>
  <c r="P64" i="7" s="1"/>
  <c r="O63" i="7"/>
  <c r="O64" i="7" s="1"/>
  <c r="N63" i="7"/>
  <c r="N64" i="7" s="1"/>
  <c r="M63" i="7"/>
  <c r="M64" i="7" s="1"/>
  <c r="L63" i="7"/>
  <c r="L64" i="7" s="1"/>
  <c r="K63" i="7"/>
  <c r="J63" i="7"/>
  <c r="J64" i="7" s="1"/>
  <c r="I63" i="7"/>
  <c r="I64" i="7" s="1"/>
  <c r="H63" i="7"/>
  <c r="H64" i="7" s="1"/>
  <c r="C63" i="7"/>
  <c r="G63" i="7" s="1"/>
  <c r="U63" i="7" s="1"/>
  <c r="AA62" i="7"/>
  <c r="AO62" i="7" s="1"/>
  <c r="G62" i="7"/>
  <c r="U62" i="7" s="1"/>
  <c r="AN61" i="7"/>
  <c r="AN64" i="7" s="1"/>
  <c r="AM61" i="7"/>
  <c r="AL61" i="7"/>
  <c r="AK61" i="7"/>
  <c r="AK64" i="7" s="1"/>
  <c r="AJ61" i="7"/>
  <c r="AJ64" i="7" s="1"/>
  <c r="AI61" i="7"/>
  <c r="AI64" i="7" s="1"/>
  <c r="AH61" i="7"/>
  <c r="AH64" i="7" s="1"/>
  <c r="AG61" i="7"/>
  <c r="AG64" i="7" s="1"/>
  <c r="AF61" i="7"/>
  <c r="AF64" i="7" s="1"/>
  <c r="AE61" i="7"/>
  <c r="AD61" i="7"/>
  <c r="AC61" i="7"/>
  <c r="AC64" i="7" s="1"/>
  <c r="AB61" i="7"/>
  <c r="AB64" i="7" s="1"/>
  <c r="X61" i="7"/>
  <c r="X64" i="7" s="1"/>
  <c r="W61" i="7"/>
  <c r="U61" i="7"/>
  <c r="G61" i="7"/>
  <c r="AA60" i="7"/>
  <c r="AO60" i="7" s="1"/>
  <c r="U60" i="7"/>
  <c r="G60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AO59" i="7" s="1"/>
  <c r="X59" i="7"/>
  <c r="W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D59" i="7"/>
  <c r="C59" i="7"/>
  <c r="G59" i="7" s="1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X58" i="7"/>
  <c r="AA58" i="7" s="1"/>
  <c r="AO58" i="7" s="1"/>
  <c r="W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D58" i="7"/>
  <c r="C58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AO57" i="7" s="1"/>
  <c r="X57" i="7"/>
  <c r="W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D57" i="7"/>
  <c r="C57" i="7"/>
  <c r="G57" i="7" s="1"/>
  <c r="U57" i="7" s="1"/>
  <c r="AA56" i="7"/>
  <c r="G56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AO55" i="7" s="1"/>
  <c r="X55" i="7"/>
  <c r="W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D55" i="7"/>
  <c r="C55" i="7"/>
  <c r="G55" i="7" s="1"/>
  <c r="AM54" i="7"/>
  <c r="AL54" i="7"/>
  <c r="AK54" i="7"/>
  <c r="AJ54" i="7"/>
  <c r="AI54" i="7"/>
  <c r="AH54" i="7"/>
  <c r="AG54" i="7"/>
  <c r="AF54" i="7"/>
  <c r="AE54" i="7"/>
  <c r="AD54" i="7"/>
  <c r="AC54" i="7"/>
  <c r="AB54" i="7"/>
  <c r="W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U54" i="7" s="1"/>
  <c r="C54" i="7"/>
  <c r="AA53" i="7"/>
  <c r="G53" i="7"/>
  <c r="Y52" i="7"/>
  <c r="S52" i="7"/>
  <c r="O52" i="7"/>
  <c r="K52" i="7"/>
  <c r="F52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W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C51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W50" i="7"/>
  <c r="S50" i="7"/>
  <c r="R50" i="7"/>
  <c r="Q50" i="7"/>
  <c r="P50" i="7"/>
  <c r="O50" i="7"/>
  <c r="N50" i="7"/>
  <c r="M50" i="7"/>
  <c r="L50" i="7"/>
  <c r="K50" i="7"/>
  <c r="J50" i="7"/>
  <c r="I50" i="7"/>
  <c r="H50" i="7"/>
  <c r="C50" i="7"/>
  <c r="G50" i="7" s="1"/>
  <c r="U50" i="7" s="1"/>
  <c r="AM49" i="7"/>
  <c r="AL49" i="7"/>
  <c r="AL52" i="7" s="1"/>
  <c r="AK49" i="7"/>
  <c r="AK52" i="7" s="1"/>
  <c r="AJ49" i="7"/>
  <c r="AI49" i="7"/>
  <c r="AH49" i="7"/>
  <c r="AH52" i="7" s="1"/>
  <c r="AG49" i="7"/>
  <c r="AG52" i="7" s="1"/>
  <c r="AF49" i="7"/>
  <c r="AE49" i="7"/>
  <c r="AD49" i="7"/>
  <c r="AD52" i="7" s="1"/>
  <c r="AC49" i="7"/>
  <c r="AC52" i="7" s="1"/>
  <c r="AB49" i="7"/>
  <c r="W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C49" i="7"/>
  <c r="AM48" i="7"/>
  <c r="AL48" i="7"/>
  <c r="AK48" i="7"/>
  <c r="AJ48" i="7"/>
  <c r="AJ52" i="7" s="1"/>
  <c r="AI48" i="7"/>
  <c r="AH48" i="7"/>
  <c r="AG48" i="7"/>
  <c r="AF48" i="7"/>
  <c r="AF52" i="7" s="1"/>
  <c r="AE48" i="7"/>
  <c r="AD48" i="7"/>
  <c r="AC48" i="7"/>
  <c r="AB48" i="7"/>
  <c r="AB52" i="7" s="1"/>
  <c r="W48" i="7"/>
  <c r="W52" i="7" s="1"/>
  <c r="S48" i="7"/>
  <c r="R48" i="7"/>
  <c r="Q48" i="7"/>
  <c r="Q52" i="7" s="1"/>
  <c r="P48" i="7"/>
  <c r="P52" i="7" s="1"/>
  <c r="O48" i="7"/>
  <c r="N48" i="7"/>
  <c r="M48" i="7"/>
  <c r="M52" i="7" s="1"/>
  <c r="L48" i="7"/>
  <c r="L52" i="7" s="1"/>
  <c r="K48" i="7"/>
  <c r="J48" i="7"/>
  <c r="I48" i="7"/>
  <c r="I52" i="7" s="1"/>
  <c r="H48" i="7"/>
  <c r="H52" i="7" s="1"/>
  <c r="C48" i="7"/>
  <c r="G48" i="7" s="1"/>
  <c r="AA47" i="7"/>
  <c r="G47" i="7"/>
  <c r="U47" i="7" s="1"/>
  <c r="AA46" i="7"/>
  <c r="G46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X45" i="7"/>
  <c r="AA45" i="7" s="1"/>
  <c r="W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U45" i="7" s="1"/>
  <c r="D45" i="7"/>
  <c r="C45" i="7"/>
  <c r="AA44" i="7"/>
  <c r="G44" i="7"/>
  <c r="AH43" i="7"/>
  <c r="Y43" i="7"/>
  <c r="Y66" i="7" s="1"/>
  <c r="T43" i="7"/>
  <c r="P43" i="7"/>
  <c r="L43" i="7"/>
  <c r="H43" i="7"/>
  <c r="F43" i="7"/>
  <c r="C43" i="7"/>
  <c r="G43" i="7" s="1"/>
  <c r="U43" i="7" s="1"/>
  <c r="AN42" i="7"/>
  <c r="AM42" i="7"/>
  <c r="AM43" i="7" s="1"/>
  <c r="AL42" i="7"/>
  <c r="AL43" i="7" s="1"/>
  <c r="AK42" i="7"/>
  <c r="AJ42" i="7"/>
  <c r="AI42" i="7"/>
  <c r="AI43" i="7" s="1"/>
  <c r="AH42" i="7"/>
  <c r="AG42" i="7"/>
  <c r="AF42" i="7"/>
  <c r="AE42" i="7"/>
  <c r="AE43" i="7" s="1"/>
  <c r="AD42" i="7"/>
  <c r="AD43" i="7" s="1"/>
  <c r="AC42" i="7"/>
  <c r="AB42" i="7"/>
  <c r="X42" i="7"/>
  <c r="AA42" i="7" s="1"/>
  <c r="W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U42" i="7" s="1"/>
  <c r="D42" i="7"/>
  <c r="C42" i="7"/>
  <c r="AN41" i="7"/>
  <c r="AN43" i="7" s="1"/>
  <c r="AM41" i="7"/>
  <c r="AL41" i="7"/>
  <c r="AK41" i="7"/>
  <c r="AK43" i="7" s="1"/>
  <c r="AJ41" i="7"/>
  <c r="AJ43" i="7" s="1"/>
  <c r="AI41" i="7"/>
  <c r="AH41" i="7"/>
  <c r="AG41" i="7"/>
  <c r="AG43" i="7" s="1"/>
  <c r="AF41" i="7"/>
  <c r="AF43" i="7" s="1"/>
  <c r="AE41" i="7"/>
  <c r="AD41" i="7"/>
  <c r="AC41" i="7"/>
  <c r="AC43" i="7" s="1"/>
  <c r="AB41" i="7"/>
  <c r="AB43" i="7" s="1"/>
  <c r="X41" i="7"/>
  <c r="X43" i="7" s="1"/>
  <c r="AA43" i="7" s="1"/>
  <c r="W41" i="7"/>
  <c r="W43" i="7" s="1"/>
  <c r="T41" i="7"/>
  <c r="S41" i="7"/>
  <c r="S43" i="7" s="1"/>
  <c r="R41" i="7"/>
  <c r="R43" i="7" s="1"/>
  <c r="Q41" i="7"/>
  <c r="Q43" i="7" s="1"/>
  <c r="P41" i="7"/>
  <c r="O41" i="7"/>
  <c r="O43" i="7" s="1"/>
  <c r="N41" i="7"/>
  <c r="N43" i="7" s="1"/>
  <c r="M41" i="7"/>
  <c r="M43" i="7" s="1"/>
  <c r="L41" i="7"/>
  <c r="K41" i="7"/>
  <c r="K43" i="7" s="1"/>
  <c r="J41" i="7"/>
  <c r="J43" i="7" s="1"/>
  <c r="I41" i="7"/>
  <c r="I43" i="7" s="1"/>
  <c r="H41" i="7"/>
  <c r="D41" i="7"/>
  <c r="D43" i="7" s="1"/>
  <c r="C41" i="7"/>
  <c r="G41" i="7" s="1"/>
  <c r="AA40" i="7"/>
  <c r="G40" i="7"/>
  <c r="AA39" i="7"/>
  <c r="G39" i="7"/>
  <c r="AA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U38" i="7" s="1"/>
  <c r="D38" i="7"/>
  <c r="C38" i="7"/>
  <c r="AA37" i="7"/>
  <c r="G37" i="7"/>
  <c r="AO36" i="7"/>
  <c r="AA36" i="7"/>
  <c r="G36" i="7"/>
  <c r="U36" i="7" s="1"/>
  <c r="AO35" i="7"/>
  <c r="AA35" i="7"/>
  <c r="G35" i="7"/>
  <c r="U35" i="7" s="1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X34" i="7"/>
  <c r="AA34" i="7" s="1"/>
  <c r="AO34" i="7" s="1"/>
  <c r="W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U34" i="7" s="1"/>
  <c r="D34" i="7"/>
  <c r="C34" i="7"/>
  <c r="AN33" i="7"/>
  <c r="AJ33" i="7"/>
  <c r="Y33" i="7"/>
  <c r="W33" i="7"/>
  <c r="W66" i="7" s="1"/>
  <c r="R33" i="7"/>
  <c r="N33" i="7"/>
  <c r="J33" i="7"/>
  <c r="F33" i="7"/>
  <c r="F66" i="7" s="1"/>
  <c r="AN32" i="7"/>
  <c r="AM32" i="7"/>
  <c r="AL32" i="7"/>
  <c r="AK32" i="7"/>
  <c r="AK33" i="7" s="1"/>
  <c r="AJ32" i="7"/>
  <c r="AI32" i="7"/>
  <c r="AH32" i="7"/>
  <c r="AG32" i="7"/>
  <c r="AG33" i="7" s="1"/>
  <c r="AF32" i="7"/>
  <c r="AF33" i="7" s="1"/>
  <c r="AF66" i="7" s="1"/>
  <c r="AE32" i="7"/>
  <c r="AD32" i="7"/>
  <c r="AC32" i="7"/>
  <c r="AC33" i="7" s="1"/>
  <c r="AB32" i="7"/>
  <c r="AB33" i="7" s="1"/>
  <c r="AB66" i="7" s="1"/>
  <c r="X32" i="7"/>
  <c r="AA32" i="7" s="1"/>
  <c r="W32" i="7"/>
  <c r="T32" i="7"/>
  <c r="S32" i="7"/>
  <c r="R32" i="7"/>
  <c r="Q32" i="7"/>
  <c r="P32" i="7"/>
  <c r="O32" i="7"/>
  <c r="N32" i="7"/>
  <c r="M32" i="7"/>
  <c r="L32" i="7"/>
  <c r="K32" i="7"/>
  <c r="J32" i="7"/>
  <c r="I32" i="7"/>
  <c r="U32" i="7" s="1"/>
  <c r="H32" i="7"/>
  <c r="D32" i="7"/>
  <c r="C32" i="7"/>
  <c r="G32" i="7" s="1"/>
  <c r="AN31" i="7"/>
  <c r="AM31" i="7"/>
  <c r="AM33" i="7" s="1"/>
  <c r="AL31" i="7"/>
  <c r="AL33" i="7" s="1"/>
  <c r="AK31" i="7"/>
  <c r="AJ31" i="7"/>
  <c r="AI31" i="7"/>
  <c r="AI33" i="7" s="1"/>
  <c r="AH31" i="7"/>
  <c r="AH33" i="7" s="1"/>
  <c r="AG31" i="7"/>
  <c r="AF31" i="7"/>
  <c r="AE31" i="7"/>
  <c r="AE33" i="7" s="1"/>
  <c r="AD31" i="7"/>
  <c r="AD33" i="7" s="1"/>
  <c r="AC31" i="7"/>
  <c r="AB31" i="7"/>
  <c r="X31" i="7"/>
  <c r="W31" i="7"/>
  <c r="T31" i="7"/>
  <c r="T33" i="7" s="1"/>
  <c r="S31" i="7"/>
  <c r="S33" i="7" s="1"/>
  <c r="S66" i="7" s="1"/>
  <c r="R31" i="7"/>
  <c r="Q31" i="7"/>
  <c r="P31" i="7"/>
  <c r="P33" i="7" s="1"/>
  <c r="O31" i="7"/>
  <c r="O33" i="7" s="1"/>
  <c r="O66" i="7" s="1"/>
  <c r="N31" i="7"/>
  <c r="M31" i="7"/>
  <c r="L31" i="7"/>
  <c r="L33" i="7" s="1"/>
  <c r="K31" i="7"/>
  <c r="K33" i="7" s="1"/>
  <c r="K66" i="7" s="1"/>
  <c r="J31" i="7"/>
  <c r="I31" i="7"/>
  <c r="H31" i="7"/>
  <c r="H33" i="7" s="1"/>
  <c r="G31" i="7"/>
  <c r="U31" i="7" s="1"/>
  <c r="D31" i="7"/>
  <c r="D33" i="7" s="1"/>
  <c r="C31" i="7"/>
  <c r="AA30" i="7"/>
  <c r="G30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X29" i="7"/>
  <c r="AA29" i="7" s="1"/>
  <c r="W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U29" i="7" s="1"/>
  <c r="D29" i="7"/>
  <c r="C29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AO28" i="7" s="1"/>
  <c r="AA28" i="7"/>
  <c r="X28" i="7"/>
  <c r="W28" i="7"/>
  <c r="T28" i="7"/>
  <c r="S28" i="7"/>
  <c r="R28" i="7"/>
  <c r="Q28" i="7"/>
  <c r="P28" i="7"/>
  <c r="O28" i="7"/>
  <c r="N28" i="7"/>
  <c r="M28" i="7"/>
  <c r="L28" i="7"/>
  <c r="K28" i="7"/>
  <c r="J28" i="7"/>
  <c r="I28" i="7"/>
  <c r="U28" i="7" s="1"/>
  <c r="H28" i="7"/>
  <c r="C28" i="7"/>
  <c r="G28" i="7" s="1"/>
  <c r="AN27" i="7"/>
  <c r="AM27" i="7"/>
  <c r="AL27" i="7"/>
  <c r="AK27" i="7"/>
  <c r="AJ27" i="7"/>
  <c r="AI27" i="7"/>
  <c r="AH27" i="7"/>
  <c r="AG27" i="7"/>
  <c r="AF27" i="7"/>
  <c r="AE27" i="7"/>
  <c r="AD27" i="7"/>
  <c r="AC27" i="7"/>
  <c r="AO27" i="7" s="1"/>
  <c r="AB27" i="7"/>
  <c r="X27" i="7"/>
  <c r="AA27" i="7" s="1"/>
  <c r="W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U27" i="7" s="1"/>
  <c r="D27" i="7"/>
  <c r="C27" i="7"/>
  <c r="AA26" i="7"/>
  <c r="AO26" i="7" s="1"/>
  <c r="U26" i="7"/>
  <c r="G26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X25" i="7"/>
  <c r="AA25" i="7" s="1"/>
  <c r="W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U25" i="7" s="1"/>
  <c r="D25" i="7"/>
  <c r="C25" i="7"/>
  <c r="AA24" i="7"/>
  <c r="G24" i="7"/>
  <c r="AA23" i="7"/>
  <c r="G23" i="7"/>
  <c r="AA22" i="7"/>
  <c r="AO22" i="7" s="1"/>
  <c r="G22" i="7"/>
  <c r="U22" i="7" s="1"/>
  <c r="AN21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AO21" i="7" s="1"/>
  <c r="AA21" i="7"/>
  <c r="X21" i="7"/>
  <c r="W21" i="7"/>
  <c r="T21" i="7"/>
  <c r="S21" i="7"/>
  <c r="R21" i="7"/>
  <c r="Q21" i="7"/>
  <c r="P21" i="7"/>
  <c r="O21" i="7"/>
  <c r="N21" i="7"/>
  <c r="M21" i="7"/>
  <c r="L21" i="7"/>
  <c r="K21" i="7"/>
  <c r="J21" i="7"/>
  <c r="I21" i="7"/>
  <c r="U21" i="7" s="1"/>
  <c r="H21" i="7"/>
  <c r="D21" i="7"/>
  <c r="C21" i="7"/>
  <c r="G21" i="7" s="1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X20" i="7"/>
  <c r="AA20" i="7" s="1"/>
  <c r="AO20" i="7" s="1"/>
  <c r="W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U20" i="7" s="1"/>
  <c r="D20" i="7"/>
  <c r="C20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X19" i="7"/>
  <c r="AA19" i="7" s="1"/>
  <c r="AO19" i="7" s="1"/>
  <c r="W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D19" i="7"/>
  <c r="C19" i="7"/>
  <c r="G19" i="7" s="1"/>
  <c r="U19" i="7" s="1"/>
  <c r="AA18" i="7"/>
  <c r="G18" i="7"/>
  <c r="U18" i="7" s="1"/>
  <c r="AA17" i="7"/>
  <c r="G17" i="7"/>
  <c r="AA16" i="7"/>
  <c r="G16" i="7"/>
  <c r="AO15" i="7"/>
  <c r="AA15" i="7"/>
  <c r="G15" i="7"/>
  <c r="U15" i="7" s="1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X14" i="7"/>
  <c r="AA14" i="7" s="1"/>
  <c r="AO14" i="7" s="1"/>
  <c r="W14" i="7"/>
  <c r="G14" i="7"/>
  <c r="U14" i="7" s="1"/>
  <c r="AA13" i="7"/>
  <c r="AO13" i="7" s="1"/>
  <c r="G13" i="7"/>
  <c r="U13" i="7" s="1"/>
  <c r="AA12" i="7"/>
  <c r="AO12" i="7" s="1"/>
  <c r="G12" i="7"/>
  <c r="U12" i="7" s="1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X11" i="7"/>
  <c r="AA11" i="7" s="1"/>
  <c r="AO11" i="7" s="1"/>
  <c r="W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D11" i="7"/>
  <c r="C11" i="7"/>
  <c r="G11" i="7" s="1"/>
  <c r="U11" i="7" s="1"/>
  <c r="AA10" i="7"/>
  <c r="G10" i="7"/>
  <c r="AA9" i="7"/>
  <c r="G9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X8" i="7"/>
  <c r="AA8" i="7" s="1"/>
  <c r="W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U8" i="7" s="1"/>
  <c r="D8" i="7"/>
  <c r="C8" i="7"/>
  <c r="AA7" i="7"/>
  <c r="T7" i="7"/>
  <c r="S7" i="7"/>
  <c r="R7" i="7"/>
  <c r="Q7" i="7"/>
  <c r="P7" i="7"/>
  <c r="O7" i="7"/>
  <c r="N7" i="7"/>
  <c r="M7" i="7"/>
  <c r="L7" i="7"/>
  <c r="K7" i="7"/>
  <c r="J7" i="7"/>
  <c r="I7" i="7"/>
  <c r="U7" i="7" s="1"/>
  <c r="H7" i="7"/>
  <c r="D7" i="7"/>
  <c r="C7" i="7"/>
  <c r="G7" i="7" s="1"/>
  <c r="AA6" i="7"/>
  <c r="G6" i="7"/>
  <c r="AA5" i="7"/>
  <c r="G5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X4" i="7"/>
  <c r="AA4" i="7" s="1"/>
  <c r="W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U4" i="7" s="1"/>
  <c r="D4" i="7"/>
  <c r="C4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O3" i="7" s="1"/>
  <c r="AA3" i="7"/>
  <c r="X3" i="7"/>
  <c r="W3" i="7"/>
  <c r="T3" i="7"/>
  <c r="S3" i="7"/>
  <c r="R3" i="7"/>
  <c r="Q3" i="7"/>
  <c r="P3" i="7"/>
  <c r="O3" i="7"/>
  <c r="N3" i="7"/>
  <c r="M3" i="7"/>
  <c r="L3" i="7"/>
  <c r="K3" i="7"/>
  <c r="J3" i="7"/>
  <c r="I3" i="7"/>
  <c r="U3" i="7" s="1"/>
  <c r="H3" i="7"/>
  <c r="D3" i="7"/>
  <c r="C3" i="7"/>
  <c r="G3" i="7" s="1"/>
  <c r="G55" i="8" l="1"/>
  <c r="O168" i="8"/>
  <c r="O172" i="8" s="1"/>
  <c r="L143" i="8"/>
  <c r="L145" i="8" s="1"/>
  <c r="H143" i="8"/>
  <c r="H145" i="8" s="1"/>
  <c r="D143" i="8"/>
  <c r="D145" i="8" s="1"/>
  <c r="D168" i="8" s="1"/>
  <c r="D172" i="8" s="1"/>
  <c r="M54" i="8"/>
  <c r="M147" i="8" s="1"/>
  <c r="I54" i="8"/>
  <c r="I147" i="8" s="1"/>
  <c r="I168" i="8" s="1"/>
  <c r="I172" i="8" s="1"/>
  <c r="E54" i="8"/>
  <c r="E147" i="8" s="1"/>
  <c r="G54" i="8"/>
  <c r="G147" i="8" s="1"/>
  <c r="L54" i="8"/>
  <c r="L147" i="8" s="1"/>
  <c r="G168" i="8"/>
  <c r="G172" i="8" s="1"/>
  <c r="L168" i="8"/>
  <c r="L172" i="8" s="1"/>
  <c r="G143" i="8"/>
  <c r="G145" i="8" s="1"/>
  <c r="M143" i="8"/>
  <c r="M145" i="8" s="1"/>
  <c r="M168" i="8" s="1"/>
  <c r="M172" i="8" s="1"/>
  <c r="L48" i="8"/>
  <c r="L51" i="8" s="1"/>
  <c r="H48" i="8"/>
  <c r="H51" i="8" s="1"/>
  <c r="D48" i="8"/>
  <c r="D51" i="8" s="1"/>
  <c r="E48" i="8"/>
  <c r="E51" i="8" s="1"/>
  <c r="J48" i="8"/>
  <c r="J51" i="8" s="1"/>
  <c r="O48" i="8"/>
  <c r="O51" i="8" s="1"/>
  <c r="Q53" i="8"/>
  <c r="H54" i="8"/>
  <c r="H147" i="8" s="1"/>
  <c r="N54" i="8"/>
  <c r="H168" i="8"/>
  <c r="H172" i="8" s="1"/>
  <c r="I143" i="8"/>
  <c r="I145" i="8" s="1"/>
  <c r="N143" i="8"/>
  <c r="N145" i="8" s="1"/>
  <c r="F48" i="8"/>
  <c r="F51" i="8" s="1"/>
  <c r="K48" i="8"/>
  <c r="K51" i="8" s="1"/>
  <c r="M55" i="8"/>
  <c r="D54" i="8"/>
  <c r="D147" i="8" s="1"/>
  <c r="J54" i="8"/>
  <c r="O54" i="8"/>
  <c r="O147" i="8" s="1"/>
  <c r="E143" i="8"/>
  <c r="E145" i="8" s="1"/>
  <c r="E168" i="8" s="1"/>
  <c r="E172" i="8" s="1"/>
  <c r="J143" i="8"/>
  <c r="J145" i="8" s="1"/>
  <c r="O143" i="8"/>
  <c r="O145" i="8" s="1"/>
  <c r="M83" i="8"/>
  <c r="M87" i="8" s="1"/>
  <c r="G48" i="8"/>
  <c r="G51" i="8" s="1"/>
  <c r="G83" i="8" s="1"/>
  <c r="G87" i="8" s="1"/>
  <c r="M48" i="8"/>
  <c r="M51" i="8" s="1"/>
  <c r="F54" i="8"/>
  <c r="K54" i="8"/>
  <c r="K147" i="8" s="1"/>
  <c r="K168" i="8" s="1"/>
  <c r="K172" i="8" s="1"/>
  <c r="F143" i="8"/>
  <c r="F145" i="8" s="1"/>
  <c r="K143" i="8"/>
  <c r="K145" i="8" s="1"/>
  <c r="AB68" i="7"/>
  <c r="AF68" i="7"/>
  <c r="S151" i="7"/>
  <c r="AG66" i="7"/>
  <c r="F143" i="7"/>
  <c r="F151" i="7"/>
  <c r="F68" i="7"/>
  <c r="F71" i="7" s="1"/>
  <c r="AJ66" i="7"/>
  <c r="AG142" i="7"/>
  <c r="AG144" i="7" s="1"/>
  <c r="W155" i="7"/>
  <c r="AO8" i="7"/>
  <c r="H66" i="7"/>
  <c r="AO45" i="7"/>
  <c r="U49" i="7"/>
  <c r="AO136" i="7"/>
  <c r="J187" i="7"/>
  <c r="J191" i="7" s="1"/>
  <c r="J152" i="7"/>
  <c r="AA31" i="7"/>
  <c r="AO31" i="7" s="1"/>
  <c r="X33" i="7"/>
  <c r="AM66" i="7"/>
  <c r="R66" i="7"/>
  <c r="AO43" i="7"/>
  <c r="U48" i="7"/>
  <c r="U55" i="7"/>
  <c r="U59" i="7"/>
  <c r="G64" i="7"/>
  <c r="U64" i="7" s="1"/>
  <c r="H142" i="7"/>
  <c r="P142" i="7"/>
  <c r="AL142" i="7"/>
  <c r="AL144" i="7" s="1"/>
  <c r="R187" i="7"/>
  <c r="R191" i="7" s="1"/>
  <c r="R152" i="7"/>
  <c r="G186" i="7"/>
  <c r="U186" i="7" s="1"/>
  <c r="AC66" i="7"/>
  <c r="AK66" i="7"/>
  <c r="W151" i="7"/>
  <c r="W143" i="7"/>
  <c r="W68" i="7"/>
  <c r="W72" i="7" s="1"/>
  <c r="W149" i="7" s="1"/>
  <c r="W150" i="7" s="1"/>
  <c r="AO4" i="7"/>
  <c r="L66" i="7"/>
  <c r="P66" i="7"/>
  <c r="U41" i="7"/>
  <c r="U58" i="7"/>
  <c r="AH142" i="7"/>
  <c r="AH144" i="7" s="1"/>
  <c r="AO29" i="7"/>
  <c r="C33" i="7"/>
  <c r="I33" i="7"/>
  <c r="I66" i="7" s="1"/>
  <c r="M33" i="7"/>
  <c r="M66" i="7" s="1"/>
  <c r="Q33" i="7"/>
  <c r="Q66" i="7" s="1"/>
  <c r="AD66" i="7"/>
  <c r="AH66" i="7"/>
  <c r="AL66" i="7"/>
  <c r="AO32" i="7"/>
  <c r="N66" i="7"/>
  <c r="AO42" i="7"/>
  <c r="Y68" i="7"/>
  <c r="Y151" i="7"/>
  <c r="Y143" i="7"/>
  <c r="J52" i="7"/>
  <c r="J66" i="7" s="1"/>
  <c r="N52" i="7"/>
  <c r="R52" i="7"/>
  <c r="AE52" i="7"/>
  <c r="AE66" i="7" s="1"/>
  <c r="AI52" i="7"/>
  <c r="AI66" i="7" s="1"/>
  <c r="AM52" i="7"/>
  <c r="U51" i="7"/>
  <c r="U52" i="7" s="1"/>
  <c r="N142" i="7"/>
  <c r="K142" i="7"/>
  <c r="K151" i="7" s="1"/>
  <c r="O142" i="7"/>
  <c r="O143" i="7" s="1"/>
  <c r="S142" i="7"/>
  <c r="S143" i="7" s="1"/>
  <c r="L142" i="7"/>
  <c r="AD142" i="7"/>
  <c r="AD144" i="7" s="1"/>
  <c r="S187" i="7"/>
  <c r="S191" i="7" s="1"/>
  <c r="S152" i="7"/>
  <c r="C52" i="7"/>
  <c r="G52" i="7" s="1"/>
  <c r="F74" i="7"/>
  <c r="F73" i="7"/>
  <c r="U97" i="7"/>
  <c r="U106" i="7"/>
  <c r="I114" i="7"/>
  <c r="I142" i="7" s="1"/>
  <c r="Q114" i="7"/>
  <c r="Q142" i="7" s="1"/>
  <c r="AK114" i="7"/>
  <c r="AK142" i="7" s="1"/>
  <c r="AK144" i="7" s="1"/>
  <c r="N187" i="7"/>
  <c r="N191" i="7" s="1"/>
  <c r="N152" i="7"/>
  <c r="K187" i="7"/>
  <c r="K191" i="7" s="1"/>
  <c r="K152" i="7"/>
  <c r="E151" i="7"/>
  <c r="E143" i="7"/>
  <c r="E68" i="7"/>
  <c r="Z68" i="7"/>
  <c r="Z71" i="7" s="1"/>
  <c r="R142" i="7"/>
  <c r="J114" i="7"/>
  <c r="J142" i="7" s="1"/>
  <c r="N114" i="7"/>
  <c r="R114" i="7"/>
  <c r="U116" i="7"/>
  <c r="C166" i="7"/>
  <c r="AA191" i="7"/>
  <c r="AA152" i="7"/>
  <c r="Y216" i="7"/>
  <c r="U92" i="7"/>
  <c r="M114" i="7"/>
  <c r="M142" i="7" s="1"/>
  <c r="AC114" i="7"/>
  <c r="AC142" i="7" s="1"/>
  <c r="AC144" i="7" s="1"/>
  <c r="AA41" i="7"/>
  <c r="AO41" i="7" s="1"/>
  <c r="AA61" i="7"/>
  <c r="AO90" i="7"/>
  <c r="AE95" i="7"/>
  <c r="AE142" i="7" s="1"/>
  <c r="AE144" i="7" s="1"/>
  <c r="AI95" i="7"/>
  <c r="AI142" i="7" s="1"/>
  <c r="AI144" i="7" s="1"/>
  <c r="AM95" i="7"/>
  <c r="AM142" i="7" s="1"/>
  <c r="AM144" i="7" s="1"/>
  <c r="C95" i="7"/>
  <c r="U112" i="7"/>
  <c r="U114" i="7" s="1"/>
  <c r="AA114" i="7"/>
  <c r="AO112" i="7"/>
  <c r="G166" i="7"/>
  <c r="O166" i="7"/>
  <c r="G211" i="7"/>
  <c r="U194" i="7"/>
  <c r="AA216" i="7"/>
  <c r="Y215" i="7"/>
  <c r="AA215" i="7" s="1"/>
  <c r="AB114" i="7"/>
  <c r="AB142" i="7" s="1"/>
  <c r="AF114" i="7"/>
  <c r="AF142" i="7" s="1"/>
  <c r="AJ114" i="7"/>
  <c r="AJ142" i="7" s="1"/>
  <c r="AJ144" i="7" s="1"/>
  <c r="AN114" i="7"/>
  <c r="S150" i="7"/>
  <c r="AA92" i="7"/>
  <c r="I166" i="7"/>
  <c r="M166" i="7"/>
  <c r="Q166" i="7"/>
  <c r="U163" i="7"/>
  <c r="AA187" i="7"/>
  <c r="F168" i="8" l="1"/>
  <c r="F172" i="8" s="1"/>
  <c r="O83" i="8"/>
  <c r="H83" i="8"/>
  <c r="H87" i="8" s="1"/>
  <c r="J168" i="8"/>
  <c r="J172" i="8" s="1"/>
  <c r="D55" i="8"/>
  <c r="D83" i="8" s="1"/>
  <c r="D87" i="8" s="1"/>
  <c r="N147" i="8"/>
  <c r="N168" i="8" s="1"/>
  <c r="N172" i="8" s="1"/>
  <c r="N55" i="8"/>
  <c r="N83" i="8" s="1"/>
  <c r="N87" i="8" s="1"/>
  <c r="F147" i="8"/>
  <c r="F55" i="8"/>
  <c r="F83" i="8" s="1"/>
  <c r="F87" i="8" s="1"/>
  <c r="I55" i="8"/>
  <c r="I83" i="8" s="1"/>
  <c r="I87" i="8" s="1"/>
  <c r="L55" i="8"/>
  <c r="L83" i="8" s="1"/>
  <c r="L87" i="8" s="1"/>
  <c r="O55" i="8"/>
  <c r="J55" i="8"/>
  <c r="J83" i="8" s="1"/>
  <c r="J87" i="8" s="1"/>
  <c r="J147" i="8"/>
  <c r="E55" i="8"/>
  <c r="E83" i="8" s="1"/>
  <c r="E87" i="8" s="1"/>
  <c r="H55" i="8"/>
  <c r="K55" i="8"/>
  <c r="K83" i="8" s="1"/>
  <c r="K87" i="8" s="1"/>
  <c r="AF144" i="7"/>
  <c r="AF151" i="7"/>
  <c r="AF143" i="7"/>
  <c r="AI143" i="7"/>
  <c r="AI151" i="7"/>
  <c r="AI68" i="7"/>
  <c r="J143" i="7"/>
  <c r="J151" i="7"/>
  <c r="AB144" i="7"/>
  <c r="AB151" i="7"/>
  <c r="AB143" i="7"/>
  <c r="AE143" i="7"/>
  <c r="AE68" i="7"/>
  <c r="AE151" i="7"/>
  <c r="G187" i="7"/>
  <c r="G152" i="7"/>
  <c r="U166" i="7"/>
  <c r="C142" i="7"/>
  <c r="C144" i="7" s="1"/>
  <c r="G95" i="7"/>
  <c r="G142" i="7" s="1"/>
  <c r="AH68" i="7"/>
  <c r="AH151" i="7"/>
  <c r="AH143" i="7"/>
  <c r="AK151" i="7"/>
  <c r="AK68" i="7"/>
  <c r="AK143" i="7"/>
  <c r="R143" i="7"/>
  <c r="R151" i="7"/>
  <c r="AA33" i="7"/>
  <c r="AM150" i="7"/>
  <c r="N143" i="7"/>
  <c r="N151" i="7"/>
  <c r="L151" i="7"/>
  <c r="L143" i="7"/>
  <c r="AC151" i="7"/>
  <c r="AC68" i="7"/>
  <c r="AC143" i="7"/>
  <c r="S218" i="7"/>
  <c r="S222" i="7" s="1"/>
  <c r="Q187" i="7"/>
  <c r="Q191" i="7" s="1"/>
  <c r="Q152" i="7"/>
  <c r="U211" i="7"/>
  <c r="G216" i="7"/>
  <c r="AO114" i="7"/>
  <c r="AA64" i="7"/>
  <c r="AO64" i="7" s="1"/>
  <c r="AO61" i="7"/>
  <c r="AN54" i="7"/>
  <c r="AN51" i="7"/>
  <c r="X50" i="7"/>
  <c r="AA50" i="7" s="1"/>
  <c r="AO50" i="7" s="1"/>
  <c r="AN49" i="7"/>
  <c r="X48" i="7"/>
  <c r="X54" i="7"/>
  <c r="AA54" i="7" s="1"/>
  <c r="AO54" i="7" s="1"/>
  <c r="AN50" i="7"/>
  <c r="X49" i="7"/>
  <c r="AA49" i="7" s="1"/>
  <c r="AO49" i="7" s="1"/>
  <c r="F76" i="7"/>
  <c r="T54" i="7"/>
  <c r="T51" i="7"/>
  <c r="D50" i="7"/>
  <c r="T49" i="7"/>
  <c r="D48" i="7"/>
  <c r="D52" i="7" s="1"/>
  <c r="D66" i="7" s="1"/>
  <c r="X51" i="7"/>
  <c r="AA51" i="7" s="1"/>
  <c r="AO51" i="7" s="1"/>
  <c r="AN48" i="7"/>
  <c r="D49" i="7"/>
  <c r="D54" i="7"/>
  <c r="D51" i="7"/>
  <c r="T50" i="7"/>
  <c r="T48" i="7"/>
  <c r="T52" i="7" s="1"/>
  <c r="Q151" i="7"/>
  <c r="Q143" i="7"/>
  <c r="K143" i="7"/>
  <c r="H151" i="7"/>
  <c r="H143" i="7"/>
  <c r="O151" i="7"/>
  <c r="I187" i="7"/>
  <c r="I191" i="7" s="1"/>
  <c r="I152" i="7"/>
  <c r="I151" i="7"/>
  <c r="I143" i="7"/>
  <c r="P151" i="7"/>
  <c r="P143" i="7"/>
  <c r="AA95" i="7"/>
  <c r="AO92" i="7"/>
  <c r="AD151" i="7"/>
  <c r="AD143" i="7"/>
  <c r="AD68" i="7"/>
  <c r="C66" i="7"/>
  <c r="G33" i="7"/>
  <c r="AM143" i="7"/>
  <c r="AM151" i="7"/>
  <c r="AM68" i="7"/>
  <c r="AM72" i="7" s="1"/>
  <c r="AM149" i="7" s="1"/>
  <c r="M187" i="7"/>
  <c r="M191" i="7" s="1"/>
  <c r="M152" i="7"/>
  <c r="O187" i="7"/>
  <c r="O191" i="7" s="1"/>
  <c r="O152" i="7"/>
  <c r="U142" i="7"/>
  <c r="U144" i="7" s="1"/>
  <c r="C152" i="7"/>
  <c r="C187" i="7"/>
  <c r="X134" i="7"/>
  <c r="AA134" i="7" s="1"/>
  <c r="AO134" i="7" s="1"/>
  <c r="D134" i="7"/>
  <c r="X133" i="7"/>
  <c r="D133" i="7"/>
  <c r="D142" i="7" s="1"/>
  <c r="T133" i="7"/>
  <c r="AN134" i="7"/>
  <c r="T134" i="7"/>
  <c r="AN133" i="7"/>
  <c r="AN142" i="7" s="1"/>
  <c r="AN144" i="7" s="1"/>
  <c r="Y72" i="7"/>
  <c r="Y71" i="7"/>
  <c r="AA71" i="7" s="1"/>
  <c r="AL151" i="7"/>
  <c r="AL143" i="7"/>
  <c r="AL68" i="7"/>
  <c r="M151" i="7"/>
  <c r="M143" i="7"/>
  <c r="AJ143" i="7"/>
  <c r="AJ151" i="7"/>
  <c r="AJ68" i="7"/>
  <c r="AG151" i="7"/>
  <c r="AG68" i="7"/>
  <c r="AG143" i="7"/>
  <c r="O174" i="8" l="1"/>
  <c r="O178" i="8" s="1"/>
  <c r="O87" i="8"/>
  <c r="D148" i="7"/>
  <c r="D144" i="7"/>
  <c r="AO95" i="7"/>
  <c r="G191" i="7"/>
  <c r="U191" i="7" s="1"/>
  <c r="U187" i="7"/>
  <c r="AA133" i="7"/>
  <c r="AO133" i="7" s="1"/>
  <c r="X142" i="7"/>
  <c r="X144" i="7" s="1"/>
  <c r="U33" i="7"/>
  <c r="U66" i="7" s="1"/>
  <c r="G66" i="7"/>
  <c r="AN52" i="7"/>
  <c r="AN66" i="7" s="1"/>
  <c r="D68" i="7"/>
  <c r="D143" i="7"/>
  <c r="T66" i="7"/>
  <c r="X52" i="7"/>
  <c r="AA48" i="7"/>
  <c r="AO48" i="7" s="1"/>
  <c r="T142" i="7"/>
  <c r="T144" i="7" s="1"/>
  <c r="C143" i="7"/>
  <c r="C151" i="7"/>
  <c r="C68" i="7"/>
  <c r="AO33" i="7"/>
  <c r="AA52" i="7" l="1"/>
  <c r="X66" i="7"/>
  <c r="AA142" i="7"/>
  <c r="T68" i="7"/>
  <c r="T143" i="7"/>
  <c r="G143" i="7"/>
  <c r="G151" i="7"/>
  <c r="G68" i="7"/>
  <c r="G72" i="7" s="1"/>
  <c r="G149" i="7" s="1"/>
  <c r="G150" i="7" s="1"/>
  <c r="AN143" i="7"/>
  <c r="AN68" i="7"/>
  <c r="U151" i="7"/>
  <c r="U143" i="7"/>
  <c r="U68" i="7"/>
  <c r="X143" i="7" l="1"/>
  <c r="X68" i="7"/>
  <c r="AA144" i="7"/>
  <c r="AO142" i="7"/>
  <c r="AO52" i="7"/>
  <c r="AA66" i="7"/>
  <c r="AA143" i="7" l="1"/>
  <c r="AA151" i="7"/>
  <c r="AA68" i="7"/>
  <c r="AA72" i="7" s="1"/>
  <c r="AA149" i="7" s="1"/>
  <c r="AA150" i="7" s="1"/>
  <c r="AO66" i="7"/>
  <c r="O179" i="6" l="1"/>
  <c r="N179" i="6"/>
  <c r="M179" i="6"/>
  <c r="L179" i="6"/>
  <c r="K179" i="6"/>
  <c r="J179" i="6"/>
  <c r="I179" i="6"/>
  <c r="H179" i="6"/>
  <c r="G179" i="6"/>
  <c r="F179" i="6"/>
  <c r="E179" i="6"/>
  <c r="D179" i="6"/>
  <c r="P177" i="6"/>
  <c r="P176" i="6"/>
  <c r="O172" i="6"/>
  <c r="N172" i="6"/>
  <c r="M172" i="6"/>
  <c r="L172" i="6"/>
  <c r="K172" i="6"/>
  <c r="J172" i="6"/>
  <c r="I172" i="6"/>
  <c r="H172" i="6"/>
  <c r="G172" i="6"/>
  <c r="F172" i="6"/>
  <c r="E172" i="6"/>
  <c r="D172" i="6"/>
  <c r="O169" i="6"/>
  <c r="N169" i="6"/>
  <c r="M169" i="6"/>
  <c r="L169" i="6"/>
  <c r="K169" i="6"/>
  <c r="J169" i="6"/>
  <c r="I169" i="6"/>
  <c r="H169" i="6"/>
  <c r="G169" i="6"/>
  <c r="F169" i="6"/>
  <c r="E169" i="6"/>
  <c r="D169" i="6"/>
  <c r="P169" i="6" s="1"/>
  <c r="M167" i="6"/>
  <c r="I167" i="6"/>
  <c r="H167" i="6"/>
  <c r="F167" i="6"/>
  <c r="O166" i="6"/>
  <c r="N166" i="6"/>
  <c r="N167" i="6" s="1"/>
  <c r="M166" i="6"/>
  <c r="L166" i="6"/>
  <c r="K166" i="6"/>
  <c r="J166" i="6"/>
  <c r="I166" i="6"/>
  <c r="H166" i="6"/>
  <c r="G166" i="6"/>
  <c r="F166" i="6"/>
  <c r="E166" i="6"/>
  <c r="E167" i="6" s="1"/>
  <c r="D166" i="6"/>
  <c r="O165" i="6"/>
  <c r="O167" i="6" s="1"/>
  <c r="N165" i="6"/>
  <c r="M165" i="6"/>
  <c r="L165" i="6"/>
  <c r="L167" i="6" s="1"/>
  <c r="K165" i="6"/>
  <c r="K167" i="6" s="1"/>
  <c r="J165" i="6"/>
  <c r="J167" i="6" s="1"/>
  <c r="I165" i="6"/>
  <c r="H165" i="6"/>
  <c r="G165" i="6"/>
  <c r="G167" i="6" s="1"/>
  <c r="F165" i="6"/>
  <c r="E165" i="6"/>
  <c r="D165" i="6"/>
  <c r="D167" i="6" s="1"/>
  <c r="M163" i="6"/>
  <c r="L163" i="6"/>
  <c r="H163" i="6"/>
  <c r="E163" i="6"/>
  <c r="D163" i="6"/>
  <c r="P162" i="6"/>
  <c r="O161" i="6"/>
  <c r="O163" i="6" s="1"/>
  <c r="N161" i="6"/>
  <c r="N163" i="6" s="1"/>
  <c r="M161" i="6"/>
  <c r="L161" i="6"/>
  <c r="K161" i="6"/>
  <c r="K163" i="6" s="1"/>
  <c r="J161" i="6"/>
  <c r="J163" i="6" s="1"/>
  <c r="I161" i="6"/>
  <c r="I163" i="6" s="1"/>
  <c r="H161" i="6"/>
  <c r="G161" i="6"/>
  <c r="G163" i="6" s="1"/>
  <c r="F161" i="6"/>
  <c r="F163" i="6" s="1"/>
  <c r="E161" i="6"/>
  <c r="D161" i="6"/>
  <c r="O159" i="6"/>
  <c r="N159" i="6"/>
  <c r="M159" i="6"/>
  <c r="L159" i="6"/>
  <c r="K159" i="6"/>
  <c r="J159" i="6"/>
  <c r="I159" i="6"/>
  <c r="H159" i="6"/>
  <c r="G159" i="6"/>
  <c r="F159" i="6"/>
  <c r="E159" i="6"/>
  <c r="D159" i="6"/>
  <c r="P159" i="6" s="1"/>
  <c r="M157" i="6"/>
  <c r="L157" i="6"/>
  <c r="K157" i="6"/>
  <c r="G157" i="6"/>
  <c r="E157" i="6"/>
  <c r="O156" i="6"/>
  <c r="N156" i="6"/>
  <c r="M156" i="6"/>
  <c r="L156" i="6"/>
  <c r="K156" i="6"/>
  <c r="J156" i="6"/>
  <c r="I156" i="6"/>
  <c r="H156" i="6"/>
  <c r="H157" i="6" s="1"/>
  <c r="G156" i="6"/>
  <c r="F156" i="6"/>
  <c r="E156" i="6"/>
  <c r="D156" i="6"/>
  <c r="D157" i="6" s="1"/>
  <c r="O155" i="6"/>
  <c r="O157" i="6" s="1"/>
  <c r="N155" i="6"/>
  <c r="N157" i="6" s="1"/>
  <c r="M155" i="6"/>
  <c r="L155" i="6"/>
  <c r="K155" i="6"/>
  <c r="J155" i="6"/>
  <c r="J157" i="6" s="1"/>
  <c r="I155" i="6"/>
  <c r="I157" i="6" s="1"/>
  <c r="H155" i="6"/>
  <c r="G155" i="6"/>
  <c r="F155" i="6"/>
  <c r="F157" i="6" s="1"/>
  <c r="E155" i="6"/>
  <c r="D155" i="6"/>
  <c r="O153" i="6"/>
  <c r="K153" i="6"/>
  <c r="F153" i="6"/>
  <c r="D153" i="6"/>
  <c r="O152" i="6"/>
  <c r="N152" i="6"/>
  <c r="M152" i="6"/>
  <c r="L152" i="6"/>
  <c r="K152" i="6"/>
  <c r="J152" i="6"/>
  <c r="I152" i="6"/>
  <c r="H152" i="6"/>
  <c r="G152" i="6"/>
  <c r="G153" i="6" s="1"/>
  <c r="F152" i="6"/>
  <c r="E152" i="6"/>
  <c r="D152" i="6"/>
  <c r="P152" i="6" s="1"/>
  <c r="O151" i="6"/>
  <c r="N151" i="6"/>
  <c r="N153" i="6" s="1"/>
  <c r="M151" i="6"/>
  <c r="L151" i="6"/>
  <c r="L153" i="6" s="1"/>
  <c r="K151" i="6"/>
  <c r="J151" i="6"/>
  <c r="J153" i="6" s="1"/>
  <c r="I151" i="6"/>
  <c r="H151" i="6"/>
  <c r="H153" i="6" s="1"/>
  <c r="G151" i="6"/>
  <c r="F151" i="6"/>
  <c r="E151" i="6"/>
  <c r="D151" i="6"/>
  <c r="P151" i="6" s="1"/>
  <c r="P153" i="6" s="1"/>
  <c r="O149" i="6"/>
  <c r="N149" i="6"/>
  <c r="M149" i="6"/>
  <c r="L149" i="6"/>
  <c r="K149" i="6"/>
  <c r="J149" i="6"/>
  <c r="I149" i="6"/>
  <c r="H149" i="6"/>
  <c r="G149" i="6"/>
  <c r="F149" i="6"/>
  <c r="E149" i="6"/>
  <c r="D149" i="6"/>
  <c r="O148" i="6"/>
  <c r="N148" i="6"/>
  <c r="M148" i="6"/>
  <c r="L148" i="6"/>
  <c r="K148" i="6"/>
  <c r="J148" i="6"/>
  <c r="I148" i="6"/>
  <c r="H148" i="6"/>
  <c r="G148" i="6"/>
  <c r="F148" i="6"/>
  <c r="E148" i="6"/>
  <c r="D148" i="6"/>
  <c r="P148" i="6" s="1"/>
  <c r="M146" i="6"/>
  <c r="E146" i="6"/>
  <c r="O144" i="6"/>
  <c r="N144" i="6"/>
  <c r="M144" i="6"/>
  <c r="L144" i="6"/>
  <c r="K144" i="6"/>
  <c r="J144" i="6"/>
  <c r="I144" i="6"/>
  <c r="H144" i="6"/>
  <c r="G144" i="6"/>
  <c r="F144" i="6"/>
  <c r="E144" i="6"/>
  <c r="D144" i="6"/>
  <c r="O143" i="6"/>
  <c r="N143" i="6"/>
  <c r="M143" i="6"/>
  <c r="L143" i="6"/>
  <c r="K143" i="6"/>
  <c r="J143" i="6"/>
  <c r="I143" i="6"/>
  <c r="I146" i="6" s="1"/>
  <c r="H143" i="6"/>
  <c r="G143" i="6"/>
  <c r="F143" i="6"/>
  <c r="E143" i="6"/>
  <c r="D143" i="6"/>
  <c r="O142" i="6"/>
  <c r="O146" i="6" s="1"/>
  <c r="N142" i="6"/>
  <c r="M142" i="6"/>
  <c r="L142" i="6"/>
  <c r="L146" i="6" s="1"/>
  <c r="K142" i="6"/>
  <c r="K146" i="6" s="1"/>
  <c r="J142" i="6"/>
  <c r="I142" i="6"/>
  <c r="H142" i="6"/>
  <c r="H146" i="6" s="1"/>
  <c r="G142" i="6"/>
  <c r="G146" i="6" s="1"/>
  <c r="F142" i="6"/>
  <c r="E142" i="6"/>
  <c r="D142" i="6"/>
  <c r="D146" i="6" s="1"/>
  <c r="O140" i="6"/>
  <c r="N140" i="6"/>
  <c r="M140" i="6"/>
  <c r="L140" i="6"/>
  <c r="K140" i="6"/>
  <c r="J140" i="6"/>
  <c r="I140" i="6"/>
  <c r="H140" i="6"/>
  <c r="G140" i="6"/>
  <c r="F140" i="6"/>
  <c r="E140" i="6"/>
  <c r="D140" i="6"/>
  <c r="P140" i="6" s="1"/>
  <c r="O139" i="6"/>
  <c r="N139" i="6"/>
  <c r="M139" i="6"/>
  <c r="L139" i="6"/>
  <c r="K139" i="6"/>
  <c r="J139" i="6"/>
  <c r="I139" i="6"/>
  <c r="H139" i="6"/>
  <c r="G139" i="6"/>
  <c r="F139" i="6"/>
  <c r="E139" i="6"/>
  <c r="D139" i="6"/>
  <c r="P139" i="6" s="1"/>
  <c r="O138" i="6"/>
  <c r="N138" i="6"/>
  <c r="M138" i="6"/>
  <c r="L138" i="6"/>
  <c r="K138" i="6"/>
  <c r="J138" i="6"/>
  <c r="I138" i="6"/>
  <c r="H138" i="6"/>
  <c r="G138" i="6"/>
  <c r="F138" i="6"/>
  <c r="E138" i="6"/>
  <c r="D138" i="6"/>
  <c r="O137" i="6"/>
  <c r="N137" i="6"/>
  <c r="M137" i="6"/>
  <c r="L137" i="6"/>
  <c r="K137" i="6"/>
  <c r="J137" i="6"/>
  <c r="I137" i="6"/>
  <c r="H137" i="6"/>
  <c r="G137" i="6"/>
  <c r="F137" i="6"/>
  <c r="E137" i="6"/>
  <c r="D137" i="6"/>
  <c r="P137" i="6" s="1"/>
  <c r="O136" i="6"/>
  <c r="N136" i="6"/>
  <c r="M136" i="6"/>
  <c r="L136" i="6"/>
  <c r="K136" i="6"/>
  <c r="J136" i="6"/>
  <c r="I136" i="6"/>
  <c r="H136" i="6"/>
  <c r="G136" i="6"/>
  <c r="F136" i="6"/>
  <c r="E136" i="6"/>
  <c r="D136" i="6"/>
  <c r="P136" i="6" s="1"/>
  <c r="O135" i="6"/>
  <c r="N135" i="6"/>
  <c r="M135" i="6"/>
  <c r="L135" i="6"/>
  <c r="K135" i="6"/>
  <c r="J135" i="6"/>
  <c r="I135" i="6"/>
  <c r="H135" i="6"/>
  <c r="G135" i="6"/>
  <c r="F135" i="6"/>
  <c r="E135" i="6"/>
  <c r="D135" i="6"/>
  <c r="P135" i="6" s="1"/>
  <c r="O134" i="6"/>
  <c r="N134" i="6"/>
  <c r="M134" i="6"/>
  <c r="L134" i="6"/>
  <c r="K134" i="6"/>
  <c r="J134" i="6"/>
  <c r="I134" i="6"/>
  <c r="H134" i="6"/>
  <c r="G134" i="6"/>
  <c r="F134" i="6"/>
  <c r="E134" i="6"/>
  <c r="D134" i="6"/>
  <c r="P134" i="6" s="1"/>
  <c r="O133" i="6"/>
  <c r="N133" i="6"/>
  <c r="M133" i="6"/>
  <c r="L133" i="6"/>
  <c r="K133" i="6"/>
  <c r="J133" i="6"/>
  <c r="I133" i="6"/>
  <c r="H133" i="6"/>
  <c r="G133" i="6"/>
  <c r="F133" i="6"/>
  <c r="E133" i="6"/>
  <c r="D133" i="6"/>
  <c r="O132" i="6"/>
  <c r="N132" i="6"/>
  <c r="M132" i="6"/>
  <c r="L132" i="6"/>
  <c r="K132" i="6"/>
  <c r="J132" i="6"/>
  <c r="I132" i="6"/>
  <c r="H132" i="6"/>
  <c r="G132" i="6"/>
  <c r="F132" i="6"/>
  <c r="E132" i="6"/>
  <c r="D132" i="6"/>
  <c r="O131" i="6"/>
  <c r="N131" i="6"/>
  <c r="M131" i="6"/>
  <c r="L131" i="6"/>
  <c r="K131" i="6"/>
  <c r="J131" i="6"/>
  <c r="I131" i="6"/>
  <c r="H131" i="6"/>
  <c r="G131" i="6"/>
  <c r="F131" i="6"/>
  <c r="E131" i="6"/>
  <c r="D131" i="6"/>
  <c r="P131" i="6" s="1"/>
  <c r="Q129" i="6"/>
  <c r="O129" i="6"/>
  <c r="N129" i="6"/>
  <c r="M129" i="6"/>
  <c r="L129" i="6"/>
  <c r="K129" i="6"/>
  <c r="J129" i="6"/>
  <c r="I129" i="6"/>
  <c r="H129" i="6"/>
  <c r="G129" i="6"/>
  <c r="F129" i="6"/>
  <c r="E129" i="6"/>
  <c r="D129" i="6"/>
  <c r="P129" i="6" s="1"/>
  <c r="O128" i="6"/>
  <c r="N128" i="6"/>
  <c r="M128" i="6"/>
  <c r="L128" i="6"/>
  <c r="K128" i="6"/>
  <c r="J128" i="6"/>
  <c r="I128" i="6"/>
  <c r="H128" i="6"/>
  <c r="G128" i="6"/>
  <c r="F128" i="6"/>
  <c r="E128" i="6"/>
  <c r="D128" i="6"/>
  <c r="P128" i="6" s="1"/>
  <c r="O127" i="6"/>
  <c r="N127" i="6"/>
  <c r="M127" i="6"/>
  <c r="L127" i="6"/>
  <c r="K127" i="6"/>
  <c r="J127" i="6"/>
  <c r="I127" i="6"/>
  <c r="H127" i="6"/>
  <c r="G127" i="6"/>
  <c r="F127" i="6"/>
  <c r="E127" i="6"/>
  <c r="D127" i="6"/>
  <c r="P127" i="6" s="1"/>
  <c r="M125" i="6"/>
  <c r="F125" i="6"/>
  <c r="E125" i="6"/>
  <c r="O124" i="6"/>
  <c r="N124" i="6"/>
  <c r="N125" i="6" s="1"/>
  <c r="M124" i="6"/>
  <c r="L124" i="6"/>
  <c r="K124" i="6"/>
  <c r="J124" i="6"/>
  <c r="J125" i="6" s="1"/>
  <c r="I124" i="6"/>
  <c r="H124" i="6"/>
  <c r="G124" i="6"/>
  <c r="F124" i="6"/>
  <c r="E124" i="6"/>
  <c r="D124" i="6"/>
  <c r="P124" i="6" s="1"/>
  <c r="O123" i="6"/>
  <c r="O125" i="6" s="1"/>
  <c r="O170" i="6" s="1"/>
  <c r="O174" i="6" s="1"/>
  <c r="O177" i="6" s="1"/>
  <c r="N123" i="6"/>
  <c r="M123" i="6"/>
  <c r="L123" i="6"/>
  <c r="L125" i="6" s="1"/>
  <c r="K123" i="6"/>
  <c r="K125" i="6" s="1"/>
  <c r="J123" i="6"/>
  <c r="I123" i="6"/>
  <c r="I125" i="6" s="1"/>
  <c r="H123" i="6"/>
  <c r="H125" i="6" s="1"/>
  <c r="G123" i="6"/>
  <c r="G125" i="6" s="1"/>
  <c r="F123" i="6"/>
  <c r="E123" i="6"/>
  <c r="D123" i="6"/>
  <c r="D125" i="6" s="1"/>
  <c r="O122" i="6"/>
  <c r="N122" i="6"/>
  <c r="M122" i="6"/>
  <c r="L122" i="6"/>
  <c r="K122" i="6"/>
  <c r="J122" i="6"/>
  <c r="I122" i="6"/>
  <c r="H122" i="6"/>
  <c r="G122" i="6"/>
  <c r="F122" i="6"/>
  <c r="E122" i="6"/>
  <c r="D122" i="6"/>
  <c r="P122" i="6" s="1"/>
  <c r="O121" i="6"/>
  <c r="N121" i="6"/>
  <c r="M121" i="6"/>
  <c r="L121" i="6"/>
  <c r="K121" i="6"/>
  <c r="J121" i="6"/>
  <c r="I121" i="6"/>
  <c r="H121" i="6"/>
  <c r="G121" i="6"/>
  <c r="F121" i="6"/>
  <c r="E121" i="6"/>
  <c r="D121" i="6"/>
  <c r="P121" i="6" s="1"/>
  <c r="Q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Q117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Q116" i="6"/>
  <c r="O116" i="6"/>
  <c r="N116" i="6"/>
  <c r="M116" i="6"/>
  <c r="L116" i="6"/>
  <c r="K116" i="6"/>
  <c r="J116" i="6"/>
  <c r="I116" i="6"/>
  <c r="H116" i="6"/>
  <c r="G116" i="6"/>
  <c r="F116" i="6"/>
  <c r="E116" i="6"/>
  <c r="D116" i="6"/>
  <c r="P116" i="6" s="1"/>
  <c r="O115" i="6"/>
  <c r="N115" i="6"/>
  <c r="M115" i="6"/>
  <c r="L115" i="6"/>
  <c r="K115" i="6"/>
  <c r="J115" i="6"/>
  <c r="I115" i="6"/>
  <c r="H115" i="6"/>
  <c r="G115" i="6"/>
  <c r="F115" i="6"/>
  <c r="E115" i="6"/>
  <c r="D115" i="6"/>
  <c r="P115" i="6" s="1"/>
  <c r="O114" i="6"/>
  <c r="N114" i="6"/>
  <c r="M114" i="6"/>
  <c r="L114" i="6"/>
  <c r="K114" i="6"/>
  <c r="J114" i="6"/>
  <c r="I114" i="6"/>
  <c r="H114" i="6"/>
  <c r="G114" i="6"/>
  <c r="F114" i="6"/>
  <c r="E114" i="6"/>
  <c r="D114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P113" i="6" s="1"/>
  <c r="O112" i="6"/>
  <c r="N112" i="6"/>
  <c r="M112" i="6"/>
  <c r="L112" i="6"/>
  <c r="K112" i="6"/>
  <c r="J112" i="6"/>
  <c r="I112" i="6"/>
  <c r="H112" i="6"/>
  <c r="G112" i="6"/>
  <c r="F112" i="6"/>
  <c r="E112" i="6"/>
  <c r="D112" i="6"/>
  <c r="P112" i="6" s="1"/>
  <c r="Q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P110" i="6" s="1"/>
  <c r="N108" i="6"/>
  <c r="O107" i="6"/>
  <c r="O108" i="6" s="1"/>
  <c r="N107" i="6"/>
  <c r="M107" i="6"/>
  <c r="L107" i="6"/>
  <c r="K107" i="6"/>
  <c r="K108" i="6" s="1"/>
  <c r="J107" i="6"/>
  <c r="I107" i="6"/>
  <c r="H107" i="6"/>
  <c r="G107" i="6"/>
  <c r="G108" i="6" s="1"/>
  <c r="F107" i="6"/>
  <c r="E107" i="6"/>
  <c r="D107" i="6"/>
  <c r="P107" i="6" s="1"/>
  <c r="O106" i="6"/>
  <c r="N106" i="6"/>
  <c r="M106" i="6"/>
  <c r="M108" i="6" s="1"/>
  <c r="L106" i="6"/>
  <c r="L108" i="6" s="1"/>
  <c r="K106" i="6"/>
  <c r="J106" i="6"/>
  <c r="J108" i="6" s="1"/>
  <c r="I106" i="6"/>
  <c r="I108" i="6" s="1"/>
  <c r="H106" i="6"/>
  <c r="H108" i="6" s="1"/>
  <c r="G106" i="6"/>
  <c r="F106" i="6"/>
  <c r="F108" i="6" s="1"/>
  <c r="E106" i="6"/>
  <c r="E108" i="6" s="1"/>
  <c r="D106" i="6"/>
  <c r="D108" i="6" s="1"/>
  <c r="Q104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Q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P102" i="6" s="1"/>
  <c r="O100" i="6"/>
  <c r="N100" i="6"/>
  <c r="M100" i="6"/>
  <c r="L100" i="6"/>
  <c r="K100" i="6"/>
  <c r="J100" i="6"/>
  <c r="I100" i="6"/>
  <c r="H100" i="6"/>
  <c r="G100" i="6"/>
  <c r="F100" i="6"/>
  <c r="E100" i="6"/>
  <c r="D100" i="6"/>
  <c r="P100" i="6" s="1"/>
  <c r="N98" i="6"/>
  <c r="G98" i="6"/>
  <c r="O97" i="6"/>
  <c r="O98" i="6" s="1"/>
  <c r="N97" i="6"/>
  <c r="M97" i="6"/>
  <c r="L97" i="6"/>
  <c r="K97" i="6"/>
  <c r="K98" i="6" s="1"/>
  <c r="J97" i="6"/>
  <c r="I97" i="6"/>
  <c r="H97" i="6"/>
  <c r="H98" i="6" s="1"/>
  <c r="H170" i="6" s="1"/>
  <c r="H174" i="6" s="1"/>
  <c r="H177" i="6" s="1"/>
  <c r="G97" i="6"/>
  <c r="F97" i="6"/>
  <c r="E97" i="6"/>
  <c r="D97" i="6"/>
  <c r="P97" i="6" s="1"/>
  <c r="O96" i="6"/>
  <c r="N96" i="6"/>
  <c r="M96" i="6"/>
  <c r="M98" i="6" s="1"/>
  <c r="L96" i="6"/>
  <c r="L98" i="6" s="1"/>
  <c r="L170" i="6" s="1"/>
  <c r="L174" i="6" s="1"/>
  <c r="L177" i="6" s="1"/>
  <c r="K96" i="6"/>
  <c r="J96" i="6"/>
  <c r="J98" i="6" s="1"/>
  <c r="I96" i="6"/>
  <c r="I98" i="6" s="1"/>
  <c r="H96" i="6"/>
  <c r="G96" i="6"/>
  <c r="F96" i="6"/>
  <c r="F98" i="6" s="1"/>
  <c r="E96" i="6"/>
  <c r="E98" i="6" s="1"/>
  <c r="D96" i="6"/>
  <c r="O94" i="6"/>
  <c r="N94" i="6"/>
  <c r="M94" i="6"/>
  <c r="L94" i="6"/>
  <c r="K94" i="6"/>
  <c r="J94" i="6"/>
  <c r="I94" i="6"/>
  <c r="H94" i="6"/>
  <c r="G94" i="6"/>
  <c r="F94" i="6"/>
  <c r="E94" i="6"/>
  <c r="D94" i="6"/>
  <c r="O92" i="6"/>
  <c r="N92" i="6"/>
  <c r="M92" i="6"/>
  <c r="L92" i="6"/>
  <c r="K92" i="6"/>
  <c r="J92" i="6"/>
  <c r="I92" i="6"/>
  <c r="H92" i="6"/>
  <c r="G92" i="6"/>
  <c r="F92" i="6"/>
  <c r="E92" i="6"/>
  <c r="D92" i="6"/>
  <c r="O91" i="6"/>
  <c r="N91" i="6"/>
  <c r="M91" i="6"/>
  <c r="L91" i="6"/>
  <c r="K91" i="6"/>
  <c r="J91" i="6"/>
  <c r="I91" i="6"/>
  <c r="H91" i="6"/>
  <c r="G91" i="6"/>
  <c r="F91" i="6"/>
  <c r="E91" i="6"/>
  <c r="D91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P81" i="6"/>
  <c r="M79" i="6"/>
  <c r="L79" i="6"/>
  <c r="I79" i="6"/>
  <c r="F79" i="6"/>
  <c r="E79" i="6"/>
  <c r="P78" i="6"/>
  <c r="O77" i="6"/>
  <c r="O79" i="6" s="1"/>
  <c r="N77" i="6"/>
  <c r="N79" i="6" s="1"/>
  <c r="M77" i="6"/>
  <c r="L77" i="6"/>
  <c r="K77" i="6"/>
  <c r="K79" i="6" s="1"/>
  <c r="J77" i="6"/>
  <c r="J79" i="6" s="1"/>
  <c r="I77" i="6"/>
  <c r="H77" i="6"/>
  <c r="H79" i="6" s="1"/>
  <c r="G77" i="6"/>
  <c r="G79" i="6" s="1"/>
  <c r="F77" i="6"/>
  <c r="E77" i="6"/>
  <c r="D77" i="6"/>
  <c r="D79" i="6" s="1"/>
  <c r="M75" i="6"/>
  <c r="L75" i="6"/>
  <c r="H75" i="6"/>
  <c r="G75" i="6"/>
  <c r="D75" i="6"/>
  <c r="P74" i="6"/>
  <c r="O73" i="6"/>
  <c r="O75" i="6" s="1"/>
  <c r="N73" i="6"/>
  <c r="N75" i="6" s="1"/>
  <c r="M73" i="6"/>
  <c r="L73" i="6"/>
  <c r="K73" i="6"/>
  <c r="K75" i="6" s="1"/>
  <c r="J73" i="6"/>
  <c r="J75" i="6" s="1"/>
  <c r="I73" i="6"/>
  <c r="I75" i="6" s="1"/>
  <c r="H73" i="6"/>
  <c r="G73" i="6"/>
  <c r="F73" i="6"/>
  <c r="F75" i="6" s="1"/>
  <c r="E73" i="6"/>
  <c r="E75" i="6" s="1"/>
  <c r="D73" i="6"/>
  <c r="P73" i="6" s="1"/>
  <c r="P75" i="6" s="1"/>
  <c r="O71" i="6"/>
  <c r="N71" i="6"/>
  <c r="L71" i="6"/>
  <c r="K71" i="6"/>
  <c r="G71" i="6"/>
  <c r="F71" i="6"/>
  <c r="P70" i="6"/>
  <c r="O69" i="6"/>
  <c r="N69" i="6"/>
  <c r="M69" i="6"/>
  <c r="M71" i="6" s="1"/>
  <c r="L69" i="6"/>
  <c r="K69" i="6"/>
  <c r="J69" i="6"/>
  <c r="J71" i="6" s="1"/>
  <c r="I69" i="6"/>
  <c r="I71" i="6" s="1"/>
  <c r="H69" i="6"/>
  <c r="H71" i="6" s="1"/>
  <c r="G69" i="6"/>
  <c r="F69" i="6"/>
  <c r="E69" i="6"/>
  <c r="E71" i="6" s="1"/>
  <c r="D69" i="6"/>
  <c r="D71" i="6" s="1"/>
  <c r="N67" i="6"/>
  <c r="M67" i="6"/>
  <c r="J67" i="6"/>
  <c r="F67" i="6"/>
  <c r="E67" i="6"/>
  <c r="P66" i="6"/>
  <c r="O65" i="6"/>
  <c r="O67" i="6" s="1"/>
  <c r="N65" i="6"/>
  <c r="M65" i="6"/>
  <c r="L65" i="6"/>
  <c r="L67" i="6" s="1"/>
  <c r="K65" i="6"/>
  <c r="K67" i="6" s="1"/>
  <c r="J65" i="6"/>
  <c r="I65" i="6"/>
  <c r="I67" i="6" s="1"/>
  <c r="H65" i="6"/>
  <c r="H67" i="6" s="1"/>
  <c r="G65" i="6"/>
  <c r="G67" i="6" s="1"/>
  <c r="F65" i="6"/>
  <c r="E65" i="6"/>
  <c r="D65" i="6"/>
  <c r="D67" i="6" s="1"/>
  <c r="M63" i="6"/>
  <c r="I63" i="6"/>
  <c r="E63" i="6"/>
  <c r="D63" i="6"/>
  <c r="P62" i="6"/>
  <c r="O61" i="6"/>
  <c r="O63" i="6" s="1"/>
  <c r="N61" i="6"/>
  <c r="N63" i="6" s="1"/>
  <c r="M61" i="6"/>
  <c r="L61" i="6"/>
  <c r="L63" i="6" s="1"/>
  <c r="K61" i="6"/>
  <c r="K63" i="6" s="1"/>
  <c r="J61" i="6"/>
  <c r="J63" i="6" s="1"/>
  <c r="I61" i="6"/>
  <c r="H61" i="6"/>
  <c r="H63" i="6" s="1"/>
  <c r="G61" i="6"/>
  <c r="G63" i="6" s="1"/>
  <c r="F61" i="6"/>
  <c r="F63" i="6" s="1"/>
  <c r="E61" i="6"/>
  <c r="D61" i="6"/>
  <c r="O59" i="6"/>
  <c r="L59" i="6"/>
  <c r="K59" i="6"/>
  <c r="I59" i="6"/>
  <c r="H59" i="6"/>
  <c r="E59" i="6"/>
  <c r="D59" i="6"/>
  <c r="P58" i="6"/>
  <c r="O57" i="6"/>
  <c r="N57" i="6"/>
  <c r="N59" i="6" s="1"/>
  <c r="M57" i="6"/>
  <c r="M59" i="6" s="1"/>
  <c r="L57" i="6"/>
  <c r="K57" i="6"/>
  <c r="J57" i="6"/>
  <c r="J59" i="6" s="1"/>
  <c r="I57" i="6"/>
  <c r="H57" i="6"/>
  <c r="G57" i="6"/>
  <c r="G59" i="6" s="1"/>
  <c r="F57" i="6"/>
  <c r="F59" i="6" s="1"/>
  <c r="E57" i="6"/>
  <c r="D57" i="6"/>
  <c r="O55" i="6"/>
  <c r="N55" i="6"/>
  <c r="I55" i="6"/>
  <c r="F55" i="6"/>
  <c r="E55" i="6"/>
  <c r="O53" i="6"/>
  <c r="N53" i="6"/>
  <c r="M53" i="6"/>
  <c r="M55" i="6" s="1"/>
  <c r="L53" i="6"/>
  <c r="L55" i="6" s="1"/>
  <c r="K53" i="6"/>
  <c r="K55" i="6" s="1"/>
  <c r="J53" i="6"/>
  <c r="J55" i="6" s="1"/>
  <c r="I53" i="6"/>
  <c r="H53" i="6"/>
  <c r="H55" i="6" s="1"/>
  <c r="G53" i="6"/>
  <c r="G55" i="6" s="1"/>
  <c r="F53" i="6"/>
  <c r="E53" i="6"/>
  <c r="D53" i="6"/>
  <c r="D55" i="6" s="1"/>
  <c r="O51" i="6"/>
  <c r="K51" i="6"/>
  <c r="G51" i="6"/>
  <c r="O48" i="6"/>
  <c r="N48" i="6"/>
  <c r="M48" i="6"/>
  <c r="L48" i="6"/>
  <c r="L51" i="6" s="1"/>
  <c r="K48" i="6"/>
  <c r="J48" i="6"/>
  <c r="I48" i="6"/>
  <c r="H48" i="6"/>
  <c r="H51" i="6" s="1"/>
  <c r="G48" i="6"/>
  <c r="F48" i="6"/>
  <c r="E48" i="6"/>
  <c r="D48" i="6"/>
  <c r="D51" i="6" s="1"/>
  <c r="O47" i="6"/>
  <c r="N47" i="6"/>
  <c r="N51" i="6" s="1"/>
  <c r="M47" i="6"/>
  <c r="M51" i="6" s="1"/>
  <c r="L47" i="6"/>
  <c r="K47" i="6"/>
  <c r="J47" i="6"/>
  <c r="J51" i="6" s="1"/>
  <c r="I47" i="6"/>
  <c r="I51" i="6" s="1"/>
  <c r="H47" i="6"/>
  <c r="G47" i="6"/>
  <c r="F47" i="6"/>
  <c r="F51" i="6" s="1"/>
  <c r="E47" i="6"/>
  <c r="E51" i="6" s="1"/>
  <c r="D47" i="6"/>
  <c r="P47" i="6" s="1"/>
  <c r="J45" i="6"/>
  <c r="J83" i="6" s="1"/>
  <c r="J87" i="6" s="1"/>
  <c r="J176" i="6" s="1"/>
  <c r="O43" i="6"/>
  <c r="O45" i="6" s="1"/>
  <c r="N43" i="6"/>
  <c r="M43" i="6"/>
  <c r="L43" i="6"/>
  <c r="K43" i="6"/>
  <c r="K45" i="6" s="1"/>
  <c r="J43" i="6"/>
  <c r="I43" i="6"/>
  <c r="H43" i="6"/>
  <c r="G43" i="6"/>
  <c r="G45" i="6" s="1"/>
  <c r="F43" i="6"/>
  <c r="E43" i="6"/>
  <c r="D43" i="6"/>
  <c r="P43" i="6" s="1"/>
  <c r="O42" i="6"/>
  <c r="N42" i="6"/>
  <c r="M42" i="6"/>
  <c r="L42" i="6"/>
  <c r="L45" i="6" s="1"/>
  <c r="K42" i="6"/>
  <c r="J42" i="6"/>
  <c r="I42" i="6"/>
  <c r="H42" i="6"/>
  <c r="H45" i="6" s="1"/>
  <c r="H83" i="6" s="1"/>
  <c r="H87" i="6" s="1"/>
  <c r="H176" i="6" s="1"/>
  <c r="H178" i="6" s="1"/>
  <c r="H180" i="6" s="1"/>
  <c r="G42" i="6"/>
  <c r="F42" i="6"/>
  <c r="E42" i="6"/>
  <c r="D42" i="6"/>
  <c r="D45" i="6" s="1"/>
  <c r="O41" i="6"/>
  <c r="N41" i="6"/>
  <c r="N45" i="6" s="1"/>
  <c r="M41" i="6"/>
  <c r="M45" i="6" s="1"/>
  <c r="L41" i="6"/>
  <c r="K41" i="6"/>
  <c r="J41" i="6"/>
  <c r="I41" i="6"/>
  <c r="I45" i="6" s="1"/>
  <c r="H41" i="6"/>
  <c r="G41" i="6"/>
  <c r="F41" i="6"/>
  <c r="F45" i="6" s="1"/>
  <c r="E41" i="6"/>
  <c r="E45" i="6" s="1"/>
  <c r="D41" i="6"/>
  <c r="P41" i="6" s="1"/>
  <c r="O40" i="6"/>
  <c r="N40" i="6"/>
  <c r="M40" i="6"/>
  <c r="L40" i="6"/>
  <c r="K40" i="6"/>
  <c r="J40" i="6"/>
  <c r="I40" i="6"/>
  <c r="H40" i="6"/>
  <c r="G40" i="6"/>
  <c r="F40" i="6"/>
  <c r="E40" i="6"/>
  <c r="D40" i="6"/>
  <c r="P40" i="6" s="1"/>
  <c r="O39" i="6"/>
  <c r="N39" i="6"/>
  <c r="M39" i="6"/>
  <c r="L39" i="6"/>
  <c r="K39" i="6"/>
  <c r="J39" i="6"/>
  <c r="I39" i="6"/>
  <c r="H39" i="6"/>
  <c r="G39" i="6"/>
  <c r="F39" i="6"/>
  <c r="E39" i="6"/>
  <c r="D39" i="6"/>
  <c r="P39" i="6" s="1"/>
  <c r="O38" i="6"/>
  <c r="N38" i="6"/>
  <c r="M38" i="6"/>
  <c r="L38" i="6"/>
  <c r="K38" i="6"/>
  <c r="J38" i="6"/>
  <c r="I38" i="6"/>
  <c r="H38" i="6"/>
  <c r="G38" i="6"/>
  <c r="F38" i="6"/>
  <c r="E38" i="6"/>
  <c r="D38" i="6"/>
  <c r="P38" i="6" s="1"/>
  <c r="O37" i="6"/>
  <c r="N37" i="6"/>
  <c r="M37" i="6"/>
  <c r="L37" i="6"/>
  <c r="K37" i="6"/>
  <c r="J37" i="6"/>
  <c r="I37" i="6"/>
  <c r="H37" i="6"/>
  <c r="G37" i="6"/>
  <c r="F37" i="6"/>
  <c r="E37" i="6"/>
  <c r="D37" i="6"/>
  <c r="O36" i="6"/>
  <c r="N36" i="6"/>
  <c r="N83" i="6" s="1"/>
  <c r="N87" i="6" s="1"/>
  <c r="N176" i="6" s="1"/>
  <c r="J36" i="6"/>
  <c r="G36" i="6"/>
  <c r="F36" i="6"/>
  <c r="O35" i="6"/>
  <c r="N35" i="6"/>
  <c r="M35" i="6"/>
  <c r="L35" i="6"/>
  <c r="K35" i="6"/>
  <c r="K36" i="6" s="1"/>
  <c r="J35" i="6"/>
  <c r="I35" i="6"/>
  <c r="H35" i="6"/>
  <c r="G35" i="6"/>
  <c r="F35" i="6"/>
  <c r="E35" i="6"/>
  <c r="D35" i="6"/>
  <c r="P35" i="6" s="1"/>
  <c r="O34" i="6"/>
  <c r="N34" i="6"/>
  <c r="M34" i="6"/>
  <c r="M36" i="6" s="1"/>
  <c r="L34" i="6"/>
  <c r="L36" i="6" s="1"/>
  <c r="K34" i="6"/>
  <c r="J34" i="6"/>
  <c r="I34" i="6"/>
  <c r="I36" i="6" s="1"/>
  <c r="H34" i="6"/>
  <c r="H36" i="6" s="1"/>
  <c r="G34" i="6"/>
  <c r="F34" i="6"/>
  <c r="E34" i="6"/>
  <c r="E36" i="6" s="1"/>
  <c r="D34" i="6"/>
  <c r="D36" i="6" s="1"/>
  <c r="O33" i="6"/>
  <c r="N33" i="6"/>
  <c r="M33" i="6"/>
  <c r="L33" i="6"/>
  <c r="K33" i="6"/>
  <c r="J33" i="6"/>
  <c r="I33" i="6"/>
  <c r="H33" i="6"/>
  <c r="G33" i="6"/>
  <c r="F33" i="6"/>
  <c r="E33" i="6"/>
  <c r="D33" i="6"/>
  <c r="O32" i="6"/>
  <c r="N32" i="6"/>
  <c r="M32" i="6"/>
  <c r="L32" i="6"/>
  <c r="K32" i="6"/>
  <c r="J32" i="6"/>
  <c r="I32" i="6"/>
  <c r="H32" i="6"/>
  <c r="G32" i="6"/>
  <c r="F32" i="6"/>
  <c r="E32" i="6"/>
  <c r="D32" i="6"/>
  <c r="O31" i="6"/>
  <c r="N31" i="6"/>
  <c r="M31" i="6"/>
  <c r="L31" i="6"/>
  <c r="K31" i="6"/>
  <c r="J31" i="6"/>
  <c r="I31" i="6"/>
  <c r="H31" i="6"/>
  <c r="G31" i="6"/>
  <c r="F31" i="6"/>
  <c r="E31" i="6"/>
  <c r="D31" i="6"/>
  <c r="P31" i="6" s="1"/>
  <c r="Q30" i="6"/>
  <c r="Q174" i="6" s="1"/>
  <c r="O30" i="6"/>
  <c r="N30" i="6"/>
  <c r="M30" i="6"/>
  <c r="L30" i="6"/>
  <c r="K30" i="6"/>
  <c r="J30" i="6"/>
  <c r="I30" i="6"/>
  <c r="H30" i="6"/>
  <c r="G30" i="6"/>
  <c r="F30" i="6"/>
  <c r="E30" i="6"/>
  <c r="D30" i="6"/>
  <c r="P30" i="6" s="1"/>
  <c r="O29" i="6"/>
  <c r="N29" i="6"/>
  <c r="M29" i="6"/>
  <c r="L29" i="6"/>
  <c r="K29" i="6"/>
  <c r="J29" i="6"/>
  <c r="I29" i="6"/>
  <c r="H29" i="6"/>
  <c r="G29" i="6"/>
  <c r="F29" i="6"/>
  <c r="E29" i="6"/>
  <c r="D29" i="6"/>
  <c r="P29" i="6" s="1"/>
  <c r="O28" i="6"/>
  <c r="N28" i="6"/>
  <c r="M28" i="6"/>
  <c r="L28" i="6"/>
  <c r="K28" i="6"/>
  <c r="J28" i="6"/>
  <c r="I28" i="6"/>
  <c r="H28" i="6"/>
  <c r="G28" i="6"/>
  <c r="F28" i="6"/>
  <c r="E28" i="6"/>
  <c r="D28" i="6"/>
  <c r="P28" i="6" s="1"/>
  <c r="O27" i="6"/>
  <c r="N27" i="6"/>
  <c r="M27" i="6"/>
  <c r="L27" i="6"/>
  <c r="K27" i="6"/>
  <c r="J27" i="6"/>
  <c r="I27" i="6"/>
  <c r="H27" i="6"/>
  <c r="G27" i="6"/>
  <c r="F27" i="6"/>
  <c r="E27" i="6"/>
  <c r="D27" i="6"/>
  <c r="P27" i="6" s="1"/>
  <c r="O26" i="6"/>
  <c r="N26" i="6"/>
  <c r="M26" i="6"/>
  <c r="L26" i="6"/>
  <c r="K26" i="6"/>
  <c r="J26" i="6"/>
  <c r="I26" i="6"/>
  <c r="H26" i="6"/>
  <c r="G26" i="6"/>
  <c r="F26" i="6"/>
  <c r="E26" i="6"/>
  <c r="D26" i="6"/>
  <c r="O25" i="6"/>
  <c r="N25" i="6"/>
  <c r="M25" i="6"/>
  <c r="L25" i="6"/>
  <c r="K25" i="6"/>
  <c r="J25" i="6"/>
  <c r="I25" i="6"/>
  <c r="H25" i="6"/>
  <c r="G25" i="6"/>
  <c r="F25" i="6"/>
  <c r="E25" i="6"/>
  <c r="D25" i="6"/>
  <c r="O24" i="6"/>
  <c r="N24" i="6"/>
  <c r="M24" i="6"/>
  <c r="L24" i="6"/>
  <c r="K24" i="6"/>
  <c r="J24" i="6"/>
  <c r="I24" i="6"/>
  <c r="H24" i="6"/>
  <c r="G24" i="6"/>
  <c r="F24" i="6"/>
  <c r="E24" i="6"/>
  <c r="D24" i="6"/>
  <c r="P24" i="6" s="1"/>
  <c r="O23" i="6"/>
  <c r="N23" i="6"/>
  <c r="M23" i="6"/>
  <c r="L23" i="6"/>
  <c r="K23" i="6"/>
  <c r="J23" i="6"/>
  <c r="I23" i="6"/>
  <c r="H23" i="6"/>
  <c r="G23" i="6"/>
  <c r="F23" i="6"/>
  <c r="E23" i="6"/>
  <c r="D23" i="6"/>
  <c r="P23" i="6" s="1"/>
  <c r="O22" i="6"/>
  <c r="N22" i="6"/>
  <c r="M22" i="6"/>
  <c r="L22" i="6"/>
  <c r="K22" i="6"/>
  <c r="J22" i="6"/>
  <c r="I22" i="6"/>
  <c r="H22" i="6"/>
  <c r="G22" i="6"/>
  <c r="F22" i="6"/>
  <c r="E22" i="6"/>
  <c r="D22" i="6"/>
  <c r="P22" i="6" s="1"/>
  <c r="O21" i="6"/>
  <c r="N21" i="6"/>
  <c r="M21" i="6"/>
  <c r="L21" i="6"/>
  <c r="K21" i="6"/>
  <c r="J21" i="6"/>
  <c r="I21" i="6"/>
  <c r="H21" i="6"/>
  <c r="G21" i="6"/>
  <c r="F21" i="6"/>
  <c r="E21" i="6"/>
  <c r="D21" i="6"/>
  <c r="P21" i="6" s="1"/>
  <c r="O19" i="6"/>
  <c r="N19" i="6"/>
  <c r="M19" i="6"/>
  <c r="L19" i="6"/>
  <c r="K19" i="6"/>
  <c r="J19" i="6"/>
  <c r="I19" i="6"/>
  <c r="H19" i="6"/>
  <c r="G19" i="6"/>
  <c r="F19" i="6"/>
  <c r="E19" i="6"/>
  <c r="D19" i="6"/>
  <c r="P19" i="6" s="1"/>
  <c r="Q17" i="6"/>
  <c r="O17" i="6"/>
  <c r="N17" i="6"/>
  <c r="M17" i="6"/>
  <c r="L17" i="6"/>
  <c r="K17" i="6"/>
  <c r="J17" i="6"/>
  <c r="I17" i="6"/>
  <c r="H17" i="6"/>
  <c r="G17" i="6"/>
  <c r="F17" i="6"/>
  <c r="E17" i="6"/>
  <c r="D17" i="6"/>
  <c r="O15" i="6"/>
  <c r="N15" i="6"/>
  <c r="M15" i="6"/>
  <c r="L15" i="6"/>
  <c r="K15" i="6"/>
  <c r="J15" i="6"/>
  <c r="I15" i="6"/>
  <c r="H15" i="6"/>
  <c r="G15" i="6"/>
  <c r="F15" i="6"/>
  <c r="E15" i="6"/>
  <c r="D15" i="6"/>
  <c r="O13" i="6"/>
  <c r="N13" i="6"/>
  <c r="M13" i="6"/>
  <c r="L13" i="6"/>
  <c r="K13" i="6"/>
  <c r="J13" i="6"/>
  <c r="I13" i="6"/>
  <c r="H13" i="6"/>
  <c r="G13" i="6"/>
  <c r="F13" i="6"/>
  <c r="E13" i="6"/>
  <c r="D13" i="6"/>
  <c r="P13" i="6" s="1"/>
  <c r="O11" i="6"/>
  <c r="N11" i="6"/>
  <c r="M11" i="6"/>
  <c r="L11" i="6"/>
  <c r="K11" i="6"/>
  <c r="J11" i="6"/>
  <c r="I11" i="6"/>
  <c r="H11" i="6"/>
  <c r="G11" i="6"/>
  <c r="F11" i="6"/>
  <c r="E11" i="6"/>
  <c r="D11" i="6"/>
  <c r="P11" i="6" s="1"/>
  <c r="O9" i="6"/>
  <c r="N9" i="6"/>
  <c r="M9" i="6"/>
  <c r="L9" i="6"/>
  <c r="K9" i="6"/>
  <c r="J9" i="6"/>
  <c r="I9" i="6"/>
  <c r="H9" i="6"/>
  <c r="G9" i="6"/>
  <c r="F9" i="6"/>
  <c r="E9" i="6"/>
  <c r="D9" i="6"/>
  <c r="P9" i="6" s="1"/>
  <c r="O8" i="6"/>
  <c r="N8" i="6"/>
  <c r="M8" i="6"/>
  <c r="L8" i="6"/>
  <c r="K8" i="6"/>
  <c r="J8" i="6"/>
  <c r="I8" i="6"/>
  <c r="H8" i="6"/>
  <c r="G8" i="6"/>
  <c r="F8" i="6"/>
  <c r="E8" i="6"/>
  <c r="D8" i="6"/>
  <c r="P8" i="6" s="1"/>
  <c r="C2" i="6"/>
  <c r="C1" i="6"/>
  <c r="C4" i="6" s="1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AN215" i="5"/>
  <c r="Y215" i="5"/>
  <c r="AA214" i="5"/>
  <c r="U214" i="5"/>
  <c r="F214" i="5"/>
  <c r="F215" i="5" s="1"/>
  <c r="AB213" i="5"/>
  <c r="G213" i="5"/>
  <c r="AB210" i="5"/>
  <c r="Z210" i="5"/>
  <c r="U210" i="5"/>
  <c r="F210" i="5"/>
  <c r="S207" i="5"/>
  <c r="R207" i="5"/>
  <c r="Q207" i="5"/>
  <c r="P207" i="5"/>
  <c r="O207" i="5"/>
  <c r="N207" i="5"/>
  <c r="M207" i="5"/>
  <c r="L207" i="5"/>
  <c r="K207" i="5"/>
  <c r="J207" i="5"/>
  <c r="I207" i="5"/>
  <c r="H207" i="5"/>
  <c r="D207" i="5"/>
  <c r="G207" i="5" s="1"/>
  <c r="T207" i="5" s="1"/>
  <c r="S206" i="5"/>
  <c r="R206" i="5"/>
  <c r="Q206" i="5"/>
  <c r="P206" i="5"/>
  <c r="O206" i="5"/>
  <c r="N206" i="5"/>
  <c r="M206" i="5"/>
  <c r="L206" i="5"/>
  <c r="K206" i="5"/>
  <c r="J206" i="5"/>
  <c r="I206" i="5"/>
  <c r="H206" i="5"/>
  <c r="D206" i="5"/>
  <c r="G206" i="5" s="1"/>
  <c r="T206" i="5" s="1"/>
  <c r="S205" i="5"/>
  <c r="R205" i="5"/>
  <c r="Q205" i="5"/>
  <c r="P205" i="5"/>
  <c r="O205" i="5"/>
  <c r="N205" i="5"/>
  <c r="M205" i="5"/>
  <c r="L205" i="5"/>
  <c r="K205" i="5"/>
  <c r="J205" i="5"/>
  <c r="I205" i="5"/>
  <c r="H205" i="5"/>
  <c r="T205" i="5" s="1"/>
  <c r="D205" i="5"/>
  <c r="G205" i="5" s="1"/>
  <c r="S204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D204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T203" i="5" s="1"/>
  <c r="D203" i="5"/>
  <c r="G203" i="5" s="1"/>
  <c r="S202" i="5"/>
  <c r="R202" i="5"/>
  <c r="Q202" i="5"/>
  <c r="P202" i="5"/>
  <c r="O202" i="5"/>
  <c r="N202" i="5"/>
  <c r="M202" i="5"/>
  <c r="L202" i="5"/>
  <c r="K202" i="5"/>
  <c r="J202" i="5"/>
  <c r="I202" i="5"/>
  <c r="H202" i="5"/>
  <c r="D202" i="5"/>
  <c r="G202" i="5" s="1"/>
  <c r="T202" i="5" s="1"/>
  <c r="S201" i="5"/>
  <c r="R201" i="5"/>
  <c r="Q201" i="5"/>
  <c r="P201" i="5"/>
  <c r="O201" i="5"/>
  <c r="N201" i="5"/>
  <c r="M201" i="5"/>
  <c r="L201" i="5"/>
  <c r="K201" i="5"/>
  <c r="J201" i="5"/>
  <c r="I201" i="5"/>
  <c r="H201" i="5"/>
  <c r="D201" i="5"/>
  <c r="G201" i="5" s="1"/>
  <c r="T201" i="5" s="1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T200" i="5" s="1"/>
  <c r="D200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T199" i="5" s="1"/>
  <c r="D199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D198" i="5"/>
  <c r="G198" i="5" s="1"/>
  <c r="S197" i="5"/>
  <c r="R197" i="5"/>
  <c r="Q197" i="5"/>
  <c r="P197" i="5"/>
  <c r="O197" i="5"/>
  <c r="N197" i="5"/>
  <c r="M197" i="5"/>
  <c r="L197" i="5"/>
  <c r="K197" i="5"/>
  <c r="J197" i="5"/>
  <c r="I197" i="5"/>
  <c r="H197" i="5"/>
  <c r="D197" i="5"/>
  <c r="G197" i="5" s="1"/>
  <c r="T197" i="5" s="1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D196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D195" i="5"/>
  <c r="G195" i="5" s="1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T194" i="5" s="1"/>
  <c r="D194" i="5"/>
  <c r="S193" i="5"/>
  <c r="R193" i="5"/>
  <c r="R210" i="5" s="1"/>
  <c r="Q193" i="5"/>
  <c r="P193" i="5"/>
  <c r="O193" i="5"/>
  <c r="N193" i="5"/>
  <c r="N210" i="5" s="1"/>
  <c r="M193" i="5"/>
  <c r="L193" i="5"/>
  <c r="K193" i="5"/>
  <c r="J193" i="5"/>
  <c r="I193" i="5"/>
  <c r="H193" i="5"/>
  <c r="D193" i="5"/>
  <c r="G193" i="5" s="1"/>
  <c r="S192" i="5"/>
  <c r="S210" i="5" s="1"/>
  <c r="R192" i="5"/>
  <c r="Q192" i="5"/>
  <c r="P192" i="5"/>
  <c r="O192" i="5"/>
  <c r="O210" i="5" s="1"/>
  <c r="N192" i="5"/>
  <c r="M192" i="5"/>
  <c r="L192" i="5"/>
  <c r="K192" i="5"/>
  <c r="K210" i="5" s="1"/>
  <c r="J192" i="5"/>
  <c r="I192" i="5"/>
  <c r="H192" i="5"/>
  <c r="D192" i="5"/>
  <c r="AN190" i="5"/>
  <c r="Y190" i="5"/>
  <c r="F190" i="5"/>
  <c r="AA189" i="5"/>
  <c r="F189" i="5"/>
  <c r="AB188" i="5"/>
  <c r="G188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AB185" i="5"/>
  <c r="AB184" i="5"/>
  <c r="Z184" i="5"/>
  <c r="U184" i="5"/>
  <c r="F184" i="5"/>
  <c r="F185" i="5" s="1"/>
  <c r="F149" i="5" s="1"/>
  <c r="S182" i="5"/>
  <c r="R182" i="5"/>
  <c r="Q182" i="5"/>
  <c r="P182" i="5"/>
  <c r="O182" i="5"/>
  <c r="N182" i="5"/>
  <c r="M182" i="5"/>
  <c r="L182" i="5"/>
  <c r="K182" i="5"/>
  <c r="J182" i="5"/>
  <c r="I182" i="5"/>
  <c r="H182" i="5"/>
  <c r="D182" i="5"/>
  <c r="G182" i="5" s="1"/>
  <c r="T182" i="5" s="1"/>
  <c r="S181" i="5"/>
  <c r="R181" i="5"/>
  <c r="Q181" i="5"/>
  <c r="P181" i="5"/>
  <c r="O181" i="5"/>
  <c r="N181" i="5"/>
  <c r="M181" i="5"/>
  <c r="L181" i="5"/>
  <c r="K181" i="5"/>
  <c r="J181" i="5"/>
  <c r="I181" i="5"/>
  <c r="H181" i="5"/>
  <c r="T181" i="5" s="1"/>
  <c r="D181" i="5"/>
  <c r="G181" i="5" s="1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D180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T179" i="5" s="1"/>
  <c r="D179" i="5"/>
  <c r="G179" i="5" s="1"/>
  <c r="S178" i="5"/>
  <c r="R178" i="5"/>
  <c r="Q178" i="5"/>
  <c r="P178" i="5"/>
  <c r="O178" i="5"/>
  <c r="N178" i="5"/>
  <c r="M178" i="5"/>
  <c r="L178" i="5"/>
  <c r="K178" i="5"/>
  <c r="J178" i="5"/>
  <c r="I178" i="5"/>
  <c r="H178" i="5"/>
  <c r="D178" i="5"/>
  <c r="G178" i="5" s="1"/>
  <c r="T178" i="5" s="1"/>
  <c r="S177" i="5"/>
  <c r="R177" i="5"/>
  <c r="Q177" i="5"/>
  <c r="P177" i="5"/>
  <c r="O177" i="5"/>
  <c r="N177" i="5"/>
  <c r="M177" i="5"/>
  <c r="L177" i="5"/>
  <c r="K177" i="5"/>
  <c r="J177" i="5"/>
  <c r="I177" i="5"/>
  <c r="H177" i="5"/>
  <c r="D177" i="5"/>
  <c r="G177" i="5" s="1"/>
  <c r="T177" i="5" s="1"/>
  <c r="S176" i="5"/>
  <c r="R176" i="5"/>
  <c r="Q176" i="5"/>
  <c r="P176" i="5"/>
  <c r="O176" i="5"/>
  <c r="N176" i="5"/>
  <c r="M176" i="5"/>
  <c r="L176" i="5"/>
  <c r="K176" i="5"/>
  <c r="J176" i="5"/>
  <c r="I176" i="5"/>
  <c r="H176" i="5"/>
  <c r="T176" i="5" s="1"/>
  <c r="G176" i="5"/>
  <c r="D176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D175" i="5"/>
  <c r="G175" i="5" s="1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D174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D173" i="5"/>
  <c r="G173" i="5" s="1"/>
  <c r="S172" i="5"/>
  <c r="R172" i="5"/>
  <c r="Q172" i="5"/>
  <c r="Q184" i="5" s="1"/>
  <c r="P172" i="5"/>
  <c r="O172" i="5"/>
  <c r="N172" i="5"/>
  <c r="M172" i="5"/>
  <c r="L172" i="5"/>
  <c r="K172" i="5"/>
  <c r="J172" i="5"/>
  <c r="I172" i="5"/>
  <c r="H172" i="5"/>
  <c r="D172" i="5"/>
  <c r="G172" i="5" s="1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D171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D170" i="5"/>
  <c r="G170" i="5" s="1"/>
  <c r="T170" i="5" s="1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T169" i="5" s="1"/>
  <c r="D169" i="5"/>
  <c r="S168" i="5"/>
  <c r="R168" i="5"/>
  <c r="Q168" i="5"/>
  <c r="P168" i="5"/>
  <c r="O168" i="5"/>
  <c r="N168" i="5"/>
  <c r="M168" i="5"/>
  <c r="L168" i="5"/>
  <c r="K168" i="5"/>
  <c r="J168" i="5"/>
  <c r="J184" i="5" s="1"/>
  <c r="I168" i="5"/>
  <c r="H168" i="5"/>
  <c r="D168" i="5"/>
  <c r="G168" i="5" s="1"/>
  <c r="S167" i="5"/>
  <c r="S184" i="5" s="1"/>
  <c r="R167" i="5"/>
  <c r="Q167" i="5"/>
  <c r="P167" i="5"/>
  <c r="O167" i="5"/>
  <c r="O184" i="5" s="1"/>
  <c r="N167" i="5"/>
  <c r="M167" i="5"/>
  <c r="L167" i="5"/>
  <c r="K167" i="5"/>
  <c r="K184" i="5" s="1"/>
  <c r="J167" i="5"/>
  <c r="I167" i="5"/>
  <c r="H167" i="5"/>
  <c r="D167" i="5"/>
  <c r="AB165" i="5"/>
  <c r="Z165" i="5"/>
  <c r="U165" i="5"/>
  <c r="F165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T163" i="5" s="1"/>
  <c r="D163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T162" i="5" s="1"/>
  <c r="D162" i="5"/>
  <c r="G162" i="5" s="1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D161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D160" i="5"/>
  <c r="G160" i="5" s="1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T159" i="5" s="1"/>
  <c r="D159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T158" i="5" s="1"/>
  <c r="D158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D157" i="5"/>
  <c r="G157" i="5" s="1"/>
  <c r="T157" i="5" s="1"/>
  <c r="S156" i="5"/>
  <c r="R156" i="5"/>
  <c r="Q156" i="5"/>
  <c r="P156" i="5"/>
  <c r="O156" i="5"/>
  <c r="N156" i="5"/>
  <c r="M156" i="5"/>
  <c r="L156" i="5"/>
  <c r="K156" i="5"/>
  <c r="J156" i="5"/>
  <c r="I156" i="5"/>
  <c r="H156" i="5"/>
  <c r="T156" i="5" s="1"/>
  <c r="D156" i="5"/>
  <c r="G156" i="5" s="1"/>
  <c r="S155" i="5"/>
  <c r="R155" i="5"/>
  <c r="Q155" i="5"/>
  <c r="P155" i="5"/>
  <c r="O155" i="5"/>
  <c r="N155" i="5"/>
  <c r="M155" i="5"/>
  <c r="L155" i="5"/>
  <c r="K155" i="5"/>
  <c r="J155" i="5"/>
  <c r="I155" i="5"/>
  <c r="I165" i="5" s="1"/>
  <c r="H155" i="5"/>
  <c r="G155" i="5"/>
  <c r="D155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T154" i="5" s="1"/>
  <c r="D154" i="5"/>
  <c r="G154" i="5" s="1"/>
  <c r="S153" i="5"/>
  <c r="R153" i="5"/>
  <c r="Q153" i="5"/>
  <c r="P153" i="5"/>
  <c r="O153" i="5"/>
  <c r="N153" i="5"/>
  <c r="M153" i="5"/>
  <c r="L153" i="5"/>
  <c r="K153" i="5"/>
  <c r="J153" i="5"/>
  <c r="I153" i="5"/>
  <c r="H153" i="5"/>
  <c r="D153" i="5"/>
  <c r="G153" i="5" s="1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D152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D151" i="5"/>
  <c r="D165" i="5" s="1"/>
  <c r="AN149" i="5"/>
  <c r="AM149" i="5"/>
  <c r="AL149" i="5"/>
  <c r="AK149" i="5"/>
  <c r="AJ149" i="5"/>
  <c r="AI149" i="5"/>
  <c r="AH149" i="5"/>
  <c r="AG149" i="5"/>
  <c r="AF149" i="5"/>
  <c r="AE149" i="5"/>
  <c r="AD149" i="5"/>
  <c r="AC149" i="5"/>
  <c r="AB149" i="5"/>
  <c r="Y149" i="5"/>
  <c r="E149" i="5"/>
  <c r="F148" i="5"/>
  <c r="S146" i="5"/>
  <c r="AB144" i="5"/>
  <c r="G144" i="5"/>
  <c r="AN140" i="5"/>
  <c r="AM140" i="5"/>
  <c r="AL140" i="5"/>
  <c r="AK140" i="5"/>
  <c r="AJ140" i="5"/>
  <c r="AI140" i="5"/>
  <c r="AH140" i="5"/>
  <c r="AG140" i="5"/>
  <c r="AF140" i="5"/>
  <c r="AE140" i="5"/>
  <c r="AD140" i="5"/>
  <c r="AC140" i="5"/>
  <c r="AB140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D140" i="5"/>
  <c r="X137" i="5"/>
  <c r="F137" i="5"/>
  <c r="E137" i="5"/>
  <c r="Z135" i="5"/>
  <c r="Z137" i="5" s="1"/>
  <c r="U135" i="5"/>
  <c r="U137" i="5" s="1"/>
  <c r="E135" i="5"/>
  <c r="AN133" i="5"/>
  <c r="AM133" i="5"/>
  <c r="AL133" i="5"/>
  <c r="AK133" i="5"/>
  <c r="AJ133" i="5"/>
  <c r="AI133" i="5"/>
  <c r="AH133" i="5"/>
  <c r="AG133" i="5"/>
  <c r="AF133" i="5"/>
  <c r="AE133" i="5"/>
  <c r="AD133" i="5"/>
  <c r="AC133" i="5"/>
  <c r="Y133" i="5"/>
  <c r="AB133" i="5" s="1"/>
  <c r="AO133" i="5" s="1"/>
  <c r="S133" i="5"/>
  <c r="R133" i="5"/>
  <c r="Q133" i="5"/>
  <c r="P133" i="5"/>
  <c r="O133" i="5"/>
  <c r="N133" i="5"/>
  <c r="M133" i="5"/>
  <c r="L133" i="5"/>
  <c r="K133" i="5"/>
  <c r="J133" i="5"/>
  <c r="I133" i="5"/>
  <c r="H133" i="5"/>
  <c r="T133" i="5" s="1"/>
  <c r="G133" i="5"/>
  <c r="D133" i="5"/>
  <c r="AN132" i="5"/>
  <c r="AM132" i="5"/>
  <c r="AL132" i="5"/>
  <c r="AK132" i="5"/>
  <c r="AJ132" i="5"/>
  <c r="AI132" i="5"/>
  <c r="AH132" i="5"/>
  <c r="AG132" i="5"/>
  <c r="AF132" i="5"/>
  <c r="AE132" i="5"/>
  <c r="AD132" i="5"/>
  <c r="AC132" i="5"/>
  <c r="AB132" i="5"/>
  <c r="AO132" i="5" s="1"/>
  <c r="Y132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D132" i="5"/>
  <c r="G132" i="5" s="1"/>
  <c r="AN131" i="5"/>
  <c r="AM131" i="5"/>
  <c r="AL131" i="5"/>
  <c r="AK131" i="5"/>
  <c r="AJ131" i="5"/>
  <c r="AI131" i="5"/>
  <c r="AH131" i="5"/>
  <c r="AG131" i="5"/>
  <c r="AF131" i="5"/>
  <c r="AE131" i="5"/>
  <c r="AD131" i="5"/>
  <c r="AC131" i="5"/>
  <c r="Y131" i="5"/>
  <c r="AB131" i="5" s="1"/>
  <c r="AO131" i="5" s="1"/>
  <c r="S131" i="5"/>
  <c r="R131" i="5"/>
  <c r="Q131" i="5"/>
  <c r="P131" i="5"/>
  <c r="O131" i="5"/>
  <c r="N131" i="5"/>
  <c r="M131" i="5"/>
  <c r="L131" i="5"/>
  <c r="K131" i="5"/>
  <c r="J131" i="5"/>
  <c r="I131" i="5"/>
  <c r="H131" i="5"/>
  <c r="T131" i="5" s="1"/>
  <c r="G131" i="5"/>
  <c r="D131" i="5"/>
  <c r="AQ130" i="5"/>
  <c r="AP130" i="5"/>
  <c r="AN130" i="5"/>
  <c r="AM130" i="5"/>
  <c r="AL130" i="5"/>
  <c r="AK130" i="5"/>
  <c r="AJ130" i="5"/>
  <c r="AI130" i="5"/>
  <c r="AH130" i="5"/>
  <c r="AG130" i="5"/>
  <c r="AF130" i="5"/>
  <c r="AE130" i="5"/>
  <c r="AD130" i="5"/>
  <c r="AC130" i="5"/>
  <c r="Y130" i="5"/>
  <c r="AB130" i="5" s="1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T130" i="5" s="1"/>
  <c r="D130" i="5"/>
  <c r="AP129" i="5"/>
  <c r="AN129" i="5"/>
  <c r="AM129" i="5"/>
  <c r="AL129" i="5"/>
  <c r="AK129" i="5"/>
  <c r="AJ129" i="5"/>
  <c r="AI129" i="5"/>
  <c r="AH129" i="5"/>
  <c r="AG129" i="5"/>
  <c r="AF129" i="5"/>
  <c r="AE129" i="5"/>
  <c r="AD129" i="5"/>
  <c r="AC129" i="5"/>
  <c r="AB129" i="5"/>
  <c r="AO129" i="5" s="1"/>
  <c r="Y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D129" i="5"/>
  <c r="G129" i="5" s="1"/>
  <c r="AN128" i="5"/>
  <c r="AM128" i="5"/>
  <c r="AL128" i="5"/>
  <c r="AK128" i="5"/>
  <c r="AJ128" i="5"/>
  <c r="AI128" i="5"/>
  <c r="AH128" i="5"/>
  <c r="AG128" i="5"/>
  <c r="AF128" i="5"/>
  <c r="AE128" i="5"/>
  <c r="AD128" i="5"/>
  <c r="AC128" i="5"/>
  <c r="AO128" i="5" s="1"/>
  <c r="Y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D128" i="5"/>
  <c r="AN127" i="5"/>
  <c r="AM127" i="5"/>
  <c r="AL127" i="5"/>
  <c r="AK127" i="5"/>
  <c r="AJ127" i="5"/>
  <c r="AI127" i="5"/>
  <c r="AH127" i="5"/>
  <c r="AG127" i="5"/>
  <c r="AF127" i="5"/>
  <c r="AE127" i="5"/>
  <c r="AD127" i="5"/>
  <c r="AC127" i="5"/>
  <c r="Y127" i="5"/>
  <c r="AB127" i="5" s="1"/>
  <c r="AO127" i="5" s="1"/>
  <c r="S127" i="5"/>
  <c r="R127" i="5"/>
  <c r="Q127" i="5"/>
  <c r="P127" i="5"/>
  <c r="O127" i="5"/>
  <c r="N127" i="5"/>
  <c r="M127" i="5"/>
  <c r="L127" i="5"/>
  <c r="K127" i="5"/>
  <c r="J127" i="5"/>
  <c r="I127" i="5"/>
  <c r="H127" i="5"/>
  <c r="T127" i="5" s="1"/>
  <c r="G127" i="5"/>
  <c r="D127" i="5"/>
  <c r="AN126" i="5"/>
  <c r="AM126" i="5"/>
  <c r="AL126" i="5"/>
  <c r="AK126" i="5"/>
  <c r="AJ126" i="5"/>
  <c r="AI126" i="5"/>
  <c r="AH126" i="5"/>
  <c r="AG126" i="5"/>
  <c r="AF126" i="5"/>
  <c r="AE126" i="5"/>
  <c r="AD126" i="5"/>
  <c r="AC126" i="5"/>
  <c r="AB126" i="5"/>
  <c r="AO126" i="5" s="1"/>
  <c r="Y126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D126" i="5"/>
  <c r="G126" i="5" s="1"/>
  <c r="AN125" i="5"/>
  <c r="AM125" i="5"/>
  <c r="AL125" i="5"/>
  <c r="AK125" i="5"/>
  <c r="AJ125" i="5"/>
  <c r="AI125" i="5"/>
  <c r="AH125" i="5"/>
  <c r="AG125" i="5"/>
  <c r="AF125" i="5"/>
  <c r="AE125" i="5"/>
  <c r="AD125" i="5"/>
  <c r="AC125" i="5"/>
  <c r="Y125" i="5"/>
  <c r="AB125" i="5" s="1"/>
  <c r="AO125" i="5" s="1"/>
  <c r="S125" i="5"/>
  <c r="R125" i="5"/>
  <c r="Q125" i="5"/>
  <c r="P125" i="5"/>
  <c r="O125" i="5"/>
  <c r="N125" i="5"/>
  <c r="M125" i="5"/>
  <c r="L125" i="5"/>
  <c r="K125" i="5"/>
  <c r="J125" i="5"/>
  <c r="I125" i="5"/>
  <c r="H125" i="5"/>
  <c r="T125" i="5" s="1"/>
  <c r="G125" i="5"/>
  <c r="D125" i="5"/>
  <c r="AB124" i="5"/>
  <c r="AO124" i="5" s="1"/>
  <c r="S124" i="5"/>
  <c r="R124" i="5"/>
  <c r="Q124" i="5"/>
  <c r="P124" i="5"/>
  <c r="O124" i="5"/>
  <c r="N124" i="5"/>
  <c r="M124" i="5"/>
  <c r="L124" i="5"/>
  <c r="K124" i="5"/>
  <c r="J124" i="5"/>
  <c r="I124" i="5"/>
  <c r="H124" i="5"/>
  <c r="D124" i="5"/>
  <c r="AN122" i="5"/>
  <c r="AM122" i="5"/>
  <c r="AL122" i="5"/>
  <c r="AK122" i="5"/>
  <c r="AJ122" i="5"/>
  <c r="AI122" i="5"/>
  <c r="AH122" i="5"/>
  <c r="AG122" i="5"/>
  <c r="AF122" i="5"/>
  <c r="AE122" i="5"/>
  <c r="AD122" i="5"/>
  <c r="AC122" i="5"/>
  <c r="Y122" i="5"/>
  <c r="AB122" i="5" s="1"/>
  <c r="S122" i="5"/>
  <c r="R122" i="5"/>
  <c r="Q122" i="5"/>
  <c r="P122" i="5"/>
  <c r="O122" i="5"/>
  <c r="N122" i="5"/>
  <c r="M122" i="5"/>
  <c r="L122" i="5"/>
  <c r="K122" i="5"/>
  <c r="J122" i="5"/>
  <c r="I122" i="5"/>
  <c r="H122" i="5"/>
  <c r="D122" i="5"/>
  <c r="G122" i="5" s="1"/>
  <c r="T122" i="5" s="1"/>
  <c r="AN121" i="5"/>
  <c r="AM121" i="5"/>
  <c r="AL121" i="5"/>
  <c r="AK121" i="5"/>
  <c r="AJ121" i="5"/>
  <c r="AI121" i="5"/>
  <c r="AH121" i="5"/>
  <c r="AG121" i="5"/>
  <c r="AF121" i="5"/>
  <c r="AE121" i="5"/>
  <c r="AD121" i="5"/>
  <c r="AC121" i="5"/>
  <c r="AO121" i="5" s="1"/>
  <c r="AB121" i="5"/>
  <c r="Y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D121" i="5"/>
  <c r="G121" i="5" s="1"/>
  <c r="T121" i="5" s="1"/>
  <c r="AQ120" i="5"/>
  <c r="AP120" i="5"/>
  <c r="AN120" i="5"/>
  <c r="AM120" i="5"/>
  <c r="AL120" i="5"/>
  <c r="AK120" i="5"/>
  <c r="AJ120" i="5"/>
  <c r="AI120" i="5"/>
  <c r="AH120" i="5"/>
  <c r="AG120" i="5"/>
  <c r="AF120" i="5"/>
  <c r="AE120" i="5"/>
  <c r="AD120" i="5"/>
  <c r="AC120" i="5"/>
  <c r="AB120" i="5"/>
  <c r="AO120" i="5" s="1"/>
  <c r="Y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D120" i="5"/>
  <c r="G120" i="5" s="1"/>
  <c r="AQ119" i="5"/>
  <c r="AP119" i="5"/>
  <c r="AN119" i="5"/>
  <c r="AM119" i="5"/>
  <c r="AL119" i="5"/>
  <c r="AK119" i="5"/>
  <c r="AJ119" i="5"/>
  <c r="AI119" i="5"/>
  <c r="AH119" i="5"/>
  <c r="AG119" i="5"/>
  <c r="AF119" i="5"/>
  <c r="AE119" i="5"/>
  <c r="AD119" i="5"/>
  <c r="AC119" i="5"/>
  <c r="AB119" i="5"/>
  <c r="AO119" i="5" s="1"/>
  <c r="Y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T119" i="5" s="1"/>
  <c r="D119" i="5"/>
  <c r="AN118" i="5"/>
  <c r="AM118" i="5"/>
  <c r="AL118" i="5"/>
  <c r="AK118" i="5"/>
  <c r="AJ118" i="5"/>
  <c r="AI118" i="5"/>
  <c r="AH118" i="5"/>
  <c r="AG118" i="5"/>
  <c r="AF118" i="5"/>
  <c r="AE118" i="5"/>
  <c r="AD118" i="5"/>
  <c r="AC118" i="5"/>
  <c r="Y118" i="5"/>
  <c r="AB118" i="5" s="1"/>
  <c r="AO118" i="5" s="1"/>
  <c r="S118" i="5"/>
  <c r="R118" i="5"/>
  <c r="Q118" i="5"/>
  <c r="P118" i="5"/>
  <c r="O118" i="5"/>
  <c r="N118" i="5"/>
  <c r="M118" i="5"/>
  <c r="L118" i="5"/>
  <c r="K118" i="5"/>
  <c r="J118" i="5"/>
  <c r="I118" i="5"/>
  <c r="H118" i="5"/>
  <c r="T118" i="5" s="1"/>
  <c r="D118" i="5"/>
  <c r="G118" i="5" s="1"/>
  <c r="AN117" i="5"/>
  <c r="AM117" i="5"/>
  <c r="AL117" i="5"/>
  <c r="AK117" i="5"/>
  <c r="AJ117" i="5"/>
  <c r="AI117" i="5"/>
  <c r="AH117" i="5"/>
  <c r="AG117" i="5"/>
  <c r="AF117" i="5"/>
  <c r="AE117" i="5"/>
  <c r="AD117" i="5"/>
  <c r="AC117" i="5"/>
  <c r="AB117" i="5"/>
  <c r="Y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T117" i="5" s="1"/>
  <c r="D117" i="5"/>
  <c r="AN116" i="5"/>
  <c r="AM116" i="5"/>
  <c r="AL116" i="5"/>
  <c r="AK116" i="5"/>
  <c r="AJ116" i="5"/>
  <c r="AI116" i="5"/>
  <c r="AH116" i="5"/>
  <c r="AG116" i="5"/>
  <c r="AF116" i="5"/>
  <c r="AE116" i="5"/>
  <c r="AD116" i="5"/>
  <c r="AC116" i="5"/>
  <c r="Y116" i="5"/>
  <c r="AB116" i="5" s="1"/>
  <c r="AO116" i="5" s="1"/>
  <c r="S116" i="5"/>
  <c r="R116" i="5"/>
  <c r="Q116" i="5"/>
  <c r="P116" i="5"/>
  <c r="O116" i="5"/>
  <c r="N116" i="5"/>
  <c r="M116" i="5"/>
  <c r="L116" i="5"/>
  <c r="K116" i="5"/>
  <c r="J116" i="5"/>
  <c r="I116" i="5"/>
  <c r="H116" i="5"/>
  <c r="T116" i="5" s="1"/>
  <c r="D116" i="5"/>
  <c r="G116" i="5" s="1"/>
  <c r="AQ115" i="5"/>
  <c r="AP115" i="5"/>
  <c r="AN115" i="5"/>
  <c r="AM115" i="5"/>
  <c r="AL115" i="5"/>
  <c r="AK115" i="5"/>
  <c r="AJ115" i="5"/>
  <c r="AI115" i="5"/>
  <c r="AH115" i="5"/>
  <c r="AG115" i="5"/>
  <c r="AF115" i="5"/>
  <c r="AE115" i="5"/>
  <c r="AD115" i="5"/>
  <c r="AC115" i="5"/>
  <c r="Y115" i="5"/>
  <c r="AB115" i="5" s="1"/>
  <c r="AO115" i="5" s="1"/>
  <c r="S115" i="5"/>
  <c r="R115" i="5"/>
  <c r="Q115" i="5"/>
  <c r="P115" i="5"/>
  <c r="O115" i="5"/>
  <c r="N115" i="5"/>
  <c r="M115" i="5"/>
  <c r="L115" i="5"/>
  <c r="K115" i="5"/>
  <c r="J115" i="5"/>
  <c r="I115" i="5"/>
  <c r="H115" i="5"/>
  <c r="D115" i="5"/>
  <c r="G115" i="5" s="1"/>
  <c r="AP114" i="5"/>
  <c r="AN114" i="5"/>
  <c r="AM114" i="5"/>
  <c r="AL114" i="5"/>
  <c r="AK114" i="5"/>
  <c r="AJ114" i="5"/>
  <c r="AI114" i="5"/>
  <c r="AH114" i="5"/>
  <c r="AG114" i="5"/>
  <c r="AF114" i="5"/>
  <c r="AE114" i="5"/>
  <c r="AD114" i="5"/>
  <c r="AC114" i="5"/>
  <c r="AO114" i="5" s="1"/>
  <c r="Y114" i="5"/>
  <c r="AB114" i="5" s="1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T114" i="5" s="1"/>
  <c r="D114" i="5"/>
  <c r="AN113" i="5"/>
  <c r="AM113" i="5"/>
  <c r="AL113" i="5"/>
  <c r="AK113" i="5"/>
  <c r="AJ113" i="5"/>
  <c r="AI113" i="5"/>
  <c r="AH113" i="5"/>
  <c r="AG113" i="5"/>
  <c r="AF113" i="5"/>
  <c r="AE113" i="5"/>
  <c r="AD113" i="5"/>
  <c r="AC113" i="5"/>
  <c r="Y113" i="5"/>
  <c r="AB113" i="5" s="1"/>
  <c r="AO113" i="5" s="1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T113" i="5" s="1"/>
  <c r="D113" i="5"/>
  <c r="AQ112" i="5"/>
  <c r="AP112" i="5"/>
  <c r="AN112" i="5"/>
  <c r="AM112" i="5"/>
  <c r="AL112" i="5"/>
  <c r="AK112" i="5"/>
  <c r="AJ112" i="5"/>
  <c r="AI112" i="5"/>
  <c r="AH112" i="5"/>
  <c r="AG112" i="5"/>
  <c r="AF112" i="5"/>
  <c r="AE112" i="5"/>
  <c r="AD112" i="5"/>
  <c r="AC112" i="5"/>
  <c r="AO112" i="5" s="1"/>
  <c r="AB112" i="5"/>
  <c r="Y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T112" i="5" s="1"/>
  <c r="D112" i="5"/>
  <c r="AP111" i="5"/>
  <c r="AN111" i="5"/>
  <c r="AM111" i="5"/>
  <c r="AL111" i="5"/>
  <c r="AK111" i="5"/>
  <c r="AJ111" i="5"/>
  <c r="AI111" i="5"/>
  <c r="AH111" i="5"/>
  <c r="AG111" i="5"/>
  <c r="AF111" i="5"/>
  <c r="AE111" i="5"/>
  <c r="AD111" i="5"/>
  <c r="AC111" i="5"/>
  <c r="Y111" i="5"/>
  <c r="AB111" i="5" s="1"/>
  <c r="S111" i="5"/>
  <c r="R111" i="5"/>
  <c r="Q111" i="5"/>
  <c r="P111" i="5"/>
  <c r="O111" i="5"/>
  <c r="N111" i="5"/>
  <c r="M111" i="5"/>
  <c r="L111" i="5"/>
  <c r="K111" i="5"/>
  <c r="J111" i="5"/>
  <c r="I111" i="5"/>
  <c r="H111" i="5"/>
  <c r="T111" i="5" s="1"/>
  <c r="D111" i="5"/>
  <c r="G111" i="5" s="1"/>
  <c r="AQ110" i="5"/>
  <c r="AP110" i="5"/>
  <c r="AN110" i="5"/>
  <c r="AM110" i="5"/>
  <c r="AL110" i="5"/>
  <c r="AK110" i="5"/>
  <c r="AJ110" i="5"/>
  <c r="AI110" i="5"/>
  <c r="AH110" i="5"/>
  <c r="AG110" i="5"/>
  <c r="AF110" i="5"/>
  <c r="AE110" i="5"/>
  <c r="AD110" i="5"/>
  <c r="AC110" i="5"/>
  <c r="AB110" i="5"/>
  <c r="Y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D110" i="5"/>
  <c r="G110" i="5" s="1"/>
  <c r="AQ109" i="5"/>
  <c r="AM109" i="5"/>
  <c r="AF109" i="5"/>
  <c r="U109" i="5"/>
  <c r="Q109" i="5"/>
  <c r="P109" i="5"/>
  <c r="M109" i="5"/>
  <c r="J109" i="5"/>
  <c r="I109" i="5"/>
  <c r="D109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D108" i="5"/>
  <c r="AQ107" i="5"/>
  <c r="AP107" i="5"/>
  <c r="AP109" i="5" s="1"/>
  <c r="AN107" i="5"/>
  <c r="AM107" i="5"/>
  <c r="AL107" i="5"/>
  <c r="AL109" i="5" s="1"/>
  <c r="AK107" i="5"/>
  <c r="AJ107" i="5"/>
  <c r="AJ109" i="5" s="1"/>
  <c r="AI107" i="5"/>
  <c r="AH107" i="5"/>
  <c r="AG107" i="5"/>
  <c r="AF107" i="5"/>
  <c r="AE107" i="5"/>
  <c r="AD107" i="5"/>
  <c r="AC107" i="5"/>
  <c r="AO107" i="5" s="1"/>
  <c r="AB107" i="5"/>
  <c r="Y107" i="5"/>
  <c r="S107" i="5"/>
  <c r="S109" i="5" s="1"/>
  <c r="R107" i="5"/>
  <c r="R109" i="5" s="1"/>
  <c r="Q107" i="5"/>
  <c r="P107" i="5"/>
  <c r="O107" i="5"/>
  <c r="O109" i="5" s="1"/>
  <c r="N107" i="5"/>
  <c r="N109" i="5" s="1"/>
  <c r="M107" i="5"/>
  <c r="L107" i="5"/>
  <c r="L109" i="5" s="1"/>
  <c r="K107" i="5"/>
  <c r="K109" i="5" s="1"/>
  <c r="J107" i="5"/>
  <c r="I107" i="5"/>
  <c r="H107" i="5"/>
  <c r="H109" i="5" s="1"/>
  <c r="G107" i="5"/>
  <c r="G109" i="5" s="1"/>
  <c r="D107" i="5"/>
  <c r="AN106" i="5"/>
  <c r="AN109" i="5" s="1"/>
  <c r="AN135" i="5" s="1"/>
  <c r="AN137" i="5" s="1"/>
  <c r="AM106" i="5"/>
  <c r="AL106" i="5"/>
  <c r="AK106" i="5"/>
  <c r="AJ106" i="5"/>
  <c r="AI106" i="5"/>
  <c r="AI109" i="5" s="1"/>
  <c r="AH106" i="5"/>
  <c r="AH109" i="5" s="1"/>
  <c r="AG106" i="5"/>
  <c r="AF106" i="5"/>
  <c r="AE106" i="5"/>
  <c r="AE109" i="5" s="1"/>
  <c r="AD106" i="5"/>
  <c r="AC106" i="5"/>
  <c r="Y106" i="5"/>
  <c r="AB106" i="5" s="1"/>
  <c r="AO106" i="5" s="1"/>
  <c r="S106" i="5"/>
  <c r="R106" i="5"/>
  <c r="Q106" i="5"/>
  <c r="P106" i="5"/>
  <c r="O106" i="5"/>
  <c r="N106" i="5"/>
  <c r="M106" i="5"/>
  <c r="L106" i="5"/>
  <c r="K106" i="5"/>
  <c r="J106" i="5"/>
  <c r="I106" i="5"/>
  <c r="H106" i="5"/>
  <c r="D106" i="5"/>
  <c r="AQ105" i="5"/>
  <c r="AP105" i="5"/>
  <c r="AN105" i="5"/>
  <c r="AM105" i="5"/>
  <c r="AL105" i="5"/>
  <c r="AK105" i="5"/>
  <c r="AJ105" i="5"/>
  <c r="AI105" i="5"/>
  <c r="AH105" i="5"/>
  <c r="AG105" i="5"/>
  <c r="AF105" i="5"/>
  <c r="AE105" i="5"/>
  <c r="AD105" i="5"/>
  <c r="AC105" i="5"/>
  <c r="AO105" i="5" s="1"/>
  <c r="AB105" i="5"/>
  <c r="Y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D105" i="5"/>
  <c r="G105" i="5" s="1"/>
  <c r="T105" i="5" s="1"/>
  <c r="AQ104" i="5"/>
  <c r="AP104" i="5"/>
  <c r="AN104" i="5"/>
  <c r="AM104" i="5"/>
  <c r="AL104" i="5"/>
  <c r="AK104" i="5"/>
  <c r="AJ104" i="5"/>
  <c r="AI104" i="5"/>
  <c r="AH104" i="5"/>
  <c r="AG104" i="5"/>
  <c r="AF104" i="5"/>
  <c r="AE104" i="5"/>
  <c r="AD104" i="5"/>
  <c r="AC104" i="5"/>
  <c r="AB104" i="5"/>
  <c r="AO104" i="5" s="1"/>
  <c r="Y104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D104" i="5"/>
  <c r="G104" i="5" s="1"/>
  <c r="T104" i="5" s="1"/>
  <c r="S103" i="5"/>
  <c r="R103" i="5"/>
  <c r="Q103" i="5"/>
  <c r="P103" i="5"/>
  <c r="O103" i="5"/>
  <c r="N103" i="5"/>
  <c r="M103" i="5"/>
  <c r="L103" i="5"/>
  <c r="K103" i="5"/>
  <c r="J103" i="5"/>
  <c r="I103" i="5"/>
  <c r="H103" i="5"/>
  <c r="D103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D102" i="5"/>
  <c r="AQ101" i="5"/>
  <c r="AP101" i="5"/>
  <c r="AN101" i="5"/>
  <c r="AM101" i="5"/>
  <c r="AL101" i="5"/>
  <c r="AK101" i="5"/>
  <c r="AJ101" i="5"/>
  <c r="AI101" i="5"/>
  <c r="AH101" i="5"/>
  <c r="AG101" i="5"/>
  <c r="AF101" i="5"/>
  <c r="AE101" i="5"/>
  <c r="AD101" i="5"/>
  <c r="AC101" i="5"/>
  <c r="Y101" i="5"/>
  <c r="AB101" i="5" s="1"/>
  <c r="AO101" i="5" s="1"/>
  <c r="S101" i="5"/>
  <c r="R101" i="5"/>
  <c r="Q101" i="5"/>
  <c r="P101" i="5"/>
  <c r="O101" i="5"/>
  <c r="N101" i="5"/>
  <c r="M101" i="5"/>
  <c r="L101" i="5"/>
  <c r="K101" i="5"/>
  <c r="J101" i="5"/>
  <c r="I101" i="5"/>
  <c r="H101" i="5"/>
  <c r="T101" i="5" s="1"/>
  <c r="D101" i="5"/>
  <c r="G101" i="5" s="1"/>
  <c r="AQ100" i="5"/>
  <c r="AP100" i="5"/>
  <c r="AN100" i="5"/>
  <c r="AM100" i="5"/>
  <c r="AL100" i="5"/>
  <c r="AK100" i="5"/>
  <c r="AJ100" i="5"/>
  <c r="AI100" i="5"/>
  <c r="AH100" i="5"/>
  <c r="AG100" i="5"/>
  <c r="AF100" i="5"/>
  <c r="AE100" i="5"/>
  <c r="AD100" i="5"/>
  <c r="AC100" i="5"/>
  <c r="AB100" i="5"/>
  <c r="AO100" i="5" s="1"/>
  <c r="Y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D100" i="5"/>
  <c r="G100" i="5" s="1"/>
  <c r="AN99" i="5"/>
  <c r="AM99" i="5"/>
  <c r="AL99" i="5"/>
  <c r="AK99" i="5"/>
  <c r="AJ99" i="5"/>
  <c r="AI99" i="5"/>
  <c r="AH99" i="5"/>
  <c r="AG99" i="5"/>
  <c r="AF99" i="5"/>
  <c r="AE99" i="5"/>
  <c r="AD99" i="5"/>
  <c r="AC99" i="5"/>
  <c r="Y99" i="5"/>
  <c r="S99" i="5"/>
  <c r="R99" i="5"/>
  <c r="Q99" i="5"/>
  <c r="P99" i="5"/>
  <c r="O99" i="5"/>
  <c r="N99" i="5"/>
  <c r="M99" i="5"/>
  <c r="L99" i="5"/>
  <c r="K99" i="5"/>
  <c r="J99" i="5"/>
  <c r="I99" i="5"/>
  <c r="H99" i="5"/>
  <c r="T99" i="5" s="1"/>
  <c r="D99" i="5"/>
  <c r="G99" i="5" s="1"/>
  <c r="AQ98" i="5"/>
  <c r="AP98" i="5"/>
  <c r="AN98" i="5"/>
  <c r="AM98" i="5"/>
  <c r="AL98" i="5"/>
  <c r="AK98" i="5"/>
  <c r="AJ98" i="5"/>
  <c r="AI98" i="5"/>
  <c r="AH98" i="5"/>
  <c r="AG98" i="5"/>
  <c r="AF98" i="5"/>
  <c r="AE98" i="5"/>
  <c r="AD98" i="5"/>
  <c r="AC98" i="5"/>
  <c r="AB98" i="5"/>
  <c r="AO98" i="5" s="1"/>
  <c r="Y98" i="5"/>
  <c r="S98" i="5"/>
  <c r="R98" i="5"/>
  <c r="Q98" i="5"/>
  <c r="P98" i="5"/>
  <c r="O98" i="5"/>
  <c r="N98" i="5"/>
  <c r="M98" i="5"/>
  <c r="L98" i="5"/>
  <c r="K98" i="5"/>
  <c r="J98" i="5"/>
  <c r="I98" i="5"/>
  <c r="H98" i="5"/>
  <c r="D98" i="5"/>
  <c r="G98" i="5" s="1"/>
  <c r="S97" i="5"/>
  <c r="R97" i="5"/>
  <c r="Q97" i="5"/>
  <c r="P97" i="5"/>
  <c r="O97" i="5"/>
  <c r="N97" i="5"/>
  <c r="M97" i="5"/>
  <c r="L97" i="5"/>
  <c r="K97" i="5"/>
  <c r="J97" i="5"/>
  <c r="I97" i="5"/>
  <c r="H97" i="5"/>
  <c r="D97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D96" i="5"/>
  <c r="AN95" i="5"/>
  <c r="AM95" i="5"/>
  <c r="AL95" i="5"/>
  <c r="AK95" i="5"/>
  <c r="AJ95" i="5"/>
  <c r="AI95" i="5"/>
  <c r="AH95" i="5"/>
  <c r="AG95" i="5"/>
  <c r="AF95" i="5"/>
  <c r="AE95" i="5"/>
  <c r="AD95" i="5"/>
  <c r="AC95" i="5"/>
  <c r="AB95" i="5"/>
  <c r="AO95" i="5" s="1"/>
  <c r="Y95" i="5"/>
  <c r="S95" i="5"/>
  <c r="R95" i="5"/>
  <c r="Q95" i="5"/>
  <c r="P95" i="5"/>
  <c r="O95" i="5"/>
  <c r="N95" i="5"/>
  <c r="M95" i="5"/>
  <c r="L95" i="5"/>
  <c r="K95" i="5"/>
  <c r="J95" i="5"/>
  <c r="I95" i="5"/>
  <c r="H95" i="5"/>
  <c r="D95" i="5"/>
  <c r="G95" i="5" s="1"/>
  <c r="AN94" i="5"/>
  <c r="AM94" i="5"/>
  <c r="AL94" i="5"/>
  <c r="AK94" i="5"/>
  <c r="AJ94" i="5"/>
  <c r="AI94" i="5"/>
  <c r="AH94" i="5"/>
  <c r="AG94" i="5"/>
  <c r="AF94" i="5"/>
  <c r="AE94" i="5"/>
  <c r="AD94" i="5"/>
  <c r="AC94" i="5"/>
  <c r="AO94" i="5" s="1"/>
  <c r="Y94" i="5"/>
  <c r="AB94" i="5" s="1"/>
  <c r="S94" i="5"/>
  <c r="R94" i="5"/>
  <c r="Q94" i="5"/>
  <c r="P94" i="5"/>
  <c r="O94" i="5"/>
  <c r="N94" i="5"/>
  <c r="M94" i="5"/>
  <c r="L94" i="5"/>
  <c r="K94" i="5"/>
  <c r="J94" i="5"/>
  <c r="I94" i="5"/>
  <c r="H94" i="5"/>
  <c r="D94" i="5"/>
  <c r="G94" i="5" s="1"/>
  <c r="AQ93" i="5"/>
  <c r="AP93" i="5"/>
  <c r="AN93" i="5"/>
  <c r="AM93" i="5"/>
  <c r="AL93" i="5"/>
  <c r="AK93" i="5"/>
  <c r="AJ93" i="5"/>
  <c r="AI93" i="5"/>
  <c r="AH93" i="5"/>
  <c r="AG93" i="5"/>
  <c r="AF93" i="5"/>
  <c r="AE93" i="5"/>
  <c r="AD93" i="5"/>
  <c r="AC93" i="5"/>
  <c r="AB93" i="5"/>
  <c r="AO93" i="5" s="1"/>
  <c r="Y93" i="5"/>
  <c r="S93" i="5"/>
  <c r="R93" i="5"/>
  <c r="Q93" i="5"/>
  <c r="P93" i="5"/>
  <c r="O93" i="5"/>
  <c r="N93" i="5"/>
  <c r="M93" i="5"/>
  <c r="L93" i="5"/>
  <c r="K93" i="5"/>
  <c r="J93" i="5"/>
  <c r="I93" i="5"/>
  <c r="H93" i="5"/>
  <c r="D93" i="5"/>
  <c r="G93" i="5" s="1"/>
  <c r="AQ92" i="5"/>
  <c r="AP92" i="5"/>
  <c r="AN92" i="5"/>
  <c r="AM92" i="5"/>
  <c r="AL92" i="5"/>
  <c r="AK92" i="5"/>
  <c r="AJ92" i="5"/>
  <c r="AI92" i="5"/>
  <c r="AH92" i="5"/>
  <c r="AG92" i="5"/>
  <c r="AF92" i="5"/>
  <c r="AE92" i="5"/>
  <c r="AD92" i="5"/>
  <c r="AC92" i="5"/>
  <c r="AB92" i="5"/>
  <c r="AO92" i="5" s="1"/>
  <c r="Y92" i="5"/>
  <c r="S92" i="5"/>
  <c r="R92" i="5"/>
  <c r="Q92" i="5"/>
  <c r="P92" i="5"/>
  <c r="O92" i="5"/>
  <c r="N92" i="5"/>
  <c r="M92" i="5"/>
  <c r="L92" i="5"/>
  <c r="K92" i="5"/>
  <c r="J92" i="5"/>
  <c r="I92" i="5"/>
  <c r="H92" i="5"/>
  <c r="D92" i="5"/>
  <c r="G92" i="5" s="1"/>
  <c r="AN91" i="5"/>
  <c r="AM91" i="5"/>
  <c r="AL91" i="5"/>
  <c r="AK91" i="5"/>
  <c r="AJ91" i="5"/>
  <c r="AI91" i="5"/>
  <c r="AH91" i="5"/>
  <c r="AG91" i="5"/>
  <c r="AF91" i="5"/>
  <c r="AE91" i="5"/>
  <c r="AD91" i="5"/>
  <c r="AC91" i="5"/>
  <c r="AB91" i="5"/>
  <c r="AO91" i="5" s="1"/>
  <c r="Y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D91" i="5"/>
  <c r="S90" i="5"/>
  <c r="R90" i="5"/>
  <c r="Q90" i="5"/>
  <c r="P90" i="5"/>
  <c r="O90" i="5"/>
  <c r="N90" i="5"/>
  <c r="M90" i="5"/>
  <c r="L90" i="5"/>
  <c r="K90" i="5"/>
  <c r="J90" i="5"/>
  <c r="I90" i="5"/>
  <c r="H90" i="5"/>
  <c r="D90" i="5"/>
  <c r="AQ89" i="5"/>
  <c r="AN89" i="5"/>
  <c r="AM89" i="5"/>
  <c r="AI89" i="5"/>
  <c r="AI135" i="5" s="1"/>
  <c r="AI137" i="5" s="1"/>
  <c r="AE89" i="5"/>
  <c r="AB89" i="5"/>
  <c r="Y89" i="5"/>
  <c r="U89" i="5"/>
  <c r="R89" i="5"/>
  <c r="Q89" i="5"/>
  <c r="M89" i="5"/>
  <c r="M135" i="5" s="1"/>
  <c r="M137" i="5" s="1"/>
  <c r="I89" i="5"/>
  <c r="D89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D88" i="5"/>
  <c r="AQ87" i="5"/>
  <c r="AP87" i="5"/>
  <c r="AN87" i="5"/>
  <c r="AM87" i="5"/>
  <c r="AL87" i="5"/>
  <c r="AK87" i="5"/>
  <c r="AJ87" i="5"/>
  <c r="AI87" i="5"/>
  <c r="AH87" i="5"/>
  <c r="AG87" i="5"/>
  <c r="AF87" i="5"/>
  <c r="AE87" i="5"/>
  <c r="AD87" i="5"/>
  <c r="AC87" i="5"/>
  <c r="AB87" i="5"/>
  <c r="Y87" i="5"/>
  <c r="S87" i="5"/>
  <c r="R87" i="5"/>
  <c r="Q87" i="5"/>
  <c r="P87" i="5"/>
  <c r="O87" i="5"/>
  <c r="N87" i="5"/>
  <c r="M87" i="5"/>
  <c r="L87" i="5"/>
  <c r="K87" i="5"/>
  <c r="J87" i="5"/>
  <c r="I87" i="5"/>
  <c r="H87" i="5"/>
  <c r="T87" i="5" s="1"/>
  <c r="G87" i="5"/>
  <c r="D87" i="5"/>
  <c r="AQ86" i="5"/>
  <c r="AP86" i="5"/>
  <c r="AP89" i="5" s="1"/>
  <c r="AN86" i="5"/>
  <c r="AM86" i="5"/>
  <c r="AL86" i="5"/>
  <c r="AK86" i="5"/>
  <c r="AK89" i="5" s="1"/>
  <c r="AJ86" i="5"/>
  <c r="AJ89" i="5" s="1"/>
  <c r="AI86" i="5"/>
  <c r="AH86" i="5"/>
  <c r="AH89" i="5" s="1"/>
  <c r="AH135" i="5" s="1"/>
  <c r="AH137" i="5" s="1"/>
  <c r="AG86" i="5"/>
  <c r="AG89" i="5" s="1"/>
  <c r="AF86" i="5"/>
  <c r="AF89" i="5" s="1"/>
  <c r="AF135" i="5" s="1"/>
  <c r="AF137" i="5" s="1"/>
  <c r="AE86" i="5"/>
  <c r="AD86" i="5"/>
  <c r="AD89" i="5" s="1"/>
  <c r="AC86" i="5"/>
  <c r="AC89" i="5" s="1"/>
  <c r="AB86" i="5"/>
  <c r="Y86" i="5"/>
  <c r="S86" i="5"/>
  <c r="S89" i="5" s="1"/>
  <c r="R86" i="5"/>
  <c r="Q86" i="5"/>
  <c r="P86" i="5"/>
  <c r="O86" i="5"/>
  <c r="O89" i="5" s="1"/>
  <c r="N86" i="5"/>
  <c r="N89" i="5" s="1"/>
  <c r="M86" i="5"/>
  <c r="L86" i="5"/>
  <c r="L89" i="5" s="1"/>
  <c r="L135" i="5" s="1"/>
  <c r="L137" i="5" s="1"/>
  <c r="K86" i="5"/>
  <c r="K89" i="5" s="1"/>
  <c r="J86" i="5"/>
  <c r="J89" i="5" s="1"/>
  <c r="I86" i="5"/>
  <c r="H86" i="5"/>
  <c r="T86" i="5" s="1"/>
  <c r="G86" i="5"/>
  <c r="G89" i="5" s="1"/>
  <c r="D86" i="5"/>
  <c r="AN85" i="5"/>
  <c r="AM85" i="5"/>
  <c r="AL85" i="5"/>
  <c r="AK85" i="5"/>
  <c r="AJ85" i="5"/>
  <c r="AI85" i="5"/>
  <c r="AH85" i="5"/>
  <c r="AG85" i="5"/>
  <c r="AF85" i="5"/>
  <c r="AE85" i="5"/>
  <c r="AD85" i="5"/>
  <c r="AC85" i="5"/>
  <c r="Y85" i="5"/>
  <c r="S85" i="5"/>
  <c r="R85" i="5"/>
  <c r="Q85" i="5"/>
  <c r="P85" i="5"/>
  <c r="O85" i="5"/>
  <c r="N85" i="5"/>
  <c r="M85" i="5"/>
  <c r="L85" i="5"/>
  <c r="K85" i="5"/>
  <c r="J85" i="5"/>
  <c r="I85" i="5"/>
  <c r="H85" i="5"/>
  <c r="D85" i="5"/>
  <c r="AQ84" i="5"/>
  <c r="AP84" i="5"/>
  <c r="AN84" i="5"/>
  <c r="AM84" i="5"/>
  <c r="AL84" i="5"/>
  <c r="AK84" i="5"/>
  <c r="AJ84" i="5"/>
  <c r="AI84" i="5"/>
  <c r="AH84" i="5"/>
  <c r="AG84" i="5"/>
  <c r="AF84" i="5"/>
  <c r="AE84" i="5"/>
  <c r="AD84" i="5"/>
  <c r="AC84" i="5"/>
  <c r="Y84" i="5"/>
  <c r="AB84" i="5" s="1"/>
  <c r="AO84" i="5" s="1"/>
  <c r="S84" i="5"/>
  <c r="R84" i="5"/>
  <c r="Q84" i="5"/>
  <c r="P84" i="5"/>
  <c r="O84" i="5"/>
  <c r="N84" i="5"/>
  <c r="M84" i="5"/>
  <c r="L84" i="5"/>
  <c r="K84" i="5"/>
  <c r="J84" i="5"/>
  <c r="I84" i="5"/>
  <c r="H84" i="5"/>
  <c r="T84" i="5" s="1"/>
  <c r="D84" i="5"/>
  <c r="G84" i="5" s="1"/>
  <c r="AQ83" i="5"/>
  <c r="AP83" i="5"/>
  <c r="AN83" i="5"/>
  <c r="AM83" i="5"/>
  <c r="AL83" i="5"/>
  <c r="AK83" i="5"/>
  <c r="AJ83" i="5"/>
  <c r="AI83" i="5"/>
  <c r="AH83" i="5"/>
  <c r="AG83" i="5"/>
  <c r="AF83" i="5"/>
  <c r="AE83" i="5"/>
  <c r="AD83" i="5"/>
  <c r="AC83" i="5"/>
  <c r="AB83" i="5"/>
  <c r="Y83" i="5"/>
  <c r="S83" i="5"/>
  <c r="R83" i="5"/>
  <c r="Q83" i="5"/>
  <c r="P83" i="5"/>
  <c r="O83" i="5"/>
  <c r="N83" i="5"/>
  <c r="M83" i="5"/>
  <c r="L83" i="5"/>
  <c r="K83" i="5"/>
  <c r="J83" i="5"/>
  <c r="I83" i="5"/>
  <c r="H83" i="5"/>
  <c r="T83" i="5" s="1"/>
  <c r="D83" i="5"/>
  <c r="G83" i="5" s="1"/>
  <c r="AQ82" i="5"/>
  <c r="AP82" i="5"/>
  <c r="AN82" i="5"/>
  <c r="AM82" i="5"/>
  <c r="AL82" i="5"/>
  <c r="AK82" i="5"/>
  <c r="AJ82" i="5"/>
  <c r="AI82" i="5"/>
  <c r="AH82" i="5"/>
  <c r="AG82" i="5"/>
  <c r="AF82" i="5"/>
  <c r="AE82" i="5"/>
  <c r="AD82" i="5"/>
  <c r="AC82" i="5"/>
  <c r="AB82" i="5"/>
  <c r="AO82" i="5" s="1"/>
  <c r="Y82" i="5"/>
  <c r="S82" i="5"/>
  <c r="R82" i="5"/>
  <c r="Q82" i="5"/>
  <c r="P82" i="5"/>
  <c r="O82" i="5"/>
  <c r="N82" i="5"/>
  <c r="M82" i="5"/>
  <c r="L82" i="5"/>
  <c r="K82" i="5"/>
  <c r="J82" i="5"/>
  <c r="I82" i="5"/>
  <c r="H82" i="5"/>
  <c r="D82" i="5"/>
  <c r="G82" i="5" s="1"/>
  <c r="S81" i="5"/>
  <c r="R81" i="5"/>
  <c r="Q81" i="5"/>
  <c r="P81" i="5"/>
  <c r="O81" i="5"/>
  <c r="N81" i="5"/>
  <c r="M81" i="5"/>
  <c r="L81" i="5"/>
  <c r="K81" i="5"/>
  <c r="J81" i="5"/>
  <c r="I81" i="5"/>
  <c r="H81" i="5"/>
  <c r="D81" i="5"/>
  <c r="S80" i="5"/>
  <c r="R80" i="5"/>
  <c r="Q80" i="5"/>
  <c r="P80" i="5"/>
  <c r="O80" i="5"/>
  <c r="N80" i="5"/>
  <c r="M80" i="5"/>
  <c r="L80" i="5"/>
  <c r="K80" i="5"/>
  <c r="J80" i="5"/>
  <c r="I80" i="5"/>
  <c r="H80" i="5"/>
  <c r="D80" i="5"/>
  <c r="S79" i="5"/>
  <c r="R79" i="5"/>
  <c r="Q79" i="5"/>
  <c r="P79" i="5"/>
  <c r="O79" i="5"/>
  <c r="N79" i="5"/>
  <c r="M79" i="5"/>
  <c r="L79" i="5"/>
  <c r="K79" i="5"/>
  <c r="J79" i="5"/>
  <c r="I79" i="5"/>
  <c r="H79" i="5"/>
  <c r="D79" i="5"/>
  <c r="AQ78" i="5"/>
  <c r="AP78" i="5"/>
  <c r="AN78" i="5"/>
  <c r="AM78" i="5"/>
  <c r="AL78" i="5"/>
  <c r="AK78" i="5"/>
  <c r="AJ78" i="5"/>
  <c r="AI78" i="5"/>
  <c r="AH78" i="5"/>
  <c r="AG78" i="5"/>
  <c r="AF78" i="5"/>
  <c r="AE78" i="5"/>
  <c r="AD78" i="5"/>
  <c r="AC78" i="5"/>
  <c r="AO78" i="5" s="1"/>
  <c r="Y78" i="5"/>
  <c r="AB78" i="5" s="1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D78" i="5"/>
  <c r="AN77" i="5"/>
  <c r="AM77" i="5"/>
  <c r="AL77" i="5"/>
  <c r="AK77" i="5"/>
  <c r="AJ77" i="5"/>
  <c r="AI77" i="5"/>
  <c r="AH77" i="5"/>
  <c r="AG77" i="5"/>
  <c r="AF77" i="5"/>
  <c r="AE77" i="5"/>
  <c r="AD77" i="5"/>
  <c r="AC77" i="5"/>
  <c r="Y77" i="5"/>
  <c r="AB77" i="5" s="1"/>
  <c r="AO77" i="5" s="1"/>
  <c r="S77" i="5"/>
  <c r="R77" i="5"/>
  <c r="Q77" i="5"/>
  <c r="P77" i="5"/>
  <c r="O77" i="5"/>
  <c r="N77" i="5"/>
  <c r="M77" i="5"/>
  <c r="L77" i="5"/>
  <c r="K77" i="5"/>
  <c r="J77" i="5"/>
  <c r="I77" i="5"/>
  <c r="H77" i="5"/>
  <c r="D77" i="5"/>
  <c r="AB70" i="5"/>
  <c r="G70" i="5"/>
  <c r="F68" i="5"/>
  <c r="Z66" i="5"/>
  <c r="AQ64" i="5"/>
  <c r="AL64" i="5"/>
  <c r="AH64" i="5"/>
  <c r="AD64" i="5"/>
  <c r="AC64" i="5"/>
  <c r="Z64" i="5"/>
  <c r="Y64" i="5"/>
  <c r="U64" i="5"/>
  <c r="L64" i="5"/>
  <c r="L66" i="5" s="1"/>
  <c r="J64" i="5"/>
  <c r="E64" i="5"/>
  <c r="E66" i="5" s="1"/>
  <c r="D64" i="5"/>
  <c r="AO63" i="5"/>
  <c r="AB63" i="5"/>
  <c r="S63" i="5"/>
  <c r="R63" i="5"/>
  <c r="Q63" i="5"/>
  <c r="P63" i="5"/>
  <c r="O63" i="5"/>
  <c r="N63" i="5"/>
  <c r="M63" i="5"/>
  <c r="L63" i="5"/>
  <c r="K63" i="5"/>
  <c r="J63" i="5"/>
  <c r="I63" i="5"/>
  <c r="H63" i="5"/>
  <c r="T63" i="5" s="1"/>
  <c r="G63" i="5"/>
  <c r="D63" i="5"/>
  <c r="AB62" i="5"/>
  <c r="AO62" i="5" s="1"/>
  <c r="S62" i="5"/>
  <c r="R62" i="5"/>
  <c r="Q62" i="5"/>
  <c r="P62" i="5"/>
  <c r="P64" i="5" s="1"/>
  <c r="O62" i="5"/>
  <c r="N62" i="5"/>
  <c r="M62" i="5"/>
  <c r="L62" i="5"/>
  <c r="K62" i="5"/>
  <c r="J62" i="5"/>
  <c r="I62" i="5"/>
  <c r="H62" i="5"/>
  <c r="H64" i="5" s="1"/>
  <c r="G62" i="5"/>
  <c r="D62" i="5"/>
  <c r="AN61" i="5"/>
  <c r="AN64" i="5" s="1"/>
  <c r="AM61" i="5"/>
  <c r="AM64" i="5" s="1"/>
  <c r="AL61" i="5"/>
  <c r="AK61" i="5"/>
  <c r="AK64" i="5" s="1"/>
  <c r="AJ61" i="5"/>
  <c r="AJ64" i="5" s="1"/>
  <c r="AI61" i="5"/>
  <c r="AI64" i="5" s="1"/>
  <c r="AH61" i="5"/>
  <c r="AG61" i="5"/>
  <c r="AG64" i="5" s="1"/>
  <c r="AF61" i="5"/>
  <c r="AF64" i="5" s="1"/>
  <c r="AE61" i="5"/>
  <c r="AE64" i="5" s="1"/>
  <c r="AD61" i="5"/>
  <c r="AC61" i="5"/>
  <c r="AB61" i="5"/>
  <c r="Y61" i="5"/>
  <c r="S61" i="5"/>
  <c r="R61" i="5"/>
  <c r="R64" i="5" s="1"/>
  <c r="Q61" i="5"/>
  <c r="Q64" i="5" s="1"/>
  <c r="P61" i="5"/>
  <c r="O61" i="5"/>
  <c r="N61" i="5"/>
  <c r="N64" i="5" s="1"/>
  <c r="M61" i="5"/>
  <c r="M64" i="5" s="1"/>
  <c r="L61" i="5"/>
  <c r="K61" i="5"/>
  <c r="J61" i="5"/>
  <c r="I61" i="5"/>
  <c r="I64" i="5" s="1"/>
  <c r="H61" i="5"/>
  <c r="D61" i="5"/>
  <c r="G61" i="5" s="1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O60" i="5" s="1"/>
  <c r="Y60" i="5"/>
  <c r="S60" i="5"/>
  <c r="R60" i="5"/>
  <c r="Q60" i="5"/>
  <c r="P60" i="5"/>
  <c r="O60" i="5"/>
  <c r="N60" i="5"/>
  <c r="M60" i="5"/>
  <c r="L60" i="5"/>
  <c r="K60" i="5"/>
  <c r="J60" i="5"/>
  <c r="I60" i="5"/>
  <c r="H60" i="5"/>
  <c r="D60" i="5"/>
  <c r="G60" i="5" s="1"/>
  <c r="T60" i="5" s="1"/>
  <c r="AQ59" i="5"/>
  <c r="AP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O59" i="5" s="1"/>
  <c r="Y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T59" i="5" s="1"/>
  <c r="D59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Y58" i="5"/>
  <c r="AB58" i="5" s="1"/>
  <c r="S58" i="5"/>
  <c r="R58" i="5"/>
  <c r="Q58" i="5"/>
  <c r="P58" i="5"/>
  <c r="O58" i="5"/>
  <c r="N58" i="5"/>
  <c r="M58" i="5"/>
  <c r="L58" i="5"/>
  <c r="K58" i="5"/>
  <c r="J58" i="5"/>
  <c r="I58" i="5"/>
  <c r="H58" i="5"/>
  <c r="T58" i="5" s="1"/>
  <c r="D58" i="5"/>
  <c r="G58" i="5" s="1"/>
  <c r="AQ57" i="5"/>
  <c r="AP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Y57" i="5"/>
  <c r="AB57" i="5" s="1"/>
  <c r="AO57" i="5" s="1"/>
  <c r="S57" i="5"/>
  <c r="R57" i="5"/>
  <c r="Q57" i="5"/>
  <c r="P57" i="5"/>
  <c r="O57" i="5"/>
  <c r="N57" i="5"/>
  <c r="M57" i="5"/>
  <c r="L57" i="5"/>
  <c r="K57" i="5"/>
  <c r="J57" i="5"/>
  <c r="I57" i="5"/>
  <c r="H57" i="5"/>
  <c r="T57" i="5" s="1"/>
  <c r="D57" i="5"/>
  <c r="G57" i="5" s="1"/>
  <c r="AN56" i="5"/>
  <c r="AM56" i="5"/>
  <c r="AL56" i="5"/>
  <c r="AK56" i="5"/>
  <c r="AJ56" i="5"/>
  <c r="AI56" i="5"/>
  <c r="AH56" i="5"/>
  <c r="AG56" i="5"/>
  <c r="AF56" i="5"/>
  <c r="AE56" i="5"/>
  <c r="AD56" i="5"/>
  <c r="AC56" i="5"/>
  <c r="Y56" i="5"/>
  <c r="S56" i="5"/>
  <c r="R56" i="5"/>
  <c r="Q56" i="5"/>
  <c r="P56" i="5"/>
  <c r="O56" i="5"/>
  <c r="N56" i="5"/>
  <c r="M56" i="5"/>
  <c r="L56" i="5"/>
  <c r="K56" i="5"/>
  <c r="J56" i="5"/>
  <c r="I56" i="5"/>
  <c r="H56" i="5"/>
  <c r="D56" i="5"/>
  <c r="AQ55" i="5"/>
  <c r="AP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O55" i="5" s="1"/>
  <c r="Y55" i="5"/>
  <c r="S55" i="5"/>
  <c r="R55" i="5"/>
  <c r="Q55" i="5"/>
  <c r="P55" i="5"/>
  <c r="O55" i="5"/>
  <c r="N55" i="5"/>
  <c r="M55" i="5"/>
  <c r="L55" i="5"/>
  <c r="K55" i="5"/>
  <c r="J55" i="5"/>
  <c r="I55" i="5"/>
  <c r="H55" i="5"/>
  <c r="D55" i="5"/>
  <c r="G55" i="5" s="1"/>
  <c r="T55" i="5" s="1"/>
  <c r="AN54" i="5"/>
  <c r="AM54" i="5"/>
  <c r="AL54" i="5"/>
  <c r="AK54" i="5"/>
  <c r="AJ54" i="5"/>
  <c r="AI54" i="5"/>
  <c r="AH54" i="5"/>
  <c r="AG54" i="5"/>
  <c r="AF54" i="5"/>
  <c r="AE54" i="5"/>
  <c r="AD54" i="5"/>
  <c r="AC54" i="5"/>
  <c r="Y54" i="5"/>
  <c r="AB54" i="5" s="1"/>
  <c r="AO54" i="5" s="1"/>
  <c r="S54" i="5"/>
  <c r="R54" i="5"/>
  <c r="Q54" i="5"/>
  <c r="P54" i="5"/>
  <c r="O54" i="5"/>
  <c r="N54" i="5"/>
  <c r="M54" i="5"/>
  <c r="L54" i="5"/>
  <c r="K54" i="5"/>
  <c r="J54" i="5"/>
  <c r="I54" i="5"/>
  <c r="H54" i="5"/>
  <c r="T54" i="5" s="1"/>
  <c r="D54" i="5"/>
  <c r="G54" i="5" s="1"/>
  <c r="U53" i="5"/>
  <c r="S53" i="5"/>
  <c r="O53" i="5"/>
  <c r="L53" i="5"/>
  <c r="K53" i="5"/>
  <c r="G53" i="5"/>
  <c r="AN52" i="5"/>
  <c r="AM52" i="5"/>
  <c r="AL52" i="5"/>
  <c r="AK52" i="5"/>
  <c r="AJ52" i="5"/>
  <c r="AI52" i="5"/>
  <c r="AH52" i="5"/>
  <c r="AG52" i="5"/>
  <c r="AF52" i="5"/>
  <c r="AE52" i="5"/>
  <c r="AD52" i="5"/>
  <c r="AC52" i="5"/>
  <c r="AB52" i="5"/>
  <c r="Y52" i="5"/>
  <c r="S52" i="5"/>
  <c r="R52" i="5"/>
  <c r="Q52" i="5"/>
  <c r="P52" i="5"/>
  <c r="O52" i="5"/>
  <c r="N52" i="5"/>
  <c r="M52" i="5"/>
  <c r="L52" i="5"/>
  <c r="K52" i="5"/>
  <c r="J52" i="5"/>
  <c r="I52" i="5"/>
  <c r="H52" i="5"/>
  <c r="D52" i="5"/>
  <c r="G52" i="5" s="1"/>
  <c r="AN51" i="5"/>
  <c r="AM51" i="5"/>
  <c r="AL51" i="5"/>
  <c r="AK51" i="5"/>
  <c r="AJ51" i="5"/>
  <c r="AI51" i="5"/>
  <c r="AH51" i="5"/>
  <c r="AG51" i="5"/>
  <c r="AF51" i="5"/>
  <c r="AE51" i="5"/>
  <c r="AD51" i="5"/>
  <c r="AC51" i="5"/>
  <c r="Y51" i="5"/>
  <c r="AB51" i="5" s="1"/>
  <c r="AO51" i="5" s="1"/>
  <c r="S51" i="5"/>
  <c r="R51" i="5"/>
  <c r="Q51" i="5"/>
  <c r="P51" i="5"/>
  <c r="O51" i="5"/>
  <c r="N51" i="5"/>
  <c r="M51" i="5"/>
  <c r="L51" i="5"/>
  <c r="K51" i="5"/>
  <c r="J51" i="5"/>
  <c r="I51" i="5"/>
  <c r="H51" i="5"/>
  <c r="T51" i="5" s="1"/>
  <c r="G51" i="5"/>
  <c r="D51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Y50" i="5"/>
  <c r="S50" i="5"/>
  <c r="R50" i="5"/>
  <c r="Q50" i="5"/>
  <c r="P50" i="5"/>
  <c r="O50" i="5"/>
  <c r="N50" i="5"/>
  <c r="M50" i="5"/>
  <c r="L50" i="5"/>
  <c r="K50" i="5"/>
  <c r="J50" i="5"/>
  <c r="I50" i="5"/>
  <c r="H50" i="5"/>
  <c r="D50" i="5"/>
  <c r="G50" i="5" s="1"/>
  <c r="AN49" i="5"/>
  <c r="AM49" i="5"/>
  <c r="AL49" i="5"/>
  <c r="AK49" i="5"/>
  <c r="AK53" i="5" s="1"/>
  <c r="AJ49" i="5"/>
  <c r="AI49" i="5"/>
  <c r="AH49" i="5"/>
  <c r="AG49" i="5"/>
  <c r="AG53" i="5" s="1"/>
  <c r="AF49" i="5"/>
  <c r="AE49" i="5"/>
  <c r="AD49" i="5"/>
  <c r="AC49" i="5"/>
  <c r="AC53" i="5" s="1"/>
  <c r="Y49" i="5"/>
  <c r="AB49" i="5" s="1"/>
  <c r="AO49" i="5" s="1"/>
  <c r="S49" i="5"/>
  <c r="R49" i="5"/>
  <c r="R53" i="5" s="1"/>
  <c r="Q49" i="5"/>
  <c r="Q53" i="5" s="1"/>
  <c r="P49" i="5"/>
  <c r="P53" i="5" s="1"/>
  <c r="O49" i="5"/>
  <c r="N49" i="5"/>
  <c r="N53" i="5" s="1"/>
  <c r="M49" i="5"/>
  <c r="M53" i="5" s="1"/>
  <c r="L49" i="5"/>
  <c r="K49" i="5"/>
  <c r="J49" i="5"/>
  <c r="J53" i="5" s="1"/>
  <c r="I49" i="5"/>
  <c r="I53" i="5" s="1"/>
  <c r="H49" i="5"/>
  <c r="T49" i="5" s="1"/>
  <c r="G49" i="5"/>
  <c r="D49" i="5"/>
  <c r="D53" i="5" s="1"/>
  <c r="AN48" i="5"/>
  <c r="AN53" i="5" s="1"/>
  <c r="AM48" i="5"/>
  <c r="AM53" i="5" s="1"/>
  <c r="AL48" i="5"/>
  <c r="AL53" i="5" s="1"/>
  <c r="AK48" i="5"/>
  <c r="AJ48" i="5"/>
  <c r="AJ53" i="5" s="1"/>
  <c r="AI48" i="5"/>
  <c r="AI53" i="5" s="1"/>
  <c r="AH48" i="5"/>
  <c r="AH53" i="5" s="1"/>
  <c r="AG48" i="5"/>
  <c r="AF48" i="5"/>
  <c r="AF53" i="5" s="1"/>
  <c r="AE48" i="5"/>
  <c r="AE53" i="5" s="1"/>
  <c r="AD48" i="5"/>
  <c r="AD53" i="5" s="1"/>
  <c r="AC48" i="5"/>
  <c r="AB48" i="5"/>
  <c r="AB53" i="5" s="1"/>
  <c r="AO53" i="5" s="1"/>
  <c r="Y48" i="5"/>
  <c r="Y53" i="5" s="1"/>
  <c r="AN47" i="5"/>
  <c r="AM47" i="5"/>
  <c r="AL47" i="5"/>
  <c r="AK47" i="5"/>
  <c r="AJ47" i="5"/>
  <c r="AI47" i="5"/>
  <c r="AH47" i="5"/>
  <c r="AG47" i="5"/>
  <c r="AF47" i="5"/>
  <c r="AE47" i="5"/>
  <c r="AD47" i="5"/>
  <c r="AC47" i="5"/>
  <c r="Y47" i="5"/>
  <c r="AB47" i="5" s="1"/>
  <c r="AP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Y46" i="5"/>
  <c r="AB46" i="5" s="1"/>
  <c r="AO46" i="5" s="1"/>
  <c r="S46" i="5"/>
  <c r="R46" i="5"/>
  <c r="Q46" i="5"/>
  <c r="P46" i="5"/>
  <c r="O46" i="5"/>
  <c r="N46" i="5"/>
  <c r="M46" i="5"/>
  <c r="L46" i="5"/>
  <c r="K46" i="5"/>
  <c r="J46" i="5"/>
  <c r="I46" i="5"/>
  <c r="H46" i="5"/>
  <c r="T46" i="5" s="1"/>
  <c r="D46" i="5"/>
  <c r="G46" i="5" s="1"/>
  <c r="U44" i="5"/>
  <c r="S44" i="5"/>
  <c r="O44" i="5"/>
  <c r="L44" i="5"/>
  <c r="K44" i="5"/>
  <c r="G44" i="5"/>
  <c r="AN43" i="5"/>
  <c r="AN44" i="5" s="1"/>
  <c r="AM43" i="5"/>
  <c r="AL43" i="5"/>
  <c r="AK43" i="5"/>
  <c r="AJ43" i="5"/>
  <c r="AJ44" i="5" s="1"/>
  <c r="AI43" i="5"/>
  <c r="AH43" i="5"/>
  <c r="AG43" i="5"/>
  <c r="AF43" i="5"/>
  <c r="AF44" i="5" s="1"/>
  <c r="AE43" i="5"/>
  <c r="AD43" i="5"/>
  <c r="AC43" i="5"/>
  <c r="AB43" i="5"/>
  <c r="Y43" i="5"/>
  <c r="S43" i="5"/>
  <c r="R43" i="5"/>
  <c r="Q43" i="5"/>
  <c r="P43" i="5"/>
  <c r="O43" i="5"/>
  <c r="N43" i="5"/>
  <c r="M43" i="5"/>
  <c r="L43" i="5"/>
  <c r="K43" i="5"/>
  <c r="J43" i="5"/>
  <c r="I43" i="5"/>
  <c r="H43" i="5"/>
  <c r="D43" i="5"/>
  <c r="G43" i="5" s="1"/>
  <c r="AN42" i="5"/>
  <c r="AM42" i="5"/>
  <c r="AM44" i="5" s="1"/>
  <c r="AL42" i="5"/>
  <c r="AL44" i="5" s="1"/>
  <c r="AK42" i="5"/>
  <c r="AK44" i="5" s="1"/>
  <c r="AJ42" i="5"/>
  <c r="AI42" i="5"/>
  <c r="AI44" i="5" s="1"/>
  <c r="AH42" i="5"/>
  <c r="AH44" i="5" s="1"/>
  <c r="AG42" i="5"/>
  <c r="AG44" i="5" s="1"/>
  <c r="AF42" i="5"/>
  <c r="AE42" i="5"/>
  <c r="AE44" i="5" s="1"/>
  <c r="AD42" i="5"/>
  <c r="AD44" i="5" s="1"/>
  <c r="AC42" i="5"/>
  <c r="AC44" i="5" s="1"/>
  <c r="Y42" i="5"/>
  <c r="Y44" i="5" s="1"/>
  <c r="S42" i="5"/>
  <c r="R42" i="5"/>
  <c r="R44" i="5" s="1"/>
  <c r="Q42" i="5"/>
  <c r="Q44" i="5" s="1"/>
  <c r="P42" i="5"/>
  <c r="P44" i="5" s="1"/>
  <c r="O42" i="5"/>
  <c r="N42" i="5"/>
  <c r="N44" i="5" s="1"/>
  <c r="M42" i="5"/>
  <c r="M44" i="5" s="1"/>
  <c r="L42" i="5"/>
  <c r="K42" i="5"/>
  <c r="J42" i="5"/>
  <c r="J44" i="5" s="1"/>
  <c r="I42" i="5"/>
  <c r="I44" i="5" s="1"/>
  <c r="H42" i="5"/>
  <c r="T42" i="5" s="1"/>
  <c r="G42" i="5"/>
  <c r="D42" i="5"/>
  <c r="D44" i="5" s="1"/>
  <c r="AB39" i="5"/>
  <c r="S39" i="5"/>
  <c r="R39" i="5"/>
  <c r="Q39" i="5"/>
  <c r="P39" i="5"/>
  <c r="O39" i="5"/>
  <c r="N39" i="5"/>
  <c r="M39" i="5"/>
  <c r="L39" i="5"/>
  <c r="K39" i="5"/>
  <c r="J39" i="5"/>
  <c r="I39" i="5"/>
  <c r="H39" i="5"/>
  <c r="T39" i="5" s="1"/>
  <c r="G39" i="5"/>
  <c r="D39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Y37" i="5"/>
  <c r="S37" i="5"/>
  <c r="R37" i="5"/>
  <c r="Q37" i="5"/>
  <c r="P37" i="5"/>
  <c r="O37" i="5"/>
  <c r="N37" i="5"/>
  <c r="M37" i="5"/>
  <c r="L37" i="5"/>
  <c r="K37" i="5"/>
  <c r="J37" i="5"/>
  <c r="I37" i="5"/>
  <c r="H37" i="5"/>
  <c r="D37" i="5"/>
  <c r="G37" i="5" s="1"/>
  <c r="AQ36" i="5"/>
  <c r="AP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O36" i="5" s="1"/>
  <c r="Y36" i="5"/>
  <c r="S36" i="5"/>
  <c r="R36" i="5"/>
  <c r="Q36" i="5"/>
  <c r="P36" i="5"/>
  <c r="O36" i="5"/>
  <c r="N36" i="5"/>
  <c r="M36" i="5"/>
  <c r="L36" i="5"/>
  <c r="K36" i="5"/>
  <c r="J36" i="5"/>
  <c r="I36" i="5"/>
  <c r="H36" i="5"/>
  <c r="D36" i="5"/>
  <c r="G36" i="5" s="1"/>
  <c r="AN35" i="5"/>
  <c r="AM35" i="5"/>
  <c r="AL35" i="5"/>
  <c r="AK35" i="5"/>
  <c r="AJ35" i="5"/>
  <c r="AI35" i="5"/>
  <c r="AH35" i="5"/>
  <c r="AG35" i="5"/>
  <c r="AF35" i="5"/>
  <c r="AE35" i="5"/>
  <c r="AD35" i="5"/>
  <c r="AC35" i="5"/>
  <c r="AO35" i="5" s="1"/>
  <c r="Y35" i="5"/>
  <c r="AB35" i="5" s="1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T35" i="5" s="1"/>
  <c r="D35" i="5"/>
  <c r="AP34" i="5"/>
  <c r="AL34" i="5"/>
  <c r="AK34" i="5"/>
  <c r="AH34" i="5"/>
  <c r="AG34" i="5"/>
  <c r="AD34" i="5"/>
  <c r="AC34" i="5"/>
  <c r="U34" i="5"/>
  <c r="S34" i="5"/>
  <c r="R34" i="5"/>
  <c r="R66" i="5" s="1"/>
  <c r="P34" i="5"/>
  <c r="O34" i="5"/>
  <c r="L34" i="5"/>
  <c r="K34" i="5"/>
  <c r="H34" i="5"/>
  <c r="AP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Y33" i="5"/>
  <c r="AB33" i="5" s="1"/>
  <c r="AO33" i="5" s="1"/>
  <c r="S33" i="5"/>
  <c r="R33" i="5"/>
  <c r="Q33" i="5"/>
  <c r="P33" i="5"/>
  <c r="O33" i="5"/>
  <c r="N33" i="5"/>
  <c r="M33" i="5"/>
  <c r="L33" i="5"/>
  <c r="K33" i="5"/>
  <c r="J33" i="5"/>
  <c r="J34" i="5" s="1"/>
  <c r="J66" i="5" s="1"/>
  <c r="I33" i="5"/>
  <c r="H33" i="5"/>
  <c r="D33" i="5"/>
  <c r="G33" i="5" s="1"/>
  <c r="T33" i="5" s="1"/>
  <c r="AQ32" i="5"/>
  <c r="AP32" i="5"/>
  <c r="AN32" i="5"/>
  <c r="AN34" i="5" s="1"/>
  <c r="AN66" i="5" s="1"/>
  <c r="AM32" i="5"/>
  <c r="AM34" i="5" s="1"/>
  <c r="AM66" i="5" s="1"/>
  <c r="AL32" i="5"/>
  <c r="AK32" i="5"/>
  <c r="AJ32" i="5"/>
  <c r="AJ34" i="5" s="1"/>
  <c r="AJ66" i="5" s="1"/>
  <c r="AI32" i="5"/>
  <c r="AI34" i="5" s="1"/>
  <c r="AH32" i="5"/>
  <c r="AG32" i="5"/>
  <c r="AF32" i="5"/>
  <c r="AF34" i="5" s="1"/>
  <c r="AF66" i="5" s="1"/>
  <c r="AE32" i="5"/>
  <c r="AE34" i="5" s="1"/>
  <c r="AD32" i="5"/>
  <c r="AC32" i="5"/>
  <c r="Y32" i="5"/>
  <c r="Y34" i="5" s="1"/>
  <c r="S32" i="5"/>
  <c r="R32" i="5"/>
  <c r="Q32" i="5"/>
  <c r="Q34" i="5" s="1"/>
  <c r="P32" i="5"/>
  <c r="O32" i="5"/>
  <c r="N32" i="5"/>
  <c r="N34" i="5" s="1"/>
  <c r="N66" i="5" s="1"/>
  <c r="M32" i="5"/>
  <c r="M34" i="5" s="1"/>
  <c r="L32" i="5"/>
  <c r="K32" i="5"/>
  <c r="J32" i="5"/>
  <c r="I32" i="5"/>
  <c r="I34" i="5" s="1"/>
  <c r="H32" i="5"/>
  <c r="D32" i="5"/>
  <c r="G32" i="5" s="1"/>
  <c r="AN31" i="5"/>
  <c r="AM31" i="5"/>
  <c r="AL31" i="5"/>
  <c r="AK31" i="5"/>
  <c r="AJ31" i="5"/>
  <c r="AI31" i="5"/>
  <c r="AH31" i="5"/>
  <c r="AG31" i="5"/>
  <c r="AF31" i="5"/>
  <c r="AE31" i="5"/>
  <c r="AD31" i="5"/>
  <c r="AC31" i="5"/>
  <c r="AO31" i="5" s="1"/>
  <c r="Y31" i="5"/>
  <c r="S31" i="5"/>
  <c r="R31" i="5"/>
  <c r="Q31" i="5"/>
  <c r="P31" i="5"/>
  <c r="O31" i="5"/>
  <c r="N31" i="5"/>
  <c r="M31" i="5"/>
  <c r="L31" i="5"/>
  <c r="K31" i="5"/>
  <c r="J31" i="5"/>
  <c r="I31" i="5"/>
  <c r="H31" i="5"/>
  <c r="D31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Y30" i="5"/>
  <c r="AB30" i="5" s="1"/>
  <c r="S30" i="5"/>
  <c r="R30" i="5"/>
  <c r="Q30" i="5"/>
  <c r="P30" i="5"/>
  <c r="O30" i="5"/>
  <c r="N30" i="5"/>
  <c r="M30" i="5"/>
  <c r="L30" i="5"/>
  <c r="K30" i="5"/>
  <c r="J30" i="5"/>
  <c r="I30" i="5"/>
  <c r="H30" i="5"/>
  <c r="T30" i="5" s="1"/>
  <c r="D30" i="5"/>
  <c r="G30" i="5" s="1"/>
  <c r="AQ29" i="5"/>
  <c r="AP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Y29" i="5"/>
  <c r="AB29" i="5" s="1"/>
  <c r="AO29" i="5" s="1"/>
  <c r="S29" i="5"/>
  <c r="R29" i="5"/>
  <c r="Q29" i="5"/>
  <c r="P29" i="5"/>
  <c r="O29" i="5"/>
  <c r="N29" i="5"/>
  <c r="M29" i="5"/>
  <c r="L29" i="5"/>
  <c r="K29" i="5"/>
  <c r="J29" i="5"/>
  <c r="I29" i="5"/>
  <c r="H29" i="5"/>
  <c r="T29" i="5" s="1"/>
  <c r="D29" i="5"/>
  <c r="G29" i="5" s="1"/>
  <c r="AQ28" i="5"/>
  <c r="AP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Y28" i="5"/>
  <c r="AB28" i="5" s="1"/>
  <c r="S28" i="5"/>
  <c r="R28" i="5"/>
  <c r="Q28" i="5"/>
  <c r="P28" i="5"/>
  <c r="O28" i="5"/>
  <c r="N28" i="5"/>
  <c r="M28" i="5"/>
  <c r="L28" i="5"/>
  <c r="K28" i="5"/>
  <c r="J28" i="5"/>
  <c r="I28" i="5"/>
  <c r="H28" i="5"/>
  <c r="D28" i="5"/>
  <c r="G28" i="5" s="1"/>
  <c r="T28" i="5" s="1"/>
  <c r="AP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O27" i="5" s="1"/>
  <c r="Y27" i="5"/>
  <c r="AB27" i="5" s="1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T27" i="5" s="1"/>
  <c r="D27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Y23" i="5"/>
  <c r="AB23" i="5" s="1"/>
  <c r="AO23" i="5" s="1"/>
  <c r="S23" i="5"/>
  <c r="R23" i="5"/>
  <c r="Q23" i="5"/>
  <c r="P23" i="5"/>
  <c r="O23" i="5"/>
  <c r="N23" i="5"/>
  <c r="M23" i="5"/>
  <c r="L23" i="5"/>
  <c r="K23" i="5"/>
  <c r="J23" i="5"/>
  <c r="I23" i="5"/>
  <c r="H23" i="5"/>
  <c r="D23" i="5"/>
  <c r="G23" i="5" s="1"/>
  <c r="T23" i="5" s="1"/>
  <c r="AQ22" i="5"/>
  <c r="AP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Y22" i="5"/>
  <c r="AB22" i="5" s="1"/>
  <c r="AO22" i="5" s="1"/>
  <c r="S22" i="5"/>
  <c r="R22" i="5"/>
  <c r="Q22" i="5"/>
  <c r="P22" i="5"/>
  <c r="O22" i="5"/>
  <c r="N22" i="5"/>
  <c r="M22" i="5"/>
  <c r="L22" i="5"/>
  <c r="K22" i="5"/>
  <c r="J22" i="5"/>
  <c r="I22" i="5"/>
  <c r="H22" i="5"/>
  <c r="D22" i="5"/>
  <c r="G22" i="5" s="1"/>
  <c r="AQ21" i="5"/>
  <c r="AP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Y21" i="5"/>
  <c r="S21" i="5"/>
  <c r="R21" i="5"/>
  <c r="Q21" i="5"/>
  <c r="P21" i="5"/>
  <c r="O21" i="5"/>
  <c r="N21" i="5"/>
  <c r="M21" i="5"/>
  <c r="L21" i="5"/>
  <c r="K21" i="5"/>
  <c r="J21" i="5"/>
  <c r="I21" i="5"/>
  <c r="H21" i="5"/>
  <c r="D21" i="5"/>
  <c r="G21" i="5" s="1"/>
  <c r="AQ20" i="5"/>
  <c r="AP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O20" i="5" s="1"/>
  <c r="Y20" i="5"/>
  <c r="S20" i="5"/>
  <c r="R20" i="5"/>
  <c r="Q20" i="5"/>
  <c r="P20" i="5"/>
  <c r="O20" i="5"/>
  <c r="N20" i="5"/>
  <c r="M20" i="5"/>
  <c r="L20" i="5"/>
  <c r="K20" i="5"/>
  <c r="J20" i="5"/>
  <c r="I20" i="5"/>
  <c r="H20" i="5"/>
  <c r="D20" i="5"/>
  <c r="G20" i="5" s="1"/>
  <c r="AB19" i="5"/>
  <c r="S19" i="5"/>
  <c r="R19" i="5"/>
  <c r="Q19" i="5"/>
  <c r="P19" i="5"/>
  <c r="O19" i="5"/>
  <c r="N19" i="5"/>
  <c r="M19" i="5"/>
  <c r="L19" i="5"/>
  <c r="K19" i="5"/>
  <c r="J19" i="5"/>
  <c r="I19" i="5"/>
  <c r="H19" i="5"/>
  <c r="D19" i="5"/>
  <c r="G19" i="5" s="1"/>
  <c r="S17" i="5"/>
  <c r="R17" i="5"/>
  <c r="Q17" i="5"/>
  <c r="P17" i="5"/>
  <c r="O17" i="5"/>
  <c r="N17" i="5"/>
  <c r="M17" i="5"/>
  <c r="L17" i="5"/>
  <c r="K17" i="5"/>
  <c r="J17" i="5"/>
  <c r="I17" i="5"/>
  <c r="H17" i="5"/>
  <c r="D17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Y16" i="5"/>
  <c r="AB16" i="5" s="1"/>
  <c r="S16" i="5"/>
  <c r="R16" i="5"/>
  <c r="Q16" i="5"/>
  <c r="P16" i="5"/>
  <c r="O16" i="5"/>
  <c r="N16" i="5"/>
  <c r="M16" i="5"/>
  <c r="L16" i="5"/>
  <c r="K16" i="5"/>
  <c r="J16" i="5"/>
  <c r="I16" i="5"/>
  <c r="H16" i="5"/>
  <c r="T16" i="5" s="1"/>
  <c r="D16" i="5"/>
  <c r="G16" i="5" s="1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O15" i="5" s="1"/>
  <c r="Y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T15" i="5" s="1"/>
  <c r="D15" i="5"/>
  <c r="AQ14" i="5"/>
  <c r="AP14" i="5"/>
  <c r="AN14" i="5"/>
  <c r="AM14" i="5"/>
  <c r="AL14" i="5"/>
  <c r="AK14" i="5"/>
  <c r="AJ14" i="5"/>
  <c r="AI14" i="5"/>
  <c r="AH14" i="5"/>
  <c r="AG14" i="5"/>
  <c r="AF14" i="5"/>
  <c r="AE14" i="5"/>
  <c r="AD14" i="5"/>
  <c r="AC14" i="5"/>
  <c r="AO14" i="5" s="1"/>
  <c r="AB14" i="5"/>
  <c r="Y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T14" i="5" s="1"/>
  <c r="D14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Y13" i="5"/>
  <c r="AB13" i="5" s="1"/>
  <c r="S13" i="5"/>
  <c r="R13" i="5"/>
  <c r="Q13" i="5"/>
  <c r="P13" i="5"/>
  <c r="O13" i="5"/>
  <c r="N13" i="5"/>
  <c r="M13" i="5"/>
  <c r="L13" i="5"/>
  <c r="K13" i="5"/>
  <c r="J13" i="5"/>
  <c r="I13" i="5"/>
  <c r="H13" i="5"/>
  <c r="D13" i="5"/>
  <c r="G13" i="5" s="1"/>
  <c r="T13" i="5" s="1"/>
  <c r="AQ12" i="5"/>
  <c r="AQ66" i="5" s="1"/>
  <c r="AQ68" i="5" s="1"/>
  <c r="AP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Y12" i="5"/>
  <c r="AB12" i="5" s="1"/>
  <c r="S12" i="5"/>
  <c r="R12" i="5"/>
  <c r="Q12" i="5"/>
  <c r="P12" i="5"/>
  <c r="O12" i="5"/>
  <c r="N12" i="5"/>
  <c r="M12" i="5"/>
  <c r="L12" i="5"/>
  <c r="K12" i="5"/>
  <c r="J12" i="5"/>
  <c r="I12" i="5"/>
  <c r="H12" i="5"/>
  <c r="T12" i="5" s="1"/>
  <c r="D12" i="5"/>
  <c r="G12" i="5" s="1"/>
  <c r="S11" i="5"/>
  <c r="R11" i="5"/>
  <c r="Q11" i="5"/>
  <c r="P11" i="5"/>
  <c r="O11" i="5"/>
  <c r="N11" i="5"/>
  <c r="M11" i="5"/>
  <c r="L11" i="5"/>
  <c r="K11" i="5"/>
  <c r="J11" i="5"/>
  <c r="I11" i="5"/>
  <c r="H11" i="5"/>
  <c r="D11" i="5"/>
  <c r="S10" i="5"/>
  <c r="R10" i="5"/>
  <c r="Q10" i="5"/>
  <c r="P10" i="5"/>
  <c r="O10" i="5"/>
  <c r="N10" i="5"/>
  <c r="M10" i="5"/>
  <c r="L10" i="5"/>
  <c r="K10" i="5"/>
  <c r="J10" i="5"/>
  <c r="I10" i="5"/>
  <c r="H10" i="5"/>
  <c r="D10" i="5"/>
  <c r="AQ9" i="5"/>
  <c r="AP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O9" i="5" s="1"/>
  <c r="Y9" i="5"/>
  <c r="S9" i="5"/>
  <c r="R9" i="5"/>
  <c r="Q9" i="5"/>
  <c r="P9" i="5"/>
  <c r="O9" i="5"/>
  <c r="N9" i="5"/>
  <c r="M9" i="5"/>
  <c r="L9" i="5"/>
  <c r="K9" i="5"/>
  <c r="J9" i="5"/>
  <c r="I9" i="5"/>
  <c r="H9" i="5"/>
  <c r="G9" i="5"/>
  <c r="T9" i="5" s="1"/>
  <c r="D9" i="5"/>
  <c r="AB8" i="5"/>
  <c r="S8" i="5"/>
  <c r="R8" i="5"/>
  <c r="Q8" i="5"/>
  <c r="P8" i="5"/>
  <c r="O8" i="5"/>
  <c r="N8" i="5"/>
  <c r="M8" i="5"/>
  <c r="L8" i="5"/>
  <c r="K8" i="5"/>
  <c r="J8" i="5"/>
  <c r="I8" i="5"/>
  <c r="H8" i="5"/>
  <c r="G8" i="5"/>
  <c r="D8" i="5"/>
  <c r="S6" i="5"/>
  <c r="R6" i="5"/>
  <c r="Q6" i="5"/>
  <c r="P6" i="5"/>
  <c r="O6" i="5"/>
  <c r="N6" i="5"/>
  <c r="M6" i="5"/>
  <c r="L6" i="5"/>
  <c r="K6" i="5"/>
  <c r="J6" i="5"/>
  <c r="I6" i="5"/>
  <c r="H6" i="5"/>
  <c r="D6" i="5"/>
  <c r="AQ5" i="5"/>
  <c r="AP5" i="5"/>
  <c r="AN5" i="5"/>
  <c r="AM5" i="5"/>
  <c r="AL5" i="5"/>
  <c r="AK5" i="5"/>
  <c r="AJ5" i="5"/>
  <c r="AI5" i="5"/>
  <c r="AH5" i="5"/>
  <c r="AH66" i="5" s="1"/>
  <c r="AG5" i="5"/>
  <c r="AF5" i="5"/>
  <c r="AE5" i="5"/>
  <c r="AD5" i="5"/>
  <c r="AC5" i="5"/>
  <c r="AO5" i="5" s="1"/>
  <c r="Y5" i="5"/>
  <c r="AB5" i="5" s="1"/>
  <c r="S5" i="5"/>
  <c r="R5" i="5"/>
  <c r="Q5" i="5"/>
  <c r="P5" i="5"/>
  <c r="O5" i="5"/>
  <c r="N5" i="5"/>
  <c r="M5" i="5"/>
  <c r="L5" i="5"/>
  <c r="K5" i="5"/>
  <c r="J5" i="5"/>
  <c r="I5" i="5"/>
  <c r="H5" i="5"/>
  <c r="G5" i="5"/>
  <c r="T5" i="5" s="1"/>
  <c r="D5" i="5"/>
  <c r="AQ4" i="5"/>
  <c r="AP4" i="5"/>
  <c r="AN4" i="5"/>
  <c r="AM4" i="5"/>
  <c r="AL4" i="5"/>
  <c r="AL66" i="5" s="1"/>
  <c r="AK4" i="5"/>
  <c r="AJ4" i="5"/>
  <c r="AI4" i="5"/>
  <c r="AH4" i="5"/>
  <c r="AG4" i="5"/>
  <c r="AF4" i="5"/>
  <c r="AE4" i="5"/>
  <c r="AD4" i="5"/>
  <c r="AC4" i="5"/>
  <c r="AO4" i="5" s="1"/>
  <c r="Y4" i="5"/>
  <c r="AB4" i="5" s="1"/>
  <c r="S4" i="5"/>
  <c r="R4" i="5"/>
  <c r="Q4" i="5"/>
  <c r="P4" i="5"/>
  <c r="O4" i="5"/>
  <c r="N4" i="5"/>
  <c r="M4" i="5"/>
  <c r="L4" i="5"/>
  <c r="K4" i="5"/>
  <c r="J4" i="5"/>
  <c r="I4" i="5"/>
  <c r="H4" i="5"/>
  <c r="G4" i="5"/>
  <c r="T4" i="5" s="1"/>
  <c r="D4" i="5"/>
  <c r="P51" i="6" l="1"/>
  <c r="K83" i="6"/>
  <c r="K87" i="6" s="1"/>
  <c r="K176" i="6" s="1"/>
  <c r="K178" i="6" s="1"/>
  <c r="K180" i="6" s="1"/>
  <c r="D2" i="6"/>
  <c r="D1" i="6"/>
  <c r="D83" i="6"/>
  <c r="D87" i="6" s="1"/>
  <c r="D176" i="6" s="1"/>
  <c r="D178" i="6" s="1"/>
  <c r="O83" i="6"/>
  <c r="O87" i="6" s="1"/>
  <c r="O176" i="6" s="1"/>
  <c r="O178" i="6" s="1"/>
  <c r="O180" i="6" s="1"/>
  <c r="F83" i="6"/>
  <c r="F87" i="6" s="1"/>
  <c r="F176" i="6" s="1"/>
  <c r="P42" i="6"/>
  <c r="P45" i="6" s="1"/>
  <c r="P48" i="6"/>
  <c r="E170" i="6"/>
  <c r="E174" i="6" s="1"/>
  <c r="E177" i="6" s="1"/>
  <c r="I170" i="6"/>
  <c r="I174" i="6" s="1"/>
  <c r="I177" i="6" s="1"/>
  <c r="M170" i="6"/>
  <c r="M174" i="6" s="1"/>
  <c r="M177" i="6" s="1"/>
  <c r="P106" i="6"/>
  <c r="P108" i="6" s="1"/>
  <c r="G83" i="6"/>
  <c r="G87" i="6" s="1"/>
  <c r="G176" i="6" s="1"/>
  <c r="F170" i="6"/>
  <c r="F174" i="6" s="1"/>
  <c r="F177" i="6" s="1"/>
  <c r="G170" i="6"/>
  <c r="G174" i="6" s="1"/>
  <c r="G177" i="6" s="1"/>
  <c r="P142" i="6"/>
  <c r="P15" i="6"/>
  <c r="P17" i="6"/>
  <c r="P25" i="6"/>
  <c r="P26" i="6"/>
  <c r="P32" i="6"/>
  <c r="P33" i="6"/>
  <c r="L83" i="6"/>
  <c r="L87" i="6" s="1"/>
  <c r="L176" i="6" s="1"/>
  <c r="L178" i="6" s="1"/>
  <c r="L180" i="6" s="1"/>
  <c r="P34" i="6"/>
  <c r="P36" i="6" s="1"/>
  <c r="P37" i="6"/>
  <c r="P77" i="6"/>
  <c r="P79" i="6" s="1"/>
  <c r="P132" i="6"/>
  <c r="P133" i="6"/>
  <c r="P144" i="6"/>
  <c r="E83" i="6"/>
  <c r="E87" i="6" s="1"/>
  <c r="E176" i="6" s="1"/>
  <c r="E178" i="6" s="1"/>
  <c r="E180" i="6" s="1"/>
  <c r="I83" i="6"/>
  <c r="I87" i="6" s="1"/>
  <c r="I176" i="6" s="1"/>
  <c r="I178" i="6" s="1"/>
  <c r="I180" i="6" s="1"/>
  <c r="M83" i="6"/>
  <c r="M87" i="6" s="1"/>
  <c r="M176" i="6" s="1"/>
  <c r="P61" i="6"/>
  <c r="P63" i="6" s="1"/>
  <c r="P69" i="6"/>
  <c r="P71" i="6" s="1"/>
  <c r="P91" i="6"/>
  <c r="P92" i="6"/>
  <c r="P94" i="6"/>
  <c r="D98" i="6"/>
  <c r="D170" i="6" s="1"/>
  <c r="D174" i="6" s="1"/>
  <c r="D177" i="6" s="1"/>
  <c r="P96" i="6"/>
  <c r="P98" i="6" s="1"/>
  <c r="K170" i="6"/>
  <c r="K174" i="6" s="1"/>
  <c r="K177" i="6" s="1"/>
  <c r="P104" i="6"/>
  <c r="P119" i="6"/>
  <c r="P165" i="6"/>
  <c r="P167" i="6" s="1"/>
  <c r="P53" i="6"/>
  <c r="P55" i="6" s="1"/>
  <c r="P65" i="6"/>
  <c r="P67" i="6" s="1"/>
  <c r="P117" i="6"/>
  <c r="P123" i="6"/>
  <c r="P125" i="6" s="1"/>
  <c r="P143" i="6"/>
  <c r="P149" i="6"/>
  <c r="P155" i="6"/>
  <c r="P156" i="6"/>
  <c r="P161" i="6"/>
  <c r="P163" i="6" s="1"/>
  <c r="P166" i="6"/>
  <c r="P57" i="6"/>
  <c r="P59" i="6" s="1"/>
  <c r="P114" i="6"/>
  <c r="P138" i="6"/>
  <c r="F146" i="6"/>
  <c r="J146" i="6"/>
  <c r="J170" i="6" s="1"/>
  <c r="J174" i="6" s="1"/>
  <c r="J177" i="6" s="1"/>
  <c r="J178" i="6" s="1"/>
  <c r="J180" i="6" s="1"/>
  <c r="N146" i="6"/>
  <c r="N170" i="6" s="1"/>
  <c r="N174" i="6" s="1"/>
  <c r="N177" i="6" s="1"/>
  <c r="N178" i="6" s="1"/>
  <c r="N180" i="6" s="1"/>
  <c r="E153" i="6"/>
  <c r="I153" i="6"/>
  <c r="M153" i="6"/>
  <c r="P172" i="6"/>
  <c r="AH148" i="5"/>
  <c r="AH68" i="5"/>
  <c r="AH139" i="5" s="1"/>
  <c r="R148" i="5"/>
  <c r="R68" i="5"/>
  <c r="R139" i="5" s="1"/>
  <c r="R141" i="5" s="1"/>
  <c r="AF68" i="5"/>
  <c r="AF139" i="5" s="1"/>
  <c r="AF148" i="5"/>
  <c r="AJ68" i="5"/>
  <c r="AN148" i="5"/>
  <c r="AN68" i="5"/>
  <c r="L68" i="5"/>
  <c r="L139" i="5" s="1"/>
  <c r="L141" i="5" s="1"/>
  <c r="L148" i="5"/>
  <c r="AQ71" i="5"/>
  <c r="AM68" i="5"/>
  <c r="AM139" i="5" s="1"/>
  <c r="AM141" i="5" s="1"/>
  <c r="AL68" i="5"/>
  <c r="N68" i="5"/>
  <c r="N139" i="5" s="1"/>
  <c r="N141" i="5" s="1"/>
  <c r="J68" i="5"/>
  <c r="AO21" i="5"/>
  <c r="AE66" i="5"/>
  <c r="K66" i="5"/>
  <c r="AO50" i="5"/>
  <c r="H89" i="5"/>
  <c r="H135" i="5" s="1"/>
  <c r="H137" i="5" s="1"/>
  <c r="AO109" i="5"/>
  <c r="AO110" i="5"/>
  <c r="AO117" i="5"/>
  <c r="Y140" i="5"/>
  <c r="AO140" i="5"/>
  <c r="AO12" i="5"/>
  <c r="AO30" i="5"/>
  <c r="M66" i="5"/>
  <c r="G34" i="5"/>
  <c r="T36" i="5"/>
  <c r="Z148" i="5"/>
  <c r="Z68" i="5"/>
  <c r="T78" i="5"/>
  <c r="P89" i="5"/>
  <c r="P135" i="5" s="1"/>
  <c r="P137" i="5" s="1"/>
  <c r="I135" i="5"/>
  <c r="I137" i="5" s="1"/>
  <c r="T92" i="5"/>
  <c r="T98" i="5"/>
  <c r="T100" i="5"/>
  <c r="AO111" i="5"/>
  <c r="M165" i="5"/>
  <c r="M185" i="5" s="1"/>
  <c r="K165" i="5"/>
  <c r="K185" i="5" s="1"/>
  <c r="K149" i="5" s="1"/>
  <c r="D210" i="5"/>
  <c r="K217" i="5"/>
  <c r="K219" i="5" s="1"/>
  <c r="G210" i="5"/>
  <c r="T195" i="5"/>
  <c r="AO13" i="5"/>
  <c r="T21" i="5"/>
  <c r="AD66" i="5"/>
  <c r="T37" i="5"/>
  <c r="T43" i="5"/>
  <c r="H44" i="5"/>
  <c r="AO47" i="5"/>
  <c r="T50" i="5"/>
  <c r="T52" i="5"/>
  <c r="T53" i="5" s="1"/>
  <c r="H53" i="5"/>
  <c r="G64" i="5"/>
  <c r="T61" i="5"/>
  <c r="T82" i="5"/>
  <c r="T93" i="5"/>
  <c r="T95" i="5"/>
  <c r="AD109" i="5"/>
  <c r="AD135" i="5" s="1"/>
  <c r="AD137" i="5" s="1"/>
  <c r="T110" i="5"/>
  <c r="T120" i="5"/>
  <c r="T129" i="5"/>
  <c r="J165" i="5"/>
  <c r="J185" i="5" s="1"/>
  <c r="J149" i="5" s="1"/>
  <c r="N165" i="5"/>
  <c r="R165" i="5"/>
  <c r="H165" i="5"/>
  <c r="L165" i="5"/>
  <c r="L185" i="5" s="1"/>
  <c r="P165" i="5"/>
  <c r="T153" i="5"/>
  <c r="G165" i="5"/>
  <c r="D184" i="5"/>
  <c r="D185" i="5" s="1"/>
  <c r="D149" i="5" s="1"/>
  <c r="R184" i="5"/>
  <c r="T173" i="5"/>
  <c r="H210" i="5"/>
  <c r="L210" i="5"/>
  <c r="L217" i="5" s="1"/>
  <c r="L219" i="5" s="1"/>
  <c r="T8" i="5"/>
  <c r="Y66" i="5"/>
  <c r="AI66" i="5"/>
  <c r="D34" i="5"/>
  <c r="D66" i="5" s="1"/>
  <c r="P66" i="5"/>
  <c r="AG66" i="5"/>
  <c r="AO37" i="5"/>
  <c r="AO43" i="5"/>
  <c r="AO48" i="5"/>
  <c r="AO52" i="5"/>
  <c r="AB64" i="5"/>
  <c r="AO64" i="5" s="1"/>
  <c r="AO61" i="5"/>
  <c r="AP135" i="5"/>
  <c r="AP137" i="5" s="1"/>
  <c r="Q135" i="5"/>
  <c r="Q137" i="5" s="1"/>
  <c r="AB109" i="5"/>
  <c r="AB135" i="5" s="1"/>
  <c r="AF141" i="5"/>
  <c r="T161" i="5"/>
  <c r="AO16" i="5"/>
  <c r="T20" i="5"/>
  <c r="I66" i="5"/>
  <c r="Q66" i="5"/>
  <c r="AB32" i="5"/>
  <c r="AC66" i="5"/>
  <c r="AO58" i="5"/>
  <c r="AL89" i="5"/>
  <c r="AL135" i="5" s="1"/>
  <c r="AL137" i="5" s="1"/>
  <c r="R135" i="5"/>
  <c r="R137" i="5" s="1"/>
  <c r="AM135" i="5"/>
  <c r="AM137" i="5" s="1"/>
  <c r="T19" i="5"/>
  <c r="T22" i="5"/>
  <c r="AO28" i="5"/>
  <c r="T32" i="5"/>
  <c r="AK66" i="5"/>
  <c r="AP66" i="5"/>
  <c r="AP68" i="5" s="1"/>
  <c r="T62" i="5"/>
  <c r="E68" i="5"/>
  <c r="E148" i="5"/>
  <c r="J135" i="5"/>
  <c r="J137" i="5" s="1"/>
  <c r="J148" i="5" s="1"/>
  <c r="N135" i="5"/>
  <c r="N137" i="5" s="1"/>
  <c r="N148" i="5" s="1"/>
  <c r="AJ135" i="5"/>
  <c r="AJ137" i="5" s="1"/>
  <c r="AO87" i="5"/>
  <c r="D135" i="5"/>
  <c r="D137" i="5" s="1"/>
  <c r="T107" i="5"/>
  <c r="Y109" i="5"/>
  <c r="T115" i="5"/>
  <c r="AO130" i="5"/>
  <c r="O165" i="5"/>
  <c r="O185" i="5" s="1"/>
  <c r="O149" i="5" s="1"/>
  <c r="H184" i="5"/>
  <c r="U189" i="5"/>
  <c r="U190" i="5" s="1"/>
  <c r="Z214" i="5"/>
  <c r="AB214" i="5" s="1"/>
  <c r="AB215" i="5" s="1"/>
  <c r="U185" i="5"/>
  <c r="U149" i="5" s="1"/>
  <c r="L184" i="5"/>
  <c r="G184" i="5"/>
  <c r="T168" i="5"/>
  <c r="M184" i="5"/>
  <c r="P210" i="5"/>
  <c r="M219" i="5"/>
  <c r="U66" i="5"/>
  <c r="AE135" i="5"/>
  <c r="AE137" i="5" s="1"/>
  <c r="S165" i="5"/>
  <c r="S185" i="5" s="1"/>
  <c r="S149" i="5" s="1"/>
  <c r="Q165" i="5"/>
  <c r="Q185" i="5" s="1"/>
  <c r="Q149" i="5" s="1"/>
  <c r="T155" i="5"/>
  <c r="T180" i="5"/>
  <c r="T198" i="5"/>
  <c r="T204" i="5"/>
  <c r="P184" i="5"/>
  <c r="Z189" i="5"/>
  <c r="AB189" i="5" s="1"/>
  <c r="Z190" i="5"/>
  <c r="Z185" i="5"/>
  <c r="T193" i="5"/>
  <c r="AB42" i="5"/>
  <c r="K64" i="5"/>
  <c r="O64" i="5"/>
  <c r="O66" i="5" s="1"/>
  <c r="S64" i="5"/>
  <c r="S66" i="5" s="1"/>
  <c r="AO83" i="5"/>
  <c r="G135" i="5"/>
  <c r="G137" i="5" s="1"/>
  <c r="K135" i="5"/>
  <c r="K137" i="5" s="1"/>
  <c r="O135" i="5"/>
  <c r="O137" i="5" s="1"/>
  <c r="S135" i="5"/>
  <c r="S137" i="5" s="1"/>
  <c r="S147" i="5" s="1"/>
  <c r="AO86" i="5"/>
  <c r="Y135" i="5"/>
  <c r="Y137" i="5" s="1"/>
  <c r="AQ135" i="5"/>
  <c r="AQ137" i="5" s="1"/>
  <c r="AQ139" i="5" s="1"/>
  <c r="AC109" i="5"/>
  <c r="AC135" i="5" s="1"/>
  <c r="AC137" i="5" s="1"/>
  <c r="AG109" i="5"/>
  <c r="AG135" i="5" s="1"/>
  <c r="AG137" i="5" s="1"/>
  <c r="AK109" i="5"/>
  <c r="AK135" i="5" s="1"/>
  <c r="AK137" i="5" s="1"/>
  <c r="AO122" i="5"/>
  <c r="T126" i="5"/>
  <c r="T132" i="5"/>
  <c r="AH141" i="5"/>
  <c r="T160" i="5"/>
  <c r="N184" i="5"/>
  <c r="I184" i="5"/>
  <c r="I185" i="5" s="1"/>
  <c r="I149" i="5" s="1"/>
  <c r="T172" i="5"/>
  <c r="J210" i="5"/>
  <c r="T196" i="5"/>
  <c r="AB190" i="5"/>
  <c r="I210" i="5"/>
  <c r="M210" i="5"/>
  <c r="M217" i="5" s="1"/>
  <c r="Q210" i="5"/>
  <c r="U215" i="5"/>
  <c r="D180" i="6" l="1"/>
  <c r="P157" i="6"/>
  <c r="G178" i="6"/>
  <c r="G180" i="6" s="1"/>
  <c r="F178" i="6"/>
  <c r="F180" i="6" s="1"/>
  <c r="M178" i="6"/>
  <c r="M180" i="6" s="1"/>
  <c r="P83" i="6"/>
  <c r="P87" i="6" s="1"/>
  <c r="P146" i="6"/>
  <c r="P170" i="6" s="1"/>
  <c r="P174" i="6" s="1"/>
  <c r="AB137" i="5"/>
  <c r="AO135" i="5"/>
  <c r="O148" i="5"/>
  <c r="O68" i="5"/>
  <c r="O139" i="5" s="1"/>
  <c r="O141" i="5" s="1"/>
  <c r="I217" i="5"/>
  <c r="I219" i="5" s="1"/>
  <c r="T184" i="5"/>
  <c r="I148" i="5"/>
  <c r="I68" i="5"/>
  <c r="I139" i="5" s="1"/>
  <c r="I141" i="5" s="1"/>
  <c r="D148" i="5"/>
  <c r="D68" i="5"/>
  <c r="D139" i="5" s="1"/>
  <c r="D141" i="5" s="1"/>
  <c r="L149" i="5"/>
  <c r="T44" i="5"/>
  <c r="H66" i="5"/>
  <c r="G215" i="5"/>
  <c r="T210" i="5"/>
  <c r="K148" i="5"/>
  <c r="K68" i="5"/>
  <c r="K139" i="5" s="1"/>
  <c r="K141" i="5" s="1"/>
  <c r="AJ139" i="5"/>
  <c r="AJ141" i="5" s="1"/>
  <c r="AC148" i="5"/>
  <c r="AC68" i="5"/>
  <c r="AC139" i="5" s="1"/>
  <c r="AC141" i="5" s="1"/>
  <c r="AI148" i="5"/>
  <c r="AI68" i="5"/>
  <c r="AI139" i="5" s="1"/>
  <c r="AI141" i="5" s="1"/>
  <c r="H217" i="5"/>
  <c r="H219" i="5" s="1"/>
  <c r="G185" i="5"/>
  <c r="T165" i="5"/>
  <c r="H185" i="5"/>
  <c r="H149" i="5" s="1"/>
  <c r="D217" i="5"/>
  <c r="AE148" i="5"/>
  <c r="AE68" i="5"/>
  <c r="AE139" i="5" s="1"/>
  <c r="AE141" i="5" s="1"/>
  <c r="AM148" i="5"/>
  <c r="AN72" i="5"/>
  <c r="AN146" i="5" s="1"/>
  <c r="AN147" i="5" s="1"/>
  <c r="AN139" i="5"/>
  <c r="AN141" i="5" s="1"/>
  <c r="Q217" i="5"/>
  <c r="Q219" i="5" s="1"/>
  <c r="J217" i="5"/>
  <c r="J219" i="5" s="1"/>
  <c r="AO42" i="5"/>
  <c r="AB44" i="5"/>
  <c r="AO44" i="5" s="1"/>
  <c r="U68" i="5"/>
  <c r="U139" i="5" s="1"/>
  <c r="U148" i="5"/>
  <c r="AP139" i="5"/>
  <c r="AP141" i="5" s="1"/>
  <c r="AO32" i="5"/>
  <c r="AB34" i="5"/>
  <c r="AG68" i="5"/>
  <c r="AG139" i="5" s="1"/>
  <c r="AG141" i="5" s="1"/>
  <c r="AG148" i="5"/>
  <c r="Y148" i="5"/>
  <c r="Y68" i="5"/>
  <c r="R185" i="5"/>
  <c r="S217" i="5"/>
  <c r="S219" i="5" s="1"/>
  <c r="T135" i="5"/>
  <c r="T137" i="5" s="1"/>
  <c r="G66" i="5"/>
  <c r="AL139" i="5"/>
  <c r="AL141" i="5" s="1"/>
  <c r="S148" i="5"/>
  <c r="S68" i="5"/>
  <c r="S139" i="5" s="1"/>
  <c r="S141" i="5" s="1"/>
  <c r="Z215" i="5"/>
  <c r="AK68" i="5"/>
  <c r="AK139" i="5" s="1"/>
  <c r="AK141" i="5" s="1"/>
  <c r="AK148" i="5"/>
  <c r="Q68" i="5"/>
  <c r="Q139" i="5" s="1"/>
  <c r="Q141" i="5" s="1"/>
  <c r="Q148" i="5"/>
  <c r="P148" i="5"/>
  <c r="P68" i="5"/>
  <c r="P139" i="5" s="1"/>
  <c r="P141" i="5" s="1"/>
  <c r="P185" i="5"/>
  <c r="P149" i="5" s="1"/>
  <c r="N185" i="5"/>
  <c r="T64" i="5"/>
  <c r="T66" i="5" s="1"/>
  <c r="AD148" i="5"/>
  <c r="AD68" i="5"/>
  <c r="AD139" i="5" s="1"/>
  <c r="AD141" i="5" s="1"/>
  <c r="O217" i="5"/>
  <c r="O219" i="5" s="1"/>
  <c r="M149" i="5"/>
  <c r="Z139" i="5"/>
  <c r="Z141" i="5" s="1"/>
  <c r="Z71" i="5"/>
  <c r="AB71" i="5" s="1"/>
  <c r="M68" i="5"/>
  <c r="M139" i="5" s="1"/>
  <c r="M141" i="5" s="1"/>
  <c r="M148" i="5"/>
  <c r="AO89" i="5"/>
  <c r="J139" i="5"/>
  <c r="J141" i="5" s="1"/>
  <c r="AL148" i="5"/>
  <c r="AJ148" i="5"/>
  <c r="P178" i="6" l="1"/>
  <c r="G190" i="5"/>
  <c r="G149" i="5"/>
  <c r="T148" i="5"/>
  <c r="H148" i="5"/>
  <c r="H68" i="5"/>
  <c r="H139" i="5" s="1"/>
  <c r="H141" i="5" s="1"/>
  <c r="N149" i="5"/>
  <c r="N217" i="5"/>
  <c r="N219" i="5" s="1"/>
  <c r="R149" i="5"/>
  <c r="R217" i="5"/>
  <c r="R219" i="5" s="1"/>
  <c r="P217" i="5"/>
  <c r="P219" i="5" s="1"/>
  <c r="G217" i="5"/>
  <c r="G219" i="5" s="1"/>
  <c r="AO137" i="5"/>
  <c r="G148" i="5"/>
  <c r="G68" i="5"/>
  <c r="Y139" i="5"/>
  <c r="Y141" i="5" s="1"/>
  <c r="Y72" i="5"/>
  <c r="Y146" i="5" s="1"/>
  <c r="Y147" i="5" s="1"/>
  <c r="AB66" i="5"/>
  <c r="AO34" i="5"/>
  <c r="T185" i="5"/>
  <c r="G139" i="5" l="1"/>
  <c r="G141" i="5" s="1"/>
  <c r="T68" i="5"/>
  <c r="G72" i="5"/>
  <c r="G146" i="5" s="1"/>
  <c r="G147" i="5" s="1"/>
  <c r="AO66" i="5"/>
  <c r="AB148" i="5"/>
  <c r="AO148" i="5" s="1"/>
  <c r="AB68" i="5"/>
  <c r="T149" i="5"/>
  <c r="AB139" i="5" l="1"/>
  <c r="AO68" i="5"/>
  <c r="AB72" i="5"/>
  <c r="AB146" i="5" s="1"/>
  <c r="AB147" i="5" s="1"/>
  <c r="AO139" i="5" l="1"/>
  <c r="AB141" i="5"/>
  <c r="O174" i="4" l="1"/>
  <c r="N174" i="4"/>
  <c r="M174" i="4"/>
  <c r="L174" i="4"/>
  <c r="K174" i="4"/>
  <c r="J174" i="4"/>
  <c r="I174" i="4"/>
  <c r="H174" i="4"/>
  <c r="G174" i="4"/>
  <c r="F174" i="4"/>
  <c r="E174" i="4"/>
  <c r="D174" i="4"/>
  <c r="P174" i="4" s="1"/>
  <c r="O173" i="4"/>
  <c r="N173" i="4"/>
  <c r="M173" i="4"/>
  <c r="L173" i="4"/>
  <c r="K173" i="4"/>
  <c r="J173" i="4"/>
  <c r="I173" i="4"/>
  <c r="H173" i="4"/>
  <c r="G173" i="4"/>
  <c r="F173" i="4"/>
  <c r="E173" i="4"/>
  <c r="D173" i="4"/>
  <c r="P173" i="4" s="1"/>
  <c r="O172" i="4"/>
  <c r="N172" i="4"/>
  <c r="M172" i="4"/>
  <c r="L172" i="4"/>
  <c r="K172" i="4"/>
  <c r="J172" i="4"/>
  <c r="I172" i="4"/>
  <c r="H172" i="4"/>
  <c r="G172" i="4"/>
  <c r="F172" i="4"/>
  <c r="E172" i="4"/>
  <c r="D172" i="4"/>
  <c r="P172" i="4" s="1"/>
  <c r="O170" i="4"/>
  <c r="N170" i="4"/>
  <c r="M170" i="4"/>
  <c r="L170" i="4"/>
  <c r="K170" i="4"/>
  <c r="J170" i="4"/>
  <c r="I170" i="4"/>
  <c r="H170" i="4"/>
  <c r="G170" i="4"/>
  <c r="F170" i="4"/>
  <c r="E170" i="4"/>
  <c r="D170" i="4"/>
  <c r="P170" i="4" s="1"/>
  <c r="O168" i="4"/>
  <c r="K168" i="4"/>
  <c r="G168" i="4"/>
  <c r="O167" i="4"/>
  <c r="N167" i="4"/>
  <c r="N168" i="4" s="1"/>
  <c r="M167" i="4"/>
  <c r="M168" i="4" s="1"/>
  <c r="L167" i="4"/>
  <c r="L168" i="4" s="1"/>
  <c r="K167" i="4"/>
  <c r="J167" i="4"/>
  <c r="J168" i="4" s="1"/>
  <c r="I167" i="4"/>
  <c r="I168" i="4" s="1"/>
  <c r="H167" i="4"/>
  <c r="H168" i="4" s="1"/>
  <c r="G167" i="4"/>
  <c r="F167" i="4"/>
  <c r="F168" i="4" s="1"/>
  <c r="E167" i="4"/>
  <c r="E168" i="4" s="1"/>
  <c r="D167" i="4"/>
  <c r="D168" i="4" s="1"/>
  <c r="P166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P163" i="4"/>
  <c r="P162" i="4"/>
  <c r="P164" i="4" s="1"/>
  <c r="P160" i="4"/>
  <c r="N158" i="4"/>
  <c r="J158" i="4"/>
  <c r="F158" i="4"/>
  <c r="O157" i="4"/>
  <c r="O158" i="4" s="1"/>
  <c r="N157" i="4"/>
  <c r="M157" i="4"/>
  <c r="L157" i="4"/>
  <c r="K157" i="4"/>
  <c r="K158" i="4" s="1"/>
  <c r="J157" i="4"/>
  <c r="I157" i="4"/>
  <c r="H157" i="4"/>
  <c r="G157" i="4"/>
  <c r="G158" i="4" s="1"/>
  <c r="F157" i="4"/>
  <c r="E157" i="4"/>
  <c r="D157" i="4"/>
  <c r="P157" i="4" s="1"/>
  <c r="O156" i="4"/>
  <c r="N156" i="4"/>
  <c r="M156" i="4"/>
  <c r="M158" i="4" s="1"/>
  <c r="L156" i="4"/>
  <c r="L158" i="4" s="1"/>
  <c r="K156" i="4"/>
  <c r="J156" i="4"/>
  <c r="I156" i="4"/>
  <c r="I158" i="4" s="1"/>
  <c r="H156" i="4"/>
  <c r="H158" i="4" s="1"/>
  <c r="G156" i="4"/>
  <c r="F156" i="4"/>
  <c r="E156" i="4"/>
  <c r="E158" i="4" s="1"/>
  <c r="D156" i="4"/>
  <c r="P156" i="4" s="1"/>
  <c r="P158" i="4" s="1"/>
  <c r="M154" i="4"/>
  <c r="I154" i="4"/>
  <c r="E154" i="4"/>
  <c r="O153" i="4"/>
  <c r="N153" i="4"/>
  <c r="N154" i="4" s="1"/>
  <c r="M153" i="4"/>
  <c r="L153" i="4"/>
  <c r="K153" i="4"/>
  <c r="J153" i="4"/>
  <c r="J154" i="4" s="1"/>
  <c r="I153" i="4"/>
  <c r="H153" i="4"/>
  <c r="G153" i="4"/>
  <c r="F153" i="4"/>
  <c r="F154" i="4" s="1"/>
  <c r="E153" i="4"/>
  <c r="D153" i="4"/>
  <c r="P153" i="4" s="1"/>
  <c r="O152" i="4"/>
  <c r="O154" i="4" s="1"/>
  <c r="N152" i="4"/>
  <c r="M152" i="4"/>
  <c r="L152" i="4"/>
  <c r="L154" i="4" s="1"/>
  <c r="K152" i="4"/>
  <c r="K154" i="4" s="1"/>
  <c r="J152" i="4"/>
  <c r="I152" i="4"/>
  <c r="H152" i="4"/>
  <c r="H154" i="4" s="1"/>
  <c r="G152" i="4"/>
  <c r="G154" i="4" s="1"/>
  <c r="F152" i="4"/>
  <c r="E152" i="4"/>
  <c r="D152" i="4"/>
  <c r="D154" i="4" s="1"/>
  <c r="O150" i="4"/>
  <c r="N150" i="4"/>
  <c r="M150" i="4"/>
  <c r="L150" i="4"/>
  <c r="K150" i="4"/>
  <c r="J150" i="4"/>
  <c r="I150" i="4"/>
  <c r="H150" i="4"/>
  <c r="G150" i="4"/>
  <c r="F150" i="4"/>
  <c r="E150" i="4"/>
  <c r="D150" i="4"/>
  <c r="P150" i="4" s="1"/>
  <c r="M148" i="4"/>
  <c r="I148" i="4"/>
  <c r="E148" i="4"/>
  <c r="O146" i="4"/>
  <c r="N146" i="4"/>
  <c r="N148" i="4" s="1"/>
  <c r="M146" i="4"/>
  <c r="L146" i="4"/>
  <c r="K146" i="4"/>
  <c r="J146" i="4"/>
  <c r="J148" i="4" s="1"/>
  <c r="I146" i="4"/>
  <c r="H146" i="4"/>
  <c r="G146" i="4"/>
  <c r="F146" i="4"/>
  <c r="F148" i="4" s="1"/>
  <c r="E146" i="4"/>
  <c r="D146" i="4"/>
  <c r="P146" i="4" s="1"/>
  <c r="O145" i="4"/>
  <c r="N145" i="4"/>
  <c r="M145" i="4"/>
  <c r="L145" i="4"/>
  <c r="K145" i="4"/>
  <c r="J145" i="4"/>
  <c r="I145" i="4"/>
  <c r="H145" i="4"/>
  <c r="G145" i="4"/>
  <c r="F145" i="4"/>
  <c r="E145" i="4"/>
  <c r="D145" i="4"/>
  <c r="P145" i="4" s="1"/>
  <c r="O144" i="4"/>
  <c r="O148" i="4" s="1"/>
  <c r="N144" i="4"/>
  <c r="M144" i="4"/>
  <c r="L144" i="4"/>
  <c r="L148" i="4" s="1"/>
  <c r="K144" i="4"/>
  <c r="K148" i="4" s="1"/>
  <c r="J144" i="4"/>
  <c r="I144" i="4"/>
  <c r="H144" i="4"/>
  <c r="H148" i="4" s="1"/>
  <c r="G144" i="4"/>
  <c r="G148" i="4" s="1"/>
  <c r="F144" i="4"/>
  <c r="E144" i="4"/>
  <c r="D144" i="4"/>
  <c r="D148" i="4" s="1"/>
  <c r="O142" i="4"/>
  <c r="N142" i="4"/>
  <c r="M142" i="4"/>
  <c r="L142" i="4"/>
  <c r="K142" i="4"/>
  <c r="J142" i="4"/>
  <c r="I142" i="4"/>
  <c r="H142" i="4"/>
  <c r="G142" i="4"/>
  <c r="F142" i="4"/>
  <c r="E142" i="4"/>
  <c r="D142" i="4"/>
  <c r="P142" i="4" s="1"/>
  <c r="P141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P140" i="4" s="1"/>
  <c r="O139" i="4"/>
  <c r="N139" i="4"/>
  <c r="M139" i="4"/>
  <c r="L139" i="4"/>
  <c r="K139" i="4"/>
  <c r="J139" i="4"/>
  <c r="I139" i="4"/>
  <c r="H139" i="4"/>
  <c r="G139" i="4"/>
  <c r="F139" i="4"/>
  <c r="E139" i="4"/>
  <c r="D139" i="4"/>
  <c r="P139" i="4" s="1"/>
  <c r="O138" i="4"/>
  <c r="N138" i="4"/>
  <c r="M138" i="4"/>
  <c r="L138" i="4"/>
  <c r="K138" i="4"/>
  <c r="J138" i="4"/>
  <c r="I138" i="4"/>
  <c r="H138" i="4"/>
  <c r="G138" i="4"/>
  <c r="F138" i="4"/>
  <c r="E138" i="4"/>
  <c r="D138" i="4"/>
  <c r="P138" i="4" s="1"/>
  <c r="O137" i="4"/>
  <c r="N137" i="4"/>
  <c r="M137" i="4"/>
  <c r="L137" i="4"/>
  <c r="K137" i="4"/>
  <c r="J137" i="4"/>
  <c r="I137" i="4"/>
  <c r="H137" i="4"/>
  <c r="G137" i="4"/>
  <c r="F137" i="4"/>
  <c r="E137" i="4"/>
  <c r="D137" i="4"/>
  <c r="P137" i="4" s="1"/>
  <c r="O136" i="4"/>
  <c r="N136" i="4"/>
  <c r="M136" i="4"/>
  <c r="L136" i="4"/>
  <c r="K136" i="4"/>
  <c r="J136" i="4"/>
  <c r="I136" i="4"/>
  <c r="H136" i="4"/>
  <c r="G136" i="4"/>
  <c r="F136" i="4"/>
  <c r="E136" i="4"/>
  <c r="D136" i="4"/>
  <c r="P136" i="4" s="1"/>
  <c r="O135" i="4"/>
  <c r="N135" i="4"/>
  <c r="M135" i="4"/>
  <c r="L135" i="4"/>
  <c r="K135" i="4"/>
  <c r="J135" i="4"/>
  <c r="I135" i="4"/>
  <c r="H135" i="4"/>
  <c r="G135" i="4"/>
  <c r="F135" i="4"/>
  <c r="E135" i="4"/>
  <c r="D135" i="4"/>
  <c r="P135" i="4" s="1"/>
  <c r="O134" i="4"/>
  <c r="N134" i="4"/>
  <c r="M134" i="4"/>
  <c r="L134" i="4"/>
  <c r="K134" i="4"/>
  <c r="J134" i="4"/>
  <c r="I134" i="4"/>
  <c r="H134" i="4"/>
  <c r="G134" i="4"/>
  <c r="F134" i="4"/>
  <c r="E134" i="4"/>
  <c r="D134" i="4"/>
  <c r="P134" i="4" s="1"/>
  <c r="O133" i="4"/>
  <c r="N133" i="4"/>
  <c r="M133" i="4"/>
  <c r="L133" i="4"/>
  <c r="K133" i="4"/>
  <c r="J133" i="4"/>
  <c r="I133" i="4"/>
  <c r="H133" i="4"/>
  <c r="G133" i="4"/>
  <c r="F133" i="4"/>
  <c r="E133" i="4"/>
  <c r="D133" i="4"/>
  <c r="P133" i="4" s="1"/>
  <c r="O131" i="4"/>
  <c r="N131" i="4"/>
  <c r="M131" i="4"/>
  <c r="L131" i="4"/>
  <c r="K131" i="4"/>
  <c r="J131" i="4"/>
  <c r="I131" i="4"/>
  <c r="H131" i="4"/>
  <c r="G131" i="4"/>
  <c r="F131" i="4"/>
  <c r="E131" i="4"/>
  <c r="D131" i="4"/>
  <c r="P131" i="4" s="1"/>
  <c r="O129" i="4"/>
  <c r="N129" i="4"/>
  <c r="M129" i="4"/>
  <c r="L129" i="4"/>
  <c r="K129" i="4"/>
  <c r="J129" i="4"/>
  <c r="I129" i="4"/>
  <c r="H129" i="4"/>
  <c r="G129" i="4"/>
  <c r="F129" i="4"/>
  <c r="E129" i="4"/>
  <c r="D129" i="4"/>
  <c r="P129" i="4" s="1"/>
  <c r="O127" i="4"/>
  <c r="N127" i="4"/>
  <c r="M127" i="4"/>
  <c r="L127" i="4"/>
  <c r="K127" i="4"/>
  <c r="J127" i="4"/>
  <c r="I127" i="4"/>
  <c r="H127" i="4"/>
  <c r="G127" i="4"/>
  <c r="F127" i="4"/>
  <c r="E127" i="4"/>
  <c r="D127" i="4"/>
  <c r="P127" i="4" s="1"/>
  <c r="N125" i="4"/>
  <c r="J125" i="4"/>
  <c r="F125" i="4"/>
  <c r="O124" i="4"/>
  <c r="O125" i="4" s="1"/>
  <c r="N124" i="4"/>
  <c r="M124" i="4"/>
  <c r="L124" i="4"/>
  <c r="K124" i="4"/>
  <c r="K125" i="4" s="1"/>
  <c r="J124" i="4"/>
  <c r="I124" i="4"/>
  <c r="H124" i="4"/>
  <c r="G124" i="4"/>
  <c r="G125" i="4" s="1"/>
  <c r="F124" i="4"/>
  <c r="E124" i="4"/>
  <c r="D124" i="4"/>
  <c r="P124" i="4" s="1"/>
  <c r="O123" i="4"/>
  <c r="N123" i="4"/>
  <c r="M123" i="4"/>
  <c r="M125" i="4" s="1"/>
  <c r="L123" i="4"/>
  <c r="L125" i="4" s="1"/>
  <c r="K123" i="4"/>
  <c r="J123" i="4"/>
  <c r="I123" i="4"/>
  <c r="I125" i="4" s="1"/>
  <c r="H123" i="4"/>
  <c r="H125" i="4" s="1"/>
  <c r="G123" i="4"/>
  <c r="F123" i="4"/>
  <c r="E123" i="4"/>
  <c r="E125" i="4" s="1"/>
  <c r="D123" i="4"/>
  <c r="D125" i="4" s="1"/>
  <c r="O121" i="4"/>
  <c r="N121" i="4"/>
  <c r="M121" i="4"/>
  <c r="L121" i="4"/>
  <c r="K121" i="4"/>
  <c r="J121" i="4"/>
  <c r="I121" i="4"/>
  <c r="H121" i="4"/>
  <c r="G121" i="4"/>
  <c r="F121" i="4"/>
  <c r="E121" i="4"/>
  <c r="D121" i="4"/>
  <c r="P121" i="4" s="1"/>
  <c r="O119" i="4"/>
  <c r="N119" i="4"/>
  <c r="M119" i="4"/>
  <c r="L119" i="4"/>
  <c r="K119" i="4"/>
  <c r="J119" i="4"/>
  <c r="I119" i="4"/>
  <c r="H119" i="4"/>
  <c r="G119" i="4"/>
  <c r="F119" i="4"/>
  <c r="E119" i="4"/>
  <c r="D119" i="4"/>
  <c r="P119" i="4" s="1"/>
  <c r="O117" i="4"/>
  <c r="N117" i="4"/>
  <c r="M117" i="4"/>
  <c r="L117" i="4"/>
  <c r="K117" i="4"/>
  <c r="J117" i="4"/>
  <c r="I117" i="4"/>
  <c r="H117" i="4"/>
  <c r="G117" i="4"/>
  <c r="F117" i="4"/>
  <c r="E117" i="4"/>
  <c r="D117" i="4"/>
  <c r="P117" i="4" s="1"/>
  <c r="O116" i="4"/>
  <c r="N116" i="4"/>
  <c r="M116" i="4"/>
  <c r="L116" i="4"/>
  <c r="K116" i="4"/>
  <c r="J116" i="4"/>
  <c r="I116" i="4"/>
  <c r="H116" i="4"/>
  <c r="G116" i="4"/>
  <c r="F116" i="4"/>
  <c r="E116" i="4"/>
  <c r="D116" i="4"/>
  <c r="P116" i="4" s="1"/>
  <c r="O114" i="4"/>
  <c r="N114" i="4"/>
  <c r="M114" i="4"/>
  <c r="L114" i="4"/>
  <c r="K114" i="4"/>
  <c r="J114" i="4"/>
  <c r="I114" i="4"/>
  <c r="H114" i="4"/>
  <c r="G114" i="4"/>
  <c r="F114" i="4"/>
  <c r="E114" i="4"/>
  <c r="D114" i="4"/>
  <c r="P114" i="4" s="1"/>
  <c r="O113" i="4"/>
  <c r="N113" i="4"/>
  <c r="M113" i="4"/>
  <c r="L113" i="4"/>
  <c r="K113" i="4"/>
  <c r="J113" i="4"/>
  <c r="I113" i="4"/>
  <c r="H113" i="4"/>
  <c r="G113" i="4"/>
  <c r="F113" i="4"/>
  <c r="E113" i="4"/>
  <c r="D113" i="4"/>
  <c r="P113" i="4" s="1"/>
  <c r="P111" i="4"/>
  <c r="L109" i="4"/>
  <c r="K109" i="4"/>
  <c r="J109" i="4"/>
  <c r="I109" i="4"/>
  <c r="H109" i="4"/>
  <c r="G109" i="4"/>
  <c r="F109" i="4"/>
  <c r="E109" i="4"/>
  <c r="D109" i="4"/>
  <c r="O108" i="4"/>
  <c r="O109" i="4" s="1"/>
  <c r="N108" i="4"/>
  <c r="N109" i="4" s="1"/>
  <c r="M108" i="4"/>
  <c r="P108" i="4" s="1"/>
  <c r="P109" i="4" s="1"/>
  <c r="P107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P105" i="4" s="1"/>
  <c r="O103" i="4"/>
  <c r="N103" i="4"/>
  <c r="M103" i="4"/>
  <c r="L103" i="4"/>
  <c r="K103" i="4"/>
  <c r="J103" i="4"/>
  <c r="I103" i="4"/>
  <c r="H103" i="4"/>
  <c r="G103" i="4"/>
  <c r="F103" i="4"/>
  <c r="E103" i="4"/>
  <c r="D103" i="4"/>
  <c r="P103" i="4" s="1"/>
  <c r="O101" i="4"/>
  <c r="N101" i="4"/>
  <c r="M101" i="4"/>
  <c r="L101" i="4"/>
  <c r="K101" i="4"/>
  <c r="J101" i="4"/>
  <c r="I101" i="4"/>
  <c r="H101" i="4"/>
  <c r="G101" i="4"/>
  <c r="F101" i="4"/>
  <c r="E101" i="4"/>
  <c r="D101" i="4"/>
  <c r="P101" i="4" s="1"/>
  <c r="O99" i="4"/>
  <c r="N99" i="4"/>
  <c r="M99" i="4"/>
  <c r="L99" i="4"/>
  <c r="K99" i="4"/>
  <c r="J99" i="4"/>
  <c r="I99" i="4"/>
  <c r="H99" i="4"/>
  <c r="G99" i="4"/>
  <c r="F99" i="4"/>
  <c r="E99" i="4"/>
  <c r="D99" i="4"/>
  <c r="N97" i="4"/>
  <c r="J97" i="4"/>
  <c r="F97" i="4"/>
  <c r="O96" i="4"/>
  <c r="O97" i="4" s="1"/>
  <c r="N96" i="4"/>
  <c r="M96" i="4"/>
  <c r="L96" i="4"/>
  <c r="K96" i="4"/>
  <c r="K97" i="4" s="1"/>
  <c r="J96" i="4"/>
  <c r="I96" i="4"/>
  <c r="H96" i="4"/>
  <c r="G96" i="4"/>
  <c r="G97" i="4" s="1"/>
  <c r="F96" i="4"/>
  <c r="E96" i="4"/>
  <c r="D96" i="4"/>
  <c r="P96" i="4" s="1"/>
  <c r="O95" i="4"/>
  <c r="N95" i="4"/>
  <c r="M95" i="4"/>
  <c r="M97" i="4" s="1"/>
  <c r="L95" i="4"/>
  <c r="L97" i="4" s="1"/>
  <c r="K95" i="4"/>
  <c r="J95" i="4"/>
  <c r="I95" i="4"/>
  <c r="I97" i="4" s="1"/>
  <c r="H95" i="4"/>
  <c r="H97" i="4" s="1"/>
  <c r="G95" i="4"/>
  <c r="F95" i="4"/>
  <c r="E95" i="4"/>
  <c r="E97" i="4" s="1"/>
  <c r="D95" i="4"/>
  <c r="D97" i="4" s="1"/>
  <c r="O94" i="4"/>
  <c r="N94" i="4"/>
  <c r="M94" i="4"/>
  <c r="L94" i="4"/>
  <c r="K94" i="4"/>
  <c r="J94" i="4"/>
  <c r="I94" i="4"/>
  <c r="H94" i="4"/>
  <c r="G94" i="4"/>
  <c r="F94" i="4"/>
  <c r="E94" i="4"/>
  <c r="D94" i="4"/>
  <c r="O92" i="4"/>
  <c r="N92" i="4"/>
  <c r="M92" i="4"/>
  <c r="L92" i="4"/>
  <c r="K92" i="4"/>
  <c r="J92" i="4"/>
  <c r="I92" i="4"/>
  <c r="H92" i="4"/>
  <c r="G92" i="4"/>
  <c r="F92" i="4"/>
  <c r="E92" i="4"/>
  <c r="D92" i="4"/>
  <c r="O91" i="4"/>
  <c r="N91" i="4"/>
  <c r="M91" i="4"/>
  <c r="L91" i="4"/>
  <c r="K91" i="4"/>
  <c r="J91" i="4"/>
  <c r="I91" i="4"/>
  <c r="H91" i="4"/>
  <c r="G91" i="4"/>
  <c r="F91" i="4"/>
  <c r="E91" i="4"/>
  <c r="D91" i="4"/>
  <c r="O85" i="4"/>
  <c r="N85" i="4"/>
  <c r="M85" i="4"/>
  <c r="L85" i="4"/>
  <c r="K85" i="4"/>
  <c r="J85" i="4"/>
  <c r="I85" i="4"/>
  <c r="H85" i="4"/>
  <c r="G85" i="4"/>
  <c r="F85" i="4"/>
  <c r="E85" i="4"/>
  <c r="D85" i="4"/>
  <c r="J83" i="4"/>
  <c r="J87" i="4" s="1"/>
  <c r="P81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P78" i="4"/>
  <c r="P77" i="4"/>
  <c r="O75" i="4"/>
  <c r="N75" i="4"/>
  <c r="M75" i="4"/>
  <c r="L75" i="4"/>
  <c r="K75" i="4"/>
  <c r="J75" i="4"/>
  <c r="I75" i="4"/>
  <c r="H75" i="4"/>
  <c r="G75" i="4"/>
  <c r="F75" i="4"/>
  <c r="E75" i="4"/>
  <c r="D75" i="4"/>
  <c r="P74" i="4"/>
  <c r="P75" i="4" s="1"/>
  <c r="P73" i="4"/>
  <c r="O71" i="4"/>
  <c r="N71" i="4"/>
  <c r="M71" i="4"/>
  <c r="L71" i="4"/>
  <c r="K71" i="4"/>
  <c r="J71" i="4"/>
  <c r="I71" i="4"/>
  <c r="H71" i="4"/>
  <c r="G71" i="4"/>
  <c r="F71" i="4"/>
  <c r="E71" i="4"/>
  <c r="D71" i="4"/>
  <c r="P70" i="4"/>
  <c r="P69" i="4"/>
  <c r="P71" i="4" s="1"/>
  <c r="O67" i="4"/>
  <c r="N67" i="4"/>
  <c r="M67" i="4"/>
  <c r="L67" i="4"/>
  <c r="K67" i="4"/>
  <c r="J67" i="4"/>
  <c r="I67" i="4"/>
  <c r="H67" i="4"/>
  <c r="G67" i="4"/>
  <c r="F67" i="4"/>
  <c r="E67" i="4"/>
  <c r="D67" i="4"/>
  <c r="P66" i="4"/>
  <c r="P65" i="4"/>
  <c r="P67" i="4" s="1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P62" i="4"/>
  <c r="P61" i="4"/>
  <c r="O59" i="4"/>
  <c r="N59" i="4"/>
  <c r="M59" i="4"/>
  <c r="L59" i="4"/>
  <c r="K59" i="4"/>
  <c r="J59" i="4"/>
  <c r="I59" i="4"/>
  <c r="H59" i="4"/>
  <c r="G59" i="4"/>
  <c r="F59" i="4"/>
  <c r="E59" i="4"/>
  <c r="D59" i="4"/>
  <c r="P58" i="4"/>
  <c r="P59" i="4" s="1"/>
  <c r="P57" i="4"/>
  <c r="P55" i="4"/>
  <c r="O55" i="4"/>
  <c r="N55" i="4"/>
  <c r="N83" i="4" s="1"/>
  <c r="N87" i="4" s="1"/>
  <c r="M55" i="4"/>
  <c r="L55" i="4"/>
  <c r="K55" i="4"/>
  <c r="J55" i="4"/>
  <c r="I55" i="4"/>
  <c r="H55" i="4"/>
  <c r="G55" i="4"/>
  <c r="F55" i="4"/>
  <c r="F83" i="4" s="1"/>
  <c r="F87" i="4" s="1"/>
  <c r="E55" i="4"/>
  <c r="D55" i="4"/>
  <c r="O51" i="4"/>
  <c r="N51" i="4"/>
  <c r="M51" i="4"/>
  <c r="L51" i="4"/>
  <c r="K51" i="4"/>
  <c r="J51" i="4"/>
  <c r="I51" i="4"/>
  <c r="H51" i="4"/>
  <c r="G51" i="4"/>
  <c r="F51" i="4"/>
  <c r="E51" i="4"/>
  <c r="D51" i="4"/>
  <c r="P47" i="4"/>
  <c r="P51" i="4" s="1"/>
  <c r="O45" i="4"/>
  <c r="N45" i="4"/>
  <c r="M45" i="4"/>
  <c r="L45" i="4"/>
  <c r="K45" i="4"/>
  <c r="J45" i="4"/>
  <c r="I45" i="4"/>
  <c r="H45" i="4"/>
  <c r="G45" i="4"/>
  <c r="F45" i="4"/>
  <c r="E45" i="4"/>
  <c r="D45" i="4"/>
  <c r="P43" i="4"/>
  <c r="P45" i="4" s="1"/>
  <c r="P36" i="4"/>
  <c r="O36" i="4"/>
  <c r="N36" i="4"/>
  <c r="M36" i="4"/>
  <c r="L36" i="4"/>
  <c r="L83" i="4" s="1"/>
  <c r="L87" i="4" s="1"/>
  <c r="K36" i="4"/>
  <c r="J36" i="4"/>
  <c r="I36" i="4"/>
  <c r="H36" i="4"/>
  <c r="H83" i="4" s="1"/>
  <c r="H87" i="4" s="1"/>
  <c r="G36" i="4"/>
  <c r="F36" i="4"/>
  <c r="E36" i="4"/>
  <c r="D36" i="4"/>
  <c r="D83" i="4" s="1"/>
  <c r="D87" i="4" s="1"/>
  <c r="O8" i="4"/>
  <c r="N8" i="4"/>
  <c r="M8" i="4"/>
  <c r="L8" i="4"/>
  <c r="K8" i="4"/>
  <c r="J8" i="4"/>
  <c r="I8" i="4"/>
  <c r="H8" i="4"/>
  <c r="G8" i="4"/>
  <c r="F8" i="4"/>
  <c r="E8" i="4"/>
  <c r="D8" i="4"/>
  <c r="P8" i="4" s="1"/>
  <c r="C2" i="4"/>
  <c r="C1" i="4"/>
  <c r="C4" i="4" s="1"/>
  <c r="D1" i="4" s="1"/>
  <c r="AL212" i="3"/>
  <c r="W212" i="3"/>
  <c r="Y211" i="3"/>
  <c r="Z210" i="3"/>
  <c r="G210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S207" i="3"/>
  <c r="E207" i="3"/>
  <c r="Z206" i="3"/>
  <c r="Z212" i="3" s="1"/>
  <c r="X206" i="3"/>
  <c r="X211" i="3" s="1"/>
  <c r="Z211" i="3" s="1"/>
  <c r="Q206" i="3"/>
  <c r="F206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D203" i="3"/>
  <c r="G203" i="3" s="1"/>
  <c r="T202" i="3"/>
  <c r="G202" i="3"/>
  <c r="G201" i="3"/>
  <c r="T201" i="3" s="1"/>
  <c r="T200" i="3"/>
  <c r="G200" i="3"/>
  <c r="G199" i="3"/>
  <c r="T199" i="3" s="1"/>
  <c r="T198" i="3"/>
  <c r="G198" i="3"/>
  <c r="G197" i="3"/>
  <c r="T197" i="3" s="1"/>
  <c r="T196" i="3"/>
  <c r="G196" i="3"/>
  <c r="S195" i="3"/>
  <c r="R195" i="3"/>
  <c r="R206" i="3" s="1"/>
  <c r="Q195" i="3"/>
  <c r="P195" i="3"/>
  <c r="O195" i="3"/>
  <c r="N195" i="3"/>
  <c r="N206" i="3" s="1"/>
  <c r="M195" i="3"/>
  <c r="L195" i="3"/>
  <c r="K195" i="3"/>
  <c r="J195" i="3"/>
  <c r="J206" i="3" s="1"/>
  <c r="I195" i="3"/>
  <c r="H195" i="3"/>
  <c r="D195" i="3"/>
  <c r="G194" i="3"/>
  <c r="T194" i="3" s="1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T193" i="3" s="1"/>
  <c r="D193" i="3"/>
  <c r="G192" i="3"/>
  <c r="T192" i="3" s="1"/>
  <c r="S191" i="3"/>
  <c r="R191" i="3"/>
  <c r="Q191" i="3"/>
  <c r="P191" i="3"/>
  <c r="O191" i="3"/>
  <c r="N191" i="3"/>
  <c r="M191" i="3"/>
  <c r="L191" i="3"/>
  <c r="K191" i="3"/>
  <c r="J191" i="3"/>
  <c r="I191" i="3"/>
  <c r="I206" i="3" s="1"/>
  <c r="H191" i="3"/>
  <c r="D191" i="3"/>
  <c r="G191" i="3" s="1"/>
  <c r="T191" i="3" s="1"/>
  <c r="S190" i="3"/>
  <c r="S206" i="3" s="1"/>
  <c r="R190" i="3"/>
  <c r="Q190" i="3"/>
  <c r="P190" i="3"/>
  <c r="P206" i="3" s="1"/>
  <c r="O190" i="3"/>
  <c r="O206" i="3" s="1"/>
  <c r="N190" i="3"/>
  <c r="M190" i="3"/>
  <c r="L190" i="3"/>
  <c r="L206" i="3" s="1"/>
  <c r="K190" i="3"/>
  <c r="K206" i="3" s="1"/>
  <c r="K207" i="3" s="1"/>
  <c r="J190" i="3"/>
  <c r="I190" i="3"/>
  <c r="H190" i="3"/>
  <c r="H206" i="3" s="1"/>
  <c r="G190" i="3"/>
  <c r="T190" i="3" s="1"/>
  <c r="D190" i="3"/>
  <c r="G189" i="3"/>
  <c r="AL187" i="3"/>
  <c r="W187" i="3"/>
  <c r="Y186" i="3"/>
  <c r="Z185" i="3"/>
  <c r="G185" i="3"/>
  <c r="S183" i="3"/>
  <c r="S187" i="3" s="1"/>
  <c r="K183" i="3"/>
  <c r="Z182" i="3"/>
  <c r="X182" i="3"/>
  <c r="R182" i="3"/>
  <c r="N182" i="3"/>
  <c r="J182" i="3"/>
  <c r="J149" i="3" s="1"/>
  <c r="F182" i="3"/>
  <c r="E182" i="3"/>
  <c r="G180" i="3"/>
  <c r="T180" i="3" s="1"/>
  <c r="T179" i="3"/>
  <c r="G179" i="3"/>
  <c r="G178" i="3"/>
  <c r="T178" i="3" s="1"/>
  <c r="T177" i="3"/>
  <c r="G177" i="3"/>
  <c r="G176" i="3"/>
  <c r="T176" i="3" s="1"/>
  <c r="T175" i="3"/>
  <c r="G175" i="3"/>
  <c r="G174" i="3"/>
  <c r="T174" i="3" s="1"/>
  <c r="T173" i="3"/>
  <c r="G173" i="3"/>
  <c r="G172" i="3"/>
  <c r="G171" i="3"/>
  <c r="T171" i="3" s="1"/>
  <c r="G170" i="3"/>
  <c r="T170" i="3" s="1"/>
  <c r="G169" i="3"/>
  <c r="T168" i="3"/>
  <c r="G168" i="3"/>
  <c r="G167" i="3"/>
  <c r="T167" i="3" s="1"/>
  <c r="S166" i="3"/>
  <c r="S182" i="3" s="1"/>
  <c r="R166" i="3"/>
  <c r="Q166" i="3"/>
  <c r="Q182" i="3" s="1"/>
  <c r="P166" i="3"/>
  <c r="P182" i="3" s="1"/>
  <c r="O166" i="3"/>
  <c r="O182" i="3" s="1"/>
  <c r="O183" i="3" s="1"/>
  <c r="N166" i="3"/>
  <c r="M166" i="3"/>
  <c r="M182" i="3" s="1"/>
  <c r="L166" i="3"/>
  <c r="L182" i="3" s="1"/>
  <c r="K166" i="3"/>
  <c r="K182" i="3" s="1"/>
  <c r="J166" i="3"/>
  <c r="I166" i="3"/>
  <c r="I182" i="3" s="1"/>
  <c r="H166" i="3"/>
  <c r="H182" i="3" s="1"/>
  <c r="D166" i="3"/>
  <c r="D182" i="3" s="1"/>
  <c r="G165" i="3"/>
  <c r="G164" i="3"/>
  <c r="Z163" i="3"/>
  <c r="Z183" i="3" s="1"/>
  <c r="X163" i="3"/>
  <c r="S163" i="3"/>
  <c r="R163" i="3"/>
  <c r="Q163" i="3"/>
  <c r="P163" i="3"/>
  <c r="P149" i="3" s="1"/>
  <c r="O163" i="3"/>
  <c r="N163" i="3"/>
  <c r="N183" i="3" s="1"/>
  <c r="M163" i="3"/>
  <c r="L163" i="3"/>
  <c r="K163" i="3"/>
  <c r="J163" i="3"/>
  <c r="I163" i="3"/>
  <c r="H163" i="3"/>
  <c r="H149" i="3" s="1"/>
  <c r="F163" i="3"/>
  <c r="F183" i="3" s="1"/>
  <c r="D163" i="3"/>
  <c r="D183" i="3" s="1"/>
  <c r="T161" i="3"/>
  <c r="G161" i="3"/>
  <c r="G160" i="3"/>
  <c r="T160" i="3" s="1"/>
  <c r="T159" i="3"/>
  <c r="G159" i="3"/>
  <c r="G158" i="3"/>
  <c r="T158" i="3" s="1"/>
  <c r="T157" i="3"/>
  <c r="G157" i="3"/>
  <c r="G156" i="3"/>
  <c r="T156" i="3" s="1"/>
  <c r="T155" i="3"/>
  <c r="G155" i="3"/>
  <c r="G154" i="3"/>
  <c r="T154" i="3" s="1"/>
  <c r="T153" i="3"/>
  <c r="G153" i="3"/>
  <c r="G152" i="3"/>
  <c r="T152" i="3" s="1"/>
  <c r="G151" i="3"/>
  <c r="G150" i="3"/>
  <c r="S149" i="3"/>
  <c r="R149" i="3"/>
  <c r="K149" i="3"/>
  <c r="S146" i="3"/>
  <c r="Z144" i="3"/>
  <c r="G144" i="3"/>
  <c r="S143" i="3"/>
  <c r="N143" i="3"/>
  <c r="K143" i="3"/>
  <c r="AL142" i="3"/>
  <c r="AK142" i="3"/>
  <c r="AJ142" i="3"/>
  <c r="AI142" i="3"/>
  <c r="AH142" i="3"/>
  <c r="AG142" i="3"/>
  <c r="AF142" i="3"/>
  <c r="AE142" i="3"/>
  <c r="AD142" i="3"/>
  <c r="AC142" i="3"/>
  <c r="AB142" i="3"/>
  <c r="AA142" i="3"/>
  <c r="AM142" i="3" s="1"/>
  <c r="Z142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T142" i="3" s="1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S141" i="3"/>
  <c r="R141" i="3"/>
  <c r="R143" i="3" s="1"/>
  <c r="Q141" i="3"/>
  <c r="Q143" i="3" s="1"/>
  <c r="P141" i="3"/>
  <c r="P143" i="3" s="1"/>
  <c r="O141" i="3"/>
  <c r="O143" i="3" s="1"/>
  <c r="N141" i="3"/>
  <c r="M141" i="3"/>
  <c r="M143" i="3" s="1"/>
  <c r="L141" i="3"/>
  <c r="L143" i="3" s="1"/>
  <c r="K141" i="3"/>
  <c r="J141" i="3"/>
  <c r="J143" i="3" s="1"/>
  <c r="I141" i="3"/>
  <c r="I143" i="3" s="1"/>
  <c r="H141" i="3"/>
  <c r="H143" i="3" s="1"/>
  <c r="G141" i="3"/>
  <c r="X140" i="3"/>
  <c r="F140" i="3"/>
  <c r="E140" i="3"/>
  <c r="E138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T136" i="3" s="1"/>
  <c r="D136" i="3"/>
  <c r="G136" i="3" s="1"/>
  <c r="AL135" i="3"/>
  <c r="AK135" i="3"/>
  <c r="AJ135" i="3"/>
  <c r="AI135" i="3"/>
  <c r="AH135" i="3"/>
  <c r="AG135" i="3"/>
  <c r="AF135" i="3"/>
  <c r="AE135" i="3"/>
  <c r="AD135" i="3"/>
  <c r="AC135" i="3"/>
  <c r="AB135" i="3"/>
  <c r="AA135" i="3"/>
  <c r="Z135" i="3"/>
  <c r="AM135" i="3" s="1"/>
  <c r="W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D135" i="3"/>
  <c r="G135" i="3" s="1"/>
  <c r="T135" i="3" s="1"/>
  <c r="AM134" i="3"/>
  <c r="Z134" i="3"/>
  <c r="G134" i="3"/>
  <c r="T134" i="3" s="1"/>
  <c r="AM133" i="3"/>
  <c r="Z133" i="3"/>
  <c r="G133" i="3"/>
  <c r="T133" i="3" s="1"/>
  <c r="AM132" i="3"/>
  <c r="Z132" i="3"/>
  <c r="G132" i="3"/>
  <c r="T132" i="3" s="1"/>
  <c r="AL131" i="3"/>
  <c r="AK131" i="3"/>
  <c r="AJ131" i="3"/>
  <c r="AI131" i="3"/>
  <c r="AH131" i="3"/>
  <c r="AG131" i="3"/>
  <c r="AF131" i="3"/>
  <c r="AE131" i="3"/>
  <c r="AD131" i="3"/>
  <c r="AC131" i="3"/>
  <c r="AB131" i="3"/>
  <c r="AA131" i="3"/>
  <c r="W131" i="3"/>
  <c r="Z131" i="3" s="1"/>
  <c r="AM131" i="3" s="1"/>
  <c r="S131" i="3"/>
  <c r="R131" i="3"/>
  <c r="Q131" i="3"/>
  <c r="P131" i="3"/>
  <c r="O131" i="3"/>
  <c r="N131" i="3"/>
  <c r="M131" i="3"/>
  <c r="L131" i="3"/>
  <c r="K131" i="3"/>
  <c r="J131" i="3"/>
  <c r="I131" i="3"/>
  <c r="H131" i="3"/>
  <c r="T131" i="3" s="1"/>
  <c r="G131" i="3"/>
  <c r="D131" i="3"/>
  <c r="AL130" i="3"/>
  <c r="AK130" i="3"/>
  <c r="AJ130" i="3"/>
  <c r="AI130" i="3"/>
  <c r="AH130" i="3"/>
  <c r="AG130" i="3"/>
  <c r="AF130" i="3"/>
  <c r="AE130" i="3"/>
  <c r="AD130" i="3"/>
  <c r="AC130" i="3"/>
  <c r="AB130" i="3"/>
  <c r="AA130" i="3"/>
  <c r="AM130" i="3" s="1"/>
  <c r="Z130" i="3"/>
  <c r="W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D130" i="3"/>
  <c r="G130" i="3" s="1"/>
  <c r="T129" i="3"/>
  <c r="G129" i="3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W128" i="3"/>
  <c r="Z128" i="3" s="1"/>
  <c r="AM128" i="3" s="1"/>
  <c r="S128" i="3"/>
  <c r="R128" i="3"/>
  <c r="Q128" i="3"/>
  <c r="P128" i="3"/>
  <c r="O128" i="3"/>
  <c r="N128" i="3"/>
  <c r="M128" i="3"/>
  <c r="L128" i="3"/>
  <c r="K128" i="3"/>
  <c r="J128" i="3"/>
  <c r="I128" i="3"/>
  <c r="H128" i="3"/>
  <c r="D128" i="3"/>
  <c r="G128" i="3" s="1"/>
  <c r="T128" i="3" s="1"/>
  <c r="AL127" i="3"/>
  <c r="AK127" i="3"/>
  <c r="AJ127" i="3"/>
  <c r="AI127" i="3"/>
  <c r="AH127" i="3"/>
  <c r="AG127" i="3"/>
  <c r="AF127" i="3"/>
  <c r="AE127" i="3"/>
  <c r="AD127" i="3"/>
  <c r="AC127" i="3"/>
  <c r="AB127" i="3"/>
  <c r="AA127" i="3"/>
  <c r="AM127" i="3" s="1"/>
  <c r="Z127" i="3"/>
  <c r="W127" i="3"/>
  <c r="S127" i="3"/>
  <c r="R127" i="3"/>
  <c r="Q127" i="3"/>
  <c r="P127" i="3"/>
  <c r="O127" i="3"/>
  <c r="N127" i="3"/>
  <c r="M127" i="3"/>
  <c r="L127" i="3"/>
  <c r="K127" i="3"/>
  <c r="J127" i="3"/>
  <c r="I127" i="3"/>
  <c r="H127" i="3"/>
  <c r="G127" i="3"/>
  <c r="D127" i="3"/>
  <c r="AL126" i="3"/>
  <c r="AK126" i="3"/>
  <c r="AJ126" i="3"/>
  <c r="AI126" i="3"/>
  <c r="AH126" i="3"/>
  <c r="AG126" i="3"/>
  <c r="AF126" i="3"/>
  <c r="AE126" i="3"/>
  <c r="AD126" i="3"/>
  <c r="AC126" i="3"/>
  <c r="AB126" i="3"/>
  <c r="AA126" i="3"/>
  <c r="W126" i="3"/>
  <c r="Z126" i="3" s="1"/>
  <c r="T126" i="3"/>
  <c r="G126" i="3"/>
  <c r="Z125" i="3"/>
  <c r="G125" i="3"/>
  <c r="T125" i="3" s="1"/>
  <c r="Z123" i="3"/>
  <c r="AM123" i="3" s="1"/>
  <c r="T123" i="3"/>
  <c r="G123" i="3"/>
  <c r="Z122" i="3"/>
  <c r="AM122" i="3" s="1"/>
  <c r="T122" i="3"/>
  <c r="G122" i="3"/>
  <c r="AL121" i="3"/>
  <c r="AK121" i="3"/>
  <c r="AJ121" i="3"/>
  <c r="AI121" i="3"/>
  <c r="AH121" i="3"/>
  <c r="AG121" i="3"/>
  <c r="AF121" i="3"/>
  <c r="AE121" i="3"/>
  <c r="AD121" i="3"/>
  <c r="AC121" i="3"/>
  <c r="AB121" i="3"/>
  <c r="AA121" i="3"/>
  <c r="W121" i="3"/>
  <c r="Z121" i="3" s="1"/>
  <c r="S121" i="3"/>
  <c r="R121" i="3"/>
  <c r="Q121" i="3"/>
  <c r="P121" i="3"/>
  <c r="O121" i="3"/>
  <c r="N121" i="3"/>
  <c r="M121" i="3"/>
  <c r="L121" i="3"/>
  <c r="K121" i="3"/>
  <c r="J121" i="3"/>
  <c r="I121" i="3"/>
  <c r="H121" i="3"/>
  <c r="D121" i="3"/>
  <c r="G121" i="3" s="1"/>
  <c r="T121" i="3" s="1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AM120" i="3" s="1"/>
  <c r="W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D120" i="3"/>
  <c r="Z119" i="3"/>
  <c r="AM119" i="3" s="1"/>
  <c r="G119" i="3"/>
  <c r="T119" i="3" s="1"/>
  <c r="AL118" i="3"/>
  <c r="AK118" i="3"/>
  <c r="AJ118" i="3"/>
  <c r="AI118" i="3"/>
  <c r="AH118" i="3"/>
  <c r="AG118" i="3"/>
  <c r="AF118" i="3"/>
  <c r="AE118" i="3"/>
  <c r="AD118" i="3"/>
  <c r="AC118" i="3"/>
  <c r="AB118" i="3"/>
  <c r="AA118" i="3"/>
  <c r="W118" i="3"/>
  <c r="Z118" i="3" s="1"/>
  <c r="S118" i="3"/>
  <c r="R118" i="3"/>
  <c r="Q118" i="3"/>
  <c r="P118" i="3"/>
  <c r="O118" i="3"/>
  <c r="N118" i="3"/>
  <c r="M118" i="3"/>
  <c r="L118" i="3"/>
  <c r="K118" i="3"/>
  <c r="J118" i="3"/>
  <c r="I118" i="3"/>
  <c r="H118" i="3"/>
  <c r="D118" i="3"/>
  <c r="G118" i="3" s="1"/>
  <c r="T118" i="3" s="1"/>
  <c r="AL117" i="3"/>
  <c r="AK117" i="3"/>
  <c r="AJ117" i="3"/>
  <c r="AI117" i="3"/>
  <c r="AH117" i="3"/>
  <c r="AG117" i="3"/>
  <c r="AF117" i="3"/>
  <c r="AE117" i="3"/>
  <c r="AD117" i="3"/>
  <c r="AC117" i="3"/>
  <c r="AB117" i="3"/>
  <c r="AA117" i="3"/>
  <c r="AM117" i="3" s="1"/>
  <c r="Z117" i="3"/>
  <c r="W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D117" i="3"/>
  <c r="G117" i="3" s="1"/>
  <c r="T117" i="3" s="1"/>
  <c r="AL116" i="3"/>
  <c r="AK116" i="3"/>
  <c r="AJ116" i="3"/>
  <c r="AI116" i="3"/>
  <c r="AH116" i="3"/>
  <c r="AG116" i="3"/>
  <c r="AF116" i="3"/>
  <c r="AE116" i="3"/>
  <c r="AD116" i="3"/>
  <c r="AC116" i="3"/>
  <c r="AB116" i="3"/>
  <c r="AA116" i="3"/>
  <c r="W116" i="3"/>
  <c r="Z116" i="3" s="1"/>
  <c r="S116" i="3"/>
  <c r="R116" i="3"/>
  <c r="Q116" i="3"/>
  <c r="P116" i="3"/>
  <c r="O116" i="3"/>
  <c r="N116" i="3"/>
  <c r="M116" i="3"/>
  <c r="L116" i="3"/>
  <c r="K116" i="3"/>
  <c r="J116" i="3"/>
  <c r="I116" i="3"/>
  <c r="H116" i="3"/>
  <c r="D116" i="3"/>
  <c r="G116" i="3" s="1"/>
  <c r="T116" i="3" s="1"/>
  <c r="AL115" i="3"/>
  <c r="AK115" i="3"/>
  <c r="AJ115" i="3"/>
  <c r="AI115" i="3"/>
  <c r="AH115" i="3"/>
  <c r="AG115" i="3"/>
  <c r="AF115" i="3"/>
  <c r="AE115" i="3"/>
  <c r="AD115" i="3"/>
  <c r="AC115" i="3"/>
  <c r="AB115" i="3"/>
  <c r="AA115" i="3"/>
  <c r="AM115" i="3" s="1"/>
  <c r="Z115" i="3"/>
  <c r="W115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D115" i="3"/>
  <c r="G115" i="3" s="1"/>
  <c r="T115" i="3" s="1"/>
  <c r="AL114" i="3"/>
  <c r="AK114" i="3"/>
  <c r="AJ114" i="3"/>
  <c r="AI114" i="3"/>
  <c r="AH114" i="3"/>
  <c r="AG114" i="3"/>
  <c r="AF114" i="3"/>
  <c r="AE114" i="3"/>
  <c r="AD114" i="3"/>
  <c r="AC114" i="3"/>
  <c r="AB114" i="3"/>
  <c r="AA114" i="3"/>
  <c r="W114" i="3"/>
  <c r="Z114" i="3" s="1"/>
  <c r="S114" i="3"/>
  <c r="R114" i="3"/>
  <c r="Q114" i="3"/>
  <c r="P114" i="3"/>
  <c r="O114" i="3"/>
  <c r="N114" i="3"/>
  <c r="M114" i="3"/>
  <c r="L114" i="3"/>
  <c r="K114" i="3"/>
  <c r="J114" i="3"/>
  <c r="I114" i="3"/>
  <c r="H114" i="3"/>
  <c r="D114" i="3"/>
  <c r="G114" i="3" s="1"/>
  <c r="T114" i="3" s="1"/>
  <c r="Z113" i="3"/>
  <c r="T113" i="3"/>
  <c r="G113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W111" i="3"/>
  <c r="Z111" i="3" s="1"/>
  <c r="AM111" i="3" s="1"/>
  <c r="S111" i="3"/>
  <c r="R111" i="3"/>
  <c r="Q111" i="3"/>
  <c r="P111" i="3"/>
  <c r="O111" i="3"/>
  <c r="N111" i="3"/>
  <c r="M111" i="3"/>
  <c r="L111" i="3"/>
  <c r="K111" i="3"/>
  <c r="J111" i="3"/>
  <c r="I111" i="3"/>
  <c r="H111" i="3"/>
  <c r="D111" i="3"/>
  <c r="G111" i="3" s="1"/>
  <c r="AL110" i="3"/>
  <c r="AK110" i="3"/>
  <c r="AJ110" i="3"/>
  <c r="AI110" i="3"/>
  <c r="AH110" i="3"/>
  <c r="AG110" i="3"/>
  <c r="AF110" i="3"/>
  <c r="AE110" i="3"/>
  <c r="AD110" i="3"/>
  <c r="AC110" i="3"/>
  <c r="AB110" i="3"/>
  <c r="AA110" i="3"/>
  <c r="W110" i="3"/>
  <c r="Z110" i="3" s="1"/>
  <c r="AM110" i="3" s="1"/>
  <c r="S110" i="3"/>
  <c r="R110" i="3"/>
  <c r="Q110" i="3"/>
  <c r="P110" i="3"/>
  <c r="O110" i="3"/>
  <c r="N110" i="3"/>
  <c r="M110" i="3"/>
  <c r="L110" i="3"/>
  <c r="K110" i="3"/>
  <c r="J110" i="3"/>
  <c r="I110" i="3"/>
  <c r="H110" i="3"/>
  <c r="T110" i="3" s="1"/>
  <c r="G110" i="3"/>
  <c r="D110" i="3"/>
  <c r="AL109" i="3"/>
  <c r="AK109" i="3"/>
  <c r="AJ109" i="3"/>
  <c r="AI109" i="3"/>
  <c r="AH109" i="3"/>
  <c r="AG109" i="3"/>
  <c r="AF109" i="3"/>
  <c r="AE109" i="3"/>
  <c r="AD109" i="3"/>
  <c r="AC109" i="3"/>
  <c r="AB109" i="3"/>
  <c r="AA109" i="3"/>
  <c r="W109" i="3"/>
  <c r="Z109" i="3" s="1"/>
  <c r="AM109" i="3" s="1"/>
  <c r="S109" i="3"/>
  <c r="R109" i="3"/>
  <c r="Q109" i="3"/>
  <c r="P109" i="3"/>
  <c r="O109" i="3"/>
  <c r="N109" i="3"/>
  <c r="M109" i="3"/>
  <c r="L109" i="3"/>
  <c r="K109" i="3"/>
  <c r="J109" i="3"/>
  <c r="I109" i="3"/>
  <c r="H109" i="3"/>
  <c r="D109" i="3"/>
  <c r="G109" i="3" s="1"/>
  <c r="X108" i="3"/>
  <c r="Q108" i="3"/>
  <c r="P108" i="3"/>
  <c r="L108" i="3"/>
  <c r="I108" i="3"/>
  <c r="H108" i="3"/>
  <c r="F108" i="3"/>
  <c r="AL107" i="3"/>
  <c r="AK107" i="3"/>
  <c r="AJ107" i="3"/>
  <c r="AJ108" i="3" s="1"/>
  <c r="AI107" i="3"/>
  <c r="AI108" i="3" s="1"/>
  <c r="AH107" i="3"/>
  <c r="AG107" i="3"/>
  <c r="AF107" i="3"/>
  <c r="AF108" i="3" s="1"/>
  <c r="AE107" i="3"/>
  <c r="AE108" i="3" s="1"/>
  <c r="AD107" i="3"/>
  <c r="AC107" i="3"/>
  <c r="AB107" i="3"/>
  <c r="AB108" i="3" s="1"/>
  <c r="AA107" i="3"/>
  <c r="AA108" i="3" s="1"/>
  <c r="W107" i="3"/>
  <c r="Z107" i="3" s="1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T107" i="3" s="1"/>
  <c r="D107" i="3"/>
  <c r="AL106" i="3"/>
  <c r="AL108" i="3" s="1"/>
  <c r="AK106" i="3"/>
  <c r="AK108" i="3" s="1"/>
  <c r="AJ106" i="3"/>
  <c r="AI106" i="3"/>
  <c r="AH106" i="3"/>
  <c r="AH108" i="3" s="1"/>
  <c r="AG106" i="3"/>
  <c r="AG108" i="3" s="1"/>
  <c r="AF106" i="3"/>
  <c r="AE106" i="3"/>
  <c r="AD106" i="3"/>
  <c r="AD108" i="3" s="1"/>
  <c r="AC106" i="3"/>
  <c r="AC108" i="3" s="1"/>
  <c r="AB106" i="3"/>
  <c r="AA106" i="3"/>
  <c r="Z106" i="3"/>
  <c r="W106" i="3"/>
  <c r="W108" i="3" s="1"/>
  <c r="S106" i="3"/>
  <c r="S108" i="3" s="1"/>
  <c r="R106" i="3"/>
  <c r="R108" i="3" s="1"/>
  <c r="Q106" i="3"/>
  <c r="P106" i="3"/>
  <c r="O106" i="3"/>
  <c r="O108" i="3" s="1"/>
  <c r="N106" i="3"/>
  <c r="N108" i="3" s="1"/>
  <c r="M106" i="3"/>
  <c r="M108" i="3" s="1"/>
  <c r="L106" i="3"/>
  <c r="K106" i="3"/>
  <c r="K108" i="3" s="1"/>
  <c r="J106" i="3"/>
  <c r="J108" i="3" s="1"/>
  <c r="I106" i="3"/>
  <c r="H106" i="3"/>
  <c r="D106" i="3"/>
  <c r="G106" i="3" s="1"/>
  <c r="AL104" i="3"/>
  <c r="AK104" i="3"/>
  <c r="AJ104" i="3"/>
  <c r="AI104" i="3"/>
  <c r="AH104" i="3"/>
  <c r="AG104" i="3"/>
  <c r="AF104" i="3"/>
  <c r="AE104" i="3"/>
  <c r="AD104" i="3"/>
  <c r="AC104" i="3"/>
  <c r="AB104" i="3"/>
  <c r="AA104" i="3"/>
  <c r="AM104" i="3" s="1"/>
  <c r="W104" i="3"/>
  <c r="Z104" i="3" s="1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T104" i="3" s="1"/>
  <c r="D104" i="3"/>
  <c r="AL103" i="3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AM103" i="3" s="1"/>
  <c r="W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D103" i="3"/>
  <c r="G103" i="3" s="1"/>
  <c r="S102" i="3"/>
  <c r="R102" i="3"/>
  <c r="Q102" i="3"/>
  <c r="P102" i="3"/>
  <c r="O102" i="3"/>
  <c r="N102" i="3"/>
  <c r="M102" i="3"/>
  <c r="L102" i="3"/>
  <c r="K102" i="3"/>
  <c r="J102" i="3"/>
  <c r="I102" i="3"/>
  <c r="H102" i="3"/>
  <c r="T102" i="3" s="1"/>
  <c r="D102" i="3"/>
  <c r="G102" i="3" s="1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AM100" i="3" s="1"/>
  <c r="W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D100" i="3"/>
  <c r="G100" i="3" s="1"/>
  <c r="T100" i="3" s="1"/>
  <c r="AL99" i="3"/>
  <c r="AK99" i="3"/>
  <c r="AK138" i="3" s="1"/>
  <c r="AK140" i="3" s="1"/>
  <c r="AJ99" i="3"/>
  <c r="AI99" i="3"/>
  <c r="AH99" i="3"/>
  <c r="AG99" i="3"/>
  <c r="AF99" i="3"/>
  <c r="AE99" i="3"/>
  <c r="AD99" i="3"/>
  <c r="AC99" i="3"/>
  <c r="AB99" i="3"/>
  <c r="AA99" i="3"/>
  <c r="W99" i="3"/>
  <c r="Z99" i="3" s="1"/>
  <c r="S99" i="3"/>
  <c r="R99" i="3"/>
  <c r="Q99" i="3"/>
  <c r="P99" i="3"/>
  <c r="O99" i="3"/>
  <c r="N99" i="3"/>
  <c r="M99" i="3"/>
  <c r="L99" i="3"/>
  <c r="K99" i="3"/>
  <c r="J99" i="3"/>
  <c r="I99" i="3"/>
  <c r="H99" i="3"/>
  <c r="T99" i="3" s="1"/>
  <c r="G99" i="3"/>
  <c r="D99" i="3"/>
  <c r="G98" i="3"/>
  <c r="T98" i="3" s="1"/>
  <c r="AL97" i="3"/>
  <c r="AK97" i="3"/>
  <c r="AJ97" i="3"/>
  <c r="AI97" i="3"/>
  <c r="AH97" i="3"/>
  <c r="AG97" i="3"/>
  <c r="AF97" i="3"/>
  <c r="AE97" i="3"/>
  <c r="AD97" i="3"/>
  <c r="AC97" i="3"/>
  <c r="AB97" i="3"/>
  <c r="AA97" i="3"/>
  <c r="W97" i="3"/>
  <c r="Z97" i="3" s="1"/>
  <c r="S97" i="3"/>
  <c r="R97" i="3"/>
  <c r="Q97" i="3"/>
  <c r="P97" i="3"/>
  <c r="O97" i="3"/>
  <c r="N97" i="3"/>
  <c r="M97" i="3"/>
  <c r="L97" i="3"/>
  <c r="K97" i="3"/>
  <c r="J97" i="3"/>
  <c r="I97" i="3"/>
  <c r="H97" i="3"/>
  <c r="D97" i="3"/>
  <c r="G97" i="3" s="1"/>
  <c r="T97" i="3" s="1"/>
  <c r="AL94" i="3"/>
  <c r="AK94" i="3"/>
  <c r="AJ94" i="3"/>
  <c r="AI94" i="3"/>
  <c r="AH94" i="3"/>
  <c r="AG94" i="3"/>
  <c r="AF94" i="3"/>
  <c r="AE94" i="3"/>
  <c r="AD94" i="3"/>
  <c r="AC94" i="3"/>
  <c r="AB94" i="3"/>
  <c r="AA94" i="3"/>
  <c r="AM94" i="3" s="1"/>
  <c r="Z94" i="3"/>
  <c r="W94" i="3"/>
  <c r="S94" i="3"/>
  <c r="R94" i="3"/>
  <c r="Q94" i="3"/>
  <c r="P94" i="3"/>
  <c r="O94" i="3"/>
  <c r="N94" i="3"/>
  <c r="M94" i="3"/>
  <c r="L94" i="3"/>
  <c r="K94" i="3"/>
  <c r="J94" i="3"/>
  <c r="I94" i="3"/>
  <c r="H94" i="3"/>
  <c r="D94" i="3"/>
  <c r="G94" i="3" s="1"/>
  <c r="T94" i="3" s="1"/>
  <c r="AL92" i="3"/>
  <c r="AK92" i="3"/>
  <c r="AJ92" i="3"/>
  <c r="AI92" i="3"/>
  <c r="AH92" i="3"/>
  <c r="AG92" i="3"/>
  <c r="AF92" i="3"/>
  <c r="AE92" i="3"/>
  <c r="AD92" i="3"/>
  <c r="AC92" i="3"/>
  <c r="AB92" i="3"/>
  <c r="AA92" i="3"/>
  <c r="W92" i="3"/>
  <c r="Z92" i="3" s="1"/>
  <c r="S92" i="3"/>
  <c r="R92" i="3"/>
  <c r="Q92" i="3"/>
  <c r="P92" i="3"/>
  <c r="O92" i="3"/>
  <c r="N92" i="3"/>
  <c r="M92" i="3"/>
  <c r="L92" i="3"/>
  <c r="K92" i="3"/>
  <c r="J92" i="3"/>
  <c r="I92" i="3"/>
  <c r="H92" i="3"/>
  <c r="D92" i="3"/>
  <c r="G92" i="3" s="1"/>
  <c r="T92" i="3" s="1"/>
  <c r="AL91" i="3"/>
  <c r="AK91" i="3"/>
  <c r="AJ91" i="3"/>
  <c r="AI91" i="3"/>
  <c r="AH91" i="3"/>
  <c r="AG91" i="3"/>
  <c r="AF91" i="3"/>
  <c r="AE91" i="3"/>
  <c r="AD91" i="3"/>
  <c r="AC91" i="3"/>
  <c r="AB91" i="3"/>
  <c r="AA91" i="3"/>
  <c r="AM91" i="3" s="1"/>
  <c r="Z91" i="3"/>
  <c r="W91" i="3"/>
  <c r="S91" i="3"/>
  <c r="R91" i="3"/>
  <c r="Q91" i="3"/>
  <c r="P91" i="3"/>
  <c r="O91" i="3"/>
  <c r="N91" i="3"/>
  <c r="M91" i="3"/>
  <c r="L91" i="3"/>
  <c r="K91" i="3"/>
  <c r="J91" i="3"/>
  <c r="I91" i="3"/>
  <c r="H91" i="3"/>
  <c r="D91" i="3"/>
  <c r="G91" i="3" s="1"/>
  <c r="T91" i="3" s="1"/>
  <c r="AL90" i="3"/>
  <c r="AK90" i="3"/>
  <c r="AJ90" i="3"/>
  <c r="AI90" i="3"/>
  <c r="AH90" i="3"/>
  <c r="AG90" i="3"/>
  <c r="AF90" i="3"/>
  <c r="AE90" i="3"/>
  <c r="AD90" i="3"/>
  <c r="AC90" i="3"/>
  <c r="AB90" i="3"/>
  <c r="AA90" i="3"/>
  <c r="W90" i="3"/>
  <c r="Z90" i="3" s="1"/>
  <c r="S90" i="3"/>
  <c r="R90" i="3"/>
  <c r="Q90" i="3"/>
  <c r="P90" i="3"/>
  <c r="O90" i="3"/>
  <c r="N90" i="3"/>
  <c r="M90" i="3"/>
  <c r="L90" i="3"/>
  <c r="K90" i="3"/>
  <c r="J90" i="3"/>
  <c r="I90" i="3"/>
  <c r="H90" i="3"/>
  <c r="T90" i="3" s="1"/>
  <c r="G90" i="3"/>
  <c r="D90" i="3"/>
  <c r="AH88" i="3"/>
  <c r="AH138" i="3" s="1"/>
  <c r="AH140" i="3" s="1"/>
  <c r="Z88" i="3"/>
  <c r="Y88" i="3"/>
  <c r="Y138" i="3" s="1"/>
  <c r="Y140" i="3" s="1"/>
  <c r="X88" i="3"/>
  <c r="X138" i="3" s="1"/>
  <c r="W88" i="3"/>
  <c r="S88" i="3"/>
  <c r="S138" i="3" s="1"/>
  <c r="S140" i="3" s="1"/>
  <c r="S147" i="3" s="1"/>
  <c r="L88" i="3"/>
  <c r="K88" i="3"/>
  <c r="K138" i="3" s="1"/>
  <c r="K140" i="3" s="1"/>
  <c r="F88" i="3"/>
  <c r="F138" i="3" s="1"/>
  <c r="AL86" i="3"/>
  <c r="AL88" i="3" s="1"/>
  <c r="AL138" i="3" s="1"/>
  <c r="AL140" i="3" s="1"/>
  <c r="AK86" i="3"/>
  <c r="AJ86" i="3"/>
  <c r="AI86" i="3"/>
  <c r="AI88" i="3" s="1"/>
  <c r="AH86" i="3"/>
  <c r="AG86" i="3"/>
  <c r="AF86" i="3"/>
  <c r="AE86" i="3"/>
  <c r="AE88" i="3" s="1"/>
  <c r="AD86" i="3"/>
  <c r="AD88" i="3" s="1"/>
  <c r="AD138" i="3" s="1"/>
  <c r="AD140" i="3" s="1"/>
  <c r="AC86" i="3"/>
  <c r="AB86" i="3"/>
  <c r="AA86" i="3"/>
  <c r="AA88" i="3" s="1"/>
  <c r="Z86" i="3"/>
  <c r="W86" i="3"/>
  <c r="S86" i="3"/>
  <c r="R86" i="3"/>
  <c r="Q86" i="3"/>
  <c r="P86" i="3"/>
  <c r="O86" i="3"/>
  <c r="O88" i="3" s="1"/>
  <c r="O138" i="3" s="1"/>
  <c r="O140" i="3" s="1"/>
  <c r="N86" i="3"/>
  <c r="M86" i="3"/>
  <c r="L86" i="3"/>
  <c r="K86" i="3"/>
  <c r="J86" i="3"/>
  <c r="I86" i="3"/>
  <c r="H86" i="3"/>
  <c r="D86" i="3"/>
  <c r="G86" i="3" s="1"/>
  <c r="AL85" i="3"/>
  <c r="AK85" i="3"/>
  <c r="AK88" i="3" s="1"/>
  <c r="AJ85" i="3"/>
  <c r="AJ88" i="3" s="1"/>
  <c r="AI85" i="3"/>
  <c r="AH85" i="3"/>
  <c r="AG85" i="3"/>
  <c r="AG88" i="3" s="1"/>
  <c r="AF85" i="3"/>
  <c r="AF88" i="3" s="1"/>
  <c r="AE85" i="3"/>
  <c r="AD85" i="3"/>
  <c r="AC85" i="3"/>
  <c r="AC88" i="3" s="1"/>
  <c r="AC138" i="3" s="1"/>
  <c r="AC140" i="3" s="1"/>
  <c r="AB85" i="3"/>
  <c r="AB88" i="3" s="1"/>
  <c r="AA85" i="3"/>
  <c r="W85" i="3"/>
  <c r="Z85" i="3" s="1"/>
  <c r="S85" i="3"/>
  <c r="R85" i="3"/>
  <c r="R88" i="3" s="1"/>
  <c r="R138" i="3" s="1"/>
  <c r="R140" i="3" s="1"/>
  <c r="Q85" i="3"/>
  <c r="Q88" i="3" s="1"/>
  <c r="P85" i="3"/>
  <c r="P88" i="3" s="1"/>
  <c r="P138" i="3" s="1"/>
  <c r="P140" i="3" s="1"/>
  <c r="O85" i="3"/>
  <c r="N85" i="3"/>
  <c r="N88" i="3" s="1"/>
  <c r="N138" i="3" s="1"/>
  <c r="N140" i="3" s="1"/>
  <c r="M85" i="3"/>
  <c r="M88" i="3" s="1"/>
  <c r="L85" i="3"/>
  <c r="K85" i="3"/>
  <c r="J85" i="3"/>
  <c r="J88" i="3" s="1"/>
  <c r="J138" i="3" s="1"/>
  <c r="J140" i="3" s="1"/>
  <c r="I85" i="3"/>
  <c r="I88" i="3" s="1"/>
  <c r="H85" i="3"/>
  <c r="H88" i="3" s="1"/>
  <c r="H138" i="3" s="1"/>
  <c r="H140" i="3" s="1"/>
  <c r="G85" i="3"/>
  <c r="D85" i="3"/>
  <c r="D88" i="3" s="1"/>
  <c r="AL83" i="3"/>
  <c r="AK83" i="3"/>
  <c r="AJ83" i="3"/>
  <c r="AI83" i="3"/>
  <c r="AH83" i="3"/>
  <c r="AG83" i="3"/>
  <c r="AF83" i="3"/>
  <c r="AE83" i="3"/>
  <c r="AD83" i="3"/>
  <c r="AC83" i="3"/>
  <c r="AB83" i="3"/>
  <c r="AA83" i="3"/>
  <c r="AM83" i="3" s="1"/>
  <c r="Z83" i="3"/>
  <c r="W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D83" i="3"/>
  <c r="AM82" i="3"/>
  <c r="Z82" i="3"/>
  <c r="T82" i="3"/>
  <c r="G82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W81" i="3"/>
  <c r="Z81" i="3" s="1"/>
  <c r="S81" i="3"/>
  <c r="R81" i="3"/>
  <c r="Q81" i="3"/>
  <c r="P81" i="3"/>
  <c r="O81" i="3"/>
  <c r="N81" i="3"/>
  <c r="M81" i="3"/>
  <c r="L81" i="3"/>
  <c r="K81" i="3"/>
  <c r="J81" i="3"/>
  <c r="I81" i="3"/>
  <c r="H81" i="3"/>
  <c r="D81" i="3"/>
  <c r="G81" i="3" s="1"/>
  <c r="T81" i="3" s="1"/>
  <c r="S80" i="3"/>
  <c r="R80" i="3"/>
  <c r="Q80" i="3"/>
  <c r="P80" i="3"/>
  <c r="O80" i="3"/>
  <c r="N80" i="3"/>
  <c r="M80" i="3"/>
  <c r="L80" i="3"/>
  <c r="K80" i="3"/>
  <c r="J80" i="3"/>
  <c r="I80" i="3"/>
  <c r="H80" i="3"/>
  <c r="T80" i="3" s="1"/>
  <c r="G80" i="3"/>
  <c r="D80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W77" i="3"/>
  <c r="S77" i="3"/>
  <c r="R77" i="3"/>
  <c r="Q77" i="3"/>
  <c r="P77" i="3"/>
  <c r="O77" i="3"/>
  <c r="N77" i="3"/>
  <c r="M77" i="3"/>
  <c r="L77" i="3"/>
  <c r="K77" i="3"/>
  <c r="J77" i="3"/>
  <c r="I77" i="3"/>
  <c r="H77" i="3"/>
  <c r="D77" i="3"/>
  <c r="G77" i="3" s="1"/>
  <c r="AL76" i="3"/>
  <c r="AK76" i="3"/>
  <c r="AJ76" i="3"/>
  <c r="AI76" i="3"/>
  <c r="AH76" i="3"/>
  <c r="AG76" i="3"/>
  <c r="AF76" i="3"/>
  <c r="AE76" i="3"/>
  <c r="AD76" i="3"/>
  <c r="AC76" i="3"/>
  <c r="AB76" i="3"/>
  <c r="AA76" i="3"/>
  <c r="W76" i="3"/>
  <c r="Z76" i="3" s="1"/>
  <c r="AM76" i="3" s="1"/>
  <c r="S76" i="3"/>
  <c r="R76" i="3"/>
  <c r="Q76" i="3"/>
  <c r="P76" i="3"/>
  <c r="O76" i="3"/>
  <c r="N76" i="3"/>
  <c r="M76" i="3"/>
  <c r="L76" i="3"/>
  <c r="K76" i="3"/>
  <c r="J76" i="3"/>
  <c r="I76" i="3"/>
  <c r="H76" i="3"/>
  <c r="T76" i="3" s="1"/>
  <c r="G76" i="3"/>
  <c r="D76" i="3"/>
  <c r="Z69" i="3"/>
  <c r="G69" i="3"/>
  <c r="Y65" i="3"/>
  <c r="Y67" i="3" s="1"/>
  <c r="Y70" i="3" s="1"/>
  <c r="AL63" i="3"/>
  <c r="AK63" i="3"/>
  <c r="AJ63" i="3"/>
  <c r="AI63" i="3"/>
  <c r="AH63" i="3"/>
  <c r="AG63" i="3"/>
  <c r="AF63" i="3"/>
  <c r="AE63" i="3"/>
  <c r="AB63" i="3"/>
  <c r="AA63" i="3"/>
  <c r="Y63" i="3"/>
  <c r="X63" i="3"/>
  <c r="W63" i="3"/>
  <c r="S63" i="3"/>
  <c r="R63" i="3"/>
  <c r="Q63" i="3"/>
  <c r="P63" i="3"/>
  <c r="O63" i="3"/>
  <c r="N63" i="3"/>
  <c r="M63" i="3"/>
  <c r="L63" i="3"/>
  <c r="K63" i="3"/>
  <c r="J63" i="3"/>
  <c r="I63" i="3"/>
  <c r="H63" i="3"/>
  <c r="F63" i="3"/>
  <c r="E63" i="3"/>
  <c r="E65" i="3" s="1"/>
  <c r="D63" i="3"/>
  <c r="AD62" i="3"/>
  <c r="AD63" i="3" s="1"/>
  <c r="AC62" i="3"/>
  <c r="AC63" i="3" s="1"/>
  <c r="AB62" i="3"/>
  <c r="AA62" i="3"/>
  <c r="Z62" i="3"/>
  <c r="AM62" i="3" s="1"/>
  <c r="T62" i="3"/>
  <c r="G62" i="3"/>
  <c r="Z61" i="3"/>
  <c r="AM61" i="3" s="1"/>
  <c r="T61" i="3"/>
  <c r="G61" i="3"/>
  <c r="Z60" i="3"/>
  <c r="Z63" i="3" s="1"/>
  <c r="T60" i="3"/>
  <c r="G60" i="3"/>
  <c r="G63" i="3" s="1"/>
  <c r="Z59" i="3"/>
  <c r="AM59" i="3" s="1"/>
  <c r="T59" i="3"/>
  <c r="G59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W58" i="3"/>
  <c r="Z58" i="3" s="1"/>
  <c r="AM58" i="3" s="1"/>
  <c r="S58" i="3"/>
  <c r="R58" i="3"/>
  <c r="Q58" i="3"/>
  <c r="P58" i="3"/>
  <c r="O58" i="3"/>
  <c r="N58" i="3"/>
  <c r="M58" i="3"/>
  <c r="L58" i="3"/>
  <c r="K58" i="3"/>
  <c r="J58" i="3"/>
  <c r="I58" i="3"/>
  <c r="H58" i="3"/>
  <c r="D58" i="3"/>
  <c r="G58" i="3" s="1"/>
  <c r="T58" i="3" s="1"/>
  <c r="AM57" i="3"/>
  <c r="Z57" i="3"/>
  <c r="G57" i="3"/>
  <c r="T57" i="3" s="1"/>
  <c r="AM56" i="3"/>
  <c r="Z56" i="3"/>
  <c r="G56" i="3"/>
  <c r="T56" i="3" s="1"/>
  <c r="AL54" i="3"/>
  <c r="AK54" i="3"/>
  <c r="AJ54" i="3"/>
  <c r="AI54" i="3"/>
  <c r="AH54" i="3"/>
  <c r="AG54" i="3"/>
  <c r="AF54" i="3"/>
  <c r="AE54" i="3"/>
  <c r="AD54" i="3"/>
  <c r="AC54" i="3"/>
  <c r="AB54" i="3"/>
  <c r="AA54" i="3"/>
  <c r="AM54" i="3" s="1"/>
  <c r="Z54" i="3"/>
  <c r="W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T54" i="3" s="1"/>
  <c r="D54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W53" i="3"/>
  <c r="Z53" i="3" s="1"/>
  <c r="AM53" i="3" s="1"/>
  <c r="S53" i="3"/>
  <c r="R53" i="3"/>
  <c r="Q53" i="3"/>
  <c r="P53" i="3"/>
  <c r="O53" i="3"/>
  <c r="N53" i="3"/>
  <c r="M53" i="3"/>
  <c r="L53" i="3"/>
  <c r="K53" i="3"/>
  <c r="J53" i="3"/>
  <c r="I53" i="3"/>
  <c r="H53" i="3"/>
  <c r="D53" i="3"/>
  <c r="G53" i="3" s="1"/>
  <c r="T53" i="3" s="1"/>
  <c r="Y52" i="3"/>
  <c r="X52" i="3"/>
  <c r="F52" i="3"/>
  <c r="E52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W51" i="3"/>
  <c r="Z51" i="3" s="1"/>
  <c r="AM51" i="3" s="1"/>
  <c r="S51" i="3"/>
  <c r="R51" i="3"/>
  <c r="Q51" i="3"/>
  <c r="P51" i="3"/>
  <c r="O51" i="3"/>
  <c r="N51" i="3"/>
  <c r="M51" i="3"/>
  <c r="L51" i="3"/>
  <c r="K51" i="3"/>
  <c r="J51" i="3"/>
  <c r="I51" i="3"/>
  <c r="H51" i="3"/>
  <c r="D51" i="3"/>
  <c r="G51" i="3" s="1"/>
  <c r="T51" i="3" s="1"/>
  <c r="AL50" i="3"/>
  <c r="AK50" i="3"/>
  <c r="AJ50" i="3"/>
  <c r="AI50" i="3"/>
  <c r="AH50" i="3"/>
  <c r="AG50" i="3"/>
  <c r="AF50" i="3"/>
  <c r="AE50" i="3"/>
  <c r="AD50" i="3"/>
  <c r="AC50" i="3"/>
  <c r="AB50" i="3"/>
  <c r="AA50" i="3"/>
  <c r="W50" i="3"/>
  <c r="Z50" i="3" s="1"/>
  <c r="AM50" i="3" s="1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T50" i="3" s="1"/>
  <c r="D50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W49" i="3"/>
  <c r="Z49" i="3" s="1"/>
  <c r="AM49" i="3" s="1"/>
  <c r="S49" i="3"/>
  <c r="R49" i="3"/>
  <c r="Q49" i="3"/>
  <c r="P49" i="3"/>
  <c r="O49" i="3"/>
  <c r="N49" i="3"/>
  <c r="M49" i="3"/>
  <c r="L49" i="3"/>
  <c r="K49" i="3"/>
  <c r="J49" i="3"/>
  <c r="I49" i="3"/>
  <c r="H49" i="3"/>
  <c r="D49" i="3"/>
  <c r="G49" i="3" s="1"/>
  <c r="T49" i="3" s="1"/>
  <c r="AL48" i="3"/>
  <c r="AK48" i="3"/>
  <c r="AJ48" i="3"/>
  <c r="AJ52" i="3" s="1"/>
  <c r="AI48" i="3"/>
  <c r="AI52" i="3" s="1"/>
  <c r="AH48" i="3"/>
  <c r="AG48" i="3"/>
  <c r="AF48" i="3"/>
  <c r="AF52" i="3" s="1"/>
  <c r="AE48" i="3"/>
  <c r="AE52" i="3" s="1"/>
  <c r="AD48" i="3"/>
  <c r="AC48" i="3"/>
  <c r="AB48" i="3"/>
  <c r="AB52" i="3" s="1"/>
  <c r="AA48" i="3"/>
  <c r="AA52" i="3" s="1"/>
  <c r="W48" i="3"/>
  <c r="Z48" i="3" s="1"/>
  <c r="AM48" i="3" s="1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T48" i="3" s="1"/>
  <c r="D48" i="3"/>
  <c r="Z47" i="3"/>
  <c r="G47" i="3"/>
  <c r="T47" i="3" s="1"/>
  <c r="Z46" i="3"/>
  <c r="AL45" i="3"/>
  <c r="AL52" i="3" s="1"/>
  <c r="AK45" i="3"/>
  <c r="AK52" i="3" s="1"/>
  <c r="AJ45" i="3"/>
  <c r="AI45" i="3"/>
  <c r="AH45" i="3"/>
  <c r="AH52" i="3" s="1"/>
  <c r="AG45" i="3"/>
  <c r="AG52" i="3" s="1"/>
  <c r="AF45" i="3"/>
  <c r="AE45" i="3"/>
  <c r="AD45" i="3"/>
  <c r="AD52" i="3" s="1"/>
  <c r="AC45" i="3"/>
  <c r="AC52" i="3" s="1"/>
  <c r="AB45" i="3"/>
  <c r="AA45" i="3"/>
  <c r="W45" i="3"/>
  <c r="W52" i="3" s="1"/>
  <c r="S45" i="3"/>
  <c r="S52" i="3" s="1"/>
  <c r="R45" i="3"/>
  <c r="R52" i="3" s="1"/>
  <c r="Q45" i="3"/>
  <c r="Q52" i="3" s="1"/>
  <c r="P45" i="3"/>
  <c r="P52" i="3" s="1"/>
  <c r="O45" i="3"/>
  <c r="O52" i="3" s="1"/>
  <c r="N45" i="3"/>
  <c r="N52" i="3" s="1"/>
  <c r="M45" i="3"/>
  <c r="M52" i="3" s="1"/>
  <c r="L45" i="3"/>
  <c r="L52" i="3" s="1"/>
  <c r="K45" i="3"/>
  <c r="K52" i="3" s="1"/>
  <c r="J45" i="3"/>
  <c r="J52" i="3" s="1"/>
  <c r="I45" i="3"/>
  <c r="I52" i="3" s="1"/>
  <c r="H45" i="3"/>
  <c r="H52" i="3" s="1"/>
  <c r="D45" i="3"/>
  <c r="D52" i="3" s="1"/>
  <c r="X43" i="3"/>
  <c r="W43" i="3"/>
  <c r="Q43" i="3"/>
  <c r="P43" i="3"/>
  <c r="M43" i="3"/>
  <c r="L43" i="3"/>
  <c r="I43" i="3"/>
  <c r="H43" i="3"/>
  <c r="F43" i="3"/>
  <c r="D43" i="3"/>
  <c r="D65" i="3" s="1"/>
  <c r="AL42" i="3"/>
  <c r="AL43" i="3" s="1"/>
  <c r="AK42" i="3"/>
  <c r="AK43" i="3" s="1"/>
  <c r="AJ42" i="3"/>
  <c r="AJ43" i="3" s="1"/>
  <c r="AI42" i="3"/>
  <c r="AI43" i="3" s="1"/>
  <c r="AH42" i="3"/>
  <c r="AH43" i="3" s="1"/>
  <c r="AG42" i="3"/>
  <c r="AG43" i="3" s="1"/>
  <c r="AF42" i="3"/>
  <c r="AF43" i="3" s="1"/>
  <c r="AE42" i="3"/>
  <c r="AE43" i="3" s="1"/>
  <c r="AD42" i="3"/>
  <c r="AD43" i="3" s="1"/>
  <c r="AC42" i="3"/>
  <c r="AC43" i="3" s="1"/>
  <c r="AB42" i="3"/>
  <c r="AB43" i="3" s="1"/>
  <c r="AA42" i="3"/>
  <c r="AA43" i="3" s="1"/>
  <c r="W42" i="3"/>
  <c r="Z42" i="3" s="1"/>
  <c r="AM42" i="3" s="1"/>
  <c r="S42" i="3"/>
  <c r="S43" i="3" s="1"/>
  <c r="S65" i="3" s="1"/>
  <c r="R42" i="3"/>
  <c r="R43" i="3" s="1"/>
  <c r="Q42" i="3"/>
  <c r="P42" i="3"/>
  <c r="O42" i="3"/>
  <c r="O43" i="3" s="1"/>
  <c r="O65" i="3" s="1"/>
  <c r="N42" i="3"/>
  <c r="N43" i="3" s="1"/>
  <c r="M42" i="3"/>
  <c r="L42" i="3"/>
  <c r="K42" i="3"/>
  <c r="K43" i="3" s="1"/>
  <c r="K65" i="3" s="1"/>
  <c r="J42" i="3"/>
  <c r="J43" i="3" s="1"/>
  <c r="I42" i="3"/>
  <c r="H42" i="3"/>
  <c r="G42" i="3"/>
  <c r="T42" i="3" s="1"/>
  <c r="D42" i="3"/>
  <c r="Z41" i="3"/>
  <c r="T41" i="3"/>
  <c r="G41" i="3"/>
  <c r="G43" i="3" s="1"/>
  <c r="Z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T38" i="3" s="1"/>
  <c r="D38" i="3"/>
  <c r="Z36" i="3"/>
  <c r="AM36" i="3" s="1"/>
  <c r="T36" i="3"/>
  <c r="G36" i="3"/>
  <c r="Z35" i="3"/>
  <c r="AM35" i="3" s="1"/>
  <c r="T35" i="3"/>
  <c r="G35" i="3"/>
  <c r="Z34" i="3"/>
  <c r="AM34" i="3" s="1"/>
  <c r="T34" i="3"/>
  <c r="G34" i="3"/>
  <c r="AL33" i="3"/>
  <c r="AK33" i="3"/>
  <c r="AK65" i="3" s="1"/>
  <c r="AJ33" i="3"/>
  <c r="AJ65" i="3" s="1"/>
  <c r="AI33" i="3"/>
  <c r="AH33" i="3"/>
  <c r="AG33" i="3"/>
  <c r="AG65" i="3" s="1"/>
  <c r="AF33" i="3"/>
  <c r="AF65" i="3" s="1"/>
  <c r="AE33" i="3"/>
  <c r="AD33" i="3"/>
  <c r="AC33" i="3"/>
  <c r="AC65" i="3" s="1"/>
  <c r="AB33" i="3"/>
  <c r="AB65" i="3" s="1"/>
  <c r="AA33" i="3"/>
  <c r="X33" i="3"/>
  <c r="X65" i="3" s="1"/>
  <c r="W33" i="3"/>
  <c r="S33" i="3"/>
  <c r="R33" i="3"/>
  <c r="Q33" i="3"/>
  <c r="Q65" i="3" s="1"/>
  <c r="P33" i="3"/>
  <c r="O33" i="3"/>
  <c r="N33" i="3"/>
  <c r="M33" i="3"/>
  <c r="M65" i="3" s="1"/>
  <c r="L33" i="3"/>
  <c r="K33" i="3"/>
  <c r="J33" i="3"/>
  <c r="I33" i="3"/>
  <c r="I65" i="3" s="1"/>
  <c r="H33" i="3"/>
  <c r="G33" i="3"/>
  <c r="F33" i="3"/>
  <c r="F65" i="3" s="1"/>
  <c r="D33" i="3"/>
  <c r="Z32" i="3"/>
  <c r="AM32" i="3" s="1"/>
  <c r="T32" i="3"/>
  <c r="G32" i="3"/>
  <c r="Z31" i="3"/>
  <c r="AM31" i="3" s="1"/>
  <c r="T31" i="3"/>
  <c r="T33" i="3" s="1"/>
  <c r="G31" i="3"/>
  <c r="Z29" i="3"/>
  <c r="AM29" i="3" s="1"/>
  <c r="T29" i="3"/>
  <c r="G29" i="3"/>
  <c r="Z28" i="3"/>
  <c r="AM28" i="3" s="1"/>
  <c r="T28" i="3"/>
  <c r="G28" i="3"/>
  <c r="Z27" i="3"/>
  <c r="AM27" i="3" s="1"/>
  <c r="T27" i="3"/>
  <c r="G27" i="3"/>
  <c r="Z26" i="3"/>
  <c r="AM26" i="3" s="1"/>
  <c r="T26" i="3"/>
  <c r="G26" i="3"/>
  <c r="Z22" i="3"/>
  <c r="AM22" i="3" s="1"/>
  <c r="T22" i="3"/>
  <c r="G22" i="3"/>
  <c r="Z21" i="3"/>
  <c r="AM21" i="3" s="1"/>
  <c r="T21" i="3"/>
  <c r="G21" i="3"/>
  <c r="Z20" i="3"/>
  <c r="AM20" i="3" s="1"/>
  <c r="T20" i="3"/>
  <c r="G20" i="3"/>
  <c r="Z19" i="3"/>
  <c r="AM19" i="3" s="1"/>
  <c r="T19" i="3"/>
  <c r="G19" i="3"/>
  <c r="Z18" i="3"/>
  <c r="G18" i="3"/>
  <c r="T18" i="3" s="1"/>
  <c r="Z15" i="3"/>
  <c r="AM15" i="3" s="1"/>
  <c r="G15" i="3"/>
  <c r="T15" i="3" s="1"/>
  <c r="Z14" i="3"/>
  <c r="AM14" i="3" s="1"/>
  <c r="G14" i="3"/>
  <c r="T14" i="3" s="1"/>
  <c r="Z13" i="3"/>
  <c r="AM13" i="3" s="1"/>
  <c r="G13" i="3"/>
  <c r="T13" i="3" s="1"/>
  <c r="Z12" i="3"/>
  <c r="AM12" i="3" s="1"/>
  <c r="G12" i="3"/>
  <c r="T12" i="3" s="1"/>
  <c r="AM11" i="3"/>
  <c r="Z11" i="3"/>
  <c r="G11" i="3"/>
  <c r="T11" i="3" s="1"/>
  <c r="AM8" i="3"/>
  <c r="Z8" i="3"/>
  <c r="G8" i="3"/>
  <c r="T8" i="3" s="1"/>
  <c r="Z7" i="3"/>
  <c r="G7" i="3"/>
  <c r="T7" i="3" s="1"/>
  <c r="AL4" i="3"/>
  <c r="AK4" i="3"/>
  <c r="AJ4" i="3"/>
  <c r="AI4" i="3"/>
  <c r="AH4" i="3"/>
  <c r="AG4" i="3"/>
  <c r="AF4" i="3"/>
  <c r="AE4" i="3"/>
  <c r="AD4" i="3"/>
  <c r="AC4" i="3"/>
  <c r="AB4" i="3"/>
  <c r="AA4" i="3"/>
  <c r="W4" i="3"/>
  <c r="Z4" i="3" s="1"/>
  <c r="AM4" i="3" s="1"/>
  <c r="S4" i="3"/>
  <c r="R4" i="3"/>
  <c r="Q4" i="3"/>
  <c r="P4" i="3"/>
  <c r="O4" i="3"/>
  <c r="N4" i="3"/>
  <c r="M4" i="3"/>
  <c r="L4" i="3"/>
  <c r="K4" i="3"/>
  <c r="J4" i="3"/>
  <c r="I4" i="3"/>
  <c r="H4" i="3"/>
  <c r="G4" i="3"/>
  <c r="T4" i="3" s="1"/>
  <c r="D4" i="3"/>
  <c r="Z3" i="3"/>
  <c r="AM3" i="3" s="1"/>
  <c r="T3" i="3"/>
  <c r="G3" i="3"/>
  <c r="O170" i="2"/>
  <c r="N170" i="2"/>
  <c r="M170" i="2"/>
  <c r="L170" i="2"/>
  <c r="K170" i="2"/>
  <c r="J170" i="2"/>
  <c r="I170" i="2"/>
  <c r="H170" i="2"/>
  <c r="G170" i="2"/>
  <c r="F170" i="2"/>
  <c r="E170" i="2"/>
  <c r="D170" i="2"/>
  <c r="Q168" i="2"/>
  <c r="O165" i="2"/>
  <c r="K165" i="2"/>
  <c r="J165" i="2"/>
  <c r="G165" i="2"/>
  <c r="F165" i="2"/>
  <c r="E165" i="2"/>
  <c r="O164" i="2"/>
  <c r="N164" i="2"/>
  <c r="N165" i="2" s="1"/>
  <c r="M164" i="2"/>
  <c r="M165" i="2" s="1"/>
  <c r="L164" i="2"/>
  <c r="L165" i="2" s="1"/>
  <c r="K164" i="2"/>
  <c r="J164" i="2"/>
  <c r="I164" i="2"/>
  <c r="I165" i="2" s="1"/>
  <c r="H164" i="2"/>
  <c r="H165" i="2" s="1"/>
  <c r="G164" i="2"/>
  <c r="F164" i="2"/>
  <c r="E164" i="2"/>
  <c r="D164" i="2"/>
  <c r="D165" i="2" s="1"/>
  <c r="H160" i="2"/>
  <c r="H161" i="2" s="1"/>
  <c r="Q159" i="2"/>
  <c r="Q161" i="2" s="1"/>
  <c r="O159" i="2"/>
  <c r="N159" i="2"/>
  <c r="M159" i="2"/>
  <c r="L159" i="2"/>
  <c r="K159" i="2"/>
  <c r="J159" i="2"/>
  <c r="I159" i="2"/>
  <c r="H159" i="2"/>
  <c r="G159" i="2"/>
  <c r="F159" i="2"/>
  <c r="E159" i="2"/>
  <c r="D159" i="2"/>
  <c r="Q157" i="2"/>
  <c r="M157" i="2"/>
  <c r="F154" i="2"/>
  <c r="Q153" i="2"/>
  <c r="Q155" i="2" s="1"/>
  <c r="O153" i="2"/>
  <c r="N153" i="2"/>
  <c r="M153" i="2"/>
  <c r="L153" i="2"/>
  <c r="K153" i="2"/>
  <c r="J153" i="2"/>
  <c r="I153" i="2"/>
  <c r="H153" i="2"/>
  <c r="G153" i="2"/>
  <c r="F153" i="2"/>
  <c r="F155" i="2" s="1"/>
  <c r="E153" i="2"/>
  <c r="D153" i="2"/>
  <c r="Q151" i="2"/>
  <c r="E150" i="2"/>
  <c r="Q149" i="2"/>
  <c r="O149" i="2"/>
  <c r="N149" i="2"/>
  <c r="M149" i="2"/>
  <c r="L149" i="2"/>
  <c r="K149" i="2"/>
  <c r="J149" i="2"/>
  <c r="I149" i="2"/>
  <c r="H149" i="2"/>
  <c r="G149" i="2"/>
  <c r="F149" i="2"/>
  <c r="E149" i="2"/>
  <c r="D149" i="2"/>
  <c r="O144" i="2"/>
  <c r="E144" i="2"/>
  <c r="F143" i="2"/>
  <c r="G142" i="2"/>
  <c r="Q141" i="2"/>
  <c r="Q145" i="2" s="1"/>
  <c r="O141" i="2"/>
  <c r="N141" i="2"/>
  <c r="M141" i="2"/>
  <c r="L141" i="2"/>
  <c r="K141" i="2"/>
  <c r="J141" i="2"/>
  <c r="I141" i="2"/>
  <c r="H141" i="2"/>
  <c r="G141" i="2"/>
  <c r="F141" i="2"/>
  <c r="E141" i="2"/>
  <c r="D141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O133" i="2"/>
  <c r="N133" i="2"/>
  <c r="M133" i="2"/>
  <c r="L133" i="2"/>
  <c r="K133" i="2"/>
  <c r="J133" i="2"/>
  <c r="I133" i="2"/>
  <c r="H133" i="2"/>
  <c r="G133" i="2"/>
  <c r="F133" i="2"/>
  <c r="E133" i="2"/>
  <c r="D133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O124" i="2"/>
  <c r="K124" i="2"/>
  <c r="J124" i="2"/>
  <c r="G124" i="2"/>
  <c r="F124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O121" i="2"/>
  <c r="N121" i="2"/>
  <c r="N124" i="2" s="1"/>
  <c r="M121" i="2"/>
  <c r="M124" i="2" s="1"/>
  <c r="L121" i="2"/>
  <c r="L124" i="2" s="1"/>
  <c r="K121" i="2"/>
  <c r="J121" i="2"/>
  <c r="I121" i="2"/>
  <c r="I124" i="2" s="1"/>
  <c r="H121" i="2"/>
  <c r="H124" i="2" s="1"/>
  <c r="G121" i="2"/>
  <c r="F121" i="2"/>
  <c r="E121" i="2"/>
  <c r="E124" i="2" s="1"/>
  <c r="D121" i="2"/>
  <c r="D124" i="2" s="1"/>
  <c r="O120" i="2"/>
  <c r="N120" i="2"/>
  <c r="M120" i="2"/>
  <c r="L120" i="2"/>
  <c r="K120" i="2"/>
  <c r="J120" i="2"/>
  <c r="I120" i="2"/>
  <c r="H120" i="2"/>
  <c r="G120" i="2"/>
  <c r="F120" i="2"/>
  <c r="E120" i="2"/>
  <c r="D120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L108" i="2"/>
  <c r="K108" i="2"/>
  <c r="H108" i="2"/>
  <c r="G108" i="2"/>
  <c r="F108" i="2"/>
  <c r="O106" i="2"/>
  <c r="O108" i="2" s="1"/>
  <c r="N106" i="2"/>
  <c r="N108" i="2" s="1"/>
  <c r="M106" i="2"/>
  <c r="M108" i="2" s="1"/>
  <c r="L106" i="2"/>
  <c r="K106" i="2"/>
  <c r="J106" i="2"/>
  <c r="J108" i="2" s="1"/>
  <c r="I106" i="2"/>
  <c r="I108" i="2" s="1"/>
  <c r="H106" i="2"/>
  <c r="G106" i="2"/>
  <c r="F106" i="2"/>
  <c r="E106" i="2"/>
  <c r="E108" i="2" s="1"/>
  <c r="D106" i="2"/>
  <c r="D108" i="2" s="1"/>
  <c r="O104" i="2"/>
  <c r="N104" i="2"/>
  <c r="M104" i="2"/>
  <c r="L104" i="2"/>
  <c r="K104" i="2"/>
  <c r="J104" i="2"/>
  <c r="I104" i="2"/>
  <c r="H104" i="2"/>
  <c r="G104" i="2"/>
  <c r="F104" i="2"/>
  <c r="E104" i="2"/>
  <c r="D104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O100" i="2"/>
  <c r="N100" i="2"/>
  <c r="N95" i="2" s="1"/>
  <c r="G100" i="2"/>
  <c r="G95" i="2" s="1"/>
  <c r="N98" i="2"/>
  <c r="J98" i="2"/>
  <c r="F98" i="2"/>
  <c r="O97" i="2"/>
  <c r="N97" i="2"/>
  <c r="M97" i="2"/>
  <c r="L97" i="2"/>
  <c r="K97" i="2"/>
  <c r="J97" i="2"/>
  <c r="I97" i="2"/>
  <c r="H97" i="2"/>
  <c r="G97" i="2"/>
  <c r="F97" i="2"/>
  <c r="E97" i="2"/>
  <c r="D97" i="2"/>
  <c r="O96" i="2"/>
  <c r="O98" i="2" s="1"/>
  <c r="N96" i="2"/>
  <c r="M96" i="2"/>
  <c r="M98" i="2" s="1"/>
  <c r="L96" i="2"/>
  <c r="L98" i="2" s="1"/>
  <c r="K96" i="2"/>
  <c r="K98" i="2" s="1"/>
  <c r="J96" i="2"/>
  <c r="I96" i="2"/>
  <c r="I98" i="2" s="1"/>
  <c r="H96" i="2"/>
  <c r="H98" i="2" s="1"/>
  <c r="G96" i="2"/>
  <c r="G98" i="2" s="1"/>
  <c r="F96" i="2"/>
  <c r="E96" i="2"/>
  <c r="E98" i="2" s="1"/>
  <c r="D96" i="2"/>
  <c r="D98" i="2" s="1"/>
  <c r="O95" i="2"/>
  <c r="F95" i="2"/>
  <c r="O94" i="2"/>
  <c r="N94" i="2"/>
  <c r="M94" i="2"/>
  <c r="M100" i="2" s="1"/>
  <c r="M95" i="2" s="1"/>
  <c r="L94" i="2"/>
  <c r="L100" i="2" s="1"/>
  <c r="L95" i="2" s="1"/>
  <c r="K94" i="2"/>
  <c r="K100" i="2" s="1"/>
  <c r="K95" i="2" s="1"/>
  <c r="J94" i="2"/>
  <c r="J100" i="2" s="1"/>
  <c r="J95" i="2" s="1"/>
  <c r="I94" i="2"/>
  <c r="I100" i="2" s="1"/>
  <c r="I95" i="2" s="1"/>
  <c r="H94" i="2"/>
  <c r="H100" i="2" s="1"/>
  <c r="H95" i="2" s="1"/>
  <c r="G94" i="2"/>
  <c r="F94" i="2"/>
  <c r="F100" i="2" s="1"/>
  <c r="E94" i="2"/>
  <c r="E100" i="2" s="1"/>
  <c r="E95" i="2" s="1"/>
  <c r="D94" i="2"/>
  <c r="D100" i="2" s="1"/>
  <c r="D95" i="2" s="1"/>
  <c r="O92" i="2"/>
  <c r="N92" i="2"/>
  <c r="M92" i="2"/>
  <c r="L92" i="2"/>
  <c r="K92" i="2"/>
  <c r="J92" i="2"/>
  <c r="I92" i="2"/>
  <c r="H92" i="2"/>
  <c r="G92" i="2"/>
  <c r="F92" i="2"/>
  <c r="E92" i="2"/>
  <c r="D92" i="2"/>
  <c r="O85" i="2"/>
  <c r="N85" i="2"/>
  <c r="M85" i="2"/>
  <c r="L85" i="2"/>
  <c r="K85" i="2"/>
  <c r="J85" i="2"/>
  <c r="I85" i="2"/>
  <c r="H85" i="2"/>
  <c r="G85" i="2"/>
  <c r="F85" i="2"/>
  <c r="E85" i="2"/>
  <c r="D85" i="2"/>
  <c r="O79" i="2"/>
  <c r="N79" i="2"/>
  <c r="M79" i="2"/>
  <c r="L79" i="2"/>
  <c r="K79" i="2"/>
  <c r="J79" i="2"/>
  <c r="I79" i="2"/>
  <c r="H79" i="2"/>
  <c r="G79" i="2"/>
  <c r="F79" i="2"/>
  <c r="E79" i="2"/>
  <c r="D79" i="2"/>
  <c r="O75" i="2"/>
  <c r="N75" i="2"/>
  <c r="M75" i="2"/>
  <c r="L75" i="2"/>
  <c r="K75" i="2"/>
  <c r="J75" i="2"/>
  <c r="I75" i="2"/>
  <c r="H75" i="2"/>
  <c r="G75" i="2"/>
  <c r="F75" i="2"/>
  <c r="E75" i="2"/>
  <c r="D75" i="2"/>
  <c r="Q69" i="2"/>
  <c r="Q71" i="2" s="1"/>
  <c r="Q67" i="2"/>
  <c r="Q65" i="2"/>
  <c r="Q61" i="2"/>
  <c r="Q63" i="2" s="1"/>
  <c r="Q57" i="2"/>
  <c r="Q59" i="2" s="1"/>
  <c r="Q55" i="2"/>
  <c r="J54" i="2"/>
  <c r="J147" i="2" s="1"/>
  <c r="O53" i="2"/>
  <c r="N53" i="2"/>
  <c r="M53" i="2"/>
  <c r="L53" i="2"/>
  <c r="K53" i="2"/>
  <c r="J53" i="2"/>
  <c r="I53" i="2"/>
  <c r="H53" i="2"/>
  <c r="G53" i="2"/>
  <c r="F53" i="2"/>
  <c r="E53" i="2"/>
  <c r="D53" i="2"/>
  <c r="Q48" i="2"/>
  <c r="Q47" i="2"/>
  <c r="Q51" i="2" s="1"/>
  <c r="Q42" i="2"/>
  <c r="Q41" i="2"/>
  <c r="Q45" i="2" s="1"/>
  <c r="O41" i="2"/>
  <c r="N41" i="2"/>
  <c r="M41" i="2"/>
  <c r="L41" i="2"/>
  <c r="K41" i="2"/>
  <c r="J41" i="2"/>
  <c r="I41" i="2"/>
  <c r="H41" i="2"/>
  <c r="G41" i="2"/>
  <c r="F41" i="2"/>
  <c r="E41" i="2"/>
  <c r="D41" i="2"/>
  <c r="O38" i="2"/>
  <c r="N38" i="2"/>
  <c r="M38" i="2"/>
  <c r="L38" i="2"/>
  <c r="K38" i="2"/>
  <c r="J38" i="2"/>
  <c r="I38" i="2"/>
  <c r="H38" i="2"/>
  <c r="G38" i="2"/>
  <c r="F38" i="2"/>
  <c r="E38" i="2"/>
  <c r="D38" i="2"/>
  <c r="O37" i="2"/>
  <c r="N37" i="2"/>
  <c r="M37" i="2"/>
  <c r="L37" i="2"/>
  <c r="K37" i="2"/>
  <c r="J37" i="2"/>
  <c r="I37" i="2"/>
  <c r="H37" i="2"/>
  <c r="G37" i="2"/>
  <c r="F37" i="2"/>
  <c r="E37" i="2"/>
  <c r="D37" i="2"/>
  <c r="L36" i="2"/>
  <c r="J36" i="2"/>
  <c r="H36" i="2"/>
  <c r="O35" i="2"/>
  <c r="N35" i="2"/>
  <c r="M35" i="2"/>
  <c r="L35" i="2"/>
  <c r="K35" i="2"/>
  <c r="J35" i="2"/>
  <c r="I35" i="2"/>
  <c r="H35" i="2"/>
  <c r="G35" i="2"/>
  <c r="F35" i="2"/>
  <c r="E35" i="2"/>
  <c r="D35" i="2"/>
  <c r="O34" i="2"/>
  <c r="O36" i="2" s="1"/>
  <c r="N34" i="2"/>
  <c r="N36" i="2" s="1"/>
  <c r="M34" i="2"/>
  <c r="M36" i="2" s="1"/>
  <c r="L34" i="2"/>
  <c r="K34" i="2"/>
  <c r="K36" i="2" s="1"/>
  <c r="J34" i="2"/>
  <c r="I34" i="2"/>
  <c r="I36" i="2" s="1"/>
  <c r="H34" i="2"/>
  <c r="G34" i="2"/>
  <c r="G36" i="2" s="1"/>
  <c r="F34" i="2"/>
  <c r="F36" i="2" s="1"/>
  <c r="E34" i="2"/>
  <c r="E36" i="2" s="1"/>
  <c r="D34" i="2"/>
  <c r="D36" i="2" s="1"/>
  <c r="O32" i="2"/>
  <c r="N32" i="2"/>
  <c r="M32" i="2"/>
  <c r="L32" i="2"/>
  <c r="K32" i="2"/>
  <c r="J32" i="2"/>
  <c r="I32" i="2"/>
  <c r="H32" i="2"/>
  <c r="G32" i="2"/>
  <c r="F32" i="2"/>
  <c r="E32" i="2"/>
  <c r="D32" i="2"/>
  <c r="O30" i="2"/>
  <c r="N30" i="2"/>
  <c r="M30" i="2"/>
  <c r="L30" i="2"/>
  <c r="K30" i="2"/>
  <c r="J30" i="2"/>
  <c r="I30" i="2"/>
  <c r="H30" i="2"/>
  <c r="G30" i="2"/>
  <c r="F30" i="2"/>
  <c r="E30" i="2"/>
  <c r="D30" i="2"/>
  <c r="O29" i="2"/>
  <c r="N29" i="2"/>
  <c r="M29" i="2"/>
  <c r="L29" i="2"/>
  <c r="K29" i="2"/>
  <c r="J29" i="2"/>
  <c r="I29" i="2"/>
  <c r="H29" i="2"/>
  <c r="G29" i="2"/>
  <c r="F29" i="2"/>
  <c r="E29" i="2"/>
  <c r="D29" i="2"/>
  <c r="O28" i="2"/>
  <c r="N28" i="2"/>
  <c r="M28" i="2"/>
  <c r="L28" i="2"/>
  <c r="K28" i="2"/>
  <c r="J28" i="2"/>
  <c r="I28" i="2"/>
  <c r="H28" i="2"/>
  <c r="G28" i="2"/>
  <c r="F28" i="2"/>
  <c r="E28" i="2"/>
  <c r="D28" i="2"/>
  <c r="O27" i="2"/>
  <c r="N27" i="2"/>
  <c r="M27" i="2"/>
  <c r="L27" i="2"/>
  <c r="K27" i="2"/>
  <c r="J27" i="2"/>
  <c r="I27" i="2"/>
  <c r="H27" i="2"/>
  <c r="G27" i="2"/>
  <c r="F27" i="2"/>
  <c r="E27" i="2"/>
  <c r="D27" i="2"/>
  <c r="O26" i="2"/>
  <c r="N26" i="2"/>
  <c r="M26" i="2"/>
  <c r="L26" i="2"/>
  <c r="K26" i="2"/>
  <c r="J26" i="2"/>
  <c r="I26" i="2"/>
  <c r="H26" i="2"/>
  <c r="G26" i="2"/>
  <c r="F26" i="2"/>
  <c r="E26" i="2"/>
  <c r="D26" i="2"/>
  <c r="O24" i="2"/>
  <c r="N24" i="2"/>
  <c r="M24" i="2"/>
  <c r="L24" i="2"/>
  <c r="K24" i="2"/>
  <c r="J24" i="2"/>
  <c r="I24" i="2"/>
  <c r="H24" i="2"/>
  <c r="G24" i="2"/>
  <c r="F24" i="2"/>
  <c r="E24" i="2"/>
  <c r="D24" i="2"/>
  <c r="O22" i="2"/>
  <c r="N22" i="2"/>
  <c r="M22" i="2"/>
  <c r="L22" i="2"/>
  <c r="K22" i="2"/>
  <c r="J22" i="2"/>
  <c r="I22" i="2"/>
  <c r="H22" i="2"/>
  <c r="G22" i="2"/>
  <c r="F22" i="2"/>
  <c r="E22" i="2"/>
  <c r="D22" i="2"/>
  <c r="O19" i="2"/>
  <c r="N19" i="2"/>
  <c r="M19" i="2"/>
  <c r="L19" i="2"/>
  <c r="K19" i="2"/>
  <c r="J19" i="2"/>
  <c r="I19" i="2"/>
  <c r="H19" i="2"/>
  <c r="G19" i="2"/>
  <c r="F19" i="2"/>
  <c r="E19" i="2"/>
  <c r="D19" i="2"/>
  <c r="O17" i="2"/>
  <c r="N17" i="2"/>
  <c r="M17" i="2"/>
  <c r="L17" i="2"/>
  <c r="K17" i="2"/>
  <c r="J17" i="2"/>
  <c r="I17" i="2"/>
  <c r="H17" i="2"/>
  <c r="G17" i="2"/>
  <c r="F17" i="2"/>
  <c r="E17" i="2"/>
  <c r="D17" i="2"/>
  <c r="O13" i="2"/>
  <c r="N13" i="2"/>
  <c r="M13" i="2"/>
  <c r="L13" i="2"/>
  <c r="K13" i="2"/>
  <c r="J13" i="2"/>
  <c r="I13" i="2"/>
  <c r="H13" i="2"/>
  <c r="G13" i="2"/>
  <c r="F13" i="2"/>
  <c r="E13" i="2"/>
  <c r="D13" i="2"/>
  <c r="O11" i="2"/>
  <c r="N11" i="2"/>
  <c r="M11" i="2"/>
  <c r="L11" i="2"/>
  <c r="K11" i="2"/>
  <c r="J11" i="2"/>
  <c r="I11" i="2"/>
  <c r="H11" i="2"/>
  <c r="G11" i="2"/>
  <c r="F11" i="2"/>
  <c r="E11" i="2"/>
  <c r="D11" i="2"/>
  <c r="O9" i="2"/>
  <c r="N9" i="2"/>
  <c r="M9" i="2"/>
  <c r="L9" i="2"/>
  <c r="K9" i="2"/>
  <c r="J9" i="2"/>
  <c r="I9" i="2"/>
  <c r="H9" i="2"/>
  <c r="G9" i="2"/>
  <c r="F9" i="2"/>
  <c r="E9" i="2"/>
  <c r="D9" i="2"/>
  <c r="O8" i="2"/>
  <c r="N8" i="2"/>
  <c r="M8" i="2"/>
  <c r="L8" i="2"/>
  <c r="K8" i="2"/>
  <c r="J8" i="2"/>
  <c r="I8" i="2"/>
  <c r="H8" i="2"/>
  <c r="G8" i="2"/>
  <c r="F8" i="2"/>
  <c r="E8" i="2"/>
  <c r="D8" i="2"/>
  <c r="C4" i="2"/>
  <c r="D2" i="2"/>
  <c r="D1" i="2"/>
  <c r="AM219" i="1"/>
  <c r="W219" i="1"/>
  <c r="Z218" i="1"/>
  <c r="Y218" i="1"/>
  <c r="AA218" i="1" s="1"/>
  <c r="AA217" i="1"/>
  <c r="G217" i="1"/>
  <c r="AA214" i="1"/>
  <c r="Y214" i="1"/>
  <c r="F214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C211" i="1"/>
  <c r="G211" i="1" s="1"/>
  <c r="U210" i="1"/>
  <c r="G210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U209" i="1" s="1"/>
  <c r="C209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C208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C207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U206" i="1" s="1"/>
  <c r="G206" i="1"/>
  <c r="C206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U205" i="1" s="1"/>
  <c r="C205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C204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C203" i="1"/>
  <c r="G203" i="1" s="1"/>
  <c r="S202" i="1"/>
  <c r="R202" i="1"/>
  <c r="Q202" i="1"/>
  <c r="P202" i="1"/>
  <c r="O202" i="1"/>
  <c r="N202" i="1"/>
  <c r="M202" i="1"/>
  <c r="L202" i="1"/>
  <c r="K202" i="1"/>
  <c r="J202" i="1"/>
  <c r="I202" i="1"/>
  <c r="H202" i="1"/>
  <c r="C202" i="1"/>
  <c r="G202" i="1" s="1"/>
  <c r="U202" i="1" s="1"/>
  <c r="S201" i="1"/>
  <c r="R201" i="1"/>
  <c r="Q201" i="1"/>
  <c r="P201" i="1"/>
  <c r="O201" i="1"/>
  <c r="N201" i="1"/>
  <c r="M201" i="1"/>
  <c r="M214" i="1" s="1"/>
  <c r="L201" i="1"/>
  <c r="K201" i="1"/>
  <c r="J201" i="1"/>
  <c r="I201" i="1"/>
  <c r="H201" i="1"/>
  <c r="U201" i="1" s="1"/>
  <c r="C201" i="1"/>
  <c r="G201" i="1" s="1"/>
  <c r="S200" i="1"/>
  <c r="R200" i="1"/>
  <c r="Q200" i="1"/>
  <c r="P200" i="1"/>
  <c r="O200" i="1"/>
  <c r="N200" i="1"/>
  <c r="M200" i="1"/>
  <c r="L200" i="1"/>
  <c r="K200" i="1"/>
  <c r="J200" i="1"/>
  <c r="I200" i="1"/>
  <c r="H200" i="1"/>
  <c r="U200" i="1" s="1"/>
  <c r="G200" i="1"/>
  <c r="C200" i="1"/>
  <c r="S199" i="1"/>
  <c r="R199" i="1"/>
  <c r="Q199" i="1"/>
  <c r="P199" i="1"/>
  <c r="O199" i="1"/>
  <c r="N199" i="1"/>
  <c r="N214" i="1" s="1"/>
  <c r="M199" i="1"/>
  <c r="L199" i="1"/>
  <c r="K199" i="1"/>
  <c r="J199" i="1"/>
  <c r="I199" i="1"/>
  <c r="H199" i="1"/>
  <c r="C199" i="1"/>
  <c r="G199" i="1" s="1"/>
  <c r="S198" i="1"/>
  <c r="R198" i="1"/>
  <c r="Q198" i="1"/>
  <c r="P198" i="1"/>
  <c r="O198" i="1"/>
  <c r="N198" i="1"/>
  <c r="M198" i="1"/>
  <c r="L198" i="1"/>
  <c r="K198" i="1"/>
  <c r="J198" i="1"/>
  <c r="I198" i="1"/>
  <c r="H198" i="1"/>
  <c r="C198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C197" i="1"/>
  <c r="G197" i="1" s="1"/>
  <c r="AM194" i="1"/>
  <c r="W194" i="1"/>
  <c r="Z193" i="1"/>
  <c r="Y193" i="1"/>
  <c r="AA192" i="1"/>
  <c r="G192" i="1"/>
  <c r="AA190" i="1"/>
  <c r="F190" i="1"/>
  <c r="AA189" i="1"/>
  <c r="Y189" i="1"/>
  <c r="Q189" i="1"/>
  <c r="I189" i="1"/>
  <c r="F189" i="1"/>
  <c r="C189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U187" i="1" s="1"/>
  <c r="G187" i="1"/>
  <c r="C187" i="1"/>
  <c r="U185" i="1"/>
  <c r="G185" i="1"/>
  <c r="U184" i="1"/>
  <c r="G184" i="1"/>
  <c r="U183" i="1"/>
  <c r="G183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C182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C181" i="1"/>
  <c r="G181" i="1" s="1"/>
  <c r="S180" i="1"/>
  <c r="R180" i="1"/>
  <c r="Q180" i="1"/>
  <c r="P180" i="1"/>
  <c r="O180" i="1"/>
  <c r="N180" i="1"/>
  <c r="M180" i="1"/>
  <c r="L180" i="1"/>
  <c r="K180" i="1"/>
  <c r="J180" i="1"/>
  <c r="I180" i="1"/>
  <c r="H180" i="1"/>
  <c r="C180" i="1"/>
  <c r="G180" i="1" s="1"/>
  <c r="U180" i="1" s="1"/>
  <c r="U179" i="1"/>
  <c r="G179" i="1"/>
  <c r="G178" i="1"/>
  <c r="U177" i="1"/>
  <c r="G177" i="1"/>
  <c r="G176" i="1"/>
  <c r="U176" i="1" s="1"/>
  <c r="G175" i="1"/>
  <c r="U174" i="1"/>
  <c r="G174" i="1"/>
  <c r="G173" i="1"/>
  <c r="U173" i="1" s="1"/>
  <c r="S172" i="1"/>
  <c r="S189" i="1" s="1"/>
  <c r="R172" i="1"/>
  <c r="Q172" i="1"/>
  <c r="P172" i="1"/>
  <c r="P189" i="1" s="1"/>
  <c r="O172" i="1"/>
  <c r="O189" i="1" s="1"/>
  <c r="N172" i="1"/>
  <c r="M172" i="1"/>
  <c r="M189" i="1" s="1"/>
  <c r="L172" i="1"/>
  <c r="L189" i="1" s="1"/>
  <c r="K172" i="1"/>
  <c r="K189" i="1" s="1"/>
  <c r="J172" i="1"/>
  <c r="I172" i="1"/>
  <c r="H172" i="1"/>
  <c r="H189" i="1" s="1"/>
  <c r="G172" i="1"/>
  <c r="C172" i="1"/>
  <c r="G171" i="1"/>
  <c r="AA169" i="1"/>
  <c r="Y169" i="1"/>
  <c r="Y190" i="1" s="1"/>
  <c r="F169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U167" i="1" s="1"/>
  <c r="G167" i="1"/>
  <c r="C167" i="1"/>
  <c r="G166" i="1"/>
  <c r="U166" i="1" s="1"/>
  <c r="U165" i="1"/>
  <c r="G165" i="1"/>
  <c r="AM164" i="1"/>
  <c r="U164" i="1"/>
  <c r="G164" i="1"/>
  <c r="U163" i="1"/>
  <c r="G163" i="1"/>
  <c r="G162" i="1"/>
  <c r="U162" i="1" s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C161" i="1"/>
  <c r="S160" i="1"/>
  <c r="R160" i="1"/>
  <c r="Q160" i="1"/>
  <c r="P160" i="1"/>
  <c r="P169" i="1" s="1"/>
  <c r="O160" i="1"/>
  <c r="N160" i="1"/>
  <c r="M160" i="1"/>
  <c r="L160" i="1"/>
  <c r="K160" i="1"/>
  <c r="J160" i="1"/>
  <c r="I160" i="1"/>
  <c r="H160" i="1"/>
  <c r="H169" i="1" s="1"/>
  <c r="G160" i="1"/>
  <c r="C160" i="1"/>
  <c r="S159" i="1"/>
  <c r="S169" i="1" s="1"/>
  <c r="R159" i="1"/>
  <c r="R169" i="1" s="1"/>
  <c r="Q159" i="1"/>
  <c r="P159" i="1"/>
  <c r="O159" i="1"/>
  <c r="O169" i="1" s="1"/>
  <c r="N159" i="1"/>
  <c r="N169" i="1" s="1"/>
  <c r="M159" i="1"/>
  <c r="L159" i="1"/>
  <c r="K159" i="1"/>
  <c r="K169" i="1" s="1"/>
  <c r="J159" i="1"/>
  <c r="J169" i="1" s="1"/>
  <c r="I159" i="1"/>
  <c r="H159" i="1"/>
  <c r="C159" i="1"/>
  <c r="G158" i="1"/>
  <c r="U158" i="1" s="1"/>
  <c r="W153" i="1"/>
  <c r="AA152" i="1"/>
  <c r="W152" i="1"/>
  <c r="S152" i="1"/>
  <c r="AA150" i="1"/>
  <c r="G150" i="1"/>
  <c r="C147" i="1"/>
  <c r="AI135" i="1"/>
  <c r="L135" i="1"/>
  <c r="D135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E130" i="1"/>
  <c r="E132" i="1" s="1"/>
  <c r="AO128" i="1"/>
  <c r="AA128" i="1"/>
  <c r="G128" i="1"/>
  <c r="U128" i="1" s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O127" i="1" s="1"/>
  <c r="AB127" i="1"/>
  <c r="X127" i="1"/>
  <c r="W127" i="1"/>
  <c r="AA127" i="1" s="1"/>
  <c r="U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D127" i="1"/>
  <c r="C127" i="1"/>
  <c r="G127" i="1" s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AO126" i="1" s="1"/>
  <c r="X126" i="1"/>
  <c r="W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U126" i="1" s="1"/>
  <c r="C126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X125" i="1"/>
  <c r="W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D125" i="1"/>
  <c r="C125" i="1"/>
  <c r="G125" i="1" s="1"/>
  <c r="U125" i="1" s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X124" i="1"/>
  <c r="W124" i="1"/>
  <c r="AA124" i="1" s="1"/>
  <c r="AO124" i="1" s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U124" i="1" s="1"/>
  <c r="D124" i="1"/>
  <c r="C124" i="1"/>
  <c r="AA123" i="1"/>
  <c r="U123" i="1"/>
  <c r="G123" i="1"/>
  <c r="AA122" i="1"/>
  <c r="G122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O121" i="1" s="1"/>
  <c r="W121" i="1"/>
  <c r="AA121" i="1" s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C121" i="1"/>
  <c r="AA120" i="1"/>
  <c r="AO120" i="1" s="1"/>
  <c r="U120" i="1"/>
  <c r="G120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X119" i="1"/>
  <c r="W119" i="1"/>
  <c r="AA119" i="1" s="1"/>
  <c r="S119" i="1"/>
  <c r="R119" i="1"/>
  <c r="Q119" i="1"/>
  <c r="P119" i="1"/>
  <c r="O119" i="1"/>
  <c r="N119" i="1"/>
  <c r="M119" i="1"/>
  <c r="L119" i="1"/>
  <c r="K119" i="1"/>
  <c r="J119" i="1"/>
  <c r="I119" i="1"/>
  <c r="U119" i="1" s="1"/>
  <c r="H119" i="1"/>
  <c r="D119" i="1"/>
  <c r="C119" i="1"/>
  <c r="G119" i="1" s="1"/>
  <c r="AA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U118" i="1" s="1"/>
  <c r="D118" i="1"/>
  <c r="C118" i="1"/>
  <c r="AA117" i="1"/>
  <c r="G117" i="1"/>
  <c r="AO116" i="1"/>
  <c r="AA116" i="1"/>
  <c r="G116" i="1"/>
  <c r="U116" i="1" s="1"/>
  <c r="AO115" i="1"/>
  <c r="AA115" i="1"/>
  <c r="G115" i="1"/>
  <c r="U115" i="1" s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AO114" i="1" s="1"/>
  <c r="X114" i="1"/>
  <c r="W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U114" i="1" s="1"/>
  <c r="D114" i="1"/>
  <c r="C114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X113" i="1"/>
  <c r="W113" i="1"/>
  <c r="AA113" i="1" s="1"/>
  <c r="AO113" i="1" s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D113" i="1"/>
  <c r="C113" i="1"/>
  <c r="G113" i="1" s="1"/>
  <c r="U113" i="1" s="1"/>
  <c r="AO112" i="1"/>
  <c r="AA112" i="1"/>
  <c r="G112" i="1"/>
  <c r="U112" i="1" s="1"/>
  <c r="AO111" i="1"/>
  <c r="AA111" i="1"/>
  <c r="G111" i="1"/>
  <c r="U111" i="1" s="1"/>
  <c r="AO110" i="1"/>
  <c r="AA110" i="1"/>
  <c r="G110" i="1"/>
  <c r="U110" i="1" s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AO109" i="1" s="1"/>
  <c r="X109" i="1"/>
  <c r="W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U109" i="1" s="1"/>
  <c r="D109" i="1"/>
  <c r="C109" i="1"/>
  <c r="AA108" i="1"/>
  <c r="U108" i="1"/>
  <c r="G108" i="1"/>
  <c r="AA107" i="1"/>
  <c r="G107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O106" i="1" s="1"/>
  <c r="AB106" i="1"/>
  <c r="X106" i="1"/>
  <c r="W106" i="1"/>
  <c r="AA106" i="1" s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D106" i="1"/>
  <c r="C106" i="1"/>
  <c r="AA105" i="1"/>
  <c r="AO105" i="1" s="1"/>
  <c r="U105" i="1"/>
  <c r="G105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AO104" i="1" s="1"/>
  <c r="X104" i="1"/>
  <c r="W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D104" i="1"/>
  <c r="C104" i="1"/>
  <c r="G104" i="1" s="1"/>
  <c r="U104" i="1" s="1"/>
  <c r="AA103" i="1"/>
  <c r="G103" i="1"/>
  <c r="AM102" i="1"/>
  <c r="AI102" i="1"/>
  <c r="AE102" i="1"/>
  <c r="Y102" i="1"/>
  <c r="W102" i="1"/>
  <c r="AA102" i="1" s="1"/>
  <c r="AO102" i="1" s="1"/>
  <c r="R102" i="1"/>
  <c r="N102" i="1"/>
  <c r="J102" i="1"/>
  <c r="F102" i="1"/>
  <c r="AN101" i="1"/>
  <c r="AM101" i="1"/>
  <c r="AL101" i="1"/>
  <c r="AL102" i="1" s="1"/>
  <c r="AK101" i="1"/>
  <c r="AJ101" i="1"/>
  <c r="AI101" i="1"/>
  <c r="AH101" i="1"/>
  <c r="AH102" i="1" s="1"/>
  <c r="AG101" i="1"/>
  <c r="AF101" i="1"/>
  <c r="AE101" i="1"/>
  <c r="AD101" i="1"/>
  <c r="AD102" i="1" s="1"/>
  <c r="AC101" i="1"/>
  <c r="AB101" i="1"/>
  <c r="AA101" i="1"/>
  <c r="X101" i="1"/>
  <c r="W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D101" i="1"/>
  <c r="C101" i="1"/>
  <c r="AN100" i="1"/>
  <c r="AN102" i="1" s="1"/>
  <c r="AM100" i="1"/>
  <c r="AL100" i="1"/>
  <c r="AK100" i="1"/>
  <c r="AK102" i="1" s="1"/>
  <c r="AJ100" i="1"/>
  <c r="AJ102" i="1" s="1"/>
  <c r="AI100" i="1"/>
  <c r="AH100" i="1"/>
  <c r="AG100" i="1"/>
  <c r="AG102" i="1" s="1"/>
  <c r="AF100" i="1"/>
  <c r="AF102" i="1" s="1"/>
  <c r="AE100" i="1"/>
  <c r="AD100" i="1"/>
  <c r="AC100" i="1"/>
  <c r="AC102" i="1" s="1"/>
  <c r="AB100" i="1"/>
  <c r="AB102" i="1" s="1"/>
  <c r="X100" i="1"/>
  <c r="X102" i="1" s="1"/>
  <c r="W100" i="1"/>
  <c r="AA100" i="1" s="1"/>
  <c r="T100" i="1"/>
  <c r="S100" i="1"/>
  <c r="S102" i="1" s="1"/>
  <c r="R100" i="1"/>
  <c r="Q100" i="1"/>
  <c r="Q102" i="1" s="1"/>
  <c r="P100" i="1"/>
  <c r="O100" i="1"/>
  <c r="O102" i="1" s="1"/>
  <c r="N100" i="1"/>
  <c r="M100" i="1"/>
  <c r="M102" i="1" s="1"/>
  <c r="L100" i="1"/>
  <c r="K100" i="1"/>
  <c r="K102" i="1" s="1"/>
  <c r="J100" i="1"/>
  <c r="I100" i="1"/>
  <c r="I102" i="1" s="1"/>
  <c r="H100" i="1"/>
  <c r="D100" i="1"/>
  <c r="D102" i="1" s="1"/>
  <c r="C100" i="1"/>
  <c r="AA99" i="1"/>
  <c r="G99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O98" i="1" s="1"/>
  <c r="AB98" i="1"/>
  <c r="X98" i="1"/>
  <c r="W98" i="1"/>
  <c r="AA98" i="1" s="1"/>
  <c r="T98" i="1"/>
  <c r="S98" i="1"/>
  <c r="R98" i="1"/>
  <c r="Q98" i="1"/>
  <c r="P98" i="1"/>
  <c r="O98" i="1"/>
  <c r="N98" i="1"/>
  <c r="M98" i="1"/>
  <c r="L98" i="1"/>
  <c r="K98" i="1"/>
  <c r="J98" i="1"/>
  <c r="I98" i="1"/>
  <c r="U98" i="1" s="1"/>
  <c r="H98" i="1"/>
  <c r="D98" i="1"/>
  <c r="C98" i="1"/>
  <c r="G98" i="1" s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X97" i="1"/>
  <c r="W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D97" i="1"/>
  <c r="C97" i="1"/>
  <c r="AA96" i="1"/>
  <c r="G96" i="1"/>
  <c r="AA95" i="1"/>
  <c r="G95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AO94" i="1" s="1"/>
  <c r="X94" i="1"/>
  <c r="W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D94" i="1"/>
  <c r="C94" i="1"/>
  <c r="G94" i="1" s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X93" i="1"/>
  <c r="W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D93" i="1"/>
  <c r="C93" i="1"/>
  <c r="AA92" i="1"/>
  <c r="G92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O91" i="1" s="1"/>
  <c r="AB91" i="1"/>
  <c r="X91" i="1"/>
  <c r="W91" i="1"/>
  <c r="AA91" i="1" s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U91" i="1" s="1"/>
  <c r="D91" i="1"/>
  <c r="C91" i="1"/>
  <c r="AA90" i="1"/>
  <c r="G90" i="1"/>
  <c r="AA89" i="1"/>
  <c r="G89" i="1"/>
  <c r="AA88" i="1"/>
  <c r="AO88" i="1" s="1"/>
  <c r="U88" i="1"/>
  <c r="G88" i="1"/>
  <c r="AA87" i="1"/>
  <c r="G87" i="1"/>
  <c r="AO86" i="1"/>
  <c r="AA86" i="1"/>
  <c r="G86" i="1"/>
  <c r="U86" i="1" s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X85" i="1"/>
  <c r="W85" i="1"/>
  <c r="AA85" i="1" s="1"/>
  <c r="AO85" i="1" s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D85" i="1"/>
  <c r="C85" i="1"/>
  <c r="AA84" i="1"/>
  <c r="G84" i="1"/>
  <c r="U84" i="1" s="1"/>
  <c r="AM83" i="1"/>
  <c r="AJ83" i="1"/>
  <c r="AE83" i="1"/>
  <c r="Z83" i="1"/>
  <c r="Z130" i="1" s="1"/>
  <c r="Z132" i="1" s="1"/>
  <c r="Y83" i="1"/>
  <c r="Y130" i="1" s="1"/>
  <c r="Y132" i="1" s="1"/>
  <c r="T83" i="1"/>
  <c r="L83" i="1"/>
  <c r="F83" i="1"/>
  <c r="C83" i="1"/>
  <c r="AA82" i="1"/>
  <c r="G82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B83" i="1" s="1"/>
  <c r="X81" i="1"/>
  <c r="W81" i="1"/>
  <c r="AA81" i="1" s="1"/>
  <c r="T81" i="1"/>
  <c r="S81" i="1"/>
  <c r="R81" i="1"/>
  <c r="Q81" i="1"/>
  <c r="P81" i="1"/>
  <c r="O81" i="1"/>
  <c r="N81" i="1"/>
  <c r="N83" i="1" s="1"/>
  <c r="N130" i="1" s="1"/>
  <c r="M81" i="1"/>
  <c r="L81" i="1"/>
  <c r="K81" i="1"/>
  <c r="J81" i="1"/>
  <c r="I81" i="1"/>
  <c r="H81" i="1"/>
  <c r="D81" i="1"/>
  <c r="C81" i="1"/>
  <c r="G81" i="1" s="1"/>
  <c r="U81" i="1" s="1"/>
  <c r="AN80" i="1"/>
  <c r="AM80" i="1"/>
  <c r="AL80" i="1"/>
  <c r="AL83" i="1" s="1"/>
  <c r="AK80" i="1"/>
  <c r="AK83" i="1" s="1"/>
  <c r="AJ80" i="1"/>
  <c r="AI80" i="1"/>
  <c r="AI83" i="1" s="1"/>
  <c r="AH80" i="1"/>
  <c r="AH83" i="1" s="1"/>
  <c r="AH130" i="1" s="1"/>
  <c r="AG80" i="1"/>
  <c r="AG83" i="1" s="1"/>
  <c r="AF80" i="1"/>
  <c r="AE80" i="1"/>
  <c r="AD80" i="1"/>
  <c r="AD83" i="1" s="1"/>
  <c r="AD130" i="1" s="1"/>
  <c r="AC80" i="1"/>
  <c r="AC83" i="1" s="1"/>
  <c r="AB80" i="1"/>
  <c r="X80" i="1"/>
  <c r="X83" i="1" s="1"/>
  <c r="W80" i="1"/>
  <c r="W83" i="1" s="1"/>
  <c r="T80" i="1"/>
  <c r="S80" i="1"/>
  <c r="S83" i="1" s="1"/>
  <c r="R80" i="1"/>
  <c r="Q80" i="1"/>
  <c r="Q83" i="1" s="1"/>
  <c r="Q130" i="1" s="1"/>
  <c r="Q132" i="1" s="1"/>
  <c r="P80" i="1"/>
  <c r="P83" i="1" s="1"/>
  <c r="O80" i="1"/>
  <c r="O83" i="1" s="1"/>
  <c r="N80" i="1"/>
  <c r="M80" i="1"/>
  <c r="M83" i="1" s="1"/>
  <c r="L80" i="1"/>
  <c r="K80" i="1"/>
  <c r="K83" i="1" s="1"/>
  <c r="J80" i="1"/>
  <c r="I80" i="1"/>
  <c r="I83" i="1" s="1"/>
  <c r="H80" i="1"/>
  <c r="H83" i="1" s="1"/>
  <c r="D80" i="1"/>
  <c r="D83" i="1" s="1"/>
  <c r="C80" i="1"/>
  <c r="G80" i="1" s="1"/>
  <c r="AA79" i="1"/>
  <c r="G79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X78" i="1"/>
  <c r="W78" i="1"/>
  <c r="AA78" i="1" s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U78" i="1" s="1"/>
  <c r="D78" i="1"/>
  <c r="C78" i="1"/>
  <c r="AA77" i="1"/>
  <c r="AO77" i="1" s="1"/>
  <c r="G77" i="1"/>
  <c r="U77" i="1" s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X76" i="1"/>
  <c r="W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U76" i="1" s="1"/>
  <c r="D76" i="1"/>
  <c r="C76" i="1"/>
  <c r="AA75" i="1"/>
  <c r="G75" i="1"/>
  <c r="AA74" i="1"/>
  <c r="G74" i="1"/>
  <c r="AA73" i="1"/>
  <c r="G73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X72" i="1"/>
  <c r="W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D72" i="1"/>
  <c r="C72" i="1"/>
  <c r="G72" i="1" s="1"/>
  <c r="U72" i="1" s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X71" i="1"/>
  <c r="W71" i="1"/>
  <c r="AA71" i="1" s="1"/>
  <c r="AO71" i="1" s="1"/>
  <c r="T71" i="1"/>
  <c r="S71" i="1"/>
  <c r="R71" i="1"/>
  <c r="Q71" i="1"/>
  <c r="P71" i="1"/>
  <c r="O71" i="1"/>
  <c r="N71" i="1"/>
  <c r="M71" i="1"/>
  <c r="L71" i="1"/>
  <c r="K71" i="1"/>
  <c r="J71" i="1"/>
  <c r="I71" i="1"/>
  <c r="U71" i="1" s="1"/>
  <c r="H71" i="1"/>
  <c r="D71" i="1"/>
  <c r="C71" i="1"/>
  <c r="G71" i="1" s="1"/>
  <c r="AA64" i="1"/>
  <c r="G64" i="1"/>
  <c r="AM61" i="1"/>
  <c r="AM135" i="1" s="1"/>
  <c r="AL61" i="1"/>
  <c r="AL135" i="1" s="1"/>
  <c r="AK61" i="1"/>
  <c r="AJ61" i="1"/>
  <c r="AJ135" i="1" s="1"/>
  <c r="AI61" i="1"/>
  <c r="AH61" i="1"/>
  <c r="AH135" i="1" s="1"/>
  <c r="AG61" i="1"/>
  <c r="AG135" i="1" s="1"/>
  <c r="AF61" i="1"/>
  <c r="AE61" i="1"/>
  <c r="AE135" i="1" s="1"/>
  <c r="AD61" i="1"/>
  <c r="AD135" i="1" s="1"/>
  <c r="AC61" i="1"/>
  <c r="AB61" i="1"/>
  <c r="AA61" i="1"/>
  <c r="AA135" i="1" s="1"/>
  <c r="S61" i="1"/>
  <c r="S135" i="1" s="1"/>
  <c r="R61" i="1"/>
  <c r="Q61" i="1"/>
  <c r="P61" i="1"/>
  <c r="O61" i="1"/>
  <c r="O135" i="1" s="1"/>
  <c r="N61" i="1"/>
  <c r="M61" i="1"/>
  <c r="M135" i="1" s="1"/>
  <c r="L61" i="1"/>
  <c r="K61" i="1"/>
  <c r="K135" i="1" s="1"/>
  <c r="J61" i="1"/>
  <c r="I61" i="1"/>
  <c r="H61" i="1"/>
  <c r="G61" i="1"/>
  <c r="G135" i="1" s="1"/>
  <c r="Z60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Z58" i="1"/>
  <c r="Y58" i="1"/>
  <c r="W58" i="1"/>
  <c r="AA58" i="1" s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U58" i="1" s="1"/>
  <c r="F58" i="1"/>
  <c r="E58" i="1"/>
  <c r="E60" i="1" s="1"/>
  <c r="C58" i="1"/>
  <c r="AA57" i="1"/>
  <c r="AO57" i="1" s="1"/>
  <c r="U57" i="1"/>
  <c r="G57" i="1"/>
  <c r="AA56" i="1"/>
  <c r="AO56" i="1" s="1"/>
  <c r="U56" i="1"/>
  <c r="G56" i="1"/>
  <c r="AA55" i="1"/>
  <c r="AO55" i="1" s="1"/>
  <c r="U55" i="1"/>
  <c r="G55" i="1"/>
  <c r="AA54" i="1"/>
  <c r="AO54" i="1" s="1"/>
  <c r="U54" i="1"/>
  <c r="G54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X53" i="1"/>
  <c r="W53" i="1"/>
  <c r="S53" i="1"/>
  <c r="R53" i="1"/>
  <c r="Q53" i="1"/>
  <c r="P53" i="1"/>
  <c r="O53" i="1"/>
  <c r="N53" i="1"/>
  <c r="M53" i="1"/>
  <c r="L53" i="1"/>
  <c r="K53" i="1"/>
  <c r="J53" i="1"/>
  <c r="I53" i="1"/>
  <c r="U53" i="1" s="1"/>
  <c r="H53" i="1"/>
  <c r="D53" i="1"/>
  <c r="C53" i="1"/>
  <c r="G53" i="1" s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O52" i="1" s="1"/>
  <c r="AB52" i="1"/>
  <c r="X52" i="1"/>
  <c r="W52" i="1"/>
  <c r="AA52" i="1" s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U52" i="1" s="1"/>
  <c r="D52" i="1"/>
  <c r="C52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AO51" i="1" s="1"/>
  <c r="X51" i="1"/>
  <c r="W51" i="1"/>
  <c r="S51" i="1"/>
  <c r="R51" i="1"/>
  <c r="Q51" i="1"/>
  <c r="P51" i="1"/>
  <c r="O51" i="1"/>
  <c r="N51" i="1"/>
  <c r="M51" i="1"/>
  <c r="L51" i="1"/>
  <c r="K51" i="1"/>
  <c r="J51" i="1"/>
  <c r="I51" i="1"/>
  <c r="H51" i="1"/>
  <c r="D51" i="1"/>
  <c r="C51" i="1"/>
  <c r="G51" i="1" s="1"/>
  <c r="U51" i="1" s="1"/>
  <c r="AA50" i="1"/>
  <c r="G50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AO49" i="1" s="1"/>
  <c r="X49" i="1"/>
  <c r="W49" i="1"/>
  <c r="S49" i="1"/>
  <c r="R49" i="1"/>
  <c r="Q49" i="1"/>
  <c r="P49" i="1"/>
  <c r="O49" i="1"/>
  <c r="N49" i="1"/>
  <c r="M49" i="1"/>
  <c r="L49" i="1"/>
  <c r="K49" i="1"/>
  <c r="J49" i="1"/>
  <c r="I49" i="1"/>
  <c r="H49" i="1"/>
  <c r="D49" i="1"/>
  <c r="C49" i="1"/>
  <c r="G49" i="1" s="1"/>
  <c r="U49" i="1" s="1"/>
  <c r="AM48" i="1"/>
  <c r="AL48" i="1"/>
  <c r="AK48" i="1"/>
  <c r="AJ48" i="1"/>
  <c r="AI48" i="1"/>
  <c r="AH48" i="1"/>
  <c r="AG48" i="1"/>
  <c r="AF48" i="1"/>
  <c r="AE48" i="1"/>
  <c r="AD48" i="1"/>
  <c r="AC48" i="1"/>
  <c r="AB48" i="1"/>
  <c r="W48" i="1"/>
  <c r="AA48" i="1" s="1"/>
  <c r="AO48" i="1" s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U48" i="1" s="1"/>
  <c r="C48" i="1"/>
  <c r="AA47" i="1"/>
  <c r="G47" i="1"/>
  <c r="AA46" i="1"/>
  <c r="G46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W45" i="1"/>
  <c r="AA45" i="1" s="1"/>
  <c r="AO45" i="1" s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D45" i="1"/>
  <c r="C45" i="1"/>
  <c r="AA44" i="1"/>
  <c r="G44" i="1"/>
  <c r="Y43" i="1"/>
  <c r="X43" i="1"/>
  <c r="F43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O42" i="1" s="1"/>
  <c r="AA42" i="1"/>
  <c r="W42" i="1"/>
  <c r="S42" i="1"/>
  <c r="R42" i="1"/>
  <c r="Q42" i="1"/>
  <c r="P42" i="1"/>
  <c r="P43" i="1" s="1"/>
  <c r="O42" i="1"/>
  <c r="O43" i="1" s="1"/>
  <c r="N42" i="1"/>
  <c r="M42" i="1"/>
  <c r="L42" i="1"/>
  <c r="L43" i="1" s="1"/>
  <c r="K42" i="1"/>
  <c r="K43" i="1" s="1"/>
  <c r="J42" i="1"/>
  <c r="I42" i="1"/>
  <c r="H42" i="1"/>
  <c r="H43" i="1" s="1"/>
  <c r="G42" i="1"/>
  <c r="U42" i="1" s="1"/>
  <c r="D42" i="1"/>
  <c r="C42" i="1"/>
  <c r="AN41" i="1"/>
  <c r="AM41" i="1"/>
  <c r="AM43" i="1" s="1"/>
  <c r="AL41" i="1"/>
  <c r="AL43" i="1" s="1"/>
  <c r="AK41" i="1"/>
  <c r="AK43" i="1" s="1"/>
  <c r="AJ41" i="1"/>
  <c r="AJ43" i="1" s="1"/>
  <c r="AI41" i="1"/>
  <c r="AI43" i="1" s="1"/>
  <c r="AH41" i="1"/>
  <c r="AH43" i="1" s="1"/>
  <c r="AG41" i="1"/>
  <c r="AG43" i="1" s="1"/>
  <c r="AF41" i="1"/>
  <c r="AF43" i="1" s="1"/>
  <c r="AE41" i="1"/>
  <c r="AE43" i="1" s="1"/>
  <c r="AD41" i="1"/>
  <c r="AD43" i="1" s="1"/>
  <c r="AC41" i="1"/>
  <c r="AC43" i="1" s="1"/>
  <c r="AB41" i="1"/>
  <c r="AB43" i="1" s="1"/>
  <c r="X41" i="1"/>
  <c r="W41" i="1"/>
  <c r="AA41" i="1" s="1"/>
  <c r="AO41" i="1" s="1"/>
  <c r="T41" i="1"/>
  <c r="S41" i="1"/>
  <c r="R41" i="1"/>
  <c r="R43" i="1" s="1"/>
  <c r="Q41" i="1"/>
  <c r="Q43" i="1" s="1"/>
  <c r="P41" i="1"/>
  <c r="O41" i="1"/>
  <c r="N41" i="1"/>
  <c r="N43" i="1" s="1"/>
  <c r="M41" i="1"/>
  <c r="M43" i="1" s="1"/>
  <c r="L41" i="1"/>
  <c r="K41" i="1"/>
  <c r="J41" i="1"/>
  <c r="J43" i="1" s="1"/>
  <c r="I41" i="1"/>
  <c r="I43" i="1" s="1"/>
  <c r="H41" i="1"/>
  <c r="D41" i="1"/>
  <c r="D43" i="1" s="1"/>
  <c r="C41" i="1"/>
  <c r="AA40" i="1"/>
  <c r="G40" i="1"/>
  <c r="AA39" i="1"/>
  <c r="G39" i="1"/>
  <c r="AA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D38" i="1"/>
  <c r="C38" i="1"/>
  <c r="AA37" i="1"/>
  <c r="G37" i="1"/>
  <c r="AA36" i="1"/>
  <c r="AO36" i="1" s="1"/>
  <c r="G36" i="1"/>
  <c r="U36" i="1" s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AO35" i="1" s="1"/>
  <c r="X35" i="1"/>
  <c r="W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U35" i="1" s="1"/>
  <c r="D35" i="1"/>
  <c r="C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X34" i="1"/>
  <c r="W34" i="1"/>
  <c r="AA34" i="1" s="1"/>
  <c r="AO34" i="1" s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D34" i="1"/>
  <c r="C34" i="1"/>
  <c r="G34" i="1" s="1"/>
  <c r="U34" i="1" s="1"/>
  <c r="AI33" i="1"/>
  <c r="Y33" i="1"/>
  <c r="Y60" i="1" s="1"/>
  <c r="T33" i="1"/>
  <c r="P33" i="1"/>
  <c r="L33" i="1"/>
  <c r="H33" i="1"/>
  <c r="H60" i="1" s="1"/>
  <c r="F33" i="1"/>
  <c r="AN32" i="1"/>
  <c r="AM32" i="1"/>
  <c r="AM33" i="1" s="1"/>
  <c r="AM60" i="1" s="1"/>
  <c r="AL32" i="1"/>
  <c r="AK32" i="1"/>
  <c r="AJ32" i="1"/>
  <c r="AI32" i="1"/>
  <c r="AH32" i="1"/>
  <c r="AG32" i="1"/>
  <c r="AF32" i="1"/>
  <c r="AE32" i="1"/>
  <c r="AE33" i="1" s="1"/>
  <c r="AE60" i="1" s="1"/>
  <c r="AD32" i="1"/>
  <c r="AC32" i="1"/>
  <c r="AB32" i="1"/>
  <c r="AA32" i="1"/>
  <c r="X32" i="1"/>
  <c r="W32" i="1"/>
  <c r="T32" i="1"/>
  <c r="S32" i="1"/>
  <c r="R32" i="1"/>
  <c r="Q32" i="1"/>
  <c r="Q33" i="1" s="1"/>
  <c r="Q60" i="1" s="1"/>
  <c r="P32" i="1"/>
  <c r="O32" i="1"/>
  <c r="N32" i="1"/>
  <c r="M32" i="1"/>
  <c r="L32" i="1"/>
  <c r="K32" i="1"/>
  <c r="J32" i="1"/>
  <c r="I32" i="1"/>
  <c r="I33" i="1" s="1"/>
  <c r="I60" i="1" s="1"/>
  <c r="H32" i="1"/>
  <c r="D32" i="1"/>
  <c r="C32" i="1"/>
  <c r="G32" i="1" s="1"/>
  <c r="U32" i="1" s="1"/>
  <c r="AN31" i="1"/>
  <c r="AM31" i="1"/>
  <c r="AL31" i="1"/>
  <c r="AL33" i="1" s="1"/>
  <c r="AL60" i="1" s="1"/>
  <c r="AK31" i="1"/>
  <c r="AK33" i="1" s="1"/>
  <c r="AJ31" i="1"/>
  <c r="AI31" i="1"/>
  <c r="AH31" i="1"/>
  <c r="AH33" i="1" s="1"/>
  <c r="AH60" i="1" s="1"/>
  <c r="AG31" i="1"/>
  <c r="AG33" i="1" s="1"/>
  <c r="AF31" i="1"/>
  <c r="AE31" i="1"/>
  <c r="AD31" i="1"/>
  <c r="AD33" i="1" s="1"/>
  <c r="AD60" i="1" s="1"/>
  <c r="AC31" i="1"/>
  <c r="AC33" i="1" s="1"/>
  <c r="AB31" i="1"/>
  <c r="X31" i="1"/>
  <c r="W31" i="1"/>
  <c r="T31" i="1"/>
  <c r="S31" i="1"/>
  <c r="R31" i="1"/>
  <c r="R33" i="1" s="1"/>
  <c r="Q31" i="1"/>
  <c r="P31" i="1"/>
  <c r="O31" i="1"/>
  <c r="N31" i="1"/>
  <c r="N33" i="1" s="1"/>
  <c r="M31" i="1"/>
  <c r="M33" i="1" s="1"/>
  <c r="M60" i="1" s="1"/>
  <c r="L31" i="1"/>
  <c r="K31" i="1"/>
  <c r="J31" i="1"/>
  <c r="J33" i="1" s="1"/>
  <c r="I31" i="1"/>
  <c r="H31" i="1"/>
  <c r="G31" i="1"/>
  <c r="U31" i="1" s="1"/>
  <c r="D31" i="1"/>
  <c r="D33" i="1" s="1"/>
  <c r="C31" i="1"/>
  <c r="AA30" i="1"/>
  <c r="G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O29" i="1" s="1"/>
  <c r="AB29" i="1"/>
  <c r="X29" i="1"/>
  <c r="W29" i="1"/>
  <c r="AA29" i="1" s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D29" i="1"/>
  <c r="C29" i="1"/>
  <c r="G29" i="1" s="1"/>
  <c r="U29" i="1" s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AO28" i="1" s="1"/>
  <c r="X28" i="1"/>
  <c r="W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U28" i="1" s="1"/>
  <c r="D28" i="1"/>
  <c r="C28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O27" i="1" s="1"/>
  <c r="AB27" i="1"/>
  <c r="X27" i="1"/>
  <c r="W27" i="1"/>
  <c r="AA27" i="1" s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U27" i="1" s="1"/>
  <c r="D27" i="1"/>
  <c r="C27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AO26" i="1" s="1"/>
  <c r="X26" i="1"/>
  <c r="W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D26" i="1"/>
  <c r="C26" i="1"/>
  <c r="G26" i="1" s="1"/>
  <c r="U26" i="1" s="1"/>
  <c r="AQ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AO25" i="1" s="1"/>
  <c r="X25" i="1"/>
  <c r="W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D25" i="1"/>
  <c r="C25" i="1"/>
  <c r="AA24" i="1"/>
  <c r="G24" i="1"/>
  <c r="AA23" i="1"/>
  <c r="G23" i="1"/>
  <c r="AO22" i="1"/>
  <c r="AA22" i="1"/>
  <c r="U22" i="1"/>
  <c r="G22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AO21" i="1" s="1"/>
  <c r="X21" i="1"/>
  <c r="W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D21" i="1"/>
  <c r="C21" i="1"/>
  <c r="G21" i="1" s="1"/>
  <c r="U21" i="1" s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X20" i="1"/>
  <c r="W20" i="1"/>
  <c r="AA20" i="1" s="1"/>
  <c r="AO20" i="1" s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D20" i="1"/>
  <c r="C20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X19" i="1"/>
  <c r="W19" i="1"/>
  <c r="AA19" i="1" s="1"/>
  <c r="AO19" i="1" s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D19" i="1"/>
  <c r="C19" i="1"/>
  <c r="G19" i="1" s="1"/>
  <c r="U19" i="1" s="1"/>
  <c r="AA18" i="1"/>
  <c r="G18" i="1"/>
  <c r="U18" i="1" s="1"/>
  <c r="AA17" i="1"/>
  <c r="G17" i="1"/>
  <c r="AA16" i="1"/>
  <c r="G16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X15" i="1"/>
  <c r="W15" i="1"/>
  <c r="AA15" i="1" s="1"/>
  <c r="AO15" i="1" s="1"/>
  <c r="U15" i="1"/>
  <c r="G15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AO14" i="1" s="1"/>
  <c r="X14" i="1"/>
  <c r="W14" i="1"/>
  <c r="T14" i="1"/>
  <c r="S14" i="1"/>
  <c r="R14" i="1"/>
  <c r="Q14" i="1"/>
  <c r="P14" i="1"/>
  <c r="O14" i="1"/>
  <c r="N14" i="1"/>
  <c r="M14" i="1"/>
  <c r="L14" i="1"/>
  <c r="K14" i="1"/>
  <c r="J14" i="1"/>
  <c r="I14" i="1"/>
  <c r="U14" i="1" s="1"/>
  <c r="H14" i="1"/>
  <c r="D14" i="1"/>
  <c r="C14" i="1"/>
  <c r="G14" i="1" s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AO13" i="1" s="1"/>
  <c r="X13" i="1"/>
  <c r="W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U13" i="1" s="1"/>
  <c r="D13" i="1"/>
  <c r="C13" i="1"/>
  <c r="AA12" i="1"/>
  <c r="AO12" i="1" s="1"/>
  <c r="U12" i="1"/>
  <c r="G12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X11" i="1"/>
  <c r="W11" i="1"/>
  <c r="AA11" i="1" s="1"/>
  <c r="AO11" i="1" s="1"/>
  <c r="T11" i="1"/>
  <c r="S11" i="1"/>
  <c r="R11" i="1"/>
  <c r="Q11" i="1"/>
  <c r="P11" i="1"/>
  <c r="O11" i="1"/>
  <c r="N11" i="1"/>
  <c r="M11" i="1"/>
  <c r="L11" i="1"/>
  <c r="K11" i="1"/>
  <c r="J11" i="1"/>
  <c r="I11" i="1"/>
  <c r="U11" i="1" s="1"/>
  <c r="H11" i="1"/>
  <c r="D11" i="1"/>
  <c r="C11" i="1"/>
  <c r="G11" i="1" s="1"/>
  <c r="AA10" i="1"/>
  <c r="G10" i="1"/>
  <c r="AA9" i="1"/>
  <c r="G9" i="1"/>
  <c r="AN8" i="1"/>
  <c r="AM8" i="1"/>
  <c r="AM163" i="1" s="1"/>
  <c r="AL8" i="1"/>
  <c r="AK8" i="1"/>
  <c r="AJ8" i="1"/>
  <c r="AI8" i="1"/>
  <c r="AH8" i="1"/>
  <c r="AG8" i="1"/>
  <c r="AF8" i="1"/>
  <c r="AE8" i="1"/>
  <c r="AD8" i="1"/>
  <c r="AC8" i="1"/>
  <c r="AB8" i="1"/>
  <c r="X8" i="1"/>
  <c r="W8" i="1"/>
  <c r="W163" i="1" s="1"/>
  <c r="W164" i="1" s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U8" i="1" s="1"/>
  <c r="D8" i="1"/>
  <c r="C8" i="1"/>
  <c r="AA7" i="1"/>
  <c r="U7" i="1"/>
  <c r="G7" i="1"/>
  <c r="AA6" i="1"/>
  <c r="G6" i="1"/>
  <c r="AA5" i="1"/>
  <c r="G5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X4" i="1"/>
  <c r="W4" i="1"/>
  <c r="T4" i="1"/>
  <c r="S4" i="1"/>
  <c r="R4" i="1"/>
  <c r="Q4" i="1"/>
  <c r="P4" i="1"/>
  <c r="O4" i="1"/>
  <c r="N4" i="1"/>
  <c r="M4" i="1"/>
  <c r="L4" i="1"/>
  <c r="K4" i="1"/>
  <c r="J4" i="1"/>
  <c r="I4" i="1"/>
  <c r="H4" i="1"/>
  <c r="D4" i="1"/>
  <c r="C4" i="1"/>
  <c r="G4" i="1" s="1"/>
  <c r="U4" i="1" s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X3" i="1"/>
  <c r="W3" i="1"/>
  <c r="AA3" i="1" s="1"/>
  <c r="AO3" i="1" s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U3" i="1" s="1"/>
  <c r="D3" i="1"/>
  <c r="C3" i="1"/>
  <c r="J171" i="4" l="1"/>
  <c r="J175" i="4" s="1"/>
  <c r="E83" i="4"/>
  <c r="E87" i="4" s="1"/>
  <c r="I83" i="4"/>
  <c r="I87" i="4" s="1"/>
  <c r="M83" i="4"/>
  <c r="M87" i="4" s="1"/>
  <c r="N171" i="4"/>
  <c r="N175" i="4" s="1"/>
  <c r="D2" i="4"/>
  <c r="P85" i="4"/>
  <c r="P91" i="4"/>
  <c r="P92" i="4"/>
  <c r="P94" i="4"/>
  <c r="D171" i="4"/>
  <c r="D175" i="4" s="1"/>
  <c r="H171" i="4"/>
  <c r="H175" i="4" s="1"/>
  <c r="L171" i="4"/>
  <c r="L175" i="4" s="1"/>
  <c r="P95" i="4"/>
  <c r="P97" i="4" s="1"/>
  <c r="G171" i="4"/>
  <c r="G175" i="4" s="1"/>
  <c r="K171" i="4"/>
  <c r="K175" i="4" s="1"/>
  <c r="O171" i="4"/>
  <c r="O175" i="4" s="1"/>
  <c r="P99" i="4"/>
  <c r="P83" i="4"/>
  <c r="P87" i="4" s="1"/>
  <c r="G83" i="4"/>
  <c r="G87" i="4" s="1"/>
  <c r="K83" i="4"/>
  <c r="K87" i="4" s="1"/>
  <c r="O83" i="4"/>
  <c r="O87" i="4" s="1"/>
  <c r="E171" i="4"/>
  <c r="E175" i="4" s="1"/>
  <c r="I171" i="4"/>
  <c r="I175" i="4" s="1"/>
  <c r="F171" i="4"/>
  <c r="F175" i="4" s="1"/>
  <c r="P123" i="4"/>
  <c r="P125" i="4" s="1"/>
  <c r="M109" i="4"/>
  <c r="M171" i="4" s="1"/>
  <c r="M175" i="4" s="1"/>
  <c r="P152" i="4"/>
  <c r="P154" i="4" s="1"/>
  <c r="D158" i="4"/>
  <c r="P144" i="4"/>
  <c r="P148" i="4" s="1"/>
  <c r="P167" i="4"/>
  <c r="P168" i="4" s="1"/>
  <c r="AF67" i="3"/>
  <c r="T86" i="3"/>
  <c r="G88" i="3"/>
  <c r="F148" i="3"/>
  <c r="F67" i="3"/>
  <c r="J65" i="3"/>
  <c r="N65" i="3"/>
  <c r="R65" i="3"/>
  <c r="AA65" i="3"/>
  <c r="AE65" i="3"/>
  <c r="AI65" i="3"/>
  <c r="T43" i="3"/>
  <c r="K148" i="3"/>
  <c r="K67" i="3"/>
  <c r="O148" i="3"/>
  <c r="O67" i="3"/>
  <c r="S148" i="3"/>
  <c r="S214" i="3"/>
  <c r="S218" i="3" s="1"/>
  <c r="S67" i="3"/>
  <c r="H65" i="3"/>
  <c r="P65" i="3"/>
  <c r="T63" i="3"/>
  <c r="AA138" i="3"/>
  <c r="AA140" i="3" s="1"/>
  <c r="AE138" i="3"/>
  <c r="AE140" i="3" s="1"/>
  <c r="AI138" i="3"/>
  <c r="AI140" i="3" s="1"/>
  <c r="AB67" i="3"/>
  <c r="W65" i="3"/>
  <c r="AC148" i="3"/>
  <c r="AC143" i="3" s="1"/>
  <c r="AC67" i="3"/>
  <c r="AG148" i="3"/>
  <c r="AG143" i="3" s="1"/>
  <c r="AG67" i="3"/>
  <c r="AK148" i="3"/>
  <c r="AK143" i="3" s="1"/>
  <c r="AK67" i="3"/>
  <c r="Z43" i="3"/>
  <c r="AM43" i="3" s="1"/>
  <c r="D67" i="3"/>
  <c r="L65" i="3"/>
  <c r="AM63" i="3"/>
  <c r="E148" i="3"/>
  <c r="E67" i="3"/>
  <c r="D138" i="3"/>
  <c r="D140" i="3" s="1"/>
  <c r="N207" i="3"/>
  <c r="N149" i="3"/>
  <c r="R207" i="3"/>
  <c r="AJ67" i="3"/>
  <c r="I67" i="3"/>
  <c r="M67" i="3"/>
  <c r="Q67" i="3"/>
  <c r="X148" i="3"/>
  <c r="X67" i="3"/>
  <c r="AD65" i="3"/>
  <c r="AH65" i="3"/>
  <c r="AL65" i="3"/>
  <c r="AM88" i="3"/>
  <c r="AM77" i="3"/>
  <c r="T83" i="3"/>
  <c r="AM86" i="3"/>
  <c r="T127" i="3"/>
  <c r="Z33" i="3"/>
  <c r="Z45" i="3"/>
  <c r="AF138" i="3"/>
  <c r="AF140" i="3" s="1"/>
  <c r="L138" i="3"/>
  <c r="L140" i="3" s="1"/>
  <c r="AM99" i="3"/>
  <c r="T103" i="3"/>
  <c r="T130" i="3"/>
  <c r="Z138" i="3"/>
  <c r="T165" i="3"/>
  <c r="X186" i="3"/>
  <c r="Z186" i="3" s="1"/>
  <c r="Z187" i="3" s="1"/>
  <c r="P183" i="3"/>
  <c r="D206" i="3"/>
  <c r="G195" i="3"/>
  <c r="T195" i="3" s="1"/>
  <c r="AM41" i="3"/>
  <c r="G45" i="3"/>
  <c r="AM60" i="3"/>
  <c r="T77" i="3"/>
  <c r="AM81" i="3"/>
  <c r="T85" i="3"/>
  <c r="AG138" i="3"/>
  <c r="AG140" i="3" s="1"/>
  <c r="AM121" i="3"/>
  <c r="AM126" i="3"/>
  <c r="T141" i="3"/>
  <c r="O207" i="3"/>
  <c r="O149" i="3"/>
  <c r="M206" i="3"/>
  <c r="F211" i="3"/>
  <c r="F212" i="3" s="1"/>
  <c r="F207" i="3"/>
  <c r="AM107" i="3"/>
  <c r="T120" i="3"/>
  <c r="AB138" i="3"/>
  <c r="AB140" i="3" s="1"/>
  <c r="AJ138" i="3"/>
  <c r="AJ140" i="3" s="1"/>
  <c r="W138" i="3"/>
  <c r="W140" i="3" s="1"/>
  <c r="G108" i="3"/>
  <c r="T108" i="3" s="1"/>
  <c r="T106" i="3"/>
  <c r="D108" i="3"/>
  <c r="L149" i="3"/>
  <c r="L183" i="3"/>
  <c r="L207" i="3" s="1"/>
  <c r="I138" i="3"/>
  <c r="I140" i="3" s="1"/>
  <c r="M138" i="3"/>
  <c r="M140" i="3" s="1"/>
  <c r="Q138" i="3"/>
  <c r="Q140" i="3" s="1"/>
  <c r="AM85" i="3"/>
  <c r="AM90" i="3"/>
  <c r="AM92" i="3"/>
  <c r="AM97" i="3"/>
  <c r="Z108" i="3"/>
  <c r="AM108" i="3" s="1"/>
  <c r="AM106" i="3"/>
  <c r="T109" i="3"/>
  <c r="T111" i="3"/>
  <c r="AM114" i="3"/>
  <c r="AM116" i="3"/>
  <c r="AM118" i="3"/>
  <c r="H183" i="3"/>
  <c r="H207" i="3" s="1"/>
  <c r="P207" i="3"/>
  <c r="AM141" i="3"/>
  <c r="G163" i="3"/>
  <c r="I183" i="3"/>
  <c r="I207" i="3" s="1"/>
  <c r="I149" i="3"/>
  <c r="M183" i="3"/>
  <c r="M149" i="3"/>
  <c r="Q183" i="3"/>
  <c r="Q207" i="3" s="1"/>
  <c r="Q149" i="3"/>
  <c r="X183" i="3"/>
  <c r="F187" i="3"/>
  <c r="F186" i="3"/>
  <c r="Z149" i="3"/>
  <c r="G206" i="3"/>
  <c r="T189" i="3"/>
  <c r="T203" i="3"/>
  <c r="J183" i="3"/>
  <c r="J207" i="3" s="1"/>
  <c r="R183" i="3"/>
  <c r="X212" i="3"/>
  <c r="G166" i="3"/>
  <c r="T166" i="3" s="1"/>
  <c r="L161" i="2"/>
  <c r="N155" i="2"/>
  <c r="H45" i="2"/>
  <c r="S45" i="2"/>
  <c r="M69" i="2"/>
  <c r="M71" i="2" s="1"/>
  <c r="I69" i="2"/>
  <c r="I71" i="2" s="1"/>
  <c r="E69" i="2"/>
  <c r="E71" i="2" s="1"/>
  <c r="L65" i="2"/>
  <c r="L67" i="2" s="1"/>
  <c r="H65" i="2"/>
  <c r="H67" i="2" s="1"/>
  <c r="D65" i="2"/>
  <c r="D67" i="2" s="1"/>
  <c r="O61" i="2"/>
  <c r="O63" i="2" s="1"/>
  <c r="L69" i="2"/>
  <c r="L71" i="2" s="1"/>
  <c r="G69" i="2"/>
  <c r="G71" i="2" s="1"/>
  <c r="N65" i="2"/>
  <c r="N67" i="2" s="1"/>
  <c r="I65" i="2"/>
  <c r="I67" i="2" s="1"/>
  <c r="N61" i="2"/>
  <c r="N63" i="2" s="1"/>
  <c r="J61" i="2"/>
  <c r="J63" i="2" s="1"/>
  <c r="F61" i="2"/>
  <c r="F63" i="2" s="1"/>
  <c r="M57" i="2"/>
  <c r="M59" i="2" s="1"/>
  <c r="I57" i="2"/>
  <c r="I59" i="2" s="1"/>
  <c r="E57" i="2"/>
  <c r="E59" i="2" s="1"/>
  <c r="N48" i="2"/>
  <c r="J48" i="2"/>
  <c r="F48" i="2"/>
  <c r="O47" i="2"/>
  <c r="O51" i="2" s="1"/>
  <c r="K47" i="2"/>
  <c r="G47" i="2"/>
  <c r="G51" i="2" s="1"/>
  <c r="N42" i="2"/>
  <c r="N45" i="2" s="1"/>
  <c r="J42" i="2"/>
  <c r="J45" i="2" s="1"/>
  <c r="F42" i="2"/>
  <c r="F45" i="2" s="1"/>
  <c r="K69" i="2"/>
  <c r="K71" i="2" s="1"/>
  <c r="F69" i="2"/>
  <c r="F71" i="2" s="1"/>
  <c r="M65" i="2"/>
  <c r="M67" i="2" s="1"/>
  <c r="G65" i="2"/>
  <c r="G67" i="2" s="1"/>
  <c r="M61" i="2"/>
  <c r="M63" i="2" s="1"/>
  <c r="I61" i="2"/>
  <c r="I63" i="2" s="1"/>
  <c r="E61" i="2"/>
  <c r="E63" i="2" s="1"/>
  <c r="L57" i="2"/>
  <c r="L59" i="2" s="1"/>
  <c r="H57" i="2"/>
  <c r="H59" i="2" s="1"/>
  <c r="D57" i="2"/>
  <c r="D59" i="2" s="1"/>
  <c r="H42" i="2"/>
  <c r="M42" i="2"/>
  <c r="H47" i="2"/>
  <c r="H51" i="2" s="1"/>
  <c r="M47" i="2"/>
  <c r="M51" i="2" s="1"/>
  <c r="E48" i="2"/>
  <c r="K48" i="2"/>
  <c r="E54" i="2"/>
  <c r="E147" i="2" s="1"/>
  <c r="G57" i="2"/>
  <c r="G59" i="2" s="1"/>
  <c r="O57" i="2"/>
  <c r="O59" i="2" s="1"/>
  <c r="S59" i="2" s="1"/>
  <c r="K61" i="2"/>
  <c r="K63" i="2" s="1"/>
  <c r="E65" i="2"/>
  <c r="E67" i="2" s="1"/>
  <c r="O65" i="2"/>
  <c r="O67" i="2" s="1"/>
  <c r="S67" i="2" s="1"/>
  <c r="D69" i="2"/>
  <c r="D71" i="2" s="1"/>
  <c r="O69" i="2"/>
  <c r="O71" i="2" s="1"/>
  <c r="S71" i="2" s="1"/>
  <c r="N151" i="2"/>
  <c r="M160" i="2"/>
  <c r="M161" i="2" s="1"/>
  <c r="I160" i="2"/>
  <c r="E160" i="2"/>
  <c r="E161" i="2" s="1"/>
  <c r="E168" i="2" s="1"/>
  <c r="E172" i="2" s="1"/>
  <c r="O157" i="2"/>
  <c r="K157" i="2"/>
  <c r="G157" i="2"/>
  <c r="L154" i="2"/>
  <c r="H154" i="2"/>
  <c r="D154" i="2"/>
  <c r="D155" i="2" s="1"/>
  <c r="N150" i="2"/>
  <c r="J150" i="2"/>
  <c r="J151" i="2" s="1"/>
  <c r="F150" i="2"/>
  <c r="F151" i="2" s="1"/>
  <c r="L144" i="2"/>
  <c r="L145" i="2" s="1"/>
  <c r="L168" i="2" s="1"/>
  <c r="L172" i="2" s="1"/>
  <c r="H144" i="2"/>
  <c r="D144" i="2"/>
  <c r="L143" i="2"/>
  <c r="H143" i="2"/>
  <c r="D143" i="2"/>
  <c r="L142" i="2"/>
  <c r="H142" i="2"/>
  <c r="H145" i="2" s="1"/>
  <c r="D142" i="2"/>
  <c r="D145" i="2" s="1"/>
  <c r="D168" i="2" s="1"/>
  <c r="D172" i="2" s="1"/>
  <c r="L160" i="2"/>
  <c r="G160" i="2"/>
  <c r="G161" i="2" s="1"/>
  <c r="J157" i="2"/>
  <c r="E157" i="2"/>
  <c r="N154" i="2"/>
  <c r="I154" i="2"/>
  <c r="I155" i="2" s="1"/>
  <c r="M150" i="2"/>
  <c r="M151" i="2" s="1"/>
  <c r="H150" i="2"/>
  <c r="H151" i="2" s="1"/>
  <c r="N144" i="2"/>
  <c r="I144" i="2"/>
  <c r="O143" i="2"/>
  <c r="J143" i="2"/>
  <c r="E143" i="2"/>
  <c r="K142" i="2"/>
  <c r="K145" i="2" s="1"/>
  <c r="F142" i="2"/>
  <c r="O54" i="2"/>
  <c r="O147" i="2" s="1"/>
  <c r="K54" i="2"/>
  <c r="K147" i="2" s="1"/>
  <c r="G54" i="2"/>
  <c r="G147" i="2" s="1"/>
  <c r="K160" i="2"/>
  <c r="K161" i="2" s="1"/>
  <c r="F160" i="2"/>
  <c r="F161" i="2" s="1"/>
  <c r="N157" i="2"/>
  <c r="I157" i="2"/>
  <c r="D157" i="2"/>
  <c r="M154" i="2"/>
  <c r="M155" i="2" s="1"/>
  <c r="G154" i="2"/>
  <c r="L150" i="2"/>
  <c r="L151" i="2" s="1"/>
  <c r="G150" i="2"/>
  <c r="G151" i="2" s="1"/>
  <c r="M144" i="2"/>
  <c r="G144" i="2"/>
  <c r="N143" i="2"/>
  <c r="I143" i="2"/>
  <c r="O142" i="2"/>
  <c r="O145" i="2" s="1"/>
  <c r="O168" i="2" s="1"/>
  <c r="O172" i="2" s="1"/>
  <c r="J142" i="2"/>
  <c r="E142" i="2"/>
  <c r="E145" i="2" s="1"/>
  <c r="N54" i="2"/>
  <c r="N147" i="2" s="1"/>
  <c r="E45" i="2"/>
  <c r="M45" i="2"/>
  <c r="D42" i="2"/>
  <c r="D45" i="2" s="1"/>
  <c r="I42" i="2"/>
  <c r="I45" i="2" s="1"/>
  <c r="O42" i="2"/>
  <c r="O45" i="2" s="1"/>
  <c r="D47" i="2"/>
  <c r="I47" i="2"/>
  <c r="N47" i="2"/>
  <c r="N51" i="2" s="1"/>
  <c r="G48" i="2"/>
  <c r="L48" i="2"/>
  <c r="F55" i="2"/>
  <c r="J55" i="2"/>
  <c r="F54" i="2"/>
  <c r="F147" i="2" s="1"/>
  <c r="L54" i="2"/>
  <c r="L147" i="2" s="1"/>
  <c r="J57" i="2"/>
  <c r="J59" i="2" s="1"/>
  <c r="D61" i="2"/>
  <c r="D63" i="2" s="1"/>
  <c r="L61" i="2"/>
  <c r="L63" i="2" s="1"/>
  <c r="F65" i="2"/>
  <c r="F67" i="2" s="1"/>
  <c r="H69" i="2"/>
  <c r="H71" i="2" s="1"/>
  <c r="I142" i="2"/>
  <c r="G143" i="2"/>
  <c r="F144" i="2"/>
  <c r="I150" i="2"/>
  <c r="I151" i="2" s="1"/>
  <c r="G155" i="2"/>
  <c r="J154" i="2"/>
  <c r="J155" i="2" s="1"/>
  <c r="F157" i="2"/>
  <c r="J160" i="2"/>
  <c r="J161" i="2" s="1"/>
  <c r="E42" i="2"/>
  <c r="K42" i="2"/>
  <c r="K45" i="2" s="1"/>
  <c r="E47" i="2"/>
  <c r="E51" i="2" s="1"/>
  <c r="J47" i="2"/>
  <c r="H48" i="2"/>
  <c r="M48" i="2"/>
  <c r="G55" i="2"/>
  <c r="K55" i="2"/>
  <c r="H54" i="2"/>
  <c r="M54" i="2"/>
  <c r="M147" i="2" s="1"/>
  <c r="K57" i="2"/>
  <c r="K59" i="2" s="1"/>
  <c r="G61" i="2"/>
  <c r="G63" i="2" s="1"/>
  <c r="S63" i="2"/>
  <c r="J65" i="2"/>
  <c r="J67" i="2" s="1"/>
  <c r="J69" i="2"/>
  <c r="J71" i="2" s="1"/>
  <c r="G145" i="2"/>
  <c r="G168" i="2" s="1"/>
  <c r="G172" i="2" s="1"/>
  <c r="M142" i="2"/>
  <c r="K143" i="2"/>
  <c r="J144" i="2"/>
  <c r="K150" i="2"/>
  <c r="K151" i="2" s="1"/>
  <c r="K154" i="2"/>
  <c r="K155" i="2" s="1"/>
  <c r="H157" i="2"/>
  <c r="N160" i="2"/>
  <c r="N161" i="2" s="1"/>
  <c r="G42" i="2"/>
  <c r="G45" i="2" s="1"/>
  <c r="L42" i="2"/>
  <c r="L45" i="2" s="1"/>
  <c r="F47" i="2"/>
  <c r="L47" i="2"/>
  <c r="L51" i="2" s="1"/>
  <c r="D48" i="2"/>
  <c r="I48" i="2"/>
  <c r="O48" i="2"/>
  <c r="D54" i="2"/>
  <c r="D147" i="2" s="1"/>
  <c r="I54" i="2"/>
  <c r="I147" i="2" s="1"/>
  <c r="F57" i="2"/>
  <c r="F59" i="2" s="1"/>
  <c r="N57" i="2"/>
  <c r="N59" i="2" s="1"/>
  <c r="H61" i="2"/>
  <c r="H63" i="2" s="1"/>
  <c r="K65" i="2"/>
  <c r="K67" i="2" s="1"/>
  <c r="N69" i="2"/>
  <c r="N71" i="2" s="1"/>
  <c r="N142" i="2"/>
  <c r="N145" i="2" s="1"/>
  <c r="N168" i="2" s="1"/>
  <c r="N172" i="2" s="1"/>
  <c r="M143" i="2"/>
  <c r="K144" i="2"/>
  <c r="E151" i="2"/>
  <c r="D150" i="2"/>
  <c r="D151" i="2" s="1"/>
  <c r="O150" i="2"/>
  <c r="O151" i="2" s="1"/>
  <c r="E154" i="2"/>
  <c r="E155" i="2" s="1"/>
  <c r="O154" i="2"/>
  <c r="O155" i="2" s="1"/>
  <c r="L157" i="2"/>
  <c r="I161" i="2"/>
  <c r="D160" i="2"/>
  <c r="D161" i="2" s="1"/>
  <c r="O160" i="2"/>
  <c r="O161" i="2" s="1"/>
  <c r="H155" i="2"/>
  <c r="L155" i="2"/>
  <c r="AK60" i="1"/>
  <c r="I134" i="1"/>
  <c r="Q134" i="1"/>
  <c r="Q154" i="1"/>
  <c r="Y131" i="1"/>
  <c r="Y154" i="1"/>
  <c r="Y62" i="1"/>
  <c r="M62" i="1"/>
  <c r="AD134" i="1"/>
  <c r="AD154" i="1"/>
  <c r="AD62" i="1"/>
  <c r="AH62" i="1"/>
  <c r="AH154" i="1"/>
  <c r="AH134" i="1"/>
  <c r="AL62" i="1"/>
  <c r="AE62" i="1"/>
  <c r="AM62" i="1"/>
  <c r="AM66" i="1" s="1"/>
  <c r="AM152" i="1" s="1"/>
  <c r="J60" i="1"/>
  <c r="R60" i="1"/>
  <c r="P60" i="1"/>
  <c r="S43" i="1"/>
  <c r="AJ130" i="1"/>
  <c r="AJ132" i="1" s="1"/>
  <c r="H190" i="1"/>
  <c r="P190" i="1"/>
  <c r="X66" i="1"/>
  <c r="U25" i="1"/>
  <c r="K33" i="1"/>
  <c r="K60" i="1" s="1"/>
  <c r="O33" i="1"/>
  <c r="O60" i="1" s="1"/>
  <c r="S33" i="1"/>
  <c r="X33" i="1"/>
  <c r="C33" i="1"/>
  <c r="AI60" i="1"/>
  <c r="W43" i="1"/>
  <c r="AA43" i="1" s="1"/>
  <c r="AO43" i="1" s="1"/>
  <c r="AO58" i="1"/>
  <c r="Z131" i="1"/>
  <c r="Z62" i="1"/>
  <c r="Z65" i="1" s="1"/>
  <c r="E145" i="1"/>
  <c r="E147" i="1"/>
  <c r="E144" i="1"/>
  <c r="T48" i="1" s="1"/>
  <c r="N60" i="1"/>
  <c r="AA31" i="1"/>
  <c r="AO31" i="1" s="1"/>
  <c r="W33" i="1"/>
  <c r="AA8" i="1"/>
  <c r="AO8" i="1" s="1"/>
  <c r="AB33" i="1"/>
  <c r="AB60" i="1" s="1"/>
  <c r="AF33" i="1"/>
  <c r="AF60" i="1" s="1"/>
  <c r="AJ33" i="1"/>
  <c r="AJ60" i="1" s="1"/>
  <c r="AN33" i="1"/>
  <c r="L60" i="1"/>
  <c r="C43" i="1"/>
  <c r="G43" i="1" s="1"/>
  <c r="G41" i="1"/>
  <c r="U41" i="1" s="1"/>
  <c r="E154" i="1"/>
  <c r="E131" i="1"/>
  <c r="I135" i="1"/>
  <c r="I62" i="1"/>
  <c r="Q135" i="1"/>
  <c r="Q62" i="1"/>
  <c r="AB135" i="1"/>
  <c r="AB62" i="1"/>
  <c r="AF135" i="1"/>
  <c r="E62" i="1"/>
  <c r="I130" i="1"/>
  <c r="I132" i="1" s="1"/>
  <c r="M130" i="1"/>
  <c r="M154" i="1" s="1"/>
  <c r="U80" i="1"/>
  <c r="G83" i="1"/>
  <c r="M132" i="1"/>
  <c r="AA219" i="1"/>
  <c r="AA155" i="1"/>
  <c r="AO4" i="1"/>
  <c r="X67" i="1"/>
  <c r="U20" i="1"/>
  <c r="AC60" i="1"/>
  <c r="AG60" i="1"/>
  <c r="AO32" i="1"/>
  <c r="U38" i="1"/>
  <c r="U45" i="1"/>
  <c r="AO53" i="1"/>
  <c r="J135" i="1"/>
  <c r="J62" i="1"/>
  <c r="N135" i="1"/>
  <c r="N62" i="1"/>
  <c r="R135" i="1"/>
  <c r="R62" i="1"/>
  <c r="AC135" i="1"/>
  <c r="AC62" i="1"/>
  <c r="AK135" i="1"/>
  <c r="AK62" i="1"/>
  <c r="J83" i="1"/>
  <c r="J130" i="1" s="1"/>
  <c r="J132" i="1" s="1"/>
  <c r="R83" i="1"/>
  <c r="R130" i="1" s="1"/>
  <c r="W130" i="1"/>
  <c r="AA83" i="1"/>
  <c r="AL130" i="1"/>
  <c r="AL134" i="1" s="1"/>
  <c r="AB130" i="1"/>
  <c r="AB132" i="1" s="1"/>
  <c r="F130" i="1"/>
  <c r="F132" i="1" s="1"/>
  <c r="AO93" i="1"/>
  <c r="AO100" i="1"/>
  <c r="F60" i="1"/>
  <c r="AO76" i="1"/>
  <c r="K130" i="1"/>
  <c r="O130" i="1"/>
  <c r="S130" i="1"/>
  <c r="AI130" i="1"/>
  <c r="AM130" i="1"/>
  <c r="AM132" i="1" s="1"/>
  <c r="AM153" i="1" s="1"/>
  <c r="AO119" i="1"/>
  <c r="J155" i="1"/>
  <c r="R190" i="1"/>
  <c r="L169" i="1"/>
  <c r="U160" i="1"/>
  <c r="G189" i="1"/>
  <c r="U171" i="1"/>
  <c r="G198" i="1"/>
  <c r="U198" i="1" s="1"/>
  <c r="C214" i="1"/>
  <c r="F218" i="1"/>
  <c r="F219" i="1" s="1"/>
  <c r="H135" i="1"/>
  <c r="H62" i="1"/>
  <c r="L62" i="1"/>
  <c r="P135" i="1"/>
  <c r="P62" i="1"/>
  <c r="AO72" i="1"/>
  <c r="AO78" i="1"/>
  <c r="AF83" i="1"/>
  <c r="AF130" i="1" s="1"/>
  <c r="AF132" i="1" s="1"/>
  <c r="AN83" i="1"/>
  <c r="AO81" i="1"/>
  <c r="AE130" i="1"/>
  <c r="AE134" i="1" s="1"/>
  <c r="U94" i="1"/>
  <c r="K132" i="1"/>
  <c r="O132" i="1"/>
  <c r="S132" i="1"/>
  <c r="S153" i="1" s="1"/>
  <c r="C169" i="1"/>
  <c r="G159" i="1"/>
  <c r="K190" i="1"/>
  <c r="S190" i="1"/>
  <c r="AJ62" i="1"/>
  <c r="AA80" i="1"/>
  <c r="AO80" i="1" s="1"/>
  <c r="U93" i="1"/>
  <c r="H102" i="1"/>
  <c r="H130" i="1" s="1"/>
  <c r="L102" i="1"/>
  <c r="L130" i="1" s="1"/>
  <c r="L132" i="1" s="1"/>
  <c r="P102" i="1"/>
  <c r="P130" i="1" s="1"/>
  <c r="P132" i="1" s="1"/>
  <c r="T102" i="1"/>
  <c r="U101" i="1"/>
  <c r="U106" i="1"/>
  <c r="AI132" i="1"/>
  <c r="O155" i="1"/>
  <c r="U172" i="1"/>
  <c r="U181" i="1"/>
  <c r="J214" i="1"/>
  <c r="R214" i="1"/>
  <c r="U203" i="1"/>
  <c r="AC130" i="1"/>
  <c r="AC132" i="1" s="1"/>
  <c r="AG130" i="1"/>
  <c r="AK130" i="1"/>
  <c r="AK132" i="1" s="1"/>
  <c r="U85" i="1"/>
  <c r="U97" i="1"/>
  <c r="AO97" i="1"/>
  <c r="C102" i="1"/>
  <c r="G102" i="1" s="1"/>
  <c r="G100" i="1"/>
  <c r="U100" i="1" s="1"/>
  <c r="U121" i="1"/>
  <c r="N132" i="1"/>
  <c r="R132" i="1"/>
  <c r="AG132" i="1"/>
  <c r="U161" i="1"/>
  <c r="O190" i="1"/>
  <c r="I214" i="1"/>
  <c r="Q214" i="1"/>
  <c r="U199" i="1"/>
  <c r="Y219" i="1"/>
  <c r="AO125" i="1"/>
  <c r="Y194" i="1"/>
  <c r="G214" i="1"/>
  <c r="K214" i="1"/>
  <c r="K155" i="1" s="1"/>
  <c r="O214" i="1"/>
  <c r="S214" i="1"/>
  <c r="S155" i="1" s="1"/>
  <c r="AD132" i="1"/>
  <c r="AH132" i="1"/>
  <c r="I169" i="1"/>
  <c r="M169" i="1"/>
  <c r="Q169" i="1"/>
  <c r="J189" i="1"/>
  <c r="J190" i="1" s="1"/>
  <c r="N189" i="1"/>
  <c r="N190" i="1" s="1"/>
  <c r="R189" i="1"/>
  <c r="R155" i="1" s="1"/>
  <c r="AA193" i="1"/>
  <c r="AA194" i="1" s="1"/>
  <c r="H214" i="1"/>
  <c r="H155" i="1" s="1"/>
  <c r="L214" i="1"/>
  <c r="P214" i="1"/>
  <c r="P155" i="1" s="1"/>
  <c r="U197" i="1"/>
  <c r="U211" i="1"/>
  <c r="F193" i="1"/>
  <c r="F194" i="1" s="1"/>
  <c r="P171" i="4" l="1"/>
  <c r="P175" i="4" s="1"/>
  <c r="T206" i="3"/>
  <c r="G212" i="3"/>
  <c r="T163" i="3"/>
  <c r="AM138" i="3"/>
  <c r="Z140" i="3"/>
  <c r="T45" i="3"/>
  <c r="T52" i="3" s="1"/>
  <c r="T65" i="3" s="1"/>
  <c r="G52" i="3"/>
  <c r="G65" i="3" s="1"/>
  <c r="G182" i="3"/>
  <c r="T182" i="3" s="1"/>
  <c r="AM33" i="3"/>
  <c r="AL148" i="3"/>
  <c r="AL143" i="3" s="1"/>
  <c r="AL67" i="3"/>
  <c r="AL71" i="3" s="1"/>
  <c r="AL146" i="3" s="1"/>
  <c r="AL147" i="3" s="1"/>
  <c r="M148" i="3"/>
  <c r="AJ148" i="3"/>
  <c r="AJ143" i="3" s="1"/>
  <c r="D148" i="3"/>
  <c r="W148" i="3"/>
  <c r="W67" i="3"/>
  <c r="W71" i="3" s="1"/>
  <c r="W146" i="3" s="1"/>
  <c r="W147" i="3" s="1"/>
  <c r="AI67" i="3"/>
  <c r="AI148" i="3"/>
  <c r="AI143" i="3" s="1"/>
  <c r="N148" i="3"/>
  <c r="N67" i="3"/>
  <c r="G138" i="3"/>
  <c r="G140" i="3" s="1"/>
  <c r="J148" i="3"/>
  <c r="J67" i="3"/>
  <c r="T138" i="3"/>
  <c r="X187" i="3"/>
  <c r="AD148" i="3"/>
  <c r="AD143" i="3" s="1"/>
  <c r="AD67" i="3"/>
  <c r="Q148" i="3"/>
  <c r="I148" i="3"/>
  <c r="L148" i="3"/>
  <c r="L67" i="3"/>
  <c r="P67" i="3"/>
  <c r="P148" i="3"/>
  <c r="AA67" i="3"/>
  <c r="AA148" i="3"/>
  <c r="AA143" i="3" s="1"/>
  <c r="F70" i="3"/>
  <c r="F71" i="3" s="1"/>
  <c r="AH148" i="3"/>
  <c r="AH143" i="3" s="1"/>
  <c r="AH67" i="3"/>
  <c r="AE148" i="3"/>
  <c r="AE143" i="3" s="1"/>
  <c r="AE67" i="3"/>
  <c r="M207" i="3"/>
  <c r="D207" i="3"/>
  <c r="D149" i="3"/>
  <c r="Z52" i="3"/>
  <c r="AM52" i="3" s="1"/>
  <c r="AM45" i="3"/>
  <c r="X71" i="3"/>
  <c r="X70" i="3"/>
  <c r="Z70" i="3" s="1"/>
  <c r="AB148" i="3"/>
  <c r="AB143" i="3" s="1"/>
  <c r="H67" i="3"/>
  <c r="H148" i="3"/>
  <c r="R148" i="3"/>
  <c r="R67" i="3"/>
  <c r="AF148" i="3"/>
  <c r="AF143" i="3" s="1"/>
  <c r="N83" i="2"/>
  <c r="N87" i="2" s="1"/>
  <c r="I83" i="2"/>
  <c r="I87" i="2" s="1"/>
  <c r="K168" i="2"/>
  <c r="K172" i="2" s="1"/>
  <c r="M83" i="2"/>
  <c r="M87" i="2" s="1"/>
  <c r="O83" i="2"/>
  <c r="S51" i="2"/>
  <c r="S73" i="2" s="1"/>
  <c r="M55" i="2"/>
  <c r="G83" i="2"/>
  <c r="G87" i="2" s="1"/>
  <c r="H147" i="2"/>
  <c r="H168" i="2" s="1"/>
  <c r="H172" i="2" s="1"/>
  <c r="H55" i="2"/>
  <c r="H83" i="2" s="1"/>
  <c r="H87" i="2" s="1"/>
  <c r="I51" i="2"/>
  <c r="F145" i="2"/>
  <c r="F168" i="2" s="1"/>
  <c r="F172" i="2" s="1"/>
  <c r="I55" i="2"/>
  <c r="M145" i="2"/>
  <c r="M168" i="2" s="1"/>
  <c r="M172" i="2" s="1"/>
  <c r="O55" i="2"/>
  <c r="S55" i="2" s="1"/>
  <c r="I145" i="2"/>
  <c r="I168" i="2" s="1"/>
  <c r="I172" i="2" s="1"/>
  <c r="D51" i="2"/>
  <c r="D83" i="2" s="1"/>
  <c r="D87" i="2" s="1"/>
  <c r="L55" i="2"/>
  <c r="L83" i="2" s="1"/>
  <c r="L87" i="2" s="1"/>
  <c r="E55" i="2"/>
  <c r="E83" i="2" s="1"/>
  <c r="E87" i="2" s="1"/>
  <c r="F51" i="2"/>
  <c r="F83" i="2" s="1"/>
  <c r="F87" i="2" s="1"/>
  <c r="J51" i="2"/>
  <c r="J83" i="2" s="1"/>
  <c r="J87" i="2" s="1"/>
  <c r="N55" i="2"/>
  <c r="J145" i="2"/>
  <c r="J168" i="2" s="1"/>
  <c r="J172" i="2" s="1"/>
  <c r="K51" i="2"/>
  <c r="K83" i="2" s="1"/>
  <c r="K87" i="2" s="1"/>
  <c r="D55" i="2"/>
  <c r="H132" i="1"/>
  <c r="H154" i="1"/>
  <c r="H134" i="1"/>
  <c r="U159" i="1"/>
  <c r="G169" i="1"/>
  <c r="N155" i="1"/>
  <c r="Q190" i="1"/>
  <c r="Q155" i="1"/>
  <c r="AC134" i="1"/>
  <c r="AC154" i="1"/>
  <c r="C130" i="1"/>
  <c r="U43" i="1"/>
  <c r="AF154" i="1"/>
  <c r="AF134" i="1"/>
  <c r="T127" i="1"/>
  <c r="AN122" i="1"/>
  <c r="T124" i="1"/>
  <c r="D122" i="1"/>
  <c r="X121" i="1"/>
  <c r="T122" i="1"/>
  <c r="D121" i="1"/>
  <c r="T119" i="1"/>
  <c r="T130" i="1" s="1"/>
  <c r="T126" i="1"/>
  <c r="T125" i="1"/>
  <c r="X122" i="1"/>
  <c r="T121" i="1"/>
  <c r="AN121" i="1"/>
  <c r="S60" i="1"/>
  <c r="T52" i="1"/>
  <c r="R134" i="1"/>
  <c r="R154" i="1"/>
  <c r="AM134" i="1"/>
  <c r="AE154" i="1"/>
  <c r="M134" i="1"/>
  <c r="M190" i="1"/>
  <c r="M155" i="1"/>
  <c r="U214" i="1"/>
  <c r="G219" i="1"/>
  <c r="U102" i="1"/>
  <c r="U130" i="1" s="1"/>
  <c r="U132" i="1" s="1"/>
  <c r="AE132" i="1"/>
  <c r="AN130" i="1"/>
  <c r="AN132" i="1" s="1"/>
  <c r="U189" i="1"/>
  <c r="F154" i="1"/>
  <c r="F131" i="1"/>
  <c r="F62" i="1"/>
  <c r="AF62" i="1"/>
  <c r="L154" i="1"/>
  <c r="L134" i="1"/>
  <c r="AB154" i="1"/>
  <c r="AB134" i="1"/>
  <c r="N134" i="1"/>
  <c r="N154" i="1"/>
  <c r="AI154" i="1"/>
  <c r="AI134" i="1"/>
  <c r="AI62" i="1"/>
  <c r="O154" i="1"/>
  <c r="O134" i="1"/>
  <c r="O62" i="1"/>
  <c r="J134" i="1"/>
  <c r="J154" i="1"/>
  <c r="AM154" i="1"/>
  <c r="Y66" i="1"/>
  <c r="Y65" i="1"/>
  <c r="AA65" i="1" s="1"/>
  <c r="I154" i="1"/>
  <c r="I190" i="1"/>
  <c r="I155" i="1"/>
  <c r="AN48" i="1"/>
  <c r="AN60" i="1" s="1"/>
  <c r="T53" i="1"/>
  <c r="D48" i="1"/>
  <c r="D60" i="1" s="1"/>
  <c r="T49" i="1"/>
  <c r="X48" i="1"/>
  <c r="T51" i="1"/>
  <c r="G33" i="1"/>
  <c r="C60" i="1"/>
  <c r="K154" i="1"/>
  <c r="K62" i="1"/>
  <c r="K134" i="1"/>
  <c r="T42" i="1"/>
  <c r="T43" i="1" s="1"/>
  <c r="AL154" i="1"/>
  <c r="AL132" i="1"/>
  <c r="C190" i="1"/>
  <c r="C155" i="1"/>
  <c r="L190" i="1"/>
  <c r="L155" i="1"/>
  <c r="AO83" i="1"/>
  <c r="AA130" i="1"/>
  <c r="T45" i="1"/>
  <c r="AG134" i="1"/>
  <c r="AG154" i="1"/>
  <c r="AG62" i="1"/>
  <c r="G130" i="1"/>
  <c r="G132" i="1" s="1"/>
  <c r="AJ154" i="1"/>
  <c r="AJ134" i="1"/>
  <c r="W60" i="1"/>
  <c r="AA33" i="1"/>
  <c r="X60" i="1"/>
  <c r="X62" i="1" s="1"/>
  <c r="P154" i="1"/>
  <c r="P134" i="1"/>
  <c r="AK134" i="1"/>
  <c r="AK154" i="1"/>
  <c r="G183" i="3" l="1"/>
  <c r="G148" i="3"/>
  <c r="G143" i="3" s="1"/>
  <c r="G67" i="3"/>
  <c r="G71" i="3" s="1"/>
  <c r="G146" i="3" s="1"/>
  <c r="AM140" i="3"/>
  <c r="T140" i="3"/>
  <c r="G147" i="3"/>
  <c r="T148" i="3"/>
  <c r="Z65" i="3"/>
  <c r="G149" i="3"/>
  <c r="O87" i="2"/>
  <c r="O174" i="2"/>
  <c r="AN131" i="1"/>
  <c r="AN62" i="1"/>
  <c r="G60" i="1"/>
  <c r="U33" i="1"/>
  <c r="U60" i="1" s="1"/>
  <c r="W154" i="1"/>
  <c r="W62" i="1"/>
  <c r="AO130" i="1"/>
  <c r="AO132" i="1" s="1"/>
  <c r="AA132" i="1"/>
  <c r="AA153" i="1" s="1"/>
  <c r="T60" i="1"/>
  <c r="C154" i="1"/>
  <c r="C134" i="1"/>
  <c r="C62" i="1"/>
  <c r="C61" i="1"/>
  <c r="C135" i="1" s="1"/>
  <c r="X145" i="1"/>
  <c r="X130" i="1"/>
  <c r="F65" i="1"/>
  <c r="F66" i="1"/>
  <c r="D130" i="1"/>
  <c r="D134" i="1" s="1"/>
  <c r="G155" i="1"/>
  <c r="U169" i="1"/>
  <c r="G190" i="1"/>
  <c r="AA60" i="1"/>
  <c r="AO33" i="1"/>
  <c r="S221" i="1"/>
  <c r="S225" i="1" s="1"/>
  <c r="S154" i="1"/>
  <c r="S134" i="1"/>
  <c r="S62" i="1"/>
  <c r="Z148" i="3" l="1"/>
  <c r="Z143" i="3" s="1"/>
  <c r="AM143" i="3" s="1"/>
  <c r="Z67" i="3"/>
  <c r="Z71" i="3" s="1"/>
  <c r="Z146" i="3" s="1"/>
  <c r="Z147" i="3" s="1"/>
  <c r="AM65" i="3"/>
  <c r="G187" i="3"/>
  <c r="T183" i="3"/>
  <c r="G207" i="3"/>
  <c r="T207" i="3" s="1"/>
  <c r="T208" i="3" s="1"/>
  <c r="AA154" i="1"/>
  <c r="AA134" i="1"/>
  <c r="AA62" i="1"/>
  <c r="AO60" i="1"/>
  <c r="AO131" i="1" s="1"/>
  <c r="U190" i="1"/>
  <c r="G194" i="1"/>
  <c r="U194" i="1" s="1"/>
  <c r="U154" i="1"/>
  <c r="U131" i="1"/>
  <c r="U62" i="1"/>
  <c r="G154" i="1"/>
  <c r="G134" i="1"/>
  <c r="G62" i="1"/>
  <c r="G66" i="1" s="1"/>
  <c r="G152" i="1" s="1"/>
  <c r="G153" i="1" s="1"/>
</calcChain>
</file>

<file path=xl/comments1.xml><?xml version="1.0" encoding="utf-8"?>
<comments xmlns="http://schemas.openxmlformats.org/spreadsheetml/2006/main">
  <authors>
    <author>mbravo</author>
  </authors>
  <commentList>
    <comment ref="S137" authorId="0" shapeId="0">
      <text>
        <r>
          <rPr>
            <b/>
            <sz val="10"/>
            <color indexed="81"/>
            <rFont val="Tahoma"/>
            <family val="2"/>
          </rPr>
          <t>mbravo:</t>
        </r>
        <r>
          <rPr>
            <sz val="10"/>
            <color indexed="81"/>
            <rFont val="Tahoma"/>
            <family val="2"/>
          </rPr>
          <t xml:space="preserve">
Bal in Acc. Dep - Franchises actually belongs to Strct. &amp; Imp Treatment per Dimitry
</t>
        </r>
      </text>
    </comment>
    <comment ref="S149" authorId="0" shapeId="0">
      <text>
        <r>
          <rPr>
            <b/>
            <sz val="10"/>
            <color indexed="81"/>
            <rFont val="Tahoma"/>
            <family val="2"/>
          </rPr>
          <t>mbravo:</t>
        </r>
        <r>
          <rPr>
            <sz val="10"/>
            <color indexed="81"/>
            <rFont val="Tahoma"/>
            <family val="2"/>
          </rPr>
          <t xml:space="preserve">
Bal in Acc. Dep - Franchises actually belongs to Strct. &amp; Imp Treatment per Dimitry
</t>
        </r>
      </text>
    </comment>
    <comment ref="S159" authorId="0" shapeId="0">
      <text>
        <r>
          <rPr>
            <b/>
            <sz val="10"/>
            <color indexed="81"/>
            <rFont val="Tahoma"/>
            <family val="2"/>
          </rPr>
          <t>mbravo:</t>
        </r>
        <r>
          <rPr>
            <sz val="10"/>
            <color indexed="81"/>
            <rFont val="Tahoma"/>
            <family val="2"/>
          </rPr>
          <t xml:space="preserve">
Bal in Acc. Dep - Franchises actually belongs to Strct. &amp; Imp Treatment per Dimitry
</t>
        </r>
      </text>
    </comment>
  </commentList>
</comments>
</file>

<file path=xl/comments2.xml><?xml version="1.0" encoding="utf-8"?>
<comments xmlns="http://schemas.openxmlformats.org/spreadsheetml/2006/main">
  <authors>
    <author>mbravo</author>
  </authors>
  <commentList>
    <comment ref="S137" authorId="0" shapeId="0">
      <text>
        <r>
          <rPr>
            <b/>
            <sz val="10"/>
            <color indexed="81"/>
            <rFont val="Tahoma"/>
            <family val="2"/>
          </rPr>
          <t>mbravo:</t>
        </r>
        <r>
          <rPr>
            <sz val="10"/>
            <color indexed="81"/>
            <rFont val="Tahoma"/>
            <family val="2"/>
          </rPr>
          <t xml:space="preserve">
Bal in Acc. Dep - Franchises actually belongs to Strct. &amp; Imp Treatment per Dimitry
</t>
        </r>
      </text>
    </comment>
    <comment ref="S149" authorId="0" shapeId="0">
      <text>
        <r>
          <rPr>
            <b/>
            <sz val="10"/>
            <color indexed="81"/>
            <rFont val="Tahoma"/>
            <family val="2"/>
          </rPr>
          <t>mbravo:</t>
        </r>
        <r>
          <rPr>
            <sz val="10"/>
            <color indexed="81"/>
            <rFont val="Tahoma"/>
            <family val="2"/>
          </rPr>
          <t xml:space="preserve">
Bal in Acc. Dep - Franchises actually belongs to Strct. &amp; Imp Treatment per Dimitry
</t>
        </r>
      </text>
    </comment>
    <comment ref="S159" authorId="0" shapeId="0">
      <text>
        <r>
          <rPr>
            <b/>
            <sz val="10"/>
            <color indexed="81"/>
            <rFont val="Tahoma"/>
            <family val="2"/>
          </rPr>
          <t>mbravo:</t>
        </r>
        <r>
          <rPr>
            <sz val="10"/>
            <color indexed="81"/>
            <rFont val="Tahoma"/>
            <family val="2"/>
          </rPr>
          <t xml:space="preserve">
Bal in Acc. Dep - Franchises actually belongs to Strct. &amp; Imp Treatment per Dimitry
</t>
        </r>
      </text>
    </comment>
  </commentList>
</comments>
</file>

<file path=xl/comments3.xml><?xml version="1.0" encoding="utf-8"?>
<comments xmlns="http://schemas.openxmlformats.org/spreadsheetml/2006/main">
  <authors>
    <author>mbravo</author>
  </authors>
  <commentList>
    <comment ref="S137" authorId="0" shapeId="0">
      <text>
        <r>
          <rPr>
            <b/>
            <sz val="10"/>
            <color indexed="81"/>
            <rFont val="Tahoma"/>
            <family val="2"/>
          </rPr>
          <t>mbravo:</t>
        </r>
        <r>
          <rPr>
            <sz val="10"/>
            <color indexed="81"/>
            <rFont val="Tahoma"/>
            <family val="2"/>
          </rPr>
          <t xml:space="preserve">
Bal in Acc. Dep - Franchises actually belongs to Strct. &amp; Imp Treatment per Dimitry
</t>
        </r>
      </text>
    </comment>
    <comment ref="S149" authorId="0" shapeId="0">
      <text>
        <r>
          <rPr>
            <b/>
            <sz val="10"/>
            <color indexed="81"/>
            <rFont val="Tahoma"/>
            <family val="2"/>
          </rPr>
          <t>mbravo:</t>
        </r>
        <r>
          <rPr>
            <sz val="10"/>
            <color indexed="81"/>
            <rFont val="Tahoma"/>
            <family val="2"/>
          </rPr>
          <t xml:space="preserve">
Bal in Acc. Dep - Franchises actually belongs to Strct. &amp; Imp Treatment per Dimitry
</t>
        </r>
      </text>
    </comment>
    <comment ref="S159" authorId="0" shapeId="0">
      <text>
        <r>
          <rPr>
            <b/>
            <sz val="10"/>
            <color indexed="81"/>
            <rFont val="Tahoma"/>
            <family val="2"/>
          </rPr>
          <t>mbravo:</t>
        </r>
        <r>
          <rPr>
            <sz val="10"/>
            <color indexed="81"/>
            <rFont val="Tahoma"/>
            <family val="2"/>
          </rPr>
          <t xml:space="preserve">
Bal in Acc. Dep - Franchises actually belongs to Strct. &amp; Imp Treatment per Dimitry
</t>
        </r>
      </text>
    </comment>
  </commentList>
</comments>
</file>

<file path=xl/comments4.xml><?xml version="1.0" encoding="utf-8"?>
<comments xmlns="http://schemas.openxmlformats.org/spreadsheetml/2006/main">
  <authors>
    <author>Cynthia Yapp</author>
    <author>mbravo</author>
  </authors>
  <commentList>
    <comment ref="B28" authorId="0" shapeId="0">
      <text>
        <r>
          <rPr>
            <b/>
            <sz val="9"/>
            <color indexed="81"/>
            <rFont val="Tahoma"/>
            <family val="2"/>
          </rPr>
          <t>Cynthia Yapp:</t>
        </r>
        <r>
          <rPr>
            <sz val="9"/>
            <color indexed="81"/>
            <rFont val="Tahoma"/>
            <family val="2"/>
          </rPr>
          <t xml:space="preserve">
1165?
</t>
        </r>
      </text>
    </comment>
    <comment ref="S140" authorId="1" shapeId="0">
      <text>
        <r>
          <rPr>
            <b/>
            <sz val="10"/>
            <color indexed="81"/>
            <rFont val="Tahoma"/>
            <family val="2"/>
          </rPr>
          <t>mbravo:</t>
        </r>
        <r>
          <rPr>
            <sz val="10"/>
            <color indexed="81"/>
            <rFont val="Tahoma"/>
            <family val="2"/>
          </rPr>
          <t xml:space="preserve">
Bal in Acc. Dep - Franchises actually belongs to Strct. &amp; Imp Treatment per Dimitry
</t>
        </r>
      </text>
    </comment>
    <comment ref="S152" authorId="1" shapeId="0">
      <text>
        <r>
          <rPr>
            <b/>
            <sz val="10"/>
            <color indexed="81"/>
            <rFont val="Tahoma"/>
            <family val="2"/>
          </rPr>
          <t>mbravo:</t>
        </r>
        <r>
          <rPr>
            <sz val="10"/>
            <color indexed="81"/>
            <rFont val="Tahoma"/>
            <family val="2"/>
          </rPr>
          <t xml:space="preserve">
Bal in Acc. Dep - Franchises actually belongs to Strct. &amp; Imp Treatment per Dimitry
</t>
        </r>
      </text>
    </comment>
    <comment ref="S162" authorId="1" shapeId="0">
      <text>
        <r>
          <rPr>
            <b/>
            <sz val="10"/>
            <color indexed="81"/>
            <rFont val="Tahoma"/>
            <family val="2"/>
          </rPr>
          <t>mbravo:</t>
        </r>
        <r>
          <rPr>
            <sz val="10"/>
            <color indexed="81"/>
            <rFont val="Tahoma"/>
            <family val="2"/>
          </rPr>
          <t xml:space="preserve">
Bal in Acc. Dep - Franchises actually belongs to Strct. &amp; Imp Treatment per Dimitry
</t>
        </r>
      </text>
    </comment>
  </commentList>
</comments>
</file>

<file path=xl/comments5.xml><?xml version="1.0" encoding="utf-8"?>
<comments xmlns="http://schemas.openxmlformats.org/spreadsheetml/2006/main">
  <authors>
    <author>mbravo</author>
  </authors>
  <commentList>
    <comment ref="S137" authorId="0" shapeId="0">
      <text>
        <r>
          <rPr>
            <b/>
            <sz val="10"/>
            <color indexed="81"/>
            <rFont val="Tahoma"/>
            <family val="2"/>
          </rPr>
          <t>mbravo:</t>
        </r>
        <r>
          <rPr>
            <sz val="10"/>
            <color indexed="81"/>
            <rFont val="Tahoma"/>
            <family val="2"/>
          </rPr>
          <t xml:space="preserve">
Bal in Acc. Dep - Franchises actually belongs to Strct. &amp; Imp Treatment per Dimitry
</t>
        </r>
      </text>
    </comment>
    <comment ref="S149" authorId="0" shapeId="0">
      <text>
        <r>
          <rPr>
            <b/>
            <sz val="10"/>
            <color indexed="81"/>
            <rFont val="Tahoma"/>
            <family val="2"/>
          </rPr>
          <t>mbravo:</t>
        </r>
        <r>
          <rPr>
            <sz val="10"/>
            <color indexed="81"/>
            <rFont val="Tahoma"/>
            <family val="2"/>
          </rPr>
          <t xml:space="preserve">
Bal in Acc. Dep - Franchises actually belongs to Strct. &amp; Imp Treatment per Dimitry
</t>
        </r>
      </text>
    </comment>
    <comment ref="S159" authorId="0" shapeId="0">
      <text>
        <r>
          <rPr>
            <b/>
            <sz val="10"/>
            <color indexed="81"/>
            <rFont val="Tahoma"/>
            <family val="2"/>
          </rPr>
          <t>mbravo:</t>
        </r>
        <r>
          <rPr>
            <sz val="10"/>
            <color indexed="81"/>
            <rFont val="Tahoma"/>
            <family val="2"/>
          </rPr>
          <t xml:space="preserve">
Bal in Acc. Dep - Franchises actually belongs to Strct. &amp; Imp Treatment per Dimitry
</t>
        </r>
      </text>
    </comment>
  </commentList>
</comments>
</file>

<file path=xl/sharedStrings.xml><?xml version="1.0" encoding="utf-8"?>
<sst xmlns="http://schemas.openxmlformats.org/spreadsheetml/2006/main" count="8812" uniqueCount="971">
  <si>
    <t>WATER - MFR Account No. and Name</t>
  </si>
  <si>
    <t xml:space="preserve">WATER - G/L  Account No. and Name </t>
  </si>
  <si>
    <t>Per Financials 12/31/2014</t>
  </si>
  <si>
    <t>Annual Report 12/31/2014</t>
  </si>
  <si>
    <t>Adjustments to Annual Report</t>
  </si>
  <si>
    <t>COA</t>
  </si>
  <si>
    <t>Adjusted 12/31/2014</t>
  </si>
  <si>
    <t>Annual Report 12/31/2015</t>
  </si>
  <si>
    <t>13 Month Avg</t>
  </si>
  <si>
    <t>Adj to Annual Report</t>
  </si>
  <si>
    <t>Adjusted 12/31/14</t>
  </si>
  <si>
    <t>INTANGIBLE PLANT</t>
  </si>
  <si>
    <t>301.1  Organization</t>
  </si>
  <si>
    <t>1020 Organization</t>
  </si>
  <si>
    <t>1835 Acc Depr - Organization</t>
  </si>
  <si>
    <t>302.1  Franchises</t>
  </si>
  <si>
    <t>1025 Franchises</t>
  </si>
  <si>
    <t>1840 Acc Depr- Franchises</t>
  </si>
  <si>
    <t>339.1  Other Plant &amp; Miscellaneous Equipment</t>
  </si>
  <si>
    <t>SOURCE OF SUPPLY AND PUMPING PLANT</t>
  </si>
  <si>
    <t>303.2  Land &amp; Land Rights</t>
  </si>
  <si>
    <t>1030 Land &amp; Land Rights Pump</t>
  </si>
  <si>
    <t>304.2  Structures &amp; Improvements</t>
  </si>
  <si>
    <t>1050 Struct &amp; Imprv SRC Supply</t>
  </si>
  <si>
    <t>1845 Acc Depr - Struct &amp; Imprv SRC Sply</t>
  </si>
  <si>
    <t>305.2  Collect. &amp; Impound. Reservoirs</t>
  </si>
  <si>
    <t>306.2  Lake, River &amp; Other Intakes</t>
  </si>
  <si>
    <t>307.2  Wells &amp; Springs</t>
  </si>
  <si>
    <t>1080 Wells &amp; Springs</t>
  </si>
  <si>
    <t>1875 Acc Depr Wells &amp; Springs</t>
  </si>
  <si>
    <t>308.2  Infiltration Galleries &amp; Tunnels</t>
  </si>
  <si>
    <t>1085 Infiltration Gallery</t>
  </si>
  <si>
    <t>1880 Acc Depr - Infiltration Gallery</t>
  </si>
  <si>
    <t>309.2  Supply Mains</t>
  </si>
  <si>
    <t>1090 Supply Mains</t>
  </si>
  <si>
    <t>1885 Acc Depr Supply Mains</t>
  </si>
  <si>
    <t>310.2  Power Generation Equipment</t>
  </si>
  <si>
    <t>1095 Power Generation Equip</t>
  </si>
  <si>
    <t>1890 Acc Depr - Power Generation Equp</t>
  </si>
  <si>
    <t>311.2  Pumping Equipment</t>
  </si>
  <si>
    <t>1100 Electric Pump Equip SRC Pump</t>
  </si>
  <si>
    <t>1895 Acc Depr - Elect Pump Equip SRC Pump</t>
  </si>
  <si>
    <t>339.2  Other Plant &amp; Miscellaneous Equipment</t>
  </si>
  <si>
    <t>WATER TREATMENT PLANT</t>
  </si>
  <si>
    <t>303.3  Land &amp; Land Rights</t>
  </si>
  <si>
    <t>1035 L &amp; L Rights WTR Trt</t>
  </si>
  <si>
    <t>304.3  Structures &amp; Improvements</t>
  </si>
  <si>
    <t>1055 Struct &amp; Imprv Wtr Trt Plt</t>
  </si>
  <si>
    <t>1850 Acc Depr - Struct &amp; Imprv WTP</t>
  </si>
  <si>
    <t>311.3  Pumping Equipment</t>
  </si>
  <si>
    <t>1105 Electric Pumping Equipment WTP</t>
  </si>
  <si>
    <t>1900 Acc Depr - Elect Pump Equip WTP</t>
  </si>
  <si>
    <t>320.3  Water Treatment Equipment</t>
  </si>
  <si>
    <t>1115 Water Treatment Equipment</t>
  </si>
  <si>
    <t>1910 Acc Depr - Water Treatment Equip</t>
  </si>
  <si>
    <t>339.3  Other Plant &amp; Miscellaneous Equipment</t>
  </si>
  <si>
    <t>1165 Other Plt&amp;Misc Equip WTP</t>
  </si>
  <si>
    <t>1960 Acc Depr - Oth Plant &amp; Misc WTP</t>
  </si>
  <si>
    <t>TRANSMISSION &amp; DISTRIBUTION PLANT</t>
  </si>
  <si>
    <t>303.4  Land &amp; Land Rights</t>
  </si>
  <si>
    <t>304.4  Structures &amp; Improvements</t>
  </si>
  <si>
    <t>1060 Struct &amp; Improv Trans Dist Plant</t>
  </si>
  <si>
    <t>1855 Struct &amp; Improv Trans Dist Plant</t>
  </si>
  <si>
    <t>311.4 Electric Pump Equip Trans Dist</t>
  </si>
  <si>
    <t>1110 Electric Pump Equip Trans Dist</t>
  </si>
  <si>
    <t>1905 Acc Depr - Elect Pump Equip Tran</t>
  </si>
  <si>
    <t>330.4  Distr. Reservoirs &amp; Standpipes</t>
  </si>
  <si>
    <t>1120 Dist Resv &amp; Standpipes</t>
  </si>
  <si>
    <t>1915 Acc Depr - Dist Resv &amp; Standpipe</t>
  </si>
  <si>
    <t>331.4  Transmission &amp; Distribution Mains</t>
  </si>
  <si>
    <t>1125 Trans &amp; Distr Mains</t>
  </si>
  <si>
    <t>1920 Acc Depr - Trans &amp; Distr Mains</t>
  </si>
  <si>
    <t>333.4  Service Lines</t>
  </si>
  <si>
    <t>1130 Service Lines</t>
  </si>
  <si>
    <t>1925 Acc Depr Service Lines</t>
  </si>
  <si>
    <t>334.4 Meters &amp; Meters Installations</t>
  </si>
  <si>
    <t>1135 Meters</t>
  </si>
  <si>
    <t>1930 Acc Depr - Meters</t>
  </si>
  <si>
    <t>1140 Meter Installations</t>
  </si>
  <si>
    <t>1935 Acc Depr - Meter Installs</t>
  </si>
  <si>
    <t>334.4  Meters &amp; Meter Installations</t>
  </si>
  <si>
    <t>TOTAL</t>
  </si>
  <si>
    <t>335.4  Hydrants</t>
  </si>
  <si>
    <t>1145 Hydrants</t>
  </si>
  <si>
    <t>1940 Acc Depr - Hydrants</t>
  </si>
  <si>
    <t>336.4 Backflow Prevention Devices</t>
  </si>
  <si>
    <t>1150 Backflow Prevention Devices</t>
  </si>
  <si>
    <t>1945 Acc Depr - Backflow Prevent Devc</t>
  </si>
  <si>
    <t>339.4  Other Plant &amp; Miscellaneous Equipment</t>
  </si>
  <si>
    <t>1170 Oth Plt&amp;Misc Equip Trans Dist</t>
  </si>
  <si>
    <t>1965 Acc Depr - Oth Plant &amp; Misc Trans</t>
  </si>
  <si>
    <t>GENERAL PLANT</t>
  </si>
  <si>
    <t>303.5  Land &amp; Land Rights</t>
  </si>
  <si>
    <t>1045 L &amp; L Rights Gen Plt</t>
  </si>
  <si>
    <t>304.5  Structures &amp; Improvements</t>
  </si>
  <si>
    <t>1065 Struct &amp; Imprv Gen Plt</t>
  </si>
  <si>
    <t>1860 Acc Depr - Struct &amp; Imprv Gen Plt</t>
  </si>
  <si>
    <t>1175 Off Struct &amp; Imprv</t>
  </si>
  <si>
    <t>1970 Acc Dept - Office Structure</t>
  </si>
  <si>
    <t>340.5 Office Furn &amp; Equip</t>
  </si>
  <si>
    <t>1180 Office Furniture &amp; Equipment</t>
  </si>
  <si>
    <t>1975 Acc Depr - Office Furn/Eqpt</t>
  </si>
  <si>
    <t>341.5  Transportation Equipment</t>
  </si>
  <si>
    <t>1555 Transportation Equipment</t>
  </si>
  <si>
    <t>2300 Acc Depr Transportation Wtr</t>
  </si>
  <si>
    <t>alloc transp</t>
  </si>
  <si>
    <t>343.5  Tools, Shop &amp; Garage Equipment</t>
  </si>
  <si>
    <t>1190 Tools, Shop &amp; Misc Eqpt</t>
  </si>
  <si>
    <t>1985 Acc Depr - Tool Shop &amp; Misc Eqpt</t>
  </si>
  <si>
    <t>344.5  Laboratory Equipment</t>
  </si>
  <si>
    <t>1195 Laboratory Equipment</t>
  </si>
  <si>
    <t>1990 Acc Depr Laboratory Equipment</t>
  </si>
  <si>
    <t>345.5  Power Operated Equipment</t>
  </si>
  <si>
    <t>1200 Power Operated Equip</t>
  </si>
  <si>
    <t>1995 Acc Depr Power Operated Equip</t>
  </si>
  <si>
    <t>346.5  Communication Equipment</t>
  </si>
  <si>
    <t>1205 Communication Eqpt</t>
  </si>
  <si>
    <t>2000 Acc Depr - Communication Eqpt</t>
  </si>
  <si>
    <t>347.5  Miscellaneous Equipment</t>
  </si>
  <si>
    <t>1210 Misc Equipment</t>
  </si>
  <si>
    <t>2005 Acc Depr Misc Equipment</t>
  </si>
  <si>
    <t>348.5  Other Tangible Plant</t>
  </si>
  <si>
    <t>1215 Water Plant Allocated</t>
  </si>
  <si>
    <t>2010 Acc Depr - Other Tang Plt Water</t>
  </si>
  <si>
    <t>1640 Other Plant</t>
  </si>
  <si>
    <t>1220 Other Tangible Plt Water</t>
  </si>
  <si>
    <t>348. Other Tangible Plant</t>
  </si>
  <si>
    <t xml:space="preserve">Total </t>
  </si>
  <si>
    <t>Total Per Annual Report &amp; MFR</t>
  </si>
  <si>
    <t>Total per Trial Balance</t>
  </si>
  <si>
    <t>Difference  - Allocation to Sewer</t>
  </si>
  <si>
    <t>Annual Report Reconciliation:</t>
  </si>
  <si>
    <t>Plant in Service W-4; F-7</t>
  </si>
  <si>
    <t>Add Back Adjustment for COA Rollback</t>
  </si>
  <si>
    <t>WASTEWATER - MFR Account No. and Name</t>
  </si>
  <si>
    <t xml:space="preserve">WASTEWATER - G/L  Account No. and Name </t>
  </si>
  <si>
    <t xml:space="preserve">WWATER - G/L  Account No. and Name </t>
  </si>
  <si>
    <t>351.1  Organization</t>
  </si>
  <si>
    <t>1245 Organization</t>
  </si>
  <si>
    <t>2030 Acc Depr - Organization</t>
  </si>
  <si>
    <t>352.1  Franchises</t>
  </si>
  <si>
    <t>1250 Franchises</t>
  </si>
  <si>
    <t>2040 Acc Depr Franchises Intang Plt</t>
  </si>
  <si>
    <t>389.1  Other Plant &amp; Misc. Equipment</t>
  </si>
  <si>
    <t>COLLECTION PLANT</t>
  </si>
  <si>
    <t>353.2  Land &amp; Land Rights</t>
  </si>
  <si>
    <t>1265 Land &amp; Land Rights</t>
  </si>
  <si>
    <t>354.2  Structures &amp; Improvements</t>
  </si>
  <si>
    <t>1290 Structure &amp; Imp Coll Plant</t>
  </si>
  <si>
    <t>2050 Acc Depr - Struc/Imprv Coll Plt</t>
  </si>
  <si>
    <t>355.2 Power Gen Equip Coll Plt</t>
  </si>
  <si>
    <t>1320 Power Gen Equip Coll Plt</t>
  </si>
  <si>
    <t>2080 Acc Depr - Pwr Gen Eqp Coll Plt</t>
  </si>
  <si>
    <t>360.2  Collection Sewers - Force</t>
  </si>
  <si>
    <t>1345 Force or Vacuum Mains</t>
  </si>
  <si>
    <t>2105 Acc Depr - Sewer Force Main</t>
  </si>
  <si>
    <t>1350 Sewer Gravity Mains</t>
  </si>
  <si>
    <t>2110 Acc Depr - Sewer Gravity Main</t>
  </si>
  <si>
    <t>1353 Manholes</t>
  </si>
  <si>
    <t>2113 Acc Depr - Manholes</t>
  </si>
  <si>
    <t>361.2  Collection Sewers - Gravity</t>
  </si>
  <si>
    <t>362.2  Special Collecting Structures</t>
  </si>
  <si>
    <t>363.2  Services to Customers</t>
  </si>
  <si>
    <t>1360 Services to Customers</t>
  </si>
  <si>
    <t>2120 Acc Depr - Services to Customers</t>
  </si>
  <si>
    <t>364.2  Flow Measuring Devices</t>
  </si>
  <si>
    <t>1365 Flow Measure Devices</t>
  </si>
  <si>
    <t>2125 Acc Depr - Flow Measure Devices</t>
  </si>
  <si>
    <t>365.2  Flow Measuring Installations</t>
  </si>
  <si>
    <t>389.2  Other Plant &amp; Misc. Equipment</t>
  </si>
  <si>
    <t>1430 Other Plt Collection</t>
  </si>
  <si>
    <t>2190 Acc Depr - Other Plt Collection</t>
  </si>
  <si>
    <t>SYSTEM PUMPING PLANT</t>
  </si>
  <si>
    <t>353.3  Land &amp; Land Rights</t>
  </si>
  <si>
    <t>354.3  Structures &amp; Improvements</t>
  </si>
  <si>
    <t>1295 Struct/Imnprv Pump Plt LS</t>
  </si>
  <si>
    <t>2055 Acc Depr - Struct/Imprv Pump Plt LS</t>
  </si>
  <si>
    <t>370.3  Receiving Wells</t>
  </si>
  <si>
    <t>371.3  Pumping Equipment</t>
  </si>
  <si>
    <t>1380 Pumping Equipment Pump Plt</t>
  </si>
  <si>
    <t>2140 Acc Depr - Pump Eqp Pump Plt</t>
  </si>
  <si>
    <t>389.3  Other Plant &amp; Misc. Equipment</t>
  </si>
  <si>
    <t>1435 Other Plt Pump</t>
  </si>
  <si>
    <t>2195 Acc Depr - Other Plt Pump</t>
  </si>
  <si>
    <t>TREATMENT AND DISPOSAL PLANT</t>
  </si>
  <si>
    <t>353.4  Land &amp; Land Rights</t>
  </si>
  <si>
    <t>354.4 Struct/Imprv Treat Plt</t>
  </si>
  <si>
    <t>1300 Struct/Imprv Treat Pt</t>
  </si>
  <si>
    <t>2060 Acc Depr Struct/Imprv Treat Plt</t>
  </si>
  <si>
    <t>355.4 Power Gen Equip Trt Plt</t>
  </si>
  <si>
    <t>1330 Power Gen Equip Treat Plt</t>
  </si>
  <si>
    <t>2090 Acc Depr - PWR Gen Eqp Trt Plt</t>
  </si>
  <si>
    <t>380.4  Treatment &amp; Disposal Equipment</t>
  </si>
  <si>
    <t>1400 Sewage Treatment Plant</t>
  </si>
  <si>
    <t>2160 Acc Depr - Treat/Disp Eqp Trt Plt</t>
  </si>
  <si>
    <t>1395 Sewer Lagoons</t>
  </si>
  <si>
    <t>2155 Sewer Lagoons</t>
  </si>
  <si>
    <t>381.4  Plant Sewers</t>
  </si>
  <si>
    <t>1410 Plant Sewers Treatment Plant</t>
  </si>
  <si>
    <t>2170 Acc DeprPlant Sewrs Trt Plt</t>
  </si>
  <si>
    <t>382.4  Outfall Sewer Lines</t>
  </si>
  <si>
    <t>1420 Outfall Lines</t>
  </si>
  <si>
    <t>2180 Acc Depr - Outfall Lines</t>
  </si>
  <si>
    <t>389.4  Other Plant &amp; Misc. Equipment</t>
  </si>
  <si>
    <t>1440 Other Plt Treatment</t>
  </si>
  <si>
    <t>2200 Acc Depr - Other Plt Treatment</t>
  </si>
  <si>
    <t>RECLAIMED WATER DISTRIBUTION PLANT</t>
  </si>
  <si>
    <t>353.5  Land &amp; Land Rights</t>
  </si>
  <si>
    <t>1275 Land &amp; Land Rights Reclaim WTP</t>
  </si>
  <si>
    <t>354.3 Struc/Imprv</t>
  </si>
  <si>
    <t>1310 Stuct/Imprv Reclaim Wtr Dis</t>
  </si>
  <si>
    <t>2070 Acc Depr - Struct/Imprv RCLM D</t>
  </si>
  <si>
    <t>371.5 Pumping Equipment Reclaim WTP</t>
  </si>
  <si>
    <t>1385 Pumping Equipment Reclaim WTP</t>
  </si>
  <si>
    <t>2145 Acc Depr - Pump Eqp Rclm WTP</t>
  </si>
  <si>
    <t>371.6 Pumping Equipmnt RCL WTr D</t>
  </si>
  <si>
    <t>1390 Pumping Equipmnt RCL WTr D</t>
  </si>
  <si>
    <t>2150 Acc Depr - Pump Eqp RCLM Dist</t>
  </si>
  <si>
    <t>389.5 Other Plt Reclaim Wtr Trt</t>
  </si>
  <si>
    <t>1445 Other Plt Reclaim Wtr Tr</t>
  </si>
  <si>
    <t>2205 Acc Depr - Other Plt Rclm WTP</t>
  </si>
  <si>
    <t>375.6 Reuse Transmission and Dist System</t>
  </si>
  <si>
    <t>1540 Reuse transmission &amp; Dist Sys</t>
  </si>
  <si>
    <t>2285 Acc Depr - Reuse Trans/Dist Sys</t>
  </si>
  <si>
    <t>374.6 Reuse Dist Reservoirs</t>
  </si>
  <si>
    <t>1535 Reuse Dist Reservoirs</t>
  </si>
  <si>
    <t>2280 Acc Depr Reuse Dist Reservoirs</t>
  </si>
  <si>
    <t>366.6 Reuse Services</t>
  </si>
  <si>
    <t>1525 Reuse Services</t>
  </si>
  <si>
    <t>2270 Acc Depr - Reuse Services</t>
  </si>
  <si>
    <t>367.6 Reuse Mtr Installations</t>
  </si>
  <si>
    <t>1530 Reuse MTR/ Installations</t>
  </si>
  <si>
    <t>2275 Acc Depr - Reuse Mtr/Installs</t>
  </si>
  <si>
    <t>353.7  Land &amp; Land Rights</t>
  </si>
  <si>
    <t xml:space="preserve">1285 Land &amp; Land Rights </t>
  </si>
  <si>
    <t>354.7  Structures &amp; Improvements</t>
  </si>
  <si>
    <t>1315 Struct/Imprv Gen Plt</t>
  </si>
  <si>
    <t>2075 Acc Depr Struct/Imprv Gen Plt</t>
  </si>
  <si>
    <t>1445 Office Struct &amp; Imprv</t>
  </si>
  <si>
    <t>2215 Acc Depr Office Structure</t>
  </si>
  <si>
    <t>Add to structures</t>
  </si>
  <si>
    <t>390.7  Office Furniture &amp; Equipment</t>
  </si>
  <si>
    <t>1460 Office Furn &amp; Equip (Allocated)</t>
  </si>
  <si>
    <t>2220 Acc Depr - Office Furn/Eqpt</t>
  </si>
  <si>
    <t>391.7  Transportation Equipment</t>
  </si>
  <si>
    <t>Allocated</t>
  </si>
  <si>
    <t>391.7  Transportation Equipment Allocated</t>
  </si>
  <si>
    <t>392.7  Stores Equipment</t>
  </si>
  <si>
    <t>1465 Stores Equipment</t>
  </si>
  <si>
    <t>393.7  Tools, Shop &amp; Garage Equipment</t>
  </si>
  <si>
    <t>1470 Tool Shop &amp; Misc Equip</t>
  </si>
  <si>
    <t>2230 Acc Depr - Tool Shop &amp; Misc Eqpt</t>
  </si>
  <si>
    <t>397.4 Laboratory Eqpt</t>
  </si>
  <si>
    <t>1475 Laboratory Eqpt</t>
  </si>
  <si>
    <t>2235 Acc Depr - Laboratory Eqpt</t>
  </si>
  <si>
    <t>395.7  Power Operated Equipment</t>
  </si>
  <si>
    <t>1480 Power Operated Eqpt</t>
  </si>
  <si>
    <t>2240 Acc Depr - Power Operated Eqpt</t>
  </si>
  <si>
    <t>396.7  Communication Equipment</t>
  </si>
  <si>
    <t>1485 Communication Eqpt</t>
  </si>
  <si>
    <t>2245 Acc Depr - Communication Eqpt</t>
  </si>
  <si>
    <t>397.7  Miscellaneous Equipment</t>
  </si>
  <si>
    <t>1490 Misc Equip Sewer</t>
  </si>
  <si>
    <t>2250 Acc Depr - Misc Equip Sewer</t>
  </si>
  <si>
    <t>Tota W&amp; WW per Annual Report</t>
  </si>
  <si>
    <t>Tota W&amp; WW per Trial Balance</t>
  </si>
  <si>
    <t>Per 2015  Ann Rpt</t>
  </si>
  <si>
    <t>Water ERC</t>
  </si>
  <si>
    <t>Sewer ERC / Reuse ERC</t>
  </si>
  <si>
    <t>Total ERC</t>
  </si>
  <si>
    <t>Annual Report Reconciliation</t>
  </si>
  <si>
    <t>Plant in Service S-4; F-7</t>
  </si>
  <si>
    <t>Plant in Service S-6; F-8</t>
  </si>
  <si>
    <t>Difference  - Allocation From Water</t>
  </si>
  <si>
    <t>Difference - Allocation from Water</t>
  </si>
  <si>
    <t>Difference  - Rounding</t>
  </si>
  <si>
    <t>TOTAL UPIS A-18(a)</t>
  </si>
  <si>
    <t>TOTAL ACCUM DEPRECIATION A-18(a)</t>
  </si>
  <si>
    <t>TOTAL Plant in Progress  A-18 (a)</t>
  </si>
  <si>
    <t>Construction Work in Progress</t>
  </si>
  <si>
    <t>WATER</t>
  </si>
  <si>
    <t>1660 Water Plant in Process</t>
  </si>
  <si>
    <t>1661 Water Plant in Process History</t>
  </si>
  <si>
    <t>1665 WIP Cap Time Water Store Tank</t>
  </si>
  <si>
    <t>1666 WIP Interest During Const</t>
  </si>
  <si>
    <t>1667 WIP Engineering</t>
  </si>
  <si>
    <t>1668 WIP Labor/Installation</t>
  </si>
  <si>
    <t>1669 WIP Equipment</t>
  </si>
  <si>
    <t>1670 WIP Material</t>
  </si>
  <si>
    <t>1671 WIP Electrical</t>
  </si>
  <si>
    <t>1672 WIP Piping</t>
  </si>
  <si>
    <t>1699 WIP Transfer to Fixed Assets</t>
  </si>
  <si>
    <t>1655 Water Plant in Process</t>
  </si>
  <si>
    <t>1741 Other Plant in Process History</t>
  </si>
  <si>
    <t>1745 WIP Cap Time Renovation</t>
  </si>
  <si>
    <t>1746 WIP Interest During Constr</t>
  </si>
  <si>
    <t>1748 WIP Equipment</t>
  </si>
  <si>
    <t>1749 WIP Material</t>
  </si>
  <si>
    <t>1752 WIP Contractor/Labor</t>
  </si>
  <si>
    <t>1769 WIP Transfer to Fixed Assets</t>
  </si>
  <si>
    <t>1770 Deferred Plant In Process</t>
  </si>
  <si>
    <t>1771 Deferred Plant In Process History</t>
  </si>
  <si>
    <t>1775 WIP Cap Time Water Tower Paint</t>
  </si>
  <si>
    <t>1776 WIP Interest During Constr</t>
  </si>
  <si>
    <t>1787 WIP Repair</t>
  </si>
  <si>
    <t>1780 WIP Material</t>
  </si>
  <si>
    <t>1782 WIP Contractor/Labor</t>
  </si>
  <si>
    <t>1784 WIP Jet Cleaning</t>
  </si>
  <si>
    <t>1799 WIP Transfer to Fixed Assets</t>
  </si>
  <si>
    <t>1740 Other Plant in Process</t>
  </si>
  <si>
    <t>Total Construction in Progress - Water</t>
  </si>
  <si>
    <t>Plant in Service W-6; F-8</t>
  </si>
  <si>
    <t>Difference - rounding</t>
  </si>
  <si>
    <t>Difference</t>
  </si>
  <si>
    <t>WASTEWATER</t>
  </si>
  <si>
    <t>1700 Sewer Plant in Process</t>
  </si>
  <si>
    <t>1705 WIP Cap time Expand/Mod WWTP</t>
  </si>
  <si>
    <t>1706 WIP Interest During Constr</t>
  </si>
  <si>
    <t>1707 WIP Engineering</t>
  </si>
  <si>
    <t>1708 WIP Labor/Installation</t>
  </si>
  <si>
    <t>1709 WIP Equipment</t>
  </si>
  <si>
    <t>1710 WIP Material</t>
  </si>
  <si>
    <t>1711 WIP Electrical</t>
  </si>
  <si>
    <t>1712 WIP Piping</t>
  </si>
  <si>
    <t>1713 Site Work</t>
  </si>
  <si>
    <t>1715 WIP Building/Blower Mods</t>
  </si>
  <si>
    <t>1719 WIP Foundation</t>
  </si>
  <si>
    <t>1722 WIP Modification/Lift Stn</t>
  </si>
  <si>
    <t>1726 WIP Pumps/Equipment</t>
  </si>
  <si>
    <t>1732 WIP Vegitation/Removal</t>
  </si>
  <si>
    <t>1739 WIP Transfer to Fixed Assets</t>
  </si>
  <si>
    <t>Total Construction in Progress - Wastewater</t>
  </si>
  <si>
    <t>Reuse ERC</t>
  </si>
  <si>
    <t>Cumulative Balances</t>
  </si>
  <si>
    <t>Depr Exp Account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</si>
  <si>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</si>
  <si>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</si>
  <si>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</si>
  <si>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</si>
  <si>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</si>
  <si>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</si>
  <si>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</si>
  <si>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</si>
  <si>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</si>
  <si>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</si>
  <si>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 xml:space="preserve">Nov </t>
  </si>
  <si>
    <t>Dec</t>
  </si>
  <si>
    <t>3011001 Organization</t>
  </si>
  <si>
    <t>4032001</t>
  </si>
  <si>
    <t>x</t>
  </si>
  <si>
    <t>3021002 Franchises</t>
  </si>
  <si>
    <t>3042011 Structures &amp; Improvements SRC Supply</t>
  </si>
  <si>
    <t>3072014 Wells &amp; Springs</t>
  </si>
  <si>
    <t>4032014</t>
  </si>
  <si>
    <t>308.2 Infiltration Gallery</t>
  </si>
  <si>
    <t>309.2 Supply Mains</t>
  </si>
  <si>
    <t>310.2 Power Generation Eqp</t>
  </si>
  <si>
    <t>3113025 Electric Pumping Equipment SRC Pump</t>
  </si>
  <si>
    <t>4032025</t>
  </si>
  <si>
    <t>311.3 Elec Pump Eqp WTP</t>
  </si>
  <si>
    <t>339.3 Oth Olt &amp; Misc Eqp WTP</t>
  </si>
  <si>
    <t>311.4 Elec Pump Eqp Trans Dst</t>
  </si>
  <si>
    <t>3044031 Structures &amp; Improvements (Water Plant)</t>
  </si>
  <si>
    <t>4032031</t>
  </si>
  <si>
    <t>3204032 Water Treatment Equipment</t>
  </si>
  <si>
    <t>4032032</t>
  </si>
  <si>
    <t xml:space="preserve">               Structures &amp; Improvements (T&amp;D Plant)</t>
  </si>
  <si>
    <t>3305042 Distribution Reservoirs and Standpipes</t>
  </si>
  <si>
    <t>4032042</t>
  </si>
  <si>
    <t>3315043 Transmission and Distribution Mains</t>
  </si>
  <si>
    <t>4032043</t>
  </si>
  <si>
    <t>3335045 Service Lines</t>
  </si>
  <si>
    <t>4032045</t>
  </si>
  <si>
    <t>3345046 Meters</t>
  </si>
  <si>
    <t>4032046</t>
  </si>
  <si>
    <t>3345047 Meter Installations</t>
  </si>
  <si>
    <t>4032047</t>
  </si>
  <si>
    <t>3355048 Hydrants</t>
  </si>
  <si>
    <t>4032048</t>
  </si>
  <si>
    <t>336.4 Backflow Prevent Device</t>
  </si>
  <si>
    <t>339.4 Other Plt &amp; Misc Eqp Dist</t>
  </si>
  <si>
    <t>Struct &amp; Imprv Gen Plt</t>
  </si>
  <si>
    <t>3406090 Off Struct &amp; Imprv</t>
  </si>
  <si>
    <t>4032090</t>
  </si>
  <si>
    <t>Off Struct &amp; Imprv Allocated To Sewer</t>
  </si>
  <si>
    <t>TOTAL  Structure &amp; Imprv</t>
  </si>
  <si>
    <t>3406091 Office Furniture &amp; Equipment</t>
  </si>
  <si>
    <t>4032091</t>
  </si>
  <si>
    <t xml:space="preserve">390.7 Computer </t>
  </si>
  <si>
    <t>TOTAL Office Furn &amp; Equip</t>
  </si>
  <si>
    <t>Alloc x</t>
  </si>
  <si>
    <t>391.7 Transportation</t>
  </si>
  <si>
    <t>Transportation Allocated to Sewer</t>
  </si>
  <si>
    <t>to sewer</t>
  </si>
  <si>
    <t>3466094 Tools, Shop &amp; Miscellaneous Equipment</t>
  </si>
  <si>
    <t>4032094</t>
  </si>
  <si>
    <t>Tools, Shop &amp; Misc. Equip  Allocated to Sewer</t>
  </si>
  <si>
    <t>3446095 Laboratory Equipment</t>
  </si>
  <si>
    <t>4032095</t>
  </si>
  <si>
    <t>Laboratory Equipment Allocated to Sewer</t>
  </si>
  <si>
    <t>345 Power Operated Equipment</t>
  </si>
  <si>
    <t>Power Operated  Equipment Allocated to Sewer</t>
  </si>
  <si>
    <t>3466097 Communication Eqpt</t>
  </si>
  <si>
    <t>4032097</t>
  </si>
  <si>
    <t>Communication Eqpt Allocated to Sewer</t>
  </si>
  <si>
    <t>347.5 Misc Equipment</t>
  </si>
  <si>
    <t>Misc Equipment Allocated to Sewer</t>
  </si>
  <si>
    <t>Other Tangible Plant Water</t>
  </si>
  <si>
    <t>3486050 Water Plant Allocated</t>
  </si>
  <si>
    <t>TOTAL DEPRECIATION EXPENSE - WATER</t>
  </si>
  <si>
    <t>Amortization Expense CIAC Water</t>
  </si>
  <si>
    <t xml:space="preserve"> </t>
  </si>
  <si>
    <t>Total Depreciation Expense, Net</t>
  </si>
  <si>
    <t>3511001 Organization</t>
  </si>
  <si>
    <t>4033001</t>
  </si>
  <si>
    <t>352.1 Franchises Intang Plt</t>
  </si>
  <si>
    <t>3602007 Force or Vacuum Mains</t>
  </si>
  <si>
    <t>4033007</t>
  </si>
  <si>
    <t>50.928% reassigned to 6725 under new coding</t>
  </si>
  <si>
    <t>3612008 Sewer Mains</t>
  </si>
  <si>
    <t>4033008</t>
  </si>
  <si>
    <t>3612010 Manholes</t>
  </si>
  <si>
    <t>4033010</t>
  </si>
  <si>
    <t>3602006 Sewage Service Lines</t>
  </si>
  <si>
    <t>4033006</t>
  </si>
  <si>
    <t>3542011 Struct / Imprv Pump</t>
  </si>
  <si>
    <t>4033011</t>
  </si>
  <si>
    <t>354.2 Struct/Imprv Coll Plt</t>
  </si>
  <si>
    <t>354.5 Struct Imprv Gen Plt</t>
  </si>
  <si>
    <t>4033003</t>
  </si>
  <si>
    <t>Off Struct &amp; Imprv Allocated From Water</t>
  </si>
  <si>
    <t>No</t>
  </si>
  <si>
    <t>364.2 Flow Measure Devices</t>
  </si>
  <si>
    <t>3859.2 Other Plt Collection</t>
  </si>
  <si>
    <t>371.3 Pump Equip Pump Plt</t>
  </si>
  <si>
    <t>389.3 Other Plant Pump</t>
  </si>
  <si>
    <t>355.4 Power Gen Equip Treat</t>
  </si>
  <si>
    <t>380.4 Treatment &amp; Disp. Equipment</t>
  </si>
  <si>
    <t>380.4 Treat Eq Trt Plt</t>
  </si>
  <si>
    <t>3804004 Sewer Lagoons</t>
  </si>
  <si>
    <t>4033004</t>
  </si>
  <si>
    <t>381 Plant Sewers Trtmt Plt</t>
  </si>
  <si>
    <t>389.4 Other Plt Treatment</t>
  </si>
  <si>
    <t>3824009 Outfall Lines</t>
  </si>
  <si>
    <t>4033009</t>
  </si>
  <si>
    <t>Struct/Imprv Rclm Dist</t>
  </si>
  <si>
    <t>3752008 Reuse Transmission &amp; Dist Sys</t>
  </si>
  <si>
    <t>4037008</t>
  </si>
  <si>
    <t>389.5 Pump Eqp Rclm WTP</t>
  </si>
  <si>
    <t>Pump Eqp RCLM WTR Dist Plt</t>
  </si>
  <si>
    <t>389.5 Other Plt Rclm Wtr Trt</t>
  </si>
  <si>
    <t>367.6 Reuse Mtr/Installations</t>
  </si>
  <si>
    <t>Pre-</t>
  </si>
  <si>
    <t>Allocation</t>
  </si>
  <si>
    <t>3907091 Office Furniture &amp; Equipment</t>
  </si>
  <si>
    <t>4033091</t>
  </si>
  <si>
    <t>Office Furniture</t>
  </si>
  <si>
    <t>Computer</t>
  </si>
  <si>
    <t xml:space="preserve">Transportation </t>
  </si>
  <si>
    <t>393.7 Tool Shop &amp; Misc Eqpt</t>
  </si>
  <si>
    <t>Tools, Shop &amp; Misc. Equip  Allocated from Water</t>
  </si>
  <si>
    <t>394.7 Laboratory Eqpt</t>
  </si>
  <si>
    <t>Laboratory Eqpt Allocated from Water</t>
  </si>
  <si>
    <t>395.7 Power Operated Eqpt</t>
  </si>
  <si>
    <t>396.7 Communication Eqpt</t>
  </si>
  <si>
    <t>Communication Eqpt Allocated from Water</t>
  </si>
  <si>
    <t>397.7 Misc Equip Sewer</t>
  </si>
  <si>
    <t>Misc Equip Allocated from Water</t>
  </si>
  <si>
    <t>398.7 Other Tang Plt Sewer</t>
  </si>
  <si>
    <t>TOTAL DEPRECIATION EXPENSE - WASTEWATER</t>
  </si>
  <si>
    <t>Amortization Expense CIAC Sewer</t>
  </si>
  <si>
    <t xml:space="preserve">TOTAL DEPRECIATION EXPENSE </t>
  </si>
  <si>
    <t>Acct #</t>
  </si>
  <si>
    <t>Per Financials 12/9/2014</t>
  </si>
  <si>
    <t>Adjusted 12/9/2014</t>
  </si>
  <si>
    <t>1575 Desktop computer WTR</t>
  </si>
  <si>
    <t>2315 Acc Depr Desktop Computer Wtr</t>
  </si>
  <si>
    <t>1580 Mainframe Computer Wtr</t>
  </si>
  <si>
    <t>2320 Acc Depr - Mainframie Comp Wtr</t>
  </si>
  <si>
    <t>1585 Mini Computers WTR</t>
  </si>
  <si>
    <t>2325 Acc Depr Mini Comp Wtr</t>
  </si>
  <si>
    <t>1590 Comp Sys Cost WTR</t>
  </si>
  <si>
    <t>2330 Comp Sys Amortization Wtr</t>
  </si>
  <si>
    <t>1595 Micro Sys Cost Wtr</t>
  </si>
  <si>
    <t>2335 Micro Sys Amortization Wtr</t>
  </si>
  <si>
    <t>TOTAL UTILITY PLANT IN SERVICE - WATER Per G/L</t>
  </si>
  <si>
    <t>TOTAL ACCUMULATED DEPRECIATION - WATER Per G/L</t>
  </si>
  <si>
    <t>TOTAL UTILITY PLANT IN SERVICE - WATER ADJUSTED</t>
  </si>
  <si>
    <t>TOTAL ACCUMULATED DEPRECIATION -WATER Adjusted</t>
  </si>
  <si>
    <t>Difference - Allocation to Sewer</t>
  </si>
  <si>
    <t xml:space="preserve">SEWER - G/L  Account No. and Name </t>
  </si>
  <si>
    <t>1355  Special Collecting Structures</t>
  </si>
  <si>
    <t>2115 ACC DEPR-SPECIAL COLL STRCTR</t>
  </si>
  <si>
    <t>1375 Receiving Wells</t>
  </si>
  <si>
    <t>1270 Land &amp; Land Rights Trtmnt Plt</t>
  </si>
  <si>
    <t>2155 Accum Depr Treat/Disp Equ Lagoon</t>
  </si>
  <si>
    <t>1410  Plant Sewers</t>
  </si>
  <si>
    <t>380.6 Treat/Disp Equip RCL WTP</t>
  </si>
  <si>
    <t>1405 TREAT/DISP EQUIP RCL WTP</t>
  </si>
  <si>
    <t>2165 ACC DEPR-TREAT/DISP EQP RWTP'</t>
  </si>
  <si>
    <t>381.6 Plant Sewers Reclaim WTP</t>
  </si>
  <si>
    <t>1415 Plant Sewers Reclaim WTP</t>
  </si>
  <si>
    <t>2175 Plant Sewers Reclaim WTP</t>
  </si>
  <si>
    <t>1455 Office Struct &amp; Imprv</t>
  </si>
  <si>
    <t>1460 Office Furniture &amp; Equipment</t>
  </si>
  <si>
    <t>398 Other Tangible Plt Sewer</t>
  </si>
  <si>
    <t>1500 Other Tangible Plt Sewer</t>
  </si>
  <si>
    <t>2255 Acc Depr - Other Tangible Plt Sewer</t>
  </si>
  <si>
    <t>398 Sewer Plant Allocated</t>
  </si>
  <si>
    <t>1495 Sewer Plant Allocated</t>
  </si>
  <si>
    <t>TOTAL UTILITY PLANT IN SERVICE</t>
  </si>
  <si>
    <t>TOTAL ACCUMULATED DEPRECIATION</t>
  </si>
  <si>
    <t>TOTAL UTILITY PLANT IN SERVICE - WASTEWATER ADJUSTED</t>
  </si>
  <si>
    <t>TOTAL ACCUM DEPRECIATION -WASTEWATER  Adjusted</t>
  </si>
  <si>
    <t>TOTAL PER TB</t>
  </si>
  <si>
    <t>Per TB</t>
  </si>
  <si>
    <t>Per A-6</t>
  </si>
  <si>
    <t>Per A-10</t>
  </si>
  <si>
    <t>1783 WIP - GROUTING/SEALING</t>
  </si>
  <si>
    <t>Annu</t>
  </si>
  <si>
    <t>Plan</t>
  </si>
  <si>
    <t>Diff</t>
  </si>
  <si>
    <t>1717 WIP Construction</t>
  </si>
  <si>
    <t>1720 Installation of Plant</t>
  </si>
  <si>
    <t>Combined Total</t>
  </si>
  <si>
    <t>DEPREC-SPECIAL COLL STRUCTURES</t>
  </si>
  <si>
    <t>DEPREC-TREAT/DISP EQUIP LAGOON</t>
  </si>
  <si>
    <t>DEPREC-PLANT SEWERS RCLM WTP</t>
  </si>
  <si>
    <t>COLUMN NUMBERS</t>
  </si>
  <si>
    <t>OBJECT #</t>
  </si>
  <si>
    <t>COA 13 Avg Adj</t>
  </si>
  <si>
    <t>Average</t>
  </si>
  <si>
    <t>COA Details - DNU</t>
  </si>
  <si>
    <t>allocate per ERCs</t>
  </si>
  <si>
    <t>Revised by FS; P73 omitted</t>
  </si>
  <si>
    <t>1355 Special Coll Structures</t>
  </si>
  <si>
    <t>1355 Acc Depr - Special Coll Structures</t>
  </si>
  <si>
    <t>2135 Acc Depr - Receiving Wells</t>
  </si>
  <si>
    <t>2155 Acc Depr - Treat/Disp Eqp Lagoon</t>
  </si>
  <si>
    <t>1410 Plant Sewers Treat Plt</t>
  </si>
  <si>
    <t>1305 Struct/Imprv Reclaim WTP</t>
  </si>
  <si>
    <t>1305 Acc Depr - Struct/Imprv Reclaim WTP</t>
  </si>
  <si>
    <t>GENE</t>
  </si>
  <si>
    <t xml:space="preserve">1455 OfficeStruct &amp; Improv </t>
  </si>
  <si>
    <t>Values check total</t>
  </si>
  <si>
    <t>TOTAL W + S</t>
  </si>
  <si>
    <t>A18a</t>
  </si>
  <si>
    <t>1673 WIP Material</t>
  </si>
  <si>
    <t>1687 WIP - TANK/COST OF</t>
  </si>
  <si>
    <t>1783 WIP Grouting / Sealing</t>
  </si>
  <si>
    <t>TB</t>
  </si>
  <si>
    <t>1718 WIP Draining Plant</t>
  </si>
  <si>
    <t>1720 WIP</t>
  </si>
  <si>
    <t>TOTAL CWIP</t>
  </si>
  <si>
    <t>DIFF</t>
  </si>
  <si>
    <t>USED BY "IncomeAccountsAllocationPerAR ", "CommonPlant_Per AR"</t>
  </si>
  <si>
    <t>COA Details</t>
  </si>
  <si>
    <t>COAS - DNU</t>
  </si>
  <si>
    <t>s/b</t>
  </si>
  <si>
    <t>Computer Allocated to Sewer</t>
  </si>
  <si>
    <t>389.2 Other Plt Collection</t>
  </si>
  <si>
    <t>362.2 DEPREC- Special Coll Structures</t>
  </si>
  <si>
    <t>370.3 DEPREC-RECEIVING WELLS</t>
  </si>
  <si>
    <t>380.4 Treat/Disp Equip Lagoon</t>
  </si>
  <si>
    <t>354.5 Struct/Improv Rclm WTP</t>
  </si>
  <si>
    <t>Computer - allocated from water (6920)</t>
  </si>
  <si>
    <t>391.7 Transportation (6905)</t>
  </si>
  <si>
    <t>Transportation Allocated from Water</t>
  </si>
  <si>
    <t>Water</t>
  </si>
  <si>
    <t>Sewer</t>
  </si>
  <si>
    <t>TOTAL FROM 12 Month IS UC</t>
  </si>
  <si>
    <t>LAKE PLACID                                             WATER - MFR Account No. and Name</t>
  </si>
  <si>
    <t>Per Annual Report 12/31/2014</t>
  </si>
  <si>
    <t>Per Annual Report 12/31/2015</t>
  </si>
  <si>
    <t>TOTAL UTILITY PLANT IN SERVICE - WATER   per G/L ck</t>
  </si>
  <si>
    <t>Revised Per AR Report</t>
  </si>
  <si>
    <t>1270 L &amp; L Rights Trt Plt</t>
  </si>
  <si>
    <t>1460 Office Furniture &amp; Equipment (Alloc)</t>
  </si>
  <si>
    <t>1555  Transportation Equip (Allocated)</t>
  </si>
  <si>
    <t>398.7  Other Tangible Plant</t>
  </si>
  <si>
    <t>1500  Other Tangible Plant</t>
  </si>
  <si>
    <t>2255  Other Tangible Plant</t>
  </si>
  <si>
    <t>TOTAL UTILITY PLANT IN SERVICE - WASTEWATER G/L</t>
  </si>
  <si>
    <t>TOTAL UTILITY PLANT IN SERVICE - W&amp;WW</t>
  </si>
  <si>
    <t>TOTAL ACCUM. DEPRECIATION - W&amp;WW</t>
  </si>
  <si>
    <t>TOTAL UTILITY PLANT IN SERVICE - WASTEWATER per G/L ck</t>
  </si>
  <si>
    <t>LAKE PLACID</t>
  </si>
  <si>
    <t>alloc. To sewer</t>
  </si>
  <si>
    <t>*</t>
  </si>
  <si>
    <t>*-</t>
  </si>
  <si>
    <t>alloc. From Water</t>
  </si>
  <si>
    <t>Alloc. Fr water</t>
  </si>
  <si>
    <t>2155 Acc Depr - Treat/Disp Eqp Trt Plt</t>
  </si>
  <si>
    <t>2255 Acc Depr - Other Tangible Plt</t>
  </si>
  <si>
    <t>1740 is a formula and there is no 1740 act on the TB</t>
  </si>
  <si>
    <t>370.3 Receiving Wells</t>
  </si>
  <si>
    <t>PAA Acquisition Adustment - Water</t>
  </si>
  <si>
    <t>PAA Acquisition Adustment - Sewer</t>
  </si>
  <si>
    <t>COA 13 MO AVG</t>
  </si>
  <si>
    <t>Adjusted balance</t>
  </si>
  <si>
    <t>13 month average</t>
  </si>
  <si>
    <t>342.5 Stores Equipment</t>
  </si>
  <si>
    <t>2035 Acc Depr - Organization</t>
  </si>
  <si>
    <t>380.4  TREAT/DISP EQUIP LAGOON</t>
  </si>
  <si>
    <t>354.6 Stuct/Imprv Reclaim Wtr Dis</t>
  </si>
  <si>
    <t>1305 Stuct/Imprv Reclaim Wtr Dis</t>
  </si>
  <si>
    <t>354.6 Stuct/Imprv Reclaim WTP</t>
  </si>
  <si>
    <t>1310 Stuct/Imprv Reclaim WTP</t>
  </si>
  <si>
    <t>380.6 Treatment Equip Reclaim Wtr</t>
  </si>
  <si>
    <t>1405 Treatment Equip Reclaim Wtr</t>
  </si>
  <si>
    <t>389.7 Other Tangible Plant</t>
  </si>
  <si>
    <t>398.7 Other Tangible Plant Sewer</t>
  </si>
  <si>
    <t>398.7 Sewer Plant Allocated</t>
  </si>
  <si>
    <t>1673 Site Work</t>
  </si>
  <si>
    <t>1674 Building Addition</t>
  </si>
  <si>
    <t>1679 Land/Lease</t>
  </si>
  <si>
    <t>1683 Pumps/Equipment</t>
  </si>
  <si>
    <t>1687 Tank/Cost of</t>
  </si>
  <si>
    <t>1730 Survey</t>
  </si>
  <si>
    <t>1753 Architect/Designer</t>
  </si>
  <si>
    <t>Did not use, included on the  12 Month IS UC tab</t>
  </si>
  <si>
    <t>A</t>
  </si>
  <si>
    <t>B</t>
  </si>
  <si>
    <t>C</t>
  </si>
  <si>
    <t>wrong acct no., see 2 lines down</t>
  </si>
  <si>
    <t>380.5 DEPREC-TREAT/DISP EQ RC</t>
  </si>
  <si>
    <t>1285 Land &amp; Land Rights</t>
  </si>
  <si>
    <t>Per A6a</t>
  </si>
  <si>
    <t>Per A12a</t>
  </si>
  <si>
    <t>1781 WIP Site Work</t>
  </si>
  <si>
    <t>390.7 Computer (6920)</t>
  </si>
  <si>
    <t>DEPREC-TREAT/DISP EQ RCLM WTP</t>
  </si>
  <si>
    <t xml:space="preserve">Adjusted  AR 12/31/2014 </t>
  </si>
  <si>
    <t>TOTAL UTILITY PLANT IN SERVICE - WATER Per G/L ck</t>
  </si>
  <si>
    <t>TOTAL ACCUMULATED DEPRECIATION -WATER ck</t>
  </si>
  <si>
    <t>Revised</t>
  </si>
  <si>
    <t>391.7 Transportation Equipment</t>
  </si>
  <si>
    <t>TOTAL UTILITY PLANT IN SERVICE - WASTEWATER G/L ck</t>
  </si>
  <si>
    <t>special allocation or just wrong?</t>
  </si>
  <si>
    <t>Special Collecting Structure</t>
  </si>
  <si>
    <t>?</t>
  </si>
  <si>
    <t>Total W/S</t>
  </si>
  <si>
    <t>361.2 Sewer Gravity Mains</t>
  </si>
  <si>
    <t>2155 ACC DEPR-TREAT/DISP EQP LAGOON</t>
  </si>
  <si>
    <t>354.5 Struc/Imprv</t>
  </si>
  <si>
    <t>From TB</t>
  </si>
  <si>
    <t>From A-10</t>
  </si>
  <si>
    <t>Was N/A</t>
  </si>
  <si>
    <t>3703 Receiving Wells</t>
  </si>
  <si>
    <t>354.5 Struct/Imprv Rclm Dist</t>
  </si>
  <si>
    <t>Total per TB</t>
  </si>
  <si>
    <t>354.6 Struc/Imprv</t>
  </si>
  <si>
    <t>TOTAL UTILITY PLANT IN SERVICE - SEWER Per G/L</t>
  </si>
  <si>
    <t>TOTAL UTILITY PLANT IN SERVICE - Per G/L</t>
  </si>
  <si>
    <t>Per T/B</t>
  </si>
  <si>
    <t>Office Structure</t>
  </si>
  <si>
    <t>from water</t>
  </si>
  <si>
    <t>353.6 Land &amp; Land Rights</t>
  </si>
  <si>
    <t>371.6 Pumping Equipment Reclaim WTP</t>
  </si>
  <si>
    <t>389.6 Other Plt Reclaim Wtr Trt</t>
  </si>
  <si>
    <t>389.6 OTHER PLT RECLAIM WTR DIST</t>
  </si>
  <si>
    <t>1450 OTHER PLT RECLAIM WTR DIST</t>
  </si>
  <si>
    <t>2210 Acc Depr - OTHER PLT RCLM DIST</t>
  </si>
  <si>
    <t>354.7  Office Struct &amp; Imprv</t>
  </si>
  <si>
    <t>389.5 Other Plt Rclm Wtr Dist</t>
  </si>
  <si>
    <t>TOTAL ALL, NET</t>
  </si>
  <si>
    <t>Utilities, Inc. of Florida - RECONCILIATION OF TRIAL BALANCE PLANT AND ACCUMULATED DEPRECIATION ACCOUNTS TO NARUC ACCOUNTS - SEMINOLE COUNTY</t>
  </si>
  <si>
    <t>DNU</t>
  </si>
  <si>
    <t>Object Account</t>
  </si>
  <si>
    <t>13-Month Average</t>
  </si>
  <si>
    <t>3011000/1001 Organization</t>
  </si>
  <si>
    <t>1083001 / 1083010 Acc Dep Organization- 3011001</t>
  </si>
  <si>
    <t>1083002 Acc Dep Franchises</t>
  </si>
  <si>
    <t>3391088 Other Plant &amp; Misc Equip Intangible Plant</t>
  </si>
  <si>
    <t>1083088 Acc Dep - Oth Plant &amp; Miscell Intangibles</t>
  </si>
  <si>
    <t>3033020 Land &amp; Land Rights Pump</t>
  </si>
  <si>
    <t>Land - Not Applicable</t>
  </si>
  <si>
    <t>3042011/3043021 Structures &amp; Imp (Source Plant)</t>
  </si>
  <si>
    <t>1083011/1083021 Accumulated Depreciation - 3042011</t>
  </si>
  <si>
    <t>3052012 Collecting Reservoirs</t>
  </si>
  <si>
    <t>1083012 Acc Dep - Collecting Reservoirs</t>
  </si>
  <si>
    <t>Lake, River, Other Intake</t>
  </si>
  <si>
    <t>Acc Dep Lake, River Oth Intake</t>
  </si>
  <si>
    <t>1083014 Acc Dep  Wells &amp; Springs- 3072014</t>
  </si>
  <si>
    <t>Infiltration Gallery</t>
  </si>
  <si>
    <t>Acc Dep Infiltration Galllery</t>
  </si>
  <si>
    <t>Supply Mains 3090000</t>
  </si>
  <si>
    <t>Acc Dep - Supply Mains</t>
  </si>
  <si>
    <t>Power Generation Equipment</t>
  </si>
  <si>
    <t>Acc Dep - Power Generation Equipment</t>
  </si>
  <si>
    <t>Electric Pumping Equipment Src Pump</t>
  </si>
  <si>
    <t>1083025 Acc Dep - Electric Pumping Equip S of S 3113025</t>
  </si>
  <si>
    <t>Other Plt &amp; Misc Equip Source of Supply</t>
  </si>
  <si>
    <t>Acc Dep - Oth Plant &amp; Miscell Source of Supply</t>
  </si>
  <si>
    <t>3034030/3036050 Land &amp; Land Rights Wtr Treat</t>
  </si>
  <si>
    <t>1083031 Acc Dep Str &amp; Imp WTP - 10131</t>
  </si>
  <si>
    <t>310.3 Power Generation Equipment</t>
  </si>
  <si>
    <t>311.3 Electric Pumping Equipment - WTP</t>
  </si>
  <si>
    <t>3113025/3113026 Electric Pumping Equipment - WTP</t>
  </si>
  <si>
    <t>1083026 Acc Dep - Electric Pumping Equip WTP</t>
  </si>
  <si>
    <t>1083032 Acc Dep - Water Treatment Equipment 3204032</t>
  </si>
  <si>
    <t>Other Plt &amp; Misc Equip WTP</t>
  </si>
  <si>
    <t>Acc Dep - Oth Plant &amp; Miscell WTP</t>
  </si>
  <si>
    <t>3035040 Land &amp; Land Rights Trans Dist</t>
  </si>
  <si>
    <t>Struct &amp; Improv Transm Dist Plant</t>
  </si>
  <si>
    <t>Acc Dep Str &amp; Imp Trns Dst</t>
  </si>
  <si>
    <t>311.4 Electric Pumping Equipment - WTP</t>
  </si>
  <si>
    <t>Electric Pumping Equipment Trans Dist</t>
  </si>
  <si>
    <t>Acc Dep - Electric Pumping Equip T &amp; D</t>
  </si>
  <si>
    <t>1083042 Acc Dep - Dist Resv &amp; Standpipes 3305042</t>
  </si>
  <si>
    <t>3315043/3315044 Transmission and Distribution Mains</t>
  </si>
  <si>
    <t>1083043 / 1083044 Acc Dep - T &amp; D  Mains - 3315043</t>
  </si>
  <si>
    <t>333.4  Services</t>
  </si>
  <si>
    <t>1083045 Acc Dep - T &amp; D Services 3335045</t>
  </si>
  <si>
    <t>1083046 Acc Dep - T &amp; D Meters 3345046</t>
  </si>
  <si>
    <t>1083047 Acc Dep - T &amp; D Meter Installation 3355047</t>
  </si>
  <si>
    <t>1083048 Acc Dep - T &amp; D Hydrants 3355048</t>
  </si>
  <si>
    <t>Backflow Prevention Devices</t>
  </si>
  <si>
    <t>Acc Dep - T &amp; D Backflow Prevention Devices</t>
  </si>
  <si>
    <t>Other Plt &amp; Misc Equip Trans &amp; Dist</t>
  </si>
  <si>
    <t>Acc Dep - Oth Plant &amp; Miscellaenous Equip T &amp; D</t>
  </si>
  <si>
    <t>3036010/3036089 Land &amp; Land Rights Gen Plant</t>
  </si>
  <si>
    <t>3537002 Land &amp; Land Rights General Plant- See Sewer</t>
  </si>
  <si>
    <t>Structures &amp; Improvements General Plant - WATER ONLY</t>
  </si>
  <si>
    <t>Acc Dep Str &amp; Imp Gen Plant - WATER ONLY</t>
  </si>
  <si>
    <t>304.5  Structures &amp; Improvements - WATER</t>
  </si>
  <si>
    <t>3406090 Office Structures &amp; Improvements - COMMON</t>
  </si>
  <si>
    <t>1083090 Acc Dep - Office Structure - COMMON</t>
  </si>
  <si>
    <t>304.5  Structures &amp; Improvements - COMMON</t>
  </si>
  <si>
    <t>1083091 Acc Dep - Office Furn &amp; Equip 3406091</t>
  </si>
  <si>
    <t>1084091 Acc Dep - Office Furniture /Equip</t>
  </si>
  <si>
    <t>3406000/6050,6051,6100 Desktop Comp Wtr, Allocated</t>
  </si>
  <si>
    <t>1081000/1050/1051/3098 Acc Dep Computer Water/Alloc</t>
  </si>
  <si>
    <t>3406010 MAINFRAME COMPUTER WTR</t>
  </si>
  <si>
    <t>1081010 Acc Dep - Mainframe Computer Water</t>
  </si>
  <si>
    <t>3406020 MINI COMPUTERS WTR</t>
  </si>
  <si>
    <t>1081020 Acc Dep - Mini Comp Water</t>
  </si>
  <si>
    <t>3406110 COMP SYS COST WTR</t>
  </si>
  <si>
    <t>3406150 Acc Dep - Computer Sys Amortization Water</t>
  </si>
  <si>
    <t>3406120 MICRO SYS COST WTR</t>
  </si>
  <si>
    <t>3406160 Acc Dep - Micro System Amortization Water</t>
  </si>
  <si>
    <t>DESKTOP COMPUTER SWR</t>
  </si>
  <si>
    <t>1081000 Acc Dep - Desktop Computer Sewer</t>
  </si>
  <si>
    <t>MAINFRAME COMPUTER SWR</t>
  </si>
  <si>
    <t>1081010 Acc Dep - Mainframe Computer Sewer</t>
  </si>
  <si>
    <t>MINI COMPUTERS SWR</t>
  </si>
  <si>
    <t>1081020 Acc Dep - Mini Comp Sewer</t>
  </si>
  <si>
    <t>COMP SYS COST SWR</t>
  </si>
  <si>
    <t>3406150 Comp System Amortization - Sewer</t>
  </si>
  <si>
    <t>MICRO SYS COST SWR</t>
  </si>
  <si>
    <t>3406160 Micro Syst Amortization Sewer</t>
  </si>
  <si>
    <t>340.5  Office Furniture &amp; Equipment</t>
  </si>
  <si>
    <t>3917000/7050/7051Transp Equip Wtr/Allocated</t>
  </si>
  <si>
    <t>1082000/2050/2051 Acc Dep Transp. Water/Alloc</t>
  </si>
  <si>
    <t>Transportation Equipment Sewer</t>
  </si>
  <si>
    <t>1082000 Acc Dep Transp Equipment Sewer</t>
  </si>
  <si>
    <t>Stores Equipment</t>
  </si>
  <si>
    <t>Acc Dep - Stores Equipment</t>
  </si>
  <si>
    <t>342.5  Stores Equipment</t>
  </si>
  <si>
    <t>1083094 Acc Dep - Tools, Shop &amp; Garage Equip 3466094</t>
  </si>
  <si>
    <t>3937094 Tools, Shop &amp; Miscellaneous Equipment</t>
  </si>
  <si>
    <t>1084094 Acc Dep - Tools, Shop &amp; Garage Equip</t>
  </si>
  <si>
    <t>3446080/3446095 Laboratory Equipment</t>
  </si>
  <si>
    <t>1083095 Acc Dep - Laboratory Equipment</t>
  </si>
  <si>
    <t>3947095 Laboratory Equipment</t>
  </si>
  <si>
    <t>1084095 Acc Dep - Laboratory Equipment</t>
  </si>
  <si>
    <t>Power Operated Equipment</t>
  </si>
  <si>
    <t>Acc Dep - Power Operated Equipment</t>
  </si>
  <si>
    <t>3466093/3466097 Communication Equipment</t>
  </si>
  <si>
    <t>1083093 / 1083097 Acc Dep - Communication Equipment</t>
  </si>
  <si>
    <t>3967097 Communication Eqpt</t>
  </si>
  <si>
    <t>1084097 Acc Dep Communication Equipment</t>
  </si>
  <si>
    <t>Miscellaneous Equipment</t>
  </si>
  <si>
    <t xml:space="preserve">Acc Dep - Miscellaneous Equipment </t>
  </si>
  <si>
    <t>3975000 Misc Equip Sewer</t>
  </si>
  <si>
    <t>Acc Dep - Miscellaneous Equipment Sewer</t>
  </si>
  <si>
    <t>3486050/3486096 Water Plant Allocated</t>
  </si>
  <si>
    <t>1083050/1083096/1083080 Acc Dep - Other Tangible Plt Water</t>
  </si>
  <si>
    <t>3486098 Other Tangible Plant Water</t>
  </si>
  <si>
    <t>Other Plant</t>
  </si>
  <si>
    <t>TOTAL UTILITY PLANT IN SERVICE PER THIS SCHEDULE (ROUNDED)</t>
  </si>
  <si>
    <t>TOTAL ACC DEPRECIATION PER THIS SCHEDULE</t>
  </si>
  <si>
    <t>TOTAL UTILITY PLANT IN SERVICE PER 13 month BS (NOT ROUNDED)</t>
  </si>
  <si>
    <t>TOTAL ACC DEPRECIATION PER 13 month BS</t>
  </si>
  <si>
    <t>DIFFERENCE</t>
  </si>
  <si>
    <t>3511000/3511001 Organization</t>
  </si>
  <si>
    <t>1084000/1084001 Acc Dep - 3511001</t>
  </si>
  <si>
    <t>Acc Depr - Organization</t>
  </si>
  <si>
    <t>3521020 Franchises Intangible Plant</t>
  </si>
  <si>
    <t>1084020 Acc Dep Franchises Intang Plt 3521020</t>
  </si>
  <si>
    <t>Acc Dep - Other Plant</t>
  </si>
  <si>
    <t>Land &amp; Land Rights Coll Plt</t>
  </si>
  <si>
    <t>Struct/Imprv Coll Plt</t>
  </si>
  <si>
    <t>Acc Dep Struct &amp; Impr Collection Plant</t>
  </si>
  <si>
    <t>355.2 Power Generation Equipment</t>
  </si>
  <si>
    <t>3550000 Power Generation Equipment - Collection Plt</t>
  </si>
  <si>
    <t>Acc Dep Power Gen Equip Collection Plant</t>
  </si>
  <si>
    <t>3602006/3602007 Force or Vacuum Mains</t>
  </si>
  <si>
    <t>1084006/1084007 Acc Dep Force Mains/Svc Lines- 3602007</t>
  </si>
  <si>
    <t>1084008 Acc Dep Gravity Mains/Manholes - 3612008</t>
  </si>
  <si>
    <t>1084010 Acc Dep Manholes - 3612010</t>
  </si>
  <si>
    <t>Special Collecting Structures</t>
  </si>
  <si>
    <t>Accum Dep Special Collecting Structures</t>
  </si>
  <si>
    <t>3602006 Sewage Service Lines (with FM, must Adj.)</t>
  </si>
  <si>
    <t>1084006 Acc Dep Serv to Cust. - 3602006 (with FM, must Adj.)</t>
  </si>
  <si>
    <t>Flow Measuring Devices</t>
  </si>
  <si>
    <t>Accum Dep Flow Measuring Devices</t>
  </si>
  <si>
    <t>Flow Measuring Installations</t>
  </si>
  <si>
    <t>Accum Dep Flow Measuring Installations</t>
  </si>
  <si>
    <t>Other Plt Collection</t>
  </si>
  <si>
    <t>Accum Dep - Other Plant Collection</t>
  </si>
  <si>
    <t>3542011 Structures &amp; Improvements Pumping Plant LS</t>
  </si>
  <si>
    <t>1084011 Acc Dep Struct &amp; Impr Pump Plant LS - 3542011</t>
  </si>
  <si>
    <t>355.3 Power Generation Equipment Pumpling Plant</t>
  </si>
  <si>
    <t>Power Gen Equip Pump Plt</t>
  </si>
  <si>
    <t>Acc Dep Power Gen Equip Pumping Plant</t>
  </si>
  <si>
    <t>3703000 Receiving Wells</t>
  </si>
  <si>
    <t>Acc Dep Receiving Wells</t>
  </si>
  <si>
    <t>3710000 Lift Stations</t>
  </si>
  <si>
    <t>Acc Depr - Pump Eqp Pump Plt</t>
  </si>
  <si>
    <t>Other Plt Pump</t>
  </si>
  <si>
    <t>Acc Depr - Other Pump Plt</t>
  </si>
  <si>
    <t>Land &amp; Land Rights Treatment Plant</t>
  </si>
  <si>
    <t>Structures &amp; Improvements Treatment Plant</t>
  </si>
  <si>
    <t>Acc Dep Structures &amp; Impr. Treatment Plant</t>
  </si>
  <si>
    <t>354.4  Structures &amp; Improvements</t>
  </si>
  <si>
    <t>355.4 Power Generation Equipment - Treatment Plant</t>
  </si>
  <si>
    <t>Power Gen Equip Treat Plt</t>
  </si>
  <si>
    <t>Acc Dep Power Gen Equip Treatment Plant</t>
  </si>
  <si>
    <t>3804005 Sewage Treatment Plant</t>
  </si>
  <si>
    <t>1084005 Acc Dep Treatment &amp; Disposal Equip - 267004.06</t>
  </si>
  <si>
    <t>1084004 Acc Dep - Treatment &amp; Disposal Lagoon 3804004</t>
  </si>
  <si>
    <t>Plant Sewers Trtmt Plt</t>
  </si>
  <si>
    <t>Acc Dep- Plant Sewers Treatment Plant</t>
  </si>
  <si>
    <t>1084009 Acc Dep - 3824009</t>
  </si>
  <si>
    <t>Other Plt Treatment</t>
  </si>
  <si>
    <t>Acc Dep Other Plt Treatment</t>
  </si>
  <si>
    <t>RECLAIMED WATER TREATMENT PLANT</t>
  </si>
  <si>
    <t>353.5 Land &amp; Land Rights</t>
  </si>
  <si>
    <t>Land &amp; Land Rights - Reclaimed WTP</t>
  </si>
  <si>
    <t>354.5 Structures &amp; Improvements</t>
  </si>
  <si>
    <t>Struct/Imprv Reclaim WTP</t>
  </si>
  <si>
    <t>Acc Dep Structures &amp; Impr. Reclaimed Treatment Plant</t>
  </si>
  <si>
    <t>355.5 Power Generation Equipment</t>
  </si>
  <si>
    <t>Power Gen Equip Reclaim WTP</t>
  </si>
  <si>
    <t>Acc Dep Power Gen Equip Reclaimed Treatment Plant</t>
  </si>
  <si>
    <t>371.5 Pumping Equipment</t>
  </si>
  <si>
    <t>Pumping Equipment Reclaim WTP</t>
  </si>
  <si>
    <t>Acc Dep Pumping Equipment Reclaim WTP</t>
  </si>
  <si>
    <t>374.5 Reuse Distribution Revervoirs</t>
  </si>
  <si>
    <t>3745042 Reuse Dist Reservoirs</t>
  </si>
  <si>
    <t>1085042 Accu Dep Reuse Dist Reservoirs</t>
  </si>
  <si>
    <t>380.5 Treatment &amp; Disposal Equipment</t>
  </si>
  <si>
    <t>Treat/Disp Equip Rcl WTP</t>
  </si>
  <si>
    <t>Acc Depr Treat/Disp Equip Rcl WTP</t>
  </si>
  <si>
    <t>381.5 Plant Sewers</t>
  </si>
  <si>
    <t>Plant Sewers Reclaim WTP</t>
  </si>
  <si>
    <t>Acc Depr Plant Sewers Reclaim</t>
  </si>
  <si>
    <t>389.5 Other Plant &amp; Misc. Equipment</t>
  </si>
  <si>
    <t>Other Plt Reclaim Wtr Trt</t>
  </si>
  <si>
    <t>Accu Dep Other Plt Reclaim Wtr Trt</t>
  </si>
  <si>
    <t>352.6  Franchises</t>
  </si>
  <si>
    <t>Franchises - Reclaim Wtr Dist Plt</t>
  </si>
  <si>
    <t>Acc Dep Franchise Reclaim Water Dist</t>
  </si>
  <si>
    <t>Land &amp; Land Rights - Rcl Dst Plt</t>
  </si>
  <si>
    <t>354.6  Structures &amp; Improvements</t>
  </si>
  <si>
    <t>3547012 Struct/Imprv Reclaim Wtr Dist Plt</t>
  </si>
  <si>
    <t>1084012 Acc Dep Struct &amp; Impr. Reclaimed Distribution Plant</t>
  </si>
  <si>
    <t>355.6 Power Generation Equipment</t>
  </si>
  <si>
    <t>Power Gen Equip Reclaim Wtr Dist</t>
  </si>
  <si>
    <t>Acc Dep Power Gen Equip Reclaimed Distribution Plant</t>
  </si>
  <si>
    <t>3662006 Reuse Services</t>
  </si>
  <si>
    <t>1085006 Accum Dep Reuse Services</t>
  </si>
  <si>
    <t>367.6 Reuse Meters &amp; Meter Installations</t>
  </si>
  <si>
    <t>3675046 Reuse Mtr/Installations</t>
  </si>
  <si>
    <t>1085046 Accum Dep Reuse Mtr/Installations</t>
  </si>
  <si>
    <t>371.6 Pumping Equipment</t>
  </si>
  <si>
    <t>Pumping Equipment Reclaim Wtr Dist</t>
  </si>
  <si>
    <t>Accum Dep - Pumping Equipment Reclaim Wtr Dist</t>
  </si>
  <si>
    <t>375.6 Reuse Transmission &amp; Distribution System</t>
  </si>
  <si>
    <t xml:space="preserve">1085008 Accum Depr - Reuse Transm &amp; Dist </t>
  </si>
  <si>
    <t>389.6 Other Plant &amp; Miscellaneous Equipment</t>
  </si>
  <si>
    <t>Accum Depr - Other Plt Reclaim Wtr Trt</t>
  </si>
  <si>
    <t xml:space="preserve">3537002 Land &amp; Land Rights GeN Pt </t>
  </si>
  <si>
    <t xml:space="preserve">3547003/3547021 Struct &amp; Imp Gen Pt </t>
  </si>
  <si>
    <t>1084003 /4021/4050/4051/4096 Acc Dep Struc &amp; Imp Gen Pt</t>
  </si>
  <si>
    <t>3907090 Office Struc &amp; Imprv</t>
  </si>
  <si>
    <t>1084090 Acc Dep Office Structures Sewer (See Water 2215)</t>
  </si>
  <si>
    <t>354.7  Structures &amp; Improvement</t>
  </si>
  <si>
    <t>3511000 Sewer Plant</t>
  </si>
  <si>
    <t>3907091 Office Furniture &amp; Equipment (See Water 1460)</t>
  </si>
  <si>
    <t>1084091Acc Dep - 3907091 (See Water 2220)</t>
  </si>
  <si>
    <t>DESKTOP COMPUTER SWR (See Water 1605)</t>
  </si>
  <si>
    <t>Accum Dep DESKTOP COMPUTER SWR (See Water 2345)</t>
  </si>
  <si>
    <t>MAINFRAME COMPUTER SWR (See Water 1610)</t>
  </si>
  <si>
    <t>Accum Dep MAINFRAME COMPUTER SWR (See Water 2350)</t>
  </si>
  <si>
    <t>MINI COMPUTERS SWR (See Water 1615)</t>
  </si>
  <si>
    <t>Accum Dep MINI COMPUTERS SWR (See Water 2355)</t>
  </si>
  <si>
    <t>COMP SYS COST SWR (See Water 1620)</t>
  </si>
  <si>
    <t>Accum Dep COMP SYS COST SWR (See Water 2360)</t>
  </si>
  <si>
    <t>MICRO SYS COST SWR (See Water 1625)</t>
  </si>
  <si>
    <t>Accum Dep MICRO SYS COST SWR (See Water 2365)</t>
  </si>
  <si>
    <t>Transportation Equipment Sewer (See Water 1560)</t>
  </si>
  <si>
    <t>1082000 Acc Dep - Transportation (See Water 2305)</t>
  </si>
  <si>
    <t>3917000/7050/7051 Transp Equip Water/Allocated (See Water 1555)</t>
  </si>
  <si>
    <t>1082000/2050/2051 Acc Dep - Transportation (See Water 2300)</t>
  </si>
  <si>
    <t>Stores Equipment (See Water 1465)</t>
  </si>
  <si>
    <t>Accum Dep Stores Equipment (See Water 2225)</t>
  </si>
  <si>
    <t>3937094 Tools, Shop &amp; Misc Eqpt (See Water 1470)</t>
  </si>
  <si>
    <t>1084094 Acc Dep Tools, Shop&amp;Garage Equip (See Water 2230)</t>
  </si>
  <si>
    <t>394.7  Laboratory Equipment</t>
  </si>
  <si>
    <t>3947095 Laboratory Equipment (See Water 1475)</t>
  </si>
  <si>
    <t>1084095 Acc Dep - Laboratory Equipment (See Water 2235)</t>
  </si>
  <si>
    <t>Power Operated Equip (See Water 1480)</t>
  </si>
  <si>
    <t>Accum Dep Power Operated Equip (See Water 2240)</t>
  </si>
  <si>
    <t>3967097 Communication Eqpt (See Water 1485)</t>
  </si>
  <si>
    <t>Accum Dep Communication Eqpt (See Water 2245)</t>
  </si>
  <si>
    <t>3975000 Misc Equip Sewer (See Water 1490)</t>
  </si>
  <si>
    <t>Accum Dep Misc Equip Sewer (See Water 2250)</t>
  </si>
  <si>
    <t>Other Plt Tangible</t>
  </si>
  <si>
    <t>Accum Depr- Other Plt Tangible</t>
  </si>
  <si>
    <t>3547050/3547051/3547096 Sewer Plt Allocated/Undist</t>
  </si>
  <si>
    <t>3985000 Other Tangible Plt Sewer</t>
  </si>
  <si>
    <t>1083096 Acc Dep - Other Tangible Plant - Sewer</t>
  </si>
  <si>
    <t>3486000 Other Plant</t>
  </si>
  <si>
    <t>Utilities, Inc. of Florida - RECONCILIATION OF TRIAL BALANCE PLANT AND ACCUMULATED DEPRECIATION ACCOUNTS TO NARUC ACCOUNTS - PINELLAS COUNTY</t>
  </si>
  <si>
    <t>1084000/1084001 Acc Dep - 3511001 (Sewer - TO BE ADJUSTED)</t>
  </si>
  <si>
    <t>301.1 Organization</t>
  </si>
  <si>
    <t>3537002 Land &amp; Land Rights General Plant</t>
  </si>
  <si>
    <t>Structures &amp; Improvements General Plant</t>
  </si>
  <si>
    <t>Acc Dep Str &amp; Imp Gen Plant</t>
  </si>
  <si>
    <t>3406090 Office Structures &amp; Improvements</t>
  </si>
  <si>
    <t>1083090 Acc Dep - Office Structure</t>
  </si>
  <si>
    <t>3547003/3547021 Struct &amp; Imp General Plant</t>
  </si>
  <si>
    <t>1084090 Accum Dep Office Structures</t>
  </si>
  <si>
    <t>3406000/6050,6051,6100 Desktop Comp Wtr, AllocatedESKTOP COMPUTER WTR</t>
  </si>
  <si>
    <t>ROUNDING</t>
  </si>
  <si>
    <t>3547050/3547051/3547096 Sewer Plt Allocated/Undist (To be adjusted)</t>
  </si>
  <si>
    <t>TOTAL UTILITY PLANT IN SERVICE PER 13 month BS</t>
  </si>
  <si>
    <t>1084000/1084001 Acc Dep - 3511001 (See Water 2030)</t>
  </si>
  <si>
    <t xml:space="preserve">353.7  Land &amp; Land Rights </t>
  </si>
  <si>
    <t>3537002 Land&amp;Land Rights Gen Plt (See Water 1285)</t>
  </si>
  <si>
    <t>3547003/3547021 Struct&amp;Imp Gen Plt (See Wtr 1315)</t>
  </si>
  <si>
    <t>1084003/4021/4050/4051/4096 Acc Dep St&amp;Imp Gen Pt (See W 2075)</t>
  </si>
  <si>
    <t>3907090 Office Struc &amp; Imprv (See Water - 1455)</t>
  </si>
  <si>
    <t>3547050/3547051/3547096 Sewer Plt Allocated/Undist (See Water 1495)</t>
  </si>
  <si>
    <t>Utilities, Inc. of Florida - RECONCILIATION OF TRIAL BALANCE PLANT AND ACCUMULATED DEPRECIATION ACCOUNTS TO NARUC ACCOUNTS - ORANGE COUNTY</t>
  </si>
  <si>
    <t>Utilities, Inc. of Florida - RECONCILIATION OF TRIAL BALANCE PLANT AND ACCUMULATED DEPRECIATION ACCOUNTS TO NARUC ACCOUNTS - PASCO COUNTY</t>
  </si>
  <si>
    <t>3537002 Land &amp; Land Rights - General Plant (Sewer)</t>
  </si>
  <si>
    <t>3547003/3547021 Struct &amp; Imp General Plant (Sewer)</t>
  </si>
  <si>
    <t>1084003 /4021/4050/4051/4096 Acc Dep Struc &amp; Imp Gen Pt Sewer</t>
  </si>
  <si>
    <t>3907090 Office Struc &amp; Imprv (sewer)</t>
  </si>
  <si>
    <t>1084090 Accum Dep Office Structures - Sewer</t>
  </si>
  <si>
    <t>Dec-10</t>
  </si>
  <si>
    <t>Jan-11</t>
  </si>
  <si>
    <t>Feb-11</t>
  </si>
  <si>
    <t>Mar-11</t>
  </si>
  <si>
    <t>April-11</t>
  </si>
  <si>
    <t>May-11</t>
  </si>
  <si>
    <t>June-11</t>
  </si>
  <si>
    <t>July-11</t>
  </si>
  <si>
    <t>Aug-11</t>
  </si>
  <si>
    <t>Sept-11</t>
  </si>
  <si>
    <t>Oct-11</t>
  </si>
  <si>
    <t>Nov-11</t>
  </si>
  <si>
    <t>Dec-11</t>
  </si>
  <si>
    <t>3537002 Land &amp; Land Rights Gen Pt (See Water 1285)</t>
  </si>
  <si>
    <t xml:space="preserve">1084003 /4021/4050/4051/4096 Acc Dep Struc &amp; Imp Gen Pt </t>
  </si>
  <si>
    <t xml:space="preserve">3907090 Office Struc &amp; Imprv </t>
  </si>
  <si>
    <t xml:space="preserve">1084090 Acc Dep Office Structures Sewer </t>
  </si>
  <si>
    <t>Utilities, Inc. of Florida - RECONCILIATION OF TRIAL BALANCE PLANT AND ACCUMULATED DEPRECIATION ACCOUNTS TO NARUC ACCOUNTS - Marion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</si>
</sst>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_(* #,##0.0000_);_(* \(#,##0.0000\);_(* &quot;-&quot;??_);_(@_)"/>
    <numFmt numFmtId="166" formatCode="#,##0.0_);\(#,##0.0\)"/>
    <numFmt numFmtId="167" formatCode="0_);\(0\)"/>
    <numFmt numFmtId="168" formatCode="0.00000%"/>
    <numFmt numFmtId="169" formatCode="_(* #,##0_);_(* \(#,##0\);_(* &quot;-&quot;??_);_(@_)"/>
    <numFmt numFmtId="170" formatCode="_(* #,##0.000000_);_(* \(#,##0.000000\);_(* &quot;-&quot;??_);_(@_)"/>
    <numFmt numFmtId="171" formatCode="0.0000%"/>
    <numFmt numFmtId="172" formatCode="_(* #,##0.0000_);_(* \(#,##0.0000\);_(* &quot;-&quot;_);_(@_)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b/>
      <sz val="9"/>
      <name val="Calibri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i/>
      <sz val="8"/>
      <name val="Arial"/>
      <family val="2"/>
    </font>
    <font>
      <sz val="9"/>
      <name val="Calibri"/>
      <family val="2"/>
    </font>
    <font>
      <u/>
      <sz val="9"/>
      <name val="Calibri"/>
      <family val="2"/>
    </font>
    <font>
      <sz val="9"/>
      <color theme="1"/>
      <name val="Calibri"/>
      <family val="2"/>
      <scheme val="minor"/>
    </font>
    <font>
      <sz val="8"/>
      <color rgb="FFFF0000"/>
      <name val="Arial"/>
      <family val="2"/>
    </font>
    <font>
      <sz val="8"/>
      <color rgb="FFC00000"/>
      <name val="Arial"/>
      <family val="2"/>
    </font>
    <font>
      <sz val="9"/>
      <color rgb="FFC00000"/>
      <name val="Calibri"/>
      <family val="2"/>
    </font>
    <font>
      <sz val="9"/>
      <color rgb="FFFF0000"/>
      <name val="Calibri"/>
      <family val="2"/>
    </font>
    <font>
      <sz val="9"/>
      <name val="Arial"/>
      <family val="2"/>
    </font>
    <font>
      <b/>
      <sz val="10"/>
      <name val="Calibri"/>
      <family val="2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</font>
    <font>
      <sz val="8"/>
      <color rgb="FF00B0F0"/>
      <name val="Arial"/>
      <family val="2"/>
    </font>
    <font>
      <sz val="8"/>
      <color theme="4"/>
      <name val="Arial"/>
      <family val="2"/>
    </font>
    <font>
      <sz val="9"/>
      <color theme="4"/>
      <name val="Calibri"/>
      <family val="2"/>
    </font>
    <font>
      <sz val="9"/>
      <color theme="4"/>
      <name val="Calibri"/>
      <family val="2"/>
      <scheme val="minor"/>
    </font>
    <font>
      <u val="singleAccounting"/>
      <sz val="8"/>
      <name val="Arial"/>
      <family val="2"/>
    </font>
    <font>
      <b/>
      <u/>
      <sz val="9"/>
      <color theme="1"/>
      <name val="Calibri"/>
      <family val="2"/>
    </font>
    <font>
      <sz val="11"/>
      <color indexed="8"/>
      <name val="Calibri"/>
      <family val="2"/>
    </font>
    <font>
      <sz val="10"/>
      <color indexed="8"/>
      <name val="Times"/>
      <family val="1"/>
    </font>
    <font>
      <strike/>
      <sz val="8"/>
      <name val="Arial"/>
      <family val="2"/>
    </font>
    <font>
      <sz val="9"/>
      <name val="Calibri"/>
      <family val="2"/>
      <scheme val="minor"/>
    </font>
    <font>
      <u/>
      <sz val="8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7"/>
      <name val="Arial"/>
      <family val="2"/>
    </font>
    <font>
      <b/>
      <u/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u val="singleAccounting"/>
      <sz val="8"/>
      <name val="Calibri"/>
      <family val="2"/>
      <scheme val="minor"/>
    </font>
    <font>
      <u/>
      <sz val="8"/>
      <name val="Calibri"/>
      <family val="2"/>
      <scheme val="minor"/>
    </font>
    <font>
      <sz val="8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Dashed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609">
    <xf numFmtId="0" fontId="0" fillId="0" borderId="0" xfId="0"/>
    <xf numFmtId="39" fontId="3" fillId="0" borderId="1" xfId="3" applyNumberFormat="1" applyFont="1" applyBorder="1" applyAlignment="1">
      <alignment horizontal="center" wrapText="1"/>
    </xf>
    <xf numFmtId="164" fontId="4" fillId="0" borderId="1" xfId="4" applyNumberFormat="1" applyFont="1" applyFill="1" applyBorder="1" applyAlignment="1">
      <alignment horizontal="center" wrapText="1"/>
    </xf>
    <xf numFmtId="164" fontId="4" fillId="0" borderId="1" xfId="4" applyNumberFormat="1" applyFont="1" applyFill="1" applyBorder="1" applyAlignment="1">
      <alignment horizontal="center"/>
    </xf>
    <xf numFmtId="39" fontId="5" fillId="0" borderId="0" xfId="3" quotePrefix="1" applyNumberFormat="1" applyFont="1" applyBorder="1" applyAlignment="1">
      <alignment horizontal="center"/>
    </xf>
    <xf numFmtId="39" fontId="3" fillId="0" borderId="2" xfId="3" applyNumberFormat="1" applyFont="1" applyBorder="1" applyAlignment="1">
      <alignment horizontal="center" wrapText="1"/>
    </xf>
    <xf numFmtId="39" fontId="5" fillId="0" borderId="0" xfId="3" quotePrefix="1" applyNumberFormat="1" applyFont="1" applyFill="1" applyBorder="1" applyAlignment="1">
      <alignment horizontal="center"/>
    </xf>
    <xf numFmtId="39" fontId="5" fillId="0" borderId="0" xfId="3" applyNumberFormat="1" applyFont="1" applyBorder="1"/>
    <xf numFmtId="39" fontId="3" fillId="0" borderId="0" xfId="3" applyNumberFormat="1" applyFont="1" applyBorder="1"/>
    <xf numFmtId="39" fontId="5" fillId="0" borderId="0" xfId="3" applyNumberFormat="1" applyFont="1" applyBorder="1" applyAlignment="1">
      <alignment wrapText="1"/>
    </xf>
    <xf numFmtId="43" fontId="5" fillId="0" borderId="0" xfId="3" applyNumberFormat="1" applyFont="1" applyFill="1" applyBorder="1"/>
    <xf numFmtId="39" fontId="5" fillId="0" borderId="0" xfId="3" applyNumberFormat="1" applyFont="1" applyFill="1" applyBorder="1"/>
    <xf numFmtId="39" fontId="5" fillId="0" borderId="0" xfId="3" applyNumberFormat="1" applyFont="1" applyFill="1" applyBorder="1" applyAlignment="1">
      <alignment wrapText="1"/>
    </xf>
    <xf numFmtId="39" fontId="3" fillId="0" borderId="0" xfId="3" applyNumberFormat="1" applyFont="1" applyFill="1" applyBorder="1"/>
    <xf numFmtId="43" fontId="5" fillId="2" borderId="0" xfId="3" applyNumberFormat="1" applyFont="1" applyFill="1" applyBorder="1"/>
    <xf numFmtId="43" fontId="5" fillId="3" borderId="0" xfId="3" applyNumberFormat="1" applyFont="1" applyFill="1" applyBorder="1"/>
    <xf numFmtId="43" fontId="5" fillId="0" borderId="2" xfId="3" applyNumberFormat="1" applyFont="1" applyFill="1" applyBorder="1"/>
    <xf numFmtId="39" fontId="5" fillId="0" borderId="0" xfId="3" applyNumberFormat="1" applyFont="1" applyBorder="1" applyAlignment="1">
      <alignment horizontal="right"/>
    </xf>
    <xf numFmtId="39" fontId="3" fillId="0" borderId="0" xfId="3" applyNumberFormat="1" applyFont="1" applyBorder="1" applyAlignment="1">
      <alignment horizontal="center" wrapText="1"/>
    </xf>
    <xf numFmtId="43" fontId="5" fillId="0" borderId="3" xfId="3" applyNumberFormat="1" applyFont="1" applyFill="1" applyBorder="1"/>
    <xf numFmtId="39" fontId="3" fillId="0" borderId="0" xfId="3" applyNumberFormat="1" applyFont="1" applyBorder="1" applyAlignment="1">
      <alignment horizontal="center"/>
    </xf>
    <xf numFmtId="39" fontId="5" fillId="0" borderId="3" xfId="3" applyNumberFormat="1" applyFont="1" applyBorder="1"/>
    <xf numFmtId="39" fontId="5" fillId="0" borderId="0" xfId="3" applyNumberFormat="1" applyFont="1" applyFill="1" applyBorder="1" applyAlignment="1">
      <alignment horizontal="right"/>
    </xf>
    <xf numFmtId="39" fontId="6" fillId="0" borderId="0" xfId="3" applyNumberFormat="1" applyFont="1" applyFill="1" applyBorder="1"/>
    <xf numFmtId="39" fontId="3" fillId="0" borderId="0" xfId="3" applyNumberFormat="1" applyFont="1" applyFill="1" applyBorder="1" applyAlignment="1">
      <alignment horizontal="center"/>
    </xf>
    <xf numFmtId="39" fontId="5" fillId="4" borderId="0" xfId="3" applyNumberFormat="1" applyFont="1" applyFill="1" applyBorder="1" applyAlignment="1">
      <alignment wrapText="1"/>
    </xf>
    <xf numFmtId="39" fontId="5" fillId="4" borderId="0" xfId="3" applyNumberFormat="1" applyFont="1" applyFill="1" applyBorder="1"/>
    <xf numFmtId="43" fontId="5" fillId="0" borderId="4" xfId="3" applyNumberFormat="1" applyFont="1" applyFill="1" applyBorder="1"/>
    <xf numFmtId="39" fontId="5" fillId="0" borderId="0" xfId="3" applyNumberFormat="1" applyFont="1" applyAlignment="1">
      <alignment wrapText="1"/>
    </xf>
    <xf numFmtId="39" fontId="5" fillId="0" borderId="5" xfId="3" applyNumberFormat="1" applyFont="1" applyFill="1" applyBorder="1"/>
    <xf numFmtId="39" fontId="5" fillId="0" borderId="0" xfId="3" applyNumberFormat="1" applyFont="1" applyFill="1"/>
    <xf numFmtId="39" fontId="5" fillId="0" borderId="0" xfId="3" applyNumberFormat="1" applyFont="1"/>
    <xf numFmtId="39" fontId="3" fillId="0" borderId="0" xfId="3" applyNumberFormat="1" applyFont="1" applyBorder="1" applyAlignment="1">
      <alignment horizontal="left"/>
    </xf>
    <xf numFmtId="39" fontId="7" fillId="0" borderId="0" xfId="3" applyNumberFormat="1" applyFont="1" applyBorder="1"/>
    <xf numFmtId="43" fontId="7" fillId="0" borderId="0" xfId="3" applyNumberFormat="1" applyFont="1" applyFill="1" applyBorder="1"/>
    <xf numFmtId="39" fontId="7" fillId="0" borderId="0" xfId="3" applyNumberFormat="1" applyFont="1" applyBorder="1" applyAlignment="1">
      <alignment wrapText="1"/>
    </xf>
    <xf numFmtId="39" fontId="7" fillId="0" borderId="0" xfId="3" applyNumberFormat="1" applyFont="1" applyFill="1" applyBorder="1"/>
    <xf numFmtId="39" fontId="7" fillId="0" borderId="0" xfId="3" applyNumberFormat="1" applyFont="1" applyBorder="1" applyAlignment="1">
      <alignment horizontal="right" wrapText="1"/>
    </xf>
    <xf numFmtId="39" fontId="7" fillId="0" borderId="0" xfId="3" applyNumberFormat="1" applyFont="1" applyBorder="1" applyAlignment="1">
      <alignment horizontal="left"/>
    </xf>
    <xf numFmtId="165" fontId="5" fillId="0" borderId="0" xfId="3" applyNumberFormat="1" applyFont="1" applyFill="1" applyBorder="1"/>
    <xf numFmtId="39" fontId="3" fillId="0" borderId="0" xfId="3" applyNumberFormat="1" applyFont="1" applyBorder="1" applyAlignment="1"/>
    <xf numFmtId="39" fontId="5" fillId="0" borderId="0" xfId="3" applyNumberFormat="1" applyFont="1" applyFill="1" applyBorder="1" applyAlignment="1">
      <alignment horizontal="right" wrapText="1"/>
    </xf>
    <xf numFmtId="39" fontId="3" fillId="0" borderId="1" xfId="3" applyNumberFormat="1" applyFont="1" applyFill="1" applyBorder="1" applyAlignment="1">
      <alignment horizontal="center" wrapText="1"/>
    </xf>
    <xf numFmtId="164" fontId="4" fillId="0" borderId="0" xfId="4" applyNumberFormat="1" applyFont="1" applyFill="1" applyBorder="1" applyAlignment="1">
      <alignment horizontal="center" wrapText="1"/>
    </xf>
    <xf numFmtId="39" fontId="5" fillId="0" borderId="3" xfId="3" applyNumberFormat="1" applyFont="1" applyFill="1" applyBorder="1" applyAlignment="1">
      <alignment wrapText="1"/>
    </xf>
    <xf numFmtId="39" fontId="5" fillId="0" borderId="3" xfId="3" applyNumberFormat="1" applyFont="1" applyBorder="1" applyAlignment="1">
      <alignment wrapText="1"/>
    </xf>
    <xf numFmtId="39" fontId="5" fillId="0" borderId="0" xfId="3" applyNumberFormat="1" applyFont="1" applyBorder="1" applyAlignment="1">
      <alignment horizontal="left"/>
    </xf>
    <xf numFmtId="43" fontId="5" fillId="0" borderId="0" xfId="3" applyNumberFormat="1" applyFont="1" applyBorder="1"/>
    <xf numFmtId="39" fontId="5" fillId="0" borderId="0" xfId="3" quotePrefix="1" applyNumberFormat="1" applyFont="1" applyBorder="1"/>
    <xf numFmtId="0" fontId="5" fillId="0" borderId="0" xfId="3" applyNumberFormat="1" applyFont="1" applyFill="1" applyBorder="1"/>
    <xf numFmtId="43" fontId="4" fillId="0" borderId="6" xfId="3" applyNumberFormat="1" applyFont="1" applyBorder="1" applyAlignment="1">
      <alignment horizontal="left"/>
    </xf>
    <xf numFmtId="43" fontId="4" fillId="0" borderId="7" xfId="3" applyNumberFormat="1" applyFont="1" applyBorder="1"/>
    <xf numFmtId="43" fontId="4" fillId="0" borderId="8" xfId="3" applyNumberFormat="1" applyFont="1" applyBorder="1"/>
    <xf numFmtId="0" fontId="8" fillId="0" borderId="0" xfId="3" applyFont="1"/>
    <xf numFmtId="166" fontId="4" fillId="2" borderId="9" xfId="3" applyNumberFormat="1" applyFont="1" applyFill="1" applyBorder="1"/>
    <xf numFmtId="43" fontId="4" fillId="0" borderId="0" xfId="3" applyNumberFormat="1" applyFont="1" applyBorder="1"/>
    <xf numFmtId="10" fontId="3" fillId="0" borderId="0" xfId="2" applyNumberFormat="1" applyFont="1" applyFill="1" applyBorder="1"/>
    <xf numFmtId="166" fontId="4" fillId="0" borderId="9" xfId="3" applyNumberFormat="1" applyFont="1" applyFill="1" applyBorder="1"/>
    <xf numFmtId="0" fontId="8" fillId="0" borderId="0" xfId="3" applyFont="1" applyAlignment="1">
      <alignment horizontal="right"/>
    </xf>
    <xf numFmtId="166" fontId="4" fillId="0" borderId="10" xfId="3" applyNumberFormat="1" applyFont="1" applyFill="1" applyBorder="1"/>
    <xf numFmtId="43" fontId="4" fillId="0" borderId="11" xfId="3" applyNumberFormat="1" applyFont="1" applyBorder="1"/>
    <xf numFmtId="39" fontId="3" fillId="0" borderId="12" xfId="3" applyNumberFormat="1" applyFont="1" applyBorder="1" applyAlignment="1">
      <alignment horizontal="left"/>
    </xf>
    <xf numFmtId="39" fontId="7" fillId="0" borderId="12" xfId="3" applyNumberFormat="1" applyFont="1" applyFill="1" applyBorder="1"/>
    <xf numFmtId="43" fontId="7" fillId="0" borderId="12" xfId="3" applyNumberFormat="1" applyFont="1" applyFill="1" applyBorder="1"/>
    <xf numFmtId="39" fontId="3" fillId="0" borderId="0" xfId="3" applyNumberFormat="1" applyFont="1" applyBorder="1" applyAlignment="1">
      <alignment wrapText="1"/>
    </xf>
    <xf numFmtId="39" fontId="3" fillId="0" borderId="0" xfId="3" applyNumberFormat="1" applyFont="1" applyBorder="1" applyAlignment="1">
      <alignment horizontal="right" wrapText="1"/>
    </xf>
    <xf numFmtId="43" fontId="3" fillId="0" borderId="0" xfId="3" applyNumberFormat="1" applyFont="1" applyFill="1" applyBorder="1"/>
    <xf numFmtId="37" fontId="3" fillId="0" borderId="0" xfId="3" applyNumberFormat="1" applyFont="1" applyFill="1" applyBorder="1"/>
    <xf numFmtId="37" fontId="5" fillId="0" borderId="0" xfId="3" applyNumberFormat="1" applyFont="1" applyFill="1" applyBorder="1"/>
    <xf numFmtId="167" fontId="5" fillId="0" borderId="0" xfId="3" applyNumberFormat="1" applyFont="1" applyBorder="1" applyAlignment="1">
      <alignment horizontal="left" wrapText="1"/>
    </xf>
    <xf numFmtId="43" fontId="5" fillId="0" borderId="13" xfId="3" applyNumberFormat="1" applyFont="1" applyFill="1" applyBorder="1"/>
    <xf numFmtId="39" fontId="5" fillId="0" borderId="0" xfId="3" applyNumberFormat="1" applyFont="1" applyFill="1" applyBorder="1" applyAlignment="1">
      <alignment horizontal="center"/>
    </xf>
    <xf numFmtId="43" fontId="5" fillId="0" borderId="14" xfId="3" applyNumberFormat="1" applyFont="1" applyFill="1" applyBorder="1"/>
    <xf numFmtId="43" fontId="3" fillId="0" borderId="15" xfId="3" applyNumberFormat="1" applyFont="1" applyFill="1" applyBorder="1"/>
    <xf numFmtId="43" fontId="7" fillId="0" borderId="0" xfId="3" applyNumberFormat="1" applyFont="1" applyBorder="1"/>
    <xf numFmtId="43" fontId="3" fillId="0" borderId="13" xfId="3" applyNumberFormat="1" applyFont="1" applyFill="1" applyBorder="1"/>
    <xf numFmtId="39" fontId="7" fillId="0" borderId="0" xfId="3" applyNumberFormat="1" applyFont="1" applyBorder="1" applyAlignment="1"/>
    <xf numFmtId="39" fontId="5" fillId="5" borderId="0" xfId="3" applyNumberFormat="1" applyFont="1" applyFill="1"/>
    <xf numFmtId="167" fontId="8" fillId="0" borderId="0" xfId="3" applyNumberFormat="1" applyFont="1"/>
    <xf numFmtId="38" fontId="8" fillId="0" borderId="0" xfId="3" applyNumberFormat="1" applyFont="1" applyFill="1"/>
    <xf numFmtId="168" fontId="8" fillId="0" borderId="0" xfId="0" applyNumberFormat="1" applyFont="1"/>
    <xf numFmtId="39" fontId="4" fillId="0" borderId="0" xfId="3" applyNumberFormat="1" applyFont="1" applyAlignment="1">
      <alignment horizontal="center"/>
    </xf>
    <xf numFmtId="39" fontId="8" fillId="0" borderId="0" xfId="3" applyNumberFormat="1" applyFont="1" applyBorder="1" applyAlignment="1">
      <alignment horizontal="center"/>
    </xf>
    <xf numFmtId="39" fontId="8" fillId="0" borderId="0" xfId="3" applyNumberFormat="1" applyFont="1" applyBorder="1"/>
    <xf numFmtId="39" fontId="8" fillId="0" borderId="0" xfId="3" applyNumberFormat="1" applyFont="1"/>
    <xf numFmtId="38" fontId="8" fillId="0" borderId="0" xfId="3" applyNumberFormat="1" applyFont="1" applyFill="1" applyBorder="1"/>
    <xf numFmtId="0" fontId="8" fillId="0" borderId="0" xfId="0" applyFont="1"/>
    <xf numFmtId="38" fontId="8" fillId="0" borderId="16" xfId="3" applyNumberFormat="1" applyFont="1" applyBorder="1"/>
    <xf numFmtId="167" fontId="8" fillId="0" borderId="0" xfId="3" applyNumberFormat="1" applyFont="1" applyBorder="1" applyAlignment="1">
      <alignment horizontal="center"/>
    </xf>
    <xf numFmtId="39" fontId="4" fillId="0" borderId="2" xfId="3" applyNumberFormat="1" applyFont="1" applyBorder="1" applyAlignment="1">
      <alignment horizontal="center" wrapText="1"/>
    </xf>
    <xf numFmtId="43" fontId="4" fillId="0" borderId="2" xfId="3" applyNumberFormat="1" applyFont="1" applyBorder="1" applyAlignment="1">
      <alignment horizontal="center" wrapText="1"/>
    </xf>
    <xf numFmtId="43" fontId="4" fillId="0" borderId="2" xfId="4" applyNumberFormat="1" applyFont="1" applyFill="1" applyBorder="1" applyAlignment="1">
      <alignment horizontal="center" wrapText="1"/>
    </xf>
    <xf numFmtId="43" fontId="4" fillId="0" borderId="0" xfId="4" applyFont="1" applyFill="1" applyBorder="1" applyAlignment="1">
      <alignment horizontal="center" wrapText="1"/>
    </xf>
    <xf numFmtId="43" fontId="4" fillId="0" borderId="0" xfId="4" quotePrefix="1" applyFont="1" applyFill="1" applyBorder="1" applyAlignment="1">
      <alignment horizontal="center" wrapText="1"/>
    </xf>
    <xf numFmtId="167" fontId="8" fillId="0" borderId="0" xfId="3" applyNumberFormat="1" applyFont="1" applyBorder="1"/>
    <xf numFmtId="39" fontId="4" fillId="0" borderId="0" xfId="3" applyNumberFormat="1" applyFont="1" applyBorder="1" applyAlignment="1">
      <alignment horizontal="right"/>
    </xf>
    <xf numFmtId="43" fontId="4" fillId="0" borderId="0" xfId="3" applyNumberFormat="1" applyFont="1" applyBorder="1" applyAlignment="1">
      <alignment horizontal="right"/>
    </xf>
    <xf numFmtId="39" fontId="8" fillId="0" borderId="0" xfId="3" quotePrefix="1" applyNumberFormat="1" applyFont="1" applyBorder="1" applyAlignment="1">
      <alignment horizontal="right"/>
    </xf>
    <xf numFmtId="43" fontId="8" fillId="0" borderId="0" xfId="3" quotePrefix="1" applyNumberFormat="1" applyFont="1" applyBorder="1" applyAlignment="1">
      <alignment horizontal="right"/>
    </xf>
    <xf numFmtId="39" fontId="8" fillId="0" borderId="0" xfId="3" applyNumberFormat="1" applyFont="1" applyBorder="1" applyAlignment="1">
      <alignment horizontal="right"/>
    </xf>
    <xf numFmtId="43" fontId="8" fillId="0" borderId="0" xfId="3" applyNumberFormat="1" applyFont="1" applyBorder="1" applyAlignment="1">
      <alignment horizontal="right"/>
    </xf>
    <xf numFmtId="43" fontId="8" fillId="2" borderId="0" xfId="3" quotePrefix="1" applyNumberFormat="1" applyFont="1" applyFill="1" applyBorder="1" applyAlignment="1">
      <alignment horizontal="right"/>
    </xf>
    <xf numFmtId="39" fontId="4" fillId="0" borderId="0" xfId="3" applyNumberFormat="1" applyFont="1" applyBorder="1" applyAlignment="1">
      <alignment horizontal="center"/>
    </xf>
    <xf numFmtId="43" fontId="4" fillId="0" borderId="16" xfId="3" applyNumberFormat="1" applyFont="1" applyBorder="1" applyAlignment="1">
      <alignment horizontal="right"/>
    </xf>
    <xf numFmtId="43" fontId="8" fillId="0" borderId="0" xfId="3" quotePrefix="1" applyNumberFormat="1" applyFont="1" applyFill="1" applyBorder="1" applyAlignment="1">
      <alignment horizontal="right"/>
    </xf>
    <xf numFmtId="39" fontId="8" fillId="0" borderId="0" xfId="3" quotePrefix="1" applyNumberFormat="1" applyFont="1" applyBorder="1"/>
    <xf numFmtId="43" fontId="8" fillId="0" borderId="4" xfId="3" quotePrefix="1" applyNumberFormat="1" applyFont="1" applyBorder="1" applyAlignment="1">
      <alignment horizontal="right"/>
    </xf>
    <xf numFmtId="39" fontId="8" fillId="0" borderId="0" xfId="3" applyNumberFormat="1" applyFont="1" applyFill="1" applyBorder="1"/>
    <xf numFmtId="41" fontId="8" fillId="0" borderId="0" xfId="3" quotePrefix="1" applyNumberFormat="1" applyFont="1" applyBorder="1" applyAlignment="1">
      <alignment horizontal="center"/>
    </xf>
    <xf numFmtId="41" fontId="8" fillId="0" borderId="0" xfId="3" applyNumberFormat="1" applyFont="1" applyBorder="1" applyAlignment="1">
      <alignment horizontal="right"/>
    </xf>
    <xf numFmtId="41" fontId="8" fillId="0" borderId="0" xfId="3" applyNumberFormat="1" applyFont="1" applyFill="1" applyBorder="1"/>
    <xf numFmtId="41" fontId="8" fillId="0" borderId="0" xfId="3" applyNumberFormat="1" applyFont="1" applyBorder="1" applyAlignment="1">
      <alignment horizontal="center"/>
    </xf>
    <xf numFmtId="41" fontId="8" fillId="0" borderId="0" xfId="3" quotePrefix="1" applyNumberFormat="1" applyFont="1" applyBorder="1" applyAlignment="1">
      <alignment horizontal="right"/>
    </xf>
    <xf numFmtId="39" fontId="4" fillId="0" borderId="0" xfId="3" applyNumberFormat="1" applyFont="1" applyFill="1" applyBorder="1" applyAlignment="1">
      <alignment horizontal="center"/>
    </xf>
    <xf numFmtId="43" fontId="8" fillId="0" borderId="4" xfId="3" applyNumberFormat="1" applyFont="1" applyBorder="1" applyAlignment="1">
      <alignment horizontal="right"/>
    </xf>
    <xf numFmtId="39" fontId="8" fillId="0" borderId="0" xfId="3" applyNumberFormat="1" applyFont="1" applyFill="1" applyBorder="1" applyAlignment="1">
      <alignment horizontal="center"/>
    </xf>
    <xf numFmtId="43" fontId="8" fillId="0" borderId="0" xfId="3" applyNumberFormat="1" applyFont="1" applyFill="1" applyBorder="1"/>
    <xf numFmtId="39" fontId="4" fillId="0" borderId="0" xfId="3" applyNumberFormat="1" applyFont="1" applyBorder="1" applyAlignment="1">
      <alignment horizontal="left"/>
    </xf>
    <xf numFmtId="43" fontId="8" fillId="0" borderId="17" xfId="3" applyNumberFormat="1" applyFont="1" applyFill="1" applyBorder="1"/>
    <xf numFmtId="43" fontId="8" fillId="0" borderId="0" xfId="3" applyNumberFormat="1" applyFont="1" applyBorder="1"/>
    <xf numFmtId="43" fontId="4" fillId="0" borderId="0" xfId="3" applyNumberFormat="1" applyFont="1" applyBorder="1" applyAlignment="1">
      <alignment horizontal="left"/>
    </xf>
    <xf numFmtId="43" fontId="8" fillId="0" borderId="0" xfId="3" applyNumberFormat="1" applyFont="1" applyBorder="1" applyAlignment="1">
      <alignment horizontal="center"/>
    </xf>
    <xf numFmtId="43" fontId="8" fillId="0" borderId="18" xfId="3" applyNumberFormat="1" applyFont="1" applyBorder="1"/>
    <xf numFmtId="167" fontId="4" fillId="0" borderId="0" xfId="3" applyNumberFormat="1" applyFont="1" applyBorder="1"/>
    <xf numFmtId="39" fontId="4" fillId="0" borderId="0" xfId="3" applyNumberFormat="1" applyFont="1" applyBorder="1"/>
    <xf numFmtId="167" fontId="8" fillId="0" borderId="0" xfId="3" applyNumberFormat="1" applyFont="1" applyFill="1" applyBorder="1"/>
    <xf numFmtId="39" fontId="8" fillId="0" borderId="0" xfId="3" applyNumberFormat="1" applyFont="1" applyFill="1" applyBorder="1" applyAlignment="1">
      <alignment horizontal="right"/>
    </xf>
    <xf numFmtId="39" fontId="8" fillId="0" borderId="0" xfId="3" applyNumberFormat="1" applyFont="1" applyFill="1" applyBorder="1" applyAlignment="1"/>
    <xf numFmtId="43" fontId="8" fillId="0" borderId="0" xfId="3" applyNumberFormat="1" applyFont="1" applyFill="1" applyBorder="1" applyAlignment="1"/>
    <xf numFmtId="167" fontId="4" fillId="0" borderId="0" xfId="3" applyNumberFormat="1" applyFont="1" applyBorder="1" applyAlignment="1">
      <alignment horizontal="center"/>
    </xf>
    <xf numFmtId="39" fontId="8" fillId="0" borderId="0" xfId="3" applyNumberFormat="1" applyFont="1" applyBorder="1" applyAlignment="1"/>
    <xf numFmtId="43" fontId="8" fillId="0" borderId="0" xfId="3" applyNumberFormat="1" applyFont="1" applyBorder="1" applyAlignment="1"/>
    <xf numFmtId="39" fontId="8" fillId="0" borderId="0" xfId="3" quotePrefix="1" applyNumberFormat="1" applyFont="1" applyFill="1" applyBorder="1"/>
    <xf numFmtId="39" fontId="8" fillId="0" borderId="0" xfId="3" quotePrefix="1" applyNumberFormat="1" applyFont="1" applyFill="1" applyBorder="1" applyAlignment="1">
      <alignment horizontal="right"/>
    </xf>
    <xf numFmtId="43" fontId="8" fillId="0" borderId="0" xfId="3" applyNumberFormat="1" applyFont="1" applyBorder="1" applyAlignment="1">
      <alignment horizontal="left"/>
    </xf>
    <xf numFmtId="39" fontId="9" fillId="0" borderId="0" xfId="3" applyNumberFormat="1" applyFont="1" applyBorder="1"/>
    <xf numFmtId="43" fontId="10" fillId="0" borderId="0" xfId="0" applyNumberFormat="1" applyFont="1"/>
    <xf numFmtId="39" fontId="8" fillId="0" borderId="0" xfId="3" applyNumberFormat="1" applyFont="1" applyBorder="1" applyAlignment="1">
      <alignment horizontal="left"/>
    </xf>
    <xf numFmtId="43" fontId="8" fillId="0" borderId="0" xfId="3" applyNumberFormat="1" applyFont="1" applyFill="1" applyBorder="1" applyAlignment="1">
      <alignment horizontal="right"/>
    </xf>
    <xf numFmtId="39" fontId="8" fillId="0" borderId="0" xfId="3" applyNumberFormat="1" applyFont="1" applyAlignment="1">
      <alignment horizontal="right"/>
    </xf>
    <xf numFmtId="43" fontId="8" fillId="0" borderId="0" xfId="3" applyNumberFormat="1" applyFont="1" applyAlignment="1">
      <alignment horizontal="right"/>
    </xf>
    <xf numFmtId="43" fontId="8" fillId="0" borderId="0" xfId="3" applyNumberFormat="1" applyFont="1" applyFill="1"/>
    <xf numFmtId="39" fontId="8" fillId="0" borderId="0" xfId="3" applyNumberFormat="1" applyFont="1" applyAlignment="1">
      <alignment horizontal="center"/>
    </xf>
    <xf numFmtId="0" fontId="3" fillId="0" borderId="1" xfId="3" applyNumberFormat="1" applyFont="1" applyBorder="1" applyAlignment="1">
      <alignment horizontal="center" wrapText="1"/>
    </xf>
    <xf numFmtId="0" fontId="3" fillId="0" borderId="2" xfId="3" applyNumberFormat="1" applyFont="1" applyBorder="1" applyAlignment="1">
      <alignment horizontal="center" wrapText="1"/>
    </xf>
    <xf numFmtId="0" fontId="5" fillId="0" borderId="0" xfId="3" applyNumberFormat="1" applyFont="1" applyBorder="1" applyAlignment="1">
      <alignment horizontal="center" wrapText="1"/>
    </xf>
    <xf numFmtId="0" fontId="3" fillId="0" borderId="0" xfId="3" applyNumberFormat="1" applyFont="1" applyBorder="1" applyAlignment="1">
      <alignment horizontal="center"/>
    </xf>
    <xf numFmtId="169" fontId="11" fillId="0" borderId="0" xfId="3" applyNumberFormat="1" applyFont="1" applyFill="1" applyBorder="1"/>
    <xf numFmtId="169" fontId="11" fillId="0" borderId="0" xfId="3" applyNumberFormat="1" applyFont="1" applyBorder="1" applyAlignment="1">
      <alignment horizontal="center" vertical="center" wrapText="1"/>
    </xf>
    <xf numFmtId="0" fontId="5" fillId="0" borderId="0" xfId="3" applyNumberFormat="1" applyFont="1" applyBorder="1" applyAlignment="1">
      <alignment horizontal="center"/>
    </xf>
    <xf numFmtId="0" fontId="5" fillId="0" borderId="0" xfId="3" applyNumberFormat="1" applyFont="1" applyFill="1" applyBorder="1" applyAlignment="1">
      <alignment horizontal="center"/>
    </xf>
    <xf numFmtId="0" fontId="3" fillId="0" borderId="0" xfId="3" applyNumberFormat="1" applyFont="1" applyFill="1" applyBorder="1" applyAlignment="1">
      <alignment horizontal="center"/>
    </xf>
    <xf numFmtId="39" fontId="3" fillId="0" borderId="0" xfId="3" applyNumberFormat="1" applyFont="1" applyBorder="1" applyAlignment="1">
      <alignment horizontal="right"/>
    </xf>
    <xf numFmtId="0" fontId="3" fillId="0" borderId="0" xfId="3" applyNumberFormat="1" applyFont="1" applyBorder="1" applyAlignment="1">
      <alignment horizontal="center" wrapText="1"/>
    </xf>
    <xf numFmtId="43" fontId="3" fillId="0" borderId="16" xfId="3" applyNumberFormat="1" applyFont="1" applyFill="1" applyBorder="1"/>
    <xf numFmtId="0" fontId="5" fillId="0" borderId="0" xfId="3" applyNumberFormat="1" applyFont="1" applyFill="1" applyBorder="1" applyAlignment="1">
      <alignment horizontal="center" wrapText="1"/>
    </xf>
    <xf numFmtId="43" fontId="3" fillId="3" borderId="16" xfId="3" applyNumberFormat="1" applyFont="1" applyFill="1" applyBorder="1"/>
    <xf numFmtId="0" fontId="5" fillId="4" borderId="0" xfId="3" applyNumberFormat="1" applyFont="1" applyFill="1" applyBorder="1" applyAlignment="1">
      <alignment horizontal="center" wrapText="1"/>
    </xf>
    <xf numFmtId="0" fontId="5" fillId="4" borderId="0" xfId="3" applyNumberFormat="1" applyFont="1" applyFill="1" applyBorder="1" applyAlignment="1">
      <alignment horizontal="center"/>
    </xf>
    <xf numFmtId="39" fontId="3" fillId="4" borderId="0" xfId="3" applyNumberFormat="1" applyFont="1" applyFill="1" applyBorder="1"/>
    <xf numFmtId="43" fontId="3" fillId="4" borderId="16" xfId="3" applyNumberFormat="1" applyFont="1" applyFill="1" applyBorder="1"/>
    <xf numFmtId="0" fontId="5" fillId="0" borderId="0" xfId="3" applyNumberFormat="1" applyFont="1" applyAlignment="1">
      <alignment horizontal="center" wrapText="1"/>
    </xf>
    <xf numFmtId="0" fontId="7" fillId="0" borderId="0" xfId="3" applyNumberFormat="1" applyFont="1" applyBorder="1" applyAlignment="1">
      <alignment horizontal="center"/>
    </xf>
    <xf numFmtId="0" fontId="7" fillId="0" borderId="0" xfId="3" applyNumberFormat="1" applyFont="1" applyBorder="1" applyAlignment="1">
      <alignment horizontal="center" wrapText="1"/>
    </xf>
    <xf numFmtId="39" fontId="5" fillId="0" borderId="16" xfId="3" applyNumberFormat="1" applyFont="1" applyBorder="1" applyAlignment="1">
      <alignment wrapText="1"/>
    </xf>
    <xf numFmtId="39" fontId="5" fillId="3" borderId="0" xfId="3" applyNumberFormat="1" applyFont="1" applyFill="1" applyBorder="1"/>
    <xf numFmtId="39" fontId="12" fillId="0" borderId="0" xfId="3" applyNumberFormat="1" applyFont="1" applyBorder="1" applyAlignment="1">
      <alignment wrapText="1"/>
    </xf>
    <xf numFmtId="43" fontId="5" fillId="0" borderId="16" xfId="3" applyNumberFormat="1" applyFont="1" applyFill="1" applyBorder="1"/>
    <xf numFmtId="0" fontId="5" fillId="0" borderId="0" xfId="3" quotePrefix="1" applyNumberFormat="1" applyFont="1" applyFill="1" applyBorder="1" applyAlignment="1">
      <alignment horizontal="center"/>
    </xf>
    <xf numFmtId="39" fontId="5" fillId="3" borderId="0" xfId="3" applyNumberFormat="1" applyFont="1" applyFill="1" applyBorder="1" applyAlignment="1">
      <alignment wrapText="1"/>
    </xf>
    <xf numFmtId="39" fontId="5" fillId="0" borderId="2" xfId="3" applyNumberFormat="1" applyFont="1" applyBorder="1" applyAlignment="1">
      <alignment wrapText="1"/>
    </xf>
    <xf numFmtId="39" fontId="5" fillId="0" borderId="2" xfId="3" applyNumberFormat="1" applyFont="1" applyBorder="1"/>
    <xf numFmtId="39" fontId="5" fillId="2" borderId="0" xfId="3" applyNumberFormat="1" applyFont="1" applyFill="1" applyBorder="1"/>
    <xf numFmtId="43" fontId="5" fillId="6" borderId="0" xfId="3" applyNumberFormat="1" applyFont="1" applyFill="1" applyBorder="1"/>
    <xf numFmtId="39" fontId="5" fillId="7" borderId="0" xfId="3" applyNumberFormat="1" applyFont="1" applyFill="1" applyBorder="1"/>
    <xf numFmtId="39" fontId="7" fillId="0" borderId="12" xfId="3" applyNumberFormat="1" applyFont="1" applyBorder="1" applyAlignment="1">
      <alignment horizontal="left"/>
    </xf>
    <xf numFmtId="0" fontId="7" fillId="0" borderId="12" xfId="3" applyNumberFormat="1" applyFont="1" applyFill="1" applyBorder="1" applyAlignment="1">
      <alignment horizontal="center"/>
    </xf>
    <xf numFmtId="43" fontId="3" fillId="6" borderId="0" xfId="3" applyNumberFormat="1" applyFont="1" applyFill="1" applyBorder="1"/>
    <xf numFmtId="39" fontId="12" fillId="0" borderId="0" xfId="3" applyNumberFormat="1" applyFont="1" applyFill="1" applyBorder="1" applyAlignment="1">
      <alignment wrapText="1"/>
    </xf>
    <xf numFmtId="0" fontId="5" fillId="0" borderId="0" xfId="3" applyNumberFormat="1" applyFont="1" applyAlignment="1">
      <alignment horizontal="center"/>
    </xf>
    <xf numFmtId="0" fontId="5" fillId="0" borderId="0" xfId="3" applyNumberFormat="1" applyFont="1" applyFill="1" applyAlignment="1">
      <alignment horizontal="center"/>
    </xf>
    <xf numFmtId="39" fontId="4" fillId="0" borderId="0" xfId="3" applyNumberFormat="1" applyFont="1" applyFill="1" applyAlignment="1">
      <alignment horizontal="center"/>
    </xf>
    <xf numFmtId="0" fontId="13" fillId="0" borderId="0" xfId="3" applyNumberFormat="1" applyFont="1" applyAlignment="1">
      <alignment horizontal="center"/>
    </xf>
    <xf numFmtId="0" fontId="13" fillId="0" borderId="0" xfId="3" applyNumberFormat="1" applyFont="1" applyFill="1" applyAlignment="1">
      <alignment horizontal="center"/>
    </xf>
    <xf numFmtId="43" fontId="4" fillId="0" borderId="2" xfId="3" applyNumberFormat="1" applyFont="1" applyFill="1" applyBorder="1" applyAlignment="1">
      <alignment horizontal="center" wrapText="1"/>
    </xf>
    <xf numFmtId="14" fontId="4" fillId="0" borderId="2" xfId="4" quotePrefix="1" applyNumberFormat="1" applyFont="1" applyFill="1" applyBorder="1" applyAlignment="1">
      <alignment horizontal="center" wrapText="1"/>
    </xf>
    <xf numFmtId="43" fontId="4" fillId="0" borderId="0" xfId="3" applyNumberFormat="1" applyFont="1" applyFill="1" applyBorder="1" applyAlignment="1">
      <alignment horizontal="right"/>
    </xf>
    <xf numFmtId="43" fontId="4" fillId="0" borderId="16" xfId="3" applyNumberFormat="1" applyFont="1" applyFill="1" applyBorder="1" applyAlignment="1">
      <alignment horizontal="right"/>
    </xf>
    <xf numFmtId="43" fontId="8" fillId="0" borderId="4" xfId="3" quotePrefix="1" applyNumberFormat="1" applyFont="1" applyFill="1" applyBorder="1" applyAlignment="1">
      <alignment horizontal="right"/>
    </xf>
    <xf numFmtId="43" fontId="8" fillId="0" borderId="4" xfId="3" applyNumberFormat="1" applyFont="1" applyFill="1" applyBorder="1" applyAlignment="1">
      <alignment horizontal="right"/>
    </xf>
    <xf numFmtId="14" fontId="4" fillId="0" borderId="2" xfId="4" applyNumberFormat="1" applyFont="1" applyFill="1" applyBorder="1" applyAlignment="1">
      <alignment horizontal="center" wrapText="1"/>
    </xf>
    <xf numFmtId="43" fontId="8" fillId="8" borderId="0" xfId="3" applyNumberFormat="1" applyFont="1" applyFill="1" applyBorder="1"/>
    <xf numFmtId="43" fontId="4" fillId="0" borderId="0" xfId="3" applyNumberFormat="1" applyFont="1" applyFill="1" applyBorder="1" applyAlignment="1">
      <alignment horizontal="left"/>
    </xf>
    <xf numFmtId="43" fontId="4" fillId="8" borderId="16" xfId="3" applyNumberFormat="1" applyFont="1" applyFill="1" applyBorder="1" applyAlignment="1">
      <alignment horizontal="right"/>
    </xf>
    <xf numFmtId="39" fontId="8" fillId="3" borderId="0" xfId="3" applyNumberFormat="1" applyFont="1" applyFill="1" applyBorder="1"/>
    <xf numFmtId="43" fontId="8" fillId="0" borderId="0" xfId="3" applyNumberFormat="1" applyFont="1" applyFill="1" applyAlignment="1">
      <alignment horizontal="right"/>
    </xf>
    <xf numFmtId="41" fontId="8" fillId="0" borderId="0" xfId="3" applyNumberFormat="1" applyFont="1" applyFill="1"/>
    <xf numFmtId="39" fontId="8" fillId="0" borderId="0" xfId="3" applyNumberFormat="1" applyFont="1" applyFill="1"/>
    <xf numFmtId="39" fontId="5" fillId="0" borderId="19" xfId="3" applyNumberFormat="1" applyFont="1" applyBorder="1" applyAlignment="1">
      <alignment wrapText="1"/>
    </xf>
    <xf numFmtId="39" fontId="5" fillId="0" borderId="20" xfId="3" applyNumberFormat="1" applyFont="1" applyBorder="1"/>
    <xf numFmtId="169" fontId="14" fillId="0" borderId="19" xfId="3" applyNumberFormat="1" applyFont="1" applyFill="1" applyBorder="1" applyAlignment="1">
      <alignment horizontal="center"/>
    </xf>
    <xf numFmtId="39" fontId="5" fillId="0" borderId="19" xfId="3" applyNumberFormat="1" applyFont="1" applyFill="1" applyBorder="1"/>
    <xf numFmtId="39" fontId="5" fillId="0" borderId="19" xfId="3" applyNumberFormat="1" applyFont="1" applyFill="1" applyBorder="1" applyAlignment="1">
      <alignment wrapText="1"/>
    </xf>
    <xf numFmtId="169" fontId="14" fillId="0" borderId="19" xfId="3" applyNumberFormat="1" applyFont="1" applyBorder="1"/>
    <xf numFmtId="169" fontId="14" fillId="0" borderId="21" xfId="3" applyNumberFormat="1" applyFont="1" applyBorder="1"/>
    <xf numFmtId="39" fontId="3" fillId="9" borderId="1" xfId="3" applyNumberFormat="1" applyFont="1" applyFill="1" applyBorder="1" applyAlignment="1">
      <alignment horizontal="center" wrapText="1"/>
    </xf>
    <xf numFmtId="39" fontId="5" fillId="9" borderId="0" xfId="3" applyNumberFormat="1" applyFont="1" applyFill="1" applyBorder="1"/>
    <xf numFmtId="43" fontId="5" fillId="9" borderId="0" xfId="3" applyNumberFormat="1" applyFont="1" applyFill="1" applyBorder="1"/>
    <xf numFmtId="39" fontId="5" fillId="0" borderId="16" xfId="3" applyNumberFormat="1" applyFont="1" applyBorder="1"/>
    <xf numFmtId="43" fontId="5" fillId="4" borderId="0" xfId="3" applyNumberFormat="1" applyFont="1" applyFill="1" applyBorder="1"/>
    <xf numFmtId="43" fontId="5" fillId="4" borderId="16" xfId="3" applyNumberFormat="1" applyFont="1" applyFill="1" applyBorder="1"/>
    <xf numFmtId="43" fontId="5" fillId="9" borderId="16" xfId="3" applyNumberFormat="1" applyFont="1" applyFill="1" applyBorder="1"/>
    <xf numFmtId="43" fontId="5" fillId="9" borderId="4" xfId="3" applyNumberFormat="1" applyFont="1" applyFill="1" applyBorder="1"/>
    <xf numFmtId="39" fontId="5" fillId="9" borderId="5" xfId="3" applyNumberFormat="1" applyFont="1" applyFill="1" applyBorder="1"/>
    <xf numFmtId="43" fontId="7" fillId="9" borderId="0" xfId="3" applyNumberFormat="1" applyFont="1" applyFill="1" applyBorder="1"/>
    <xf numFmtId="164" fontId="4" fillId="9" borderId="1" xfId="4" applyNumberFormat="1" applyFont="1" applyFill="1" applyBorder="1" applyAlignment="1">
      <alignment horizontal="center" wrapText="1"/>
    </xf>
    <xf numFmtId="43" fontId="8" fillId="6" borderId="0" xfId="3" quotePrefix="1" applyNumberFormat="1" applyFont="1" applyFill="1" applyBorder="1" applyAlignment="1">
      <alignment horizontal="right"/>
    </xf>
    <xf numFmtId="43" fontId="8" fillId="0" borderId="2" xfId="3" quotePrefix="1" applyNumberFormat="1" applyFont="1" applyFill="1" applyBorder="1" applyAlignment="1">
      <alignment horizontal="right"/>
    </xf>
    <xf numFmtId="39" fontId="5" fillId="0" borderId="0" xfId="3" quotePrefix="1" applyNumberFormat="1" applyFont="1" applyFill="1" applyBorder="1"/>
    <xf numFmtId="43" fontId="5" fillId="9" borderId="2" xfId="3" applyNumberFormat="1" applyFont="1" applyFill="1" applyBorder="1"/>
    <xf numFmtId="39" fontId="5" fillId="9" borderId="0" xfId="3" applyNumberFormat="1" applyFont="1" applyFill="1"/>
    <xf numFmtId="43" fontId="5" fillId="7" borderId="0" xfId="3" applyNumberFormat="1" applyFont="1" applyFill="1" applyBorder="1"/>
    <xf numFmtId="39" fontId="5" fillId="9" borderId="0" xfId="3" applyNumberFormat="1" applyFont="1" applyFill="1" applyAlignment="1">
      <alignment wrapText="1"/>
    </xf>
    <xf numFmtId="43" fontId="7" fillId="7" borderId="0" xfId="3" applyNumberFormat="1" applyFont="1" applyFill="1" applyBorder="1"/>
    <xf numFmtId="0" fontId="7" fillId="0" borderId="0" xfId="3" applyNumberFormat="1" applyFont="1" applyFill="1" applyBorder="1" applyAlignment="1">
      <alignment horizontal="center"/>
    </xf>
    <xf numFmtId="39" fontId="15" fillId="0" borderId="0" xfId="3" applyNumberFormat="1" applyFont="1" applyFill="1" applyBorder="1"/>
    <xf numFmtId="43" fontId="15" fillId="0" borderId="0" xfId="3" applyNumberFormat="1" applyFont="1" applyFill="1" applyBorder="1"/>
    <xf numFmtId="39" fontId="15" fillId="0" borderId="0" xfId="3" applyNumberFormat="1" applyFont="1" applyFill="1" applyBorder="1" applyAlignment="1">
      <alignment wrapText="1"/>
    </xf>
    <xf numFmtId="39" fontId="5" fillId="10" borderId="0" xfId="3" applyNumberFormat="1" applyFont="1" applyFill="1" applyBorder="1" applyAlignment="1">
      <alignment wrapText="1"/>
    </xf>
    <xf numFmtId="167" fontId="8" fillId="0" borderId="0" xfId="3" applyNumberFormat="1" applyFont="1" applyFill="1"/>
    <xf numFmtId="0" fontId="8" fillId="0" borderId="0" xfId="3" applyFont="1" applyFill="1"/>
    <xf numFmtId="40" fontId="8" fillId="0" borderId="0" xfId="3" applyNumberFormat="1" applyFont="1" applyFill="1"/>
    <xf numFmtId="10" fontId="8" fillId="0" borderId="0" xfId="0" applyNumberFormat="1" applyFont="1"/>
    <xf numFmtId="39" fontId="16" fillId="2" borderId="0" xfId="3" applyNumberFormat="1" applyFont="1" applyFill="1" applyAlignment="1">
      <alignment horizontal="left"/>
    </xf>
    <xf numFmtId="39" fontId="16" fillId="2" borderId="0" xfId="3" applyNumberFormat="1" applyFont="1" applyFill="1" applyAlignment="1">
      <alignment horizontal="center"/>
    </xf>
    <xf numFmtId="39" fontId="4" fillId="2" borderId="0" xfId="3" applyNumberFormat="1" applyFont="1" applyFill="1" applyAlignment="1">
      <alignment horizontal="center"/>
    </xf>
    <xf numFmtId="40" fontId="8" fillId="0" borderId="0" xfId="3" applyNumberFormat="1" applyFont="1" applyFill="1" applyBorder="1"/>
    <xf numFmtId="0" fontId="8" fillId="0" borderId="0" xfId="3" applyFont="1" applyFill="1" applyAlignment="1">
      <alignment horizontal="right"/>
    </xf>
    <xf numFmtId="40" fontId="8" fillId="0" borderId="16" xfId="3" applyNumberFormat="1" applyFont="1" applyBorder="1"/>
    <xf numFmtId="37" fontId="14" fillId="0" borderId="0" xfId="3" applyNumberFormat="1" applyFont="1" applyAlignment="1">
      <alignment horizontal="center"/>
    </xf>
    <xf numFmtId="167" fontId="8" fillId="0" borderId="0" xfId="3" applyNumberFormat="1" applyFont="1" applyFill="1" applyBorder="1" applyAlignment="1">
      <alignment horizontal="center"/>
    </xf>
    <xf numFmtId="39" fontId="4" fillId="0" borderId="2" xfId="3" applyNumberFormat="1" applyFont="1" applyFill="1" applyBorder="1" applyAlignment="1">
      <alignment horizontal="center" wrapText="1"/>
    </xf>
    <xf numFmtId="39" fontId="4" fillId="0" borderId="0" xfId="3" applyNumberFormat="1" applyFont="1" applyFill="1" applyBorder="1" applyAlignment="1">
      <alignment horizontal="right"/>
    </xf>
    <xf numFmtId="167" fontId="4" fillId="0" borderId="0" xfId="3" applyNumberFormat="1" applyFont="1" applyFill="1" applyBorder="1"/>
    <xf numFmtId="39" fontId="4" fillId="0" borderId="0" xfId="3" applyNumberFormat="1" applyFont="1" applyFill="1" applyBorder="1"/>
    <xf numFmtId="167" fontId="4" fillId="0" borderId="0" xfId="3" applyNumberFormat="1" applyFont="1" applyFill="1" applyBorder="1" applyAlignment="1">
      <alignment horizontal="center"/>
    </xf>
    <xf numFmtId="43" fontId="5" fillId="0" borderId="22" xfId="3" applyNumberFormat="1" applyFont="1" applyFill="1" applyBorder="1"/>
    <xf numFmtId="43" fontId="5" fillId="0" borderId="22" xfId="3" quotePrefix="1" applyNumberFormat="1" applyFont="1" applyFill="1" applyBorder="1"/>
    <xf numFmtId="43" fontId="5" fillId="2" borderId="22" xfId="3" applyNumberFormat="1" applyFont="1" applyFill="1" applyBorder="1"/>
    <xf numFmtId="43" fontId="4" fillId="0" borderId="7" xfId="3" applyNumberFormat="1" applyFont="1" applyBorder="1" applyAlignment="1">
      <alignment horizontal="left"/>
    </xf>
    <xf numFmtId="43" fontId="8" fillId="0" borderId="7" xfId="3" applyNumberFormat="1" applyFont="1" applyBorder="1"/>
    <xf numFmtId="43" fontId="8" fillId="0" borderId="8" xfId="3" applyNumberFormat="1" applyFont="1" applyBorder="1"/>
    <xf numFmtId="170" fontId="7" fillId="0" borderId="0" xfId="3" applyNumberFormat="1" applyFont="1" applyFill="1" applyBorder="1"/>
    <xf numFmtId="166" fontId="8" fillId="2" borderId="9" xfId="3" applyNumberFormat="1" applyFont="1" applyFill="1" applyBorder="1"/>
    <xf numFmtId="166" fontId="8" fillId="2" borderId="0" xfId="3" applyNumberFormat="1" applyFont="1" applyFill="1" applyBorder="1"/>
    <xf numFmtId="171" fontId="8" fillId="0" borderId="23" xfId="3" applyNumberFormat="1" applyFont="1" applyBorder="1"/>
    <xf numFmtId="166" fontId="8" fillId="0" borderId="9" xfId="3" applyNumberFormat="1" applyFont="1" applyFill="1" applyBorder="1"/>
    <xf numFmtId="166" fontId="8" fillId="0" borderId="0" xfId="3" applyNumberFormat="1" applyFont="1" applyFill="1" applyBorder="1"/>
    <xf numFmtId="10" fontId="8" fillId="0" borderId="24" xfId="3" applyNumberFormat="1" applyFont="1" applyBorder="1"/>
    <xf numFmtId="166" fontId="8" fillId="0" borderId="10" xfId="3" applyNumberFormat="1" applyFont="1" applyFill="1" applyBorder="1"/>
    <xf numFmtId="166" fontId="8" fillId="0" borderId="11" xfId="3" applyNumberFormat="1" applyFont="1" applyFill="1" applyBorder="1"/>
    <xf numFmtId="43" fontId="8" fillId="0" borderId="11" xfId="3" applyNumberFormat="1" applyFont="1" applyBorder="1"/>
    <xf numFmtId="10" fontId="8" fillId="0" borderId="25" xfId="3" applyNumberFormat="1" applyFont="1" applyBorder="1"/>
    <xf numFmtId="39" fontId="5" fillId="0" borderId="0" xfId="3" applyNumberFormat="1" applyFont="1" applyFill="1" applyBorder="1" applyAlignment="1">
      <alignment shrinkToFit="1"/>
    </xf>
    <xf numFmtId="38" fontId="4" fillId="0" borderId="0" xfId="3" applyNumberFormat="1" applyFont="1" applyFill="1"/>
    <xf numFmtId="38" fontId="4" fillId="0" borderId="0" xfId="3" applyNumberFormat="1" applyFont="1" applyFill="1" applyBorder="1"/>
    <xf numFmtId="38" fontId="4" fillId="0" borderId="16" xfId="3" applyNumberFormat="1" applyFont="1" applyBorder="1"/>
    <xf numFmtId="172" fontId="8" fillId="0" borderId="0" xfId="3" applyNumberFormat="1" applyFont="1" applyBorder="1" applyAlignment="1">
      <alignment horizontal="right"/>
    </xf>
    <xf numFmtId="39" fontId="8" fillId="2" borderId="0" xfId="3" applyNumberFormat="1" applyFont="1" applyFill="1" applyBorder="1"/>
    <xf numFmtId="39" fontId="3" fillId="0" borderId="1" xfId="3" applyNumberFormat="1" applyFont="1" applyBorder="1" applyAlignment="1">
      <alignment horizontal="center"/>
    </xf>
    <xf numFmtId="39" fontId="5" fillId="0" borderId="0" xfId="3" applyNumberFormat="1" applyFont="1" applyBorder="1" applyAlignment="1">
      <alignment horizontal="center"/>
    </xf>
    <xf numFmtId="43" fontId="5" fillId="8" borderId="0" xfId="3" applyNumberFormat="1" applyFont="1" applyFill="1" applyBorder="1"/>
    <xf numFmtId="0" fontId="3" fillId="0" borderId="0" xfId="3" applyNumberFormat="1" applyFont="1" applyFill="1" applyBorder="1" applyAlignment="1">
      <alignment horizontal="center" wrapText="1"/>
    </xf>
    <xf numFmtId="39" fontId="3" fillId="0" borderId="0" xfId="3" applyNumberFormat="1" applyFont="1" applyFill="1" applyBorder="1" applyAlignment="1">
      <alignment horizontal="center" wrapText="1"/>
    </xf>
    <xf numFmtId="43" fontId="5" fillId="8" borderId="2" xfId="3" applyNumberFormat="1" applyFont="1" applyFill="1" applyBorder="1"/>
    <xf numFmtId="0" fontId="5" fillId="0" borderId="0" xfId="3" applyNumberFormat="1" applyFont="1" applyFill="1" applyAlignment="1">
      <alignment horizontal="center" wrapText="1"/>
    </xf>
    <xf numFmtId="39" fontId="5" fillId="0" borderId="0" xfId="3" applyNumberFormat="1" applyFont="1" applyFill="1" applyAlignment="1">
      <alignment wrapText="1"/>
    </xf>
    <xf numFmtId="39" fontId="7" fillId="0" borderId="0" xfId="3" applyNumberFormat="1" applyFont="1" applyFill="1" applyBorder="1" applyAlignment="1">
      <alignment horizontal="left"/>
    </xf>
    <xf numFmtId="0" fontId="3" fillId="0" borderId="2" xfId="3" applyNumberFormat="1" applyFont="1" applyFill="1" applyBorder="1" applyAlignment="1">
      <alignment horizontal="center" wrapText="1"/>
    </xf>
    <xf numFmtId="39" fontId="3" fillId="0" borderId="2" xfId="3" applyNumberFormat="1" applyFont="1" applyFill="1" applyBorder="1" applyAlignment="1">
      <alignment horizontal="center" wrapText="1"/>
    </xf>
    <xf numFmtId="0" fontId="12" fillId="0" borderId="0" xfId="3" applyNumberFormat="1" applyFont="1" applyFill="1" applyBorder="1" applyAlignment="1">
      <alignment horizontal="center" wrapText="1"/>
    </xf>
    <xf numFmtId="39" fontId="11" fillId="0" borderId="0" xfId="3" applyNumberFormat="1" applyFont="1" applyFill="1" applyBorder="1"/>
    <xf numFmtId="0" fontId="5" fillId="3" borderId="0" xfId="3" applyNumberFormat="1" applyFont="1" applyFill="1" applyBorder="1" applyAlignment="1">
      <alignment horizontal="center"/>
    </xf>
    <xf numFmtId="39" fontId="3" fillId="0" borderId="0" xfId="3" applyNumberFormat="1" applyFont="1" applyFill="1" applyBorder="1" applyAlignment="1">
      <alignment wrapText="1"/>
    </xf>
    <xf numFmtId="167" fontId="5" fillId="0" borderId="0" xfId="3" applyNumberFormat="1" applyFont="1" applyFill="1" applyBorder="1" applyAlignment="1">
      <alignment horizontal="left" wrapText="1"/>
    </xf>
    <xf numFmtId="39" fontId="11" fillId="0" borderId="0" xfId="3" applyNumberFormat="1" applyFont="1" applyFill="1" applyBorder="1" applyAlignment="1">
      <alignment wrapText="1"/>
    </xf>
    <xf numFmtId="0" fontId="11" fillId="0" borderId="0" xfId="3" applyNumberFormat="1" applyFont="1" applyFill="1" applyBorder="1" applyAlignment="1">
      <alignment horizontal="center" wrapText="1"/>
    </xf>
    <xf numFmtId="43" fontId="11" fillId="0" borderId="14" xfId="3" applyNumberFormat="1" applyFont="1" applyFill="1" applyBorder="1"/>
    <xf numFmtId="39" fontId="5" fillId="0" borderId="0" xfId="3" applyNumberFormat="1" applyFont="1" applyAlignment="1">
      <alignment horizontal="center"/>
    </xf>
    <xf numFmtId="39" fontId="7" fillId="0" borderId="0" xfId="3" applyNumberFormat="1" applyFont="1" applyBorder="1" applyAlignment="1">
      <alignment horizontal="center"/>
    </xf>
    <xf numFmtId="168" fontId="8" fillId="0" borderId="0" xfId="0" applyNumberFormat="1" applyFont="1" applyFill="1"/>
    <xf numFmtId="0" fontId="8" fillId="0" borderId="0" xfId="0" applyFont="1" applyFill="1"/>
    <xf numFmtId="38" fontId="8" fillId="0" borderId="16" xfId="3" applyNumberFormat="1" applyFont="1" applyFill="1" applyBorder="1"/>
    <xf numFmtId="0" fontId="17" fillId="0" borderId="0" xfId="0" applyFont="1" applyFill="1"/>
    <xf numFmtId="41" fontId="8" fillId="0" borderId="0" xfId="3" quotePrefix="1" applyNumberFormat="1" applyFont="1" applyFill="1" applyBorder="1" applyAlignment="1">
      <alignment horizontal="right"/>
    </xf>
    <xf numFmtId="41" fontId="8" fillId="0" borderId="0" xfId="3" applyNumberFormat="1" applyFont="1" applyFill="1" applyBorder="1" applyAlignment="1">
      <alignment horizontal="right"/>
    </xf>
    <xf numFmtId="0" fontId="0" fillId="0" borderId="0" xfId="0" applyFill="1"/>
    <xf numFmtId="39" fontId="4" fillId="0" borderId="0" xfId="3" applyNumberFormat="1" applyFont="1" applyFill="1" applyBorder="1" applyAlignment="1">
      <alignment horizontal="left"/>
    </xf>
    <xf numFmtId="43" fontId="8" fillId="0" borderId="18" xfId="3" applyNumberFormat="1" applyFont="1" applyFill="1" applyBorder="1"/>
    <xf numFmtId="39" fontId="8" fillId="0" borderId="0" xfId="3" applyNumberFormat="1" applyFont="1" applyFill="1" applyBorder="1" applyAlignment="1">
      <alignment horizontal="left"/>
    </xf>
    <xf numFmtId="39" fontId="8" fillId="0" borderId="0" xfId="3" applyNumberFormat="1" applyFont="1" applyFill="1" applyAlignment="1">
      <alignment horizontal="right"/>
    </xf>
    <xf numFmtId="39" fontId="5" fillId="0" borderId="20" xfId="3" applyNumberFormat="1" applyFont="1" applyFill="1" applyBorder="1"/>
    <xf numFmtId="169" fontId="14" fillId="0" borderId="19" xfId="3" applyNumberFormat="1" applyFont="1" applyFill="1" applyBorder="1"/>
    <xf numFmtId="169" fontId="14" fillId="0" borderId="21" xfId="3" applyNumberFormat="1" applyFont="1" applyFill="1" applyBorder="1"/>
    <xf numFmtId="0" fontId="5" fillId="2" borderId="0" xfId="3" applyNumberFormat="1" applyFont="1" applyFill="1" applyBorder="1" applyAlignment="1">
      <alignment horizontal="center" wrapText="1"/>
    </xf>
    <xf numFmtId="39" fontId="5" fillId="0" borderId="16" xfId="3" applyNumberFormat="1" applyFont="1" applyFill="1" applyBorder="1"/>
    <xf numFmtId="39" fontId="7" fillId="0" borderId="0" xfId="3" applyNumberFormat="1" applyFont="1" applyFill="1" applyBorder="1" applyAlignment="1">
      <alignment wrapText="1"/>
    </xf>
    <xf numFmtId="39" fontId="7" fillId="0" borderId="0" xfId="3" applyNumberFormat="1" applyFont="1" applyFill="1" applyBorder="1" applyAlignment="1">
      <alignment horizontal="right" wrapText="1"/>
    </xf>
    <xf numFmtId="39" fontId="7" fillId="0" borderId="0" xfId="3" applyNumberFormat="1" applyFont="1" applyFill="1" applyBorder="1" applyAlignment="1"/>
    <xf numFmtId="39" fontId="5" fillId="0" borderId="16" xfId="3" applyNumberFormat="1" applyFont="1" applyFill="1" applyBorder="1" applyAlignment="1">
      <alignment wrapText="1"/>
    </xf>
    <xf numFmtId="39" fontId="5" fillId="0" borderId="0" xfId="3" applyNumberFormat="1" applyFont="1" applyFill="1" applyBorder="1" applyAlignment="1">
      <alignment horizontal="left"/>
    </xf>
    <xf numFmtId="39" fontId="5" fillId="0" borderId="2" xfId="3" applyNumberFormat="1" applyFont="1" applyFill="1" applyBorder="1" applyAlignment="1">
      <alignment wrapText="1"/>
    </xf>
    <xf numFmtId="43" fontId="5" fillId="2" borderId="16" xfId="3" applyNumberFormat="1" applyFont="1" applyFill="1" applyBorder="1"/>
    <xf numFmtId="39" fontId="5" fillId="11" borderId="0" xfId="3" quotePrefix="1" applyNumberFormat="1" applyFont="1" applyFill="1" applyBorder="1"/>
    <xf numFmtId="0" fontId="5" fillId="11" borderId="0" xfId="3" applyNumberFormat="1" applyFont="1" applyFill="1" applyBorder="1" applyAlignment="1">
      <alignment horizontal="center"/>
    </xf>
    <xf numFmtId="0" fontId="5" fillId="2" borderId="0" xfId="3" applyNumberFormat="1" applyFont="1" applyFill="1" applyBorder="1" applyAlignment="1">
      <alignment horizontal="center"/>
    </xf>
    <xf numFmtId="0" fontId="11" fillId="2" borderId="0" xfId="3" applyNumberFormat="1" applyFont="1" applyFill="1" applyBorder="1" applyAlignment="1">
      <alignment horizontal="center" wrapText="1"/>
    </xf>
    <xf numFmtId="43" fontId="8" fillId="2" borderId="2" xfId="3" quotePrefix="1" applyNumberFormat="1" applyFont="1" applyFill="1" applyBorder="1" applyAlignment="1">
      <alignment horizontal="right"/>
    </xf>
    <xf numFmtId="39" fontId="5" fillId="0" borderId="2" xfId="3" applyNumberFormat="1" applyFont="1" applyFill="1" applyBorder="1"/>
    <xf numFmtId="167" fontId="18" fillId="0" borderId="0" xfId="3" applyNumberFormat="1" applyFont="1" applyFill="1"/>
    <xf numFmtId="14" fontId="4" fillId="0" borderId="0" xfId="4" applyNumberFormat="1" applyFont="1" applyFill="1" applyBorder="1" applyAlignment="1">
      <alignment horizontal="center" wrapText="1"/>
    </xf>
    <xf numFmtId="37" fontId="8" fillId="0" borderId="0" xfId="3" applyNumberFormat="1" applyFont="1" applyBorder="1"/>
    <xf numFmtId="39" fontId="8" fillId="6" borderId="0" xfId="3" applyNumberFormat="1" applyFont="1" applyFill="1" applyBorder="1"/>
    <xf numFmtId="39" fontId="14" fillId="0" borderId="0" xfId="3" applyNumberFormat="1" applyFont="1" applyBorder="1"/>
    <xf numFmtId="39" fontId="8" fillId="12" borderId="0" xfId="3" applyNumberFormat="1" applyFont="1" applyFill="1" applyBorder="1"/>
    <xf numFmtId="43" fontId="8" fillId="2" borderId="0" xfId="3" applyNumberFormat="1" applyFont="1" applyFill="1" applyBorder="1"/>
    <xf numFmtId="39" fontId="8" fillId="11" borderId="0" xfId="3" applyNumberFormat="1" applyFont="1" applyFill="1" applyBorder="1"/>
    <xf numFmtId="43" fontId="5" fillId="8" borderId="16" xfId="3" applyNumberFormat="1" applyFont="1" applyFill="1" applyBorder="1"/>
    <xf numFmtId="43" fontId="3" fillId="8" borderId="0" xfId="3" applyNumberFormat="1" applyFont="1" applyFill="1" applyBorder="1"/>
    <xf numFmtId="43" fontId="5" fillId="13" borderId="18" xfId="3" applyNumberFormat="1" applyFont="1" applyFill="1" applyBorder="1"/>
    <xf numFmtId="43" fontId="7" fillId="8" borderId="0" xfId="3" applyNumberFormat="1" applyFont="1" applyFill="1" applyBorder="1"/>
    <xf numFmtId="167" fontId="14" fillId="0" borderId="0" xfId="3" applyNumberFormat="1" applyFont="1" applyBorder="1"/>
    <xf numFmtId="39" fontId="14" fillId="0" borderId="0" xfId="3" applyNumberFormat="1" applyFont="1" applyFill="1" applyBorder="1"/>
    <xf numFmtId="43" fontId="8" fillId="14" borderId="0" xfId="3" applyNumberFormat="1" applyFont="1" applyFill="1" applyBorder="1"/>
    <xf numFmtId="43" fontId="4" fillId="14" borderId="16" xfId="3" applyNumberFormat="1" applyFont="1" applyFill="1" applyBorder="1" applyAlignment="1">
      <alignment horizontal="right"/>
    </xf>
    <xf numFmtId="43" fontId="19" fillId="2" borderId="0" xfId="3" applyNumberFormat="1" applyFont="1" applyFill="1" applyBorder="1"/>
    <xf numFmtId="43" fontId="19" fillId="0" borderId="0" xfId="3" applyNumberFormat="1" applyFont="1" applyFill="1" applyBorder="1"/>
    <xf numFmtId="43" fontId="20" fillId="0" borderId="0" xfId="3" applyNumberFormat="1" applyFont="1" applyFill="1" applyBorder="1"/>
    <xf numFmtId="43" fontId="20" fillId="2" borderId="0" xfId="3" applyNumberFormat="1" applyFont="1" applyFill="1" applyBorder="1"/>
    <xf numFmtId="43" fontId="19" fillId="0" borderId="22" xfId="3" applyNumberFormat="1" applyFont="1" applyFill="1" applyBorder="1"/>
    <xf numFmtId="43" fontId="20" fillId="0" borderId="22" xfId="3" applyNumberFormat="1" applyFont="1" applyFill="1" applyBorder="1"/>
    <xf numFmtId="43" fontId="19" fillId="2" borderId="2" xfId="3" quotePrefix="1" applyNumberFormat="1" applyFont="1" applyFill="1" applyBorder="1"/>
    <xf numFmtId="43" fontId="19" fillId="0" borderId="2" xfId="3" quotePrefix="1" applyNumberFormat="1" applyFont="1" applyFill="1" applyBorder="1"/>
    <xf numFmtId="43" fontId="19" fillId="2" borderId="2" xfId="3" applyNumberFormat="1" applyFont="1" applyFill="1" applyBorder="1"/>
    <xf numFmtId="43" fontId="5" fillId="13" borderId="0" xfId="3" applyNumberFormat="1" applyFont="1" applyFill="1" applyBorder="1"/>
    <xf numFmtId="43" fontId="8" fillId="0" borderId="6" xfId="3" applyNumberFormat="1" applyFont="1" applyBorder="1" applyAlignment="1">
      <alignment horizontal="center"/>
    </xf>
    <xf numFmtId="43" fontId="20" fillId="13" borderId="0" xfId="3" applyNumberFormat="1" applyFont="1" applyFill="1" applyBorder="1"/>
    <xf numFmtId="39" fontId="4" fillId="0" borderId="22" xfId="3" applyNumberFormat="1" applyFont="1" applyBorder="1" applyAlignment="1">
      <alignment horizontal="center" wrapText="1"/>
    </xf>
    <xf numFmtId="43" fontId="4" fillId="0" borderId="22" xfId="3" applyNumberFormat="1" applyFont="1" applyBorder="1" applyAlignment="1">
      <alignment horizontal="center" wrapText="1"/>
    </xf>
    <xf numFmtId="43" fontId="4" fillId="0" borderId="22" xfId="4" applyNumberFormat="1" applyFont="1" applyFill="1" applyBorder="1" applyAlignment="1">
      <alignment horizontal="center" wrapText="1"/>
    </xf>
    <xf numFmtId="43" fontId="21" fillId="0" borderId="0" xfId="3" quotePrefix="1" applyNumberFormat="1" applyFont="1" applyBorder="1" applyAlignment="1">
      <alignment horizontal="right"/>
    </xf>
    <xf numFmtId="43" fontId="21" fillId="2" borderId="0" xfId="3" quotePrefix="1" applyNumberFormat="1" applyFont="1" applyFill="1" applyBorder="1" applyAlignment="1">
      <alignment horizontal="right"/>
    </xf>
    <xf numFmtId="43" fontId="8" fillId="2" borderId="4" xfId="3" quotePrefix="1" applyNumberFormat="1" applyFont="1" applyFill="1" applyBorder="1" applyAlignment="1">
      <alignment horizontal="right"/>
    </xf>
    <xf numFmtId="41" fontId="8" fillId="0" borderId="0" xfId="3" quotePrefix="1" applyNumberFormat="1" applyFont="1" applyBorder="1" applyAlignment="1">
      <alignment horizontal="left"/>
    </xf>
    <xf numFmtId="43" fontId="22" fillId="0" borderId="0" xfId="0" applyNumberFormat="1" applyFont="1"/>
    <xf numFmtId="39" fontId="5" fillId="8" borderId="0" xfId="3" applyNumberFormat="1" applyFont="1" applyFill="1" applyBorder="1" applyAlignment="1">
      <alignment wrapText="1"/>
    </xf>
    <xf numFmtId="39" fontId="5" fillId="8" borderId="0" xfId="3" applyNumberFormat="1" applyFont="1" applyFill="1" applyBorder="1"/>
    <xf numFmtId="39" fontId="5" fillId="8" borderId="2" xfId="3" applyNumberFormat="1" applyFont="1" applyFill="1" applyBorder="1" applyAlignment="1">
      <alignment wrapText="1"/>
    </xf>
    <xf numFmtId="39" fontId="5" fillId="8" borderId="2" xfId="3" applyNumberFormat="1" applyFont="1" applyFill="1" applyBorder="1"/>
    <xf numFmtId="43" fontId="3" fillId="2" borderId="0" xfId="3" applyNumberFormat="1" applyFont="1" applyFill="1" applyBorder="1"/>
    <xf numFmtId="39" fontId="13" fillId="0" borderId="0" xfId="3" applyNumberFormat="1" applyFont="1" applyFill="1" applyBorder="1"/>
    <xf numFmtId="171" fontId="8" fillId="0" borderId="0" xfId="0" applyNumberFormat="1" applyFont="1"/>
    <xf numFmtId="39" fontId="3" fillId="0" borderId="0" xfId="5" applyNumberFormat="1" applyFont="1" applyFill="1" applyAlignment="1"/>
    <xf numFmtId="39" fontId="3" fillId="2" borderId="0" xfId="5" applyNumberFormat="1" applyFont="1" applyFill="1" applyAlignment="1">
      <alignment horizontal="center"/>
    </xf>
    <xf numFmtId="1" fontId="3" fillId="0" borderId="0" xfId="5" applyNumberFormat="1" applyFont="1" applyFill="1" applyAlignment="1"/>
    <xf numFmtId="39" fontId="5" fillId="0" borderId="0" xfId="5" applyNumberFormat="1" applyFont="1" applyFill="1"/>
    <xf numFmtId="39" fontId="3" fillId="0" borderId="26" xfId="5" applyNumberFormat="1" applyFont="1" applyFill="1" applyBorder="1" applyAlignment="1"/>
    <xf numFmtId="1" fontId="3" fillId="0" borderId="26" xfId="5" applyNumberFormat="1" applyFont="1" applyFill="1" applyBorder="1" applyAlignment="1">
      <alignment horizontal="center" wrapText="1"/>
    </xf>
    <xf numFmtId="164" fontId="23" fillId="0" borderId="0" xfId="1" applyNumberFormat="1" applyFont="1" applyFill="1" applyAlignment="1">
      <alignment horizontal="center"/>
    </xf>
    <xf numFmtId="17" fontId="24" fillId="0" borderId="0" xfId="6" applyNumberFormat="1" applyFont="1" applyAlignment="1">
      <alignment horizontal="center"/>
    </xf>
    <xf numFmtId="43" fontId="3" fillId="2" borderId="26" xfId="7" applyFont="1" applyFill="1" applyBorder="1" applyAlignment="1">
      <alignment horizontal="center" wrapText="1"/>
    </xf>
    <xf numFmtId="39" fontId="5" fillId="0" borderId="0" xfId="5" applyNumberFormat="1" applyFont="1" applyFill="1" applyBorder="1" applyAlignment="1"/>
    <xf numFmtId="43" fontId="3" fillId="0" borderId="26" xfId="7" applyFont="1" applyFill="1" applyBorder="1" applyAlignment="1">
      <alignment horizontal="center" wrapText="1"/>
    </xf>
    <xf numFmtId="39" fontId="5" fillId="0" borderId="0" xfId="5" applyNumberFormat="1" applyFont="1" applyFill="1" applyAlignment="1"/>
    <xf numFmtId="39" fontId="5" fillId="0" borderId="27" xfId="5" applyNumberFormat="1" applyFont="1" applyFill="1" applyBorder="1"/>
    <xf numFmtId="39" fontId="5" fillId="0" borderId="0" xfId="5" applyNumberFormat="1" applyFont="1" applyFill="1" applyBorder="1"/>
    <xf numFmtId="0" fontId="26" fillId="0" borderId="0" xfId="8" applyFont="1" applyFill="1" applyAlignment="1">
      <alignment horizontal="center"/>
    </xf>
    <xf numFmtId="0" fontId="26" fillId="2" borderId="0" xfId="8" applyFont="1" applyFill="1" applyAlignment="1">
      <alignment horizontal="center"/>
    </xf>
    <xf numFmtId="39" fontId="5" fillId="0" borderId="28" xfId="5" applyNumberFormat="1" applyFont="1" applyFill="1" applyBorder="1"/>
    <xf numFmtId="1" fontId="5" fillId="0" borderId="16" xfId="5" applyNumberFormat="1" applyFont="1" applyFill="1" applyBorder="1" applyAlignment="1">
      <alignment horizontal="center"/>
    </xf>
    <xf numFmtId="0" fontId="26" fillId="0" borderId="16" xfId="8" applyFont="1" applyFill="1" applyBorder="1" applyAlignment="1">
      <alignment horizontal="center"/>
    </xf>
    <xf numFmtId="39" fontId="5" fillId="0" borderId="31" xfId="5" applyNumberFormat="1" applyFont="1" applyFill="1" applyBorder="1"/>
    <xf numFmtId="39" fontId="5" fillId="0" borderId="32" xfId="5" applyNumberFormat="1" applyFont="1" applyFill="1" applyBorder="1"/>
    <xf numFmtId="1" fontId="5" fillId="0" borderId="26" xfId="5" applyNumberFormat="1" applyFont="1" applyFill="1" applyBorder="1" applyAlignment="1">
      <alignment horizontal="center"/>
    </xf>
    <xf numFmtId="39" fontId="5" fillId="0" borderId="26" xfId="5" applyNumberFormat="1" applyFont="1" applyFill="1" applyBorder="1"/>
    <xf numFmtId="37" fontId="5" fillId="0" borderId="26" xfId="5" applyNumberFormat="1" applyFont="1" applyFill="1" applyBorder="1" applyAlignment="1">
      <alignment horizontal="right"/>
    </xf>
    <xf numFmtId="37" fontId="5" fillId="0" borderId="26" xfId="5" applyNumberFormat="1" applyFont="1" applyFill="1" applyBorder="1"/>
    <xf numFmtId="37" fontId="5" fillId="2" borderId="26" xfId="5" applyNumberFormat="1" applyFont="1" applyFill="1" applyBorder="1"/>
    <xf numFmtId="1" fontId="5" fillId="0" borderId="26" xfId="5" applyNumberFormat="1" applyFont="1" applyFill="1" applyBorder="1" applyAlignment="1">
      <alignment horizontal="right"/>
    </xf>
    <xf numFmtId="39" fontId="5" fillId="0" borderId="29" xfId="5" applyNumberFormat="1" applyFont="1" applyFill="1" applyBorder="1"/>
    <xf numFmtId="1" fontId="5" fillId="0" borderId="31" xfId="5" applyNumberFormat="1" applyFont="1" applyFill="1" applyBorder="1" applyAlignment="1">
      <alignment horizontal="center"/>
    </xf>
    <xf numFmtId="39" fontId="5" fillId="0" borderId="33" xfId="5" applyNumberFormat="1" applyFont="1" applyFill="1" applyBorder="1"/>
    <xf numFmtId="39" fontId="3" fillId="0" borderId="31" xfId="5" applyNumberFormat="1" applyFont="1" applyFill="1" applyBorder="1" applyAlignment="1">
      <alignment horizontal="right"/>
    </xf>
    <xf numFmtId="1" fontId="5" fillId="0" borderId="33" xfId="5" applyNumberFormat="1" applyFont="1" applyFill="1" applyBorder="1" applyAlignment="1">
      <alignment horizontal="center"/>
    </xf>
    <xf numFmtId="37" fontId="5" fillId="0" borderId="33" xfId="5" applyNumberFormat="1" applyFont="1" applyFill="1" applyBorder="1" applyAlignment="1">
      <alignment horizontal="right"/>
    </xf>
    <xf numFmtId="37" fontId="5" fillId="0" borderId="33" xfId="5" applyNumberFormat="1" applyFont="1" applyFill="1" applyBorder="1"/>
    <xf numFmtId="37" fontId="5" fillId="2" borderId="33" xfId="5" applyNumberFormat="1" applyFont="1" applyFill="1" applyBorder="1"/>
    <xf numFmtId="1" fontId="5" fillId="0" borderId="33" xfId="5" applyNumberFormat="1" applyFont="1" applyFill="1" applyBorder="1" applyAlignment="1">
      <alignment horizontal="right"/>
    </xf>
    <xf numFmtId="37" fontId="5" fillId="0" borderId="31" xfId="5" applyNumberFormat="1" applyFont="1" applyFill="1" applyBorder="1" applyAlignment="1">
      <alignment horizontal="right"/>
    </xf>
    <xf numFmtId="37" fontId="5" fillId="0" borderId="31" xfId="5" applyNumberFormat="1" applyFont="1" applyFill="1" applyBorder="1"/>
    <xf numFmtId="37" fontId="5" fillId="2" borderId="31" xfId="5" applyNumberFormat="1" applyFont="1" applyFill="1" applyBorder="1"/>
    <xf numFmtId="1" fontId="5" fillId="0" borderId="31" xfId="5" applyNumberFormat="1" applyFont="1" applyFill="1" applyBorder="1" applyAlignment="1">
      <alignment horizontal="right"/>
    </xf>
    <xf numFmtId="1" fontId="3" fillId="0" borderId="34" xfId="5" applyNumberFormat="1" applyFont="1" applyFill="1" applyBorder="1" applyAlignment="1">
      <alignment horizontal="center"/>
    </xf>
    <xf numFmtId="39" fontId="3" fillId="0" borderId="34" xfId="5" applyNumberFormat="1" applyFont="1" applyFill="1" applyBorder="1" applyAlignment="1">
      <alignment horizontal="center"/>
    </xf>
    <xf numFmtId="37" fontId="3" fillId="0" borderId="34" xfId="5" applyNumberFormat="1" applyFont="1" applyFill="1" applyBorder="1" applyAlignment="1">
      <alignment horizontal="right"/>
    </xf>
    <xf numFmtId="37" fontId="3" fillId="2" borderId="34" xfId="5" applyNumberFormat="1" applyFont="1" applyFill="1" applyBorder="1" applyAlignment="1">
      <alignment horizontal="right"/>
    </xf>
    <xf numFmtId="1" fontId="3" fillId="0" borderId="34" xfId="5" applyNumberFormat="1" applyFont="1" applyFill="1" applyBorder="1" applyAlignment="1">
      <alignment horizontal="right"/>
    </xf>
    <xf numFmtId="39" fontId="3" fillId="0" borderId="28" xfId="5" applyNumberFormat="1" applyFont="1" applyFill="1" applyBorder="1"/>
    <xf numFmtId="39" fontId="3" fillId="0" borderId="27" xfId="5" applyNumberFormat="1" applyFont="1" applyFill="1" applyBorder="1"/>
    <xf numFmtId="1" fontId="5" fillId="15" borderId="31" xfId="5" applyNumberFormat="1" applyFont="1" applyFill="1" applyBorder="1" applyAlignment="1">
      <alignment horizontal="center"/>
    </xf>
    <xf numFmtId="39" fontId="27" fillId="0" borderId="31" xfId="5" applyNumberFormat="1" applyFont="1" applyFill="1" applyBorder="1"/>
    <xf numFmtId="39" fontId="3" fillId="0" borderId="29" xfId="5" applyNumberFormat="1" applyFont="1" applyFill="1" applyBorder="1"/>
    <xf numFmtId="39" fontId="3" fillId="0" borderId="31" xfId="5" applyNumberFormat="1" applyFont="1" applyFill="1" applyBorder="1"/>
    <xf numFmtId="39" fontId="5" fillId="0" borderId="34" xfId="5" applyNumberFormat="1" applyFont="1" applyFill="1" applyBorder="1"/>
    <xf numFmtId="39" fontId="3" fillId="0" borderId="0" xfId="5" applyNumberFormat="1" applyFont="1" applyFill="1" applyBorder="1"/>
    <xf numFmtId="39" fontId="3" fillId="0" borderId="0" xfId="5" applyNumberFormat="1" applyFont="1" applyFill="1"/>
    <xf numFmtId="1" fontId="5" fillId="0" borderId="34" xfId="5" applyNumberFormat="1" applyFont="1" applyFill="1" applyBorder="1" applyAlignment="1">
      <alignment horizontal="center"/>
    </xf>
    <xf numFmtId="39" fontId="3" fillId="15" borderId="34" xfId="5" applyNumberFormat="1" applyFont="1" applyFill="1" applyBorder="1" applyAlignment="1">
      <alignment horizontal="center"/>
    </xf>
    <xf numFmtId="37" fontId="3" fillId="0" borderId="34" xfId="5" applyNumberFormat="1" applyFont="1" applyFill="1" applyBorder="1"/>
    <xf numFmtId="1" fontId="3" fillId="0" borderId="34" xfId="5" applyNumberFormat="1" applyFont="1" applyFill="1" applyBorder="1" applyAlignment="1">
      <alignment horizontal="center" wrapText="1"/>
    </xf>
    <xf numFmtId="39" fontId="3" fillId="0" borderId="34" xfId="5" applyNumberFormat="1" applyFont="1" applyFill="1" applyBorder="1"/>
    <xf numFmtId="39" fontId="5" fillId="0" borderId="31" xfId="5" applyNumberFormat="1" applyFont="1" applyFill="1" applyBorder="1" applyAlignment="1">
      <alignment horizontal="left"/>
    </xf>
    <xf numFmtId="39" fontId="5" fillId="0" borderId="31" xfId="5" applyNumberFormat="1" applyFont="1" applyFill="1" applyBorder="1" applyAlignment="1">
      <alignment horizontal="right"/>
    </xf>
    <xf numFmtId="39" fontId="5" fillId="0" borderId="0" xfId="5" applyNumberFormat="1" applyFont="1" applyFill="1" applyBorder="1" applyAlignment="1">
      <alignment horizontal="right"/>
    </xf>
    <xf numFmtId="39" fontId="5" fillId="0" borderId="0" xfId="5" applyNumberFormat="1" applyFont="1" applyFill="1" applyAlignment="1">
      <alignment horizontal="right"/>
    </xf>
    <xf numFmtId="37" fontId="5" fillId="0" borderId="31" xfId="5" applyNumberFormat="1" applyFont="1" applyFill="1" applyBorder="1" applyAlignment="1">
      <alignment horizontal="left"/>
    </xf>
    <xf numFmtId="37" fontId="5" fillId="2" borderId="31" xfId="5" applyNumberFormat="1" applyFont="1" applyFill="1" applyBorder="1" applyAlignment="1">
      <alignment horizontal="left"/>
    </xf>
    <xf numFmtId="37" fontId="3" fillId="0" borderId="34" xfId="5" applyNumberFormat="1" applyFont="1" applyFill="1" applyBorder="1" applyAlignment="1"/>
    <xf numFmtId="37" fontId="3" fillId="2" borderId="34" xfId="5" applyNumberFormat="1" applyFont="1" applyFill="1" applyBorder="1" applyAlignment="1"/>
    <xf numFmtId="39" fontId="3" fillId="0" borderId="31" xfId="5" applyNumberFormat="1" applyFont="1" applyFill="1" applyBorder="1" applyAlignment="1"/>
    <xf numFmtId="1" fontId="3" fillId="0" borderId="34" xfId="5" applyNumberFormat="1" applyFont="1" applyFill="1" applyBorder="1" applyAlignment="1"/>
    <xf numFmtId="39" fontId="3" fillId="0" borderId="0" xfId="5" applyNumberFormat="1" applyFont="1" applyFill="1" applyBorder="1" applyAlignment="1"/>
    <xf numFmtId="37" fontId="5" fillId="2" borderId="31" xfId="5" applyNumberFormat="1" applyFont="1" applyFill="1" applyBorder="1" applyAlignment="1">
      <alignment horizontal="right"/>
    </xf>
    <xf numFmtId="39" fontId="3" fillId="0" borderId="31" xfId="5" applyNumberFormat="1" applyFont="1" applyFill="1" applyBorder="1" applyAlignment="1">
      <alignment horizontal="center"/>
    </xf>
    <xf numFmtId="37" fontId="3" fillId="2" borderId="34" xfId="5" applyNumberFormat="1" applyFont="1" applyFill="1" applyBorder="1"/>
    <xf numFmtId="1" fontId="3" fillId="0" borderId="34" xfId="5" applyNumberFormat="1" applyFont="1" applyFill="1" applyBorder="1"/>
    <xf numFmtId="1" fontId="5" fillId="0" borderId="31" xfId="5" applyNumberFormat="1" applyFont="1" applyFill="1" applyBorder="1"/>
    <xf numFmtId="1" fontId="5" fillId="0" borderId="33" xfId="5" applyNumberFormat="1" applyFont="1" applyFill="1" applyBorder="1"/>
    <xf numFmtId="37" fontId="3" fillId="0" borderId="34" xfId="5" applyNumberFormat="1" applyFont="1" applyFill="1" applyBorder="1" applyAlignment="1">
      <alignment horizontal="center"/>
    </xf>
    <xf numFmtId="37" fontId="3" fillId="2" borderId="34" xfId="5" applyNumberFormat="1" applyFont="1" applyFill="1" applyBorder="1" applyAlignment="1">
      <alignment horizontal="center"/>
    </xf>
    <xf numFmtId="39" fontId="3" fillId="0" borderId="26" xfId="5" applyNumberFormat="1" applyFont="1" applyFill="1" applyBorder="1"/>
    <xf numFmtId="1" fontId="3" fillId="0" borderId="26" xfId="5" applyNumberFormat="1" applyFont="1" applyFill="1" applyBorder="1" applyAlignment="1">
      <alignment horizontal="center"/>
    </xf>
    <xf numFmtId="37" fontId="3" fillId="0" borderId="26" xfId="5" applyNumberFormat="1" applyFont="1" applyFill="1" applyBorder="1" applyAlignment="1">
      <alignment horizontal="right"/>
    </xf>
    <xf numFmtId="37" fontId="3" fillId="2" borderId="26" xfId="5" applyNumberFormat="1" applyFont="1" applyFill="1" applyBorder="1" applyAlignment="1">
      <alignment horizontal="right"/>
    </xf>
    <xf numFmtId="37" fontId="5" fillId="2" borderId="26" xfId="5" applyNumberFormat="1" applyFont="1" applyFill="1" applyBorder="1" applyAlignment="1">
      <alignment horizontal="right"/>
    </xf>
    <xf numFmtId="39" fontId="3" fillId="0" borderId="26" xfId="5" applyNumberFormat="1" applyFont="1" applyFill="1" applyBorder="1" applyAlignment="1">
      <alignment horizontal="center" wrapText="1"/>
    </xf>
    <xf numFmtId="49" fontId="3" fillId="0" borderId="26" xfId="5" applyNumberFormat="1" applyFont="1" applyFill="1" applyBorder="1" applyAlignment="1">
      <alignment horizontal="center" wrapText="1"/>
    </xf>
    <xf numFmtId="37" fontId="5" fillId="0" borderId="34" xfId="5" applyNumberFormat="1" applyFont="1" applyFill="1" applyBorder="1" applyAlignment="1">
      <alignment horizontal="right"/>
    </xf>
    <xf numFmtId="37" fontId="5" fillId="2" borderId="34" xfId="5" applyNumberFormat="1" applyFont="1" applyFill="1" applyBorder="1" applyAlignment="1">
      <alignment horizontal="right"/>
    </xf>
    <xf numFmtId="37" fontId="5" fillId="0" borderId="34" xfId="5" applyNumberFormat="1" applyFont="1" applyFill="1" applyBorder="1"/>
    <xf numFmtId="39" fontId="5" fillId="0" borderId="26" xfId="5" applyNumberFormat="1" applyFont="1" applyFill="1" applyBorder="1" applyAlignment="1">
      <alignment horizontal="right"/>
    </xf>
    <xf numFmtId="39" fontId="5" fillId="2" borderId="26" xfId="5" applyNumberFormat="1" applyFont="1" applyFill="1" applyBorder="1"/>
    <xf numFmtId="39" fontId="5" fillId="2" borderId="31" xfId="5" applyNumberFormat="1" applyFont="1" applyFill="1" applyBorder="1"/>
    <xf numFmtId="39" fontId="5" fillId="0" borderId="34" xfId="5" applyNumberFormat="1" applyFont="1" applyFill="1" applyBorder="1" applyAlignment="1">
      <alignment horizontal="right"/>
    </xf>
    <xf numFmtId="39" fontId="5" fillId="2" borderId="34" xfId="5" applyNumberFormat="1" applyFont="1" applyFill="1" applyBorder="1"/>
    <xf numFmtId="39" fontId="5" fillId="0" borderId="31" xfId="5" quotePrefix="1" applyNumberFormat="1" applyFont="1" applyFill="1" applyBorder="1"/>
    <xf numFmtId="1" fontId="5" fillId="0" borderId="31" xfId="5" quotePrefix="1" applyNumberFormat="1" applyFont="1" applyFill="1" applyBorder="1" applyAlignment="1">
      <alignment horizontal="center"/>
    </xf>
    <xf numFmtId="37" fontId="5" fillId="2" borderId="34" xfId="5" applyNumberFormat="1" applyFont="1" applyFill="1" applyBorder="1"/>
    <xf numFmtId="0" fontId="5" fillId="0" borderId="0" xfId="0" applyFont="1" applyFill="1"/>
    <xf numFmtId="0" fontId="5" fillId="0" borderId="30" xfId="0" applyFont="1" applyFill="1" applyBorder="1"/>
    <xf numFmtId="1" fontId="5" fillId="15" borderId="33" xfId="5" applyNumberFormat="1" applyFont="1" applyFill="1" applyBorder="1" applyAlignment="1">
      <alignment horizontal="center"/>
    </xf>
    <xf numFmtId="37" fontId="5" fillId="0" borderId="33" xfId="5" applyNumberFormat="1" applyFont="1" applyFill="1" applyBorder="1" applyAlignment="1"/>
    <xf numFmtId="1" fontId="3" fillId="15" borderId="31" xfId="5" applyNumberFormat="1" applyFont="1" applyFill="1" applyBorder="1" applyAlignment="1">
      <alignment horizontal="center"/>
    </xf>
    <xf numFmtId="37" fontId="3" fillId="0" borderId="31" xfId="5" applyNumberFormat="1" applyFont="1" applyFill="1" applyBorder="1" applyAlignment="1">
      <alignment horizontal="right"/>
    </xf>
    <xf numFmtId="37" fontId="3" fillId="2" borderId="31" xfId="5" applyNumberFormat="1" applyFont="1" applyFill="1" applyBorder="1" applyAlignment="1">
      <alignment horizontal="right"/>
    </xf>
    <xf numFmtId="43" fontId="28" fillId="0" borderId="0" xfId="0" applyNumberFormat="1" applyFont="1"/>
    <xf numFmtId="39" fontId="29" fillId="0" borderId="31" xfId="5" applyNumberFormat="1" applyFont="1" applyFill="1" applyBorder="1" applyAlignment="1">
      <alignment horizontal="right"/>
    </xf>
    <xf numFmtId="39" fontId="29" fillId="0" borderId="31" xfId="5" applyNumberFormat="1" applyFont="1" applyFill="1" applyBorder="1"/>
    <xf numFmtId="39" fontId="29" fillId="2" borderId="31" xfId="5" applyNumberFormat="1" applyFont="1" applyFill="1" applyBorder="1"/>
    <xf numFmtId="1" fontId="3" fillId="0" borderId="31" xfId="5" applyNumberFormat="1" applyFont="1" applyFill="1" applyBorder="1" applyAlignment="1">
      <alignment horizontal="center"/>
    </xf>
    <xf numFmtId="1" fontId="5" fillId="0" borderId="34" xfId="5" applyNumberFormat="1" applyFont="1" applyFill="1" applyBorder="1"/>
    <xf numFmtId="1" fontId="5" fillId="0" borderId="0" xfId="1" applyNumberFormat="1" applyFont="1" applyFill="1" applyAlignment="1">
      <alignment horizontal="center"/>
    </xf>
    <xf numFmtId="39" fontId="5" fillId="2" borderId="0" xfId="5" applyNumberFormat="1" applyFont="1" applyFill="1"/>
    <xf numFmtId="1" fontId="5" fillId="0" borderId="0" xfId="5" applyNumberFormat="1" applyFont="1" applyFill="1"/>
    <xf numFmtId="1" fontId="5" fillId="0" borderId="0" xfId="1" applyNumberFormat="1" applyFont="1" applyFill="1" applyAlignment="1"/>
    <xf numFmtId="39" fontId="3" fillId="16" borderId="0" xfId="5" applyNumberFormat="1" applyFont="1" applyFill="1" applyAlignment="1"/>
    <xf numFmtId="43" fontId="3" fillId="16" borderId="26" xfId="7" applyFont="1" applyFill="1" applyBorder="1" applyAlignment="1">
      <alignment horizontal="center" wrapText="1"/>
    </xf>
    <xf numFmtId="0" fontId="26" fillId="16" borderId="0" xfId="8" applyFont="1" applyFill="1" applyAlignment="1">
      <alignment horizontal="center"/>
    </xf>
    <xf numFmtId="37" fontId="5" fillId="16" borderId="26" xfId="5" applyNumberFormat="1" applyFont="1" applyFill="1" applyBorder="1"/>
    <xf numFmtId="37" fontId="5" fillId="16" borderId="33" xfId="5" applyNumberFormat="1" applyFont="1" applyFill="1" applyBorder="1"/>
    <xf numFmtId="37" fontId="5" fillId="16" borderId="31" xfId="5" applyNumberFormat="1" applyFont="1" applyFill="1" applyBorder="1"/>
    <xf numFmtId="37" fontId="3" fillId="16" borderId="34" xfId="5" applyNumberFormat="1" applyFont="1" applyFill="1" applyBorder="1" applyAlignment="1">
      <alignment horizontal="right"/>
    </xf>
    <xf numFmtId="39" fontId="28" fillId="0" borderId="0" xfId="0" applyNumberFormat="1" applyFont="1"/>
    <xf numFmtId="37" fontId="5" fillId="16" borderId="31" xfId="5" applyNumberFormat="1" applyFont="1" applyFill="1" applyBorder="1" applyAlignment="1">
      <alignment horizontal="left"/>
    </xf>
    <xf numFmtId="37" fontId="3" fillId="16" borderId="34" xfId="5" applyNumberFormat="1" applyFont="1" applyFill="1" applyBorder="1" applyAlignment="1"/>
    <xf numFmtId="37" fontId="5" fillId="16" borderId="31" xfId="5" applyNumberFormat="1" applyFont="1" applyFill="1" applyBorder="1" applyAlignment="1">
      <alignment horizontal="right"/>
    </xf>
    <xf numFmtId="37" fontId="3" fillId="16" borderId="34" xfId="5" applyNumberFormat="1" applyFont="1" applyFill="1" applyBorder="1"/>
    <xf numFmtId="37" fontId="3" fillId="16" borderId="34" xfId="5" applyNumberFormat="1" applyFont="1" applyFill="1" applyBorder="1" applyAlignment="1">
      <alignment horizontal="center"/>
    </xf>
    <xf numFmtId="37" fontId="3" fillId="16" borderId="26" xfId="5" applyNumberFormat="1" applyFont="1" applyFill="1" applyBorder="1" applyAlignment="1">
      <alignment horizontal="right"/>
    </xf>
    <xf numFmtId="37" fontId="5" fillId="16" borderId="26" xfId="5" applyNumberFormat="1" applyFont="1" applyFill="1" applyBorder="1" applyAlignment="1">
      <alignment horizontal="right"/>
    </xf>
    <xf numFmtId="37" fontId="5" fillId="16" borderId="34" xfId="5" applyNumberFormat="1" applyFont="1" applyFill="1" applyBorder="1" applyAlignment="1">
      <alignment horizontal="right"/>
    </xf>
    <xf numFmtId="39" fontId="5" fillId="16" borderId="26" xfId="5" applyNumberFormat="1" applyFont="1" applyFill="1" applyBorder="1"/>
    <xf numFmtId="39" fontId="5" fillId="16" borderId="31" xfId="5" applyNumberFormat="1" applyFont="1" applyFill="1" applyBorder="1"/>
    <xf numFmtId="39" fontId="5" fillId="16" borderId="34" xfId="5" applyNumberFormat="1" applyFont="1" applyFill="1" applyBorder="1"/>
    <xf numFmtId="37" fontId="5" fillId="16" borderId="34" xfId="5" applyNumberFormat="1" applyFont="1" applyFill="1" applyBorder="1"/>
    <xf numFmtId="37" fontId="3" fillId="16" borderId="31" xfId="5" applyNumberFormat="1" applyFont="1" applyFill="1" applyBorder="1" applyAlignment="1">
      <alignment horizontal="right"/>
    </xf>
    <xf numFmtId="39" fontId="32" fillId="0" borderId="31" xfId="5" applyNumberFormat="1" applyFont="1" applyFill="1" applyBorder="1"/>
    <xf numFmtId="39" fontId="29" fillId="16" borderId="31" xfId="5" applyNumberFormat="1" applyFont="1" applyFill="1" applyBorder="1"/>
    <xf numFmtId="39" fontId="5" fillId="16" borderId="0" xfId="5" applyNumberFormat="1" applyFont="1" applyFill="1"/>
    <xf numFmtId="17" fontId="33" fillId="0" borderId="0" xfId="9" applyNumberFormat="1" applyFont="1" applyAlignment="1">
      <alignment horizontal="center"/>
    </xf>
    <xf numFmtId="39" fontId="5" fillId="17" borderId="32" xfId="5" applyNumberFormat="1" applyFont="1" applyFill="1" applyBorder="1"/>
    <xf numFmtId="1" fontId="5" fillId="17" borderId="26" xfId="5" applyNumberFormat="1" applyFont="1" applyFill="1" applyBorder="1" applyAlignment="1">
      <alignment horizontal="center"/>
    </xf>
    <xf numFmtId="39" fontId="5" fillId="17" borderId="26" xfId="5" applyNumberFormat="1" applyFont="1" applyFill="1" applyBorder="1"/>
    <xf numFmtId="37" fontId="5" fillId="17" borderId="26" xfId="5" applyNumberFormat="1" applyFont="1" applyFill="1" applyBorder="1"/>
    <xf numFmtId="39" fontId="5" fillId="17" borderId="31" xfId="5" applyNumberFormat="1" applyFont="1" applyFill="1" applyBorder="1"/>
    <xf numFmtId="1" fontId="5" fillId="17" borderId="26" xfId="5" applyNumberFormat="1" applyFont="1" applyFill="1" applyBorder="1" applyAlignment="1">
      <alignment horizontal="right"/>
    </xf>
    <xf numFmtId="39" fontId="5" fillId="17" borderId="0" xfId="5" applyNumberFormat="1" applyFont="1" applyFill="1"/>
    <xf numFmtId="39" fontId="5" fillId="0" borderId="31" xfId="5" applyNumberFormat="1" applyFont="1" applyFill="1" applyBorder="1" applyAlignment="1">
      <alignment wrapText="1"/>
    </xf>
    <xf numFmtId="17" fontId="33" fillId="0" borderId="0" xfId="10" applyNumberFormat="1" applyFont="1" applyAlignment="1">
      <alignment horizontal="center"/>
    </xf>
    <xf numFmtId="1" fontId="5" fillId="18" borderId="31" xfId="5" applyNumberFormat="1" applyFont="1" applyFill="1" applyBorder="1" applyAlignment="1">
      <alignment horizontal="center"/>
    </xf>
    <xf numFmtId="39" fontId="5" fillId="18" borderId="31" xfId="5" applyNumberFormat="1" applyFont="1" applyFill="1" applyBorder="1"/>
    <xf numFmtId="169" fontId="0" fillId="0" borderId="0" xfId="1" applyNumberFormat="1" applyFont="1" applyAlignment="1"/>
    <xf numFmtId="0" fontId="28" fillId="0" borderId="0" xfId="0" applyFont="1"/>
    <xf numFmtId="39" fontId="36" fillId="0" borderId="0" xfId="5" applyNumberFormat="1" applyFont="1" applyFill="1" applyAlignment="1"/>
    <xf numFmtId="1" fontId="36" fillId="0" borderId="0" xfId="5" applyNumberFormat="1" applyFont="1" applyFill="1" applyAlignment="1"/>
    <xf numFmtId="39" fontId="37" fillId="0" borderId="0" xfId="5" applyNumberFormat="1" applyFont="1" applyFill="1"/>
    <xf numFmtId="39" fontId="36" fillId="0" borderId="26" xfId="5" applyNumberFormat="1" applyFont="1" applyFill="1" applyBorder="1" applyAlignment="1"/>
    <xf numFmtId="1" fontId="36" fillId="0" borderId="26" xfId="5" applyNumberFormat="1" applyFont="1" applyFill="1" applyBorder="1" applyAlignment="1">
      <alignment horizontal="center" wrapText="1"/>
    </xf>
    <xf numFmtId="17" fontId="38" fillId="0" borderId="0" xfId="10" applyNumberFormat="1" applyFont="1" applyAlignment="1">
      <alignment horizontal="center"/>
    </xf>
    <xf numFmtId="43" fontId="36" fillId="0" borderId="26" xfId="7" applyFont="1" applyFill="1" applyBorder="1" applyAlignment="1">
      <alignment horizontal="center" wrapText="1"/>
    </xf>
    <xf numFmtId="39" fontId="37" fillId="0" borderId="0" xfId="5" applyNumberFormat="1" applyFont="1" applyFill="1" applyBorder="1" applyAlignment="1"/>
    <xf numFmtId="39" fontId="37" fillId="0" borderId="0" xfId="5" applyNumberFormat="1" applyFont="1" applyFill="1" applyAlignment="1"/>
    <xf numFmtId="39" fontId="37" fillId="0" borderId="27" xfId="5" applyNumberFormat="1" applyFont="1" applyFill="1" applyBorder="1"/>
    <xf numFmtId="39" fontId="37" fillId="0" borderId="0" xfId="5" applyNumberFormat="1" applyFont="1" applyFill="1" applyBorder="1"/>
    <xf numFmtId="0" fontId="39" fillId="0" borderId="0" xfId="8" applyFont="1" applyFill="1" applyAlignment="1">
      <alignment horizontal="center"/>
    </xf>
    <xf numFmtId="39" fontId="37" fillId="0" borderId="28" xfId="5" applyNumberFormat="1" applyFont="1" applyFill="1" applyBorder="1"/>
    <xf numFmtId="1" fontId="37" fillId="0" borderId="16" xfId="5" applyNumberFormat="1" applyFont="1" applyFill="1" applyBorder="1" applyAlignment="1">
      <alignment horizontal="center"/>
    </xf>
    <xf numFmtId="0" fontId="39" fillId="0" borderId="16" xfId="8" applyFont="1" applyFill="1" applyBorder="1" applyAlignment="1">
      <alignment horizontal="center"/>
    </xf>
    <xf numFmtId="39" fontId="37" fillId="0" borderId="31" xfId="5" applyNumberFormat="1" applyFont="1" applyFill="1" applyBorder="1"/>
    <xf numFmtId="39" fontId="37" fillId="0" borderId="32" xfId="5" applyNumberFormat="1" applyFont="1" applyFill="1" applyBorder="1"/>
    <xf numFmtId="1" fontId="37" fillId="0" borderId="26" xfId="5" applyNumberFormat="1" applyFont="1" applyFill="1" applyBorder="1" applyAlignment="1">
      <alignment horizontal="center"/>
    </xf>
    <xf numFmtId="39" fontId="37" fillId="0" borderId="26" xfId="5" applyNumberFormat="1" applyFont="1" applyFill="1" applyBorder="1"/>
    <xf numFmtId="37" fontId="37" fillId="0" borderId="26" xfId="5" applyNumberFormat="1" applyFont="1" applyFill="1" applyBorder="1" applyAlignment="1">
      <alignment horizontal="right"/>
    </xf>
    <xf numFmtId="37" fontId="37" fillId="0" borderId="26" xfId="5" applyNumberFormat="1" applyFont="1" applyFill="1" applyBorder="1"/>
    <xf numFmtId="1" fontId="37" fillId="0" borderId="26" xfId="5" applyNumberFormat="1" applyFont="1" applyFill="1" applyBorder="1" applyAlignment="1">
      <alignment horizontal="right"/>
    </xf>
    <xf numFmtId="39" fontId="37" fillId="0" borderId="29" xfId="5" applyNumberFormat="1" applyFont="1" applyFill="1" applyBorder="1"/>
    <xf numFmtId="1" fontId="37" fillId="0" borderId="31" xfId="5" applyNumberFormat="1" applyFont="1" applyFill="1" applyBorder="1" applyAlignment="1">
      <alignment horizontal="center"/>
    </xf>
    <xf numFmtId="39" fontId="37" fillId="0" borderId="33" xfId="5" applyNumberFormat="1" applyFont="1" applyFill="1" applyBorder="1"/>
    <xf numFmtId="39" fontId="36" fillId="0" borderId="31" xfId="5" applyNumberFormat="1" applyFont="1" applyFill="1" applyBorder="1" applyAlignment="1">
      <alignment horizontal="right"/>
    </xf>
    <xf numFmtId="1" fontId="37" fillId="0" borderId="33" xfId="5" applyNumberFormat="1" applyFont="1" applyFill="1" applyBorder="1" applyAlignment="1">
      <alignment horizontal="center"/>
    </xf>
    <xf numFmtId="37" fontId="37" fillId="0" borderId="33" xfId="5" applyNumberFormat="1" applyFont="1" applyFill="1" applyBorder="1" applyAlignment="1">
      <alignment horizontal="right"/>
    </xf>
    <xf numFmtId="37" fontId="37" fillId="0" borderId="33" xfId="5" applyNumberFormat="1" applyFont="1" applyFill="1" applyBorder="1"/>
    <xf numFmtId="1" fontId="37" fillId="0" borderId="33" xfId="5" applyNumberFormat="1" applyFont="1" applyFill="1" applyBorder="1" applyAlignment="1">
      <alignment horizontal="right"/>
    </xf>
    <xf numFmtId="37" fontId="37" fillId="0" borderId="31" xfId="5" applyNumberFormat="1" applyFont="1" applyFill="1" applyBorder="1" applyAlignment="1">
      <alignment horizontal="right"/>
    </xf>
    <xf numFmtId="37" fontId="37" fillId="0" borderId="31" xfId="5" applyNumberFormat="1" applyFont="1" applyFill="1" applyBorder="1"/>
    <xf numFmtId="1" fontId="37" fillId="0" borderId="31" xfId="5" applyNumberFormat="1" applyFont="1" applyFill="1" applyBorder="1" applyAlignment="1">
      <alignment horizontal="right"/>
    </xf>
    <xf numFmtId="1" fontId="36" fillId="0" borderId="34" xfId="5" applyNumberFormat="1" applyFont="1" applyFill="1" applyBorder="1" applyAlignment="1">
      <alignment horizontal="center"/>
    </xf>
    <xf numFmtId="39" fontId="36" fillId="0" borderId="34" xfId="5" applyNumberFormat="1" applyFont="1" applyFill="1" applyBorder="1" applyAlignment="1">
      <alignment horizontal="center"/>
    </xf>
    <xf numFmtId="37" fontId="36" fillId="0" borderId="34" xfId="5" applyNumberFormat="1" applyFont="1" applyFill="1" applyBorder="1" applyAlignment="1">
      <alignment horizontal="right"/>
    </xf>
    <xf numFmtId="1" fontId="36" fillId="0" borderId="34" xfId="5" applyNumberFormat="1" applyFont="1" applyFill="1" applyBorder="1" applyAlignment="1">
      <alignment horizontal="right"/>
    </xf>
    <xf numFmtId="39" fontId="36" fillId="0" borderId="28" xfId="5" applyNumberFormat="1" applyFont="1" applyFill="1" applyBorder="1"/>
    <xf numFmtId="39" fontId="36" fillId="0" borderId="27" xfId="5" applyNumberFormat="1" applyFont="1" applyFill="1" applyBorder="1"/>
    <xf numFmtId="39" fontId="37" fillId="0" borderId="31" xfId="5" quotePrefix="1" applyNumberFormat="1" applyFont="1" applyFill="1" applyBorder="1"/>
    <xf numFmtId="39" fontId="36" fillId="0" borderId="29" xfId="5" applyNumberFormat="1" applyFont="1" applyFill="1" applyBorder="1"/>
    <xf numFmtId="39" fontId="36" fillId="0" borderId="31" xfId="5" applyNumberFormat="1" applyFont="1" applyFill="1" applyBorder="1"/>
    <xf numFmtId="39" fontId="37" fillId="0" borderId="34" xfId="5" applyNumberFormat="1" applyFont="1" applyFill="1" applyBorder="1"/>
    <xf numFmtId="39" fontId="36" fillId="0" borderId="0" xfId="5" applyNumberFormat="1" applyFont="1" applyFill="1" applyBorder="1"/>
    <xf numFmtId="39" fontId="36" fillId="0" borderId="0" xfId="5" applyNumberFormat="1" applyFont="1" applyFill="1"/>
    <xf numFmtId="1" fontId="36" fillId="0" borderId="34" xfId="5" applyNumberFormat="1" applyFont="1" applyFill="1" applyBorder="1" applyAlignment="1">
      <alignment horizontal="center" wrapText="1"/>
    </xf>
    <xf numFmtId="39" fontId="36" fillId="0" borderId="34" xfId="5" applyNumberFormat="1" applyFont="1" applyFill="1" applyBorder="1"/>
    <xf numFmtId="39" fontId="37" fillId="0" borderId="31" xfId="5" applyNumberFormat="1" applyFont="1" applyFill="1" applyBorder="1" applyAlignment="1">
      <alignment horizontal="left"/>
    </xf>
    <xf numFmtId="39" fontId="37" fillId="0" borderId="31" xfId="5" applyNumberFormat="1" applyFont="1" applyFill="1" applyBorder="1" applyAlignment="1">
      <alignment horizontal="right"/>
    </xf>
    <xf numFmtId="39" fontId="37" fillId="0" borderId="0" xfId="5" applyNumberFormat="1" applyFont="1" applyFill="1" applyBorder="1" applyAlignment="1">
      <alignment horizontal="right"/>
    </xf>
    <xf numFmtId="39" fontId="37" fillId="0" borderId="0" xfId="5" applyNumberFormat="1" applyFont="1" applyFill="1" applyAlignment="1">
      <alignment horizontal="right"/>
    </xf>
    <xf numFmtId="37" fontId="37" fillId="0" borderId="31" xfId="5" applyNumberFormat="1" applyFont="1" applyFill="1" applyBorder="1" applyAlignment="1">
      <alignment horizontal="left"/>
    </xf>
    <xf numFmtId="37" fontId="36" fillId="0" borderId="34" xfId="5" applyNumberFormat="1" applyFont="1" applyFill="1" applyBorder="1" applyAlignment="1"/>
    <xf numFmtId="39" fontId="36" fillId="0" borderId="31" xfId="5" applyNumberFormat="1" applyFont="1" applyFill="1" applyBorder="1" applyAlignment="1"/>
    <xf numFmtId="1" fontId="36" fillId="0" borderId="34" xfId="5" applyNumberFormat="1" applyFont="1" applyFill="1" applyBorder="1" applyAlignment="1"/>
    <xf numFmtId="39" fontId="36" fillId="0" borderId="0" xfId="5" applyNumberFormat="1" applyFont="1" applyFill="1" applyBorder="1" applyAlignment="1"/>
    <xf numFmtId="39" fontId="36" fillId="0" borderId="31" xfId="5" applyNumberFormat="1" applyFont="1" applyFill="1" applyBorder="1" applyAlignment="1">
      <alignment horizontal="center"/>
    </xf>
    <xf numFmtId="37" fontId="36" fillId="0" borderId="34" xfId="5" applyNumberFormat="1" applyFont="1" applyFill="1" applyBorder="1"/>
    <xf numFmtId="1" fontId="36" fillId="0" borderId="34" xfId="5" applyNumberFormat="1" applyFont="1" applyFill="1" applyBorder="1"/>
    <xf numFmtId="1" fontId="37" fillId="0" borderId="31" xfId="5" applyNumberFormat="1" applyFont="1" applyFill="1" applyBorder="1"/>
    <xf numFmtId="1" fontId="37" fillId="0" borderId="33" xfId="5" applyNumberFormat="1" applyFont="1" applyFill="1" applyBorder="1"/>
    <xf numFmtId="3" fontId="37" fillId="0" borderId="0" xfId="0" applyNumberFormat="1" applyFont="1"/>
    <xf numFmtId="3" fontId="37" fillId="0" borderId="26" xfId="5" applyNumberFormat="1" applyFont="1" applyFill="1" applyBorder="1"/>
    <xf numFmtId="37" fontId="36" fillId="0" borderId="34" xfId="5" applyNumberFormat="1" applyFont="1" applyFill="1" applyBorder="1" applyAlignment="1">
      <alignment horizontal="center"/>
    </xf>
    <xf numFmtId="39" fontId="36" fillId="0" borderId="26" xfId="5" applyNumberFormat="1" applyFont="1" applyFill="1" applyBorder="1"/>
    <xf numFmtId="1" fontId="36" fillId="0" borderId="26" xfId="5" applyNumberFormat="1" applyFont="1" applyFill="1" applyBorder="1" applyAlignment="1">
      <alignment horizontal="center"/>
    </xf>
    <xf numFmtId="37" fontId="36" fillId="0" borderId="26" xfId="5" applyNumberFormat="1" applyFont="1" applyFill="1" applyBorder="1" applyAlignment="1">
      <alignment horizontal="right"/>
    </xf>
    <xf numFmtId="39" fontId="36" fillId="0" borderId="26" xfId="5" applyNumberFormat="1" applyFont="1" applyFill="1" applyBorder="1" applyAlignment="1">
      <alignment horizontal="center" wrapText="1"/>
    </xf>
    <xf numFmtId="164" fontId="40" fillId="0" borderId="0" xfId="1" applyNumberFormat="1" applyFont="1" applyFill="1" applyAlignment="1">
      <alignment horizontal="center"/>
    </xf>
    <xf numFmtId="49" fontId="36" fillId="0" borderId="26" xfId="5" applyNumberFormat="1" applyFont="1" applyFill="1" applyBorder="1" applyAlignment="1">
      <alignment horizontal="center" wrapText="1"/>
    </xf>
    <xf numFmtId="1" fontId="37" fillId="0" borderId="34" xfId="5" applyNumberFormat="1" applyFont="1" applyFill="1" applyBorder="1" applyAlignment="1">
      <alignment horizontal="center"/>
    </xf>
    <xf numFmtId="37" fontId="37" fillId="0" borderId="34" xfId="5" applyNumberFormat="1" applyFont="1" applyFill="1" applyBorder="1" applyAlignment="1">
      <alignment horizontal="right"/>
    </xf>
    <xf numFmtId="37" fontId="37" fillId="0" borderId="34" xfId="5" applyNumberFormat="1" applyFont="1" applyFill="1" applyBorder="1"/>
    <xf numFmtId="39" fontId="37" fillId="0" borderId="26" xfId="5" applyNumberFormat="1" applyFont="1" applyFill="1" applyBorder="1" applyAlignment="1">
      <alignment horizontal="right"/>
    </xf>
    <xf numFmtId="39" fontId="37" fillId="0" borderId="34" xfId="5" applyNumberFormat="1" applyFont="1" applyFill="1" applyBorder="1" applyAlignment="1">
      <alignment horizontal="right"/>
    </xf>
    <xf numFmtId="1" fontId="37" fillId="0" borderId="31" xfId="5" quotePrefix="1" applyNumberFormat="1" applyFont="1" applyFill="1" applyBorder="1" applyAlignment="1">
      <alignment horizontal="center"/>
    </xf>
    <xf numFmtId="39" fontId="36" fillId="0" borderId="34" xfId="5" applyNumberFormat="1" applyFont="1" applyFill="1" applyBorder="1" applyAlignment="1">
      <alignment horizontal="right"/>
    </xf>
    <xf numFmtId="0" fontId="37" fillId="0" borderId="0" xfId="0" applyFont="1" applyFill="1"/>
    <xf numFmtId="0" fontId="37" fillId="0" borderId="30" xfId="0" applyFont="1" applyFill="1" applyBorder="1"/>
    <xf numFmtId="39" fontId="41" fillId="0" borderId="31" xfId="5" applyNumberFormat="1" applyFont="1" applyFill="1" applyBorder="1" applyAlignment="1">
      <alignment horizontal="right"/>
    </xf>
    <xf numFmtId="39" fontId="41" fillId="0" borderId="31" xfId="5" applyNumberFormat="1" applyFont="1" applyFill="1" applyBorder="1"/>
    <xf numFmtId="1" fontId="36" fillId="0" borderId="31" xfId="5" applyNumberFormat="1" applyFont="1" applyFill="1" applyBorder="1" applyAlignment="1">
      <alignment horizontal="center"/>
    </xf>
    <xf numFmtId="169" fontId="10" fillId="19" borderId="0" xfId="11" applyNumberFormat="1" applyFont="1" applyFill="1"/>
    <xf numFmtId="43" fontId="42" fillId="0" borderId="0" xfId="12" applyNumberFormat="1" applyFont="1"/>
    <xf numFmtId="1" fontId="37" fillId="0" borderId="34" xfId="5" applyNumberFormat="1" applyFont="1" applyFill="1" applyBorder="1"/>
    <xf numFmtId="1" fontId="37" fillId="0" borderId="0" xfId="1" applyNumberFormat="1" applyFont="1" applyFill="1" applyAlignment="1">
      <alignment horizontal="center"/>
    </xf>
    <xf numFmtId="1" fontId="37" fillId="0" borderId="0" xfId="5" applyNumberFormat="1" applyFont="1" applyFill="1"/>
    <xf numFmtId="1" fontId="37" fillId="0" borderId="0" xfId="1" applyNumberFormat="1" applyFont="1" applyFill="1" applyAlignment="1"/>
    <xf numFmtId="39" fontId="5" fillId="0" borderId="31" xfId="5" applyNumberFormat="1" applyFont="1" applyFill="1" applyBorder="1" applyAlignment="1">
      <alignment horizontal="left" wrapText="1"/>
    </xf>
    <xf numFmtId="39" fontId="3" fillId="0" borderId="29" xfId="5" applyNumberFormat="1" applyFont="1" applyFill="1" applyBorder="1" applyAlignment="1">
      <alignment horizontal="left"/>
    </xf>
    <xf numFmtId="39" fontId="3" fillId="0" borderId="2" xfId="5" applyNumberFormat="1" applyFont="1" applyFill="1" applyBorder="1" applyAlignment="1">
      <alignment horizontal="left"/>
    </xf>
    <xf numFmtId="39" fontId="3" fillId="0" borderId="30" xfId="5" applyNumberFormat="1" applyFont="1" applyFill="1" applyBorder="1" applyAlignment="1">
      <alignment horizontal="left"/>
    </xf>
    <xf numFmtId="39" fontId="37" fillId="0" borderId="31" xfId="5" applyNumberFormat="1" applyFont="1" applyFill="1" applyBorder="1" applyAlignment="1">
      <alignment horizontal="left" wrapText="1"/>
    </xf>
    <xf numFmtId="39" fontId="36" fillId="0" borderId="29" xfId="5" applyNumberFormat="1" applyFont="1" applyFill="1" applyBorder="1" applyAlignment="1">
      <alignment horizontal="left"/>
    </xf>
    <xf numFmtId="39" fontId="36" fillId="0" borderId="2" xfId="5" applyNumberFormat="1" applyFont="1" applyFill="1" applyBorder="1" applyAlignment="1">
      <alignment horizontal="left"/>
    </xf>
    <xf numFmtId="39" fontId="36" fillId="0" borderId="30" xfId="5" applyNumberFormat="1" applyFont="1" applyFill="1" applyBorder="1" applyAlignment="1">
      <alignment horizontal="left"/>
    </xf>
  </cellXfs>
  <cellStyles count="13">
    <cellStyle name="Comma" xfId="1" builtinId="3"/>
    <cellStyle name="Comma 11 2 4" xfId="11"/>
    <cellStyle name="Comma_Miles Grant Acct Reconciliation to NARUC" xfId="4"/>
    <cellStyle name="Comma_TEMPLATES - ACCT RECONCILIATION TO NARUC - 13 MONTHS PSC" xfId="7"/>
    <cellStyle name="Normal" xfId="0" builtinId="0"/>
    <cellStyle name="Normal 24" xfId="6"/>
    <cellStyle name="Normal 26" xfId="12"/>
    <cellStyle name="Normal 28" xfId="10"/>
    <cellStyle name="Normal 29" xfId="9"/>
    <cellStyle name="Normal_Miles Grant Acct Reconciliation to NARUC" xfId="3"/>
    <cellStyle name="Normal_TEMPLATES - ACCT RECONCILIATION TO NARUC - 13 MONTHS PSC" xfId="5"/>
    <cellStyle name="Normal_UIF - Orange Depreciation Restatement" xfId="8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42" Type="http://schemas.openxmlformats.org/officeDocument/2006/relationships/externalLink" Target="externalLinks/externalLink15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externalLink" Target="externalLinks/externalLink11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41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13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43" Type="http://schemas.openxmlformats.org/officeDocument/2006/relationships/externalLink" Target="externalLinks/externalLink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Florida\252%20-%20Utilities%20Inc.%20of%20Florida\2016%20Consolidated%20Rate%20Case\MFRs\Final%20Excel%20Files%20-%20Volume%20I\CYPRESS%20LAKES%20MFR%20TY%2012-31-15_FINAL%208-18-16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Florida\252%20-%20Utilities%20Inc.%20of%20Florida\2016%20Consolidated%20Rate%20Case\MFRs\Final%20Excel%20Files%20-%20Volume%20I\SANLANDO%20MFRs%20TY%2012-31-15_FINAL%208-18-16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Florida\252%20-%20Utilities%20Inc.%20of%20Florida\2016%20Consolidated%20Rate%20Case\MFRs\Final%20Excel%20Files%20-%20Volume%20I\Tierre%20Verde%20MFR%20TY%2012-31-15_FINAL%208-18-1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Florida\252%20-%20Utilities%20Inc.%20of%20Florida\2016%20Consolidated%20Rate%20Case\MFRs\Final%20Excel%20Files%20-%20Volume%20I\MARION%20MFRs%2012-31-15_UIF%20Balance%20Sheet%20v8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Florida\252%20-%20Utilities%20Inc.%20of%20Florida\2016%20Consolidated%20Rate%20Case\MFRs\Final%20Excel%20Files%20-%20Volume%20I\UIF-ORANGE%20MFRs%2012-31-15_UIF%20FINAL%208-20-2016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Florida\252%20-%20Utilities%20Inc.%20of%20Florida\2016%20Consolidated%20Rate%20Case\MFRs\Final%20Excel%20Files%20-%20Volume%20I\PASCO%20MFRs%2012-31-15_%20UIF%20FINAL%208-19-16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Florida\252%20-%20Utilities%20Inc.%20of%20Florida\2016%20Consolidated%20Rate%20Case\MFRs\Final%20Excel%20Files%20-%20Volume%20I\UIF-PINELLAS%20MFRs%2012-31-15_FINAL%208-20-2016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Florida\252%20-%20Utilities%20Inc.%20of%20Florida\2016%20Consolidated%20Rate%20Case\MFRs\Final%20Excel%20Files%20-%20Volume%20I\UIF-SEMINOLE%20MFRs%2012-31-15%20_Interim%20Water%20Only_ERC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Florida\252%20-%20Utilities%20Inc.%20of%20Florida\2016%20Consolidated%20Rate%20Case\MFRs\Final%20Excel%20Files%20-%20Volume%20I\EAGLE%20RIDGE%20MFR%20TY%2012-31-15_FINAL%208-18-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Florida\252%20-%20Utilities%20Inc.%20of%20Florida\2016%20Consolidated%20Rate%20Case\MFRs\Final%20Excel%20Files%20-%20Volume%20I\LABRADOR%20MFRs%20TY%2012-31-15_FINAL%208-18-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Florida\252%20-%20Utilities%20Inc.%20of%20Florida\2016%20Consolidated%20Rate%20Case\MFRs\Final%20Excel%20Files%20-%20Volume%20I\LAKE%20PLACID%20MFR%20TY%2012-31-15_FINAL%208-18-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Florida\252%20-%20Utilities%20Inc.%20of%20Florida\2016%20Consolidated%20Rate%20Case\MFRs\Final%20Excel%20Files%20-%20Volume%20I\LONGWOOD%20%20MFR%20TY%2012-31-2015_FINAL%208-18-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Florida\252%20-%20Utilities%20Inc.%20of%20Florida\2016%20Consolidated%20Rate%20Case\MFRs\Final%20Excel%20Files%20-%20Volume%20I\LUSI%20MFRs%20TY%2012-31-15_Class%20A_8-26-2016_FINAL%20FOR%20FILING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Florida\252%20-%20Utilities%20Inc.%20of%20Florida\2016%20Consolidated%20Rate%20Case\MFRs\Final%20Excel%20Files%20-%20Volume%20I\MID-COUNTY%20MFR%20TY%2012-31-15_FINAL%208-18-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Florida\252%20-%20Utilities%20Inc.%20of%20Florida\2016%20Consolidated%20Rate%20Case\MFRs\Final%20Excel%20Files%20-%20Volume%20I\PENNBROOKE%20MFR%20TY%2012-31-15_FINAL%208-18-1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Florida\252%20-%20Utilities%20Inc.%20of%20Florida\2016%20Consolidated%20Rate%20Case\MFRs\Final%20Excel%20Files%20-%20Volume%20I\SANDALHAVEN%20MFR%20TY%2012-31-2015_FINAL%208-18-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TB2015"/>
      <sheetName val="COVER"/>
      <sheetName val="CONTENTS vol 1"/>
      <sheetName val="APPENDIX A PLANT ACCT REC"/>
      <sheetName val="CONTENTS vol 2"/>
      <sheetName val="A 1"/>
      <sheetName val="A 2"/>
      <sheetName val="A 3"/>
      <sheetName val="A 4"/>
      <sheetName val="A 5 "/>
      <sheetName val="A 5  (a)"/>
      <sheetName val="ProformaAdd"/>
      <sheetName val="ProformaExp"/>
      <sheetName val="A 6"/>
      <sheetName val="A 6 (a)"/>
      <sheetName val="A 7"/>
      <sheetName val="A 8"/>
      <sheetName val="A 9"/>
      <sheetName val="A 9 (a)"/>
      <sheetName val="A 10"/>
      <sheetName val="A 10 (a)"/>
      <sheetName val="A 11"/>
      <sheetName val="A 12"/>
      <sheetName val="A 12 (a)"/>
      <sheetName val="A 13"/>
      <sheetName val="A 14"/>
      <sheetName val="A 14 (a)"/>
      <sheetName val="A 15"/>
      <sheetName val="A 16"/>
      <sheetName val="A 17 "/>
      <sheetName val="A 18"/>
      <sheetName val="A 18 (a)"/>
      <sheetName val="A 19"/>
      <sheetName val="A 19 (a) "/>
      <sheetName val="B 1"/>
      <sheetName val="B 2"/>
      <sheetName val="B 3"/>
      <sheetName val="B 4"/>
      <sheetName val="B 5"/>
      <sheetName val="B 6"/>
      <sheetName val="B 7"/>
      <sheetName val="B 8"/>
      <sheetName val="B 9 "/>
      <sheetName val="B 10"/>
      <sheetName val="B 11"/>
      <sheetName val="B 12"/>
      <sheetName val="B 12 (2)"/>
      <sheetName val="B 12 (3)"/>
      <sheetName val="B 12 (4)"/>
      <sheetName val="B 12 (5)"/>
      <sheetName val="B 12 (6)"/>
      <sheetName val="B 12 (7)"/>
      <sheetName val="B 12 (8)"/>
      <sheetName val="B 12 (9)"/>
      <sheetName val="B 12 (10)"/>
      <sheetName val="B 12 (11)"/>
      <sheetName val="B 12 (12)"/>
      <sheetName val="B 12 (13)"/>
      <sheetName val="B 13"/>
      <sheetName val="B 14"/>
      <sheetName val="B 15"/>
      <sheetName val="C INSTRUCT"/>
      <sheetName val="C 1"/>
      <sheetName val="C 2 (W)"/>
      <sheetName val="C 2 (S)"/>
      <sheetName val="C 3"/>
      <sheetName val="C 4"/>
      <sheetName val="C 5  (W)"/>
      <sheetName val="C 5 (S)"/>
      <sheetName val="C 6"/>
      <sheetName val="C 7"/>
      <sheetName val="C 8"/>
      <sheetName val="C 9"/>
      <sheetName val="C 10"/>
      <sheetName val="D 1 "/>
      <sheetName val="D 2 "/>
      <sheetName val="D 3"/>
      <sheetName val="D 4"/>
      <sheetName val="D 5"/>
      <sheetName val="D 6"/>
      <sheetName val="D 7"/>
      <sheetName val="E 1 W"/>
      <sheetName val="E 1 S"/>
      <sheetName val="E 2 W"/>
      <sheetName val="E 2 S"/>
      <sheetName val="E 3"/>
      <sheetName val="E 4 Water"/>
      <sheetName val="E 4 Sewer"/>
      <sheetName val="E 5(W)"/>
      <sheetName val="E 5(S)"/>
      <sheetName val="E 6"/>
      <sheetName val="Hydrants"/>
      <sheetName val="E 7"/>
      <sheetName val="E 8"/>
      <sheetName val="E 9 "/>
      <sheetName val="E 10"/>
      <sheetName val="E 11"/>
      <sheetName val="E 12"/>
      <sheetName val="E 13"/>
      <sheetName val="E 14"/>
      <sheetName val="F 1"/>
      <sheetName val="F 2"/>
      <sheetName val="F 3"/>
      <sheetName val="F 4"/>
      <sheetName val="F 5"/>
      <sheetName val="F 6"/>
      <sheetName val="F 6(2)"/>
      <sheetName val="F 7"/>
      <sheetName val="F 8"/>
      <sheetName val="F 9"/>
      <sheetName val="F 10"/>
      <sheetName val="A 1 (I)"/>
      <sheetName val="A 2 (I)"/>
      <sheetName val="A 3 (I)"/>
      <sheetName val="B 1 (I)"/>
      <sheetName val="B 2 (I)"/>
      <sheetName val="B 3 (I)"/>
      <sheetName val="B 15 (I)"/>
      <sheetName val="C 1 (I)"/>
      <sheetName val="C 2 (W) (I)"/>
      <sheetName val="C 2 (S) (I)"/>
      <sheetName val="C 5 (W) (I)"/>
      <sheetName val="C 5 (S) (I)"/>
      <sheetName val="D 1 (I) "/>
      <sheetName val="D 2 (I)"/>
      <sheetName val="E 1 W (I)"/>
      <sheetName val="E 1 S (I)"/>
      <sheetName val="E 2 W (I)"/>
      <sheetName val="E 2 S (I)"/>
      <sheetName val="12-31-15Plant Acc Bal_PerAR"/>
      <sheetName val="12-31-15 CIAC Bal &amp; Proj_PerAR"/>
      <sheetName val="IncallocperAR"/>
      <sheetName val="IncomeAccounts_WBU"/>
      <sheetName val="IncomeAccounts_WWBU"/>
      <sheetName val="12-31-15 Depreciation Exp_PerAR"/>
      <sheetName val="12-31-15 CIAC Amort Exp_PerAR"/>
      <sheetName val="Working Capital_PerAR"/>
      <sheetName val="ADJUSTED MONTHLY FINAL"/>
      <sheetName val="APPENDIX B INC. STAT.ACCT RECON"/>
      <sheetName val="Interest Expense Adj_PerAR"/>
      <sheetName val="Other BalSheet Acct_PerAR"/>
      <sheetName val="RateCase&amp;Other Deferred_PerAR"/>
      <sheetName val="Property Taxes"/>
      <sheetName val="C 5 Calculation"/>
      <sheetName val="Rev Requirements Final"/>
      <sheetName val="Rev Requirements Interim"/>
      <sheetName val="Reuse RateBase"/>
      <sheetName val="REVENUE REQUIREMENTS"/>
      <sheetName val="PROFORMA YEAR"/>
      <sheetName val="INTERIM COST OF CAPITAL"/>
      <sheetName val="ARtoMFR"/>
      <sheetName val="Chemicals"/>
    </sheetNames>
    <sheetDataSet>
      <sheetData sheetId="0" refreshError="1"/>
      <sheetData sheetId="1">
        <row r="5">
          <cell r="B5">
            <v>-34044.1</v>
          </cell>
          <cell r="C5">
            <v>-34044.1</v>
          </cell>
          <cell r="D5">
            <v>-34044.1</v>
          </cell>
          <cell r="E5">
            <v>-34044.1</v>
          </cell>
          <cell r="F5">
            <v>-34044.1</v>
          </cell>
          <cell r="G5">
            <v>-34044.1</v>
          </cell>
          <cell r="H5">
            <v>-34044.1</v>
          </cell>
          <cell r="I5">
            <v>-34044.1</v>
          </cell>
          <cell r="J5">
            <v>-34044.1</v>
          </cell>
          <cell r="K5">
            <v>-34044.1</v>
          </cell>
          <cell r="L5">
            <v>-34044.1</v>
          </cell>
          <cell r="M5">
            <v>-34044.1</v>
          </cell>
          <cell r="N5">
            <v>-34044.1</v>
          </cell>
        </row>
        <row r="6">
          <cell r="B6">
            <v>37813.879999999997</v>
          </cell>
          <cell r="C6">
            <v>37813.85</v>
          </cell>
          <cell r="D6">
            <v>37813.78</v>
          </cell>
          <cell r="E6">
            <v>37813.72</v>
          </cell>
          <cell r="F6">
            <v>37813.56</v>
          </cell>
          <cell r="G6">
            <v>37813.800000000003</v>
          </cell>
          <cell r="H6">
            <v>37813.85</v>
          </cell>
          <cell r="I6">
            <v>37813.760000000002</v>
          </cell>
          <cell r="J6">
            <v>37813.839999999997</v>
          </cell>
          <cell r="K6">
            <v>37813.85</v>
          </cell>
          <cell r="L6">
            <v>37814.18</v>
          </cell>
          <cell r="M6">
            <v>37814.36</v>
          </cell>
          <cell r="N6">
            <v>37814.31</v>
          </cell>
        </row>
        <row r="7">
          <cell r="B7">
            <v>1360.42</v>
          </cell>
          <cell r="C7">
            <v>1360.3</v>
          </cell>
          <cell r="D7">
            <v>1352.26</v>
          </cell>
          <cell r="E7">
            <v>1353.38</v>
          </cell>
          <cell r="F7">
            <v>1354.66</v>
          </cell>
          <cell r="G7">
            <v>1357.64</v>
          </cell>
          <cell r="H7">
            <v>1359</v>
          </cell>
          <cell r="I7">
            <v>1357.29</v>
          </cell>
          <cell r="J7">
            <v>1358.23</v>
          </cell>
          <cell r="K7">
            <v>1351.16</v>
          </cell>
          <cell r="L7">
            <v>1355.08</v>
          </cell>
          <cell r="M7">
            <v>1357.28</v>
          </cell>
          <cell r="N7">
            <v>1356.29</v>
          </cell>
        </row>
        <row r="8">
          <cell r="B8">
            <v>66360.17</v>
          </cell>
          <cell r="C8">
            <v>66360.17</v>
          </cell>
          <cell r="D8">
            <v>66360.17</v>
          </cell>
          <cell r="E8">
            <v>66360.17</v>
          </cell>
          <cell r="F8">
            <v>66360.17</v>
          </cell>
          <cell r="G8">
            <v>66360.17</v>
          </cell>
          <cell r="H8">
            <v>66360.17</v>
          </cell>
          <cell r="I8">
            <v>66360.17</v>
          </cell>
          <cell r="J8">
            <v>66360.17</v>
          </cell>
          <cell r="K8">
            <v>66360.17</v>
          </cell>
          <cell r="L8">
            <v>66360.17</v>
          </cell>
          <cell r="M8">
            <v>66360.17</v>
          </cell>
          <cell r="N8">
            <v>66360.17</v>
          </cell>
        </row>
        <row r="9">
          <cell r="B9">
            <v>33303.919999999998</v>
          </cell>
          <cell r="C9">
            <v>33303.919999999998</v>
          </cell>
          <cell r="D9">
            <v>33381.74</v>
          </cell>
          <cell r="E9">
            <v>33381.74</v>
          </cell>
          <cell r="F9">
            <v>33381.74</v>
          </cell>
          <cell r="G9">
            <v>33381.74</v>
          </cell>
          <cell r="H9">
            <v>33381.74</v>
          </cell>
          <cell r="I9">
            <v>33381.74</v>
          </cell>
          <cell r="J9">
            <v>33381.74</v>
          </cell>
          <cell r="K9">
            <v>33381.74</v>
          </cell>
          <cell r="L9">
            <v>33381.74</v>
          </cell>
          <cell r="M9">
            <v>33381.74</v>
          </cell>
          <cell r="N9">
            <v>33381.74</v>
          </cell>
        </row>
        <row r="10">
          <cell r="B10">
            <v>4499.6499999999996</v>
          </cell>
          <cell r="C10">
            <v>4499.6499999999996</v>
          </cell>
          <cell r="D10">
            <v>4499.6499999999996</v>
          </cell>
          <cell r="E10">
            <v>4499.6499999999996</v>
          </cell>
          <cell r="F10">
            <v>4499.6499999999996</v>
          </cell>
          <cell r="G10">
            <v>4499.6499999999996</v>
          </cell>
          <cell r="H10">
            <v>4499.6499999999996</v>
          </cell>
          <cell r="I10">
            <v>4499.6499999999996</v>
          </cell>
          <cell r="J10">
            <v>4499.6499999999996</v>
          </cell>
          <cell r="K10">
            <v>4499.6499999999996</v>
          </cell>
          <cell r="L10">
            <v>4499.6499999999996</v>
          </cell>
          <cell r="M10">
            <v>4499.6499999999996</v>
          </cell>
          <cell r="N10">
            <v>4499.6499999999996</v>
          </cell>
        </row>
        <row r="11">
          <cell r="B11">
            <v>15699.71</v>
          </cell>
          <cell r="C11">
            <v>15699.71</v>
          </cell>
          <cell r="D11">
            <v>15699.71</v>
          </cell>
          <cell r="E11">
            <v>15699.71</v>
          </cell>
          <cell r="F11">
            <v>15699.71</v>
          </cell>
          <cell r="G11">
            <v>15699.71</v>
          </cell>
          <cell r="H11">
            <v>15699.71</v>
          </cell>
          <cell r="I11">
            <v>15699.71</v>
          </cell>
          <cell r="J11">
            <v>15699.71</v>
          </cell>
          <cell r="K11">
            <v>15699.71</v>
          </cell>
          <cell r="L11">
            <v>15699.71</v>
          </cell>
          <cell r="M11">
            <v>15699.71</v>
          </cell>
          <cell r="N11">
            <v>15699.71</v>
          </cell>
        </row>
        <row r="12">
          <cell r="B12">
            <v>60586.64</v>
          </cell>
          <cell r="C12">
            <v>60807.49</v>
          </cell>
          <cell r="D12">
            <v>60807.49</v>
          </cell>
          <cell r="E12">
            <v>60807.49</v>
          </cell>
          <cell r="F12">
            <v>60807.49</v>
          </cell>
          <cell r="G12">
            <v>60807.49</v>
          </cell>
          <cell r="H12">
            <v>60807.49</v>
          </cell>
          <cell r="I12">
            <v>60807.49</v>
          </cell>
          <cell r="J12">
            <v>60807.49</v>
          </cell>
          <cell r="K12">
            <v>60807.49</v>
          </cell>
          <cell r="L12">
            <v>60807.49</v>
          </cell>
          <cell r="M12">
            <v>60807.49</v>
          </cell>
          <cell r="N12">
            <v>60807.49</v>
          </cell>
        </row>
        <row r="13">
          <cell r="B13">
            <v>36929.370000000003</v>
          </cell>
          <cell r="C13">
            <v>36929.370000000003</v>
          </cell>
          <cell r="D13">
            <v>36929.370000000003</v>
          </cell>
          <cell r="E13">
            <v>36929.370000000003</v>
          </cell>
          <cell r="F13">
            <v>36929.370000000003</v>
          </cell>
          <cell r="G13">
            <v>36929.370000000003</v>
          </cell>
          <cell r="H13">
            <v>36929.370000000003</v>
          </cell>
          <cell r="I13">
            <v>36929.370000000003</v>
          </cell>
          <cell r="J13">
            <v>36929.370000000003</v>
          </cell>
          <cell r="K13">
            <v>36929.370000000003</v>
          </cell>
          <cell r="L13">
            <v>36929.370000000003</v>
          </cell>
          <cell r="M13">
            <v>36929.370000000003</v>
          </cell>
          <cell r="N13">
            <v>36929.370000000003</v>
          </cell>
        </row>
        <row r="14">
          <cell r="B14">
            <v>643.52</v>
          </cell>
          <cell r="C14">
            <v>643.52</v>
          </cell>
          <cell r="D14">
            <v>643.52</v>
          </cell>
          <cell r="E14">
            <v>643.52</v>
          </cell>
          <cell r="F14">
            <v>643.52</v>
          </cell>
          <cell r="G14">
            <v>643.52</v>
          </cell>
          <cell r="H14">
            <v>643.52</v>
          </cell>
          <cell r="I14">
            <v>643.52</v>
          </cell>
          <cell r="J14">
            <v>643.52</v>
          </cell>
          <cell r="K14">
            <v>643.52</v>
          </cell>
          <cell r="L14">
            <v>643.52</v>
          </cell>
          <cell r="M14">
            <v>643.52</v>
          </cell>
          <cell r="N14">
            <v>643.52</v>
          </cell>
        </row>
        <row r="15">
          <cell r="B15">
            <v>169174.17</v>
          </cell>
          <cell r="C15">
            <v>169174.17</v>
          </cell>
          <cell r="D15">
            <v>169174.17</v>
          </cell>
          <cell r="E15">
            <v>169174.17</v>
          </cell>
          <cell r="F15">
            <v>169174.17</v>
          </cell>
          <cell r="G15">
            <v>169174.17</v>
          </cell>
          <cell r="H15">
            <v>169174.17</v>
          </cell>
          <cell r="I15">
            <v>169174.17</v>
          </cell>
          <cell r="J15">
            <v>169174.17</v>
          </cell>
          <cell r="K15">
            <v>169174.17</v>
          </cell>
          <cell r="L15">
            <v>169174.17</v>
          </cell>
          <cell r="M15">
            <v>169174.17</v>
          </cell>
          <cell r="N15">
            <v>169174.17</v>
          </cell>
        </row>
        <row r="16">
          <cell r="B16">
            <v>236.16</v>
          </cell>
          <cell r="C16">
            <v>236.16</v>
          </cell>
          <cell r="D16">
            <v>236.16</v>
          </cell>
          <cell r="E16">
            <v>236.16</v>
          </cell>
          <cell r="F16">
            <v>236.16</v>
          </cell>
          <cell r="G16">
            <v>236.16</v>
          </cell>
          <cell r="H16">
            <v>236.16</v>
          </cell>
          <cell r="I16">
            <v>236.16</v>
          </cell>
          <cell r="J16">
            <v>236.16</v>
          </cell>
          <cell r="K16">
            <v>236.16</v>
          </cell>
          <cell r="L16">
            <v>236.16</v>
          </cell>
          <cell r="M16">
            <v>236.16</v>
          </cell>
          <cell r="N16">
            <v>236.16</v>
          </cell>
        </row>
        <row r="17">
          <cell r="B17">
            <v>33079.879999999997</v>
          </cell>
          <cell r="C17">
            <v>33079.879999999997</v>
          </cell>
          <cell r="D17">
            <v>33373.300000000003</v>
          </cell>
          <cell r="E17">
            <v>33373.300000000003</v>
          </cell>
          <cell r="F17">
            <v>33373.300000000003</v>
          </cell>
          <cell r="G17">
            <v>33373.300000000003</v>
          </cell>
          <cell r="H17">
            <v>33373.300000000003</v>
          </cell>
          <cell r="I17">
            <v>33373.300000000003</v>
          </cell>
          <cell r="J17">
            <v>33373.300000000003</v>
          </cell>
          <cell r="K17">
            <v>33373.300000000003</v>
          </cell>
          <cell r="L17">
            <v>33373.300000000003</v>
          </cell>
          <cell r="M17">
            <v>33373.300000000003</v>
          </cell>
          <cell r="N17">
            <v>33373.300000000003</v>
          </cell>
        </row>
        <row r="18">
          <cell r="B18">
            <v>73150.570000000007</v>
          </cell>
          <cell r="C18">
            <v>73150.570000000007</v>
          </cell>
          <cell r="D18">
            <v>73150.570000000007</v>
          </cell>
          <cell r="E18">
            <v>73150.570000000007</v>
          </cell>
          <cell r="F18">
            <v>78493.31</v>
          </cell>
          <cell r="G18">
            <v>78493.31</v>
          </cell>
          <cell r="H18">
            <v>78493.31</v>
          </cell>
          <cell r="I18">
            <v>78581.11</v>
          </cell>
          <cell r="J18">
            <v>78581.11</v>
          </cell>
          <cell r="K18">
            <v>78581.11</v>
          </cell>
          <cell r="L18">
            <v>78581.11</v>
          </cell>
          <cell r="M18">
            <v>78581.11</v>
          </cell>
          <cell r="N18">
            <v>78581.11</v>
          </cell>
        </row>
        <row r="19">
          <cell r="B19">
            <v>626627.51</v>
          </cell>
          <cell r="C19">
            <v>626627.51</v>
          </cell>
          <cell r="D19">
            <v>626627.51</v>
          </cell>
          <cell r="E19">
            <v>626627.51</v>
          </cell>
          <cell r="F19">
            <v>626627.51</v>
          </cell>
          <cell r="G19">
            <v>626627.51</v>
          </cell>
          <cell r="H19">
            <v>626627.51</v>
          </cell>
          <cell r="I19">
            <v>626627.51</v>
          </cell>
          <cell r="J19">
            <v>626627.51</v>
          </cell>
          <cell r="K19">
            <v>626627.51</v>
          </cell>
          <cell r="L19">
            <v>626627.51</v>
          </cell>
          <cell r="M19">
            <v>626627.51</v>
          </cell>
          <cell r="N19">
            <v>626627.51</v>
          </cell>
        </row>
        <row r="20">
          <cell r="B20">
            <v>295717.08</v>
          </cell>
          <cell r="C20">
            <v>295966.06</v>
          </cell>
          <cell r="D20">
            <v>298183.15000000002</v>
          </cell>
          <cell r="E20">
            <v>298243.75</v>
          </cell>
          <cell r="F20">
            <v>298243.75</v>
          </cell>
          <cell r="G20">
            <v>298243.75</v>
          </cell>
          <cell r="H20">
            <v>298243.75</v>
          </cell>
          <cell r="I20">
            <v>298928.68</v>
          </cell>
          <cell r="J20">
            <v>300084.78999999998</v>
          </cell>
          <cell r="K20">
            <v>300084.78999999998</v>
          </cell>
          <cell r="L20">
            <v>300084.78999999998</v>
          </cell>
          <cell r="M20">
            <v>300084.78999999998</v>
          </cell>
          <cell r="N20">
            <v>300084.78999999998</v>
          </cell>
        </row>
        <row r="21">
          <cell r="B21">
            <v>151162.57999999999</v>
          </cell>
          <cell r="C21">
            <v>152824.72</v>
          </cell>
          <cell r="D21">
            <v>152824.72</v>
          </cell>
          <cell r="E21">
            <v>154154.28</v>
          </cell>
          <cell r="F21">
            <v>154538.35</v>
          </cell>
          <cell r="G21">
            <v>156736.81</v>
          </cell>
          <cell r="H21">
            <v>158191.9</v>
          </cell>
          <cell r="I21">
            <v>158191.9</v>
          </cell>
          <cell r="J21">
            <v>158191.9</v>
          </cell>
          <cell r="K21">
            <v>158191.9</v>
          </cell>
          <cell r="L21">
            <v>158191.9</v>
          </cell>
          <cell r="M21">
            <v>158191.9</v>
          </cell>
          <cell r="N21">
            <v>159189.18</v>
          </cell>
        </row>
        <row r="22">
          <cell r="B22">
            <v>23509.45</v>
          </cell>
          <cell r="C22">
            <v>23670.41</v>
          </cell>
          <cell r="D22">
            <v>24438.01</v>
          </cell>
          <cell r="E22">
            <v>25427.81</v>
          </cell>
          <cell r="F22">
            <v>25709.84</v>
          </cell>
          <cell r="G22">
            <v>26616.37</v>
          </cell>
          <cell r="H22">
            <v>26696.95</v>
          </cell>
          <cell r="I22">
            <v>27039.42</v>
          </cell>
          <cell r="J22">
            <v>27261.02</v>
          </cell>
          <cell r="K22">
            <v>27261.02</v>
          </cell>
          <cell r="L22">
            <v>28167.55</v>
          </cell>
          <cell r="M22">
            <v>28449.58</v>
          </cell>
          <cell r="N22">
            <v>28570.45</v>
          </cell>
        </row>
        <row r="23">
          <cell r="B23">
            <v>98102.59</v>
          </cell>
          <cell r="C23">
            <v>98102.59</v>
          </cell>
          <cell r="D23">
            <v>98102.59</v>
          </cell>
          <cell r="E23">
            <v>98102.59</v>
          </cell>
          <cell r="F23">
            <v>98102.59</v>
          </cell>
          <cell r="G23">
            <v>98102.59</v>
          </cell>
          <cell r="H23">
            <v>98102.59</v>
          </cell>
          <cell r="I23">
            <v>98102.59</v>
          </cell>
          <cell r="J23">
            <v>98102.59</v>
          </cell>
          <cell r="K23">
            <v>98102.59</v>
          </cell>
          <cell r="L23">
            <v>98102.59</v>
          </cell>
          <cell r="M23">
            <v>98102.59</v>
          </cell>
          <cell r="N23">
            <v>98102.59</v>
          </cell>
        </row>
        <row r="24">
          <cell r="B24">
            <v>621.24</v>
          </cell>
          <cell r="C24">
            <v>621.24</v>
          </cell>
          <cell r="D24">
            <v>621.24</v>
          </cell>
          <cell r="E24">
            <v>621.24</v>
          </cell>
          <cell r="F24">
            <v>621.24</v>
          </cell>
          <cell r="G24">
            <v>621.24</v>
          </cell>
          <cell r="H24">
            <v>621.24</v>
          </cell>
          <cell r="I24">
            <v>621.24</v>
          </cell>
          <cell r="J24">
            <v>621.24</v>
          </cell>
          <cell r="K24">
            <v>621.24</v>
          </cell>
          <cell r="L24">
            <v>3302.88</v>
          </cell>
          <cell r="M24">
            <v>3302.88</v>
          </cell>
          <cell r="N24">
            <v>3302.88</v>
          </cell>
        </row>
        <row r="25">
          <cell r="B25">
            <v>63356.97</v>
          </cell>
          <cell r="C25">
            <v>63335.11</v>
          </cell>
          <cell r="D25">
            <v>63053.279999999999</v>
          </cell>
          <cell r="E25">
            <v>63160.17</v>
          </cell>
          <cell r="F25">
            <v>63123.97</v>
          </cell>
          <cell r="G25">
            <v>63336.04</v>
          </cell>
          <cell r="H25">
            <v>63520.42</v>
          </cell>
          <cell r="I25">
            <v>63662.52</v>
          </cell>
          <cell r="J25">
            <v>63756.63</v>
          </cell>
          <cell r="K25">
            <v>63586.11</v>
          </cell>
          <cell r="L25">
            <v>63870.92</v>
          </cell>
          <cell r="M25">
            <v>64290.47</v>
          </cell>
          <cell r="N25">
            <v>64397.38</v>
          </cell>
        </row>
        <row r="26">
          <cell r="B26">
            <v>21466.65</v>
          </cell>
          <cell r="C26">
            <v>21501.23</v>
          </cell>
          <cell r="D26">
            <v>21392.46</v>
          </cell>
          <cell r="E26">
            <v>21414.74</v>
          </cell>
          <cell r="F26">
            <v>21417.78</v>
          </cell>
          <cell r="G26">
            <v>21621.59</v>
          </cell>
          <cell r="H26">
            <v>21702.81</v>
          </cell>
          <cell r="I26">
            <v>21690</v>
          </cell>
          <cell r="J26">
            <v>21713.33</v>
          </cell>
          <cell r="K26">
            <v>21588.69</v>
          </cell>
          <cell r="L26">
            <v>21708.16</v>
          </cell>
          <cell r="M26">
            <v>21767.99</v>
          </cell>
          <cell r="N26">
            <v>21829.66</v>
          </cell>
        </row>
        <row r="27">
          <cell r="B27">
            <v>44122.69</v>
          </cell>
          <cell r="C27">
            <v>44118.57</v>
          </cell>
          <cell r="D27">
            <v>44109.69</v>
          </cell>
          <cell r="E27">
            <v>45173.05</v>
          </cell>
          <cell r="F27">
            <v>45160.02</v>
          </cell>
          <cell r="G27">
            <v>45187.15</v>
          </cell>
          <cell r="H27">
            <v>45193.03</v>
          </cell>
          <cell r="I27">
            <v>45618.720000000001</v>
          </cell>
          <cell r="J27">
            <v>45627.91</v>
          </cell>
          <cell r="K27">
            <v>45627.03</v>
          </cell>
          <cell r="L27">
            <v>45664.32</v>
          </cell>
          <cell r="M27">
            <v>45684.61</v>
          </cell>
          <cell r="N27">
            <v>45678.73</v>
          </cell>
        </row>
        <row r="28">
          <cell r="B28">
            <v>6519.09</v>
          </cell>
          <cell r="C28">
            <v>6519.09</v>
          </cell>
          <cell r="D28">
            <v>6519.09</v>
          </cell>
          <cell r="E28">
            <v>6519.09</v>
          </cell>
          <cell r="F28">
            <v>6519.09</v>
          </cell>
          <cell r="G28">
            <v>6519.09</v>
          </cell>
          <cell r="H28">
            <v>6519.09</v>
          </cell>
          <cell r="I28">
            <v>6519.09</v>
          </cell>
          <cell r="J28">
            <v>6519.09</v>
          </cell>
          <cell r="K28">
            <v>6519.09</v>
          </cell>
          <cell r="L28">
            <v>6519.09</v>
          </cell>
          <cell r="M28">
            <v>6519.09</v>
          </cell>
          <cell r="N28">
            <v>6519.09</v>
          </cell>
        </row>
        <row r="29">
          <cell r="B29">
            <v>165.77</v>
          </cell>
          <cell r="C29">
            <v>165.77</v>
          </cell>
          <cell r="D29">
            <v>165.77</v>
          </cell>
          <cell r="E29">
            <v>165.77</v>
          </cell>
          <cell r="F29">
            <v>165.77</v>
          </cell>
          <cell r="G29">
            <v>165.77</v>
          </cell>
          <cell r="H29">
            <v>165.77</v>
          </cell>
          <cell r="I29">
            <v>165.77</v>
          </cell>
          <cell r="J29">
            <v>165.77</v>
          </cell>
          <cell r="K29">
            <v>165.77</v>
          </cell>
          <cell r="L29">
            <v>165.77</v>
          </cell>
          <cell r="M29">
            <v>165.77</v>
          </cell>
          <cell r="N29">
            <v>165.77</v>
          </cell>
        </row>
        <row r="30">
          <cell r="B30">
            <v>3179.81</v>
          </cell>
          <cell r="C30">
            <v>3179.35</v>
          </cell>
          <cell r="D30">
            <v>3149.35</v>
          </cell>
          <cell r="E30">
            <v>3153.51</v>
          </cell>
          <cell r="F30">
            <v>3158.31</v>
          </cell>
          <cell r="G30">
            <v>3169.41</v>
          </cell>
          <cell r="H30">
            <v>3174.5</v>
          </cell>
          <cell r="I30">
            <v>3168.13</v>
          </cell>
          <cell r="J30">
            <v>3171.64</v>
          </cell>
          <cell r="K30">
            <v>3145.23</v>
          </cell>
          <cell r="L30">
            <v>3159.89</v>
          </cell>
          <cell r="M30">
            <v>3168.08</v>
          </cell>
          <cell r="N30">
            <v>3164.38</v>
          </cell>
        </row>
        <row r="31">
          <cell r="B31">
            <v>0.39</v>
          </cell>
          <cell r="C31">
            <v>0.39</v>
          </cell>
          <cell r="D31">
            <v>0.39</v>
          </cell>
          <cell r="E31">
            <v>0.39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>
            <v>-0.61</v>
          </cell>
          <cell r="C32">
            <v>-0.61</v>
          </cell>
          <cell r="D32">
            <v>-0.61</v>
          </cell>
          <cell r="E32">
            <v>-0.61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>
            <v>2610</v>
          </cell>
          <cell r="C33">
            <v>2610</v>
          </cell>
          <cell r="D33">
            <v>2610</v>
          </cell>
          <cell r="E33">
            <v>2610</v>
          </cell>
          <cell r="F33">
            <v>2610</v>
          </cell>
          <cell r="G33">
            <v>2610</v>
          </cell>
          <cell r="H33">
            <v>2610</v>
          </cell>
          <cell r="I33">
            <v>2610</v>
          </cell>
          <cell r="J33">
            <v>2610</v>
          </cell>
          <cell r="K33">
            <v>2610</v>
          </cell>
          <cell r="L33">
            <v>2610</v>
          </cell>
          <cell r="M33">
            <v>2610</v>
          </cell>
          <cell r="N33">
            <v>2610</v>
          </cell>
        </row>
        <row r="34">
          <cell r="B34">
            <v>269.06</v>
          </cell>
          <cell r="C34">
            <v>269.06</v>
          </cell>
          <cell r="D34">
            <v>269.06</v>
          </cell>
          <cell r="E34">
            <v>269.06</v>
          </cell>
          <cell r="F34">
            <v>269.06</v>
          </cell>
          <cell r="G34">
            <v>269.06</v>
          </cell>
          <cell r="H34">
            <v>269.06</v>
          </cell>
          <cell r="I34">
            <v>269.06</v>
          </cell>
          <cell r="J34">
            <v>269.06</v>
          </cell>
          <cell r="K34">
            <v>269.06</v>
          </cell>
          <cell r="L34">
            <v>269.06</v>
          </cell>
          <cell r="M34">
            <v>269.06</v>
          </cell>
          <cell r="N34">
            <v>269.06</v>
          </cell>
        </row>
        <row r="35">
          <cell r="B35">
            <v>101731.45</v>
          </cell>
          <cell r="C35">
            <v>101401.45</v>
          </cell>
          <cell r="D35">
            <v>101401.45</v>
          </cell>
          <cell r="E35">
            <v>101643.85</v>
          </cell>
          <cell r="F35">
            <v>101643.85</v>
          </cell>
          <cell r="G35">
            <v>102041.5</v>
          </cell>
          <cell r="H35">
            <v>102041.5</v>
          </cell>
          <cell r="I35">
            <v>102041.5</v>
          </cell>
          <cell r="J35">
            <v>102041.5</v>
          </cell>
          <cell r="K35">
            <v>102041.5</v>
          </cell>
          <cell r="L35">
            <v>102041.5</v>
          </cell>
          <cell r="M35">
            <v>102041.5</v>
          </cell>
          <cell r="N35">
            <v>102041.5</v>
          </cell>
        </row>
        <row r="36">
          <cell r="B36">
            <v>137629.82999999999</v>
          </cell>
          <cell r="C36">
            <v>137959.82999999999</v>
          </cell>
          <cell r="D36">
            <v>138121.25</v>
          </cell>
          <cell r="E36">
            <v>138121.25</v>
          </cell>
          <cell r="F36">
            <v>138121.25</v>
          </cell>
          <cell r="G36">
            <v>138121.25</v>
          </cell>
          <cell r="H36">
            <v>138121.25</v>
          </cell>
          <cell r="I36">
            <v>138121.25</v>
          </cell>
          <cell r="J36">
            <v>138121.25</v>
          </cell>
          <cell r="K36">
            <v>138121.25</v>
          </cell>
          <cell r="L36">
            <v>138121.25</v>
          </cell>
          <cell r="M36">
            <v>138121.25</v>
          </cell>
          <cell r="N36">
            <v>138121.25</v>
          </cell>
        </row>
        <row r="37">
          <cell r="B37">
            <v>1390.7</v>
          </cell>
          <cell r="C37">
            <v>1390.7</v>
          </cell>
          <cell r="D37">
            <v>1390.7</v>
          </cell>
          <cell r="E37">
            <v>1390.7</v>
          </cell>
          <cell r="F37">
            <v>1390.7</v>
          </cell>
          <cell r="G37">
            <v>1390.7</v>
          </cell>
          <cell r="H37">
            <v>1390.7</v>
          </cell>
          <cell r="I37">
            <v>1390.7</v>
          </cell>
          <cell r="J37">
            <v>1390.7</v>
          </cell>
          <cell r="K37">
            <v>1390.7</v>
          </cell>
          <cell r="L37">
            <v>1390.7</v>
          </cell>
          <cell r="M37">
            <v>1390.7</v>
          </cell>
          <cell r="N37">
            <v>1390.7</v>
          </cell>
        </row>
        <row r="38">
          <cell r="B38">
            <v>1698469.69</v>
          </cell>
          <cell r="C38">
            <v>1698469.69</v>
          </cell>
          <cell r="D38">
            <v>1698469.69</v>
          </cell>
          <cell r="E38">
            <v>1698469.69</v>
          </cell>
          <cell r="F38">
            <v>1698631.29</v>
          </cell>
          <cell r="G38">
            <v>1698631.29</v>
          </cell>
          <cell r="H38">
            <v>1698631.29</v>
          </cell>
          <cell r="I38">
            <v>1698631.29</v>
          </cell>
          <cell r="J38">
            <v>1698631.29</v>
          </cell>
          <cell r="K38">
            <v>1705434.12</v>
          </cell>
          <cell r="L38">
            <v>1705434.12</v>
          </cell>
          <cell r="M38">
            <v>1705434.12</v>
          </cell>
          <cell r="N38">
            <v>1700434.12</v>
          </cell>
        </row>
        <row r="39">
          <cell r="B39">
            <v>81514.92</v>
          </cell>
          <cell r="C39">
            <v>81514.92</v>
          </cell>
          <cell r="D39">
            <v>81514.92</v>
          </cell>
          <cell r="E39">
            <v>81514.92</v>
          </cell>
          <cell r="F39">
            <v>81514.92</v>
          </cell>
          <cell r="G39">
            <v>81514.92</v>
          </cell>
          <cell r="H39">
            <v>81514.92</v>
          </cell>
          <cell r="I39">
            <v>81514.92</v>
          </cell>
          <cell r="J39">
            <v>81514.92</v>
          </cell>
          <cell r="K39">
            <v>81514.92</v>
          </cell>
          <cell r="L39">
            <v>81514.92</v>
          </cell>
          <cell r="M39">
            <v>81514.92</v>
          </cell>
          <cell r="N39">
            <v>81514.92</v>
          </cell>
        </row>
        <row r="40">
          <cell r="B40">
            <v>418833.27</v>
          </cell>
          <cell r="C40">
            <v>418833.27</v>
          </cell>
          <cell r="D40">
            <v>418833.27</v>
          </cell>
          <cell r="E40">
            <v>418833.27</v>
          </cell>
          <cell r="F40">
            <v>419071.28</v>
          </cell>
          <cell r="G40">
            <v>419323.35</v>
          </cell>
          <cell r="H40">
            <v>419323.35</v>
          </cell>
          <cell r="I40">
            <v>419323.35</v>
          </cell>
          <cell r="J40">
            <v>419323.35</v>
          </cell>
          <cell r="K40">
            <v>419323.35</v>
          </cell>
          <cell r="L40">
            <v>419323.35</v>
          </cell>
          <cell r="M40">
            <v>419323.35</v>
          </cell>
          <cell r="N40">
            <v>419323.35</v>
          </cell>
        </row>
        <row r="41">
          <cell r="B41">
            <v>776326.24</v>
          </cell>
          <cell r="C41">
            <v>776326.24</v>
          </cell>
          <cell r="D41">
            <v>776326.24</v>
          </cell>
          <cell r="E41">
            <v>777043.62</v>
          </cell>
          <cell r="F41">
            <v>777158.6</v>
          </cell>
          <cell r="G41">
            <v>777158.6</v>
          </cell>
          <cell r="H41">
            <v>777158.6</v>
          </cell>
          <cell r="I41">
            <v>777158.6</v>
          </cell>
          <cell r="J41">
            <v>777158.6</v>
          </cell>
          <cell r="K41">
            <v>777158.6</v>
          </cell>
          <cell r="L41">
            <v>777158.6</v>
          </cell>
          <cell r="M41">
            <v>777158.6</v>
          </cell>
          <cell r="N41">
            <v>777158.6</v>
          </cell>
        </row>
        <row r="42">
          <cell r="B42">
            <v>396888.51</v>
          </cell>
          <cell r="C42">
            <v>396888.51</v>
          </cell>
          <cell r="D42">
            <v>396888.51</v>
          </cell>
          <cell r="E42">
            <v>396888.51</v>
          </cell>
          <cell r="F42">
            <v>396888.51</v>
          </cell>
          <cell r="G42">
            <v>396888.51</v>
          </cell>
          <cell r="H42">
            <v>396888.51</v>
          </cell>
          <cell r="I42">
            <v>396888.51</v>
          </cell>
          <cell r="J42">
            <v>396888.51</v>
          </cell>
          <cell r="K42">
            <v>396888.51</v>
          </cell>
          <cell r="L42">
            <v>396888.51</v>
          </cell>
          <cell r="M42">
            <v>396888.51</v>
          </cell>
          <cell r="N42">
            <v>396888.51</v>
          </cell>
        </row>
        <row r="43">
          <cell r="F43">
            <v>1335</v>
          </cell>
          <cell r="G43">
            <v>1335</v>
          </cell>
          <cell r="H43">
            <v>1335</v>
          </cell>
          <cell r="I43">
            <v>1335</v>
          </cell>
          <cell r="J43">
            <v>1335</v>
          </cell>
          <cell r="K43">
            <v>1335</v>
          </cell>
          <cell r="L43">
            <v>1335</v>
          </cell>
          <cell r="M43">
            <v>1335</v>
          </cell>
          <cell r="N43">
            <v>1335</v>
          </cell>
        </row>
        <row r="44">
          <cell r="B44">
            <v>180890.61</v>
          </cell>
          <cell r="C44">
            <v>180890.61</v>
          </cell>
          <cell r="D44">
            <v>180890.61</v>
          </cell>
          <cell r="E44">
            <v>180890.61</v>
          </cell>
          <cell r="F44">
            <v>208450.61</v>
          </cell>
          <cell r="G44">
            <v>207679.49</v>
          </cell>
          <cell r="H44">
            <v>209209.49</v>
          </cell>
          <cell r="I44">
            <v>210206.82</v>
          </cell>
          <cell r="J44">
            <v>210327.69</v>
          </cell>
          <cell r="K44">
            <v>211043.23</v>
          </cell>
          <cell r="L44">
            <v>210690</v>
          </cell>
          <cell r="M44">
            <v>211140</v>
          </cell>
          <cell r="N44">
            <v>213437.1</v>
          </cell>
        </row>
        <row r="45">
          <cell r="B45">
            <v>889.06</v>
          </cell>
          <cell r="C45">
            <v>889.06</v>
          </cell>
          <cell r="D45">
            <v>889.06</v>
          </cell>
          <cell r="E45">
            <v>889.06</v>
          </cell>
          <cell r="F45">
            <v>889.06</v>
          </cell>
          <cell r="G45">
            <v>889.06</v>
          </cell>
          <cell r="H45">
            <v>889.06</v>
          </cell>
          <cell r="I45">
            <v>889.06</v>
          </cell>
          <cell r="J45">
            <v>889.06</v>
          </cell>
          <cell r="K45">
            <v>889.06</v>
          </cell>
          <cell r="L45">
            <v>889.06</v>
          </cell>
          <cell r="M45">
            <v>889.06</v>
          </cell>
          <cell r="N45">
            <v>889.06</v>
          </cell>
        </row>
        <row r="46">
          <cell r="B46">
            <v>322172.77</v>
          </cell>
          <cell r="C46">
            <v>322213.08</v>
          </cell>
          <cell r="D46">
            <v>325190.13</v>
          </cell>
          <cell r="E46">
            <v>325594.13</v>
          </cell>
          <cell r="F46">
            <v>326482.71000000002</v>
          </cell>
          <cell r="G46">
            <v>326521.88</v>
          </cell>
          <cell r="H46">
            <v>345652.84</v>
          </cell>
          <cell r="I46">
            <v>345894.58</v>
          </cell>
          <cell r="J46">
            <v>346468.73</v>
          </cell>
          <cell r="K46">
            <v>346710.47</v>
          </cell>
          <cell r="L46">
            <v>346863.38</v>
          </cell>
          <cell r="M46">
            <v>385807.83</v>
          </cell>
          <cell r="N46">
            <v>385807.83</v>
          </cell>
        </row>
        <row r="47">
          <cell r="B47">
            <v>20434.259999999998</v>
          </cell>
          <cell r="C47">
            <v>20434.259999999998</v>
          </cell>
          <cell r="D47">
            <v>24274.63</v>
          </cell>
          <cell r="E47">
            <v>24274.63</v>
          </cell>
          <cell r="F47">
            <v>28514.63</v>
          </cell>
          <cell r="G47">
            <v>28849.86</v>
          </cell>
          <cell r="H47">
            <v>28849.86</v>
          </cell>
          <cell r="I47">
            <v>30992.48</v>
          </cell>
          <cell r="J47">
            <v>25381.33</v>
          </cell>
          <cell r="K47">
            <v>25381.33</v>
          </cell>
          <cell r="L47">
            <v>25381.33</v>
          </cell>
          <cell r="M47">
            <v>25553.22</v>
          </cell>
          <cell r="N47">
            <v>25553.22</v>
          </cell>
        </row>
        <row r="48">
          <cell r="B48">
            <v>1367.52</v>
          </cell>
          <cell r="C48">
            <v>1367.52</v>
          </cell>
          <cell r="D48">
            <v>1367.52</v>
          </cell>
          <cell r="E48">
            <v>1367.52</v>
          </cell>
          <cell r="F48">
            <v>1367.52</v>
          </cell>
          <cell r="G48">
            <v>1367.52</v>
          </cell>
          <cell r="H48">
            <v>1367.52</v>
          </cell>
          <cell r="I48">
            <v>1367.52</v>
          </cell>
          <cell r="J48">
            <v>1367.52</v>
          </cell>
          <cell r="K48">
            <v>1367.52</v>
          </cell>
          <cell r="L48">
            <v>1367.52</v>
          </cell>
          <cell r="M48">
            <v>1367.52</v>
          </cell>
          <cell r="N48">
            <v>1367.52</v>
          </cell>
        </row>
        <row r="49">
          <cell r="B49">
            <v>1812.7</v>
          </cell>
          <cell r="C49">
            <v>1812.7</v>
          </cell>
          <cell r="D49">
            <v>1812.7</v>
          </cell>
          <cell r="E49">
            <v>1812.7</v>
          </cell>
          <cell r="F49">
            <v>1812.7</v>
          </cell>
          <cell r="G49">
            <v>1812.7</v>
          </cell>
          <cell r="H49">
            <v>1812.7</v>
          </cell>
          <cell r="I49">
            <v>1812.7</v>
          </cell>
          <cell r="J49">
            <v>1812.7</v>
          </cell>
          <cell r="K49">
            <v>1812.7</v>
          </cell>
          <cell r="L49">
            <v>1812.7</v>
          </cell>
          <cell r="M49">
            <v>1812.7</v>
          </cell>
          <cell r="N49">
            <v>1812.7</v>
          </cell>
        </row>
        <row r="50">
          <cell r="B50">
            <v>820.06</v>
          </cell>
          <cell r="C50">
            <v>820.06</v>
          </cell>
          <cell r="D50">
            <v>820.06</v>
          </cell>
          <cell r="E50">
            <v>820.06</v>
          </cell>
          <cell r="F50">
            <v>820.06</v>
          </cell>
          <cell r="G50">
            <v>820.06</v>
          </cell>
          <cell r="H50">
            <v>820.06</v>
          </cell>
          <cell r="I50">
            <v>820.06</v>
          </cell>
          <cell r="J50">
            <v>820.06</v>
          </cell>
          <cell r="K50">
            <v>820.06</v>
          </cell>
          <cell r="L50">
            <v>820.06</v>
          </cell>
          <cell r="M50">
            <v>820.06</v>
          </cell>
          <cell r="N50">
            <v>820.06</v>
          </cell>
        </row>
        <row r="51">
          <cell r="B51">
            <v>4599.8599999999997</v>
          </cell>
          <cell r="C51">
            <v>4599.8599999999997</v>
          </cell>
          <cell r="D51">
            <v>6417.77</v>
          </cell>
          <cell r="E51">
            <v>6417.76</v>
          </cell>
          <cell r="F51">
            <v>6417.73</v>
          </cell>
          <cell r="G51">
            <v>6417.78</v>
          </cell>
          <cell r="H51">
            <v>6417.79</v>
          </cell>
          <cell r="I51">
            <v>6417.77</v>
          </cell>
          <cell r="J51">
            <v>6417.79</v>
          </cell>
          <cell r="K51">
            <v>6417.79</v>
          </cell>
          <cell r="L51">
            <v>6417.85</v>
          </cell>
          <cell r="M51">
            <v>6570.13</v>
          </cell>
          <cell r="N51">
            <v>6570.12</v>
          </cell>
        </row>
        <row r="52">
          <cell r="B52">
            <v>6941.7</v>
          </cell>
          <cell r="C52">
            <v>6941.7</v>
          </cell>
          <cell r="D52">
            <v>6941.7</v>
          </cell>
          <cell r="E52">
            <v>6941.7</v>
          </cell>
          <cell r="F52">
            <v>6941.7</v>
          </cell>
          <cell r="G52">
            <v>6941.7</v>
          </cell>
          <cell r="H52">
            <v>6941.7</v>
          </cell>
          <cell r="I52">
            <v>6941.7</v>
          </cell>
          <cell r="J52">
            <v>6941.7</v>
          </cell>
          <cell r="K52">
            <v>6941.7</v>
          </cell>
          <cell r="L52">
            <v>6941.7</v>
          </cell>
          <cell r="M52">
            <v>6941.7</v>
          </cell>
          <cell r="N52">
            <v>6941.7</v>
          </cell>
        </row>
        <row r="53">
          <cell r="M53">
            <v>812.18</v>
          </cell>
          <cell r="N53">
            <v>812.18</v>
          </cell>
        </row>
        <row r="54">
          <cell r="B54">
            <v>2875</v>
          </cell>
          <cell r="C54">
            <v>2875</v>
          </cell>
          <cell r="D54">
            <v>2875</v>
          </cell>
          <cell r="E54">
            <v>2875</v>
          </cell>
          <cell r="F54">
            <v>2875</v>
          </cell>
          <cell r="G54">
            <v>2875</v>
          </cell>
          <cell r="H54">
            <v>2875</v>
          </cell>
          <cell r="I54">
            <v>2875</v>
          </cell>
          <cell r="J54">
            <v>2875</v>
          </cell>
          <cell r="K54">
            <v>2875</v>
          </cell>
          <cell r="L54">
            <v>2875</v>
          </cell>
          <cell r="M54">
            <v>2875</v>
          </cell>
          <cell r="N54">
            <v>2875</v>
          </cell>
        </row>
        <row r="55">
          <cell r="B55">
            <v>449.29</v>
          </cell>
          <cell r="C55">
            <v>449.29</v>
          </cell>
          <cell r="D55">
            <v>449.29</v>
          </cell>
          <cell r="E55">
            <v>449.29</v>
          </cell>
          <cell r="F55">
            <v>449.29</v>
          </cell>
          <cell r="G55">
            <v>449.29</v>
          </cell>
          <cell r="H55">
            <v>449.29</v>
          </cell>
          <cell r="I55">
            <v>449.29</v>
          </cell>
          <cell r="J55">
            <v>449.29</v>
          </cell>
          <cell r="K55">
            <v>449.29</v>
          </cell>
          <cell r="L55">
            <v>449.29</v>
          </cell>
          <cell r="M55">
            <v>449.29</v>
          </cell>
          <cell r="N55">
            <v>449.29</v>
          </cell>
        </row>
        <row r="56">
          <cell r="B56">
            <v>3721.89</v>
          </cell>
          <cell r="C56">
            <v>3721.89</v>
          </cell>
          <cell r="D56">
            <v>3721.89</v>
          </cell>
          <cell r="E56">
            <v>3721.89</v>
          </cell>
          <cell r="F56">
            <v>3721.89</v>
          </cell>
          <cell r="G56">
            <v>3721.89</v>
          </cell>
          <cell r="H56">
            <v>3721.89</v>
          </cell>
          <cell r="I56">
            <v>3721.89</v>
          </cell>
          <cell r="J56">
            <v>3721.89</v>
          </cell>
          <cell r="K56">
            <v>3721.89</v>
          </cell>
          <cell r="L56">
            <v>3721.89</v>
          </cell>
          <cell r="M56">
            <v>3721.89</v>
          </cell>
          <cell r="N56">
            <v>3721.89</v>
          </cell>
        </row>
        <row r="57">
          <cell r="B57">
            <v>109728.26</v>
          </cell>
          <cell r="C57">
            <v>109678.5</v>
          </cell>
          <cell r="D57">
            <v>109581.67</v>
          </cell>
          <cell r="E57">
            <v>116900.39</v>
          </cell>
          <cell r="F57">
            <v>115599.16</v>
          </cell>
          <cell r="G57">
            <v>115972.15</v>
          </cell>
          <cell r="H57">
            <v>116358.62</v>
          </cell>
          <cell r="I57">
            <v>113064.24</v>
          </cell>
          <cell r="J57">
            <v>112976.55</v>
          </cell>
          <cell r="K57">
            <v>114458.56</v>
          </cell>
          <cell r="L57">
            <v>114966.14</v>
          </cell>
          <cell r="M57">
            <v>115260.77</v>
          </cell>
          <cell r="N57">
            <v>115182.44</v>
          </cell>
        </row>
        <row r="58">
          <cell r="B58">
            <v>10524.8</v>
          </cell>
          <cell r="C58">
            <v>10523</v>
          </cell>
          <cell r="D58">
            <v>10430.450000000001</v>
          </cell>
          <cell r="E58">
            <v>10442.6</v>
          </cell>
          <cell r="F58">
            <v>10455.59</v>
          </cell>
          <cell r="G58">
            <v>10492.1</v>
          </cell>
          <cell r="H58">
            <v>10508.2</v>
          </cell>
          <cell r="I58">
            <v>10490.95</v>
          </cell>
          <cell r="J58">
            <v>10502.54</v>
          </cell>
          <cell r="K58">
            <v>10421.700000000001</v>
          </cell>
          <cell r="L58">
            <v>10470.07</v>
          </cell>
          <cell r="M58">
            <v>10497.06</v>
          </cell>
          <cell r="N58">
            <v>10485.18</v>
          </cell>
        </row>
        <row r="59">
          <cell r="B59">
            <v>46203.6</v>
          </cell>
          <cell r="C59">
            <v>45991.6</v>
          </cell>
          <cell r="D59">
            <v>45860.83</v>
          </cell>
          <cell r="E59">
            <v>46270.13</v>
          </cell>
          <cell r="F59">
            <v>46498.2</v>
          </cell>
          <cell r="G59">
            <v>46753.120000000003</v>
          </cell>
          <cell r="H59">
            <v>48095.26</v>
          </cell>
          <cell r="I59">
            <v>48676.12</v>
          </cell>
          <cell r="J59">
            <v>49831.48</v>
          </cell>
          <cell r="K59">
            <v>49858.11</v>
          </cell>
          <cell r="L59">
            <v>50101.15</v>
          </cell>
          <cell r="M59">
            <v>50264.06</v>
          </cell>
          <cell r="N59">
            <v>50787.71</v>
          </cell>
        </row>
        <row r="60">
          <cell r="B60">
            <v>224250.54</v>
          </cell>
          <cell r="C60">
            <v>224217.63</v>
          </cell>
          <cell r="D60">
            <v>222258.84</v>
          </cell>
          <cell r="E60">
            <v>222610.23</v>
          </cell>
          <cell r="F60">
            <v>222943.76</v>
          </cell>
          <cell r="G60">
            <v>223767.65</v>
          </cell>
          <cell r="H60">
            <v>224130.08</v>
          </cell>
          <cell r="I60">
            <v>223759.56</v>
          </cell>
          <cell r="J60">
            <v>224075.19</v>
          </cell>
          <cell r="K60">
            <v>222400.51</v>
          </cell>
          <cell r="L60">
            <v>223436.72</v>
          </cell>
          <cell r="M60">
            <v>224015.93</v>
          </cell>
          <cell r="N60">
            <v>223754.75</v>
          </cell>
        </row>
        <row r="61">
          <cell r="B61">
            <v>5731.32</v>
          </cell>
          <cell r="C61">
            <v>5730.25</v>
          </cell>
          <cell r="D61">
            <v>5682.12</v>
          </cell>
          <cell r="E61">
            <v>5688.18</v>
          </cell>
          <cell r="F61">
            <v>5694.28</v>
          </cell>
          <cell r="G61">
            <v>5714.08</v>
          </cell>
          <cell r="H61">
            <v>5722.61</v>
          </cell>
          <cell r="I61">
            <v>5711.71</v>
          </cell>
          <cell r="J61">
            <v>5718.01</v>
          </cell>
          <cell r="K61">
            <v>5676.21</v>
          </cell>
          <cell r="L61">
            <v>5702.49</v>
          </cell>
          <cell r="M61">
            <v>5717.13</v>
          </cell>
          <cell r="N61">
            <v>5710.79</v>
          </cell>
        </row>
        <row r="62">
          <cell r="B62">
            <v>855.22</v>
          </cell>
          <cell r="C62">
            <v>855.22</v>
          </cell>
          <cell r="D62">
            <v>855.22</v>
          </cell>
          <cell r="E62">
            <v>855.22</v>
          </cell>
          <cell r="F62">
            <v>855.22</v>
          </cell>
          <cell r="G62">
            <v>855.22</v>
          </cell>
          <cell r="H62">
            <v>855.22</v>
          </cell>
          <cell r="I62">
            <v>855.22</v>
          </cell>
          <cell r="J62">
            <v>855.22</v>
          </cell>
          <cell r="K62">
            <v>855.22</v>
          </cell>
          <cell r="L62">
            <v>855.22</v>
          </cell>
          <cell r="M62">
            <v>855.22</v>
          </cell>
          <cell r="N62">
            <v>855.22</v>
          </cell>
        </row>
        <row r="63">
          <cell r="B63">
            <v>844.49</v>
          </cell>
          <cell r="C63">
            <v>844.49</v>
          </cell>
          <cell r="D63">
            <v>844.49</v>
          </cell>
          <cell r="E63">
            <v>844.49</v>
          </cell>
          <cell r="F63">
            <v>844.49</v>
          </cell>
          <cell r="G63">
            <v>844.49</v>
          </cell>
          <cell r="H63">
            <v>844.49</v>
          </cell>
          <cell r="I63">
            <v>844.49</v>
          </cell>
          <cell r="J63">
            <v>844.49</v>
          </cell>
          <cell r="K63">
            <v>844.49</v>
          </cell>
          <cell r="L63">
            <v>844.49</v>
          </cell>
          <cell r="M63">
            <v>844.49</v>
          </cell>
          <cell r="N63">
            <v>844.49</v>
          </cell>
        </row>
        <row r="64">
          <cell r="B64">
            <v>14000</v>
          </cell>
          <cell r="C64">
            <v>14000</v>
          </cell>
          <cell r="D64">
            <v>14000</v>
          </cell>
          <cell r="E64">
            <v>14000</v>
          </cell>
          <cell r="F64">
            <v>14000</v>
          </cell>
          <cell r="G64">
            <v>14000</v>
          </cell>
          <cell r="H64">
            <v>14000</v>
          </cell>
          <cell r="I64">
            <v>14000</v>
          </cell>
          <cell r="J64">
            <v>14000</v>
          </cell>
          <cell r="K64">
            <v>14000</v>
          </cell>
          <cell r="L64">
            <v>14000</v>
          </cell>
          <cell r="M64">
            <v>14000</v>
          </cell>
          <cell r="N64">
            <v>14000</v>
          </cell>
        </row>
        <row r="65">
          <cell r="B65">
            <v>-15699.71</v>
          </cell>
          <cell r="C65">
            <v>-15699.71</v>
          </cell>
          <cell r="D65">
            <v>-15699.71</v>
          </cell>
          <cell r="E65">
            <v>-15699.71</v>
          </cell>
          <cell r="F65">
            <v>-15699.71</v>
          </cell>
          <cell r="G65">
            <v>-15699.71</v>
          </cell>
          <cell r="H65">
            <v>-15699.71</v>
          </cell>
          <cell r="I65">
            <v>-15699.71</v>
          </cell>
          <cell r="J65">
            <v>-15699.71</v>
          </cell>
          <cell r="K65">
            <v>-15699.71</v>
          </cell>
          <cell r="L65">
            <v>-15699.71</v>
          </cell>
          <cell r="M65">
            <v>-15699.71</v>
          </cell>
          <cell r="N65">
            <v>-15699.71</v>
          </cell>
        </row>
        <row r="66">
          <cell r="B66">
            <v>31554.85</v>
          </cell>
          <cell r="C66">
            <v>31554.85</v>
          </cell>
          <cell r="D66">
            <v>31554.85</v>
          </cell>
          <cell r="E66">
            <v>31554.85</v>
          </cell>
          <cell r="F66">
            <v>31554.85</v>
          </cell>
          <cell r="G66">
            <v>31554.85</v>
          </cell>
          <cell r="H66">
            <v>31554.85</v>
          </cell>
          <cell r="I66">
            <v>31554.85</v>
          </cell>
          <cell r="J66">
            <v>31554.85</v>
          </cell>
          <cell r="K66">
            <v>31554.85</v>
          </cell>
          <cell r="L66">
            <v>31554.85</v>
          </cell>
          <cell r="M66">
            <v>31554.85</v>
          </cell>
          <cell r="N66">
            <v>31554.85</v>
          </cell>
        </row>
        <row r="67">
          <cell r="B67">
            <v>11869.58</v>
          </cell>
          <cell r="C67">
            <v>11869.58</v>
          </cell>
          <cell r="D67">
            <v>11869.58</v>
          </cell>
          <cell r="E67">
            <v>11869.58</v>
          </cell>
          <cell r="F67">
            <v>11869.58</v>
          </cell>
          <cell r="G67">
            <v>11869.58</v>
          </cell>
          <cell r="H67">
            <v>11869.58</v>
          </cell>
          <cell r="I67">
            <v>11869.58</v>
          </cell>
          <cell r="J67">
            <v>11869.58</v>
          </cell>
          <cell r="K67">
            <v>11869.58</v>
          </cell>
          <cell r="L67">
            <v>11869.58</v>
          </cell>
          <cell r="M67">
            <v>11869.58</v>
          </cell>
          <cell r="N67">
            <v>11869.58</v>
          </cell>
        </row>
        <row r="68">
          <cell r="B68">
            <v>120771</v>
          </cell>
          <cell r="C68">
            <v>120771</v>
          </cell>
          <cell r="D68">
            <v>120771</v>
          </cell>
          <cell r="E68">
            <v>120771</v>
          </cell>
          <cell r="F68">
            <v>120771</v>
          </cell>
          <cell r="G68">
            <v>120771</v>
          </cell>
          <cell r="H68">
            <v>120771</v>
          </cell>
          <cell r="I68">
            <v>120771</v>
          </cell>
          <cell r="J68">
            <v>120771</v>
          </cell>
          <cell r="K68">
            <v>120771</v>
          </cell>
          <cell r="L68">
            <v>120771</v>
          </cell>
          <cell r="M68">
            <v>120771</v>
          </cell>
          <cell r="N68">
            <v>120771</v>
          </cell>
        </row>
        <row r="69">
          <cell r="B69">
            <v>40859.599999999999</v>
          </cell>
          <cell r="C69">
            <v>40859.599999999999</v>
          </cell>
          <cell r="D69">
            <v>40859.599999999999</v>
          </cell>
          <cell r="E69">
            <v>40859.599999999999</v>
          </cell>
          <cell r="F69">
            <v>40859.599999999999</v>
          </cell>
          <cell r="G69">
            <v>40859.599999999999</v>
          </cell>
          <cell r="H69">
            <v>40859.599999999999</v>
          </cell>
          <cell r="I69">
            <v>40859.599999999999</v>
          </cell>
          <cell r="J69">
            <v>40859.599999999999</v>
          </cell>
          <cell r="K69">
            <v>40859.599999999999</v>
          </cell>
          <cell r="L69">
            <v>40859.599999999999</v>
          </cell>
          <cell r="M69">
            <v>40859.599999999999</v>
          </cell>
          <cell r="N69">
            <v>40859.599999999999</v>
          </cell>
        </row>
        <row r="70">
          <cell r="B70">
            <v>195000</v>
          </cell>
          <cell r="C70">
            <v>195000</v>
          </cell>
          <cell r="D70">
            <v>195000</v>
          </cell>
          <cell r="E70">
            <v>195000</v>
          </cell>
          <cell r="F70">
            <v>195000</v>
          </cell>
          <cell r="G70">
            <v>195000</v>
          </cell>
          <cell r="H70">
            <v>195000</v>
          </cell>
          <cell r="I70">
            <v>195000</v>
          </cell>
          <cell r="J70">
            <v>195000</v>
          </cell>
          <cell r="K70">
            <v>195000</v>
          </cell>
          <cell r="L70">
            <v>195000</v>
          </cell>
          <cell r="M70">
            <v>195000</v>
          </cell>
          <cell r="N70">
            <v>195000</v>
          </cell>
        </row>
        <row r="71">
          <cell r="B71">
            <v>150000</v>
          </cell>
          <cell r="C71">
            <v>150000</v>
          </cell>
          <cell r="D71">
            <v>150000</v>
          </cell>
          <cell r="E71">
            <v>150000</v>
          </cell>
          <cell r="F71">
            <v>150000</v>
          </cell>
          <cell r="G71">
            <v>150000</v>
          </cell>
          <cell r="H71">
            <v>150000</v>
          </cell>
          <cell r="I71">
            <v>150000</v>
          </cell>
          <cell r="J71">
            <v>150000</v>
          </cell>
          <cell r="K71">
            <v>150000</v>
          </cell>
          <cell r="L71">
            <v>150000</v>
          </cell>
          <cell r="M71">
            <v>150000</v>
          </cell>
          <cell r="N71">
            <v>150000</v>
          </cell>
        </row>
        <row r="72">
          <cell r="B72">
            <v>70000</v>
          </cell>
          <cell r="C72">
            <v>70000</v>
          </cell>
          <cell r="D72">
            <v>70000</v>
          </cell>
          <cell r="E72">
            <v>70000</v>
          </cell>
          <cell r="F72">
            <v>70000</v>
          </cell>
          <cell r="G72">
            <v>70000</v>
          </cell>
          <cell r="H72">
            <v>70000</v>
          </cell>
          <cell r="I72">
            <v>70000</v>
          </cell>
          <cell r="J72">
            <v>70000</v>
          </cell>
          <cell r="K72">
            <v>70000</v>
          </cell>
          <cell r="L72">
            <v>70000</v>
          </cell>
          <cell r="M72">
            <v>70000</v>
          </cell>
          <cell r="N72">
            <v>70000</v>
          </cell>
        </row>
        <row r="73">
          <cell r="B73">
            <v>90000</v>
          </cell>
          <cell r="C73">
            <v>90000</v>
          </cell>
          <cell r="D73">
            <v>90000</v>
          </cell>
          <cell r="E73">
            <v>90000</v>
          </cell>
          <cell r="F73">
            <v>90000</v>
          </cell>
          <cell r="G73">
            <v>90000</v>
          </cell>
          <cell r="H73">
            <v>90000</v>
          </cell>
          <cell r="I73">
            <v>90000</v>
          </cell>
          <cell r="J73">
            <v>90000</v>
          </cell>
          <cell r="K73">
            <v>90000</v>
          </cell>
          <cell r="L73">
            <v>90000</v>
          </cell>
          <cell r="M73">
            <v>90000</v>
          </cell>
          <cell r="N73">
            <v>90000</v>
          </cell>
        </row>
        <row r="74">
          <cell r="B74">
            <v>20000</v>
          </cell>
          <cell r="C74">
            <v>20000</v>
          </cell>
          <cell r="D74">
            <v>20000</v>
          </cell>
          <cell r="E74">
            <v>20000</v>
          </cell>
          <cell r="F74">
            <v>20000</v>
          </cell>
          <cell r="G74">
            <v>20000</v>
          </cell>
          <cell r="H74">
            <v>20000</v>
          </cell>
          <cell r="I74">
            <v>20000</v>
          </cell>
          <cell r="J74">
            <v>20000</v>
          </cell>
          <cell r="K74">
            <v>20000</v>
          </cell>
          <cell r="L74">
            <v>20000</v>
          </cell>
          <cell r="M74">
            <v>20000</v>
          </cell>
          <cell r="N74">
            <v>20000</v>
          </cell>
        </row>
        <row r="75">
          <cell r="B75">
            <v>140000</v>
          </cell>
          <cell r="C75">
            <v>140000</v>
          </cell>
          <cell r="D75">
            <v>140000</v>
          </cell>
          <cell r="E75">
            <v>140000</v>
          </cell>
          <cell r="F75">
            <v>140000</v>
          </cell>
          <cell r="G75">
            <v>140000</v>
          </cell>
          <cell r="H75">
            <v>140000</v>
          </cell>
          <cell r="I75">
            <v>140000</v>
          </cell>
          <cell r="J75">
            <v>140000</v>
          </cell>
          <cell r="K75">
            <v>140000</v>
          </cell>
          <cell r="L75">
            <v>140000</v>
          </cell>
          <cell r="M75">
            <v>140000</v>
          </cell>
          <cell r="N75">
            <v>140000</v>
          </cell>
        </row>
        <row r="76">
          <cell r="B76">
            <v>50000</v>
          </cell>
          <cell r="C76">
            <v>50000</v>
          </cell>
          <cell r="D76">
            <v>50000</v>
          </cell>
          <cell r="E76">
            <v>50000</v>
          </cell>
          <cell r="F76">
            <v>50000</v>
          </cell>
          <cell r="G76">
            <v>50000</v>
          </cell>
          <cell r="H76">
            <v>50000</v>
          </cell>
          <cell r="I76">
            <v>50000</v>
          </cell>
          <cell r="J76">
            <v>50000</v>
          </cell>
          <cell r="K76">
            <v>50000</v>
          </cell>
          <cell r="L76">
            <v>50000</v>
          </cell>
          <cell r="M76">
            <v>50000</v>
          </cell>
          <cell r="N76">
            <v>50000</v>
          </cell>
        </row>
        <row r="77">
          <cell r="B77">
            <v>25000</v>
          </cell>
          <cell r="C77">
            <v>25000</v>
          </cell>
          <cell r="D77">
            <v>25000</v>
          </cell>
          <cell r="E77">
            <v>25000</v>
          </cell>
          <cell r="F77">
            <v>25000</v>
          </cell>
          <cell r="G77">
            <v>25000</v>
          </cell>
          <cell r="H77">
            <v>25000</v>
          </cell>
          <cell r="I77">
            <v>25000</v>
          </cell>
          <cell r="J77">
            <v>25000</v>
          </cell>
          <cell r="K77">
            <v>25000</v>
          </cell>
          <cell r="L77">
            <v>25000</v>
          </cell>
          <cell r="M77">
            <v>25000</v>
          </cell>
          <cell r="N77">
            <v>25000</v>
          </cell>
        </row>
        <row r="78">
          <cell r="B78">
            <v>85000</v>
          </cell>
          <cell r="C78">
            <v>85000</v>
          </cell>
          <cell r="D78">
            <v>85000</v>
          </cell>
          <cell r="E78">
            <v>85000</v>
          </cell>
          <cell r="F78">
            <v>85000</v>
          </cell>
          <cell r="G78">
            <v>85000</v>
          </cell>
          <cell r="H78">
            <v>85000</v>
          </cell>
          <cell r="I78">
            <v>85000</v>
          </cell>
          <cell r="J78">
            <v>85000</v>
          </cell>
          <cell r="K78">
            <v>85000</v>
          </cell>
          <cell r="L78">
            <v>85000</v>
          </cell>
          <cell r="M78">
            <v>85000</v>
          </cell>
          <cell r="N78">
            <v>85000</v>
          </cell>
        </row>
        <row r="79">
          <cell r="B79">
            <v>-1030055.03</v>
          </cell>
          <cell r="C79">
            <v>-1030055.03</v>
          </cell>
          <cell r="D79">
            <v>-1030055.03</v>
          </cell>
          <cell r="E79">
            <v>-1030055.03</v>
          </cell>
          <cell r="F79">
            <v>-1030055.03</v>
          </cell>
          <cell r="G79">
            <v>-1030055.03</v>
          </cell>
          <cell r="H79">
            <v>-1030055.03</v>
          </cell>
          <cell r="I79">
            <v>-1030055.03</v>
          </cell>
          <cell r="J79">
            <v>-1030055.03</v>
          </cell>
          <cell r="K79">
            <v>-1030055.03</v>
          </cell>
          <cell r="L79">
            <v>-1030055.03</v>
          </cell>
          <cell r="M79">
            <v>-1030055.03</v>
          </cell>
          <cell r="N79">
            <v>-1030055.03</v>
          </cell>
        </row>
        <row r="80">
          <cell r="B80">
            <v>27.52</v>
          </cell>
          <cell r="C80">
            <v>27.5</v>
          </cell>
          <cell r="D80">
            <v>27.48</v>
          </cell>
          <cell r="E80">
            <v>45.8</v>
          </cell>
          <cell r="F80">
            <v>45.7</v>
          </cell>
          <cell r="G80">
            <v>12.22</v>
          </cell>
          <cell r="H80">
            <v>12.22</v>
          </cell>
          <cell r="I80">
            <v>12.21</v>
          </cell>
          <cell r="J80">
            <v>12.22</v>
          </cell>
          <cell r="K80">
            <v>12.22</v>
          </cell>
          <cell r="L80">
            <v>12.28</v>
          </cell>
          <cell r="M80">
            <v>12.31</v>
          </cell>
          <cell r="N80">
            <v>12.3</v>
          </cell>
        </row>
        <row r="81">
          <cell r="B81">
            <v>7467.59</v>
          </cell>
          <cell r="C81">
            <v>7467.59</v>
          </cell>
          <cell r="D81">
            <v>7467.59</v>
          </cell>
          <cell r="E81">
            <v>7467.59</v>
          </cell>
          <cell r="F81">
            <v>7467.59</v>
          </cell>
          <cell r="G81">
            <v>7467.59</v>
          </cell>
          <cell r="H81">
            <v>7467.59</v>
          </cell>
          <cell r="I81">
            <v>7467.59</v>
          </cell>
          <cell r="J81">
            <v>7467.59</v>
          </cell>
          <cell r="K81">
            <v>7467.59</v>
          </cell>
          <cell r="L81">
            <v>7467.59</v>
          </cell>
          <cell r="M81">
            <v>7467.59</v>
          </cell>
          <cell r="N81">
            <v>7467.59</v>
          </cell>
        </row>
        <row r="82">
          <cell r="B82">
            <v>9132.49</v>
          </cell>
          <cell r="C82">
            <v>9132.49</v>
          </cell>
          <cell r="D82">
            <v>9132.49</v>
          </cell>
          <cell r="E82">
            <v>9132.49</v>
          </cell>
          <cell r="F82">
            <v>9132.49</v>
          </cell>
          <cell r="G82">
            <v>9132.49</v>
          </cell>
          <cell r="H82">
            <v>9132.49</v>
          </cell>
          <cell r="I82">
            <v>9132.49</v>
          </cell>
          <cell r="J82">
            <v>9132.49</v>
          </cell>
          <cell r="K82">
            <v>9132.49</v>
          </cell>
          <cell r="L82">
            <v>9132.49</v>
          </cell>
          <cell r="M82">
            <v>9132.49</v>
          </cell>
          <cell r="N82">
            <v>9132.49</v>
          </cell>
        </row>
        <row r="83">
          <cell r="B83">
            <v>103109.91</v>
          </cell>
          <cell r="C83">
            <v>103109.91</v>
          </cell>
          <cell r="D83">
            <v>103109.91</v>
          </cell>
          <cell r="E83">
            <v>103109.91</v>
          </cell>
          <cell r="F83">
            <v>103109.91</v>
          </cell>
          <cell r="G83">
            <v>103109.91</v>
          </cell>
          <cell r="H83">
            <v>103109.91</v>
          </cell>
          <cell r="I83">
            <v>103109.91</v>
          </cell>
          <cell r="J83">
            <v>103109.91</v>
          </cell>
          <cell r="K83">
            <v>103109.91</v>
          </cell>
          <cell r="L83">
            <v>103109.91</v>
          </cell>
          <cell r="M83">
            <v>103109.91</v>
          </cell>
          <cell r="N83">
            <v>103109.91</v>
          </cell>
        </row>
        <row r="84">
          <cell r="B84">
            <v>-119709.99</v>
          </cell>
          <cell r="C84">
            <v>-119709.99</v>
          </cell>
          <cell r="D84">
            <v>-119709.99</v>
          </cell>
          <cell r="E84">
            <v>-119709.99</v>
          </cell>
          <cell r="F84">
            <v>-119709.99</v>
          </cell>
          <cell r="G84">
            <v>-119709.99</v>
          </cell>
          <cell r="H84">
            <v>-119709.99</v>
          </cell>
          <cell r="I84">
            <v>-119709.99</v>
          </cell>
          <cell r="J84">
            <v>-119709.99</v>
          </cell>
          <cell r="K84">
            <v>-119709.99</v>
          </cell>
          <cell r="L84">
            <v>-119709.99</v>
          </cell>
          <cell r="M84">
            <v>-119709.99</v>
          </cell>
          <cell r="N84">
            <v>-119709.99</v>
          </cell>
        </row>
        <row r="86">
          <cell r="B86">
            <v>11158.93</v>
          </cell>
          <cell r="C86">
            <v>11229.86</v>
          </cell>
          <cell r="D86">
            <v>11300.79</v>
          </cell>
          <cell r="E86">
            <v>11371.72</v>
          </cell>
          <cell r="F86">
            <v>11442.65</v>
          </cell>
          <cell r="G86">
            <v>11513.58</v>
          </cell>
          <cell r="H86">
            <v>11584.51</v>
          </cell>
          <cell r="I86">
            <v>11655.44</v>
          </cell>
          <cell r="J86">
            <v>11726.37</v>
          </cell>
          <cell r="K86">
            <v>11797.3</v>
          </cell>
          <cell r="L86">
            <v>11868.23</v>
          </cell>
          <cell r="M86">
            <v>11939.16</v>
          </cell>
          <cell r="N86">
            <v>12010.09</v>
          </cell>
        </row>
        <row r="87">
          <cell r="B87">
            <v>-5453.32</v>
          </cell>
          <cell r="C87">
            <v>-5532.1</v>
          </cell>
          <cell r="D87">
            <v>-5610.87</v>
          </cell>
          <cell r="E87">
            <v>-5689.65</v>
          </cell>
          <cell r="F87">
            <v>-5768.41</v>
          </cell>
          <cell r="G87">
            <v>-5847.24</v>
          </cell>
          <cell r="H87">
            <v>-5926.03</v>
          </cell>
          <cell r="I87">
            <v>-6004.8</v>
          </cell>
          <cell r="J87">
            <v>-6083.61</v>
          </cell>
          <cell r="K87">
            <v>-6162.39</v>
          </cell>
          <cell r="L87">
            <v>-6241.25</v>
          </cell>
          <cell r="M87">
            <v>-6320.07</v>
          </cell>
          <cell r="N87">
            <v>-6398.85</v>
          </cell>
        </row>
        <row r="88">
          <cell r="B88">
            <v>-49111.48</v>
          </cell>
          <cell r="C88">
            <v>-49284.75</v>
          </cell>
          <cell r="D88">
            <v>-49458.02</v>
          </cell>
          <cell r="E88">
            <v>-49631.29</v>
          </cell>
          <cell r="F88">
            <v>-49804.56</v>
          </cell>
          <cell r="G88">
            <v>-49977.83</v>
          </cell>
          <cell r="H88">
            <v>-50151.1</v>
          </cell>
          <cell r="I88">
            <v>-50324.37</v>
          </cell>
          <cell r="J88">
            <v>-50497.64</v>
          </cell>
          <cell r="K88">
            <v>-50670.91</v>
          </cell>
          <cell r="L88">
            <v>-50844.18</v>
          </cell>
          <cell r="M88">
            <v>-51017.45</v>
          </cell>
          <cell r="N88">
            <v>-51190.720000000001</v>
          </cell>
        </row>
        <row r="89">
          <cell r="B89">
            <v>17373.09</v>
          </cell>
          <cell r="C89">
            <v>17286.14</v>
          </cell>
          <cell r="D89">
            <v>17756.86</v>
          </cell>
          <cell r="E89">
            <v>17669.7</v>
          </cell>
          <cell r="F89">
            <v>17582.54</v>
          </cell>
          <cell r="G89">
            <v>17495.38</v>
          </cell>
          <cell r="H89">
            <v>17408.22</v>
          </cell>
          <cell r="I89">
            <v>17321.060000000001</v>
          </cell>
          <cell r="J89">
            <v>17233.900000000001</v>
          </cell>
          <cell r="K89">
            <v>17146.740000000002</v>
          </cell>
          <cell r="L89">
            <v>17059.580000000002</v>
          </cell>
          <cell r="M89">
            <v>16972.419999999998</v>
          </cell>
          <cell r="N89">
            <v>16885.259999999998</v>
          </cell>
        </row>
        <row r="90">
          <cell r="B90">
            <v>-566.72</v>
          </cell>
          <cell r="C90">
            <v>-578.47</v>
          </cell>
          <cell r="D90">
            <v>-590.22</v>
          </cell>
          <cell r="E90">
            <v>-601.97</v>
          </cell>
          <cell r="F90">
            <v>-613.72</v>
          </cell>
          <cell r="G90">
            <v>-625.47</v>
          </cell>
          <cell r="H90">
            <v>-637.22</v>
          </cell>
          <cell r="I90">
            <v>-648.97</v>
          </cell>
          <cell r="J90">
            <v>-660.72</v>
          </cell>
          <cell r="K90">
            <v>-672.47</v>
          </cell>
          <cell r="L90">
            <v>-684.22</v>
          </cell>
          <cell r="M90">
            <v>-695.97</v>
          </cell>
          <cell r="N90">
            <v>-707.72</v>
          </cell>
        </row>
        <row r="91">
          <cell r="B91">
            <v>-3362.62</v>
          </cell>
          <cell r="C91">
            <v>-3403.61</v>
          </cell>
          <cell r="D91">
            <v>-3444.6</v>
          </cell>
          <cell r="E91">
            <v>-3485.59</v>
          </cell>
          <cell r="F91">
            <v>-3526.58</v>
          </cell>
          <cell r="G91">
            <v>-3567.57</v>
          </cell>
          <cell r="H91">
            <v>-3608.56</v>
          </cell>
          <cell r="I91">
            <v>-3649.55</v>
          </cell>
          <cell r="J91">
            <v>-3690.54</v>
          </cell>
          <cell r="K91">
            <v>-3731.53</v>
          </cell>
          <cell r="L91">
            <v>-3772.52</v>
          </cell>
          <cell r="M91">
            <v>-3813.51</v>
          </cell>
          <cell r="N91">
            <v>-3854.5</v>
          </cell>
        </row>
        <row r="92">
          <cell r="B92">
            <v>-43928.51</v>
          </cell>
          <cell r="C92">
            <v>-44097.42</v>
          </cell>
          <cell r="D92">
            <v>-44266.33</v>
          </cell>
          <cell r="E92">
            <v>-44435.24</v>
          </cell>
          <cell r="F92">
            <v>-44604.15</v>
          </cell>
          <cell r="G92">
            <v>-44773.06</v>
          </cell>
          <cell r="H92">
            <v>-44941.97</v>
          </cell>
          <cell r="I92">
            <v>-45110.879999999997</v>
          </cell>
          <cell r="J92">
            <v>-45279.79</v>
          </cell>
          <cell r="K92">
            <v>-45448.7</v>
          </cell>
          <cell r="L92">
            <v>-45617.61</v>
          </cell>
          <cell r="M92">
            <v>-45786.52</v>
          </cell>
          <cell r="N92">
            <v>-45955.43</v>
          </cell>
        </row>
        <row r="93">
          <cell r="B93">
            <v>-6546.87</v>
          </cell>
          <cell r="C93">
            <v>-6634.8</v>
          </cell>
          <cell r="D93">
            <v>-6722.73</v>
          </cell>
          <cell r="E93">
            <v>-6810.66</v>
          </cell>
          <cell r="F93">
            <v>-6898.59</v>
          </cell>
          <cell r="G93">
            <v>-6986.52</v>
          </cell>
          <cell r="H93">
            <v>-7074.45</v>
          </cell>
          <cell r="I93">
            <v>-7162.38</v>
          </cell>
          <cell r="J93">
            <v>-7250.31</v>
          </cell>
          <cell r="K93">
            <v>-7338.24</v>
          </cell>
          <cell r="L93">
            <v>-7426.17</v>
          </cell>
          <cell r="M93">
            <v>-7514.1</v>
          </cell>
          <cell r="N93">
            <v>-7602.03</v>
          </cell>
        </row>
        <row r="94">
          <cell r="B94">
            <v>-181.05</v>
          </cell>
          <cell r="C94">
            <v>-183.73</v>
          </cell>
          <cell r="D94">
            <v>-186.41</v>
          </cell>
          <cell r="E94">
            <v>-189.09</v>
          </cell>
          <cell r="F94">
            <v>-191.77</v>
          </cell>
          <cell r="G94">
            <v>-194.45</v>
          </cell>
          <cell r="H94">
            <v>-197.13</v>
          </cell>
          <cell r="I94">
            <v>-199.81</v>
          </cell>
          <cell r="J94">
            <v>-202.49</v>
          </cell>
          <cell r="K94">
            <v>-205.17</v>
          </cell>
          <cell r="L94">
            <v>-207.85</v>
          </cell>
          <cell r="M94">
            <v>-210.53</v>
          </cell>
          <cell r="N94">
            <v>-213.21</v>
          </cell>
        </row>
        <row r="95">
          <cell r="B95">
            <v>-4296.66</v>
          </cell>
          <cell r="C95">
            <v>-4296.66</v>
          </cell>
          <cell r="D95">
            <v>-4296.66</v>
          </cell>
          <cell r="E95">
            <v>-4296.66</v>
          </cell>
          <cell r="F95">
            <v>-4296.66</v>
          </cell>
          <cell r="G95">
            <v>-4296.66</v>
          </cell>
          <cell r="H95">
            <v>-4296.66</v>
          </cell>
          <cell r="I95">
            <v>-4296.66</v>
          </cell>
          <cell r="J95">
            <v>-4296.66</v>
          </cell>
          <cell r="K95">
            <v>-4296.66</v>
          </cell>
          <cell r="L95">
            <v>-4296.66</v>
          </cell>
          <cell r="M95">
            <v>-4296.66</v>
          </cell>
          <cell r="N95">
            <v>-4296.66</v>
          </cell>
        </row>
        <row r="96">
          <cell r="B96">
            <v>-143759.6</v>
          </cell>
          <cell r="C96">
            <v>-144464.49</v>
          </cell>
          <cell r="D96">
            <v>-145169.38</v>
          </cell>
          <cell r="E96">
            <v>-145874.26999999999</v>
          </cell>
          <cell r="F96">
            <v>-146579.16</v>
          </cell>
          <cell r="G96">
            <v>-147284.04999999999</v>
          </cell>
          <cell r="H96">
            <v>-147988.94</v>
          </cell>
          <cell r="I96">
            <v>-148693.82999999999</v>
          </cell>
          <cell r="J96">
            <v>-149398.72</v>
          </cell>
          <cell r="K96">
            <v>-150103.60999999999</v>
          </cell>
          <cell r="L96">
            <v>-150808.5</v>
          </cell>
          <cell r="M96">
            <v>-151513.39000000001</v>
          </cell>
          <cell r="N96">
            <v>-152218.28</v>
          </cell>
        </row>
        <row r="97">
          <cell r="B97">
            <v>-53.9</v>
          </cell>
          <cell r="C97">
            <v>-54.88</v>
          </cell>
          <cell r="D97">
            <v>-55.86</v>
          </cell>
          <cell r="E97">
            <v>-56.84</v>
          </cell>
          <cell r="F97">
            <v>-57.82</v>
          </cell>
          <cell r="G97">
            <v>-58.8</v>
          </cell>
          <cell r="H97">
            <v>-59.78</v>
          </cell>
          <cell r="I97">
            <v>-60.76</v>
          </cell>
          <cell r="J97">
            <v>-61.74</v>
          </cell>
          <cell r="K97">
            <v>-62.72</v>
          </cell>
          <cell r="L97">
            <v>-63.7</v>
          </cell>
          <cell r="M97">
            <v>-64.680000000000007</v>
          </cell>
          <cell r="N97">
            <v>-65.66</v>
          </cell>
        </row>
        <row r="98">
          <cell r="B98">
            <v>-12333.55</v>
          </cell>
          <cell r="C98">
            <v>-12458.86</v>
          </cell>
          <cell r="D98">
            <v>-12585.28</v>
          </cell>
          <cell r="E98">
            <v>-12711.7</v>
          </cell>
          <cell r="F98">
            <v>-12838.12</v>
          </cell>
          <cell r="G98">
            <v>-12964.54</v>
          </cell>
          <cell r="H98">
            <v>-13090.96</v>
          </cell>
          <cell r="I98">
            <v>-13217.38</v>
          </cell>
          <cell r="J98">
            <v>-13343.8</v>
          </cell>
          <cell r="K98">
            <v>-13470.22</v>
          </cell>
          <cell r="L98">
            <v>-13596.64</v>
          </cell>
          <cell r="M98">
            <v>-13723.06</v>
          </cell>
          <cell r="N98">
            <v>-13849.48</v>
          </cell>
        </row>
        <row r="99">
          <cell r="B99">
            <v>-28018.19</v>
          </cell>
          <cell r="C99">
            <v>-28182.94</v>
          </cell>
          <cell r="D99">
            <v>-28347.69</v>
          </cell>
          <cell r="E99">
            <v>-28512.44</v>
          </cell>
          <cell r="F99">
            <v>-34019.93</v>
          </cell>
          <cell r="G99">
            <v>-34196.720000000001</v>
          </cell>
          <cell r="H99">
            <v>-34373.51</v>
          </cell>
          <cell r="I99">
            <v>-34550.5</v>
          </cell>
          <cell r="J99">
            <v>-34727.49</v>
          </cell>
          <cell r="K99">
            <v>-34904.480000000003</v>
          </cell>
          <cell r="L99">
            <v>-35081.47</v>
          </cell>
          <cell r="M99">
            <v>-35258.46</v>
          </cell>
          <cell r="N99">
            <v>-35435.449999999997</v>
          </cell>
        </row>
        <row r="100">
          <cell r="B100">
            <v>-238904.63</v>
          </cell>
          <cell r="C100">
            <v>-240121.38</v>
          </cell>
          <cell r="D100">
            <v>-241338.13</v>
          </cell>
          <cell r="E100">
            <v>-242554.88</v>
          </cell>
          <cell r="F100">
            <v>-243771.63</v>
          </cell>
          <cell r="G100">
            <v>-244988.38</v>
          </cell>
          <cell r="H100">
            <v>-246205.13</v>
          </cell>
          <cell r="I100">
            <v>-247421.88</v>
          </cell>
          <cell r="J100">
            <v>-248638.63</v>
          </cell>
          <cell r="K100">
            <v>-249855.38</v>
          </cell>
          <cell r="L100">
            <v>-251072.13</v>
          </cell>
          <cell r="M100">
            <v>-252288.88</v>
          </cell>
          <cell r="N100">
            <v>-253505.63</v>
          </cell>
        </row>
        <row r="101">
          <cell r="B101">
            <v>-113747.8</v>
          </cell>
          <cell r="C101">
            <v>-114364.4</v>
          </cell>
          <cell r="D101">
            <v>-112941.97</v>
          </cell>
          <cell r="E101">
            <v>-113563.31</v>
          </cell>
          <cell r="F101">
            <v>-114184.65</v>
          </cell>
          <cell r="G101">
            <v>-114805.99</v>
          </cell>
          <cell r="H101">
            <v>-115427.33</v>
          </cell>
          <cell r="I101">
            <v>-116050.1</v>
          </cell>
          <cell r="J101">
            <v>-115218.25</v>
          </cell>
          <cell r="K101">
            <v>-115843.43</v>
          </cell>
          <cell r="L101">
            <v>-116468.61</v>
          </cell>
          <cell r="M101">
            <v>-117093.79</v>
          </cell>
          <cell r="N101">
            <v>-117718.97</v>
          </cell>
        </row>
        <row r="102">
          <cell r="B102">
            <v>-96458.55</v>
          </cell>
          <cell r="C102">
            <v>-97095.33</v>
          </cell>
          <cell r="D102">
            <v>-97732.11</v>
          </cell>
          <cell r="E102">
            <v>-98374.43</v>
          </cell>
          <cell r="F102">
            <v>-99018.35</v>
          </cell>
          <cell r="G102">
            <v>-99671.43</v>
          </cell>
          <cell r="H102">
            <v>-100330.57</v>
          </cell>
          <cell r="I102">
            <v>-100989.71</v>
          </cell>
          <cell r="J102">
            <v>-101648.85</v>
          </cell>
          <cell r="K102">
            <v>-102307.99</v>
          </cell>
          <cell r="L102">
            <v>-102967.13</v>
          </cell>
          <cell r="M102">
            <v>-103626.27</v>
          </cell>
          <cell r="N102">
            <v>-104289.56</v>
          </cell>
        </row>
        <row r="103">
          <cell r="B103">
            <v>-9496.4500000000007</v>
          </cell>
          <cell r="C103">
            <v>-9595.06</v>
          </cell>
          <cell r="D103">
            <v>-9696.8700000000008</v>
          </cell>
          <cell r="E103">
            <v>-9802.7999999999993</v>
          </cell>
          <cell r="F103">
            <v>-9909.91</v>
          </cell>
          <cell r="G103">
            <v>-10020.790000000001</v>
          </cell>
          <cell r="H103">
            <v>-10132.01</v>
          </cell>
          <cell r="I103">
            <v>-10244.66</v>
          </cell>
          <cell r="J103">
            <v>-10358.23</v>
          </cell>
          <cell r="K103">
            <v>-10471.799999999999</v>
          </cell>
          <cell r="L103">
            <v>-10589.15</v>
          </cell>
          <cell r="M103">
            <v>-10707.67</v>
          </cell>
          <cell r="N103">
            <v>-10826.69</v>
          </cell>
        </row>
        <row r="104">
          <cell r="B104">
            <v>-39345.42</v>
          </cell>
          <cell r="C104">
            <v>-39526.76</v>
          </cell>
          <cell r="D104">
            <v>-39708.1</v>
          </cell>
          <cell r="E104">
            <v>-39889.440000000002</v>
          </cell>
          <cell r="F104">
            <v>-40070.78</v>
          </cell>
          <cell r="G104">
            <v>-40252.120000000003</v>
          </cell>
          <cell r="H104">
            <v>-40433.46</v>
          </cell>
          <cell r="I104">
            <v>-40614.800000000003</v>
          </cell>
          <cell r="J104">
            <v>-40796.14</v>
          </cell>
          <cell r="K104">
            <v>-40977.480000000003</v>
          </cell>
          <cell r="L104">
            <v>-41158.82</v>
          </cell>
          <cell r="M104">
            <v>-41340.160000000003</v>
          </cell>
          <cell r="N104">
            <v>-41521.5</v>
          </cell>
        </row>
        <row r="105">
          <cell r="B105">
            <v>479.88</v>
          </cell>
          <cell r="C105">
            <v>476.43</v>
          </cell>
          <cell r="D105">
            <v>472.98</v>
          </cell>
          <cell r="E105">
            <v>469.53</v>
          </cell>
          <cell r="F105">
            <v>466.08</v>
          </cell>
          <cell r="G105">
            <v>462.63</v>
          </cell>
          <cell r="H105">
            <v>459.18</v>
          </cell>
          <cell r="I105">
            <v>455.73</v>
          </cell>
          <cell r="J105">
            <v>452.28</v>
          </cell>
          <cell r="K105">
            <v>448.83</v>
          </cell>
          <cell r="L105">
            <v>430.48</v>
          </cell>
          <cell r="M105">
            <v>412.13</v>
          </cell>
          <cell r="N105">
            <v>393.78</v>
          </cell>
        </row>
        <row r="106">
          <cell r="B106">
            <v>-26728.799999999999</v>
          </cell>
          <cell r="C106">
            <v>-26829.41</v>
          </cell>
          <cell r="D106">
            <v>-26797.97</v>
          </cell>
          <cell r="E106">
            <v>-26914.44</v>
          </cell>
          <cell r="F106">
            <v>-27015.09</v>
          </cell>
          <cell r="G106">
            <v>-27214.53</v>
          </cell>
          <cell r="H106">
            <v>-27354.82</v>
          </cell>
          <cell r="I106">
            <v>-27420.73</v>
          </cell>
          <cell r="J106">
            <v>-27560.17</v>
          </cell>
          <cell r="K106">
            <v>-27555.17</v>
          </cell>
          <cell r="L106">
            <v>-27789.18</v>
          </cell>
          <cell r="M106">
            <v>-27968.44</v>
          </cell>
          <cell r="N106">
            <v>-28053.33</v>
          </cell>
        </row>
        <row r="107">
          <cell r="B107">
            <v>-18425.13</v>
          </cell>
          <cell r="C107">
            <v>-18488.060000000001</v>
          </cell>
          <cell r="D107">
            <v>-18444.93</v>
          </cell>
          <cell r="E107">
            <v>-18521.78</v>
          </cell>
          <cell r="F107">
            <v>-18590.71</v>
          </cell>
          <cell r="G107">
            <v>-18721.46</v>
          </cell>
          <cell r="H107">
            <v>-18813.16</v>
          </cell>
          <cell r="I107">
            <v>-18851</v>
          </cell>
          <cell r="J107">
            <v>-18940.38</v>
          </cell>
          <cell r="K107">
            <v>-18916.310000000001</v>
          </cell>
          <cell r="L107">
            <v>-19070.330000000002</v>
          </cell>
          <cell r="M107">
            <v>-19186.79</v>
          </cell>
          <cell r="N107">
            <v>-19238.21</v>
          </cell>
        </row>
        <row r="108">
          <cell r="B108">
            <v>-32296.31</v>
          </cell>
          <cell r="C108">
            <v>-32520.67</v>
          </cell>
          <cell r="D108">
            <v>-32740.09</v>
          </cell>
          <cell r="E108">
            <v>-32967.61</v>
          </cell>
          <cell r="F108">
            <v>-33182.69</v>
          </cell>
          <cell r="G108">
            <v>-33446.93</v>
          </cell>
          <cell r="H108">
            <v>-33688</v>
          </cell>
          <cell r="I108">
            <v>-33913.71</v>
          </cell>
          <cell r="J108">
            <v>-34160.79</v>
          </cell>
          <cell r="K108">
            <v>-34396.97</v>
          </cell>
          <cell r="L108">
            <v>-34675.74</v>
          </cell>
          <cell r="M108">
            <v>-34935.74</v>
          </cell>
          <cell r="N108">
            <v>-35166.300000000003</v>
          </cell>
        </row>
        <row r="109">
          <cell r="B109">
            <v>-4541.87</v>
          </cell>
          <cell r="C109">
            <v>-4578.08</v>
          </cell>
          <cell r="D109">
            <v>-4614.29</v>
          </cell>
          <cell r="E109">
            <v>-4650.5</v>
          </cell>
          <cell r="F109">
            <v>-4686.71</v>
          </cell>
          <cell r="G109">
            <v>-4722.92</v>
          </cell>
          <cell r="H109">
            <v>-4759.13</v>
          </cell>
          <cell r="I109">
            <v>-4795.34</v>
          </cell>
          <cell r="J109">
            <v>-4831.55</v>
          </cell>
          <cell r="K109">
            <v>-4867.76</v>
          </cell>
          <cell r="L109">
            <v>-4903.97</v>
          </cell>
          <cell r="M109">
            <v>-4940.18</v>
          </cell>
          <cell r="N109">
            <v>-4976.3900000000003</v>
          </cell>
        </row>
        <row r="110">
          <cell r="B110">
            <v>-188.77</v>
          </cell>
          <cell r="C110">
            <v>-189.92</v>
          </cell>
          <cell r="D110">
            <v>-191.07</v>
          </cell>
          <cell r="E110">
            <v>-192.22</v>
          </cell>
          <cell r="F110">
            <v>-193.37</v>
          </cell>
          <cell r="G110">
            <v>-194.52</v>
          </cell>
          <cell r="H110">
            <v>-195.67</v>
          </cell>
          <cell r="I110">
            <v>-196.82</v>
          </cell>
          <cell r="J110">
            <v>-197.97</v>
          </cell>
          <cell r="K110">
            <v>-199.12</v>
          </cell>
          <cell r="L110">
            <v>-200.27</v>
          </cell>
          <cell r="M110">
            <v>-201.42</v>
          </cell>
          <cell r="N110">
            <v>-202.57</v>
          </cell>
        </row>
        <row r="111">
          <cell r="B111">
            <v>-1540.84</v>
          </cell>
          <cell r="C111">
            <v>-1567.11</v>
          </cell>
          <cell r="D111">
            <v>-1578.57</v>
          </cell>
          <cell r="E111">
            <v>-1606.94</v>
          </cell>
          <cell r="F111">
            <v>-1635.7</v>
          </cell>
          <cell r="G111">
            <v>-1667.86</v>
          </cell>
          <cell r="H111">
            <v>-1697</v>
          </cell>
          <cell r="I111">
            <v>-1719.99</v>
          </cell>
          <cell r="J111">
            <v>-1748.33</v>
          </cell>
          <cell r="K111">
            <v>-1759.98</v>
          </cell>
          <cell r="L111">
            <v>-1794.51</v>
          </cell>
          <cell r="M111">
            <v>-1825.57</v>
          </cell>
          <cell r="N111">
            <v>-1849.8</v>
          </cell>
        </row>
        <row r="112">
          <cell r="B112">
            <v>3667.96</v>
          </cell>
          <cell r="C112">
            <v>3667.96</v>
          </cell>
          <cell r="D112">
            <v>3667.96</v>
          </cell>
          <cell r="E112">
            <v>3667.96</v>
          </cell>
          <cell r="F112">
            <v>3668.35</v>
          </cell>
          <cell r="G112">
            <v>3668.35</v>
          </cell>
          <cell r="H112">
            <v>3668.35</v>
          </cell>
          <cell r="I112">
            <v>3668.35</v>
          </cell>
          <cell r="J112">
            <v>3668.35</v>
          </cell>
          <cell r="K112">
            <v>3668.35</v>
          </cell>
          <cell r="L112">
            <v>3668.35</v>
          </cell>
          <cell r="M112">
            <v>3668.35</v>
          </cell>
          <cell r="N112">
            <v>3668.35</v>
          </cell>
        </row>
        <row r="113">
          <cell r="B113">
            <v>-356.2</v>
          </cell>
          <cell r="C113">
            <v>-356.2</v>
          </cell>
          <cell r="D113">
            <v>-356.2</v>
          </cell>
          <cell r="E113">
            <v>-356.2</v>
          </cell>
          <cell r="F113">
            <v>-356.81</v>
          </cell>
          <cell r="G113">
            <v>-356.81</v>
          </cell>
          <cell r="H113">
            <v>-356.81</v>
          </cell>
          <cell r="I113">
            <v>-356.81</v>
          </cell>
          <cell r="J113">
            <v>-356.81</v>
          </cell>
          <cell r="K113">
            <v>-356.81</v>
          </cell>
          <cell r="L113">
            <v>-356.81</v>
          </cell>
          <cell r="M113">
            <v>-356.81</v>
          </cell>
          <cell r="N113">
            <v>-356.81</v>
          </cell>
        </row>
        <row r="114">
          <cell r="B114">
            <v>9072.02</v>
          </cell>
          <cell r="C114">
            <v>9071.32</v>
          </cell>
          <cell r="D114">
            <v>9070.6200000000008</v>
          </cell>
          <cell r="E114">
            <v>9069.92</v>
          </cell>
          <cell r="F114">
            <v>9069.2199999999993</v>
          </cell>
          <cell r="G114">
            <v>9068.52</v>
          </cell>
          <cell r="H114">
            <v>9067.82</v>
          </cell>
          <cell r="I114">
            <v>9067.1200000000008</v>
          </cell>
          <cell r="J114">
            <v>9066.42</v>
          </cell>
          <cell r="K114">
            <v>9065.7199999999993</v>
          </cell>
          <cell r="L114">
            <v>9065.02</v>
          </cell>
          <cell r="M114">
            <v>9064.32</v>
          </cell>
          <cell r="N114">
            <v>9063.6200000000008</v>
          </cell>
        </row>
        <row r="115">
          <cell r="B115">
            <v>-120107.64</v>
          </cell>
          <cell r="C115">
            <v>-120445.64</v>
          </cell>
          <cell r="D115">
            <v>-120783.64</v>
          </cell>
          <cell r="E115">
            <v>-121122.45</v>
          </cell>
          <cell r="F115">
            <v>-121461.26</v>
          </cell>
          <cell r="G115">
            <v>-121289.59</v>
          </cell>
          <cell r="H115">
            <v>-121629.72</v>
          </cell>
          <cell r="I115">
            <v>-121969.85</v>
          </cell>
          <cell r="J115">
            <v>-122309.98</v>
          </cell>
          <cell r="K115">
            <v>-122650.11</v>
          </cell>
          <cell r="L115">
            <v>-122990.24</v>
          </cell>
          <cell r="M115">
            <v>-123330.37</v>
          </cell>
          <cell r="N115">
            <v>-123670.5</v>
          </cell>
        </row>
        <row r="116">
          <cell r="B116">
            <v>73558.649999999994</v>
          </cell>
          <cell r="C116">
            <v>73198.44</v>
          </cell>
          <cell r="D116">
            <v>72837.81</v>
          </cell>
          <cell r="E116">
            <v>72477.179999999993</v>
          </cell>
          <cell r="F116">
            <v>72116.55</v>
          </cell>
          <cell r="G116">
            <v>71755.92</v>
          </cell>
          <cell r="H116">
            <v>71395.289999999994</v>
          </cell>
          <cell r="I116">
            <v>71034.66</v>
          </cell>
          <cell r="J116">
            <v>70674.03</v>
          </cell>
          <cell r="K116">
            <v>70313.399999999994</v>
          </cell>
          <cell r="L116">
            <v>69952.77</v>
          </cell>
          <cell r="M116">
            <v>69592.14</v>
          </cell>
          <cell r="N116">
            <v>69231.509999999995</v>
          </cell>
        </row>
        <row r="117">
          <cell r="B117">
            <v>-67.02</v>
          </cell>
          <cell r="C117">
            <v>-70.650000000000006</v>
          </cell>
          <cell r="D117">
            <v>-74.28</v>
          </cell>
          <cell r="E117">
            <v>-77.91</v>
          </cell>
          <cell r="F117">
            <v>-81.540000000000006</v>
          </cell>
          <cell r="G117">
            <v>-85.17</v>
          </cell>
          <cell r="H117">
            <v>-88.8</v>
          </cell>
          <cell r="I117">
            <v>-92.43</v>
          </cell>
          <cell r="J117">
            <v>-96.06</v>
          </cell>
          <cell r="K117">
            <v>-99.69</v>
          </cell>
          <cell r="L117">
            <v>-103.32</v>
          </cell>
          <cell r="M117">
            <v>-106.95</v>
          </cell>
          <cell r="N117">
            <v>-110.58</v>
          </cell>
        </row>
        <row r="118">
          <cell r="B118">
            <v>-783776.97</v>
          </cell>
          <cell r="C118">
            <v>-788211.62</v>
          </cell>
          <cell r="D118">
            <v>-792646.27</v>
          </cell>
          <cell r="E118">
            <v>-797080.92</v>
          </cell>
          <cell r="F118">
            <v>-801515.99</v>
          </cell>
          <cell r="G118">
            <v>-805951.06</v>
          </cell>
          <cell r="H118">
            <v>-810386.13</v>
          </cell>
          <cell r="I118">
            <v>-814821.2</v>
          </cell>
          <cell r="J118">
            <v>-819256.27</v>
          </cell>
          <cell r="K118">
            <v>-817653.78</v>
          </cell>
          <cell r="L118">
            <v>-822106.61</v>
          </cell>
          <cell r="M118">
            <v>-826559.44</v>
          </cell>
          <cell r="N118">
            <v>-830999.22</v>
          </cell>
        </row>
        <row r="119">
          <cell r="B119">
            <v>-17065.62</v>
          </cell>
          <cell r="C119">
            <v>-17405.27</v>
          </cell>
          <cell r="D119">
            <v>-17744.919999999998</v>
          </cell>
          <cell r="E119">
            <v>-18084.57</v>
          </cell>
          <cell r="F119">
            <v>-18424.22</v>
          </cell>
          <cell r="G119">
            <v>-18763.87</v>
          </cell>
          <cell r="H119">
            <v>-19103.52</v>
          </cell>
          <cell r="I119">
            <v>-19443.169999999998</v>
          </cell>
          <cell r="J119">
            <v>-19782.82</v>
          </cell>
          <cell r="K119">
            <v>-20122.47</v>
          </cell>
          <cell r="L119">
            <v>-20462.12</v>
          </cell>
          <cell r="M119">
            <v>-20801.77</v>
          </cell>
          <cell r="N119">
            <v>-21141.42</v>
          </cell>
        </row>
        <row r="120">
          <cell r="B120">
            <v>-234573.12</v>
          </cell>
          <cell r="C120">
            <v>-235736.54</v>
          </cell>
          <cell r="D120">
            <v>-236899.96</v>
          </cell>
          <cell r="E120">
            <v>-238063.38</v>
          </cell>
          <cell r="F120">
            <v>-239227.46</v>
          </cell>
          <cell r="G120">
            <v>-240392.24</v>
          </cell>
          <cell r="H120">
            <v>-241557.02</v>
          </cell>
          <cell r="I120">
            <v>-242721.8</v>
          </cell>
          <cell r="J120">
            <v>-243886.58</v>
          </cell>
          <cell r="K120">
            <v>-245051.36</v>
          </cell>
          <cell r="L120">
            <v>-246216.14</v>
          </cell>
          <cell r="M120">
            <v>-247380.92</v>
          </cell>
          <cell r="N120">
            <v>-248545.7</v>
          </cell>
        </row>
        <row r="121">
          <cell r="B121">
            <v>-329950.5</v>
          </cell>
          <cell r="C121">
            <v>-331385.5</v>
          </cell>
          <cell r="D121">
            <v>-332820.5</v>
          </cell>
          <cell r="E121">
            <v>-333355.07</v>
          </cell>
          <cell r="F121">
            <v>-334906.37</v>
          </cell>
          <cell r="G121">
            <v>-336342.91</v>
          </cell>
          <cell r="H121">
            <v>-337779.45</v>
          </cell>
          <cell r="I121">
            <v>-339215.99</v>
          </cell>
          <cell r="J121">
            <v>-340652.53</v>
          </cell>
          <cell r="K121">
            <v>-342089.07</v>
          </cell>
          <cell r="L121">
            <v>-343525.61</v>
          </cell>
          <cell r="M121">
            <v>-344962.15</v>
          </cell>
          <cell r="N121">
            <v>-346398.69</v>
          </cell>
        </row>
        <row r="122">
          <cell r="B122">
            <v>-198868.46</v>
          </cell>
          <cell r="C122">
            <v>-199602.08</v>
          </cell>
          <cell r="D122">
            <v>-200335.7</v>
          </cell>
          <cell r="E122">
            <v>-201069.32</v>
          </cell>
          <cell r="F122">
            <v>-201802.94</v>
          </cell>
          <cell r="G122">
            <v>-202536.56</v>
          </cell>
          <cell r="H122">
            <v>-203270.18</v>
          </cell>
          <cell r="I122">
            <v>-204003.8</v>
          </cell>
          <cell r="J122">
            <v>-204737.42</v>
          </cell>
          <cell r="K122">
            <v>-205471.04</v>
          </cell>
          <cell r="L122">
            <v>-206204.66</v>
          </cell>
          <cell r="M122">
            <v>-206938.28</v>
          </cell>
          <cell r="N122">
            <v>-207671.9</v>
          </cell>
        </row>
        <row r="123">
          <cell r="F123">
            <v>-2.93</v>
          </cell>
          <cell r="G123">
            <v>-5.86</v>
          </cell>
          <cell r="H123">
            <v>-8.7899999999999991</v>
          </cell>
          <cell r="I123">
            <v>-11.72</v>
          </cell>
          <cell r="J123">
            <v>-14.65</v>
          </cell>
          <cell r="K123">
            <v>-17.579999999999998</v>
          </cell>
          <cell r="L123">
            <v>-20.51</v>
          </cell>
          <cell r="M123">
            <v>-23.44</v>
          </cell>
          <cell r="N123">
            <v>-26.37</v>
          </cell>
        </row>
        <row r="124">
          <cell r="B124">
            <v>1534.42</v>
          </cell>
          <cell r="C124">
            <v>696.96</v>
          </cell>
          <cell r="D124">
            <v>-140.5</v>
          </cell>
          <cell r="E124">
            <v>-977.96</v>
          </cell>
          <cell r="F124">
            <v>-1943.01</v>
          </cell>
          <cell r="G124">
            <v>-228.99</v>
          </cell>
          <cell r="H124">
            <v>-1197.55</v>
          </cell>
          <cell r="I124">
            <v>-1060.43</v>
          </cell>
          <cell r="J124">
            <v>-2034.17</v>
          </cell>
          <cell r="K124">
            <v>-3011.22</v>
          </cell>
          <cell r="L124">
            <v>-3635.04</v>
          </cell>
          <cell r="M124">
            <v>-4612.54</v>
          </cell>
          <cell r="N124">
            <v>-5590.04</v>
          </cell>
        </row>
        <row r="125">
          <cell r="B125">
            <v>890.08</v>
          </cell>
          <cell r="C125">
            <v>885.96</v>
          </cell>
          <cell r="D125">
            <v>881.84</v>
          </cell>
          <cell r="E125">
            <v>877.72</v>
          </cell>
          <cell r="F125">
            <v>873.6</v>
          </cell>
          <cell r="G125">
            <v>869.48</v>
          </cell>
          <cell r="H125">
            <v>865.36</v>
          </cell>
          <cell r="I125">
            <v>861.24</v>
          </cell>
          <cell r="J125">
            <v>857.12</v>
          </cell>
          <cell r="K125">
            <v>853</v>
          </cell>
          <cell r="L125">
            <v>848.88</v>
          </cell>
          <cell r="M125">
            <v>844.76</v>
          </cell>
          <cell r="N125">
            <v>840.64</v>
          </cell>
        </row>
        <row r="126">
          <cell r="B126">
            <v>-4468.72</v>
          </cell>
          <cell r="C126">
            <v>-5960.47</v>
          </cell>
          <cell r="D126">
            <v>-7466</v>
          </cell>
          <cell r="E126">
            <v>-8973.4</v>
          </cell>
          <cell r="F126">
            <v>-10484.92</v>
          </cell>
          <cell r="G126">
            <v>-11773.56</v>
          </cell>
          <cell r="H126">
            <v>-13373.82</v>
          </cell>
          <cell r="I126">
            <v>-14975.2</v>
          </cell>
          <cell r="J126">
            <v>-16579.240000000002</v>
          </cell>
          <cell r="K126">
            <v>-18184.400000000001</v>
          </cell>
          <cell r="L126">
            <v>-18919.439999999999</v>
          </cell>
          <cell r="M126">
            <v>-20705.61</v>
          </cell>
          <cell r="N126">
            <v>-22491.78</v>
          </cell>
        </row>
        <row r="127">
          <cell r="B127">
            <v>9965.52</v>
          </cell>
          <cell r="C127">
            <v>9916.8700000000008</v>
          </cell>
          <cell r="D127">
            <v>10206.01</v>
          </cell>
          <cell r="E127">
            <v>10148.209999999999</v>
          </cell>
          <cell r="F127">
            <v>10080.32</v>
          </cell>
          <cell r="G127">
            <v>11384.72</v>
          </cell>
          <cell r="H127">
            <v>11316.03</v>
          </cell>
          <cell r="I127">
            <v>11759.31</v>
          </cell>
          <cell r="J127">
            <v>12373.56</v>
          </cell>
          <cell r="K127">
            <v>12313.13</v>
          </cell>
          <cell r="L127">
            <v>12252.7</v>
          </cell>
          <cell r="M127">
            <v>12585.95</v>
          </cell>
          <cell r="N127">
            <v>12525.11</v>
          </cell>
        </row>
        <row r="128">
          <cell r="B128">
            <v>-380.32</v>
          </cell>
          <cell r="C128">
            <v>-386.65</v>
          </cell>
          <cell r="D128">
            <v>-392.98</v>
          </cell>
          <cell r="E128">
            <v>-399.31</v>
          </cell>
          <cell r="F128">
            <v>-405.64</v>
          </cell>
          <cell r="G128">
            <v>-411.97</v>
          </cell>
          <cell r="H128">
            <v>-418.3</v>
          </cell>
          <cell r="I128">
            <v>-424.63</v>
          </cell>
          <cell r="J128">
            <v>-430.96</v>
          </cell>
          <cell r="K128">
            <v>-437.29</v>
          </cell>
          <cell r="L128">
            <v>-443.62</v>
          </cell>
          <cell r="M128">
            <v>-449.95</v>
          </cell>
          <cell r="N128">
            <v>-456.28</v>
          </cell>
        </row>
        <row r="129">
          <cell r="B129">
            <v>-423.53</v>
          </cell>
          <cell r="C129">
            <v>-431.92</v>
          </cell>
          <cell r="D129">
            <v>-440.31</v>
          </cell>
          <cell r="E129">
            <v>-448.7</v>
          </cell>
          <cell r="F129">
            <v>-457.09</v>
          </cell>
          <cell r="G129">
            <v>-465.48</v>
          </cell>
          <cell r="H129">
            <v>-473.87</v>
          </cell>
          <cell r="I129">
            <v>-482.26</v>
          </cell>
          <cell r="J129">
            <v>-490.65</v>
          </cell>
          <cell r="K129">
            <v>-499.04</v>
          </cell>
          <cell r="L129">
            <v>-507.43</v>
          </cell>
          <cell r="M129">
            <v>-515.82000000000005</v>
          </cell>
          <cell r="N129">
            <v>-524.21</v>
          </cell>
        </row>
        <row r="130">
          <cell r="B130">
            <v>-296.43</v>
          </cell>
          <cell r="C130">
            <v>-300.23</v>
          </cell>
          <cell r="D130">
            <v>-304.79000000000002</v>
          </cell>
          <cell r="E130">
            <v>-309.35000000000002</v>
          </cell>
          <cell r="F130">
            <v>-313.91000000000003</v>
          </cell>
          <cell r="G130">
            <v>-318.47000000000003</v>
          </cell>
          <cell r="H130">
            <v>-323.02999999999997</v>
          </cell>
          <cell r="I130">
            <v>-327.58999999999997</v>
          </cell>
          <cell r="J130">
            <v>-332.15</v>
          </cell>
          <cell r="K130">
            <v>-336.71</v>
          </cell>
          <cell r="L130">
            <v>-341.27</v>
          </cell>
          <cell r="M130">
            <v>-345.83</v>
          </cell>
          <cell r="N130">
            <v>-350.39</v>
          </cell>
        </row>
        <row r="131">
          <cell r="B131">
            <v>-3762.22</v>
          </cell>
          <cell r="C131">
            <v>-3766.31</v>
          </cell>
          <cell r="D131">
            <v>-3779.87</v>
          </cell>
          <cell r="E131">
            <v>-3793.42</v>
          </cell>
          <cell r="F131">
            <v>-3806.96</v>
          </cell>
          <cell r="G131">
            <v>-3820.55</v>
          </cell>
          <cell r="H131">
            <v>-3834.11</v>
          </cell>
          <cell r="I131">
            <v>-3847.66</v>
          </cell>
          <cell r="J131">
            <v>-3861.23</v>
          </cell>
          <cell r="K131">
            <v>-3874.79</v>
          </cell>
          <cell r="L131">
            <v>-3888.39</v>
          </cell>
          <cell r="M131">
            <v>-3902.76</v>
          </cell>
          <cell r="N131">
            <v>-3917.1</v>
          </cell>
        </row>
        <row r="132">
          <cell r="B132">
            <v>-5409.23</v>
          </cell>
          <cell r="C132">
            <v>-5447.8</v>
          </cell>
          <cell r="D132">
            <v>-5486.37</v>
          </cell>
          <cell r="E132">
            <v>-5524.94</v>
          </cell>
          <cell r="F132">
            <v>-5563.51</v>
          </cell>
          <cell r="G132">
            <v>-5602.08</v>
          </cell>
          <cell r="H132">
            <v>-5640.65</v>
          </cell>
          <cell r="I132">
            <v>-5679.22</v>
          </cell>
          <cell r="J132">
            <v>-5717.79</v>
          </cell>
          <cell r="K132">
            <v>-5756.36</v>
          </cell>
          <cell r="L132">
            <v>-5794.93</v>
          </cell>
          <cell r="M132">
            <v>-5833.5</v>
          </cell>
          <cell r="N132">
            <v>-5872.07</v>
          </cell>
        </row>
        <row r="133">
          <cell r="M133">
            <v>-5.64</v>
          </cell>
          <cell r="N133">
            <v>-11.28</v>
          </cell>
        </row>
        <row r="134">
          <cell r="B134">
            <v>-2875</v>
          </cell>
          <cell r="C134">
            <v>-2875</v>
          </cell>
          <cell r="D134">
            <v>-2875</v>
          </cell>
          <cell r="E134">
            <v>-2875</v>
          </cell>
          <cell r="F134">
            <v>-2875</v>
          </cell>
          <cell r="G134">
            <v>-2875</v>
          </cell>
          <cell r="H134">
            <v>-2875</v>
          </cell>
          <cell r="I134">
            <v>-2875</v>
          </cell>
          <cell r="J134">
            <v>-2875</v>
          </cell>
          <cell r="K134">
            <v>-2875</v>
          </cell>
          <cell r="L134">
            <v>-2875</v>
          </cell>
          <cell r="M134">
            <v>-2875</v>
          </cell>
          <cell r="N134">
            <v>-2875</v>
          </cell>
        </row>
        <row r="135">
          <cell r="B135">
            <v>-43.71</v>
          </cell>
          <cell r="C135">
            <v>-44.72</v>
          </cell>
          <cell r="D135">
            <v>-45.73</v>
          </cell>
          <cell r="E135">
            <v>-46.74</v>
          </cell>
          <cell r="F135">
            <v>-47.75</v>
          </cell>
          <cell r="G135">
            <v>-48.76</v>
          </cell>
          <cell r="H135">
            <v>-49.77</v>
          </cell>
          <cell r="I135">
            <v>-50.78</v>
          </cell>
          <cell r="J135">
            <v>-51.79</v>
          </cell>
          <cell r="K135">
            <v>-52.8</v>
          </cell>
          <cell r="L135">
            <v>-53.81</v>
          </cell>
          <cell r="M135">
            <v>-54.82</v>
          </cell>
          <cell r="N135">
            <v>-55.83</v>
          </cell>
        </row>
        <row r="136">
          <cell r="B136">
            <v>-457.12</v>
          </cell>
          <cell r="C136">
            <v>-464.34</v>
          </cell>
          <cell r="D136">
            <v>-471.56</v>
          </cell>
          <cell r="E136">
            <v>-478.78</v>
          </cell>
          <cell r="F136">
            <v>-486</v>
          </cell>
          <cell r="G136">
            <v>-493.22</v>
          </cell>
          <cell r="H136">
            <v>-500.44</v>
          </cell>
          <cell r="I136">
            <v>-507.66</v>
          </cell>
          <cell r="J136">
            <v>-514.88</v>
          </cell>
          <cell r="K136">
            <v>-522.1</v>
          </cell>
          <cell r="L136">
            <v>-529.32000000000005</v>
          </cell>
          <cell r="M136">
            <v>-536.54</v>
          </cell>
          <cell r="N136">
            <v>-543.76</v>
          </cell>
        </row>
        <row r="137">
          <cell r="B137">
            <v>-88238.11</v>
          </cell>
          <cell r="C137">
            <v>-89401.81</v>
          </cell>
          <cell r="D137">
            <v>-89938.31</v>
          </cell>
          <cell r="E137">
            <v>-94056.94</v>
          </cell>
          <cell r="F137">
            <v>-93550.37</v>
          </cell>
          <cell r="G137">
            <v>-94614.64</v>
          </cell>
          <cell r="H137">
            <v>-95440.1</v>
          </cell>
          <cell r="I137">
            <v>-85712.960000000006</v>
          </cell>
          <cell r="J137">
            <v>-86577.42</v>
          </cell>
          <cell r="K137">
            <v>-87428.38</v>
          </cell>
          <cell r="L137">
            <v>-88713.84</v>
          </cell>
          <cell r="M137">
            <v>-89747.54</v>
          </cell>
          <cell r="N137">
            <v>-90636.75</v>
          </cell>
        </row>
        <row r="138">
          <cell r="B138">
            <v>-10510.04</v>
          </cell>
          <cell r="C138">
            <v>-10509.23</v>
          </cell>
          <cell r="D138">
            <v>-10417.780000000001</v>
          </cell>
          <cell r="E138">
            <v>-10430.89</v>
          </cell>
          <cell r="F138">
            <v>-10444.84</v>
          </cell>
          <cell r="G138">
            <v>-10482.299999999999</v>
          </cell>
          <cell r="H138">
            <v>-10499.37</v>
          </cell>
          <cell r="I138">
            <v>-10480</v>
          </cell>
          <cell r="J138">
            <v>-10492.62</v>
          </cell>
          <cell r="K138">
            <v>-10412.89</v>
          </cell>
          <cell r="L138">
            <v>-10462.25</v>
          </cell>
          <cell r="M138">
            <v>-10490.26</v>
          </cell>
          <cell r="N138">
            <v>-10479.42</v>
          </cell>
        </row>
        <row r="139">
          <cell r="B139">
            <v>-34102.589999999997</v>
          </cell>
          <cell r="C139">
            <v>-34482.620000000003</v>
          </cell>
          <cell r="D139">
            <v>-34718.14</v>
          </cell>
          <cell r="E139">
            <v>-35158.93</v>
          </cell>
          <cell r="F139">
            <v>-35546.94</v>
          </cell>
          <cell r="G139">
            <v>-36099.54</v>
          </cell>
          <cell r="H139">
            <v>-36609.699999999997</v>
          </cell>
          <cell r="I139">
            <v>-37028.14</v>
          </cell>
          <cell r="J139">
            <v>-37580.1</v>
          </cell>
          <cell r="K139">
            <v>-37918.93</v>
          </cell>
          <cell r="L139">
            <v>-38605.870000000003</v>
          </cell>
          <cell r="M139">
            <v>-39219.730000000003</v>
          </cell>
          <cell r="N139">
            <v>-39714.58</v>
          </cell>
        </row>
        <row r="140">
          <cell r="B140">
            <v>-182059.48</v>
          </cell>
          <cell r="C140">
            <v>-184347.79</v>
          </cell>
          <cell r="D140">
            <v>-184913.73</v>
          </cell>
          <cell r="E140">
            <v>-187455.35999999999</v>
          </cell>
          <cell r="F140">
            <v>-190377.89</v>
          </cell>
          <cell r="G140">
            <v>-193384.56</v>
          </cell>
          <cell r="H140">
            <v>-195827.38</v>
          </cell>
          <cell r="I140">
            <v>-197794.88</v>
          </cell>
          <cell r="J140">
            <v>-200420.49</v>
          </cell>
          <cell r="K140">
            <v>-201116.91</v>
          </cell>
          <cell r="L140">
            <v>-204418.25</v>
          </cell>
          <cell r="M140">
            <v>-207318.6</v>
          </cell>
          <cell r="N140">
            <v>-209309.83</v>
          </cell>
        </row>
        <row r="141">
          <cell r="B141">
            <v>-5731.32</v>
          </cell>
          <cell r="C141">
            <v>-5730.25</v>
          </cell>
          <cell r="D141">
            <v>-5682.12</v>
          </cell>
          <cell r="E141">
            <v>-5688.18</v>
          </cell>
          <cell r="F141">
            <v>-5694.28</v>
          </cell>
          <cell r="G141">
            <v>-5714.08</v>
          </cell>
          <cell r="H141">
            <v>-5722.61</v>
          </cell>
          <cell r="I141">
            <v>-5711.71</v>
          </cell>
          <cell r="J141">
            <v>-5718.01</v>
          </cell>
          <cell r="K141">
            <v>-5676.21</v>
          </cell>
          <cell r="L141">
            <v>-5702.49</v>
          </cell>
          <cell r="M141">
            <v>-5717.13</v>
          </cell>
          <cell r="N141">
            <v>-5710.79</v>
          </cell>
        </row>
        <row r="365">
          <cell r="C365">
            <v>-70.930000000000007</v>
          </cell>
          <cell r="D365">
            <v>-141.86000000000001</v>
          </cell>
          <cell r="E365">
            <v>-212.79</v>
          </cell>
          <cell r="F365">
            <v>-283.72000000000003</v>
          </cell>
          <cell r="G365">
            <v>-354.65</v>
          </cell>
          <cell r="H365">
            <v>-425.58</v>
          </cell>
          <cell r="I365">
            <v>-496.51</v>
          </cell>
          <cell r="J365">
            <v>-567.44000000000005</v>
          </cell>
          <cell r="K365">
            <v>-638.37</v>
          </cell>
          <cell r="L365">
            <v>-709.3</v>
          </cell>
          <cell r="M365">
            <v>-780.23</v>
          </cell>
          <cell r="N365">
            <v>-851.16</v>
          </cell>
        </row>
        <row r="366">
          <cell r="C366">
            <v>78.790000000000006</v>
          </cell>
          <cell r="D366">
            <v>157.58000000000001</v>
          </cell>
          <cell r="E366">
            <v>236.37</v>
          </cell>
          <cell r="F366">
            <v>315.16000000000003</v>
          </cell>
          <cell r="G366">
            <v>393.95</v>
          </cell>
          <cell r="H366">
            <v>472.74</v>
          </cell>
          <cell r="I366">
            <v>551.53</v>
          </cell>
          <cell r="J366">
            <v>630.32000000000005</v>
          </cell>
          <cell r="K366">
            <v>709.11</v>
          </cell>
          <cell r="L366">
            <v>787.9</v>
          </cell>
          <cell r="M366">
            <v>866.69</v>
          </cell>
          <cell r="N366">
            <v>945.48</v>
          </cell>
        </row>
        <row r="367">
          <cell r="C367">
            <v>173.27</v>
          </cell>
          <cell r="D367">
            <v>346.54</v>
          </cell>
          <cell r="E367">
            <v>519.80999999999995</v>
          </cell>
          <cell r="F367">
            <v>693.08</v>
          </cell>
          <cell r="G367">
            <v>866.35</v>
          </cell>
          <cell r="H367">
            <v>1039.6199999999999</v>
          </cell>
          <cell r="I367">
            <v>1212.8900000000001</v>
          </cell>
          <cell r="J367">
            <v>1386.16</v>
          </cell>
          <cell r="K367">
            <v>1559.43</v>
          </cell>
          <cell r="L367">
            <v>1732.7</v>
          </cell>
          <cell r="M367">
            <v>1905.97</v>
          </cell>
          <cell r="N367">
            <v>2079.2399999999998</v>
          </cell>
        </row>
        <row r="368">
          <cell r="C368">
            <v>86.95</v>
          </cell>
          <cell r="D368">
            <v>175.57</v>
          </cell>
          <cell r="E368">
            <v>262.73</v>
          </cell>
          <cell r="F368">
            <v>349.89</v>
          </cell>
          <cell r="G368">
            <v>437.05</v>
          </cell>
          <cell r="H368">
            <v>524.21</v>
          </cell>
          <cell r="I368">
            <v>611.37</v>
          </cell>
          <cell r="J368">
            <v>698.53</v>
          </cell>
          <cell r="K368">
            <v>785.69</v>
          </cell>
          <cell r="L368">
            <v>872.85</v>
          </cell>
          <cell r="M368">
            <v>960.01</v>
          </cell>
          <cell r="N368">
            <v>1047.17</v>
          </cell>
        </row>
        <row r="369">
          <cell r="C369">
            <v>11.75</v>
          </cell>
          <cell r="D369">
            <v>23.5</v>
          </cell>
          <cell r="E369">
            <v>35.25</v>
          </cell>
          <cell r="F369">
            <v>47</v>
          </cell>
          <cell r="G369">
            <v>58.75</v>
          </cell>
          <cell r="H369">
            <v>70.5</v>
          </cell>
          <cell r="I369">
            <v>82.25</v>
          </cell>
          <cell r="J369">
            <v>94</v>
          </cell>
          <cell r="K369">
            <v>105.75</v>
          </cell>
          <cell r="L369">
            <v>117.5</v>
          </cell>
          <cell r="M369">
            <v>129.25</v>
          </cell>
          <cell r="N369">
            <v>141</v>
          </cell>
        </row>
        <row r="370">
          <cell r="C370">
            <v>40.99</v>
          </cell>
          <cell r="D370">
            <v>81.98</v>
          </cell>
          <cell r="E370">
            <v>122.97</v>
          </cell>
          <cell r="F370">
            <v>163.96</v>
          </cell>
          <cell r="G370">
            <v>204.95</v>
          </cell>
          <cell r="H370">
            <v>245.94</v>
          </cell>
          <cell r="I370">
            <v>286.93</v>
          </cell>
          <cell r="J370">
            <v>327.92</v>
          </cell>
          <cell r="K370">
            <v>368.91</v>
          </cell>
          <cell r="L370">
            <v>409.9</v>
          </cell>
          <cell r="M370">
            <v>450.89</v>
          </cell>
          <cell r="N370">
            <v>491.88</v>
          </cell>
        </row>
        <row r="371">
          <cell r="C371">
            <v>168.91</v>
          </cell>
          <cell r="D371">
            <v>337.82</v>
          </cell>
          <cell r="E371">
            <v>506.73</v>
          </cell>
          <cell r="F371">
            <v>675.64</v>
          </cell>
          <cell r="G371">
            <v>844.55</v>
          </cell>
          <cell r="H371">
            <v>1013.46</v>
          </cell>
          <cell r="I371">
            <v>1182.3699999999999</v>
          </cell>
          <cell r="J371">
            <v>1351.28</v>
          </cell>
          <cell r="K371">
            <v>1520.19</v>
          </cell>
          <cell r="L371">
            <v>1689.1</v>
          </cell>
          <cell r="M371">
            <v>1858.01</v>
          </cell>
          <cell r="N371">
            <v>2026.92</v>
          </cell>
        </row>
        <row r="372">
          <cell r="C372">
            <v>87.93</v>
          </cell>
          <cell r="D372">
            <v>175.86</v>
          </cell>
          <cell r="E372">
            <v>263.79000000000002</v>
          </cell>
          <cell r="F372">
            <v>351.72</v>
          </cell>
          <cell r="G372">
            <v>439.65</v>
          </cell>
          <cell r="H372">
            <v>527.58000000000004</v>
          </cell>
          <cell r="I372">
            <v>615.51</v>
          </cell>
          <cell r="J372">
            <v>703.44</v>
          </cell>
          <cell r="K372">
            <v>791.37</v>
          </cell>
          <cell r="L372">
            <v>879.3</v>
          </cell>
          <cell r="M372">
            <v>967.23</v>
          </cell>
          <cell r="N372">
            <v>1055.1600000000001</v>
          </cell>
        </row>
        <row r="373">
          <cell r="C373">
            <v>2.68</v>
          </cell>
          <cell r="D373">
            <v>5.36</v>
          </cell>
          <cell r="E373">
            <v>8.0399999999999991</v>
          </cell>
          <cell r="F373">
            <v>10.72</v>
          </cell>
          <cell r="G373">
            <v>13.4</v>
          </cell>
          <cell r="H373">
            <v>16.079999999999998</v>
          </cell>
          <cell r="I373">
            <v>18.760000000000002</v>
          </cell>
          <cell r="J373">
            <v>21.44</v>
          </cell>
          <cell r="K373">
            <v>24.12</v>
          </cell>
          <cell r="L373">
            <v>26.8</v>
          </cell>
          <cell r="M373">
            <v>29.48</v>
          </cell>
          <cell r="N373">
            <v>32.159999999999997</v>
          </cell>
        </row>
        <row r="374">
          <cell r="C374">
            <v>704.89</v>
          </cell>
          <cell r="D374">
            <v>1409.78</v>
          </cell>
          <cell r="E374">
            <v>2114.67</v>
          </cell>
          <cell r="F374">
            <v>2819.56</v>
          </cell>
          <cell r="G374">
            <v>3524.45</v>
          </cell>
          <cell r="H374">
            <v>4229.34</v>
          </cell>
          <cell r="I374">
            <v>4934.2299999999996</v>
          </cell>
          <cell r="J374">
            <v>5639.12</v>
          </cell>
          <cell r="K374">
            <v>6344.01</v>
          </cell>
          <cell r="L374">
            <v>7048.9</v>
          </cell>
          <cell r="M374">
            <v>7753.79</v>
          </cell>
          <cell r="N374">
            <v>8458.68</v>
          </cell>
        </row>
        <row r="375">
          <cell r="C375">
            <v>0.98</v>
          </cell>
          <cell r="D375">
            <v>1.96</v>
          </cell>
          <cell r="E375">
            <v>2.94</v>
          </cell>
          <cell r="F375">
            <v>3.92</v>
          </cell>
          <cell r="G375">
            <v>4.9000000000000004</v>
          </cell>
          <cell r="H375">
            <v>5.88</v>
          </cell>
          <cell r="I375">
            <v>6.86</v>
          </cell>
          <cell r="J375">
            <v>7.84</v>
          </cell>
          <cell r="K375">
            <v>8.82</v>
          </cell>
          <cell r="L375">
            <v>9.8000000000000007</v>
          </cell>
          <cell r="M375">
            <v>10.78</v>
          </cell>
          <cell r="N375">
            <v>11.76</v>
          </cell>
        </row>
        <row r="376">
          <cell r="C376">
            <v>125.31</v>
          </cell>
          <cell r="D376">
            <v>251.73</v>
          </cell>
          <cell r="E376">
            <v>378.15</v>
          </cell>
          <cell r="F376">
            <v>504.57</v>
          </cell>
          <cell r="G376">
            <v>630.99</v>
          </cell>
          <cell r="H376">
            <v>757.41</v>
          </cell>
          <cell r="I376">
            <v>883.83</v>
          </cell>
          <cell r="J376">
            <v>1010.25</v>
          </cell>
          <cell r="K376">
            <v>1136.67</v>
          </cell>
          <cell r="L376">
            <v>1263.0899999999999</v>
          </cell>
          <cell r="M376">
            <v>1389.51</v>
          </cell>
          <cell r="N376">
            <v>1515.93</v>
          </cell>
        </row>
        <row r="377">
          <cell r="C377">
            <v>164.75</v>
          </cell>
          <cell r="D377">
            <v>329.5</v>
          </cell>
          <cell r="E377">
            <v>494.25</v>
          </cell>
          <cell r="F377">
            <v>659</v>
          </cell>
          <cell r="G377">
            <v>835.79</v>
          </cell>
          <cell r="H377">
            <v>1012.58</v>
          </cell>
          <cell r="I377">
            <v>1189.57</v>
          </cell>
          <cell r="J377">
            <v>1366.56</v>
          </cell>
          <cell r="K377">
            <v>1543.55</v>
          </cell>
          <cell r="L377">
            <v>1720.54</v>
          </cell>
          <cell r="M377">
            <v>1897.53</v>
          </cell>
          <cell r="N377">
            <v>2074.52</v>
          </cell>
        </row>
        <row r="378">
          <cell r="C378">
            <v>1216.75</v>
          </cell>
          <cell r="D378">
            <v>2433.5</v>
          </cell>
          <cell r="E378">
            <v>3650.25</v>
          </cell>
          <cell r="F378">
            <v>4867</v>
          </cell>
          <cell r="G378">
            <v>6083.75</v>
          </cell>
          <cell r="H378">
            <v>7300.5</v>
          </cell>
          <cell r="I378">
            <v>8517.25</v>
          </cell>
          <cell r="J378">
            <v>9734</v>
          </cell>
          <cell r="K378">
            <v>10950.75</v>
          </cell>
          <cell r="L378">
            <v>12167.5</v>
          </cell>
          <cell r="M378">
            <v>13384.25</v>
          </cell>
          <cell r="N378">
            <v>14601</v>
          </cell>
        </row>
        <row r="379">
          <cell r="C379">
            <v>616.6</v>
          </cell>
          <cell r="D379">
            <v>1242.08</v>
          </cell>
          <cell r="E379">
            <v>1863.42</v>
          </cell>
          <cell r="F379">
            <v>2484.7600000000002</v>
          </cell>
          <cell r="G379">
            <v>3106.1</v>
          </cell>
          <cell r="H379">
            <v>3727.44</v>
          </cell>
          <cell r="I379">
            <v>4350.21</v>
          </cell>
          <cell r="J379">
            <v>4978.43</v>
          </cell>
          <cell r="K379">
            <v>5603.61</v>
          </cell>
          <cell r="L379">
            <v>6228.79</v>
          </cell>
          <cell r="M379">
            <v>6853.97</v>
          </cell>
          <cell r="N379">
            <v>7479.15</v>
          </cell>
        </row>
        <row r="380">
          <cell r="C380">
            <v>636.78</v>
          </cell>
          <cell r="D380">
            <v>1273.56</v>
          </cell>
          <cell r="E380">
            <v>1915.88</v>
          </cell>
          <cell r="F380">
            <v>2559.8000000000002</v>
          </cell>
          <cell r="G380">
            <v>3212.88</v>
          </cell>
          <cell r="H380">
            <v>3872.02</v>
          </cell>
          <cell r="I380">
            <v>4531.16</v>
          </cell>
          <cell r="J380">
            <v>5190.3</v>
          </cell>
          <cell r="K380">
            <v>5849.44</v>
          </cell>
          <cell r="L380">
            <v>6508.58</v>
          </cell>
          <cell r="M380">
            <v>7167.72</v>
          </cell>
          <cell r="N380">
            <v>7831.01</v>
          </cell>
        </row>
        <row r="381">
          <cell r="C381">
            <v>98.61</v>
          </cell>
          <cell r="D381">
            <v>200.42</v>
          </cell>
          <cell r="E381">
            <v>306.35000000000002</v>
          </cell>
          <cell r="F381">
            <v>413.46</v>
          </cell>
          <cell r="G381">
            <v>524.34</v>
          </cell>
          <cell r="H381">
            <v>635.55999999999995</v>
          </cell>
          <cell r="I381">
            <v>748.21</v>
          </cell>
          <cell r="J381">
            <v>861.78</v>
          </cell>
          <cell r="K381">
            <v>975.35</v>
          </cell>
          <cell r="L381">
            <v>1092.7</v>
          </cell>
          <cell r="M381">
            <v>1211.22</v>
          </cell>
          <cell r="N381">
            <v>1330.24</v>
          </cell>
        </row>
        <row r="382">
          <cell r="C382">
            <v>181.34</v>
          </cell>
          <cell r="D382">
            <v>362.68</v>
          </cell>
          <cell r="E382">
            <v>544.02</v>
          </cell>
          <cell r="F382">
            <v>725.36</v>
          </cell>
          <cell r="G382">
            <v>906.7</v>
          </cell>
          <cell r="H382">
            <v>1088.04</v>
          </cell>
          <cell r="I382">
            <v>1269.3800000000001</v>
          </cell>
          <cell r="J382">
            <v>1450.72</v>
          </cell>
          <cell r="K382">
            <v>1632.06</v>
          </cell>
          <cell r="L382">
            <v>1813.4</v>
          </cell>
          <cell r="M382">
            <v>1994.74</v>
          </cell>
          <cell r="N382">
            <v>2176.08</v>
          </cell>
        </row>
        <row r="383">
          <cell r="C383">
            <v>3.45</v>
          </cell>
          <cell r="D383">
            <v>6.9</v>
          </cell>
          <cell r="E383">
            <v>10.35</v>
          </cell>
          <cell r="F383">
            <v>13.8</v>
          </cell>
          <cell r="G383">
            <v>17.25</v>
          </cell>
          <cell r="H383">
            <v>20.7</v>
          </cell>
          <cell r="I383">
            <v>24.15</v>
          </cell>
          <cell r="J383">
            <v>27.6</v>
          </cell>
          <cell r="K383">
            <v>31.05</v>
          </cell>
          <cell r="L383">
            <v>49.4</v>
          </cell>
          <cell r="M383">
            <v>67.75</v>
          </cell>
          <cell r="N383">
            <v>86.1</v>
          </cell>
        </row>
        <row r="384">
          <cell r="C384">
            <v>103.52</v>
          </cell>
          <cell r="D384">
            <v>207.01</v>
          </cell>
          <cell r="E384">
            <v>310.3</v>
          </cell>
          <cell r="F384">
            <v>413.4</v>
          </cell>
          <cell r="G384">
            <v>516.82000000000005</v>
          </cell>
          <cell r="H384">
            <v>620.49</v>
          </cell>
          <cell r="I384">
            <v>724.27</v>
          </cell>
          <cell r="J384">
            <v>828.16</v>
          </cell>
          <cell r="K384">
            <v>932.05</v>
          </cell>
          <cell r="L384">
            <v>1036.3900000000001</v>
          </cell>
          <cell r="M384">
            <v>1141.31</v>
          </cell>
          <cell r="N384">
            <v>1246.31</v>
          </cell>
        </row>
        <row r="385">
          <cell r="C385">
            <v>64.98</v>
          </cell>
          <cell r="D385">
            <v>129.96</v>
          </cell>
          <cell r="E385">
            <v>194.77</v>
          </cell>
          <cell r="F385">
            <v>259.47000000000003</v>
          </cell>
          <cell r="G385">
            <v>324.94</v>
          </cell>
          <cell r="H385">
            <v>390.74</v>
          </cell>
          <cell r="I385">
            <v>456.57</v>
          </cell>
          <cell r="J385">
            <v>522.45000000000005</v>
          </cell>
          <cell r="K385">
            <v>588.19000000000005</v>
          </cell>
          <cell r="L385">
            <v>654.35</v>
          </cell>
          <cell r="M385">
            <v>720.68</v>
          </cell>
          <cell r="N385">
            <v>787.36</v>
          </cell>
        </row>
        <row r="386">
          <cell r="C386">
            <v>228.77</v>
          </cell>
          <cell r="D386">
            <v>457.52</v>
          </cell>
          <cell r="E386">
            <v>691.67</v>
          </cell>
          <cell r="F386">
            <v>925.97</v>
          </cell>
          <cell r="G386">
            <v>1160.3900000000001</v>
          </cell>
          <cell r="H386">
            <v>1394.86</v>
          </cell>
          <cell r="I386">
            <v>1631.55</v>
          </cell>
          <cell r="J386">
            <v>1868.27</v>
          </cell>
          <cell r="K386">
            <v>2105</v>
          </cell>
          <cell r="L386">
            <v>2341.92</v>
          </cell>
          <cell r="M386">
            <v>2578.92</v>
          </cell>
          <cell r="N386">
            <v>2815.86</v>
          </cell>
        </row>
        <row r="387">
          <cell r="C387">
            <v>36.21</v>
          </cell>
          <cell r="D387">
            <v>72.42</v>
          </cell>
          <cell r="E387">
            <v>108.63</v>
          </cell>
          <cell r="F387">
            <v>144.84</v>
          </cell>
          <cell r="G387">
            <v>181.05</v>
          </cell>
          <cell r="H387">
            <v>217.26</v>
          </cell>
          <cell r="I387">
            <v>253.47</v>
          </cell>
          <cell r="J387">
            <v>289.68</v>
          </cell>
          <cell r="K387">
            <v>325.89</v>
          </cell>
          <cell r="L387">
            <v>362.1</v>
          </cell>
          <cell r="M387">
            <v>398.31</v>
          </cell>
          <cell r="N387">
            <v>434.52</v>
          </cell>
        </row>
        <row r="388">
          <cell r="C388">
            <v>1.1499999999999999</v>
          </cell>
          <cell r="D388">
            <v>2.2999999999999998</v>
          </cell>
          <cell r="E388">
            <v>3.45</v>
          </cell>
          <cell r="F388">
            <v>4.5999999999999996</v>
          </cell>
          <cell r="G388">
            <v>5.75</v>
          </cell>
          <cell r="H388">
            <v>6.9</v>
          </cell>
          <cell r="I388">
            <v>8.0500000000000007</v>
          </cell>
          <cell r="J388">
            <v>9.1999999999999993</v>
          </cell>
          <cell r="K388">
            <v>10.35</v>
          </cell>
          <cell r="L388">
            <v>11.5</v>
          </cell>
          <cell r="M388">
            <v>12.65</v>
          </cell>
          <cell r="N388">
            <v>13.8</v>
          </cell>
        </row>
        <row r="389">
          <cell r="C389">
            <v>22.16</v>
          </cell>
          <cell r="D389">
            <v>44.32</v>
          </cell>
          <cell r="E389">
            <v>66.48</v>
          </cell>
          <cell r="F389">
            <v>88.59</v>
          </cell>
          <cell r="G389">
            <v>110.78</v>
          </cell>
          <cell r="H389">
            <v>133.01</v>
          </cell>
          <cell r="I389">
            <v>155.19</v>
          </cell>
          <cell r="J389">
            <v>177.39</v>
          </cell>
          <cell r="K389">
            <v>199.53</v>
          </cell>
          <cell r="L389">
            <v>221.78</v>
          </cell>
          <cell r="M389">
            <v>244.08</v>
          </cell>
          <cell r="N389">
            <v>266.35000000000002</v>
          </cell>
        </row>
        <row r="391">
          <cell r="C391">
            <v>0.7</v>
          </cell>
          <cell r="D391">
            <v>1.4</v>
          </cell>
          <cell r="E391">
            <v>2.1</v>
          </cell>
          <cell r="F391">
            <v>2.8</v>
          </cell>
          <cell r="G391">
            <v>3.5</v>
          </cell>
          <cell r="H391">
            <v>4.2</v>
          </cell>
          <cell r="I391">
            <v>4.9000000000000004</v>
          </cell>
          <cell r="J391">
            <v>5.6</v>
          </cell>
          <cell r="K391">
            <v>6.3</v>
          </cell>
          <cell r="L391">
            <v>7</v>
          </cell>
          <cell r="M391">
            <v>7.7</v>
          </cell>
          <cell r="N391">
            <v>8.4</v>
          </cell>
        </row>
        <row r="392">
          <cell r="C392">
            <v>338</v>
          </cell>
          <cell r="D392">
            <v>676</v>
          </cell>
          <cell r="E392">
            <v>1014.81</v>
          </cell>
          <cell r="F392">
            <v>1353.62</v>
          </cell>
          <cell r="G392">
            <v>1695.46</v>
          </cell>
          <cell r="H392">
            <v>2035.59</v>
          </cell>
          <cell r="I392">
            <v>2375.7199999999998</v>
          </cell>
          <cell r="J392">
            <v>2715.85</v>
          </cell>
          <cell r="K392">
            <v>3055.98</v>
          </cell>
          <cell r="L392">
            <v>3396.11</v>
          </cell>
          <cell r="M392">
            <v>3736.24</v>
          </cell>
          <cell r="N392">
            <v>4076.37</v>
          </cell>
        </row>
        <row r="393">
          <cell r="C393">
            <v>360.21</v>
          </cell>
          <cell r="D393">
            <v>720.84</v>
          </cell>
          <cell r="E393">
            <v>1081.47</v>
          </cell>
          <cell r="F393">
            <v>1442.1</v>
          </cell>
          <cell r="G393">
            <v>1802.73</v>
          </cell>
          <cell r="H393">
            <v>2163.36</v>
          </cell>
          <cell r="I393">
            <v>2523.9899999999998</v>
          </cell>
          <cell r="J393">
            <v>2884.62</v>
          </cell>
          <cell r="K393">
            <v>3245.25</v>
          </cell>
          <cell r="L393">
            <v>3605.88</v>
          </cell>
          <cell r="M393">
            <v>3966.51</v>
          </cell>
          <cell r="N393">
            <v>4327.1400000000003</v>
          </cell>
        </row>
        <row r="394">
          <cell r="C394">
            <v>3.63</v>
          </cell>
          <cell r="D394">
            <v>7.26</v>
          </cell>
          <cell r="E394">
            <v>10.89</v>
          </cell>
          <cell r="F394">
            <v>14.52</v>
          </cell>
          <cell r="G394">
            <v>18.149999999999999</v>
          </cell>
          <cell r="H394">
            <v>21.78</v>
          </cell>
          <cell r="I394">
            <v>25.41</v>
          </cell>
          <cell r="J394">
            <v>29.04</v>
          </cell>
          <cell r="K394">
            <v>32.67</v>
          </cell>
          <cell r="L394">
            <v>36.299999999999997</v>
          </cell>
          <cell r="M394">
            <v>39.93</v>
          </cell>
          <cell r="N394">
            <v>43.56</v>
          </cell>
        </row>
        <row r="395">
          <cell r="C395">
            <v>4434.6499999999996</v>
          </cell>
          <cell r="D395">
            <v>8869.2999999999993</v>
          </cell>
          <cell r="E395">
            <v>13303.95</v>
          </cell>
          <cell r="F395">
            <v>17739.02</v>
          </cell>
          <cell r="G395">
            <v>22174.09</v>
          </cell>
          <cell r="H395">
            <v>26609.16</v>
          </cell>
          <cell r="I395">
            <v>31044.23</v>
          </cell>
          <cell r="J395">
            <v>35479.300000000003</v>
          </cell>
          <cell r="K395">
            <v>39947.980000000003</v>
          </cell>
          <cell r="L395">
            <v>44400.81</v>
          </cell>
          <cell r="M395">
            <v>48853.64</v>
          </cell>
          <cell r="N395">
            <v>53293.42</v>
          </cell>
        </row>
        <row r="396">
          <cell r="C396">
            <v>339.65</v>
          </cell>
          <cell r="D396">
            <v>679.3</v>
          </cell>
          <cell r="E396">
            <v>1018.95</v>
          </cell>
          <cell r="F396">
            <v>1358.6</v>
          </cell>
          <cell r="G396">
            <v>1698.25</v>
          </cell>
          <cell r="H396">
            <v>2037.9</v>
          </cell>
          <cell r="I396">
            <v>2377.5500000000002</v>
          </cell>
          <cell r="J396">
            <v>2717.2</v>
          </cell>
          <cell r="K396">
            <v>3056.85</v>
          </cell>
          <cell r="L396">
            <v>3396.5</v>
          </cell>
          <cell r="M396">
            <v>3736.15</v>
          </cell>
          <cell r="N396">
            <v>4075.8</v>
          </cell>
        </row>
        <row r="397">
          <cell r="C397">
            <v>1163.42</v>
          </cell>
          <cell r="D397">
            <v>2326.84</v>
          </cell>
          <cell r="E397">
            <v>3490.26</v>
          </cell>
          <cell r="F397">
            <v>4654.34</v>
          </cell>
          <cell r="G397">
            <v>5819.12</v>
          </cell>
          <cell r="H397">
            <v>6983.9</v>
          </cell>
          <cell r="I397">
            <v>8148.68</v>
          </cell>
          <cell r="J397">
            <v>9313.4599999999991</v>
          </cell>
          <cell r="K397">
            <v>10478.24</v>
          </cell>
          <cell r="L397">
            <v>11643.02</v>
          </cell>
          <cell r="M397">
            <v>12807.8</v>
          </cell>
          <cell r="N397">
            <v>13972.58</v>
          </cell>
        </row>
        <row r="398">
          <cell r="C398">
            <v>1435</v>
          </cell>
          <cell r="D398">
            <v>2870</v>
          </cell>
          <cell r="E398">
            <v>4307.99</v>
          </cell>
          <cell r="F398">
            <v>5744.31</v>
          </cell>
          <cell r="G398">
            <v>7180.85</v>
          </cell>
          <cell r="H398">
            <v>8617.39</v>
          </cell>
          <cell r="I398">
            <v>10053.93</v>
          </cell>
          <cell r="J398">
            <v>11490.47</v>
          </cell>
          <cell r="K398">
            <v>12927.01</v>
          </cell>
          <cell r="L398">
            <v>14363.55</v>
          </cell>
          <cell r="M398">
            <v>15800.09</v>
          </cell>
          <cell r="N398">
            <v>17236.63</v>
          </cell>
        </row>
        <row r="399">
          <cell r="C399">
            <v>733.62</v>
          </cell>
          <cell r="D399">
            <v>1467.24</v>
          </cell>
          <cell r="E399">
            <v>2200.86</v>
          </cell>
          <cell r="F399">
            <v>2934.48</v>
          </cell>
          <cell r="G399">
            <v>3668.1</v>
          </cell>
          <cell r="H399">
            <v>4401.72</v>
          </cell>
          <cell r="I399">
            <v>5135.34</v>
          </cell>
          <cell r="J399">
            <v>5868.96</v>
          </cell>
          <cell r="K399">
            <v>6602.58</v>
          </cell>
          <cell r="L399">
            <v>7336.2</v>
          </cell>
          <cell r="M399">
            <v>8069.82</v>
          </cell>
          <cell r="N399">
            <v>8803.44</v>
          </cell>
        </row>
        <row r="401">
          <cell r="C401">
            <v>837.46</v>
          </cell>
          <cell r="D401">
            <v>1674.92</v>
          </cell>
          <cell r="E401">
            <v>2512.38</v>
          </cell>
          <cell r="F401">
            <v>3477.43</v>
          </cell>
          <cell r="G401">
            <v>4451.3500000000004</v>
          </cell>
          <cell r="H401">
            <v>5419.91</v>
          </cell>
          <cell r="I401">
            <v>6398.25</v>
          </cell>
          <cell r="J401">
            <v>7371.99</v>
          </cell>
          <cell r="K401">
            <v>8349.0400000000009</v>
          </cell>
          <cell r="L401">
            <v>9326.09</v>
          </cell>
          <cell r="M401">
            <v>10303.59</v>
          </cell>
          <cell r="N401">
            <v>11281.09</v>
          </cell>
        </row>
        <row r="402">
          <cell r="C402">
            <v>4.12</v>
          </cell>
          <cell r="D402">
            <v>8.24</v>
          </cell>
          <cell r="E402">
            <v>12.36</v>
          </cell>
          <cell r="F402">
            <v>16.48</v>
          </cell>
          <cell r="G402">
            <v>20.6</v>
          </cell>
          <cell r="H402">
            <v>24.72</v>
          </cell>
          <cell r="I402">
            <v>28.84</v>
          </cell>
          <cell r="J402">
            <v>32.96</v>
          </cell>
          <cell r="K402">
            <v>37.08</v>
          </cell>
          <cell r="L402">
            <v>41.2</v>
          </cell>
          <cell r="M402">
            <v>45.32</v>
          </cell>
          <cell r="N402">
            <v>49.44</v>
          </cell>
        </row>
        <row r="403">
          <cell r="C403">
            <v>1491.75</v>
          </cell>
          <cell r="D403">
            <v>2997.28</v>
          </cell>
          <cell r="E403">
            <v>4504.68</v>
          </cell>
          <cell r="F403">
            <v>6016.2</v>
          </cell>
          <cell r="G403">
            <v>7528.94</v>
          </cell>
          <cell r="H403">
            <v>9129.2000000000007</v>
          </cell>
          <cell r="I403">
            <v>10730.58</v>
          </cell>
          <cell r="J403">
            <v>12334.62</v>
          </cell>
          <cell r="K403">
            <v>13939.78</v>
          </cell>
          <cell r="L403">
            <v>15549.7</v>
          </cell>
          <cell r="M403">
            <v>17335.87</v>
          </cell>
          <cell r="N403">
            <v>19122.04</v>
          </cell>
        </row>
        <row r="404">
          <cell r="C404">
            <v>48.65</v>
          </cell>
          <cell r="D404">
            <v>107.27</v>
          </cell>
          <cell r="E404">
            <v>165.07</v>
          </cell>
          <cell r="F404">
            <v>232.96</v>
          </cell>
          <cell r="G404">
            <v>304.93</v>
          </cell>
          <cell r="H404">
            <v>373.62</v>
          </cell>
          <cell r="I404">
            <v>448.65</v>
          </cell>
          <cell r="J404">
            <v>510.69</v>
          </cell>
          <cell r="K404">
            <v>571.12</v>
          </cell>
          <cell r="L404">
            <v>631.54999999999995</v>
          </cell>
          <cell r="M404">
            <v>693.33</v>
          </cell>
          <cell r="N404">
            <v>754.17</v>
          </cell>
        </row>
        <row r="405">
          <cell r="C405">
            <v>6.33</v>
          </cell>
          <cell r="D405">
            <v>12.66</v>
          </cell>
          <cell r="E405">
            <v>18.989999999999998</v>
          </cell>
          <cell r="F405">
            <v>25.32</v>
          </cell>
          <cell r="G405">
            <v>31.65</v>
          </cell>
          <cell r="H405">
            <v>37.979999999999997</v>
          </cell>
          <cell r="I405">
            <v>44.31</v>
          </cell>
          <cell r="J405">
            <v>50.64</v>
          </cell>
          <cell r="K405">
            <v>56.97</v>
          </cell>
          <cell r="L405">
            <v>63.3</v>
          </cell>
          <cell r="M405">
            <v>69.63</v>
          </cell>
          <cell r="N405">
            <v>75.959999999999994</v>
          </cell>
        </row>
        <row r="406">
          <cell r="C406">
            <v>8.39</v>
          </cell>
          <cell r="D406">
            <v>16.78</v>
          </cell>
          <cell r="E406">
            <v>25.17</v>
          </cell>
          <cell r="F406">
            <v>33.56</v>
          </cell>
          <cell r="G406">
            <v>41.95</v>
          </cell>
          <cell r="H406">
            <v>50.34</v>
          </cell>
          <cell r="I406">
            <v>58.73</v>
          </cell>
          <cell r="J406">
            <v>67.12</v>
          </cell>
          <cell r="K406">
            <v>75.510000000000005</v>
          </cell>
          <cell r="L406">
            <v>83.9</v>
          </cell>
          <cell r="M406">
            <v>92.29</v>
          </cell>
          <cell r="N406">
            <v>100.68</v>
          </cell>
        </row>
        <row r="407">
          <cell r="C407">
            <v>3.8</v>
          </cell>
          <cell r="D407">
            <v>8.36</v>
          </cell>
          <cell r="E407">
            <v>12.92</v>
          </cell>
          <cell r="F407">
            <v>17.48</v>
          </cell>
          <cell r="G407">
            <v>22.04</v>
          </cell>
          <cell r="H407">
            <v>26.6</v>
          </cell>
          <cell r="I407">
            <v>31.16</v>
          </cell>
          <cell r="J407">
            <v>35.72</v>
          </cell>
          <cell r="K407">
            <v>40.28</v>
          </cell>
          <cell r="L407">
            <v>44.84</v>
          </cell>
          <cell r="M407">
            <v>49.4</v>
          </cell>
          <cell r="N407">
            <v>53.96</v>
          </cell>
        </row>
        <row r="408">
          <cell r="C408">
            <v>4.09</v>
          </cell>
          <cell r="D408">
            <v>17.649999999999999</v>
          </cell>
          <cell r="E408">
            <v>31.21</v>
          </cell>
          <cell r="F408">
            <v>44.77</v>
          </cell>
          <cell r="G408">
            <v>58.33</v>
          </cell>
          <cell r="H408">
            <v>71.89</v>
          </cell>
          <cell r="I408">
            <v>85.45</v>
          </cell>
          <cell r="J408">
            <v>99.01</v>
          </cell>
          <cell r="K408">
            <v>112.57</v>
          </cell>
          <cell r="L408">
            <v>126.13</v>
          </cell>
          <cell r="M408">
            <v>140.47999999999999</v>
          </cell>
          <cell r="N408">
            <v>154.83000000000001</v>
          </cell>
        </row>
        <row r="409">
          <cell r="C409">
            <v>38.57</v>
          </cell>
          <cell r="D409">
            <v>77.14</v>
          </cell>
          <cell r="E409">
            <v>115.71</v>
          </cell>
          <cell r="F409">
            <v>154.28</v>
          </cell>
          <cell r="G409">
            <v>192.85</v>
          </cell>
          <cell r="H409">
            <v>231.42</v>
          </cell>
          <cell r="I409">
            <v>269.99</v>
          </cell>
          <cell r="J409">
            <v>308.56</v>
          </cell>
          <cell r="K409">
            <v>347.13</v>
          </cell>
          <cell r="L409">
            <v>385.7</v>
          </cell>
          <cell r="M409">
            <v>424.27</v>
          </cell>
          <cell r="N409">
            <v>462.84</v>
          </cell>
        </row>
        <row r="410">
          <cell r="M410">
            <v>5.64</v>
          </cell>
          <cell r="N410">
            <v>11.28</v>
          </cell>
        </row>
        <row r="412">
          <cell r="C412">
            <v>1.01</v>
          </cell>
          <cell r="D412">
            <v>2.02</v>
          </cell>
          <cell r="E412">
            <v>3.03</v>
          </cell>
          <cell r="F412">
            <v>4.04</v>
          </cell>
          <cell r="G412">
            <v>5.05</v>
          </cell>
          <cell r="H412">
            <v>6.06</v>
          </cell>
          <cell r="I412">
            <v>7.07</v>
          </cell>
          <cell r="J412">
            <v>8.08</v>
          </cell>
          <cell r="K412">
            <v>9.09</v>
          </cell>
          <cell r="L412">
            <v>10.1</v>
          </cell>
          <cell r="M412">
            <v>11.11</v>
          </cell>
          <cell r="N412">
            <v>12.12</v>
          </cell>
        </row>
        <row r="413">
          <cell r="C413">
            <v>7.22</v>
          </cell>
          <cell r="D413">
            <v>14.44</v>
          </cell>
          <cell r="E413">
            <v>21.66</v>
          </cell>
          <cell r="F413">
            <v>28.88</v>
          </cell>
          <cell r="G413">
            <v>36.1</v>
          </cell>
          <cell r="H413">
            <v>43.32</v>
          </cell>
          <cell r="I413">
            <v>50.54</v>
          </cell>
          <cell r="J413">
            <v>57.76</v>
          </cell>
          <cell r="K413">
            <v>64.98</v>
          </cell>
          <cell r="L413">
            <v>72.2</v>
          </cell>
          <cell r="M413">
            <v>79.42</v>
          </cell>
          <cell r="N413">
            <v>86.64</v>
          </cell>
        </row>
        <row r="414">
          <cell r="C414">
            <v>1207.3800000000001</v>
          </cell>
          <cell r="D414">
            <v>1823.31</v>
          </cell>
          <cell r="E414">
            <v>6011.58</v>
          </cell>
          <cell r="F414">
            <v>6768.62</v>
          </cell>
          <cell r="G414">
            <v>7532.12</v>
          </cell>
          <cell r="H414">
            <v>8293.36</v>
          </cell>
          <cell r="I414">
            <v>9119.369999999999</v>
          </cell>
          <cell r="J414">
            <v>9890.69</v>
          </cell>
          <cell r="K414">
            <v>10734.529999999999</v>
          </cell>
          <cell r="L414">
            <v>11635</v>
          </cell>
          <cell r="M414">
            <v>12457.08</v>
          </cell>
          <cell r="N414">
            <v>13407.279999999999</v>
          </cell>
        </row>
        <row r="415">
          <cell r="C415">
            <v>2706.9700000000003</v>
          </cell>
          <cell r="D415">
            <v>5418</v>
          </cell>
          <cell r="E415">
            <v>8149.1100000000006</v>
          </cell>
          <cell r="F415">
            <v>11189.27</v>
          </cell>
          <cell r="G415">
            <v>13961.01</v>
          </cell>
          <cell r="H415">
            <v>16563.66</v>
          </cell>
          <cell r="I415">
            <v>19401.760000000002</v>
          </cell>
          <cell r="J415">
            <v>22320.84</v>
          </cell>
          <cell r="K415">
            <v>25185.59</v>
          </cell>
          <cell r="L415">
            <v>28065.489999999998</v>
          </cell>
          <cell r="M415">
            <v>30954.239999999998</v>
          </cell>
          <cell r="N415">
            <v>33720.58</v>
          </cell>
        </row>
        <row r="458">
          <cell r="B458">
            <v>2229783.91</v>
          </cell>
          <cell r="C458">
            <v>2231787.29</v>
          </cell>
          <cell r="D458">
            <v>2232378.5600000005</v>
          </cell>
          <cell r="E458">
            <v>2244053.89</v>
          </cell>
          <cell r="F458">
            <v>2249301.9200000004</v>
          </cell>
          <cell r="G458">
            <v>2254372.35</v>
          </cell>
          <cell r="H458">
            <v>2258301.67</v>
          </cell>
          <cell r="I458">
            <v>2256851.4899999998</v>
          </cell>
          <cell r="J458">
            <v>2259761.5499999998</v>
          </cell>
          <cell r="K458">
            <v>2259143.3600000003</v>
          </cell>
          <cell r="L458">
            <v>2265053.4899999998</v>
          </cell>
          <cell r="M458">
            <v>2266924.14</v>
          </cell>
          <cell r="N458">
            <v>2268366.1699999995</v>
          </cell>
        </row>
        <row r="459">
          <cell r="B459">
            <v>4162638.1700000004</v>
          </cell>
          <cell r="C459">
            <v>4162678.4800000004</v>
          </cell>
          <cell r="D459">
            <v>4171475.2300000004</v>
          </cell>
          <cell r="E459">
            <v>4172839.0000000005</v>
          </cell>
          <cell r="F459">
            <v>4207377.3599999994</v>
          </cell>
          <cell r="G459">
            <v>4207630.4099999992</v>
          </cell>
          <cell r="H459">
            <v>4228291.379999999</v>
          </cell>
          <cell r="I459">
            <v>4231673.0499999989</v>
          </cell>
          <cell r="J459">
            <v>4226756.9399999985</v>
          </cell>
          <cell r="K459">
            <v>4234517.0499999989</v>
          </cell>
          <cell r="L459">
            <v>4234316.7899999982</v>
          </cell>
          <cell r="M459">
            <v>4274847.589999998</v>
          </cell>
          <cell r="N459">
            <v>4272144.6799999988</v>
          </cell>
        </row>
        <row r="463">
          <cell r="B463">
            <v>-1170916.6800000002</v>
          </cell>
          <cell r="C463">
            <v>-1179528.1600000001</v>
          </cell>
          <cell r="D463">
            <v>-1182657.5999999999</v>
          </cell>
          <cell r="E463">
            <v>-1194613.0999999996</v>
          </cell>
          <cell r="F463">
            <v>-1207582.1099999999</v>
          </cell>
          <cell r="G463">
            <v>-1217303.3700000001</v>
          </cell>
          <cell r="H463">
            <v>-1226029.8399999999</v>
          </cell>
          <cell r="I463">
            <v>-1223434.0899999999</v>
          </cell>
          <cell r="J463">
            <v>-1230968.8900000001</v>
          </cell>
          <cell r="K463">
            <v>-1237378.94</v>
          </cell>
          <cell r="L463">
            <v>-1247875.02</v>
          </cell>
          <cell r="M463">
            <v>-1257498.8600000001</v>
          </cell>
          <cell r="N463">
            <v>-1265699.18</v>
          </cell>
        </row>
        <row r="464">
          <cell r="B464">
            <v>-1604193.16</v>
          </cell>
          <cell r="C464">
            <v>-1615453.43</v>
          </cell>
          <cell r="D464">
            <v>-1626400.3400000003</v>
          </cell>
          <cell r="E464">
            <v>-1636796.4300000002</v>
          </cell>
          <cell r="F464">
            <v>-1648355.2699999993</v>
          </cell>
          <cell r="G464">
            <v>-1655015.1600000004</v>
          </cell>
          <cell r="H464">
            <v>-1666554.11</v>
          </cell>
          <cell r="I464">
            <v>-1676476.5199999996</v>
          </cell>
          <cell r="J464">
            <v>-1687341.4999999993</v>
          </cell>
          <cell r="K464">
            <v>-1692848.0200000005</v>
          </cell>
          <cell r="L464">
            <v>-1703186.55</v>
          </cell>
          <cell r="M464">
            <v>-1714542.6200000003</v>
          </cell>
          <cell r="N464">
            <v>-1726279.7000000002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>
        <row r="27">
          <cell r="D27">
            <v>-1456.57</v>
          </cell>
          <cell r="E27">
            <v>-2915.4399999999996</v>
          </cell>
          <cell r="F27">
            <v>-4381.21</v>
          </cell>
          <cell r="G27">
            <v>-5849.2899999999991</v>
          </cell>
          <cell r="H27">
            <v>-7326.57</v>
          </cell>
          <cell r="I27">
            <v>-8806.16</v>
          </cell>
          <cell r="J27">
            <v>-10285.75</v>
          </cell>
          <cell r="K27">
            <v>-11781.449999999999</v>
          </cell>
          <cell r="L27">
            <v>-13286.359999999999</v>
          </cell>
          <cell r="M27">
            <v>-14798.179999999998</v>
          </cell>
          <cell r="N27">
            <v>-16315.17</v>
          </cell>
          <cell r="O27">
            <v>-17842.41</v>
          </cell>
        </row>
        <row r="50">
          <cell r="D50">
            <v>-3221.04</v>
          </cell>
          <cell r="E50">
            <v>-6442.08</v>
          </cell>
          <cell r="F50">
            <v>-9663.1200000000008</v>
          </cell>
          <cell r="G50">
            <v>-12884.16</v>
          </cell>
          <cell r="H50">
            <v>-16105.2</v>
          </cell>
          <cell r="I50">
            <v>-19326.240000000002</v>
          </cell>
          <cell r="J50">
            <v>-22547.279999999995</v>
          </cell>
          <cell r="K50">
            <v>-25768.32</v>
          </cell>
          <cell r="L50">
            <v>-28989.360000000004</v>
          </cell>
          <cell r="M50">
            <v>-32210.400000000001</v>
          </cell>
          <cell r="N50">
            <v>-35431.440000000002</v>
          </cell>
          <cell r="O50">
            <v>-38652.480000000003</v>
          </cell>
        </row>
      </sheetData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acros"/>
      <sheetName val="COVER"/>
      <sheetName val="CONTENTS vol 1"/>
      <sheetName val="CONTENTS vol 2"/>
      <sheetName val="APPENDIX A PLANT ACCT REC"/>
      <sheetName val="A 1"/>
      <sheetName val="A 2"/>
      <sheetName val="A 3"/>
      <sheetName val="A-3 COA"/>
      <sheetName val="A 4"/>
      <sheetName val="A 5"/>
      <sheetName val="A 5 (a)"/>
      <sheetName val="A 6"/>
      <sheetName val="A 6 (a)"/>
      <sheetName val="A 7"/>
      <sheetName val="A 8"/>
      <sheetName val="A 9"/>
      <sheetName val="A 9 (a)"/>
      <sheetName val="A 10"/>
      <sheetName val="A 10 (a)"/>
      <sheetName val="A 11"/>
      <sheetName val="A 12"/>
      <sheetName val="A 12 (a)"/>
      <sheetName val="A 13"/>
      <sheetName val="A 14"/>
      <sheetName val="A 14 (a)"/>
      <sheetName val="A 15"/>
      <sheetName val="A 16"/>
      <sheetName val="A 17"/>
      <sheetName val="A 18"/>
      <sheetName val="A 18 (a)"/>
      <sheetName val="A 19"/>
      <sheetName val="A 19 (a)"/>
      <sheetName val="B 1"/>
      <sheetName val="B 2"/>
      <sheetName val="B 3"/>
      <sheetName val="B-3 COA"/>
      <sheetName val="B 4"/>
      <sheetName val="B 5"/>
      <sheetName val="B 6"/>
      <sheetName val="B 7"/>
      <sheetName val="B 8"/>
      <sheetName val="B 9"/>
      <sheetName val="B 10"/>
      <sheetName val="B 11"/>
      <sheetName val="B12 - 1.31.2015"/>
      <sheetName val="B12 - 2.28.2015"/>
      <sheetName val="B12 - 3.31.2015"/>
      <sheetName val="B12 - 4.30.2015"/>
      <sheetName val="B12 - 5.31.2015"/>
      <sheetName val="B12 - 6.30.2015"/>
      <sheetName val="B12 - 7.31.2015"/>
      <sheetName val="B12 - 8.31.2015"/>
      <sheetName val="B12 - 9.30.2015"/>
      <sheetName val="B12 - 10.31.2015"/>
      <sheetName val="B12 - 11.30.2015"/>
      <sheetName val="B12 - 12.31.2015"/>
      <sheetName val="B12 - Test Year"/>
      <sheetName val="C INSTRUCT"/>
      <sheetName val="B 13"/>
      <sheetName val="B 14"/>
      <sheetName val="B 15"/>
      <sheetName val="C 1"/>
      <sheetName val="C 2 (w)"/>
      <sheetName val="C 2 (s)"/>
      <sheetName val="C 3"/>
      <sheetName val="C 4"/>
      <sheetName val="C 5 (w)"/>
      <sheetName val="C 5 (s)"/>
      <sheetName val="C 6"/>
      <sheetName val="C 7"/>
      <sheetName val="C 8"/>
      <sheetName val="C 9"/>
      <sheetName val="C 10"/>
      <sheetName val="D 1"/>
      <sheetName val="D 2"/>
      <sheetName val="D 3"/>
      <sheetName val="D 4"/>
      <sheetName val="D 5"/>
      <sheetName val="D 6"/>
      <sheetName val="D 7"/>
      <sheetName val="E 1 (w)"/>
      <sheetName val="E 1 (s)"/>
      <sheetName val="E 2 (w)"/>
      <sheetName val="E 2 (s)"/>
      <sheetName val="E 3"/>
      <sheetName val="E 4 (w)"/>
      <sheetName val="E 4 (s)"/>
      <sheetName val="E 5 (w)"/>
      <sheetName val="E 5 (s)"/>
      <sheetName val="E 6"/>
      <sheetName val="E 7"/>
      <sheetName val="E 8"/>
      <sheetName val="E 9"/>
      <sheetName val="E 10"/>
      <sheetName val="E 11"/>
      <sheetName val="E 12"/>
      <sheetName val="E 13"/>
      <sheetName val="E 14"/>
      <sheetName val="F 1"/>
      <sheetName val="F 2"/>
      <sheetName val="F 3"/>
      <sheetName val="F 4"/>
      <sheetName val="F 5"/>
      <sheetName val="F 6"/>
      <sheetName val="F 6 (2)"/>
      <sheetName val="F 7"/>
      <sheetName val="F 8"/>
      <sheetName val="F 9"/>
      <sheetName val="F 10"/>
      <sheetName val="A 1 (I)"/>
      <sheetName val="A 2 (I)"/>
      <sheetName val="A 3 (I)"/>
      <sheetName val="B 1 (I)"/>
      <sheetName val="B 2 (I)"/>
      <sheetName val="B 3 (I)"/>
      <sheetName val="B 15 (I)"/>
      <sheetName val="C 1 (I)"/>
      <sheetName val="C 2 (W) (I)"/>
      <sheetName val="C 2 (S) (I)"/>
      <sheetName val="C 5 (W) (I)"/>
      <sheetName val="C 5 (S) (I)"/>
      <sheetName val="D 1 (I)"/>
      <sheetName val="D 2 (I) "/>
      <sheetName val="E 1 W (I)"/>
      <sheetName val="E 1 S (I)"/>
      <sheetName val="E-2 W (I)"/>
      <sheetName val="E-2 S (I)"/>
      <sheetName val="AR to MFR"/>
      <sheetName val="Trial Blc"/>
      <sheetName val="P&amp;L Per TB"/>
      <sheetName val="PROFORMA ADJUSTMENTS"/>
      <sheetName val="12-31-15 Plant Acc Bal_PerAR"/>
      <sheetName val="12-31-15 Depreciation Exp_PerAR"/>
      <sheetName val="12-31-15 CIAC Bal &amp; Proj_PerAR"/>
      <sheetName val="Other BalSheet Acct_PerAR"/>
      <sheetName val="12 Month IS UC"/>
      <sheetName val="IncomeAccountsAllocationPerAR "/>
      <sheetName val="O&amp;M EXPENSES TO BE ALLOCATED"/>
      <sheetName val="O&amp;M EXPENSES ALLOCATED TO WATER"/>
      <sheetName val="O&amp;M EXPENSES ALLOCATED TO SEWER"/>
      <sheetName val="Working Capital_PerAR"/>
      <sheetName val="ADJUSTED MONTHLY FINAL"/>
      <sheetName val="APPENDIX B INC. STAT.ACCT RECON"/>
      <sheetName val="Interest Expense Adj_PerAR"/>
      <sheetName val="C 5 Calculation"/>
      <sheetName val="AR_F-23"/>
      <sheetName val="Property Taxes"/>
      <sheetName val="Rev Requirements Final"/>
      <sheetName val="Rev Requirements Interim"/>
      <sheetName val="Reuse RateBase"/>
      <sheetName val="CommonPlant_PerAR-not used"/>
      <sheetName val="TAX EXPENSE-not used"/>
      <sheetName val="REVENUE REQUIREMENTS"/>
      <sheetName val="PROFORMA YEAR"/>
      <sheetName val="INTERIM COST OF CAPITAL"/>
      <sheetName val="COA Depr Exp DNU"/>
    </sheetNames>
    <sheetDataSet>
      <sheetData sheetId="0" refreshError="1"/>
      <sheetData sheetId="1">
        <row r="29">
          <cell r="E29">
            <v>13853.9</v>
          </cell>
          <cell r="F29">
            <v>11145.7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1">
          <cell r="K11">
            <v>-75223</v>
          </cell>
        </row>
        <row r="12">
          <cell r="K12">
            <v>-2729</v>
          </cell>
        </row>
        <row r="13">
          <cell r="K13">
            <v>5695</v>
          </cell>
        </row>
        <row r="14">
          <cell r="K14">
            <v>12031</v>
          </cell>
        </row>
        <row r="15">
          <cell r="K15">
            <v>5860</v>
          </cell>
        </row>
        <row r="16">
          <cell r="K16">
            <v>-4108</v>
          </cell>
        </row>
        <row r="17">
          <cell r="K17">
            <v>-19699</v>
          </cell>
        </row>
        <row r="18">
          <cell r="K18">
            <v>-15690</v>
          </cell>
        </row>
        <row r="19">
          <cell r="K19">
            <v>-15617</v>
          </cell>
        </row>
        <row r="20">
          <cell r="K20">
            <v>2607</v>
          </cell>
        </row>
        <row r="21">
          <cell r="K21">
            <v>-112294</v>
          </cell>
        </row>
        <row r="22">
          <cell r="K22">
            <v>15617</v>
          </cell>
        </row>
        <row r="23">
          <cell r="K23">
            <v>15690</v>
          </cell>
        </row>
        <row r="24">
          <cell r="K24">
            <v>19699</v>
          </cell>
        </row>
        <row r="25">
          <cell r="K25">
            <v>-14774</v>
          </cell>
        </row>
        <row r="26">
          <cell r="K26">
            <v>-11768</v>
          </cell>
        </row>
        <row r="27">
          <cell r="K27">
            <v>-11713</v>
          </cell>
        </row>
        <row r="28">
          <cell r="K28">
            <v>127</v>
          </cell>
        </row>
        <row r="29">
          <cell r="K29">
            <v>790</v>
          </cell>
        </row>
        <row r="30">
          <cell r="K30">
            <v>-362</v>
          </cell>
        </row>
        <row r="31">
          <cell r="K31">
            <v>138</v>
          </cell>
        </row>
        <row r="32">
          <cell r="K32">
            <v>-3322</v>
          </cell>
        </row>
        <row r="33">
          <cell r="K33">
            <v>-246</v>
          </cell>
        </row>
        <row r="34">
          <cell r="K34">
            <v>-27975</v>
          </cell>
        </row>
        <row r="35">
          <cell r="K35">
            <v>-3879</v>
          </cell>
        </row>
        <row r="36">
          <cell r="K36">
            <v>6766</v>
          </cell>
        </row>
        <row r="37">
          <cell r="K37">
            <v>-6766</v>
          </cell>
        </row>
        <row r="38">
          <cell r="K38">
            <v>12031</v>
          </cell>
        </row>
        <row r="39">
          <cell r="K39">
            <v>7590</v>
          </cell>
        </row>
        <row r="40">
          <cell r="K40">
            <v>351</v>
          </cell>
        </row>
        <row r="41">
          <cell r="K41">
            <v>-16668</v>
          </cell>
        </row>
        <row r="42">
          <cell r="K42">
            <v>-435</v>
          </cell>
        </row>
        <row r="43">
          <cell r="K43">
            <v>-2121</v>
          </cell>
        </row>
        <row r="44">
          <cell r="K44">
            <v>-36501</v>
          </cell>
        </row>
        <row r="45">
          <cell r="K45">
            <v>-4011</v>
          </cell>
        </row>
        <row r="46">
          <cell r="K46">
            <v>-8986</v>
          </cell>
        </row>
        <row r="47">
          <cell r="K47">
            <v>-5364</v>
          </cell>
        </row>
        <row r="48">
          <cell r="K48">
            <v>11668</v>
          </cell>
        </row>
        <row r="49">
          <cell r="K49">
            <v>-11668</v>
          </cell>
        </row>
        <row r="50">
          <cell r="K50">
            <v>-162210</v>
          </cell>
        </row>
        <row r="51">
          <cell r="K51">
            <v>-24062</v>
          </cell>
        </row>
        <row r="52">
          <cell r="K52">
            <v>-6858</v>
          </cell>
        </row>
        <row r="53">
          <cell r="K53">
            <v>-7385</v>
          </cell>
        </row>
        <row r="54">
          <cell r="K54">
            <v>-790</v>
          </cell>
        </row>
        <row r="55">
          <cell r="K55">
            <v>-188</v>
          </cell>
        </row>
        <row r="56">
          <cell r="K56">
            <v>69</v>
          </cell>
        </row>
        <row r="57">
          <cell r="K57">
            <v>246</v>
          </cell>
        </row>
        <row r="58">
          <cell r="K58">
            <v>55</v>
          </cell>
        </row>
        <row r="59">
          <cell r="K59">
            <v>-2559</v>
          </cell>
        </row>
        <row r="60">
          <cell r="K60">
            <v>-588</v>
          </cell>
        </row>
        <row r="61">
          <cell r="K61">
            <v>2504</v>
          </cell>
        </row>
        <row r="62">
          <cell r="K62">
            <v>-22950</v>
          </cell>
        </row>
        <row r="64">
          <cell r="K64">
            <v>-105251</v>
          </cell>
        </row>
        <row r="65">
          <cell r="K65">
            <v>6905</v>
          </cell>
        </row>
        <row r="66">
          <cell r="K66">
            <v>68318</v>
          </cell>
        </row>
        <row r="68">
          <cell r="K68">
            <v>1218</v>
          </cell>
        </row>
        <row r="69">
          <cell r="K69">
            <v>4</v>
          </cell>
        </row>
        <row r="70">
          <cell r="K70">
            <v>-1504</v>
          </cell>
        </row>
        <row r="71">
          <cell r="K71">
            <v>12916</v>
          </cell>
        </row>
        <row r="72">
          <cell r="K72">
            <v>92</v>
          </cell>
        </row>
        <row r="73">
          <cell r="K73">
            <v>4264</v>
          </cell>
        </row>
        <row r="85">
          <cell r="K85">
            <v>-78</v>
          </cell>
        </row>
        <row r="86">
          <cell r="K86">
            <v>1058</v>
          </cell>
        </row>
        <row r="87">
          <cell r="K87">
            <v>34</v>
          </cell>
        </row>
        <row r="88">
          <cell r="K88">
            <v>520</v>
          </cell>
        </row>
        <row r="89">
          <cell r="K89">
            <v>1242</v>
          </cell>
        </row>
        <row r="90">
          <cell r="K90">
            <v>2052</v>
          </cell>
        </row>
        <row r="91">
          <cell r="K91">
            <v>-84964</v>
          </cell>
        </row>
        <row r="92">
          <cell r="K92">
            <v>128928</v>
          </cell>
        </row>
        <row r="93">
          <cell r="K93">
            <v>11713</v>
          </cell>
        </row>
        <row r="94">
          <cell r="K94">
            <v>11768</v>
          </cell>
        </row>
        <row r="95">
          <cell r="K95">
            <v>14774</v>
          </cell>
        </row>
        <row r="96">
          <cell r="K96">
            <v>-4104</v>
          </cell>
        </row>
        <row r="97">
          <cell r="K97">
            <v>-2484</v>
          </cell>
        </row>
        <row r="98">
          <cell r="K98">
            <v>-2082</v>
          </cell>
        </row>
        <row r="99">
          <cell r="K99">
            <v>117</v>
          </cell>
        </row>
        <row r="100">
          <cell r="K100">
            <v>88</v>
          </cell>
        </row>
        <row r="101">
          <cell r="K101">
            <v>-21</v>
          </cell>
        </row>
        <row r="102">
          <cell r="K102">
            <v>-4</v>
          </cell>
        </row>
        <row r="103">
          <cell r="K103">
            <v>1151</v>
          </cell>
        </row>
        <row r="104">
          <cell r="K104">
            <v>958</v>
          </cell>
        </row>
        <row r="105">
          <cell r="K105">
            <v>381</v>
          </cell>
        </row>
        <row r="106">
          <cell r="K106">
            <v>-1894</v>
          </cell>
        </row>
        <row r="107">
          <cell r="K107">
            <v>-137</v>
          </cell>
        </row>
        <row r="108">
          <cell r="K108">
            <v>1699</v>
          </cell>
        </row>
        <row r="109">
          <cell r="K109">
            <v>3599</v>
          </cell>
        </row>
        <row r="110">
          <cell r="K110">
            <v>7360</v>
          </cell>
        </row>
        <row r="111">
          <cell r="K111">
            <v>1046</v>
          </cell>
        </row>
        <row r="112">
          <cell r="K112">
            <v>-100</v>
          </cell>
        </row>
        <row r="113">
          <cell r="K113">
            <v>997</v>
          </cell>
        </row>
        <row r="114">
          <cell r="K114">
            <v>-1504</v>
          </cell>
        </row>
        <row r="115">
          <cell r="K115">
            <v>-4645</v>
          </cell>
        </row>
        <row r="116">
          <cell r="K116">
            <v>28</v>
          </cell>
        </row>
        <row r="117">
          <cell r="K117">
            <v>480</v>
          </cell>
        </row>
        <row r="118">
          <cell r="K118">
            <v>40</v>
          </cell>
        </row>
        <row r="119">
          <cell r="K119">
            <v>435</v>
          </cell>
        </row>
        <row r="120">
          <cell r="K120">
            <v>-30</v>
          </cell>
        </row>
        <row r="121">
          <cell r="K121">
            <v>1942</v>
          </cell>
        </row>
        <row r="122">
          <cell r="K122">
            <v>-1495</v>
          </cell>
        </row>
        <row r="123">
          <cell r="K123">
            <v>6109</v>
          </cell>
        </row>
        <row r="124">
          <cell r="K124">
            <v>36501</v>
          </cell>
        </row>
        <row r="125">
          <cell r="K125">
            <v>928</v>
          </cell>
        </row>
        <row r="126">
          <cell r="K126">
            <v>4011</v>
          </cell>
        </row>
        <row r="127">
          <cell r="K127">
            <v>665</v>
          </cell>
        </row>
        <row r="128">
          <cell r="K128">
            <v>8986</v>
          </cell>
        </row>
        <row r="129">
          <cell r="K129">
            <v>-3550</v>
          </cell>
        </row>
        <row r="130">
          <cell r="K130">
            <v>3134</v>
          </cell>
        </row>
        <row r="131">
          <cell r="K131">
            <v>-3134</v>
          </cell>
        </row>
        <row r="132">
          <cell r="K132">
            <v>3342</v>
          </cell>
        </row>
        <row r="133">
          <cell r="K133">
            <v>22529</v>
          </cell>
        </row>
        <row r="134">
          <cell r="K134">
            <v>162210</v>
          </cell>
        </row>
        <row r="135">
          <cell r="K135">
            <v>1207</v>
          </cell>
        </row>
        <row r="136">
          <cell r="K136">
            <v>6858</v>
          </cell>
        </row>
        <row r="137">
          <cell r="K137">
            <v>8807</v>
          </cell>
        </row>
        <row r="138">
          <cell r="K138">
            <v>-852</v>
          </cell>
        </row>
        <row r="139">
          <cell r="K139">
            <v>2471</v>
          </cell>
        </row>
        <row r="140">
          <cell r="K140">
            <v>-38299</v>
          </cell>
        </row>
        <row r="141">
          <cell r="K141">
            <v>-24308</v>
          </cell>
        </row>
        <row r="142">
          <cell r="K142">
            <v>52</v>
          </cell>
        </row>
        <row r="143">
          <cell r="K143">
            <v>188</v>
          </cell>
        </row>
        <row r="144">
          <cell r="K144">
            <v>19</v>
          </cell>
        </row>
        <row r="145">
          <cell r="K145">
            <v>16</v>
          </cell>
        </row>
        <row r="146">
          <cell r="K146">
            <v>50</v>
          </cell>
        </row>
        <row r="147">
          <cell r="K147">
            <v>295</v>
          </cell>
        </row>
        <row r="149">
          <cell r="K149" t="str">
            <v>Florida Public Service Commission</v>
          </cell>
        </row>
        <row r="150">
          <cell r="K150" t="str">
            <v>Schedule: A-3 COA</v>
          </cell>
        </row>
        <row r="151">
          <cell r="K151" t="str">
            <v>Page 3 of 3</v>
          </cell>
        </row>
        <row r="152">
          <cell r="K152" t="str">
            <v>Preparer: Deborah Swain</v>
          </cell>
        </row>
        <row r="155">
          <cell r="K155" t="str">
            <v>MFR Adjustments</v>
          </cell>
        </row>
        <row r="157">
          <cell r="K157" t="str">
            <v>Plant</v>
          </cell>
        </row>
        <row r="158">
          <cell r="K158" t="str">
            <v>Annualize</v>
          </cell>
        </row>
        <row r="159">
          <cell r="K159">
            <v>122</v>
          </cell>
        </row>
        <row r="160">
          <cell r="K160">
            <v>588</v>
          </cell>
        </row>
        <row r="161">
          <cell r="K161">
            <v>-102</v>
          </cell>
        </row>
        <row r="162">
          <cell r="K162">
            <v>-1830</v>
          </cell>
        </row>
        <row r="163">
          <cell r="K163">
            <v>316</v>
          </cell>
        </row>
        <row r="164">
          <cell r="K164">
            <v>393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>
        <row r="3">
          <cell r="B3" t="str">
            <v>Object Code</v>
          </cell>
          <cell r="C3">
            <v>41974</v>
          </cell>
          <cell r="D3">
            <v>42005</v>
          </cell>
          <cell r="E3">
            <v>42036</v>
          </cell>
          <cell r="F3">
            <v>42064</v>
          </cell>
          <cell r="G3">
            <v>42095</v>
          </cell>
          <cell r="H3">
            <v>42125</v>
          </cell>
          <cell r="I3">
            <v>42156</v>
          </cell>
          <cell r="J3">
            <v>42186</v>
          </cell>
          <cell r="K3">
            <v>42217</v>
          </cell>
          <cell r="L3">
            <v>42248</v>
          </cell>
          <cell r="M3">
            <v>42278</v>
          </cell>
          <cell r="N3">
            <v>42309</v>
          </cell>
          <cell r="O3">
            <v>42339</v>
          </cell>
        </row>
        <row r="4">
          <cell r="B4">
            <v>1025</v>
          </cell>
          <cell r="C4">
            <v>147053.60999999999</v>
          </cell>
          <cell r="D4">
            <v>147053.03</v>
          </cell>
          <cell r="E4">
            <v>147052.32</v>
          </cell>
          <cell r="F4">
            <v>147050</v>
          </cell>
          <cell r="G4">
            <v>147049.75</v>
          </cell>
          <cell r="H4">
            <v>147049.06</v>
          </cell>
          <cell r="I4">
            <v>147048.94</v>
          </cell>
          <cell r="J4">
            <v>147048.53</v>
          </cell>
          <cell r="K4">
            <v>147048.32000000001</v>
          </cell>
          <cell r="L4">
            <v>147048.07</v>
          </cell>
          <cell r="M4">
            <v>147047.73000000001</v>
          </cell>
          <cell r="N4">
            <v>147047.66</v>
          </cell>
          <cell r="O4">
            <v>147047.93</v>
          </cell>
        </row>
        <row r="5">
          <cell r="B5">
            <v>1030</v>
          </cell>
          <cell r="C5">
            <v>19865.849999999999</v>
          </cell>
          <cell r="D5">
            <v>19865.849999999999</v>
          </cell>
          <cell r="E5">
            <v>19865.849999999999</v>
          </cell>
          <cell r="F5">
            <v>19865.849999999999</v>
          </cell>
          <cell r="G5">
            <v>19865.849999999999</v>
          </cell>
          <cell r="H5">
            <v>19865.849999999999</v>
          </cell>
          <cell r="I5">
            <v>19865.849999999999</v>
          </cell>
          <cell r="J5">
            <v>19865.849999999999</v>
          </cell>
          <cell r="K5">
            <v>19865.849999999999</v>
          </cell>
          <cell r="L5">
            <v>19865.849999999999</v>
          </cell>
          <cell r="M5">
            <v>19865.849999999999</v>
          </cell>
          <cell r="N5">
            <v>19865.849999999999</v>
          </cell>
          <cell r="O5">
            <v>19865.849999999999</v>
          </cell>
        </row>
        <row r="6">
          <cell r="B6">
            <v>1035</v>
          </cell>
          <cell r="C6">
            <v>70027.44</v>
          </cell>
          <cell r="D6">
            <v>70027.44</v>
          </cell>
          <cell r="E6">
            <v>70027.44</v>
          </cell>
          <cell r="F6">
            <v>70027.44</v>
          </cell>
          <cell r="G6">
            <v>70027.44</v>
          </cell>
          <cell r="H6">
            <v>70027.44</v>
          </cell>
          <cell r="I6">
            <v>70027.44</v>
          </cell>
          <cell r="J6">
            <v>70027.44</v>
          </cell>
          <cell r="K6">
            <v>70027.44</v>
          </cell>
          <cell r="L6">
            <v>70027.44</v>
          </cell>
          <cell r="M6">
            <v>70027.44</v>
          </cell>
          <cell r="N6">
            <v>70027.44</v>
          </cell>
          <cell r="O6">
            <v>70027.44</v>
          </cell>
        </row>
        <row r="7">
          <cell r="B7">
            <v>1045</v>
          </cell>
          <cell r="C7">
            <v>7872.79</v>
          </cell>
          <cell r="D7">
            <v>7868.89</v>
          </cell>
          <cell r="E7">
            <v>7796.76</v>
          </cell>
          <cell r="F7">
            <v>7786.24</v>
          </cell>
          <cell r="G7">
            <v>7810.92</v>
          </cell>
          <cell r="H7">
            <v>7805.41</v>
          </cell>
          <cell r="I7">
            <v>7810.88</v>
          </cell>
          <cell r="J7">
            <v>7800.16</v>
          </cell>
          <cell r="K7">
            <v>7797.9</v>
          </cell>
          <cell r="L7">
            <v>7732.83</v>
          </cell>
          <cell r="M7">
            <v>7730.91</v>
          </cell>
          <cell r="N7">
            <v>7731.66</v>
          </cell>
          <cell r="O7">
            <v>7731.04</v>
          </cell>
        </row>
        <row r="8">
          <cell r="B8">
            <v>1050</v>
          </cell>
          <cell r="C8">
            <v>230405.76000000001</v>
          </cell>
          <cell r="D8">
            <v>233895.76</v>
          </cell>
          <cell r="E8">
            <v>233895.76</v>
          </cell>
          <cell r="F8">
            <v>233895.76</v>
          </cell>
          <cell r="G8">
            <v>233895.76</v>
          </cell>
          <cell r="H8">
            <v>233895.76</v>
          </cell>
          <cell r="I8">
            <v>233895.76</v>
          </cell>
          <cell r="J8">
            <v>233895.76</v>
          </cell>
          <cell r="K8">
            <v>233895.76</v>
          </cell>
          <cell r="L8">
            <v>233895.76</v>
          </cell>
          <cell r="M8">
            <v>233895.76</v>
          </cell>
          <cell r="N8">
            <v>233895.76</v>
          </cell>
          <cell r="O8">
            <v>233895.76</v>
          </cell>
        </row>
        <row r="9">
          <cell r="B9">
            <v>1055</v>
          </cell>
          <cell r="C9">
            <v>2666897.46</v>
          </cell>
          <cell r="D9">
            <v>2666897.46</v>
          </cell>
          <cell r="E9">
            <v>2664113.4</v>
          </cell>
          <cell r="F9">
            <v>2664113.4</v>
          </cell>
          <cell r="G9">
            <v>2666583</v>
          </cell>
          <cell r="H9">
            <v>2666583</v>
          </cell>
          <cell r="I9">
            <v>2666583</v>
          </cell>
          <cell r="J9">
            <v>2666583</v>
          </cell>
          <cell r="K9">
            <v>2539910</v>
          </cell>
          <cell r="L9">
            <v>2539910</v>
          </cell>
          <cell r="M9">
            <v>2539910</v>
          </cell>
          <cell r="N9">
            <v>2540441.86</v>
          </cell>
          <cell r="O9">
            <v>2541529.69</v>
          </cell>
        </row>
        <row r="10">
          <cell r="B10">
            <v>1065</v>
          </cell>
          <cell r="D10">
            <v>2495</v>
          </cell>
          <cell r="E10">
            <v>6917</v>
          </cell>
        </row>
        <row r="11">
          <cell r="B11">
            <v>1080</v>
          </cell>
          <cell r="C11">
            <v>831152.91</v>
          </cell>
          <cell r="D11">
            <v>831152.91</v>
          </cell>
          <cell r="E11">
            <v>831152.91</v>
          </cell>
          <cell r="F11">
            <v>831152.91</v>
          </cell>
          <cell r="G11">
            <v>831152.91</v>
          </cell>
          <cell r="H11">
            <v>831152.91</v>
          </cell>
          <cell r="I11">
            <v>831152.91</v>
          </cell>
          <cell r="J11">
            <v>831152.91</v>
          </cell>
          <cell r="K11">
            <v>840407.91</v>
          </cell>
          <cell r="L11">
            <v>840407.91</v>
          </cell>
          <cell r="M11">
            <v>840407.91</v>
          </cell>
          <cell r="N11">
            <v>840407.91</v>
          </cell>
          <cell r="O11">
            <v>840407.91</v>
          </cell>
        </row>
        <row r="12">
          <cell r="B12">
            <v>1085</v>
          </cell>
          <cell r="C12">
            <v>138231.84</v>
          </cell>
          <cell r="D12">
            <v>138231.84</v>
          </cell>
          <cell r="E12">
            <v>138231.84</v>
          </cell>
          <cell r="F12">
            <v>138231.84</v>
          </cell>
          <cell r="G12">
            <v>138231.84</v>
          </cell>
          <cell r="H12">
            <v>138231.84</v>
          </cell>
          <cell r="I12">
            <v>138231.84</v>
          </cell>
          <cell r="J12">
            <v>138231.84</v>
          </cell>
          <cell r="K12">
            <v>138231.84</v>
          </cell>
          <cell r="L12">
            <v>138231.84</v>
          </cell>
          <cell r="M12">
            <v>138231.84</v>
          </cell>
          <cell r="N12">
            <v>138231.84</v>
          </cell>
          <cell r="O12">
            <v>138231.84</v>
          </cell>
        </row>
        <row r="13">
          <cell r="B13">
            <v>1090</v>
          </cell>
          <cell r="C13">
            <v>9341.5300000000007</v>
          </cell>
          <cell r="D13">
            <v>9341.5300000000007</v>
          </cell>
          <cell r="E13">
            <v>9341.5300000000007</v>
          </cell>
          <cell r="F13">
            <v>9341.5300000000007</v>
          </cell>
          <cell r="G13">
            <v>9341.5300000000007</v>
          </cell>
          <cell r="H13">
            <v>9341.5300000000007</v>
          </cell>
          <cell r="I13">
            <v>9341.5300000000007</v>
          </cell>
          <cell r="J13">
            <v>9341.5300000000007</v>
          </cell>
          <cell r="K13">
            <v>9341.5300000000007</v>
          </cell>
          <cell r="L13">
            <v>9341.5300000000007</v>
          </cell>
          <cell r="M13">
            <v>9341.5300000000007</v>
          </cell>
          <cell r="N13">
            <v>9341.5300000000007</v>
          </cell>
          <cell r="O13">
            <v>9341.5300000000007</v>
          </cell>
        </row>
        <row r="14">
          <cell r="B14">
            <v>1095</v>
          </cell>
          <cell r="C14">
            <v>3296.96</v>
          </cell>
          <cell r="D14">
            <v>3296.96</v>
          </cell>
          <cell r="E14">
            <v>3862.56</v>
          </cell>
          <cell r="F14">
            <v>3862.56</v>
          </cell>
          <cell r="G14">
            <v>3862.56</v>
          </cell>
          <cell r="H14">
            <v>3862.56</v>
          </cell>
          <cell r="I14">
            <v>3862.56</v>
          </cell>
          <cell r="J14">
            <v>3862.56</v>
          </cell>
          <cell r="K14">
            <v>23412.560000000001</v>
          </cell>
          <cell r="L14">
            <v>23412.560000000001</v>
          </cell>
          <cell r="M14">
            <v>23412.560000000001</v>
          </cell>
          <cell r="N14">
            <v>23412.560000000001</v>
          </cell>
          <cell r="O14">
            <v>23412.560000000001</v>
          </cell>
        </row>
        <row r="15">
          <cell r="B15">
            <v>1100</v>
          </cell>
          <cell r="C15">
            <v>125773.98</v>
          </cell>
          <cell r="D15">
            <v>125773.98</v>
          </cell>
          <cell r="E15">
            <v>125773.98</v>
          </cell>
          <cell r="F15">
            <v>125773.98</v>
          </cell>
          <cell r="G15">
            <v>125773.98</v>
          </cell>
          <cell r="H15">
            <v>125773.98</v>
          </cell>
          <cell r="I15">
            <v>131714.98000000001</v>
          </cell>
          <cell r="J15">
            <v>131714.98000000001</v>
          </cell>
          <cell r="K15">
            <v>131714.98000000001</v>
          </cell>
          <cell r="L15">
            <v>131714.98000000001</v>
          </cell>
          <cell r="M15">
            <v>135855.23000000001</v>
          </cell>
          <cell r="N15">
            <v>135855.23000000001</v>
          </cell>
          <cell r="O15">
            <v>183363.44</v>
          </cell>
        </row>
        <row r="16">
          <cell r="B16">
            <v>1105</v>
          </cell>
          <cell r="C16">
            <v>3200903.25</v>
          </cell>
          <cell r="D16">
            <v>3200903.25</v>
          </cell>
          <cell r="E16">
            <v>3203697.06</v>
          </cell>
          <cell r="F16">
            <v>3203697.06</v>
          </cell>
          <cell r="G16">
            <v>3204746.06</v>
          </cell>
          <cell r="H16">
            <v>3204947.57</v>
          </cell>
          <cell r="I16">
            <v>3204947.57</v>
          </cell>
          <cell r="J16">
            <v>3204947.57</v>
          </cell>
          <cell r="K16">
            <v>3214828.02</v>
          </cell>
          <cell r="L16">
            <v>3215052.18</v>
          </cell>
          <cell r="M16">
            <v>3221203.9</v>
          </cell>
          <cell r="N16">
            <v>3221203.9</v>
          </cell>
          <cell r="O16">
            <v>3221203.9</v>
          </cell>
        </row>
        <row r="17">
          <cell r="B17">
            <v>1110</v>
          </cell>
          <cell r="C17">
            <v>66196.34</v>
          </cell>
          <cell r="D17">
            <v>66196.34</v>
          </cell>
          <cell r="E17">
            <v>66196.34</v>
          </cell>
          <cell r="F17">
            <v>66196.34</v>
          </cell>
          <cell r="G17">
            <v>66196.34</v>
          </cell>
          <cell r="H17">
            <v>66196.34</v>
          </cell>
          <cell r="I17">
            <v>66196.34</v>
          </cell>
          <cell r="J17">
            <v>66196.34</v>
          </cell>
          <cell r="K17">
            <v>66196.34</v>
          </cell>
          <cell r="L17">
            <v>66196.34</v>
          </cell>
          <cell r="M17">
            <v>66196.34</v>
          </cell>
          <cell r="N17">
            <v>66196.34</v>
          </cell>
          <cell r="O17">
            <v>66196.34</v>
          </cell>
        </row>
        <row r="18">
          <cell r="B18">
            <v>1115</v>
          </cell>
          <cell r="C18">
            <v>667035.21</v>
          </cell>
          <cell r="D18">
            <v>667156.15</v>
          </cell>
          <cell r="E18">
            <v>667444.12</v>
          </cell>
          <cell r="F18">
            <v>667444.12</v>
          </cell>
          <cell r="G18">
            <v>670258.03</v>
          </cell>
          <cell r="H18">
            <v>670862.13</v>
          </cell>
          <cell r="I18">
            <v>670862.13</v>
          </cell>
          <cell r="J18">
            <v>672602.1</v>
          </cell>
          <cell r="K18">
            <v>665927.1</v>
          </cell>
          <cell r="L18">
            <v>665927.1</v>
          </cell>
          <cell r="M18">
            <v>665927.1</v>
          </cell>
          <cell r="N18">
            <v>665927.1</v>
          </cell>
          <cell r="O18">
            <v>665927.1</v>
          </cell>
        </row>
        <row r="19">
          <cell r="B19">
            <v>1120</v>
          </cell>
          <cell r="C19">
            <v>1064214.8500000001</v>
          </cell>
          <cell r="D19">
            <v>1065867.6499999999</v>
          </cell>
          <cell r="E19">
            <v>1067239.0900000001</v>
          </cell>
          <cell r="F19">
            <v>1067239.0900000001</v>
          </cell>
          <cell r="G19">
            <v>1067239.0900000001</v>
          </cell>
          <cell r="H19">
            <v>1067239.0900000001</v>
          </cell>
          <cell r="I19">
            <v>1067239.0900000001</v>
          </cell>
          <cell r="J19">
            <v>1067239.0900000001</v>
          </cell>
          <cell r="K19">
            <v>1067239.0900000001</v>
          </cell>
          <cell r="L19">
            <v>1067239.0900000001</v>
          </cell>
          <cell r="M19">
            <v>1067239.0900000001</v>
          </cell>
          <cell r="N19">
            <v>1067239.0900000001</v>
          </cell>
          <cell r="O19">
            <v>1067239.0900000001</v>
          </cell>
        </row>
        <row r="20">
          <cell r="B20">
            <v>1125</v>
          </cell>
          <cell r="C20">
            <v>8252982.2400000002</v>
          </cell>
          <cell r="D20">
            <v>8258704.7999999998</v>
          </cell>
          <cell r="E20">
            <v>8267171.1699999999</v>
          </cell>
          <cell r="F20">
            <v>8276493.46</v>
          </cell>
          <cell r="G20">
            <v>8283535.3300000001</v>
          </cell>
          <cell r="H20">
            <v>8296772.8399999999</v>
          </cell>
          <cell r="I20">
            <v>8306784.7400000002</v>
          </cell>
          <cell r="J20">
            <v>8315304.2699999996</v>
          </cell>
          <cell r="K20">
            <v>8322612.9699999997</v>
          </cell>
          <cell r="L20">
            <v>8340308.9199999999</v>
          </cell>
          <cell r="M20">
            <v>8348031.1299999999</v>
          </cell>
          <cell r="N20">
            <v>8354032.9199999999</v>
          </cell>
          <cell r="O20">
            <v>8376898.1399999997</v>
          </cell>
        </row>
        <row r="21">
          <cell r="B21">
            <v>1130</v>
          </cell>
          <cell r="C21">
            <v>1861565.35</v>
          </cell>
          <cell r="D21">
            <v>1868572.77</v>
          </cell>
          <cell r="E21">
            <v>1875164.15</v>
          </cell>
          <cell r="F21">
            <v>1882808.79</v>
          </cell>
          <cell r="G21">
            <v>1892215.03</v>
          </cell>
          <cell r="H21">
            <v>1900696.87</v>
          </cell>
          <cell r="I21">
            <v>1907125.22</v>
          </cell>
          <cell r="J21">
            <v>1915353.1</v>
          </cell>
          <cell r="K21">
            <v>1839406.37</v>
          </cell>
          <cell r="L21">
            <v>1856680.88</v>
          </cell>
          <cell r="M21">
            <v>1868953.83</v>
          </cell>
          <cell r="N21">
            <v>1873072.62</v>
          </cell>
          <cell r="O21">
            <v>1889148.76</v>
          </cell>
        </row>
        <row r="22">
          <cell r="B22">
            <v>1135</v>
          </cell>
          <cell r="C22">
            <v>1684633.68</v>
          </cell>
          <cell r="D22">
            <v>1699555.22</v>
          </cell>
          <cell r="E22">
            <v>1703792.88</v>
          </cell>
          <cell r="F22">
            <v>1709275.09</v>
          </cell>
          <cell r="G22">
            <v>1709995.19</v>
          </cell>
          <cell r="H22">
            <v>1715730.74</v>
          </cell>
          <cell r="I22">
            <v>1715730.74</v>
          </cell>
          <cell r="J22">
            <v>1723088.37</v>
          </cell>
          <cell r="K22">
            <v>1569502.02</v>
          </cell>
          <cell r="L22">
            <v>1576224.74</v>
          </cell>
          <cell r="M22">
            <v>1582809.4</v>
          </cell>
          <cell r="N22">
            <v>1584582.16</v>
          </cell>
          <cell r="O22">
            <v>1594904.08</v>
          </cell>
        </row>
        <row r="23">
          <cell r="B23">
            <v>1140</v>
          </cell>
          <cell r="C23">
            <v>429599.58</v>
          </cell>
          <cell r="D23">
            <v>439856.12</v>
          </cell>
          <cell r="E23">
            <v>444197.86</v>
          </cell>
          <cell r="F23">
            <v>448682.26</v>
          </cell>
          <cell r="G23">
            <v>452352.54</v>
          </cell>
          <cell r="H23">
            <v>453400.08</v>
          </cell>
          <cell r="I23">
            <v>454568.49</v>
          </cell>
          <cell r="J23">
            <v>455132.55</v>
          </cell>
          <cell r="K23">
            <v>457429.08</v>
          </cell>
          <cell r="L23">
            <v>462022.14</v>
          </cell>
          <cell r="M23">
            <v>464681.28</v>
          </cell>
          <cell r="N23">
            <v>466252.59</v>
          </cell>
          <cell r="O23">
            <v>466655.49</v>
          </cell>
        </row>
        <row r="24">
          <cell r="B24">
            <v>1145</v>
          </cell>
          <cell r="C24">
            <v>778668.09</v>
          </cell>
          <cell r="D24">
            <v>778829.33</v>
          </cell>
          <cell r="E24">
            <v>782408.33</v>
          </cell>
          <cell r="F24">
            <v>783054.73</v>
          </cell>
          <cell r="G24">
            <v>784945.58</v>
          </cell>
          <cell r="H24">
            <v>787092.19</v>
          </cell>
          <cell r="I24">
            <v>787092.19</v>
          </cell>
          <cell r="J24">
            <v>787092.19</v>
          </cell>
          <cell r="K24">
            <v>790582.86</v>
          </cell>
          <cell r="L24">
            <v>791106.63</v>
          </cell>
          <cell r="M24">
            <v>791106.63</v>
          </cell>
          <cell r="N24">
            <v>791348.37</v>
          </cell>
          <cell r="O24">
            <v>791348.37</v>
          </cell>
        </row>
        <row r="25">
          <cell r="B25">
            <v>1150</v>
          </cell>
          <cell r="C25">
            <v>10050.61</v>
          </cell>
          <cell r="D25">
            <v>10050.61</v>
          </cell>
          <cell r="E25">
            <v>10050.61</v>
          </cell>
          <cell r="F25">
            <v>10050.61</v>
          </cell>
          <cell r="G25">
            <v>10050.61</v>
          </cell>
          <cell r="H25">
            <v>10050.61</v>
          </cell>
          <cell r="I25">
            <v>10050.61</v>
          </cell>
          <cell r="J25">
            <v>10050.61</v>
          </cell>
          <cell r="K25">
            <v>10256.61</v>
          </cell>
          <cell r="L25">
            <v>10256.61</v>
          </cell>
          <cell r="M25">
            <v>10256.61</v>
          </cell>
          <cell r="N25">
            <v>10256.61</v>
          </cell>
          <cell r="O25">
            <v>10256.61</v>
          </cell>
        </row>
        <row r="26">
          <cell r="B26">
            <v>1165</v>
          </cell>
          <cell r="C26">
            <v>2745</v>
          </cell>
          <cell r="D26">
            <v>2745</v>
          </cell>
          <cell r="E26">
            <v>2745</v>
          </cell>
          <cell r="F26">
            <v>2745</v>
          </cell>
          <cell r="G26">
            <v>2745</v>
          </cell>
          <cell r="H26">
            <v>2745</v>
          </cell>
          <cell r="I26">
            <v>2745</v>
          </cell>
          <cell r="J26">
            <v>2745</v>
          </cell>
          <cell r="K26">
            <v>2745</v>
          </cell>
          <cell r="L26">
            <v>2745</v>
          </cell>
          <cell r="M26">
            <v>2745</v>
          </cell>
          <cell r="N26">
            <v>2745</v>
          </cell>
          <cell r="O26">
            <v>2745</v>
          </cell>
        </row>
        <row r="27">
          <cell r="B27">
            <v>1170</v>
          </cell>
          <cell r="C27">
            <v>4879.53</v>
          </cell>
          <cell r="D27">
            <v>4879.53</v>
          </cell>
          <cell r="E27">
            <v>4879.53</v>
          </cell>
          <cell r="F27">
            <v>4879.53</v>
          </cell>
          <cell r="G27">
            <v>4879.53</v>
          </cell>
          <cell r="H27">
            <v>4879.53</v>
          </cell>
          <cell r="I27">
            <v>4879.53</v>
          </cell>
          <cell r="J27">
            <v>4879.53</v>
          </cell>
          <cell r="K27">
            <v>4879.53</v>
          </cell>
          <cell r="L27">
            <v>4879.53</v>
          </cell>
          <cell r="M27">
            <v>4879.53</v>
          </cell>
          <cell r="N27">
            <v>4879.53</v>
          </cell>
          <cell r="O27">
            <v>4879.53</v>
          </cell>
        </row>
        <row r="28">
          <cell r="B28">
            <v>1175</v>
          </cell>
          <cell r="C28">
            <v>553514.41</v>
          </cell>
          <cell r="D28">
            <v>553113.94999999995</v>
          </cell>
          <cell r="E28">
            <v>550521.53</v>
          </cell>
          <cell r="F28">
            <v>549951.89</v>
          </cell>
          <cell r="G28">
            <v>550629.22</v>
          </cell>
          <cell r="H28">
            <v>550150.22</v>
          </cell>
          <cell r="I28">
            <v>551284.49</v>
          </cell>
          <cell r="J28">
            <v>552834.28</v>
          </cell>
          <cell r="K28">
            <v>552876.63</v>
          </cell>
          <cell r="L28">
            <v>551134.05000000005</v>
          </cell>
          <cell r="M28">
            <v>550909.62</v>
          </cell>
          <cell r="N28">
            <v>553172.66</v>
          </cell>
          <cell r="O28">
            <v>561159.68999999994</v>
          </cell>
        </row>
        <row r="29">
          <cell r="B29">
            <v>1180</v>
          </cell>
          <cell r="C29">
            <v>254494.16</v>
          </cell>
          <cell r="D29">
            <v>254728.1</v>
          </cell>
          <cell r="E29">
            <v>253733.63</v>
          </cell>
          <cell r="F29">
            <v>253982.14</v>
          </cell>
          <cell r="G29">
            <v>254341.36</v>
          </cell>
          <cell r="H29">
            <v>255341.49</v>
          </cell>
          <cell r="I29">
            <v>255890.5</v>
          </cell>
          <cell r="J29">
            <v>255882.78</v>
          </cell>
          <cell r="K29">
            <v>255942.15</v>
          </cell>
          <cell r="L29">
            <v>254769.78</v>
          </cell>
          <cell r="M29">
            <v>254903.59</v>
          </cell>
          <cell r="N29">
            <v>254963.20000000001</v>
          </cell>
          <cell r="O29">
            <v>255697.3</v>
          </cell>
        </row>
        <row r="30">
          <cell r="B30">
            <v>1190</v>
          </cell>
          <cell r="C30">
            <v>361554.84</v>
          </cell>
          <cell r="D30">
            <v>361490.5</v>
          </cell>
          <cell r="E30">
            <v>361396.75</v>
          </cell>
          <cell r="F30">
            <v>361139.11</v>
          </cell>
          <cell r="G30">
            <v>361117.44</v>
          </cell>
          <cell r="H30">
            <v>361684.26</v>
          </cell>
          <cell r="I30">
            <v>361671.79</v>
          </cell>
          <cell r="J30">
            <v>361624.81</v>
          </cell>
          <cell r="K30">
            <v>362295.85</v>
          </cell>
          <cell r="L30">
            <v>362253.89</v>
          </cell>
          <cell r="M30">
            <v>362216.22</v>
          </cell>
          <cell r="N30">
            <v>362208.78</v>
          </cell>
          <cell r="O30">
            <v>362237.79</v>
          </cell>
        </row>
        <row r="31">
          <cell r="B31">
            <v>1195</v>
          </cell>
          <cell r="C31">
            <v>27931.01</v>
          </cell>
          <cell r="D31">
            <v>27931.01</v>
          </cell>
          <cell r="E31">
            <v>27931.01</v>
          </cell>
          <cell r="F31">
            <v>27931.01</v>
          </cell>
          <cell r="G31">
            <v>27931.01</v>
          </cell>
          <cell r="H31">
            <v>27931.01</v>
          </cell>
          <cell r="I31">
            <v>27931.01</v>
          </cell>
          <cell r="J31">
            <v>27931.01</v>
          </cell>
          <cell r="K31">
            <v>27931.01</v>
          </cell>
          <cell r="L31">
            <v>27931.01</v>
          </cell>
          <cell r="M31">
            <v>27931.01</v>
          </cell>
          <cell r="N31">
            <v>28032.09</v>
          </cell>
          <cell r="O31">
            <v>28032.09</v>
          </cell>
        </row>
        <row r="32">
          <cell r="B32">
            <v>1200</v>
          </cell>
          <cell r="C32">
            <v>7486.08</v>
          </cell>
          <cell r="D32">
            <v>7486.08</v>
          </cell>
          <cell r="E32">
            <v>82781.91</v>
          </cell>
          <cell r="F32">
            <v>98165.39</v>
          </cell>
          <cell r="G32">
            <v>101163.32</v>
          </cell>
          <cell r="H32">
            <v>101163.32</v>
          </cell>
          <cell r="I32">
            <v>101163.32</v>
          </cell>
          <cell r="J32">
            <v>102227.6</v>
          </cell>
          <cell r="K32">
            <v>101794.95</v>
          </cell>
          <cell r="L32">
            <v>101674</v>
          </cell>
          <cell r="M32">
            <v>101674</v>
          </cell>
          <cell r="N32">
            <v>64052.15</v>
          </cell>
          <cell r="O32">
            <v>64399.9</v>
          </cell>
        </row>
        <row r="33">
          <cell r="B33">
            <v>1205</v>
          </cell>
          <cell r="C33">
            <v>90240.81</v>
          </cell>
          <cell r="D33">
            <v>90226.23</v>
          </cell>
          <cell r="E33">
            <v>89956.86</v>
          </cell>
          <cell r="F33">
            <v>89917.58</v>
          </cell>
          <cell r="G33">
            <v>90009.72</v>
          </cell>
          <cell r="H33">
            <v>89989.14</v>
          </cell>
          <cell r="I33">
            <v>90009.59</v>
          </cell>
          <cell r="J33">
            <v>89969.55</v>
          </cell>
          <cell r="K33">
            <v>84787.11</v>
          </cell>
          <cell r="L33">
            <v>84544.08</v>
          </cell>
          <cell r="M33">
            <v>84536.93</v>
          </cell>
          <cell r="N33">
            <v>84539.73</v>
          </cell>
          <cell r="O33">
            <v>84537.39</v>
          </cell>
        </row>
        <row r="34">
          <cell r="B34">
            <v>1210</v>
          </cell>
          <cell r="C34">
            <v>22264.77</v>
          </cell>
          <cell r="D34">
            <v>22264.77</v>
          </cell>
          <cell r="E34">
            <v>22264.77</v>
          </cell>
          <cell r="F34">
            <v>22264.77</v>
          </cell>
          <cell r="G34">
            <v>22264.77</v>
          </cell>
          <cell r="H34">
            <v>22264.77</v>
          </cell>
          <cell r="I34">
            <v>22264.77</v>
          </cell>
          <cell r="J34">
            <v>22264.77</v>
          </cell>
          <cell r="K34">
            <v>21864.77</v>
          </cell>
          <cell r="L34">
            <v>21864.77</v>
          </cell>
          <cell r="M34">
            <v>21864.77</v>
          </cell>
          <cell r="N34">
            <v>21864.77</v>
          </cell>
          <cell r="O34">
            <v>21864.77</v>
          </cell>
        </row>
        <row r="35">
          <cell r="B35">
            <v>1220</v>
          </cell>
          <cell r="C35">
            <v>616.32000000000005</v>
          </cell>
          <cell r="D35">
            <v>616.32000000000005</v>
          </cell>
          <cell r="E35">
            <v>616.32000000000005</v>
          </cell>
          <cell r="F35">
            <v>616.32000000000005</v>
          </cell>
          <cell r="G35">
            <v>616.32000000000005</v>
          </cell>
          <cell r="H35">
            <v>616.32000000000005</v>
          </cell>
          <cell r="I35">
            <v>616.32000000000005</v>
          </cell>
          <cell r="J35">
            <v>616.32000000000005</v>
          </cell>
          <cell r="K35">
            <v>616.32000000000005</v>
          </cell>
          <cell r="L35">
            <v>616.32000000000005</v>
          </cell>
          <cell r="M35">
            <v>616.32000000000005</v>
          </cell>
          <cell r="N35">
            <v>616.32000000000005</v>
          </cell>
          <cell r="O35">
            <v>616.32000000000005</v>
          </cell>
        </row>
        <row r="36">
          <cell r="B36">
            <v>1250</v>
          </cell>
          <cell r="C36">
            <v>3181.63</v>
          </cell>
          <cell r="D36">
            <v>3181.63</v>
          </cell>
          <cell r="E36">
            <v>3181.63</v>
          </cell>
          <cell r="F36">
            <v>3181.63</v>
          </cell>
          <cell r="G36">
            <v>3181.63</v>
          </cell>
          <cell r="H36">
            <v>3181.63</v>
          </cell>
          <cell r="I36">
            <v>3181.63</v>
          </cell>
          <cell r="J36">
            <v>3181.63</v>
          </cell>
          <cell r="K36">
            <v>3181.63</v>
          </cell>
          <cell r="L36">
            <v>3181.63</v>
          </cell>
          <cell r="M36">
            <v>3181.63</v>
          </cell>
          <cell r="N36">
            <v>3181.63</v>
          </cell>
          <cell r="O36">
            <v>3181.63</v>
          </cell>
        </row>
        <row r="37">
          <cell r="B37">
            <v>1275</v>
          </cell>
          <cell r="C37">
            <v>203893.98</v>
          </cell>
          <cell r="D37">
            <v>203893.98</v>
          </cell>
          <cell r="E37">
            <v>203893.98</v>
          </cell>
          <cell r="F37">
            <v>203893.98</v>
          </cell>
          <cell r="G37">
            <v>203893.98</v>
          </cell>
          <cell r="H37">
            <v>203893.98</v>
          </cell>
          <cell r="I37">
            <v>203893.98</v>
          </cell>
          <cell r="J37">
            <v>203893.98</v>
          </cell>
          <cell r="K37">
            <v>158434.98000000001</v>
          </cell>
          <cell r="L37">
            <v>158434.98000000001</v>
          </cell>
          <cell r="M37">
            <v>158434.98000000001</v>
          </cell>
          <cell r="N37">
            <v>158434.98000000001</v>
          </cell>
          <cell r="O37">
            <v>158434.98000000001</v>
          </cell>
        </row>
        <row r="38">
          <cell r="B38">
            <v>1290</v>
          </cell>
          <cell r="C38">
            <v>80898.350000000006</v>
          </cell>
          <cell r="D38">
            <v>80898.350000000006</v>
          </cell>
          <cell r="E38">
            <v>80898.350000000006</v>
          </cell>
          <cell r="F38">
            <v>80898.350000000006</v>
          </cell>
          <cell r="G38">
            <v>80898.350000000006</v>
          </cell>
          <cell r="H38">
            <v>80898.350000000006</v>
          </cell>
          <cell r="I38">
            <v>80898.350000000006</v>
          </cell>
          <cell r="J38">
            <v>81218.350000000006</v>
          </cell>
          <cell r="K38">
            <v>81218.350000000006</v>
          </cell>
          <cell r="L38">
            <v>81218.350000000006</v>
          </cell>
          <cell r="M38">
            <v>81379.509999999995</v>
          </cell>
          <cell r="N38">
            <v>81379.509999999995</v>
          </cell>
          <cell r="O38">
            <v>81379.509999999995</v>
          </cell>
        </row>
        <row r="39">
          <cell r="B39">
            <v>1295</v>
          </cell>
          <cell r="C39">
            <v>3288700.91</v>
          </cell>
          <cell r="D39">
            <v>3291564.3</v>
          </cell>
          <cell r="E39">
            <v>3294110.6</v>
          </cell>
          <cell r="F39">
            <v>3294875.1</v>
          </cell>
          <cell r="G39">
            <v>3301036.66</v>
          </cell>
          <cell r="H39">
            <v>3302424.05</v>
          </cell>
          <cell r="I39">
            <v>3307616.13</v>
          </cell>
          <cell r="J39">
            <v>3309405.45</v>
          </cell>
          <cell r="K39">
            <v>3303525.5</v>
          </cell>
          <cell r="L39">
            <v>3313604.4</v>
          </cell>
          <cell r="M39">
            <v>3331272.58</v>
          </cell>
          <cell r="N39">
            <v>3332643.59</v>
          </cell>
          <cell r="O39">
            <v>3337585.4</v>
          </cell>
        </row>
        <row r="40">
          <cell r="B40">
            <v>1300</v>
          </cell>
          <cell r="C40">
            <v>4767144.75</v>
          </cell>
          <cell r="D40">
            <v>4769794.75</v>
          </cell>
          <cell r="E40">
            <v>4769980.25</v>
          </cell>
          <cell r="F40">
            <v>4769980.25</v>
          </cell>
          <cell r="G40">
            <v>4769362.53</v>
          </cell>
          <cell r="H40">
            <v>4769402.82</v>
          </cell>
          <cell r="I40">
            <v>4776502.82</v>
          </cell>
          <cell r="J40">
            <v>4776144.8499999996</v>
          </cell>
          <cell r="K40">
            <v>4790785.21</v>
          </cell>
          <cell r="L40">
            <v>4790785.21</v>
          </cell>
          <cell r="M40">
            <v>4789878.84</v>
          </cell>
          <cell r="N40">
            <v>4789878.84</v>
          </cell>
          <cell r="O40">
            <v>4790193.84</v>
          </cell>
        </row>
        <row r="41">
          <cell r="B41">
            <v>1310</v>
          </cell>
          <cell r="C41">
            <v>120.93</v>
          </cell>
          <cell r="D41">
            <v>120.93</v>
          </cell>
          <cell r="E41">
            <v>120.93</v>
          </cell>
          <cell r="F41">
            <v>120.93</v>
          </cell>
          <cell r="G41">
            <v>120.93</v>
          </cell>
          <cell r="H41">
            <v>120.93</v>
          </cell>
          <cell r="I41">
            <v>120.93</v>
          </cell>
          <cell r="J41">
            <v>120.93</v>
          </cell>
          <cell r="K41">
            <v>120.93</v>
          </cell>
          <cell r="L41">
            <v>120.93</v>
          </cell>
          <cell r="M41">
            <v>120.93</v>
          </cell>
          <cell r="N41">
            <v>120.93</v>
          </cell>
          <cell r="O41">
            <v>120.93</v>
          </cell>
        </row>
        <row r="42">
          <cell r="B42">
            <v>1315</v>
          </cell>
          <cell r="K42">
            <v>-10994</v>
          </cell>
          <cell r="L42">
            <v>-10994</v>
          </cell>
          <cell r="M42">
            <v>-10994</v>
          </cell>
          <cell r="N42">
            <v>-10994</v>
          </cell>
          <cell r="O42">
            <v>-10994</v>
          </cell>
        </row>
        <row r="43">
          <cell r="B43">
            <v>1320</v>
          </cell>
          <cell r="C43">
            <v>1275.44</v>
          </cell>
          <cell r="D43">
            <v>1275.44</v>
          </cell>
          <cell r="E43">
            <v>1275.44</v>
          </cell>
          <cell r="F43">
            <v>1275.44</v>
          </cell>
          <cell r="G43">
            <v>1275.44</v>
          </cell>
          <cell r="H43">
            <v>1275.44</v>
          </cell>
          <cell r="I43">
            <v>1275.44</v>
          </cell>
          <cell r="J43">
            <v>1275.44</v>
          </cell>
          <cell r="K43">
            <v>1275.44</v>
          </cell>
          <cell r="L43">
            <v>1275.44</v>
          </cell>
          <cell r="M43">
            <v>1275.44</v>
          </cell>
          <cell r="N43">
            <v>1275.44</v>
          </cell>
          <cell r="O43">
            <v>254613.4</v>
          </cell>
        </row>
        <row r="44">
          <cell r="B44">
            <v>1330</v>
          </cell>
          <cell r="C44">
            <v>1712.44</v>
          </cell>
          <cell r="D44">
            <v>1712.44</v>
          </cell>
          <cell r="E44">
            <v>1712.44</v>
          </cell>
          <cell r="F44">
            <v>1712.44</v>
          </cell>
          <cell r="G44">
            <v>1712.44</v>
          </cell>
          <cell r="H44">
            <v>1712.44</v>
          </cell>
          <cell r="I44">
            <v>1712.44</v>
          </cell>
          <cell r="J44">
            <v>1712.44</v>
          </cell>
          <cell r="K44">
            <v>21262.44</v>
          </cell>
          <cell r="L44">
            <v>21262.44</v>
          </cell>
          <cell r="M44">
            <v>21262.44</v>
          </cell>
          <cell r="N44">
            <v>21262.44</v>
          </cell>
          <cell r="O44">
            <v>21262.44</v>
          </cell>
        </row>
        <row r="45">
          <cell r="B45">
            <v>1345</v>
          </cell>
          <cell r="C45">
            <v>345746.54</v>
          </cell>
          <cell r="D45">
            <v>346334.9</v>
          </cell>
          <cell r="E45">
            <v>349126.44</v>
          </cell>
          <cell r="F45">
            <v>347014.24</v>
          </cell>
          <cell r="G45">
            <v>347014.24</v>
          </cell>
          <cell r="H45">
            <v>347014.24</v>
          </cell>
          <cell r="I45">
            <v>347014.24</v>
          </cell>
          <cell r="J45">
            <v>348514.24</v>
          </cell>
          <cell r="K45">
            <v>364091.65</v>
          </cell>
          <cell r="L45">
            <v>369981.96</v>
          </cell>
          <cell r="M45">
            <v>369981.96</v>
          </cell>
          <cell r="N45">
            <v>369981.96</v>
          </cell>
          <cell r="O45">
            <v>369463.96</v>
          </cell>
        </row>
        <row r="46">
          <cell r="B46">
            <v>1350</v>
          </cell>
          <cell r="C46">
            <v>8581132.2200000007</v>
          </cell>
          <cell r="D46">
            <v>8581573.9499999993</v>
          </cell>
          <cell r="E46">
            <v>8581695.1500000004</v>
          </cell>
          <cell r="F46">
            <v>8582403.2599999998</v>
          </cell>
          <cell r="G46">
            <v>8582786.0199999996</v>
          </cell>
          <cell r="H46">
            <v>8584130.3900000006</v>
          </cell>
          <cell r="I46">
            <v>8584331.8399999999</v>
          </cell>
          <cell r="J46">
            <v>8586467.9199999999</v>
          </cell>
          <cell r="K46">
            <v>8561926.1300000008</v>
          </cell>
          <cell r="L46">
            <v>8567130.8000000007</v>
          </cell>
          <cell r="M46">
            <v>8604429.1500000004</v>
          </cell>
          <cell r="N46">
            <v>8638808.8399999999</v>
          </cell>
          <cell r="O46">
            <v>8638427.9299999997</v>
          </cell>
        </row>
        <row r="47">
          <cell r="B47">
            <v>1353</v>
          </cell>
          <cell r="C47">
            <v>264539.19</v>
          </cell>
          <cell r="D47">
            <v>264539.19</v>
          </cell>
          <cell r="E47">
            <v>264539.19</v>
          </cell>
          <cell r="F47">
            <v>264983.59000000003</v>
          </cell>
          <cell r="G47">
            <v>264983.59000000003</v>
          </cell>
          <cell r="H47">
            <v>264983.59000000003</v>
          </cell>
          <cell r="I47">
            <v>264983.59000000003</v>
          </cell>
          <cell r="J47">
            <v>265946.90000000002</v>
          </cell>
          <cell r="K47">
            <v>265239.90000000002</v>
          </cell>
          <cell r="L47">
            <v>265239.90000000002</v>
          </cell>
          <cell r="M47">
            <v>265239.90000000002</v>
          </cell>
          <cell r="N47">
            <v>265239.90000000002</v>
          </cell>
          <cell r="O47">
            <v>265905.13</v>
          </cell>
        </row>
        <row r="48">
          <cell r="B48">
            <v>1360</v>
          </cell>
          <cell r="C48">
            <v>218048.48</v>
          </cell>
          <cell r="D48">
            <v>218048.48</v>
          </cell>
          <cell r="E48">
            <v>218048.48</v>
          </cell>
          <cell r="F48">
            <v>218048.48</v>
          </cell>
          <cell r="G48">
            <v>218048.48</v>
          </cell>
          <cell r="H48">
            <v>218048.48</v>
          </cell>
          <cell r="I48">
            <v>218048.48</v>
          </cell>
          <cell r="J48">
            <v>222648.48</v>
          </cell>
          <cell r="K48">
            <v>222648.48</v>
          </cell>
          <cell r="L48">
            <v>222648.48</v>
          </cell>
          <cell r="M48">
            <v>222648.48</v>
          </cell>
          <cell r="N48">
            <v>222809.64</v>
          </cell>
          <cell r="O48">
            <v>223011.09</v>
          </cell>
        </row>
        <row r="49">
          <cell r="B49">
            <v>1365</v>
          </cell>
          <cell r="C49">
            <v>3647.31</v>
          </cell>
          <cell r="D49">
            <v>3647.31</v>
          </cell>
          <cell r="E49">
            <v>3647.31</v>
          </cell>
          <cell r="F49">
            <v>3647.31</v>
          </cell>
          <cell r="G49">
            <v>3647.31</v>
          </cell>
          <cell r="H49">
            <v>6521.48</v>
          </cell>
          <cell r="I49">
            <v>6521.48</v>
          </cell>
          <cell r="J49">
            <v>7193.09</v>
          </cell>
          <cell r="K49">
            <v>3747.09</v>
          </cell>
          <cell r="L49">
            <v>3747.09</v>
          </cell>
          <cell r="M49">
            <v>3747.09</v>
          </cell>
          <cell r="N49">
            <v>3747.09</v>
          </cell>
          <cell r="O49">
            <v>3747.09</v>
          </cell>
        </row>
        <row r="50">
          <cell r="B50">
            <v>1375</v>
          </cell>
          <cell r="I50">
            <v>1431</v>
          </cell>
          <cell r="J50">
            <v>1431</v>
          </cell>
          <cell r="K50">
            <v>1431</v>
          </cell>
          <cell r="L50">
            <v>1431</v>
          </cell>
          <cell r="M50">
            <v>1431</v>
          </cell>
          <cell r="N50">
            <v>1431</v>
          </cell>
          <cell r="O50">
            <v>1431</v>
          </cell>
        </row>
        <row r="51">
          <cell r="B51">
            <v>1380</v>
          </cell>
          <cell r="C51">
            <v>329490.61</v>
          </cell>
          <cell r="D51">
            <v>335074.69</v>
          </cell>
          <cell r="E51">
            <v>336710.54</v>
          </cell>
          <cell r="F51">
            <v>342838.97</v>
          </cell>
          <cell r="G51">
            <v>346530.31</v>
          </cell>
          <cell r="H51">
            <v>351303.89</v>
          </cell>
          <cell r="I51">
            <v>349956.52</v>
          </cell>
          <cell r="J51">
            <v>361837.22</v>
          </cell>
          <cell r="K51">
            <v>298815.21999999997</v>
          </cell>
          <cell r="L51">
            <v>303435.28999999998</v>
          </cell>
          <cell r="M51">
            <v>308645.52</v>
          </cell>
          <cell r="N51">
            <v>308645.52</v>
          </cell>
          <cell r="O51">
            <v>309344.02</v>
          </cell>
        </row>
        <row r="52">
          <cell r="B52">
            <v>1385</v>
          </cell>
          <cell r="C52">
            <v>12507.97</v>
          </cell>
          <cell r="D52">
            <v>12507.97</v>
          </cell>
          <cell r="E52">
            <v>12507.97</v>
          </cell>
          <cell r="F52">
            <v>12507.97</v>
          </cell>
          <cell r="G52">
            <v>12507.97</v>
          </cell>
          <cell r="H52">
            <v>24569.16</v>
          </cell>
          <cell r="I52">
            <v>24569.16</v>
          </cell>
          <cell r="J52">
            <v>24569.16</v>
          </cell>
          <cell r="K52">
            <v>16416.18</v>
          </cell>
          <cell r="L52">
            <v>16555.71</v>
          </cell>
          <cell r="M52">
            <v>16555.71</v>
          </cell>
          <cell r="N52">
            <v>16555.71</v>
          </cell>
          <cell r="O52">
            <v>16555.71</v>
          </cell>
        </row>
        <row r="53">
          <cell r="B53">
            <v>1390</v>
          </cell>
          <cell r="C53">
            <v>4543.22</v>
          </cell>
          <cell r="D53">
            <v>4543.22</v>
          </cell>
          <cell r="E53">
            <v>4543.22</v>
          </cell>
          <cell r="F53">
            <v>4543.22</v>
          </cell>
          <cell r="G53">
            <v>4543.22</v>
          </cell>
          <cell r="H53">
            <v>4543.22</v>
          </cell>
          <cell r="I53">
            <v>4918.22</v>
          </cell>
          <cell r="J53">
            <v>4939.12</v>
          </cell>
          <cell r="K53">
            <v>4939.12</v>
          </cell>
          <cell r="L53">
            <v>4939.12</v>
          </cell>
          <cell r="M53">
            <v>4939.12</v>
          </cell>
          <cell r="N53">
            <v>4939.12</v>
          </cell>
          <cell r="O53">
            <v>4939.12</v>
          </cell>
        </row>
        <row r="54">
          <cell r="B54">
            <v>1400</v>
          </cell>
          <cell r="C54">
            <v>2114847.2599999998</v>
          </cell>
          <cell r="D54">
            <v>2114847.2599999998</v>
          </cell>
          <cell r="E54">
            <v>2115049.2599999998</v>
          </cell>
          <cell r="F54">
            <v>2146458.4</v>
          </cell>
          <cell r="G54">
            <v>2155586.63</v>
          </cell>
          <cell r="H54">
            <v>2156138.02</v>
          </cell>
          <cell r="I54">
            <v>2156258.89</v>
          </cell>
          <cell r="J54">
            <v>2156910.4700000002</v>
          </cell>
          <cell r="K54">
            <v>1814234.68</v>
          </cell>
          <cell r="L54">
            <v>1815251.36</v>
          </cell>
          <cell r="M54">
            <v>1815302.1</v>
          </cell>
          <cell r="N54">
            <v>1894452.02</v>
          </cell>
          <cell r="O54">
            <v>1900555.51</v>
          </cell>
        </row>
        <row r="55">
          <cell r="B55">
            <v>1410</v>
          </cell>
          <cell r="C55">
            <v>11351.25</v>
          </cell>
          <cell r="D55">
            <v>11351.25</v>
          </cell>
          <cell r="E55">
            <v>11351.25</v>
          </cell>
          <cell r="F55">
            <v>11351.25</v>
          </cell>
          <cell r="G55">
            <v>11351.25</v>
          </cell>
          <cell r="H55">
            <v>11351.25</v>
          </cell>
          <cell r="I55">
            <v>11351.25</v>
          </cell>
          <cell r="J55">
            <v>11351.25</v>
          </cell>
          <cell r="K55">
            <v>11351.25</v>
          </cell>
          <cell r="L55">
            <v>11351.25</v>
          </cell>
          <cell r="M55">
            <v>11351.25</v>
          </cell>
          <cell r="N55">
            <v>11351.25</v>
          </cell>
          <cell r="O55">
            <v>2465964.31</v>
          </cell>
        </row>
        <row r="56">
          <cell r="B56">
            <v>1420</v>
          </cell>
          <cell r="C56">
            <v>647707.54</v>
          </cell>
          <cell r="D56">
            <v>647707.54</v>
          </cell>
          <cell r="E56">
            <v>647707.54</v>
          </cell>
          <cell r="F56">
            <v>647707.54</v>
          </cell>
          <cell r="G56">
            <v>647707.54</v>
          </cell>
          <cell r="H56">
            <v>647707.54</v>
          </cell>
          <cell r="I56">
            <v>647707.54</v>
          </cell>
          <cell r="J56">
            <v>647707.54</v>
          </cell>
          <cell r="K56">
            <v>647707.54</v>
          </cell>
          <cell r="L56">
            <v>647707.54</v>
          </cell>
          <cell r="M56">
            <v>647707.54</v>
          </cell>
          <cell r="N56">
            <v>647707.54</v>
          </cell>
          <cell r="O56">
            <v>647707.54</v>
          </cell>
        </row>
        <row r="57">
          <cell r="B57">
            <v>1430</v>
          </cell>
          <cell r="C57">
            <v>2396</v>
          </cell>
          <cell r="D57">
            <v>2396</v>
          </cell>
          <cell r="E57">
            <v>2396</v>
          </cell>
          <cell r="F57">
            <v>2396</v>
          </cell>
          <cell r="G57">
            <v>2396</v>
          </cell>
          <cell r="H57">
            <v>2396</v>
          </cell>
          <cell r="I57">
            <v>2396</v>
          </cell>
          <cell r="J57">
            <v>2396</v>
          </cell>
          <cell r="K57">
            <v>2396</v>
          </cell>
          <cell r="L57">
            <v>2396</v>
          </cell>
          <cell r="M57">
            <v>2396</v>
          </cell>
          <cell r="N57">
            <v>2396</v>
          </cell>
          <cell r="O57">
            <v>2396</v>
          </cell>
        </row>
        <row r="58">
          <cell r="B58">
            <v>1435</v>
          </cell>
          <cell r="C58">
            <v>22879.51</v>
          </cell>
          <cell r="D58">
            <v>22879.51</v>
          </cell>
          <cell r="E58">
            <v>22879.51</v>
          </cell>
          <cell r="F58">
            <v>22879.51</v>
          </cell>
          <cell r="G58">
            <v>22879.51</v>
          </cell>
          <cell r="H58">
            <v>22879.51</v>
          </cell>
          <cell r="I58">
            <v>22879.51</v>
          </cell>
          <cell r="J58">
            <v>22879.51</v>
          </cell>
          <cell r="K58">
            <v>22879.51</v>
          </cell>
          <cell r="L58">
            <v>22879.51</v>
          </cell>
          <cell r="M58">
            <v>22879.51</v>
          </cell>
          <cell r="N58">
            <v>22879.51</v>
          </cell>
          <cell r="O58">
            <v>22879.51</v>
          </cell>
        </row>
        <row r="59">
          <cell r="B59">
            <v>1440</v>
          </cell>
          <cell r="C59">
            <v>21377.64</v>
          </cell>
          <cell r="D59">
            <v>21377.64</v>
          </cell>
          <cell r="E59">
            <v>21377.64</v>
          </cell>
          <cell r="F59">
            <v>21377.64</v>
          </cell>
          <cell r="G59">
            <v>21377.64</v>
          </cell>
          <cell r="H59">
            <v>21377.64</v>
          </cell>
          <cell r="I59">
            <v>21377.64</v>
          </cell>
          <cell r="J59">
            <v>21377.64</v>
          </cell>
          <cell r="K59">
            <v>9377.64</v>
          </cell>
          <cell r="L59">
            <v>9377.64</v>
          </cell>
          <cell r="M59">
            <v>9377.64</v>
          </cell>
          <cell r="N59">
            <v>9377.64</v>
          </cell>
          <cell r="O59">
            <v>9377.64</v>
          </cell>
        </row>
        <row r="60">
          <cell r="B60">
            <v>1445</v>
          </cell>
          <cell r="C60">
            <v>6363.72</v>
          </cell>
          <cell r="D60">
            <v>6363.72</v>
          </cell>
          <cell r="E60">
            <v>6363.72</v>
          </cell>
          <cell r="F60">
            <v>6363.72</v>
          </cell>
          <cell r="G60">
            <v>6363.72</v>
          </cell>
          <cell r="H60">
            <v>6363.72</v>
          </cell>
          <cell r="I60">
            <v>6363.72</v>
          </cell>
          <cell r="J60">
            <v>6363.72</v>
          </cell>
          <cell r="K60">
            <v>6363.72</v>
          </cell>
          <cell r="L60">
            <v>6363.72</v>
          </cell>
          <cell r="M60">
            <v>6363.72</v>
          </cell>
          <cell r="N60">
            <v>6363.72</v>
          </cell>
          <cell r="O60">
            <v>6363.72</v>
          </cell>
        </row>
        <row r="61">
          <cell r="B61">
            <v>1455</v>
          </cell>
          <cell r="C61">
            <v>734</v>
          </cell>
          <cell r="D61">
            <v>734</v>
          </cell>
          <cell r="E61">
            <v>734</v>
          </cell>
          <cell r="F61">
            <v>734</v>
          </cell>
          <cell r="G61">
            <v>734</v>
          </cell>
          <cell r="H61">
            <v>734</v>
          </cell>
          <cell r="I61">
            <v>734</v>
          </cell>
          <cell r="J61">
            <v>734</v>
          </cell>
          <cell r="K61">
            <v>734</v>
          </cell>
          <cell r="L61">
            <v>734</v>
          </cell>
          <cell r="M61">
            <v>734</v>
          </cell>
          <cell r="N61">
            <v>734</v>
          </cell>
          <cell r="O61">
            <v>734</v>
          </cell>
        </row>
        <row r="62">
          <cell r="B62">
            <v>1460</v>
          </cell>
          <cell r="C62">
            <v>57236.13</v>
          </cell>
          <cell r="D62">
            <v>57236.13</v>
          </cell>
          <cell r="E62">
            <v>57236.13</v>
          </cell>
          <cell r="F62">
            <v>57236.13</v>
          </cell>
          <cell r="G62">
            <v>57236.13</v>
          </cell>
          <cell r="H62">
            <v>57236.13</v>
          </cell>
          <cell r="I62">
            <v>57236.13</v>
          </cell>
          <cell r="J62">
            <v>57236.13</v>
          </cell>
          <cell r="K62">
            <v>57236.13</v>
          </cell>
          <cell r="L62">
            <v>57236.13</v>
          </cell>
          <cell r="M62">
            <v>57721.1</v>
          </cell>
          <cell r="N62">
            <v>57721.1</v>
          </cell>
          <cell r="O62">
            <v>57721.1</v>
          </cell>
        </row>
        <row r="63">
          <cell r="B63">
            <v>1470</v>
          </cell>
          <cell r="C63">
            <v>99033.31</v>
          </cell>
          <cell r="D63">
            <v>99033.19</v>
          </cell>
          <cell r="E63">
            <v>99033.04</v>
          </cell>
          <cell r="F63">
            <v>99338.92</v>
          </cell>
          <cell r="G63">
            <v>99338.87</v>
          </cell>
          <cell r="H63">
            <v>99338.73</v>
          </cell>
          <cell r="I63">
            <v>99338.7</v>
          </cell>
          <cell r="J63">
            <v>99338.62</v>
          </cell>
          <cell r="K63">
            <v>98054.57</v>
          </cell>
          <cell r="L63">
            <v>98220.85</v>
          </cell>
          <cell r="M63">
            <v>98220.78</v>
          </cell>
          <cell r="N63">
            <v>98220.77</v>
          </cell>
          <cell r="O63">
            <v>98526.84</v>
          </cell>
        </row>
        <row r="64">
          <cell r="B64">
            <v>1475</v>
          </cell>
          <cell r="C64">
            <v>1617.72</v>
          </cell>
          <cell r="D64">
            <v>1617.72</v>
          </cell>
          <cell r="E64">
            <v>1617.72</v>
          </cell>
          <cell r="F64">
            <v>1617.72</v>
          </cell>
          <cell r="G64">
            <v>1617.72</v>
          </cell>
          <cell r="H64">
            <v>2164.66</v>
          </cell>
          <cell r="I64">
            <v>5228.49</v>
          </cell>
          <cell r="J64">
            <v>7379.75</v>
          </cell>
          <cell r="K64">
            <v>7074.75</v>
          </cell>
          <cell r="L64">
            <v>7074.75</v>
          </cell>
          <cell r="M64">
            <v>7074.75</v>
          </cell>
          <cell r="N64">
            <v>7074.75</v>
          </cell>
          <cell r="O64">
            <v>7074.75</v>
          </cell>
        </row>
        <row r="65">
          <cell r="B65">
            <v>1480</v>
          </cell>
          <cell r="C65">
            <v>1333.18</v>
          </cell>
          <cell r="D65">
            <v>1333.18</v>
          </cell>
          <cell r="E65">
            <v>1333.18</v>
          </cell>
          <cell r="F65">
            <v>4127.46</v>
          </cell>
          <cell r="G65">
            <v>4127.46</v>
          </cell>
          <cell r="H65">
            <v>4127.46</v>
          </cell>
          <cell r="I65">
            <v>4127.46</v>
          </cell>
          <cell r="J65">
            <v>4127.46</v>
          </cell>
          <cell r="K65">
            <v>4127.46</v>
          </cell>
          <cell r="L65">
            <v>4127.46</v>
          </cell>
          <cell r="M65">
            <v>4127.46</v>
          </cell>
          <cell r="N65">
            <v>4127.46</v>
          </cell>
          <cell r="O65">
            <v>4127.46</v>
          </cell>
        </row>
        <row r="66">
          <cell r="B66">
            <v>1485</v>
          </cell>
          <cell r="C66">
            <v>85225.02</v>
          </cell>
          <cell r="D66">
            <v>85225.02</v>
          </cell>
          <cell r="E66">
            <v>85225.02</v>
          </cell>
          <cell r="F66">
            <v>85225.02</v>
          </cell>
          <cell r="G66">
            <v>85225.02</v>
          </cell>
          <cell r="H66">
            <v>85225.02</v>
          </cell>
          <cell r="I66">
            <v>85225.02</v>
          </cell>
          <cell r="J66">
            <v>85225.02</v>
          </cell>
          <cell r="K66">
            <v>85337.02</v>
          </cell>
          <cell r="L66">
            <v>85337.02</v>
          </cell>
          <cell r="M66">
            <v>85337.02</v>
          </cell>
          <cell r="N66">
            <v>85337.02</v>
          </cell>
          <cell r="O66">
            <v>85337.02</v>
          </cell>
        </row>
        <row r="67">
          <cell r="B67">
            <v>1490</v>
          </cell>
          <cell r="C67">
            <v>87901.42</v>
          </cell>
          <cell r="D67">
            <v>87901.42</v>
          </cell>
          <cell r="E67">
            <v>87901.42</v>
          </cell>
          <cell r="F67">
            <v>87901.42</v>
          </cell>
          <cell r="G67">
            <v>87901.42</v>
          </cell>
          <cell r="H67">
            <v>87901.42</v>
          </cell>
          <cell r="I67">
            <v>87901.42</v>
          </cell>
          <cell r="J67">
            <v>87901.42</v>
          </cell>
          <cell r="K67">
            <v>88301.42</v>
          </cell>
          <cell r="L67">
            <v>88301.42</v>
          </cell>
          <cell r="M67">
            <v>88301.42</v>
          </cell>
          <cell r="N67">
            <v>88301.42</v>
          </cell>
          <cell r="O67">
            <v>88301.42</v>
          </cell>
        </row>
        <row r="68">
          <cell r="B68">
            <v>1525</v>
          </cell>
          <cell r="C68">
            <v>57633.64</v>
          </cell>
          <cell r="D68">
            <v>57633.64</v>
          </cell>
          <cell r="E68">
            <v>57633.64</v>
          </cell>
          <cell r="F68">
            <v>57633.64</v>
          </cell>
          <cell r="G68">
            <v>57633.64</v>
          </cell>
          <cell r="H68">
            <v>57633.64</v>
          </cell>
          <cell r="I68">
            <v>57633.64</v>
          </cell>
          <cell r="J68">
            <v>57633.64</v>
          </cell>
          <cell r="K68">
            <v>57723.64</v>
          </cell>
          <cell r="L68">
            <v>57723.64</v>
          </cell>
          <cell r="M68">
            <v>57723.64</v>
          </cell>
          <cell r="N68">
            <v>57723.64</v>
          </cell>
          <cell r="O68">
            <v>57723.64</v>
          </cell>
        </row>
        <row r="69">
          <cell r="B69">
            <v>1530</v>
          </cell>
          <cell r="C69">
            <v>23775.01</v>
          </cell>
          <cell r="D69">
            <v>23775.01</v>
          </cell>
          <cell r="E69">
            <v>23775.01</v>
          </cell>
          <cell r="F69">
            <v>23775.01</v>
          </cell>
          <cell r="G69">
            <v>23775.01</v>
          </cell>
          <cell r="H69">
            <v>23775.01</v>
          </cell>
          <cell r="I69">
            <v>23775.01</v>
          </cell>
          <cell r="J69">
            <v>23775.01</v>
          </cell>
          <cell r="K69">
            <v>18660.009999999998</v>
          </cell>
          <cell r="L69">
            <v>18660.009999999998</v>
          </cell>
          <cell r="M69">
            <v>18660.009999999998</v>
          </cell>
          <cell r="N69">
            <v>18660.009999999998</v>
          </cell>
          <cell r="O69">
            <v>18660.009999999998</v>
          </cell>
        </row>
        <row r="70">
          <cell r="B70">
            <v>1535</v>
          </cell>
          <cell r="C70">
            <v>15629.52</v>
          </cell>
          <cell r="D70">
            <v>15629.52</v>
          </cell>
          <cell r="E70">
            <v>15629.52</v>
          </cell>
          <cell r="F70">
            <v>15629.52</v>
          </cell>
          <cell r="G70">
            <v>15629.52</v>
          </cell>
          <cell r="H70">
            <v>15629.52</v>
          </cell>
          <cell r="I70">
            <v>15629.52</v>
          </cell>
          <cell r="J70">
            <v>15629.52</v>
          </cell>
          <cell r="K70">
            <v>19698.52</v>
          </cell>
          <cell r="L70">
            <v>20128.52</v>
          </cell>
          <cell r="M70">
            <v>20128.52</v>
          </cell>
          <cell r="N70">
            <v>20128.52</v>
          </cell>
          <cell r="O70">
            <v>20128.52</v>
          </cell>
        </row>
        <row r="71">
          <cell r="B71">
            <v>1540</v>
          </cell>
          <cell r="C71">
            <v>11168505.52</v>
          </cell>
          <cell r="D71">
            <v>11168787.689999999</v>
          </cell>
          <cell r="E71">
            <v>11168949.289999999</v>
          </cell>
          <cell r="F71">
            <v>11169009.890000001</v>
          </cell>
          <cell r="G71">
            <v>11169009.890000001</v>
          </cell>
          <cell r="H71">
            <v>11169009.890000001</v>
          </cell>
          <cell r="I71">
            <v>11169050.18</v>
          </cell>
          <cell r="J71">
            <v>11169050.18</v>
          </cell>
          <cell r="K71">
            <v>11131797.470000001</v>
          </cell>
          <cell r="L71">
            <v>11131878.050000001</v>
          </cell>
          <cell r="M71">
            <v>11131958.630000001</v>
          </cell>
          <cell r="N71">
            <v>11132019.07</v>
          </cell>
          <cell r="O71">
            <v>11132019.07</v>
          </cell>
        </row>
        <row r="72">
          <cell r="B72">
            <v>1555</v>
          </cell>
          <cell r="C72">
            <v>964442.5</v>
          </cell>
          <cell r="D72">
            <v>963641.69</v>
          </cell>
          <cell r="E72">
            <v>963219.54</v>
          </cell>
          <cell r="F72">
            <v>1023526.59</v>
          </cell>
          <cell r="G72">
            <v>1013968.15</v>
          </cell>
          <cell r="H72">
            <v>1012924.31</v>
          </cell>
          <cell r="I72">
            <v>1015421.08</v>
          </cell>
          <cell r="J72">
            <v>987226.37</v>
          </cell>
          <cell r="K72">
            <v>985069.25</v>
          </cell>
          <cell r="L72">
            <v>997527.41</v>
          </cell>
          <cell r="M72">
            <v>997042.75</v>
          </cell>
          <cell r="N72">
            <v>997113.66</v>
          </cell>
          <cell r="O72">
            <v>997517.29</v>
          </cell>
        </row>
        <row r="73">
          <cell r="B73">
            <v>1580</v>
          </cell>
          <cell r="C73">
            <v>92458.28</v>
          </cell>
          <cell r="D73">
            <v>92407.59</v>
          </cell>
          <cell r="E73">
            <v>91575.23</v>
          </cell>
          <cell r="F73">
            <v>91430.66</v>
          </cell>
          <cell r="G73">
            <v>91710.28</v>
          </cell>
          <cell r="H73">
            <v>91640.09</v>
          </cell>
          <cell r="I73">
            <v>91701.41</v>
          </cell>
          <cell r="J73">
            <v>91602.28</v>
          </cell>
          <cell r="K73">
            <v>91574.17</v>
          </cell>
          <cell r="L73">
            <v>90827.02</v>
          </cell>
          <cell r="M73">
            <v>90801.59</v>
          </cell>
          <cell r="N73">
            <v>90809.42</v>
          </cell>
          <cell r="O73">
            <v>90805.05</v>
          </cell>
        </row>
        <row r="74">
          <cell r="B74">
            <v>1585</v>
          </cell>
          <cell r="C74">
            <v>405889.26</v>
          </cell>
          <cell r="D74">
            <v>403874.42</v>
          </cell>
          <cell r="E74">
            <v>402639.8</v>
          </cell>
          <cell r="F74">
            <v>405120.21</v>
          </cell>
          <cell r="G74">
            <v>407854.98</v>
          </cell>
          <cell r="H74">
            <v>408351.19</v>
          </cell>
          <cell r="I74">
            <v>419710.56</v>
          </cell>
          <cell r="J74">
            <v>425018.03</v>
          </cell>
          <cell r="K74">
            <v>434492.5</v>
          </cell>
          <cell r="L74">
            <v>434522.53</v>
          </cell>
          <cell r="M74">
            <v>434501.72</v>
          </cell>
          <cell r="N74">
            <v>434831.15</v>
          </cell>
          <cell r="O74">
            <v>439838.05</v>
          </cell>
        </row>
        <row r="75">
          <cell r="B75">
            <v>1590</v>
          </cell>
          <cell r="C75">
            <v>1969995.31</v>
          </cell>
          <cell r="D75">
            <v>1968962.91</v>
          </cell>
          <cell r="E75">
            <v>1951344.4</v>
          </cell>
          <cell r="F75">
            <v>1949073.79</v>
          </cell>
          <cell r="G75">
            <v>1955532.16</v>
          </cell>
          <cell r="H75">
            <v>1954431.98</v>
          </cell>
          <cell r="I75">
            <v>1955905.03</v>
          </cell>
          <cell r="J75">
            <v>1953768.36</v>
          </cell>
          <cell r="K75">
            <v>1953764.64</v>
          </cell>
          <cell r="L75">
            <v>1938261.33</v>
          </cell>
          <cell r="M75">
            <v>1937752.75</v>
          </cell>
          <cell r="N75">
            <v>1937947.7</v>
          </cell>
          <cell r="O75">
            <v>1937788.79</v>
          </cell>
        </row>
        <row r="76">
          <cell r="B76">
            <v>1595</v>
          </cell>
          <cell r="C76">
            <v>50348.55</v>
          </cell>
          <cell r="D76">
            <v>50320.13</v>
          </cell>
          <cell r="E76">
            <v>49886.7</v>
          </cell>
          <cell r="F76">
            <v>49803.1</v>
          </cell>
          <cell r="G76">
            <v>49946.879999999997</v>
          </cell>
          <cell r="H76">
            <v>49907.96</v>
          </cell>
          <cell r="I76">
            <v>49939.23</v>
          </cell>
          <cell r="J76">
            <v>49872.04</v>
          </cell>
          <cell r="K76">
            <v>49856.7</v>
          </cell>
          <cell r="L76">
            <v>49469.21</v>
          </cell>
          <cell r="M76">
            <v>49454.77</v>
          </cell>
          <cell r="N76">
            <v>49458.559999999998</v>
          </cell>
          <cell r="O76">
            <v>49457.3</v>
          </cell>
        </row>
        <row r="77">
          <cell r="B77">
            <v>1640</v>
          </cell>
          <cell r="C77">
            <v>22362.799999999999</v>
          </cell>
          <cell r="D77">
            <v>22362.799999999999</v>
          </cell>
          <cell r="E77">
            <v>22362.799999999999</v>
          </cell>
          <cell r="F77">
            <v>22362.799999999999</v>
          </cell>
          <cell r="G77">
            <v>22362.799999999999</v>
          </cell>
          <cell r="H77">
            <v>22362.799999999999</v>
          </cell>
          <cell r="I77">
            <v>22362.799999999999</v>
          </cell>
          <cell r="J77">
            <v>22362.799999999999</v>
          </cell>
          <cell r="K77">
            <v>22362.799999999999</v>
          </cell>
          <cell r="L77">
            <v>22362.799999999999</v>
          </cell>
          <cell r="M77">
            <v>22362.799999999999</v>
          </cell>
          <cell r="N77">
            <v>22362.799999999999</v>
          </cell>
          <cell r="O77">
            <v>22362.799999999999</v>
          </cell>
        </row>
        <row r="78">
          <cell r="B78">
            <v>1665</v>
          </cell>
          <cell r="C78">
            <v>118317.89999999997</v>
          </cell>
          <cell r="D78">
            <v>118317.89999999998</v>
          </cell>
          <cell r="E78">
            <v>118317.89999999998</v>
          </cell>
          <cell r="F78">
            <v>118317.9</v>
          </cell>
          <cell r="G78">
            <v>118317.89999999998</v>
          </cell>
          <cell r="H78">
            <v>118407.89999999998</v>
          </cell>
          <cell r="I78">
            <v>118407.89999999998</v>
          </cell>
          <cell r="J78">
            <v>118407.89999999998</v>
          </cell>
          <cell r="K78">
            <v>118407.89999999998</v>
          </cell>
          <cell r="L78">
            <v>118407.89999999998</v>
          </cell>
          <cell r="M78">
            <v>118407.89999999998</v>
          </cell>
          <cell r="N78">
            <v>118407.89999999998</v>
          </cell>
          <cell r="O78">
            <v>118407.89999999998</v>
          </cell>
        </row>
        <row r="79">
          <cell r="B79">
            <v>1666</v>
          </cell>
          <cell r="C79">
            <v>397802.36000000004</v>
          </cell>
          <cell r="D79">
            <v>397802.36000000004</v>
          </cell>
          <cell r="E79">
            <v>397802.36000000004</v>
          </cell>
          <cell r="F79">
            <v>397802.36000000004</v>
          </cell>
          <cell r="G79">
            <v>397802.36000000004</v>
          </cell>
          <cell r="H79">
            <v>397803.04000000004</v>
          </cell>
          <cell r="I79">
            <v>397803.72000000003</v>
          </cell>
          <cell r="J79">
            <v>397804.40000000008</v>
          </cell>
          <cell r="K79">
            <v>397805.08</v>
          </cell>
          <cell r="L79">
            <v>397805.76000000007</v>
          </cell>
          <cell r="M79">
            <v>397806.44</v>
          </cell>
          <cell r="N79">
            <v>397878.91000000003</v>
          </cell>
          <cell r="O79">
            <v>397951.38000000006</v>
          </cell>
        </row>
        <row r="80">
          <cell r="B80">
            <v>1667</v>
          </cell>
          <cell r="C80">
            <v>18318.54</v>
          </cell>
          <cell r="D80">
            <v>18318.54</v>
          </cell>
          <cell r="E80">
            <v>18318.54</v>
          </cell>
          <cell r="F80">
            <v>18318.54</v>
          </cell>
          <cell r="G80">
            <v>18318.54</v>
          </cell>
          <cell r="H80">
            <v>18318.54</v>
          </cell>
          <cell r="I80">
            <v>18318.54</v>
          </cell>
          <cell r="J80">
            <v>18318.54</v>
          </cell>
          <cell r="K80">
            <v>18318.54</v>
          </cell>
          <cell r="L80">
            <v>18318.54</v>
          </cell>
          <cell r="M80">
            <v>18318.54</v>
          </cell>
          <cell r="N80">
            <v>27858.54</v>
          </cell>
          <cell r="O80">
            <v>27858.54</v>
          </cell>
        </row>
        <row r="81">
          <cell r="B81">
            <v>1668</v>
          </cell>
          <cell r="C81">
            <v>2052621.6600000001</v>
          </cell>
          <cell r="D81">
            <v>2052621.6600000001</v>
          </cell>
          <cell r="E81">
            <v>2052621.6600000001</v>
          </cell>
          <cell r="F81">
            <v>2052621.6600000001</v>
          </cell>
          <cell r="G81">
            <v>2052621.6600000001</v>
          </cell>
          <cell r="H81">
            <v>2052621.6600000001</v>
          </cell>
          <cell r="I81">
            <v>2052621.6600000001</v>
          </cell>
          <cell r="J81">
            <v>2052621.6600000001</v>
          </cell>
          <cell r="K81">
            <v>2052621.6600000001</v>
          </cell>
          <cell r="L81">
            <v>2052621.6600000001</v>
          </cell>
          <cell r="M81">
            <v>2052621.6600000001</v>
          </cell>
          <cell r="N81">
            <v>2052621.6600000001</v>
          </cell>
          <cell r="O81">
            <v>2052621.6600000001</v>
          </cell>
        </row>
        <row r="82">
          <cell r="B82">
            <v>1669</v>
          </cell>
          <cell r="C82">
            <v>60717.960000000006</v>
          </cell>
          <cell r="D82">
            <v>65717.960000000006</v>
          </cell>
          <cell r="E82">
            <v>65717.960000000006</v>
          </cell>
          <cell r="F82">
            <v>82296.260000000009</v>
          </cell>
          <cell r="G82">
            <v>82296.260000000009</v>
          </cell>
          <cell r="H82">
            <v>82296.260000000009</v>
          </cell>
          <cell r="I82">
            <v>75589.59</v>
          </cell>
          <cell r="J82">
            <v>75589.59</v>
          </cell>
          <cell r="K82">
            <v>75589.59</v>
          </cell>
          <cell r="L82">
            <v>75589.59</v>
          </cell>
          <cell r="M82">
            <v>75589.59</v>
          </cell>
          <cell r="N82">
            <v>75589.59</v>
          </cell>
          <cell r="O82">
            <v>82296.260000000009</v>
          </cell>
        </row>
        <row r="83">
          <cell r="B83">
            <v>1670</v>
          </cell>
          <cell r="C83">
            <v>1486.32</v>
          </cell>
          <cell r="D83">
            <v>1486.32</v>
          </cell>
          <cell r="E83">
            <v>1486.32</v>
          </cell>
          <cell r="F83">
            <v>1486.32</v>
          </cell>
          <cell r="G83">
            <v>1486.32</v>
          </cell>
          <cell r="H83">
            <v>1486.32</v>
          </cell>
          <cell r="I83">
            <v>1486.32</v>
          </cell>
          <cell r="J83">
            <v>1486.32</v>
          </cell>
          <cell r="K83">
            <v>1486.32</v>
          </cell>
          <cell r="L83">
            <v>1486.32</v>
          </cell>
          <cell r="M83">
            <v>1486.32</v>
          </cell>
          <cell r="N83">
            <v>1486.32</v>
          </cell>
          <cell r="O83">
            <v>1486.32</v>
          </cell>
        </row>
        <row r="84">
          <cell r="B84">
            <v>1671</v>
          </cell>
          <cell r="C84">
            <v>1388638.7</v>
          </cell>
          <cell r="D84">
            <v>1388638.7</v>
          </cell>
          <cell r="E84">
            <v>1388638.7</v>
          </cell>
          <cell r="F84">
            <v>1388638.7</v>
          </cell>
          <cell r="G84">
            <v>1388638.7</v>
          </cell>
          <cell r="H84">
            <v>1388638.7</v>
          </cell>
          <cell r="I84">
            <v>1388638.7</v>
          </cell>
          <cell r="J84">
            <v>1388638.7</v>
          </cell>
          <cell r="K84">
            <v>1388638.7</v>
          </cell>
          <cell r="L84">
            <v>1388638.7</v>
          </cell>
          <cell r="M84">
            <v>1388638.7</v>
          </cell>
          <cell r="N84">
            <v>1388638.7</v>
          </cell>
          <cell r="O84">
            <v>1388638.7</v>
          </cell>
        </row>
        <row r="85">
          <cell r="B85">
            <v>1672</v>
          </cell>
          <cell r="C85">
            <v>165000</v>
          </cell>
          <cell r="D85">
            <v>165000</v>
          </cell>
          <cell r="E85">
            <v>165000</v>
          </cell>
          <cell r="F85">
            <v>165000</v>
          </cell>
          <cell r="G85">
            <v>165000</v>
          </cell>
          <cell r="H85">
            <v>165000</v>
          </cell>
          <cell r="I85">
            <v>165000</v>
          </cell>
          <cell r="J85">
            <v>165000</v>
          </cell>
          <cell r="K85">
            <v>165000</v>
          </cell>
          <cell r="L85">
            <v>165000</v>
          </cell>
          <cell r="M85">
            <v>165000</v>
          </cell>
          <cell r="N85">
            <v>165000</v>
          </cell>
          <cell r="O85">
            <v>165000</v>
          </cell>
        </row>
        <row r="86">
          <cell r="B86">
            <v>1699</v>
          </cell>
          <cell r="C86">
            <v>-4202903.4400000004</v>
          </cell>
          <cell r="D86">
            <v>-4202903.4400000004</v>
          </cell>
          <cell r="E86">
            <v>-4202903.4400000004</v>
          </cell>
          <cell r="F86">
            <v>-4202903.4400000004</v>
          </cell>
          <cell r="G86">
            <v>-4202903.4400000004</v>
          </cell>
          <cell r="H86">
            <v>-4202903.4400000004</v>
          </cell>
          <cell r="I86">
            <v>-4202903.4400000004</v>
          </cell>
          <cell r="J86">
            <v>-4202903.4400000004</v>
          </cell>
          <cell r="K86">
            <v>-4202903.4400000004</v>
          </cell>
          <cell r="L86">
            <v>-4202903.4400000004</v>
          </cell>
          <cell r="M86">
            <v>-4202903.4400000004</v>
          </cell>
          <cell r="N86">
            <v>-4202903.4400000004</v>
          </cell>
          <cell r="O86">
            <v>-4202903.4400000004</v>
          </cell>
        </row>
        <row r="87">
          <cell r="B87">
            <v>1705</v>
          </cell>
          <cell r="C87">
            <v>113984.59999999998</v>
          </cell>
          <cell r="D87">
            <v>117733.62999999998</v>
          </cell>
          <cell r="E87">
            <v>127027.60999999999</v>
          </cell>
          <cell r="F87">
            <v>137289.21</v>
          </cell>
          <cell r="G87">
            <v>143867.58999999997</v>
          </cell>
          <cell r="H87">
            <v>151048.62999999998</v>
          </cell>
          <cell r="I87">
            <v>158683.59999999998</v>
          </cell>
          <cell r="J87">
            <v>164445.06999999998</v>
          </cell>
          <cell r="K87">
            <v>172029.00999999998</v>
          </cell>
          <cell r="L87">
            <v>180107.15999999997</v>
          </cell>
          <cell r="M87">
            <v>184870.79999999996</v>
          </cell>
          <cell r="N87">
            <v>188718.49999999997</v>
          </cell>
          <cell r="O87">
            <v>192102.86</v>
          </cell>
        </row>
        <row r="88">
          <cell r="B88">
            <v>1706</v>
          </cell>
          <cell r="C88">
            <v>290645.37000000011</v>
          </cell>
          <cell r="D88">
            <v>301088.43000000011</v>
          </cell>
          <cell r="E88">
            <v>316776.66000000015</v>
          </cell>
          <cell r="F88">
            <v>333642.66000000003</v>
          </cell>
          <cell r="G88">
            <v>350479.2900000001</v>
          </cell>
          <cell r="H88">
            <v>367369.95000000013</v>
          </cell>
          <cell r="I88">
            <v>385458.02000000008</v>
          </cell>
          <cell r="J88">
            <v>404252.57000000012</v>
          </cell>
          <cell r="K88">
            <v>423115.4800000001</v>
          </cell>
          <cell r="L88">
            <v>442039.1700000001</v>
          </cell>
          <cell r="M88">
            <v>461266.44000000012</v>
          </cell>
          <cell r="N88">
            <v>480262.0400000001</v>
          </cell>
          <cell r="O88">
            <v>480262.0400000001</v>
          </cell>
        </row>
        <row r="89">
          <cell r="B89">
            <v>1707</v>
          </cell>
          <cell r="C89">
            <v>522301.27</v>
          </cell>
          <cell r="D89">
            <v>525675.80000000005</v>
          </cell>
          <cell r="E89">
            <v>529827.9</v>
          </cell>
          <cell r="F89">
            <v>536827.89999999991</v>
          </cell>
          <cell r="G89">
            <v>541992.48</v>
          </cell>
          <cell r="H89">
            <v>541992.48</v>
          </cell>
          <cell r="I89">
            <v>541992.48</v>
          </cell>
          <cell r="J89">
            <v>543392.48</v>
          </cell>
          <cell r="K89">
            <v>544892.48</v>
          </cell>
          <cell r="L89">
            <v>544892.48</v>
          </cell>
          <cell r="M89">
            <v>546470.28</v>
          </cell>
          <cell r="N89">
            <v>546470.28</v>
          </cell>
          <cell r="O89">
            <v>546470.28</v>
          </cell>
        </row>
        <row r="90">
          <cell r="B90">
            <v>1708</v>
          </cell>
          <cell r="C90">
            <v>794219.38</v>
          </cell>
          <cell r="D90">
            <v>794219.38</v>
          </cell>
          <cell r="E90">
            <v>794219.38</v>
          </cell>
          <cell r="F90">
            <v>794219.38</v>
          </cell>
          <cell r="G90">
            <v>794219.38</v>
          </cell>
          <cell r="H90">
            <v>794219.38</v>
          </cell>
          <cell r="I90">
            <v>794219.38</v>
          </cell>
          <cell r="J90">
            <v>794219.38</v>
          </cell>
          <cell r="K90">
            <v>794219.38</v>
          </cell>
          <cell r="L90">
            <v>794219.38</v>
          </cell>
          <cell r="M90">
            <v>794219.38</v>
          </cell>
          <cell r="N90">
            <v>794219.38</v>
          </cell>
          <cell r="O90">
            <v>794219.38</v>
          </cell>
        </row>
        <row r="91">
          <cell r="B91">
            <v>1709</v>
          </cell>
          <cell r="C91">
            <v>888217.04</v>
          </cell>
          <cell r="D91">
            <v>888217.04</v>
          </cell>
          <cell r="E91">
            <v>888217.04</v>
          </cell>
          <cell r="F91">
            <v>888217.04</v>
          </cell>
          <cell r="G91">
            <v>888217.04</v>
          </cell>
          <cell r="H91">
            <v>888217.04</v>
          </cell>
          <cell r="I91">
            <v>888217.04</v>
          </cell>
          <cell r="J91">
            <v>888217.04</v>
          </cell>
          <cell r="K91">
            <v>888217.04</v>
          </cell>
          <cell r="L91">
            <v>888217.04</v>
          </cell>
          <cell r="M91">
            <v>888217.04</v>
          </cell>
          <cell r="N91">
            <v>888217.04</v>
          </cell>
          <cell r="O91">
            <v>888217.04</v>
          </cell>
        </row>
        <row r="92">
          <cell r="B92">
            <v>1710</v>
          </cell>
          <cell r="C92">
            <v>-122895.58</v>
          </cell>
          <cell r="D92">
            <v>-122895.58</v>
          </cell>
          <cell r="E92">
            <v>-122895.58</v>
          </cell>
          <cell r="F92">
            <v>-122895.58</v>
          </cell>
          <cell r="G92">
            <v>-122895.58</v>
          </cell>
          <cell r="H92">
            <v>-122895.58</v>
          </cell>
          <cell r="I92">
            <v>-122895.58</v>
          </cell>
          <cell r="J92">
            <v>-122895.58</v>
          </cell>
          <cell r="K92">
            <v>-122895.58</v>
          </cell>
          <cell r="L92">
            <v>-122895.58</v>
          </cell>
          <cell r="M92">
            <v>-122895.58</v>
          </cell>
          <cell r="N92">
            <v>-122895.58</v>
          </cell>
          <cell r="O92">
            <v>-122895.58</v>
          </cell>
        </row>
        <row r="93">
          <cell r="B93">
            <v>1711</v>
          </cell>
          <cell r="C93">
            <v>73567.13</v>
          </cell>
          <cell r="D93">
            <v>102294.73</v>
          </cell>
          <cell r="E93">
            <v>189764.11</v>
          </cell>
          <cell r="F93">
            <v>210314.13</v>
          </cell>
          <cell r="G93">
            <v>210314.13</v>
          </cell>
          <cell r="H93">
            <v>210314.13</v>
          </cell>
          <cell r="I93">
            <v>227055</v>
          </cell>
          <cell r="J93">
            <v>227055</v>
          </cell>
          <cell r="K93">
            <v>227055</v>
          </cell>
          <cell r="L93">
            <v>227055</v>
          </cell>
          <cell r="M93">
            <v>227055</v>
          </cell>
          <cell r="N93">
            <v>227055</v>
          </cell>
          <cell r="O93">
            <v>227055</v>
          </cell>
        </row>
        <row r="94">
          <cell r="B94">
            <v>1713</v>
          </cell>
          <cell r="C94">
            <v>4162120.88</v>
          </cell>
          <cell r="D94">
            <v>4162120.88</v>
          </cell>
          <cell r="E94">
            <v>4162120.88</v>
          </cell>
          <cell r="F94">
            <v>4162120.88</v>
          </cell>
          <cell r="G94">
            <v>4162120.88</v>
          </cell>
          <cell r="H94">
            <v>4162120.88</v>
          </cell>
          <cell r="I94">
            <v>4162120.88</v>
          </cell>
          <cell r="J94">
            <v>4162120.88</v>
          </cell>
          <cell r="K94">
            <v>4162120.88</v>
          </cell>
          <cell r="L94">
            <v>4162120.88</v>
          </cell>
          <cell r="M94">
            <v>4162120.88</v>
          </cell>
          <cell r="N94">
            <v>4162120.88</v>
          </cell>
          <cell r="O94">
            <v>4162120.88</v>
          </cell>
        </row>
        <row r="95">
          <cell r="B95">
            <v>1715</v>
          </cell>
          <cell r="C95">
            <v>22525</v>
          </cell>
          <cell r="D95">
            <v>22525</v>
          </cell>
          <cell r="E95">
            <v>22525</v>
          </cell>
          <cell r="F95">
            <v>22525</v>
          </cell>
          <cell r="G95">
            <v>22525</v>
          </cell>
          <cell r="H95">
            <v>22525</v>
          </cell>
          <cell r="I95">
            <v>22525</v>
          </cell>
          <cell r="J95">
            <v>22525</v>
          </cell>
          <cell r="K95">
            <v>22525</v>
          </cell>
          <cell r="L95">
            <v>22525</v>
          </cell>
          <cell r="M95">
            <v>22525</v>
          </cell>
          <cell r="N95">
            <v>22525</v>
          </cell>
          <cell r="O95">
            <v>22525</v>
          </cell>
        </row>
        <row r="96">
          <cell r="B96">
            <v>1718</v>
          </cell>
          <cell r="M96">
            <v>34000</v>
          </cell>
          <cell r="N96">
            <v>81290</v>
          </cell>
          <cell r="O96">
            <v>81290</v>
          </cell>
        </row>
        <row r="97">
          <cell r="B97">
            <v>1722</v>
          </cell>
          <cell r="C97">
            <v>927686.7</v>
          </cell>
          <cell r="D97">
            <v>1154126.7</v>
          </cell>
          <cell r="E97">
            <v>1750244.85</v>
          </cell>
          <cell r="F97">
            <v>1852369.85</v>
          </cell>
          <cell r="G97">
            <v>1877544.85</v>
          </cell>
          <cell r="H97">
            <v>1877544.85</v>
          </cell>
          <cell r="I97">
            <v>2019000</v>
          </cell>
          <cell r="J97">
            <v>2064900</v>
          </cell>
          <cell r="K97">
            <v>2064900</v>
          </cell>
          <cell r="L97">
            <v>2064900</v>
          </cell>
          <cell r="M97">
            <v>2064900</v>
          </cell>
          <cell r="N97">
            <v>2064900</v>
          </cell>
          <cell r="O97">
            <v>2081088</v>
          </cell>
        </row>
        <row r="98">
          <cell r="B98">
            <v>1726</v>
          </cell>
          <cell r="C98">
            <v>16108.82</v>
          </cell>
          <cell r="D98">
            <v>16108.82</v>
          </cell>
          <cell r="E98">
            <v>16108.82</v>
          </cell>
          <cell r="F98">
            <v>16108.82</v>
          </cell>
          <cell r="G98">
            <v>16108.82</v>
          </cell>
          <cell r="H98">
            <v>16108.82</v>
          </cell>
          <cell r="I98">
            <v>16108.82</v>
          </cell>
          <cell r="J98">
            <v>16108.82</v>
          </cell>
          <cell r="K98">
            <v>16108.82</v>
          </cell>
          <cell r="L98">
            <v>16108.82</v>
          </cell>
          <cell r="M98">
            <v>16108.82</v>
          </cell>
          <cell r="N98">
            <v>16108.82</v>
          </cell>
          <cell r="O98">
            <v>16108.82</v>
          </cell>
        </row>
        <row r="99">
          <cell r="B99">
            <v>1732</v>
          </cell>
          <cell r="C99">
            <v>49032</v>
          </cell>
          <cell r="D99">
            <v>49032</v>
          </cell>
          <cell r="E99">
            <v>49032</v>
          </cell>
          <cell r="F99">
            <v>49032</v>
          </cell>
          <cell r="G99">
            <v>49032</v>
          </cell>
          <cell r="H99">
            <v>49032</v>
          </cell>
          <cell r="I99">
            <v>49032</v>
          </cell>
          <cell r="J99">
            <v>49032</v>
          </cell>
          <cell r="K99">
            <v>49032</v>
          </cell>
          <cell r="L99">
            <v>49032</v>
          </cell>
          <cell r="M99">
            <v>49032</v>
          </cell>
          <cell r="N99">
            <v>49032</v>
          </cell>
          <cell r="O99">
            <v>49032</v>
          </cell>
        </row>
        <row r="100">
          <cell r="B100">
            <v>1739</v>
          </cell>
          <cell r="C100">
            <v>-6588387.4900000012</v>
          </cell>
          <cell r="D100">
            <v>-6588387.4900000012</v>
          </cell>
          <cell r="E100">
            <v>-6588387.4900000012</v>
          </cell>
          <cell r="F100">
            <v>-6588387.4900000002</v>
          </cell>
          <cell r="G100">
            <v>-6588387.4900000012</v>
          </cell>
          <cell r="H100">
            <v>-6588387.4900000012</v>
          </cell>
          <cell r="I100">
            <v>-6588387.4900000012</v>
          </cell>
          <cell r="J100">
            <v>-6588387.4900000012</v>
          </cell>
          <cell r="K100">
            <v>-6588387.4900000012</v>
          </cell>
          <cell r="L100">
            <v>-6588387.4900000012</v>
          </cell>
          <cell r="M100">
            <v>-6588387.4900000012</v>
          </cell>
          <cell r="N100">
            <v>-6670568.2400000012</v>
          </cell>
          <cell r="O100">
            <v>-9439174.0199999977</v>
          </cell>
        </row>
        <row r="101">
          <cell r="B101">
            <v>1745</v>
          </cell>
          <cell r="C101">
            <v>309.56</v>
          </cell>
          <cell r="D101">
            <v>309.35000000000002</v>
          </cell>
          <cell r="E101">
            <v>309.09000000000003</v>
          </cell>
          <cell r="F101">
            <v>468.87</v>
          </cell>
          <cell r="G101">
            <v>468.72</v>
          </cell>
          <cell r="H101">
            <v>174.54000000000002</v>
          </cell>
          <cell r="I101">
            <v>174.52</v>
          </cell>
          <cell r="J101">
            <v>19219.2</v>
          </cell>
          <cell r="K101">
            <v>19219.16</v>
          </cell>
          <cell r="L101">
            <v>32474.37</v>
          </cell>
          <cell r="M101">
            <v>174.32</v>
          </cell>
          <cell r="N101">
            <v>174.31</v>
          </cell>
          <cell r="O101">
            <v>174.35000000000002</v>
          </cell>
        </row>
        <row r="102">
          <cell r="B102">
            <v>1746</v>
          </cell>
          <cell r="C102">
            <v>432.43999999999994</v>
          </cell>
          <cell r="D102">
            <v>432.43999999999994</v>
          </cell>
          <cell r="E102">
            <v>432.43999999999994</v>
          </cell>
          <cell r="F102">
            <v>432.43999999999994</v>
          </cell>
          <cell r="G102">
            <v>432.43999999999994</v>
          </cell>
          <cell r="H102">
            <v>432.43999999999994</v>
          </cell>
          <cell r="I102">
            <v>432.43999999999994</v>
          </cell>
          <cell r="J102">
            <v>432.43999999999994</v>
          </cell>
          <cell r="K102">
            <v>432.43999999999994</v>
          </cell>
          <cell r="L102">
            <v>432.43999999999994</v>
          </cell>
          <cell r="M102">
            <v>432.43999999999994</v>
          </cell>
          <cell r="N102">
            <v>432.43999999999994</v>
          </cell>
          <cell r="O102">
            <v>432.43999999999994</v>
          </cell>
        </row>
        <row r="103">
          <cell r="B103">
            <v>1748</v>
          </cell>
          <cell r="C103">
            <v>10111.5</v>
          </cell>
          <cell r="D103">
            <v>10111.5</v>
          </cell>
          <cell r="E103">
            <v>10111.5</v>
          </cell>
          <cell r="F103">
            <v>10111.5</v>
          </cell>
          <cell r="G103">
            <v>10111.5</v>
          </cell>
          <cell r="H103">
            <v>10111.5</v>
          </cell>
          <cell r="I103">
            <v>10111.5</v>
          </cell>
          <cell r="J103">
            <v>10111.5</v>
          </cell>
          <cell r="K103">
            <v>10111.5</v>
          </cell>
          <cell r="L103">
            <v>10111.5</v>
          </cell>
          <cell r="M103">
            <v>10111.5</v>
          </cell>
          <cell r="N103">
            <v>10111.5</v>
          </cell>
          <cell r="O103">
            <v>10111.5</v>
          </cell>
        </row>
        <row r="104">
          <cell r="B104">
            <v>1752</v>
          </cell>
          <cell r="C104">
            <v>5869</v>
          </cell>
          <cell r="D104">
            <v>5869</v>
          </cell>
          <cell r="E104">
            <v>5869</v>
          </cell>
          <cell r="F104">
            <v>5869</v>
          </cell>
          <cell r="G104">
            <v>5869</v>
          </cell>
          <cell r="H104">
            <v>5869</v>
          </cell>
          <cell r="I104">
            <v>5869</v>
          </cell>
          <cell r="J104">
            <v>5869</v>
          </cell>
          <cell r="K104">
            <v>5869</v>
          </cell>
          <cell r="L104">
            <v>5869</v>
          </cell>
          <cell r="M104">
            <v>5869</v>
          </cell>
          <cell r="N104">
            <v>5869</v>
          </cell>
          <cell r="O104">
            <v>5869</v>
          </cell>
        </row>
        <row r="105">
          <cell r="B105">
            <v>1769</v>
          </cell>
          <cell r="C105">
            <v>-16480.78</v>
          </cell>
          <cell r="D105">
            <v>-16480.78</v>
          </cell>
          <cell r="E105">
            <v>-16480.78</v>
          </cell>
          <cell r="F105">
            <v>-16480.78</v>
          </cell>
          <cell r="G105">
            <v>-16480.78</v>
          </cell>
          <cell r="H105">
            <v>-16480.78</v>
          </cell>
          <cell r="I105">
            <v>-16480.78</v>
          </cell>
          <cell r="J105">
            <v>-16480.78</v>
          </cell>
          <cell r="K105">
            <v>-16480.78</v>
          </cell>
          <cell r="L105">
            <v>-16480.78</v>
          </cell>
          <cell r="M105">
            <v>-16480.78</v>
          </cell>
          <cell r="N105">
            <v>-16480.78</v>
          </cell>
          <cell r="O105">
            <v>-16480.78</v>
          </cell>
        </row>
        <row r="106">
          <cell r="B106">
            <v>1775</v>
          </cell>
          <cell r="C106">
            <v>9955.5400000000009</v>
          </cell>
          <cell r="D106">
            <v>9955.5400000000009</v>
          </cell>
          <cell r="E106">
            <v>9955.5400000000009</v>
          </cell>
          <cell r="F106">
            <v>9955.5400000000009</v>
          </cell>
          <cell r="G106">
            <v>9955.5400000000009</v>
          </cell>
          <cell r="H106">
            <v>10166.41</v>
          </cell>
          <cell r="I106">
            <v>12462.94</v>
          </cell>
          <cell r="J106">
            <v>13953.67</v>
          </cell>
          <cell r="K106">
            <v>14719.18</v>
          </cell>
          <cell r="L106">
            <v>16048.75</v>
          </cell>
          <cell r="M106">
            <v>16048.75</v>
          </cell>
          <cell r="N106">
            <v>16048.75</v>
          </cell>
          <cell r="O106">
            <v>16048.75</v>
          </cell>
        </row>
        <row r="107">
          <cell r="B107">
            <v>1776</v>
          </cell>
          <cell r="C107">
            <v>1761.88</v>
          </cell>
          <cell r="D107">
            <v>1761.88</v>
          </cell>
          <cell r="E107">
            <v>1761.88</v>
          </cell>
          <cell r="F107">
            <v>1761.88</v>
          </cell>
          <cell r="G107">
            <v>1761.88</v>
          </cell>
          <cell r="H107">
            <v>1763.47</v>
          </cell>
          <cell r="I107">
            <v>1893.67</v>
          </cell>
          <cell r="J107">
            <v>2092.17</v>
          </cell>
          <cell r="K107">
            <v>2470.38</v>
          </cell>
          <cell r="L107">
            <v>2980.95</v>
          </cell>
          <cell r="M107">
            <v>3801.88</v>
          </cell>
          <cell r="N107">
            <v>4622.8099999999995</v>
          </cell>
          <cell r="O107">
            <v>5613.39</v>
          </cell>
        </row>
        <row r="108">
          <cell r="B108">
            <v>1780</v>
          </cell>
          <cell r="C108">
            <v>137740</v>
          </cell>
          <cell r="D108">
            <v>137740</v>
          </cell>
          <cell r="E108">
            <v>137740</v>
          </cell>
          <cell r="F108">
            <v>137740</v>
          </cell>
          <cell r="G108">
            <v>137740</v>
          </cell>
          <cell r="H108">
            <v>137740</v>
          </cell>
          <cell r="I108">
            <v>137740</v>
          </cell>
          <cell r="J108">
            <v>137740</v>
          </cell>
          <cell r="K108">
            <v>137740</v>
          </cell>
          <cell r="L108">
            <v>137740</v>
          </cell>
          <cell r="M108">
            <v>137740</v>
          </cell>
          <cell r="N108">
            <v>137740</v>
          </cell>
          <cell r="O108">
            <v>137740</v>
          </cell>
        </row>
        <row r="109">
          <cell r="B109">
            <v>1782</v>
          </cell>
          <cell r="C109">
            <v>10400</v>
          </cell>
          <cell r="D109">
            <v>10400</v>
          </cell>
          <cell r="E109">
            <v>10400</v>
          </cell>
          <cell r="F109">
            <v>10400</v>
          </cell>
          <cell r="G109">
            <v>10400</v>
          </cell>
          <cell r="H109">
            <v>10400</v>
          </cell>
          <cell r="I109">
            <v>10400</v>
          </cell>
          <cell r="J109">
            <v>10400</v>
          </cell>
          <cell r="K109">
            <v>10400</v>
          </cell>
          <cell r="L109">
            <v>10400</v>
          </cell>
          <cell r="M109">
            <v>10400</v>
          </cell>
          <cell r="N109">
            <v>10400</v>
          </cell>
          <cell r="O109">
            <v>10400</v>
          </cell>
        </row>
        <row r="110">
          <cell r="B110">
            <v>1783</v>
          </cell>
          <cell r="C110">
            <v>534677.30000000005</v>
          </cell>
          <cell r="D110">
            <v>534677.30000000005</v>
          </cell>
          <cell r="E110">
            <v>534677.30000000005</v>
          </cell>
          <cell r="F110">
            <v>534677.30000000005</v>
          </cell>
          <cell r="G110">
            <v>534677.30000000005</v>
          </cell>
          <cell r="H110">
            <v>534677.30000000005</v>
          </cell>
          <cell r="I110">
            <v>534677.30000000005</v>
          </cell>
          <cell r="J110">
            <v>534677.30000000005</v>
          </cell>
          <cell r="K110">
            <v>534677.30000000005</v>
          </cell>
          <cell r="L110">
            <v>534677.30000000005</v>
          </cell>
          <cell r="M110">
            <v>534677.30000000005</v>
          </cell>
          <cell r="N110">
            <v>534677.30000000005</v>
          </cell>
          <cell r="O110">
            <v>534677.30000000005</v>
          </cell>
        </row>
        <row r="111">
          <cell r="B111">
            <v>1784</v>
          </cell>
          <cell r="C111">
            <v>73731.16</v>
          </cell>
          <cell r="D111">
            <v>73731.16</v>
          </cell>
          <cell r="E111">
            <v>73731.16</v>
          </cell>
          <cell r="F111">
            <v>73731.16</v>
          </cell>
          <cell r="G111">
            <v>73731.16</v>
          </cell>
          <cell r="H111">
            <v>73731.16</v>
          </cell>
          <cell r="I111">
            <v>88526.260000000009</v>
          </cell>
          <cell r="J111">
            <v>96112.06</v>
          </cell>
          <cell r="K111">
            <v>119228.12</v>
          </cell>
          <cell r="L111">
            <v>135487.38</v>
          </cell>
          <cell r="M111">
            <v>176731.38</v>
          </cell>
          <cell r="N111">
            <v>176731.38</v>
          </cell>
          <cell r="O111">
            <v>210543.4</v>
          </cell>
        </row>
        <row r="112">
          <cell r="B112">
            <v>1799</v>
          </cell>
          <cell r="C112">
            <v>-768265.87999999989</v>
          </cell>
          <cell r="D112">
            <v>-768265.87999999989</v>
          </cell>
          <cell r="E112">
            <v>-768265.87999999989</v>
          </cell>
          <cell r="F112">
            <v>-768265.87999999989</v>
          </cell>
          <cell r="G112">
            <v>-768265.87999999989</v>
          </cell>
          <cell r="H112">
            <v>-768265.87999999989</v>
          </cell>
          <cell r="I112">
            <v>-768265.87999999989</v>
          </cell>
          <cell r="J112">
            <v>-768265.87999999989</v>
          </cell>
          <cell r="K112">
            <v>-768265.87999999989</v>
          </cell>
          <cell r="L112">
            <v>-768265.87999999989</v>
          </cell>
          <cell r="M112">
            <v>-768265.87999999989</v>
          </cell>
          <cell r="N112">
            <v>-768265.87999999989</v>
          </cell>
          <cell r="O112">
            <v>-768265.87999999989</v>
          </cell>
        </row>
        <row r="113">
          <cell r="B113">
            <v>1810</v>
          </cell>
          <cell r="K113">
            <v>45459</v>
          </cell>
          <cell r="L113">
            <v>45459</v>
          </cell>
          <cell r="M113">
            <v>45459</v>
          </cell>
          <cell r="N113">
            <v>45459</v>
          </cell>
          <cell r="O113">
            <v>45459</v>
          </cell>
        </row>
        <row r="114">
          <cell r="B114">
            <v>1840</v>
          </cell>
          <cell r="C114">
            <v>-43395.16</v>
          </cell>
          <cell r="D114">
            <v>-43701.42</v>
          </cell>
          <cell r="E114">
            <v>-44007.65</v>
          </cell>
          <cell r="F114">
            <v>-44313.58</v>
          </cell>
          <cell r="G114">
            <v>-44619.88</v>
          </cell>
          <cell r="H114">
            <v>-44926.11</v>
          </cell>
          <cell r="I114">
            <v>-45232.43</v>
          </cell>
          <cell r="J114">
            <v>-45538.7</v>
          </cell>
          <cell r="K114">
            <v>-45845.01</v>
          </cell>
          <cell r="L114">
            <v>-46151.31</v>
          </cell>
          <cell r="M114">
            <v>-46457.59</v>
          </cell>
          <cell r="N114">
            <v>-46763.92</v>
          </cell>
          <cell r="O114">
            <v>-47070.32</v>
          </cell>
        </row>
        <row r="115">
          <cell r="B115">
            <v>1845</v>
          </cell>
          <cell r="C115">
            <v>-50676.12</v>
          </cell>
          <cell r="D115">
            <v>-51286.81</v>
          </cell>
          <cell r="E115">
            <v>-51897.5</v>
          </cell>
          <cell r="F115">
            <v>-52508.19</v>
          </cell>
          <cell r="G115">
            <v>-53118.879999999997</v>
          </cell>
          <cell r="H115">
            <v>-53729.57</v>
          </cell>
          <cell r="I115">
            <v>-54340.26</v>
          </cell>
          <cell r="J115">
            <v>-54950.95</v>
          </cell>
          <cell r="K115">
            <v>-226594.64</v>
          </cell>
          <cell r="L115">
            <v>-227205.33</v>
          </cell>
          <cell r="M115">
            <v>-227816.02</v>
          </cell>
          <cell r="N115">
            <v>-228426.71</v>
          </cell>
          <cell r="O115">
            <v>-229037.4</v>
          </cell>
        </row>
        <row r="116">
          <cell r="B116">
            <v>1850</v>
          </cell>
          <cell r="C116">
            <v>-862093.56</v>
          </cell>
          <cell r="D116">
            <v>-869056.74</v>
          </cell>
          <cell r="E116">
            <v>-873235.86</v>
          </cell>
          <cell r="F116">
            <v>-880191.77</v>
          </cell>
          <cell r="G116">
            <v>-889617.28</v>
          </cell>
          <cell r="H116">
            <v>-896579.64</v>
          </cell>
          <cell r="I116">
            <v>-894887.72</v>
          </cell>
          <cell r="J116">
            <v>-901850.08</v>
          </cell>
          <cell r="K116">
            <v>-782024.44</v>
          </cell>
          <cell r="L116">
            <v>-788656.06</v>
          </cell>
          <cell r="M116">
            <v>-795287.68</v>
          </cell>
          <cell r="N116">
            <v>-801920.69</v>
          </cell>
          <cell r="O116">
            <v>-808556.54</v>
          </cell>
        </row>
        <row r="117">
          <cell r="B117">
            <v>1875</v>
          </cell>
          <cell r="C117">
            <v>-671566.87</v>
          </cell>
          <cell r="D117">
            <v>-673875.63</v>
          </cell>
          <cell r="E117">
            <v>-676184.39</v>
          </cell>
          <cell r="F117">
            <v>-678493.15</v>
          </cell>
          <cell r="G117">
            <v>-680801.91</v>
          </cell>
          <cell r="H117">
            <v>-683110.67</v>
          </cell>
          <cell r="I117">
            <v>-685419.43</v>
          </cell>
          <cell r="J117">
            <v>-687728.19</v>
          </cell>
          <cell r="K117">
            <v>-688056.95</v>
          </cell>
          <cell r="L117">
            <v>-690391.41</v>
          </cell>
          <cell r="M117">
            <v>-692725.87</v>
          </cell>
          <cell r="N117">
            <v>-695060.33</v>
          </cell>
          <cell r="O117">
            <v>-697394.79</v>
          </cell>
        </row>
        <row r="118">
          <cell r="B118">
            <v>1880</v>
          </cell>
          <cell r="C118">
            <v>-24484.03</v>
          </cell>
          <cell r="D118">
            <v>-24772.01</v>
          </cell>
          <cell r="E118">
            <v>-25059.99</v>
          </cell>
          <cell r="F118">
            <v>-25347.97</v>
          </cell>
          <cell r="G118">
            <v>-25635.95</v>
          </cell>
          <cell r="H118">
            <v>-25923.93</v>
          </cell>
          <cell r="I118">
            <v>-26211.91</v>
          </cell>
          <cell r="J118">
            <v>-26499.89</v>
          </cell>
          <cell r="K118">
            <v>-26787.87</v>
          </cell>
          <cell r="L118">
            <v>-27075.85</v>
          </cell>
          <cell r="M118">
            <v>-27363.83</v>
          </cell>
          <cell r="N118">
            <v>-27651.81</v>
          </cell>
          <cell r="O118">
            <v>-27939.79</v>
          </cell>
        </row>
        <row r="119">
          <cell r="B119">
            <v>1885</v>
          </cell>
          <cell r="C119">
            <v>-927.01</v>
          </cell>
          <cell r="D119">
            <v>-949.25</v>
          </cell>
          <cell r="E119">
            <v>-971.49</v>
          </cell>
          <cell r="F119">
            <v>-993.73</v>
          </cell>
          <cell r="G119">
            <v>-1015.97</v>
          </cell>
          <cell r="H119">
            <v>-1038.21</v>
          </cell>
          <cell r="I119">
            <v>-1060.45</v>
          </cell>
          <cell r="J119">
            <v>-1082.69</v>
          </cell>
          <cell r="K119">
            <v>-1104.93</v>
          </cell>
          <cell r="L119">
            <v>-1127.17</v>
          </cell>
          <cell r="M119">
            <v>-1149.4100000000001</v>
          </cell>
          <cell r="N119">
            <v>-1171.6500000000001</v>
          </cell>
          <cell r="O119">
            <v>-1193.8900000000001</v>
          </cell>
        </row>
        <row r="120">
          <cell r="B120">
            <v>1890</v>
          </cell>
          <cell r="C120">
            <v>-889.69</v>
          </cell>
          <cell r="D120">
            <v>-903.43</v>
          </cell>
          <cell r="E120">
            <v>-919.53</v>
          </cell>
          <cell r="F120">
            <v>-935.63</v>
          </cell>
          <cell r="G120">
            <v>-951.73</v>
          </cell>
          <cell r="H120">
            <v>-967.83</v>
          </cell>
          <cell r="I120">
            <v>-983.93</v>
          </cell>
          <cell r="J120">
            <v>-1000.03</v>
          </cell>
          <cell r="K120">
            <v>-3452.8</v>
          </cell>
          <cell r="L120">
            <v>-3550.36</v>
          </cell>
          <cell r="M120">
            <v>-3647.92</v>
          </cell>
          <cell r="N120">
            <v>-3745.48</v>
          </cell>
          <cell r="O120">
            <v>-3843.04</v>
          </cell>
        </row>
        <row r="121">
          <cell r="B121">
            <v>1895</v>
          </cell>
          <cell r="C121">
            <v>-12835.99</v>
          </cell>
          <cell r="D121">
            <v>-13360.04</v>
          </cell>
          <cell r="E121">
            <v>-13884.09</v>
          </cell>
          <cell r="F121">
            <v>-14408.14</v>
          </cell>
          <cell r="G121">
            <v>-14932.19</v>
          </cell>
          <cell r="H121">
            <v>-15456.24</v>
          </cell>
          <cell r="I121">
            <v>-16005.05</v>
          </cell>
          <cell r="J121">
            <v>-16553.86</v>
          </cell>
          <cell r="K121">
            <v>-17102.669999999998</v>
          </cell>
          <cell r="L121">
            <v>-17651.48</v>
          </cell>
          <cell r="M121">
            <v>-18217.54</v>
          </cell>
          <cell r="N121">
            <v>-18783.599999999999</v>
          </cell>
          <cell r="O121">
            <v>-19547.61</v>
          </cell>
        </row>
        <row r="122">
          <cell r="B122">
            <v>1900</v>
          </cell>
          <cell r="C122">
            <v>-2194603.6</v>
          </cell>
          <cell r="D122">
            <v>-2207940.7000000002</v>
          </cell>
          <cell r="E122">
            <v>-2221289.44</v>
          </cell>
          <cell r="F122">
            <v>-2234638.1800000002</v>
          </cell>
          <cell r="G122">
            <v>-2247991.29</v>
          </cell>
          <cell r="H122">
            <v>-2260699.4500000002</v>
          </cell>
          <cell r="I122">
            <v>-2274053.4</v>
          </cell>
          <cell r="J122">
            <v>-2287407.35</v>
          </cell>
          <cell r="K122">
            <v>-2279773.7999999998</v>
          </cell>
          <cell r="L122">
            <v>-2293169.86</v>
          </cell>
          <cell r="M122">
            <v>-2301020.08</v>
          </cell>
          <cell r="N122">
            <v>-2314441.7599999998</v>
          </cell>
          <cell r="O122">
            <v>-2327863.44</v>
          </cell>
        </row>
        <row r="123">
          <cell r="B123">
            <v>1905</v>
          </cell>
          <cell r="C123">
            <v>-18528.03</v>
          </cell>
          <cell r="D123">
            <v>-18803.849999999999</v>
          </cell>
          <cell r="E123">
            <v>-19079.669999999998</v>
          </cell>
          <cell r="F123">
            <v>-19355.490000000002</v>
          </cell>
          <cell r="G123">
            <v>-19631.310000000001</v>
          </cell>
          <cell r="H123">
            <v>-19907.13</v>
          </cell>
          <cell r="I123">
            <v>-20182.95</v>
          </cell>
          <cell r="J123">
            <v>-20458.77</v>
          </cell>
          <cell r="K123">
            <v>-20734.59</v>
          </cell>
          <cell r="L123">
            <v>-21010.41</v>
          </cell>
          <cell r="M123">
            <v>-21286.23</v>
          </cell>
          <cell r="N123">
            <v>-21562.05</v>
          </cell>
          <cell r="O123">
            <v>-21837.87</v>
          </cell>
        </row>
        <row r="124">
          <cell r="B124">
            <v>1910</v>
          </cell>
          <cell r="C124">
            <v>-163593.62</v>
          </cell>
          <cell r="D124">
            <v>-166120.73000000001</v>
          </cell>
          <cell r="E124">
            <v>-166605</v>
          </cell>
          <cell r="F124">
            <v>-169133.2</v>
          </cell>
          <cell r="G124">
            <v>-167601.45000000001</v>
          </cell>
          <cell r="H124">
            <v>-168893.3</v>
          </cell>
          <cell r="I124">
            <v>-171434.44</v>
          </cell>
          <cell r="J124">
            <v>-173982.18</v>
          </cell>
          <cell r="K124">
            <v>-169452.59</v>
          </cell>
          <cell r="L124">
            <v>-171975.05</v>
          </cell>
          <cell r="M124">
            <v>-174497.51</v>
          </cell>
          <cell r="N124">
            <v>-177019.97</v>
          </cell>
          <cell r="O124">
            <v>-179542.43</v>
          </cell>
        </row>
        <row r="125">
          <cell r="B125">
            <v>1915</v>
          </cell>
          <cell r="C125">
            <v>-841625.51</v>
          </cell>
          <cell r="D125">
            <v>-844026.11</v>
          </cell>
          <cell r="E125">
            <v>-846429.8</v>
          </cell>
          <cell r="F125">
            <v>-848833.49</v>
          </cell>
          <cell r="G125">
            <v>-851237.18</v>
          </cell>
          <cell r="H125">
            <v>-853640.87</v>
          </cell>
          <cell r="I125">
            <v>-856044.56</v>
          </cell>
          <cell r="J125">
            <v>-858448.25</v>
          </cell>
          <cell r="K125">
            <v>-860977.94</v>
          </cell>
          <cell r="L125">
            <v>-863381.63</v>
          </cell>
          <cell r="M125">
            <v>-865785.32</v>
          </cell>
          <cell r="N125">
            <v>-868189.01</v>
          </cell>
          <cell r="O125">
            <v>-870592.7</v>
          </cell>
        </row>
        <row r="126">
          <cell r="B126">
            <v>1920</v>
          </cell>
          <cell r="C126">
            <v>-4841639.95</v>
          </cell>
          <cell r="D126">
            <v>-4857676.24</v>
          </cell>
          <cell r="E126">
            <v>-4873728.97</v>
          </cell>
          <cell r="F126">
            <v>-4889799.8</v>
          </cell>
          <cell r="G126">
            <v>-4905884.3099999996</v>
          </cell>
          <cell r="H126">
            <v>-4921994.5199999996</v>
          </cell>
          <cell r="I126">
            <v>-4934506.71</v>
          </cell>
          <cell r="J126">
            <v>-4950652.9000000004</v>
          </cell>
          <cell r="K126">
            <v>-4965093.28</v>
          </cell>
          <cell r="L126">
            <v>-4981288.0199999996</v>
          </cell>
          <cell r="M126">
            <v>-4997497.76</v>
          </cell>
          <cell r="N126">
            <v>-5011313.42</v>
          </cell>
          <cell r="O126">
            <v>-5027317.96</v>
          </cell>
        </row>
        <row r="127">
          <cell r="B127">
            <v>1925</v>
          </cell>
          <cell r="C127">
            <v>-869090.56</v>
          </cell>
          <cell r="D127">
            <v>-872064.73</v>
          </cell>
          <cell r="E127">
            <v>-875303.62</v>
          </cell>
          <cell r="F127">
            <v>-877754.94</v>
          </cell>
          <cell r="G127">
            <v>-880592.5</v>
          </cell>
          <cell r="H127">
            <v>-883687.98</v>
          </cell>
          <cell r="I127">
            <v>-884889.07</v>
          </cell>
          <cell r="J127">
            <v>-884433.23</v>
          </cell>
          <cell r="K127">
            <v>-882184.67</v>
          </cell>
          <cell r="L127">
            <v>-885697.47</v>
          </cell>
          <cell r="M127">
            <v>-887342.8</v>
          </cell>
          <cell r="N127">
            <v>-890175.48</v>
          </cell>
          <cell r="O127">
            <v>-893531.62</v>
          </cell>
        </row>
        <row r="128">
          <cell r="B128">
            <v>1930</v>
          </cell>
          <cell r="C128">
            <v>-1460564.44</v>
          </cell>
          <cell r="D128">
            <v>-1462778.25</v>
          </cell>
          <cell r="E128">
            <v>-1465009.71</v>
          </cell>
          <cell r="F128">
            <v>-1467269.7</v>
          </cell>
          <cell r="G128">
            <v>-1474394.66</v>
          </cell>
          <cell r="H128">
            <v>-1481543.51</v>
          </cell>
          <cell r="I128">
            <v>-1488692.36</v>
          </cell>
          <cell r="J128">
            <v>-1495871.87</v>
          </cell>
          <cell r="K128">
            <v>-1383551.15</v>
          </cell>
          <cell r="L128">
            <v>-1390118.73</v>
          </cell>
          <cell r="M128">
            <v>-1396713.75</v>
          </cell>
          <cell r="N128">
            <v>-1403316.15</v>
          </cell>
          <cell r="O128">
            <v>-1409932.26</v>
          </cell>
        </row>
        <row r="129">
          <cell r="B129">
            <v>1935</v>
          </cell>
          <cell r="C129">
            <v>-112427.05</v>
          </cell>
          <cell r="D129">
            <v>-114259.78</v>
          </cell>
          <cell r="E129">
            <v>-116110.6</v>
          </cell>
          <cell r="F129">
            <v>-117980.11</v>
          </cell>
          <cell r="G129">
            <v>-119864.91</v>
          </cell>
          <cell r="H129">
            <v>-121754.07</v>
          </cell>
          <cell r="I129">
            <v>-123648.1</v>
          </cell>
          <cell r="J129">
            <v>-125544.48</v>
          </cell>
          <cell r="K129">
            <v>-127260.43</v>
          </cell>
          <cell r="L129">
            <v>-129185.52</v>
          </cell>
          <cell r="M129">
            <v>-131121.69</v>
          </cell>
          <cell r="N129">
            <v>-133064.41</v>
          </cell>
          <cell r="O129">
            <v>-135008.81</v>
          </cell>
        </row>
        <row r="130">
          <cell r="B130">
            <v>1940</v>
          </cell>
          <cell r="C130">
            <v>-462631.98</v>
          </cell>
          <cell r="D130">
            <v>-464071.59</v>
          </cell>
          <cell r="E130">
            <v>-462574.71</v>
          </cell>
          <cell r="F130">
            <v>-464022.12</v>
          </cell>
          <cell r="G130">
            <v>-465473.03</v>
          </cell>
          <cell r="H130">
            <v>-464228.7</v>
          </cell>
          <cell r="I130">
            <v>-465683.58</v>
          </cell>
          <cell r="J130">
            <v>-467138.46</v>
          </cell>
          <cell r="K130">
            <v>-468456.79</v>
          </cell>
          <cell r="L130">
            <v>-469919.09</v>
          </cell>
          <cell r="M130">
            <v>-471381.39</v>
          </cell>
          <cell r="N130">
            <v>-472844.13</v>
          </cell>
          <cell r="O130">
            <v>-474306.87</v>
          </cell>
        </row>
        <row r="131">
          <cell r="B131">
            <v>1945</v>
          </cell>
          <cell r="C131">
            <v>-414.34</v>
          </cell>
          <cell r="D131">
            <v>-467.41</v>
          </cell>
          <cell r="E131">
            <v>-523.25</v>
          </cell>
          <cell r="F131">
            <v>-579.09</v>
          </cell>
          <cell r="G131">
            <v>-634.92999999999995</v>
          </cell>
          <cell r="H131">
            <v>-690.77</v>
          </cell>
          <cell r="I131">
            <v>-746.61</v>
          </cell>
          <cell r="J131">
            <v>-802.45</v>
          </cell>
          <cell r="K131">
            <v>-892.29</v>
          </cell>
          <cell r="L131">
            <v>-949.27</v>
          </cell>
          <cell r="M131">
            <v>-1006.25</v>
          </cell>
          <cell r="N131">
            <v>-1063.23</v>
          </cell>
          <cell r="O131">
            <v>-1120.21</v>
          </cell>
        </row>
        <row r="132">
          <cell r="B132">
            <v>1960</v>
          </cell>
          <cell r="C132">
            <v>-978.62</v>
          </cell>
          <cell r="D132">
            <v>-991.33</v>
          </cell>
          <cell r="E132">
            <v>-1004.04</v>
          </cell>
          <cell r="F132">
            <v>-1016.75</v>
          </cell>
          <cell r="G132">
            <v>-1029.46</v>
          </cell>
          <cell r="H132">
            <v>-1042.17</v>
          </cell>
          <cell r="I132">
            <v>-1054.8800000000001</v>
          </cell>
          <cell r="J132">
            <v>-1067.5899999999999</v>
          </cell>
          <cell r="K132">
            <v>-1080.3</v>
          </cell>
          <cell r="L132">
            <v>-1093.01</v>
          </cell>
          <cell r="M132">
            <v>-1105.72</v>
          </cell>
          <cell r="N132">
            <v>-1118.43</v>
          </cell>
          <cell r="O132">
            <v>-1131.1400000000001</v>
          </cell>
        </row>
        <row r="133">
          <cell r="B133">
            <v>1965</v>
          </cell>
          <cell r="C133">
            <v>-1920.73</v>
          </cell>
          <cell r="D133">
            <v>-1937</v>
          </cell>
          <cell r="E133">
            <v>-1953.27</v>
          </cell>
          <cell r="F133">
            <v>-1969.54</v>
          </cell>
          <cell r="G133">
            <v>-1985.81</v>
          </cell>
          <cell r="H133">
            <v>-2002.08</v>
          </cell>
          <cell r="I133">
            <v>-1811.65</v>
          </cell>
          <cell r="J133">
            <v>-1827.92</v>
          </cell>
          <cell r="K133">
            <v>-1844.19</v>
          </cell>
          <cell r="L133">
            <v>-1860.46</v>
          </cell>
          <cell r="M133">
            <v>-1876.73</v>
          </cell>
          <cell r="N133">
            <v>-1893</v>
          </cell>
          <cell r="O133">
            <v>-1909.27</v>
          </cell>
        </row>
        <row r="134">
          <cell r="B134">
            <v>1970</v>
          </cell>
          <cell r="C134">
            <v>-233710.41</v>
          </cell>
          <cell r="D134">
            <v>-234498.69</v>
          </cell>
          <cell r="E134">
            <v>-234166.12</v>
          </cell>
          <cell r="F134">
            <v>-234538.42</v>
          </cell>
          <cell r="G134">
            <v>-235839.6</v>
          </cell>
          <cell r="H134">
            <v>-236575.56</v>
          </cell>
          <cell r="I134">
            <v>-237589.25</v>
          </cell>
          <cell r="J134">
            <v>-238291.66</v>
          </cell>
          <cell r="K134">
            <v>-239171.37</v>
          </cell>
          <cell r="L134">
            <v>-239010.53</v>
          </cell>
          <cell r="M134">
            <v>-239863.94</v>
          </cell>
          <cell r="N134">
            <v>-240812.98</v>
          </cell>
          <cell r="O134">
            <v>-241803.54</v>
          </cell>
        </row>
        <row r="135">
          <cell r="B135">
            <v>1975</v>
          </cell>
          <cell r="C135">
            <v>-230189.32</v>
          </cell>
          <cell r="D135">
            <v>-231047.94</v>
          </cell>
          <cell r="E135">
            <v>-231001.2</v>
          </cell>
          <cell r="F135">
            <v>-229679.29</v>
          </cell>
          <cell r="G135">
            <v>-230942.68</v>
          </cell>
          <cell r="H135">
            <v>-231772.86</v>
          </cell>
          <cell r="I135">
            <v>-232788.88</v>
          </cell>
          <cell r="J135">
            <v>-233579.39</v>
          </cell>
          <cell r="K135">
            <v>-232629.29</v>
          </cell>
          <cell r="L135">
            <v>-232714.1</v>
          </cell>
          <cell r="M135">
            <v>-233625.08</v>
          </cell>
          <cell r="N135">
            <v>-234598.32</v>
          </cell>
          <cell r="O135">
            <v>-235591.09</v>
          </cell>
        </row>
        <row r="136">
          <cell r="B136">
            <v>1985</v>
          </cell>
          <cell r="C136">
            <v>-287932.76</v>
          </cell>
          <cell r="D136">
            <v>-289737.84000000003</v>
          </cell>
          <cell r="E136">
            <v>-291512.49</v>
          </cell>
          <cell r="F136">
            <v>-293105.53999999998</v>
          </cell>
          <cell r="G136">
            <v>-294955.42</v>
          </cell>
          <cell r="H136">
            <v>-296749.02</v>
          </cell>
          <cell r="I136">
            <v>-298612.31</v>
          </cell>
          <cell r="J136">
            <v>-300437.69</v>
          </cell>
          <cell r="K136">
            <v>-300111.98</v>
          </cell>
          <cell r="L136">
            <v>-301947.84999999998</v>
          </cell>
          <cell r="M136">
            <v>-303785.77</v>
          </cell>
          <cell r="N136">
            <v>-305657.40999999997</v>
          </cell>
          <cell r="O136">
            <v>-307570.53000000003</v>
          </cell>
        </row>
        <row r="137">
          <cell r="B137">
            <v>1990</v>
          </cell>
          <cell r="C137">
            <v>-13825.81</v>
          </cell>
          <cell r="D137">
            <v>-13862.3</v>
          </cell>
          <cell r="E137">
            <v>-13898.79</v>
          </cell>
          <cell r="F137">
            <v>-13935.28</v>
          </cell>
          <cell r="G137">
            <v>-14090.46</v>
          </cell>
          <cell r="H137">
            <v>-14245.64</v>
          </cell>
          <cell r="I137">
            <v>-14400.82</v>
          </cell>
          <cell r="J137">
            <v>-14556</v>
          </cell>
          <cell r="K137">
            <v>-17789.18</v>
          </cell>
          <cell r="L137">
            <v>-17944.36</v>
          </cell>
          <cell r="M137">
            <v>-18099.54</v>
          </cell>
          <cell r="N137">
            <v>-17866.53</v>
          </cell>
          <cell r="O137">
            <v>-18022.27</v>
          </cell>
        </row>
        <row r="138">
          <cell r="B138">
            <v>1995</v>
          </cell>
          <cell r="C138">
            <v>-114.92</v>
          </cell>
          <cell r="D138">
            <v>-114.92</v>
          </cell>
          <cell r="E138">
            <v>-114.92</v>
          </cell>
          <cell r="F138">
            <v>-114.92</v>
          </cell>
          <cell r="G138">
            <v>-817.44</v>
          </cell>
          <cell r="H138">
            <v>-1519.96</v>
          </cell>
          <cell r="I138">
            <v>-2222.48</v>
          </cell>
          <cell r="J138">
            <v>-2932.41</v>
          </cell>
          <cell r="K138">
            <v>-3862.32</v>
          </cell>
          <cell r="L138">
            <v>-4568.3900000000003</v>
          </cell>
          <cell r="M138">
            <v>-5274.46</v>
          </cell>
          <cell r="N138">
            <v>32147.62</v>
          </cell>
          <cell r="O138">
            <v>31700.400000000001</v>
          </cell>
        </row>
        <row r="139">
          <cell r="B139">
            <v>2000</v>
          </cell>
          <cell r="C139">
            <v>-76232.399999999994</v>
          </cell>
          <cell r="D139">
            <v>-76977.22</v>
          </cell>
          <cell r="E139">
            <v>-77594.080000000002</v>
          </cell>
          <cell r="F139">
            <v>-78323.7</v>
          </cell>
          <cell r="G139">
            <v>-79120.73</v>
          </cell>
          <cell r="H139">
            <v>-79859.98</v>
          </cell>
          <cell r="I139">
            <v>-80620.820000000007</v>
          </cell>
          <cell r="J139">
            <v>-81349.16</v>
          </cell>
          <cell r="K139">
            <v>-73484.240000000005</v>
          </cell>
          <cell r="L139">
            <v>-74054.820000000007</v>
          </cell>
          <cell r="M139">
            <v>-74755.289999999994</v>
          </cell>
          <cell r="N139">
            <v>-75461.38</v>
          </cell>
          <cell r="O139">
            <v>-76164.52</v>
          </cell>
        </row>
        <row r="140">
          <cell r="B140">
            <v>2005</v>
          </cell>
          <cell r="C140">
            <v>-20010.37</v>
          </cell>
          <cell r="D140">
            <v>-20129.46</v>
          </cell>
          <cell r="E140">
            <v>-20248.55</v>
          </cell>
          <cell r="F140">
            <v>-20367.64</v>
          </cell>
          <cell r="G140">
            <v>-20491.34</v>
          </cell>
          <cell r="H140">
            <v>-20615.04</v>
          </cell>
          <cell r="I140">
            <v>-20738.740000000002</v>
          </cell>
          <cell r="J140">
            <v>-20862.439999999999</v>
          </cell>
          <cell r="K140">
            <v>-9026.14</v>
          </cell>
          <cell r="L140">
            <v>-9147.61</v>
          </cell>
          <cell r="M140">
            <v>-9269.08</v>
          </cell>
          <cell r="N140">
            <v>-9390.5499999999993</v>
          </cell>
          <cell r="O140">
            <v>-9512.02</v>
          </cell>
        </row>
        <row r="141">
          <cell r="B141">
            <v>2010</v>
          </cell>
          <cell r="C141">
            <v>-375.12</v>
          </cell>
          <cell r="D141">
            <v>-380.26</v>
          </cell>
          <cell r="E141">
            <v>-385.4</v>
          </cell>
          <cell r="F141">
            <v>-390.54</v>
          </cell>
          <cell r="G141">
            <v>-395.68</v>
          </cell>
          <cell r="H141">
            <v>-400.82</v>
          </cell>
          <cell r="I141">
            <v>-405.96</v>
          </cell>
          <cell r="J141">
            <v>-411.1</v>
          </cell>
          <cell r="K141">
            <v>-416.24</v>
          </cell>
          <cell r="L141">
            <v>-421.38</v>
          </cell>
          <cell r="M141">
            <v>-426.52</v>
          </cell>
          <cell r="N141">
            <v>-431.66</v>
          </cell>
          <cell r="O141">
            <v>-436.8</v>
          </cell>
        </row>
        <row r="142">
          <cell r="B142">
            <v>2040</v>
          </cell>
          <cell r="C142">
            <v>-1434.94</v>
          </cell>
          <cell r="D142">
            <v>-1441.57</v>
          </cell>
          <cell r="E142">
            <v>-1448.2</v>
          </cell>
          <cell r="F142">
            <v>-1454.83</v>
          </cell>
          <cell r="G142">
            <v>-1461.46</v>
          </cell>
          <cell r="H142">
            <v>-1468.09</v>
          </cell>
          <cell r="I142">
            <v>-1474.72</v>
          </cell>
          <cell r="J142">
            <v>-1481.35</v>
          </cell>
          <cell r="K142">
            <v>-1487.98</v>
          </cell>
          <cell r="L142">
            <v>-1494.61</v>
          </cell>
          <cell r="M142">
            <v>-1501.24</v>
          </cell>
          <cell r="N142">
            <v>-1507.87</v>
          </cell>
          <cell r="O142">
            <v>-1514.5</v>
          </cell>
        </row>
        <row r="143">
          <cell r="B143">
            <v>2050</v>
          </cell>
          <cell r="C143">
            <v>-1987.86</v>
          </cell>
          <cell r="D143">
            <v>-2199.08</v>
          </cell>
          <cell r="E143">
            <v>-2410.3000000000002</v>
          </cell>
          <cell r="F143">
            <v>-2621.52</v>
          </cell>
          <cell r="G143">
            <v>-2832.74</v>
          </cell>
          <cell r="H143">
            <v>-3043.96</v>
          </cell>
          <cell r="I143">
            <v>-3255.18</v>
          </cell>
          <cell r="J143">
            <v>-3467.24</v>
          </cell>
          <cell r="K143">
            <v>-3679.3</v>
          </cell>
          <cell r="L143">
            <v>-3891.36</v>
          </cell>
          <cell r="M143">
            <v>-4103.84</v>
          </cell>
          <cell r="N143">
            <v>-4316.32</v>
          </cell>
          <cell r="O143">
            <v>-4528.8</v>
          </cell>
        </row>
        <row r="144">
          <cell r="B144">
            <v>2055</v>
          </cell>
          <cell r="C144">
            <v>-2455241.52</v>
          </cell>
          <cell r="D144">
            <v>-2463442.42</v>
          </cell>
          <cell r="E144">
            <v>-2473490.2599999998</v>
          </cell>
          <cell r="F144">
            <v>-2484473.15</v>
          </cell>
          <cell r="G144">
            <v>-2494364.02</v>
          </cell>
          <cell r="H144">
            <v>-2504189.69</v>
          </cell>
          <cell r="I144">
            <v>-2515215.04</v>
          </cell>
          <cell r="J144">
            <v>-2526246.36</v>
          </cell>
          <cell r="K144">
            <v>-2535580.77</v>
          </cell>
          <cell r="L144">
            <v>-2543864.21</v>
          </cell>
          <cell r="M144">
            <v>-2552627.04</v>
          </cell>
          <cell r="N144">
            <v>-2560723.9700000002</v>
          </cell>
          <cell r="O144">
            <v>-2568133.42</v>
          </cell>
        </row>
        <row r="145">
          <cell r="B145">
            <v>2060</v>
          </cell>
          <cell r="C145">
            <v>-4287109.3099999996</v>
          </cell>
          <cell r="D145">
            <v>-4299563.08</v>
          </cell>
          <cell r="E145">
            <v>-4312017.33</v>
          </cell>
          <cell r="F145">
            <v>-4324471.58</v>
          </cell>
          <cell r="G145">
            <v>-4336308.1100000003</v>
          </cell>
          <cell r="H145">
            <v>-4348760.8600000003</v>
          </cell>
          <cell r="I145">
            <v>-4361232.1399999997</v>
          </cell>
          <cell r="J145">
            <v>-4373345.45</v>
          </cell>
          <cell r="K145">
            <v>-4385017.22</v>
          </cell>
          <cell r="L145">
            <v>-4397525.8</v>
          </cell>
          <cell r="M145">
            <v>-4409128.01</v>
          </cell>
          <cell r="N145">
            <v>-4421634.22</v>
          </cell>
          <cell r="O145">
            <v>-4434141.25</v>
          </cell>
        </row>
        <row r="146">
          <cell r="B146">
            <v>2070</v>
          </cell>
          <cell r="C146">
            <v>-5.24</v>
          </cell>
          <cell r="D146">
            <v>-5.56</v>
          </cell>
          <cell r="E146">
            <v>-5.88</v>
          </cell>
          <cell r="F146">
            <v>-6.2</v>
          </cell>
          <cell r="G146">
            <v>-6.52</v>
          </cell>
          <cell r="H146">
            <v>-6.84</v>
          </cell>
          <cell r="I146">
            <v>-7.16</v>
          </cell>
          <cell r="J146">
            <v>-7.48</v>
          </cell>
          <cell r="K146">
            <v>-7.8</v>
          </cell>
          <cell r="L146">
            <v>-8.1199999999999992</v>
          </cell>
          <cell r="M146">
            <v>-8.44</v>
          </cell>
          <cell r="N146">
            <v>-8.76</v>
          </cell>
          <cell r="O146">
            <v>-9.08</v>
          </cell>
        </row>
        <row r="147">
          <cell r="B147">
            <v>2075</v>
          </cell>
          <cell r="K147">
            <v>1620</v>
          </cell>
          <cell r="L147">
            <v>1648.7</v>
          </cell>
          <cell r="M147">
            <v>1677.4</v>
          </cell>
          <cell r="N147">
            <v>1706.1</v>
          </cell>
          <cell r="O147">
            <v>1734.8</v>
          </cell>
        </row>
        <row r="148">
          <cell r="B148">
            <v>2080</v>
          </cell>
          <cell r="C148">
            <v>-383.87</v>
          </cell>
          <cell r="D148">
            <v>-389.19</v>
          </cell>
          <cell r="E148">
            <v>-394.51</v>
          </cell>
          <cell r="F148">
            <v>-399.83</v>
          </cell>
          <cell r="G148">
            <v>-405.15</v>
          </cell>
          <cell r="H148">
            <v>-410.47</v>
          </cell>
          <cell r="I148">
            <v>-400.34</v>
          </cell>
          <cell r="J148">
            <v>-405.66</v>
          </cell>
          <cell r="K148">
            <v>-410.98</v>
          </cell>
          <cell r="L148">
            <v>-416.3</v>
          </cell>
          <cell r="M148">
            <v>-421.62</v>
          </cell>
          <cell r="N148">
            <v>-426.94</v>
          </cell>
          <cell r="O148">
            <v>11603.94</v>
          </cell>
        </row>
        <row r="149">
          <cell r="B149">
            <v>2090</v>
          </cell>
          <cell r="C149">
            <v>-365.45</v>
          </cell>
          <cell r="D149">
            <v>-372.59</v>
          </cell>
          <cell r="E149">
            <v>-379.73</v>
          </cell>
          <cell r="F149">
            <v>-386.87</v>
          </cell>
          <cell r="G149">
            <v>-394.01</v>
          </cell>
          <cell r="H149">
            <v>-401.15</v>
          </cell>
          <cell r="I149">
            <v>-408.29</v>
          </cell>
          <cell r="J149">
            <v>-415.43</v>
          </cell>
          <cell r="K149">
            <v>-2866.24</v>
          </cell>
          <cell r="L149">
            <v>-2954.83</v>
          </cell>
          <cell r="M149">
            <v>-3043.42</v>
          </cell>
          <cell r="N149">
            <v>-3132.01</v>
          </cell>
          <cell r="O149">
            <v>-3220.6</v>
          </cell>
        </row>
        <row r="150">
          <cell r="B150">
            <v>2105</v>
          </cell>
          <cell r="C150">
            <v>-61470.97</v>
          </cell>
          <cell r="D150">
            <v>-58428.15</v>
          </cell>
          <cell r="E150">
            <v>-58522.04</v>
          </cell>
          <cell r="F150">
            <v>-59460.77</v>
          </cell>
          <cell r="G150">
            <v>-60399.5</v>
          </cell>
          <cell r="H150">
            <v>-61338.23</v>
          </cell>
          <cell r="I150">
            <v>-58251.3</v>
          </cell>
          <cell r="J150">
            <v>-59194.2</v>
          </cell>
          <cell r="K150">
            <v>-67694.12</v>
          </cell>
          <cell r="L150">
            <v>-68696.649999999994</v>
          </cell>
          <cell r="M150">
            <v>-69699.179999999993</v>
          </cell>
          <cell r="N150">
            <v>-70701.710000000006</v>
          </cell>
          <cell r="O150">
            <v>-71702.8</v>
          </cell>
        </row>
        <row r="151">
          <cell r="B151">
            <v>2110</v>
          </cell>
          <cell r="C151">
            <v>-5514955.4500000002</v>
          </cell>
          <cell r="D151">
            <v>-5530817.8700000001</v>
          </cell>
          <cell r="E151">
            <v>-5546680.5099999998</v>
          </cell>
          <cell r="F151">
            <v>-5562154.4000000004</v>
          </cell>
          <cell r="G151">
            <v>-5578019.0599999996</v>
          </cell>
          <cell r="H151">
            <v>-5593886.21</v>
          </cell>
          <cell r="I151">
            <v>-5609753.7300000004</v>
          </cell>
          <cell r="J151">
            <v>-5624826.6699999999</v>
          </cell>
          <cell r="K151">
            <v>-5639876.7800000003</v>
          </cell>
          <cell r="L151">
            <v>-5655712.5</v>
          </cell>
          <cell r="M151">
            <v>-5650305.9000000004</v>
          </cell>
          <cell r="N151">
            <v>-5648159.9400000004</v>
          </cell>
          <cell r="O151">
            <v>-5663063.5800000001</v>
          </cell>
        </row>
        <row r="152">
          <cell r="B152">
            <v>2113</v>
          </cell>
          <cell r="C152">
            <v>-95630.18</v>
          </cell>
          <cell r="D152">
            <v>-96365.02</v>
          </cell>
          <cell r="E152">
            <v>-97099.86</v>
          </cell>
          <cell r="F152">
            <v>-97835.93</v>
          </cell>
          <cell r="G152">
            <v>-98572</v>
          </cell>
          <cell r="H152">
            <v>-99308.07</v>
          </cell>
          <cell r="I152">
            <v>-100044.14</v>
          </cell>
          <cell r="J152">
            <v>-100782.89</v>
          </cell>
          <cell r="K152">
            <v>-100748.97</v>
          </cell>
          <cell r="L152">
            <v>-101485.75999999999</v>
          </cell>
          <cell r="M152">
            <v>-102222.55</v>
          </cell>
          <cell r="N152">
            <v>-102959.34</v>
          </cell>
          <cell r="O152">
            <v>-103697.97</v>
          </cell>
        </row>
        <row r="153">
          <cell r="B153">
            <v>2120</v>
          </cell>
          <cell r="C153">
            <v>-17992.59</v>
          </cell>
          <cell r="D153">
            <v>-18470.759999999998</v>
          </cell>
          <cell r="E153">
            <v>-18948.93</v>
          </cell>
          <cell r="F153">
            <v>-19427.099999999999</v>
          </cell>
          <cell r="G153">
            <v>-19905.27</v>
          </cell>
          <cell r="H153">
            <v>-20383.439999999999</v>
          </cell>
          <cell r="I153">
            <v>-20861.61</v>
          </cell>
          <cell r="J153">
            <v>-21349.87</v>
          </cell>
          <cell r="K153">
            <v>-21838.13</v>
          </cell>
          <cell r="L153">
            <v>-22326.39</v>
          </cell>
          <cell r="M153">
            <v>-22814.65</v>
          </cell>
          <cell r="N153">
            <v>-23303.27</v>
          </cell>
          <cell r="O153">
            <v>-23792.33</v>
          </cell>
        </row>
        <row r="154">
          <cell r="B154">
            <v>2125</v>
          </cell>
          <cell r="C154">
            <v>-3416.41</v>
          </cell>
          <cell r="D154">
            <v>-3477.2</v>
          </cell>
          <cell r="E154">
            <v>-3537.99</v>
          </cell>
          <cell r="F154">
            <v>-3598.78</v>
          </cell>
          <cell r="G154">
            <v>-3659.57</v>
          </cell>
          <cell r="H154">
            <v>-1807.17</v>
          </cell>
          <cell r="I154">
            <v>-1915.86</v>
          </cell>
          <cell r="J154">
            <v>-2035.74</v>
          </cell>
          <cell r="K154">
            <v>952</v>
          </cell>
          <cell r="L154">
            <v>889.55</v>
          </cell>
          <cell r="M154">
            <v>827.1</v>
          </cell>
          <cell r="N154">
            <v>764.65</v>
          </cell>
          <cell r="O154">
            <v>702.2</v>
          </cell>
        </row>
        <row r="155">
          <cell r="B155">
            <v>2135</v>
          </cell>
          <cell r="I155">
            <v>-3.98</v>
          </cell>
          <cell r="J155">
            <v>-7.96</v>
          </cell>
          <cell r="K155">
            <v>-11.94</v>
          </cell>
          <cell r="L155">
            <v>-15.92</v>
          </cell>
          <cell r="M155">
            <v>-19.899999999999999</v>
          </cell>
          <cell r="N155">
            <v>-23.88</v>
          </cell>
          <cell r="O155">
            <v>-27.86</v>
          </cell>
        </row>
        <row r="156">
          <cell r="B156">
            <v>2140</v>
          </cell>
          <cell r="C156">
            <v>6337.12</v>
          </cell>
          <cell r="D156">
            <v>4785.84</v>
          </cell>
          <cell r="E156">
            <v>3226.99</v>
          </cell>
          <cell r="F156">
            <v>2040.22</v>
          </cell>
          <cell r="G156">
            <v>1638.98</v>
          </cell>
          <cell r="H156">
            <v>595.95000000000005</v>
          </cell>
          <cell r="I156">
            <v>1063.44</v>
          </cell>
          <cell r="J156">
            <v>714.26</v>
          </cell>
          <cell r="K156">
            <v>75726.27</v>
          </cell>
          <cell r="L156">
            <v>74834.47</v>
          </cell>
          <cell r="M156">
            <v>73405.55</v>
          </cell>
          <cell r="N156">
            <v>71976.63</v>
          </cell>
          <cell r="O156">
            <v>70938.16</v>
          </cell>
        </row>
        <row r="157">
          <cell r="B157">
            <v>2145</v>
          </cell>
          <cell r="C157">
            <v>17607.63</v>
          </cell>
          <cell r="D157">
            <v>17549.72</v>
          </cell>
          <cell r="E157">
            <v>17491.810000000001</v>
          </cell>
          <cell r="F157">
            <v>17433.900000000001</v>
          </cell>
          <cell r="G157">
            <v>17375.990000000002</v>
          </cell>
          <cell r="H157">
            <v>17498.5</v>
          </cell>
          <cell r="I157">
            <v>17384.75</v>
          </cell>
          <cell r="J157">
            <v>17271</v>
          </cell>
          <cell r="K157">
            <v>38913.160000000003</v>
          </cell>
          <cell r="L157">
            <v>39022.269999999997</v>
          </cell>
          <cell r="M157">
            <v>38945.620000000003</v>
          </cell>
          <cell r="N157">
            <v>38868.97</v>
          </cell>
          <cell r="O157">
            <v>38792.32</v>
          </cell>
        </row>
        <row r="158">
          <cell r="B158">
            <v>2150</v>
          </cell>
          <cell r="C158">
            <v>-757.08</v>
          </cell>
          <cell r="D158">
            <v>-778.11</v>
          </cell>
          <cell r="E158">
            <v>-799.14</v>
          </cell>
          <cell r="F158">
            <v>-820.17</v>
          </cell>
          <cell r="G158">
            <v>-841.2</v>
          </cell>
          <cell r="H158">
            <v>-862.23</v>
          </cell>
          <cell r="I158">
            <v>-885</v>
          </cell>
          <cell r="J158">
            <v>-907.87</v>
          </cell>
          <cell r="K158">
            <v>-930.74</v>
          </cell>
          <cell r="L158">
            <v>-953.61</v>
          </cell>
          <cell r="M158">
            <v>-976.48</v>
          </cell>
          <cell r="N158">
            <v>-999.35</v>
          </cell>
          <cell r="O158">
            <v>-1022.22</v>
          </cell>
        </row>
        <row r="159">
          <cell r="B159">
            <v>2160</v>
          </cell>
          <cell r="C159">
            <v>-1021237.09</v>
          </cell>
          <cell r="D159">
            <v>-1031028.07</v>
          </cell>
          <cell r="E159">
            <v>-1040819.98</v>
          </cell>
          <cell r="F159">
            <v>-1027816.22</v>
          </cell>
          <cell r="G159">
            <v>-1037021.58</v>
          </cell>
          <cell r="H159">
            <v>-1046210.36</v>
          </cell>
          <cell r="I159">
            <v>-1056193.06</v>
          </cell>
          <cell r="J159">
            <v>-1065354.93</v>
          </cell>
          <cell r="K159">
            <v>-756603.86</v>
          </cell>
          <cell r="L159">
            <v>-763817.9</v>
          </cell>
          <cell r="M159">
            <v>-770695.16</v>
          </cell>
          <cell r="N159">
            <v>-745911.87</v>
          </cell>
          <cell r="O159">
            <v>-754710.76</v>
          </cell>
        </row>
        <row r="160">
          <cell r="B160">
            <v>2170</v>
          </cell>
          <cell r="C160">
            <v>12138.18</v>
          </cell>
          <cell r="D160">
            <v>12111.15</v>
          </cell>
          <cell r="E160">
            <v>12084.12</v>
          </cell>
          <cell r="F160">
            <v>12057.09</v>
          </cell>
          <cell r="G160">
            <v>12030.06</v>
          </cell>
          <cell r="H160">
            <v>12003.03</v>
          </cell>
          <cell r="I160">
            <v>11976</v>
          </cell>
          <cell r="J160">
            <v>11948.97</v>
          </cell>
          <cell r="K160">
            <v>11921.94</v>
          </cell>
          <cell r="L160">
            <v>11894.91</v>
          </cell>
          <cell r="M160">
            <v>11867.88</v>
          </cell>
          <cell r="N160">
            <v>11840.85</v>
          </cell>
          <cell r="O160">
            <v>5969.5</v>
          </cell>
        </row>
        <row r="161">
          <cell r="B161">
            <v>2180</v>
          </cell>
          <cell r="C161">
            <v>-678583.73</v>
          </cell>
          <cell r="D161">
            <v>-680382.92</v>
          </cell>
          <cell r="E161">
            <v>-682182.11</v>
          </cell>
          <cell r="F161">
            <v>-683981.3</v>
          </cell>
          <cell r="G161">
            <v>-685780.49</v>
          </cell>
          <cell r="H161">
            <v>-687579.68</v>
          </cell>
          <cell r="I161">
            <v>-689378.87</v>
          </cell>
          <cell r="J161">
            <v>-691178.06</v>
          </cell>
          <cell r="K161">
            <v>-678666.25</v>
          </cell>
          <cell r="L161">
            <v>-680465.44</v>
          </cell>
          <cell r="M161">
            <v>-682264.63</v>
          </cell>
          <cell r="N161">
            <v>-684063.82</v>
          </cell>
          <cell r="O161">
            <v>-685863.01</v>
          </cell>
        </row>
        <row r="162">
          <cell r="B162">
            <v>2190</v>
          </cell>
          <cell r="C162">
            <v>-898.37</v>
          </cell>
          <cell r="D162">
            <v>-909.46</v>
          </cell>
          <cell r="E162">
            <v>-920.55</v>
          </cell>
          <cell r="F162">
            <v>-931.64</v>
          </cell>
          <cell r="G162">
            <v>-942.73</v>
          </cell>
          <cell r="H162">
            <v>-953.82</v>
          </cell>
          <cell r="I162">
            <v>-964.91</v>
          </cell>
          <cell r="J162">
            <v>-976</v>
          </cell>
          <cell r="K162">
            <v>-987.09</v>
          </cell>
          <cell r="L162">
            <v>-998.18</v>
          </cell>
          <cell r="M162">
            <v>-1009.27</v>
          </cell>
          <cell r="N162">
            <v>-1020.36</v>
          </cell>
          <cell r="O162">
            <v>-1031.45</v>
          </cell>
        </row>
        <row r="163">
          <cell r="B163">
            <v>2195</v>
          </cell>
          <cell r="C163">
            <v>-6519.82</v>
          </cell>
          <cell r="D163">
            <v>-6587.27</v>
          </cell>
          <cell r="E163">
            <v>-6654.72</v>
          </cell>
          <cell r="F163">
            <v>-6722.17</v>
          </cell>
          <cell r="G163">
            <v>-6828.1</v>
          </cell>
          <cell r="H163">
            <v>-6934.03</v>
          </cell>
          <cell r="I163">
            <v>-7039.96</v>
          </cell>
          <cell r="J163">
            <v>-7145.89</v>
          </cell>
          <cell r="K163">
            <v>-8636.82</v>
          </cell>
          <cell r="L163">
            <v>-8742.75</v>
          </cell>
          <cell r="M163">
            <v>-8848.68</v>
          </cell>
          <cell r="N163">
            <v>-8954.61</v>
          </cell>
          <cell r="O163">
            <v>-9060.5400000000009</v>
          </cell>
        </row>
        <row r="164">
          <cell r="B164">
            <v>2200</v>
          </cell>
          <cell r="C164">
            <v>-7749.46</v>
          </cell>
          <cell r="D164">
            <v>-7848.43</v>
          </cell>
          <cell r="E164">
            <v>-7947.4</v>
          </cell>
          <cell r="F164">
            <v>-8046.37</v>
          </cell>
          <cell r="G164">
            <v>-8145.34</v>
          </cell>
          <cell r="H164">
            <v>-8244.31</v>
          </cell>
          <cell r="I164">
            <v>-8343.2800000000007</v>
          </cell>
          <cell r="J164">
            <v>-8442.25</v>
          </cell>
          <cell r="K164">
            <v>-4525.22</v>
          </cell>
          <cell r="L164">
            <v>-4568.63</v>
          </cell>
          <cell r="M164">
            <v>-4612.04</v>
          </cell>
          <cell r="N164">
            <v>-4655.45</v>
          </cell>
          <cell r="O164">
            <v>-4698.8599999999997</v>
          </cell>
        </row>
        <row r="165">
          <cell r="B165">
            <v>2205</v>
          </cell>
          <cell r="C165">
            <v>-2326.6999999999998</v>
          </cell>
          <cell r="D165">
            <v>-2356.17</v>
          </cell>
          <cell r="E165">
            <v>-2385.64</v>
          </cell>
          <cell r="F165">
            <v>-2415.11</v>
          </cell>
          <cell r="G165">
            <v>-2444.58</v>
          </cell>
          <cell r="H165">
            <v>-2474.0500000000002</v>
          </cell>
          <cell r="I165">
            <v>-2503.52</v>
          </cell>
          <cell r="J165">
            <v>-2532.9899999999998</v>
          </cell>
          <cell r="K165">
            <v>-2562.46</v>
          </cell>
          <cell r="L165">
            <v>-2591.9299999999998</v>
          </cell>
          <cell r="M165">
            <v>-2621.4</v>
          </cell>
          <cell r="N165">
            <v>-2650.87</v>
          </cell>
          <cell r="O165">
            <v>-2680.34</v>
          </cell>
        </row>
        <row r="166">
          <cell r="B166">
            <v>2215</v>
          </cell>
          <cell r="C166">
            <v>-55.08</v>
          </cell>
          <cell r="D166">
            <v>-56.61</v>
          </cell>
          <cell r="E166">
            <v>-58.14</v>
          </cell>
          <cell r="F166">
            <v>-59.67</v>
          </cell>
          <cell r="G166">
            <v>-61.2</v>
          </cell>
          <cell r="H166">
            <v>-62.73</v>
          </cell>
          <cell r="I166">
            <v>-64.260000000000005</v>
          </cell>
          <cell r="J166">
            <v>-65.790000000000006</v>
          </cell>
          <cell r="K166">
            <v>-67.319999999999993</v>
          </cell>
          <cell r="L166">
            <v>-68.849999999999994</v>
          </cell>
          <cell r="M166">
            <v>-70.38</v>
          </cell>
          <cell r="N166">
            <v>-71.91</v>
          </cell>
          <cell r="O166">
            <v>-73.44</v>
          </cell>
        </row>
        <row r="167">
          <cell r="B167">
            <v>2220</v>
          </cell>
          <cell r="C167">
            <v>-56000.39</v>
          </cell>
          <cell r="D167">
            <v>-56011.35</v>
          </cell>
          <cell r="E167">
            <v>-56022.31</v>
          </cell>
          <cell r="F167">
            <v>-56033.27</v>
          </cell>
          <cell r="G167">
            <v>-56044.23</v>
          </cell>
          <cell r="H167">
            <v>-56055.19</v>
          </cell>
          <cell r="I167">
            <v>-56066.15</v>
          </cell>
          <cell r="J167">
            <v>-56077.11</v>
          </cell>
          <cell r="K167">
            <v>-118324.07</v>
          </cell>
          <cell r="L167">
            <v>-118335.03</v>
          </cell>
          <cell r="M167">
            <v>-118655.7</v>
          </cell>
          <cell r="N167">
            <v>-118976.37</v>
          </cell>
          <cell r="O167">
            <v>-119297.04</v>
          </cell>
        </row>
        <row r="168">
          <cell r="B168">
            <v>2230</v>
          </cell>
          <cell r="C168">
            <v>-82815.86</v>
          </cell>
          <cell r="D168">
            <v>-82913.09</v>
          </cell>
          <cell r="E168">
            <v>-83010.3</v>
          </cell>
          <cell r="F168">
            <v>-83108.94</v>
          </cell>
          <cell r="G168">
            <v>-83207.78</v>
          </cell>
          <cell r="H168">
            <v>-83306.58</v>
          </cell>
          <cell r="I168">
            <v>-83405.429999999993</v>
          </cell>
          <cell r="J168">
            <v>-83504.25</v>
          </cell>
          <cell r="K168">
            <v>-123104.09</v>
          </cell>
          <cell r="L168">
            <v>-123203.79</v>
          </cell>
          <cell r="M168">
            <v>-123715.32</v>
          </cell>
          <cell r="N168">
            <v>-124226.87</v>
          </cell>
          <cell r="O168">
            <v>-124740.05</v>
          </cell>
        </row>
        <row r="169">
          <cell r="B169">
            <v>2235</v>
          </cell>
          <cell r="C169">
            <v>249.58</v>
          </cell>
          <cell r="D169">
            <v>240.59</v>
          </cell>
          <cell r="E169">
            <v>231.6</v>
          </cell>
          <cell r="F169">
            <v>222.61</v>
          </cell>
          <cell r="G169">
            <v>213.62</v>
          </cell>
          <cell r="H169">
            <v>366.51</v>
          </cell>
          <cell r="I169">
            <v>3056.03</v>
          </cell>
          <cell r="J169">
            <v>3015.03</v>
          </cell>
          <cell r="K169">
            <v>3363.36</v>
          </cell>
          <cell r="L169">
            <v>3324.05</v>
          </cell>
          <cell r="M169">
            <v>3284.74</v>
          </cell>
          <cell r="N169">
            <v>3245.43</v>
          </cell>
          <cell r="O169">
            <v>3206.12</v>
          </cell>
        </row>
        <row r="170">
          <cell r="B170">
            <v>2240</v>
          </cell>
          <cell r="C170">
            <v>-739.03</v>
          </cell>
          <cell r="D170">
            <v>-748.29</v>
          </cell>
          <cell r="E170">
            <v>-757.55</v>
          </cell>
          <cell r="F170">
            <v>385.24</v>
          </cell>
          <cell r="G170">
            <v>356.58</v>
          </cell>
          <cell r="H170">
            <v>327.92</v>
          </cell>
          <cell r="I170">
            <v>299.26</v>
          </cell>
          <cell r="J170">
            <v>270.60000000000002</v>
          </cell>
          <cell r="K170">
            <v>241.94</v>
          </cell>
          <cell r="L170">
            <v>213.28</v>
          </cell>
          <cell r="M170">
            <v>184.62</v>
          </cell>
          <cell r="N170">
            <v>155.96</v>
          </cell>
          <cell r="O170">
            <v>127.3</v>
          </cell>
        </row>
        <row r="171">
          <cell r="B171">
            <v>2245</v>
          </cell>
          <cell r="C171">
            <v>-84706.36</v>
          </cell>
          <cell r="D171">
            <v>-84718.71</v>
          </cell>
          <cell r="E171">
            <v>-84731.06</v>
          </cell>
          <cell r="F171">
            <v>-84743.41</v>
          </cell>
          <cell r="G171">
            <v>-84755.76</v>
          </cell>
          <cell r="H171">
            <v>-84768.11</v>
          </cell>
          <cell r="I171">
            <v>-84780.46</v>
          </cell>
          <cell r="J171">
            <v>-84792.81</v>
          </cell>
          <cell r="K171">
            <v>-87590.16</v>
          </cell>
          <cell r="L171">
            <v>-87602.51</v>
          </cell>
          <cell r="M171">
            <v>-88313.66</v>
          </cell>
          <cell r="N171">
            <v>-89024.81</v>
          </cell>
          <cell r="O171">
            <v>-89735.96</v>
          </cell>
        </row>
        <row r="172">
          <cell r="B172">
            <v>2250</v>
          </cell>
          <cell r="C172">
            <v>-30473.18</v>
          </cell>
          <cell r="D172">
            <v>-30961.53</v>
          </cell>
          <cell r="E172">
            <v>-31449.88</v>
          </cell>
          <cell r="F172">
            <v>-31938.23</v>
          </cell>
          <cell r="G172">
            <v>-32426.58</v>
          </cell>
          <cell r="H172">
            <v>-32914.93</v>
          </cell>
          <cell r="I172">
            <v>-33403.279999999999</v>
          </cell>
          <cell r="J172">
            <v>-33891.629999999997</v>
          </cell>
          <cell r="K172">
            <v>-46852.98</v>
          </cell>
          <cell r="L172">
            <v>-47343.55</v>
          </cell>
          <cell r="M172">
            <v>-47834.12</v>
          </cell>
          <cell r="N172">
            <v>-48324.69</v>
          </cell>
          <cell r="O172">
            <v>-48815.26</v>
          </cell>
        </row>
        <row r="173">
          <cell r="B173">
            <v>2270</v>
          </cell>
          <cell r="C173">
            <v>-10759.64</v>
          </cell>
          <cell r="D173">
            <v>-10879.71</v>
          </cell>
          <cell r="E173">
            <v>-10999.78</v>
          </cell>
          <cell r="F173">
            <v>-11119.85</v>
          </cell>
          <cell r="G173">
            <v>-11239.92</v>
          </cell>
          <cell r="H173">
            <v>-11359.99</v>
          </cell>
          <cell r="I173">
            <v>-11480.06</v>
          </cell>
          <cell r="J173">
            <v>-11600.13</v>
          </cell>
          <cell r="K173">
            <v>-11711.2</v>
          </cell>
          <cell r="L173">
            <v>-11831.46</v>
          </cell>
          <cell r="M173">
            <v>-11951.72</v>
          </cell>
          <cell r="N173">
            <v>-12071.98</v>
          </cell>
          <cell r="O173">
            <v>-12192.24</v>
          </cell>
        </row>
        <row r="174">
          <cell r="B174">
            <v>2275</v>
          </cell>
          <cell r="C174">
            <v>-3358.38</v>
          </cell>
          <cell r="D174">
            <v>-3457.44</v>
          </cell>
          <cell r="E174">
            <v>-3556.5</v>
          </cell>
          <cell r="F174">
            <v>-3655.56</v>
          </cell>
          <cell r="G174">
            <v>-3754.62</v>
          </cell>
          <cell r="H174">
            <v>-3853.68</v>
          </cell>
          <cell r="I174">
            <v>-3952.74</v>
          </cell>
          <cell r="J174">
            <v>-4051.8</v>
          </cell>
          <cell r="K174">
            <v>-2516.86</v>
          </cell>
          <cell r="L174">
            <v>-2594.6</v>
          </cell>
          <cell r="M174">
            <v>-2672.34</v>
          </cell>
          <cell r="N174">
            <v>-2750.08</v>
          </cell>
          <cell r="O174">
            <v>-2827.82</v>
          </cell>
        </row>
        <row r="175">
          <cell r="B175">
            <v>2280</v>
          </cell>
          <cell r="C175">
            <v>-3428.93</v>
          </cell>
          <cell r="D175">
            <v>-3464.14</v>
          </cell>
          <cell r="E175">
            <v>-3499.35</v>
          </cell>
          <cell r="F175">
            <v>-3534.56</v>
          </cell>
          <cell r="G175">
            <v>-3569.77</v>
          </cell>
          <cell r="H175">
            <v>-3604.98</v>
          </cell>
          <cell r="I175">
            <v>-3640.19</v>
          </cell>
          <cell r="J175">
            <v>-3675.4</v>
          </cell>
          <cell r="K175">
            <v>-3875.61</v>
          </cell>
          <cell r="L175">
            <v>-3920.95</v>
          </cell>
          <cell r="M175">
            <v>-3966.29</v>
          </cell>
          <cell r="N175">
            <v>-4011.63</v>
          </cell>
          <cell r="O175">
            <v>-4056.97</v>
          </cell>
        </row>
        <row r="176">
          <cell r="B176">
            <v>2285</v>
          </cell>
          <cell r="C176">
            <v>-2088347.5</v>
          </cell>
          <cell r="D176">
            <v>-2110034.46</v>
          </cell>
          <cell r="E176">
            <v>-2131721.73</v>
          </cell>
          <cell r="F176">
            <v>-2153409.12</v>
          </cell>
          <cell r="G176">
            <v>-2175096.5099999998</v>
          </cell>
          <cell r="H176">
            <v>-2196783.9</v>
          </cell>
          <cell r="I176">
            <v>-2218471.37</v>
          </cell>
          <cell r="J176">
            <v>-2240158.84</v>
          </cell>
          <cell r="K176">
            <v>-2264305.7200000002</v>
          </cell>
          <cell r="L176">
            <v>-2285921.02</v>
          </cell>
          <cell r="M176">
            <v>-2307536.4700000002</v>
          </cell>
          <cell r="N176">
            <v>-2329152.04</v>
          </cell>
          <cell r="O176">
            <v>-2350767.61</v>
          </cell>
        </row>
        <row r="177">
          <cell r="B177">
            <v>2300</v>
          </cell>
          <cell r="C177">
            <v>-775153.85</v>
          </cell>
          <cell r="D177">
            <v>-785080.29</v>
          </cell>
          <cell r="E177">
            <v>-789622.68</v>
          </cell>
          <cell r="F177">
            <v>-823519.74</v>
          </cell>
          <cell r="G177">
            <v>-820569.1</v>
          </cell>
          <cell r="H177">
            <v>-826383.41</v>
          </cell>
          <cell r="I177">
            <v>-832872.45</v>
          </cell>
          <cell r="J177">
            <v>-748407.17</v>
          </cell>
          <cell r="K177">
            <v>-754250.99</v>
          </cell>
          <cell r="L177">
            <v>-761954.42</v>
          </cell>
          <cell r="M177">
            <v>-769369.89</v>
          </cell>
          <cell r="N177">
            <v>-776400.32</v>
          </cell>
          <cell r="O177">
            <v>-784943.71</v>
          </cell>
        </row>
        <row r="178">
          <cell r="B178">
            <v>2320</v>
          </cell>
          <cell r="C178">
            <v>-92328.55</v>
          </cell>
          <cell r="D178">
            <v>-92286.61</v>
          </cell>
          <cell r="E178">
            <v>-91464</v>
          </cell>
          <cell r="F178">
            <v>-91328.16</v>
          </cell>
          <cell r="G178">
            <v>-91616.04</v>
          </cell>
          <cell r="H178">
            <v>-91554.51</v>
          </cell>
          <cell r="I178">
            <v>-91624.37</v>
          </cell>
          <cell r="J178">
            <v>-91506.68</v>
          </cell>
          <cell r="K178">
            <v>-91487.65</v>
          </cell>
          <cell r="L178">
            <v>-90750.23</v>
          </cell>
          <cell r="M178">
            <v>-90733.79</v>
          </cell>
          <cell r="N178">
            <v>-90750.59</v>
          </cell>
          <cell r="O178">
            <v>-90755.18</v>
          </cell>
        </row>
        <row r="179">
          <cell r="B179">
            <v>2325</v>
          </cell>
          <cell r="C179">
            <v>-299584.28999999998</v>
          </cell>
          <cell r="D179">
            <v>-302808.48</v>
          </cell>
          <cell r="E179">
            <v>-304811.46999999997</v>
          </cell>
          <cell r="F179">
            <v>-307835.56</v>
          </cell>
          <cell r="G179">
            <v>-311796.89</v>
          </cell>
          <cell r="H179">
            <v>-315300.71999999997</v>
          </cell>
          <cell r="I179">
            <v>-319480.02</v>
          </cell>
          <cell r="J179">
            <v>-323313.14</v>
          </cell>
          <cell r="K179">
            <v>-327669.76000000001</v>
          </cell>
          <cell r="L179">
            <v>-330470.45</v>
          </cell>
          <cell r="M179">
            <v>-334809.01</v>
          </cell>
          <cell r="N179">
            <v>-339287.38</v>
          </cell>
          <cell r="O179">
            <v>-343941.16</v>
          </cell>
        </row>
        <row r="180">
          <cell r="B180">
            <v>2330</v>
          </cell>
          <cell r="C180">
            <v>-1599355.52</v>
          </cell>
          <cell r="D180">
            <v>-1618846.64</v>
          </cell>
          <cell r="E180">
            <v>-1623469.11</v>
          </cell>
          <cell r="F180">
            <v>-1641273.71</v>
          </cell>
          <cell r="G180">
            <v>-1669883.35</v>
          </cell>
          <cell r="H180">
            <v>-1689059.97</v>
          </cell>
          <cell r="I180">
            <v>-1708917.29</v>
          </cell>
          <cell r="J180">
            <v>-1727056.36</v>
          </cell>
          <cell r="K180">
            <v>-1747513.65</v>
          </cell>
          <cell r="L180">
            <v>-1752770.85</v>
          </cell>
          <cell r="M180">
            <v>-1772815.27</v>
          </cell>
          <cell r="N180">
            <v>-1793500.14</v>
          </cell>
          <cell r="O180">
            <v>-1812691.08</v>
          </cell>
        </row>
        <row r="181">
          <cell r="B181">
            <v>2335</v>
          </cell>
          <cell r="C181">
            <v>-50348.55</v>
          </cell>
          <cell r="D181">
            <v>-50320.13</v>
          </cell>
          <cell r="E181">
            <v>-49886.7</v>
          </cell>
          <cell r="F181">
            <v>-49803.1</v>
          </cell>
          <cell r="G181">
            <v>-49946.879999999997</v>
          </cell>
          <cell r="H181">
            <v>-49907.96</v>
          </cell>
          <cell r="I181">
            <v>-49939.23</v>
          </cell>
          <cell r="J181">
            <v>-49872.04</v>
          </cell>
          <cell r="K181">
            <v>-49856.7</v>
          </cell>
          <cell r="L181">
            <v>-49469.21</v>
          </cell>
          <cell r="M181">
            <v>-49454.77</v>
          </cell>
          <cell r="N181">
            <v>-49458.559999999998</v>
          </cell>
          <cell r="O181">
            <v>-49457.3</v>
          </cell>
        </row>
        <row r="182">
          <cell r="B182">
            <v>2620</v>
          </cell>
          <cell r="C182">
            <v>2238.2199999999998</v>
          </cell>
          <cell r="D182">
            <v>2238.2199999999998</v>
          </cell>
          <cell r="E182">
            <v>2238.2199999999998</v>
          </cell>
          <cell r="F182">
            <v>2238.2199999999998</v>
          </cell>
          <cell r="G182">
            <v>2238.2199999999998</v>
          </cell>
          <cell r="H182">
            <v>2238.2199999999998</v>
          </cell>
          <cell r="I182">
            <v>2238.2199999999998</v>
          </cell>
          <cell r="J182">
            <v>2238.2199999999998</v>
          </cell>
          <cell r="K182">
            <v>2238.2199999999998</v>
          </cell>
          <cell r="L182">
            <v>2238.2199999999998</v>
          </cell>
          <cell r="M182">
            <v>2238.2199999999998</v>
          </cell>
          <cell r="N182">
            <v>2238.2199999999998</v>
          </cell>
          <cell r="O182">
            <v>2238.2199999999998</v>
          </cell>
        </row>
        <row r="183">
          <cell r="B183">
            <v>2675</v>
          </cell>
          <cell r="C183">
            <v>464555.7</v>
          </cell>
          <cell r="D183">
            <v>454423.15</v>
          </cell>
          <cell r="E183">
            <v>502399.36</v>
          </cell>
          <cell r="F183">
            <v>456888.27</v>
          </cell>
          <cell r="G183">
            <v>465961.05</v>
          </cell>
          <cell r="H183">
            <v>565949.07999999996</v>
          </cell>
          <cell r="I183">
            <v>614910.76</v>
          </cell>
          <cell r="J183">
            <v>542480.66</v>
          </cell>
          <cell r="K183">
            <v>553560.56999999995</v>
          </cell>
          <cell r="L183">
            <v>560477.56999999995</v>
          </cell>
          <cell r="M183">
            <v>601487.06999999995</v>
          </cell>
          <cell r="N183">
            <v>706862.49</v>
          </cell>
          <cell r="O183">
            <v>542213.67000000004</v>
          </cell>
        </row>
        <row r="184">
          <cell r="B184">
            <v>2680</v>
          </cell>
          <cell r="C184">
            <v>432710</v>
          </cell>
          <cell r="D184">
            <v>418805</v>
          </cell>
          <cell r="E184">
            <v>415850</v>
          </cell>
          <cell r="F184">
            <v>483033</v>
          </cell>
          <cell r="G184">
            <v>499231</v>
          </cell>
          <cell r="H184">
            <v>578570</v>
          </cell>
          <cell r="I184">
            <v>497914</v>
          </cell>
          <cell r="J184">
            <v>516350</v>
          </cell>
          <cell r="K184">
            <v>467284</v>
          </cell>
          <cell r="L184">
            <v>490792</v>
          </cell>
          <cell r="M184">
            <v>564906</v>
          </cell>
          <cell r="N184">
            <v>575951</v>
          </cell>
          <cell r="O184">
            <v>486465.89</v>
          </cell>
        </row>
        <row r="185">
          <cell r="B185">
            <v>2685</v>
          </cell>
          <cell r="C185">
            <v>-3239.71</v>
          </cell>
          <cell r="D185">
            <v>-3239.71</v>
          </cell>
          <cell r="E185">
            <v>-3239.71</v>
          </cell>
          <cell r="F185">
            <v>-3239.71</v>
          </cell>
          <cell r="G185">
            <v>-3239.71</v>
          </cell>
          <cell r="H185">
            <v>-3239.71</v>
          </cell>
          <cell r="I185">
            <v>-3239.71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B186">
            <v>2690</v>
          </cell>
          <cell r="C186">
            <v>-5482</v>
          </cell>
          <cell r="D186">
            <v>-5671</v>
          </cell>
          <cell r="E186">
            <v>-6504</v>
          </cell>
          <cell r="F186">
            <v>-5945</v>
          </cell>
          <cell r="G186">
            <v>-5428</v>
          </cell>
          <cell r="H186">
            <v>-5680</v>
          </cell>
          <cell r="I186">
            <v>-5615</v>
          </cell>
          <cell r="J186">
            <v>-6230</v>
          </cell>
          <cell r="K186">
            <v>-6768</v>
          </cell>
          <cell r="L186">
            <v>-6622</v>
          </cell>
          <cell r="M186">
            <v>-7502</v>
          </cell>
          <cell r="N186">
            <v>-8198</v>
          </cell>
          <cell r="O186">
            <v>-7746</v>
          </cell>
        </row>
        <row r="187">
          <cell r="B187">
            <v>2710</v>
          </cell>
          <cell r="C187">
            <v>807031.82</v>
          </cell>
          <cell r="D187">
            <v>839172.53</v>
          </cell>
          <cell r="E187">
            <v>549217.49</v>
          </cell>
          <cell r="F187">
            <v>-70901.38</v>
          </cell>
          <cell r="G187">
            <v>-2654.63</v>
          </cell>
          <cell r="H187">
            <v>165295.51</v>
          </cell>
          <cell r="I187">
            <v>109813.9</v>
          </cell>
          <cell r="J187">
            <v>208456.97</v>
          </cell>
          <cell r="K187">
            <v>458612.91</v>
          </cell>
          <cell r="L187">
            <v>556890.28</v>
          </cell>
          <cell r="M187">
            <v>755403.79</v>
          </cell>
          <cell r="N187">
            <v>360307.39</v>
          </cell>
          <cell r="O187">
            <v>601483.47</v>
          </cell>
        </row>
        <row r="188">
          <cell r="B188">
            <v>2755</v>
          </cell>
          <cell r="C188">
            <v>44416</v>
          </cell>
          <cell r="D188">
            <v>44416</v>
          </cell>
          <cell r="E188">
            <v>44416</v>
          </cell>
          <cell r="F188">
            <v>44416</v>
          </cell>
          <cell r="G188">
            <v>44416</v>
          </cell>
          <cell r="H188">
            <v>44416</v>
          </cell>
          <cell r="I188">
            <v>44416</v>
          </cell>
          <cell r="J188">
            <v>44416</v>
          </cell>
          <cell r="K188">
            <v>44416</v>
          </cell>
          <cell r="L188">
            <v>44416</v>
          </cell>
          <cell r="M188">
            <v>44416</v>
          </cell>
          <cell r="N188">
            <v>44416</v>
          </cell>
          <cell r="O188">
            <v>55051</v>
          </cell>
        </row>
        <row r="189">
          <cell r="B189">
            <v>2775</v>
          </cell>
          <cell r="C189">
            <v>250</v>
          </cell>
          <cell r="D189">
            <v>250</v>
          </cell>
          <cell r="E189">
            <v>250</v>
          </cell>
          <cell r="F189">
            <v>250</v>
          </cell>
          <cell r="G189">
            <v>250</v>
          </cell>
          <cell r="H189">
            <v>250</v>
          </cell>
          <cell r="I189">
            <v>250</v>
          </cell>
          <cell r="J189">
            <v>250</v>
          </cell>
          <cell r="K189">
            <v>250</v>
          </cell>
          <cell r="L189">
            <v>250</v>
          </cell>
          <cell r="M189">
            <v>250</v>
          </cell>
          <cell r="N189">
            <v>250</v>
          </cell>
          <cell r="O189">
            <v>250</v>
          </cell>
        </row>
        <row r="190">
          <cell r="B190">
            <v>2785</v>
          </cell>
          <cell r="C190">
            <v>1418.45</v>
          </cell>
          <cell r="D190">
            <v>1335.02</v>
          </cell>
          <cell r="E190">
            <v>1251.5899999999999</v>
          </cell>
          <cell r="F190">
            <v>1168.1600000000001</v>
          </cell>
          <cell r="G190">
            <v>1084.73</v>
          </cell>
          <cell r="H190">
            <v>1001.3</v>
          </cell>
          <cell r="I190">
            <v>917.87</v>
          </cell>
          <cell r="J190">
            <v>834.44</v>
          </cell>
          <cell r="K190">
            <v>751.01</v>
          </cell>
          <cell r="L190">
            <v>667.58</v>
          </cell>
          <cell r="M190">
            <v>584.15</v>
          </cell>
          <cell r="N190">
            <v>500.72</v>
          </cell>
          <cell r="O190">
            <v>417.29</v>
          </cell>
        </row>
        <row r="191">
          <cell r="B191">
            <v>2906</v>
          </cell>
          <cell r="C191">
            <v>141800.62</v>
          </cell>
          <cell r="D191">
            <v>137940.77000000002</v>
          </cell>
          <cell r="E191">
            <v>135949.72999999998</v>
          </cell>
          <cell r="F191">
            <v>138229.12</v>
          </cell>
          <cell r="G191">
            <v>140725.16999999998</v>
          </cell>
          <cell r="H191">
            <v>143218.66999999998</v>
          </cell>
          <cell r="I191">
            <v>145663.41999999998</v>
          </cell>
          <cell r="J191">
            <v>149274.1</v>
          </cell>
          <cell r="K191">
            <v>149274.1</v>
          </cell>
          <cell r="L191">
            <v>149274.1</v>
          </cell>
          <cell r="M191">
            <v>149274.1</v>
          </cell>
          <cell r="N191">
            <v>149274.1</v>
          </cell>
          <cell r="O191">
            <v>149274.1</v>
          </cell>
        </row>
        <row r="192">
          <cell r="B192">
            <v>2907</v>
          </cell>
          <cell r="C192">
            <v>158305.06</v>
          </cell>
          <cell r="D192">
            <v>165003.9</v>
          </cell>
          <cell r="E192">
            <v>167655.21</v>
          </cell>
          <cell r="F192">
            <v>171446.91</v>
          </cell>
          <cell r="G192">
            <v>172663.91</v>
          </cell>
          <cell r="H192">
            <v>173563.91</v>
          </cell>
          <cell r="I192">
            <v>173563.91</v>
          </cell>
          <cell r="J192">
            <v>173563.91</v>
          </cell>
          <cell r="K192">
            <v>173563.91</v>
          </cell>
          <cell r="L192">
            <v>173563.91</v>
          </cell>
          <cell r="M192">
            <v>173563.91</v>
          </cell>
          <cell r="N192">
            <v>173563.91</v>
          </cell>
          <cell r="O192">
            <v>173563.91</v>
          </cell>
        </row>
        <row r="193">
          <cell r="B193">
            <v>2908</v>
          </cell>
          <cell r="C193">
            <v>53948.390000000007</v>
          </cell>
          <cell r="D193">
            <v>58983.41</v>
          </cell>
          <cell r="E193">
            <v>58983.41</v>
          </cell>
          <cell r="F193">
            <v>58983.41</v>
          </cell>
          <cell r="G193">
            <v>58983.41</v>
          </cell>
          <cell r="H193">
            <v>58983.41</v>
          </cell>
          <cell r="I193">
            <v>58983.41</v>
          </cell>
          <cell r="J193">
            <v>64128.970000000008</v>
          </cell>
          <cell r="K193">
            <v>64128.970000000008</v>
          </cell>
          <cell r="L193">
            <v>64128.970000000008</v>
          </cell>
          <cell r="M193">
            <v>64128.970000000008</v>
          </cell>
          <cell r="N193">
            <v>64128.970000000008</v>
          </cell>
          <cell r="O193">
            <v>64128.970000000008</v>
          </cell>
        </row>
        <row r="194">
          <cell r="B194">
            <v>2909</v>
          </cell>
          <cell r="C194">
            <v>1414.94</v>
          </cell>
          <cell r="D194">
            <v>1414.94</v>
          </cell>
          <cell r="E194">
            <v>1414.94</v>
          </cell>
          <cell r="F194">
            <v>1414.94</v>
          </cell>
          <cell r="G194">
            <v>1414.94</v>
          </cell>
          <cell r="H194">
            <v>1414.94</v>
          </cell>
          <cell r="I194">
            <v>1414.94</v>
          </cell>
          <cell r="J194">
            <v>1414.94</v>
          </cell>
          <cell r="K194">
            <v>1414.94</v>
          </cell>
          <cell r="L194">
            <v>1414.94</v>
          </cell>
          <cell r="M194">
            <v>1414.94</v>
          </cell>
          <cell r="N194">
            <v>1414.94</v>
          </cell>
          <cell r="O194">
            <v>1414.94</v>
          </cell>
        </row>
        <row r="195">
          <cell r="B195">
            <v>2910</v>
          </cell>
          <cell r="C195">
            <v>289612.09000000003</v>
          </cell>
          <cell r="D195">
            <v>290262.09000000003</v>
          </cell>
          <cell r="E195">
            <v>290262.09000000003</v>
          </cell>
          <cell r="F195">
            <v>290262.08999999997</v>
          </cell>
          <cell r="G195">
            <v>291949.59000000003</v>
          </cell>
          <cell r="H195">
            <v>292962.09000000003</v>
          </cell>
          <cell r="I195">
            <v>292962.09000000003</v>
          </cell>
          <cell r="J195">
            <v>293287.09000000003</v>
          </cell>
          <cell r="K195">
            <v>293287.09000000003</v>
          </cell>
          <cell r="L195">
            <v>293287.09000000003</v>
          </cell>
          <cell r="M195">
            <v>293287.09000000003</v>
          </cell>
          <cell r="N195">
            <v>293287.09000000003</v>
          </cell>
          <cell r="O195">
            <v>293287.09000000003</v>
          </cell>
        </row>
        <row r="196">
          <cell r="B196">
            <v>2914</v>
          </cell>
          <cell r="C196">
            <v>-485270.21</v>
          </cell>
          <cell r="D196">
            <v>-485270.21</v>
          </cell>
          <cell r="E196">
            <v>-485270.21</v>
          </cell>
          <cell r="F196">
            <v>-485270.21</v>
          </cell>
          <cell r="G196">
            <v>-485270.21</v>
          </cell>
          <cell r="H196">
            <v>-485270.21</v>
          </cell>
          <cell r="I196">
            <v>-485270.21</v>
          </cell>
          <cell r="J196">
            <v>-681669.01000000013</v>
          </cell>
          <cell r="K196">
            <v>-681669.01000000013</v>
          </cell>
          <cell r="L196">
            <v>-681669.01000000013</v>
          </cell>
          <cell r="M196">
            <v>-681669.01000000013</v>
          </cell>
          <cell r="N196">
            <v>-681669.01000000013</v>
          </cell>
          <cell r="O196">
            <v>-681669.01000000013</v>
          </cell>
        </row>
        <row r="197">
          <cell r="B197">
            <v>2915</v>
          </cell>
          <cell r="C197">
            <v>137870.79999999999</v>
          </cell>
          <cell r="D197">
            <v>137855.81</v>
          </cell>
          <cell r="E197">
            <v>137837.42000000001</v>
          </cell>
          <cell r="F197">
            <v>137777.10999999999</v>
          </cell>
          <cell r="G197">
            <v>137770.71</v>
          </cell>
          <cell r="H197">
            <v>137752.92000000001</v>
          </cell>
          <cell r="I197">
            <v>137749.69</v>
          </cell>
          <cell r="J197">
            <v>137739.15</v>
          </cell>
          <cell r="K197">
            <v>137733.60999999999</v>
          </cell>
          <cell r="L197">
            <v>137727.09</v>
          </cell>
          <cell r="M197">
            <v>137718.29</v>
          </cell>
          <cell r="N197">
            <v>137716.49</v>
          </cell>
          <cell r="O197">
            <v>137723.38</v>
          </cell>
        </row>
        <row r="198">
          <cell r="B198">
            <v>2920</v>
          </cell>
          <cell r="C198">
            <v>484318.33</v>
          </cell>
          <cell r="D198">
            <v>484318.33</v>
          </cell>
          <cell r="E198">
            <v>484318.33</v>
          </cell>
          <cell r="F198">
            <v>484318.33</v>
          </cell>
          <cell r="G198">
            <v>484318.33</v>
          </cell>
          <cell r="H198">
            <v>484318.33</v>
          </cell>
          <cell r="I198">
            <v>484318.33</v>
          </cell>
          <cell r="J198">
            <v>621362.32999999996</v>
          </cell>
          <cell r="K198">
            <v>621362.32999999996</v>
          </cell>
          <cell r="L198">
            <v>621362.32999999996</v>
          </cell>
          <cell r="M198">
            <v>621362.32999999996</v>
          </cell>
          <cell r="N198">
            <v>621362.32999999996</v>
          </cell>
          <cell r="O198">
            <v>621362.32999999996</v>
          </cell>
        </row>
        <row r="199">
          <cell r="B199">
            <v>2930</v>
          </cell>
          <cell r="C199">
            <v>-455483.98</v>
          </cell>
          <cell r="D199">
            <v>-460207.17</v>
          </cell>
          <cell r="E199">
            <v>-464926.96</v>
          </cell>
          <cell r="F199">
            <v>-469604.84</v>
          </cell>
          <cell r="G199">
            <v>-474336.62</v>
          </cell>
          <cell r="H199">
            <v>-479057.01</v>
          </cell>
          <cell r="I199">
            <v>-483791.96</v>
          </cell>
          <cell r="J199">
            <v>-491398.16</v>
          </cell>
          <cell r="K199">
            <v>-499009.35</v>
          </cell>
          <cell r="L199">
            <v>-506619.56</v>
          </cell>
          <cell r="M199">
            <v>-514227.49</v>
          </cell>
          <cell r="N199">
            <v>-521842.42</v>
          </cell>
          <cell r="O199">
            <v>-529466.05000000005</v>
          </cell>
        </row>
        <row r="200">
          <cell r="B200">
            <v>2960</v>
          </cell>
          <cell r="C200">
            <v>78079.3</v>
          </cell>
          <cell r="D200">
            <v>78079.3</v>
          </cell>
          <cell r="E200">
            <v>78079.3</v>
          </cell>
          <cell r="F200">
            <v>78079.3</v>
          </cell>
          <cell r="G200">
            <v>78079.3</v>
          </cell>
          <cell r="H200">
            <v>78079.3</v>
          </cell>
          <cell r="I200">
            <v>78079.3</v>
          </cell>
          <cell r="J200">
            <v>78079.3</v>
          </cell>
          <cell r="K200">
            <v>78079.3</v>
          </cell>
          <cell r="L200">
            <v>78079.3</v>
          </cell>
          <cell r="M200">
            <v>78079.3</v>
          </cell>
          <cell r="N200">
            <v>78079.3</v>
          </cell>
          <cell r="O200">
            <v>78079.3</v>
          </cell>
        </row>
        <row r="201">
          <cell r="B201">
            <v>3000</v>
          </cell>
          <cell r="C201">
            <v>7500</v>
          </cell>
          <cell r="D201">
            <v>7500</v>
          </cell>
          <cell r="E201">
            <v>7500</v>
          </cell>
          <cell r="F201">
            <v>7500</v>
          </cell>
          <cell r="G201">
            <v>7500</v>
          </cell>
          <cell r="H201">
            <v>7500</v>
          </cell>
          <cell r="I201">
            <v>7500</v>
          </cell>
          <cell r="J201">
            <v>7500</v>
          </cell>
          <cell r="K201">
            <v>7500</v>
          </cell>
          <cell r="L201">
            <v>7500</v>
          </cell>
          <cell r="M201">
            <v>7500</v>
          </cell>
          <cell r="N201">
            <v>7500</v>
          </cell>
          <cell r="O201">
            <v>7500</v>
          </cell>
        </row>
        <row r="202">
          <cell r="B202">
            <v>3025</v>
          </cell>
          <cell r="C202">
            <v>81563.649999999994</v>
          </cell>
          <cell r="D202">
            <v>81563.649999999994</v>
          </cell>
          <cell r="E202">
            <v>81563.649999999994</v>
          </cell>
          <cell r="F202">
            <v>81563.649999999994</v>
          </cell>
          <cell r="G202">
            <v>81563.649999999994</v>
          </cell>
          <cell r="H202">
            <v>81563.649999999994</v>
          </cell>
          <cell r="I202">
            <v>81563.649999999994</v>
          </cell>
          <cell r="J202">
            <v>81563.649999999994</v>
          </cell>
          <cell r="K202">
            <v>81563.649999999994</v>
          </cell>
          <cell r="L202">
            <v>81563.649999999994</v>
          </cell>
          <cell r="M202">
            <v>81563.649999999994</v>
          </cell>
          <cell r="N202">
            <v>81563.649999999994</v>
          </cell>
          <cell r="O202">
            <v>81563.649999999994</v>
          </cell>
        </row>
        <row r="203">
          <cell r="B203">
            <v>3040</v>
          </cell>
          <cell r="C203">
            <v>78599.899999999994</v>
          </cell>
          <cell r="D203">
            <v>78599.899999999994</v>
          </cell>
          <cell r="E203">
            <v>78599.899999999994</v>
          </cell>
          <cell r="F203">
            <v>78599.899999999994</v>
          </cell>
          <cell r="G203">
            <v>78599.899999999994</v>
          </cell>
          <cell r="H203">
            <v>78599.899999999994</v>
          </cell>
          <cell r="I203">
            <v>78599.899999999994</v>
          </cell>
          <cell r="J203">
            <v>78599.899999999994</v>
          </cell>
          <cell r="K203">
            <v>78599.899999999994</v>
          </cell>
          <cell r="L203">
            <v>65601.399999999994</v>
          </cell>
          <cell r="M203">
            <v>65601.399999999994</v>
          </cell>
          <cell r="N203">
            <v>65601.399999999994</v>
          </cell>
          <cell r="O203">
            <v>65601.399999999994</v>
          </cell>
        </row>
        <row r="204">
          <cell r="B204">
            <v>3110</v>
          </cell>
          <cell r="C204">
            <v>-54243.98</v>
          </cell>
          <cell r="D204">
            <v>-55015.62</v>
          </cell>
          <cell r="E204">
            <v>-55787.28</v>
          </cell>
          <cell r="F204">
            <v>-56558.93</v>
          </cell>
          <cell r="G204">
            <v>-57330.59</v>
          </cell>
          <cell r="H204">
            <v>-58102.239999999998</v>
          </cell>
          <cell r="I204">
            <v>-58873.9</v>
          </cell>
          <cell r="J204">
            <v>-59645.55</v>
          </cell>
          <cell r="K204">
            <v>-60417.21</v>
          </cell>
          <cell r="L204">
            <v>-61188.86</v>
          </cell>
          <cell r="M204">
            <v>-61960.52</v>
          </cell>
          <cell r="N204">
            <v>-62732.17</v>
          </cell>
          <cell r="O204">
            <v>-63503.83</v>
          </cell>
        </row>
        <row r="205">
          <cell r="B205">
            <v>3155</v>
          </cell>
          <cell r="C205">
            <v>-7500</v>
          </cell>
          <cell r="D205">
            <v>-7500</v>
          </cell>
          <cell r="E205">
            <v>-7500</v>
          </cell>
          <cell r="F205">
            <v>-7500</v>
          </cell>
          <cell r="G205">
            <v>-7500</v>
          </cell>
          <cell r="H205">
            <v>-7500</v>
          </cell>
          <cell r="I205">
            <v>-7500</v>
          </cell>
          <cell r="J205">
            <v>-7500</v>
          </cell>
          <cell r="K205">
            <v>-7500</v>
          </cell>
          <cell r="L205">
            <v>-7500</v>
          </cell>
          <cell r="M205">
            <v>-7500</v>
          </cell>
          <cell r="N205">
            <v>-7500</v>
          </cell>
          <cell r="O205">
            <v>-7500</v>
          </cell>
        </row>
        <row r="206">
          <cell r="B206">
            <v>3180</v>
          </cell>
          <cell r="C206">
            <v>-81563.649999999994</v>
          </cell>
          <cell r="D206">
            <v>-81563.649999999994</v>
          </cell>
          <cell r="E206">
            <v>-81563.649999999994</v>
          </cell>
          <cell r="F206">
            <v>-81563.649999999994</v>
          </cell>
          <cell r="G206">
            <v>-81563.649999999994</v>
          </cell>
          <cell r="H206">
            <v>-81563.649999999994</v>
          </cell>
          <cell r="I206">
            <v>-81563.649999999994</v>
          </cell>
          <cell r="J206">
            <v>-81563.649999999994</v>
          </cell>
          <cell r="K206">
            <v>-81563.649999999994</v>
          </cell>
          <cell r="L206">
            <v>-81563.649999999994</v>
          </cell>
          <cell r="M206">
            <v>-81563.649999999994</v>
          </cell>
          <cell r="N206">
            <v>-81563.649999999994</v>
          </cell>
          <cell r="O206">
            <v>-81563.649999999994</v>
          </cell>
        </row>
        <row r="207">
          <cell r="B207">
            <v>3195</v>
          </cell>
          <cell r="C207">
            <v>-41339.85</v>
          </cell>
          <cell r="D207">
            <v>-42649.85</v>
          </cell>
          <cell r="E207">
            <v>-43959.85</v>
          </cell>
          <cell r="F207">
            <v>-45269.85</v>
          </cell>
          <cell r="G207">
            <v>-46579.86</v>
          </cell>
          <cell r="H207">
            <v>-47889.85</v>
          </cell>
          <cell r="I207">
            <v>-49199.85</v>
          </cell>
          <cell r="J207">
            <v>-50509.84</v>
          </cell>
          <cell r="K207">
            <v>-51819.85</v>
          </cell>
          <cell r="L207">
            <v>-49435.06</v>
          </cell>
          <cell r="M207">
            <v>-50528.42</v>
          </cell>
          <cell r="N207">
            <v>-51621.77</v>
          </cell>
          <cell r="O207">
            <v>-52715.13</v>
          </cell>
        </row>
        <row r="208">
          <cell r="B208">
            <v>3265</v>
          </cell>
          <cell r="C208">
            <v>-39011.9</v>
          </cell>
          <cell r="D208">
            <v>-39011.9</v>
          </cell>
          <cell r="E208">
            <v>-39011.9</v>
          </cell>
          <cell r="F208">
            <v>-39011.9</v>
          </cell>
          <cell r="G208">
            <v>-39011.9</v>
          </cell>
          <cell r="H208">
            <v>-39011.9</v>
          </cell>
          <cell r="I208">
            <v>-39011.9</v>
          </cell>
          <cell r="J208">
            <v>-39011.9</v>
          </cell>
          <cell r="K208">
            <v>-39011.9</v>
          </cell>
          <cell r="L208">
            <v>-39011.9</v>
          </cell>
          <cell r="M208">
            <v>-39011.9</v>
          </cell>
          <cell r="N208">
            <v>-39011.9</v>
          </cell>
          <cell r="O208">
            <v>-39011.9</v>
          </cell>
        </row>
        <row r="209">
          <cell r="B209">
            <v>3270</v>
          </cell>
          <cell r="C209">
            <v>-199081.60000000001</v>
          </cell>
          <cell r="D209">
            <v>-199081.60000000001</v>
          </cell>
          <cell r="E209">
            <v>-199081.60000000001</v>
          </cell>
          <cell r="F209">
            <v>-199081.60000000001</v>
          </cell>
          <cell r="G209">
            <v>-199081.60000000001</v>
          </cell>
          <cell r="H209">
            <v>-199081.60000000001</v>
          </cell>
          <cell r="I209">
            <v>-199081.60000000001</v>
          </cell>
          <cell r="J209">
            <v>-199081.60000000001</v>
          </cell>
          <cell r="K209">
            <v>-199081.60000000001</v>
          </cell>
          <cell r="L209">
            <v>-199081.60000000001</v>
          </cell>
          <cell r="M209">
            <v>-199081.60000000001</v>
          </cell>
          <cell r="N209">
            <v>-199081.60000000001</v>
          </cell>
          <cell r="O209">
            <v>-199081.60000000001</v>
          </cell>
        </row>
        <row r="210">
          <cell r="B210">
            <v>3295</v>
          </cell>
          <cell r="C210">
            <v>-520058.8</v>
          </cell>
          <cell r="D210">
            <v>-520058.8</v>
          </cell>
          <cell r="E210">
            <v>-520058.8</v>
          </cell>
          <cell r="F210">
            <v>-520058.8</v>
          </cell>
          <cell r="G210">
            <v>-520058.8</v>
          </cell>
          <cell r="H210">
            <v>-520058.8</v>
          </cell>
          <cell r="I210">
            <v>-520058.8</v>
          </cell>
          <cell r="J210">
            <v>-520058.8</v>
          </cell>
          <cell r="K210">
            <v>-520058.8</v>
          </cell>
          <cell r="L210">
            <v>-520058.8</v>
          </cell>
          <cell r="M210">
            <v>-520058.8</v>
          </cell>
          <cell r="N210">
            <v>-520058.8</v>
          </cell>
          <cell r="O210">
            <v>-520058.8</v>
          </cell>
        </row>
        <row r="211">
          <cell r="B211">
            <v>3305</v>
          </cell>
          <cell r="C211">
            <v>-7151.69</v>
          </cell>
          <cell r="D211">
            <v>-7151.69</v>
          </cell>
          <cell r="E211">
            <v>-7151.69</v>
          </cell>
          <cell r="F211">
            <v>-7151.69</v>
          </cell>
          <cell r="G211">
            <v>-7151.69</v>
          </cell>
          <cell r="H211">
            <v>-7151.69</v>
          </cell>
          <cell r="I211">
            <v>-7151.69</v>
          </cell>
          <cell r="J211">
            <v>-7151.69</v>
          </cell>
          <cell r="K211">
            <v>-7151.69</v>
          </cell>
          <cell r="L211">
            <v>-7151.69</v>
          </cell>
          <cell r="M211">
            <v>-7151.69</v>
          </cell>
          <cell r="N211">
            <v>-7151.69</v>
          </cell>
          <cell r="O211">
            <v>-7151.69</v>
          </cell>
        </row>
        <row r="212">
          <cell r="B212">
            <v>3330</v>
          </cell>
          <cell r="C212">
            <v>-250371.23</v>
          </cell>
          <cell r="D212">
            <v>-250371.23</v>
          </cell>
          <cell r="E212">
            <v>-250371.23</v>
          </cell>
          <cell r="F212">
            <v>-250371.23</v>
          </cell>
          <cell r="G212">
            <v>-250371.23</v>
          </cell>
          <cell r="H212">
            <v>-250371.23</v>
          </cell>
          <cell r="I212">
            <v>-250371.23</v>
          </cell>
          <cell r="J212">
            <v>-250371.23</v>
          </cell>
          <cell r="K212">
            <v>-250371.23</v>
          </cell>
          <cell r="L212">
            <v>-250371.23</v>
          </cell>
          <cell r="M212">
            <v>-250371.23</v>
          </cell>
          <cell r="N212">
            <v>-250371.23</v>
          </cell>
          <cell r="O212">
            <v>-250371.23</v>
          </cell>
        </row>
        <row r="213">
          <cell r="B213">
            <v>3335</v>
          </cell>
          <cell r="C213">
            <v>-812298.06</v>
          </cell>
          <cell r="D213">
            <v>-812298.06</v>
          </cell>
          <cell r="E213">
            <v>-812298.06</v>
          </cell>
          <cell r="F213">
            <v>-812298.06</v>
          </cell>
          <cell r="G213">
            <v>-812298.06</v>
          </cell>
          <cell r="H213">
            <v>-812298.06</v>
          </cell>
          <cell r="I213">
            <v>-812298.06</v>
          </cell>
          <cell r="J213">
            <v>-812298.06</v>
          </cell>
          <cell r="K213">
            <v>-812298.06</v>
          </cell>
          <cell r="L213">
            <v>-812298.06</v>
          </cell>
          <cell r="M213">
            <v>-812298.06</v>
          </cell>
          <cell r="N213">
            <v>-812298.06</v>
          </cell>
          <cell r="O213">
            <v>-812298.06</v>
          </cell>
        </row>
        <row r="214">
          <cell r="B214">
            <v>3340</v>
          </cell>
          <cell r="C214">
            <v>-5992086.3200000003</v>
          </cell>
          <cell r="D214">
            <v>-5992086.3200000003</v>
          </cell>
          <cell r="E214">
            <v>-5992086.3200000003</v>
          </cell>
          <cell r="F214">
            <v>-5992086.3200000003</v>
          </cell>
          <cell r="G214">
            <v>-5992086.3200000003</v>
          </cell>
          <cell r="H214">
            <v>-5992086.3200000003</v>
          </cell>
          <cell r="I214">
            <v>-5992086.3200000003</v>
          </cell>
          <cell r="J214">
            <v>-5992086.3200000003</v>
          </cell>
          <cell r="K214">
            <v>-6002086.3200000003</v>
          </cell>
          <cell r="L214">
            <v>-6005461.3200000003</v>
          </cell>
          <cell r="M214">
            <v>-6005461.3200000003</v>
          </cell>
          <cell r="N214">
            <v>-6005461.3200000003</v>
          </cell>
          <cell r="O214">
            <v>-6005461.3200000003</v>
          </cell>
        </row>
        <row r="215">
          <cell r="B215">
            <v>3345</v>
          </cell>
          <cell r="C215">
            <v>-970200.97</v>
          </cell>
          <cell r="D215">
            <v>-970200.97</v>
          </cell>
          <cell r="E215">
            <v>-970200.97</v>
          </cell>
          <cell r="F215">
            <v>-970200.97</v>
          </cell>
          <cell r="G215">
            <v>-970200.97</v>
          </cell>
          <cell r="H215">
            <v>-970200.97</v>
          </cell>
          <cell r="I215">
            <v>-970200.97</v>
          </cell>
          <cell r="J215">
            <v>-970200.97</v>
          </cell>
          <cell r="K215">
            <v>-970200.97</v>
          </cell>
          <cell r="L215">
            <v>-970200.97</v>
          </cell>
          <cell r="M215">
            <v>-970200.97</v>
          </cell>
          <cell r="N215">
            <v>-970200.97</v>
          </cell>
          <cell r="O215">
            <v>-970200.97</v>
          </cell>
        </row>
        <row r="216">
          <cell r="B216">
            <v>3350</v>
          </cell>
          <cell r="C216">
            <v>-10782.65</v>
          </cell>
          <cell r="D216">
            <v>-10782.65</v>
          </cell>
          <cell r="E216">
            <v>-10782.65</v>
          </cell>
          <cell r="F216">
            <v>-10782.65</v>
          </cell>
          <cell r="G216">
            <v>-10782.65</v>
          </cell>
          <cell r="H216">
            <v>-10782.65</v>
          </cell>
          <cell r="I216">
            <v>-10782.65</v>
          </cell>
          <cell r="J216">
            <v>-10782.65</v>
          </cell>
          <cell r="K216">
            <v>-10782.65</v>
          </cell>
          <cell r="L216">
            <v>-10782.65</v>
          </cell>
          <cell r="M216">
            <v>-10782.65</v>
          </cell>
          <cell r="N216">
            <v>-10782.65</v>
          </cell>
          <cell r="O216">
            <v>-10782.65</v>
          </cell>
        </row>
        <row r="217">
          <cell r="B217">
            <v>3360</v>
          </cell>
          <cell r="C217">
            <v>-593753.87</v>
          </cell>
          <cell r="D217">
            <v>-593753.87</v>
          </cell>
          <cell r="E217">
            <v>-593753.87</v>
          </cell>
          <cell r="F217">
            <v>-593753.87</v>
          </cell>
          <cell r="G217">
            <v>-593753.87</v>
          </cell>
          <cell r="H217">
            <v>-593753.87</v>
          </cell>
          <cell r="I217">
            <v>-593753.87</v>
          </cell>
          <cell r="J217">
            <v>-593753.87</v>
          </cell>
          <cell r="K217">
            <v>-593753.87</v>
          </cell>
          <cell r="L217">
            <v>-593753.87</v>
          </cell>
          <cell r="M217">
            <v>-593753.87</v>
          </cell>
          <cell r="N217">
            <v>-593753.87</v>
          </cell>
          <cell r="O217">
            <v>-593753.87</v>
          </cell>
        </row>
        <row r="218">
          <cell r="B218">
            <v>3435</v>
          </cell>
          <cell r="C218">
            <v>-1942084.19</v>
          </cell>
          <cell r="D218">
            <v>-1942084.19</v>
          </cell>
          <cell r="E218">
            <v>-1942084.19</v>
          </cell>
          <cell r="F218">
            <v>-1942084.19</v>
          </cell>
          <cell r="G218">
            <v>-1943728.19</v>
          </cell>
          <cell r="H218">
            <v>-1943728.19</v>
          </cell>
          <cell r="I218">
            <v>-1944998.19</v>
          </cell>
          <cell r="J218">
            <v>-1945346.19</v>
          </cell>
          <cell r="K218">
            <v>-477346.19</v>
          </cell>
          <cell r="L218">
            <v>-477346.19</v>
          </cell>
          <cell r="M218">
            <v>-481566.19</v>
          </cell>
          <cell r="N218">
            <v>-481566.19</v>
          </cell>
          <cell r="O218">
            <v>-481566.19</v>
          </cell>
        </row>
        <row r="219">
          <cell r="B219">
            <v>3445</v>
          </cell>
          <cell r="C219">
            <v>-520.79999999999995</v>
          </cell>
          <cell r="D219">
            <v>-520.79999999999995</v>
          </cell>
          <cell r="E219">
            <v>-520.79999999999995</v>
          </cell>
          <cell r="F219">
            <v>-520.79999999999995</v>
          </cell>
          <cell r="G219">
            <v>-520.79999999999995</v>
          </cell>
          <cell r="H219">
            <v>-520.79999999999995</v>
          </cell>
          <cell r="I219">
            <v>-520.79999999999995</v>
          </cell>
          <cell r="J219">
            <v>-1789.8</v>
          </cell>
          <cell r="K219">
            <v>-1789.8</v>
          </cell>
          <cell r="L219">
            <v>-1789.8</v>
          </cell>
          <cell r="M219">
            <v>-1789.8</v>
          </cell>
          <cell r="N219">
            <v>-1789.8</v>
          </cell>
          <cell r="O219">
            <v>-1789.8</v>
          </cell>
        </row>
        <row r="220">
          <cell r="B220">
            <v>3450</v>
          </cell>
          <cell r="C220">
            <v>-2452.7399999999998</v>
          </cell>
          <cell r="D220">
            <v>-2452.7399999999998</v>
          </cell>
          <cell r="E220">
            <v>-2452.7399999999998</v>
          </cell>
          <cell r="F220">
            <v>-2452.7399999999998</v>
          </cell>
          <cell r="G220">
            <v>-2452.7399999999998</v>
          </cell>
          <cell r="H220">
            <v>-2452.7399999999998</v>
          </cell>
          <cell r="I220">
            <v>-2452.7399999999998</v>
          </cell>
          <cell r="J220">
            <v>-2452.7399999999998</v>
          </cell>
          <cell r="K220">
            <v>-2452.7399999999998</v>
          </cell>
          <cell r="L220">
            <v>-2452.7399999999998</v>
          </cell>
          <cell r="M220">
            <v>-2452.7399999999998</v>
          </cell>
          <cell r="N220">
            <v>-2452.7399999999998</v>
          </cell>
          <cell r="O220">
            <v>-2452.7399999999998</v>
          </cell>
        </row>
        <row r="221">
          <cell r="B221">
            <v>3455</v>
          </cell>
          <cell r="C221">
            <v>-8782.5499999999993</v>
          </cell>
          <cell r="D221">
            <v>-8782.5499999999993</v>
          </cell>
          <cell r="E221">
            <v>-8782.5499999999993</v>
          </cell>
          <cell r="F221">
            <v>-8782.5499999999993</v>
          </cell>
          <cell r="G221">
            <v>-8782.5499999999993</v>
          </cell>
          <cell r="H221">
            <v>-8782.5499999999993</v>
          </cell>
          <cell r="I221">
            <v>-8782.5499999999993</v>
          </cell>
          <cell r="J221">
            <v>-8782.5499999999993</v>
          </cell>
          <cell r="K221">
            <v>-14165.55</v>
          </cell>
          <cell r="L221">
            <v>-14165.55</v>
          </cell>
          <cell r="M221">
            <v>-14225.55</v>
          </cell>
          <cell r="N221">
            <v>-14225.55</v>
          </cell>
          <cell r="O221">
            <v>-14225.55</v>
          </cell>
        </row>
        <row r="222">
          <cell r="B222">
            <v>3500</v>
          </cell>
          <cell r="C222">
            <v>-1680726.86</v>
          </cell>
          <cell r="D222">
            <v>-1680726.86</v>
          </cell>
          <cell r="E222">
            <v>-1680726.86</v>
          </cell>
          <cell r="F222">
            <v>-1680726.86</v>
          </cell>
          <cell r="G222">
            <v>-1680726.86</v>
          </cell>
          <cell r="H222">
            <v>-1680726.86</v>
          </cell>
          <cell r="I222">
            <v>-1680726.86</v>
          </cell>
          <cell r="J222">
            <v>-1680726.86</v>
          </cell>
          <cell r="K222">
            <v>-1680726.86</v>
          </cell>
          <cell r="L222">
            <v>-1680726.86</v>
          </cell>
          <cell r="M222">
            <v>-1680726.86</v>
          </cell>
          <cell r="N222">
            <v>-1680726.86</v>
          </cell>
          <cell r="O222">
            <v>-1680726.86</v>
          </cell>
        </row>
        <row r="223">
          <cell r="B223">
            <v>3505</v>
          </cell>
          <cell r="C223">
            <v>-3300163.98</v>
          </cell>
          <cell r="D223">
            <v>-3300163.98</v>
          </cell>
          <cell r="E223">
            <v>-3300163.98</v>
          </cell>
          <cell r="F223">
            <v>-3300163.98</v>
          </cell>
          <cell r="G223">
            <v>-3300163.98</v>
          </cell>
          <cell r="H223">
            <v>-3300163.98</v>
          </cell>
          <cell r="I223">
            <v>-3300163.98</v>
          </cell>
          <cell r="J223">
            <v>-3300163.98</v>
          </cell>
          <cell r="K223">
            <v>-3300163.98</v>
          </cell>
          <cell r="L223">
            <v>-3300163.98</v>
          </cell>
          <cell r="M223">
            <v>-3300163.98</v>
          </cell>
          <cell r="N223">
            <v>-3300163.98</v>
          </cell>
          <cell r="O223">
            <v>-3300163.98</v>
          </cell>
        </row>
        <row r="224">
          <cell r="B224">
            <v>3550</v>
          </cell>
          <cell r="C224">
            <v>-90353.88</v>
          </cell>
          <cell r="D224">
            <v>-90353.88</v>
          </cell>
          <cell r="E224">
            <v>-90353.88</v>
          </cell>
          <cell r="F224">
            <v>-90353.88</v>
          </cell>
          <cell r="G224">
            <v>-90353.88</v>
          </cell>
          <cell r="H224">
            <v>-90353.88</v>
          </cell>
          <cell r="I224">
            <v>-90353.88</v>
          </cell>
          <cell r="J224">
            <v>-91853.88</v>
          </cell>
          <cell r="K224">
            <v>-91853.88</v>
          </cell>
          <cell r="L224">
            <v>-91853.88</v>
          </cell>
          <cell r="M224">
            <v>-91853.88</v>
          </cell>
          <cell r="N224">
            <v>-91853.88</v>
          </cell>
          <cell r="O224">
            <v>-91853.88</v>
          </cell>
        </row>
        <row r="225">
          <cell r="B225">
            <v>3555</v>
          </cell>
          <cell r="C225">
            <v>-5772508.0700000003</v>
          </cell>
          <cell r="D225">
            <v>-5772508.0700000003</v>
          </cell>
          <cell r="E225">
            <v>-5772508.0700000003</v>
          </cell>
          <cell r="F225">
            <v>-5772508.0700000003</v>
          </cell>
          <cell r="G225">
            <v>-5772508.0700000003</v>
          </cell>
          <cell r="H225">
            <v>-5772508.0700000003</v>
          </cell>
          <cell r="I225">
            <v>-5772508.0700000003</v>
          </cell>
          <cell r="J225">
            <v>-5773008.0700000003</v>
          </cell>
          <cell r="K225">
            <v>-5775781.0700000003</v>
          </cell>
          <cell r="L225">
            <v>-5775781.0700000003</v>
          </cell>
          <cell r="M225">
            <v>-5775781.0700000003</v>
          </cell>
          <cell r="N225">
            <v>-5775781.0700000003</v>
          </cell>
          <cell r="O225">
            <v>-5775781.0700000003</v>
          </cell>
        </row>
        <row r="226">
          <cell r="B226">
            <v>3557</v>
          </cell>
          <cell r="C226">
            <v>-178351.38</v>
          </cell>
          <cell r="D226">
            <v>-178351.38</v>
          </cell>
          <cell r="E226">
            <v>-178351.38</v>
          </cell>
          <cell r="F226">
            <v>-178351.38</v>
          </cell>
          <cell r="G226">
            <v>-178351.38</v>
          </cell>
          <cell r="H226">
            <v>-178351.38</v>
          </cell>
          <cell r="I226">
            <v>-178351.38</v>
          </cell>
          <cell r="J226">
            <v>-178351.38</v>
          </cell>
          <cell r="K226">
            <v>-178351.38</v>
          </cell>
          <cell r="L226">
            <v>-178351.38</v>
          </cell>
          <cell r="M226">
            <v>-178351.38</v>
          </cell>
          <cell r="N226">
            <v>-178351.38</v>
          </cell>
          <cell r="O226">
            <v>-178351.38</v>
          </cell>
        </row>
        <row r="227">
          <cell r="B227">
            <v>3565</v>
          </cell>
          <cell r="C227">
            <v>-126354.69</v>
          </cell>
          <cell r="D227">
            <v>-126354.69</v>
          </cell>
          <cell r="E227">
            <v>-126354.69</v>
          </cell>
          <cell r="F227">
            <v>-126354.69</v>
          </cell>
          <cell r="G227">
            <v>-126354.69</v>
          </cell>
          <cell r="H227">
            <v>-126354.69</v>
          </cell>
          <cell r="I227">
            <v>-126354.69</v>
          </cell>
          <cell r="J227">
            <v>-130954.69</v>
          </cell>
          <cell r="K227">
            <v>-130954.69</v>
          </cell>
          <cell r="L227">
            <v>-130954.69</v>
          </cell>
          <cell r="M227">
            <v>-130954.69</v>
          </cell>
          <cell r="N227">
            <v>-130954.69</v>
          </cell>
          <cell r="O227">
            <v>-130954.69</v>
          </cell>
        </row>
        <row r="228">
          <cell r="B228">
            <v>3705</v>
          </cell>
          <cell r="C228">
            <v>-117662.47</v>
          </cell>
          <cell r="D228">
            <v>-117662.47</v>
          </cell>
          <cell r="E228">
            <v>-117662.47</v>
          </cell>
          <cell r="F228">
            <v>-117662.47</v>
          </cell>
          <cell r="G228">
            <v>-117662.47</v>
          </cell>
          <cell r="H228">
            <v>-117662.47</v>
          </cell>
          <cell r="I228">
            <v>-117662.47</v>
          </cell>
          <cell r="J228">
            <v>-117662.47</v>
          </cell>
          <cell r="K228">
            <v>-117662.47</v>
          </cell>
          <cell r="L228">
            <v>-117662.47</v>
          </cell>
          <cell r="M228">
            <v>-117662.47</v>
          </cell>
          <cell r="N228">
            <v>-117662.47</v>
          </cell>
          <cell r="O228">
            <v>-117662.47</v>
          </cell>
        </row>
        <row r="229">
          <cell r="B229">
            <v>3715</v>
          </cell>
          <cell r="C229">
            <v>-30764.06</v>
          </cell>
          <cell r="D229">
            <v>-30764.06</v>
          </cell>
          <cell r="E229">
            <v>-30764.06</v>
          </cell>
          <cell r="F229">
            <v>-30764.06</v>
          </cell>
          <cell r="G229">
            <v>-30764.06</v>
          </cell>
          <cell r="H229">
            <v>-30764.06</v>
          </cell>
          <cell r="I229">
            <v>-30764.06</v>
          </cell>
          <cell r="J229">
            <v>-30764.06</v>
          </cell>
          <cell r="K229">
            <v>-30764.06</v>
          </cell>
          <cell r="L229">
            <v>-30764.06</v>
          </cell>
          <cell r="M229">
            <v>-30764.06</v>
          </cell>
          <cell r="N229">
            <v>-30764.06</v>
          </cell>
          <cell r="O229">
            <v>-30764.06</v>
          </cell>
        </row>
        <row r="230">
          <cell r="B230">
            <v>3720</v>
          </cell>
          <cell r="C230">
            <v>-10668.5</v>
          </cell>
          <cell r="D230">
            <v>-10668.5</v>
          </cell>
          <cell r="E230">
            <v>-10668.5</v>
          </cell>
          <cell r="F230">
            <v>-10668.5</v>
          </cell>
          <cell r="G230">
            <v>-10668.5</v>
          </cell>
          <cell r="H230">
            <v>-10668.5</v>
          </cell>
          <cell r="I230">
            <v>-10668.5</v>
          </cell>
          <cell r="J230">
            <v>-10668.5</v>
          </cell>
          <cell r="K230">
            <v>-10668.5</v>
          </cell>
          <cell r="L230">
            <v>-10668.5</v>
          </cell>
          <cell r="M230">
            <v>-10668.5</v>
          </cell>
          <cell r="N230">
            <v>-10668.5</v>
          </cell>
          <cell r="O230">
            <v>-10668.5</v>
          </cell>
        </row>
        <row r="231">
          <cell r="B231">
            <v>3750</v>
          </cell>
          <cell r="C231">
            <v>-290491</v>
          </cell>
          <cell r="D231">
            <v>-290491</v>
          </cell>
          <cell r="E231">
            <v>-290491</v>
          </cell>
          <cell r="F231">
            <v>-290491</v>
          </cell>
          <cell r="G231">
            <v>-290491</v>
          </cell>
          <cell r="H231">
            <v>-290491</v>
          </cell>
          <cell r="I231">
            <v>-290491</v>
          </cell>
          <cell r="J231">
            <v>-290491</v>
          </cell>
          <cell r="K231">
            <v>-290491</v>
          </cell>
          <cell r="L231">
            <v>-290491</v>
          </cell>
          <cell r="M231">
            <v>-290491</v>
          </cell>
          <cell r="N231">
            <v>-290491</v>
          </cell>
          <cell r="O231">
            <v>-290491</v>
          </cell>
        </row>
        <row r="232">
          <cell r="B232">
            <v>3765</v>
          </cell>
          <cell r="K232">
            <v>-1468000</v>
          </cell>
          <cell r="L232">
            <v>-1468000</v>
          </cell>
          <cell r="M232">
            <v>-1468000</v>
          </cell>
          <cell r="N232">
            <v>-1468000</v>
          </cell>
          <cell r="O232">
            <v>-1468000</v>
          </cell>
        </row>
        <row r="233">
          <cell r="B233">
            <v>3770</v>
          </cell>
          <cell r="C233">
            <v>-150</v>
          </cell>
          <cell r="D233">
            <v>-150</v>
          </cell>
          <cell r="E233">
            <v>-150</v>
          </cell>
          <cell r="F233">
            <v>-150</v>
          </cell>
          <cell r="G233">
            <v>-150</v>
          </cell>
          <cell r="H233">
            <v>-150</v>
          </cell>
          <cell r="I233">
            <v>-150</v>
          </cell>
          <cell r="J233">
            <v>-150</v>
          </cell>
          <cell r="K233">
            <v>-150</v>
          </cell>
          <cell r="L233">
            <v>-150</v>
          </cell>
          <cell r="M233">
            <v>-150</v>
          </cell>
          <cell r="N233">
            <v>-150</v>
          </cell>
          <cell r="O233">
            <v>-150</v>
          </cell>
        </row>
        <row r="234">
          <cell r="B234">
            <v>3810</v>
          </cell>
          <cell r="C234">
            <v>38188.519999999997</v>
          </cell>
          <cell r="D234">
            <v>38290.379999999997</v>
          </cell>
          <cell r="E234">
            <v>38392.239999999998</v>
          </cell>
          <cell r="F234">
            <v>38494.1</v>
          </cell>
          <cell r="G234">
            <v>38595.96</v>
          </cell>
          <cell r="H234">
            <v>38697.82</v>
          </cell>
          <cell r="I234">
            <v>38799.68</v>
          </cell>
          <cell r="J234">
            <v>38901.54</v>
          </cell>
          <cell r="K234">
            <v>38993.4</v>
          </cell>
          <cell r="L234">
            <v>39095.26</v>
          </cell>
          <cell r="M234">
            <v>39197.120000000003</v>
          </cell>
          <cell r="N234">
            <v>39298.980000000003</v>
          </cell>
          <cell r="O234">
            <v>39400.839999999997</v>
          </cell>
        </row>
        <row r="235">
          <cell r="B235">
            <v>3815</v>
          </cell>
          <cell r="C235">
            <v>197795.22</v>
          </cell>
          <cell r="D235">
            <v>198315.02</v>
          </cell>
          <cell r="E235">
            <v>198834.82</v>
          </cell>
          <cell r="F235">
            <v>199354.62</v>
          </cell>
          <cell r="G235">
            <v>199874.42</v>
          </cell>
          <cell r="H235">
            <v>200394.22</v>
          </cell>
          <cell r="I235">
            <v>200914.02</v>
          </cell>
          <cell r="J235">
            <v>201433.82</v>
          </cell>
          <cell r="K235">
            <v>201904.62</v>
          </cell>
          <cell r="L235">
            <v>202424.42</v>
          </cell>
          <cell r="M235">
            <v>202944.22</v>
          </cell>
          <cell r="N235">
            <v>203464.02</v>
          </cell>
          <cell r="O235">
            <v>203983.82</v>
          </cell>
        </row>
        <row r="236">
          <cell r="B236">
            <v>3840</v>
          </cell>
          <cell r="C236">
            <v>529932.55000000005</v>
          </cell>
          <cell r="D236">
            <v>531377.16</v>
          </cell>
          <cell r="E236">
            <v>532821.77</v>
          </cell>
          <cell r="F236">
            <v>534266.38</v>
          </cell>
          <cell r="G236">
            <v>535710.99</v>
          </cell>
          <cell r="H236">
            <v>537155.6</v>
          </cell>
          <cell r="I236">
            <v>538600.21</v>
          </cell>
          <cell r="J236">
            <v>540044.81999999995</v>
          </cell>
          <cell r="K236">
            <v>541489.43000000005</v>
          </cell>
          <cell r="L236">
            <v>542934.04</v>
          </cell>
          <cell r="M236">
            <v>544378.65</v>
          </cell>
          <cell r="N236">
            <v>545823.26</v>
          </cell>
          <cell r="O236">
            <v>547267.87</v>
          </cell>
        </row>
        <row r="237">
          <cell r="B237">
            <v>3850</v>
          </cell>
          <cell r="C237">
            <v>664.16</v>
          </cell>
          <cell r="D237">
            <v>681.19</v>
          </cell>
          <cell r="E237">
            <v>698.22</v>
          </cell>
          <cell r="F237">
            <v>715.25</v>
          </cell>
          <cell r="G237">
            <v>732.28</v>
          </cell>
          <cell r="H237">
            <v>749.31</v>
          </cell>
          <cell r="I237">
            <v>766.34</v>
          </cell>
          <cell r="J237">
            <v>783.37</v>
          </cell>
          <cell r="K237">
            <v>800.4</v>
          </cell>
          <cell r="L237">
            <v>817.43</v>
          </cell>
          <cell r="M237">
            <v>834.46</v>
          </cell>
          <cell r="N237">
            <v>851.49</v>
          </cell>
          <cell r="O237">
            <v>868.52</v>
          </cell>
        </row>
        <row r="238">
          <cell r="B238">
            <v>3860</v>
          </cell>
          <cell r="K238">
            <v>264</v>
          </cell>
          <cell r="L238">
            <v>264</v>
          </cell>
          <cell r="M238">
            <v>264</v>
          </cell>
          <cell r="N238">
            <v>264</v>
          </cell>
          <cell r="O238">
            <v>264</v>
          </cell>
        </row>
        <row r="239">
          <cell r="B239">
            <v>3875</v>
          </cell>
          <cell r="C239">
            <v>256115.28</v>
          </cell>
          <cell r="D239">
            <v>257063.66</v>
          </cell>
          <cell r="E239">
            <v>258012.04</v>
          </cell>
          <cell r="F239">
            <v>258960.42</v>
          </cell>
          <cell r="G239">
            <v>259908.8</v>
          </cell>
          <cell r="H239">
            <v>260857.18</v>
          </cell>
          <cell r="I239">
            <v>261805.56</v>
          </cell>
          <cell r="J239">
            <v>262753.94</v>
          </cell>
          <cell r="K239">
            <v>269339.32</v>
          </cell>
          <cell r="L239">
            <v>270287.7</v>
          </cell>
          <cell r="M239">
            <v>271236.08</v>
          </cell>
          <cell r="N239">
            <v>272184.46000000002</v>
          </cell>
          <cell r="O239">
            <v>273132.84000000003</v>
          </cell>
        </row>
        <row r="240">
          <cell r="B240">
            <v>3880</v>
          </cell>
          <cell r="C240">
            <v>766262</v>
          </cell>
          <cell r="D240">
            <v>768091.5</v>
          </cell>
          <cell r="E240">
            <v>769921</v>
          </cell>
          <cell r="F240">
            <v>771750.5</v>
          </cell>
          <cell r="G240">
            <v>773580</v>
          </cell>
          <cell r="H240">
            <v>775409.5</v>
          </cell>
          <cell r="I240">
            <v>777239</v>
          </cell>
          <cell r="J240">
            <v>779068.5</v>
          </cell>
          <cell r="K240">
            <v>780898</v>
          </cell>
          <cell r="L240">
            <v>782727.5</v>
          </cell>
          <cell r="M240">
            <v>784557</v>
          </cell>
          <cell r="N240">
            <v>786386.5</v>
          </cell>
          <cell r="O240">
            <v>788216</v>
          </cell>
        </row>
        <row r="241">
          <cell r="B241">
            <v>3885</v>
          </cell>
          <cell r="C241">
            <v>5081533.16</v>
          </cell>
          <cell r="D241">
            <v>5093168.26</v>
          </cell>
          <cell r="E241">
            <v>5104803.3600000003</v>
          </cell>
          <cell r="F241">
            <v>5116438.46</v>
          </cell>
          <cell r="G241">
            <v>5128073.5599999996</v>
          </cell>
          <cell r="H241">
            <v>5139708.66</v>
          </cell>
          <cell r="I241">
            <v>5151343.76</v>
          </cell>
          <cell r="J241">
            <v>5162978.8600000003</v>
          </cell>
          <cell r="K241">
            <v>5174203.96</v>
          </cell>
          <cell r="L241">
            <v>5185865.03</v>
          </cell>
          <cell r="M241">
            <v>5197526.0999999996</v>
          </cell>
          <cell r="N241">
            <v>5209187.17</v>
          </cell>
          <cell r="O241">
            <v>5220848.24</v>
          </cell>
        </row>
        <row r="242">
          <cell r="B242">
            <v>3890</v>
          </cell>
          <cell r="C242">
            <v>836950.87</v>
          </cell>
          <cell r="D242">
            <v>838972.13</v>
          </cell>
          <cell r="E242">
            <v>840993.39</v>
          </cell>
          <cell r="F242">
            <v>843014.65</v>
          </cell>
          <cell r="G242">
            <v>845035.91</v>
          </cell>
          <cell r="H242">
            <v>847057.17</v>
          </cell>
          <cell r="I242">
            <v>849078.43</v>
          </cell>
          <cell r="J242">
            <v>851099.69</v>
          </cell>
          <cell r="K242">
            <v>853120.95</v>
          </cell>
          <cell r="L242">
            <v>855142.21</v>
          </cell>
          <cell r="M242">
            <v>857163.47</v>
          </cell>
          <cell r="N242">
            <v>859184.73</v>
          </cell>
          <cell r="O242">
            <v>861205.99</v>
          </cell>
        </row>
        <row r="243">
          <cell r="B243">
            <v>3895</v>
          </cell>
          <cell r="C243">
            <v>21586.26</v>
          </cell>
          <cell r="D243">
            <v>21631.19</v>
          </cell>
          <cell r="E243">
            <v>21676.12</v>
          </cell>
          <cell r="F243">
            <v>21721.05</v>
          </cell>
          <cell r="G243">
            <v>21765.98</v>
          </cell>
          <cell r="H243">
            <v>21810.91</v>
          </cell>
          <cell r="I243">
            <v>21855.84</v>
          </cell>
          <cell r="J243">
            <v>21900.77</v>
          </cell>
          <cell r="K243">
            <v>-23360.07</v>
          </cell>
          <cell r="L243">
            <v>-23315.14</v>
          </cell>
          <cell r="M243">
            <v>-23270.21</v>
          </cell>
          <cell r="N243">
            <v>-23225.279999999999</v>
          </cell>
          <cell r="O243">
            <v>-23180.35</v>
          </cell>
        </row>
        <row r="244">
          <cell r="B244">
            <v>3900</v>
          </cell>
          <cell r="C244">
            <v>0</v>
          </cell>
          <cell r="K244">
            <v>-100</v>
          </cell>
          <cell r="L244">
            <v>-100</v>
          </cell>
          <cell r="M244">
            <v>-100</v>
          </cell>
          <cell r="N244">
            <v>-100</v>
          </cell>
          <cell r="O244">
            <v>-100</v>
          </cell>
        </row>
        <row r="245">
          <cell r="B245">
            <v>3905</v>
          </cell>
          <cell r="C245">
            <v>477444.67</v>
          </cell>
          <cell r="D245">
            <v>478542.18</v>
          </cell>
          <cell r="E245">
            <v>479639.69</v>
          </cell>
          <cell r="F245">
            <v>480737.2</v>
          </cell>
          <cell r="G245">
            <v>481834.71</v>
          </cell>
          <cell r="H245">
            <v>482932.22</v>
          </cell>
          <cell r="I245">
            <v>484029.73</v>
          </cell>
          <cell r="J245">
            <v>485127.24</v>
          </cell>
          <cell r="K245">
            <v>486197.75</v>
          </cell>
          <cell r="L245">
            <v>487295.26</v>
          </cell>
          <cell r="M245">
            <v>488392.77</v>
          </cell>
          <cell r="N245">
            <v>489490.28</v>
          </cell>
          <cell r="O245">
            <v>490587.79</v>
          </cell>
        </row>
        <row r="246">
          <cell r="B246">
            <v>3980</v>
          </cell>
          <cell r="C246">
            <v>149368.51999999999</v>
          </cell>
          <cell r="D246">
            <v>153414.51999999999</v>
          </cell>
          <cell r="E246">
            <v>157460.51999999999</v>
          </cell>
          <cell r="F246">
            <v>161506.51999999999</v>
          </cell>
          <cell r="G246">
            <v>165555.95000000001</v>
          </cell>
          <cell r="H246">
            <v>169605.38</v>
          </cell>
          <cell r="I246">
            <v>173657.45</v>
          </cell>
          <cell r="J246">
            <v>177710.25</v>
          </cell>
          <cell r="K246">
            <v>160132.72</v>
          </cell>
          <cell r="L246">
            <v>161127.19</v>
          </cell>
          <cell r="M246">
            <v>162130.45000000001</v>
          </cell>
          <cell r="N246">
            <v>163133.71</v>
          </cell>
          <cell r="O246">
            <v>164136.97</v>
          </cell>
        </row>
        <row r="247">
          <cell r="B247">
            <v>3995</v>
          </cell>
          <cell r="C247">
            <v>92.47</v>
          </cell>
          <cell r="D247">
            <v>93.56</v>
          </cell>
          <cell r="E247">
            <v>94.65</v>
          </cell>
          <cell r="F247">
            <v>95.74</v>
          </cell>
          <cell r="G247">
            <v>96.83</v>
          </cell>
          <cell r="H247">
            <v>97.92</v>
          </cell>
          <cell r="I247">
            <v>99.01</v>
          </cell>
          <cell r="J247">
            <v>102.74</v>
          </cell>
          <cell r="K247">
            <v>106.47</v>
          </cell>
          <cell r="L247">
            <v>110.2</v>
          </cell>
          <cell r="M247">
            <v>113.93</v>
          </cell>
          <cell r="N247">
            <v>117.66</v>
          </cell>
          <cell r="O247">
            <v>121.39</v>
          </cell>
        </row>
        <row r="248">
          <cell r="B248">
            <v>4000</v>
          </cell>
          <cell r="C248">
            <v>444.15</v>
          </cell>
          <cell r="D248">
            <v>449.26</v>
          </cell>
          <cell r="E248">
            <v>454.37</v>
          </cell>
          <cell r="F248">
            <v>459.48</v>
          </cell>
          <cell r="G248">
            <v>464.59</v>
          </cell>
          <cell r="H248">
            <v>469.7</v>
          </cell>
          <cell r="I248">
            <v>474.81</v>
          </cell>
          <cell r="J248">
            <v>479.92</v>
          </cell>
          <cell r="K248">
            <v>485.03</v>
          </cell>
          <cell r="L248">
            <v>490.14</v>
          </cell>
          <cell r="M248">
            <v>495.25</v>
          </cell>
          <cell r="N248">
            <v>500.36</v>
          </cell>
          <cell r="O248">
            <v>505.47</v>
          </cell>
        </row>
        <row r="249">
          <cell r="B249">
            <v>4005</v>
          </cell>
          <cell r="C249">
            <v>993.28</v>
          </cell>
          <cell r="D249">
            <v>1011.58</v>
          </cell>
          <cell r="E249">
            <v>1029.8800000000001</v>
          </cell>
          <cell r="F249">
            <v>1048.18</v>
          </cell>
          <cell r="G249">
            <v>1066.48</v>
          </cell>
          <cell r="H249">
            <v>1084.78</v>
          </cell>
          <cell r="I249">
            <v>1103.08</v>
          </cell>
          <cell r="J249">
            <v>1121.3800000000001</v>
          </cell>
          <cell r="K249">
            <v>6522.68</v>
          </cell>
          <cell r="L249">
            <v>6552.19</v>
          </cell>
          <cell r="M249">
            <v>6581.83</v>
          </cell>
          <cell r="N249">
            <v>6611.47</v>
          </cell>
          <cell r="O249">
            <v>6641.11</v>
          </cell>
        </row>
        <row r="250">
          <cell r="B250">
            <v>4050</v>
          </cell>
          <cell r="C250">
            <v>1661077.22</v>
          </cell>
          <cell r="D250">
            <v>1666679.65</v>
          </cell>
          <cell r="E250">
            <v>1672282.08</v>
          </cell>
          <cell r="F250">
            <v>1677884.51</v>
          </cell>
          <cell r="G250">
            <v>1683486.94</v>
          </cell>
          <cell r="H250">
            <v>1689089.37</v>
          </cell>
          <cell r="I250">
            <v>1694691.8</v>
          </cell>
          <cell r="J250">
            <v>1700294.23</v>
          </cell>
          <cell r="K250">
            <v>1661777.66</v>
          </cell>
          <cell r="L250">
            <v>1667380.09</v>
          </cell>
          <cell r="M250">
            <v>1672982.52</v>
          </cell>
          <cell r="N250">
            <v>1678584.95</v>
          </cell>
          <cell r="O250">
            <v>1684187.38</v>
          </cell>
        </row>
        <row r="251">
          <cell r="B251">
            <v>4055</v>
          </cell>
          <cell r="C251">
            <v>3379611</v>
          </cell>
          <cell r="D251">
            <v>3388227.62</v>
          </cell>
          <cell r="E251">
            <v>3396844.24</v>
          </cell>
          <cell r="F251">
            <v>3405460.86</v>
          </cell>
          <cell r="G251">
            <v>3414077.48</v>
          </cell>
          <cell r="H251">
            <v>3422694.1</v>
          </cell>
          <cell r="I251">
            <v>3431310.72</v>
          </cell>
          <cell r="J251">
            <v>3439927.34</v>
          </cell>
          <cell r="K251">
            <v>3448543.96</v>
          </cell>
          <cell r="L251">
            <v>3457160.58</v>
          </cell>
          <cell r="M251">
            <v>3465777.2</v>
          </cell>
          <cell r="N251">
            <v>3474393.82</v>
          </cell>
          <cell r="O251">
            <v>3483010.44</v>
          </cell>
        </row>
        <row r="252">
          <cell r="B252">
            <v>4100</v>
          </cell>
          <cell r="C252">
            <v>78518.100000000006</v>
          </cell>
          <cell r="D252">
            <v>78769.09</v>
          </cell>
          <cell r="E252">
            <v>79020.08</v>
          </cell>
          <cell r="F252">
            <v>79271.070000000007</v>
          </cell>
          <cell r="G252">
            <v>79522.06</v>
          </cell>
          <cell r="H252">
            <v>79773.05</v>
          </cell>
          <cell r="I252">
            <v>80024.039999999994</v>
          </cell>
          <cell r="J252">
            <v>80279.199999999997</v>
          </cell>
          <cell r="K252">
            <v>71512.36</v>
          </cell>
          <cell r="L252">
            <v>71767.520000000004</v>
          </cell>
          <cell r="M252">
            <v>72022.679999999993</v>
          </cell>
          <cell r="N252">
            <v>72277.84</v>
          </cell>
          <cell r="O252">
            <v>72533</v>
          </cell>
        </row>
        <row r="253">
          <cell r="B253">
            <v>4105</v>
          </cell>
          <cell r="C253">
            <v>5181278.8099999996</v>
          </cell>
          <cell r="D253">
            <v>5191948.88</v>
          </cell>
          <cell r="E253">
            <v>5202618.95</v>
          </cell>
          <cell r="F253">
            <v>5213289.0199999996</v>
          </cell>
          <cell r="G253">
            <v>5223959.09</v>
          </cell>
          <cell r="H253">
            <v>5234629.16</v>
          </cell>
          <cell r="I253">
            <v>5245299.2300000004</v>
          </cell>
          <cell r="J253">
            <v>5255970.22</v>
          </cell>
          <cell r="K253">
            <v>5459964.54</v>
          </cell>
          <cell r="L253">
            <v>5470640.6600000001</v>
          </cell>
          <cell r="M253">
            <v>5481316.7800000003</v>
          </cell>
          <cell r="N253">
            <v>5491992.9000000004</v>
          </cell>
          <cell r="O253">
            <v>5502669.0199999996</v>
          </cell>
        </row>
        <row r="254">
          <cell r="B254">
            <v>4107</v>
          </cell>
          <cell r="C254">
            <v>71754.22</v>
          </cell>
          <cell r="D254">
            <v>72249.64</v>
          </cell>
          <cell r="E254">
            <v>72745.06</v>
          </cell>
          <cell r="F254">
            <v>73240.479999999996</v>
          </cell>
          <cell r="G254">
            <v>73735.899999999994</v>
          </cell>
          <cell r="H254">
            <v>74231.320000000007</v>
          </cell>
          <cell r="I254">
            <v>74726.740000000005</v>
          </cell>
          <cell r="J254">
            <v>75222.16</v>
          </cell>
          <cell r="K254">
            <v>75717.58</v>
          </cell>
          <cell r="L254">
            <v>76213</v>
          </cell>
          <cell r="M254">
            <v>76708.42</v>
          </cell>
          <cell r="N254">
            <v>77203.839999999997</v>
          </cell>
          <cell r="O254">
            <v>77699.259999999995</v>
          </cell>
        </row>
        <row r="255">
          <cell r="B255">
            <v>4115</v>
          </cell>
          <cell r="C255">
            <v>86482.66</v>
          </cell>
          <cell r="D255">
            <v>86747.85</v>
          </cell>
          <cell r="E255">
            <v>87013.04</v>
          </cell>
          <cell r="F255">
            <v>87278.23</v>
          </cell>
          <cell r="G255">
            <v>87543.42</v>
          </cell>
          <cell r="H255">
            <v>87808.61</v>
          </cell>
          <cell r="I255">
            <v>88073.8</v>
          </cell>
          <cell r="J255">
            <v>88349.08</v>
          </cell>
          <cell r="K255">
            <v>88624.36</v>
          </cell>
          <cell r="L255">
            <v>88899.64</v>
          </cell>
          <cell r="M255">
            <v>89174.92</v>
          </cell>
          <cell r="N255">
            <v>89450.2</v>
          </cell>
          <cell r="O255">
            <v>89725.48</v>
          </cell>
        </row>
        <row r="256">
          <cell r="B256">
            <v>4155</v>
          </cell>
          <cell r="C256">
            <v>0</v>
          </cell>
          <cell r="K256">
            <v>-75483</v>
          </cell>
          <cell r="L256">
            <v>-75483</v>
          </cell>
          <cell r="M256">
            <v>-75483</v>
          </cell>
          <cell r="N256">
            <v>-75483</v>
          </cell>
          <cell r="O256">
            <v>-75483</v>
          </cell>
        </row>
        <row r="257">
          <cell r="B257">
            <v>4175</v>
          </cell>
          <cell r="C257">
            <v>0</v>
          </cell>
          <cell r="K257">
            <v>-15148</v>
          </cell>
          <cell r="L257">
            <v>-15148</v>
          </cell>
          <cell r="M257">
            <v>-15148</v>
          </cell>
          <cell r="N257">
            <v>-15148</v>
          </cell>
          <cell r="O257">
            <v>-15148</v>
          </cell>
        </row>
        <row r="258">
          <cell r="B258">
            <v>4265</v>
          </cell>
          <cell r="C258">
            <v>41550.410000000003</v>
          </cell>
          <cell r="D258">
            <v>41795.550000000003</v>
          </cell>
          <cell r="E258">
            <v>42040.69</v>
          </cell>
          <cell r="F258">
            <v>42285.83</v>
          </cell>
          <cell r="G258">
            <v>42530.97</v>
          </cell>
          <cell r="H258">
            <v>42776.11</v>
          </cell>
          <cell r="I258">
            <v>43021.25</v>
          </cell>
          <cell r="J258">
            <v>43266.39</v>
          </cell>
          <cell r="K258">
            <v>43549.53</v>
          </cell>
          <cell r="L258">
            <v>43794.67</v>
          </cell>
          <cell r="M258">
            <v>44039.81</v>
          </cell>
          <cell r="N258">
            <v>44284.95</v>
          </cell>
          <cell r="O258">
            <v>44530.09</v>
          </cell>
        </row>
        <row r="259">
          <cell r="B259">
            <v>4275</v>
          </cell>
          <cell r="C259">
            <v>3147.44</v>
          </cell>
          <cell r="D259">
            <v>3211.53</v>
          </cell>
          <cell r="E259">
            <v>3275.62</v>
          </cell>
          <cell r="F259">
            <v>3339.71</v>
          </cell>
          <cell r="G259">
            <v>3403.8</v>
          </cell>
          <cell r="H259">
            <v>3467.89</v>
          </cell>
          <cell r="I259">
            <v>3531.98</v>
          </cell>
          <cell r="J259">
            <v>3596.07</v>
          </cell>
          <cell r="K259">
            <v>3644.16</v>
          </cell>
          <cell r="L259">
            <v>3708.25</v>
          </cell>
          <cell r="M259">
            <v>3772.34</v>
          </cell>
          <cell r="N259">
            <v>3836.43</v>
          </cell>
          <cell r="O259">
            <v>3900.52</v>
          </cell>
        </row>
        <row r="260">
          <cell r="B260">
            <v>4280</v>
          </cell>
          <cell r="C260">
            <v>4063.74</v>
          </cell>
          <cell r="D260">
            <v>4085.97</v>
          </cell>
          <cell r="E260">
            <v>4108.2</v>
          </cell>
          <cell r="F260">
            <v>4130.43</v>
          </cell>
          <cell r="G260">
            <v>4152.66</v>
          </cell>
          <cell r="H260">
            <v>4174.8900000000003</v>
          </cell>
          <cell r="I260">
            <v>4197.12</v>
          </cell>
          <cell r="J260">
            <v>4219.3500000000004</v>
          </cell>
          <cell r="K260">
            <v>-2760.77</v>
          </cell>
          <cell r="L260">
            <v>-2738.54</v>
          </cell>
          <cell r="M260">
            <v>-2716.31</v>
          </cell>
          <cell r="N260">
            <v>-2694.08</v>
          </cell>
          <cell r="O260">
            <v>-2671.85</v>
          </cell>
        </row>
        <row r="261">
          <cell r="B261">
            <v>4310</v>
          </cell>
          <cell r="C261">
            <v>54465.31</v>
          </cell>
          <cell r="D261">
            <v>55070.5</v>
          </cell>
          <cell r="E261">
            <v>55675.69</v>
          </cell>
          <cell r="F261">
            <v>56280.88</v>
          </cell>
          <cell r="G261">
            <v>56886.07</v>
          </cell>
          <cell r="H261">
            <v>57491.26</v>
          </cell>
          <cell r="I261">
            <v>58096.45</v>
          </cell>
          <cell r="J261">
            <v>58701.64</v>
          </cell>
          <cell r="K261">
            <v>59306.83</v>
          </cell>
          <cell r="L261">
            <v>59912.02</v>
          </cell>
          <cell r="M261">
            <v>60517.21</v>
          </cell>
          <cell r="N261">
            <v>61122.400000000001</v>
          </cell>
          <cell r="O261">
            <v>61727.59</v>
          </cell>
        </row>
        <row r="262">
          <cell r="B262">
            <v>4325</v>
          </cell>
          <cell r="K262">
            <v>12701.67</v>
          </cell>
          <cell r="L262">
            <v>15552.16</v>
          </cell>
          <cell r="M262">
            <v>18402.650000000001</v>
          </cell>
          <cell r="N262">
            <v>21253.14</v>
          </cell>
          <cell r="O262">
            <v>24103.63</v>
          </cell>
        </row>
        <row r="263">
          <cell r="B263">
            <v>4330</v>
          </cell>
          <cell r="C263">
            <v>7.13</v>
          </cell>
          <cell r="D263">
            <v>7.44</v>
          </cell>
          <cell r="E263">
            <v>7.75</v>
          </cell>
          <cell r="F263">
            <v>8.06</v>
          </cell>
          <cell r="G263">
            <v>8.3699999999999992</v>
          </cell>
          <cell r="H263">
            <v>8.68</v>
          </cell>
          <cell r="I263">
            <v>8.99</v>
          </cell>
          <cell r="J263">
            <v>9.3000000000000007</v>
          </cell>
          <cell r="K263">
            <v>9.61</v>
          </cell>
          <cell r="L263">
            <v>9.92</v>
          </cell>
          <cell r="M263">
            <v>10.23</v>
          </cell>
          <cell r="N263">
            <v>10.54</v>
          </cell>
          <cell r="O263">
            <v>10.85</v>
          </cell>
        </row>
        <row r="264">
          <cell r="B264">
            <v>4367</v>
          </cell>
          <cell r="O264">
            <v>-7624.99</v>
          </cell>
        </row>
        <row r="265">
          <cell r="B265">
            <v>4369</v>
          </cell>
          <cell r="C265">
            <v>40334</v>
          </cell>
          <cell r="D265">
            <v>40334</v>
          </cell>
          <cell r="E265">
            <v>40334</v>
          </cell>
          <cell r="F265">
            <v>40334</v>
          </cell>
          <cell r="G265">
            <v>40334</v>
          </cell>
          <cell r="H265">
            <v>40334</v>
          </cell>
          <cell r="I265">
            <v>40334</v>
          </cell>
          <cell r="J265">
            <v>40334</v>
          </cell>
          <cell r="K265">
            <v>40334</v>
          </cell>
          <cell r="L265">
            <v>40334</v>
          </cell>
          <cell r="M265">
            <v>40334</v>
          </cell>
          <cell r="N265">
            <v>40334</v>
          </cell>
          <cell r="O265">
            <v>40334</v>
          </cell>
        </row>
        <row r="266">
          <cell r="B266">
            <v>4371</v>
          </cell>
          <cell r="C266">
            <v>102611.92</v>
          </cell>
          <cell r="D266">
            <v>102611.92</v>
          </cell>
          <cell r="E266">
            <v>102611.92</v>
          </cell>
          <cell r="F266">
            <v>102611.92</v>
          </cell>
          <cell r="G266">
            <v>102611.92</v>
          </cell>
          <cell r="H266">
            <v>102611.92</v>
          </cell>
          <cell r="I266">
            <v>102611.92</v>
          </cell>
          <cell r="J266">
            <v>102611.92</v>
          </cell>
          <cell r="K266">
            <v>102611.92</v>
          </cell>
          <cell r="L266">
            <v>102611.92</v>
          </cell>
          <cell r="M266">
            <v>102611.92</v>
          </cell>
          <cell r="N266">
            <v>102611.92</v>
          </cell>
          <cell r="O266">
            <v>102611.92</v>
          </cell>
        </row>
        <row r="267">
          <cell r="B267">
            <v>4375</v>
          </cell>
          <cell r="C267">
            <v>-77746.36</v>
          </cell>
          <cell r="D267">
            <v>-77746.36</v>
          </cell>
          <cell r="E267">
            <v>-77746.36</v>
          </cell>
          <cell r="F267">
            <v>-77746.36</v>
          </cell>
          <cell r="G267">
            <v>-77746.36</v>
          </cell>
          <cell r="H267">
            <v>-77746.36</v>
          </cell>
          <cell r="I267">
            <v>-77746.36</v>
          </cell>
          <cell r="J267">
            <v>-77746.36</v>
          </cell>
          <cell r="K267">
            <v>-77746.36</v>
          </cell>
          <cell r="L267">
            <v>-77746.36</v>
          </cell>
          <cell r="M267">
            <v>-77746.36</v>
          </cell>
          <cell r="N267">
            <v>-77746.36</v>
          </cell>
          <cell r="O267">
            <v>-65388.63</v>
          </cell>
        </row>
        <row r="268">
          <cell r="B268">
            <v>4377</v>
          </cell>
          <cell r="C268">
            <v>-19743.43</v>
          </cell>
          <cell r="D268">
            <v>-19743.43</v>
          </cell>
          <cell r="E268">
            <v>-19743.43</v>
          </cell>
          <cell r="F268">
            <v>-19743.43</v>
          </cell>
          <cell r="G268">
            <v>-19743.43</v>
          </cell>
          <cell r="H268">
            <v>-19743.43</v>
          </cell>
          <cell r="I268">
            <v>-19743.43</v>
          </cell>
          <cell r="J268">
            <v>-19743.43</v>
          </cell>
          <cell r="K268">
            <v>-19743.43</v>
          </cell>
          <cell r="L268">
            <v>-19743.43</v>
          </cell>
          <cell r="M268">
            <v>-19743.43</v>
          </cell>
          <cell r="N268">
            <v>-19743.43</v>
          </cell>
          <cell r="O268">
            <v>-8672.1</v>
          </cell>
        </row>
        <row r="269">
          <cell r="B269">
            <v>4383</v>
          </cell>
          <cell r="C269">
            <v>-40888.25</v>
          </cell>
          <cell r="D269">
            <v>-40888.25</v>
          </cell>
          <cell r="E269">
            <v>-40888.25</v>
          </cell>
          <cell r="F269">
            <v>-40888.25</v>
          </cell>
          <cell r="G269">
            <v>-40888.25</v>
          </cell>
          <cell r="H269">
            <v>-40888.25</v>
          </cell>
          <cell r="I269">
            <v>-40888.25</v>
          </cell>
          <cell r="J269">
            <v>-40888.25</v>
          </cell>
          <cell r="K269">
            <v>-40888.25</v>
          </cell>
          <cell r="L269">
            <v>-40888.25</v>
          </cell>
          <cell r="M269">
            <v>-40888.25</v>
          </cell>
          <cell r="N269">
            <v>-40888.25</v>
          </cell>
          <cell r="O269">
            <v>-39651.480000000003</v>
          </cell>
        </row>
        <row r="270">
          <cell r="B270">
            <v>4385</v>
          </cell>
          <cell r="C270">
            <v>1811</v>
          </cell>
          <cell r="D270">
            <v>1811</v>
          </cell>
          <cell r="E270">
            <v>1811</v>
          </cell>
          <cell r="F270">
            <v>1811</v>
          </cell>
          <cell r="G270">
            <v>1811</v>
          </cell>
          <cell r="H270">
            <v>1811</v>
          </cell>
          <cell r="I270">
            <v>1811</v>
          </cell>
          <cell r="J270">
            <v>1811</v>
          </cell>
          <cell r="K270">
            <v>1811</v>
          </cell>
          <cell r="L270">
            <v>1811</v>
          </cell>
          <cell r="M270">
            <v>1811</v>
          </cell>
          <cell r="N270">
            <v>1811</v>
          </cell>
          <cell r="O270">
            <v>2556.25</v>
          </cell>
        </row>
        <row r="271">
          <cell r="B271">
            <v>4387</v>
          </cell>
          <cell r="C271">
            <v>-1699790.87</v>
          </cell>
          <cell r="D271">
            <v>-1699790.87</v>
          </cell>
          <cell r="E271">
            <v>-1699421.09</v>
          </cell>
          <cell r="F271">
            <v>-1699369.93</v>
          </cell>
          <cell r="G271">
            <v>-1699489.93</v>
          </cell>
          <cell r="H271">
            <v>-1699463.13</v>
          </cell>
          <cell r="I271">
            <v>-1699489.76</v>
          </cell>
          <cell r="J271">
            <v>-1699437.62</v>
          </cell>
          <cell r="K271">
            <v>-1699426.62</v>
          </cell>
          <cell r="L271">
            <v>-1699110.13</v>
          </cell>
          <cell r="M271">
            <v>-1699100.82</v>
          </cell>
          <cell r="N271">
            <v>-1699104.46</v>
          </cell>
          <cell r="O271">
            <v>-2374461.9900000002</v>
          </cell>
        </row>
        <row r="272">
          <cell r="B272">
            <v>4389</v>
          </cell>
          <cell r="C272">
            <v>140827.93</v>
          </cell>
          <cell r="D272">
            <v>140827.73000000001</v>
          </cell>
          <cell r="E272">
            <v>140824.04999999999</v>
          </cell>
          <cell r="F272">
            <v>140823.51</v>
          </cell>
          <cell r="G272">
            <v>140824.76999999999</v>
          </cell>
          <cell r="H272">
            <v>140824.49</v>
          </cell>
          <cell r="I272">
            <v>140824.76999999999</v>
          </cell>
          <cell r="J272">
            <v>140824.22</v>
          </cell>
          <cell r="K272">
            <v>140824.1</v>
          </cell>
          <cell r="L272">
            <v>140820.78</v>
          </cell>
          <cell r="M272">
            <v>140820.68</v>
          </cell>
          <cell r="N272">
            <v>140820.72</v>
          </cell>
          <cell r="O272">
            <v>343763.62</v>
          </cell>
        </row>
        <row r="273">
          <cell r="B273">
            <v>4417</v>
          </cell>
          <cell r="C273">
            <v>-14109.94</v>
          </cell>
          <cell r="D273">
            <v>-14109.95</v>
          </cell>
          <cell r="E273">
            <v>-14110.1</v>
          </cell>
          <cell r="F273">
            <v>-14110.12</v>
          </cell>
          <cell r="G273">
            <v>-14110.07</v>
          </cell>
          <cell r="H273">
            <v>-14110.08</v>
          </cell>
          <cell r="I273">
            <v>-14110.07</v>
          </cell>
          <cell r="J273">
            <v>-14110.09</v>
          </cell>
          <cell r="K273">
            <v>-14110.1</v>
          </cell>
          <cell r="L273">
            <v>-14110.24</v>
          </cell>
          <cell r="M273">
            <v>-14110.24</v>
          </cell>
          <cell r="N273">
            <v>-14110.24</v>
          </cell>
          <cell r="O273">
            <v>-14325.44</v>
          </cell>
        </row>
        <row r="274">
          <cell r="B274">
            <v>4421</v>
          </cell>
          <cell r="C274">
            <v>17566.03</v>
          </cell>
          <cell r="D274">
            <v>17566.03</v>
          </cell>
          <cell r="E274">
            <v>17566.03</v>
          </cell>
          <cell r="F274">
            <v>17566.03</v>
          </cell>
          <cell r="G274">
            <v>17566.03</v>
          </cell>
          <cell r="H274">
            <v>17566.03</v>
          </cell>
          <cell r="I274">
            <v>17566.03</v>
          </cell>
          <cell r="J274">
            <v>17566.03</v>
          </cell>
          <cell r="K274">
            <v>17566.03</v>
          </cell>
          <cell r="L274">
            <v>17566.03</v>
          </cell>
          <cell r="M274">
            <v>17566.03</v>
          </cell>
          <cell r="N274">
            <v>17566.03</v>
          </cell>
          <cell r="O274">
            <v>17566.03</v>
          </cell>
        </row>
        <row r="275">
          <cell r="B275">
            <v>4425</v>
          </cell>
          <cell r="C275">
            <v>-13309.81</v>
          </cell>
          <cell r="D275">
            <v>-13309.81</v>
          </cell>
          <cell r="E275">
            <v>-13309.81</v>
          </cell>
          <cell r="F275">
            <v>-13309.81</v>
          </cell>
          <cell r="G275">
            <v>-13309.81</v>
          </cell>
          <cell r="H275">
            <v>-13309.81</v>
          </cell>
          <cell r="I275">
            <v>-13309.81</v>
          </cell>
          <cell r="J275">
            <v>-13309.81</v>
          </cell>
          <cell r="K275">
            <v>-13309.81</v>
          </cell>
          <cell r="L275">
            <v>-13309.81</v>
          </cell>
          <cell r="M275">
            <v>-13309.81</v>
          </cell>
          <cell r="N275">
            <v>-13309.81</v>
          </cell>
          <cell r="O275">
            <v>-11076.02</v>
          </cell>
        </row>
        <row r="276">
          <cell r="B276">
            <v>4427</v>
          </cell>
          <cell r="C276">
            <v>-3382.16</v>
          </cell>
          <cell r="D276">
            <v>-3382.16</v>
          </cell>
          <cell r="E276">
            <v>-3382.16</v>
          </cell>
          <cell r="F276">
            <v>-3382.16</v>
          </cell>
          <cell r="G276">
            <v>-3382.16</v>
          </cell>
          <cell r="H276">
            <v>-3382.16</v>
          </cell>
          <cell r="I276">
            <v>-3382.16</v>
          </cell>
          <cell r="J276">
            <v>-3382.16</v>
          </cell>
          <cell r="K276">
            <v>-3382.16</v>
          </cell>
          <cell r="L276">
            <v>-3382.16</v>
          </cell>
          <cell r="M276">
            <v>-3382.16</v>
          </cell>
          <cell r="N276">
            <v>-3382.16</v>
          </cell>
          <cell r="O276">
            <v>-1380.9</v>
          </cell>
        </row>
        <row r="277">
          <cell r="B277">
            <v>4433</v>
          </cell>
          <cell r="C277">
            <v>-44455.61</v>
          </cell>
          <cell r="D277">
            <v>-44455.61</v>
          </cell>
          <cell r="E277">
            <v>-44455.61</v>
          </cell>
          <cell r="F277">
            <v>-44455.61</v>
          </cell>
          <cell r="G277">
            <v>-44455.61</v>
          </cell>
          <cell r="H277">
            <v>-44455.61</v>
          </cell>
          <cell r="I277">
            <v>-44455.61</v>
          </cell>
          <cell r="J277">
            <v>-44455.61</v>
          </cell>
          <cell r="K277">
            <v>-44455.61</v>
          </cell>
          <cell r="L277">
            <v>-44455.61</v>
          </cell>
          <cell r="M277">
            <v>-44455.61</v>
          </cell>
          <cell r="N277">
            <v>-44455.61</v>
          </cell>
          <cell r="O277">
            <v>-44232.05</v>
          </cell>
        </row>
        <row r="278">
          <cell r="B278">
            <v>4435</v>
          </cell>
          <cell r="C278">
            <v>310</v>
          </cell>
          <cell r="D278">
            <v>310</v>
          </cell>
          <cell r="E278">
            <v>310</v>
          </cell>
          <cell r="F278">
            <v>310</v>
          </cell>
          <cell r="G278">
            <v>310</v>
          </cell>
          <cell r="H278">
            <v>310</v>
          </cell>
          <cell r="I278">
            <v>310</v>
          </cell>
          <cell r="J278">
            <v>310</v>
          </cell>
          <cell r="K278">
            <v>310</v>
          </cell>
          <cell r="L278">
            <v>310</v>
          </cell>
          <cell r="M278">
            <v>310</v>
          </cell>
          <cell r="N278">
            <v>310</v>
          </cell>
          <cell r="O278">
            <v>444.71</v>
          </cell>
        </row>
        <row r="279">
          <cell r="B279">
            <v>4437</v>
          </cell>
          <cell r="C279">
            <v>-137889.42000000001</v>
          </cell>
          <cell r="D279">
            <v>-137888.92000000001</v>
          </cell>
          <cell r="E279">
            <v>-137879.72</v>
          </cell>
          <cell r="F279">
            <v>-137878.37</v>
          </cell>
          <cell r="G279">
            <v>-137881.51999999999</v>
          </cell>
          <cell r="H279">
            <v>-137880.82</v>
          </cell>
          <cell r="I279">
            <v>-137881.51999999999</v>
          </cell>
          <cell r="J279">
            <v>-137880.15</v>
          </cell>
          <cell r="K279">
            <v>-137879.85999999999</v>
          </cell>
          <cell r="L279">
            <v>-137871.56</v>
          </cell>
          <cell r="M279">
            <v>-137871.31</v>
          </cell>
          <cell r="N279">
            <v>-137871.41</v>
          </cell>
          <cell r="O279">
            <v>-193691.95</v>
          </cell>
        </row>
        <row r="280">
          <cell r="B280">
            <v>4439</v>
          </cell>
          <cell r="O280">
            <v>374.31</v>
          </cell>
        </row>
        <row r="281">
          <cell r="B281">
            <v>4515</v>
          </cell>
          <cell r="C281">
            <v>-33919.08</v>
          </cell>
          <cell r="D281">
            <v>-310119.03999999998</v>
          </cell>
          <cell r="E281">
            <v>-29571.57</v>
          </cell>
          <cell r="F281">
            <v>-194269.43</v>
          </cell>
          <cell r="G281">
            <v>-9123.6200000000008</v>
          </cell>
          <cell r="H281">
            <v>-24508</v>
          </cell>
          <cell r="I281">
            <v>-33150.089999999997</v>
          </cell>
          <cell r="J281">
            <v>-28675.52</v>
          </cell>
          <cell r="K281">
            <v>-16365.03</v>
          </cell>
          <cell r="L281">
            <v>-35864.129999999997</v>
          </cell>
          <cell r="M281">
            <v>-10922.38</v>
          </cell>
          <cell r="N281">
            <v>-4748.91</v>
          </cell>
          <cell r="O281">
            <v>-5048.95</v>
          </cell>
        </row>
        <row r="282">
          <cell r="B282">
            <v>4525</v>
          </cell>
          <cell r="C282">
            <v>-81270.009999999995</v>
          </cell>
          <cell r="D282">
            <v>-77907.710000000006</v>
          </cell>
          <cell r="E282">
            <v>-76462.94</v>
          </cell>
          <cell r="F282">
            <v>-53567.16</v>
          </cell>
          <cell r="G282">
            <v>-58214.7</v>
          </cell>
          <cell r="H282">
            <v>-64818.59</v>
          </cell>
          <cell r="I282">
            <v>-73500.58</v>
          </cell>
          <cell r="J282">
            <v>-83994.36</v>
          </cell>
          <cell r="K282">
            <v>-84892.42</v>
          </cell>
          <cell r="L282">
            <v>-74410.649999999994</v>
          </cell>
          <cell r="M282">
            <v>-77978.78</v>
          </cell>
          <cell r="N282">
            <v>-72460.27</v>
          </cell>
          <cell r="O282">
            <v>-175025.35</v>
          </cell>
        </row>
        <row r="283">
          <cell r="B283">
            <v>4527</v>
          </cell>
          <cell r="C283">
            <v>-40916.199999999997</v>
          </cell>
          <cell r="D283">
            <v>-26325.11</v>
          </cell>
          <cell r="E283">
            <v>-624489.62</v>
          </cell>
          <cell r="F283">
            <v>-70876.37</v>
          </cell>
          <cell r="G283">
            <v>-97025.24</v>
          </cell>
          <cell r="H283">
            <v>-55088.03</v>
          </cell>
          <cell r="I283">
            <v>-27739.42</v>
          </cell>
          <cell r="J283">
            <v>-22985.99</v>
          </cell>
          <cell r="K283">
            <v>-26838.09</v>
          </cell>
          <cell r="L283">
            <v>-34099.949999999997</v>
          </cell>
          <cell r="M283">
            <v>-129089.84</v>
          </cell>
          <cell r="N283">
            <v>-92705.04</v>
          </cell>
          <cell r="O283">
            <v>-35516.71</v>
          </cell>
        </row>
        <row r="284">
          <cell r="B284">
            <v>4535</v>
          </cell>
          <cell r="C284">
            <v>6866124.2599999998</v>
          </cell>
          <cell r="D284">
            <v>6866124.2599999998</v>
          </cell>
          <cell r="E284">
            <v>6866124.2599999998</v>
          </cell>
          <cell r="F284">
            <v>6866124.2599999998</v>
          </cell>
          <cell r="G284">
            <v>6866124.2599999998</v>
          </cell>
          <cell r="H284">
            <v>6866124.2599999998</v>
          </cell>
          <cell r="I284">
            <v>6866124.2599999998</v>
          </cell>
          <cell r="J284">
            <v>6866124.2599999998</v>
          </cell>
          <cell r="K284">
            <v>6866124.2599999998</v>
          </cell>
          <cell r="L284">
            <v>6866124.2599999998</v>
          </cell>
          <cell r="M284">
            <v>6866124.2599999998</v>
          </cell>
          <cell r="N284">
            <v>6866124.2599999998</v>
          </cell>
          <cell r="O284">
            <v>6866124.2599999998</v>
          </cell>
        </row>
        <row r="285">
          <cell r="B285">
            <v>4545</v>
          </cell>
          <cell r="C285">
            <v>-11337.51</v>
          </cell>
          <cell r="D285">
            <v>-10985.69</v>
          </cell>
          <cell r="E285">
            <v>-11772.92</v>
          </cell>
          <cell r="F285">
            <v>-11052.67</v>
          </cell>
          <cell r="G285">
            <v>-10144.82</v>
          </cell>
          <cell r="H285">
            <v>-10827.48</v>
          </cell>
          <cell r="I285">
            <v>-10501.74</v>
          </cell>
          <cell r="J285">
            <v>-13700.23</v>
          </cell>
          <cell r="K285">
            <v>-14191.5</v>
          </cell>
          <cell r="L285">
            <v>-14343.14</v>
          </cell>
          <cell r="M285">
            <v>-14234.4</v>
          </cell>
          <cell r="N285">
            <v>-14928.04</v>
          </cell>
          <cell r="O285">
            <v>-15021.12</v>
          </cell>
        </row>
        <row r="286">
          <cell r="B286">
            <v>4565</v>
          </cell>
          <cell r="C286">
            <v>-7617550.9800000004</v>
          </cell>
          <cell r="D286">
            <v>-7617550.9800000004</v>
          </cell>
          <cell r="E286">
            <v>-7617550.9800000004</v>
          </cell>
          <cell r="F286">
            <v>-7617550.9800000004</v>
          </cell>
          <cell r="G286">
            <v>-7617550.9800000004</v>
          </cell>
          <cell r="H286">
            <v>-7617550.9800000004</v>
          </cell>
          <cell r="I286">
            <v>-7617550.9800000004</v>
          </cell>
          <cell r="J286">
            <v>-7617550.9800000004</v>
          </cell>
          <cell r="K286">
            <v>-7617550.9800000004</v>
          </cell>
          <cell r="L286">
            <v>-7617550.9800000004</v>
          </cell>
          <cell r="M286">
            <v>-7617550.9800000004</v>
          </cell>
          <cell r="N286">
            <v>-7617550.9800000004</v>
          </cell>
          <cell r="O286">
            <v>-7617550.9800000004</v>
          </cell>
        </row>
        <row r="287">
          <cell r="B287">
            <v>4595</v>
          </cell>
          <cell r="C287">
            <v>-39198.97</v>
          </cell>
          <cell r="D287">
            <v>-38608.5</v>
          </cell>
          <cell r="E287">
            <v>-37678.58</v>
          </cell>
          <cell r="F287">
            <v>-37814.65</v>
          </cell>
          <cell r="G287">
            <v>-36880.89</v>
          </cell>
          <cell r="H287">
            <v>-35651.54</v>
          </cell>
          <cell r="I287">
            <v>-35426.79</v>
          </cell>
          <cell r="J287">
            <v>-35480.629999999997</v>
          </cell>
          <cell r="K287">
            <v>-36588.93</v>
          </cell>
          <cell r="L287">
            <v>-37179.42</v>
          </cell>
          <cell r="M287">
            <v>-37786.11</v>
          </cell>
          <cell r="N287">
            <v>-37292.230000000003</v>
          </cell>
          <cell r="O287">
            <v>-36888.43</v>
          </cell>
        </row>
        <row r="288">
          <cell r="B288">
            <v>4612</v>
          </cell>
          <cell r="C288">
            <v>0</v>
          </cell>
          <cell r="D288">
            <v>113025.15</v>
          </cell>
          <cell r="E288">
            <v>51820.26</v>
          </cell>
          <cell r="F288">
            <v>-12462.19</v>
          </cell>
          <cell r="G288">
            <v>-76717.11</v>
          </cell>
          <cell r="H288">
            <v>-140860.07999999999</v>
          </cell>
          <cell r="I288">
            <v>-205165.09</v>
          </cell>
          <cell r="J288">
            <v>-84620.38</v>
          </cell>
          <cell r="K288">
            <v>-148879.76</v>
          </cell>
          <cell r="L288">
            <v>-213187.3</v>
          </cell>
          <cell r="M288">
            <v>-277487</v>
          </cell>
          <cell r="N288">
            <v>87440.59</v>
          </cell>
          <cell r="O288">
            <v>0</v>
          </cell>
        </row>
        <row r="289">
          <cell r="B289">
            <v>4614</v>
          </cell>
          <cell r="C289">
            <v>-178151.07</v>
          </cell>
          <cell r="D289">
            <v>-178151.07</v>
          </cell>
          <cell r="E289">
            <v>-178151.07</v>
          </cell>
          <cell r="F289">
            <v>-178151.07</v>
          </cell>
          <cell r="G289">
            <v>-178151.07</v>
          </cell>
          <cell r="H289">
            <v>-178151.07</v>
          </cell>
          <cell r="I289">
            <v>-178151.07</v>
          </cell>
          <cell r="J289">
            <v>-178151.07</v>
          </cell>
          <cell r="K289">
            <v>-178151.07</v>
          </cell>
          <cell r="L289">
            <v>-178151.07</v>
          </cell>
          <cell r="M289">
            <v>-178151.07</v>
          </cell>
          <cell r="N289">
            <v>-178151.07</v>
          </cell>
          <cell r="O289">
            <v>-196035</v>
          </cell>
        </row>
        <row r="290">
          <cell r="B290">
            <v>4628</v>
          </cell>
          <cell r="C290">
            <v>-5881.37</v>
          </cell>
          <cell r="D290">
            <v>-5878.3</v>
          </cell>
          <cell r="E290">
            <v>-5821.59</v>
          </cell>
          <cell r="F290">
            <v>-5813.32</v>
          </cell>
          <cell r="G290">
            <v>-5832.72</v>
          </cell>
          <cell r="H290">
            <v>-5828.38</v>
          </cell>
          <cell r="I290">
            <v>-5832.69</v>
          </cell>
          <cell r="J290">
            <v>-5824.26</v>
          </cell>
          <cell r="K290">
            <v>-5822.48</v>
          </cell>
          <cell r="L290">
            <v>-5771.31</v>
          </cell>
          <cell r="M290">
            <v>-5769.81</v>
          </cell>
          <cell r="N290">
            <v>-5770.4</v>
          </cell>
          <cell r="O290">
            <v>-6024.95</v>
          </cell>
        </row>
        <row r="291">
          <cell r="B291">
            <v>4634</v>
          </cell>
          <cell r="C291">
            <v>-255.78</v>
          </cell>
          <cell r="D291">
            <v>-255.78</v>
          </cell>
          <cell r="E291">
            <v>-255.78</v>
          </cell>
          <cell r="F291">
            <v>-255.78</v>
          </cell>
          <cell r="G291">
            <v>-255.78</v>
          </cell>
          <cell r="H291">
            <v>-255.78</v>
          </cell>
          <cell r="I291">
            <v>-255.78</v>
          </cell>
          <cell r="J291">
            <v>-255.78</v>
          </cell>
          <cell r="K291">
            <v>-255.78</v>
          </cell>
          <cell r="L291">
            <v>-255.78</v>
          </cell>
          <cell r="M291">
            <v>-255.78</v>
          </cell>
          <cell r="N291">
            <v>-255.78</v>
          </cell>
          <cell r="O291">
            <v>-255.78</v>
          </cell>
        </row>
        <row r="292">
          <cell r="B292">
            <v>4635</v>
          </cell>
          <cell r="C292">
            <v>-88.07</v>
          </cell>
          <cell r="D292">
            <v>-43.59</v>
          </cell>
          <cell r="E292">
            <v>-63.12</v>
          </cell>
          <cell r="F292">
            <v>-76.510000000000005</v>
          </cell>
          <cell r="G292">
            <v>-90.26</v>
          </cell>
          <cell r="H292">
            <v>-119.98</v>
          </cell>
          <cell r="I292">
            <v>-137.1</v>
          </cell>
          <cell r="J292">
            <v>-69.17</v>
          </cell>
          <cell r="K292">
            <v>-100.65</v>
          </cell>
          <cell r="L292">
            <v>-120.31</v>
          </cell>
          <cell r="M292">
            <v>-48.95</v>
          </cell>
          <cell r="N292">
            <v>-75.67</v>
          </cell>
          <cell r="O292">
            <v>-95.57</v>
          </cell>
        </row>
        <row r="293">
          <cell r="B293">
            <v>4636</v>
          </cell>
          <cell r="C293">
            <v>-15964.43</v>
          </cell>
          <cell r="D293">
            <v>-14019.83</v>
          </cell>
          <cell r="E293">
            <v>-2496.2399999999998</v>
          </cell>
          <cell r="F293">
            <v>-13185.53</v>
          </cell>
          <cell r="G293">
            <v>-16504.98</v>
          </cell>
          <cell r="H293">
            <v>-16341.18</v>
          </cell>
          <cell r="I293">
            <v>-19698.36</v>
          </cell>
          <cell r="J293">
            <v>-18919.53</v>
          </cell>
          <cell r="K293">
            <v>-16765.18</v>
          </cell>
          <cell r="L293">
            <v>-15360.47</v>
          </cell>
          <cell r="M293">
            <v>-16036.29</v>
          </cell>
          <cell r="N293">
            <v>-16966.71</v>
          </cell>
          <cell r="O293">
            <v>-2649.78</v>
          </cell>
        </row>
        <row r="294">
          <cell r="B294">
            <v>4638</v>
          </cell>
          <cell r="C294">
            <v>-948.32</v>
          </cell>
          <cell r="D294">
            <v>-840.18</v>
          </cell>
          <cell r="E294">
            <v>57.29</v>
          </cell>
          <cell r="F294">
            <v>-710.88</v>
          </cell>
          <cell r="G294">
            <v>-1124.96</v>
          </cell>
          <cell r="H294">
            <v>-994.25</v>
          </cell>
          <cell r="I294">
            <v>-1232.8</v>
          </cell>
          <cell r="J294">
            <v>-1571.92</v>
          </cell>
          <cell r="K294">
            <v>-1138.43</v>
          </cell>
          <cell r="L294">
            <v>-708.87</v>
          </cell>
          <cell r="M294">
            <v>-900.43</v>
          </cell>
          <cell r="N294">
            <v>-1184.4000000000001</v>
          </cell>
          <cell r="O294">
            <v>57.29</v>
          </cell>
        </row>
        <row r="295">
          <cell r="B295">
            <v>4659</v>
          </cell>
          <cell r="C295">
            <v>-218520.15</v>
          </cell>
          <cell r="D295">
            <v>-218520.15</v>
          </cell>
          <cell r="E295">
            <v>-218520.15</v>
          </cell>
          <cell r="F295">
            <v>-218520.15</v>
          </cell>
          <cell r="G295">
            <v>-218520.15</v>
          </cell>
          <cell r="H295">
            <v>-218520.15</v>
          </cell>
          <cell r="I295">
            <v>-218520.15</v>
          </cell>
          <cell r="J295">
            <v>-218520.15</v>
          </cell>
          <cell r="K295">
            <v>-218520.15</v>
          </cell>
          <cell r="L295">
            <v>-218520.15</v>
          </cell>
          <cell r="M295">
            <v>-218520.15</v>
          </cell>
          <cell r="N295">
            <v>-218520.15</v>
          </cell>
          <cell r="O295">
            <v>-218520.15</v>
          </cell>
        </row>
        <row r="296">
          <cell r="B296">
            <v>4661</v>
          </cell>
          <cell r="C296">
            <v>49737.27</v>
          </cell>
          <cell r="D296">
            <v>49737.27</v>
          </cell>
          <cell r="E296">
            <v>49731.78</v>
          </cell>
          <cell r="F296">
            <v>49788.22</v>
          </cell>
          <cell r="G296">
            <v>49790.19</v>
          </cell>
          <cell r="H296">
            <v>49789.75</v>
          </cell>
          <cell r="I296">
            <v>49790.19</v>
          </cell>
          <cell r="J296">
            <v>49789.33</v>
          </cell>
          <cell r="K296">
            <v>49789.15</v>
          </cell>
          <cell r="L296">
            <v>49783.95</v>
          </cell>
          <cell r="M296">
            <v>49783.79</v>
          </cell>
          <cell r="N296">
            <v>49783.85</v>
          </cell>
          <cell r="O296">
            <v>59870.96</v>
          </cell>
        </row>
        <row r="297">
          <cell r="B297">
            <v>4685</v>
          </cell>
          <cell r="C297">
            <v>-5700.29</v>
          </cell>
          <cell r="D297">
            <v>-5845.25</v>
          </cell>
          <cell r="E297">
            <v>-5702.11</v>
          </cell>
          <cell r="F297">
            <v>-5848.65</v>
          </cell>
          <cell r="G297">
            <v>-5988.04</v>
          </cell>
          <cell r="H297">
            <v>-6119.75</v>
          </cell>
          <cell r="I297">
            <v>-6247.61</v>
          </cell>
          <cell r="J297">
            <v>-6370.97</v>
          </cell>
          <cell r="K297">
            <v>-6495.69</v>
          </cell>
          <cell r="L297">
            <v>-6635.6</v>
          </cell>
          <cell r="M297">
            <v>-6775.84</v>
          </cell>
          <cell r="N297">
            <v>-6922.34</v>
          </cell>
          <cell r="O297">
            <v>-7061.84</v>
          </cell>
        </row>
        <row r="298">
          <cell r="B298">
            <v>4715</v>
          </cell>
          <cell r="C298">
            <v>0</v>
          </cell>
          <cell r="D298">
            <v>-11168.45</v>
          </cell>
          <cell r="E298">
            <v>-10232.17</v>
          </cell>
          <cell r="F298">
            <v>-9195.58</v>
          </cell>
          <cell r="G298">
            <v>-8192.42</v>
          </cell>
          <cell r="H298">
            <v>-7155.83</v>
          </cell>
          <cell r="I298">
            <v>-6152.68</v>
          </cell>
          <cell r="J298">
            <v>-5116.08</v>
          </cell>
          <cell r="K298">
            <v>-4079.49</v>
          </cell>
          <cell r="L298">
            <v>-3076.34</v>
          </cell>
          <cell r="M298">
            <v>-2039.75</v>
          </cell>
          <cell r="N298">
            <v>-1036.5899999999999</v>
          </cell>
          <cell r="O298">
            <v>-11727.49</v>
          </cell>
        </row>
        <row r="299">
          <cell r="B299">
            <v>4760</v>
          </cell>
          <cell r="C299">
            <v>-3575</v>
          </cell>
          <cell r="D299">
            <v>-3575</v>
          </cell>
          <cell r="E299">
            <v>-3575</v>
          </cell>
          <cell r="F299">
            <v>-3575</v>
          </cell>
          <cell r="G299">
            <v>-3575</v>
          </cell>
          <cell r="H299">
            <v>-3575</v>
          </cell>
          <cell r="I299">
            <v>-3575</v>
          </cell>
          <cell r="J299">
            <v>-3575</v>
          </cell>
          <cell r="K299">
            <v>-3575</v>
          </cell>
          <cell r="L299">
            <v>-3575</v>
          </cell>
          <cell r="M299">
            <v>-3575</v>
          </cell>
          <cell r="N299">
            <v>-3575</v>
          </cell>
          <cell r="O299">
            <v>-3575</v>
          </cell>
        </row>
        <row r="300">
          <cell r="B300">
            <v>4780</v>
          </cell>
          <cell r="C300">
            <v>42461</v>
          </cell>
          <cell r="D300">
            <v>42461</v>
          </cell>
          <cell r="E300">
            <v>42461</v>
          </cell>
          <cell r="F300">
            <v>42461</v>
          </cell>
          <cell r="G300">
            <v>42461</v>
          </cell>
          <cell r="H300">
            <v>42461</v>
          </cell>
          <cell r="I300">
            <v>42461</v>
          </cell>
          <cell r="J300">
            <v>42461</v>
          </cell>
          <cell r="K300">
            <v>42461</v>
          </cell>
          <cell r="L300">
            <v>42461</v>
          </cell>
          <cell r="M300">
            <v>42461</v>
          </cell>
          <cell r="N300">
            <v>42461</v>
          </cell>
          <cell r="O300">
            <v>42461</v>
          </cell>
        </row>
        <row r="301">
          <cell r="B301">
            <v>4785</v>
          </cell>
          <cell r="C301">
            <v>-15690655.630000001</v>
          </cell>
          <cell r="D301">
            <v>-15690655.630000001</v>
          </cell>
          <cell r="E301">
            <v>-15690655.630000001</v>
          </cell>
          <cell r="F301">
            <v>-15690655.630000001</v>
          </cell>
          <cell r="G301">
            <v>-15690655.630000001</v>
          </cell>
          <cell r="H301">
            <v>-15690655.630000001</v>
          </cell>
          <cell r="I301">
            <v>-15690655.630000001</v>
          </cell>
          <cell r="J301">
            <v>-15690655.630000001</v>
          </cell>
          <cell r="K301">
            <v>-15690655.630000001</v>
          </cell>
          <cell r="L301">
            <v>-15690655.630000001</v>
          </cell>
          <cell r="M301">
            <v>-15690655.630000001</v>
          </cell>
          <cell r="N301">
            <v>-15690655.630000001</v>
          </cell>
          <cell r="O301">
            <v>-15690655.630000001</v>
          </cell>
        </row>
        <row r="302">
          <cell r="B302">
            <v>4998</v>
          </cell>
          <cell r="C302">
            <v>-6800592.9900000002</v>
          </cell>
          <cell r="D302">
            <v>-7352564.0300000003</v>
          </cell>
          <cell r="E302">
            <v>-7352564.0300000003</v>
          </cell>
          <cell r="F302">
            <v>-7352564.0300000003</v>
          </cell>
          <cell r="G302">
            <v>-7352564.0300000003</v>
          </cell>
          <cell r="H302">
            <v>-7352564.0300000003</v>
          </cell>
          <cell r="I302">
            <v>-7352564.0300000003</v>
          </cell>
          <cell r="J302">
            <v>-7352564.0300000003</v>
          </cell>
          <cell r="K302">
            <v>-7352564.0300000003</v>
          </cell>
          <cell r="L302">
            <v>-7352564.0300000003</v>
          </cell>
          <cell r="M302">
            <v>-7352564.0300000003</v>
          </cell>
          <cell r="N302">
            <v>-7352564.0300000003</v>
          </cell>
          <cell r="O302">
            <v>-7352564.0300000003</v>
          </cell>
        </row>
        <row r="304">
          <cell r="B304" t="str">
            <v>TOTAL</v>
          </cell>
          <cell r="C304">
            <v>551971.03999999538</v>
          </cell>
          <cell r="D304">
            <v>76317.529999951832</v>
          </cell>
          <cell r="E304">
            <v>181708.47999998089</v>
          </cell>
          <cell r="F304">
            <v>118070.8999999864</v>
          </cell>
          <cell r="G304">
            <v>286088.33999996912</v>
          </cell>
          <cell r="H304">
            <v>555569.80999999773</v>
          </cell>
          <cell r="I304">
            <v>557310.55999999028</v>
          </cell>
          <cell r="J304">
            <v>761244.18999998923</v>
          </cell>
          <cell r="K304">
            <v>494973.74999999162</v>
          </cell>
          <cell r="L304">
            <v>550063.23000001814</v>
          </cell>
          <cell r="M304">
            <v>788006.86000003945</v>
          </cell>
          <cell r="N304">
            <v>975903.31000005361</v>
          </cell>
          <cell r="O304">
            <v>334494.10999999847</v>
          </cell>
        </row>
        <row r="306">
          <cell r="B306" t="str">
            <v>Object Code</v>
          </cell>
        </row>
        <row r="307">
          <cell r="B307">
            <v>5025</v>
          </cell>
          <cell r="C307">
            <v>-3142238.91</v>
          </cell>
          <cell r="D307">
            <v>-237448.22</v>
          </cell>
          <cell r="E307">
            <v>-454658.67</v>
          </cell>
          <cell r="F307">
            <v>-674766.57</v>
          </cell>
          <cell r="G307">
            <v>-978272.41</v>
          </cell>
          <cell r="H307">
            <v>-1274828.3600000001</v>
          </cell>
          <cell r="I307">
            <v>-1652280.71</v>
          </cell>
          <cell r="J307">
            <v>-2005199.47</v>
          </cell>
          <cell r="K307">
            <v>-2305436.44</v>
          </cell>
          <cell r="L307">
            <v>-2562109.19</v>
          </cell>
          <cell r="M307">
            <v>-2837842.31</v>
          </cell>
          <cell r="N307">
            <v>-3167306.96</v>
          </cell>
          <cell r="O307">
            <v>-3487782.45</v>
          </cell>
        </row>
        <row r="308">
          <cell r="B308">
            <v>5030</v>
          </cell>
          <cell r="C308">
            <v>7899</v>
          </cell>
          <cell r="D308">
            <v>15759</v>
          </cell>
          <cell r="E308">
            <v>24115</v>
          </cell>
          <cell r="F308">
            <v>-14415</v>
          </cell>
          <cell r="G308">
            <v>-39289</v>
          </cell>
          <cell r="H308">
            <v>-90543</v>
          </cell>
          <cell r="I308">
            <v>-55704</v>
          </cell>
          <cell r="J308">
            <v>-66986</v>
          </cell>
          <cell r="K308">
            <v>-35144</v>
          </cell>
          <cell r="L308">
            <v>-25041</v>
          </cell>
          <cell r="M308">
            <v>-70844</v>
          </cell>
          <cell r="N308">
            <v>-86015</v>
          </cell>
          <cell r="O308">
            <v>-31737.24</v>
          </cell>
        </row>
        <row r="309">
          <cell r="B309">
            <v>5035</v>
          </cell>
          <cell r="C309">
            <v>-589255.82999999996</v>
          </cell>
          <cell r="D309">
            <v>-41110.36</v>
          </cell>
          <cell r="E309">
            <v>-77500.78</v>
          </cell>
          <cell r="F309">
            <v>-114550.54</v>
          </cell>
          <cell r="G309">
            <v>-154854.13</v>
          </cell>
          <cell r="H309">
            <v>-199172.48000000001</v>
          </cell>
          <cell r="I309">
            <v>-250232.69</v>
          </cell>
          <cell r="J309">
            <v>-314611.38</v>
          </cell>
          <cell r="K309">
            <v>-388176.93</v>
          </cell>
          <cell r="L309">
            <v>-466863.43</v>
          </cell>
          <cell r="M309">
            <v>-545749.06000000006</v>
          </cell>
          <cell r="N309">
            <v>-602772.91</v>
          </cell>
          <cell r="O309">
            <v>-687628.19</v>
          </cell>
        </row>
        <row r="310">
          <cell r="B310">
            <v>5050</v>
          </cell>
          <cell r="C310">
            <v>-276173.15000000002</v>
          </cell>
          <cell r="D310">
            <v>-20745.669999999998</v>
          </cell>
          <cell r="E310">
            <v>-49537.26</v>
          </cell>
          <cell r="F310">
            <v>-72399.41</v>
          </cell>
          <cell r="G310">
            <v>-96900.09</v>
          </cell>
          <cell r="H310">
            <v>-120333.25</v>
          </cell>
          <cell r="I310">
            <v>-145278.94</v>
          </cell>
          <cell r="J310">
            <v>-161848.74</v>
          </cell>
          <cell r="K310">
            <v>-161927.17000000001</v>
          </cell>
          <cell r="L310">
            <v>-161927.17000000001</v>
          </cell>
          <cell r="M310">
            <v>-161927.17000000001</v>
          </cell>
          <cell r="N310">
            <v>-161927.17000000001</v>
          </cell>
          <cell r="O310">
            <v>-161927.17000000001</v>
          </cell>
        </row>
        <row r="311">
          <cell r="B311">
            <v>5065</v>
          </cell>
          <cell r="C311">
            <v>-11998.68</v>
          </cell>
          <cell r="D311">
            <v>-1117.27</v>
          </cell>
          <cell r="E311">
            <v>-2053.5500000000002</v>
          </cell>
          <cell r="F311">
            <v>-3090.14</v>
          </cell>
          <cell r="G311">
            <v>-4093.3</v>
          </cell>
          <cell r="H311">
            <v>-5129.8900000000003</v>
          </cell>
          <cell r="I311">
            <v>-6133.04</v>
          </cell>
          <cell r="J311">
            <v>-7169.64</v>
          </cell>
          <cell r="K311">
            <v>-8206.23</v>
          </cell>
          <cell r="L311">
            <v>-9209.3799999999992</v>
          </cell>
          <cell r="M311">
            <v>-10245.969999999999</v>
          </cell>
          <cell r="N311">
            <v>-11249.13</v>
          </cell>
          <cell r="O311">
            <v>-12285.72</v>
          </cell>
        </row>
        <row r="312">
          <cell r="B312">
            <v>5100</v>
          </cell>
          <cell r="C312">
            <v>-244959.1</v>
          </cell>
          <cell r="D312">
            <v>-16009.05</v>
          </cell>
          <cell r="E312">
            <v>-32033.439999999999</v>
          </cell>
          <cell r="F312">
            <v>-48054.239999999998</v>
          </cell>
          <cell r="G312">
            <v>-64077.04</v>
          </cell>
          <cell r="H312">
            <v>-80097.84</v>
          </cell>
          <cell r="I312">
            <v>-96116.68</v>
          </cell>
          <cell r="J312">
            <v>-112121.83</v>
          </cell>
          <cell r="K312">
            <v>-112121.83</v>
          </cell>
          <cell r="L312">
            <v>-138311.31</v>
          </cell>
          <cell r="M312">
            <v>-151553.54999999999</v>
          </cell>
          <cell r="N312">
            <v>-164853.04999999999</v>
          </cell>
          <cell r="O312">
            <v>-168141.22</v>
          </cell>
        </row>
        <row r="313">
          <cell r="B313">
            <v>5105</v>
          </cell>
          <cell r="C313">
            <v>2965</v>
          </cell>
          <cell r="D313">
            <v>-1856</v>
          </cell>
          <cell r="E313">
            <v>-7256</v>
          </cell>
          <cell r="F313">
            <v>-35909</v>
          </cell>
          <cell r="G313">
            <v>-27233</v>
          </cell>
          <cell r="H313">
            <v>-55318</v>
          </cell>
          <cell r="I313">
            <v>-9501</v>
          </cell>
          <cell r="J313">
            <v>-16655</v>
          </cell>
          <cell r="K313">
            <v>569</v>
          </cell>
          <cell r="L313">
            <v>-33042</v>
          </cell>
          <cell r="M313">
            <v>-61353</v>
          </cell>
          <cell r="N313">
            <v>-57227</v>
          </cell>
          <cell r="O313">
            <v>-32071</v>
          </cell>
        </row>
        <row r="314">
          <cell r="B314">
            <v>5110</v>
          </cell>
          <cell r="C314">
            <v>-29913.99</v>
          </cell>
          <cell r="D314">
            <v>-1923.55</v>
          </cell>
          <cell r="E314">
            <v>-3847.1</v>
          </cell>
          <cell r="F314">
            <v>-5770.65</v>
          </cell>
          <cell r="G314">
            <v>-7694.2</v>
          </cell>
          <cell r="H314">
            <v>-9617.75</v>
          </cell>
          <cell r="I314">
            <v>-11541.3</v>
          </cell>
          <cell r="J314">
            <v>-13464.85</v>
          </cell>
          <cell r="K314">
            <v>-13464.85</v>
          </cell>
          <cell r="L314">
            <v>-40938.79</v>
          </cell>
          <cell r="M314">
            <v>-54675.76</v>
          </cell>
          <cell r="N314">
            <v>-68513.62</v>
          </cell>
          <cell r="O314">
            <v>-82351.48</v>
          </cell>
        </row>
        <row r="315">
          <cell r="B315">
            <v>5125</v>
          </cell>
          <cell r="C315">
            <v>-143519.29999999999</v>
          </cell>
          <cell r="D315">
            <v>-12068.3</v>
          </cell>
          <cell r="E315">
            <v>-24136.6</v>
          </cell>
          <cell r="F315">
            <v>-36204.9</v>
          </cell>
          <cell r="G315">
            <v>-48273.2</v>
          </cell>
          <cell r="H315">
            <v>-60341.5</v>
          </cell>
          <cell r="I315">
            <v>-72409.8</v>
          </cell>
          <cell r="J315">
            <v>-84478.1</v>
          </cell>
          <cell r="K315">
            <v>-84478.1</v>
          </cell>
          <cell r="L315">
            <v>-84478.1</v>
          </cell>
          <cell r="M315">
            <v>-84478.1</v>
          </cell>
          <cell r="N315">
            <v>-84478.1</v>
          </cell>
          <cell r="O315">
            <v>-84478.1</v>
          </cell>
        </row>
        <row r="316">
          <cell r="B316">
            <v>5140</v>
          </cell>
          <cell r="C316">
            <v>-2535455.7000000002</v>
          </cell>
          <cell r="D316">
            <v>-207453.67</v>
          </cell>
          <cell r="E316">
            <v>-409019.94</v>
          </cell>
          <cell r="F316">
            <v>-611847.24</v>
          </cell>
          <cell r="G316">
            <v>-830329.17</v>
          </cell>
          <cell r="H316">
            <v>-1046436.57</v>
          </cell>
          <cell r="I316">
            <v>-1270154.76</v>
          </cell>
          <cell r="J316">
            <v>-1492445.54</v>
          </cell>
          <cell r="K316">
            <v>-1716142.13</v>
          </cell>
          <cell r="L316">
            <v>-1933948.9</v>
          </cell>
          <cell r="M316">
            <v>-2154739.27</v>
          </cell>
          <cell r="N316">
            <v>-2383839.14</v>
          </cell>
          <cell r="O316">
            <v>-2615478.2200000002</v>
          </cell>
        </row>
        <row r="317">
          <cell r="B317">
            <v>5155</v>
          </cell>
          <cell r="C317">
            <v>-371662.21</v>
          </cell>
          <cell r="D317">
            <v>-29242.65</v>
          </cell>
          <cell r="E317">
            <v>-55931.54</v>
          </cell>
          <cell r="F317">
            <v>-86775.6</v>
          </cell>
          <cell r="G317">
            <v>-113199.84</v>
          </cell>
          <cell r="H317">
            <v>-143214.37</v>
          </cell>
          <cell r="I317">
            <v>-169648.73</v>
          </cell>
          <cell r="J317">
            <v>-221225.72</v>
          </cell>
          <cell r="K317">
            <v>-301984.88</v>
          </cell>
          <cell r="L317">
            <v>-381728.88</v>
          </cell>
          <cell r="M317">
            <v>-481909.66</v>
          </cell>
          <cell r="N317">
            <v>-539161.61</v>
          </cell>
          <cell r="O317">
            <v>-633703.65</v>
          </cell>
        </row>
        <row r="318">
          <cell r="B318">
            <v>5170</v>
          </cell>
          <cell r="C318">
            <v>-542731.05000000005</v>
          </cell>
          <cell r="D318">
            <v>-39583.620000000003</v>
          </cell>
          <cell r="E318">
            <v>-94861.65</v>
          </cell>
          <cell r="F318">
            <v>-139117.57</v>
          </cell>
          <cell r="G318">
            <v>-186073.17</v>
          </cell>
          <cell r="H318">
            <v>-231260.92</v>
          </cell>
          <cell r="I318">
            <v>-278939.28999999998</v>
          </cell>
          <cell r="J318">
            <v>-310826.57</v>
          </cell>
          <cell r="K318">
            <v>-311005.99</v>
          </cell>
          <cell r="L318">
            <v>-311005.99</v>
          </cell>
          <cell r="M318">
            <v>-311005.99</v>
          </cell>
          <cell r="N318">
            <v>-311005.99</v>
          </cell>
          <cell r="O318">
            <v>-311005.99</v>
          </cell>
        </row>
        <row r="319">
          <cell r="B319">
            <v>5230</v>
          </cell>
          <cell r="C319">
            <v>-15795.85</v>
          </cell>
          <cell r="D319">
            <v>-1290.45</v>
          </cell>
          <cell r="E319">
            <v>-2475.4299999999998</v>
          </cell>
          <cell r="F319">
            <v>-3837.4</v>
          </cell>
          <cell r="G319">
            <v>-5343.26</v>
          </cell>
          <cell r="H319">
            <v>-6912.34</v>
          </cell>
          <cell r="I319">
            <v>-8741.5</v>
          </cell>
          <cell r="J319">
            <v>-10253.44</v>
          </cell>
          <cell r="K319">
            <v>-12016.44</v>
          </cell>
          <cell r="L319">
            <v>-13275.57</v>
          </cell>
          <cell r="M319">
            <v>-14734.58</v>
          </cell>
          <cell r="N319">
            <v>-16381.96</v>
          </cell>
          <cell r="O319">
            <v>-17681.63</v>
          </cell>
        </row>
        <row r="320">
          <cell r="B320">
            <v>5270</v>
          </cell>
          <cell r="C320">
            <v>-2255.27</v>
          </cell>
          <cell r="D320">
            <v>-145.46</v>
          </cell>
          <cell r="E320">
            <v>-385.32</v>
          </cell>
          <cell r="F320">
            <v>-385.32</v>
          </cell>
          <cell r="G320">
            <v>-500.03</v>
          </cell>
          <cell r="H320">
            <v>-652.22</v>
          </cell>
          <cell r="I320">
            <v>-801.55</v>
          </cell>
          <cell r="J320">
            <v>-1889.66</v>
          </cell>
          <cell r="K320">
            <v>-2070.98</v>
          </cell>
          <cell r="L320">
            <v>-2226.7800000000002</v>
          </cell>
          <cell r="M320">
            <v>-2816.15</v>
          </cell>
          <cell r="N320">
            <v>-2964.85</v>
          </cell>
          <cell r="O320">
            <v>-3290.85</v>
          </cell>
        </row>
        <row r="321">
          <cell r="B321">
            <v>5285</v>
          </cell>
          <cell r="C321">
            <v>-44062.57</v>
          </cell>
          <cell r="D321">
            <v>-3650</v>
          </cell>
          <cell r="E321">
            <v>-6500.5</v>
          </cell>
          <cell r="F321">
            <v>-9700.5</v>
          </cell>
          <cell r="G321">
            <v>-13061.5</v>
          </cell>
          <cell r="H321">
            <v>-17016.5</v>
          </cell>
          <cell r="I321">
            <v>-21311</v>
          </cell>
          <cell r="J321">
            <v>-25771.5</v>
          </cell>
          <cell r="K321">
            <v>-29338.5</v>
          </cell>
          <cell r="L321">
            <v>-32677.5</v>
          </cell>
          <cell r="M321">
            <v>-36277.800000000003</v>
          </cell>
          <cell r="N321">
            <v>-38870.800000000003</v>
          </cell>
          <cell r="O321">
            <v>-43165.8</v>
          </cell>
        </row>
        <row r="322">
          <cell r="B322">
            <v>5435</v>
          </cell>
          <cell r="C322">
            <v>-1335.87</v>
          </cell>
          <cell r="H322">
            <v>0.17</v>
          </cell>
          <cell r="I322">
            <v>0.17</v>
          </cell>
          <cell r="J322">
            <v>2.5499999999999998</v>
          </cell>
          <cell r="K322">
            <v>2.5499999999999998</v>
          </cell>
          <cell r="L322">
            <v>2.5499999999999998</v>
          </cell>
          <cell r="M322">
            <v>2.5499999999999998</v>
          </cell>
          <cell r="N322">
            <v>2.5499999999999998</v>
          </cell>
          <cell r="O322">
            <v>2.5499999999999998</v>
          </cell>
        </row>
        <row r="323">
          <cell r="B323">
            <v>5465</v>
          </cell>
          <cell r="C323">
            <v>374198.23</v>
          </cell>
          <cell r="D323">
            <v>26728.39</v>
          </cell>
          <cell r="E323">
            <v>51358.15</v>
          </cell>
          <cell r="F323">
            <v>78652.14</v>
          </cell>
          <cell r="G323">
            <v>120597.41</v>
          </cell>
          <cell r="H323">
            <v>155924.98000000001</v>
          </cell>
          <cell r="I323">
            <v>195193.57</v>
          </cell>
          <cell r="J323">
            <v>232352.78</v>
          </cell>
          <cell r="K323">
            <v>271236.62</v>
          </cell>
          <cell r="L323">
            <v>298592.44</v>
          </cell>
          <cell r="M323">
            <v>324015.51</v>
          </cell>
          <cell r="N323">
            <v>357343.36</v>
          </cell>
          <cell r="O323">
            <v>392349.21</v>
          </cell>
        </row>
        <row r="324">
          <cell r="B324">
            <v>5470</v>
          </cell>
          <cell r="C324">
            <v>465264.11</v>
          </cell>
          <cell r="D324">
            <v>32810.080000000002</v>
          </cell>
          <cell r="E324">
            <v>76619.09</v>
          </cell>
          <cell r="F324">
            <v>115213.3</v>
          </cell>
          <cell r="G324">
            <v>141511.9</v>
          </cell>
          <cell r="H324">
            <v>182717.68</v>
          </cell>
          <cell r="I324">
            <v>223352.74</v>
          </cell>
          <cell r="J324">
            <v>261733.87</v>
          </cell>
          <cell r="K324">
            <v>301435.77</v>
          </cell>
          <cell r="L324">
            <v>357098.12</v>
          </cell>
          <cell r="M324">
            <v>409040.44</v>
          </cell>
          <cell r="N324">
            <v>455079.54</v>
          </cell>
          <cell r="O324">
            <v>499187.55</v>
          </cell>
        </row>
        <row r="325">
          <cell r="B325">
            <v>5480</v>
          </cell>
          <cell r="C325">
            <v>188513.44</v>
          </cell>
          <cell r="D325">
            <v>23176.1</v>
          </cell>
          <cell r="E325">
            <v>41382.6</v>
          </cell>
          <cell r="F325">
            <v>62450.8</v>
          </cell>
          <cell r="G325">
            <v>83505</v>
          </cell>
          <cell r="H325">
            <v>105059.1</v>
          </cell>
          <cell r="I325">
            <v>127911.5</v>
          </cell>
          <cell r="J325">
            <v>151564.9</v>
          </cell>
          <cell r="K325">
            <v>171479.09999999998</v>
          </cell>
          <cell r="L325">
            <v>188111.90000000002</v>
          </cell>
          <cell r="M325">
            <v>203777.5</v>
          </cell>
          <cell r="N325">
            <v>219421.1</v>
          </cell>
          <cell r="O325">
            <v>238694</v>
          </cell>
        </row>
        <row r="326">
          <cell r="B326">
            <v>5485</v>
          </cell>
          <cell r="C326">
            <v>1485.38</v>
          </cell>
          <cell r="G326">
            <v>147.80000000000001</v>
          </cell>
          <cell r="H326">
            <v>147.80000000000001</v>
          </cell>
          <cell r="I326">
            <v>147.80000000000001</v>
          </cell>
          <cell r="J326">
            <v>453.1</v>
          </cell>
          <cell r="K326">
            <v>1549.7</v>
          </cell>
          <cell r="L326">
            <v>2568.8700000000003</v>
          </cell>
          <cell r="M326">
            <v>2899.9700000000003</v>
          </cell>
          <cell r="N326">
            <v>2899.9700000000003</v>
          </cell>
          <cell r="O326">
            <v>3176.38</v>
          </cell>
        </row>
        <row r="327">
          <cell r="B327">
            <v>5490</v>
          </cell>
          <cell r="C327">
            <v>127700.98999999999</v>
          </cell>
          <cell r="D327">
            <v>7039.49</v>
          </cell>
          <cell r="E327">
            <v>22243.200000000001</v>
          </cell>
          <cell r="F327">
            <v>37798.829999999994</v>
          </cell>
          <cell r="G327">
            <v>53207.77</v>
          </cell>
          <cell r="H327">
            <v>53079.579999999994</v>
          </cell>
          <cell r="I327">
            <v>53767.079999999994</v>
          </cell>
          <cell r="J327">
            <v>57362.84</v>
          </cell>
          <cell r="K327">
            <v>61435.839999999997</v>
          </cell>
          <cell r="L327">
            <v>61435.839999999997</v>
          </cell>
          <cell r="M327">
            <v>86433.62</v>
          </cell>
          <cell r="N327">
            <v>86958.62</v>
          </cell>
          <cell r="O327">
            <v>91767.5</v>
          </cell>
        </row>
        <row r="328">
          <cell r="B328">
            <v>5495</v>
          </cell>
          <cell r="L328">
            <v>88.81</v>
          </cell>
          <cell r="M328">
            <v>88.81</v>
          </cell>
          <cell r="N328">
            <v>88.81</v>
          </cell>
          <cell r="O328">
            <v>753.81</v>
          </cell>
        </row>
        <row r="329">
          <cell r="B329">
            <v>5505</v>
          </cell>
          <cell r="C329">
            <v>2090.16</v>
          </cell>
          <cell r="D329">
            <v>80.03</v>
          </cell>
          <cell r="E329">
            <v>13.6</v>
          </cell>
          <cell r="F329">
            <v>191.30999999999997</v>
          </cell>
          <cell r="G329">
            <v>347.96</v>
          </cell>
          <cell r="H329">
            <v>456.87000000000006</v>
          </cell>
          <cell r="I329">
            <v>556.03</v>
          </cell>
          <cell r="J329">
            <v>642.67999999999995</v>
          </cell>
          <cell r="K329">
            <v>735.96</v>
          </cell>
          <cell r="L329">
            <v>807.28000000000009</v>
          </cell>
          <cell r="M329">
            <v>914.49</v>
          </cell>
          <cell r="N329">
            <v>1014.16</v>
          </cell>
          <cell r="O329">
            <v>1101.73</v>
          </cell>
        </row>
        <row r="330">
          <cell r="B330">
            <v>5510</v>
          </cell>
          <cell r="C330">
            <v>10179.11</v>
          </cell>
          <cell r="D330">
            <v>1134.67</v>
          </cell>
          <cell r="E330">
            <v>1810.33</v>
          </cell>
          <cell r="F330">
            <v>3662.31</v>
          </cell>
          <cell r="G330">
            <v>5031.5199999999995</v>
          </cell>
          <cell r="H330">
            <v>5643.41</v>
          </cell>
          <cell r="I330">
            <v>6049.82</v>
          </cell>
          <cell r="J330">
            <v>6944.78</v>
          </cell>
          <cell r="K330">
            <v>6643.53</v>
          </cell>
          <cell r="L330">
            <v>7447.38</v>
          </cell>
          <cell r="M330">
            <v>6112.2</v>
          </cell>
          <cell r="N330">
            <v>6198.36</v>
          </cell>
          <cell r="O330">
            <v>6305.5199999999995</v>
          </cell>
        </row>
        <row r="331">
          <cell r="B331">
            <v>5515</v>
          </cell>
          <cell r="C331">
            <v>-153</v>
          </cell>
          <cell r="D331">
            <v>189</v>
          </cell>
          <cell r="E331">
            <v>1022</v>
          </cell>
          <cell r="F331">
            <v>463</v>
          </cell>
          <cell r="G331">
            <v>-54</v>
          </cell>
          <cell r="H331">
            <v>198</v>
          </cell>
          <cell r="I331">
            <v>133</v>
          </cell>
          <cell r="J331">
            <v>748</v>
          </cell>
          <cell r="K331">
            <v>1286</v>
          </cell>
          <cell r="L331">
            <v>1140</v>
          </cell>
          <cell r="M331">
            <v>2020</v>
          </cell>
          <cell r="N331">
            <v>2716</v>
          </cell>
          <cell r="O331">
            <v>2264</v>
          </cell>
        </row>
        <row r="332">
          <cell r="B332">
            <v>5525</v>
          </cell>
          <cell r="C332">
            <v>1917.94</v>
          </cell>
          <cell r="D332">
            <v>179.72</v>
          </cell>
          <cell r="E332">
            <v>357.26</v>
          </cell>
          <cell r="F332">
            <v>545.39</v>
          </cell>
          <cell r="G332">
            <v>740.07999999999993</v>
          </cell>
          <cell r="H332">
            <v>938.14</v>
          </cell>
          <cell r="I332">
            <v>1138.4600000000003</v>
          </cell>
          <cell r="J332">
            <v>1275.8899999999999</v>
          </cell>
          <cell r="K332">
            <v>1451.43</v>
          </cell>
          <cell r="L332">
            <v>1543.12</v>
          </cell>
          <cell r="M332">
            <v>1794.1000000000001</v>
          </cell>
          <cell r="N332">
            <v>1911.8</v>
          </cell>
          <cell r="O332">
            <v>2060.33</v>
          </cell>
        </row>
        <row r="333">
          <cell r="B333">
            <v>5535</v>
          </cell>
          <cell r="C333">
            <v>3663.1699999999996</v>
          </cell>
          <cell r="D333">
            <v>316.32000000000005</v>
          </cell>
          <cell r="E333">
            <v>644.8599999999999</v>
          </cell>
          <cell r="F333">
            <v>946.86</v>
          </cell>
          <cell r="G333">
            <v>1229.8799999999999</v>
          </cell>
          <cell r="H333">
            <v>1548.49</v>
          </cell>
          <cell r="I333">
            <v>1828.02</v>
          </cell>
          <cell r="J333">
            <v>2096.1999999999998</v>
          </cell>
          <cell r="K333">
            <v>2434.0600000000004</v>
          </cell>
          <cell r="L333">
            <v>2629.32</v>
          </cell>
          <cell r="M333">
            <v>3119.73</v>
          </cell>
          <cell r="N333">
            <v>3370.9</v>
          </cell>
          <cell r="O333">
            <v>3646.57</v>
          </cell>
        </row>
        <row r="334">
          <cell r="B334">
            <v>5540</v>
          </cell>
          <cell r="C334">
            <v>57460.98</v>
          </cell>
          <cell r="D334">
            <v>6389.63</v>
          </cell>
          <cell r="E334">
            <v>10481.480000000001</v>
          </cell>
          <cell r="F334">
            <v>15553.9</v>
          </cell>
          <cell r="G334">
            <v>20785.649999999998</v>
          </cell>
          <cell r="H334">
            <v>25296.21</v>
          </cell>
          <cell r="I334">
            <v>30958.010000000002</v>
          </cell>
          <cell r="J334">
            <v>35409.19</v>
          </cell>
          <cell r="K334">
            <v>41445.229999999996</v>
          </cell>
          <cell r="L334">
            <v>46367.7</v>
          </cell>
          <cell r="M334">
            <v>51097.77</v>
          </cell>
          <cell r="N334">
            <v>55580.89</v>
          </cell>
          <cell r="O334">
            <v>61141.32</v>
          </cell>
        </row>
        <row r="335">
          <cell r="B335">
            <v>5545</v>
          </cell>
          <cell r="C335">
            <v>6494.34</v>
          </cell>
          <cell r="D335">
            <v>65.680000000000007</v>
          </cell>
          <cell r="E335">
            <v>65.680000000000007</v>
          </cell>
          <cell r="F335">
            <v>65.680000000000007</v>
          </cell>
          <cell r="G335">
            <v>1632.0199999999998</v>
          </cell>
          <cell r="H335">
            <v>2157.3300000000004</v>
          </cell>
          <cell r="I335">
            <v>2292.87</v>
          </cell>
          <cell r="J335">
            <v>2450.7199999999998</v>
          </cell>
          <cell r="K335">
            <v>2614.1399999999994</v>
          </cell>
          <cell r="L335">
            <v>2750.56</v>
          </cell>
          <cell r="M335">
            <v>8120.5800000000008</v>
          </cell>
          <cell r="N335">
            <v>8281.0300000000007</v>
          </cell>
          <cell r="O335">
            <v>8281.0300000000007</v>
          </cell>
        </row>
        <row r="336">
          <cell r="B336">
            <v>5625</v>
          </cell>
          <cell r="C336">
            <v>70648.52</v>
          </cell>
          <cell r="D336">
            <v>6016.9900000000007</v>
          </cell>
          <cell r="E336">
            <v>11975.929999999998</v>
          </cell>
          <cell r="F336">
            <v>17926.399999999998</v>
          </cell>
          <cell r="G336">
            <v>23960.97</v>
          </cell>
          <cell r="H336">
            <v>29991.06</v>
          </cell>
          <cell r="I336">
            <v>36025.599999999999</v>
          </cell>
          <cell r="J336">
            <v>42051.42</v>
          </cell>
          <cell r="K336">
            <v>49708.659999999996</v>
          </cell>
          <cell r="L336">
            <v>56026.62</v>
          </cell>
          <cell r="M336">
            <v>62227.31</v>
          </cell>
          <cell r="N336">
            <v>68428.63</v>
          </cell>
          <cell r="O336">
            <v>74629.429999999993</v>
          </cell>
        </row>
        <row r="337">
          <cell r="B337">
            <v>5630</v>
          </cell>
          <cell r="C337">
            <v>48862.740000000005</v>
          </cell>
          <cell r="D337">
            <v>5635.0499999999993</v>
          </cell>
          <cell r="E337">
            <v>9830.83</v>
          </cell>
          <cell r="F337">
            <v>14052.28</v>
          </cell>
          <cell r="G337">
            <v>18356.370000000003</v>
          </cell>
          <cell r="H337">
            <v>22668.18</v>
          </cell>
          <cell r="I337">
            <v>26936.62</v>
          </cell>
          <cell r="J337">
            <v>31265.879999999997</v>
          </cell>
          <cell r="K337">
            <v>35579.67</v>
          </cell>
          <cell r="L337">
            <v>39718.950000000004</v>
          </cell>
          <cell r="M337">
            <v>44744.729999999996</v>
          </cell>
          <cell r="N337">
            <v>49857.429999999993</v>
          </cell>
          <cell r="O337">
            <v>54841.75</v>
          </cell>
        </row>
        <row r="338">
          <cell r="B338">
            <v>5635</v>
          </cell>
          <cell r="C338">
            <v>10265.719999999999</v>
          </cell>
          <cell r="D338">
            <v>899.09</v>
          </cell>
          <cell r="E338">
            <v>1567.1399999999999</v>
          </cell>
          <cell r="F338">
            <v>2526.02</v>
          </cell>
          <cell r="G338">
            <v>3023.53</v>
          </cell>
          <cell r="H338">
            <v>3995.14</v>
          </cell>
          <cell r="I338">
            <v>4909.43</v>
          </cell>
          <cell r="J338">
            <v>5948.28</v>
          </cell>
          <cell r="K338">
            <v>7010.51</v>
          </cell>
          <cell r="L338">
            <v>7389.37</v>
          </cell>
          <cell r="M338">
            <v>8154.39</v>
          </cell>
          <cell r="N338">
            <v>8712.81</v>
          </cell>
          <cell r="O338">
            <v>9397.6400000000012</v>
          </cell>
        </row>
        <row r="339">
          <cell r="B339">
            <v>5645</v>
          </cell>
          <cell r="C339">
            <v>-77479.090000000011</v>
          </cell>
          <cell r="D339">
            <v>-6079.13</v>
          </cell>
          <cell r="E339">
            <v>-12386.019999999999</v>
          </cell>
          <cell r="F339">
            <v>-20918.48</v>
          </cell>
          <cell r="G339">
            <v>-27106.379999999997</v>
          </cell>
          <cell r="H339">
            <v>-33446.550000000003</v>
          </cell>
          <cell r="I339">
            <v>-39975.86</v>
          </cell>
          <cell r="J339">
            <v>-46937.920000000006</v>
          </cell>
          <cell r="K339">
            <v>-53630.610000000008</v>
          </cell>
          <cell r="L339">
            <v>-62330.81</v>
          </cell>
          <cell r="M339">
            <v>-68818.45</v>
          </cell>
          <cell r="N339">
            <v>-75364.479999999996</v>
          </cell>
          <cell r="O339">
            <v>-79487.59</v>
          </cell>
        </row>
        <row r="340">
          <cell r="B340">
            <v>5650</v>
          </cell>
          <cell r="C340">
            <v>1798.3</v>
          </cell>
          <cell r="D340">
            <v>6.61</v>
          </cell>
          <cell r="E340">
            <v>147.9</v>
          </cell>
          <cell r="F340">
            <v>322.91999999999996</v>
          </cell>
          <cell r="G340">
            <v>326.03999999999996</v>
          </cell>
          <cell r="H340">
            <v>508.46000000000004</v>
          </cell>
          <cell r="I340">
            <v>822.46999999999991</v>
          </cell>
          <cell r="J340">
            <v>1163.95</v>
          </cell>
          <cell r="K340">
            <v>1481.65</v>
          </cell>
          <cell r="L340">
            <v>1747.3899999999999</v>
          </cell>
          <cell r="M340">
            <v>1872.32</v>
          </cell>
          <cell r="N340">
            <v>1895.57</v>
          </cell>
          <cell r="O340">
            <v>2258.5899999999997</v>
          </cell>
        </row>
        <row r="341">
          <cell r="B341">
            <v>5655</v>
          </cell>
          <cell r="C341">
            <v>309360.19</v>
          </cell>
          <cell r="D341">
            <v>46073.81</v>
          </cell>
          <cell r="E341">
            <v>78057.399999999994</v>
          </cell>
          <cell r="F341">
            <v>105308.71</v>
          </cell>
          <cell r="G341">
            <v>128250.02999999998</v>
          </cell>
          <cell r="H341">
            <v>154571.95000000001</v>
          </cell>
          <cell r="I341">
            <v>193270.24</v>
          </cell>
          <cell r="J341">
            <v>220939.93000000002</v>
          </cell>
          <cell r="K341">
            <v>252747.51999999999</v>
          </cell>
          <cell r="L341">
            <v>275084.31999999995</v>
          </cell>
          <cell r="M341">
            <v>306525.45</v>
          </cell>
          <cell r="N341">
            <v>339709.92</v>
          </cell>
          <cell r="O341">
            <v>381946.81</v>
          </cell>
        </row>
        <row r="342">
          <cell r="B342">
            <v>5660</v>
          </cell>
          <cell r="C342">
            <v>2870.9</v>
          </cell>
          <cell r="D342">
            <v>18.080000000000002</v>
          </cell>
          <cell r="E342">
            <v>154.13</v>
          </cell>
          <cell r="F342">
            <v>452.5</v>
          </cell>
          <cell r="G342">
            <v>613.11</v>
          </cell>
          <cell r="H342">
            <v>706.42</v>
          </cell>
          <cell r="I342">
            <v>1032.1000000000001</v>
          </cell>
          <cell r="J342">
            <v>1104.31</v>
          </cell>
          <cell r="K342">
            <v>1280.28</v>
          </cell>
          <cell r="L342">
            <v>1679.4499999999998</v>
          </cell>
          <cell r="M342">
            <v>1833.41</v>
          </cell>
          <cell r="N342">
            <v>2035.3600000000001</v>
          </cell>
          <cell r="O342">
            <v>2450.5</v>
          </cell>
        </row>
        <row r="343">
          <cell r="B343">
            <v>5665</v>
          </cell>
          <cell r="C343">
            <v>25282.46</v>
          </cell>
          <cell r="D343">
            <v>2108.46</v>
          </cell>
          <cell r="E343">
            <v>4534.59</v>
          </cell>
          <cell r="F343">
            <v>7108.4800000000005</v>
          </cell>
          <cell r="G343">
            <v>8965.8100000000013</v>
          </cell>
          <cell r="H343">
            <v>11551.85</v>
          </cell>
          <cell r="I343">
            <v>13666.77</v>
          </cell>
          <cell r="J343">
            <v>15739.09</v>
          </cell>
          <cell r="K343">
            <v>17741.219999999998</v>
          </cell>
          <cell r="L343">
            <v>20124.96</v>
          </cell>
          <cell r="M343">
            <v>22083.039999999997</v>
          </cell>
          <cell r="N343">
            <v>23992.43</v>
          </cell>
          <cell r="O343">
            <v>25933.68</v>
          </cell>
        </row>
        <row r="344">
          <cell r="B344">
            <v>5670</v>
          </cell>
          <cell r="C344">
            <v>12103.93</v>
          </cell>
          <cell r="D344">
            <v>1042.02</v>
          </cell>
          <cell r="E344">
            <v>2090.23</v>
          </cell>
          <cell r="F344">
            <v>3142.71</v>
          </cell>
          <cell r="G344">
            <v>4195.59</v>
          </cell>
          <cell r="H344">
            <v>4544.7999999999993</v>
          </cell>
          <cell r="I344">
            <v>6318</v>
          </cell>
          <cell r="J344">
            <v>7368.09</v>
          </cell>
          <cell r="K344">
            <v>8427.14</v>
          </cell>
          <cell r="L344">
            <v>9492.84</v>
          </cell>
          <cell r="M344">
            <v>10560.38</v>
          </cell>
          <cell r="N344">
            <v>11631.53</v>
          </cell>
          <cell r="O344">
            <v>12678.169999999998</v>
          </cell>
        </row>
        <row r="345">
          <cell r="B345">
            <v>5675</v>
          </cell>
          <cell r="C345">
            <v>-2606.3200000000002</v>
          </cell>
          <cell r="D345">
            <v>-217.98</v>
          </cell>
          <cell r="E345">
            <v>-437.12</v>
          </cell>
          <cell r="F345">
            <v>-708.5</v>
          </cell>
          <cell r="G345">
            <v>-927.00999999999988</v>
          </cell>
          <cell r="H345">
            <v>-1136.9600000000003</v>
          </cell>
          <cell r="I345">
            <v>-1347.7600000000002</v>
          </cell>
          <cell r="J345">
            <v>-1543.2699999999998</v>
          </cell>
          <cell r="K345">
            <v>-1743.6200000000001</v>
          </cell>
          <cell r="L345">
            <v>-2010.37</v>
          </cell>
          <cell r="M345">
            <v>-2220.11</v>
          </cell>
          <cell r="N345">
            <v>-2428.64</v>
          </cell>
          <cell r="O345">
            <v>-2581.8799999999997</v>
          </cell>
        </row>
        <row r="346">
          <cell r="B346">
            <v>5680</v>
          </cell>
          <cell r="C346">
            <v>-1378.58</v>
          </cell>
          <cell r="D346">
            <v>-108.8</v>
          </cell>
          <cell r="E346">
            <v>-216.9</v>
          </cell>
          <cell r="F346">
            <v>-353.48</v>
          </cell>
          <cell r="G346">
            <v>-465.53000000000003</v>
          </cell>
          <cell r="H346">
            <v>-577.30000000000007</v>
          </cell>
          <cell r="I346">
            <v>-689.73</v>
          </cell>
          <cell r="J346">
            <v>-790.56999999999994</v>
          </cell>
          <cell r="K346">
            <v>-896.39</v>
          </cell>
          <cell r="L346">
            <v>-1029.68</v>
          </cell>
          <cell r="M346">
            <v>-1136.0900000000001</v>
          </cell>
          <cell r="N346">
            <v>-1244.5800000000002</v>
          </cell>
          <cell r="O346">
            <v>-1325.6899999999998</v>
          </cell>
        </row>
        <row r="347">
          <cell r="B347">
            <v>5690</v>
          </cell>
          <cell r="C347">
            <v>3.25</v>
          </cell>
          <cell r="F347">
            <v>46.39</v>
          </cell>
          <cell r="G347">
            <v>46.39</v>
          </cell>
          <cell r="H347">
            <v>46.39</v>
          </cell>
          <cell r="I347">
            <v>46.39</v>
          </cell>
          <cell r="J347">
            <v>46.39</v>
          </cell>
          <cell r="K347">
            <v>46.39</v>
          </cell>
          <cell r="L347">
            <v>46.39</v>
          </cell>
          <cell r="M347">
            <v>46.39</v>
          </cell>
          <cell r="N347">
            <v>46.39</v>
          </cell>
          <cell r="O347">
            <v>46.39</v>
          </cell>
        </row>
        <row r="348">
          <cell r="B348">
            <v>5705</v>
          </cell>
          <cell r="C348">
            <v>181013.86</v>
          </cell>
          <cell r="D348">
            <v>14633.36</v>
          </cell>
          <cell r="E348">
            <v>27434.92</v>
          </cell>
          <cell r="F348">
            <v>41836.43</v>
          </cell>
          <cell r="G348">
            <v>56517.590000000004</v>
          </cell>
          <cell r="H348">
            <v>70948.63</v>
          </cell>
          <cell r="I348">
            <v>85423.51</v>
          </cell>
          <cell r="J348">
            <v>99844.34</v>
          </cell>
          <cell r="K348">
            <v>114268.70999999999</v>
          </cell>
          <cell r="L348">
            <v>128558.44</v>
          </cell>
          <cell r="M348">
            <v>143815.15</v>
          </cell>
          <cell r="N348">
            <v>158723.48000000001</v>
          </cell>
          <cell r="O348">
            <v>173645.25</v>
          </cell>
        </row>
        <row r="349">
          <cell r="B349">
            <v>5715</v>
          </cell>
          <cell r="C349">
            <v>32652.480000000003</v>
          </cell>
          <cell r="D349">
            <v>480.08000000000004</v>
          </cell>
          <cell r="E349">
            <v>1349.1599999999999</v>
          </cell>
          <cell r="F349">
            <v>1824.57</v>
          </cell>
          <cell r="G349">
            <v>3622.9</v>
          </cell>
          <cell r="H349">
            <v>5731.5</v>
          </cell>
          <cell r="I349">
            <v>9878.7099999999991</v>
          </cell>
          <cell r="J349">
            <v>14861.25</v>
          </cell>
          <cell r="K349">
            <v>15994.65</v>
          </cell>
          <cell r="L349">
            <v>20037.830000000002</v>
          </cell>
          <cell r="M349">
            <v>27434.07</v>
          </cell>
          <cell r="N349">
            <v>40082.450000000004</v>
          </cell>
          <cell r="O349">
            <v>38027.08</v>
          </cell>
        </row>
        <row r="350">
          <cell r="B350">
            <v>5735</v>
          </cell>
          <cell r="C350">
            <v>58453.599999999999</v>
          </cell>
          <cell r="D350">
            <v>3358.6900000000005</v>
          </cell>
          <cell r="E350">
            <v>6880.0400000000009</v>
          </cell>
          <cell r="F350">
            <v>13566.04</v>
          </cell>
          <cell r="G350">
            <v>19283.409999999996</v>
          </cell>
          <cell r="H350">
            <v>24865.55</v>
          </cell>
          <cell r="I350">
            <v>30350.019999999997</v>
          </cell>
          <cell r="J350">
            <v>35162.870000000003</v>
          </cell>
          <cell r="K350">
            <v>41132.43</v>
          </cell>
          <cell r="L350">
            <v>46923.009999999995</v>
          </cell>
          <cell r="M350">
            <v>51814.23</v>
          </cell>
          <cell r="N350">
            <v>57207.31</v>
          </cell>
          <cell r="O350">
            <v>63005.409999999996</v>
          </cell>
        </row>
        <row r="351">
          <cell r="B351">
            <v>5740</v>
          </cell>
          <cell r="C351">
            <v>26.2</v>
          </cell>
          <cell r="N351">
            <v>14.83</v>
          </cell>
          <cell r="O351">
            <v>-8.34</v>
          </cell>
        </row>
        <row r="352">
          <cell r="B352">
            <v>5745</v>
          </cell>
          <cell r="C352">
            <v>-0.16</v>
          </cell>
        </row>
        <row r="353">
          <cell r="B353">
            <v>5750</v>
          </cell>
          <cell r="C353">
            <v>9334.84</v>
          </cell>
          <cell r="D353">
            <v>754</v>
          </cell>
          <cell r="E353">
            <v>1539.18</v>
          </cell>
          <cell r="F353">
            <v>2289</v>
          </cell>
          <cell r="G353">
            <v>2999.01</v>
          </cell>
          <cell r="H353">
            <v>3895.2</v>
          </cell>
          <cell r="I353">
            <v>4725.12</v>
          </cell>
          <cell r="J353">
            <v>5611.2500000000009</v>
          </cell>
          <cell r="K353">
            <v>6545.83</v>
          </cell>
          <cell r="L353">
            <v>7559.6399999999994</v>
          </cell>
          <cell r="M353">
            <v>10958.5</v>
          </cell>
          <cell r="N353">
            <v>12544.97</v>
          </cell>
          <cell r="O353">
            <v>13313.45</v>
          </cell>
        </row>
        <row r="354">
          <cell r="B354">
            <v>5785</v>
          </cell>
          <cell r="C354">
            <v>5029.38</v>
          </cell>
          <cell r="I354">
            <v>200</v>
          </cell>
          <cell r="J354">
            <v>200</v>
          </cell>
          <cell r="K354">
            <v>200</v>
          </cell>
          <cell r="L354">
            <v>200</v>
          </cell>
          <cell r="M354">
            <v>200</v>
          </cell>
          <cell r="N354">
            <v>200</v>
          </cell>
          <cell r="O354">
            <v>200</v>
          </cell>
        </row>
        <row r="355">
          <cell r="B355">
            <v>5790</v>
          </cell>
          <cell r="C355">
            <v>8247.16</v>
          </cell>
          <cell r="D355">
            <v>514.75999999999988</v>
          </cell>
          <cell r="E355">
            <v>932.16</v>
          </cell>
          <cell r="F355">
            <v>1644.5600000000002</v>
          </cell>
          <cell r="G355">
            <v>2241.33</v>
          </cell>
          <cell r="H355">
            <v>2853.2</v>
          </cell>
          <cell r="I355">
            <v>3414.7999999999997</v>
          </cell>
          <cell r="J355">
            <v>4049.1299999999997</v>
          </cell>
          <cell r="K355">
            <v>4707.1899999999996</v>
          </cell>
          <cell r="L355">
            <v>5346.74</v>
          </cell>
          <cell r="M355">
            <v>5980.38</v>
          </cell>
          <cell r="N355">
            <v>6595.3099999999995</v>
          </cell>
          <cell r="O355">
            <v>7201.0300000000007</v>
          </cell>
        </row>
        <row r="356">
          <cell r="B356">
            <v>5795</v>
          </cell>
          <cell r="C356">
            <v>0.5</v>
          </cell>
          <cell r="H356">
            <v>39.01</v>
          </cell>
          <cell r="I356">
            <v>39.01</v>
          </cell>
          <cell r="J356">
            <v>39.01</v>
          </cell>
          <cell r="K356">
            <v>39.01</v>
          </cell>
          <cell r="L356">
            <v>39.01</v>
          </cell>
          <cell r="M356">
            <v>39.01</v>
          </cell>
          <cell r="N356">
            <v>39.01</v>
          </cell>
          <cell r="O356">
            <v>157.88</v>
          </cell>
        </row>
        <row r="357">
          <cell r="B357">
            <v>5800</v>
          </cell>
          <cell r="F357">
            <v>10.16</v>
          </cell>
          <cell r="G357">
            <v>10.16</v>
          </cell>
          <cell r="H357">
            <v>10.16</v>
          </cell>
          <cell r="I357">
            <v>10.16</v>
          </cell>
          <cell r="J357">
            <v>10.16</v>
          </cell>
          <cell r="K357">
            <v>10.16</v>
          </cell>
          <cell r="L357">
            <v>10.16</v>
          </cell>
          <cell r="M357">
            <v>10.16</v>
          </cell>
          <cell r="N357">
            <v>10.16</v>
          </cell>
          <cell r="O357">
            <v>10.16</v>
          </cell>
        </row>
        <row r="358">
          <cell r="B358">
            <v>5805</v>
          </cell>
          <cell r="C358">
            <v>6095.02</v>
          </cell>
          <cell r="D358">
            <v>45</v>
          </cell>
          <cell r="E358">
            <v>6495</v>
          </cell>
          <cell r="F358">
            <v>6495</v>
          </cell>
          <cell r="G358">
            <v>8051.6600000000008</v>
          </cell>
          <cell r="H358">
            <v>8051.6600000000008</v>
          </cell>
          <cell r="I358">
            <v>8051.6600000000008</v>
          </cell>
          <cell r="J358">
            <v>8058.9900000000007</v>
          </cell>
          <cell r="K358">
            <v>14058.990000000002</v>
          </cell>
          <cell r="L358">
            <v>14058.990000000002</v>
          </cell>
          <cell r="M358">
            <v>14058.990000000002</v>
          </cell>
          <cell r="N358">
            <v>14070.18</v>
          </cell>
          <cell r="O358">
            <v>14092.19</v>
          </cell>
        </row>
        <row r="359">
          <cell r="B359">
            <v>5810</v>
          </cell>
          <cell r="C359">
            <v>7206.4800000000005</v>
          </cell>
          <cell r="E359">
            <v>473.82000000000005</v>
          </cell>
          <cell r="F359">
            <v>4462.17</v>
          </cell>
          <cell r="G359">
            <v>7766.47</v>
          </cell>
          <cell r="H359">
            <v>7961.56</v>
          </cell>
          <cell r="I359">
            <v>7973.4299999999994</v>
          </cell>
          <cell r="J359">
            <v>8092.09</v>
          </cell>
          <cell r="K359">
            <v>6421.9699999999993</v>
          </cell>
          <cell r="L359">
            <v>6856.2000000000007</v>
          </cell>
          <cell r="M359">
            <v>6870.88</v>
          </cell>
          <cell r="N359">
            <v>6956.62</v>
          </cell>
          <cell r="O359">
            <v>8115.2199999999993</v>
          </cell>
        </row>
        <row r="360">
          <cell r="B360">
            <v>5815</v>
          </cell>
          <cell r="C360">
            <v>474.65</v>
          </cell>
          <cell r="F360">
            <v>1000</v>
          </cell>
          <cell r="G360">
            <v>1000</v>
          </cell>
          <cell r="H360">
            <v>1000</v>
          </cell>
          <cell r="I360">
            <v>1000</v>
          </cell>
          <cell r="J360">
            <v>1000</v>
          </cell>
          <cell r="K360">
            <v>1000</v>
          </cell>
          <cell r="L360">
            <v>1000</v>
          </cell>
          <cell r="M360">
            <v>1000</v>
          </cell>
          <cell r="N360">
            <v>1000</v>
          </cell>
          <cell r="O360">
            <v>1000</v>
          </cell>
        </row>
        <row r="361">
          <cell r="B361">
            <v>5820</v>
          </cell>
          <cell r="C361">
            <v>2835.7999999999997</v>
          </cell>
          <cell r="F361">
            <v>86.449999999999989</v>
          </cell>
          <cell r="G361">
            <v>242.12</v>
          </cell>
          <cell r="H361">
            <v>428.05999999999995</v>
          </cell>
          <cell r="I361">
            <v>868.18999999999994</v>
          </cell>
          <cell r="J361">
            <v>1887.8100000000002</v>
          </cell>
          <cell r="K361">
            <v>1769.5100000000002</v>
          </cell>
          <cell r="L361">
            <v>1951.1499999999999</v>
          </cell>
          <cell r="M361">
            <v>2110.73</v>
          </cell>
          <cell r="N361">
            <v>2151.58</v>
          </cell>
          <cell r="O361">
            <v>2119.19</v>
          </cell>
        </row>
        <row r="362">
          <cell r="B362">
            <v>5825</v>
          </cell>
          <cell r="C362">
            <v>14583.24</v>
          </cell>
          <cell r="D362">
            <v>180.22</v>
          </cell>
          <cell r="E362">
            <v>268.09999999999997</v>
          </cell>
          <cell r="F362">
            <v>312.80000000000007</v>
          </cell>
          <cell r="G362">
            <v>685.52</v>
          </cell>
          <cell r="H362">
            <v>694.06</v>
          </cell>
          <cell r="I362">
            <v>735.31999999999994</v>
          </cell>
          <cell r="J362">
            <v>312.65999999999997</v>
          </cell>
          <cell r="K362">
            <v>405.99000000000007</v>
          </cell>
          <cell r="L362">
            <v>538.04999999999995</v>
          </cell>
          <cell r="M362">
            <v>582.96</v>
          </cell>
          <cell r="N362">
            <v>739.56</v>
          </cell>
          <cell r="O362">
            <v>483.65999999999997</v>
          </cell>
        </row>
        <row r="363">
          <cell r="B363">
            <v>5855</v>
          </cell>
          <cell r="C363">
            <v>1984.31</v>
          </cell>
          <cell r="E363">
            <v>327.31</v>
          </cell>
          <cell r="F363">
            <v>416.93000000000006</v>
          </cell>
          <cell r="G363">
            <v>670.81000000000006</v>
          </cell>
          <cell r="H363">
            <v>670.81000000000006</v>
          </cell>
          <cell r="I363">
            <v>911.94</v>
          </cell>
          <cell r="J363">
            <v>1077.22</v>
          </cell>
          <cell r="K363">
            <v>1077.22</v>
          </cell>
          <cell r="L363">
            <v>1241.0000000000002</v>
          </cell>
          <cell r="M363">
            <v>1578.06</v>
          </cell>
          <cell r="N363">
            <v>1749.85</v>
          </cell>
          <cell r="O363">
            <v>1946.02</v>
          </cell>
        </row>
        <row r="364">
          <cell r="B364">
            <v>5860</v>
          </cell>
          <cell r="C364">
            <v>2491.67</v>
          </cell>
          <cell r="D364">
            <v>318.68</v>
          </cell>
          <cell r="E364">
            <v>628.03</v>
          </cell>
          <cell r="F364">
            <v>1494.41</v>
          </cell>
          <cell r="G364">
            <v>2094.64</v>
          </cell>
          <cell r="H364">
            <v>2387.96</v>
          </cell>
          <cell r="I364">
            <v>2673.19</v>
          </cell>
          <cell r="J364">
            <v>2946.86</v>
          </cell>
          <cell r="K364">
            <v>3169.41</v>
          </cell>
          <cell r="L364">
            <v>3497.8900000000003</v>
          </cell>
          <cell r="M364">
            <v>3727.6800000000003</v>
          </cell>
          <cell r="N364">
            <v>4192.53</v>
          </cell>
          <cell r="O364">
            <v>5267.76</v>
          </cell>
        </row>
        <row r="365">
          <cell r="B365">
            <v>5865</v>
          </cell>
          <cell r="C365">
            <v>987.86</v>
          </cell>
          <cell r="E365">
            <v>53.94</v>
          </cell>
          <cell r="F365">
            <v>76.69</v>
          </cell>
          <cell r="G365">
            <v>161.51999999999998</v>
          </cell>
          <cell r="H365">
            <v>193.54999999999998</v>
          </cell>
          <cell r="I365">
            <v>213.32999999999998</v>
          </cell>
          <cell r="J365">
            <v>623.53</v>
          </cell>
          <cell r="K365">
            <v>729.80000000000007</v>
          </cell>
          <cell r="L365">
            <v>829.69</v>
          </cell>
          <cell r="M365">
            <v>927.42000000000007</v>
          </cell>
          <cell r="N365">
            <v>1030.2</v>
          </cell>
          <cell r="O365">
            <v>1054.7800000000002</v>
          </cell>
        </row>
        <row r="366">
          <cell r="B366">
            <v>5870</v>
          </cell>
          <cell r="C366">
            <v>5587.72</v>
          </cell>
          <cell r="D366">
            <v>621.89</v>
          </cell>
          <cell r="E366">
            <v>812.11999999999989</v>
          </cell>
          <cell r="F366">
            <v>812.11999999999989</v>
          </cell>
          <cell r="G366">
            <v>812.11999999999989</v>
          </cell>
          <cell r="H366">
            <v>825.59</v>
          </cell>
          <cell r="I366">
            <v>842.93000000000006</v>
          </cell>
          <cell r="J366">
            <v>842.93000000000006</v>
          </cell>
          <cell r="K366">
            <v>842.93000000000006</v>
          </cell>
          <cell r="L366">
            <v>842.93000000000006</v>
          </cell>
          <cell r="M366">
            <v>854.8599999999999</v>
          </cell>
          <cell r="N366">
            <v>895.28</v>
          </cell>
          <cell r="O366">
            <v>4674.6499999999996</v>
          </cell>
        </row>
        <row r="367">
          <cell r="B367">
            <v>5875</v>
          </cell>
          <cell r="C367">
            <v>1258.3300000000002</v>
          </cell>
          <cell r="D367">
            <v>108.55000000000001</v>
          </cell>
          <cell r="E367">
            <v>216.81</v>
          </cell>
          <cell r="F367">
            <v>253.38</v>
          </cell>
          <cell r="G367">
            <v>332.99</v>
          </cell>
          <cell r="H367">
            <v>426.44</v>
          </cell>
          <cell r="I367">
            <v>521.84</v>
          </cell>
          <cell r="J367">
            <v>608.96999999999991</v>
          </cell>
          <cell r="K367">
            <v>706.53</v>
          </cell>
          <cell r="L367">
            <v>781.2399999999999</v>
          </cell>
          <cell r="M367">
            <v>875.12</v>
          </cell>
          <cell r="N367">
            <v>905.05</v>
          </cell>
          <cell r="O367">
            <v>1001.73</v>
          </cell>
        </row>
        <row r="368">
          <cell r="B368">
            <v>5880</v>
          </cell>
          <cell r="C368">
            <v>4699.75</v>
          </cell>
          <cell r="D368">
            <v>373.34000000000003</v>
          </cell>
          <cell r="E368">
            <v>940.70999999999992</v>
          </cell>
          <cell r="F368">
            <v>1110.97</v>
          </cell>
          <cell r="G368">
            <v>1425.29</v>
          </cell>
          <cell r="H368">
            <v>1945.2499999999998</v>
          </cell>
          <cell r="I368">
            <v>2708.28</v>
          </cell>
          <cell r="J368">
            <v>2950.5800000000004</v>
          </cell>
          <cell r="K368">
            <v>3133.47</v>
          </cell>
          <cell r="L368">
            <v>3539.63</v>
          </cell>
          <cell r="M368">
            <v>3857.2000000000003</v>
          </cell>
          <cell r="N368">
            <v>3966.72</v>
          </cell>
          <cell r="O368">
            <v>5282.0499999999993</v>
          </cell>
        </row>
        <row r="369">
          <cell r="B369">
            <v>5885</v>
          </cell>
          <cell r="C369">
            <v>1057.98</v>
          </cell>
          <cell r="D369">
            <v>2.6499999999999995</v>
          </cell>
          <cell r="E369">
            <v>44.85</v>
          </cell>
          <cell r="F369">
            <v>551.03</v>
          </cell>
          <cell r="G369">
            <v>551.03</v>
          </cell>
          <cell r="H369">
            <v>564</v>
          </cell>
          <cell r="I369">
            <v>577.34</v>
          </cell>
          <cell r="J369">
            <v>953.67</v>
          </cell>
          <cell r="K369">
            <v>1307.05</v>
          </cell>
          <cell r="L369">
            <v>1382.42</v>
          </cell>
          <cell r="M369">
            <v>1382.42</v>
          </cell>
          <cell r="N369">
            <v>1496.69</v>
          </cell>
          <cell r="O369">
            <v>1496.69</v>
          </cell>
        </row>
        <row r="370">
          <cell r="B370">
            <v>5890</v>
          </cell>
          <cell r="C370">
            <v>403.03000000000003</v>
          </cell>
          <cell r="D370">
            <v>145.91</v>
          </cell>
          <cell r="E370">
            <v>168.86</v>
          </cell>
          <cell r="F370">
            <v>191.73</v>
          </cell>
          <cell r="G370">
            <v>214.58</v>
          </cell>
          <cell r="H370">
            <v>237.41000000000003</v>
          </cell>
          <cell r="I370">
            <v>260.24</v>
          </cell>
          <cell r="J370">
            <v>285.46000000000004</v>
          </cell>
          <cell r="K370">
            <v>308.26</v>
          </cell>
          <cell r="L370">
            <v>331.06</v>
          </cell>
          <cell r="M370">
            <v>353.84999999999997</v>
          </cell>
          <cell r="N370">
            <v>376.63000000000005</v>
          </cell>
          <cell r="O370">
            <v>399.42</v>
          </cell>
        </row>
        <row r="371">
          <cell r="B371">
            <v>5895</v>
          </cell>
          <cell r="C371">
            <v>5405.0900000000011</v>
          </cell>
          <cell r="D371">
            <v>103.52</v>
          </cell>
          <cell r="E371">
            <v>220.23000000000002</v>
          </cell>
          <cell r="F371">
            <v>560</v>
          </cell>
          <cell r="G371">
            <v>728.25</v>
          </cell>
          <cell r="H371">
            <v>1078.1599999999999</v>
          </cell>
          <cell r="I371">
            <v>1234.9199999999998</v>
          </cell>
          <cell r="J371">
            <v>1802.5400000000002</v>
          </cell>
          <cell r="K371">
            <v>1892.45</v>
          </cell>
          <cell r="L371">
            <v>2076.0400000000004</v>
          </cell>
          <cell r="M371">
            <v>2488.8200000000002</v>
          </cell>
          <cell r="N371">
            <v>2593.8599999999997</v>
          </cell>
          <cell r="O371">
            <v>2940.93</v>
          </cell>
        </row>
        <row r="372">
          <cell r="B372">
            <v>5900</v>
          </cell>
          <cell r="C372">
            <v>1947.92</v>
          </cell>
          <cell r="D372">
            <v>167.53000000000003</v>
          </cell>
          <cell r="E372">
            <v>211.68</v>
          </cell>
          <cell r="F372">
            <v>626.63</v>
          </cell>
          <cell r="G372">
            <v>681.9</v>
          </cell>
          <cell r="H372">
            <v>1154.54</v>
          </cell>
          <cell r="I372">
            <v>1212.8</v>
          </cell>
          <cell r="J372">
            <v>1783.59</v>
          </cell>
          <cell r="K372">
            <v>2158.06</v>
          </cell>
          <cell r="L372">
            <v>2283.4299999999998</v>
          </cell>
          <cell r="M372">
            <v>3077.07</v>
          </cell>
          <cell r="N372">
            <v>3644.1400000000003</v>
          </cell>
          <cell r="O372">
            <v>3597.41</v>
          </cell>
        </row>
        <row r="373">
          <cell r="B373">
            <v>5930</v>
          </cell>
          <cell r="C373">
            <v>6175.88</v>
          </cell>
          <cell r="D373">
            <v>559.26</v>
          </cell>
          <cell r="E373">
            <v>1083.42</v>
          </cell>
          <cell r="F373">
            <v>1595.51</v>
          </cell>
          <cell r="G373">
            <v>2119.61</v>
          </cell>
          <cell r="H373">
            <v>2587.25</v>
          </cell>
          <cell r="I373">
            <v>3119.6899999999996</v>
          </cell>
          <cell r="J373">
            <v>3669.15</v>
          </cell>
          <cell r="K373">
            <v>4248.6799999999994</v>
          </cell>
          <cell r="L373">
            <v>4803.1400000000003</v>
          </cell>
          <cell r="M373">
            <v>5283.02</v>
          </cell>
          <cell r="N373">
            <v>5739.3600000000006</v>
          </cell>
          <cell r="O373">
            <v>6196.11</v>
          </cell>
        </row>
        <row r="374">
          <cell r="B374">
            <v>5935</v>
          </cell>
          <cell r="C374">
            <v>605.59</v>
          </cell>
          <cell r="D374">
            <v>170.86</v>
          </cell>
          <cell r="E374">
            <v>257.18</v>
          </cell>
          <cell r="F374">
            <v>334.08</v>
          </cell>
          <cell r="G374">
            <v>374.86</v>
          </cell>
          <cell r="H374">
            <v>397.97</v>
          </cell>
          <cell r="I374">
            <v>415.46999999999997</v>
          </cell>
          <cell r="J374">
            <v>422.62</v>
          </cell>
          <cell r="K374">
            <v>430.1</v>
          </cell>
          <cell r="L374">
            <v>430.1</v>
          </cell>
          <cell r="M374">
            <v>445.48</v>
          </cell>
          <cell r="N374">
            <v>445.48</v>
          </cell>
          <cell r="O374">
            <v>475.74</v>
          </cell>
        </row>
        <row r="375">
          <cell r="B375">
            <v>5940</v>
          </cell>
          <cell r="C375">
            <v>77.47999999999999</v>
          </cell>
          <cell r="E375">
            <v>27.279999999999998</v>
          </cell>
          <cell r="F375">
            <v>27.279999999999998</v>
          </cell>
          <cell r="G375">
            <v>27.279999999999998</v>
          </cell>
          <cell r="H375">
            <v>64.510000000000005</v>
          </cell>
          <cell r="I375">
            <v>64.510000000000005</v>
          </cell>
          <cell r="J375">
            <v>64.510000000000005</v>
          </cell>
          <cell r="K375">
            <v>99.05</v>
          </cell>
          <cell r="L375">
            <v>99.05</v>
          </cell>
          <cell r="M375">
            <v>99.05</v>
          </cell>
          <cell r="N375">
            <v>128.05000000000001</v>
          </cell>
          <cell r="O375">
            <v>125.29</v>
          </cell>
        </row>
        <row r="376">
          <cell r="B376">
            <v>5945</v>
          </cell>
          <cell r="C376">
            <v>89628.530000000013</v>
          </cell>
          <cell r="D376">
            <v>7425.59</v>
          </cell>
          <cell r="E376">
            <v>15496.130000000001</v>
          </cell>
          <cell r="F376">
            <v>23979.59</v>
          </cell>
          <cell r="G376">
            <v>32401.38</v>
          </cell>
          <cell r="H376">
            <v>40699</v>
          </cell>
          <cell r="I376">
            <v>49035.01</v>
          </cell>
          <cell r="J376">
            <v>57392.53</v>
          </cell>
          <cell r="K376">
            <v>65258.3</v>
          </cell>
          <cell r="L376">
            <v>72896.459999999992</v>
          </cell>
          <cell r="M376">
            <v>80910.86</v>
          </cell>
          <cell r="N376">
            <v>88507.47</v>
          </cell>
          <cell r="O376">
            <v>96332.849999999991</v>
          </cell>
        </row>
        <row r="377">
          <cell r="B377">
            <v>5950</v>
          </cell>
          <cell r="C377">
            <v>13206.71</v>
          </cell>
          <cell r="D377">
            <v>1317.8400000000001</v>
          </cell>
          <cell r="E377">
            <v>2605.9300000000003</v>
          </cell>
          <cell r="F377">
            <v>3712.7400000000002</v>
          </cell>
          <cell r="G377">
            <v>4818.369999999999</v>
          </cell>
          <cell r="H377">
            <v>5917.69</v>
          </cell>
          <cell r="I377">
            <v>7147.4899999999989</v>
          </cell>
          <cell r="J377">
            <v>9731.9699999999993</v>
          </cell>
          <cell r="K377">
            <v>9731.9699999999993</v>
          </cell>
          <cell r="L377">
            <v>10963.949999999999</v>
          </cell>
          <cell r="M377">
            <v>12352.36</v>
          </cell>
          <cell r="N377">
            <v>13573.93</v>
          </cell>
          <cell r="O377">
            <v>15995</v>
          </cell>
        </row>
        <row r="378">
          <cell r="B378">
            <v>5955</v>
          </cell>
          <cell r="C378">
            <v>44211.31</v>
          </cell>
          <cell r="D378">
            <v>3353.15</v>
          </cell>
          <cell r="E378">
            <v>6404.35</v>
          </cell>
          <cell r="F378">
            <v>13700.279999999999</v>
          </cell>
          <cell r="G378">
            <v>16303.76</v>
          </cell>
          <cell r="H378">
            <v>19192.11</v>
          </cell>
          <cell r="I378">
            <v>23684.68</v>
          </cell>
          <cell r="J378">
            <v>26558.909999999996</v>
          </cell>
          <cell r="K378">
            <v>30123.97</v>
          </cell>
          <cell r="L378">
            <v>33366.11</v>
          </cell>
          <cell r="M378">
            <v>37917.229999999996</v>
          </cell>
          <cell r="N378">
            <v>40914.299999999996</v>
          </cell>
          <cell r="O378">
            <v>44544.920000000006</v>
          </cell>
        </row>
        <row r="379">
          <cell r="B379">
            <v>5960</v>
          </cell>
          <cell r="C379">
            <v>18634.810000000001</v>
          </cell>
          <cell r="D379">
            <v>447.76</v>
          </cell>
          <cell r="E379">
            <v>476.75</v>
          </cell>
          <cell r="F379">
            <v>4912.0300000000007</v>
          </cell>
          <cell r="G379">
            <v>6704.63</v>
          </cell>
          <cell r="H379">
            <v>8180.7200000000012</v>
          </cell>
          <cell r="I379">
            <v>9656.8100000000013</v>
          </cell>
          <cell r="J379">
            <v>11419.45</v>
          </cell>
          <cell r="K379">
            <v>12895.539999999999</v>
          </cell>
          <cell r="L379">
            <v>14371.63</v>
          </cell>
          <cell r="M379">
            <v>16132.83</v>
          </cell>
          <cell r="N379">
            <v>17608.919999999998</v>
          </cell>
          <cell r="O379">
            <v>21883.919999999998</v>
          </cell>
        </row>
        <row r="380">
          <cell r="B380">
            <v>5965</v>
          </cell>
          <cell r="C380">
            <v>6997.4400000000005</v>
          </cell>
          <cell r="D380">
            <v>268.66999999999996</v>
          </cell>
          <cell r="E380">
            <v>671.32999999999993</v>
          </cell>
          <cell r="F380">
            <v>1249.74</v>
          </cell>
          <cell r="G380">
            <v>5683.78</v>
          </cell>
          <cell r="H380">
            <v>6382.6</v>
          </cell>
          <cell r="I380">
            <v>7157.88</v>
          </cell>
          <cell r="J380">
            <v>7456.57</v>
          </cell>
          <cell r="K380">
            <v>9210.3700000000008</v>
          </cell>
          <cell r="L380">
            <v>9923.16</v>
          </cell>
          <cell r="M380">
            <v>10507.47</v>
          </cell>
          <cell r="N380">
            <v>11433.41</v>
          </cell>
          <cell r="O380">
            <v>12174.52</v>
          </cell>
        </row>
        <row r="381">
          <cell r="B381">
            <v>5970</v>
          </cell>
          <cell r="C381">
            <v>7320.7099999999991</v>
          </cell>
          <cell r="D381">
            <v>324.47999999999996</v>
          </cell>
          <cell r="E381">
            <v>646.95000000000005</v>
          </cell>
          <cell r="F381">
            <v>968.68000000000018</v>
          </cell>
          <cell r="G381">
            <v>1291.0099999999998</v>
          </cell>
          <cell r="H381">
            <v>1613.0700000000002</v>
          </cell>
          <cell r="I381">
            <v>1935.2400000000002</v>
          </cell>
          <cell r="J381">
            <v>2257.0500000000002</v>
          </cell>
          <cell r="K381">
            <v>2578.75</v>
          </cell>
          <cell r="L381">
            <v>2898.7200000000003</v>
          </cell>
          <cell r="M381">
            <v>3218.57</v>
          </cell>
          <cell r="N381">
            <v>3730.17</v>
          </cell>
          <cell r="O381">
            <v>4050.06</v>
          </cell>
        </row>
        <row r="382">
          <cell r="B382">
            <v>5975</v>
          </cell>
          <cell r="C382">
            <v>4106.7699999999995</v>
          </cell>
          <cell r="D382">
            <v>257</v>
          </cell>
          <cell r="E382">
            <v>968.08</v>
          </cell>
          <cell r="F382">
            <v>368.93</v>
          </cell>
          <cell r="G382">
            <v>882.93</v>
          </cell>
          <cell r="H382">
            <v>1605.76</v>
          </cell>
          <cell r="I382">
            <v>1605.76</v>
          </cell>
          <cell r="J382">
            <v>1740.63</v>
          </cell>
          <cell r="K382">
            <v>2234.29</v>
          </cell>
          <cell r="L382">
            <v>3048.73</v>
          </cell>
          <cell r="M382">
            <v>3209.23</v>
          </cell>
          <cell r="N382">
            <v>4616.59</v>
          </cell>
          <cell r="O382">
            <v>4616.59</v>
          </cell>
        </row>
        <row r="383">
          <cell r="B383">
            <v>5980</v>
          </cell>
          <cell r="C383">
            <v>12.58</v>
          </cell>
          <cell r="F383">
            <v>4.2799999999999994</v>
          </cell>
          <cell r="G383">
            <v>4.2799999999999994</v>
          </cell>
          <cell r="H383">
            <v>4.2799999999999994</v>
          </cell>
          <cell r="I383">
            <v>8.4899999999999984</v>
          </cell>
          <cell r="J383">
            <v>8.4899999999999984</v>
          </cell>
          <cell r="K383">
            <v>8.4899999999999984</v>
          </cell>
          <cell r="L383">
            <v>11.9</v>
          </cell>
          <cell r="M383">
            <v>11.9</v>
          </cell>
          <cell r="N383">
            <v>11.9</v>
          </cell>
          <cell r="O383">
            <v>-618.16000000000008</v>
          </cell>
        </row>
        <row r="384">
          <cell r="B384">
            <v>6010</v>
          </cell>
          <cell r="C384">
            <v>34671.07</v>
          </cell>
          <cell r="D384">
            <v>1737.75</v>
          </cell>
          <cell r="E384">
            <v>3545.32</v>
          </cell>
          <cell r="F384">
            <v>5278.73</v>
          </cell>
          <cell r="G384">
            <v>7003.01</v>
          </cell>
          <cell r="H384">
            <v>8726.01</v>
          </cell>
          <cell r="I384">
            <v>10450.279999999999</v>
          </cell>
          <cell r="J384">
            <v>12951.74</v>
          </cell>
          <cell r="K384">
            <v>15452.43</v>
          </cell>
          <cell r="L384">
            <v>17931.14</v>
          </cell>
          <cell r="M384">
            <v>20409.21</v>
          </cell>
          <cell r="N384">
            <v>23811.69</v>
          </cell>
          <cell r="O384">
            <v>27468.62</v>
          </cell>
        </row>
        <row r="385">
          <cell r="B385">
            <v>6015</v>
          </cell>
          <cell r="C385">
            <v>195.45</v>
          </cell>
          <cell r="D385">
            <v>12.870000000000001</v>
          </cell>
          <cell r="E385">
            <v>14.27</v>
          </cell>
          <cell r="F385">
            <v>24.5</v>
          </cell>
          <cell r="G385">
            <v>24.5</v>
          </cell>
          <cell r="H385">
            <v>26.45</v>
          </cell>
          <cell r="I385">
            <v>26.45</v>
          </cell>
          <cell r="J385">
            <v>28.4</v>
          </cell>
          <cell r="K385">
            <v>28.4</v>
          </cell>
          <cell r="L385">
            <v>30.33</v>
          </cell>
          <cell r="M385">
            <v>30.33</v>
          </cell>
          <cell r="N385">
            <v>122.97999999999999</v>
          </cell>
          <cell r="O385">
            <v>122.97999999999999</v>
          </cell>
        </row>
        <row r="386">
          <cell r="B386">
            <v>6020</v>
          </cell>
          <cell r="C386">
            <v>2381.06</v>
          </cell>
          <cell r="D386">
            <v>83.43</v>
          </cell>
          <cell r="E386">
            <v>166.86</v>
          </cell>
          <cell r="F386">
            <v>250.29</v>
          </cell>
          <cell r="G386">
            <v>333.72</v>
          </cell>
          <cell r="H386">
            <v>2385.9</v>
          </cell>
          <cell r="I386">
            <v>3921.83</v>
          </cell>
          <cell r="J386">
            <v>584.01</v>
          </cell>
          <cell r="K386">
            <v>7236.49</v>
          </cell>
          <cell r="L386">
            <v>751.26</v>
          </cell>
          <cell r="M386">
            <v>834.69</v>
          </cell>
          <cell r="N386">
            <v>6918.12</v>
          </cell>
          <cell r="O386">
            <v>7001.55</v>
          </cell>
        </row>
        <row r="387">
          <cell r="B387">
            <v>6025</v>
          </cell>
          <cell r="C387">
            <v>2458.8000000000002</v>
          </cell>
          <cell r="E387">
            <v>47.15</v>
          </cell>
          <cell r="F387">
            <v>47.15</v>
          </cell>
          <cell r="G387">
            <v>47.15</v>
          </cell>
          <cell r="H387">
            <v>47.15</v>
          </cell>
          <cell r="I387">
            <v>47.15</v>
          </cell>
          <cell r="J387">
            <v>47.15</v>
          </cell>
          <cell r="K387">
            <v>-1929.92</v>
          </cell>
          <cell r="L387">
            <v>-1929.92</v>
          </cell>
          <cell r="M387">
            <v>-1760</v>
          </cell>
          <cell r="N387">
            <v>-1436</v>
          </cell>
          <cell r="O387">
            <v>2543.0300000000002</v>
          </cell>
        </row>
        <row r="388">
          <cell r="B388">
            <v>6035</v>
          </cell>
          <cell r="C388">
            <v>7233.0999999999995</v>
          </cell>
          <cell r="D388">
            <v>923.80000000000007</v>
          </cell>
          <cell r="E388">
            <v>1458.6</v>
          </cell>
          <cell r="F388">
            <v>2004.31</v>
          </cell>
          <cell r="G388">
            <v>2698.1</v>
          </cell>
          <cell r="H388">
            <v>3259.02</v>
          </cell>
          <cell r="I388">
            <v>3912.06</v>
          </cell>
          <cell r="J388">
            <v>4604.6000000000004</v>
          </cell>
          <cell r="K388">
            <v>5161.16</v>
          </cell>
          <cell r="L388">
            <v>5698.39</v>
          </cell>
          <cell r="M388">
            <v>6308.7199999999993</v>
          </cell>
          <cell r="N388">
            <v>6880.32</v>
          </cell>
          <cell r="O388">
            <v>7491.59</v>
          </cell>
        </row>
        <row r="389">
          <cell r="B389">
            <v>6040</v>
          </cell>
          <cell r="C389">
            <v>73326.27</v>
          </cell>
          <cell r="D389">
            <v>2505</v>
          </cell>
          <cell r="E389">
            <v>4985.83</v>
          </cell>
          <cell r="F389">
            <v>7756.59</v>
          </cell>
          <cell r="G389">
            <v>10242.159999999998</v>
          </cell>
          <cell r="H389">
            <v>12725.89</v>
          </cell>
          <cell r="I389">
            <v>15211.449999999999</v>
          </cell>
          <cell r="J389">
            <v>17693.419999999998</v>
          </cell>
          <cell r="K389">
            <v>20174.62</v>
          </cell>
          <cell r="L389">
            <v>22634.02</v>
          </cell>
          <cell r="M389">
            <v>25092.78</v>
          </cell>
          <cell r="N389">
            <v>27551.79</v>
          </cell>
          <cell r="O389">
            <v>29775.940000000002</v>
          </cell>
        </row>
        <row r="390">
          <cell r="B390">
            <v>6045</v>
          </cell>
          <cell r="C390">
            <v>1452.72</v>
          </cell>
          <cell r="F390">
            <v>10.7</v>
          </cell>
          <cell r="G390">
            <v>10.7</v>
          </cell>
          <cell r="H390">
            <v>10.7</v>
          </cell>
          <cell r="I390">
            <v>10.7</v>
          </cell>
          <cell r="J390">
            <v>10.7</v>
          </cell>
          <cell r="K390">
            <v>10.7</v>
          </cell>
          <cell r="L390">
            <v>117.06</v>
          </cell>
          <cell r="M390">
            <v>593.41</v>
          </cell>
          <cell r="N390">
            <v>790.41</v>
          </cell>
          <cell r="O390">
            <v>1225.54</v>
          </cell>
        </row>
        <row r="391">
          <cell r="B391">
            <v>6050</v>
          </cell>
          <cell r="C391">
            <v>31584.569999999996</v>
          </cell>
          <cell r="D391">
            <v>1776.7</v>
          </cell>
          <cell r="E391">
            <v>3780.86</v>
          </cell>
          <cell r="F391">
            <v>6544.57</v>
          </cell>
          <cell r="G391">
            <v>9273.4500000000007</v>
          </cell>
          <cell r="H391">
            <v>14013.15</v>
          </cell>
          <cell r="I391">
            <v>15746.29</v>
          </cell>
          <cell r="J391">
            <v>20133.210000000003</v>
          </cell>
          <cell r="K391">
            <v>22115.629999999997</v>
          </cell>
          <cell r="L391">
            <v>23630.799999999996</v>
          </cell>
          <cell r="M391">
            <v>25786.41</v>
          </cell>
          <cell r="N391">
            <v>27514.710000000003</v>
          </cell>
          <cell r="O391">
            <v>32369.48</v>
          </cell>
        </row>
        <row r="392">
          <cell r="B392">
            <v>6065</v>
          </cell>
          <cell r="C392">
            <v>69644.180000000008</v>
          </cell>
          <cell r="D392">
            <v>4738.1799999999994</v>
          </cell>
          <cell r="E392">
            <v>9476.36</v>
          </cell>
          <cell r="F392">
            <v>14214.550000000001</v>
          </cell>
          <cell r="G392">
            <v>18952.73</v>
          </cell>
          <cell r="H392">
            <v>23690.91</v>
          </cell>
          <cell r="I392">
            <v>28429.089999999997</v>
          </cell>
          <cell r="J392">
            <v>38900.909999999996</v>
          </cell>
          <cell r="K392">
            <v>43662.559999999998</v>
          </cell>
          <cell r="L392">
            <v>51279.29</v>
          </cell>
          <cell r="M392">
            <v>58896.02</v>
          </cell>
          <cell r="N392">
            <v>66512.75</v>
          </cell>
          <cell r="O392">
            <v>74129.490000000005</v>
          </cell>
        </row>
        <row r="393">
          <cell r="B393">
            <v>6070</v>
          </cell>
          <cell r="C393">
            <v>35212.949999999997</v>
          </cell>
          <cell r="D393">
            <v>-1829.04</v>
          </cell>
          <cell r="E393">
            <v>-1863.95</v>
          </cell>
          <cell r="F393">
            <v>-1754.44</v>
          </cell>
          <cell r="G393">
            <v>-861.94</v>
          </cell>
          <cell r="H393">
            <v>-540.35000000000014</v>
          </cell>
          <cell r="I393">
            <v>-206.89999999999998</v>
          </cell>
          <cell r="J393">
            <v>-22.430000000000021</v>
          </cell>
          <cell r="K393">
            <v>997.88999999999987</v>
          </cell>
          <cell r="L393">
            <v>997.88999999999987</v>
          </cell>
          <cell r="M393">
            <v>2276.84</v>
          </cell>
          <cell r="N393">
            <v>2456.5</v>
          </cell>
          <cell r="O393">
            <v>3577.98</v>
          </cell>
        </row>
        <row r="394">
          <cell r="B394">
            <v>6090</v>
          </cell>
          <cell r="C394">
            <v>1554.69</v>
          </cell>
          <cell r="D394">
            <v>134.09</v>
          </cell>
          <cell r="E394">
            <v>266.89</v>
          </cell>
          <cell r="F394">
            <v>403.46999999999997</v>
          </cell>
          <cell r="G394">
            <v>1396.8000000000002</v>
          </cell>
          <cell r="H394">
            <v>1538.57</v>
          </cell>
          <cell r="I394">
            <v>1680.45</v>
          </cell>
          <cell r="J394">
            <v>1826.56</v>
          </cell>
          <cell r="K394">
            <v>1972.63</v>
          </cell>
          <cell r="L394">
            <v>2117.41</v>
          </cell>
          <cell r="M394">
            <v>2262.15</v>
          </cell>
          <cell r="N394">
            <v>2406.91</v>
          </cell>
          <cell r="O394">
            <v>2696.4</v>
          </cell>
        </row>
        <row r="395">
          <cell r="B395">
            <v>6110</v>
          </cell>
          <cell r="C395">
            <v>79494.289999999994</v>
          </cell>
          <cell r="D395">
            <v>6605.0199999999995</v>
          </cell>
          <cell r="E395">
            <v>12617.33</v>
          </cell>
          <cell r="F395">
            <v>20013.41</v>
          </cell>
          <cell r="G395">
            <v>28210.27</v>
          </cell>
          <cell r="H395">
            <v>35023.619999999995</v>
          </cell>
          <cell r="I395">
            <v>41930.560000000005</v>
          </cell>
          <cell r="J395">
            <v>48904.65</v>
          </cell>
          <cell r="K395">
            <v>55565.41</v>
          </cell>
          <cell r="L395">
            <v>62418.530000000006</v>
          </cell>
          <cell r="M395">
            <v>69354.47</v>
          </cell>
          <cell r="N395">
            <v>75356.010000000009</v>
          </cell>
          <cell r="O395">
            <v>82376.62000000001</v>
          </cell>
        </row>
        <row r="396">
          <cell r="B396">
            <v>6115</v>
          </cell>
          <cell r="C396">
            <v>14137.699999999999</v>
          </cell>
          <cell r="D396">
            <v>1226.24</v>
          </cell>
          <cell r="E396">
            <v>2118.1400000000003</v>
          </cell>
          <cell r="F396">
            <v>3274.96</v>
          </cell>
          <cell r="G396">
            <v>4786.3900000000003</v>
          </cell>
          <cell r="H396">
            <v>5796.73</v>
          </cell>
          <cell r="I396">
            <v>6835.77</v>
          </cell>
          <cell r="J396">
            <v>7977.08</v>
          </cell>
          <cell r="K396">
            <v>9236.4500000000007</v>
          </cell>
          <cell r="L396">
            <v>10524.44</v>
          </cell>
          <cell r="M396">
            <v>11834.36</v>
          </cell>
          <cell r="N396">
            <v>13124.01</v>
          </cell>
          <cell r="O396">
            <v>14573.009999999998</v>
          </cell>
        </row>
        <row r="397">
          <cell r="B397">
            <v>6120</v>
          </cell>
          <cell r="C397">
            <v>84017.340000000011</v>
          </cell>
          <cell r="D397">
            <v>5337.2000000000007</v>
          </cell>
          <cell r="E397">
            <v>10787.64</v>
          </cell>
          <cell r="F397">
            <v>16031.19</v>
          </cell>
          <cell r="G397">
            <v>21489.789999999997</v>
          </cell>
          <cell r="H397">
            <v>26856.239999999998</v>
          </cell>
          <cell r="I397">
            <v>32233.920000000002</v>
          </cell>
          <cell r="J397">
            <v>39120.880000000005</v>
          </cell>
          <cell r="K397">
            <v>43252.630000000005</v>
          </cell>
          <cell r="L397">
            <v>48504.44</v>
          </cell>
          <cell r="M397">
            <v>53870.48</v>
          </cell>
          <cell r="N397">
            <v>66961.709999999992</v>
          </cell>
          <cell r="O397">
            <v>67422.349999999991</v>
          </cell>
        </row>
        <row r="398">
          <cell r="B398">
            <v>6125</v>
          </cell>
          <cell r="C398">
            <v>11844.130000000001</v>
          </cell>
          <cell r="D398">
            <v>1040.3800000000001</v>
          </cell>
          <cell r="E398">
            <v>2085.4500000000003</v>
          </cell>
          <cell r="F398">
            <v>3137.4399999999996</v>
          </cell>
          <cell r="G398">
            <v>4201.17</v>
          </cell>
          <cell r="H398">
            <v>5297.89</v>
          </cell>
          <cell r="I398">
            <v>6392.62</v>
          </cell>
          <cell r="J398">
            <v>7485.77</v>
          </cell>
          <cell r="K398">
            <v>8570.16</v>
          </cell>
          <cell r="L398">
            <v>9647.7999999999993</v>
          </cell>
          <cell r="M398">
            <v>10757.599999999999</v>
          </cell>
          <cell r="N398">
            <v>11843.410000000002</v>
          </cell>
          <cell r="O398">
            <v>12926.35</v>
          </cell>
        </row>
        <row r="399">
          <cell r="B399">
            <v>6130</v>
          </cell>
          <cell r="C399">
            <v>29090.1</v>
          </cell>
          <cell r="D399">
            <v>2476.37</v>
          </cell>
          <cell r="E399">
            <v>4831.38</v>
          </cell>
          <cell r="F399">
            <v>7083.3600000000006</v>
          </cell>
          <cell r="G399">
            <v>9520.98</v>
          </cell>
          <cell r="H399">
            <v>11943.269999999999</v>
          </cell>
          <cell r="I399">
            <v>14380.859999999999</v>
          </cell>
          <cell r="J399">
            <v>16870.560000000001</v>
          </cell>
          <cell r="K399">
            <v>19486.62</v>
          </cell>
          <cell r="L399">
            <v>22210.65</v>
          </cell>
          <cell r="M399">
            <v>24830.019999999997</v>
          </cell>
          <cell r="N399">
            <v>27477.78</v>
          </cell>
          <cell r="O399">
            <v>30141.759999999998</v>
          </cell>
        </row>
        <row r="400">
          <cell r="B400">
            <v>6135</v>
          </cell>
          <cell r="C400">
            <v>177001.9</v>
          </cell>
          <cell r="D400">
            <v>19407.689999999999</v>
          </cell>
          <cell r="E400">
            <v>36056.449999999997</v>
          </cell>
          <cell r="F400">
            <v>55209.68</v>
          </cell>
          <cell r="G400">
            <v>70578.069999999992</v>
          </cell>
          <cell r="H400">
            <v>87824.639999999985</v>
          </cell>
          <cell r="I400">
            <v>106908.63</v>
          </cell>
          <cell r="J400">
            <v>127403.05</v>
          </cell>
          <cell r="K400">
            <v>148481.32999999999</v>
          </cell>
          <cell r="L400">
            <v>168207.19</v>
          </cell>
          <cell r="M400">
            <v>188596.99000000002</v>
          </cell>
          <cell r="N400">
            <v>208862.85</v>
          </cell>
          <cell r="O400">
            <v>232867.24000000002</v>
          </cell>
        </row>
        <row r="401">
          <cell r="B401">
            <v>6140</v>
          </cell>
          <cell r="C401">
            <v>36831.310000000005</v>
          </cell>
          <cell r="D401">
            <v>1416.0800000000002</v>
          </cell>
          <cell r="E401">
            <v>3265.86</v>
          </cell>
          <cell r="F401">
            <v>5343.4000000000005</v>
          </cell>
          <cell r="G401">
            <v>7559.7099999999991</v>
          </cell>
          <cell r="H401">
            <v>9456.31</v>
          </cell>
          <cell r="I401">
            <v>11530.009999999998</v>
          </cell>
          <cell r="J401">
            <v>13572.29</v>
          </cell>
          <cell r="K401">
            <v>15652.200000000003</v>
          </cell>
          <cell r="L401">
            <v>17791.11</v>
          </cell>
          <cell r="M401">
            <v>19852.21</v>
          </cell>
          <cell r="N401">
            <v>21932.83</v>
          </cell>
          <cell r="O401">
            <v>23993.95</v>
          </cell>
        </row>
        <row r="402">
          <cell r="B402">
            <v>6145</v>
          </cell>
          <cell r="C402">
            <v>81406.200000000012</v>
          </cell>
          <cell r="D402">
            <v>6837.07</v>
          </cell>
          <cell r="E402">
            <v>13127.42</v>
          </cell>
          <cell r="F402">
            <v>19544.099999999999</v>
          </cell>
          <cell r="G402">
            <v>26285</v>
          </cell>
          <cell r="H402">
            <v>32910.31</v>
          </cell>
          <cell r="I402">
            <v>39933.39</v>
          </cell>
          <cell r="J402">
            <v>47033.090000000004</v>
          </cell>
          <cell r="K402">
            <v>53650.81</v>
          </cell>
          <cell r="L402">
            <v>60375.489999999991</v>
          </cell>
          <cell r="M402">
            <v>67027.37000000001</v>
          </cell>
          <cell r="N402">
            <v>73714.89</v>
          </cell>
          <cell r="O402">
            <v>80876.899999999994</v>
          </cell>
        </row>
        <row r="403">
          <cell r="B403">
            <v>6146</v>
          </cell>
          <cell r="C403">
            <v>36754.43</v>
          </cell>
          <cell r="D403">
            <v>2866.53</v>
          </cell>
          <cell r="E403">
            <v>5539.3399999999992</v>
          </cell>
          <cell r="F403">
            <v>8343.2199999999993</v>
          </cell>
          <cell r="G403">
            <v>11754.070000000002</v>
          </cell>
          <cell r="H403">
            <v>14557.439999999999</v>
          </cell>
          <cell r="I403">
            <v>17442.55</v>
          </cell>
          <cell r="J403">
            <v>20087.38</v>
          </cell>
          <cell r="K403">
            <v>22680.079999999998</v>
          </cell>
          <cell r="L403">
            <v>25729.649999999998</v>
          </cell>
          <cell r="M403">
            <v>28402.93</v>
          </cell>
          <cell r="N403">
            <v>31120.75</v>
          </cell>
          <cell r="O403">
            <v>34038.239999999998</v>
          </cell>
        </row>
        <row r="404">
          <cell r="B404">
            <v>6150</v>
          </cell>
          <cell r="C404">
            <v>884458.03000000014</v>
          </cell>
          <cell r="D404">
            <v>75972.75</v>
          </cell>
          <cell r="E404">
            <v>143318.37</v>
          </cell>
          <cell r="F404">
            <v>212230.28</v>
          </cell>
          <cell r="G404">
            <v>285964.58</v>
          </cell>
          <cell r="H404">
            <v>355530.56</v>
          </cell>
          <cell r="I404">
            <v>425144.52999999997</v>
          </cell>
          <cell r="J404">
            <v>500005.75</v>
          </cell>
          <cell r="K404">
            <v>569144.79</v>
          </cell>
          <cell r="L404">
            <v>638579.64</v>
          </cell>
          <cell r="M404">
            <v>701591.65999999992</v>
          </cell>
          <cell r="N404">
            <v>765694.84</v>
          </cell>
          <cell r="O404">
            <v>839115.51</v>
          </cell>
        </row>
        <row r="405">
          <cell r="B405">
            <v>6155</v>
          </cell>
          <cell r="C405">
            <v>26648.31</v>
          </cell>
          <cell r="D405">
            <v>2959.5299999999997</v>
          </cell>
          <cell r="E405">
            <v>4646.2400000000007</v>
          </cell>
          <cell r="F405">
            <v>6581.66</v>
          </cell>
          <cell r="G405">
            <v>8583.9100000000017</v>
          </cell>
          <cell r="H405">
            <v>10493.32</v>
          </cell>
          <cell r="I405">
            <v>12591.22</v>
          </cell>
          <cell r="J405">
            <v>14677.83</v>
          </cell>
          <cell r="K405">
            <v>16587.120000000003</v>
          </cell>
          <cell r="L405">
            <v>18587.920000000002</v>
          </cell>
          <cell r="M405">
            <v>20432.060000000001</v>
          </cell>
          <cell r="N405">
            <v>22199.23</v>
          </cell>
          <cell r="O405">
            <v>24033</v>
          </cell>
        </row>
        <row r="406">
          <cell r="B406">
            <v>6165</v>
          </cell>
          <cell r="C406">
            <v>-285888.22000000003</v>
          </cell>
          <cell r="D406">
            <v>-30163.83</v>
          </cell>
          <cell r="E406">
            <v>-59359.89</v>
          </cell>
          <cell r="F406">
            <v>-90978.85</v>
          </cell>
          <cell r="G406">
            <v>-112190.81</v>
          </cell>
          <cell r="H406">
            <v>-133550.51999999999</v>
          </cell>
          <cell r="I406">
            <v>-153556.45000000001</v>
          </cell>
          <cell r="J406">
            <v>-172527.96</v>
          </cell>
          <cell r="K406">
            <v>-194220.77000000002</v>
          </cell>
          <cell r="L406">
            <v>-227448.56</v>
          </cell>
          <cell r="M406">
            <v>-248642.94000000003</v>
          </cell>
          <cell r="N406">
            <v>-265661.77</v>
          </cell>
          <cell r="O406">
            <v>-289055.35000000003</v>
          </cell>
        </row>
        <row r="407">
          <cell r="B407">
            <v>6185</v>
          </cell>
          <cell r="C407">
            <v>4480.8</v>
          </cell>
          <cell r="D407">
            <v>32.520000000000003</v>
          </cell>
          <cell r="E407">
            <v>402.90999999999997</v>
          </cell>
          <cell r="F407">
            <v>1295.8300000000002</v>
          </cell>
          <cell r="G407">
            <v>1077.8499999999999</v>
          </cell>
          <cell r="H407">
            <v>1125.27</v>
          </cell>
          <cell r="I407">
            <v>1347.21</v>
          </cell>
          <cell r="J407">
            <v>1898.6599999999999</v>
          </cell>
          <cell r="K407">
            <v>2308.54</v>
          </cell>
          <cell r="L407">
            <v>2934.16</v>
          </cell>
          <cell r="M407">
            <v>3154.82</v>
          </cell>
          <cell r="N407">
            <v>4021.7200000000003</v>
          </cell>
          <cell r="O407">
            <v>4150.38</v>
          </cell>
        </row>
        <row r="408">
          <cell r="B408">
            <v>6190</v>
          </cell>
          <cell r="C408">
            <v>3533.17</v>
          </cell>
          <cell r="D408">
            <v>43.78</v>
          </cell>
          <cell r="E408">
            <v>190.15</v>
          </cell>
          <cell r="F408">
            <v>496.09000000000003</v>
          </cell>
          <cell r="G408">
            <v>557.46999999999991</v>
          </cell>
          <cell r="H408">
            <v>814.55000000000007</v>
          </cell>
          <cell r="I408">
            <v>936.62</v>
          </cell>
          <cell r="J408">
            <v>1396.5800000000002</v>
          </cell>
          <cell r="K408">
            <v>1443.1200000000001</v>
          </cell>
          <cell r="L408">
            <v>1941.64</v>
          </cell>
          <cell r="M408">
            <v>2733.77</v>
          </cell>
          <cell r="N408">
            <v>3019.3099999999995</v>
          </cell>
          <cell r="O408">
            <v>3210.55</v>
          </cell>
        </row>
        <row r="409">
          <cell r="B409">
            <v>6195</v>
          </cell>
          <cell r="C409">
            <v>850.15</v>
          </cell>
          <cell r="D409">
            <v>2.1899999999999995</v>
          </cell>
          <cell r="E409">
            <v>35.870000000000005</v>
          </cell>
          <cell r="F409">
            <v>64.87</v>
          </cell>
          <cell r="G409">
            <v>117.53999999999999</v>
          </cell>
          <cell r="H409">
            <v>138.21</v>
          </cell>
          <cell r="I409">
            <v>160.76999999999998</v>
          </cell>
          <cell r="J409">
            <v>596.48</v>
          </cell>
          <cell r="K409">
            <v>616.79999999999995</v>
          </cell>
          <cell r="L409">
            <v>879.09999999999991</v>
          </cell>
          <cell r="M409">
            <v>947.68</v>
          </cell>
          <cell r="N409">
            <v>1025.98</v>
          </cell>
          <cell r="O409">
            <v>1094.6799999999998</v>
          </cell>
        </row>
        <row r="410">
          <cell r="B410">
            <v>6200</v>
          </cell>
          <cell r="C410">
            <v>3113.47</v>
          </cell>
          <cell r="D410">
            <v>43.27</v>
          </cell>
          <cell r="E410">
            <v>168.54999999999998</v>
          </cell>
          <cell r="F410">
            <v>1088.4800000000002</v>
          </cell>
          <cell r="G410">
            <v>1110.9000000000001</v>
          </cell>
          <cell r="H410">
            <v>1436.77</v>
          </cell>
          <cell r="I410">
            <v>1578.4</v>
          </cell>
          <cell r="J410">
            <v>1851.21</v>
          </cell>
          <cell r="K410">
            <v>1885.94</v>
          </cell>
          <cell r="L410">
            <v>2042.4799999999998</v>
          </cell>
          <cell r="M410">
            <v>2143.6800000000003</v>
          </cell>
          <cell r="N410">
            <v>2424.9499999999998</v>
          </cell>
          <cell r="O410">
            <v>3011.3300000000004</v>
          </cell>
        </row>
        <row r="411">
          <cell r="B411">
            <v>6205</v>
          </cell>
          <cell r="C411">
            <v>194.12</v>
          </cell>
          <cell r="E411">
            <v>7.24</v>
          </cell>
          <cell r="F411">
            <v>7.24</v>
          </cell>
          <cell r="G411">
            <v>63.07</v>
          </cell>
          <cell r="H411">
            <v>66.919999999999987</v>
          </cell>
          <cell r="I411">
            <v>80.899999999999991</v>
          </cell>
          <cell r="J411">
            <v>86.51</v>
          </cell>
          <cell r="K411">
            <v>109.07</v>
          </cell>
          <cell r="L411">
            <v>111.54</v>
          </cell>
          <cell r="M411">
            <v>111.54</v>
          </cell>
          <cell r="N411">
            <v>206.3</v>
          </cell>
          <cell r="O411">
            <v>206.3</v>
          </cell>
        </row>
        <row r="412">
          <cell r="B412">
            <v>6207</v>
          </cell>
          <cell r="C412">
            <v>3545.5800000000004</v>
          </cell>
          <cell r="D412">
            <v>347.33</v>
          </cell>
          <cell r="E412">
            <v>1017.72</v>
          </cell>
          <cell r="F412">
            <v>1425.72</v>
          </cell>
          <cell r="G412">
            <v>3595.31</v>
          </cell>
          <cell r="H412">
            <v>2032.4499999999998</v>
          </cell>
          <cell r="I412">
            <v>2070.64</v>
          </cell>
          <cell r="J412">
            <v>2772.6</v>
          </cell>
          <cell r="K412">
            <v>3108.4</v>
          </cell>
          <cell r="L412">
            <v>3379.4500000000003</v>
          </cell>
          <cell r="M412">
            <v>3723.6599999999994</v>
          </cell>
          <cell r="N412">
            <v>4438.1399999999994</v>
          </cell>
          <cell r="O412">
            <v>4694.8599999999997</v>
          </cell>
        </row>
        <row r="413">
          <cell r="B413">
            <v>6215</v>
          </cell>
          <cell r="C413">
            <v>81792.100000000006</v>
          </cell>
          <cell r="D413">
            <v>4048.54</v>
          </cell>
          <cell r="E413">
            <v>8033.5300000000007</v>
          </cell>
          <cell r="F413">
            <v>12935.09</v>
          </cell>
          <cell r="G413">
            <v>17746.739999999998</v>
          </cell>
          <cell r="H413">
            <v>22807.350000000002</v>
          </cell>
          <cell r="I413">
            <v>28399.519999999997</v>
          </cell>
          <cell r="J413">
            <v>33849.89</v>
          </cell>
          <cell r="K413">
            <v>38978.370000000003</v>
          </cell>
          <cell r="L413">
            <v>43296.799999999996</v>
          </cell>
          <cell r="M413">
            <v>47831.96</v>
          </cell>
          <cell r="N413">
            <v>51944.570000000007</v>
          </cell>
          <cell r="O413">
            <v>55911.44</v>
          </cell>
        </row>
        <row r="414">
          <cell r="B414">
            <v>6220</v>
          </cell>
          <cell r="C414">
            <v>34180.770000000004</v>
          </cell>
          <cell r="D414">
            <v>1660.78</v>
          </cell>
          <cell r="E414">
            <v>3890.5499999999997</v>
          </cell>
          <cell r="F414">
            <v>5774.9000000000005</v>
          </cell>
          <cell r="G414">
            <v>9343.86</v>
          </cell>
          <cell r="H414">
            <v>11877.349999999999</v>
          </cell>
          <cell r="I414">
            <v>13927.52</v>
          </cell>
          <cell r="J414">
            <v>16593.219999999998</v>
          </cell>
          <cell r="K414">
            <v>18709.78</v>
          </cell>
          <cell r="L414">
            <v>21270.92</v>
          </cell>
          <cell r="M414">
            <v>23131.43</v>
          </cell>
          <cell r="N414">
            <v>25579.300000000003</v>
          </cell>
          <cell r="O414">
            <v>27568.609999999997</v>
          </cell>
        </row>
        <row r="415">
          <cell r="B415">
            <v>6225</v>
          </cell>
          <cell r="C415">
            <v>2767.96</v>
          </cell>
          <cell r="H415">
            <v>1346.1600000000003</v>
          </cell>
          <cell r="I415">
            <v>1336.55</v>
          </cell>
          <cell r="J415">
            <v>1336.55</v>
          </cell>
          <cell r="K415">
            <v>1336.55</v>
          </cell>
          <cell r="L415">
            <v>1336.55</v>
          </cell>
          <cell r="M415">
            <v>1336.55</v>
          </cell>
          <cell r="N415">
            <v>2118.56</v>
          </cell>
          <cell r="O415">
            <v>2119.54</v>
          </cell>
        </row>
        <row r="416">
          <cell r="B416">
            <v>6230</v>
          </cell>
          <cell r="C416">
            <v>3411.14</v>
          </cell>
          <cell r="D416">
            <v>439.21</v>
          </cell>
          <cell r="E416">
            <v>879.2299999999999</v>
          </cell>
          <cell r="F416">
            <v>1317.98</v>
          </cell>
          <cell r="G416">
            <v>1755</v>
          </cell>
          <cell r="H416">
            <v>2458.65</v>
          </cell>
          <cell r="I416">
            <v>3013.0699999999997</v>
          </cell>
          <cell r="J416">
            <v>3013.0699999999997</v>
          </cell>
          <cell r="K416">
            <v>3498.98</v>
          </cell>
          <cell r="L416">
            <v>3498.98</v>
          </cell>
          <cell r="M416">
            <v>5349.32</v>
          </cell>
          <cell r="N416">
            <v>5349.32</v>
          </cell>
          <cell r="O416">
            <v>6237.75</v>
          </cell>
        </row>
        <row r="417">
          <cell r="B417">
            <v>6255</v>
          </cell>
          <cell r="C417">
            <v>24045</v>
          </cell>
          <cell r="E417">
            <v>2090</v>
          </cell>
          <cell r="F417">
            <v>2240</v>
          </cell>
          <cell r="G417">
            <v>3180</v>
          </cell>
          <cell r="H417">
            <v>4280</v>
          </cell>
          <cell r="I417">
            <v>5340</v>
          </cell>
          <cell r="J417">
            <v>5850</v>
          </cell>
          <cell r="K417">
            <v>7700</v>
          </cell>
          <cell r="L417">
            <v>8700</v>
          </cell>
          <cell r="M417">
            <v>9810</v>
          </cell>
          <cell r="N417">
            <v>10410</v>
          </cell>
          <cell r="O417">
            <v>11260</v>
          </cell>
        </row>
        <row r="418">
          <cell r="B418">
            <v>6260</v>
          </cell>
          <cell r="C418">
            <v>5240.6900000000005</v>
          </cell>
          <cell r="D418">
            <v>209.28</v>
          </cell>
          <cell r="E418">
            <v>960.13</v>
          </cell>
          <cell r="F418">
            <v>1934.5900000000001</v>
          </cell>
          <cell r="G418">
            <v>2296.71</v>
          </cell>
          <cell r="H418">
            <v>2895.46</v>
          </cell>
          <cell r="I418">
            <v>3839.27</v>
          </cell>
          <cell r="J418">
            <v>5202.88</v>
          </cell>
          <cell r="K418">
            <v>5323.53</v>
          </cell>
          <cell r="L418">
            <v>6001.39</v>
          </cell>
          <cell r="M418">
            <v>6840.41</v>
          </cell>
          <cell r="N418">
            <v>7061.11</v>
          </cell>
          <cell r="O418">
            <v>7795.37</v>
          </cell>
        </row>
        <row r="419">
          <cell r="B419">
            <v>6265</v>
          </cell>
          <cell r="C419">
            <v>150</v>
          </cell>
          <cell r="D419">
            <v>25</v>
          </cell>
          <cell r="E419">
            <v>25</v>
          </cell>
          <cell r="F419">
            <v>25</v>
          </cell>
          <cell r="G419">
            <v>25</v>
          </cell>
          <cell r="H419">
            <v>25</v>
          </cell>
          <cell r="I419">
            <v>25</v>
          </cell>
          <cell r="J419">
            <v>25</v>
          </cell>
          <cell r="K419">
            <v>25</v>
          </cell>
          <cell r="L419">
            <v>25</v>
          </cell>
          <cell r="M419">
            <v>225</v>
          </cell>
          <cell r="N419">
            <v>225</v>
          </cell>
          <cell r="O419">
            <v>225</v>
          </cell>
        </row>
        <row r="420">
          <cell r="B420">
            <v>6270</v>
          </cell>
          <cell r="C420">
            <v>18905</v>
          </cell>
          <cell r="D420">
            <v>1731.2700000000002</v>
          </cell>
          <cell r="E420">
            <v>6919.14</v>
          </cell>
          <cell r="F420">
            <v>6978.14</v>
          </cell>
          <cell r="G420">
            <v>11787.140000000001</v>
          </cell>
          <cell r="H420">
            <v>11787.140000000001</v>
          </cell>
          <cell r="I420">
            <v>14803.140000000001</v>
          </cell>
          <cell r="J420">
            <v>17022.14</v>
          </cell>
          <cell r="K420">
            <v>17532.14</v>
          </cell>
          <cell r="L420">
            <v>19508.14</v>
          </cell>
          <cell r="M420">
            <v>20178.14</v>
          </cell>
          <cell r="N420">
            <v>20637.14</v>
          </cell>
          <cell r="O420">
            <v>27337.14</v>
          </cell>
        </row>
        <row r="421">
          <cell r="B421">
            <v>6285</v>
          </cell>
          <cell r="C421">
            <v>16626.490000000002</v>
          </cell>
          <cell r="D421">
            <v>2034.37</v>
          </cell>
          <cell r="E421">
            <v>3072.77</v>
          </cell>
          <cell r="F421">
            <v>5471.03</v>
          </cell>
          <cell r="G421">
            <v>6399.3</v>
          </cell>
          <cell r="H421">
            <v>7165.92</v>
          </cell>
          <cell r="I421">
            <v>11428.07</v>
          </cell>
          <cell r="J421">
            <v>14084.81</v>
          </cell>
          <cell r="K421">
            <v>15481.25</v>
          </cell>
          <cell r="L421">
            <v>17421.41</v>
          </cell>
          <cell r="M421">
            <v>18621.86</v>
          </cell>
          <cell r="N421">
            <v>19029.09</v>
          </cell>
          <cell r="O421">
            <v>22206.61</v>
          </cell>
        </row>
        <row r="422">
          <cell r="B422">
            <v>6290</v>
          </cell>
          <cell r="C422">
            <v>-5240.41</v>
          </cell>
          <cell r="G422">
            <v>28.87</v>
          </cell>
          <cell r="H422">
            <v>57.71</v>
          </cell>
          <cell r="I422">
            <v>-552.05999999999995</v>
          </cell>
          <cell r="J422">
            <v>-508.67</v>
          </cell>
          <cell r="K422">
            <v>-721.6</v>
          </cell>
          <cell r="L422">
            <v>-721.6</v>
          </cell>
          <cell r="M422">
            <v>2859.86</v>
          </cell>
          <cell r="N422">
            <v>3131.99</v>
          </cell>
          <cell r="O422">
            <v>2430.79</v>
          </cell>
        </row>
        <row r="423">
          <cell r="B423">
            <v>6295</v>
          </cell>
          <cell r="C423">
            <v>1014.95</v>
          </cell>
        </row>
        <row r="424">
          <cell r="B424">
            <v>6300</v>
          </cell>
          <cell r="C424">
            <v>6430.43</v>
          </cell>
          <cell r="D424">
            <v>301</v>
          </cell>
          <cell r="E424">
            <v>301</v>
          </cell>
          <cell r="F424">
            <v>542.5</v>
          </cell>
          <cell r="G424">
            <v>542.5</v>
          </cell>
          <cell r="H424">
            <v>767.5</v>
          </cell>
          <cell r="I424">
            <v>970</v>
          </cell>
          <cell r="J424">
            <v>1337.5</v>
          </cell>
          <cell r="K424">
            <v>1337.5</v>
          </cell>
          <cell r="L424">
            <v>1337.5</v>
          </cell>
          <cell r="M424">
            <v>1337.5</v>
          </cell>
          <cell r="N424">
            <v>1885.25</v>
          </cell>
          <cell r="O424">
            <v>2245.25</v>
          </cell>
        </row>
        <row r="425">
          <cell r="B425">
            <v>6305</v>
          </cell>
          <cell r="C425">
            <v>-96.38</v>
          </cell>
          <cell r="F425">
            <v>2500</v>
          </cell>
          <cell r="G425">
            <v>2500</v>
          </cell>
          <cell r="H425">
            <v>2500</v>
          </cell>
          <cell r="I425">
            <v>2500</v>
          </cell>
          <cell r="J425">
            <v>2500</v>
          </cell>
          <cell r="K425">
            <v>2500</v>
          </cell>
          <cell r="L425">
            <v>2500</v>
          </cell>
          <cell r="M425">
            <v>2703.87</v>
          </cell>
          <cell r="N425">
            <v>2703.87</v>
          </cell>
          <cell r="O425">
            <v>2703.87</v>
          </cell>
        </row>
        <row r="426">
          <cell r="B426">
            <v>6310</v>
          </cell>
          <cell r="C426">
            <v>21804.73</v>
          </cell>
          <cell r="D426">
            <v>1226.47</v>
          </cell>
          <cell r="E426">
            <v>3118.78</v>
          </cell>
          <cell r="F426">
            <v>5350.83</v>
          </cell>
          <cell r="G426">
            <v>7718.12</v>
          </cell>
          <cell r="H426">
            <v>9034.56</v>
          </cell>
          <cell r="I426">
            <v>11061.84</v>
          </cell>
          <cell r="J426">
            <v>13518.99</v>
          </cell>
          <cell r="K426">
            <v>14162.13</v>
          </cell>
          <cell r="L426">
            <v>16418.13</v>
          </cell>
          <cell r="M426">
            <v>17983.099999999999</v>
          </cell>
          <cell r="N426">
            <v>19022.93</v>
          </cell>
          <cell r="O426">
            <v>20710.830000000002</v>
          </cell>
        </row>
        <row r="427">
          <cell r="B427">
            <v>6320</v>
          </cell>
          <cell r="C427">
            <v>8282.74</v>
          </cell>
          <cell r="D427">
            <v>911.27</v>
          </cell>
          <cell r="E427">
            <v>2456.4699999999998</v>
          </cell>
          <cell r="F427">
            <v>2919.79</v>
          </cell>
          <cell r="G427">
            <v>3642</v>
          </cell>
          <cell r="H427">
            <v>3750.09</v>
          </cell>
          <cell r="I427">
            <v>3904.92</v>
          </cell>
          <cell r="J427">
            <v>4764.4799999999996</v>
          </cell>
          <cell r="K427">
            <v>5288.44</v>
          </cell>
          <cell r="L427">
            <v>5401.48</v>
          </cell>
          <cell r="M427">
            <v>5775.27</v>
          </cell>
          <cell r="N427">
            <v>6040.71</v>
          </cell>
          <cell r="O427">
            <v>6112.43</v>
          </cell>
        </row>
        <row r="428">
          <cell r="B428">
            <v>6325</v>
          </cell>
          <cell r="C428">
            <v>12801.859999999999</v>
          </cell>
          <cell r="E428">
            <v>187.38</v>
          </cell>
          <cell r="F428">
            <v>187.38</v>
          </cell>
          <cell r="G428">
            <v>356.44</v>
          </cell>
          <cell r="H428">
            <v>356.44</v>
          </cell>
          <cell r="I428">
            <v>356.44</v>
          </cell>
          <cell r="J428">
            <v>356.44</v>
          </cell>
          <cell r="K428">
            <v>3129.44</v>
          </cell>
          <cell r="L428">
            <v>16127.94</v>
          </cell>
          <cell r="M428">
            <v>16575.14</v>
          </cell>
          <cell r="N428">
            <v>17641.71</v>
          </cell>
          <cell r="O428">
            <v>18110.46</v>
          </cell>
        </row>
        <row r="429">
          <cell r="B429">
            <v>6330</v>
          </cell>
          <cell r="C429">
            <v>562.92999999999995</v>
          </cell>
        </row>
        <row r="430">
          <cell r="B430">
            <v>6335</v>
          </cell>
          <cell r="C430">
            <v>2991.38</v>
          </cell>
          <cell r="D430">
            <v>715</v>
          </cell>
          <cell r="E430">
            <v>782.47</v>
          </cell>
          <cell r="F430">
            <v>1007.47</v>
          </cell>
          <cell r="G430">
            <v>1007.47</v>
          </cell>
          <cell r="H430">
            <v>1007.47</v>
          </cell>
          <cell r="I430">
            <v>1799.47</v>
          </cell>
          <cell r="J430">
            <v>2034.47</v>
          </cell>
          <cell r="K430">
            <v>2640.46</v>
          </cell>
          <cell r="L430">
            <v>2640.46</v>
          </cell>
          <cell r="M430">
            <v>2887.63</v>
          </cell>
          <cell r="N430">
            <v>2887.63</v>
          </cell>
          <cell r="O430">
            <v>2887.63</v>
          </cell>
        </row>
        <row r="431">
          <cell r="B431">
            <v>6340</v>
          </cell>
          <cell r="C431">
            <v>1000</v>
          </cell>
          <cell r="L431">
            <v>7906.2</v>
          </cell>
          <cell r="M431">
            <v>7906.2</v>
          </cell>
          <cell r="N431">
            <v>7906.2</v>
          </cell>
          <cell r="O431">
            <v>14156.2</v>
          </cell>
        </row>
        <row r="432">
          <cell r="B432">
            <v>6345</v>
          </cell>
          <cell r="C432">
            <v>24816.799999999999</v>
          </cell>
          <cell r="D432">
            <v>424.38</v>
          </cell>
          <cell r="E432">
            <v>801.25</v>
          </cell>
          <cell r="F432">
            <v>4880.5200000000004</v>
          </cell>
          <cell r="G432">
            <v>7751.29</v>
          </cell>
          <cell r="H432">
            <v>8406.64</v>
          </cell>
          <cell r="I432">
            <v>9002.4</v>
          </cell>
          <cell r="J432">
            <v>9777.86</v>
          </cell>
          <cell r="K432">
            <v>11358.52</v>
          </cell>
          <cell r="L432">
            <v>12074.88</v>
          </cell>
          <cell r="M432">
            <v>13931.35</v>
          </cell>
          <cell r="N432">
            <v>14474.04</v>
          </cell>
          <cell r="O432">
            <v>15277.45</v>
          </cell>
        </row>
        <row r="433">
          <cell r="B433">
            <v>6355</v>
          </cell>
          <cell r="C433">
            <v>23467.62</v>
          </cell>
          <cell r="D433">
            <v>2081.64</v>
          </cell>
          <cell r="E433">
            <v>4163.2999999999993</v>
          </cell>
          <cell r="F433">
            <v>6244.95</v>
          </cell>
          <cell r="G433">
            <v>8326.619999999999</v>
          </cell>
          <cell r="H433">
            <v>10408.259999999998</v>
          </cell>
          <cell r="I433">
            <v>12489.92</v>
          </cell>
          <cell r="J433">
            <v>14571.560000000001</v>
          </cell>
          <cell r="K433">
            <v>16653.230000000003</v>
          </cell>
          <cell r="L433">
            <v>15040.09</v>
          </cell>
          <cell r="M433">
            <v>16905.11</v>
          </cell>
          <cell r="N433">
            <v>18770.11</v>
          </cell>
          <cell r="O433">
            <v>20635.13</v>
          </cell>
        </row>
        <row r="434">
          <cell r="B434">
            <v>6360</v>
          </cell>
          <cell r="C434">
            <v>265.5</v>
          </cell>
          <cell r="O434">
            <v>510.26</v>
          </cell>
        </row>
        <row r="435">
          <cell r="B435">
            <v>6365</v>
          </cell>
          <cell r="C435">
            <v>1133.45</v>
          </cell>
          <cell r="D435">
            <v>5593.22</v>
          </cell>
          <cell r="E435">
            <v>5593.22</v>
          </cell>
          <cell r="F435">
            <v>5777.41</v>
          </cell>
          <cell r="G435">
            <v>10253.610000000002</v>
          </cell>
          <cell r="H435">
            <v>10253.610000000002</v>
          </cell>
          <cell r="I435">
            <v>12824.010000000002</v>
          </cell>
          <cell r="J435">
            <v>12824.010000000002</v>
          </cell>
          <cell r="K435">
            <v>12824.010000000002</v>
          </cell>
          <cell r="L435">
            <v>12824.010000000002</v>
          </cell>
          <cell r="M435">
            <v>12824.010000000002</v>
          </cell>
          <cell r="N435">
            <v>12824.010000000002</v>
          </cell>
          <cell r="O435">
            <v>12916.25</v>
          </cell>
        </row>
        <row r="436">
          <cell r="B436">
            <v>6385</v>
          </cell>
          <cell r="C436">
            <v>4611.8500000000004</v>
          </cell>
          <cell r="D436">
            <v>200</v>
          </cell>
          <cell r="E436">
            <v>750.17000000000007</v>
          </cell>
          <cell r="F436">
            <v>1079.3499999999999</v>
          </cell>
          <cell r="G436">
            <v>1172.53</v>
          </cell>
          <cell r="H436">
            <v>2040.17</v>
          </cell>
          <cell r="I436">
            <v>2818.93</v>
          </cell>
          <cell r="J436">
            <v>3256.5600000000004</v>
          </cell>
          <cell r="K436">
            <v>3376.55</v>
          </cell>
          <cell r="L436">
            <v>4683.5599999999995</v>
          </cell>
          <cell r="M436">
            <v>5326.63</v>
          </cell>
          <cell r="N436">
            <v>5562.4299999999994</v>
          </cell>
          <cell r="O436">
            <v>6293.85</v>
          </cell>
        </row>
        <row r="437">
          <cell r="B437">
            <v>6390</v>
          </cell>
          <cell r="C437">
            <v>21971.68</v>
          </cell>
          <cell r="D437">
            <v>200.76</v>
          </cell>
          <cell r="E437">
            <v>241.10999999999999</v>
          </cell>
          <cell r="F437">
            <v>327.22999999999996</v>
          </cell>
          <cell r="G437">
            <v>5578.9599999999991</v>
          </cell>
          <cell r="H437">
            <v>5668.6799999999994</v>
          </cell>
          <cell r="I437">
            <v>7752.3899999999994</v>
          </cell>
          <cell r="J437">
            <v>7867.6500000000005</v>
          </cell>
          <cell r="K437">
            <v>10938.589999999998</v>
          </cell>
          <cell r="L437">
            <v>10973.869999999999</v>
          </cell>
          <cell r="M437">
            <v>14020.8</v>
          </cell>
          <cell r="N437">
            <v>14084.9</v>
          </cell>
          <cell r="O437">
            <v>12334.02</v>
          </cell>
        </row>
        <row r="438">
          <cell r="B438">
            <v>6400</v>
          </cell>
          <cell r="C438">
            <v>826.9</v>
          </cell>
          <cell r="D438">
            <v>325</v>
          </cell>
          <cell r="E438">
            <v>325</v>
          </cell>
          <cell r="F438">
            <v>679.25</v>
          </cell>
          <cell r="G438">
            <v>1654.25</v>
          </cell>
          <cell r="H438">
            <v>2759.25</v>
          </cell>
          <cell r="I438">
            <v>3185</v>
          </cell>
          <cell r="J438">
            <v>3179.15</v>
          </cell>
          <cell r="K438">
            <v>3638.7</v>
          </cell>
          <cell r="L438">
            <v>4147.6499999999996</v>
          </cell>
          <cell r="M438">
            <v>4797.6499999999996</v>
          </cell>
          <cell r="N438">
            <v>5205.8500000000004</v>
          </cell>
          <cell r="O438">
            <v>5664.1</v>
          </cell>
        </row>
        <row r="439">
          <cell r="B439">
            <v>6410</v>
          </cell>
          <cell r="C439">
            <v>115543.35</v>
          </cell>
          <cell r="D439">
            <v>13082.02</v>
          </cell>
          <cell r="E439">
            <v>20626.510000000002</v>
          </cell>
          <cell r="F439">
            <v>29701.510000000002</v>
          </cell>
          <cell r="G439">
            <v>45001.509999999995</v>
          </cell>
          <cell r="H439">
            <v>55626.509999999995</v>
          </cell>
          <cell r="I439">
            <v>64376.509999999995</v>
          </cell>
          <cell r="J439">
            <v>76251.510000000009</v>
          </cell>
          <cell r="K439">
            <v>84376.510000000009</v>
          </cell>
          <cell r="L439">
            <v>91469.41</v>
          </cell>
          <cell r="M439">
            <v>99119.41</v>
          </cell>
          <cell r="N439">
            <v>107244.41</v>
          </cell>
          <cell r="O439">
            <v>120509.86</v>
          </cell>
        </row>
        <row r="440">
          <cell r="B440">
            <v>6450</v>
          </cell>
          <cell r="C440">
            <v>3677.77</v>
          </cell>
          <cell r="D440">
            <v>306.48</v>
          </cell>
          <cell r="E440">
            <v>612.96</v>
          </cell>
          <cell r="F440">
            <v>919.43</v>
          </cell>
          <cell r="G440">
            <v>1225.9000000000001</v>
          </cell>
          <cell r="H440">
            <v>1532.37</v>
          </cell>
          <cell r="I440">
            <v>1838.84</v>
          </cell>
          <cell r="J440">
            <v>2145.31</v>
          </cell>
          <cell r="K440">
            <v>2451.7800000000002</v>
          </cell>
          <cell r="L440">
            <v>2758.25</v>
          </cell>
          <cell r="M440">
            <v>3064.71</v>
          </cell>
          <cell r="N440">
            <v>3371.17</v>
          </cell>
          <cell r="O440">
            <v>3677.63</v>
          </cell>
        </row>
        <row r="441">
          <cell r="B441">
            <v>6455</v>
          </cell>
          <cell r="C441">
            <v>7208.82</v>
          </cell>
          <cell r="D441">
            <v>610.69000000000005</v>
          </cell>
          <cell r="E441">
            <v>1221.3800000000001</v>
          </cell>
          <cell r="F441">
            <v>1832.07</v>
          </cell>
          <cell r="G441">
            <v>2442.7600000000002</v>
          </cell>
          <cell r="H441">
            <v>3053.45</v>
          </cell>
          <cell r="I441">
            <v>3664.14</v>
          </cell>
          <cell r="J441">
            <v>4274.83</v>
          </cell>
          <cell r="K441">
            <v>175918.52</v>
          </cell>
          <cell r="L441">
            <v>176529.21</v>
          </cell>
          <cell r="M441">
            <v>177139.9</v>
          </cell>
          <cell r="N441">
            <v>177750.59</v>
          </cell>
          <cell r="O441">
            <v>178361.28</v>
          </cell>
        </row>
        <row r="442">
          <cell r="B442">
            <v>6460</v>
          </cell>
          <cell r="C442">
            <v>83820.490000000005</v>
          </cell>
          <cell r="D442">
            <v>6963.18</v>
          </cell>
          <cell r="E442">
            <v>13926.36</v>
          </cell>
          <cell r="F442">
            <v>20882.27</v>
          </cell>
          <cell r="G442">
            <v>27838.18</v>
          </cell>
          <cell r="H442">
            <v>34800.54</v>
          </cell>
          <cell r="I442">
            <v>41762.9</v>
          </cell>
          <cell r="J442">
            <v>48725.26</v>
          </cell>
          <cell r="K442">
            <v>55572.62</v>
          </cell>
          <cell r="L442">
            <v>62204.24</v>
          </cell>
          <cell r="M442">
            <v>68835.86</v>
          </cell>
          <cell r="N442">
            <v>75468.87</v>
          </cell>
          <cell r="O442">
            <v>82104.72</v>
          </cell>
        </row>
        <row r="443">
          <cell r="B443">
            <v>6470</v>
          </cell>
          <cell r="I443">
            <v>-8654.2800000000007</v>
          </cell>
          <cell r="J443">
            <v>-8654.2800000000007</v>
          </cell>
          <cell r="K443">
            <v>-8654.2800000000007</v>
          </cell>
          <cell r="L443">
            <v>-8654.2800000000007</v>
          </cell>
          <cell r="M443">
            <v>-8654.2800000000007</v>
          </cell>
          <cell r="N443">
            <v>-8654.2800000000007</v>
          </cell>
          <cell r="O443">
            <v>-8654.2800000000007</v>
          </cell>
        </row>
        <row r="444">
          <cell r="B444">
            <v>6485</v>
          </cell>
          <cell r="C444">
            <v>27697.599999999999</v>
          </cell>
          <cell r="D444">
            <v>2308.7600000000002</v>
          </cell>
          <cell r="E444">
            <v>4617.5200000000004</v>
          </cell>
          <cell r="F444">
            <v>6926.28</v>
          </cell>
          <cell r="G444">
            <v>9235.0400000000009</v>
          </cell>
          <cell r="H444">
            <v>11543.8</v>
          </cell>
          <cell r="I444">
            <v>13852.56</v>
          </cell>
          <cell r="J444">
            <v>16161.32</v>
          </cell>
          <cell r="K444">
            <v>7235.08</v>
          </cell>
          <cell r="L444">
            <v>9569.5400000000009</v>
          </cell>
          <cell r="M444">
            <v>11904</v>
          </cell>
          <cell r="N444">
            <v>14238.46</v>
          </cell>
          <cell r="O444">
            <v>16572.919999999998</v>
          </cell>
        </row>
        <row r="445">
          <cell r="B445">
            <v>6490</v>
          </cell>
          <cell r="C445">
            <v>3455.76</v>
          </cell>
          <cell r="D445">
            <v>287.98</v>
          </cell>
          <cell r="E445">
            <v>575.96</v>
          </cell>
          <cell r="F445">
            <v>863.94</v>
          </cell>
          <cell r="G445">
            <v>1151.92</v>
          </cell>
          <cell r="H445">
            <v>1439.9</v>
          </cell>
          <cell r="I445">
            <v>1727.88</v>
          </cell>
          <cell r="J445">
            <v>2015.86</v>
          </cell>
          <cell r="K445">
            <v>2303.84</v>
          </cell>
          <cell r="L445">
            <v>2591.8200000000002</v>
          </cell>
          <cell r="M445">
            <v>2879.8</v>
          </cell>
          <cell r="N445">
            <v>3167.78</v>
          </cell>
          <cell r="O445">
            <v>3455.76</v>
          </cell>
        </row>
        <row r="446">
          <cell r="B446">
            <v>6495</v>
          </cell>
          <cell r="C446">
            <v>266.88</v>
          </cell>
          <cell r="D446">
            <v>22.24</v>
          </cell>
          <cell r="E446">
            <v>44.48</v>
          </cell>
          <cell r="F446">
            <v>66.72</v>
          </cell>
          <cell r="G446">
            <v>88.96</v>
          </cell>
          <cell r="H446">
            <v>111.2</v>
          </cell>
          <cell r="I446">
            <v>133.44</v>
          </cell>
          <cell r="J446">
            <v>155.68</v>
          </cell>
          <cell r="K446">
            <v>177.92</v>
          </cell>
          <cell r="L446">
            <v>200.16</v>
          </cell>
          <cell r="M446">
            <v>222.4</v>
          </cell>
          <cell r="N446">
            <v>244.64</v>
          </cell>
          <cell r="O446">
            <v>266.88</v>
          </cell>
        </row>
        <row r="447">
          <cell r="B447">
            <v>6500</v>
          </cell>
          <cell r="C447">
            <v>161.04</v>
          </cell>
          <cell r="D447">
            <v>13.74</v>
          </cell>
          <cell r="E447">
            <v>29.84</v>
          </cell>
          <cell r="F447">
            <v>45.94</v>
          </cell>
          <cell r="G447">
            <v>62.04</v>
          </cell>
          <cell r="H447">
            <v>78.14</v>
          </cell>
          <cell r="I447">
            <v>94.24</v>
          </cell>
          <cell r="J447">
            <v>110.34</v>
          </cell>
          <cell r="K447">
            <v>2563.11</v>
          </cell>
          <cell r="L447">
            <v>2660.67</v>
          </cell>
          <cell r="M447">
            <v>2758.23</v>
          </cell>
          <cell r="N447">
            <v>2855.79</v>
          </cell>
          <cell r="O447">
            <v>2953.35</v>
          </cell>
        </row>
        <row r="448">
          <cell r="B448">
            <v>6505</v>
          </cell>
          <cell r="C448">
            <v>5703.41</v>
          </cell>
          <cell r="D448">
            <v>524.04999999999995</v>
          </cell>
          <cell r="E448">
            <v>1048.0999999999999</v>
          </cell>
          <cell r="F448">
            <v>1572.15</v>
          </cell>
          <cell r="G448">
            <v>2096.1999999999998</v>
          </cell>
          <cell r="H448">
            <v>2620.25</v>
          </cell>
          <cell r="I448">
            <v>3169.06</v>
          </cell>
          <cell r="J448">
            <v>3717.87</v>
          </cell>
          <cell r="K448">
            <v>4266.68</v>
          </cell>
          <cell r="L448">
            <v>4815.49</v>
          </cell>
          <cell r="M448">
            <v>5381.55</v>
          </cell>
          <cell r="N448">
            <v>5947.61</v>
          </cell>
          <cell r="O448">
            <v>6711.62</v>
          </cell>
        </row>
        <row r="449">
          <cell r="B449">
            <v>6510</v>
          </cell>
          <cell r="C449">
            <v>159943.28</v>
          </cell>
          <cell r="D449">
            <v>13337.1</v>
          </cell>
          <cell r="E449">
            <v>26685.84</v>
          </cell>
          <cell r="F449">
            <v>40034.58</v>
          </cell>
          <cell r="G449">
            <v>53387.69</v>
          </cell>
          <cell r="H449">
            <v>66744.34</v>
          </cell>
          <cell r="I449">
            <v>80098.289999999994</v>
          </cell>
          <cell r="J449">
            <v>93452.24</v>
          </cell>
          <cell r="K449">
            <v>76296.69</v>
          </cell>
          <cell r="L449">
            <v>89692.75</v>
          </cell>
          <cell r="M449">
            <v>103137.75</v>
          </cell>
          <cell r="N449">
            <v>116559.43</v>
          </cell>
          <cell r="O449">
            <v>129981.11</v>
          </cell>
        </row>
        <row r="450">
          <cell r="B450">
            <v>6515</v>
          </cell>
          <cell r="C450">
            <v>3309.84</v>
          </cell>
          <cell r="D450">
            <v>275.82</v>
          </cell>
          <cell r="E450">
            <v>551.64</v>
          </cell>
          <cell r="F450">
            <v>827.46</v>
          </cell>
          <cell r="G450">
            <v>1103.28</v>
          </cell>
          <cell r="H450">
            <v>1379.1</v>
          </cell>
          <cell r="I450">
            <v>1654.92</v>
          </cell>
          <cell r="J450">
            <v>1930.74</v>
          </cell>
          <cell r="K450">
            <v>2206.56</v>
          </cell>
          <cell r="L450">
            <v>2482.38</v>
          </cell>
          <cell r="M450">
            <v>2758.2</v>
          </cell>
          <cell r="N450">
            <v>3034.02</v>
          </cell>
          <cell r="O450">
            <v>3309.84</v>
          </cell>
        </row>
        <row r="451">
          <cell r="B451">
            <v>6520</v>
          </cell>
          <cell r="C451">
            <v>30253.4</v>
          </cell>
          <cell r="D451">
            <v>2527.11</v>
          </cell>
          <cell r="E451">
            <v>5063.08</v>
          </cell>
          <cell r="F451">
            <v>7591.28</v>
          </cell>
          <cell r="G451">
            <v>10145.620000000001</v>
          </cell>
          <cell r="H451">
            <v>12691.51</v>
          </cell>
          <cell r="I451">
            <v>15232.65</v>
          </cell>
          <cell r="J451">
            <v>17780.39</v>
          </cell>
          <cell r="K451">
            <v>19925.8</v>
          </cell>
          <cell r="L451">
            <v>22448.26</v>
          </cell>
          <cell r="M451">
            <v>24970.720000000001</v>
          </cell>
          <cell r="N451">
            <v>27493.18</v>
          </cell>
          <cell r="O451">
            <v>30015.64</v>
          </cell>
        </row>
        <row r="452">
          <cell r="B452">
            <v>6525</v>
          </cell>
          <cell r="C452">
            <v>28636.45</v>
          </cell>
          <cell r="D452">
            <v>2400.6</v>
          </cell>
          <cell r="E452">
            <v>4804.29</v>
          </cell>
          <cell r="F452">
            <v>7207.98</v>
          </cell>
          <cell r="G452">
            <v>9611.67</v>
          </cell>
          <cell r="H452">
            <v>12015.36</v>
          </cell>
          <cell r="I452">
            <v>14419.05</v>
          </cell>
          <cell r="J452">
            <v>16822.740000000002</v>
          </cell>
          <cell r="K452">
            <v>19352.43</v>
          </cell>
          <cell r="L452">
            <v>21756.12</v>
          </cell>
          <cell r="M452">
            <v>24159.81</v>
          </cell>
          <cell r="N452">
            <v>26563.5</v>
          </cell>
          <cell r="O452">
            <v>28967.19</v>
          </cell>
        </row>
        <row r="453">
          <cell r="B453">
            <v>6530</v>
          </cell>
          <cell r="C453">
            <v>188971.31</v>
          </cell>
          <cell r="D453">
            <v>16036.29</v>
          </cell>
          <cell r="E453">
            <v>32089.02</v>
          </cell>
          <cell r="F453">
            <v>48159.85</v>
          </cell>
          <cell r="G453">
            <v>64244.36</v>
          </cell>
          <cell r="H453">
            <v>80354.570000000007</v>
          </cell>
          <cell r="I453">
            <v>96491.26</v>
          </cell>
          <cell r="J453">
            <v>112637.45</v>
          </cell>
          <cell r="K453">
            <v>127077.83</v>
          </cell>
          <cell r="L453">
            <v>143272.57</v>
          </cell>
          <cell r="M453">
            <v>159482.31</v>
          </cell>
          <cell r="N453">
            <v>175708.38</v>
          </cell>
          <cell r="O453">
            <v>191956.77</v>
          </cell>
        </row>
        <row r="454">
          <cell r="B454">
            <v>6535</v>
          </cell>
          <cell r="C454">
            <v>45731.79</v>
          </cell>
          <cell r="D454">
            <v>3894.77</v>
          </cell>
          <cell r="E454">
            <v>7802.76</v>
          </cell>
          <cell r="F454">
            <v>11728.35</v>
          </cell>
          <cell r="G454">
            <v>15672.77</v>
          </cell>
          <cell r="H454">
            <v>19634.349999999999</v>
          </cell>
          <cell r="I454">
            <v>23613.31</v>
          </cell>
          <cell r="J454">
            <v>27612.91</v>
          </cell>
          <cell r="K454">
            <v>25364.35</v>
          </cell>
          <cell r="L454">
            <v>29233.17</v>
          </cell>
          <cell r="M454">
            <v>33131.519999999997</v>
          </cell>
          <cell r="N454">
            <v>37035.99</v>
          </cell>
          <cell r="O454">
            <v>40959.86</v>
          </cell>
        </row>
        <row r="455">
          <cell r="B455">
            <v>6540</v>
          </cell>
          <cell r="C455">
            <v>25484.240000000002</v>
          </cell>
          <cell r="D455">
            <v>2213.81</v>
          </cell>
          <cell r="E455">
            <v>4445.2700000000004</v>
          </cell>
          <cell r="F455">
            <v>6705.26</v>
          </cell>
          <cell r="G455">
            <v>13830.22</v>
          </cell>
          <cell r="H455">
            <v>20979.07</v>
          </cell>
          <cell r="I455">
            <v>28127.919999999998</v>
          </cell>
          <cell r="J455">
            <v>35307.43</v>
          </cell>
          <cell r="K455">
            <v>163392.71</v>
          </cell>
          <cell r="L455">
            <v>169960.29</v>
          </cell>
          <cell r="M455">
            <v>176555.31</v>
          </cell>
          <cell r="N455">
            <v>183157.71</v>
          </cell>
          <cell r="O455">
            <v>189773.82</v>
          </cell>
        </row>
        <row r="456">
          <cell r="B456">
            <v>6545</v>
          </cell>
          <cell r="C456">
            <v>19954.72</v>
          </cell>
          <cell r="D456">
            <v>1832.73</v>
          </cell>
          <cell r="E456">
            <v>3683.55</v>
          </cell>
          <cell r="F456">
            <v>5553.06</v>
          </cell>
          <cell r="G456">
            <v>7437.86</v>
          </cell>
          <cell r="H456">
            <v>9327.02</v>
          </cell>
          <cell r="I456">
            <v>11221.05</v>
          </cell>
          <cell r="J456">
            <v>13117.43</v>
          </cell>
          <cell r="K456">
            <v>14833.38</v>
          </cell>
          <cell r="L456">
            <v>16758.47</v>
          </cell>
          <cell r="M456">
            <v>18694.64</v>
          </cell>
          <cell r="N456">
            <v>20637.36</v>
          </cell>
          <cell r="O456">
            <v>22581.759999999998</v>
          </cell>
        </row>
        <row r="457">
          <cell r="B457">
            <v>6550</v>
          </cell>
          <cell r="C457">
            <v>17252.990000000002</v>
          </cell>
          <cell r="D457">
            <v>1439.61</v>
          </cell>
          <cell r="E457">
            <v>2891.28</v>
          </cell>
          <cell r="F457">
            <v>4338.6899999999996</v>
          </cell>
          <cell r="G457">
            <v>5789.6</v>
          </cell>
          <cell r="H457">
            <v>7249.48</v>
          </cell>
          <cell r="I457">
            <v>8704.36</v>
          </cell>
          <cell r="J457">
            <v>10159.24</v>
          </cell>
          <cell r="K457">
            <v>11477.57</v>
          </cell>
          <cell r="L457">
            <v>12939.87</v>
          </cell>
          <cell r="M457">
            <v>14402.17</v>
          </cell>
          <cell r="N457">
            <v>15864.91</v>
          </cell>
          <cell r="O457">
            <v>17327.650000000001</v>
          </cell>
        </row>
        <row r="458">
          <cell r="B458">
            <v>6555</v>
          </cell>
          <cell r="C458">
            <v>213.12</v>
          </cell>
          <cell r="D458">
            <v>53.07</v>
          </cell>
          <cell r="E458">
            <v>108.91</v>
          </cell>
          <cell r="F458">
            <v>164.75</v>
          </cell>
          <cell r="G458">
            <v>220.59</v>
          </cell>
          <cell r="H458">
            <v>276.43</v>
          </cell>
          <cell r="I458">
            <v>332.27</v>
          </cell>
          <cell r="J458">
            <v>388.11</v>
          </cell>
          <cell r="K458">
            <v>271.95</v>
          </cell>
          <cell r="L458">
            <v>328.93</v>
          </cell>
          <cell r="M458">
            <v>385.91</v>
          </cell>
          <cell r="N458">
            <v>442.89</v>
          </cell>
          <cell r="O458">
            <v>499.87</v>
          </cell>
        </row>
        <row r="459">
          <cell r="B459">
            <v>6570</v>
          </cell>
          <cell r="C459">
            <v>152.52000000000001</v>
          </cell>
          <cell r="D459">
            <v>12.71</v>
          </cell>
          <cell r="E459">
            <v>25.42</v>
          </cell>
          <cell r="F459">
            <v>38.130000000000003</v>
          </cell>
          <cell r="G459">
            <v>50.84</v>
          </cell>
          <cell r="H459">
            <v>63.55</v>
          </cell>
          <cell r="I459">
            <v>76.260000000000005</v>
          </cell>
          <cell r="J459">
            <v>88.97</v>
          </cell>
          <cell r="K459">
            <v>101.68</v>
          </cell>
          <cell r="L459">
            <v>114.39</v>
          </cell>
          <cell r="M459">
            <v>127.1</v>
          </cell>
          <cell r="N459">
            <v>139.81</v>
          </cell>
          <cell r="O459">
            <v>152.52000000000001</v>
          </cell>
        </row>
        <row r="460">
          <cell r="B460">
            <v>6575</v>
          </cell>
          <cell r="C460">
            <v>195.24</v>
          </cell>
          <cell r="D460">
            <v>16.27</v>
          </cell>
          <cell r="E460">
            <v>32.54</v>
          </cell>
          <cell r="F460">
            <v>48.81</v>
          </cell>
          <cell r="G460">
            <v>65.08</v>
          </cell>
          <cell r="H460">
            <v>81.349999999999994</v>
          </cell>
          <cell r="I460">
            <v>-109.08</v>
          </cell>
          <cell r="J460">
            <v>-92.81</v>
          </cell>
          <cell r="K460">
            <v>-76.540000000000006</v>
          </cell>
          <cell r="L460">
            <v>-60.27</v>
          </cell>
          <cell r="M460">
            <v>-44</v>
          </cell>
          <cell r="N460">
            <v>-27.73</v>
          </cell>
          <cell r="O460">
            <v>-11.46</v>
          </cell>
        </row>
        <row r="461">
          <cell r="B461">
            <v>6580</v>
          </cell>
          <cell r="C461">
            <v>11548.7</v>
          </cell>
          <cell r="D461">
            <v>982.52</v>
          </cell>
          <cell r="E461">
            <v>1965.07</v>
          </cell>
          <cell r="F461">
            <v>2943.31</v>
          </cell>
          <cell r="G461">
            <v>3921.53</v>
          </cell>
          <cell r="H461">
            <v>4898.92</v>
          </cell>
          <cell r="I461">
            <v>5877.84</v>
          </cell>
          <cell r="J461">
            <v>6858.4</v>
          </cell>
          <cell r="K461">
            <v>7845.01</v>
          </cell>
          <cell r="L461">
            <v>8824.75</v>
          </cell>
          <cell r="M461">
            <v>9803.74</v>
          </cell>
          <cell r="N461">
            <v>10786.44</v>
          </cell>
          <cell r="O461">
            <v>11771.64</v>
          </cell>
        </row>
        <row r="462">
          <cell r="B462">
            <v>6585</v>
          </cell>
          <cell r="C462">
            <v>11747.14</v>
          </cell>
          <cell r="D462">
            <v>985.98</v>
          </cell>
          <cell r="E462">
            <v>1971.7</v>
          </cell>
          <cell r="F462">
            <v>2968.09</v>
          </cell>
          <cell r="G462">
            <v>3953.72</v>
          </cell>
          <cell r="H462">
            <v>4944.3999999999996</v>
          </cell>
          <cell r="I462">
            <v>5923.11</v>
          </cell>
          <cell r="J462">
            <v>6917.08</v>
          </cell>
          <cell r="K462">
            <v>6040.57</v>
          </cell>
          <cell r="L462">
            <v>7033.19</v>
          </cell>
          <cell r="M462">
            <v>8026.56</v>
          </cell>
          <cell r="N462">
            <v>9020.42</v>
          </cell>
          <cell r="O462">
            <v>10018.450000000001</v>
          </cell>
        </row>
        <row r="463">
          <cell r="B463">
            <v>6595</v>
          </cell>
          <cell r="C463">
            <v>22720.65</v>
          </cell>
          <cell r="D463">
            <v>1907.72</v>
          </cell>
          <cell r="E463">
            <v>3815.09</v>
          </cell>
          <cell r="F463">
            <v>5719.75</v>
          </cell>
          <cell r="G463">
            <v>7626.3</v>
          </cell>
          <cell r="H463">
            <v>9535.76</v>
          </cell>
          <cell r="I463">
            <v>11445.36</v>
          </cell>
          <cell r="J463">
            <v>13354.71</v>
          </cell>
          <cell r="K463">
            <v>12392.98</v>
          </cell>
          <cell r="L463">
            <v>14305.59</v>
          </cell>
          <cell r="M463">
            <v>16217.86</v>
          </cell>
          <cell r="N463">
            <v>18130.150000000001</v>
          </cell>
          <cell r="O463">
            <v>20042.38</v>
          </cell>
        </row>
        <row r="464">
          <cell r="B464">
            <v>6600</v>
          </cell>
          <cell r="C464">
            <v>433.8</v>
          </cell>
          <cell r="D464">
            <v>36.49</v>
          </cell>
          <cell r="E464">
            <v>72.98</v>
          </cell>
          <cell r="F464">
            <v>109.47</v>
          </cell>
          <cell r="G464">
            <v>264.64999999999998</v>
          </cell>
          <cell r="H464">
            <v>419.83</v>
          </cell>
          <cell r="I464">
            <v>575.01</v>
          </cell>
          <cell r="J464">
            <v>730.19</v>
          </cell>
          <cell r="K464">
            <v>3963.37</v>
          </cell>
          <cell r="L464">
            <v>4118.55</v>
          </cell>
          <cell r="M464">
            <v>4273.7299999999996</v>
          </cell>
          <cell r="N464">
            <v>4431.6400000000003</v>
          </cell>
          <cell r="O464">
            <v>4587.38</v>
          </cell>
        </row>
        <row r="465">
          <cell r="B465">
            <v>6605</v>
          </cell>
          <cell r="G465">
            <v>702.52</v>
          </cell>
          <cell r="H465">
            <v>1405.04</v>
          </cell>
          <cell r="I465">
            <v>2107.56</v>
          </cell>
          <cell r="J465">
            <v>2817.49</v>
          </cell>
          <cell r="K465">
            <v>3747.4</v>
          </cell>
          <cell r="L465">
            <v>4453.47</v>
          </cell>
          <cell r="M465">
            <v>5159.54</v>
          </cell>
          <cell r="N465">
            <v>5869.15</v>
          </cell>
          <cell r="O465">
            <v>6316.37</v>
          </cell>
        </row>
        <row r="466">
          <cell r="B466">
            <v>6610</v>
          </cell>
          <cell r="C466">
            <v>8777.59</v>
          </cell>
          <cell r="D466">
            <v>731.19</v>
          </cell>
          <cell r="E466">
            <v>1462.29</v>
          </cell>
          <cell r="F466">
            <v>2192.91</v>
          </cell>
          <cell r="G466">
            <v>2923.46</v>
          </cell>
          <cell r="H466">
            <v>3653.94</v>
          </cell>
          <cell r="I466">
            <v>4384.53</v>
          </cell>
          <cell r="J466">
            <v>5114.8599999999997</v>
          </cell>
          <cell r="K466">
            <v>2409.14</v>
          </cell>
          <cell r="L466">
            <v>3095.61</v>
          </cell>
          <cell r="M466">
            <v>3781.95</v>
          </cell>
          <cell r="N466">
            <v>4468.45</v>
          </cell>
          <cell r="O466">
            <v>5154.8900000000003</v>
          </cell>
        </row>
        <row r="467">
          <cell r="B467">
            <v>6615</v>
          </cell>
          <cell r="C467">
            <v>1429.08</v>
          </cell>
          <cell r="D467">
            <v>119.09</v>
          </cell>
          <cell r="E467">
            <v>238.18</v>
          </cell>
          <cell r="F467">
            <v>357.27</v>
          </cell>
          <cell r="G467">
            <v>480.97</v>
          </cell>
          <cell r="H467">
            <v>604.66999999999996</v>
          </cell>
          <cell r="I467">
            <v>728.37</v>
          </cell>
          <cell r="J467">
            <v>852.07</v>
          </cell>
          <cell r="K467">
            <v>-10584.23</v>
          </cell>
          <cell r="L467">
            <v>-10462.76</v>
          </cell>
          <cell r="M467">
            <v>-10341.290000000001</v>
          </cell>
          <cell r="N467">
            <v>-10219.82</v>
          </cell>
          <cell r="O467">
            <v>-10098.35</v>
          </cell>
        </row>
        <row r="468">
          <cell r="B468">
            <v>6620</v>
          </cell>
          <cell r="C468">
            <v>61.68</v>
          </cell>
          <cell r="D468">
            <v>5.14</v>
          </cell>
          <cell r="E468">
            <v>10.28</v>
          </cell>
          <cell r="F468">
            <v>15.42</v>
          </cell>
          <cell r="G468">
            <v>20.56</v>
          </cell>
          <cell r="H468">
            <v>25.7</v>
          </cell>
          <cell r="I468">
            <v>30.84</v>
          </cell>
          <cell r="J468">
            <v>35.979999999999997</v>
          </cell>
          <cell r="K468">
            <v>41.12</v>
          </cell>
          <cell r="L468">
            <v>46.26</v>
          </cell>
          <cell r="M468">
            <v>51.4</v>
          </cell>
          <cell r="N468">
            <v>56.54</v>
          </cell>
          <cell r="O468">
            <v>61.68</v>
          </cell>
        </row>
        <row r="469">
          <cell r="B469">
            <v>6645</v>
          </cell>
          <cell r="C469">
            <v>79.56</v>
          </cell>
          <cell r="D469">
            <v>6.63</v>
          </cell>
          <cell r="E469">
            <v>13.26</v>
          </cell>
          <cell r="F469">
            <v>19.89</v>
          </cell>
          <cell r="G469">
            <v>26.52</v>
          </cell>
          <cell r="H469">
            <v>33.15</v>
          </cell>
          <cell r="I469">
            <v>39.78</v>
          </cell>
          <cell r="J469">
            <v>46.41</v>
          </cell>
          <cell r="K469">
            <v>53.04</v>
          </cell>
          <cell r="L469">
            <v>59.67</v>
          </cell>
          <cell r="M469">
            <v>66.3</v>
          </cell>
          <cell r="N469">
            <v>72.930000000000007</v>
          </cell>
          <cell r="O469">
            <v>79.56</v>
          </cell>
        </row>
        <row r="470">
          <cell r="B470">
            <v>6655</v>
          </cell>
          <cell r="C470">
            <v>2326.3000000000002</v>
          </cell>
          <cell r="D470">
            <v>211.22</v>
          </cell>
          <cell r="E470">
            <v>422.44</v>
          </cell>
          <cell r="F470">
            <v>633.66</v>
          </cell>
          <cell r="G470">
            <v>844.88</v>
          </cell>
          <cell r="H470">
            <v>1056.0999999999999</v>
          </cell>
          <cell r="I470">
            <v>1267.32</v>
          </cell>
          <cell r="J470">
            <v>1479.38</v>
          </cell>
          <cell r="K470">
            <v>1691.44</v>
          </cell>
          <cell r="L470">
            <v>1903.5</v>
          </cell>
          <cell r="M470">
            <v>2115.98</v>
          </cell>
          <cell r="N470">
            <v>2328.46</v>
          </cell>
          <cell r="O470">
            <v>2540.94</v>
          </cell>
        </row>
        <row r="471">
          <cell r="B471">
            <v>6660</v>
          </cell>
          <cell r="C471">
            <v>130640.91</v>
          </cell>
          <cell r="D471">
            <v>10981.12</v>
          </cell>
          <cell r="E471">
            <v>21964.58</v>
          </cell>
          <cell r="F471">
            <v>32947.47</v>
          </cell>
          <cell r="G471">
            <v>43954.61</v>
          </cell>
          <cell r="H471">
            <v>54966.61</v>
          </cell>
          <cell r="I471">
            <v>65991.960000000006</v>
          </cell>
          <cell r="J471">
            <v>77023.28</v>
          </cell>
          <cell r="K471">
            <v>92660.69</v>
          </cell>
          <cell r="L471">
            <v>103715.24</v>
          </cell>
          <cell r="M471">
            <v>114827.28</v>
          </cell>
          <cell r="N471">
            <v>125946.14</v>
          </cell>
          <cell r="O471">
            <v>137057.38</v>
          </cell>
        </row>
        <row r="472">
          <cell r="B472">
            <v>6665</v>
          </cell>
          <cell r="C472">
            <v>149237.48000000001</v>
          </cell>
          <cell r="D472">
            <v>12453.77</v>
          </cell>
          <cell r="E472">
            <v>24908.02</v>
          </cell>
          <cell r="F472">
            <v>37362.269999999997</v>
          </cell>
          <cell r="G472">
            <v>49816.52</v>
          </cell>
          <cell r="H472">
            <v>62269.27</v>
          </cell>
          <cell r="I472">
            <v>74740.55</v>
          </cell>
          <cell r="J472">
            <v>87211.83</v>
          </cell>
          <cell r="K472">
            <v>88863.24</v>
          </cell>
          <cell r="L472">
            <v>101371.82</v>
          </cell>
          <cell r="M472">
            <v>113880.4</v>
          </cell>
          <cell r="N472">
            <v>126386.61</v>
          </cell>
          <cell r="O472">
            <v>138893.64000000001</v>
          </cell>
        </row>
        <row r="473">
          <cell r="B473">
            <v>6675</v>
          </cell>
          <cell r="C473">
            <v>3.84</v>
          </cell>
          <cell r="D473">
            <v>0.32</v>
          </cell>
          <cell r="E473">
            <v>0.64</v>
          </cell>
          <cell r="F473">
            <v>0.96</v>
          </cell>
          <cell r="G473">
            <v>1.28</v>
          </cell>
          <cell r="H473">
            <v>1.6</v>
          </cell>
          <cell r="I473">
            <v>1.92</v>
          </cell>
          <cell r="J473">
            <v>2.2400000000000002</v>
          </cell>
          <cell r="K473">
            <v>2.56</v>
          </cell>
          <cell r="L473">
            <v>2.88</v>
          </cell>
          <cell r="M473">
            <v>3.2</v>
          </cell>
          <cell r="N473">
            <v>3.52</v>
          </cell>
          <cell r="O473">
            <v>3.84</v>
          </cell>
        </row>
        <row r="474">
          <cell r="B474">
            <v>6680</v>
          </cell>
          <cell r="K474">
            <v>9374</v>
          </cell>
          <cell r="L474">
            <v>9345.2999999999993</v>
          </cell>
          <cell r="M474">
            <v>9316.6</v>
          </cell>
          <cell r="N474">
            <v>9287.9</v>
          </cell>
          <cell r="O474">
            <v>9259.2000000000007</v>
          </cell>
        </row>
        <row r="475">
          <cell r="B475">
            <v>6685</v>
          </cell>
          <cell r="C475">
            <v>63.84</v>
          </cell>
          <cell r="D475">
            <v>5.32</v>
          </cell>
          <cell r="E475">
            <v>10.64</v>
          </cell>
          <cell r="F475">
            <v>15.96</v>
          </cell>
          <cell r="G475">
            <v>21.28</v>
          </cell>
          <cell r="H475">
            <v>26.6</v>
          </cell>
          <cell r="I475">
            <v>16.47</v>
          </cell>
          <cell r="J475">
            <v>21.79</v>
          </cell>
          <cell r="K475">
            <v>27.11</v>
          </cell>
          <cell r="L475">
            <v>32.43</v>
          </cell>
          <cell r="M475">
            <v>37.75</v>
          </cell>
          <cell r="N475">
            <v>43.07</v>
          </cell>
          <cell r="O475">
            <v>1158.74</v>
          </cell>
        </row>
        <row r="476">
          <cell r="B476">
            <v>6695</v>
          </cell>
          <cell r="C476">
            <v>79.91</v>
          </cell>
          <cell r="D476">
            <v>7.14</v>
          </cell>
          <cell r="E476">
            <v>14.28</v>
          </cell>
          <cell r="F476">
            <v>21.42</v>
          </cell>
          <cell r="G476">
            <v>28.56</v>
          </cell>
          <cell r="H476">
            <v>35.700000000000003</v>
          </cell>
          <cell r="I476">
            <v>42.84</v>
          </cell>
          <cell r="J476">
            <v>49.98</v>
          </cell>
          <cell r="K476">
            <v>2500.79</v>
          </cell>
          <cell r="L476">
            <v>2589.38</v>
          </cell>
          <cell r="M476">
            <v>2677.97</v>
          </cell>
          <cell r="N476">
            <v>2766.56</v>
          </cell>
          <cell r="O476">
            <v>2855.15</v>
          </cell>
        </row>
        <row r="477">
          <cell r="B477">
            <v>6710</v>
          </cell>
          <cell r="C477">
            <v>10367.44</v>
          </cell>
          <cell r="D477">
            <v>947.93</v>
          </cell>
          <cell r="E477">
            <v>1894.9</v>
          </cell>
          <cell r="F477">
            <v>2833.63</v>
          </cell>
          <cell r="G477">
            <v>3772.36</v>
          </cell>
          <cell r="H477">
            <v>4711.09</v>
          </cell>
          <cell r="I477">
            <v>1624.16</v>
          </cell>
          <cell r="J477">
            <v>2567.06</v>
          </cell>
          <cell r="K477">
            <v>-1266.02</v>
          </cell>
          <cell r="L477">
            <v>-263.49</v>
          </cell>
          <cell r="M477">
            <v>739.04000000000008</v>
          </cell>
          <cell r="N477">
            <v>1741.57</v>
          </cell>
          <cell r="O477">
            <v>2742.66</v>
          </cell>
        </row>
        <row r="478">
          <cell r="B478">
            <v>6715</v>
          </cell>
          <cell r="C478">
            <v>173584.24</v>
          </cell>
          <cell r="D478">
            <v>15862.42</v>
          </cell>
          <cell r="E478">
            <v>31725.06</v>
          </cell>
          <cell r="F478">
            <v>47589.74</v>
          </cell>
          <cell r="G478">
            <v>63454.400000000001</v>
          </cell>
          <cell r="H478">
            <v>79321.55</v>
          </cell>
          <cell r="I478">
            <v>95189.07</v>
          </cell>
          <cell r="J478">
            <v>111062.01</v>
          </cell>
          <cell r="K478">
            <v>152628.12</v>
          </cell>
          <cell r="L478">
            <v>168463.84</v>
          </cell>
          <cell r="M478">
            <v>184407.97</v>
          </cell>
          <cell r="N478">
            <v>200409.73</v>
          </cell>
          <cell r="O478">
            <v>216379.21000000002</v>
          </cell>
        </row>
        <row r="479">
          <cell r="B479">
            <v>6717</v>
          </cell>
          <cell r="C479">
            <v>8679.02</v>
          </cell>
          <cell r="D479">
            <v>734.84</v>
          </cell>
          <cell r="E479">
            <v>1469.68</v>
          </cell>
          <cell r="F479">
            <v>2205.75</v>
          </cell>
          <cell r="G479">
            <v>2941.82</v>
          </cell>
          <cell r="H479">
            <v>3677.89</v>
          </cell>
          <cell r="I479">
            <v>4413.96</v>
          </cell>
          <cell r="J479">
            <v>5152.71</v>
          </cell>
          <cell r="K479">
            <v>5825.79</v>
          </cell>
          <cell r="L479">
            <v>6562.58</v>
          </cell>
          <cell r="M479">
            <v>7299.37</v>
          </cell>
          <cell r="N479">
            <v>8036.16</v>
          </cell>
          <cell r="O479">
            <v>8774.7900000000009</v>
          </cell>
        </row>
        <row r="480">
          <cell r="B480">
            <v>6725</v>
          </cell>
          <cell r="C480">
            <v>5732.09</v>
          </cell>
          <cell r="D480">
            <v>478.17</v>
          </cell>
          <cell r="E480">
            <v>956.34</v>
          </cell>
          <cell r="F480">
            <v>1434.51</v>
          </cell>
          <cell r="G480">
            <v>1912.68</v>
          </cell>
          <cell r="H480">
            <v>2390.85</v>
          </cell>
          <cell r="I480">
            <v>2869.02</v>
          </cell>
          <cell r="J480">
            <v>3357.28</v>
          </cell>
          <cell r="K480">
            <v>3845.54</v>
          </cell>
          <cell r="L480">
            <v>4333.8</v>
          </cell>
          <cell r="M480">
            <v>4822.0600000000004</v>
          </cell>
          <cell r="N480">
            <v>5310.68</v>
          </cell>
          <cell r="O480">
            <v>5799.74</v>
          </cell>
        </row>
        <row r="481">
          <cell r="B481">
            <v>6730</v>
          </cell>
          <cell r="C481">
            <v>692.52</v>
          </cell>
          <cell r="D481">
            <v>60.79</v>
          </cell>
          <cell r="E481">
            <v>121.58</v>
          </cell>
          <cell r="F481">
            <v>182.37</v>
          </cell>
          <cell r="G481">
            <v>243.16</v>
          </cell>
          <cell r="H481">
            <v>385.09</v>
          </cell>
          <cell r="I481">
            <v>493.78</v>
          </cell>
          <cell r="J481">
            <v>613.66</v>
          </cell>
          <cell r="K481">
            <v>1071.92</v>
          </cell>
          <cell r="L481">
            <v>1134.3699999999999</v>
          </cell>
          <cell r="M481">
            <v>1196.82</v>
          </cell>
          <cell r="N481">
            <v>1259.27</v>
          </cell>
          <cell r="O481">
            <v>1321.72</v>
          </cell>
        </row>
        <row r="482">
          <cell r="B482">
            <v>6740</v>
          </cell>
          <cell r="I482">
            <v>3.98</v>
          </cell>
          <cell r="J482">
            <v>7.96</v>
          </cell>
          <cell r="K482">
            <v>11.94</v>
          </cell>
          <cell r="L482">
            <v>15.92</v>
          </cell>
          <cell r="M482">
            <v>19.899999999999999</v>
          </cell>
          <cell r="N482">
            <v>23.88</v>
          </cell>
          <cell r="O482">
            <v>27.86</v>
          </cell>
        </row>
        <row r="483">
          <cell r="B483">
            <v>6745</v>
          </cell>
          <cell r="C483">
            <v>15971.81</v>
          </cell>
          <cell r="D483">
            <v>1551.28</v>
          </cell>
          <cell r="E483">
            <v>3110.13</v>
          </cell>
          <cell r="F483">
            <v>4699.22</v>
          </cell>
          <cell r="G483">
            <v>6309.12</v>
          </cell>
          <cell r="H483">
            <v>7938.25</v>
          </cell>
          <cell r="I483">
            <v>9568.130000000001</v>
          </cell>
          <cell r="J483">
            <v>11249.47</v>
          </cell>
          <cell r="K483">
            <v>3941.3199999999997</v>
          </cell>
          <cell r="L483">
            <v>5348.5</v>
          </cell>
          <cell r="M483">
            <v>6777.42</v>
          </cell>
          <cell r="N483">
            <v>8206.34</v>
          </cell>
          <cell r="O483">
            <v>9638.59</v>
          </cell>
        </row>
        <row r="484">
          <cell r="B484">
            <v>6750</v>
          </cell>
          <cell r="C484">
            <v>692.67000000000007</v>
          </cell>
          <cell r="D484">
            <v>57.910000000000004</v>
          </cell>
          <cell r="E484">
            <v>115.82000000000001</v>
          </cell>
          <cell r="F484">
            <v>173.73000000000002</v>
          </cell>
          <cell r="G484">
            <v>231.64000000000001</v>
          </cell>
          <cell r="H484">
            <v>346.49</v>
          </cell>
          <cell r="I484">
            <v>460.24</v>
          </cell>
          <cell r="J484">
            <v>573.99</v>
          </cell>
          <cell r="K484">
            <v>-334.01</v>
          </cell>
          <cell r="L484">
            <v>-256.49</v>
          </cell>
          <cell r="M484">
            <v>-179.83999999999992</v>
          </cell>
          <cell r="N484">
            <v>-103.18999999999994</v>
          </cell>
          <cell r="O484">
            <v>-26.539999999999964</v>
          </cell>
        </row>
        <row r="485">
          <cell r="B485">
            <v>6755</v>
          </cell>
          <cell r="C485">
            <v>252.36</v>
          </cell>
          <cell r="D485">
            <v>21.03</v>
          </cell>
          <cell r="E485">
            <v>42.06</v>
          </cell>
          <cell r="F485">
            <v>63.09</v>
          </cell>
          <cell r="G485">
            <v>84.12</v>
          </cell>
          <cell r="H485">
            <v>105.15</v>
          </cell>
          <cell r="I485">
            <v>127.92</v>
          </cell>
          <cell r="J485">
            <v>150.79</v>
          </cell>
          <cell r="K485">
            <v>173.66</v>
          </cell>
          <cell r="L485">
            <v>196.53</v>
          </cell>
          <cell r="M485">
            <v>219.4</v>
          </cell>
          <cell r="N485">
            <v>242.27</v>
          </cell>
          <cell r="O485">
            <v>265.14</v>
          </cell>
        </row>
        <row r="486">
          <cell r="B486">
            <v>6765</v>
          </cell>
          <cell r="C486">
            <v>117302.73</v>
          </cell>
          <cell r="D486">
            <v>9790.9800000000014</v>
          </cell>
          <cell r="E486">
            <v>19582.890000000003</v>
          </cell>
          <cell r="F486">
            <v>29626.920000000002</v>
          </cell>
          <cell r="G486">
            <v>39610.11</v>
          </cell>
          <cell r="H486">
            <v>49595.939999999995</v>
          </cell>
          <cell r="I486">
            <v>59578.64</v>
          </cell>
          <cell r="J486">
            <v>69565.929999999993</v>
          </cell>
          <cell r="K486">
            <v>44941.38</v>
          </cell>
          <cell r="L486">
            <v>53350.880000000005</v>
          </cell>
          <cell r="M486">
            <v>61762.18</v>
          </cell>
          <cell r="N486">
            <v>70688.87</v>
          </cell>
          <cell r="O486">
            <v>79487.759999999995</v>
          </cell>
        </row>
        <row r="487">
          <cell r="B487">
            <v>6775</v>
          </cell>
          <cell r="C487">
            <v>302.27999999999997</v>
          </cell>
          <cell r="D487">
            <v>27.03</v>
          </cell>
          <cell r="E487">
            <v>54.06</v>
          </cell>
          <cell r="F487">
            <v>81.09</v>
          </cell>
          <cell r="G487">
            <v>108.12</v>
          </cell>
          <cell r="H487">
            <v>135.15</v>
          </cell>
          <cell r="I487">
            <v>162.18</v>
          </cell>
          <cell r="J487">
            <v>189.21</v>
          </cell>
          <cell r="K487">
            <v>216.24</v>
          </cell>
          <cell r="L487">
            <v>243.27</v>
          </cell>
          <cell r="M487">
            <v>270.3</v>
          </cell>
          <cell r="N487">
            <v>297.33</v>
          </cell>
          <cell r="O487">
            <v>6168.68</v>
          </cell>
        </row>
        <row r="488">
          <cell r="B488">
            <v>6785</v>
          </cell>
          <cell r="C488">
            <v>21501.1</v>
          </cell>
          <cell r="D488">
            <v>1799.19</v>
          </cell>
          <cell r="E488">
            <v>3598.38</v>
          </cell>
          <cell r="F488">
            <v>5397.57</v>
          </cell>
          <cell r="G488">
            <v>7196.76</v>
          </cell>
          <cell r="H488">
            <v>8995.9500000000007</v>
          </cell>
          <cell r="I488">
            <v>10795.14</v>
          </cell>
          <cell r="J488">
            <v>12594.33</v>
          </cell>
          <cell r="K488">
            <v>82.52</v>
          </cell>
          <cell r="L488">
            <v>1881.71</v>
          </cell>
          <cell r="M488">
            <v>3680.9</v>
          </cell>
          <cell r="N488">
            <v>5480.09</v>
          </cell>
          <cell r="O488">
            <v>7279.28</v>
          </cell>
        </row>
        <row r="489">
          <cell r="B489">
            <v>6795</v>
          </cell>
          <cell r="C489">
            <v>133.08000000000001</v>
          </cell>
          <cell r="D489">
            <v>11.09</v>
          </cell>
          <cell r="E489">
            <v>22.18</v>
          </cell>
          <cell r="F489">
            <v>33.270000000000003</v>
          </cell>
          <cell r="G489">
            <v>44.36</v>
          </cell>
          <cell r="H489">
            <v>55.45</v>
          </cell>
          <cell r="I489">
            <v>66.540000000000006</v>
          </cell>
          <cell r="J489">
            <v>77.63</v>
          </cell>
          <cell r="K489">
            <v>88.72</v>
          </cell>
          <cell r="L489">
            <v>99.81</v>
          </cell>
          <cell r="M489">
            <v>110.9</v>
          </cell>
          <cell r="N489">
            <v>121.99</v>
          </cell>
          <cell r="O489">
            <v>133.08000000000001</v>
          </cell>
        </row>
        <row r="490">
          <cell r="B490">
            <v>6800</v>
          </cell>
          <cell r="C490">
            <v>809.4</v>
          </cell>
          <cell r="D490">
            <v>67.45</v>
          </cell>
          <cell r="E490">
            <v>134.9</v>
          </cell>
          <cell r="F490">
            <v>202.35</v>
          </cell>
          <cell r="G490">
            <v>308.27999999999997</v>
          </cell>
          <cell r="H490">
            <v>414.21</v>
          </cell>
          <cell r="I490">
            <v>520.14</v>
          </cell>
          <cell r="J490">
            <v>626.07000000000005</v>
          </cell>
          <cell r="K490">
            <v>2117</v>
          </cell>
          <cell r="L490">
            <v>2222.9299999999998</v>
          </cell>
          <cell r="M490">
            <v>2328.86</v>
          </cell>
          <cell r="N490">
            <v>2434.79</v>
          </cell>
          <cell r="O490">
            <v>2540.7199999999998</v>
          </cell>
        </row>
        <row r="491">
          <cell r="B491">
            <v>6805</v>
          </cell>
          <cell r="C491">
            <v>1170.3900000000001</v>
          </cell>
          <cell r="D491">
            <v>98.97</v>
          </cell>
          <cell r="E491">
            <v>197.94</v>
          </cell>
          <cell r="F491">
            <v>296.91000000000003</v>
          </cell>
          <cell r="G491">
            <v>395.88</v>
          </cell>
          <cell r="H491">
            <v>494.85</v>
          </cell>
          <cell r="I491">
            <v>593.82000000000005</v>
          </cell>
          <cell r="J491">
            <v>692.79</v>
          </cell>
          <cell r="K491">
            <v>8775.76</v>
          </cell>
          <cell r="L491">
            <v>8819.17</v>
          </cell>
          <cell r="M491">
            <v>8862.58</v>
          </cell>
          <cell r="N491">
            <v>8905.99</v>
          </cell>
          <cell r="O491">
            <v>8949.4</v>
          </cell>
        </row>
        <row r="492">
          <cell r="B492">
            <v>6810</v>
          </cell>
          <cell r="C492">
            <v>353.64</v>
          </cell>
          <cell r="D492">
            <v>29.47</v>
          </cell>
          <cell r="E492">
            <v>58.94</v>
          </cell>
          <cell r="F492">
            <v>88.41</v>
          </cell>
          <cell r="G492">
            <v>117.88</v>
          </cell>
          <cell r="H492">
            <v>147.35</v>
          </cell>
          <cell r="I492">
            <v>176.82</v>
          </cell>
          <cell r="J492">
            <v>206.29</v>
          </cell>
          <cell r="K492">
            <v>235.76</v>
          </cell>
          <cell r="L492">
            <v>265.23</v>
          </cell>
          <cell r="M492">
            <v>294.7</v>
          </cell>
          <cell r="N492">
            <v>324.17</v>
          </cell>
          <cell r="O492">
            <v>353.64</v>
          </cell>
        </row>
        <row r="493">
          <cell r="B493">
            <v>6820</v>
          </cell>
          <cell r="C493">
            <v>18.36</v>
          </cell>
          <cell r="D493">
            <v>1.53</v>
          </cell>
          <cell r="E493">
            <v>3.06</v>
          </cell>
          <cell r="F493">
            <v>4.59</v>
          </cell>
          <cell r="G493">
            <v>6.12</v>
          </cell>
          <cell r="H493">
            <v>7.65</v>
          </cell>
          <cell r="I493">
            <v>9.18</v>
          </cell>
          <cell r="J493">
            <v>10.71</v>
          </cell>
          <cell r="K493">
            <v>12.24</v>
          </cell>
          <cell r="L493">
            <v>13.77</v>
          </cell>
          <cell r="M493">
            <v>15.3</v>
          </cell>
          <cell r="N493">
            <v>16.829999999999998</v>
          </cell>
          <cell r="O493">
            <v>18.36</v>
          </cell>
        </row>
        <row r="494">
          <cell r="B494">
            <v>6825</v>
          </cell>
          <cell r="C494">
            <v>131.52000000000001</v>
          </cell>
          <cell r="D494">
            <v>10.96</v>
          </cell>
          <cell r="E494">
            <v>21.92</v>
          </cell>
          <cell r="F494">
            <v>32.880000000000003</v>
          </cell>
          <cell r="G494">
            <v>43.84</v>
          </cell>
          <cell r="H494">
            <v>54.8</v>
          </cell>
          <cell r="I494">
            <v>65.760000000000005</v>
          </cell>
          <cell r="J494">
            <v>76.72</v>
          </cell>
          <cell r="K494">
            <v>63607.68</v>
          </cell>
          <cell r="L494">
            <v>63618.64</v>
          </cell>
          <cell r="M494">
            <v>63939.31</v>
          </cell>
          <cell r="N494">
            <v>64259.98</v>
          </cell>
          <cell r="O494">
            <v>64580.65</v>
          </cell>
        </row>
        <row r="495">
          <cell r="B495">
            <v>6835</v>
          </cell>
          <cell r="C495">
            <v>1145.82</v>
          </cell>
          <cell r="D495">
            <v>97.210000000000008</v>
          </cell>
          <cell r="E495">
            <v>194.42000000000002</v>
          </cell>
          <cell r="F495">
            <v>293.21999999999997</v>
          </cell>
          <cell r="G495">
            <v>392.02000000000004</v>
          </cell>
          <cell r="H495">
            <v>490.82</v>
          </cell>
          <cell r="I495">
            <v>589.61999999999989</v>
          </cell>
          <cell r="J495">
            <v>688.42000000000007</v>
          </cell>
          <cell r="K495">
            <v>40288.22</v>
          </cell>
          <cell r="L495">
            <v>40387.89</v>
          </cell>
          <cell r="M495">
            <v>40899.39</v>
          </cell>
          <cell r="N495">
            <v>41410.89</v>
          </cell>
          <cell r="O495">
            <v>41923.980000000003</v>
          </cell>
        </row>
        <row r="496">
          <cell r="B496">
            <v>6840</v>
          </cell>
          <cell r="C496">
            <v>107.88</v>
          </cell>
          <cell r="D496">
            <v>8.99</v>
          </cell>
          <cell r="E496">
            <v>17.98</v>
          </cell>
          <cell r="F496">
            <v>26.97</v>
          </cell>
          <cell r="G496">
            <v>35.96</v>
          </cell>
          <cell r="H496">
            <v>48.91</v>
          </cell>
          <cell r="I496">
            <v>93.15</v>
          </cell>
          <cell r="J496">
            <v>134.15</v>
          </cell>
          <cell r="K496">
            <v>90.82</v>
          </cell>
          <cell r="L496">
            <v>130.13</v>
          </cell>
          <cell r="M496">
            <v>169.44</v>
          </cell>
          <cell r="N496">
            <v>208.75</v>
          </cell>
          <cell r="O496">
            <v>248.06</v>
          </cell>
        </row>
        <row r="497">
          <cell r="B497">
            <v>6845</v>
          </cell>
          <cell r="C497">
            <v>110.56</v>
          </cell>
          <cell r="D497">
            <v>9.26</v>
          </cell>
          <cell r="E497">
            <v>18.52</v>
          </cell>
          <cell r="F497">
            <v>55.37</v>
          </cell>
          <cell r="G497">
            <v>84.03</v>
          </cell>
          <cell r="H497">
            <v>112.69</v>
          </cell>
          <cell r="I497">
            <v>141.35</v>
          </cell>
          <cell r="J497">
            <v>170.01</v>
          </cell>
          <cell r="K497">
            <v>198.67</v>
          </cell>
          <cell r="L497">
            <v>227.33</v>
          </cell>
          <cell r="M497">
            <v>255.99</v>
          </cell>
          <cell r="N497">
            <v>284.64999999999998</v>
          </cell>
          <cell r="O497">
            <v>313.31</v>
          </cell>
        </row>
        <row r="498">
          <cell r="B498">
            <v>6850</v>
          </cell>
          <cell r="C498">
            <v>148.19999999999999</v>
          </cell>
          <cell r="D498">
            <v>12.35</v>
          </cell>
          <cell r="E498">
            <v>24.7</v>
          </cell>
          <cell r="F498">
            <v>37.049999999999997</v>
          </cell>
          <cell r="G498">
            <v>49.4</v>
          </cell>
          <cell r="H498">
            <v>61.75</v>
          </cell>
          <cell r="I498">
            <v>74.099999999999994</v>
          </cell>
          <cell r="J498">
            <v>86.45</v>
          </cell>
          <cell r="K498">
            <v>2771.8</v>
          </cell>
          <cell r="L498">
            <v>2784.15</v>
          </cell>
          <cell r="M498">
            <v>3495.3</v>
          </cell>
          <cell r="N498">
            <v>4206.45</v>
          </cell>
          <cell r="O498">
            <v>4917.5999999999995</v>
          </cell>
        </row>
        <row r="499">
          <cell r="B499">
            <v>6855</v>
          </cell>
          <cell r="C499">
            <v>5849.24</v>
          </cell>
          <cell r="D499">
            <v>488.35</v>
          </cell>
          <cell r="E499">
            <v>976.7</v>
          </cell>
          <cell r="F499">
            <v>1465.05</v>
          </cell>
          <cell r="G499">
            <v>1953.4</v>
          </cell>
          <cell r="H499">
            <v>2441.75</v>
          </cell>
          <cell r="I499">
            <v>2930.1</v>
          </cell>
          <cell r="J499">
            <v>3418.45</v>
          </cell>
          <cell r="K499">
            <v>15979.8</v>
          </cell>
          <cell r="L499">
            <v>16470.37</v>
          </cell>
          <cell r="M499">
            <v>16960.939999999999</v>
          </cell>
          <cell r="N499">
            <v>17451.509999999998</v>
          </cell>
          <cell r="O499">
            <v>17942.080000000002</v>
          </cell>
        </row>
        <row r="500">
          <cell r="B500">
            <v>6875</v>
          </cell>
          <cell r="C500">
            <v>1440.28</v>
          </cell>
          <cell r="D500">
            <v>120.07</v>
          </cell>
          <cell r="E500">
            <v>240.14</v>
          </cell>
          <cell r="F500">
            <v>360.21</v>
          </cell>
          <cell r="G500">
            <v>480.28</v>
          </cell>
          <cell r="H500">
            <v>600.35</v>
          </cell>
          <cell r="I500">
            <v>720.42</v>
          </cell>
          <cell r="J500">
            <v>840.49</v>
          </cell>
          <cell r="K500">
            <v>861.56</v>
          </cell>
          <cell r="L500">
            <v>981.81999999999994</v>
          </cell>
          <cell r="M500">
            <v>1102.0800000000002</v>
          </cell>
          <cell r="N500">
            <v>1222.3399999999999</v>
          </cell>
          <cell r="O500">
            <v>1342.6</v>
          </cell>
        </row>
        <row r="501">
          <cell r="B501">
            <v>6880</v>
          </cell>
          <cell r="C501">
            <v>1169.52</v>
          </cell>
          <cell r="D501">
            <v>99.06</v>
          </cell>
          <cell r="E501">
            <v>198.12</v>
          </cell>
          <cell r="F501">
            <v>297.18</v>
          </cell>
          <cell r="G501">
            <v>396.24</v>
          </cell>
          <cell r="H501">
            <v>495.3</v>
          </cell>
          <cell r="I501">
            <v>594.36</v>
          </cell>
          <cell r="J501">
            <v>693.42</v>
          </cell>
          <cell r="K501">
            <v>4273.4799999999996</v>
          </cell>
          <cell r="L501">
            <v>4351.22</v>
          </cell>
          <cell r="M501">
            <v>4428.96</v>
          </cell>
          <cell r="N501">
            <v>4506.7</v>
          </cell>
          <cell r="O501">
            <v>4584.4399999999996</v>
          </cell>
        </row>
        <row r="502">
          <cell r="B502">
            <v>6885</v>
          </cell>
          <cell r="C502">
            <v>422.52000000000004</v>
          </cell>
          <cell r="D502">
            <v>35.21</v>
          </cell>
          <cell r="E502">
            <v>70.42</v>
          </cell>
          <cell r="F502">
            <v>105.63000000000001</v>
          </cell>
          <cell r="G502">
            <v>140.84</v>
          </cell>
          <cell r="H502">
            <v>176.04999999999998</v>
          </cell>
          <cell r="I502">
            <v>211.26000000000002</v>
          </cell>
          <cell r="J502">
            <v>246.47</v>
          </cell>
          <cell r="K502">
            <v>-3622.3199999999997</v>
          </cell>
          <cell r="L502">
            <v>-3576.98</v>
          </cell>
          <cell r="M502">
            <v>-3531.6400000000003</v>
          </cell>
          <cell r="N502">
            <v>-3486.2999999999997</v>
          </cell>
          <cell r="O502">
            <v>-3440.96</v>
          </cell>
        </row>
        <row r="503">
          <cell r="B503">
            <v>6890</v>
          </cell>
          <cell r="C503">
            <v>260231.07</v>
          </cell>
          <cell r="D503">
            <v>21686.959999999999</v>
          </cell>
          <cell r="E503">
            <v>43374.229999999996</v>
          </cell>
          <cell r="F503">
            <v>65061.619999999995</v>
          </cell>
          <cell r="G503">
            <v>86749.010000000009</v>
          </cell>
          <cell r="H503">
            <v>108436.4</v>
          </cell>
          <cell r="I503">
            <v>130123.87</v>
          </cell>
          <cell r="J503">
            <v>151811.34</v>
          </cell>
          <cell r="K503">
            <v>175958.22</v>
          </cell>
          <cell r="L503">
            <v>197573.52000000002</v>
          </cell>
          <cell r="M503">
            <v>219188.96999999997</v>
          </cell>
          <cell r="N503">
            <v>240804.53999999998</v>
          </cell>
          <cell r="O503">
            <v>262420.11</v>
          </cell>
        </row>
        <row r="504">
          <cell r="B504">
            <v>6905</v>
          </cell>
          <cell r="C504">
            <v>66162.8</v>
          </cell>
          <cell r="D504">
            <v>10602.580000000002</v>
          </cell>
          <cell r="E504">
            <v>16010.28</v>
          </cell>
          <cell r="F504">
            <v>52680.869999999995</v>
          </cell>
          <cell r="G504">
            <v>59321.179999999993</v>
          </cell>
          <cell r="H504">
            <v>65989.780000000013</v>
          </cell>
          <cell r="I504">
            <v>72632.820000000007</v>
          </cell>
          <cell r="J504">
            <v>79845.13</v>
          </cell>
          <cell r="K504">
            <v>85932.43</v>
          </cell>
          <cell r="L504">
            <v>93924.59</v>
          </cell>
          <cell r="M504">
            <v>101733.89000000001</v>
          </cell>
          <cell r="N504">
            <v>108845.62</v>
          </cell>
          <cell r="O504">
            <v>117074.73</v>
          </cell>
        </row>
        <row r="505">
          <cell r="B505">
            <v>6920</v>
          </cell>
          <cell r="C505">
            <v>285555.71000000002</v>
          </cell>
          <cell r="D505">
            <v>23771.23</v>
          </cell>
          <cell r="E505">
            <v>47573</v>
          </cell>
          <cell r="F505">
            <v>71485.430000000008</v>
          </cell>
          <cell r="G505">
            <v>98151.83</v>
          </cell>
          <cell r="H505">
            <v>122360.8</v>
          </cell>
          <cell r="I505">
            <v>145073.26999999999</v>
          </cell>
          <cell r="J505">
            <v>169854.29</v>
          </cell>
          <cell r="K505">
            <v>195306.47999999998</v>
          </cell>
          <cell r="L505">
            <v>220273.24</v>
          </cell>
          <cell r="M505">
            <v>245249.11000000002</v>
          </cell>
          <cell r="N505">
            <v>270239.48000000004</v>
          </cell>
          <cell r="O505">
            <v>294196.88</v>
          </cell>
        </row>
        <row r="506">
          <cell r="B506">
            <v>6995</v>
          </cell>
          <cell r="C506">
            <v>-1222.32</v>
          </cell>
          <cell r="D506">
            <v>-101.86</v>
          </cell>
          <cell r="E506">
            <v>-203.72</v>
          </cell>
          <cell r="F506">
            <v>-305.58</v>
          </cell>
          <cell r="G506">
            <v>-407.44</v>
          </cell>
          <cell r="H506">
            <v>-509.3</v>
          </cell>
          <cell r="I506">
            <v>-611.16</v>
          </cell>
          <cell r="J506">
            <v>-713.02</v>
          </cell>
          <cell r="K506">
            <v>-804.88</v>
          </cell>
          <cell r="L506">
            <v>-906.74</v>
          </cell>
          <cell r="M506">
            <v>-1008.6</v>
          </cell>
          <cell r="N506">
            <v>-1110.46</v>
          </cell>
          <cell r="O506">
            <v>-1212.32</v>
          </cell>
        </row>
        <row r="507">
          <cell r="B507">
            <v>7000</v>
          </cell>
          <cell r="C507">
            <v>-6237.6</v>
          </cell>
          <cell r="D507">
            <v>-519.79999999999995</v>
          </cell>
          <cell r="E507">
            <v>-1039.5999999999999</v>
          </cell>
          <cell r="F507">
            <v>-1559.4</v>
          </cell>
          <cell r="G507">
            <v>-2079.1999999999998</v>
          </cell>
          <cell r="H507">
            <v>-2599</v>
          </cell>
          <cell r="I507">
            <v>-3118.8</v>
          </cell>
          <cell r="J507">
            <v>-3638.6</v>
          </cell>
          <cell r="K507">
            <v>-4109.3999999999996</v>
          </cell>
          <cell r="L507">
            <v>-4629.2</v>
          </cell>
          <cell r="M507">
            <v>-5149</v>
          </cell>
          <cell r="N507">
            <v>-5668.8</v>
          </cell>
          <cell r="O507">
            <v>-6188.6</v>
          </cell>
        </row>
        <row r="508">
          <cell r="B508">
            <v>7025</v>
          </cell>
          <cell r="C508">
            <v>-17335.32</v>
          </cell>
          <cell r="D508">
            <v>-1444.61</v>
          </cell>
          <cell r="E508">
            <v>-2889.22</v>
          </cell>
          <cell r="F508">
            <v>-4333.83</v>
          </cell>
          <cell r="G508">
            <v>-5778.44</v>
          </cell>
          <cell r="H508">
            <v>-7223.05</v>
          </cell>
          <cell r="I508">
            <v>-8667.66</v>
          </cell>
          <cell r="J508">
            <v>-10112.27</v>
          </cell>
          <cell r="K508">
            <v>-11556.88</v>
          </cell>
          <cell r="L508">
            <v>-13001.49</v>
          </cell>
          <cell r="M508">
            <v>-14446.1</v>
          </cell>
          <cell r="N508">
            <v>-15890.71</v>
          </cell>
          <cell r="O508">
            <v>-17335.32</v>
          </cell>
        </row>
        <row r="509">
          <cell r="B509">
            <v>7035</v>
          </cell>
          <cell r="C509">
            <v>-204.36</v>
          </cell>
          <cell r="D509">
            <v>-17.03</v>
          </cell>
          <cell r="E509">
            <v>-34.06</v>
          </cell>
          <cell r="F509">
            <v>-51.09</v>
          </cell>
          <cell r="G509">
            <v>-68.12</v>
          </cell>
          <cell r="H509">
            <v>-85.15</v>
          </cell>
          <cell r="I509">
            <v>-102.18</v>
          </cell>
          <cell r="J509">
            <v>-119.21</v>
          </cell>
          <cell r="K509">
            <v>-136.24</v>
          </cell>
          <cell r="L509">
            <v>-153.27000000000001</v>
          </cell>
          <cell r="M509">
            <v>-170.3</v>
          </cell>
          <cell r="N509">
            <v>-187.33</v>
          </cell>
          <cell r="O509">
            <v>-204.36</v>
          </cell>
        </row>
        <row r="510">
          <cell r="B510">
            <v>7045</v>
          </cell>
          <cell r="K510">
            <v>-264</v>
          </cell>
          <cell r="L510">
            <v>-264</v>
          </cell>
          <cell r="M510">
            <v>-264</v>
          </cell>
          <cell r="N510">
            <v>-264</v>
          </cell>
          <cell r="O510">
            <v>-264</v>
          </cell>
        </row>
        <row r="511">
          <cell r="B511">
            <v>7060</v>
          </cell>
          <cell r="C511">
            <v>-11380.56</v>
          </cell>
          <cell r="D511">
            <v>-948.38</v>
          </cell>
          <cell r="E511">
            <v>-1896.76</v>
          </cell>
          <cell r="F511">
            <v>-2845.14</v>
          </cell>
          <cell r="G511">
            <v>-3793.52</v>
          </cell>
          <cell r="H511">
            <v>-4741.8999999999996</v>
          </cell>
          <cell r="I511">
            <v>-5690.28</v>
          </cell>
          <cell r="J511">
            <v>-6638.66</v>
          </cell>
          <cell r="K511">
            <v>-13224.04</v>
          </cell>
          <cell r="L511">
            <v>-14172.42</v>
          </cell>
          <cell r="M511">
            <v>-15120.8</v>
          </cell>
          <cell r="N511">
            <v>-16069.18</v>
          </cell>
          <cell r="O511">
            <v>-17017.560000000001</v>
          </cell>
        </row>
        <row r="512">
          <cell r="B512">
            <v>7065</v>
          </cell>
          <cell r="C512">
            <v>-21954</v>
          </cell>
          <cell r="D512">
            <v>-1829.5</v>
          </cell>
          <cell r="E512">
            <v>-3659</v>
          </cell>
          <cell r="F512">
            <v>-5488.5</v>
          </cell>
          <cell r="G512">
            <v>-7318</v>
          </cell>
          <cell r="H512">
            <v>-9147.5</v>
          </cell>
          <cell r="I512">
            <v>-10977</v>
          </cell>
          <cell r="J512">
            <v>-12806.5</v>
          </cell>
          <cell r="K512">
            <v>-14636</v>
          </cell>
          <cell r="L512">
            <v>-16465.5</v>
          </cell>
          <cell r="M512">
            <v>-18295</v>
          </cell>
          <cell r="N512">
            <v>-20124.5</v>
          </cell>
          <cell r="O512">
            <v>-21954</v>
          </cell>
        </row>
        <row r="513">
          <cell r="B513">
            <v>7070</v>
          </cell>
          <cell r="C513">
            <v>-139625.4</v>
          </cell>
          <cell r="D513">
            <v>-11635.1</v>
          </cell>
          <cell r="E513">
            <v>-23270.2</v>
          </cell>
          <cell r="F513">
            <v>-34905.300000000003</v>
          </cell>
          <cell r="G513">
            <v>-46540.4</v>
          </cell>
          <cell r="H513">
            <v>-58175.5</v>
          </cell>
          <cell r="I513">
            <v>-69810.600000000006</v>
          </cell>
          <cell r="J513">
            <v>-81445.7</v>
          </cell>
          <cell r="K513">
            <v>-82670.8</v>
          </cell>
          <cell r="L513">
            <v>-94331.87</v>
          </cell>
          <cell r="M513">
            <v>-105992.94</v>
          </cell>
          <cell r="N513">
            <v>-117654.01</v>
          </cell>
          <cell r="O513">
            <v>-129315.08</v>
          </cell>
        </row>
        <row r="514">
          <cell r="B514">
            <v>7075</v>
          </cell>
          <cell r="C514">
            <v>-24255.119999999999</v>
          </cell>
          <cell r="D514">
            <v>-2021.26</v>
          </cell>
          <cell r="E514">
            <v>-4042.52</v>
          </cell>
          <cell r="F514">
            <v>-6063.78</v>
          </cell>
          <cell r="G514">
            <v>-8085.04</v>
          </cell>
          <cell r="H514">
            <v>-10106.299999999999</v>
          </cell>
          <cell r="I514">
            <v>-12127.56</v>
          </cell>
          <cell r="J514">
            <v>-14148.82</v>
          </cell>
          <cell r="K514">
            <v>-16170.08</v>
          </cell>
          <cell r="L514">
            <v>-18191.34</v>
          </cell>
          <cell r="M514">
            <v>-20212.599999999999</v>
          </cell>
          <cell r="N514">
            <v>-22233.86</v>
          </cell>
          <cell r="O514">
            <v>-24255.119999999999</v>
          </cell>
        </row>
        <row r="515">
          <cell r="B515">
            <v>7080</v>
          </cell>
          <cell r="C515">
            <v>-539.16</v>
          </cell>
          <cell r="D515">
            <v>-44.93</v>
          </cell>
          <cell r="E515">
            <v>-89.86</v>
          </cell>
          <cell r="F515">
            <v>-134.79</v>
          </cell>
          <cell r="G515">
            <v>-179.72</v>
          </cell>
          <cell r="H515">
            <v>-224.65</v>
          </cell>
          <cell r="I515">
            <v>-269.58</v>
          </cell>
          <cell r="J515">
            <v>-314.51</v>
          </cell>
          <cell r="K515">
            <v>44946.33</v>
          </cell>
          <cell r="L515">
            <v>44901.4</v>
          </cell>
          <cell r="M515">
            <v>44856.47</v>
          </cell>
          <cell r="N515">
            <v>44811.54</v>
          </cell>
          <cell r="O515">
            <v>44766.61</v>
          </cell>
        </row>
        <row r="516">
          <cell r="B516">
            <v>7085</v>
          </cell>
          <cell r="C516">
            <v>703</v>
          </cell>
          <cell r="K516">
            <v>100</v>
          </cell>
          <cell r="L516">
            <v>100</v>
          </cell>
          <cell r="M516">
            <v>100</v>
          </cell>
          <cell r="N516">
            <v>100</v>
          </cell>
          <cell r="O516">
            <v>100</v>
          </cell>
        </row>
        <row r="517">
          <cell r="B517">
            <v>7090</v>
          </cell>
          <cell r="C517">
            <v>-13170.12</v>
          </cell>
          <cell r="D517">
            <v>-1097.51</v>
          </cell>
          <cell r="E517">
            <v>-2195.02</v>
          </cell>
          <cell r="F517">
            <v>-3292.53</v>
          </cell>
          <cell r="G517">
            <v>-4390.04</v>
          </cell>
          <cell r="H517">
            <v>-5487.55</v>
          </cell>
          <cell r="I517">
            <v>-6585.06</v>
          </cell>
          <cell r="J517">
            <v>-7682.57</v>
          </cell>
          <cell r="K517">
            <v>-8753.08</v>
          </cell>
          <cell r="L517">
            <v>-9850.59</v>
          </cell>
          <cell r="M517">
            <v>-10948.1</v>
          </cell>
          <cell r="N517">
            <v>-12045.61</v>
          </cell>
          <cell r="O517">
            <v>-13143.12</v>
          </cell>
        </row>
        <row r="518">
          <cell r="B518">
            <v>7165</v>
          </cell>
          <cell r="C518">
            <v>-48355.1</v>
          </cell>
          <cell r="D518">
            <v>-4046</v>
          </cell>
          <cell r="E518">
            <v>-8092</v>
          </cell>
          <cell r="F518">
            <v>-12138</v>
          </cell>
          <cell r="G518">
            <v>-16187.43</v>
          </cell>
          <cell r="H518">
            <v>-20236.86</v>
          </cell>
          <cell r="I518">
            <v>-24288.93</v>
          </cell>
          <cell r="J518">
            <v>-28341.73</v>
          </cell>
          <cell r="K518">
            <v>-10764.2</v>
          </cell>
          <cell r="L518">
            <v>-11758.67</v>
          </cell>
          <cell r="M518">
            <v>-12761.93</v>
          </cell>
          <cell r="N518">
            <v>-13765.19</v>
          </cell>
          <cell r="O518">
            <v>-14768.45</v>
          </cell>
        </row>
        <row r="519">
          <cell r="B519">
            <v>7175</v>
          </cell>
          <cell r="C519">
            <v>-13.08</v>
          </cell>
          <cell r="D519">
            <v>-1.0900000000000001</v>
          </cell>
          <cell r="E519">
            <v>-2.1800000000000002</v>
          </cell>
          <cell r="F519">
            <v>-3.27</v>
          </cell>
          <cell r="G519">
            <v>-4.3600000000000003</v>
          </cell>
          <cell r="H519">
            <v>-5.45</v>
          </cell>
          <cell r="I519">
            <v>-6.54</v>
          </cell>
          <cell r="J519">
            <v>-10.27</v>
          </cell>
          <cell r="K519">
            <v>-14</v>
          </cell>
          <cell r="L519">
            <v>-17.73</v>
          </cell>
          <cell r="M519">
            <v>-21.46</v>
          </cell>
          <cell r="N519">
            <v>-25.19</v>
          </cell>
          <cell r="O519">
            <v>-28.92</v>
          </cell>
        </row>
        <row r="520">
          <cell r="B520">
            <v>7180</v>
          </cell>
          <cell r="C520">
            <v>-61.32</v>
          </cell>
          <cell r="D520">
            <v>-5.1100000000000003</v>
          </cell>
          <cell r="E520">
            <v>-10.220000000000001</v>
          </cell>
          <cell r="F520">
            <v>-15.33</v>
          </cell>
          <cell r="G520">
            <v>-20.440000000000001</v>
          </cell>
          <cell r="H520">
            <v>-25.55</v>
          </cell>
          <cell r="I520">
            <v>-30.66</v>
          </cell>
          <cell r="J520">
            <v>-35.770000000000003</v>
          </cell>
          <cell r="K520">
            <v>-40.880000000000003</v>
          </cell>
          <cell r="L520">
            <v>-45.99</v>
          </cell>
          <cell r="M520">
            <v>-51.1</v>
          </cell>
          <cell r="N520">
            <v>-56.21</v>
          </cell>
          <cell r="O520">
            <v>-61.32</v>
          </cell>
        </row>
        <row r="521">
          <cell r="B521">
            <v>7185</v>
          </cell>
          <cell r="C521">
            <v>-217.2</v>
          </cell>
          <cell r="D521">
            <v>-18.3</v>
          </cell>
          <cell r="E521">
            <v>-36.6</v>
          </cell>
          <cell r="F521">
            <v>-54.9</v>
          </cell>
          <cell r="G521">
            <v>-73.2</v>
          </cell>
          <cell r="H521">
            <v>-91.5</v>
          </cell>
          <cell r="I521">
            <v>-109.8</v>
          </cell>
          <cell r="J521">
            <v>-128.1</v>
          </cell>
          <cell r="K521">
            <v>-146.4</v>
          </cell>
          <cell r="L521">
            <v>-175.91</v>
          </cell>
          <cell r="M521">
            <v>-205.55</v>
          </cell>
          <cell r="N521">
            <v>-235.19</v>
          </cell>
          <cell r="O521">
            <v>-264.83</v>
          </cell>
        </row>
        <row r="522">
          <cell r="B522">
            <v>7225</v>
          </cell>
          <cell r="C522">
            <v>-67229.16</v>
          </cell>
          <cell r="D522">
            <v>-5602.43</v>
          </cell>
          <cell r="E522">
            <v>-11204.86</v>
          </cell>
          <cell r="F522">
            <v>-16807.29</v>
          </cell>
          <cell r="G522">
            <v>-22409.72</v>
          </cell>
          <cell r="H522">
            <v>-28012.15</v>
          </cell>
          <cell r="I522">
            <v>-33614.58</v>
          </cell>
          <cell r="J522">
            <v>-39217.01</v>
          </cell>
          <cell r="K522">
            <v>-700.44</v>
          </cell>
          <cell r="L522">
            <v>-6302.87</v>
          </cell>
          <cell r="M522">
            <v>-11905.3</v>
          </cell>
          <cell r="N522">
            <v>-17507.73</v>
          </cell>
          <cell r="O522">
            <v>-23110.16</v>
          </cell>
        </row>
        <row r="523">
          <cell r="B523">
            <v>7230</v>
          </cell>
          <cell r="C523">
            <v>-103399.44</v>
          </cell>
          <cell r="D523">
            <v>-8616.6200000000008</v>
          </cell>
          <cell r="E523">
            <v>-17233.240000000002</v>
          </cell>
          <cell r="F523">
            <v>-25849.86</v>
          </cell>
          <cell r="G523">
            <v>-34466.480000000003</v>
          </cell>
          <cell r="H523">
            <v>-43083.1</v>
          </cell>
          <cell r="I523">
            <v>-51699.72</v>
          </cell>
          <cell r="J523">
            <v>-60316.34</v>
          </cell>
          <cell r="K523">
            <v>-68932.960000000006</v>
          </cell>
          <cell r="L523">
            <v>-77549.58</v>
          </cell>
          <cell r="M523">
            <v>-86166.2</v>
          </cell>
          <cell r="N523">
            <v>-94782.82</v>
          </cell>
          <cell r="O523">
            <v>-103399.44</v>
          </cell>
        </row>
        <row r="524">
          <cell r="B524">
            <v>7275</v>
          </cell>
          <cell r="C524">
            <v>-3011.88</v>
          </cell>
          <cell r="D524">
            <v>-250.99</v>
          </cell>
          <cell r="E524">
            <v>-501.98</v>
          </cell>
          <cell r="F524">
            <v>-752.97</v>
          </cell>
          <cell r="G524">
            <v>-1003.96</v>
          </cell>
          <cell r="H524">
            <v>-1254.95</v>
          </cell>
          <cell r="I524">
            <v>-1505.94</v>
          </cell>
          <cell r="J524">
            <v>-1761.1</v>
          </cell>
          <cell r="K524">
            <v>7005.74</v>
          </cell>
          <cell r="L524">
            <v>6750.58</v>
          </cell>
          <cell r="M524">
            <v>6495.42</v>
          </cell>
          <cell r="N524">
            <v>6240.26</v>
          </cell>
          <cell r="O524">
            <v>5985.1</v>
          </cell>
        </row>
        <row r="525">
          <cell r="B525">
            <v>7280</v>
          </cell>
          <cell r="C525">
            <v>-128040.84</v>
          </cell>
          <cell r="D525">
            <v>-10670.07</v>
          </cell>
          <cell r="E525">
            <v>-21340.14</v>
          </cell>
          <cell r="F525">
            <v>-32010.21</v>
          </cell>
          <cell r="G525">
            <v>-42680.28</v>
          </cell>
          <cell r="H525">
            <v>-53350.35</v>
          </cell>
          <cell r="I525">
            <v>-64020.42</v>
          </cell>
          <cell r="J525">
            <v>-74691.41</v>
          </cell>
          <cell r="K525">
            <v>-278685.73</v>
          </cell>
          <cell r="L525">
            <v>-289361.84999999998</v>
          </cell>
          <cell r="M525">
            <v>-300037.96999999997</v>
          </cell>
          <cell r="N525">
            <v>-310714.09000000003</v>
          </cell>
          <cell r="O525">
            <v>-321390.21000000002</v>
          </cell>
        </row>
        <row r="526">
          <cell r="B526">
            <v>7283</v>
          </cell>
          <cell r="C526">
            <v>-5981.98</v>
          </cell>
          <cell r="D526">
            <v>-495.42</v>
          </cell>
          <cell r="E526">
            <v>-990.84</v>
          </cell>
          <cell r="F526">
            <v>-1486.26</v>
          </cell>
          <cell r="G526">
            <v>-1981.68</v>
          </cell>
          <cell r="H526">
            <v>-2477.1</v>
          </cell>
          <cell r="I526">
            <v>-2972.52</v>
          </cell>
          <cell r="J526">
            <v>-3467.94</v>
          </cell>
          <cell r="K526">
            <v>-3963.36</v>
          </cell>
          <cell r="L526">
            <v>-4458.78</v>
          </cell>
          <cell r="M526">
            <v>-4954.2</v>
          </cell>
          <cell r="N526">
            <v>-5449.62</v>
          </cell>
          <cell r="O526">
            <v>-5945.04</v>
          </cell>
        </row>
        <row r="527">
          <cell r="B527">
            <v>7290</v>
          </cell>
          <cell r="C527">
            <v>-3182.28</v>
          </cell>
          <cell r="D527">
            <v>-265.19</v>
          </cell>
          <cell r="E527">
            <v>-530.38</v>
          </cell>
          <cell r="F527">
            <v>-795.57</v>
          </cell>
          <cell r="G527">
            <v>-1060.76</v>
          </cell>
          <cell r="H527">
            <v>-1325.95</v>
          </cell>
          <cell r="I527">
            <v>-1591.14</v>
          </cell>
          <cell r="J527">
            <v>-1866.42</v>
          </cell>
          <cell r="K527">
            <v>-2141.6999999999998</v>
          </cell>
          <cell r="L527">
            <v>-2416.98</v>
          </cell>
          <cell r="M527">
            <v>-2692.26</v>
          </cell>
          <cell r="N527">
            <v>-2967.54</v>
          </cell>
          <cell r="O527">
            <v>-3242.82</v>
          </cell>
        </row>
        <row r="528">
          <cell r="B528">
            <v>7330</v>
          </cell>
          <cell r="C528">
            <v>75483</v>
          </cell>
          <cell r="K528">
            <v>75483</v>
          </cell>
          <cell r="L528">
            <v>75483</v>
          </cell>
          <cell r="M528">
            <v>75483</v>
          </cell>
          <cell r="N528">
            <v>75483</v>
          </cell>
          <cell r="O528">
            <v>75483</v>
          </cell>
        </row>
        <row r="529">
          <cell r="B529">
            <v>7350</v>
          </cell>
          <cell r="C529">
            <v>10617</v>
          </cell>
          <cell r="K529">
            <v>15148</v>
          </cell>
          <cell r="L529">
            <v>15148</v>
          </cell>
          <cell r="M529">
            <v>15148</v>
          </cell>
          <cell r="N529">
            <v>15148</v>
          </cell>
          <cell r="O529">
            <v>15148</v>
          </cell>
        </row>
        <row r="530">
          <cell r="B530">
            <v>7430</v>
          </cell>
          <cell r="C530">
            <v>-2941.68</v>
          </cell>
          <cell r="D530">
            <v>-245.14</v>
          </cell>
          <cell r="E530">
            <v>-490.28</v>
          </cell>
          <cell r="F530">
            <v>-735.42</v>
          </cell>
          <cell r="G530">
            <v>-980.56</v>
          </cell>
          <cell r="H530">
            <v>-1225.7</v>
          </cell>
          <cell r="I530">
            <v>-1470.84</v>
          </cell>
          <cell r="J530">
            <v>-1715.98</v>
          </cell>
          <cell r="K530">
            <v>-1999.12</v>
          </cell>
          <cell r="L530">
            <v>-2244.2600000000002</v>
          </cell>
          <cell r="M530">
            <v>-2489.4</v>
          </cell>
          <cell r="N530">
            <v>-2734.54</v>
          </cell>
          <cell r="O530">
            <v>-2979.68</v>
          </cell>
        </row>
        <row r="531">
          <cell r="B531">
            <v>7440</v>
          </cell>
          <cell r="C531">
            <v>-612.6</v>
          </cell>
          <cell r="D531">
            <v>-64.09</v>
          </cell>
          <cell r="E531">
            <v>-128.18</v>
          </cell>
          <cell r="F531">
            <v>-192.27</v>
          </cell>
          <cell r="G531">
            <v>-256.36</v>
          </cell>
          <cell r="H531">
            <v>-320.45</v>
          </cell>
          <cell r="I531">
            <v>-384.54</v>
          </cell>
          <cell r="J531">
            <v>-448.63</v>
          </cell>
          <cell r="K531">
            <v>-496.72</v>
          </cell>
          <cell r="L531">
            <v>-560.80999999999995</v>
          </cell>
          <cell r="M531">
            <v>-624.9</v>
          </cell>
          <cell r="N531">
            <v>-688.99</v>
          </cell>
          <cell r="O531">
            <v>-753.08</v>
          </cell>
        </row>
        <row r="532">
          <cell r="B532">
            <v>7445</v>
          </cell>
          <cell r="C532">
            <v>-266.76</v>
          </cell>
          <cell r="D532">
            <v>-22.23</v>
          </cell>
          <cell r="E532">
            <v>-44.46</v>
          </cell>
          <cell r="F532">
            <v>-66.69</v>
          </cell>
          <cell r="G532">
            <v>-88.92</v>
          </cell>
          <cell r="H532">
            <v>-111.15</v>
          </cell>
          <cell r="I532">
            <v>-133.38</v>
          </cell>
          <cell r="J532">
            <v>-155.61000000000001</v>
          </cell>
          <cell r="K532">
            <v>6824.51</v>
          </cell>
          <cell r="L532">
            <v>6802.28</v>
          </cell>
          <cell r="M532">
            <v>6780.05</v>
          </cell>
          <cell r="N532">
            <v>6757.82</v>
          </cell>
          <cell r="O532">
            <v>6735.59</v>
          </cell>
        </row>
        <row r="533">
          <cell r="B533">
            <v>7470</v>
          </cell>
          <cell r="C533">
            <v>-7266</v>
          </cell>
          <cell r="D533">
            <v>-605.5</v>
          </cell>
          <cell r="E533">
            <v>-1211</v>
          </cell>
          <cell r="F533">
            <v>-1816.5</v>
          </cell>
          <cell r="G533">
            <v>-2422</v>
          </cell>
          <cell r="H533">
            <v>-3027.5</v>
          </cell>
          <cell r="I533">
            <v>-3633</v>
          </cell>
          <cell r="J533">
            <v>-4238.5</v>
          </cell>
          <cell r="K533">
            <v>-4844</v>
          </cell>
          <cell r="L533">
            <v>-5449.5</v>
          </cell>
          <cell r="M533">
            <v>-6055</v>
          </cell>
          <cell r="N533">
            <v>-6660.5</v>
          </cell>
          <cell r="O533">
            <v>-7266</v>
          </cell>
        </row>
        <row r="534">
          <cell r="B534">
            <v>7485</v>
          </cell>
          <cell r="K534">
            <v>-12701.67</v>
          </cell>
          <cell r="L534">
            <v>-15552.16</v>
          </cell>
          <cell r="M534">
            <v>-18402.650000000001</v>
          </cell>
          <cell r="N534">
            <v>-21253.14</v>
          </cell>
          <cell r="O534">
            <v>-24103.63</v>
          </cell>
        </row>
        <row r="535">
          <cell r="B535">
            <v>7510</v>
          </cell>
          <cell r="C535">
            <v>102863.73</v>
          </cell>
          <cell r="D535">
            <v>9334.6999999999989</v>
          </cell>
          <cell r="E535">
            <v>18954.02</v>
          </cell>
          <cell r="F535">
            <v>28055.98</v>
          </cell>
          <cell r="G535">
            <v>37786.409999999996</v>
          </cell>
          <cell r="H535">
            <v>46236.89</v>
          </cell>
          <cell r="I535">
            <v>55088.23</v>
          </cell>
          <cell r="J535">
            <v>64341.599999999991</v>
          </cell>
          <cell r="K535">
            <v>72993.740000000005</v>
          </cell>
          <cell r="L535">
            <v>81738.5</v>
          </cell>
          <cell r="M535">
            <v>90492.56</v>
          </cell>
          <cell r="N535">
            <v>98822.5</v>
          </cell>
          <cell r="O535">
            <v>107932.81999999999</v>
          </cell>
        </row>
        <row r="536">
          <cell r="B536">
            <v>7515</v>
          </cell>
          <cell r="C536">
            <v>4.33</v>
          </cell>
          <cell r="D536">
            <v>1930.6</v>
          </cell>
          <cell r="E536">
            <v>2229.91</v>
          </cell>
          <cell r="F536">
            <v>2338.25</v>
          </cell>
          <cell r="G536">
            <v>2355.91</v>
          </cell>
          <cell r="H536">
            <v>2369.92</v>
          </cell>
          <cell r="I536">
            <v>2388.0099999999998</v>
          </cell>
          <cell r="J536">
            <v>2415.2600000000002</v>
          </cell>
          <cell r="K536">
            <v>2430.69</v>
          </cell>
          <cell r="L536">
            <v>2437.6200000000003</v>
          </cell>
          <cell r="M536">
            <v>2457.59</v>
          </cell>
          <cell r="N536">
            <v>2471.96</v>
          </cell>
          <cell r="O536">
            <v>2482.37</v>
          </cell>
        </row>
        <row r="537">
          <cell r="B537">
            <v>7520</v>
          </cell>
          <cell r="C537">
            <v>11561.98</v>
          </cell>
          <cell r="D537">
            <v>3744.02</v>
          </cell>
          <cell r="E537">
            <v>5345.52</v>
          </cell>
          <cell r="F537">
            <v>6264.8700000000008</v>
          </cell>
          <cell r="G537">
            <v>6525.7999999999993</v>
          </cell>
          <cell r="H537">
            <v>6685.3600000000006</v>
          </cell>
          <cell r="I537">
            <v>6861.84</v>
          </cell>
          <cell r="J537">
            <v>5099.53</v>
          </cell>
          <cell r="K537">
            <v>5249.51</v>
          </cell>
          <cell r="L537">
            <v>5345.5599999999995</v>
          </cell>
          <cell r="M537">
            <v>5483.66</v>
          </cell>
          <cell r="N537">
            <v>5586.08</v>
          </cell>
          <cell r="O537">
            <v>4275.4800000000005</v>
          </cell>
        </row>
        <row r="538">
          <cell r="B538">
            <v>7535</v>
          </cell>
          <cell r="C538">
            <v>305.14</v>
          </cell>
          <cell r="E538">
            <v>0.55000000000000004</v>
          </cell>
          <cell r="F538">
            <v>0.55000000000000004</v>
          </cell>
          <cell r="G538">
            <v>47.4</v>
          </cell>
          <cell r="H538">
            <v>309.91999999999996</v>
          </cell>
          <cell r="I538">
            <v>756.49999999999989</v>
          </cell>
          <cell r="J538">
            <v>756.49999999999989</v>
          </cell>
          <cell r="K538">
            <v>802.67</v>
          </cell>
          <cell r="L538">
            <v>802.67</v>
          </cell>
          <cell r="M538">
            <v>802.67</v>
          </cell>
          <cell r="N538">
            <v>810.93000000000006</v>
          </cell>
          <cell r="O538">
            <v>877.05</v>
          </cell>
        </row>
        <row r="539">
          <cell r="B539">
            <v>7540</v>
          </cell>
          <cell r="C539">
            <v>358077.25</v>
          </cell>
          <cell r="D539">
            <v>177335.36</v>
          </cell>
          <cell r="E539">
            <v>177335.36</v>
          </cell>
          <cell r="F539">
            <v>177335.36</v>
          </cell>
          <cell r="G539">
            <v>177335.36</v>
          </cell>
          <cell r="H539">
            <v>177335.36</v>
          </cell>
          <cell r="I539">
            <v>177335.36</v>
          </cell>
          <cell r="J539">
            <v>359531.14</v>
          </cell>
          <cell r="K539">
            <v>359531.14</v>
          </cell>
          <cell r="L539">
            <v>359531.14</v>
          </cell>
          <cell r="M539">
            <v>359531.14</v>
          </cell>
          <cell r="N539">
            <v>359531.14</v>
          </cell>
          <cell r="O539">
            <v>377415.07</v>
          </cell>
        </row>
        <row r="540">
          <cell r="B540">
            <v>7545</v>
          </cell>
          <cell r="C540">
            <v>377150.11</v>
          </cell>
          <cell r="F540">
            <v>23.35</v>
          </cell>
          <cell r="G540">
            <v>23.35</v>
          </cell>
          <cell r="H540">
            <v>23.35</v>
          </cell>
          <cell r="I540">
            <v>23.35</v>
          </cell>
          <cell r="J540">
            <v>23.35</v>
          </cell>
          <cell r="K540">
            <v>23.35</v>
          </cell>
          <cell r="L540">
            <v>23.35</v>
          </cell>
          <cell r="M540">
            <v>23.35</v>
          </cell>
          <cell r="N540">
            <v>381883.72</v>
          </cell>
          <cell r="O540">
            <v>381883.72</v>
          </cell>
        </row>
        <row r="541">
          <cell r="B541">
            <v>7550</v>
          </cell>
          <cell r="C541">
            <v>-22.97</v>
          </cell>
          <cell r="D541">
            <v>-113025.14</v>
          </cell>
          <cell r="E541">
            <v>-51814.369999999995</v>
          </cell>
          <cell r="F541">
            <v>12465.4</v>
          </cell>
          <cell r="G541">
            <v>76724.679999999993</v>
          </cell>
          <cell r="H541">
            <v>140867.08999999997</v>
          </cell>
          <cell r="I541">
            <v>205172.22</v>
          </cell>
          <cell r="J541">
            <v>84628.159999999989</v>
          </cell>
          <cell r="K541">
            <v>148887.04999999999</v>
          </cell>
          <cell r="L541">
            <v>213185.81</v>
          </cell>
          <cell r="M541">
            <v>277485.40999999997</v>
          </cell>
          <cell r="N541">
            <v>-87442.2</v>
          </cell>
          <cell r="O541">
            <v>-1.5499999999999998</v>
          </cell>
        </row>
        <row r="542">
          <cell r="B542">
            <v>7555</v>
          </cell>
          <cell r="C542">
            <v>53400.72</v>
          </cell>
          <cell r="E542">
            <v>3093.6099999999997</v>
          </cell>
          <cell r="F542">
            <v>3093.6099999999997</v>
          </cell>
          <cell r="G542">
            <v>3093.6099999999997</v>
          </cell>
          <cell r="H542">
            <v>3093.6099999999997</v>
          </cell>
          <cell r="I542">
            <v>3093.6099999999997</v>
          </cell>
          <cell r="J542">
            <v>5746.91</v>
          </cell>
          <cell r="K542">
            <v>5746.91</v>
          </cell>
          <cell r="L542">
            <v>5746.91</v>
          </cell>
          <cell r="M542">
            <v>5746.91</v>
          </cell>
          <cell r="N542">
            <v>53104.32</v>
          </cell>
          <cell r="O542">
            <v>53359.369999999995</v>
          </cell>
        </row>
        <row r="543">
          <cell r="B543">
            <v>7595</v>
          </cell>
          <cell r="C543">
            <v>238948.44</v>
          </cell>
          <cell r="O543">
            <v>454631.55</v>
          </cell>
        </row>
        <row r="544">
          <cell r="B544">
            <v>7600</v>
          </cell>
          <cell r="C544">
            <v>36242.340000000004</v>
          </cell>
          <cell r="O544">
            <v>51068.19</v>
          </cell>
        </row>
        <row r="545">
          <cell r="B545">
            <v>7610</v>
          </cell>
          <cell r="C545">
            <v>16046.06</v>
          </cell>
          <cell r="O545">
            <v>-153.27000000000001</v>
          </cell>
        </row>
        <row r="546">
          <cell r="B546">
            <v>7660</v>
          </cell>
          <cell r="C546">
            <v>5067.3999999999996</v>
          </cell>
          <cell r="J546">
            <v>59354.8</v>
          </cell>
          <cell r="K546">
            <v>59354.8</v>
          </cell>
          <cell r="L546">
            <v>59354.8</v>
          </cell>
          <cell r="M546">
            <v>59354.8</v>
          </cell>
          <cell r="N546">
            <v>59354.8</v>
          </cell>
          <cell r="O546">
            <v>59354.8</v>
          </cell>
        </row>
        <row r="547">
          <cell r="B547">
            <v>7710</v>
          </cell>
          <cell r="C547">
            <v>744006.69000000006</v>
          </cell>
          <cell r="F547">
            <v>187414.44</v>
          </cell>
          <cell r="G547">
            <v>187414.44</v>
          </cell>
          <cell r="H547">
            <v>187414.44</v>
          </cell>
          <cell r="I547">
            <v>373980.68</v>
          </cell>
          <cell r="J547">
            <v>373980.68</v>
          </cell>
          <cell r="K547">
            <v>373980.68</v>
          </cell>
          <cell r="L547">
            <v>536694.35000000009</v>
          </cell>
          <cell r="M547">
            <v>536694.35000000009</v>
          </cell>
          <cell r="N547">
            <v>536694.35000000009</v>
          </cell>
          <cell r="O547">
            <v>723684.42999999993</v>
          </cell>
        </row>
        <row r="548">
          <cell r="B548">
            <v>7735</v>
          </cell>
          <cell r="C548">
            <v>5005.7100000000009</v>
          </cell>
          <cell r="D548">
            <v>88.24</v>
          </cell>
          <cell r="E548">
            <v>657.26</v>
          </cell>
          <cell r="F548">
            <v>1062.72</v>
          </cell>
          <cell r="G548">
            <v>1556.93</v>
          </cell>
          <cell r="H548">
            <v>2197.54</v>
          </cell>
          <cell r="I548">
            <v>2577.6099999999997</v>
          </cell>
          <cell r="J548">
            <v>2910.3900000000003</v>
          </cell>
          <cell r="K548">
            <v>3299.8600000000006</v>
          </cell>
          <cell r="L548">
            <v>3688.47</v>
          </cell>
          <cell r="M548">
            <v>4163.01</v>
          </cell>
          <cell r="N548">
            <v>4528.04</v>
          </cell>
          <cell r="O548">
            <v>5474.4100000000008</v>
          </cell>
        </row>
        <row r="549">
          <cell r="B549">
            <v>7750</v>
          </cell>
          <cell r="C549">
            <v>-63940.12</v>
          </cell>
          <cell r="D549">
            <v>-10443.06</v>
          </cell>
          <cell r="E549">
            <v>-26131.29</v>
          </cell>
          <cell r="F549">
            <v>-42997.45</v>
          </cell>
          <cell r="G549">
            <v>-59895.86</v>
          </cell>
          <cell r="H549">
            <v>-76851.37</v>
          </cell>
          <cell r="I549">
            <v>-95182</v>
          </cell>
          <cell r="J549">
            <v>-114315.56</v>
          </cell>
          <cell r="K549">
            <v>-96422.75</v>
          </cell>
          <cell r="L549">
            <v>-116054.85</v>
          </cell>
          <cell r="M549">
            <v>-136326.01</v>
          </cell>
          <cell r="N549">
            <v>-156440.98000000001</v>
          </cell>
          <cell r="O549">
            <v>-157759.46000000002</v>
          </cell>
        </row>
        <row r="550">
          <cell r="B550">
            <v>7765</v>
          </cell>
          <cell r="C550">
            <v>-9611.08</v>
          </cell>
          <cell r="G550">
            <v>-1490.41</v>
          </cell>
          <cell r="H550">
            <v>-1490.41</v>
          </cell>
          <cell r="I550">
            <v>-1490.41</v>
          </cell>
          <cell r="J550">
            <v>-1490.41</v>
          </cell>
          <cell r="K550">
            <v>-1490.41</v>
          </cell>
          <cell r="L550">
            <v>-1490.41</v>
          </cell>
          <cell r="M550">
            <v>-1490.41</v>
          </cell>
          <cell r="N550">
            <v>-1490.41</v>
          </cell>
          <cell r="O550">
            <v>-1490.41</v>
          </cell>
        </row>
        <row r="552">
          <cell r="B552" t="str">
            <v>TOTAL</v>
          </cell>
          <cell r="C552">
            <v>-551971.03999999899</v>
          </cell>
          <cell r="D552">
            <v>-76317.529999999548</v>
          </cell>
          <cell r="E552">
            <v>-181708.47999999972</v>
          </cell>
          <cell r="F552">
            <v>-118070.90000000109</v>
          </cell>
          <cell r="G552">
            <v>-286088.3399999988</v>
          </cell>
          <cell r="H552">
            <v>-555569.80999999796</v>
          </cell>
          <cell r="I552">
            <v>-557310.56000000041</v>
          </cell>
          <cell r="J552">
            <v>-761244.19000000076</v>
          </cell>
          <cell r="K552">
            <v>-494973.75000000093</v>
          </cell>
          <cell r="L552">
            <v>-550063.2299999994</v>
          </cell>
          <cell r="M552">
            <v>-788006.85999999673</v>
          </cell>
          <cell r="N552">
            <v>-975903.30999999994</v>
          </cell>
          <cell r="O552">
            <v>-334494.11000000109</v>
          </cell>
        </row>
      </sheetData>
      <sheetData sheetId="131">
        <row r="4">
          <cell r="B4" t="str">
            <v>Object Code</v>
          </cell>
          <cell r="D4">
            <v>42005</v>
          </cell>
          <cell r="E4">
            <v>42036</v>
          </cell>
          <cell r="F4">
            <v>42064</v>
          </cell>
          <cell r="G4">
            <v>42095</v>
          </cell>
          <cell r="H4">
            <v>42125</v>
          </cell>
          <cell r="I4">
            <v>42156</v>
          </cell>
          <cell r="J4">
            <v>42186</v>
          </cell>
          <cell r="K4">
            <v>42217</v>
          </cell>
          <cell r="L4">
            <v>42248</v>
          </cell>
          <cell r="M4">
            <v>42278</v>
          </cell>
          <cell r="N4">
            <v>42309</v>
          </cell>
          <cell r="O4">
            <v>42339</v>
          </cell>
          <cell r="P4" t="str">
            <v>TOTAL</v>
          </cell>
        </row>
        <row r="5">
          <cell r="B5">
            <v>5025</v>
          </cell>
          <cell r="D5">
            <v>-237448.22</v>
          </cell>
          <cell r="E5">
            <v>-217210.44999999998</v>
          </cell>
          <cell r="F5">
            <v>-220107.89999999997</v>
          </cell>
          <cell r="G5">
            <v>-303505.84000000008</v>
          </cell>
          <cell r="H5">
            <v>-296555.95000000007</v>
          </cell>
          <cell r="I5">
            <v>-377452.34999999986</v>
          </cell>
          <cell r="J5">
            <v>-352918.76</v>
          </cell>
          <cell r="K5">
            <v>-300236.96999999997</v>
          </cell>
          <cell r="L5">
            <v>-256672.75</v>
          </cell>
          <cell r="M5">
            <v>-275733.12000000011</v>
          </cell>
          <cell r="N5">
            <v>-329464.64999999991</v>
          </cell>
          <cell r="O5">
            <v>-320475.49000000022</v>
          </cell>
          <cell r="P5">
            <v>-3487782.45</v>
          </cell>
        </row>
        <row r="6">
          <cell r="B6">
            <v>5030</v>
          </cell>
          <cell r="D6">
            <v>15759</v>
          </cell>
          <cell r="E6">
            <v>8356</v>
          </cell>
          <cell r="F6">
            <v>-38530</v>
          </cell>
          <cell r="G6">
            <v>-24874</v>
          </cell>
          <cell r="H6">
            <v>-51254</v>
          </cell>
          <cell r="I6">
            <v>34839</v>
          </cell>
          <cell r="J6">
            <v>-11282</v>
          </cell>
          <cell r="K6">
            <v>31842</v>
          </cell>
          <cell r="L6">
            <v>10103</v>
          </cell>
          <cell r="M6">
            <v>-45803</v>
          </cell>
          <cell r="N6">
            <v>-15171</v>
          </cell>
          <cell r="O6">
            <v>54277.759999999995</v>
          </cell>
          <cell r="P6">
            <v>-31737.240000000005</v>
          </cell>
        </row>
        <row r="7">
          <cell r="B7">
            <v>5035</v>
          </cell>
          <cell r="D7">
            <v>-41110.36</v>
          </cell>
          <cell r="E7">
            <v>-36390.42</v>
          </cell>
          <cell r="F7">
            <v>-37049.759999999995</v>
          </cell>
          <cell r="G7">
            <v>-40303.590000000011</v>
          </cell>
          <cell r="H7">
            <v>-44318.350000000006</v>
          </cell>
          <cell r="I7">
            <v>-51060.209999999992</v>
          </cell>
          <cell r="J7">
            <v>-64378.69</v>
          </cell>
          <cell r="K7">
            <v>-73565.549999999988</v>
          </cell>
          <cell r="L7">
            <v>-78686.5</v>
          </cell>
          <cell r="M7">
            <v>-78885.630000000063</v>
          </cell>
          <cell r="N7">
            <v>-57023.849999999977</v>
          </cell>
          <cell r="O7">
            <v>-84855.279999999912</v>
          </cell>
          <cell r="P7">
            <v>-687628.19</v>
          </cell>
        </row>
        <row r="8">
          <cell r="B8">
            <v>5050</v>
          </cell>
          <cell r="D8">
            <v>-20745.669999999998</v>
          </cell>
          <cell r="E8">
            <v>-28791.590000000004</v>
          </cell>
          <cell r="F8">
            <v>-22862.15</v>
          </cell>
          <cell r="G8">
            <v>-24500.679999999993</v>
          </cell>
          <cell r="H8">
            <v>-23433.160000000003</v>
          </cell>
          <cell r="I8">
            <v>-24945.690000000002</v>
          </cell>
          <cell r="J8">
            <v>-16569.799999999988</v>
          </cell>
          <cell r="K8">
            <v>-78.430000000022119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-161927.17000000001</v>
          </cell>
        </row>
        <row r="9">
          <cell r="B9">
            <v>5065</v>
          </cell>
          <cell r="D9">
            <v>-1117.27</v>
          </cell>
          <cell r="E9">
            <v>-936.2800000000002</v>
          </cell>
          <cell r="F9">
            <v>-1036.5899999999997</v>
          </cell>
          <cell r="G9">
            <v>-1003.1600000000003</v>
          </cell>
          <cell r="H9">
            <v>-1036.5900000000001</v>
          </cell>
          <cell r="I9">
            <v>-1003.1499999999996</v>
          </cell>
          <cell r="J9">
            <v>-1036.6000000000004</v>
          </cell>
          <cell r="K9">
            <v>-1036.5899999999992</v>
          </cell>
          <cell r="L9">
            <v>-1003.1499999999996</v>
          </cell>
          <cell r="M9">
            <v>-1036.5900000000001</v>
          </cell>
          <cell r="N9">
            <v>-1003.1599999999999</v>
          </cell>
          <cell r="O9">
            <v>-1036.5900000000001</v>
          </cell>
          <cell r="P9">
            <v>-12285.72</v>
          </cell>
        </row>
        <row r="10">
          <cell r="B10">
            <v>5100</v>
          </cell>
          <cell r="D10">
            <v>-16009.05</v>
          </cell>
          <cell r="E10">
            <v>-16024.39</v>
          </cell>
          <cell r="F10">
            <v>-16020.8</v>
          </cell>
          <cell r="G10">
            <v>-16022.800000000003</v>
          </cell>
          <cell r="H10">
            <v>-16020.799999999996</v>
          </cell>
          <cell r="I10">
            <v>-16018.839999999997</v>
          </cell>
          <cell r="J10">
            <v>-16005.150000000009</v>
          </cell>
          <cell r="K10">
            <v>0</v>
          </cell>
          <cell r="L10">
            <v>-26189.479999999996</v>
          </cell>
          <cell r="M10">
            <v>-13242.239999999991</v>
          </cell>
          <cell r="N10">
            <v>-13299.5</v>
          </cell>
          <cell r="O10">
            <v>-3288.1700000000128</v>
          </cell>
          <cell r="P10">
            <v>-168141.22</v>
          </cell>
        </row>
        <row r="11">
          <cell r="B11">
            <v>5105</v>
          </cell>
          <cell r="D11">
            <v>-1856</v>
          </cell>
          <cell r="E11">
            <v>-5400</v>
          </cell>
          <cell r="F11">
            <v>-28653</v>
          </cell>
          <cell r="G11">
            <v>8676</v>
          </cell>
          <cell r="H11">
            <v>-28085</v>
          </cell>
          <cell r="I11">
            <v>45817</v>
          </cell>
          <cell r="J11">
            <v>-7154</v>
          </cell>
          <cell r="K11">
            <v>17224</v>
          </cell>
          <cell r="L11">
            <v>-33611</v>
          </cell>
          <cell r="M11">
            <v>-28311</v>
          </cell>
          <cell r="N11">
            <v>4126</v>
          </cell>
          <cell r="O11">
            <v>25156</v>
          </cell>
          <cell r="P11">
            <v>-32071</v>
          </cell>
        </row>
        <row r="12">
          <cell r="B12">
            <v>5110</v>
          </cell>
          <cell r="D12">
            <v>-1923.55</v>
          </cell>
          <cell r="E12">
            <v>-1923.55</v>
          </cell>
          <cell r="F12">
            <v>-1923.5499999999997</v>
          </cell>
          <cell r="G12">
            <v>-1923.5500000000002</v>
          </cell>
          <cell r="H12">
            <v>-1923.5500000000002</v>
          </cell>
          <cell r="I12">
            <v>-1923.5499999999993</v>
          </cell>
          <cell r="J12">
            <v>-1923.5500000000011</v>
          </cell>
          <cell r="K12">
            <v>0</v>
          </cell>
          <cell r="L12">
            <v>-27473.940000000002</v>
          </cell>
          <cell r="M12">
            <v>-13736.970000000001</v>
          </cell>
          <cell r="N12">
            <v>-13837.859999999993</v>
          </cell>
          <cell r="O12">
            <v>-13837.86</v>
          </cell>
          <cell r="P12">
            <v>-82351.48</v>
          </cell>
        </row>
        <row r="13">
          <cell r="B13">
            <v>5125</v>
          </cell>
          <cell r="D13">
            <v>-12068.3</v>
          </cell>
          <cell r="E13">
            <v>-12068.3</v>
          </cell>
          <cell r="F13">
            <v>-12068.300000000003</v>
          </cell>
          <cell r="G13">
            <v>-12068.299999999996</v>
          </cell>
          <cell r="H13">
            <v>-12068.300000000003</v>
          </cell>
          <cell r="I13">
            <v>-12068.300000000003</v>
          </cell>
          <cell r="J13">
            <v>-12068.300000000003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-84478.1</v>
          </cell>
        </row>
        <row r="14">
          <cell r="B14">
            <v>5140</v>
          </cell>
          <cell r="D14">
            <v>-207453.67</v>
          </cell>
          <cell r="E14">
            <v>-201566.27</v>
          </cell>
          <cell r="F14">
            <v>-202827.3</v>
          </cell>
          <cell r="G14">
            <v>-218481.93000000005</v>
          </cell>
          <cell r="H14">
            <v>-216107.39999999991</v>
          </cell>
          <cell r="I14">
            <v>-223718.19000000006</v>
          </cell>
          <cell r="J14">
            <v>-222290.78000000003</v>
          </cell>
          <cell r="K14">
            <v>-223696.58999999985</v>
          </cell>
          <cell r="L14">
            <v>-217806.77000000002</v>
          </cell>
          <cell r="M14">
            <v>-220790.37000000011</v>
          </cell>
          <cell r="N14">
            <v>-229099.87000000011</v>
          </cell>
          <cell r="O14">
            <v>-231639.08000000007</v>
          </cell>
          <cell r="P14">
            <v>-2615478.2200000002</v>
          </cell>
        </row>
        <row r="15">
          <cell r="B15">
            <v>5155</v>
          </cell>
          <cell r="D15">
            <v>-29242.65</v>
          </cell>
          <cell r="E15">
            <v>-26688.89</v>
          </cell>
          <cell r="F15">
            <v>-30844.060000000005</v>
          </cell>
          <cell r="G15">
            <v>-26424.239999999991</v>
          </cell>
          <cell r="H15">
            <v>-30014.53</v>
          </cell>
          <cell r="I15">
            <v>-26434.360000000015</v>
          </cell>
          <cell r="J15">
            <v>-51576.989999999991</v>
          </cell>
          <cell r="K15">
            <v>-80759.16</v>
          </cell>
          <cell r="L15">
            <v>-79744</v>
          </cell>
          <cell r="M15">
            <v>-100180.77999999997</v>
          </cell>
          <cell r="N15">
            <v>-57251.950000000012</v>
          </cell>
          <cell r="O15">
            <v>-94542.040000000037</v>
          </cell>
          <cell r="P15">
            <v>-633703.65</v>
          </cell>
        </row>
        <row r="16">
          <cell r="B16">
            <v>5170</v>
          </cell>
          <cell r="D16">
            <v>-39583.620000000003</v>
          </cell>
          <cell r="E16">
            <v>-55278.029999999992</v>
          </cell>
          <cell r="F16">
            <v>-44255.920000000013</v>
          </cell>
          <cell r="G16">
            <v>-46955.600000000006</v>
          </cell>
          <cell r="H16">
            <v>-45187.75</v>
          </cell>
          <cell r="I16">
            <v>-47678.369999999966</v>
          </cell>
          <cell r="J16">
            <v>-31887.280000000028</v>
          </cell>
          <cell r="K16">
            <v>-179.4199999999837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-311005.99</v>
          </cell>
        </row>
        <row r="17">
          <cell r="B17">
            <v>5230</v>
          </cell>
          <cell r="D17">
            <v>-1290.45</v>
          </cell>
          <cell r="E17">
            <v>-1184.9799999999998</v>
          </cell>
          <cell r="F17">
            <v>-1361.9700000000003</v>
          </cell>
          <cell r="G17">
            <v>-1505.8600000000001</v>
          </cell>
          <cell r="H17">
            <v>-1569.08</v>
          </cell>
          <cell r="I17">
            <v>-1829.1599999999999</v>
          </cell>
          <cell r="J17">
            <v>-1511.9400000000005</v>
          </cell>
          <cell r="K17">
            <v>-1763</v>
          </cell>
          <cell r="L17">
            <v>-1259.1299999999992</v>
          </cell>
          <cell r="M17">
            <v>-1459.0100000000002</v>
          </cell>
          <cell r="N17">
            <v>-1647.3799999999992</v>
          </cell>
          <cell r="O17">
            <v>-1299.6700000000019</v>
          </cell>
          <cell r="P17">
            <v>-17681.63</v>
          </cell>
        </row>
        <row r="18">
          <cell r="B18">
            <v>5270</v>
          </cell>
          <cell r="D18">
            <v>-145.46</v>
          </cell>
          <cell r="E18">
            <v>-239.85999999999999</v>
          </cell>
          <cell r="F18">
            <v>0</v>
          </cell>
          <cell r="G18">
            <v>-114.70999999999998</v>
          </cell>
          <cell r="H18">
            <v>-152.19000000000005</v>
          </cell>
          <cell r="I18">
            <v>-149.32999999999993</v>
          </cell>
          <cell r="J18">
            <v>-1088.1100000000001</v>
          </cell>
          <cell r="K18">
            <v>-181.31999999999994</v>
          </cell>
          <cell r="L18">
            <v>-155.80000000000018</v>
          </cell>
          <cell r="M18">
            <v>-589.36999999999989</v>
          </cell>
          <cell r="N18">
            <v>-148.69999999999982</v>
          </cell>
          <cell r="O18">
            <v>-326</v>
          </cell>
          <cell r="P18">
            <v>-3290.85</v>
          </cell>
        </row>
        <row r="19">
          <cell r="B19">
            <v>5285</v>
          </cell>
          <cell r="D19">
            <v>-3650</v>
          </cell>
          <cell r="E19">
            <v>-2850.5</v>
          </cell>
          <cell r="F19">
            <v>-3200</v>
          </cell>
          <cell r="G19">
            <v>-3361</v>
          </cell>
          <cell r="H19">
            <v>-3955</v>
          </cell>
          <cell r="I19">
            <v>-4294.5</v>
          </cell>
          <cell r="J19">
            <v>-4460.5</v>
          </cell>
          <cell r="K19">
            <v>-3567</v>
          </cell>
          <cell r="L19">
            <v>-3339</v>
          </cell>
          <cell r="M19">
            <v>-3600.3000000000029</v>
          </cell>
          <cell r="N19">
            <v>-2593</v>
          </cell>
          <cell r="O19">
            <v>-4295</v>
          </cell>
          <cell r="P19">
            <v>-43165.8</v>
          </cell>
        </row>
        <row r="21">
          <cell r="B21">
            <v>5435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0.17</v>
          </cell>
          <cell r="I21">
            <v>0</v>
          </cell>
          <cell r="J21">
            <v>2.38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2.5499999999999998</v>
          </cell>
        </row>
        <row r="22">
          <cell r="B22">
            <v>5465</v>
          </cell>
          <cell r="D22">
            <v>26728.39</v>
          </cell>
          <cell r="E22">
            <v>24629.760000000002</v>
          </cell>
          <cell r="F22">
            <v>27293.989999999998</v>
          </cell>
          <cell r="G22">
            <v>41945.270000000004</v>
          </cell>
          <cell r="H22">
            <v>35327.570000000007</v>
          </cell>
          <cell r="I22">
            <v>39268.589999999997</v>
          </cell>
          <cell r="J22">
            <v>37159.209999999992</v>
          </cell>
          <cell r="K22">
            <v>38883.839999999997</v>
          </cell>
          <cell r="L22">
            <v>27355.820000000007</v>
          </cell>
          <cell r="M22">
            <v>25423.070000000007</v>
          </cell>
          <cell r="N22">
            <v>33327.849999999977</v>
          </cell>
          <cell r="O22">
            <v>35005.850000000035</v>
          </cell>
          <cell r="P22">
            <v>392349.21</v>
          </cell>
        </row>
        <row r="23">
          <cell r="B23">
            <v>5470</v>
          </cell>
          <cell r="D23">
            <v>32810.080000000002</v>
          </cell>
          <cell r="E23">
            <v>43809.009999999995</v>
          </cell>
          <cell r="F23">
            <v>38594.210000000006</v>
          </cell>
          <cell r="G23">
            <v>26298.599999999991</v>
          </cell>
          <cell r="H23">
            <v>41205.78</v>
          </cell>
          <cell r="I23">
            <v>40635.06</v>
          </cell>
          <cell r="J23">
            <v>38381.130000000005</v>
          </cell>
          <cell r="K23">
            <v>39701.900000000023</v>
          </cell>
          <cell r="L23">
            <v>55662.349999999977</v>
          </cell>
          <cell r="M23">
            <v>51942.320000000007</v>
          </cell>
          <cell r="N23">
            <v>46039.099999999977</v>
          </cell>
          <cell r="O23">
            <v>44108.010000000009</v>
          </cell>
          <cell r="P23">
            <v>499187.55</v>
          </cell>
        </row>
        <row r="24">
          <cell r="B24">
            <v>5480</v>
          </cell>
          <cell r="D24">
            <v>23176.1</v>
          </cell>
          <cell r="E24">
            <v>18206.5</v>
          </cell>
          <cell r="F24">
            <v>21068.200000000004</v>
          </cell>
          <cell r="G24">
            <v>21054.199999999997</v>
          </cell>
          <cell r="H24">
            <v>21554.100000000006</v>
          </cell>
          <cell r="I24">
            <v>22852.399999999994</v>
          </cell>
          <cell r="J24">
            <v>23653.399999999994</v>
          </cell>
          <cell r="K24">
            <v>19914.199999999983</v>
          </cell>
          <cell r="L24">
            <v>16632.800000000047</v>
          </cell>
          <cell r="M24">
            <v>15665.599999999977</v>
          </cell>
          <cell r="N24">
            <v>15643.600000000006</v>
          </cell>
          <cell r="O24">
            <v>19272.899999999994</v>
          </cell>
          <cell r="P24">
            <v>238694</v>
          </cell>
        </row>
        <row r="25">
          <cell r="B25">
            <v>5485</v>
          </cell>
          <cell r="D25">
            <v>0</v>
          </cell>
          <cell r="E25">
            <v>0</v>
          </cell>
          <cell r="F25">
            <v>0</v>
          </cell>
          <cell r="G25">
            <v>147.80000000000001</v>
          </cell>
          <cell r="H25">
            <v>0</v>
          </cell>
          <cell r="I25">
            <v>0</v>
          </cell>
          <cell r="J25">
            <v>305.3</v>
          </cell>
          <cell r="K25">
            <v>1096.5999999999999</v>
          </cell>
          <cell r="L25">
            <v>1019.1700000000003</v>
          </cell>
          <cell r="M25">
            <v>331.09999999999991</v>
          </cell>
          <cell r="N25">
            <v>0</v>
          </cell>
          <cell r="O25">
            <v>276.40999999999985</v>
          </cell>
          <cell r="P25">
            <v>3176.3799999999997</v>
          </cell>
        </row>
        <row r="26">
          <cell r="B26">
            <v>5490</v>
          </cell>
          <cell r="D26">
            <v>7039.49</v>
          </cell>
          <cell r="E26">
            <v>15203.710000000001</v>
          </cell>
          <cell r="F26">
            <v>15555.629999999994</v>
          </cell>
          <cell r="G26">
            <v>15408.940000000002</v>
          </cell>
          <cell r="H26">
            <v>-128.19000000000233</v>
          </cell>
          <cell r="I26">
            <v>687.5</v>
          </cell>
          <cell r="J26">
            <v>3595.760000000002</v>
          </cell>
          <cell r="K26">
            <v>4073</v>
          </cell>
          <cell r="L26">
            <v>0</v>
          </cell>
          <cell r="M26">
            <v>24997.78</v>
          </cell>
          <cell r="N26">
            <v>525</v>
          </cell>
          <cell r="O26">
            <v>4808.8800000000047</v>
          </cell>
          <cell r="P26">
            <v>91767.5</v>
          </cell>
        </row>
        <row r="27">
          <cell r="B27">
            <v>5495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88.81</v>
          </cell>
          <cell r="M27">
            <v>0</v>
          </cell>
          <cell r="N27">
            <v>0</v>
          </cell>
          <cell r="O27">
            <v>665</v>
          </cell>
          <cell r="P27">
            <v>753.81</v>
          </cell>
        </row>
        <row r="28">
          <cell r="B28">
            <v>5505</v>
          </cell>
          <cell r="D28">
            <v>80.03</v>
          </cell>
          <cell r="E28">
            <v>-66.430000000000007</v>
          </cell>
          <cell r="F28">
            <v>177.70999999999998</v>
          </cell>
          <cell r="G28">
            <v>156.65</v>
          </cell>
          <cell r="H28">
            <v>108.91000000000008</v>
          </cell>
          <cell r="I28">
            <v>99.159999999999911</v>
          </cell>
          <cell r="J28">
            <v>86.649999999999977</v>
          </cell>
          <cell r="K28">
            <v>93.280000000000086</v>
          </cell>
          <cell r="L28">
            <v>71.32000000000005</v>
          </cell>
          <cell r="M28">
            <v>107.20999999999992</v>
          </cell>
          <cell r="N28">
            <v>99.669999999999959</v>
          </cell>
          <cell r="O28">
            <v>87.57000000000005</v>
          </cell>
          <cell r="P28">
            <v>1101.73</v>
          </cell>
        </row>
        <row r="29">
          <cell r="B29">
            <v>5510</v>
          </cell>
          <cell r="D29">
            <v>1134.67</v>
          </cell>
          <cell r="E29">
            <v>675.65999999999985</v>
          </cell>
          <cell r="F29">
            <v>1851.98</v>
          </cell>
          <cell r="G29">
            <v>1369.2099999999996</v>
          </cell>
          <cell r="H29">
            <v>611.89000000000033</v>
          </cell>
          <cell r="I29">
            <v>406.40999999999985</v>
          </cell>
          <cell r="J29">
            <v>894.96</v>
          </cell>
          <cell r="K29">
            <v>-301.25</v>
          </cell>
          <cell r="L29">
            <v>803.85000000000036</v>
          </cell>
          <cell r="M29">
            <v>-1335.1800000000003</v>
          </cell>
          <cell r="N29">
            <v>86.159999999999854</v>
          </cell>
          <cell r="O29">
            <v>107.15999999999985</v>
          </cell>
          <cell r="P29">
            <v>6305.5199999999995</v>
          </cell>
        </row>
        <row r="30">
          <cell r="B30">
            <v>5515</v>
          </cell>
          <cell r="D30">
            <v>189</v>
          </cell>
          <cell r="E30">
            <v>833</v>
          </cell>
          <cell r="F30">
            <v>-559</v>
          </cell>
          <cell r="G30">
            <v>-517</v>
          </cell>
          <cell r="H30">
            <v>252</v>
          </cell>
          <cell r="I30">
            <v>-65</v>
          </cell>
          <cell r="J30">
            <v>615</v>
          </cell>
          <cell r="K30">
            <v>538</v>
          </cell>
          <cell r="L30">
            <v>-146</v>
          </cell>
          <cell r="M30">
            <v>880</v>
          </cell>
          <cell r="N30">
            <v>696</v>
          </cell>
          <cell r="O30">
            <v>-452</v>
          </cell>
          <cell r="P30">
            <v>2264</v>
          </cell>
        </row>
        <row r="31">
          <cell r="B31">
            <v>5525</v>
          </cell>
          <cell r="D31">
            <v>179.72</v>
          </cell>
          <cell r="E31">
            <v>177.54</v>
          </cell>
          <cell r="F31">
            <v>188.13</v>
          </cell>
          <cell r="G31">
            <v>194.68999999999994</v>
          </cell>
          <cell r="H31">
            <v>198.06000000000006</v>
          </cell>
          <cell r="I31">
            <v>200.32000000000028</v>
          </cell>
          <cell r="J31">
            <v>137.42999999999961</v>
          </cell>
          <cell r="K31">
            <v>175.54000000000019</v>
          </cell>
          <cell r="L31">
            <v>91.689999999999827</v>
          </cell>
          <cell r="M31">
            <v>250.98000000000025</v>
          </cell>
          <cell r="N31">
            <v>117.69999999999982</v>
          </cell>
          <cell r="O31">
            <v>148.52999999999997</v>
          </cell>
          <cell r="P31">
            <v>2060.33</v>
          </cell>
        </row>
        <row r="32">
          <cell r="B32">
            <v>5535</v>
          </cell>
          <cell r="D32">
            <v>316.32000000000005</v>
          </cell>
          <cell r="E32">
            <v>328.53999999999985</v>
          </cell>
          <cell r="F32">
            <v>302.00000000000011</v>
          </cell>
          <cell r="G32">
            <v>283.01999999999987</v>
          </cell>
          <cell r="H32">
            <v>318.61000000000013</v>
          </cell>
          <cell r="I32">
            <v>279.52999999999997</v>
          </cell>
          <cell r="J32">
            <v>268.17999999999984</v>
          </cell>
          <cell r="K32">
            <v>337.86000000000058</v>
          </cell>
          <cell r="L32">
            <v>195.25999999999976</v>
          </cell>
          <cell r="M32">
            <v>490.40999999999985</v>
          </cell>
          <cell r="N32">
            <v>251.17000000000007</v>
          </cell>
          <cell r="O32">
            <v>275.67000000000007</v>
          </cell>
          <cell r="P32">
            <v>3646.57</v>
          </cell>
        </row>
        <row r="33">
          <cell r="B33">
            <v>5540</v>
          </cell>
          <cell r="D33">
            <v>6389.63</v>
          </cell>
          <cell r="E33">
            <v>4091.8500000000013</v>
          </cell>
          <cell r="F33">
            <v>5072.4199999999983</v>
          </cell>
          <cell r="G33">
            <v>5231.7499999999982</v>
          </cell>
          <cell r="H33">
            <v>4510.5600000000013</v>
          </cell>
          <cell r="I33">
            <v>5661.8000000000029</v>
          </cell>
          <cell r="J33">
            <v>4451.18</v>
          </cell>
          <cell r="K33">
            <v>6036.0399999999936</v>
          </cell>
          <cell r="L33">
            <v>4922.4700000000012</v>
          </cell>
          <cell r="M33">
            <v>4730.07</v>
          </cell>
          <cell r="N33">
            <v>4483.1200000000026</v>
          </cell>
          <cell r="O33">
            <v>5560.43</v>
          </cell>
          <cell r="P33">
            <v>61141.32</v>
          </cell>
        </row>
        <row r="34">
          <cell r="B34">
            <v>5545</v>
          </cell>
          <cell r="D34">
            <v>65.680000000000007</v>
          </cell>
          <cell r="E34">
            <v>0</v>
          </cell>
          <cell r="F34">
            <v>0</v>
          </cell>
          <cell r="G34">
            <v>1566.3399999999997</v>
          </cell>
          <cell r="H34">
            <v>525.31000000000063</v>
          </cell>
          <cell r="I34">
            <v>135.53999999999951</v>
          </cell>
          <cell r="J34">
            <v>157.84999999999991</v>
          </cell>
          <cell r="K34">
            <v>163.41999999999962</v>
          </cell>
          <cell r="L34">
            <v>136.42000000000053</v>
          </cell>
          <cell r="M34">
            <v>5370.02</v>
          </cell>
          <cell r="N34">
            <v>160.44999999999982</v>
          </cell>
          <cell r="O34">
            <v>0</v>
          </cell>
          <cell r="P34">
            <v>8281.0299999999988</v>
          </cell>
        </row>
        <row r="35">
          <cell r="B35">
            <v>5625</v>
          </cell>
          <cell r="C35" t="str">
            <v>W</v>
          </cell>
          <cell r="D35">
            <v>6016.9900000000007</v>
          </cell>
          <cell r="E35">
            <v>5958.9399999999978</v>
          </cell>
          <cell r="F35">
            <v>5950.4699999999993</v>
          </cell>
          <cell r="G35">
            <v>6034.5700000000033</v>
          </cell>
          <cell r="H35">
            <v>6030.09</v>
          </cell>
          <cell r="I35">
            <v>6034.5399999999972</v>
          </cell>
          <cell r="J35">
            <v>6025.82</v>
          </cell>
          <cell r="K35">
            <v>7657.239999999998</v>
          </cell>
          <cell r="L35">
            <v>6317.9600000000064</v>
          </cell>
          <cell r="M35">
            <v>6200.6899999999951</v>
          </cell>
          <cell r="N35">
            <v>6201.320000000007</v>
          </cell>
          <cell r="O35">
            <v>6200.7999999999884</v>
          </cell>
          <cell r="P35">
            <v>74629.429999999993</v>
          </cell>
        </row>
        <row r="36">
          <cell r="B36">
            <v>5630</v>
          </cell>
          <cell r="D36">
            <v>5635.0499999999993</v>
          </cell>
          <cell r="E36">
            <v>4195.7800000000007</v>
          </cell>
          <cell r="F36">
            <v>4221.4500000000007</v>
          </cell>
          <cell r="G36">
            <v>4304.090000000002</v>
          </cell>
          <cell r="H36">
            <v>4311.8099999999977</v>
          </cell>
          <cell r="I36">
            <v>4268.4399999999987</v>
          </cell>
          <cell r="J36">
            <v>4329.2599999999984</v>
          </cell>
          <cell r="K36">
            <v>4313.7900000000009</v>
          </cell>
          <cell r="L36">
            <v>4139.2800000000061</v>
          </cell>
          <cell r="M36">
            <v>5025.7799999999916</v>
          </cell>
          <cell r="N36">
            <v>5112.6999999999971</v>
          </cell>
          <cell r="O36">
            <v>4984.320000000007</v>
          </cell>
          <cell r="P36">
            <v>54841.75</v>
          </cell>
        </row>
        <row r="37">
          <cell r="B37">
            <v>5635</v>
          </cell>
          <cell r="D37">
            <v>899.09</v>
          </cell>
          <cell r="E37">
            <v>668.04999999999984</v>
          </cell>
          <cell r="F37">
            <v>958.88000000000011</v>
          </cell>
          <cell r="G37">
            <v>497.51000000000022</v>
          </cell>
          <cell r="H37">
            <v>971.60999999999967</v>
          </cell>
          <cell r="I37">
            <v>914.29000000000042</v>
          </cell>
          <cell r="J37">
            <v>1038.8499999999995</v>
          </cell>
          <cell r="K37">
            <v>1062.2300000000005</v>
          </cell>
          <cell r="L37">
            <v>378.85999999999967</v>
          </cell>
          <cell r="M37">
            <v>765.02000000000044</v>
          </cell>
          <cell r="N37">
            <v>558.41999999999916</v>
          </cell>
          <cell r="O37">
            <v>684.83000000000175</v>
          </cell>
          <cell r="P37">
            <v>9397.6400000000012</v>
          </cell>
        </row>
        <row r="38">
          <cell r="B38">
            <v>5645</v>
          </cell>
          <cell r="D38">
            <v>-6079.13</v>
          </cell>
          <cell r="E38">
            <v>-6306.8899999999985</v>
          </cell>
          <cell r="F38">
            <v>-8532.4600000000009</v>
          </cell>
          <cell r="G38">
            <v>-6187.8999999999978</v>
          </cell>
          <cell r="H38">
            <v>-6340.1700000000055</v>
          </cell>
          <cell r="I38">
            <v>-6529.3099999999977</v>
          </cell>
          <cell r="J38">
            <v>-6962.0600000000049</v>
          </cell>
          <cell r="K38">
            <v>-6692.6900000000023</v>
          </cell>
          <cell r="L38">
            <v>-8700.1999999999898</v>
          </cell>
          <cell r="M38">
            <v>-6487.6399999999994</v>
          </cell>
          <cell r="N38">
            <v>-6546.0299999999988</v>
          </cell>
          <cell r="O38">
            <v>-4123.1100000000006</v>
          </cell>
          <cell r="P38">
            <v>-79487.59</v>
          </cell>
        </row>
        <row r="39">
          <cell r="B39">
            <v>5650</v>
          </cell>
          <cell r="D39">
            <v>6.61</v>
          </cell>
          <cell r="E39">
            <v>141.29</v>
          </cell>
          <cell r="F39">
            <v>175.01999999999995</v>
          </cell>
          <cell r="G39">
            <v>3.1200000000000045</v>
          </cell>
          <cell r="H39">
            <v>182.42000000000007</v>
          </cell>
          <cell r="I39">
            <v>314.00999999999988</v>
          </cell>
          <cell r="J39">
            <v>341.48000000000013</v>
          </cell>
          <cell r="K39">
            <v>317.70000000000005</v>
          </cell>
          <cell r="L39">
            <v>265.73999999999978</v>
          </cell>
          <cell r="M39">
            <v>124.93000000000006</v>
          </cell>
          <cell r="N39">
            <v>23.25</v>
          </cell>
          <cell r="O39">
            <v>363.01999999999975</v>
          </cell>
          <cell r="P39">
            <v>2258.5899999999997</v>
          </cell>
        </row>
        <row r="40">
          <cell r="B40">
            <v>5655</v>
          </cell>
          <cell r="D40">
            <v>46073.81</v>
          </cell>
          <cell r="E40">
            <v>31983.589999999997</v>
          </cell>
          <cell r="F40">
            <v>27251.310000000012</v>
          </cell>
          <cell r="G40">
            <v>22941.319999999978</v>
          </cell>
          <cell r="H40">
            <v>26321.920000000027</v>
          </cell>
          <cell r="I40">
            <v>38698.289999999979</v>
          </cell>
          <cell r="J40">
            <v>27669.690000000031</v>
          </cell>
          <cell r="K40">
            <v>31807.589999999967</v>
          </cell>
          <cell r="L40">
            <v>22336.799999999959</v>
          </cell>
          <cell r="M40">
            <v>31441.130000000063</v>
          </cell>
          <cell r="N40">
            <v>33184.469999999972</v>
          </cell>
          <cell r="O40">
            <v>42236.890000000014</v>
          </cell>
          <cell r="P40">
            <v>381946.81</v>
          </cell>
        </row>
        <row r="41">
          <cell r="B41">
            <v>5660</v>
          </cell>
          <cell r="D41">
            <v>18.080000000000002</v>
          </cell>
          <cell r="E41">
            <v>136.04999999999998</v>
          </cell>
          <cell r="F41">
            <v>298.37</v>
          </cell>
          <cell r="G41">
            <v>160.61000000000001</v>
          </cell>
          <cell r="H41">
            <v>93.309999999999945</v>
          </cell>
          <cell r="I41">
            <v>325.68000000000018</v>
          </cell>
          <cell r="J41">
            <v>72.209999999999809</v>
          </cell>
          <cell r="K41">
            <v>175.97000000000003</v>
          </cell>
          <cell r="L41">
            <v>399.16999999999985</v>
          </cell>
          <cell r="M41">
            <v>153.96000000000026</v>
          </cell>
          <cell r="N41">
            <v>201.95000000000005</v>
          </cell>
          <cell r="O41">
            <v>415.13999999999987</v>
          </cell>
          <cell r="P41">
            <v>2450.5</v>
          </cell>
        </row>
        <row r="42">
          <cell r="B42">
            <v>5665</v>
          </cell>
          <cell r="D42">
            <v>2108.46</v>
          </cell>
          <cell r="E42">
            <v>2426.13</v>
          </cell>
          <cell r="F42">
            <v>2573.8900000000003</v>
          </cell>
          <cell r="G42">
            <v>1857.3300000000008</v>
          </cell>
          <cell r="H42">
            <v>2586.0399999999991</v>
          </cell>
          <cell r="I42">
            <v>2114.92</v>
          </cell>
          <cell r="J42">
            <v>2072.3199999999997</v>
          </cell>
          <cell r="K42">
            <v>2002.1299999999974</v>
          </cell>
          <cell r="L42">
            <v>2383.7400000000016</v>
          </cell>
          <cell r="M42">
            <v>1958.0799999999981</v>
          </cell>
          <cell r="N42">
            <v>1909.3900000000031</v>
          </cell>
          <cell r="O42">
            <v>1941.25</v>
          </cell>
          <cell r="P42">
            <v>25933.68</v>
          </cell>
        </row>
        <row r="43">
          <cell r="B43">
            <v>5670</v>
          </cell>
          <cell r="D43">
            <v>1042.02</v>
          </cell>
          <cell r="E43">
            <v>1048.21</v>
          </cell>
          <cell r="F43">
            <v>1052.48</v>
          </cell>
          <cell r="G43">
            <v>1052.8800000000001</v>
          </cell>
          <cell r="H43">
            <v>349.20999999999913</v>
          </cell>
          <cell r="I43">
            <v>1773.2000000000007</v>
          </cell>
          <cell r="J43">
            <v>1050.0900000000001</v>
          </cell>
          <cell r="K43">
            <v>1059.0499999999993</v>
          </cell>
          <cell r="L43">
            <v>1065.7000000000007</v>
          </cell>
          <cell r="M43">
            <v>1067.5399999999991</v>
          </cell>
          <cell r="N43">
            <v>1071.1500000000015</v>
          </cell>
          <cell r="O43">
            <v>1046.6399999999976</v>
          </cell>
          <cell r="P43">
            <v>12678.169999999998</v>
          </cell>
        </row>
        <row r="44">
          <cell r="B44">
            <v>5675</v>
          </cell>
          <cell r="D44">
            <v>-217.98</v>
          </cell>
          <cell r="E44">
            <v>-219.14000000000001</v>
          </cell>
          <cell r="F44">
            <v>-271.38</v>
          </cell>
          <cell r="G44">
            <v>-218.50999999999988</v>
          </cell>
          <cell r="H44">
            <v>-209.95000000000039</v>
          </cell>
          <cell r="I44">
            <v>-210.79999999999995</v>
          </cell>
          <cell r="J44">
            <v>-195.50999999999954</v>
          </cell>
          <cell r="K44">
            <v>-200.35000000000036</v>
          </cell>
          <cell r="L44">
            <v>-266.74999999999977</v>
          </cell>
          <cell r="M44">
            <v>-209.74000000000024</v>
          </cell>
          <cell r="N44">
            <v>-208.52999999999975</v>
          </cell>
          <cell r="O44">
            <v>-153.23999999999978</v>
          </cell>
          <cell r="P44">
            <v>-2581.8799999999997</v>
          </cell>
        </row>
        <row r="45">
          <cell r="B45">
            <v>5680</v>
          </cell>
          <cell r="D45">
            <v>-108.8</v>
          </cell>
          <cell r="E45">
            <v>-108.10000000000001</v>
          </cell>
          <cell r="F45">
            <v>-136.58000000000001</v>
          </cell>
          <cell r="G45">
            <v>-112.05000000000001</v>
          </cell>
          <cell r="H45">
            <v>-111.77000000000004</v>
          </cell>
          <cell r="I45">
            <v>-112.42999999999995</v>
          </cell>
          <cell r="J45">
            <v>-100.83999999999992</v>
          </cell>
          <cell r="K45">
            <v>-105.82000000000005</v>
          </cell>
          <cell r="L45">
            <v>-133.29000000000008</v>
          </cell>
          <cell r="M45">
            <v>-106.41000000000008</v>
          </cell>
          <cell r="N45">
            <v>-108.49000000000001</v>
          </cell>
          <cell r="O45">
            <v>-81.109999999999673</v>
          </cell>
          <cell r="P45">
            <v>-1325.6899999999998</v>
          </cell>
        </row>
        <row r="46">
          <cell r="B46">
            <v>5690</v>
          </cell>
          <cell r="D46">
            <v>0</v>
          </cell>
          <cell r="E46">
            <v>0</v>
          </cell>
          <cell r="F46">
            <v>46.39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46.39</v>
          </cell>
        </row>
        <row r="47">
          <cell r="B47">
            <v>5705</v>
          </cell>
          <cell r="D47">
            <v>14633.36</v>
          </cell>
          <cell r="E47">
            <v>12801.559999999998</v>
          </cell>
          <cell r="F47">
            <v>14401.510000000002</v>
          </cell>
          <cell r="G47">
            <v>14681.160000000003</v>
          </cell>
          <cell r="H47">
            <v>14431.04</v>
          </cell>
          <cell r="I47">
            <v>14474.87999999999</v>
          </cell>
          <cell r="J47">
            <v>14420.830000000002</v>
          </cell>
          <cell r="K47">
            <v>14424.369999999995</v>
          </cell>
          <cell r="L47">
            <v>14289.73000000001</v>
          </cell>
          <cell r="M47">
            <v>15256.709999999992</v>
          </cell>
          <cell r="N47">
            <v>14908.330000000016</v>
          </cell>
          <cell r="O47">
            <v>14921.76999999999</v>
          </cell>
          <cell r="P47">
            <v>173645.25</v>
          </cell>
        </row>
        <row r="48">
          <cell r="B48">
            <v>5715</v>
          </cell>
          <cell r="D48">
            <v>480.08000000000004</v>
          </cell>
          <cell r="E48">
            <v>869.07999999999981</v>
          </cell>
          <cell r="F48">
            <v>475.41000000000008</v>
          </cell>
          <cell r="G48">
            <v>1798.3300000000002</v>
          </cell>
          <cell r="H48">
            <v>2108.6</v>
          </cell>
          <cell r="I48">
            <v>4147.2099999999991</v>
          </cell>
          <cell r="J48">
            <v>4982.5400000000009</v>
          </cell>
          <cell r="K48">
            <v>1133.3999999999996</v>
          </cell>
          <cell r="L48">
            <v>4043.1800000000021</v>
          </cell>
          <cell r="M48">
            <v>7396.239999999998</v>
          </cell>
          <cell r="N48">
            <v>12648.380000000005</v>
          </cell>
          <cell r="O48">
            <v>-2055.3700000000026</v>
          </cell>
          <cell r="P48">
            <v>38027.08</v>
          </cell>
        </row>
        <row r="49">
          <cell r="B49">
            <v>5735</v>
          </cell>
          <cell r="D49">
            <v>3358.6900000000005</v>
          </cell>
          <cell r="E49">
            <v>3521.3500000000004</v>
          </cell>
          <cell r="F49">
            <v>6686</v>
          </cell>
          <cell r="G49">
            <v>5717.3699999999953</v>
          </cell>
          <cell r="H49">
            <v>5582.1400000000031</v>
          </cell>
          <cell r="I49">
            <v>5484.4699999999975</v>
          </cell>
          <cell r="J49">
            <v>4812.8500000000058</v>
          </cell>
          <cell r="K49">
            <v>5969.5599999999977</v>
          </cell>
          <cell r="L49">
            <v>5790.5799999999945</v>
          </cell>
          <cell r="M49">
            <v>4891.2200000000084</v>
          </cell>
          <cell r="N49">
            <v>5393.0799999999945</v>
          </cell>
          <cell r="O49">
            <v>5798.0999999999985</v>
          </cell>
          <cell r="P49">
            <v>63005.409999999996</v>
          </cell>
        </row>
        <row r="50">
          <cell r="B50">
            <v>5740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14.83</v>
          </cell>
          <cell r="O50">
            <v>-23.17</v>
          </cell>
          <cell r="P50">
            <v>-8.3400000000000016</v>
          </cell>
        </row>
        <row r="51">
          <cell r="B51">
            <v>5745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>
            <v>5750</v>
          </cell>
          <cell r="D52">
            <v>754</v>
          </cell>
          <cell r="E52">
            <v>785.18000000000006</v>
          </cell>
          <cell r="F52">
            <v>749.81999999999994</v>
          </cell>
          <cell r="G52">
            <v>710.01000000000022</v>
          </cell>
          <cell r="H52">
            <v>896.1899999999996</v>
          </cell>
          <cell r="I52">
            <v>829.92000000000007</v>
          </cell>
          <cell r="J52">
            <v>886.13000000000102</v>
          </cell>
          <cell r="K52">
            <v>934.57999999999902</v>
          </cell>
          <cell r="L52">
            <v>1013.8099999999995</v>
          </cell>
          <cell r="M52">
            <v>3398.8600000000006</v>
          </cell>
          <cell r="N52">
            <v>1586.4699999999993</v>
          </cell>
          <cell r="O52">
            <v>768.48000000000138</v>
          </cell>
          <cell r="P52">
            <v>13313.45</v>
          </cell>
        </row>
        <row r="53">
          <cell r="B53">
            <v>5785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200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200</v>
          </cell>
        </row>
        <row r="54">
          <cell r="B54">
            <v>5790</v>
          </cell>
          <cell r="D54">
            <v>514.75999999999988</v>
          </cell>
          <cell r="E54">
            <v>417.40000000000009</v>
          </cell>
          <cell r="F54">
            <v>712.4000000000002</v>
          </cell>
          <cell r="G54">
            <v>596.76999999999975</v>
          </cell>
          <cell r="H54">
            <v>611.86999999999989</v>
          </cell>
          <cell r="I54">
            <v>561.59999999999991</v>
          </cell>
          <cell r="J54">
            <v>634.32999999999993</v>
          </cell>
          <cell r="K54">
            <v>658.06</v>
          </cell>
          <cell r="L54">
            <v>639.55000000000018</v>
          </cell>
          <cell r="M54">
            <v>633.64000000000033</v>
          </cell>
          <cell r="N54">
            <v>614.92999999999938</v>
          </cell>
          <cell r="O54">
            <v>605.72000000000116</v>
          </cell>
          <cell r="P54">
            <v>7201.0300000000007</v>
          </cell>
        </row>
        <row r="55">
          <cell r="B55">
            <v>5795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39.01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118.87</v>
          </cell>
          <cell r="P55">
            <v>157.88</v>
          </cell>
        </row>
        <row r="56">
          <cell r="B56">
            <v>5800</v>
          </cell>
          <cell r="D56">
            <v>0</v>
          </cell>
          <cell r="E56">
            <v>0</v>
          </cell>
          <cell r="F56">
            <v>10.16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10.16</v>
          </cell>
        </row>
        <row r="57">
          <cell r="B57">
            <v>5805</v>
          </cell>
          <cell r="D57">
            <v>45</v>
          </cell>
          <cell r="E57">
            <v>6450</v>
          </cell>
          <cell r="F57">
            <v>0</v>
          </cell>
          <cell r="G57">
            <v>1556.6600000000008</v>
          </cell>
          <cell r="H57">
            <v>0</v>
          </cell>
          <cell r="I57">
            <v>0</v>
          </cell>
          <cell r="J57">
            <v>7.3299999999999272</v>
          </cell>
          <cell r="K57">
            <v>6000.0000000000009</v>
          </cell>
          <cell r="L57">
            <v>0</v>
          </cell>
          <cell r="M57">
            <v>0</v>
          </cell>
          <cell r="N57">
            <v>11.18999999999869</v>
          </cell>
          <cell r="O57">
            <v>22.010000000000218</v>
          </cell>
          <cell r="P57">
            <v>14092.19</v>
          </cell>
        </row>
        <row r="58">
          <cell r="B58">
            <v>5810</v>
          </cell>
          <cell r="D58">
            <v>0</v>
          </cell>
          <cell r="E58">
            <v>473.82000000000005</v>
          </cell>
          <cell r="F58">
            <v>3988.35</v>
          </cell>
          <cell r="G58">
            <v>3304.3</v>
          </cell>
          <cell r="H58">
            <v>195.09000000000015</v>
          </cell>
          <cell r="I58">
            <v>11.869999999998981</v>
          </cell>
          <cell r="J58">
            <v>118.66000000000076</v>
          </cell>
          <cell r="K58">
            <v>-1670.1200000000008</v>
          </cell>
          <cell r="L58">
            <v>434.23000000000138</v>
          </cell>
          <cell r="M58">
            <v>14.679999999999382</v>
          </cell>
          <cell r="N58">
            <v>85.739999999999782</v>
          </cell>
          <cell r="O58">
            <v>1158.5999999999995</v>
          </cell>
          <cell r="P58">
            <v>8115.2199999999993</v>
          </cell>
        </row>
        <row r="59">
          <cell r="B59">
            <v>5815</v>
          </cell>
          <cell r="D59">
            <v>0</v>
          </cell>
          <cell r="E59">
            <v>0</v>
          </cell>
          <cell r="F59">
            <v>1000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1000</v>
          </cell>
        </row>
        <row r="60">
          <cell r="B60">
            <v>5820</v>
          </cell>
          <cell r="D60">
            <v>0</v>
          </cell>
          <cell r="E60">
            <v>0</v>
          </cell>
          <cell r="F60">
            <v>86.449999999999989</v>
          </cell>
          <cell r="G60">
            <v>155.67000000000002</v>
          </cell>
          <cell r="H60">
            <v>185.93999999999994</v>
          </cell>
          <cell r="I60">
            <v>440.13</v>
          </cell>
          <cell r="J60">
            <v>1019.6200000000002</v>
          </cell>
          <cell r="K60">
            <v>-118.29999999999995</v>
          </cell>
          <cell r="L60">
            <v>181.63999999999965</v>
          </cell>
          <cell r="M60">
            <v>159.58000000000015</v>
          </cell>
          <cell r="N60">
            <v>40.849999999999909</v>
          </cell>
          <cell r="O60">
            <v>-32.389999999999873</v>
          </cell>
          <cell r="P60">
            <v>2119.19</v>
          </cell>
        </row>
        <row r="61">
          <cell r="B61">
            <v>5825</v>
          </cell>
          <cell r="D61">
            <v>180.22</v>
          </cell>
          <cell r="E61">
            <v>87.879999999999967</v>
          </cell>
          <cell r="F61">
            <v>44.700000000000102</v>
          </cell>
          <cell r="G61">
            <v>372.71999999999991</v>
          </cell>
          <cell r="H61">
            <v>8.5399999999999636</v>
          </cell>
          <cell r="I61">
            <v>41.259999999999991</v>
          </cell>
          <cell r="J61">
            <v>-422.65999999999997</v>
          </cell>
          <cell r="K61">
            <v>93.330000000000098</v>
          </cell>
          <cell r="L61">
            <v>132.05999999999989</v>
          </cell>
          <cell r="M61">
            <v>44.910000000000082</v>
          </cell>
          <cell r="N61">
            <v>156.59999999999991</v>
          </cell>
          <cell r="O61">
            <v>-255.89999999999998</v>
          </cell>
          <cell r="P61">
            <v>483.65999999999997</v>
          </cell>
        </row>
        <row r="62">
          <cell r="B62">
            <v>5855</v>
          </cell>
          <cell r="D62">
            <v>0</v>
          </cell>
          <cell r="E62">
            <v>327.31</v>
          </cell>
          <cell r="F62">
            <v>89.620000000000061</v>
          </cell>
          <cell r="G62">
            <v>253.88</v>
          </cell>
          <cell r="H62">
            <v>0</v>
          </cell>
          <cell r="I62">
            <v>241.13</v>
          </cell>
          <cell r="J62">
            <v>165.27999999999997</v>
          </cell>
          <cell r="K62">
            <v>0</v>
          </cell>
          <cell r="L62">
            <v>163.7800000000002</v>
          </cell>
          <cell r="M62">
            <v>337.05999999999972</v>
          </cell>
          <cell r="N62">
            <v>171.78999999999996</v>
          </cell>
          <cell r="O62">
            <v>196.17000000000007</v>
          </cell>
          <cell r="P62">
            <v>1946.02</v>
          </cell>
        </row>
        <row r="63">
          <cell r="B63">
            <v>5860</v>
          </cell>
          <cell r="D63">
            <v>318.68</v>
          </cell>
          <cell r="E63">
            <v>309.34999999999997</v>
          </cell>
          <cell r="F63">
            <v>866.38000000000011</v>
          </cell>
          <cell r="G63">
            <v>600.22999999999979</v>
          </cell>
          <cell r="H63">
            <v>293.32000000000016</v>
          </cell>
          <cell r="I63">
            <v>285.23</v>
          </cell>
          <cell r="J63">
            <v>273.67000000000007</v>
          </cell>
          <cell r="K63">
            <v>222.54999999999973</v>
          </cell>
          <cell r="L63">
            <v>328.48000000000047</v>
          </cell>
          <cell r="M63">
            <v>229.78999999999996</v>
          </cell>
          <cell r="N63">
            <v>464.84999999999945</v>
          </cell>
          <cell r="O63">
            <v>1075.2300000000005</v>
          </cell>
          <cell r="P63">
            <v>5267.76</v>
          </cell>
        </row>
        <row r="64">
          <cell r="B64">
            <v>5865</v>
          </cell>
          <cell r="D64">
            <v>0</v>
          </cell>
          <cell r="E64">
            <v>53.94</v>
          </cell>
          <cell r="F64">
            <v>22.75</v>
          </cell>
          <cell r="G64">
            <v>84.829999999999984</v>
          </cell>
          <cell r="H64">
            <v>32.03</v>
          </cell>
          <cell r="I64">
            <v>19.78</v>
          </cell>
          <cell r="J64">
            <v>410.2</v>
          </cell>
          <cell r="K64">
            <v>106.2700000000001</v>
          </cell>
          <cell r="L64">
            <v>99.889999999999986</v>
          </cell>
          <cell r="M64">
            <v>97.730000000000018</v>
          </cell>
          <cell r="N64">
            <v>102.77999999999997</v>
          </cell>
          <cell r="O64">
            <v>24.580000000000155</v>
          </cell>
          <cell r="P64">
            <v>1054.7800000000002</v>
          </cell>
        </row>
        <row r="65">
          <cell r="B65">
            <v>5870</v>
          </cell>
          <cell r="D65">
            <v>621.89</v>
          </cell>
          <cell r="E65">
            <v>190.2299999999999</v>
          </cell>
          <cell r="F65">
            <v>0</v>
          </cell>
          <cell r="G65">
            <v>0</v>
          </cell>
          <cell r="H65">
            <v>13.470000000000141</v>
          </cell>
          <cell r="I65">
            <v>17.340000000000032</v>
          </cell>
          <cell r="J65">
            <v>0</v>
          </cell>
          <cell r="K65">
            <v>0</v>
          </cell>
          <cell r="L65">
            <v>0</v>
          </cell>
          <cell r="M65">
            <v>11.929999999999836</v>
          </cell>
          <cell r="N65">
            <v>40.420000000000073</v>
          </cell>
          <cell r="O65">
            <v>3779.37</v>
          </cell>
          <cell r="P65">
            <v>4674.6499999999996</v>
          </cell>
        </row>
        <row r="66">
          <cell r="B66">
            <v>5875</v>
          </cell>
          <cell r="D66">
            <v>108.55000000000001</v>
          </cell>
          <cell r="E66">
            <v>108.25999999999999</v>
          </cell>
          <cell r="F66">
            <v>36.569999999999993</v>
          </cell>
          <cell r="G66">
            <v>79.610000000000014</v>
          </cell>
          <cell r="H66">
            <v>93.449999999999989</v>
          </cell>
          <cell r="I66">
            <v>95.400000000000034</v>
          </cell>
          <cell r="J66">
            <v>87.129999999999882</v>
          </cell>
          <cell r="K66">
            <v>97.560000000000059</v>
          </cell>
          <cell r="L66">
            <v>74.709999999999923</v>
          </cell>
          <cell r="M66">
            <v>93.880000000000109</v>
          </cell>
          <cell r="N66">
            <v>29.92999999999995</v>
          </cell>
          <cell r="O66">
            <v>96.680000000000064</v>
          </cell>
          <cell r="P66">
            <v>1001.73</v>
          </cell>
        </row>
        <row r="67">
          <cell r="B67">
            <v>5880</v>
          </cell>
          <cell r="D67">
            <v>373.34000000000003</v>
          </cell>
          <cell r="E67">
            <v>567.36999999999989</v>
          </cell>
          <cell r="F67">
            <v>170.2600000000001</v>
          </cell>
          <cell r="G67">
            <v>314.31999999999994</v>
          </cell>
          <cell r="H67">
            <v>519.95999999999981</v>
          </cell>
          <cell r="I67">
            <v>763.03000000000043</v>
          </cell>
          <cell r="J67">
            <v>242.30000000000018</v>
          </cell>
          <cell r="K67">
            <v>182.88999999999942</v>
          </cell>
          <cell r="L67">
            <v>406.16000000000031</v>
          </cell>
          <cell r="M67">
            <v>317.57000000000016</v>
          </cell>
          <cell r="N67">
            <v>109.51999999999953</v>
          </cell>
          <cell r="O67">
            <v>1315.3299999999995</v>
          </cell>
          <cell r="P67">
            <v>5282.0499999999993</v>
          </cell>
        </row>
        <row r="68">
          <cell r="B68">
            <v>5885</v>
          </cell>
          <cell r="D68">
            <v>2.6499999999999995</v>
          </cell>
          <cell r="E68">
            <v>42.2</v>
          </cell>
          <cell r="F68">
            <v>506.17999999999995</v>
          </cell>
          <cell r="G68">
            <v>0</v>
          </cell>
          <cell r="H68">
            <v>12.970000000000027</v>
          </cell>
          <cell r="I68">
            <v>13.340000000000032</v>
          </cell>
          <cell r="J68">
            <v>376.32999999999993</v>
          </cell>
          <cell r="K68">
            <v>353.38</v>
          </cell>
          <cell r="L68">
            <v>75.370000000000118</v>
          </cell>
          <cell r="M68">
            <v>0</v>
          </cell>
          <cell r="N68">
            <v>114.26999999999998</v>
          </cell>
          <cell r="O68">
            <v>0</v>
          </cell>
          <cell r="P68">
            <v>1496.69</v>
          </cell>
        </row>
        <row r="69">
          <cell r="B69">
            <v>5890</v>
          </cell>
          <cell r="D69">
            <v>145.91</v>
          </cell>
          <cell r="E69">
            <v>22.950000000000017</v>
          </cell>
          <cell r="F69">
            <v>22.869999999999976</v>
          </cell>
          <cell r="G69">
            <v>22.850000000000023</v>
          </cell>
          <cell r="H69">
            <v>22.830000000000013</v>
          </cell>
          <cell r="I69">
            <v>22.829999999999984</v>
          </cell>
          <cell r="J69">
            <v>25.220000000000027</v>
          </cell>
          <cell r="K69">
            <v>22.799999999999955</v>
          </cell>
          <cell r="L69">
            <v>22.800000000000011</v>
          </cell>
          <cell r="M69">
            <v>22.789999999999964</v>
          </cell>
          <cell r="N69">
            <v>22.780000000000086</v>
          </cell>
          <cell r="O69">
            <v>22.789999999999964</v>
          </cell>
          <cell r="P69">
            <v>399.42</v>
          </cell>
        </row>
        <row r="70">
          <cell r="B70">
            <v>5895</v>
          </cell>
          <cell r="D70">
            <v>103.52</v>
          </cell>
          <cell r="E70">
            <v>116.71000000000002</v>
          </cell>
          <cell r="F70">
            <v>339.77</v>
          </cell>
          <cell r="G70">
            <v>168.25</v>
          </cell>
          <cell r="H70">
            <v>349.90999999999985</v>
          </cell>
          <cell r="I70">
            <v>156.76</v>
          </cell>
          <cell r="J70">
            <v>567.62000000000035</v>
          </cell>
          <cell r="K70">
            <v>89.909999999999854</v>
          </cell>
          <cell r="L70">
            <v>183.59000000000037</v>
          </cell>
          <cell r="M70">
            <v>412.77999999999975</v>
          </cell>
          <cell r="N70">
            <v>105.03999999999951</v>
          </cell>
          <cell r="O70">
            <v>347.07000000000016</v>
          </cell>
          <cell r="P70">
            <v>2940.93</v>
          </cell>
        </row>
        <row r="71">
          <cell r="B71">
            <v>5900</v>
          </cell>
          <cell r="D71">
            <v>167.53000000000003</v>
          </cell>
          <cell r="E71">
            <v>44.149999999999977</v>
          </cell>
          <cell r="F71">
            <v>414.95</v>
          </cell>
          <cell r="G71">
            <v>55.269999999999982</v>
          </cell>
          <cell r="H71">
            <v>472.64</v>
          </cell>
          <cell r="I71">
            <v>58.259999999999991</v>
          </cell>
          <cell r="J71">
            <v>570.79</v>
          </cell>
          <cell r="K71">
            <v>374.47</v>
          </cell>
          <cell r="L71">
            <v>125.36999999999989</v>
          </cell>
          <cell r="M71">
            <v>793.64000000000033</v>
          </cell>
          <cell r="N71">
            <v>567.07000000000016</v>
          </cell>
          <cell r="O71">
            <v>-46.730000000000473</v>
          </cell>
          <cell r="P71">
            <v>3597.41</v>
          </cell>
        </row>
        <row r="72">
          <cell r="B72">
            <v>5930</v>
          </cell>
          <cell r="D72">
            <v>559.26</v>
          </cell>
          <cell r="E72">
            <v>524.16000000000008</v>
          </cell>
          <cell r="F72">
            <v>512.08999999999992</v>
          </cell>
          <cell r="G72">
            <v>524.10000000000014</v>
          </cell>
          <cell r="H72">
            <v>467.63999999999987</v>
          </cell>
          <cell r="I72">
            <v>532.4399999999996</v>
          </cell>
          <cell r="J72">
            <v>549.46000000000049</v>
          </cell>
          <cell r="K72">
            <v>579.52999999999929</v>
          </cell>
          <cell r="L72">
            <v>554.46000000000095</v>
          </cell>
          <cell r="M72">
            <v>479.88000000000011</v>
          </cell>
          <cell r="N72">
            <v>456.34000000000015</v>
          </cell>
          <cell r="O72">
            <v>456.74999999999909</v>
          </cell>
          <cell r="P72">
            <v>6196.11</v>
          </cell>
        </row>
        <row r="73">
          <cell r="B73">
            <v>5935</v>
          </cell>
          <cell r="D73">
            <v>170.86</v>
          </cell>
          <cell r="E73">
            <v>86.32</v>
          </cell>
          <cell r="F73">
            <v>76.899999999999977</v>
          </cell>
          <cell r="G73">
            <v>40.78000000000003</v>
          </cell>
          <cell r="H73">
            <v>23.110000000000014</v>
          </cell>
          <cell r="I73">
            <v>17.499999999999943</v>
          </cell>
          <cell r="J73">
            <v>7.1500000000000341</v>
          </cell>
          <cell r="K73">
            <v>7.4800000000000182</v>
          </cell>
          <cell r="L73">
            <v>0</v>
          </cell>
          <cell r="M73">
            <v>15.379999999999995</v>
          </cell>
          <cell r="N73">
            <v>0</v>
          </cell>
          <cell r="O73">
            <v>30.259999999999991</v>
          </cell>
          <cell r="P73">
            <v>475.74</v>
          </cell>
        </row>
        <row r="74">
          <cell r="B74">
            <v>5940</v>
          </cell>
          <cell r="D74">
            <v>0</v>
          </cell>
          <cell r="E74">
            <v>27.279999999999998</v>
          </cell>
          <cell r="F74">
            <v>0</v>
          </cell>
          <cell r="G74">
            <v>0</v>
          </cell>
          <cell r="H74">
            <v>37.230000000000004</v>
          </cell>
          <cell r="I74">
            <v>0</v>
          </cell>
          <cell r="J74">
            <v>0</v>
          </cell>
          <cell r="K74">
            <v>34.539999999999992</v>
          </cell>
          <cell r="L74">
            <v>0</v>
          </cell>
          <cell r="M74">
            <v>0</v>
          </cell>
          <cell r="N74">
            <v>29.000000000000014</v>
          </cell>
          <cell r="O74">
            <v>-2.7600000000000051</v>
          </cell>
          <cell r="P74">
            <v>125.29</v>
          </cell>
        </row>
        <row r="75">
          <cell r="B75">
            <v>5945</v>
          </cell>
          <cell r="D75">
            <v>7425.59</v>
          </cell>
          <cell r="E75">
            <v>8070.5400000000009</v>
          </cell>
          <cell r="F75">
            <v>8483.4599999999991</v>
          </cell>
          <cell r="G75">
            <v>8421.7900000000009</v>
          </cell>
          <cell r="H75">
            <v>8297.619999999999</v>
          </cell>
          <cell r="I75">
            <v>8336.010000000002</v>
          </cell>
          <cell r="J75">
            <v>8357.5199999999968</v>
          </cell>
          <cell r="K75">
            <v>7865.7700000000041</v>
          </cell>
          <cell r="L75">
            <v>7638.1599999999889</v>
          </cell>
          <cell r="M75">
            <v>8014.4000000000087</v>
          </cell>
          <cell r="N75">
            <v>7596.6100000000006</v>
          </cell>
          <cell r="O75">
            <v>7825.3799999999901</v>
          </cell>
          <cell r="P75">
            <v>96332.849999999991</v>
          </cell>
        </row>
        <row r="76">
          <cell r="B76">
            <v>5950</v>
          </cell>
          <cell r="D76">
            <v>1317.8400000000001</v>
          </cell>
          <cell r="E76">
            <v>1288.0900000000001</v>
          </cell>
          <cell r="F76">
            <v>1106.81</v>
          </cell>
          <cell r="G76">
            <v>1105.6299999999987</v>
          </cell>
          <cell r="H76">
            <v>1099.3200000000006</v>
          </cell>
          <cell r="I76">
            <v>1229.7999999999993</v>
          </cell>
          <cell r="J76">
            <v>2584.4800000000005</v>
          </cell>
          <cell r="K76">
            <v>0</v>
          </cell>
          <cell r="L76">
            <v>1231.9799999999996</v>
          </cell>
          <cell r="M76">
            <v>1388.4100000000017</v>
          </cell>
          <cell r="N76">
            <v>1221.5699999999997</v>
          </cell>
          <cell r="O76">
            <v>2421.0699999999997</v>
          </cell>
          <cell r="P76">
            <v>15995</v>
          </cell>
        </row>
        <row r="77">
          <cell r="B77">
            <v>5955</v>
          </cell>
          <cell r="D77">
            <v>3353.15</v>
          </cell>
          <cell r="E77">
            <v>3051.2000000000003</v>
          </cell>
          <cell r="F77">
            <v>7295.9299999999985</v>
          </cell>
          <cell r="G77">
            <v>2603.4800000000014</v>
          </cell>
          <cell r="H77">
            <v>2888.3500000000004</v>
          </cell>
          <cell r="I77">
            <v>4492.57</v>
          </cell>
          <cell r="J77">
            <v>2874.2299999999959</v>
          </cell>
          <cell r="K77">
            <v>3565.0600000000049</v>
          </cell>
          <cell r="L77">
            <v>3242.1399999999994</v>
          </cell>
          <cell r="M77">
            <v>4551.1199999999953</v>
          </cell>
          <cell r="N77">
            <v>2997.0699999999997</v>
          </cell>
          <cell r="O77">
            <v>3630.6200000000099</v>
          </cell>
          <cell r="P77">
            <v>44544.920000000006</v>
          </cell>
        </row>
        <row r="78">
          <cell r="B78">
            <v>5960</v>
          </cell>
          <cell r="D78">
            <v>447.76</v>
          </cell>
          <cell r="E78">
            <v>28.990000000000009</v>
          </cell>
          <cell r="F78">
            <v>4435.2800000000007</v>
          </cell>
          <cell r="G78">
            <v>1792.5999999999995</v>
          </cell>
          <cell r="H78">
            <v>1476.0900000000011</v>
          </cell>
          <cell r="I78">
            <v>1476.0900000000001</v>
          </cell>
          <cell r="J78">
            <v>1762.6399999999994</v>
          </cell>
          <cell r="K78">
            <v>1476.0899999999983</v>
          </cell>
          <cell r="L78">
            <v>1476.0900000000001</v>
          </cell>
          <cell r="M78">
            <v>1761.2000000000007</v>
          </cell>
          <cell r="N78">
            <v>1476.0899999999983</v>
          </cell>
          <cell r="O78">
            <v>4275</v>
          </cell>
          <cell r="P78">
            <v>21883.919999999998</v>
          </cell>
        </row>
        <row r="79">
          <cell r="B79">
            <v>5965</v>
          </cell>
          <cell r="D79">
            <v>268.66999999999996</v>
          </cell>
          <cell r="E79">
            <v>402.65999999999997</v>
          </cell>
          <cell r="F79">
            <v>578.41000000000008</v>
          </cell>
          <cell r="G79">
            <v>4434.04</v>
          </cell>
          <cell r="H79">
            <v>698.82000000000062</v>
          </cell>
          <cell r="I79">
            <v>775.27999999999975</v>
          </cell>
          <cell r="J79">
            <v>298.6899999999996</v>
          </cell>
          <cell r="K79">
            <v>1753.8000000000011</v>
          </cell>
          <cell r="L79">
            <v>712.78999999999905</v>
          </cell>
          <cell r="M79">
            <v>584.30999999999949</v>
          </cell>
          <cell r="N79">
            <v>925.94000000000051</v>
          </cell>
          <cell r="O79">
            <v>741.11000000000058</v>
          </cell>
          <cell r="P79">
            <v>12174.52</v>
          </cell>
        </row>
        <row r="80">
          <cell r="B80">
            <v>5970</v>
          </cell>
          <cell r="D80">
            <v>324.47999999999996</v>
          </cell>
          <cell r="E80">
            <v>322.47000000000008</v>
          </cell>
          <cell r="F80">
            <v>321.73000000000013</v>
          </cell>
          <cell r="G80">
            <v>322.32999999999959</v>
          </cell>
          <cell r="H80">
            <v>322.0600000000004</v>
          </cell>
          <cell r="I80">
            <v>322.17000000000007</v>
          </cell>
          <cell r="J80">
            <v>321.80999999999995</v>
          </cell>
          <cell r="K80">
            <v>321.69999999999982</v>
          </cell>
          <cell r="L80">
            <v>319.97000000000025</v>
          </cell>
          <cell r="M80">
            <v>319.84999999999991</v>
          </cell>
          <cell r="N80">
            <v>511.59999999999991</v>
          </cell>
          <cell r="O80">
            <v>319.88999999999987</v>
          </cell>
          <cell r="P80">
            <v>4050.06</v>
          </cell>
        </row>
        <row r="81">
          <cell r="B81">
            <v>5975</v>
          </cell>
          <cell r="D81">
            <v>257</v>
          </cell>
          <cell r="E81">
            <v>711.08</v>
          </cell>
          <cell r="F81">
            <v>-599.15000000000009</v>
          </cell>
          <cell r="G81">
            <v>514</v>
          </cell>
          <cell r="H81">
            <v>722.83</v>
          </cell>
          <cell r="I81">
            <v>0</v>
          </cell>
          <cell r="J81">
            <v>134.87000000000012</v>
          </cell>
          <cell r="K81">
            <v>493.65999999999985</v>
          </cell>
          <cell r="L81">
            <v>814.44</v>
          </cell>
          <cell r="M81">
            <v>160.5</v>
          </cell>
          <cell r="N81">
            <v>1407.3600000000001</v>
          </cell>
          <cell r="O81">
            <v>0</v>
          </cell>
          <cell r="P81">
            <v>4616.59</v>
          </cell>
        </row>
        <row r="82">
          <cell r="B82">
            <v>5980</v>
          </cell>
          <cell r="D82">
            <v>0</v>
          </cell>
          <cell r="E82">
            <v>0</v>
          </cell>
          <cell r="F82">
            <v>4.2799999999999994</v>
          </cell>
          <cell r="G82">
            <v>0</v>
          </cell>
          <cell r="H82">
            <v>0</v>
          </cell>
          <cell r="I82">
            <v>4.2099999999999991</v>
          </cell>
          <cell r="J82">
            <v>0</v>
          </cell>
          <cell r="K82">
            <v>0</v>
          </cell>
          <cell r="L82">
            <v>3.4100000000000019</v>
          </cell>
          <cell r="M82">
            <v>0</v>
          </cell>
          <cell r="N82">
            <v>0</v>
          </cell>
          <cell r="O82">
            <v>-630.06000000000006</v>
          </cell>
          <cell r="P82">
            <v>-618.16000000000008</v>
          </cell>
        </row>
        <row r="83">
          <cell r="B83">
            <v>6010</v>
          </cell>
          <cell r="D83">
            <v>1737.75</v>
          </cell>
          <cell r="E83">
            <v>1807.5700000000002</v>
          </cell>
          <cell r="F83">
            <v>1733.4099999999994</v>
          </cell>
          <cell r="G83">
            <v>1724.2800000000007</v>
          </cell>
          <cell r="H83">
            <v>1723</v>
          </cell>
          <cell r="I83">
            <v>1724.2699999999986</v>
          </cell>
          <cell r="J83">
            <v>2501.4600000000009</v>
          </cell>
          <cell r="K83">
            <v>2500.6900000000005</v>
          </cell>
          <cell r="L83">
            <v>2478.7099999999991</v>
          </cell>
          <cell r="M83">
            <v>2478.0699999999997</v>
          </cell>
          <cell r="N83">
            <v>3402.4799999999996</v>
          </cell>
          <cell r="O83">
            <v>3656.9300000000003</v>
          </cell>
          <cell r="P83">
            <v>27468.62</v>
          </cell>
        </row>
        <row r="84">
          <cell r="B84">
            <v>6015</v>
          </cell>
          <cell r="D84">
            <v>12.870000000000001</v>
          </cell>
          <cell r="E84">
            <v>1.3999999999999986</v>
          </cell>
          <cell r="F84">
            <v>10.23</v>
          </cell>
          <cell r="G84">
            <v>0</v>
          </cell>
          <cell r="H84">
            <v>1.9499999999999993</v>
          </cell>
          <cell r="I84">
            <v>0</v>
          </cell>
          <cell r="J84">
            <v>1.9499999999999993</v>
          </cell>
          <cell r="K84">
            <v>0</v>
          </cell>
          <cell r="L84">
            <v>1.9299999999999997</v>
          </cell>
          <cell r="M84">
            <v>0</v>
          </cell>
          <cell r="N84">
            <v>92.649999999999991</v>
          </cell>
          <cell r="O84">
            <v>0</v>
          </cell>
          <cell r="P84">
            <v>122.97999999999999</v>
          </cell>
        </row>
        <row r="85">
          <cell r="B85">
            <v>6020</v>
          </cell>
          <cell r="D85">
            <v>83.43</v>
          </cell>
          <cell r="E85">
            <v>83.43</v>
          </cell>
          <cell r="F85">
            <v>83.429999999999978</v>
          </cell>
          <cell r="G85">
            <v>83.430000000000035</v>
          </cell>
          <cell r="H85">
            <v>2052.1800000000003</v>
          </cell>
          <cell r="I85">
            <v>1535.9299999999998</v>
          </cell>
          <cell r="J85">
            <v>-3337.8199999999997</v>
          </cell>
          <cell r="K85">
            <v>6652.48</v>
          </cell>
          <cell r="L85">
            <v>-6485.23</v>
          </cell>
          <cell r="M85">
            <v>83.430000000000064</v>
          </cell>
          <cell r="N85">
            <v>6083.43</v>
          </cell>
          <cell r="O85">
            <v>83.430000000000291</v>
          </cell>
          <cell r="P85">
            <v>7001.5500000000011</v>
          </cell>
        </row>
        <row r="86">
          <cell r="B86">
            <v>6025</v>
          </cell>
          <cell r="D86">
            <v>0</v>
          </cell>
          <cell r="E86">
            <v>47.15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-1977.0700000000002</v>
          </cell>
          <cell r="L86">
            <v>0</v>
          </cell>
          <cell r="M86">
            <v>169.92000000000007</v>
          </cell>
          <cell r="N86">
            <v>324</v>
          </cell>
          <cell r="O86">
            <v>3979.03</v>
          </cell>
          <cell r="P86">
            <v>2543.0300000000002</v>
          </cell>
        </row>
        <row r="87">
          <cell r="B87">
            <v>6035</v>
          </cell>
          <cell r="D87">
            <v>923.80000000000007</v>
          </cell>
          <cell r="E87">
            <v>534.79999999999984</v>
          </cell>
          <cell r="F87">
            <v>545.71</v>
          </cell>
          <cell r="G87">
            <v>693.79</v>
          </cell>
          <cell r="H87">
            <v>560.92000000000007</v>
          </cell>
          <cell r="I87">
            <v>653.04</v>
          </cell>
          <cell r="J87">
            <v>692.54000000000042</v>
          </cell>
          <cell r="K87">
            <v>556.55999999999949</v>
          </cell>
          <cell r="L87">
            <v>537.23000000000047</v>
          </cell>
          <cell r="M87">
            <v>610.32999999999902</v>
          </cell>
          <cell r="N87">
            <v>571.60000000000036</v>
          </cell>
          <cell r="O87">
            <v>611.27000000000044</v>
          </cell>
          <cell r="P87">
            <v>7491.59</v>
          </cell>
        </row>
        <row r="88">
          <cell r="B88">
            <v>6040</v>
          </cell>
          <cell r="D88">
            <v>2505</v>
          </cell>
          <cell r="E88">
            <v>2480.83</v>
          </cell>
          <cell r="F88">
            <v>2770.76</v>
          </cell>
          <cell r="G88">
            <v>2485.5699999999979</v>
          </cell>
          <cell r="H88">
            <v>2483.7300000000014</v>
          </cell>
          <cell r="I88">
            <v>2485.5599999999995</v>
          </cell>
          <cell r="J88">
            <v>2481.9699999999993</v>
          </cell>
          <cell r="K88">
            <v>2481.2000000000007</v>
          </cell>
          <cell r="L88">
            <v>2459.4000000000015</v>
          </cell>
          <cell r="M88">
            <v>2458.7599999999984</v>
          </cell>
          <cell r="N88">
            <v>2459.010000000002</v>
          </cell>
          <cell r="O88">
            <v>2224.1500000000015</v>
          </cell>
          <cell r="P88">
            <v>29775.940000000002</v>
          </cell>
        </row>
        <row r="89">
          <cell r="B89">
            <v>6045</v>
          </cell>
          <cell r="D89">
            <v>0</v>
          </cell>
          <cell r="E89">
            <v>0</v>
          </cell>
          <cell r="F89">
            <v>10.7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106.36</v>
          </cell>
          <cell r="M89">
            <v>476.34999999999997</v>
          </cell>
          <cell r="N89">
            <v>197</v>
          </cell>
          <cell r="O89">
            <v>435.13</v>
          </cell>
          <cell r="P89">
            <v>1225.54</v>
          </cell>
        </row>
        <row r="90">
          <cell r="B90">
            <v>6050</v>
          </cell>
          <cell r="D90">
            <v>1776.7</v>
          </cell>
          <cell r="E90">
            <v>2004.16</v>
          </cell>
          <cell r="F90">
            <v>2763.7099999999996</v>
          </cell>
          <cell r="G90">
            <v>2728.880000000001</v>
          </cell>
          <cell r="H90">
            <v>4739.6999999999989</v>
          </cell>
          <cell r="I90">
            <v>1733.1400000000012</v>
          </cell>
          <cell r="J90">
            <v>4386.9200000000019</v>
          </cell>
          <cell r="K90">
            <v>1982.4199999999946</v>
          </cell>
          <cell r="L90">
            <v>1515.1699999999983</v>
          </cell>
          <cell r="M90">
            <v>2155.6100000000042</v>
          </cell>
          <cell r="N90">
            <v>1728.3000000000029</v>
          </cell>
          <cell r="O90">
            <v>4854.7699999999968</v>
          </cell>
          <cell r="P90">
            <v>32369.48</v>
          </cell>
        </row>
        <row r="91">
          <cell r="B91">
            <v>6065</v>
          </cell>
          <cell r="D91">
            <v>4738.1799999999994</v>
          </cell>
          <cell r="E91">
            <v>4738.1800000000012</v>
          </cell>
          <cell r="F91">
            <v>4738.1900000000005</v>
          </cell>
          <cell r="G91">
            <v>4738.1799999999985</v>
          </cell>
          <cell r="H91">
            <v>4738.18</v>
          </cell>
          <cell r="I91">
            <v>4738.1799999999967</v>
          </cell>
          <cell r="J91">
            <v>10471.82</v>
          </cell>
          <cell r="K91">
            <v>4761.6500000000015</v>
          </cell>
          <cell r="L91">
            <v>7616.7300000000032</v>
          </cell>
          <cell r="M91">
            <v>7616.7299999999959</v>
          </cell>
          <cell r="N91">
            <v>7616.7300000000032</v>
          </cell>
          <cell r="O91">
            <v>7616.7400000000052</v>
          </cell>
          <cell r="P91">
            <v>74129.490000000005</v>
          </cell>
        </row>
        <row r="92">
          <cell r="B92">
            <v>6070</v>
          </cell>
          <cell r="D92">
            <v>-1829.04</v>
          </cell>
          <cell r="E92">
            <v>-34.910000000000082</v>
          </cell>
          <cell r="F92">
            <v>109.50999999999999</v>
          </cell>
          <cell r="G92">
            <v>892.5</v>
          </cell>
          <cell r="H92">
            <v>321.58999999999992</v>
          </cell>
          <cell r="I92">
            <v>333.45000000000016</v>
          </cell>
          <cell r="J92">
            <v>184.46999999999997</v>
          </cell>
          <cell r="K92">
            <v>1020.3199999999999</v>
          </cell>
          <cell r="L92">
            <v>0</v>
          </cell>
          <cell r="M92">
            <v>1278.9500000000003</v>
          </cell>
          <cell r="N92">
            <v>179.65999999999985</v>
          </cell>
          <cell r="O92">
            <v>1121.48</v>
          </cell>
          <cell r="P92">
            <v>3577.98</v>
          </cell>
        </row>
        <row r="93">
          <cell r="B93">
            <v>6090</v>
          </cell>
          <cell r="D93">
            <v>134.09</v>
          </cell>
          <cell r="E93">
            <v>132.79999999999998</v>
          </cell>
          <cell r="F93">
            <v>136.57999999999998</v>
          </cell>
          <cell r="G93">
            <v>993.33000000000015</v>
          </cell>
          <cell r="H93">
            <v>141.76999999999975</v>
          </cell>
          <cell r="I93">
            <v>141.88000000000011</v>
          </cell>
          <cell r="J93">
            <v>146.1099999999999</v>
          </cell>
          <cell r="K93">
            <v>146.07000000000016</v>
          </cell>
          <cell r="L93">
            <v>144.77999999999975</v>
          </cell>
          <cell r="M93">
            <v>144.74000000000024</v>
          </cell>
          <cell r="N93">
            <v>144.75999999999976</v>
          </cell>
          <cell r="O93">
            <v>289.49000000000024</v>
          </cell>
          <cell r="P93">
            <v>2696.4</v>
          </cell>
        </row>
        <row r="94">
          <cell r="B94">
            <v>6110</v>
          </cell>
          <cell r="D94">
            <v>6605.0199999999995</v>
          </cell>
          <cell r="E94">
            <v>6012.31</v>
          </cell>
          <cell r="F94">
            <v>7396.08</v>
          </cell>
          <cell r="G94">
            <v>8196.86</v>
          </cell>
          <cell r="H94">
            <v>6813.3499999999949</v>
          </cell>
          <cell r="I94">
            <v>6906.9400000000096</v>
          </cell>
          <cell r="J94">
            <v>6974.0899999999965</v>
          </cell>
          <cell r="K94">
            <v>6660.760000000002</v>
          </cell>
          <cell r="L94">
            <v>6853.1200000000026</v>
          </cell>
          <cell r="M94">
            <v>6935.9399999999951</v>
          </cell>
          <cell r="N94">
            <v>6001.5400000000081</v>
          </cell>
          <cell r="O94">
            <v>7020.6100000000006</v>
          </cell>
          <cell r="P94">
            <v>82376.62000000001</v>
          </cell>
        </row>
        <row r="95">
          <cell r="B95">
            <v>6115</v>
          </cell>
          <cell r="D95">
            <v>1226.24</v>
          </cell>
          <cell r="E95">
            <v>891.90000000000032</v>
          </cell>
          <cell r="F95">
            <v>1156.8199999999997</v>
          </cell>
          <cell r="G95">
            <v>1511.4300000000003</v>
          </cell>
          <cell r="H95">
            <v>1010.3399999999992</v>
          </cell>
          <cell r="I95">
            <v>1039.0400000000009</v>
          </cell>
          <cell r="J95">
            <v>1141.3099999999995</v>
          </cell>
          <cell r="K95">
            <v>1259.3700000000008</v>
          </cell>
          <cell r="L95">
            <v>1287.9899999999998</v>
          </cell>
          <cell r="M95">
            <v>1309.92</v>
          </cell>
          <cell r="N95">
            <v>1289.6499999999996</v>
          </cell>
          <cell r="O95">
            <v>1448.9999999999982</v>
          </cell>
          <cell r="P95">
            <v>14573.009999999998</v>
          </cell>
        </row>
        <row r="96">
          <cell r="B96">
            <v>6120</v>
          </cell>
          <cell r="D96">
            <v>5337.2000000000007</v>
          </cell>
          <cell r="E96">
            <v>5450.4399999999987</v>
          </cell>
          <cell r="F96">
            <v>5243.5500000000011</v>
          </cell>
          <cell r="G96">
            <v>5458.5999999999967</v>
          </cell>
          <cell r="H96">
            <v>5366.4500000000007</v>
          </cell>
          <cell r="I96">
            <v>5377.6800000000039</v>
          </cell>
          <cell r="J96">
            <v>6886.9600000000028</v>
          </cell>
          <cell r="K96">
            <v>4131.75</v>
          </cell>
          <cell r="L96">
            <v>5251.8099999999977</v>
          </cell>
          <cell r="M96">
            <v>5366.0400000000009</v>
          </cell>
          <cell r="N96">
            <v>13091.229999999989</v>
          </cell>
          <cell r="O96">
            <v>460.63999999999942</v>
          </cell>
          <cell r="P96">
            <v>67422.349999999991</v>
          </cell>
        </row>
        <row r="97">
          <cell r="B97">
            <v>6125</v>
          </cell>
          <cell r="D97">
            <v>1040.3800000000001</v>
          </cell>
          <cell r="E97">
            <v>1045.0700000000002</v>
          </cell>
          <cell r="F97">
            <v>1051.9899999999993</v>
          </cell>
          <cell r="G97">
            <v>1063.7300000000005</v>
          </cell>
          <cell r="H97">
            <v>1096.7200000000003</v>
          </cell>
          <cell r="I97">
            <v>1094.7299999999996</v>
          </cell>
          <cell r="J97">
            <v>1093.1500000000005</v>
          </cell>
          <cell r="K97">
            <v>1084.3899999999994</v>
          </cell>
          <cell r="L97">
            <v>1077.6399999999994</v>
          </cell>
          <cell r="M97">
            <v>1109.7999999999993</v>
          </cell>
          <cell r="N97">
            <v>1085.8100000000031</v>
          </cell>
          <cell r="O97">
            <v>1082.9399999999987</v>
          </cell>
          <cell r="P97">
            <v>12926.35</v>
          </cell>
        </row>
        <row r="98">
          <cell r="B98">
            <v>6130</v>
          </cell>
          <cell r="D98">
            <v>2476.37</v>
          </cell>
          <cell r="E98">
            <v>2355.0100000000002</v>
          </cell>
          <cell r="F98">
            <v>2251.9800000000005</v>
          </cell>
          <cell r="G98">
            <v>2437.619999999999</v>
          </cell>
          <cell r="H98">
            <v>2422.2899999999991</v>
          </cell>
          <cell r="I98">
            <v>2437.59</v>
          </cell>
          <cell r="J98">
            <v>2489.7000000000025</v>
          </cell>
          <cell r="K98">
            <v>2616.0599999999977</v>
          </cell>
          <cell r="L98">
            <v>2724.0300000000025</v>
          </cell>
          <cell r="M98">
            <v>2619.3699999999953</v>
          </cell>
          <cell r="N98">
            <v>2647.760000000002</v>
          </cell>
          <cell r="O98">
            <v>2663.9799999999996</v>
          </cell>
          <cell r="P98">
            <v>30141.759999999998</v>
          </cell>
        </row>
        <row r="99">
          <cell r="B99">
            <v>6135</v>
          </cell>
          <cell r="D99">
            <v>19407.689999999999</v>
          </cell>
          <cell r="E99">
            <v>16648.759999999998</v>
          </cell>
          <cell r="F99">
            <v>19153.230000000003</v>
          </cell>
          <cell r="G99">
            <v>15368.389999999992</v>
          </cell>
          <cell r="H99">
            <v>17246.569999999992</v>
          </cell>
          <cell r="I99">
            <v>19083.99000000002</v>
          </cell>
          <cell r="J99">
            <v>20494.419999999998</v>
          </cell>
          <cell r="K99">
            <v>21078.279999999984</v>
          </cell>
          <cell r="L99">
            <v>19725.860000000015</v>
          </cell>
          <cell r="M99">
            <v>20389.800000000017</v>
          </cell>
          <cell r="N99">
            <v>20265.859999999986</v>
          </cell>
          <cell r="O99">
            <v>24004.390000000014</v>
          </cell>
          <cell r="P99">
            <v>232867.24000000002</v>
          </cell>
        </row>
        <row r="100">
          <cell r="B100">
            <v>6140</v>
          </cell>
          <cell r="D100">
            <v>1416.0800000000002</v>
          </cell>
          <cell r="E100">
            <v>1849.78</v>
          </cell>
          <cell r="F100">
            <v>2077.5400000000004</v>
          </cell>
          <cell r="G100">
            <v>2216.3099999999986</v>
          </cell>
          <cell r="H100">
            <v>1896.6000000000004</v>
          </cell>
          <cell r="I100">
            <v>2073.6999999999989</v>
          </cell>
          <cell r="J100">
            <v>2042.2800000000025</v>
          </cell>
          <cell r="K100">
            <v>2079.9100000000017</v>
          </cell>
          <cell r="L100">
            <v>2138.909999999998</v>
          </cell>
          <cell r="M100">
            <v>2061.0999999999985</v>
          </cell>
          <cell r="N100">
            <v>2080.6200000000026</v>
          </cell>
          <cell r="O100">
            <v>2061.119999999999</v>
          </cell>
          <cell r="P100">
            <v>23993.95</v>
          </cell>
        </row>
        <row r="101">
          <cell r="B101">
            <v>6145</v>
          </cell>
          <cell r="D101">
            <v>6837.07</v>
          </cell>
          <cell r="E101">
            <v>6290.35</v>
          </cell>
          <cell r="F101">
            <v>6416.6799999999985</v>
          </cell>
          <cell r="G101">
            <v>6740.9000000000015</v>
          </cell>
          <cell r="H101">
            <v>6625.3099999999977</v>
          </cell>
          <cell r="I101">
            <v>7023.0800000000017</v>
          </cell>
          <cell r="J101">
            <v>7099.7000000000044</v>
          </cell>
          <cell r="K101">
            <v>6617.7199999999939</v>
          </cell>
          <cell r="L101">
            <v>6724.679999999993</v>
          </cell>
          <cell r="M101">
            <v>6651.8800000000192</v>
          </cell>
          <cell r="N101">
            <v>6687.5199999999895</v>
          </cell>
          <cell r="O101">
            <v>7162.0099999999948</v>
          </cell>
          <cell r="P101">
            <v>80876.899999999994</v>
          </cell>
        </row>
        <row r="102">
          <cell r="B102">
            <v>6146</v>
          </cell>
          <cell r="D102">
            <v>2866.53</v>
          </cell>
          <cell r="E102">
            <v>2672.809999999999</v>
          </cell>
          <cell r="F102">
            <v>2803.88</v>
          </cell>
          <cell r="G102">
            <v>3410.8500000000022</v>
          </cell>
          <cell r="H102">
            <v>2803.3699999999972</v>
          </cell>
          <cell r="I102">
            <v>2885.1100000000006</v>
          </cell>
          <cell r="J102">
            <v>2644.8300000000017</v>
          </cell>
          <cell r="K102">
            <v>2592.6999999999971</v>
          </cell>
          <cell r="L102">
            <v>3049.5699999999997</v>
          </cell>
          <cell r="M102">
            <v>2673.2800000000025</v>
          </cell>
          <cell r="N102">
            <v>2717.8199999999997</v>
          </cell>
          <cell r="O102">
            <v>2917.489999999998</v>
          </cell>
          <cell r="P102">
            <v>34038.239999999998</v>
          </cell>
        </row>
        <row r="103">
          <cell r="B103">
            <v>6150</v>
          </cell>
          <cell r="D103">
            <v>75972.75</v>
          </cell>
          <cell r="E103">
            <v>67345.62</v>
          </cell>
          <cell r="F103">
            <v>68911.91</v>
          </cell>
          <cell r="G103">
            <v>73734.300000000017</v>
          </cell>
          <cell r="H103">
            <v>69565.979999999981</v>
          </cell>
          <cell r="I103">
            <v>69613.969999999972</v>
          </cell>
          <cell r="J103">
            <v>74861.22000000003</v>
          </cell>
          <cell r="K103">
            <v>69139.040000000037</v>
          </cell>
          <cell r="L103">
            <v>69434.849999999977</v>
          </cell>
          <cell r="M103">
            <v>63012.019999999902</v>
          </cell>
          <cell r="N103">
            <v>64103.180000000051</v>
          </cell>
          <cell r="O103">
            <v>73420.670000000042</v>
          </cell>
          <cell r="P103">
            <v>839115.51</v>
          </cell>
        </row>
        <row r="104">
          <cell r="B104">
            <v>6155</v>
          </cell>
          <cell r="D104">
            <v>2959.5299999999997</v>
          </cell>
          <cell r="E104">
            <v>1686.7100000000009</v>
          </cell>
          <cell r="F104">
            <v>1935.4199999999992</v>
          </cell>
          <cell r="G104">
            <v>2002.2500000000018</v>
          </cell>
          <cell r="H104">
            <v>1909.409999999998</v>
          </cell>
          <cell r="I104">
            <v>2097.8999999999996</v>
          </cell>
          <cell r="J104">
            <v>2086.6100000000006</v>
          </cell>
          <cell r="K104">
            <v>1909.2900000000027</v>
          </cell>
          <cell r="L104">
            <v>2000.7999999999993</v>
          </cell>
          <cell r="M104">
            <v>1844.1399999999994</v>
          </cell>
          <cell r="N104">
            <v>1767.1699999999983</v>
          </cell>
          <cell r="O104">
            <v>1833.7700000000004</v>
          </cell>
          <cell r="P104">
            <v>24033</v>
          </cell>
        </row>
        <row r="105">
          <cell r="B105">
            <v>6165</v>
          </cell>
          <cell r="D105">
            <v>-30163.83</v>
          </cell>
          <cell r="E105">
            <v>-29196.059999999998</v>
          </cell>
          <cell r="F105">
            <v>-31618.960000000006</v>
          </cell>
          <cell r="G105">
            <v>-21211.959999999992</v>
          </cell>
          <cell r="H105">
            <v>-21359.709999999992</v>
          </cell>
          <cell r="I105">
            <v>-20005.930000000022</v>
          </cell>
          <cell r="J105">
            <v>-18971.50999999998</v>
          </cell>
          <cell r="K105">
            <v>-21692.810000000027</v>
          </cell>
          <cell r="L105">
            <v>-33227.789999999979</v>
          </cell>
          <cell r="M105">
            <v>-21194.380000000034</v>
          </cell>
          <cell r="N105">
            <v>-17018.829999999987</v>
          </cell>
          <cell r="O105">
            <v>-23393.580000000016</v>
          </cell>
          <cell r="P105">
            <v>-289055.35000000003</v>
          </cell>
        </row>
        <row r="106">
          <cell r="B106">
            <v>6185</v>
          </cell>
          <cell r="D106">
            <v>32.520000000000003</v>
          </cell>
          <cell r="E106">
            <v>370.39</v>
          </cell>
          <cell r="F106">
            <v>892.92000000000019</v>
          </cell>
          <cell r="G106">
            <v>-217.98000000000025</v>
          </cell>
          <cell r="H106">
            <v>47.420000000000073</v>
          </cell>
          <cell r="I106">
            <v>221.94000000000005</v>
          </cell>
          <cell r="J106">
            <v>551.44999999999982</v>
          </cell>
          <cell r="K106">
            <v>409.88000000000011</v>
          </cell>
          <cell r="L106">
            <v>625.61999999999989</v>
          </cell>
          <cell r="M106">
            <v>220.66000000000031</v>
          </cell>
          <cell r="N106">
            <v>866.90000000000009</v>
          </cell>
          <cell r="O106">
            <v>128.65999999999985</v>
          </cell>
          <cell r="P106">
            <v>4150.38</v>
          </cell>
        </row>
        <row r="107">
          <cell r="B107">
            <v>6190</v>
          </cell>
          <cell r="D107">
            <v>43.78</v>
          </cell>
          <cell r="E107">
            <v>146.37</v>
          </cell>
          <cell r="F107">
            <v>305.94000000000005</v>
          </cell>
          <cell r="G107">
            <v>61.379999999999882</v>
          </cell>
          <cell r="H107">
            <v>257.08000000000015</v>
          </cell>
          <cell r="I107">
            <v>122.06999999999994</v>
          </cell>
          <cell r="J107">
            <v>459.96000000000015</v>
          </cell>
          <cell r="K107">
            <v>46.539999999999964</v>
          </cell>
          <cell r="L107">
            <v>498.52</v>
          </cell>
          <cell r="M107">
            <v>792.12999999999988</v>
          </cell>
          <cell r="N107">
            <v>285.53999999999951</v>
          </cell>
          <cell r="O107">
            <v>191.24000000000069</v>
          </cell>
          <cell r="P107">
            <v>3210.55</v>
          </cell>
        </row>
        <row r="108">
          <cell r="B108">
            <v>6195</v>
          </cell>
          <cell r="D108">
            <v>2.1899999999999995</v>
          </cell>
          <cell r="E108">
            <v>33.680000000000007</v>
          </cell>
          <cell r="F108">
            <v>29</v>
          </cell>
          <cell r="G108">
            <v>52.669999999999987</v>
          </cell>
          <cell r="H108">
            <v>20.670000000000016</v>
          </cell>
          <cell r="I108">
            <v>22.559999999999974</v>
          </cell>
          <cell r="J108">
            <v>435.71000000000004</v>
          </cell>
          <cell r="K108">
            <v>20.319999999999936</v>
          </cell>
          <cell r="L108">
            <v>262.29999999999995</v>
          </cell>
          <cell r="M108">
            <v>68.580000000000041</v>
          </cell>
          <cell r="N108">
            <v>78.300000000000068</v>
          </cell>
          <cell r="O108">
            <v>68.699999999999818</v>
          </cell>
          <cell r="P108">
            <v>1094.6799999999998</v>
          </cell>
        </row>
        <row r="109">
          <cell r="B109">
            <v>6200</v>
          </cell>
          <cell r="D109">
            <v>43.27</v>
          </cell>
          <cell r="E109">
            <v>125.27999999999997</v>
          </cell>
          <cell r="F109">
            <v>919.93000000000029</v>
          </cell>
          <cell r="G109">
            <v>22.419999999999845</v>
          </cell>
          <cell r="H109">
            <v>325.86999999999989</v>
          </cell>
          <cell r="I109">
            <v>141.63000000000011</v>
          </cell>
          <cell r="J109">
            <v>272.80999999999995</v>
          </cell>
          <cell r="K109">
            <v>34.730000000000018</v>
          </cell>
          <cell r="L109">
            <v>156.53999999999974</v>
          </cell>
          <cell r="M109">
            <v>101.2000000000005</v>
          </cell>
          <cell r="N109">
            <v>281.26999999999953</v>
          </cell>
          <cell r="O109">
            <v>586.38000000000056</v>
          </cell>
          <cell r="P109">
            <v>3011.3300000000004</v>
          </cell>
        </row>
        <row r="110">
          <cell r="B110">
            <v>6205</v>
          </cell>
          <cell r="D110">
            <v>0</v>
          </cell>
          <cell r="E110">
            <v>7.24</v>
          </cell>
          <cell r="F110">
            <v>0</v>
          </cell>
          <cell r="G110">
            <v>55.83</v>
          </cell>
          <cell r="H110">
            <v>3.8499999999999872</v>
          </cell>
          <cell r="I110">
            <v>13.980000000000004</v>
          </cell>
          <cell r="J110">
            <v>5.6100000000000136</v>
          </cell>
          <cell r="K110">
            <v>22.559999999999988</v>
          </cell>
          <cell r="L110">
            <v>2.4700000000000131</v>
          </cell>
          <cell r="M110">
            <v>0</v>
          </cell>
          <cell r="N110">
            <v>94.76</v>
          </cell>
          <cell r="O110">
            <v>0</v>
          </cell>
          <cell r="P110">
            <v>206.3</v>
          </cell>
        </row>
        <row r="111">
          <cell r="B111">
            <v>6207</v>
          </cell>
          <cell r="D111">
            <v>347.33</v>
          </cell>
          <cell r="E111">
            <v>670.3900000000001</v>
          </cell>
          <cell r="F111">
            <v>408</v>
          </cell>
          <cell r="G111">
            <v>2169.59</v>
          </cell>
          <cell r="H111">
            <v>-1562.8600000000001</v>
          </cell>
          <cell r="I111">
            <v>38.190000000000055</v>
          </cell>
          <cell r="J111">
            <v>701.96</v>
          </cell>
          <cell r="K111">
            <v>335.80000000000018</v>
          </cell>
          <cell r="L111">
            <v>271.05000000000018</v>
          </cell>
          <cell r="M111">
            <v>344.20999999999913</v>
          </cell>
          <cell r="N111">
            <v>714.48</v>
          </cell>
          <cell r="O111">
            <v>256.72000000000025</v>
          </cell>
          <cell r="P111">
            <v>4694.8599999999997</v>
          </cell>
        </row>
        <row r="112">
          <cell r="B112">
            <v>6215</v>
          </cell>
          <cell r="D112">
            <v>4048.54</v>
          </cell>
          <cell r="E112">
            <v>3984.9900000000007</v>
          </cell>
          <cell r="F112">
            <v>4901.5599999999995</v>
          </cell>
          <cell r="G112">
            <v>4811.6499999999978</v>
          </cell>
          <cell r="H112">
            <v>5060.6100000000042</v>
          </cell>
          <cell r="I112">
            <v>5592.1699999999946</v>
          </cell>
          <cell r="J112">
            <v>5450.3700000000026</v>
          </cell>
          <cell r="K112">
            <v>5128.4800000000032</v>
          </cell>
          <cell r="L112">
            <v>4318.429999999993</v>
          </cell>
          <cell r="M112">
            <v>4535.1600000000035</v>
          </cell>
          <cell r="N112">
            <v>4112.6100000000079</v>
          </cell>
          <cell r="O112">
            <v>3966.8699999999953</v>
          </cell>
          <cell r="P112">
            <v>55911.44</v>
          </cell>
        </row>
        <row r="113">
          <cell r="B113">
            <v>6220</v>
          </cell>
          <cell r="D113">
            <v>1660.78</v>
          </cell>
          <cell r="E113">
            <v>2229.7699999999995</v>
          </cell>
          <cell r="F113">
            <v>1884.3500000000008</v>
          </cell>
          <cell r="G113">
            <v>3568.96</v>
          </cell>
          <cell r="H113">
            <v>2533.489999999998</v>
          </cell>
          <cell r="I113">
            <v>2050.1700000000019</v>
          </cell>
          <cell r="J113">
            <v>2665.6999999999971</v>
          </cell>
          <cell r="K113">
            <v>2116.5600000000013</v>
          </cell>
          <cell r="L113">
            <v>2561.1399999999994</v>
          </cell>
          <cell r="M113">
            <v>1860.510000000002</v>
          </cell>
          <cell r="N113">
            <v>2447.8700000000026</v>
          </cell>
          <cell r="O113">
            <v>1989.309999999994</v>
          </cell>
          <cell r="P113">
            <v>27568.609999999997</v>
          </cell>
        </row>
        <row r="114">
          <cell r="B114">
            <v>6225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1346.1600000000003</v>
          </cell>
          <cell r="I114">
            <v>-9.6100000000003547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782.01</v>
          </cell>
          <cell r="O114">
            <v>0.98000000000001819</v>
          </cell>
          <cell r="P114">
            <v>2119.54</v>
          </cell>
        </row>
        <row r="115">
          <cell r="B115">
            <v>6230</v>
          </cell>
          <cell r="D115">
            <v>439.21</v>
          </cell>
          <cell r="E115">
            <v>440.01999999999992</v>
          </cell>
          <cell r="F115">
            <v>438.75000000000011</v>
          </cell>
          <cell r="G115">
            <v>437.02</v>
          </cell>
          <cell r="H115">
            <v>703.65000000000009</v>
          </cell>
          <cell r="I115">
            <v>554.41999999999962</v>
          </cell>
          <cell r="J115">
            <v>0</v>
          </cell>
          <cell r="K115">
            <v>485.91000000000031</v>
          </cell>
          <cell r="L115">
            <v>0</v>
          </cell>
          <cell r="M115">
            <v>1850.3399999999997</v>
          </cell>
          <cell r="N115">
            <v>0</v>
          </cell>
          <cell r="O115">
            <v>888.43000000000029</v>
          </cell>
          <cell r="P115">
            <v>6237.75</v>
          </cell>
        </row>
        <row r="116">
          <cell r="B116">
            <v>6255</v>
          </cell>
          <cell r="D116">
            <v>0</v>
          </cell>
          <cell r="E116">
            <v>2090</v>
          </cell>
          <cell r="F116">
            <v>150</v>
          </cell>
          <cell r="G116">
            <v>940</v>
          </cell>
          <cell r="H116">
            <v>1100</v>
          </cell>
          <cell r="I116">
            <v>1060</v>
          </cell>
          <cell r="J116">
            <v>510</v>
          </cell>
          <cell r="K116">
            <v>1850</v>
          </cell>
          <cell r="L116">
            <v>1000</v>
          </cell>
          <cell r="M116">
            <v>1110</v>
          </cell>
          <cell r="N116">
            <v>600</v>
          </cell>
          <cell r="O116">
            <v>850</v>
          </cell>
          <cell r="P116">
            <v>11260</v>
          </cell>
        </row>
        <row r="117">
          <cell r="B117">
            <v>6260</v>
          </cell>
          <cell r="D117">
            <v>209.28</v>
          </cell>
          <cell r="E117">
            <v>750.85</v>
          </cell>
          <cell r="F117">
            <v>974.46000000000015</v>
          </cell>
          <cell r="G117">
            <v>362.11999999999989</v>
          </cell>
          <cell r="H117">
            <v>598.75</v>
          </cell>
          <cell r="I117">
            <v>943.81</v>
          </cell>
          <cell r="J117">
            <v>1363.6100000000001</v>
          </cell>
          <cell r="K117">
            <v>120.64999999999964</v>
          </cell>
          <cell r="L117">
            <v>677.86000000000058</v>
          </cell>
          <cell r="M117">
            <v>839.01999999999953</v>
          </cell>
          <cell r="N117">
            <v>220.69999999999982</v>
          </cell>
          <cell r="O117">
            <v>734.26000000000022</v>
          </cell>
          <cell r="P117">
            <v>7795.37</v>
          </cell>
        </row>
        <row r="118">
          <cell r="B118">
            <v>6265</v>
          </cell>
          <cell r="D118">
            <v>25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200</v>
          </cell>
          <cell r="N118">
            <v>0</v>
          </cell>
          <cell r="O118">
            <v>0</v>
          </cell>
          <cell r="P118">
            <v>225</v>
          </cell>
        </row>
        <row r="119">
          <cell r="B119">
            <v>6270</v>
          </cell>
          <cell r="D119">
            <v>1731.2700000000002</v>
          </cell>
          <cell r="E119">
            <v>5187.87</v>
          </cell>
          <cell r="F119">
            <v>59</v>
          </cell>
          <cell r="G119">
            <v>4809.0000000000009</v>
          </cell>
          <cell r="H119">
            <v>0</v>
          </cell>
          <cell r="I119">
            <v>3016</v>
          </cell>
          <cell r="J119">
            <v>2218.9999999999982</v>
          </cell>
          <cell r="K119">
            <v>510</v>
          </cell>
          <cell r="L119">
            <v>1976</v>
          </cell>
          <cell r="M119">
            <v>670</v>
          </cell>
          <cell r="N119">
            <v>459</v>
          </cell>
          <cell r="O119">
            <v>6700</v>
          </cell>
          <cell r="P119">
            <v>27337.14</v>
          </cell>
        </row>
        <row r="120">
          <cell r="B120">
            <v>6285</v>
          </cell>
          <cell r="D120">
            <v>2034.37</v>
          </cell>
          <cell r="E120">
            <v>1038.4000000000001</v>
          </cell>
          <cell r="F120">
            <v>2398.2599999999998</v>
          </cell>
          <cell r="G120">
            <v>928.27000000000044</v>
          </cell>
          <cell r="H120">
            <v>766.61999999999989</v>
          </cell>
          <cell r="I120">
            <v>4262.1499999999996</v>
          </cell>
          <cell r="J120">
            <v>2656.74</v>
          </cell>
          <cell r="K120">
            <v>1396.4400000000005</v>
          </cell>
          <cell r="L120">
            <v>1940.1599999999999</v>
          </cell>
          <cell r="M120">
            <v>1200.4500000000007</v>
          </cell>
          <cell r="N120">
            <v>407.22999999999956</v>
          </cell>
          <cell r="O120">
            <v>3177.5200000000004</v>
          </cell>
          <cell r="P120">
            <v>22206.61</v>
          </cell>
        </row>
        <row r="121">
          <cell r="B121">
            <v>6290</v>
          </cell>
          <cell r="D121">
            <v>0</v>
          </cell>
          <cell r="E121">
            <v>0</v>
          </cell>
          <cell r="F121">
            <v>0</v>
          </cell>
          <cell r="G121">
            <v>28.87</v>
          </cell>
          <cell r="H121">
            <v>28.84</v>
          </cell>
          <cell r="I121">
            <v>-609.77</v>
          </cell>
          <cell r="J121">
            <v>43.38999999999993</v>
          </cell>
          <cell r="K121">
            <v>-212.93</v>
          </cell>
          <cell r="L121">
            <v>0</v>
          </cell>
          <cell r="M121">
            <v>3581.46</v>
          </cell>
          <cell r="N121">
            <v>272.12999999999965</v>
          </cell>
          <cell r="O121">
            <v>-701.19999999999982</v>
          </cell>
          <cell r="P121">
            <v>2430.79</v>
          </cell>
        </row>
        <row r="122">
          <cell r="B122">
            <v>6295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6300</v>
          </cell>
          <cell r="D123">
            <v>301</v>
          </cell>
          <cell r="E123">
            <v>0</v>
          </cell>
          <cell r="F123">
            <v>241.5</v>
          </cell>
          <cell r="G123">
            <v>0</v>
          </cell>
          <cell r="H123">
            <v>225</v>
          </cell>
          <cell r="I123">
            <v>202.5</v>
          </cell>
          <cell r="J123">
            <v>367.5</v>
          </cell>
          <cell r="K123">
            <v>0</v>
          </cell>
          <cell r="L123">
            <v>0</v>
          </cell>
          <cell r="M123">
            <v>0</v>
          </cell>
          <cell r="N123">
            <v>547.75</v>
          </cell>
          <cell r="O123">
            <v>360</v>
          </cell>
          <cell r="P123">
            <v>2245.25</v>
          </cell>
        </row>
        <row r="124">
          <cell r="B124">
            <v>6305</v>
          </cell>
          <cell r="D124">
            <v>0</v>
          </cell>
          <cell r="E124">
            <v>0</v>
          </cell>
          <cell r="F124">
            <v>2500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203.86999999999989</v>
          </cell>
          <cell r="N124">
            <v>0</v>
          </cell>
          <cell r="O124">
            <v>0</v>
          </cell>
          <cell r="P124">
            <v>2703.87</v>
          </cell>
        </row>
        <row r="125">
          <cell r="B125">
            <v>6310</v>
          </cell>
          <cell r="D125">
            <v>1226.47</v>
          </cell>
          <cell r="E125">
            <v>1892.3100000000002</v>
          </cell>
          <cell r="F125">
            <v>2232.0499999999997</v>
          </cell>
          <cell r="G125">
            <v>2367.29</v>
          </cell>
          <cell r="H125">
            <v>1316.4399999999996</v>
          </cell>
          <cell r="I125">
            <v>2027.2800000000007</v>
          </cell>
          <cell r="J125">
            <v>2457.1499999999996</v>
          </cell>
          <cell r="K125">
            <v>643.13999999999942</v>
          </cell>
          <cell r="L125">
            <v>2256.0000000000018</v>
          </cell>
          <cell r="M125">
            <v>1564.9699999999975</v>
          </cell>
          <cell r="N125">
            <v>1039.8300000000017</v>
          </cell>
          <cell r="O125">
            <v>1687.9000000000015</v>
          </cell>
          <cell r="P125">
            <v>20710.830000000002</v>
          </cell>
        </row>
        <row r="126">
          <cell r="B126">
            <v>6320</v>
          </cell>
          <cell r="D126">
            <v>911.27</v>
          </cell>
          <cell r="E126">
            <v>1545.1999999999998</v>
          </cell>
          <cell r="F126">
            <v>463.32000000000016</v>
          </cell>
          <cell r="G126">
            <v>722.21</v>
          </cell>
          <cell r="H126">
            <v>108.09000000000015</v>
          </cell>
          <cell r="I126">
            <v>154.82999999999993</v>
          </cell>
          <cell r="J126">
            <v>859.55999999999949</v>
          </cell>
          <cell r="K126">
            <v>523.96</v>
          </cell>
          <cell r="L126">
            <v>113.03999999999996</v>
          </cell>
          <cell r="M126">
            <v>373.79000000000087</v>
          </cell>
          <cell r="N126">
            <v>265.4399999999996</v>
          </cell>
          <cell r="O126">
            <v>71.720000000000255</v>
          </cell>
          <cell r="P126">
            <v>6112.43</v>
          </cell>
        </row>
        <row r="127">
          <cell r="B127">
            <v>6325</v>
          </cell>
          <cell r="D127">
            <v>0</v>
          </cell>
          <cell r="E127">
            <v>187.38</v>
          </cell>
          <cell r="F127">
            <v>0</v>
          </cell>
          <cell r="G127">
            <v>169.06</v>
          </cell>
          <cell r="H127">
            <v>0</v>
          </cell>
          <cell r="I127">
            <v>0</v>
          </cell>
          <cell r="J127">
            <v>0</v>
          </cell>
          <cell r="K127">
            <v>2773</v>
          </cell>
          <cell r="L127">
            <v>12998.5</v>
          </cell>
          <cell r="M127">
            <v>447.19999999999891</v>
          </cell>
          <cell r="N127">
            <v>1066.5699999999997</v>
          </cell>
          <cell r="O127">
            <v>468.75</v>
          </cell>
          <cell r="P127">
            <v>18110.46</v>
          </cell>
        </row>
        <row r="128">
          <cell r="B128">
            <v>6330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6335</v>
          </cell>
          <cell r="D129">
            <v>715</v>
          </cell>
          <cell r="E129">
            <v>67.470000000000027</v>
          </cell>
          <cell r="F129">
            <v>225</v>
          </cell>
          <cell r="G129">
            <v>0</v>
          </cell>
          <cell r="H129">
            <v>0</v>
          </cell>
          <cell r="I129">
            <v>792</v>
          </cell>
          <cell r="J129">
            <v>235</v>
          </cell>
          <cell r="K129">
            <v>605.99</v>
          </cell>
          <cell r="L129">
            <v>0</v>
          </cell>
          <cell r="M129">
            <v>247.17000000000007</v>
          </cell>
          <cell r="N129">
            <v>0</v>
          </cell>
          <cell r="O129">
            <v>0</v>
          </cell>
          <cell r="P129">
            <v>2887.63</v>
          </cell>
        </row>
        <row r="130">
          <cell r="B130">
            <v>6340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7906.2</v>
          </cell>
          <cell r="M130">
            <v>0</v>
          </cell>
          <cell r="N130">
            <v>0</v>
          </cell>
          <cell r="O130">
            <v>6250.0000000000009</v>
          </cell>
          <cell r="P130">
            <v>14156.2</v>
          </cell>
        </row>
        <row r="131">
          <cell r="B131">
            <v>6345</v>
          </cell>
          <cell r="D131">
            <v>424.38</v>
          </cell>
          <cell r="E131">
            <v>376.87</v>
          </cell>
          <cell r="F131">
            <v>4079.2700000000004</v>
          </cell>
          <cell r="G131">
            <v>2870.7699999999995</v>
          </cell>
          <cell r="H131">
            <v>655.34999999999945</v>
          </cell>
          <cell r="I131">
            <v>595.76000000000022</v>
          </cell>
          <cell r="J131">
            <v>775.46000000000095</v>
          </cell>
          <cell r="K131">
            <v>1580.6599999999999</v>
          </cell>
          <cell r="L131">
            <v>716.35999999999876</v>
          </cell>
          <cell r="M131">
            <v>1856.4700000000012</v>
          </cell>
          <cell r="N131">
            <v>542.69000000000051</v>
          </cell>
          <cell r="O131">
            <v>803.40999999999985</v>
          </cell>
          <cell r="P131">
            <v>15277.45</v>
          </cell>
        </row>
        <row r="132">
          <cell r="B132">
            <v>6355</v>
          </cell>
          <cell r="D132">
            <v>2081.64</v>
          </cell>
          <cell r="E132">
            <v>2081.6599999999994</v>
          </cell>
          <cell r="F132">
            <v>2081.6500000000005</v>
          </cell>
          <cell r="G132">
            <v>2081.6699999999992</v>
          </cell>
          <cell r="H132">
            <v>2081.6399999999994</v>
          </cell>
          <cell r="I132">
            <v>2081.6600000000017</v>
          </cell>
          <cell r="J132">
            <v>2081.6400000000012</v>
          </cell>
          <cell r="K132">
            <v>2081.6700000000019</v>
          </cell>
          <cell r="L132">
            <v>-1613.1400000000031</v>
          </cell>
          <cell r="M132">
            <v>1865.0200000000004</v>
          </cell>
          <cell r="N132">
            <v>1865</v>
          </cell>
          <cell r="O132">
            <v>1865.0200000000004</v>
          </cell>
          <cell r="P132">
            <v>20635.13</v>
          </cell>
        </row>
        <row r="133">
          <cell r="B133">
            <v>6360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510.26</v>
          </cell>
          <cell r="P133">
            <v>510.26</v>
          </cell>
        </row>
        <row r="134">
          <cell r="B134">
            <v>6365</v>
          </cell>
          <cell r="D134">
            <v>5593.22</v>
          </cell>
          <cell r="E134">
            <v>0</v>
          </cell>
          <cell r="F134">
            <v>184.1899999999996</v>
          </cell>
          <cell r="G134">
            <v>4476.2000000000025</v>
          </cell>
          <cell r="H134">
            <v>0</v>
          </cell>
          <cell r="I134">
            <v>2570.3999999999996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92.239999999997963</v>
          </cell>
          <cell r="P134">
            <v>12916.25</v>
          </cell>
        </row>
        <row r="135">
          <cell r="B135">
            <v>6385</v>
          </cell>
          <cell r="D135">
            <v>200</v>
          </cell>
          <cell r="E135">
            <v>550.17000000000007</v>
          </cell>
          <cell r="F135">
            <v>329.17999999999984</v>
          </cell>
          <cell r="G135">
            <v>93.180000000000064</v>
          </cell>
          <cell r="H135">
            <v>867.6400000000001</v>
          </cell>
          <cell r="I135">
            <v>778.75999999999976</v>
          </cell>
          <cell r="J135">
            <v>437.63000000000056</v>
          </cell>
          <cell r="K135">
            <v>119.98999999999978</v>
          </cell>
          <cell r="L135">
            <v>1307.0099999999993</v>
          </cell>
          <cell r="M135">
            <v>643.07000000000062</v>
          </cell>
          <cell r="N135">
            <v>235.79999999999927</v>
          </cell>
          <cell r="O135">
            <v>731.42000000000098</v>
          </cell>
          <cell r="P135">
            <v>6293.85</v>
          </cell>
        </row>
        <row r="136">
          <cell r="B136">
            <v>6390</v>
          </cell>
          <cell r="D136">
            <v>200.76</v>
          </cell>
          <cell r="E136">
            <v>40.349999999999994</v>
          </cell>
          <cell r="F136">
            <v>86.119999999999976</v>
          </cell>
          <cell r="G136">
            <v>5251.73</v>
          </cell>
          <cell r="H136">
            <v>89.720000000000255</v>
          </cell>
          <cell r="I136">
            <v>2083.71</v>
          </cell>
          <cell r="J136">
            <v>115.26000000000113</v>
          </cell>
          <cell r="K136">
            <v>3070.9399999999978</v>
          </cell>
          <cell r="L136">
            <v>35.280000000000655</v>
          </cell>
          <cell r="M136">
            <v>3046.9300000000003</v>
          </cell>
          <cell r="N136">
            <v>64.100000000000364</v>
          </cell>
          <cell r="O136">
            <v>-1750.8799999999992</v>
          </cell>
          <cell r="P136">
            <v>12334.02</v>
          </cell>
        </row>
        <row r="137">
          <cell r="B137">
            <v>6400</v>
          </cell>
          <cell r="D137">
            <v>325</v>
          </cell>
          <cell r="E137">
            <v>0</v>
          </cell>
          <cell r="F137">
            <v>354.25</v>
          </cell>
          <cell r="G137">
            <v>975</v>
          </cell>
          <cell r="H137">
            <v>1105</v>
          </cell>
          <cell r="I137">
            <v>425.75</v>
          </cell>
          <cell r="J137">
            <v>-5.8499999999999091</v>
          </cell>
          <cell r="K137">
            <v>459.54999999999973</v>
          </cell>
          <cell r="L137">
            <v>508.94999999999982</v>
          </cell>
          <cell r="M137">
            <v>650</v>
          </cell>
          <cell r="N137">
            <v>408.20000000000073</v>
          </cell>
          <cell r="O137">
            <v>458.25</v>
          </cell>
          <cell r="P137">
            <v>5664.1</v>
          </cell>
        </row>
        <row r="138">
          <cell r="B138">
            <v>6410</v>
          </cell>
          <cell r="D138">
            <v>13082.02</v>
          </cell>
          <cell r="E138">
            <v>7544.4900000000016</v>
          </cell>
          <cell r="F138">
            <v>9075</v>
          </cell>
          <cell r="G138">
            <v>15299.999999999993</v>
          </cell>
          <cell r="H138">
            <v>10625</v>
          </cell>
          <cell r="I138">
            <v>8750</v>
          </cell>
          <cell r="J138">
            <v>11875.000000000015</v>
          </cell>
          <cell r="K138">
            <v>8125</v>
          </cell>
          <cell r="L138">
            <v>7092.8999999999942</v>
          </cell>
          <cell r="M138">
            <v>7650</v>
          </cell>
          <cell r="N138">
            <v>8125</v>
          </cell>
          <cell r="O138">
            <v>13265.449999999997</v>
          </cell>
          <cell r="P138">
            <v>120509.86</v>
          </cell>
        </row>
        <row r="140">
          <cell r="B140">
            <v>6450</v>
          </cell>
          <cell r="D140">
            <v>306.48</v>
          </cell>
          <cell r="E140">
            <v>306.48</v>
          </cell>
          <cell r="F140">
            <v>306.46999999999991</v>
          </cell>
          <cell r="G140">
            <v>306.47000000000014</v>
          </cell>
          <cell r="H140">
            <v>306.4699999999998</v>
          </cell>
          <cell r="I140">
            <v>306.47000000000003</v>
          </cell>
          <cell r="J140">
            <v>306.47000000000003</v>
          </cell>
          <cell r="K140">
            <v>306.47000000000025</v>
          </cell>
          <cell r="L140">
            <v>306.4699999999998</v>
          </cell>
          <cell r="M140">
            <v>306.46000000000004</v>
          </cell>
          <cell r="N140">
            <v>306.46000000000004</v>
          </cell>
          <cell r="O140">
            <v>306.46000000000004</v>
          </cell>
          <cell r="P140">
            <v>3677.63</v>
          </cell>
        </row>
        <row r="141">
          <cell r="B141">
            <v>6455</v>
          </cell>
          <cell r="D141">
            <v>610.69000000000005</v>
          </cell>
          <cell r="E141">
            <v>610.69000000000005</v>
          </cell>
          <cell r="F141">
            <v>610.68999999999983</v>
          </cell>
          <cell r="G141">
            <v>610.69000000000028</v>
          </cell>
          <cell r="H141">
            <v>610.6899999999996</v>
          </cell>
          <cell r="I141">
            <v>610.69000000000005</v>
          </cell>
          <cell r="J141">
            <v>610.69000000000005</v>
          </cell>
          <cell r="K141">
            <v>171643.69</v>
          </cell>
          <cell r="L141">
            <v>610.69000000000233</v>
          </cell>
          <cell r="M141">
            <v>610.69000000000233</v>
          </cell>
          <cell r="N141">
            <v>610.69000000000233</v>
          </cell>
          <cell r="O141">
            <v>610.69000000000233</v>
          </cell>
          <cell r="P141">
            <v>178361.28</v>
          </cell>
        </row>
        <row r="142">
          <cell r="B142">
            <v>6460</v>
          </cell>
          <cell r="D142">
            <v>6963.18</v>
          </cell>
          <cell r="E142">
            <v>6963.18</v>
          </cell>
          <cell r="F142">
            <v>6955.91</v>
          </cell>
          <cell r="G142">
            <v>6955.91</v>
          </cell>
          <cell r="H142">
            <v>6962.3600000000006</v>
          </cell>
          <cell r="I142">
            <v>6962.3600000000006</v>
          </cell>
          <cell r="J142">
            <v>6962.3600000000006</v>
          </cell>
          <cell r="K142">
            <v>6847.3600000000006</v>
          </cell>
          <cell r="L142">
            <v>6631.6199999999953</v>
          </cell>
          <cell r="M142">
            <v>6631.6200000000026</v>
          </cell>
          <cell r="N142">
            <v>6633.0099999999948</v>
          </cell>
          <cell r="O142">
            <v>6635.8500000000058</v>
          </cell>
          <cell r="P142">
            <v>82104.72</v>
          </cell>
        </row>
        <row r="143">
          <cell r="B143">
            <v>6470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-8654.2800000000007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-8654.2800000000007</v>
          </cell>
        </row>
        <row r="144">
          <cell r="B144">
            <v>6485</v>
          </cell>
          <cell r="D144">
            <v>2308.7600000000002</v>
          </cell>
          <cell r="E144">
            <v>2308.7600000000002</v>
          </cell>
          <cell r="F144">
            <v>2308.7599999999993</v>
          </cell>
          <cell r="G144">
            <v>2308.7600000000011</v>
          </cell>
          <cell r="H144">
            <v>2308.7599999999984</v>
          </cell>
          <cell r="I144">
            <v>2308.7600000000002</v>
          </cell>
          <cell r="J144">
            <v>2308.7600000000002</v>
          </cell>
          <cell r="K144">
            <v>-8926.24</v>
          </cell>
          <cell r="L144">
            <v>2334.4600000000009</v>
          </cell>
          <cell r="M144">
            <v>2334.4599999999991</v>
          </cell>
          <cell r="N144">
            <v>2334.4599999999991</v>
          </cell>
          <cell r="O144">
            <v>2334.4599999999991</v>
          </cell>
          <cell r="P144">
            <v>16572.919999999998</v>
          </cell>
        </row>
        <row r="145">
          <cell r="B145">
            <v>6490</v>
          </cell>
          <cell r="D145">
            <v>287.98</v>
          </cell>
          <cell r="E145">
            <v>287.98</v>
          </cell>
          <cell r="F145">
            <v>287.98</v>
          </cell>
          <cell r="G145">
            <v>287.98</v>
          </cell>
          <cell r="H145">
            <v>287.98</v>
          </cell>
          <cell r="I145">
            <v>287.98</v>
          </cell>
          <cell r="J145">
            <v>287.97999999999979</v>
          </cell>
          <cell r="K145">
            <v>287.98000000000025</v>
          </cell>
          <cell r="L145">
            <v>287.98</v>
          </cell>
          <cell r="M145">
            <v>287.98</v>
          </cell>
          <cell r="N145">
            <v>287.98</v>
          </cell>
          <cell r="O145">
            <v>287.98</v>
          </cell>
          <cell r="P145">
            <v>3455.76</v>
          </cell>
        </row>
        <row r="146">
          <cell r="B146">
            <v>6495</v>
          </cell>
          <cell r="D146">
            <v>22.24</v>
          </cell>
          <cell r="E146">
            <v>22.24</v>
          </cell>
          <cell r="F146">
            <v>22.240000000000002</v>
          </cell>
          <cell r="G146">
            <v>22.239999999999995</v>
          </cell>
          <cell r="H146">
            <v>22.240000000000009</v>
          </cell>
          <cell r="I146">
            <v>22.239999999999995</v>
          </cell>
          <cell r="J146">
            <v>22.240000000000009</v>
          </cell>
          <cell r="K146">
            <v>22.239999999999981</v>
          </cell>
          <cell r="L146">
            <v>22.240000000000009</v>
          </cell>
          <cell r="M146">
            <v>22.240000000000009</v>
          </cell>
          <cell r="N146">
            <v>22.239999999999981</v>
          </cell>
          <cell r="O146">
            <v>22.240000000000009</v>
          </cell>
          <cell r="P146">
            <v>266.88</v>
          </cell>
        </row>
        <row r="147">
          <cell r="B147">
            <v>6500</v>
          </cell>
          <cell r="D147">
            <v>13.74</v>
          </cell>
          <cell r="E147">
            <v>16.100000000000001</v>
          </cell>
          <cell r="F147">
            <v>16.099999999999998</v>
          </cell>
          <cell r="G147">
            <v>16.100000000000001</v>
          </cell>
          <cell r="H147">
            <v>16.100000000000001</v>
          </cell>
          <cell r="I147">
            <v>16.099999999999994</v>
          </cell>
          <cell r="J147">
            <v>16.100000000000009</v>
          </cell>
          <cell r="K147">
            <v>2452.77</v>
          </cell>
          <cell r="L147">
            <v>97.559999999999945</v>
          </cell>
          <cell r="M147">
            <v>97.559999999999945</v>
          </cell>
          <cell r="N147">
            <v>97.559999999999945</v>
          </cell>
          <cell r="O147">
            <v>97.559999999999945</v>
          </cell>
          <cell r="P147">
            <v>2953.35</v>
          </cell>
        </row>
        <row r="148">
          <cell r="B148">
            <v>6505</v>
          </cell>
          <cell r="D148">
            <v>524.04999999999995</v>
          </cell>
          <cell r="E148">
            <v>524.04999999999995</v>
          </cell>
          <cell r="F148">
            <v>524.05000000000018</v>
          </cell>
          <cell r="G148">
            <v>524.04999999999973</v>
          </cell>
          <cell r="H148">
            <v>524.05000000000018</v>
          </cell>
          <cell r="I148">
            <v>548.80999999999995</v>
          </cell>
          <cell r="J148">
            <v>548.80999999999995</v>
          </cell>
          <cell r="K148">
            <v>548.8100000000004</v>
          </cell>
          <cell r="L148">
            <v>548.80999999999949</v>
          </cell>
          <cell r="M148">
            <v>566.0600000000004</v>
          </cell>
          <cell r="N148">
            <v>566.05999999999949</v>
          </cell>
          <cell r="O148">
            <v>764.01000000000022</v>
          </cell>
          <cell r="P148">
            <v>6711.62</v>
          </cell>
        </row>
        <row r="149">
          <cell r="B149">
            <v>6510</v>
          </cell>
          <cell r="D149">
            <v>13337.1</v>
          </cell>
          <cell r="E149">
            <v>13348.74</v>
          </cell>
          <cell r="F149">
            <v>13348.740000000002</v>
          </cell>
          <cell r="G149">
            <v>13353.11</v>
          </cell>
          <cell r="H149">
            <v>13356.649999999994</v>
          </cell>
          <cell r="I149">
            <v>13353.949999999997</v>
          </cell>
          <cell r="J149">
            <v>13353.950000000012</v>
          </cell>
          <cell r="K149">
            <v>-17155.550000000003</v>
          </cell>
          <cell r="L149">
            <v>13396.059999999998</v>
          </cell>
          <cell r="M149">
            <v>13445</v>
          </cell>
          <cell r="N149">
            <v>13421.679999999993</v>
          </cell>
          <cell r="O149">
            <v>13421.680000000008</v>
          </cell>
          <cell r="P149">
            <v>129981.11</v>
          </cell>
        </row>
        <row r="150">
          <cell r="B150">
            <v>6515</v>
          </cell>
          <cell r="D150">
            <v>275.82</v>
          </cell>
          <cell r="E150">
            <v>275.82</v>
          </cell>
          <cell r="F150">
            <v>275.82000000000005</v>
          </cell>
          <cell r="G150">
            <v>275.81999999999994</v>
          </cell>
          <cell r="H150">
            <v>275.81999999999994</v>
          </cell>
          <cell r="I150">
            <v>275.82000000000016</v>
          </cell>
          <cell r="J150">
            <v>275.81999999999994</v>
          </cell>
          <cell r="K150">
            <v>275.81999999999994</v>
          </cell>
          <cell r="L150">
            <v>275.82000000000016</v>
          </cell>
          <cell r="M150">
            <v>275.81999999999971</v>
          </cell>
          <cell r="N150">
            <v>275.82000000000016</v>
          </cell>
          <cell r="O150">
            <v>275.82000000000016</v>
          </cell>
          <cell r="P150">
            <v>3309.84</v>
          </cell>
        </row>
        <row r="151">
          <cell r="B151">
            <v>6520</v>
          </cell>
          <cell r="D151">
            <v>2527.11</v>
          </cell>
          <cell r="E151">
            <v>2535.9699999999998</v>
          </cell>
          <cell r="F151">
            <v>2528.1999999999998</v>
          </cell>
          <cell r="G151">
            <v>2554.3400000000011</v>
          </cell>
          <cell r="H151">
            <v>2545.8899999999994</v>
          </cell>
          <cell r="I151">
            <v>2541.1399999999994</v>
          </cell>
          <cell r="J151">
            <v>2547.7399999999998</v>
          </cell>
          <cell r="K151">
            <v>2145.41</v>
          </cell>
          <cell r="L151">
            <v>2522.4599999999991</v>
          </cell>
          <cell r="M151">
            <v>2522.4600000000028</v>
          </cell>
          <cell r="N151">
            <v>2522.4599999999991</v>
          </cell>
          <cell r="O151">
            <v>2522.4599999999991</v>
          </cell>
          <cell r="P151">
            <v>30015.64</v>
          </cell>
        </row>
        <row r="152">
          <cell r="B152">
            <v>6525</v>
          </cell>
          <cell r="D152">
            <v>2400.6</v>
          </cell>
          <cell r="E152">
            <v>2403.69</v>
          </cell>
          <cell r="F152">
            <v>2403.6899999999996</v>
          </cell>
          <cell r="G152">
            <v>2403.6900000000005</v>
          </cell>
          <cell r="H152">
            <v>2403.6900000000005</v>
          </cell>
          <cell r="I152">
            <v>2403.6899999999987</v>
          </cell>
          <cell r="J152">
            <v>2403.6900000000023</v>
          </cell>
          <cell r="K152">
            <v>2529.6899999999987</v>
          </cell>
          <cell r="L152">
            <v>2403.6899999999987</v>
          </cell>
          <cell r="M152">
            <v>2403.6900000000023</v>
          </cell>
          <cell r="N152">
            <v>2403.6899999999987</v>
          </cell>
          <cell r="O152">
            <v>2403.6899999999987</v>
          </cell>
          <cell r="P152">
            <v>28967.19</v>
          </cell>
        </row>
        <row r="153">
          <cell r="B153">
            <v>6530</v>
          </cell>
          <cell r="D153">
            <v>16036.29</v>
          </cell>
          <cell r="E153">
            <v>16052.73</v>
          </cell>
          <cell r="F153">
            <v>16070.829999999998</v>
          </cell>
          <cell r="G153">
            <v>16084.510000000002</v>
          </cell>
          <cell r="H153">
            <v>16110.210000000006</v>
          </cell>
          <cell r="I153">
            <v>16136.689999999988</v>
          </cell>
          <cell r="J153">
            <v>16146.190000000002</v>
          </cell>
          <cell r="K153">
            <v>14440.380000000005</v>
          </cell>
          <cell r="L153">
            <v>16194.740000000005</v>
          </cell>
          <cell r="M153">
            <v>16209.739999999991</v>
          </cell>
          <cell r="N153">
            <v>16226.070000000007</v>
          </cell>
          <cell r="O153">
            <v>16248.389999999985</v>
          </cell>
          <cell r="P153">
            <v>191956.77</v>
          </cell>
        </row>
        <row r="154">
          <cell r="B154">
            <v>6535</v>
          </cell>
          <cell r="D154">
            <v>3894.77</v>
          </cell>
          <cell r="E154">
            <v>3907.9900000000002</v>
          </cell>
          <cell r="F154">
            <v>3925.59</v>
          </cell>
          <cell r="G154">
            <v>3944.42</v>
          </cell>
          <cell r="H154">
            <v>3961.5799999999981</v>
          </cell>
          <cell r="I154">
            <v>3978.9600000000028</v>
          </cell>
          <cell r="J154">
            <v>3999.5999999999985</v>
          </cell>
          <cell r="K154">
            <v>-2248.5600000000013</v>
          </cell>
          <cell r="L154">
            <v>3868.8199999999997</v>
          </cell>
          <cell r="M154">
            <v>3898.3499999999985</v>
          </cell>
          <cell r="N154">
            <v>3904.4700000000012</v>
          </cell>
          <cell r="O154">
            <v>3923.8700000000026</v>
          </cell>
          <cell r="P154">
            <v>40959.86</v>
          </cell>
        </row>
        <row r="155">
          <cell r="B155">
            <v>6540</v>
          </cell>
          <cell r="D155">
            <v>2213.81</v>
          </cell>
          <cell r="E155">
            <v>2231.4600000000005</v>
          </cell>
          <cell r="F155">
            <v>2259.9899999999998</v>
          </cell>
          <cell r="G155">
            <v>7124.9599999999991</v>
          </cell>
          <cell r="H155">
            <v>7148.85</v>
          </cell>
          <cell r="I155">
            <v>7148.8499999999985</v>
          </cell>
          <cell r="J155">
            <v>7179.510000000002</v>
          </cell>
          <cell r="K155">
            <v>128085.28</v>
          </cell>
          <cell r="L155">
            <v>6567.5800000000163</v>
          </cell>
          <cell r="M155">
            <v>6595.0199999999895</v>
          </cell>
          <cell r="N155">
            <v>6602.3999999999942</v>
          </cell>
          <cell r="O155">
            <v>6616.1100000000151</v>
          </cell>
          <cell r="P155">
            <v>189773.82</v>
          </cell>
        </row>
        <row r="156">
          <cell r="B156">
            <v>6545</v>
          </cell>
          <cell r="D156">
            <v>1832.73</v>
          </cell>
          <cell r="E156">
            <v>1850.8200000000002</v>
          </cell>
          <cell r="F156">
            <v>1869.5100000000002</v>
          </cell>
          <cell r="G156">
            <v>1884.7999999999993</v>
          </cell>
          <cell r="H156">
            <v>1889.1600000000008</v>
          </cell>
          <cell r="I156">
            <v>1894.0299999999988</v>
          </cell>
          <cell r="J156">
            <v>1896.380000000001</v>
          </cell>
          <cell r="K156">
            <v>1715.9499999999989</v>
          </cell>
          <cell r="L156">
            <v>1925.090000000002</v>
          </cell>
          <cell r="M156">
            <v>1936.1699999999983</v>
          </cell>
          <cell r="N156">
            <v>1942.7200000000012</v>
          </cell>
          <cell r="O156">
            <v>1944.3999999999978</v>
          </cell>
          <cell r="P156">
            <v>22581.759999999998</v>
          </cell>
        </row>
        <row r="157">
          <cell r="B157">
            <v>6550</v>
          </cell>
          <cell r="D157">
            <v>1439.61</v>
          </cell>
          <cell r="E157">
            <v>1451.6700000000003</v>
          </cell>
          <cell r="F157">
            <v>1447.4099999999994</v>
          </cell>
          <cell r="G157">
            <v>1450.9100000000008</v>
          </cell>
          <cell r="H157">
            <v>1459.8799999999992</v>
          </cell>
          <cell r="I157">
            <v>1454.880000000001</v>
          </cell>
          <cell r="J157">
            <v>1454.8799999999992</v>
          </cell>
          <cell r="K157">
            <v>1318.33</v>
          </cell>
          <cell r="L157">
            <v>1462.3000000000011</v>
          </cell>
          <cell r="M157">
            <v>1462.2999999999993</v>
          </cell>
          <cell r="N157">
            <v>1462.7399999999998</v>
          </cell>
          <cell r="O157">
            <v>1462.7400000000016</v>
          </cell>
          <cell r="P157">
            <v>17327.650000000001</v>
          </cell>
        </row>
        <row r="158">
          <cell r="B158">
            <v>6555</v>
          </cell>
          <cell r="D158">
            <v>53.07</v>
          </cell>
          <cell r="E158">
            <v>55.839999999999996</v>
          </cell>
          <cell r="F158">
            <v>55.84</v>
          </cell>
          <cell r="G158">
            <v>55.84</v>
          </cell>
          <cell r="H158">
            <v>55.84</v>
          </cell>
          <cell r="I158">
            <v>55.839999999999975</v>
          </cell>
          <cell r="J158">
            <v>55.840000000000032</v>
          </cell>
          <cell r="K158">
            <v>-116.16000000000003</v>
          </cell>
          <cell r="L158">
            <v>56.980000000000018</v>
          </cell>
          <cell r="M158">
            <v>56.980000000000018</v>
          </cell>
          <cell r="N158">
            <v>56.979999999999961</v>
          </cell>
          <cell r="O158">
            <v>56.980000000000018</v>
          </cell>
          <cell r="P158">
            <v>499.87</v>
          </cell>
        </row>
        <row r="159">
          <cell r="B159">
            <v>6570</v>
          </cell>
          <cell r="D159">
            <v>12.71</v>
          </cell>
          <cell r="E159">
            <v>12.71</v>
          </cell>
          <cell r="F159">
            <v>12.71</v>
          </cell>
          <cell r="G159">
            <v>12.71</v>
          </cell>
          <cell r="H159">
            <v>12.709999999999994</v>
          </cell>
          <cell r="I159">
            <v>12.710000000000008</v>
          </cell>
          <cell r="J159">
            <v>12.709999999999994</v>
          </cell>
          <cell r="K159">
            <v>12.710000000000008</v>
          </cell>
          <cell r="L159">
            <v>12.709999999999994</v>
          </cell>
          <cell r="M159">
            <v>12.709999999999994</v>
          </cell>
          <cell r="N159">
            <v>12.710000000000008</v>
          </cell>
          <cell r="O159">
            <v>12.710000000000008</v>
          </cell>
          <cell r="P159">
            <v>152.52000000000001</v>
          </cell>
        </row>
        <row r="160">
          <cell r="B160">
            <v>6575</v>
          </cell>
          <cell r="D160">
            <v>16.27</v>
          </cell>
          <cell r="E160">
            <v>16.27</v>
          </cell>
          <cell r="F160">
            <v>16.270000000000003</v>
          </cell>
          <cell r="G160">
            <v>16.269999999999996</v>
          </cell>
          <cell r="H160">
            <v>16.269999999999996</v>
          </cell>
          <cell r="I160">
            <v>-190.43</v>
          </cell>
          <cell r="J160">
            <v>16.269999999999996</v>
          </cell>
          <cell r="K160">
            <v>16.269999999999996</v>
          </cell>
          <cell r="L160">
            <v>16.270000000000003</v>
          </cell>
          <cell r="M160">
            <v>16.270000000000003</v>
          </cell>
          <cell r="N160">
            <v>16.27</v>
          </cell>
          <cell r="O160">
            <v>16.27</v>
          </cell>
          <cell r="P160">
            <v>-11.460000000000015</v>
          </cell>
        </row>
        <row r="161">
          <cell r="B161">
            <v>6580</v>
          </cell>
          <cell r="D161">
            <v>982.52</v>
          </cell>
          <cell r="E161">
            <v>982.55</v>
          </cell>
          <cell r="F161">
            <v>978.24</v>
          </cell>
          <cell r="G161">
            <v>978.22000000000025</v>
          </cell>
          <cell r="H161">
            <v>977.38999999999987</v>
          </cell>
          <cell r="I161">
            <v>978.92000000000007</v>
          </cell>
          <cell r="J161">
            <v>980.55999999999949</v>
          </cell>
          <cell r="K161">
            <v>986.61000000000058</v>
          </cell>
          <cell r="L161">
            <v>979.73999999999978</v>
          </cell>
          <cell r="M161">
            <v>978.98999999999978</v>
          </cell>
          <cell r="N161">
            <v>982.70000000000073</v>
          </cell>
          <cell r="O161">
            <v>985.19999999999891</v>
          </cell>
          <cell r="P161">
            <v>11771.64</v>
          </cell>
        </row>
        <row r="162">
          <cell r="B162">
            <v>6585</v>
          </cell>
          <cell r="D162">
            <v>985.98</v>
          </cell>
          <cell r="E162">
            <v>985.72</v>
          </cell>
          <cell r="F162">
            <v>996.3900000000001</v>
          </cell>
          <cell r="G162">
            <v>985.62999999999965</v>
          </cell>
          <cell r="H162">
            <v>990.67999999999984</v>
          </cell>
          <cell r="I162">
            <v>978.71</v>
          </cell>
          <cell r="J162">
            <v>993.97000000000025</v>
          </cell>
          <cell r="K162">
            <v>-876.51000000000022</v>
          </cell>
          <cell r="L162">
            <v>992.61999999999989</v>
          </cell>
          <cell r="M162">
            <v>993.3700000000008</v>
          </cell>
          <cell r="N162">
            <v>993.85999999999967</v>
          </cell>
          <cell r="O162">
            <v>998.03000000000065</v>
          </cell>
          <cell r="P162">
            <v>10018.450000000001</v>
          </cell>
        </row>
        <row r="163">
          <cell r="B163">
            <v>6595</v>
          </cell>
          <cell r="D163">
            <v>1907.72</v>
          </cell>
          <cell r="E163">
            <v>1907.3700000000001</v>
          </cell>
          <cell r="F163">
            <v>1904.6599999999999</v>
          </cell>
          <cell r="G163">
            <v>1906.5500000000002</v>
          </cell>
          <cell r="H163">
            <v>1909.46</v>
          </cell>
          <cell r="I163">
            <v>1909.6000000000004</v>
          </cell>
          <cell r="J163">
            <v>1909.3499999999985</v>
          </cell>
          <cell r="K163">
            <v>-961.72999999999956</v>
          </cell>
          <cell r="L163">
            <v>1912.6100000000006</v>
          </cell>
          <cell r="M163">
            <v>1912.2700000000004</v>
          </cell>
          <cell r="N163">
            <v>1912.2900000000009</v>
          </cell>
          <cell r="O163">
            <v>1912.2299999999996</v>
          </cell>
          <cell r="P163">
            <v>20042.38</v>
          </cell>
        </row>
        <row r="164">
          <cell r="B164">
            <v>6600</v>
          </cell>
          <cell r="D164">
            <v>36.49</v>
          </cell>
          <cell r="E164">
            <v>36.49</v>
          </cell>
          <cell r="F164">
            <v>36.489999999999995</v>
          </cell>
          <cell r="G164">
            <v>155.17999999999998</v>
          </cell>
          <cell r="H164">
            <v>155.18</v>
          </cell>
          <cell r="I164">
            <v>155.18</v>
          </cell>
          <cell r="J164">
            <v>155.18000000000006</v>
          </cell>
          <cell r="K164">
            <v>3233.18</v>
          </cell>
          <cell r="L164">
            <v>155.18000000000029</v>
          </cell>
          <cell r="M164">
            <v>155.17999999999938</v>
          </cell>
          <cell r="N164">
            <v>157.91000000000076</v>
          </cell>
          <cell r="O164">
            <v>155.73999999999978</v>
          </cell>
          <cell r="P164">
            <v>4587.38</v>
          </cell>
        </row>
        <row r="165">
          <cell r="B165">
            <v>6605</v>
          </cell>
          <cell r="C165" t="str">
            <v>WATER</v>
          </cell>
          <cell r="D165">
            <v>0</v>
          </cell>
          <cell r="E165">
            <v>0</v>
          </cell>
          <cell r="F165">
            <v>0</v>
          </cell>
          <cell r="G165">
            <v>702.52</v>
          </cell>
          <cell r="H165">
            <v>702.52</v>
          </cell>
          <cell r="I165">
            <v>702.52</v>
          </cell>
          <cell r="J165">
            <v>709.92999999999984</v>
          </cell>
          <cell r="K165">
            <v>929.91000000000031</v>
          </cell>
          <cell r="L165">
            <v>706.07000000000016</v>
          </cell>
          <cell r="M165">
            <v>706.06999999999971</v>
          </cell>
          <cell r="N165">
            <v>709.60999999999967</v>
          </cell>
          <cell r="O165">
            <v>447.22000000000025</v>
          </cell>
          <cell r="P165">
            <v>6316.37</v>
          </cell>
        </row>
        <row r="166">
          <cell r="B166">
            <v>6610</v>
          </cell>
          <cell r="D166">
            <v>731.19</v>
          </cell>
          <cell r="E166">
            <v>731.09999999999991</v>
          </cell>
          <cell r="F166">
            <v>730.61999999999989</v>
          </cell>
          <cell r="G166">
            <v>730.55000000000018</v>
          </cell>
          <cell r="H166">
            <v>730.48</v>
          </cell>
          <cell r="I166">
            <v>730.58999999999969</v>
          </cell>
          <cell r="J166">
            <v>730.32999999999993</v>
          </cell>
          <cell r="K166">
            <v>-2705.72</v>
          </cell>
          <cell r="L166">
            <v>686.47000000000025</v>
          </cell>
          <cell r="M166">
            <v>686.33999999999969</v>
          </cell>
          <cell r="N166">
            <v>686.5</v>
          </cell>
          <cell r="O166">
            <v>686.44000000000051</v>
          </cell>
          <cell r="P166">
            <v>5154.8900000000003</v>
          </cell>
        </row>
        <row r="167">
          <cell r="B167">
            <v>6615</v>
          </cell>
          <cell r="D167">
            <v>119.09</v>
          </cell>
          <cell r="E167">
            <v>119.09</v>
          </cell>
          <cell r="F167">
            <v>119.08999999999997</v>
          </cell>
          <cell r="G167">
            <v>123.70000000000005</v>
          </cell>
          <cell r="H167">
            <v>123.69999999999993</v>
          </cell>
          <cell r="I167">
            <v>123.70000000000005</v>
          </cell>
          <cell r="J167">
            <v>123.70000000000005</v>
          </cell>
          <cell r="K167">
            <v>-11436.3</v>
          </cell>
          <cell r="L167">
            <v>121.46999999999935</v>
          </cell>
          <cell r="M167">
            <v>121.46999999999935</v>
          </cell>
          <cell r="N167">
            <v>121.47000000000116</v>
          </cell>
          <cell r="O167">
            <v>121.46999999999935</v>
          </cell>
          <cell r="P167">
            <v>-10098.35</v>
          </cell>
        </row>
        <row r="168">
          <cell r="B168">
            <v>6620</v>
          </cell>
          <cell r="D168">
            <v>5.14</v>
          </cell>
          <cell r="E168">
            <v>5.14</v>
          </cell>
          <cell r="F168">
            <v>5.1400000000000006</v>
          </cell>
          <cell r="G168">
            <v>5.1399999999999988</v>
          </cell>
          <cell r="H168">
            <v>5.1400000000000006</v>
          </cell>
          <cell r="I168">
            <v>5.1400000000000006</v>
          </cell>
          <cell r="J168">
            <v>5.139999999999997</v>
          </cell>
          <cell r="K168">
            <v>5.1400000000000006</v>
          </cell>
          <cell r="L168">
            <v>5.1400000000000006</v>
          </cell>
          <cell r="M168">
            <v>5.1400000000000006</v>
          </cell>
          <cell r="N168">
            <v>5.1400000000000006</v>
          </cell>
          <cell r="O168">
            <v>5.1400000000000006</v>
          </cell>
          <cell r="P168">
            <v>61.68</v>
          </cell>
        </row>
        <row r="169">
          <cell r="B169">
            <v>6645</v>
          </cell>
          <cell r="C169" t="str">
            <v>s</v>
          </cell>
          <cell r="D169">
            <v>6.63</v>
          </cell>
          <cell r="E169">
            <v>6.63</v>
          </cell>
          <cell r="F169">
            <v>6.6300000000000008</v>
          </cell>
          <cell r="G169">
            <v>6.629999999999999</v>
          </cell>
          <cell r="H169">
            <v>6.629999999999999</v>
          </cell>
          <cell r="I169">
            <v>6.6300000000000026</v>
          </cell>
          <cell r="J169">
            <v>6.6299999999999955</v>
          </cell>
          <cell r="K169">
            <v>6.6300000000000026</v>
          </cell>
          <cell r="L169">
            <v>6.6300000000000026</v>
          </cell>
          <cell r="M169">
            <v>6.6299999999999955</v>
          </cell>
          <cell r="N169">
            <v>6.6300000000000097</v>
          </cell>
          <cell r="O169">
            <v>6.6299999999999955</v>
          </cell>
          <cell r="P169">
            <v>79.56</v>
          </cell>
        </row>
        <row r="170">
          <cell r="B170">
            <v>6655</v>
          </cell>
          <cell r="D170">
            <v>211.22</v>
          </cell>
          <cell r="E170">
            <v>211.22</v>
          </cell>
          <cell r="F170">
            <v>211.21999999999997</v>
          </cell>
          <cell r="G170">
            <v>211.22000000000003</v>
          </cell>
          <cell r="H170">
            <v>211.21999999999991</v>
          </cell>
          <cell r="I170">
            <v>211.22000000000003</v>
          </cell>
          <cell r="J170">
            <v>212.06000000000017</v>
          </cell>
          <cell r="K170">
            <v>212.05999999999995</v>
          </cell>
          <cell r="L170">
            <v>212.05999999999995</v>
          </cell>
          <cell r="M170">
            <v>212.48000000000002</v>
          </cell>
          <cell r="N170">
            <v>212.48000000000002</v>
          </cell>
          <cell r="O170">
            <v>212.48000000000002</v>
          </cell>
          <cell r="P170">
            <v>2540.94</v>
          </cell>
        </row>
        <row r="171">
          <cell r="B171">
            <v>6660</v>
          </cell>
          <cell r="D171">
            <v>10981.12</v>
          </cell>
          <cell r="E171">
            <v>10983.460000000001</v>
          </cell>
          <cell r="F171">
            <v>10982.89</v>
          </cell>
          <cell r="G171">
            <v>11007.14</v>
          </cell>
          <cell r="H171">
            <v>11012</v>
          </cell>
          <cell r="I171">
            <v>11025.350000000006</v>
          </cell>
          <cell r="J171">
            <v>11031.319999999992</v>
          </cell>
          <cell r="K171">
            <v>15637.410000000003</v>
          </cell>
          <cell r="L171">
            <v>11054.550000000003</v>
          </cell>
          <cell r="M171">
            <v>11112.039999999994</v>
          </cell>
          <cell r="N171">
            <v>11118.86</v>
          </cell>
          <cell r="O171">
            <v>11111.240000000005</v>
          </cell>
          <cell r="P171">
            <v>137057.38</v>
          </cell>
        </row>
        <row r="172">
          <cell r="B172">
            <v>6665</v>
          </cell>
          <cell r="D172">
            <v>12453.77</v>
          </cell>
          <cell r="E172">
            <v>12454.25</v>
          </cell>
          <cell r="F172">
            <v>12454.249999999996</v>
          </cell>
          <cell r="G172">
            <v>12454.25</v>
          </cell>
          <cell r="H172">
            <v>12452.75</v>
          </cell>
          <cell r="I172">
            <v>12471.280000000006</v>
          </cell>
          <cell r="J172">
            <v>12471.279999999999</v>
          </cell>
          <cell r="K172">
            <v>1651.4100000000035</v>
          </cell>
          <cell r="L172">
            <v>12508.580000000002</v>
          </cell>
          <cell r="M172">
            <v>12508.579999999987</v>
          </cell>
          <cell r="N172">
            <v>12506.210000000006</v>
          </cell>
          <cell r="O172">
            <v>12507.030000000013</v>
          </cell>
          <cell r="P172">
            <v>138893.64000000001</v>
          </cell>
        </row>
        <row r="173">
          <cell r="B173">
            <v>6675</v>
          </cell>
          <cell r="D173">
            <v>0.32</v>
          </cell>
          <cell r="E173">
            <v>0.32</v>
          </cell>
          <cell r="F173">
            <v>0.31999999999999995</v>
          </cell>
          <cell r="G173">
            <v>0.32000000000000006</v>
          </cell>
          <cell r="H173">
            <v>0.32000000000000006</v>
          </cell>
          <cell r="I173">
            <v>0.31999999999999984</v>
          </cell>
          <cell r="J173">
            <v>0.32000000000000028</v>
          </cell>
          <cell r="K173">
            <v>0.31999999999999984</v>
          </cell>
          <cell r="L173">
            <v>0.31999999999999984</v>
          </cell>
          <cell r="M173">
            <v>0.32000000000000028</v>
          </cell>
          <cell r="N173">
            <v>0.31999999999999984</v>
          </cell>
          <cell r="O173">
            <v>0.31999999999999984</v>
          </cell>
          <cell r="P173">
            <v>3.84</v>
          </cell>
        </row>
        <row r="174">
          <cell r="B174">
            <v>6680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9374</v>
          </cell>
          <cell r="L174">
            <v>-28.700000000000728</v>
          </cell>
          <cell r="M174">
            <v>-28.699999999998909</v>
          </cell>
          <cell r="N174">
            <v>-28.700000000000728</v>
          </cell>
          <cell r="O174">
            <v>-28.699999999998909</v>
          </cell>
          <cell r="P174">
            <v>9259.2000000000007</v>
          </cell>
        </row>
        <row r="175">
          <cell r="B175">
            <v>6685</v>
          </cell>
          <cell r="D175">
            <v>5.32</v>
          </cell>
          <cell r="E175">
            <v>5.32</v>
          </cell>
          <cell r="F175">
            <v>5.32</v>
          </cell>
          <cell r="G175">
            <v>5.32</v>
          </cell>
          <cell r="H175">
            <v>5.32</v>
          </cell>
          <cell r="I175">
            <v>-10.130000000000003</v>
          </cell>
          <cell r="J175">
            <v>5.32</v>
          </cell>
          <cell r="K175">
            <v>5.32</v>
          </cell>
          <cell r="L175">
            <v>5.32</v>
          </cell>
          <cell r="M175">
            <v>5.32</v>
          </cell>
          <cell r="N175">
            <v>5.32</v>
          </cell>
          <cell r="O175">
            <v>1115.67</v>
          </cell>
          <cell r="P175">
            <v>1158.74</v>
          </cell>
        </row>
        <row r="176">
          <cell r="B176">
            <v>6695</v>
          </cell>
          <cell r="D176">
            <v>7.14</v>
          </cell>
          <cell r="E176">
            <v>7.14</v>
          </cell>
          <cell r="F176">
            <v>7.1400000000000023</v>
          </cell>
          <cell r="G176">
            <v>7.139999999999997</v>
          </cell>
          <cell r="H176">
            <v>7.1400000000000041</v>
          </cell>
          <cell r="I176">
            <v>7.1400000000000006</v>
          </cell>
          <cell r="J176">
            <v>7.1399999999999935</v>
          </cell>
          <cell r="K176">
            <v>2450.81</v>
          </cell>
          <cell r="L176">
            <v>88.590000000000146</v>
          </cell>
          <cell r="M176">
            <v>88.589999999999691</v>
          </cell>
          <cell r="N176">
            <v>88.590000000000146</v>
          </cell>
          <cell r="O176">
            <v>88.590000000000146</v>
          </cell>
          <cell r="P176">
            <v>2855.15</v>
          </cell>
        </row>
        <row r="177">
          <cell r="B177">
            <v>6710</v>
          </cell>
          <cell r="D177">
            <v>947.93</v>
          </cell>
          <cell r="E177">
            <v>946.97000000000014</v>
          </cell>
          <cell r="F177">
            <v>938.73</v>
          </cell>
          <cell r="G177">
            <v>938.73</v>
          </cell>
          <cell r="H177">
            <v>938.73</v>
          </cell>
          <cell r="I177">
            <v>-3086.9300000000003</v>
          </cell>
          <cell r="J177">
            <v>942.89999999999986</v>
          </cell>
          <cell r="K177">
            <v>-3833.08</v>
          </cell>
          <cell r="L177">
            <v>1002.53</v>
          </cell>
          <cell r="M177">
            <v>1002.5300000000001</v>
          </cell>
          <cell r="N177">
            <v>1002.5299999999999</v>
          </cell>
          <cell r="O177">
            <v>1001.0899999999999</v>
          </cell>
          <cell r="P177">
            <v>2742.6599999999994</v>
          </cell>
        </row>
        <row r="178">
          <cell r="B178">
            <v>6715</v>
          </cell>
          <cell r="D178">
            <v>15862.42</v>
          </cell>
          <cell r="E178">
            <v>15862.640000000001</v>
          </cell>
          <cell r="F178">
            <v>15864.679999999997</v>
          </cell>
          <cell r="G178">
            <v>15864.660000000003</v>
          </cell>
          <cell r="H178">
            <v>15867.150000000001</v>
          </cell>
          <cell r="I178">
            <v>15867.520000000004</v>
          </cell>
          <cell r="J178">
            <v>15872.939999999988</v>
          </cell>
          <cell r="K178">
            <v>41566.11</v>
          </cell>
          <cell r="L178">
            <v>15835.720000000001</v>
          </cell>
          <cell r="M178">
            <v>15944.130000000005</v>
          </cell>
          <cell r="N178">
            <v>16001.760000000009</v>
          </cell>
          <cell r="O178">
            <v>15969.48000000001</v>
          </cell>
          <cell r="P178">
            <v>216379.21000000002</v>
          </cell>
        </row>
        <row r="179">
          <cell r="B179">
            <v>6717</v>
          </cell>
          <cell r="D179">
            <v>734.84</v>
          </cell>
          <cell r="E179">
            <v>734.84</v>
          </cell>
          <cell r="F179">
            <v>736.06999999999994</v>
          </cell>
          <cell r="G179">
            <v>736.07000000000016</v>
          </cell>
          <cell r="H179">
            <v>736.06999999999971</v>
          </cell>
          <cell r="I179">
            <v>736.07000000000016</v>
          </cell>
          <cell r="J179">
            <v>738.75</v>
          </cell>
          <cell r="K179">
            <v>673.07999999999993</v>
          </cell>
          <cell r="L179">
            <v>736.79</v>
          </cell>
          <cell r="M179">
            <v>736.79</v>
          </cell>
          <cell r="N179">
            <v>736.79</v>
          </cell>
          <cell r="O179">
            <v>738.63000000000102</v>
          </cell>
          <cell r="P179">
            <v>8774.7900000000009</v>
          </cell>
        </row>
        <row r="180">
          <cell r="B180">
            <v>6725</v>
          </cell>
          <cell r="D180">
            <v>478.17</v>
          </cell>
          <cell r="E180">
            <v>478.17</v>
          </cell>
          <cell r="F180">
            <v>478.16999999999996</v>
          </cell>
          <cell r="G180">
            <v>478.17000000000007</v>
          </cell>
          <cell r="H180">
            <v>478.16999999999985</v>
          </cell>
          <cell r="I180">
            <v>478.17000000000007</v>
          </cell>
          <cell r="J180">
            <v>488.26000000000022</v>
          </cell>
          <cell r="K180">
            <v>488.25999999999976</v>
          </cell>
          <cell r="L180">
            <v>488.26000000000022</v>
          </cell>
          <cell r="M180">
            <v>488.26000000000022</v>
          </cell>
          <cell r="N180">
            <v>488.61999999999989</v>
          </cell>
          <cell r="O180">
            <v>489.05999999999949</v>
          </cell>
          <cell r="P180">
            <v>5799.74</v>
          </cell>
        </row>
        <row r="181">
          <cell r="B181">
            <v>6730</v>
          </cell>
          <cell r="D181">
            <v>60.79</v>
          </cell>
          <cell r="E181">
            <v>60.79</v>
          </cell>
          <cell r="F181">
            <v>60.790000000000006</v>
          </cell>
          <cell r="G181">
            <v>60.789999999999992</v>
          </cell>
          <cell r="H181">
            <v>141.92999999999998</v>
          </cell>
          <cell r="I181">
            <v>108.69</v>
          </cell>
          <cell r="J181">
            <v>119.88</v>
          </cell>
          <cell r="K181">
            <v>458.2600000000001</v>
          </cell>
          <cell r="L181">
            <v>62.449999999999818</v>
          </cell>
          <cell r="M181">
            <v>62.450000000000045</v>
          </cell>
          <cell r="N181">
            <v>62.450000000000045</v>
          </cell>
          <cell r="O181">
            <v>62.450000000000045</v>
          </cell>
          <cell r="P181">
            <v>1321.72</v>
          </cell>
        </row>
        <row r="182">
          <cell r="B182">
            <v>6740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3.98</v>
          </cell>
          <cell r="J182">
            <v>3.98</v>
          </cell>
          <cell r="K182">
            <v>3.9799999999999995</v>
          </cell>
          <cell r="L182">
            <v>3.9800000000000004</v>
          </cell>
          <cell r="M182">
            <v>3.9799999999999986</v>
          </cell>
          <cell r="N182">
            <v>3.9800000000000004</v>
          </cell>
          <cell r="O182">
            <v>3.9800000000000004</v>
          </cell>
          <cell r="P182">
            <v>27.86</v>
          </cell>
        </row>
        <row r="183">
          <cell r="B183">
            <v>6745</v>
          </cell>
          <cell r="D183">
            <v>1551.28</v>
          </cell>
          <cell r="E183">
            <v>1558.8500000000001</v>
          </cell>
          <cell r="F183">
            <v>1589.0900000000001</v>
          </cell>
          <cell r="G183">
            <v>1609.8999999999996</v>
          </cell>
          <cell r="H183">
            <v>1629.13</v>
          </cell>
          <cell r="I183">
            <v>1629.880000000001</v>
          </cell>
          <cell r="J183">
            <v>1681.3399999999983</v>
          </cell>
          <cell r="K183">
            <v>-7308.15</v>
          </cell>
          <cell r="L183">
            <v>1407.1800000000003</v>
          </cell>
          <cell r="M183">
            <v>1428.92</v>
          </cell>
          <cell r="N183">
            <v>1428.92</v>
          </cell>
          <cell r="O183">
            <v>1432.25</v>
          </cell>
          <cell r="P183">
            <v>9638.59</v>
          </cell>
        </row>
        <row r="184">
          <cell r="B184">
            <v>6750</v>
          </cell>
          <cell r="D184">
            <v>57.910000000000004</v>
          </cell>
          <cell r="E184">
            <v>57.910000000000004</v>
          </cell>
          <cell r="F184">
            <v>57.910000000000011</v>
          </cell>
          <cell r="G184">
            <v>57.91</v>
          </cell>
          <cell r="H184">
            <v>114.85</v>
          </cell>
          <cell r="I184">
            <v>113.75</v>
          </cell>
          <cell r="J184">
            <v>113.75</v>
          </cell>
          <cell r="K184">
            <v>-908</v>
          </cell>
          <cell r="L184">
            <v>77.519999999999982</v>
          </cell>
          <cell r="M184">
            <v>76.650000000000091</v>
          </cell>
          <cell r="N184">
            <v>76.649999999999977</v>
          </cell>
          <cell r="O184">
            <v>76.649999999999977</v>
          </cell>
          <cell r="P184">
            <v>-26.539999999999964</v>
          </cell>
        </row>
        <row r="185">
          <cell r="B185">
            <v>6755</v>
          </cell>
          <cell r="D185">
            <v>21.03</v>
          </cell>
          <cell r="E185">
            <v>21.03</v>
          </cell>
          <cell r="F185">
            <v>21.03</v>
          </cell>
          <cell r="G185">
            <v>21.03</v>
          </cell>
          <cell r="H185">
            <v>21.03</v>
          </cell>
          <cell r="I185">
            <v>22.769999999999996</v>
          </cell>
          <cell r="J185">
            <v>22.86999999999999</v>
          </cell>
          <cell r="K185">
            <v>22.870000000000005</v>
          </cell>
          <cell r="L185">
            <v>22.870000000000005</v>
          </cell>
          <cell r="M185">
            <v>22.870000000000005</v>
          </cell>
          <cell r="N185">
            <v>22.870000000000005</v>
          </cell>
          <cell r="O185">
            <v>22.869999999999976</v>
          </cell>
          <cell r="P185">
            <v>265.14</v>
          </cell>
        </row>
        <row r="186">
          <cell r="B186">
            <v>6765</v>
          </cell>
          <cell r="D186">
            <v>9790.9800000000014</v>
          </cell>
          <cell r="E186">
            <v>9791.9100000000017</v>
          </cell>
          <cell r="F186">
            <v>10044.029999999999</v>
          </cell>
          <cell r="G186">
            <v>9983.1899999999987</v>
          </cell>
          <cell r="H186">
            <v>9985.8299999999945</v>
          </cell>
          <cell r="I186">
            <v>9982.7000000000044</v>
          </cell>
          <cell r="J186">
            <v>9987.2899999999936</v>
          </cell>
          <cell r="K186">
            <v>-24624.549999999996</v>
          </cell>
          <cell r="L186">
            <v>8409.5000000000073</v>
          </cell>
          <cell r="M186">
            <v>8411.2999999999956</v>
          </cell>
          <cell r="N186">
            <v>8926.6899999999951</v>
          </cell>
          <cell r="O186">
            <v>8798.89</v>
          </cell>
          <cell r="P186">
            <v>79487.759999999995</v>
          </cell>
        </row>
        <row r="187">
          <cell r="B187">
            <v>6775</v>
          </cell>
          <cell r="D187">
            <v>27.03</v>
          </cell>
          <cell r="E187">
            <v>27.03</v>
          </cell>
          <cell r="F187">
            <v>27.03</v>
          </cell>
          <cell r="G187">
            <v>27.03</v>
          </cell>
          <cell r="H187">
            <v>27.03</v>
          </cell>
          <cell r="I187">
            <v>27.03</v>
          </cell>
          <cell r="J187">
            <v>27.03</v>
          </cell>
          <cell r="K187">
            <v>27.03</v>
          </cell>
          <cell r="L187">
            <v>27.03</v>
          </cell>
          <cell r="M187">
            <v>27.03</v>
          </cell>
          <cell r="N187">
            <v>27.029999999999973</v>
          </cell>
          <cell r="O187">
            <v>5871.35</v>
          </cell>
          <cell r="P187">
            <v>6168.68</v>
          </cell>
        </row>
        <row r="188">
          <cell r="B188">
            <v>6785</v>
          </cell>
          <cell r="D188">
            <v>1799.19</v>
          </cell>
          <cell r="E188">
            <v>1799.19</v>
          </cell>
          <cell r="F188">
            <v>1799.1899999999996</v>
          </cell>
          <cell r="G188">
            <v>1799.1900000000005</v>
          </cell>
          <cell r="H188">
            <v>1799.1900000000005</v>
          </cell>
          <cell r="I188">
            <v>1799.1899999999987</v>
          </cell>
          <cell r="J188">
            <v>1799.1900000000005</v>
          </cell>
          <cell r="K188">
            <v>-12511.81</v>
          </cell>
          <cell r="L188">
            <v>1799.19</v>
          </cell>
          <cell r="M188">
            <v>1799.19</v>
          </cell>
          <cell r="N188">
            <v>1799.19</v>
          </cell>
          <cell r="O188">
            <v>1799.1899999999996</v>
          </cell>
          <cell r="P188">
            <v>7279.28</v>
          </cell>
        </row>
        <row r="189">
          <cell r="B189">
            <v>6795</v>
          </cell>
          <cell r="D189">
            <v>11.09</v>
          </cell>
          <cell r="E189">
            <v>11.09</v>
          </cell>
          <cell r="F189">
            <v>11.090000000000003</v>
          </cell>
          <cell r="G189">
            <v>11.089999999999996</v>
          </cell>
          <cell r="H189">
            <v>11.090000000000003</v>
          </cell>
          <cell r="I189">
            <v>11.090000000000003</v>
          </cell>
          <cell r="J189">
            <v>11.089999999999989</v>
          </cell>
          <cell r="K189">
            <v>11.090000000000003</v>
          </cell>
          <cell r="L189">
            <v>11.090000000000003</v>
          </cell>
          <cell r="M189">
            <v>11.090000000000003</v>
          </cell>
          <cell r="N189">
            <v>11.089999999999989</v>
          </cell>
          <cell r="O189">
            <v>11.090000000000018</v>
          </cell>
          <cell r="P189">
            <v>133.08000000000001</v>
          </cell>
        </row>
        <row r="190">
          <cell r="B190">
            <v>6800</v>
          </cell>
          <cell r="D190">
            <v>67.45</v>
          </cell>
          <cell r="E190">
            <v>67.45</v>
          </cell>
          <cell r="F190">
            <v>67.449999999999989</v>
          </cell>
          <cell r="G190">
            <v>105.92999999999998</v>
          </cell>
          <cell r="H190">
            <v>105.93</v>
          </cell>
          <cell r="I190">
            <v>105.93</v>
          </cell>
          <cell r="J190">
            <v>105.93000000000006</v>
          </cell>
          <cell r="K190">
            <v>1490.9299999999998</v>
          </cell>
          <cell r="L190">
            <v>105.92999999999984</v>
          </cell>
          <cell r="M190">
            <v>105.93000000000029</v>
          </cell>
          <cell r="N190">
            <v>105.92999999999984</v>
          </cell>
          <cell r="O190">
            <v>105.92999999999984</v>
          </cell>
          <cell r="P190">
            <v>2540.7199999999998</v>
          </cell>
        </row>
        <row r="191">
          <cell r="B191">
            <v>6805</v>
          </cell>
          <cell r="D191">
            <v>98.97</v>
          </cell>
          <cell r="E191">
            <v>98.97</v>
          </cell>
          <cell r="F191">
            <v>98.970000000000027</v>
          </cell>
          <cell r="G191">
            <v>98.96999999999997</v>
          </cell>
          <cell r="H191">
            <v>98.970000000000027</v>
          </cell>
          <cell r="I191">
            <v>98.970000000000027</v>
          </cell>
          <cell r="J191">
            <v>98.969999999999914</v>
          </cell>
          <cell r="K191">
            <v>8082.97</v>
          </cell>
          <cell r="L191">
            <v>43.409999999999854</v>
          </cell>
          <cell r="M191">
            <v>43.409999999999854</v>
          </cell>
          <cell r="N191">
            <v>43.409999999999854</v>
          </cell>
          <cell r="O191">
            <v>43.409999999999854</v>
          </cell>
          <cell r="P191">
            <v>8949.4</v>
          </cell>
        </row>
        <row r="192">
          <cell r="B192">
            <v>6810</v>
          </cell>
          <cell r="D192">
            <v>29.47</v>
          </cell>
          <cell r="E192">
            <v>29.47</v>
          </cell>
          <cell r="F192">
            <v>29.47</v>
          </cell>
          <cell r="G192">
            <v>29.47</v>
          </cell>
          <cell r="H192">
            <v>29.47</v>
          </cell>
          <cell r="I192">
            <v>29.47</v>
          </cell>
          <cell r="J192">
            <v>29.47</v>
          </cell>
          <cell r="K192">
            <v>29.47</v>
          </cell>
          <cell r="L192">
            <v>29.470000000000027</v>
          </cell>
          <cell r="M192">
            <v>29.46999999999997</v>
          </cell>
          <cell r="N192">
            <v>29.470000000000027</v>
          </cell>
          <cell r="O192">
            <v>29.46999999999997</v>
          </cell>
          <cell r="P192">
            <v>353.64</v>
          </cell>
        </row>
        <row r="193">
          <cell r="B193">
            <v>6820</v>
          </cell>
          <cell r="D193">
            <v>1.53</v>
          </cell>
          <cell r="E193">
            <v>1.53</v>
          </cell>
          <cell r="F193">
            <v>1.5299999999999998</v>
          </cell>
          <cell r="G193">
            <v>1.5300000000000002</v>
          </cell>
          <cell r="H193">
            <v>1.5300000000000002</v>
          </cell>
          <cell r="I193">
            <v>1.5299999999999994</v>
          </cell>
          <cell r="J193">
            <v>1.5300000000000011</v>
          </cell>
          <cell r="K193">
            <v>1.5299999999999994</v>
          </cell>
          <cell r="L193">
            <v>1.5299999999999994</v>
          </cell>
          <cell r="M193">
            <v>1.5300000000000011</v>
          </cell>
          <cell r="N193">
            <v>1.5299999999999976</v>
          </cell>
          <cell r="O193">
            <v>1.5300000000000011</v>
          </cell>
          <cell r="P193">
            <v>18.36</v>
          </cell>
        </row>
        <row r="194">
          <cell r="B194">
            <v>6825</v>
          </cell>
          <cell r="D194">
            <v>10.96</v>
          </cell>
          <cell r="E194">
            <v>10.96</v>
          </cell>
          <cell r="F194">
            <v>10.96</v>
          </cell>
          <cell r="G194">
            <v>10.96</v>
          </cell>
          <cell r="H194">
            <v>10.959999999999994</v>
          </cell>
          <cell r="I194">
            <v>10.960000000000008</v>
          </cell>
          <cell r="J194">
            <v>10.959999999999994</v>
          </cell>
          <cell r="K194">
            <v>63530.96</v>
          </cell>
          <cell r="L194">
            <v>10.959999999999127</v>
          </cell>
          <cell r="M194">
            <v>320.66999999999825</v>
          </cell>
          <cell r="N194">
            <v>320.67000000000553</v>
          </cell>
          <cell r="O194">
            <v>320.66999999999825</v>
          </cell>
          <cell r="P194">
            <v>64580.65</v>
          </cell>
        </row>
        <row r="195">
          <cell r="B195">
            <v>6835</v>
          </cell>
          <cell r="D195">
            <v>97.210000000000008</v>
          </cell>
          <cell r="E195">
            <v>97.210000000000008</v>
          </cell>
          <cell r="F195">
            <v>98.799999999999955</v>
          </cell>
          <cell r="G195">
            <v>98.800000000000068</v>
          </cell>
          <cell r="H195">
            <v>98.799999999999955</v>
          </cell>
          <cell r="I195">
            <v>98.799999999999898</v>
          </cell>
          <cell r="J195">
            <v>98.800000000000182</v>
          </cell>
          <cell r="K195">
            <v>39599.800000000003</v>
          </cell>
          <cell r="L195">
            <v>99.669999999998254</v>
          </cell>
          <cell r="M195">
            <v>511.5</v>
          </cell>
          <cell r="N195">
            <v>511.5</v>
          </cell>
          <cell r="O195">
            <v>513.09000000000378</v>
          </cell>
          <cell r="P195">
            <v>41923.980000000003</v>
          </cell>
        </row>
        <row r="196">
          <cell r="B196">
            <v>6840</v>
          </cell>
          <cell r="D196">
            <v>8.99</v>
          </cell>
          <cell r="E196">
            <v>8.99</v>
          </cell>
          <cell r="F196">
            <v>8.9899999999999984</v>
          </cell>
          <cell r="G196">
            <v>8.990000000000002</v>
          </cell>
          <cell r="H196">
            <v>12.949999999999996</v>
          </cell>
          <cell r="I196">
            <v>44.240000000000009</v>
          </cell>
          <cell r="J196">
            <v>41</v>
          </cell>
          <cell r="K196">
            <v>-43.330000000000013</v>
          </cell>
          <cell r="L196">
            <v>39.31</v>
          </cell>
          <cell r="M196">
            <v>39.31</v>
          </cell>
          <cell r="N196">
            <v>39.31</v>
          </cell>
          <cell r="O196">
            <v>39.31</v>
          </cell>
          <cell r="P196">
            <v>248.06</v>
          </cell>
        </row>
        <row r="197">
          <cell r="B197">
            <v>6845</v>
          </cell>
          <cell r="D197">
            <v>9.26</v>
          </cell>
          <cell r="E197">
            <v>9.26</v>
          </cell>
          <cell r="F197">
            <v>36.849999999999994</v>
          </cell>
          <cell r="G197">
            <v>28.660000000000004</v>
          </cell>
          <cell r="H197">
            <v>28.659999999999997</v>
          </cell>
          <cell r="I197">
            <v>28.659999999999997</v>
          </cell>
          <cell r="J197">
            <v>28.659999999999997</v>
          </cell>
          <cell r="K197">
            <v>28.659999999999997</v>
          </cell>
          <cell r="L197">
            <v>28.660000000000025</v>
          </cell>
          <cell r="M197">
            <v>28.659999999999997</v>
          </cell>
          <cell r="N197">
            <v>28.659999999999968</v>
          </cell>
          <cell r="O197">
            <v>28.660000000000025</v>
          </cell>
          <cell r="P197">
            <v>313.31</v>
          </cell>
        </row>
        <row r="198">
          <cell r="B198">
            <v>6850</v>
          </cell>
          <cell r="D198">
            <v>12.35</v>
          </cell>
          <cell r="E198">
            <v>12.35</v>
          </cell>
          <cell r="F198">
            <v>12.349999999999998</v>
          </cell>
          <cell r="G198">
            <v>12.350000000000001</v>
          </cell>
          <cell r="H198">
            <v>12.350000000000001</v>
          </cell>
          <cell r="I198">
            <v>12.349999999999994</v>
          </cell>
          <cell r="J198">
            <v>12.350000000000009</v>
          </cell>
          <cell r="K198">
            <v>2685.3500000000004</v>
          </cell>
          <cell r="L198">
            <v>12.349999999999909</v>
          </cell>
          <cell r="M198">
            <v>711.15000000000009</v>
          </cell>
          <cell r="N198">
            <v>711.14999999999964</v>
          </cell>
          <cell r="O198">
            <v>711.14999999999964</v>
          </cell>
          <cell r="P198">
            <v>4917.5999999999995</v>
          </cell>
        </row>
        <row r="199">
          <cell r="B199">
            <v>6855</v>
          </cell>
          <cell r="D199">
            <v>488.35</v>
          </cell>
          <cell r="E199">
            <v>488.35</v>
          </cell>
          <cell r="F199">
            <v>488.34999999999991</v>
          </cell>
          <cell r="G199">
            <v>488.35000000000014</v>
          </cell>
          <cell r="H199">
            <v>488.34999999999991</v>
          </cell>
          <cell r="I199">
            <v>488.34999999999991</v>
          </cell>
          <cell r="J199">
            <v>488.34999999999991</v>
          </cell>
          <cell r="K199">
            <v>12561.349999999999</v>
          </cell>
          <cell r="L199">
            <v>490.56999999999971</v>
          </cell>
          <cell r="M199">
            <v>490.56999999999971</v>
          </cell>
          <cell r="N199">
            <v>490.56999999999971</v>
          </cell>
          <cell r="O199">
            <v>490.57000000000335</v>
          </cell>
          <cell r="P199">
            <v>17942.080000000002</v>
          </cell>
        </row>
        <row r="200">
          <cell r="B200">
            <v>6875</v>
          </cell>
          <cell r="D200">
            <v>120.07</v>
          </cell>
          <cell r="E200">
            <v>120.07</v>
          </cell>
          <cell r="F200">
            <v>120.07</v>
          </cell>
          <cell r="G200">
            <v>120.07</v>
          </cell>
          <cell r="H200">
            <v>120.07000000000005</v>
          </cell>
          <cell r="I200">
            <v>120.06999999999994</v>
          </cell>
          <cell r="J200">
            <v>120.07000000000005</v>
          </cell>
          <cell r="K200">
            <v>21.069999999999936</v>
          </cell>
          <cell r="L200">
            <v>120.25999999999999</v>
          </cell>
          <cell r="M200">
            <v>120.26000000000022</v>
          </cell>
          <cell r="N200">
            <v>120.25999999999976</v>
          </cell>
          <cell r="O200">
            <v>120.25999999999999</v>
          </cell>
          <cell r="P200">
            <v>1342.6</v>
          </cell>
        </row>
        <row r="201">
          <cell r="B201">
            <v>6880</v>
          </cell>
          <cell r="D201">
            <v>99.06</v>
          </cell>
          <cell r="E201">
            <v>99.06</v>
          </cell>
          <cell r="F201">
            <v>99.06</v>
          </cell>
          <cell r="G201">
            <v>99.06</v>
          </cell>
          <cell r="H201">
            <v>99.06</v>
          </cell>
          <cell r="I201">
            <v>99.06</v>
          </cell>
          <cell r="J201">
            <v>99.059999999999945</v>
          </cell>
          <cell r="K201">
            <v>3580.0599999999995</v>
          </cell>
          <cell r="L201">
            <v>77.740000000000691</v>
          </cell>
          <cell r="M201">
            <v>77.739999999999782</v>
          </cell>
          <cell r="N201">
            <v>77.739999999999782</v>
          </cell>
          <cell r="O201">
            <v>77.739999999999782</v>
          </cell>
          <cell r="P201">
            <v>4584.4399999999996</v>
          </cell>
        </row>
        <row r="202">
          <cell r="B202">
            <v>6885</v>
          </cell>
          <cell r="D202">
            <v>35.21</v>
          </cell>
          <cell r="E202">
            <v>35.21</v>
          </cell>
          <cell r="F202">
            <v>35.210000000000008</v>
          </cell>
          <cell r="G202">
            <v>35.209999999999994</v>
          </cell>
          <cell r="H202">
            <v>35.20999999999998</v>
          </cell>
          <cell r="I202">
            <v>35.210000000000036</v>
          </cell>
          <cell r="J202">
            <v>35.20999999999998</v>
          </cell>
          <cell r="K202">
            <v>-3868.7899999999995</v>
          </cell>
          <cell r="L202">
            <v>45.339999999999691</v>
          </cell>
          <cell r="M202">
            <v>45.339999999999691</v>
          </cell>
          <cell r="N202">
            <v>45.3400000000006</v>
          </cell>
          <cell r="O202">
            <v>45.339999999999691</v>
          </cell>
          <cell r="P202">
            <v>-3440.96</v>
          </cell>
        </row>
        <row r="203">
          <cell r="B203">
            <v>6890</v>
          </cell>
          <cell r="D203">
            <v>21686.959999999999</v>
          </cell>
          <cell r="E203">
            <v>21687.269999999997</v>
          </cell>
          <cell r="F203">
            <v>21687.39</v>
          </cell>
          <cell r="G203">
            <v>21687.390000000014</v>
          </cell>
          <cell r="H203">
            <v>21687.389999999985</v>
          </cell>
          <cell r="I203">
            <v>21687.47</v>
          </cell>
          <cell r="J203">
            <v>21687.47</v>
          </cell>
          <cell r="K203">
            <v>24146.880000000005</v>
          </cell>
          <cell r="L203">
            <v>21615.300000000017</v>
          </cell>
          <cell r="M203">
            <v>21615.449999999953</v>
          </cell>
          <cell r="N203">
            <v>21615.570000000007</v>
          </cell>
          <cell r="O203">
            <v>21615.570000000007</v>
          </cell>
          <cell r="P203">
            <v>262420.11</v>
          </cell>
        </row>
        <row r="204">
          <cell r="B204">
            <v>6905</v>
          </cell>
          <cell r="D204">
            <v>10602.580000000002</v>
          </cell>
          <cell r="E204">
            <v>5407.6999999999989</v>
          </cell>
          <cell r="F204">
            <v>36670.589999999997</v>
          </cell>
          <cell r="G204">
            <v>6640.3099999999977</v>
          </cell>
          <cell r="H204">
            <v>6668.6000000000204</v>
          </cell>
          <cell r="I204">
            <v>6643.0399999999936</v>
          </cell>
          <cell r="J204">
            <v>7212.3099999999977</v>
          </cell>
          <cell r="K204">
            <v>6087.2999999999884</v>
          </cell>
          <cell r="L204">
            <v>7992.1600000000035</v>
          </cell>
          <cell r="M204">
            <v>7809.3000000000175</v>
          </cell>
          <cell r="N204">
            <v>7111.7299999999814</v>
          </cell>
          <cell r="O204">
            <v>8229.11</v>
          </cell>
          <cell r="P204">
            <v>117074.73</v>
          </cell>
        </row>
        <row r="205">
          <cell r="B205">
            <v>6920</v>
          </cell>
          <cell r="D205">
            <v>23771.23</v>
          </cell>
          <cell r="E205">
            <v>23801.77</v>
          </cell>
          <cell r="F205">
            <v>23912.430000000008</v>
          </cell>
          <cell r="G205">
            <v>26666.399999999994</v>
          </cell>
          <cell r="H205">
            <v>24208.97</v>
          </cell>
          <cell r="I205">
            <v>22712.469999999987</v>
          </cell>
          <cell r="J205">
            <v>24781.020000000019</v>
          </cell>
          <cell r="K205">
            <v>25452.189999999973</v>
          </cell>
          <cell r="L205">
            <v>24966.760000000009</v>
          </cell>
          <cell r="M205">
            <v>24975.870000000024</v>
          </cell>
          <cell r="N205">
            <v>24990.370000000024</v>
          </cell>
          <cell r="O205">
            <v>23957.399999999965</v>
          </cell>
          <cell r="P205">
            <v>294196.88</v>
          </cell>
        </row>
        <row r="207">
          <cell r="B207">
            <v>6995</v>
          </cell>
          <cell r="D207">
            <v>-101.86</v>
          </cell>
          <cell r="E207">
            <v>-101.86</v>
          </cell>
          <cell r="F207">
            <v>-101.85999999999999</v>
          </cell>
          <cell r="G207">
            <v>-101.86000000000001</v>
          </cell>
          <cell r="H207">
            <v>-101.86000000000001</v>
          </cell>
          <cell r="I207">
            <v>-101.85999999999996</v>
          </cell>
          <cell r="J207">
            <v>-101.86000000000001</v>
          </cell>
          <cell r="K207">
            <v>-91.860000000000014</v>
          </cell>
          <cell r="L207">
            <v>-101.86000000000001</v>
          </cell>
          <cell r="M207">
            <v>-101.86000000000001</v>
          </cell>
          <cell r="N207">
            <v>-101.86000000000001</v>
          </cell>
          <cell r="O207">
            <v>-101.8599999999999</v>
          </cell>
          <cell r="P207">
            <v>-1212.32</v>
          </cell>
        </row>
        <row r="208">
          <cell r="B208">
            <v>7000</v>
          </cell>
          <cell r="D208">
            <v>-519.79999999999995</v>
          </cell>
          <cell r="E208">
            <v>-519.79999999999995</v>
          </cell>
          <cell r="F208">
            <v>-519.80000000000018</v>
          </cell>
          <cell r="G208">
            <v>-519.79999999999973</v>
          </cell>
          <cell r="H208">
            <v>-519.80000000000018</v>
          </cell>
          <cell r="I208">
            <v>-519.80000000000018</v>
          </cell>
          <cell r="J208">
            <v>-519.79999999999973</v>
          </cell>
          <cell r="K208">
            <v>-470.79999999999973</v>
          </cell>
          <cell r="L208">
            <v>-519.80000000000018</v>
          </cell>
          <cell r="M208">
            <v>-519.80000000000018</v>
          </cell>
          <cell r="N208">
            <v>-519.80000000000018</v>
          </cell>
          <cell r="O208">
            <v>-519.80000000000018</v>
          </cell>
          <cell r="P208">
            <v>-6188.6</v>
          </cell>
        </row>
        <row r="209">
          <cell r="B209">
            <v>7025</v>
          </cell>
          <cell r="D209">
            <v>-1444.61</v>
          </cell>
          <cell r="E209">
            <v>-1444.61</v>
          </cell>
          <cell r="F209">
            <v>-1444.6100000000001</v>
          </cell>
          <cell r="G209">
            <v>-1444.6099999999997</v>
          </cell>
          <cell r="H209">
            <v>-1444.6100000000006</v>
          </cell>
          <cell r="I209">
            <v>-1444.6099999999997</v>
          </cell>
          <cell r="J209">
            <v>-1444.6100000000006</v>
          </cell>
          <cell r="K209">
            <v>-1444.6099999999988</v>
          </cell>
          <cell r="L209">
            <v>-1444.6100000000006</v>
          </cell>
          <cell r="M209">
            <v>-1444.6100000000006</v>
          </cell>
          <cell r="N209">
            <v>-1444.6099999999988</v>
          </cell>
          <cell r="O209">
            <v>-1444.6100000000006</v>
          </cell>
          <cell r="P209">
            <v>-17335.32</v>
          </cell>
        </row>
        <row r="210">
          <cell r="B210">
            <v>7035</v>
          </cell>
          <cell r="D210">
            <v>-17.03</v>
          </cell>
          <cell r="E210">
            <v>-17.03</v>
          </cell>
          <cell r="F210">
            <v>-17.03</v>
          </cell>
          <cell r="G210">
            <v>-17.03</v>
          </cell>
          <cell r="H210">
            <v>-17.03</v>
          </cell>
          <cell r="I210">
            <v>-17.03</v>
          </cell>
          <cell r="J210">
            <v>-17.029999999999987</v>
          </cell>
          <cell r="K210">
            <v>-17.030000000000015</v>
          </cell>
          <cell r="L210">
            <v>-17.03</v>
          </cell>
          <cell r="M210">
            <v>-17.03</v>
          </cell>
          <cell r="N210">
            <v>-17.03</v>
          </cell>
          <cell r="O210">
            <v>-17.03</v>
          </cell>
          <cell r="P210">
            <v>-204.36</v>
          </cell>
        </row>
        <row r="211">
          <cell r="B211">
            <v>7045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-264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-264</v>
          </cell>
        </row>
        <row r="212">
          <cell r="B212">
            <v>7060</v>
          </cell>
          <cell r="D212">
            <v>-948.38</v>
          </cell>
          <cell r="E212">
            <v>-948.38</v>
          </cell>
          <cell r="F212">
            <v>-948.37999999999988</v>
          </cell>
          <cell r="G212">
            <v>-948.38000000000011</v>
          </cell>
          <cell r="H212">
            <v>-948.37999999999965</v>
          </cell>
          <cell r="I212">
            <v>-948.38000000000011</v>
          </cell>
          <cell r="J212">
            <v>-948.38000000000011</v>
          </cell>
          <cell r="K212">
            <v>-6585.380000000001</v>
          </cell>
          <cell r="L212">
            <v>-948.3799999999992</v>
          </cell>
          <cell r="M212">
            <v>-948.3799999999992</v>
          </cell>
          <cell r="N212">
            <v>-948.38000000000102</v>
          </cell>
          <cell r="O212">
            <v>-948.38000000000102</v>
          </cell>
          <cell r="P212">
            <v>-17017.560000000001</v>
          </cell>
        </row>
        <row r="213">
          <cell r="B213">
            <v>7065</v>
          </cell>
          <cell r="D213">
            <v>-1829.5</v>
          </cell>
          <cell r="E213">
            <v>-1829.5</v>
          </cell>
          <cell r="F213">
            <v>-1829.5</v>
          </cell>
          <cell r="G213">
            <v>-1829.5</v>
          </cell>
          <cell r="H213">
            <v>-1829.5</v>
          </cell>
          <cell r="I213">
            <v>-1829.5</v>
          </cell>
          <cell r="J213">
            <v>-1829.5</v>
          </cell>
          <cell r="K213">
            <v>-1829.5</v>
          </cell>
          <cell r="L213">
            <v>-1829.5</v>
          </cell>
          <cell r="M213">
            <v>-1829.5</v>
          </cell>
          <cell r="N213">
            <v>-1829.5</v>
          </cell>
          <cell r="O213">
            <v>-1829.5</v>
          </cell>
          <cell r="P213">
            <v>-21954</v>
          </cell>
        </row>
        <row r="214">
          <cell r="B214">
            <v>7070</v>
          </cell>
          <cell r="D214">
            <v>-11635.1</v>
          </cell>
          <cell r="E214">
            <v>-11635.1</v>
          </cell>
          <cell r="F214">
            <v>-11635.100000000002</v>
          </cell>
          <cell r="G214">
            <v>-11635.099999999999</v>
          </cell>
          <cell r="H214">
            <v>-11635.099999999999</v>
          </cell>
          <cell r="I214">
            <v>-11635.100000000006</v>
          </cell>
          <cell r="J214">
            <v>-11635.099999999991</v>
          </cell>
          <cell r="K214">
            <v>-1225.1000000000058</v>
          </cell>
          <cell r="L214">
            <v>-11661.069999999992</v>
          </cell>
          <cell r="M214">
            <v>-11661.070000000007</v>
          </cell>
          <cell r="N214">
            <v>-11661.069999999992</v>
          </cell>
          <cell r="O214">
            <v>-11661.070000000007</v>
          </cell>
          <cell r="P214">
            <v>-129315.08</v>
          </cell>
        </row>
        <row r="215">
          <cell r="B215">
            <v>7075</v>
          </cell>
          <cell r="D215">
            <v>-2021.26</v>
          </cell>
          <cell r="E215">
            <v>-2021.26</v>
          </cell>
          <cell r="F215">
            <v>-2021.2599999999998</v>
          </cell>
          <cell r="G215">
            <v>-2021.2600000000002</v>
          </cell>
          <cell r="H215">
            <v>-2021.2599999999993</v>
          </cell>
          <cell r="I215">
            <v>-2021.2600000000002</v>
          </cell>
          <cell r="J215">
            <v>-2021.2600000000002</v>
          </cell>
          <cell r="K215">
            <v>-2021.2600000000002</v>
          </cell>
          <cell r="L215">
            <v>-2021.2600000000002</v>
          </cell>
          <cell r="M215">
            <v>-2021.2599999999984</v>
          </cell>
          <cell r="N215">
            <v>-2021.260000000002</v>
          </cell>
          <cell r="O215">
            <v>-2021.2599999999984</v>
          </cell>
          <cell r="P215">
            <v>-24255.119999999999</v>
          </cell>
        </row>
        <row r="216">
          <cell r="B216">
            <v>7080</v>
          </cell>
          <cell r="D216">
            <v>-44.93</v>
          </cell>
          <cell r="E216">
            <v>-44.93</v>
          </cell>
          <cell r="F216">
            <v>-44.929999999999993</v>
          </cell>
          <cell r="G216">
            <v>-44.930000000000007</v>
          </cell>
          <cell r="H216">
            <v>-44.930000000000007</v>
          </cell>
          <cell r="I216">
            <v>-44.929999999999978</v>
          </cell>
          <cell r="J216">
            <v>-44.930000000000007</v>
          </cell>
          <cell r="K216">
            <v>45260.840000000004</v>
          </cell>
          <cell r="L216">
            <v>-44.930000000000291</v>
          </cell>
          <cell r="M216">
            <v>-44.930000000000291</v>
          </cell>
          <cell r="N216">
            <v>-44.930000000000291</v>
          </cell>
          <cell r="O216">
            <v>-44.930000000000291</v>
          </cell>
          <cell r="P216">
            <v>44766.61</v>
          </cell>
        </row>
        <row r="217">
          <cell r="B217">
            <v>7085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100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100</v>
          </cell>
        </row>
        <row r="218">
          <cell r="B218">
            <v>7090</v>
          </cell>
          <cell r="D218">
            <v>-1097.51</v>
          </cell>
          <cell r="E218">
            <v>-1097.51</v>
          </cell>
          <cell r="F218">
            <v>-1097.5100000000002</v>
          </cell>
          <cell r="G218">
            <v>-1097.5099999999998</v>
          </cell>
          <cell r="H218">
            <v>-1097.5100000000002</v>
          </cell>
          <cell r="I218">
            <v>-1097.5100000000002</v>
          </cell>
          <cell r="J218">
            <v>-1097.5099999999993</v>
          </cell>
          <cell r="K218">
            <v>-1070.5100000000002</v>
          </cell>
          <cell r="L218">
            <v>-1097.5100000000002</v>
          </cell>
          <cell r="M218">
            <v>-1097.5100000000002</v>
          </cell>
          <cell r="N218">
            <v>-1097.5100000000002</v>
          </cell>
          <cell r="O218">
            <v>-1097.5100000000002</v>
          </cell>
          <cell r="P218">
            <v>-13143.12</v>
          </cell>
        </row>
        <row r="219">
          <cell r="B219">
            <v>7165</v>
          </cell>
          <cell r="D219">
            <v>-4046</v>
          </cell>
          <cell r="E219">
            <v>-4046</v>
          </cell>
          <cell r="F219">
            <v>-4046</v>
          </cell>
          <cell r="G219">
            <v>-4049.4300000000003</v>
          </cell>
          <cell r="H219">
            <v>-4049.4300000000003</v>
          </cell>
          <cell r="I219">
            <v>-4052.0699999999997</v>
          </cell>
          <cell r="J219">
            <v>-4052.7999999999993</v>
          </cell>
          <cell r="K219">
            <v>17577.53</v>
          </cell>
          <cell r="L219">
            <v>-994.46999999999935</v>
          </cell>
          <cell r="M219">
            <v>-1003.2600000000002</v>
          </cell>
          <cell r="N219">
            <v>-1003.2600000000002</v>
          </cell>
          <cell r="O219">
            <v>-1003.2600000000002</v>
          </cell>
          <cell r="P219">
            <v>-14768.45</v>
          </cell>
        </row>
        <row r="220">
          <cell r="B220">
            <v>7175</v>
          </cell>
          <cell r="D220">
            <v>-1.0900000000000001</v>
          </cell>
          <cell r="E220">
            <v>-1.0900000000000001</v>
          </cell>
          <cell r="F220">
            <v>-1.0899999999999999</v>
          </cell>
          <cell r="G220">
            <v>-1.0900000000000003</v>
          </cell>
          <cell r="H220">
            <v>-1.0899999999999999</v>
          </cell>
          <cell r="I220">
            <v>-1.0899999999999999</v>
          </cell>
          <cell r="J220">
            <v>-3.7299999999999995</v>
          </cell>
          <cell r="K220">
            <v>-3.7300000000000004</v>
          </cell>
          <cell r="L220">
            <v>-3.7300000000000004</v>
          </cell>
          <cell r="M220">
            <v>-3.7300000000000004</v>
          </cell>
          <cell r="N220">
            <v>-3.7300000000000004</v>
          </cell>
          <cell r="O220">
            <v>-3.7300000000000004</v>
          </cell>
          <cell r="P220">
            <v>-28.92</v>
          </cell>
        </row>
        <row r="221">
          <cell r="B221">
            <v>7180</v>
          </cell>
          <cell r="D221">
            <v>-5.1100000000000003</v>
          </cell>
          <cell r="E221">
            <v>-5.1100000000000003</v>
          </cell>
          <cell r="F221">
            <v>-5.1099999999999994</v>
          </cell>
          <cell r="G221">
            <v>-5.1100000000000012</v>
          </cell>
          <cell r="H221">
            <v>-5.1099999999999994</v>
          </cell>
          <cell r="I221">
            <v>-5.1099999999999994</v>
          </cell>
          <cell r="J221">
            <v>-5.110000000000003</v>
          </cell>
          <cell r="K221">
            <v>-5.1099999999999994</v>
          </cell>
          <cell r="L221">
            <v>-5.1099999999999994</v>
          </cell>
          <cell r="M221">
            <v>-5.1099999999999994</v>
          </cell>
          <cell r="N221">
            <v>-5.1099999999999994</v>
          </cell>
          <cell r="O221">
            <v>-5.1099999999999994</v>
          </cell>
          <cell r="P221">
            <v>-61.32</v>
          </cell>
        </row>
        <row r="222">
          <cell r="B222">
            <v>7185</v>
          </cell>
          <cell r="D222">
            <v>-18.3</v>
          </cell>
          <cell r="E222">
            <v>-18.3</v>
          </cell>
          <cell r="F222">
            <v>-18.299999999999997</v>
          </cell>
          <cell r="G222">
            <v>-18.300000000000004</v>
          </cell>
          <cell r="H222">
            <v>-18.299999999999997</v>
          </cell>
          <cell r="I222">
            <v>-18.299999999999997</v>
          </cell>
          <cell r="J222">
            <v>-18.299999999999997</v>
          </cell>
          <cell r="K222">
            <v>-18.300000000000011</v>
          </cell>
          <cell r="L222">
            <v>-29.509999999999991</v>
          </cell>
          <cell r="M222">
            <v>-29.640000000000015</v>
          </cell>
          <cell r="N222">
            <v>-29.639999999999986</v>
          </cell>
          <cell r="O222">
            <v>-29.639999999999986</v>
          </cell>
          <cell r="P222">
            <v>-264.83</v>
          </cell>
        </row>
        <row r="223">
          <cell r="B223">
            <v>7225</v>
          </cell>
          <cell r="D223">
            <v>-5602.43</v>
          </cell>
          <cell r="E223">
            <v>-5602.43</v>
          </cell>
          <cell r="F223">
            <v>-5602.43</v>
          </cell>
          <cell r="G223">
            <v>-5602.43</v>
          </cell>
          <cell r="H223">
            <v>-5602.43</v>
          </cell>
          <cell r="I223">
            <v>-5602.43</v>
          </cell>
          <cell r="J223">
            <v>-5602.43</v>
          </cell>
          <cell r="K223">
            <v>38516.57</v>
          </cell>
          <cell r="L223">
            <v>-5602.43</v>
          </cell>
          <cell r="M223">
            <v>-5602.4299999999994</v>
          </cell>
          <cell r="N223">
            <v>-5602.43</v>
          </cell>
          <cell r="O223">
            <v>-5602.43</v>
          </cell>
          <cell r="P223">
            <v>-23110.160000000003</v>
          </cell>
        </row>
        <row r="224">
          <cell r="B224">
            <v>7230</v>
          </cell>
          <cell r="D224">
            <v>-8616.6200000000008</v>
          </cell>
          <cell r="E224">
            <v>-8616.6200000000008</v>
          </cell>
          <cell r="F224">
            <v>-8616.619999999999</v>
          </cell>
          <cell r="G224">
            <v>-8616.6200000000026</v>
          </cell>
          <cell r="H224">
            <v>-8616.6199999999953</v>
          </cell>
          <cell r="I224">
            <v>-8616.6200000000026</v>
          </cell>
          <cell r="J224">
            <v>-8616.6199999999953</v>
          </cell>
          <cell r="K224">
            <v>-8616.6200000000099</v>
          </cell>
          <cell r="L224">
            <v>-8616.6199999999953</v>
          </cell>
          <cell r="M224">
            <v>-8616.6199999999953</v>
          </cell>
          <cell r="N224">
            <v>-8616.6200000000099</v>
          </cell>
          <cell r="O224">
            <v>-8616.6199999999953</v>
          </cell>
          <cell r="P224">
            <v>-103399.44</v>
          </cell>
        </row>
        <row r="225">
          <cell r="B225">
            <v>7275</v>
          </cell>
          <cell r="D225">
            <v>-250.99</v>
          </cell>
          <cell r="E225">
            <v>-250.99</v>
          </cell>
          <cell r="F225">
            <v>-250.99</v>
          </cell>
          <cell r="G225">
            <v>-250.99</v>
          </cell>
          <cell r="H225">
            <v>-250.99</v>
          </cell>
          <cell r="I225">
            <v>-250.99</v>
          </cell>
          <cell r="J225">
            <v>-255.15999999999985</v>
          </cell>
          <cell r="K225">
            <v>8766.84</v>
          </cell>
          <cell r="L225">
            <v>-255.15999999999985</v>
          </cell>
          <cell r="M225">
            <v>-255.15999999999985</v>
          </cell>
          <cell r="N225">
            <v>-255.15999999999985</v>
          </cell>
          <cell r="O225">
            <v>-255.15999999999985</v>
          </cell>
          <cell r="P225">
            <v>5985.1</v>
          </cell>
        </row>
        <row r="226">
          <cell r="B226">
            <v>7280</v>
          </cell>
          <cell r="D226">
            <v>-10670.07</v>
          </cell>
          <cell r="E226">
            <v>-10670.07</v>
          </cell>
          <cell r="F226">
            <v>-10670.07</v>
          </cell>
          <cell r="G226">
            <v>-10670.07</v>
          </cell>
          <cell r="H226">
            <v>-10670.07</v>
          </cell>
          <cell r="I226">
            <v>-10670.07</v>
          </cell>
          <cell r="J226">
            <v>-10670.990000000005</v>
          </cell>
          <cell r="K226">
            <v>-203994.31999999998</v>
          </cell>
          <cell r="L226">
            <v>-10676.119999999995</v>
          </cell>
          <cell r="M226">
            <v>-10676.119999999995</v>
          </cell>
          <cell r="N226">
            <v>-10676.120000000054</v>
          </cell>
          <cell r="O226">
            <v>-10676.119999999995</v>
          </cell>
          <cell r="P226">
            <v>-321390.21000000002</v>
          </cell>
        </row>
        <row r="227">
          <cell r="B227">
            <v>7283</v>
          </cell>
          <cell r="D227">
            <v>-495.42</v>
          </cell>
          <cell r="E227">
            <v>-495.42</v>
          </cell>
          <cell r="F227">
            <v>-495.41999999999996</v>
          </cell>
          <cell r="G227">
            <v>-495.42000000000007</v>
          </cell>
          <cell r="H227">
            <v>-495.41999999999985</v>
          </cell>
          <cell r="I227">
            <v>-495.42000000000007</v>
          </cell>
          <cell r="J227">
            <v>-495.42000000000007</v>
          </cell>
          <cell r="K227">
            <v>-495.42000000000007</v>
          </cell>
          <cell r="L227">
            <v>-495.41999999999962</v>
          </cell>
          <cell r="M227">
            <v>-495.42000000000007</v>
          </cell>
          <cell r="N227">
            <v>-495.42000000000007</v>
          </cell>
          <cell r="O227">
            <v>-495.42000000000007</v>
          </cell>
          <cell r="P227">
            <v>-5945.04</v>
          </cell>
        </row>
        <row r="228">
          <cell r="B228">
            <v>7290</v>
          </cell>
          <cell r="D228">
            <v>-265.19</v>
          </cell>
          <cell r="E228">
            <v>-265.19</v>
          </cell>
          <cell r="F228">
            <v>-265.19000000000005</v>
          </cell>
          <cell r="G228">
            <v>-265.18999999999994</v>
          </cell>
          <cell r="H228">
            <v>-265.19000000000005</v>
          </cell>
          <cell r="I228">
            <v>-265.19000000000005</v>
          </cell>
          <cell r="J228">
            <v>-275.27999999999997</v>
          </cell>
          <cell r="K228">
            <v>-275.27999999999975</v>
          </cell>
          <cell r="L228">
            <v>-275.2800000000002</v>
          </cell>
          <cell r="M228">
            <v>-275.2800000000002</v>
          </cell>
          <cell r="N228">
            <v>-275.27999999999975</v>
          </cell>
          <cell r="O228">
            <v>-275.2800000000002</v>
          </cell>
          <cell r="P228">
            <v>-3242.82</v>
          </cell>
        </row>
        <row r="229">
          <cell r="B229">
            <v>7330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75483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75483</v>
          </cell>
        </row>
        <row r="230">
          <cell r="B230">
            <v>7350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15148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15148</v>
          </cell>
        </row>
        <row r="231">
          <cell r="B231">
            <v>7430</v>
          </cell>
          <cell r="D231">
            <v>-245.14</v>
          </cell>
          <cell r="E231">
            <v>-245.14</v>
          </cell>
          <cell r="F231">
            <v>-245.14</v>
          </cell>
          <cell r="G231">
            <v>-245.14</v>
          </cell>
          <cell r="H231">
            <v>-245.1400000000001</v>
          </cell>
          <cell r="I231">
            <v>-245.13999999999987</v>
          </cell>
          <cell r="J231">
            <v>-245.1400000000001</v>
          </cell>
          <cell r="K231">
            <v>-283.13999999999987</v>
          </cell>
          <cell r="L231">
            <v>-245.14000000000033</v>
          </cell>
          <cell r="M231">
            <v>-245.13999999999987</v>
          </cell>
          <cell r="N231">
            <v>-245.13999999999987</v>
          </cell>
          <cell r="O231">
            <v>-245.13999999999987</v>
          </cell>
          <cell r="P231">
            <v>-2979.68</v>
          </cell>
        </row>
        <row r="232">
          <cell r="B232">
            <v>7440</v>
          </cell>
          <cell r="D232">
            <v>-64.09</v>
          </cell>
          <cell r="E232">
            <v>-64.09</v>
          </cell>
          <cell r="F232">
            <v>-64.09</v>
          </cell>
          <cell r="G232">
            <v>-64.09</v>
          </cell>
          <cell r="H232">
            <v>-64.089999999999975</v>
          </cell>
          <cell r="I232">
            <v>-64.090000000000032</v>
          </cell>
          <cell r="J232">
            <v>-64.089999999999975</v>
          </cell>
          <cell r="K232">
            <v>-48.090000000000032</v>
          </cell>
          <cell r="L232">
            <v>-64.089999999999918</v>
          </cell>
          <cell r="M232">
            <v>-64.090000000000032</v>
          </cell>
          <cell r="N232">
            <v>-64.090000000000032</v>
          </cell>
          <cell r="O232">
            <v>-64.090000000000032</v>
          </cell>
          <cell r="P232">
            <v>-753.08</v>
          </cell>
        </row>
        <row r="233">
          <cell r="B233">
            <v>7445</v>
          </cell>
          <cell r="D233">
            <v>-22.23</v>
          </cell>
          <cell r="E233">
            <v>-22.23</v>
          </cell>
          <cell r="F233">
            <v>-22.229999999999997</v>
          </cell>
          <cell r="G233">
            <v>-22.230000000000004</v>
          </cell>
          <cell r="H233">
            <v>-22.230000000000004</v>
          </cell>
          <cell r="I233">
            <v>-22.22999999999999</v>
          </cell>
          <cell r="J233">
            <v>-22.230000000000018</v>
          </cell>
          <cell r="K233">
            <v>6980.12</v>
          </cell>
          <cell r="L233">
            <v>-22.230000000000473</v>
          </cell>
          <cell r="M233">
            <v>-22.229999999999563</v>
          </cell>
          <cell r="N233">
            <v>-22.230000000000473</v>
          </cell>
          <cell r="O233">
            <v>-22.229999999999563</v>
          </cell>
          <cell r="P233">
            <v>6735.59</v>
          </cell>
        </row>
        <row r="234">
          <cell r="B234">
            <v>7470</v>
          </cell>
          <cell r="D234">
            <v>-605.5</v>
          </cell>
          <cell r="E234">
            <v>-605.5</v>
          </cell>
          <cell r="F234">
            <v>-605.5</v>
          </cell>
          <cell r="G234">
            <v>-605.5</v>
          </cell>
          <cell r="H234">
            <v>-605.5</v>
          </cell>
          <cell r="I234">
            <v>-605.5</v>
          </cell>
          <cell r="J234">
            <v>-605.5</v>
          </cell>
          <cell r="K234">
            <v>-605.5</v>
          </cell>
          <cell r="L234">
            <v>-605.5</v>
          </cell>
          <cell r="M234">
            <v>-605.5</v>
          </cell>
          <cell r="N234">
            <v>-605.5</v>
          </cell>
          <cell r="O234">
            <v>-605.5</v>
          </cell>
          <cell r="P234">
            <v>-7266</v>
          </cell>
        </row>
        <row r="235">
          <cell r="B235">
            <v>7485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-12701.67</v>
          </cell>
          <cell r="L235">
            <v>-2850.49</v>
          </cell>
          <cell r="M235">
            <v>-2850.4900000000016</v>
          </cell>
          <cell r="N235">
            <v>-2850.489999999998</v>
          </cell>
          <cell r="O235">
            <v>-2850.4900000000016</v>
          </cell>
          <cell r="P235">
            <v>-24103.63</v>
          </cell>
        </row>
        <row r="237">
          <cell r="B237">
            <v>7510</v>
          </cell>
          <cell r="D237">
            <v>9334.6999999999989</v>
          </cell>
          <cell r="E237">
            <v>9619.3200000000015</v>
          </cell>
          <cell r="F237">
            <v>9101.9599999999991</v>
          </cell>
          <cell r="G237">
            <v>9730.4299999999967</v>
          </cell>
          <cell r="H237">
            <v>8450.4800000000032</v>
          </cell>
          <cell r="I237">
            <v>8851.3400000000038</v>
          </cell>
          <cell r="J237">
            <v>9253.3699999999881</v>
          </cell>
          <cell r="K237">
            <v>8652.140000000014</v>
          </cell>
          <cell r="L237">
            <v>8744.7599999999948</v>
          </cell>
          <cell r="M237">
            <v>8754.0599999999977</v>
          </cell>
          <cell r="N237">
            <v>8329.9400000000023</v>
          </cell>
          <cell r="O237">
            <v>9110.3199999999924</v>
          </cell>
          <cell r="P237">
            <v>107932.81999999999</v>
          </cell>
        </row>
        <row r="238">
          <cell r="B238">
            <v>7515</v>
          </cell>
          <cell r="D238">
            <v>1930.6</v>
          </cell>
          <cell r="E238">
            <v>299.30999999999995</v>
          </cell>
          <cell r="F238">
            <v>108.34000000000015</v>
          </cell>
          <cell r="G238">
            <v>17.659999999999854</v>
          </cell>
          <cell r="H238">
            <v>14.010000000000218</v>
          </cell>
          <cell r="I238">
            <v>18.089999999999691</v>
          </cell>
          <cell r="J238">
            <v>27.250000000000455</v>
          </cell>
          <cell r="K238">
            <v>15.429999999999836</v>
          </cell>
          <cell r="L238">
            <v>6.930000000000291</v>
          </cell>
          <cell r="M238">
            <v>19.9699999999998</v>
          </cell>
          <cell r="N238">
            <v>14.369999999999891</v>
          </cell>
          <cell r="O238">
            <v>10.409999999999854</v>
          </cell>
          <cell r="P238">
            <v>2482.37</v>
          </cell>
        </row>
        <row r="239">
          <cell r="B239">
            <v>7520</v>
          </cell>
          <cell r="D239">
            <v>3744.02</v>
          </cell>
          <cell r="E239">
            <v>1601.5000000000005</v>
          </cell>
          <cell r="F239">
            <v>919.35000000000036</v>
          </cell>
          <cell r="G239">
            <v>260.92999999999847</v>
          </cell>
          <cell r="H239">
            <v>159.56000000000131</v>
          </cell>
          <cell r="I239">
            <v>176.47999999999956</v>
          </cell>
          <cell r="J239">
            <v>-1762.3100000000004</v>
          </cell>
          <cell r="K239">
            <v>149.98000000000047</v>
          </cell>
          <cell r="L239">
            <v>96.049999999999272</v>
          </cell>
          <cell r="M239">
            <v>138.10000000000036</v>
          </cell>
          <cell r="N239">
            <v>102.42000000000007</v>
          </cell>
          <cell r="O239">
            <v>-1310.5999999999995</v>
          </cell>
          <cell r="P239">
            <v>4275.4800000000005</v>
          </cell>
        </row>
        <row r="240">
          <cell r="B240">
            <v>7535</v>
          </cell>
          <cell r="D240">
            <v>0</v>
          </cell>
          <cell r="E240">
            <v>0.55000000000000004</v>
          </cell>
          <cell r="F240">
            <v>0</v>
          </cell>
          <cell r="G240">
            <v>46.85</v>
          </cell>
          <cell r="H240">
            <v>262.52</v>
          </cell>
          <cell r="I240">
            <v>446.57999999999993</v>
          </cell>
          <cell r="J240">
            <v>0</v>
          </cell>
          <cell r="K240">
            <v>46.170000000000073</v>
          </cell>
          <cell r="L240">
            <v>0</v>
          </cell>
          <cell r="M240">
            <v>0</v>
          </cell>
          <cell r="N240">
            <v>8.2600000000001046</v>
          </cell>
          <cell r="O240">
            <v>66.119999999999891</v>
          </cell>
          <cell r="P240">
            <v>877.05</v>
          </cell>
        </row>
        <row r="241">
          <cell r="B241">
            <v>7540</v>
          </cell>
          <cell r="D241">
            <v>177335.36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182195.78000000003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17883.929999999993</v>
          </cell>
          <cell r="P241">
            <v>377415.07</v>
          </cell>
        </row>
        <row r="242">
          <cell r="B242">
            <v>7545</v>
          </cell>
          <cell r="D242">
            <v>0</v>
          </cell>
          <cell r="E242">
            <v>0</v>
          </cell>
          <cell r="F242">
            <v>23.35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381860.37</v>
          </cell>
          <cell r="O242">
            <v>0</v>
          </cell>
          <cell r="P242">
            <v>381883.72</v>
          </cell>
        </row>
        <row r="243">
          <cell r="B243">
            <v>7550</v>
          </cell>
          <cell r="D243">
            <v>-113025.14</v>
          </cell>
          <cell r="E243">
            <v>61210.770000000004</v>
          </cell>
          <cell r="F243">
            <v>64279.77</v>
          </cell>
          <cell r="G243">
            <v>64259.279999999992</v>
          </cell>
          <cell r="H243">
            <v>64142.409999999974</v>
          </cell>
          <cell r="I243">
            <v>64305.130000000034</v>
          </cell>
          <cell r="J243">
            <v>-120544.06000000001</v>
          </cell>
          <cell r="K243">
            <v>64258.89</v>
          </cell>
          <cell r="L243">
            <v>64298.760000000009</v>
          </cell>
          <cell r="M243">
            <v>64299.599999999977</v>
          </cell>
          <cell r="N243">
            <v>-364927.61</v>
          </cell>
          <cell r="O243">
            <v>87440.65</v>
          </cell>
          <cell r="P243">
            <v>-1.5500000000174623</v>
          </cell>
        </row>
        <row r="244">
          <cell r="B244">
            <v>7555</v>
          </cell>
          <cell r="D244">
            <v>0</v>
          </cell>
          <cell r="E244">
            <v>3093.6099999999997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2653.3</v>
          </cell>
          <cell r="K244">
            <v>0</v>
          </cell>
          <cell r="L244">
            <v>0</v>
          </cell>
          <cell r="M244">
            <v>0</v>
          </cell>
          <cell r="N244">
            <v>47357.41</v>
          </cell>
          <cell r="O244">
            <v>255.04999999999563</v>
          </cell>
          <cell r="P244">
            <v>53359.37</v>
          </cell>
        </row>
        <row r="245">
          <cell r="B245">
            <v>7595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454631.55</v>
          </cell>
          <cell r="P245">
            <v>454631.55</v>
          </cell>
        </row>
        <row r="246">
          <cell r="B246">
            <v>7600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51068.19</v>
          </cell>
          <cell r="P246">
            <v>51068.19</v>
          </cell>
        </row>
        <row r="247">
          <cell r="B247">
            <v>7610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-153.27000000000001</v>
          </cell>
          <cell r="P247">
            <v>-153.27000000000001</v>
          </cell>
        </row>
        <row r="248">
          <cell r="B248">
            <v>7660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59354.8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59354.8</v>
          </cell>
        </row>
        <row r="249">
          <cell r="B249">
            <v>7710</v>
          </cell>
          <cell r="D249">
            <v>0</v>
          </cell>
          <cell r="E249">
            <v>0</v>
          </cell>
          <cell r="F249">
            <v>187414.44</v>
          </cell>
          <cell r="G249">
            <v>0</v>
          </cell>
          <cell r="H249">
            <v>0</v>
          </cell>
          <cell r="I249">
            <v>186566.24</v>
          </cell>
          <cell r="J249">
            <v>0</v>
          </cell>
          <cell r="K249">
            <v>0</v>
          </cell>
          <cell r="L249">
            <v>162713.6700000001</v>
          </cell>
          <cell r="M249">
            <v>0</v>
          </cell>
          <cell r="N249">
            <v>0</v>
          </cell>
          <cell r="O249">
            <v>186990.07999999984</v>
          </cell>
          <cell r="P249">
            <v>723684.42999999993</v>
          </cell>
        </row>
        <row r="250">
          <cell r="B250">
            <v>7735</v>
          </cell>
          <cell r="D250">
            <v>88.24</v>
          </cell>
          <cell r="E250">
            <v>569.02</v>
          </cell>
          <cell r="F250">
            <v>405.46000000000004</v>
          </cell>
          <cell r="G250">
            <v>494.21000000000004</v>
          </cell>
          <cell r="H250">
            <v>640.6099999999999</v>
          </cell>
          <cell r="I250">
            <v>380.06999999999971</v>
          </cell>
          <cell r="J250">
            <v>332.78000000000065</v>
          </cell>
          <cell r="K250">
            <v>389.47000000000025</v>
          </cell>
          <cell r="L250">
            <v>388.60999999999922</v>
          </cell>
          <cell r="M250">
            <v>474.54000000000042</v>
          </cell>
          <cell r="N250">
            <v>365.02999999999975</v>
          </cell>
          <cell r="O250">
            <v>946.3700000000008</v>
          </cell>
          <cell r="P250">
            <v>5474.4100000000008</v>
          </cell>
        </row>
        <row r="251">
          <cell r="B251">
            <v>7750</v>
          </cell>
          <cell r="D251">
            <v>-10443.06</v>
          </cell>
          <cell r="E251">
            <v>-15688.230000000001</v>
          </cell>
          <cell r="F251">
            <v>-16866.159999999996</v>
          </cell>
          <cell r="G251">
            <v>-16898.410000000003</v>
          </cell>
          <cell r="H251">
            <v>-16955.509999999995</v>
          </cell>
          <cell r="I251">
            <v>-18330.630000000005</v>
          </cell>
          <cell r="J251">
            <v>-19133.559999999998</v>
          </cell>
          <cell r="K251">
            <v>17892.809999999998</v>
          </cell>
          <cell r="L251">
            <v>-19632.100000000006</v>
          </cell>
          <cell r="M251">
            <v>-20271.160000000003</v>
          </cell>
          <cell r="N251">
            <v>-20114.97</v>
          </cell>
          <cell r="O251">
            <v>-1318.4800000000105</v>
          </cell>
          <cell r="P251">
            <v>-157759.46000000002</v>
          </cell>
        </row>
        <row r="252">
          <cell r="B252">
            <v>7765</v>
          </cell>
          <cell r="D252">
            <v>0</v>
          </cell>
          <cell r="E252">
            <v>0</v>
          </cell>
          <cell r="F252">
            <v>0</v>
          </cell>
          <cell r="G252">
            <v>-1490.41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-1490.41</v>
          </cell>
        </row>
        <row r="254">
          <cell r="B254" t="str">
            <v>TOTAL</v>
          </cell>
          <cell r="D254">
            <v>-76317.529999999548</v>
          </cell>
          <cell r="E254">
            <v>-105390.95000000001</v>
          </cell>
          <cell r="F254">
            <v>63637.579999999893</v>
          </cell>
          <cell r="G254">
            <v>-168017.44000000024</v>
          </cell>
          <cell r="H254">
            <v>-269481.4700000002</v>
          </cell>
          <cell r="I254">
            <v>-1740.7499999995125</v>
          </cell>
          <cell r="J254">
            <v>-203933.62999999992</v>
          </cell>
          <cell r="K254">
            <v>266270.43999999994</v>
          </cell>
          <cell r="L254">
            <v>-55089.480000000054</v>
          </cell>
          <cell r="M254">
            <v>-237943.63000000024</v>
          </cell>
          <cell r="N254">
            <v>-187896.44999999992</v>
          </cell>
          <cell r="O254">
            <v>641409.19999999984</v>
          </cell>
          <cell r="P254">
            <v>-334494.11</v>
          </cell>
        </row>
      </sheetData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>
        <row r="247">
          <cell r="D247">
            <v>-23730.479999999996</v>
          </cell>
          <cell r="E247">
            <v>-23730.479999999996</v>
          </cell>
          <cell r="F247">
            <v>-23730.480000000003</v>
          </cell>
          <cell r="G247">
            <v>-23733.91</v>
          </cell>
          <cell r="H247">
            <v>-23733.909999999996</v>
          </cell>
          <cell r="I247">
            <v>-23736.55000000001</v>
          </cell>
          <cell r="J247">
            <v>-23739.919999999991</v>
          </cell>
          <cell r="K247">
            <v>47891.179999999986</v>
          </cell>
          <cell r="L247">
            <v>-20718.769999999997</v>
          </cell>
          <cell r="M247">
            <v>-20727.690000000006</v>
          </cell>
          <cell r="N247">
            <v>-20727.689999999999</v>
          </cell>
          <cell r="O247">
            <v>-20727.690000000006</v>
          </cell>
          <cell r="P247">
            <v>-201146.39</v>
          </cell>
        </row>
        <row r="266">
          <cell r="D266">
            <v>-26837.679999999997</v>
          </cell>
          <cell r="E266">
            <v>-26837.679999999997</v>
          </cell>
          <cell r="F266">
            <v>-26837.679999999997</v>
          </cell>
          <cell r="G266">
            <v>-26837.679999999997</v>
          </cell>
          <cell r="H266">
            <v>-26837.679999999989</v>
          </cell>
          <cell r="I266">
            <v>-26837.679999999997</v>
          </cell>
          <cell r="J266">
            <v>-26852.86</v>
          </cell>
          <cell r="K266">
            <v>-82125.50999999998</v>
          </cell>
          <cell r="L266">
            <v>-29708.479999999989</v>
          </cell>
          <cell r="M266">
            <v>-29708.479999999992</v>
          </cell>
          <cell r="N266">
            <v>-29708.480000000061</v>
          </cell>
          <cell r="O266">
            <v>-29708.479999999992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COVER"/>
      <sheetName val="CONTENTS vol 2"/>
      <sheetName val="APPENDIX A PLANT ACCT REC"/>
      <sheetName val="CONTENTS vol 1"/>
      <sheetName val="A 2"/>
      <sheetName val="A 3"/>
      <sheetName val="A 4"/>
      <sheetName val="A 6"/>
      <sheetName val="A 6 (a)"/>
      <sheetName val="A 7"/>
      <sheetName val="A 8"/>
      <sheetName val="A 10"/>
      <sheetName val="A 10 (a)"/>
      <sheetName val="A 11"/>
      <sheetName val="A 12"/>
      <sheetName val="A 12 (a)"/>
      <sheetName val="A 13"/>
      <sheetName val="A 14"/>
      <sheetName val="A 14 (a)"/>
      <sheetName val="A 15"/>
      <sheetName val="A 16"/>
      <sheetName val="A 17"/>
      <sheetName val="A 18"/>
      <sheetName val="A 18 (a)"/>
      <sheetName val="A 19"/>
      <sheetName val="A 19 (a)"/>
      <sheetName val="B 2"/>
      <sheetName val="B 3"/>
      <sheetName val="B 4"/>
      <sheetName val="B 5"/>
      <sheetName val="B 6"/>
      <sheetName val="B 8"/>
      <sheetName val="B 9"/>
      <sheetName val="B 10"/>
      <sheetName val="B 11"/>
      <sheetName val="B12 - 1.31.2015"/>
      <sheetName val="B12 - 2.28.2015"/>
      <sheetName val="B12 - 3.31.2015"/>
      <sheetName val="B12 - 4.30.2015"/>
      <sheetName val="B12 - 5.31.2015"/>
      <sheetName val="B12 - 6.30.2015"/>
      <sheetName val="B12 - 7.31.2015"/>
      <sheetName val="B12 - 8.31.2015"/>
      <sheetName val="B12 - 9.30.2015"/>
      <sheetName val="B12 - 10.31.2015"/>
      <sheetName val="B12 - 11.30.2015"/>
      <sheetName val="B12 - 12.31.2015"/>
      <sheetName val="B12 - Test Year"/>
      <sheetName val="B 14"/>
      <sheetName val="B 15"/>
      <sheetName val="C INSTRUCT"/>
      <sheetName val="C 1"/>
      <sheetName val="C 2 (s)"/>
      <sheetName val="C 3"/>
      <sheetName val="C 4"/>
      <sheetName val="C 5 (s)"/>
      <sheetName val="C 6"/>
      <sheetName val="C 7"/>
      <sheetName val="C 8"/>
      <sheetName val="C 9"/>
      <sheetName val="C 10"/>
      <sheetName val="D 1"/>
      <sheetName val="D 2"/>
      <sheetName val="D 3"/>
      <sheetName val="D 4"/>
      <sheetName val="D 5"/>
      <sheetName val="D 6"/>
      <sheetName val="D 7"/>
      <sheetName val="E 1 (s)"/>
      <sheetName val="E 2 (s)"/>
      <sheetName val="E 3"/>
      <sheetName val="E 4 (s)"/>
      <sheetName val="E 5 (s)"/>
      <sheetName val="E 6"/>
      <sheetName val="E 7"/>
      <sheetName val="E 8"/>
      <sheetName val="E 9 "/>
      <sheetName val="E 10"/>
      <sheetName val="E 11"/>
      <sheetName val="E 12"/>
      <sheetName val="E 13"/>
      <sheetName val="E 14"/>
      <sheetName val="F 2"/>
      <sheetName val="F 4"/>
      <sheetName val="F 6"/>
      <sheetName val="F 6 (2)"/>
      <sheetName val="F 7"/>
      <sheetName val="F 8"/>
      <sheetName val="F 10"/>
      <sheetName val="A 2 (I) "/>
      <sheetName val="A 3 (I) "/>
      <sheetName val="B 2 (I)"/>
      <sheetName val="B 3 (I)"/>
      <sheetName val="B 15 (I)"/>
      <sheetName val="C 1 (I)"/>
      <sheetName val="C 2 (S) (I)"/>
      <sheetName val="C 5 (S) (I)"/>
      <sheetName val="D 1 (I)"/>
      <sheetName val="D 2 (I)"/>
      <sheetName val="E 1 S (I)"/>
      <sheetName val="E 2 S (I)"/>
      <sheetName val="AR to MFR"/>
      <sheetName val="Trial Blc"/>
      <sheetName val="O&amp;M per TB"/>
      <sheetName val="12-31-15 Plant Acc Bal_PerAR"/>
      <sheetName val="12-31-15 CIAC Bal &amp; Proj_PerAR"/>
      <sheetName val="Working Capital_PerAR"/>
      <sheetName val="Sheet2"/>
      <sheetName val="Other BalSheet Acct_PerAR"/>
      <sheetName val="O&amp;M"/>
      <sheetName val="12-31-15 Depreciation Exp_PerAR"/>
      <sheetName val="12-31-15 CIAC Amort Exp_PerAR"/>
      <sheetName val="Rev &amp; other exp"/>
      <sheetName val="IncomeAccounts_Sewer BU"/>
      <sheetName val="12 Mo IS"/>
      <sheetName val="IncomeAccountsAllocationPerAR "/>
      <sheetName val="IncomeAccounts_Water BU"/>
      <sheetName val="ADJUSTED MONTHLY FINAL"/>
      <sheetName val="APPENDIX B INC. STAT.ACCT RECON"/>
      <sheetName val="CommonPlant_PerAR"/>
      <sheetName val="Interest Expense Adj_PerAR"/>
      <sheetName val="RateCase&amp;Other Deferred_PerAR"/>
      <sheetName val="Property Taxes"/>
      <sheetName val="C 5 Calculation"/>
      <sheetName val="AR_F-23"/>
      <sheetName val="Rev Requirements Final"/>
      <sheetName val="Rev Requirements Interim"/>
      <sheetName val="Reuse RateBase"/>
      <sheetName val="REVENUE REQUIREMENTS"/>
      <sheetName val="PROFORMA YEAR"/>
      <sheetName val="INTERIM COST OF CAPITAL"/>
      <sheetName val="PROFORMA ADJUST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61">
          <cell r="C61">
            <v>4565547.1599999992</v>
          </cell>
          <cell r="D61">
            <v>4565599.2200000007</v>
          </cell>
          <cell r="E61">
            <v>4591180.0699999994</v>
          </cell>
          <cell r="F61">
            <v>4607208.7699999996</v>
          </cell>
          <cell r="G61">
            <v>4607114.12</v>
          </cell>
          <cell r="H61">
            <v>4606850.8400000008</v>
          </cell>
          <cell r="I61">
            <v>4608361.3600000003</v>
          </cell>
          <cell r="J61">
            <v>4608416.8599999994</v>
          </cell>
          <cell r="K61">
            <v>4608644.169999999</v>
          </cell>
          <cell r="L61">
            <v>4607696.1099999994</v>
          </cell>
          <cell r="M61">
            <v>4607750.3500000006</v>
          </cell>
          <cell r="N61">
            <v>4607437.6100000003</v>
          </cell>
          <cell r="O61">
            <v>4610325.8299999991</v>
          </cell>
        </row>
      </sheetData>
      <sheetData sheetId="10" refreshError="1"/>
      <sheetData sheetId="11" refreshError="1"/>
      <sheetData sheetId="12" refreshError="1"/>
      <sheetData sheetId="13">
        <row r="60">
          <cell r="C60">
            <v>3266634.709999999</v>
          </cell>
          <cell r="D60">
            <v>3280754.0699999994</v>
          </cell>
          <cell r="E60">
            <v>3277484.8800000008</v>
          </cell>
          <cell r="F60">
            <v>3290178.1200000006</v>
          </cell>
          <cell r="G60">
            <v>3304066.1700000004</v>
          </cell>
          <cell r="H60">
            <v>3317670.6399999987</v>
          </cell>
          <cell r="I60">
            <v>3331515.4600000004</v>
          </cell>
          <cell r="J60">
            <v>3336370.7199999997</v>
          </cell>
          <cell r="K60">
            <v>3350082.79</v>
          </cell>
          <cell r="L60">
            <v>3362105.8600000003</v>
          </cell>
          <cell r="M60">
            <v>3376249.5399999996</v>
          </cell>
          <cell r="N60">
            <v>3389959.3299999991</v>
          </cell>
          <cell r="O60">
            <v>3403890.4000000004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B4">
            <v>1025</v>
          </cell>
          <cell r="C4">
            <v>65.14</v>
          </cell>
          <cell r="D4">
            <v>65.09</v>
          </cell>
          <cell r="E4">
            <v>64.989999999999995</v>
          </cell>
          <cell r="F4">
            <v>64.739999999999995</v>
          </cell>
          <cell r="G4">
            <v>64.69</v>
          </cell>
          <cell r="H4">
            <v>64.59</v>
          </cell>
          <cell r="I4">
            <v>64.53</v>
          </cell>
          <cell r="J4">
            <v>64.5</v>
          </cell>
          <cell r="K4">
            <v>64.41</v>
          </cell>
          <cell r="L4">
            <v>64.349999999999994</v>
          </cell>
          <cell r="M4">
            <v>64.319999999999993</v>
          </cell>
          <cell r="N4">
            <v>64.22</v>
          </cell>
          <cell r="O4">
            <v>64.19</v>
          </cell>
        </row>
        <row r="5">
          <cell r="B5">
            <v>1045</v>
          </cell>
          <cell r="C5">
            <v>736.64</v>
          </cell>
          <cell r="D5">
            <v>736.29</v>
          </cell>
          <cell r="E5">
            <v>728.86</v>
          </cell>
          <cell r="F5">
            <v>727.6</v>
          </cell>
          <cell r="G5">
            <v>729.67</v>
          </cell>
          <cell r="H5">
            <v>728.75</v>
          </cell>
          <cell r="I5">
            <v>728.85</v>
          </cell>
          <cell r="J5">
            <v>727.86</v>
          </cell>
          <cell r="K5">
            <v>726.82</v>
          </cell>
          <cell r="L5">
            <v>720.06</v>
          </cell>
          <cell r="M5">
            <v>719.89</v>
          </cell>
          <cell r="N5">
            <v>718.96</v>
          </cell>
          <cell r="O5">
            <v>718.29</v>
          </cell>
        </row>
        <row r="6">
          <cell r="B6">
            <v>1175</v>
          </cell>
          <cell r="C6">
            <v>54404.91</v>
          </cell>
          <cell r="D6">
            <v>54368.03</v>
          </cell>
          <cell r="E6">
            <v>54088.52</v>
          </cell>
          <cell r="F6">
            <v>54015.94</v>
          </cell>
          <cell r="G6">
            <v>54055.93</v>
          </cell>
          <cell r="H6">
            <v>53980.92</v>
          </cell>
          <cell r="I6">
            <v>54059.44</v>
          </cell>
          <cell r="J6">
            <v>54216.81</v>
          </cell>
          <cell r="K6">
            <v>54159.98</v>
          </cell>
          <cell r="L6">
            <v>53961.11</v>
          </cell>
          <cell r="M6">
            <v>53940.36</v>
          </cell>
          <cell r="N6">
            <v>54086.37</v>
          </cell>
          <cell r="O6">
            <v>54190.14</v>
          </cell>
        </row>
        <row r="7">
          <cell r="B7">
            <v>1180</v>
          </cell>
          <cell r="C7">
            <v>18177.509999999998</v>
          </cell>
          <cell r="D7">
            <v>18201.400000000001</v>
          </cell>
          <cell r="E7">
            <v>18095.37</v>
          </cell>
          <cell r="F7">
            <v>18059.47</v>
          </cell>
          <cell r="G7">
            <v>18085.900000000001</v>
          </cell>
          <cell r="H7">
            <v>18174.89</v>
          </cell>
          <cell r="I7">
            <v>18217.759999999998</v>
          </cell>
          <cell r="J7">
            <v>18218.7</v>
          </cell>
          <cell r="K7">
            <v>18192.5</v>
          </cell>
          <cell r="L7">
            <v>18068.11</v>
          </cell>
          <cell r="M7">
            <v>18081.66</v>
          </cell>
          <cell r="N7">
            <v>18062.12</v>
          </cell>
          <cell r="O7">
            <v>18118.79</v>
          </cell>
        </row>
        <row r="8">
          <cell r="B8">
            <v>1190</v>
          </cell>
          <cell r="C8">
            <v>7320.76</v>
          </cell>
          <cell r="D8">
            <v>7314.76</v>
          </cell>
          <cell r="E8">
            <v>7302.27</v>
          </cell>
          <cell r="F8">
            <v>7274.68</v>
          </cell>
          <cell r="G8">
            <v>7268.96</v>
          </cell>
          <cell r="H8">
            <v>7257.69</v>
          </cell>
          <cell r="I8">
            <v>7252.04</v>
          </cell>
          <cell r="J8">
            <v>7248.1</v>
          </cell>
          <cell r="K8">
            <v>7237.59</v>
          </cell>
          <cell r="L8">
            <v>7229.75</v>
          </cell>
          <cell r="M8">
            <v>7226.22</v>
          </cell>
          <cell r="N8">
            <v>7215.35</v>
          </cell>
          <cell r="O8">
            <v>7212.12</v>
          </cell>
        </row>
        <row r="9">
          <cell r="B9">
            <v>1205</v>
          </cell>
          <cell r="C9">
            <v>2751.15</v>
          </cell>
          <cell r="D9">
            <v>2749.84</v>
          </cell>
          <cell r="E9">
            <v>2722.09</v>
          </cell>
          <cell r="F9">
            <v>2717.4</v>
          </cell>
          <cell r="G9">
            <v>2725.12</v>
          </cell>
          <cell r="H9">
            <v>2721.69</v>
          </cell>
          <cell r="I9">
            <v>2722.04</v>
          </cell>
          <cell r="J9">
            <v>2718.36</v>
          </cell>
          <cell r="K9">
            <v>2714.47</v>
          </cell>
          <cell r="L9">
            <v>2689.23</v>
          </cell>
          <cell r="M9">
            <v>2688.59</v>
          </cell>
          <cell r="N9">
            <v>2685.09</v>
          </cell>
          <cell r="O9">
            <v>2682.61</v>
          </cell>
        </row>
        <row r="10">
          <cell r="B10">
            <v>1250</v>
          </cell>
          <cell r="C10">
            <v>3430</v>
          </cell>
          <cell r="D10">
            <v>3430</v>
          </cell>
          <cell r="E10">
            <v>3430</v>
          </cell>
          <cell r="F10">
            <v>3430</v>
          </cell>
          <cell r="G10">
            <v>3430</v>
          </cell>
          <cell r="H10">
            <v>3430</v>
          </cell>
          <cell r="I10">
            <v>3430</v>
          </cell>
          <cell r="J10">
            <v>3430</v>
          </cell>
          <cell r="K10">
            <v>3430</v>
          </cell>
          <cell r="L10">
            <v>3430</v>
          </cell>
          <cell r="M10">
            <v>3430</v>
          </cell>
          <cell r="N10">
            <v>3430</v>
          </cell>
          <cell r="O10">
            <v>3430</v>
          </cell>
        </row>
        <row r="11">
          <cell r="B11">
            <v>1295</v>
          </cell>
          <cell r="C11">
            <v>912664.86</v>
          </cell>
          <cell r="D11">
            <v>912664.86</v>
          </cell>
          <cell r="E11">
            <v>914305.78</v>
          </cell>
          <cell r="F11">
            <v>916137.59</v>
          </cell>
          <cell r="G11">
            <v>916137.59</v>
          </cell>
          <cell r="H11">
            <v>916137.59</v>
          </cell>
          <cell r="I11">
            <v>916137.59</v>
          </cell>
          <cell r="J11">
            <v>918486.24</v>
          </cell>
          <cell r="K11">
            <v>918486.24</v>
          </cell>
          <cell r="L11">
            <v>918486.24</v>
          </cell>
          <cell r="M11">
            <v>918486.24</v>
          </cell>
          <cell r="N11">
            <v>918486.24</v>
          </cell>
          <cell r="O11">
            <v>918486.24</v>
          </cell>
        </row>
        <row r="12">
          <cell r="B12">
            <v>1315</v>
          </cell>
          <cell r="C12">
            <v>1575733.3</v>
          </cell>
          <cell r="D12">
            <v>1575733.3</v>
          </cell>
          <cell r="E12">
            <v>1575733.3</v>
          </cell>
          <cell r="F12">
            <v>1575733.3</v>
          </cell>
          <cell r="G12">
            <v>1575733.3</v>
          </cell>
          <cell r="H12">
            <v>1575733.3</v>
          </cell>
          <cell r="I12">
            <v>1575733.3</v>
          </cell>
          <cell r="J12">
            <v>1575733.3</v>
          </cell>
          <cell r="K12">
            <v>1575733.3</v>
          </cell>
          <cell r="L12">
            <v>1575733.3</v>
          </cell>
          <cell r="M12">
            <v>1575733.3</v>
          </cell>
          <cell r="N12">
            <v>1575733.3</v>
          </cell>
          <cell r="O12">
            <v>1575733.3</v>
          </cell>
        </row>
        <row r="13">
          <cell r="B13">
            <v>1345</v>
          </cell>
          <cell r="C13">
            <v>264107.62</v>
          </cell>
          <cell r="D13">
            <v>264107.62</v>
          </cell>
          <cell r="E13">
            <v>264107.62</v>
          </cell>
          <cell r="F13">
            <v>264107.62</v>
          </cell>
          <cell r="G13">
            <v>264107.62</v>
          </cell>
          <cell r="H13">
            <v>264107.62</v>
          </cell>
          <cell r="I13">
            <v>264107.62</v>
          </cell>
          <cell r="J13">
            <v>264107.62</v>
          </cell>
          <cell r="K13">
            <v>264107.62</v>
          </cell>
          <cell r="L13">
            <v>264107.62</v>
          </cell>
          <cell r="M13">
            <v>264107.62</v>
          </cell>
          <cell r="N13">
            <v>264107.62</v>
          </cell>
          <cell r="O13">
            <v>264107.62</v>
          </cell>
        </row>
        <row r="14">
          <cell r="B14">
            <v>1350</v>
          </cell>
          <cell r="C14">
            <v>1090793.54</v>
          </cell>
          <cell r="D14">
            <v>1091236.95</v>
          </cell>
          <cell r="E14">
            <v>1116306.31</v>
          </cell>
          <cell r="F14">
            <v>1116548.71</v>
          </cell>
          <cell r="G14">
            <v>1116548.71</v>
          </cell>
          <cell r="H14">
            <v>1116638.71</v>
          </cell>
          <cell r="I14">
            <v>1116728.71</v>
          </cell>
          <cell r="J14">
            <v>1116728.71</v>
          </cell>
          <cell r="K14">
            <v>1116728.71</v>
          </cell>
          <cell r="L14">
            <v>1116728.71</v>
          </cell>
          <cell r="M14">
            <v>1116889.8700000001</v>
          </cell>
          <cell r="N14">
            <v>1116889.8700000001</v>
          </cell>
          <cell r="O14">
            <v>1116889.8700000001</v>
          </cell>
        </row>
        <row r="15">
          <cell r="B15">
            <v>1353</v>
          </cell>
          <cell r="C15">
            <v>134871.85999999999</v>
          </cell>
          <cell r="D15">
            <v>134871.85999999999</v>
          </cell>
          <cell r="E15">
            <v>134871.85999999999</v>
          </cell>
          <cell r="F15">
            <v>138425.26</v>
          </cell>
          <cell r="G15">
            <v>138425.26</v>
          </cell>
          <cell r="H15">
            <v>138425.26</v>
          </cell>
          <cell r="I15">
            <v>138425.26</v>
          </cell>
          <cell r="J15">
            <v>138425.26</v>
          </cell>
          <cell r="K15">
            <v>138425.26</v>
          </cell>
          <cell r="L15">
            <v>138425.26</v>
          </cell>
          <cell r="M15">
            <v>138425.26</v>
          </cell>
          <cell r="N15">
            <v>138425.26</v>
          </cell>
          <cell r="O15">
            <v>138425.26</v>
          </cell>
        </row>
        <row r="16">
          <cell r="B16">
            <v>1360</v>
          </cell>
          <cell r="O16">
            <v>2510</v>
          </cell>
        </row>
        <row r="17">
          <cell r="B17">
            <v>1380</v>
          </cell>
          <cell r="C17">
            <v>69528.55</v>
          </cell>
          <cell r="D17">
            <v>69528.55</v>
          </cell>
          <cell r="E17">
            <v>71070.12</v>
          </cell>
          <cell r="F17">
            <v>71070.12</v>
          </cell>
          <cell r="G17">
            <v>71070.12</v>
          </cell>
          <cell r="H17">
            <v>71070.12</v>
          </cell>
          <cell r="I17">
            <v>71070.12</v>
          </cell>
          <cell r="J17">
            <v>71070.12</v>
          </cell>
          <cell r="K17">
            <v>71070.12</v>
          </cell>
          <cell r="L17">
            <v>71070.12</v>
          </cell>
          <cell r="M17">
            <v>71070.12</v>
          </cell>
          <cell r="N17">
            <v>71070.12</v>
          </cell>
          <cell r="O17">
            <v>71070.12</v>
          </cell>
        </row>
        <row r="18">
          <cell r="B18">
            <v>1390</v>
          </cell>
          <cell r="C18">
            <v>885.75</v>
          </cell>
          <cell r="D18">
            <v>885.75</v>
          </cell>
          <cell r="E18">
            <v>885.75</v>
          </cell>
          <cell r="F18">
            <v>885.75</v>
          </cell>
          <cell r="G18">
            <v>885.75</v>
          </cell>
          <cell r="H18">
            <v>885.75</v>
          </cell>
          <cell r="I18">
            <v>885.75</v>
          </cell>
          <cell r="J18">
            <v>885.75</v>
          </cell>
          <cell r="K18">
            <v>885.75</v>
          </cell>
          <cell r="L18">
            <v>885.75</v>
          </cell>
          <cell r="M18">
            <v>885.75</v>
          </cell>
          <cell r="N18">
            <v>885.75</v>
          </cell>
          <cell r="O18">
            <v>885.75</v>
          </cell>
        </row>
        <row r="19">
          <cell r="B19">
            <v>1395</v>
          </cell>
          <cell r="C19">
            <v>2143.7600000000002</v>
          </cell>
          <cell r="D19">
            <v>2143.7600000000002</v>
          </cell>
          <cell r="E19">
            <v>2143.7600000000002</v>
          </cell>
          <cell r="F19">
            <v>2143.7600000000002</v>
          </cell>
          <cell r="G19">
            <v>2143.7600000000002</v>
          </cell>
          <cell r="H19">
            <v>2143.7600000000002</v>
          </cell>
          <cell r="I19">
            <v>2143.7600000000002</v>
          </cell>
          <cell r="J19">
            <v>2143.7600000000002</v>
          </cell>
          <cell r="K19">
            <v>2143.7600000000002</v>
          </cell>
          <cell r="L19">
            <v>2143.7600000000002</v>
          </cell>
          <cell r="M19">
            <v>2143.7600000000002</v>
          </cell>
          <cell r="N19">
            <v>2143.7600000000002</v>
          </cell>
          <cell r="O19">
            <v>2143.7600000000002</v>
          </cell>
        </row>
        <row r="20">
          <cell r="B20">
            <v>1400</v>
          </cell>
          <cell r="C20">
            <v>18129.43</v>
          </cell>
          <cell r="D20">
            <v>18129.43</v>
          </cell>
          <cell r="E20">
            <v>18129.43</v>
          </cell>
          <cell r="F20">
            <v>22569.93</v>
          </cell>
          <cell r="G20">
            <v>22569.93</v>
          </cell>
          <cell r="H20">
            <v>22569.93</v>
          </cell>
          <cell r="I20">
            <v>22569.93</v>
          </cell>
          <cell r="J20">
            <v>22569.93</v>
          </cell>
          <cell r="K20">
            <v>22569.93</v>
          </cell>
          <cell r="L20">
            <v>22569.93</v>
          </cell>
          <cell r="M20">
            <v>22569.93</v>
          </cell>
          <cell r="N20">
            <v>22569.93</v>
          </cell>
          <cell r="O20">
            <v>22569.93</v>
          </cell>
        </row>
        <row r="21">
          <cell r="B21">
            <v>1435</v>
          </cell>
          <cell r="F21">
            <v>161.6</v>
          </cell>
          <cell r="G21">
            <v>161.6</v>
          </cell>
          <cell r="H21">
            <v>161.6</v>
          </cell>
          <cell r="I21">
            <v>161.6</v>
          </cell>
          <cell r="J21">
            <v>161.6</v>
          </cell>
          <cell r="K21">
            <v>161.6</v>
          </cell>
          <cell r="L21">
            <v>161.6</v>
          </cell>
          <cell r="M21">
            <v>161.6</v>
          </cell>
          <cell r="N21">
            <v>161.6</v>
          </cell>
          <cell r="O21">
            <v>161.6</v>
          </cell>
        </row>
        <row r="22">
          <cell r="B22">
            <v>1450</v>
          </cell>
          <cell r="C22">
            <v>23660</v>
          </cell>
          <cell r="D22">
            <v>23660</v>
          </cell>
          <cell r="E22">
            <v>23660</v>
          </cell>
          <cell r="F22">
            <v>23660</v>
          </cell>
          <cell r="G22">
            <v>23660</v>
          </cell>
          <cell r="H22">
            <v>23660</v>
          </cell>
          <cell r="I22">
            <v>23660</v>
          </cell>
          <cell r="J22">
            <v>23660</v>
          </cell>
          <cell r="K22">
            <v>23660</v>
          </cell>
          <cell r="L22">
            <v>23660</v>
          </cell>
          <cell r="M22">
            <v>23660</v>
          </cell>
          <cell r="N22">
            <v>23660</v>
          </cell>
          <cell r="O22">
            <v>23660</v>
          </cell>
        </row>
        <row r="23">
          <cell r="B23">
            <v>1460</v>
          </cell>
          <cell r="C23">
            <v>672</v>
          </cell>
          <cell r="D23">
            <v>672</v>
          </cell>
          <cell r="E23">
            <v>672</v>
          </cell>
          <cell r="F23">
            <v>672</v>
          </cell>
          <cell r="G23">
            <v>672</v>
          </cell>
          <cell r="H23">
            <v>672</v>
          </cell>
          <cell r="I23">
            <v>672</v>
          </cell>
          <cell r="J23">
            <v>672</v>
          </cell>
          <cell r="K23">
            <v>672</v>
          </cell>
          <cell r="L23">
            <v>672</v>
          </cell>
          <cell r="M23">
            <v>672</v>
          </cell>
          <cell r="N23">
            <v>672</v>
          </cell>
          <cell r="O23">
            <v>672</v>
          </cell>
        </row>
        <row r="24">
          <cell r="B24">
            <v>1470</v>
          </cell>
          <cell r="C24">
            <v>397.33</v>
          </cell>
          <cell r="D24">
            <v>397.32</v>
          </cell>
          <cell r="E24">
            <v>397.3</v>
          </cell>
          <cell r="F24">
            <v>397.25</v>
          </cell>
          <cell r="G24">
            <v>397.24</v>
          </cell>
          <cell r="H24">
            <v>397.22</v>
          </cell>
          <cell r="I24">
            <v>397.21</v>
          </cell>
          <cell r="J24">
            <v>397.2</v>
          </cell>
          <cell r="K24">
            <v>397.18</v>
          </cell>
          <cell r="L24">
            <v>397.17</v>
          </cell>
          <cell r="M24">
            <v>397.16</v>
          </cell>
          <cell r="N24">
            <v>397.14</v>
          </cell>
          <cell r="O24">
            <v>397.14</v>
          </cell>
        </row>
        <row r="25">
          <cell r="B25">
            <v>1485</v>
          </cell>
          <cell r="C25">
            <v>553.03</v>
          </cell>
          <cell r="D25">
            <v>553.03</v>
          </cell>
          <cell r="E25">
            <v>553.03</v>
          </cell>
          <cell r="F25">
            <v>553.03</v>
          </cell>
          <cell r="G25">
            <v>553.03</v>
          </cell>
          <cell r="H25">
            <v>553.03</v>
          </cell>
          <cell r="I25">
            <v>553.03</v>
          </cell>
          <cell r="J25">
            <v>553.03</v>
          </cell>
          <cell r="K25">
            <v>553.03</v>
          </cell>
          <cell r="L25">
            <v>553.03</v>
          </cell>
          <cell r="M25">
            <v>553.03</v>
          </cell>
          <cell r="N25">
            <v>553.03</v>
          </cell>
          <cell r="O25">
            <v>553.03</v>
          </cell>
        </row>
        <row r="26">
          <cell r="B26">
            <v>1490</v>
          </cell>
          <cell r="C26">
            <v>3210</v>
          </cell>
          <cell r="D26">
            <v>3210</v>
          </cell>
          <cell r="E26">
            <v>3210</v>
          </cell>
          <cell r="F26">
            <v>3210</v>
          </cell>
          <cell r="G26">
            <v>3210</v>
          </cell>
          <cell r="H26">
            <v>3210</v>
          </cell>
          <cell r="I26">
            <v>3210</v>
          </cell>
          <cell r="J26">
            <v>3210</v>
          </cell>
          <cell r="K26">
            <v>3210</v>
          </cell>
          <cell r="L26">
            <v>3210</v>
          </cell>
          <cell r="M26">
            <v>3210</v>
          </cell>
          <cell r="N26">
            <v>3210</v>
          </cell>
          <cell r="O26">
            <v>3210</v>
          </cell>
        </row>
        <row r="27">
          <cell r="B27">
            <v>1495</v>
          </cell>
          <cell r="C27">
            <v>34909</v>
          </cell>
          <cell r="D27">
            <v>34909</v>
          </cell>
          <cell r="E27">
            <v>34909</v>
          </cell>
          <cell r="F27">
            <v>34909</v>
          </cell>
          <cell r="G27">
            <v>34909</v>
          </cell>
          <cell r="H27">
            <v>34909</v>
          </cell>
          <cell r="I27">
            <v>34909</v>
          </cell>
          <cell r="J27">
            <v>34909</v>
          </cell>
          <cell r="K27">
            <v>34909</v>
          </cell>
          <cell r="L27">
            <v>34909</v>
          </cell>
          <cell r="M27">
            <v>34909</v>
          </cell>
          <cell r="N27">
            <v>34909</v>
          </cell>
          <cell r="O27">
            <v>34909</v>
          </cell>
        </row>
        <row r="28">
          <cell r="B28">
            <v>1540</v>
          </cell>
          <cell r="C28">
            <v>3405.13</v>
          </cell>
          <cell r="D28">
            <v>3405.13</v>
          </cell>
          <cell r="E28">
            <v>3405.13</v>
          </cell>
          <cell r="F28">
            <v>3405.13</v>
          </cell>
          <cell r="G28">
            <v>3405.13</v>
          </cell>
          <cell r="H28">
            <v>3405.13</v>
          </cell>
          <cell r="I28">
            <v>3405.13</v>
          </cell>
          <cell r="J28">
            <v>3405.13</v>
          </cell>
          <cell r="K28">
            <v>3405.13</v>
          </cell>
          <cell r="L28">
            <v>3405.13</v>
          </cell>
          <cell r="M28">
            <v>3405.13</v>
          </cell>
          <cell r="N28">
            <v>3405.13</v>
          </cell>
          <cell r="O28">
            <v>3405.13</v>
          </cell>
        </row>
        <row r="29">
          <cell r="B29">
            <v>1555</v>
          </cell>
          <cell r="C29">
            <v>94936.14</v>
          </cell>
          <cell r="D29">
            <v>94861.73</v>
          </cell>
          <cell r="E29">
            <v>94715.39</v>
          </cell>
          <cell r="F29">
            <v>100733.57</v>
          </cell>
          <cell r="G29">
            <v>99743.63</v>
          </cell>
          <cell r="H29">
            <v>99589.49</v>
          </cell>
          <cell r="I29">
            <v>99774.07</v>
          </cell>
          <cell r="J29">
            <v>97012.800000000003</v>
          </cell>
          <cell r="K29">
            <v>96691.93</v>
          </cell>
          <cell r="L29">
            <v>97864.34</v>
          </cell>
          <cell r="M29">
            <v>97819.08</v>
          </cell>
          <cell r="N29">
            <v>97688.74</v>
          </cell>
          <cell r="O29">
            <v>97646.06</v>
          </cell>
        </row>
        <row r="30">
          <cell r="B30">
            <v>1580</v>
          </cell>
          <cell r="C30">
            <v>9105.99</v>
          </cell>
          <cell r="D30">
            <v>9101.43</v>
          </cell>
          <cell r="E30">
            <v>9015.42</v>
          </cell>
          <cell r="F30">
            <v>8998.43</v>
          </cell>
          <cell r="G30">
            <v>9021.51</v>
          </cell>
          <cell r="H30">
            <v>9009.94</v>
          </cell>
          <cell r="I30">
            <v>9010.4699999999993</v>
          </cell>
          <cell r="J30">
            <v>9001.58</v>
          </cell>
          <cell r="K30">
            <v>8988.69</v>
          </cell>
          <cell r="L30">
            <v>8910.76</v>
          </cell>
          <cell r="M30">
            <v>8908.4699999999993</v>
          </cell>
          <cell r="N30">
            <v>8896.73</v>
          </cell>
          <cell r="O30">
            <v>8888.82</v>
          </cell>
        </row>
        <row r="31">
          <cell r="B31">
            <v>1585</v>
          </cell>
          <cell r="C31">
            <v>39975.040000000001</v>
          </cell>
          <cell r="D31">
            <v>39778.480000000003</v>
          </cell>
          <cell r="E31">
            <v>39639.160000000003</v>
          </cell>
          <cell r="F31">
            <v>39871.17</v>
          </cell>
          <cell r="G31">
            <v>40120.519999999997</v>
          </cell>
          <cell r="H31">
            <v>40148.589999999997</v>
          </cell>
          <cell r="I31">
            <v>41240.269999999997</v>
          </cell>
          <cell r="J31">
            <v>41765.69</v>
          </cell>
          <cell r="K31">
            <v>42648.7</v>
          </cell>
          <cell r="L31">
            <v>42629.67</v>
          </cell>
          <cell r="M31">
            <v>42628.62</v>
          </cell>
          <cell r="N31">
            <v>42601.07</v>
          </cell>
          <cell r="O31">
            <v>43055.35</v>
          </cell>
        </row>
        <row r="32">
          <cell r="B32">
            <v>1590</v>
          </cell>
          <cell r="C32">
            <v>194020.02</v>
          </cell>
          <cell r="D32">
            <v>193927.47</v>
          </cell>
          <cell r="E32">
            <v>192106.35</v>
          </cell>
          <cell r="F32">
            <v>191824.19</v>
          </cell>
          <cell r="G32">
            <v>192364.9</v>
          </cell>
          <cell r="H32">
            <v>192157.38</v>
          </cell>
          <cell r="I32">
            <v>192184.91</v>
          </cell>
          <cell r="J32">
            <v>191992.98</v>
          </cell>
          <cell r="K32">
            <v>191776.64000000001</v>
          </cell>
          <cell r="L32">
            <v>190156.84</v>
          </cell>
          <cell r="M32">
            <v>190111.4</v>
          </cell>
          <cell r="N32">
            <v>189863.67999999999</v>
          </cell>
          <cell r="O32">
            <v>189688.38</v>
          </cell>
        </row>
        <row r="33">
          <cell r="B33">
            <v>1595</v>
          </cell>
          <cell r="C33">
            <v>4958.7</v>
          </cell>
          <cell r="D33">
            <v>4956.1400000000003</v>
          </cell>
          <cell r="E33">
            <v>4911.26</v>
          </cell>
          <cell r="F33">
            <v>4901.53</v>
          </cell>
          <cell r="G33">
            <v>4913.25</v>
          </cell>
          <cell r="H33">
            <v>4906.8900000000003</v>
          </cell>
          <cell r="I33">
            <v>4906.97</v>
          </cell>
          <cell r="J33">
            <v>4900.83</v>
          </cell>
          <cell r="K33">
            <v>4893.8100000000004</v>
          </cell>
          <cell r="L33">
            <v>4853.2700000000004</v>
          </cell>
          <cell r="M33">
            <v>4851.97</v>
          </cell>
          <cell r="N33">
            <v>4845.53</v>
          </cell>
          <cell r="O33">
            <v>4841.33</v>
          </cell>
        </row>
        <row r="35">
          <cell r="B35">
            <v>1705</v>
          </cell>
          <cell r="C35">
            <v>682.95</v>
          </cell>
          <cell r="D35">
            <v>682.95</v>
          </cell>
          <cell r="E35">
            <v>682.95</v>
          </cell>
          <cell r="F35">
            <v>682.95</v>
          </cell>
          <cell r="G35">
            <v>682.95</v>
          </cell>
          <cell r="H35">
            <v>682.95</v>
          </cell>
          <cell r="I35">
            <v>682.95</v>
          </cell>
          <cell r="J35">
            <v>682.95</v>
          </cell>
          <cell r="K35">
            <v>682.95</v>
          </cell>
          <cell r="L35">
            <v>682.95</v>
          </cell>
          <cell r="M35">
            <v>682.95</v>
          </cell>
          <cell r="N35">
            <v>682.95</v>
          </cell>
          <cell r="O35">
            <v>682.95</v>
          </cell>
        </row>
        <row r="36">
          <cell r="B36">
            <v>1706</v>
          </cell>
          <cell r="C36">
            <v>2.8499999999999996</v>
          </cell>
          <cell r="D36">
            <v>2.8499999999999996</v>
          </cell>
          <cell r="E36">
            <v>2.8499999999999996</v>
          </cell>
          <cell r="F36">
            <v>2.8499999999999996</v>
          </cell>
          <cell r="G36">
            <v>2.8499999999999996</v>
          </cell>
          <cell r="H36">
            <v>2.8499999999999996</v>
          </cell>
          <cell r="I36">
            <v>2.8499999999999996</v>
          </cell>
          <cell r="J36">
            <v>2.8499999999999996</v>
          </cell>
          <cell r="K36">
            <v>2.8499999999999996</v>
          </cell>
          <cell r="L36">
            <v>2.8499999999999996</v>
          </cell>
          <cell r="M36">
            <v>2.8499999999999996</v>
          </cell>
          <cell r="N36">
            <v>2.8499999999999996</v>
          </cell>
          <cell r="O36">
            <v>2.8499999999999996</v>
          </cell>
        </row>
        <row r="37">
          <cell r="B37">
            <v>1708</v>
          </cell>
          <cell r="C37">
            <v>38278.5</v>
          </cell>
          <cell r="D37">
            <v>38278.5</v>
          </cell>
          <cell r="E37">
            <v>38278.5</v>
          </cell>
          <cell r="F37">
            <v>38278.5</v>
          </cell>
          <cell r="G37">
            <v>38278.5</v>
          </cell>
          <cell r="H37">
            <v>38278.5</v>
          </cell>
          <cell r="I37">
            <v>38278.5</v>
          </cell>
          <cell r="J37">
            <v>38278.5</v>
          </cell>
          <cell r="K37">
            <v>38278.5</v>
          </cell>
          <cell r="L37">
            <v>38278.5</v>
          </cell>
          <cell r="M37">
            <v>38278.5</v>
          </cell>
          <cell r="N37">
            <v>38278.5</v>
          </cell>
          <cell r="O37">
            <v>38278.5</v>
          </cell>
        </row>
        <row r="38">
          <cell r="B38">
            <v>1713</v>
          </cell>
          <cell r="C38">
            <v>135166</v>
          </cell>
          <cell r="D38">
            <v>135166</v>
          </cell>
          <cell r="E38">
            <v>135166</v>
          </cell>
          <cell r="F38">
            <v>135166</v>
          </cell>
          <cell r="G38">
            <v>135166</v>
          </cell>
          <cell r="H38">
            <v>135166</v>
          </cell>
          <cell r="I38">
            <v>135166</v>
          </cell>
          <cell r="J38">
            <v>135166</v>
          </cell>
          <cell r="K38">
            <v>135166</v>
          </cell>
          <cell r="L38">
            <v>135166</v>
          </cell>
          <cell r="M38">
            <v>135166</v>
          </cell>
          <cell r="N38">
            <v>135166</v>
          </cell>
          <cell r="O38">
            <v>135166</v>
          </cell>
        </row>
        <row r="39">
          <cell r="B39">
            <v>1739</v>
          </cell>
          <cell r="C39">
            <v>-174130.3</v>
          </cell>
          <cell r="D39">
            <v>-174130.3</v>
          </cell>
          <cell r="E39">
            <v>-174130.3</v>
          </cell>
          <cell r="F39">
            <v>-174130.3</v>
          </cell>
          <cell r="G39">
            <v>-174130.3</v>
          </cell>
          <cell r="H39">
            <v>-174130.3</v>
          </cell>
          <cell r="I39">
            <v>-174130.3</v>
          </cell>
          <cell r="J39">
            <v>-174130.3</v>
          </cell>
          <cell r="K39">
            <v>-174130.3</v>
          </cell>
          <cell r="L39">
            <v>-174130.3</v>
          </cell>
          <cell r="M39">
            <v>-174130.3</v>
          </cell>
          <cell r="N39">
            <v>-174130.3</v>
          </cell>
          <cell r="O39">
            <v>-174130.3</v>
          </cell>
        </row>
        <row r="40">
          <cell r="B40">
            <v>1745</v>
          </cell>
          <cell r="C40">
            <v>23.81</v>
          </cell>
          <cell r="D40">
            <v>23.79</v>
          </cell>
          <cell r="E40">
            <v>23.75</v>
          </cell>
          <cell r="F40">
            <v>39.47</v>
          </cell>
          <cell r="G40">
            <v>39.43</v>
          </cell>
          <cell r="H40">
            <v>10.49</v>
          </cell>
          <cell r="I40">
            <v>10.48</v>
          </cell>
          <cell r="J40">
            <v>10.48</v>
          </cell>
          <cell r="K40">
            <v>10.46</v>
          </cell>
          <cell r="L40">
            <v>10.45</v>
          </cell>
          <cell r="M40">
            <v>10.45</v>
          </cell>
          <cell r="N40">
            <v>10.43</v>
          </cell>
          <cell r="O40">
            <v>10.43</v>
          </cell>
        </row>
        <row r="41">
          <cell r="B41">
            <v>1840</v>
          </cell>
          <cell r="C41">
            <v>-11.54</v>
          </cell>
          <cell r="D41">
            <v>-11.67</v>
          </cell>
          <cell r="E41">
            <v>-11.78</v>
          </cell>
          <cell r="F41">
            <v>-11.87</v>
          </cell>
          <cell r="G41">
            <v>-12</v>
          </cell>
          <cell r="H41">
            <v>-12.11</v>
          </cell>
          <cell r="I41">
            <v>-12.24</v>
          </cell>
          <cell r="J41">
            <v>-12.37</v>
          </cell>
          <cell r="K41">
            <v>-12.48</v>
          </cell>
          <cell r="L41">
            <v>-12.61</v>
          </cell>
          <cell r="M41">
            <v>-12.73</v>
          </cell>
          <cell r="N41">
            <v>-12.85</v>
          </cell>
          <cell r="O41">
            <v>-12.98</v>
          </cell>
        </row>
        <row r="42">
          <cell r="B42">
            <v>1970</v>
          </cell>
          <cell r="C42">
            <v>-22996.28</v>
          </cell>
          <cell r="D42">
            <v>-23074.85</v>
          </cell>
          <cell r="E42">
            <v>-23031.58</v>
          </cell>
          <cell r="F42">
            <v>-23060.95</v>
          </cell>
          <cell r="G42">
            <v>-23177.35</v>
          </cell>
          <cell r="H42">
            <v>-23237.51</v>
          </cell>
          <cell r="I42">
            <v>-23322.720000000001</v>
          </cell>
          <cell r="J42">
            <v>-23393.7</v>
          </cell>
          <cell r="K42">
            <v>-23452.92</v>
          </cell>
          <cell r="L42">
            <v>-23424.83</v>
          </cell>
          <cell r="M42">
            <v>-23508.880000000001</v>
          </cell>
          <cell r="N42">
            <v>-23568.639999999999</v>
          </cell>
          <cell r="O42">
            <v>-23645.49</v>
          </cell>
        </row>
        <row r="43">
          <cell r="B43">
            <v>1975</v>
          </cell>
          <cell r="C43">
            <v>-15703.98</v>
          </cell>
          <cell r="D43">
            <v>-15751.02</v>
          </cell>
          <cell r="E43">
            <v>-15701.15</v>
          </cell>
          <cell r="F43">
            <v>-15717.37</v>
          </cell>
          <cell r="G43">
            <v>-15795.38</v>
          </cell>
          <cell r="H43">
            <v>-15830.35</v>
          </cell>
          <cell r="I43">
            <v>-15883.47</v>
          </cell>
          <cell r="J43">
            <v>-15924.16</v>
          </cell>
          <cell r="K43">
            <v>-15958.13</v>
          </cell>
          <cell r="L43">
            <v>-15919.76</v>
          </cell>
          <cell r="M43">
            <v>-15971.02</v>
          </cell>
          <cell r="N43">
            <v>-16005.53</v>
          </cell>
          <cell r="O43">
            <v>-16050.85</v>
          </cell>
        </row>
        <row r="44">
          <cell r="B44">
            <v>1985</v>
          </cell>
          <cell r="C44">
            <v>-7849.67</v>
          </cell>
          <cell r="D44">
            <v>-7880.48</v>
          </cell>
          <cell r="E44">
            <v>-7904.4</v>
          </cell>
          <cell r="F44">
            <v>-7911.54</v>
          </cell>
          <cell r="G44">
            <v>-7942.46</v>
          </cell>
          <cell r="H44">
            <v>-7967.29</v>
          </cell>
          <cell r="I44">
            <v>-7998.2</v>
          </cell>
          <cell r="J44">
            <v>-8031</v>
          </cell>
          <cell r="K44">
            <v>-8056.42</v>
          </cell>
          <cell r="L44">
            <v>-8084.93</v>
          </cell>
          <cell r="M44">
            <v>-8117.98</v>
          </cell>
          <cell r="N44">
            <v>-8142.72</v>
          </cell>
          <cell r="O44">
            <v>-8176.02</v>
          </cell>
        </row>
        <row r="45">
          <cell r="B45">
            <v>2000</v>
          </cell>
          <cell r="C45">
            <v>-1333.13</v>
          </cell>
          <cell r="D45">
            <v>-1355.41</v>
          </cell>
          <cell r="E45">
            <v>-1364.42</v>
          </cell>
          <cell r="F45">
            <v>-1384.71</v>
          </cell>
          <cell r="G45">
            <v>-1411.35</v>
          </cell>
          <cell r="H45">
            <v>-1432.26</v>
          </cell>
          <cell r="I45">
            <v>-1455.12</v>
          </cell>
          <cell r="J45">
            <v>-1475.81</v>
          </cell>
          <cell r="K45">
            <v>-1496.32</v>
          </cell>
          <cell r="L45">
            <v>-1504.82</v>
          </cell>
          <cell r="M45">
            <v>-1526.86</v>
          </cell>
          <cell r="N45">
            <v>-1547.25</v>
          </cell>
          <cell r="O45">
            <v>-1568.17</v>
          </cell>
        </row>
        <row r="46">
          <cell r="B46">
            <v>2030</v>
          </cell>
          <cell r="C46">
            <v>1531.5</v>
          </cell>
          <cell r="D46">
            <v>1531.5</v>
          </cell>
          <cell r="E46">
            <v>1531.5</v>
          </cell>
          <cell r="F46">
            <v>1531.5</v>
          </cell>
          <cell r="G46">
            <v>1531.5</v>
          </cell>
          <cell r="H46">
            <v>1531.5</v>
          </cell>
          <cell r="I46">
            <v>1531.5</v>
          </cell>
          <cell r="J46">
            <v>1531.5</v>
          </cell>
          <cell r="K46">
            <v>1531.5</v>
          </cell>
          <cell r="L46">
            <v>1531.5</v>
          </cell>
          <cell r="M46">
            <v>1531.5</v>
          </cell>
          <cell r="N46">
            <v>1531.5</v>
          </cell>
          <cell r="O46">
            <v>1531.5</v>
          </cell>
        </row>
        <row r="47">
          <cell r="B47">
            <v>2040</v>
          </cell>
          <cell r="C47">
            <v>-3572.12</v>
          </cell>
          <cell r="D47">
            <v>-3579.27</v>
          </cell>
          <cell r="E47">
            <v>-3586.42</v>
          </cell>
          <cell r="F47">
            <v>-3593.57</v>
          </cell>
          <cell r="G47">
            <v>-3600.72</v>
          </cell>
          <cell r="H47">
            <v>-3607.87</v>
          </cell>
          <cell r="I47">
            <v>-3615.02</v>
          </cell>
          <cell r="J47">
            <v>-3622.17</v>
          </cell>
          <cell r="K47">
            <v>-3629.32</v>
          </cell>
          <cell r="L47">
            <v>-3636.47</v>
          </cell>
          <cell r="M47">
            <v>-3643.62</v>
          </cell>
          <cell r="N47">
            <v>-3650.77</v>
          </cell>
          <cell r="O47">
            <v>-3657.92</v>
          </cell>
        </row>
        <row r="48">
          <cell r="B48">
            <v>2050</v>
          </cell>
          <cell r="C48">
            <v>-1229771</v>
          </cell>
          <cell r="D48">
            <v>-1229771</v>
          </cell>
          <cell r="E48">
            <v>-1229771</v>
          </cell>
          <cell r="F48">
            <v>-1229771</v>
          </cell>
          <cell r="G48">
            <v>-1229771</v>
          </cell>
          <cell r="H48">
            <v>-1229771</v>
          </cell>
          <cell r="I48">
            <v>-1229771</v>
          </cell>
          <cell r="J48">
            <v>-1229771</v>
          </cell>
          <cell r="K48">
            <v>-1229771</v>
          </cell>
          <cell r="L48">
            <v>-1229771</v>
          </cell>
          <cell r="M48">
            <v>-1229771</v>
          </cell>
          <cell r="N48">
            <v>-1229771</v>
          </cell>
          <cell r="O48">
            <v>-1229771</v>
          </cell>
        </row>
        <row r="49">
          <cell r="B49">
            <v>2055</v>
          </cell>
          <cell r="C49">
            <v>-447058.74</v>
          </cell>
          <cell r="D49">
            <v>-450100.95</v>
          </cell>
          <cell r="E49">
            <v>-452017.33</v>
          </cell>
          <cell r="F49">
            <v>-453881.91</v>
          </cell>
          <cell r="G49">
            <v>-456935.7</v>
          </cell>
          <cell r="H49">
            <v>-459989.49</v>
          </cell>
          <cell r="I49">
            <v>-463043.28</v>
          </cell>
          <cell r="J49">
            <v>-466097.07</v>
          </cell>
          <cell r="K49">
            <v>-469158.69</v>
          </cell>
          <cell r="L49">
            <v>-472220.31</v>
          </cell>
          <cell r="M49">
            <v>-475281.93</v>
          </cell>
          <cell r="N49">
            <v>-478343.55</v>
          </cell>
          <cell r="O49">
            <v>-481405.17</v>
          </cell>
        </row>
        <row r="50">
          <cell r="B50">
            <v>2075</v>
          </cell>
          <cell r="C50">
            <v>-357477.09</v>
          </cell>
          <cell r="D50">
            <v>-361591.28</v>
          </cell>
          <cell r="E50">
            <v>-365705.47</v>
          </cell>
          <cell r="F50">
            <v>-369819.66</v>
          </cell>
          <cell r="G50">
            <v>-373933.85</v>
          </cell>
          <cell r="H50">
            <v>-378048.04</v>
          </cell>
          <cell r="I50">
            <v>-382162.23</v>
          </cell>
          <cell r="J50">
            <v>-386276.42</v>
          </cell>
          <cell r="K50">
            <v>-390390.61</v>
          </cell>
          <cell r="L50">
            <v>-394504.8</v>
          </cell>
          <cell r="M50">
            <v>-398618.99</v>
          </cell>
          <cell r="N50">
            <v>-402733.18</v>
          </cell>
          <cell r="O50">
            <v>-406847.37</v>
          </cell>
        </row>
        <row r="51">
          <cell r="B51">
            <v>2105</v>
          </cell>
          <cell r="C51">
            <v>-150073.24</v>
          </cell>
          <cell r="D51">
            <v>-150806.87</v>
          </cell>
          <cell r="E51">
            <v>-151540.5</v>
          </cell>
          <cell r="F51">
            <v>-152274.13</v>
          </cell>
          <cell r="G51">
            <v>-153007.76</v>
          </cell>
          <cell r="H51">
            <v>-153741.39000000001</v>
          </cell>
          <cell r="I51">
            <v>-154475.01999999999</v>
          </cell>
          <cell r="J51">
            <v>-155208.65</v>
          </cell>
          <cell r="K51">
            <v>-155942.28</v>
          </cell>
          <cell r="L51">
            <v>-156675.91</v>
          </cell>
          <cell r="M51">
            <v>-157409.54</v>
          </cell>
          <cell r="N51">
            <v>-158143.17000000001</v>
          </cell>
          <cell r="O51">
            <v>-158876.79999999999</v>
          </cell>
        </row>
        <row r="52">
          <cell r="B52">
            <v>2110</v>
          </cell>
          <cell r="C52">
            <v>-624681.38</v>
          </cell>
          <cell r="D52">
            <v>-626698.46</v>
          </cell>
          <cell r="E52">
            <v>-615055.22</v>
          </cell>
          <cell r="F52">
            <v>-617119.09</v>
          </cell>
          <cell r="G52">
            <v>-619182.96</v>
          </cell>
          <cell r="H52">
            <v>-621246.99</v>
          </cell>
          <cell r="I52">
            <v>-623311.18999999994</v>
          </cell>
          <cell r="J52">
            <v>-625375.39</v>
          </cell>
          <cell r="K52">
            <v>-627439.59</v>
          </cell>
          <cell r="L52">
            <v>-629503.79</v>
          </cell>
          <cell r="M52">
            <v>-631568.29</v>
          </cell>
          <cell r="N52">
            <v>-633632.79</v>
          </cell>
          <cell r="O52">
            <v>-635697.29</v>
          </cell>
        </row>
        <row r="53">
          <cell r="B53">
            <v>2113</v>
          </cell>
          <cell r="C53">
            <v>-100853.04</v>
          </cell>
          <cell r="D53">
            <v>-101102.34</v>
          </cell>
          <cell r="E53">
            <v>-101351.64</v>
          </cell>
          <cell r="F53">
            <v>-99325.63</v>
          </cell>
          <cell r="G53">
            <v>-99581.5</v>
          </cell>
          <cell r="H53">
            <v>-99837.37</v>
          </cell>
          <cell r="I53">
            <v>-100093.24</v>
          </cell>
          <cell r="J53">
            <v>-100349.11</v>
          </cell>
          <cell r="K53">
            <v>-100604.98</v>
          </cell>
          <cell r="L53">
            <v>-100860.85</v>
          </cell>
          <cell r="M53">
            <v>-101116.72</v>
          </cell>
          <cell r="N53">
            <v>-101372.59</v>
          </cell>
          <cell r="O53">
            <v>-101628.46</v>
          </cell>
        </row>
        <row r="54">
          <cell r="B54">
            <v>2120</v>
          </cell>
          <cell r="O54">
            <v>-5.5</v>
          </cell>
        </row>
        <row r="55">
          <cell r="B55">
            <v>2140</v>
          </cell>
          <cell r="C55">
            <v>-11170.12</v>
          </cell>
          <cell r="D55">
            <v>-11492.01</v>
          </cell>
          <cell r="E55">
            <v>-11821.04</v>
          </cell>
          <cell r="F55">
            <v>-12150.07</v>
          </cell>
          <cell r="G55">
            <v>-12479.1</v>
          </cell>
          <cell r="H55">
            <v>-12808.13</v>
          </cell>
          <cell r="I55">
            <v>-13137.16</v>
          </cell>
          <cell r="J55">
            <v>-13466.19</v>
          </cell>
          <cell r="K55">
            <v>-13795.22</v>
          </cell>
          <cell r="L55">
            <v>-14124.25</v>
          </cell>
          <cell r="M55">
            <v>-14453.28</v>
          </cell>
          <cell r="N55">
            <v>-14782.31</v>
          </cell>
          <cell r="O55">
            <v>-15111.34</v>
          </cell>
        </row>
        <row r="56">
          <cell r="B56">
            <v>2150</v>
          </cell>
          <cell r="C56">
            <v>-291.77999999999997</v>
          </cell>
          <cell r="D56">
            <v>-295.88</v>
          </cell>
          <cell r="E56">
            <v>-299.98</v>
          </cell>
          <cell r="F56">
            <v>-304.08</v>
          </cell>
          <cell r="G56">
            <v>-308.18</v>
          </cell>
          <cell r="H56">
            <v>-312.27999999999997</v>
          </cell>
          <cell r="I56">
            <v>-316.38</v>
          </cell>
          <cell r="J56">
            <v>-320.48</v>
          </cell>
          <cell r="K56">
            <v>-324.58</v>
          </cell>
          <cell r="L56">
            <v>-328.68</v>
          </cell>
          <cell r="M56">
            <v>-332.78</v>
          </cell>
          <cell r="N56">
            <v>-336.88</v>
          </cell>
          <cell r="O56">
            <v>-340.98</v>
          </cell>
        </row>
        <row r="57">
          <cell r="B57">
            <v>2155</v>
          </cell>
          <cell r="C57">
            <v>-2126.85</v>
          </cell>
          <cell r="D57">
            <v>-2136.77</v>
          </cell>
          <cell r="E57">
            <v>-2146.69</v>
          </cell>
          <cell r="F57">
            <v>-2156.61</v>
          </cell>
          <cell r="G57">
            <v>-2166.5300000000002</v>
          </cell>
          <cell r="H57">
            <v>-2176.4499999999998</v>
          </cell>
          <cell r="I57">
            <v>-2186.37</v>
          </cell>
          <cell r="J57">
            <v>-2196.29</v>
          </cell>
          <cell r="K57">
            <v>-2206.21</v>
          </cell>
          <cell r="L57">
            <v>-2216.13</v>
          </cell>
          <cell r="M57">
            <v>-2226.0500000000002</v>
          </cell>
          <cell r="N57">
            <v>-2235.9699999999998</v>
          </cell>
          <cell r="O57">
            <v>-2245.89</v>
          </cell>
        </row>
        <row r="58">
          <cell r="B58">
            <v>2160</v>
          </cell>
          <cell r="C58">
            <v>-5488.74</v>
          </cell>
          <cell r="D58">
            <v>-5572.67</v>
          </cell>
          <cell r="E58">
            <v>-5656.6</v>
          </cell>
          <cell r="F58">
            <v>-5761.09</v>
          </cell>
          <cell r="G58">
            <v>-5865.58</v>
          </cell>
          <cell r="H58">
            <v>-5970.07</v>
          </cell>
          <cell r="I58">
            <v>-6074.56</v>
          </cell>
          <cell r="J58">
            <v>-6179.05</v>
          </cell>
          <cell r="K58">
            <v>-6283.54</v>
          </cell>
          <cell r="L58">
            <v>-6388.03</v>
          </cell>
          <cell r="M58">
            <v>-6492.52</v>
          </cell>
          <cell r="N58">
            <v>-6597.01</v>
          </cell>
          <cell r="O58">
            <v>-6701.5</v>
          </cell>
        </row>
        <row r="59">
          <cell r="B59">
            <v>2195</v>
          </cell>
          <cell r="F59">
            <v>-0.75</v>
          </cell>
          <cell r="G59">
            <v>-1.5</v>
          </cell>
          <cell r="H59">
            <v>-2.25</v>
          </cell>
          <cell r="I59">
            <v>-3</v>
          </cell>
          <cell r="J59">
            <v>-3.75</v>
          </cell>
          <cell r="K59">
            <v>-4.5</v>
          </cell>
          <cell r="L59">
            <v>-5.25</v>
          </cell>
          <cell r="M59">
            <v>-6</v>
          </cell>
          <cell r="N59">
            <v>-6.75</v>
          </cell>
          <cell r="O59">
            <v>-7.5</v>
          </cell>
        </row>
        <row r="60">
          <cell r="B60">
            <v>2210</v>
          </cell>
          <cell r="C60">
            <v>-6791.48</v>
          </cell>
          <cell r="D60">
            <v>-6901.02</v>
          </cell>
          <cell r="E60">
            <v>-7010.56</v>
          </cell>
          <cell r="F60">
            <v>-7120.1</v>
          </cell>
          <cell r="G60">
            <v>-7229.64</v>
          </cell>
          <cell r="H60">
            <v>-7339.18</v>
          </cell>
          <cell r="I60">
            <v>-7448.72</v>
          </cell>
          <cell r="J60">
            <v>-7558.26</v>
          </cell>
          <cell r="K60">
            <v>-7667.8</v>
          </cell>
          <cell r="L60">
            <v>-7777.34</v>
          </cell>
          <cell r="M60">
            <v>-7886.88</v>
          </cell>
          <cell r="N60">
            <v>-7996.42</v>
          </cell>
          <cell r="O60">
            <v>-8105.96</v>
          </cell>
        </row>
        <row r="61">
          <cell r="B61">
            <v>2220</v>
          </cell>
          <cell r="C61">
            <v>-952.29</v>
          </cell>
          <cell r="D61">
            <v>-952.29</v>
          </cell>
          <cell r="E61">
            <v>-952.29</v>
          </cell>
          <cell r="F61">
            <v>-952.29</v>
          </cell>
          <cell r="G61">
            <v>-956.02</v>
          </cell>
          <cell r="H61">
            <v>-959.75</v>
          </cell>
          <cell r="I61">
            <v>-963.48</v>
          </cell>
          <cell r="J61">
            <v>-967.21</v>
          </cell>
          <cell r="K61">
            <v>-970.94</v>
          </cell>
          <cell r="L61">
            <v>-974.67</v>
          </cell>
          <cell r="M61">
            <v>-978.4</v>
          </cell>
          <cell r="N61">
            <v>-982.13</v>
          </cell>
          <cell r="O61">
            <v>-985.86</v>
          </cell>
        </row>
        <row r="62">
          <cell r="B62">
            <v>2230</v>
          </cell>
          <cell r="C62">
            <v>-265.20999999999998</v>
          </cell>
          <cell r="D62">
            <v>-267.27999999999997</v>
          </cell>
          <cell r="E62">
            <v>-269.33999999999997</v>
          </cell>
          <cell r="F62">
            <v>-271.38</v>
          </cell>
          <cell r="G62">
            <v>-273.45</v>
          </cell>
          <cell r="H62">
            <v>-275.51</v>
          </cell>
          <cell r="I62">
            <v>-277.57</v>
          </cell>
          <cell r="J62">
            <v>-279.64</v>
          </cell>
          <cell r="K62">
            <v>-281.7</v>
          </cell>
          <cell r="L62">
            <v>-283.76</v>
          </cell>
          <cell r="M62">
            <v>-285.82</v>
          </cell>
          <cell r="N62">
            <v>-287.88</v>
          </cell>
          <cell r="O62">
            <v>-289.95</v>
          </cell>
        </row>
        <row r="63">
          <cell r="B63">
            <v>2245</v>
          </cell>
          <cell r="C63">
            <v>-714.46</v>
          </cell>
          <cell r="D63">
            <v>-714.46</v>
          </cell>
          <cell r="E63">
            <v>-714.46</v>
          </cell>
          <cell r="F63">
            <v>-714.46</v>
          </cell>
          <cell r="G63">
            <v>-719.07</v>
          </cell>
          <cell r="H63">
            <v>-723.68</v>
          </cell>
          <cell r="I63">
            <v>-728.29</v>
          </cell>
          <cell r="J63">
            <v>-732.9</v>
          </cell>
          <cell r="K63">
            <v>-737.51</v>
          </cell>
          <cell r="L63">
            <v>-742.12</v>
          </cell>
          <cell r="M63">
            <v>-746.73</v>
          </cell>
          <cell r="N63">
            <v>-751.34</v>
          </cell>
          <cell r="O63">
            <v>-755.95</v>
          </cell>
        </row>
        <row r="64">
          <cell r="B64">
            <v>2250</v>
          </cell>
          <cell r="C64">
            <v>-1254.75</v>
          </cell>
          <cell r="D64">
            <v>-1272.58</v>
          </cell>
          <cell r="E64">
            <v>-1290.4100000000001</v>
          </cell>
          <cell r="F64">
            <v>-1308.24</v>
          </cell>
          <cell r="G64">
            <v>-1326.07</v>
          </cell>
          <cell r="H64">
            <v>-1343.9</v>
          </cell>
          <cell r="I64">
            <v>-1361.73</v>
          </cell>
          <cell r="J64">
            <v>-1379.56</v>
          </cell>
          <cell r="K64">
            <v>-1397.39</v>
          </cell>
          <cell r="L64">
            <v>-1415.22</v>
          </cell>
          <cell r="M64">
            <v>-1433.05</v>
          </cell>
          <cell r="N64">
            <v>-1450.88</v>
          </cell>
          <cell r="O64">
            <v>-1468.71</v>
          </cell>
        </row>
        <row r="65">
          <cell r="B65">
            <v>2285</v>
          </cell>
          <cell r="C65">
            <v>-312.45999999999998</v>
          </cell>
          <cell r="D65">
            <v>-319.07</v>
          </cell>
          <cell r="E65">
            <v>-325.68</v>
          </cell>
          <cell r="F65">
            <v>-332.29</v>
          </cell>
          <cell r="G65">
            <v>-338.9</v>
          </cell>
          <cell r="H65">
            <v>-345.51</v>
          </cell>
          <cell r="I65">
            <v>-352.12</v>
          </cell>
          <cell r="J65">
            <v>-358.73</v>
          </cell>
          <cell r="K65">
            <v>-365.34</v>
          </cell>
          <cell r="L65">
            <v>-371.95</v>
          </cell>
          <cell r="M65">
            <v>-378.56</v>
          </cell>
          <cell r="N65">
            <v>-385.17</v>
          </cell>
          <cell r="O65">
            <v>-391.78</v>
          </cell>
        </row>
        <row r="66">
          <cell r="B66">
            <v>2300</v>
          </cell>
          <cell r="C66">
            <v>-76343.009999999995</v>
          </cell>
          <cell r="D66">
            <v>-77324.27</v>
          </cell>
          <cell r="E66">
            <v>-77736.929999999993</v>
          </cell>
          <cell r="F66">
            <v>-81049.27</v>
          </cell>
          <cell r="G66">
            <v>-80719.039999999994</v>
          </cell>
          <cell r="H66">
            <v>-81249.02</v>
          </cell>
          <cell r="I66">
            <v>-81837.06</v>
          </cell>
          <cell r="J66">
            <v>-73544.509999999995</v>
          </cell>
          <cell r="K66">
            <v>-74098.009999999995</v>
          </cell>
          <cell r="L66">
            <v>-74753</v>
          </cell>
          <cell r="M66">
            <v>-75482.27</v>
          </cell>
          <cell r="N66">
            <v>-76065.119999999995</v>
          </cell>
          <cell r="O66">
            <v>-76837.42</v>
          </cell>
        </row>
        <row r="67">
          <cell r="B67">
            <v>2320</v>
          </cell>
          <cell r="C67">
            <v>-9093.2099999999991</v>
          </cell>
          <cell r="D67">
            <v>-9089.51</v>
          </cell>
          <cell r="E67">
            <v>-9004.4699999999993</v>
          </cell>
          <cell r="F67">
            <v>-8988.34</v>
          </cell>
          <cell r="G67">
            <v>-9012.24</v>
          </cell>
          <cell r="H67">
            <v>-9001.5300000000007</v>
          </cell>
          <cell r="I67">
            <v>-9002.9</v>
          </cell>
          <cell r="J67">
            <v>-8992.18</v>
          </cell>
          <cell r="K67">
            <v>-8980.2000000000007</v>
          </cell>
          <cell r="L67">
            <v>-8903.23</v>
          </cell>
          <cell r="M67">
            <v>-8901.82</v>
          </cell>
          <cell r="N67">
            <v>-8890.9699999999993</v>
          </cell>
          <cell r="O67">
            <v>-8883.94</v>
          </cell>
        </row>
        <row r="68">
          <cell r="B68">
            <v>2325</v>
          </cell>
          <cell r="C68">
            <v>-29505.33</v>
          </cell>
          <cell r="D68">
            <v>-29824.27</v>
          </cell>
          <cell r="E68">
            <v>-30008.14</v>
          </cell>
          <cell r="F68">
            <v>-30296.6</v>
          </cell>
          <cell r="G68">
            <v>-30671.33</v>
          </cell>
          <cell r="H68">
            <v>-30999.99</v>
          </cell>
          <cell r="I68">
            <v>-31391.73</v>
          </cell>
          <cell r="J68">
            <v>-31771.35</v>
          </cell>
          <cell r="K68">
            <v>-32163.24</v>
          </cell>
          <cell r="L68">
            <v>-32421.439999999999</v>
          </cell>
          <cell r="M68">
            <v>-32847.839999999997</v>
          </cell>
          <cell r="N68">
            <v>-33240.5</v>
          </cell>
          <cell r="O68">
            <v>-33668.089999999997</v>
          </cell>
        </row>
        <row r="69">
          <cell r="B69">
            <v>2330</v>
          </cell>
          <cell r="C69">
            <v>-157516.60999999999</v>
          </cell>
          <cell r="D69">
            <v>-159443.75</v>
          </cell>
          <cell r="E69">
            <v>-159827.62</v>
          </cell>
          <cell r="F69">
            <v>-161531.09</v>
          </cell>
          <cell r="G69">
            <v>-164265.74</v>
          </cell>
          <cell r="H69">
            <v>-166066.32999999999</v>
          </cell>
          <cell r="I69">
            <v>-167916.19</v>
          </cell>
          <cell r="J69">
            <v>-169714.44</v>
          </cell>
          <cell r="K69">
            <v>-171531.56</v>
          </cell>
          <cell r="L69">
            <v>-171958.94</v>
          </cell>
          <cell r="M69">
            <v>-173929.51</v>
          </cell>
          <cell r="N69">
            <v>-175711.93</v>
          </cell>
          <cell r="O69">
            <v>-177442.68</v>
          </cell>
        </row>
        <row r="70">
          <cell r="B70">
            <v>2335</v>
          </cell>
          <cell r="C70">
            <v>-4958.7</v>
          </cell>
          <cell r="D70">
            <v>-4956.1400000000003</v>
          </cell>
          <cell r="E70">
            <v>-4911.26</v>
          </cell>
          <cell r="F70">
            <v>-4901.53</v>
          </cell>
          <cell r="G70">
            <v>-4913.25</v>
          </cell>
          <cell r="H70">
            <v>-4906.8900000000003</v>
          </cell>
          <cell r="I70">
            <v>-4906.97</v>
          </cell>
          <cell r="J70">
            <v>-4900.83</v>
          </cell>
          <cell r="K70">
            <v>-4893.8100000000004</v>
          </cell>
          <cell r="L70">
            <v>-4853.2700000000004</v>
          </cell>
          <cell r="M70">
            <v>-4851.97</v>
          </cell>
          <cell r="N70">
            <v>-4845.53</v>
          </cell>
          <cell r="O70">
            <v>-4841.33</v>
          </cell>
        </row>
        <row r="71">
          <cell r="B71">
            <v>2410</v>
          </cell>
          <cell r="C71">
            <v>351207.37</v>
          </cell>
          <cell r="D71">
            <v>351207.37</v>
          </cell>
          <cell r="E71">
            <v>351207.37</v>
          </cell>
          <cell r="F71">
            <v>351207.37</v>
          </cell>
          <cell r="G71">
            <v>351207.37</v>
          </cell>
          <cell r="H71">
            <v>351207.37</v>
          </cell>
          <cell r="I71">
            <v>351207.37</v>
          </cell>
          <cell r="J71">
            <v>351207.37</v>
          </cell>
          <cell r="K71">
            <v>351207.37</v>
          </cell>
          <cell r="L71">
            <v>351207.37</v>
          </cell>
          <cell r="M71">
            <v>351207.37</v>
          </cell>
          <cell r="N71">
            <v>351207.37</v>
          </cell>
          <cell r="O71">
            <v>351207.37</v>
          </cell>
        </row>
        <row r="72">
          <cell r="B72">
            <v>2425</v>
          </cell>
          <cell r="C72">
            <v>-81247.41</v>
          </cell>
          <cell r="D72">
            <v>-81247.41</v>
          </cell>
          <cell r="E72">
            <v>-81247.41</v>
          </cell>
          <cell r="F72">
            <v>-81247.41</v>
          </cell>
          <cell r="G72">
            <v>-81247.41</v>
          </cell>
          <cell r="H72">
            <v>-81247.41</v>
          </cell>
          <cell r="I72">
            <v>-81247.41</v>
          </cell>
          <cell r="J72">
            <v>-81247.41</v>
          </cell>
          <cell r="K72">
            <v>-81247.41</v>
          </cell>
          <cell r="L72">
            <v>-81247.41</v>
          </cell>
          <cell r="M72">
            <v>-81247.41</v>
          </cell>
          <cell r="N72">
            <v>-81247.41</v>
          </cell>
          <cell r="O72">
            <v>-81247.41</v>
          </cell>
        </row>
        <row r="73">
          <cell r="B73">
            <v>2675</v>
          </cell>
          <cell r="C73">
            <v>465</v>
          </cell>
          <cell r="D73">
            <v>0</v>
          </cell>
          <cell r="E73">
            <v>0</v>
          </cell>
          <cell r="F73">
            <v>621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470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2680</v>
          </cell>
          <cell r="C74">
            <v>71513.33</v>
          </cell>
          <cell r="D74">
            <v>15944.25</v>
          </cell>
          <cell r="E74">
            <v>94710.86</v>
          </cell>
          <cell r="F74">
            <v>21652.89</v>
          </cell>
          <cell r="G74">
            <v>93437.42</v>
          </cell>
          <cell r="H74">
            <v>20406.98</v>
          </cell>
          <cell r="I74">
            <v>81741.91</v>
          </cell>
          <cell r="J74">
            <v>20510.62</v>
          </cell>
          <cell r="K74">
            <v>76590.27</v>
          </cell>
          <cell r="L74">
            <v>35259.93</v>
          </cell>
          <cell r="M74">
            <v>60675.05</v>
          </cell>
          <cell r="N74">
            <v>38988.93</v>
          </cell>
          <cell r="O74">
            <v>94498.16</v>
          </cell>
        </row>
        <row r="75">
          <cell r="B75">
            <v>2685</v>
          </cell>
          <cell r="C75">
            <v>1278.0899999999999</v>
          </cell>
          <cell r="D75">
            <v>1278.0899999999999</v>
          </cell>
          <cell r="E75">
            <v>1278.0899999999999</v>
          </cell>
          <cell r="F75">
            <v>1278.0899999999999</v>
          </cell>
          <cell r="G75">
            <v>1278.0899999999999</v>
          </cell>
          <cell r="H75">
            <v>1278.0899999999999</v>
          </cell>
          <cell r="I75">
            <v>1278.0899999999999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2690</v>
          </cell>
          <cell r="C76">
            <v>-1</v>
          </cell>
          <cell r="D76">
            <v>0</v>
          </cell>
          <cell r="E76">
            <v>0</v>
          </cell>
          <cell r="F76">
            <v>-2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2710</v>
          </cell>
          <cell r="C77">
            <v>1123299.6200000001</v>
          </cell>
          <cell r="D77">
            <v>1178601.22</v>
          </cell>
          <cell r="E77">
            <v>1086856.94</v>
          </cell>
          <cell r="F77">
            <v>1144393.57</v>
          </cell>
          <cell r="G77">
            <v>1085968.1399999999</v>
          </cell>
          <cell r="H77">
            <v>1178714.22</v>
          </cell>
          <cell r="I77">
            <v>1137924.6499999999</v>
          </cell>
          <cell r="J77">
            <v>1192237.79</v>
          </cell>
          <cell r="K77">
            <v>1152133.56</v>
          </cell>
          <cell r="L77">
            <v>1193158.32</v>
          </cell>
          <cell r="M77">
            <v>1184916.26</v>
          </cell>
          <cell r="N77">
            <v>1216402.67</v>
          </cell>
          <cell r="O77">
            <v>1168948.42</v>
          </cell>
        </row>
        <row r="78">
          <cell r="B78">
            <v>2906</v>
          </cell>
          <cell r="C78">
            <v>35819.129999999997</v>
          </cell>
          <cell r="D78">
            <v>35819.129999999997</v>
          </cell>
          <cell r="E78">
            <v>35819.129999999997</v>
          </cell>
          <cell r="F78">
            <v>35819.129999999997</v>
          </cell>
          <cell r="G78">
            <v>35819.129999999997</v>
          </cell>
          <cell r="H78">
            <v>35819.129999999997</v>
          </cell>
          <cell r="I78">
            <v>35819.129999999997</v>
          </cell>
          <cell r="J78">
            <v>35819.129999999997</v>
          </cell>
          <cell r="K78">
            <v>35819.129999999997</v>
          </cell>
          <cell r="L78">
            <v>35819.129999999997</v>
          </cell>
          <cell r="M78">
            <v>35819.129999999997</v>
          </cell>
          <cell r="N78">
            <v>35819.129999999997</v>
          </cell>
          <cell r="O78">
            <v>35819.129999999997</v>
          </cell>
        </row>
        <row r="79">
          <cell r="B79">
            <v>2907</v>
          </cell>
          <cell r="C79">
            <v>19359.39</v>
          </cell>
          <cell r="D79">
            <v>19359.39</v>
          </cell>
          <cell r="E79">
            <v>19359.39</v>
          </cell>
          <cell r="F79">
            <v>19359.39</v>
          </cell>
          <cell r="G79">
            <v>19359.39</v>
          </cell>
          <cell r="H79">
            <v>19359.39</v>
          </cell>
          <cell r="I79">
            <v>19359.39</v>
          </cell>
          <cell r="J79">
            <v>19359.39</v>
          </cell>
          <cell r="K79">
            <v>19359.39</v>
          </cell>
          <cell r="L79">
            <v>19359.39</v>
          </cell>
          <cell r="M79">
            <v>19359.39</v>
          </cell>
          <cell r="N79">
            <v>19359.39</v>
          </cell>
          <cell r="O79">
            <v>19359.39</v>
          </cell>
        </row>
        <row r="80">
          <cell r="B80">
            <v>2908</v>
          </cell>
          <cell r="C80">
            <v>1023.11</v>
          </cell>
          <cell r="D80">
            <v>1023.11</v>
          </cell>
          <cell r="E80">
            <v>1023.11</v>
          </cell>
          <cell r="F80">
            <v>1023.11</v>
          </cell>
          <cell r="G80">
            <v>1023.11</v>
          </cell>
          <cell r="H80">
            <v>1023.11</v>
          </cell>
          <cell r="I80">
            <v>1023.11</v>
          </cell>
          <cell r="J80">
            <v>1023.11</v>
          </cell>
          <cell r="K80">
            <v>1023.11</v>
          </cell>
          <cell r="L80">
            <v>1023.11</v>
          </cell>
          <cell r="M80">
            <v>1023.11</v>
          </cell>
          <cell r="N80">
            <v>1023.11</v>
          </cell>
          <cell r="O80">
            <v>1023.11</v>
          </cell>
        </row>
        <row r="81">
          <cell r="B81">
            <v>2909</v>
          </cell>
          <cell r="C81">
            <v>123.99</v>
          </cell>
          <cell r="D81">
            <v>123.99</v>
          </cell>
          <cell r="E81">
            <v>123.99</v>
          </cell>
          <cell r="F81">
            <v>123.99</v>
          </cell>
          <cell r="G81">
            <v>123.99</v>
          </cell>
          <cell r="H81">
            <v>123.99</v>
          </cell>
          <cell r="I81">
            <v>123.99</v>
          </cell>
          <cell r="J81">
            <v>123.99</v>
          </cell>
          <cell r="K81">
            <v>123.99</v>
          </cell>
          <cell r="L81">
            <v>123.99</v>
          </cell>
          <cell r="M81">
            <v>123.99</v>
          </cell>
          <cell r="N81">
            <v>123.99</v>
          </cell>
          <cell r="O81">
            <v>123.99</v>
          </cell>
        </row>
        <row r="82">
          <cell r="B82">
            <v>2910</v>
          </cell>
          <cell r="C82">
            <v>45061.65</v>
          </cell>
          <cell r="D82">
            <v>45061.65</v>
          </cell>
          <cell r="E82">
            <v>45061.65</v>
          </cell>
          <cell r="F82">
            <v>45061.65</v>
          </cell>
          <cell r="G82">
            <v>45061.65</v>
          </cell>
          <cell r="H82">
            <v>45061.65</v>
          </cell>
          <cell r="I82">
            <v>45061.65</v>
          </cell>
          <cell r="J82">
            <v>45061.65</v>
          </cell>
          <cell r="K82">
            <v>45061.65</v>
          </cell>
          <cell r="L82">
            <v>45061.65</v>
          </cell>
          <cell r="M82">
            <v>45061.65</v>
          </cell>
          <cell r="N82">
            <v>45061.65</v>
          </cell>
          <cell r="O82">
            <v>45061.65</v>
          </cell>
        </row>
        <row r="83">
          <cell r="B83">
            <v>2914</v>
          </cell>
          <cell r="C83">
            <v>-101387.27</v>
          </cell>
          <cell r="D83">
            <v>-101387.27</v>
          </cell>
          <cell r="E83">
            <v>-101387.27</v>
          </cell>
          <cell r="F83">
            <v>-101387.27</v>
          </cell>
          <cell r="G83">
            <v>-101387.27</v>
          </cell>
          <cell r="H83">
            <v>-101387.27</v>
          </cell>
          <cell r="I83">
            <v>-101387.27</v>
          </cell>
          <cell r="J83">
            <v>-101387.27</v>
          </cell>
          <cell r="K83">
            <v>-101387.27</v>
          </cell>
          <cell r="L83">
            <v>-101387.27</v>
          </cell>
          <cell r="M83">
            <v>-101387.27</v>
          </cell>
          <cell r="N83">
            <v>-101387.27</v>
          </cell>
          <cell r="O83">
            <v>-101387.27</v>
          </cell>
        </row>
        <row r="84">
          <cell r="B84">
            <v>2915</v>
          </cell>
          <cell r="C84">
            <v>1690.93</v>
          </cell>
          <cell r="D84">
            <v>1689.53</v>
          </cell>
          <cell r="E84">
            <v>1686.96</v>
          </cell>
          <cell r="F84">
            <v>1680.51</v>
          </cell>
          <cell r="G84">
            <v>1679.05</v>
          </cell>
          <cell r="H84">
            <v>1676.44</v>
          </cell>
          <cell r="I84">
            <v>1675.1</v>
          </cell>
          <cell r="J84">
            <v>1674.22</v>
          </cell>
          <cell r="K84">
            <v>1671.79</v>
          </cell>
          <cell r="L84">
            <v>1670.29</v>
          </cell>
          <cell r="M84">
            <v>1669.47</v>
          </cell>
          <cell r="N84">
            <v>1666.95</v>
          </cell>
          <cell r="O84">
            <v>1666.22</v>
          </cell>
        </row>
        <row r="85">
          <cell r="B85">
            <v>2920</v>
          </cell>
          <cell r="C85">
            <v>198346.52</v>
          </cell>
          <cell r="D85">
            <v>198346.52</v>
          </cell>
          <cell r="E85">
            <v>198346.52</v>
          </cell>
          <cell r="F85">
            <v>198346.52</v>
          </cell>
          <cell r="G85">
            <v>198346.52</v>
          </cell>
          <cell r="H85">
            <v>198346.52</v>
          </cell>
          <cell r="I85">
            <v>198346.52</v>
          </cell>
          <cell r="J85">
            <v>198346.52</v>
          </cell>
          <cell r="K85">
            <v>198346.52</v>
          </cell>
          <cell r="L85">
            <v>198346.52</v>
          </cell>
          <cell r="M85">
            <v>198346.52</v>
          </cell>
          <cell r="N85">
            <v>198346.52</v>
          </cell>
          <cell r="O85">
            <v>198346.52</v>
          </cell>
        </row>
        <row r="86">
          <cell r="B86">
            <v>2930</v>
          </cell>
          <cell r="C86">
            <v>-195703.45</v>
          </cell>
          <cell r="D86">
            <v>-195702.05</v>
          </cell>
          <cell r="E86">
            <v>-195699.48</v>
          </cell>
          <cell r="F86">
            <v>-195693.03</v>
          </cell>
          <cell r="G86">
            <v>-195691.57</v>
          </cell>
          <cell r="H86">
            <v>-195688.95999999999</v>
          </cell>
          <cell r="I86">
            <v>-195687.62</v>
          </cell>
          <cell r="J86">
            <v>-195686.74</v>
          </cell>
          <cell r="K86">
            <v>-195684.31</v>
          </cell>
          <cell r="L86">
            <v>-195682.81</v>
          </cell>
          <cell r="M86">
            <v>-195681.99</v>
          </cell>
          <cell r="N86">
            <v>-195679.47</v>
          </cell>
          <cell r="O86">
            <v>-195678.74</v>
          </cell>
        </row>
        <row r="87">
          <cell r="B87">
            <v>3500</v>
          </cell>
          <cell r="C87">
            <v>0.28999999999999998</v>
          </cell>
          <cell r="D87">
            <v>0.28999999999999998</v>
          </cell>
          <cell r="E87">
            <v>0.28999999999999998</v>
          </cell>
          <cell r="F87">
            <v>0.28999999999999998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3520</v>
          </cell>
          <cell r="C88">
            <v>-680708.99</v>
          </cell>
          <cell r="D88">
            <v>-680708.99</v>
          </cell>
          <cell r="E88">
            <v>-680708.99</v>
          </cell>
          <cell r="F88">
            <v>-680708.99</v>
          </cell>
          <cell r="G88">
            <v>-680708.99</v>
          </cell>
          <cell r="H88">
            <v>-680708.99</v>
          </cell>
          <cell r="I88">
            <v>-680708.99</v>
          </cell>
          <cell r="J88">
            <v>-680708.99</v>
          </cell>
          <cell r="K88">
            <v>-680708.99</v>
          </cell>
          <cell r="L88">
            <v>-680708.99</v>
          </cell>
          <cell r="M88">
            <v>-680708.99</v>
          </cell>
          <cell r="N88">
            <v>-680708.99</v>
          </cell>
          <cell r="O88">
            <v>-680708.99</v>
          </cell>
        </row>
        <row r="89">
          <cell r="B89">
            <v>3550</v>
          </cell>
          <cell r="C89">
            <v>-250422.03</v>
          </cell>
          <cell r="D89">
            <v>-250422.03</v>
          </cell>
          <cell r="E89">
            <v>-250422.03</v>
          </cell>
          <cell r="F89">
            <v>-250422.03</v>
          </cell>
          <cell r="G89">
            <v>-250422.03</v>
          </cell>
          <cell r="H89">
            <v>-250422.03</v>
          </cell>
          <cell r="I89">
            <v>-250422.03</v>
          </cell>
          <cell r="J89">
            <v>-250422.03</v>
          </cell>
          <cell r="K89">
            <v>-250422.03</v>
          </cell>
          <cell r="L89">
            <v>-250422.03</v>
          </cell>
          <cell r="M89">
            <v>-250422.03</v>
          </cell>
          <cell r="N89">
            <v>-250422.03</v>
          </cell>
          <cell r="O89">
            <v>-250422.03</v>
          </cell>
        </row>
        <row r="90">
          <cell r="B90">
            <v>3555</v>
          </cell>
          <cell r="C90">
            <v>-757680.88</v>
          </cell>
          <cell r="D90">
            <v>-757680.88</v>
          </cell>
          <cell r="E90">
            <v>-757680.88</v>
          </cell>
          <cell r="F90">
            <v>-757680.88</v>
          </cell>
          <cell r="G90">
            <v>-757680.88</v>
          </cell>
          <cell r="H90">
            <v>-757680.88</v>
          </cell>
          <cell r="I90">
            <v>-757680.88</v>
          </cell>
          <cell r="J90">
            <v>-757680.88</v>
          </cell>
          <cell r="K90">
            <v>-757680.88</v>
          </cell>
          <cell r="L90">
            <v>-757680.88</v>
          </cell>
          <cell r="M90">
            <v>-757680.88</v>
          </cell>
          <cell r="N90">
            <v>-757680.88</v>
          </cell>
          <cell r="O90">
            <v>-757680.88</v>
          </cell>
        </row>
        <row r="91">
          <cell r="B91">
            <v>3600</v>
          </cell>
          <cell r="C91">
            <v>0.03</v>
          </cell>
          <cell r="D91">
            <v>0.03</v>
          </cell>
          <cell r="E91">
            <v>0.03</v>
          </cell>
          <cell r="F91">
            <v>0.03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3705</v>
          </cell>
          <cell r="C92">
            <v>-6044.71</v>
          </cell>
          <cell r="D92">
            <v>-6044.71</v>
          </cell>
          <cell r="E92">
            <v>-6044.71</v>
          </cell>
          <cell r="F92">
            <v>-7286.71</v>
          </cell>
          <cell r="G92">
            <v>-7757.71</v>
          </cell>
          <cell r="H92">
            <v>-8207.7099999999991</v>
          </cell>
          <cell r="I92">
            <v>-19973.71</v>
          </cell>
          <cell r="J92">
            <v>-19973.71</v>
          </cell>
          <cell r="K92">
            <v>-20443.71</v>
          </cell>
          <cell r="L92">
            <v>-20444.71</v>
          </cell>
          <cell r="M92">
            <v>-20444.71</v>
          </cell>
          <cell r="N92">
            <v>-20444.71</v>
          </cell>
          <cell r="O92">
            <v>-20915.71</v>
          </cell>
        </row>
        <row r="93">
          <cell r="B93">
            <v>3715</v>
          </cell>
          <cell r="C93">
            <v>-16984.14</v>
          </cell>
          <cell r="D93">
            <v>-16984.14</v>
          </cell>
          <cell r="E93">
            <v>-16984.14</v>
          </cell>
          <cell r="F93">
            <v>-16984.14</v>
          </cell>
          <cell r="G93">
            <v>-16984.14</v>
          </cell>
          <cell r="H93">
            <v>-16984.14</v>
          </cell>
          <cell r="I93">
            <v>-16984.14</v>
          </cell>
          <cell r="J93">
            <v>-16984.14</v>
          </cell>
          <cell r="K93">
            <v>-16984.14</v>
          </cell>
          <cell r="L93">
            <v>-16984.14</v>
          </cell>
          <cell r="M93">
            <v>-16984.14</v>
          </cell>
          <cell r="N93">
            <v>-16984.14</v>
          </cell>
          <cell r="O93">
            <v>-16984.14</v>
          </cell>
        </row>
        <row r="94">
          <cell r="B94">
            <v>3720</v>
          </cell>
          <cell r="C94">
            <v>-101250</v>
          </cell>
          <cell r="D94">
            <v>-101250</v>
          </cell>
          <cell r="E94">
            <v>-101250</v>
          </cell>
          <cell r="F94">
            <v>-101250</v>
          </cell>
          <cell r="G94">
            <v>-101250</v>
          </cell>
          <cell r="H94">
            <v>-101250</v>
          </cell>
          <cell r="I94">
            <v>-101250</v>
          </cell>
          <cell r="J94">
            <v>-101250</v>
          </cell>
          <cell r="K94">
            <v>-101250</v>
          </cell>
          <cell r="L94">
            <v>-101250</v>
          </cell>
          <cell r="M94">
            <v>-101250</v>
          </cell>
          <cell r="N94">
            <v>-101250</v>
          </cell>
          <cell r="O94">
            <v>-101250</v>
          </cell>
        </row>
        <row r="95">
          <cell r="B95">
            <v>4030</v>
          </cell>
          <cell r="C95">
            <v>-165674.28</v>
          </cell>
          <cell r="D95">
            <v>-165674.28</v>
          </cell>
          <cell r="E95">
            <v>-165674.28</v>
          </cell>
          <cell r="F95">
            <v>-165674.28</v>
          </cell>
          <cell r="G95">
            <v>-165674.28</v>
          </cell>
          <cell r="H95">
            <v>-165674.28</v>
          </cell>
          <cell r="I95">
            <v>-165674.28</v>
          </cell>
          <cell r="J95">
            <v>-165674.28</v>
          </cell>
          <cell r="K95">
            <v>-165674.28</v>
          </cell>
          <cell r="L95">
            <v>-165674.28</v>
          </cell>
          <cell r="M95">
            <v>-165674.28</v>
          </cell>
          <cell r="N95">
            <v>-165674.28</v>
          </cell>
          <cell r="O95">
            <v>-165674.28</v>
          </cell>
        </row>
        <row r="96">
          <cell r="B96">
            <v>4050</v>
          </cell>
          <cell r="C96">
            <v>41525.379999999997</v>
          </cell>
          <cell r="D96">
            <v>41525.379999999997</v>
          </cell>
          <cell r="E96">
            <v>41525.379999999997</v>
          </cell>
          <cell r="F96">
            <v>41525.379999999997</v>
          </cell>
          <cell r="G96">
            <v>41525.67</v>
          </cell>
          <cell r="H96">
            <v>41525.67</v>
          </cell>
          <cell r="I96">
            <v>41525.67</v>
          </cell>
          <cell r="J96">
            <v>41525.67</v>
          </cell>
          <cell r="K96">
            <v>41525.67</v>
          </cell>
          <cell r="L96">
            <v>41525.67</v>
          </cell>
          <cell r="M96">
            <v>41525.67</v>
          </cell>
          <cell r="N96">
            <v>41525.67</v>
          </cell>
          <cell r="O96">
            <v>41525.67</v>
          </cell>
        </row>
        <row r="97">
          <cell r="B97">
            <v>4070</v>
          </cell>
          <cell r="C97">
            <v>583582.65</v>
          </cell>
          <cell r="D97">
            <v>585359.96</v>
          </cell>
          <cell r="E97">
            <v>587137.27</v>
          </cell>
          <cell r="F97">
            <v>588914.57999999996</v>
          </cell>
          <cell r="G97">
            <v>590691.89</v>
          </cell>
          <cell r="H97">
            <v>592469.19999999995</v>
          </cell>
          <cell r="I97">
            <v>594246.51</v>
          </cell>
          <cell r="J97">
            <v>596023.81999999995</v>
          </cell>
          <cell r="K97">
            <v>597801.13</v>
          </cell>
          <cell r="L97">
            <v>599578.43999999994</v>
          </cell>
          <cell r="M97">
            <v>601355.75</v>
          </cell>
          <cell r="N97">
            <v>603133.06000000006</v>
          </cell>
          <cell r="O97">
            <v>604910.37</v>
          </cell>
        </row>
        <row r="98">
          <cell r="B98">
            <v>4100</v>
          </cell>
          <cell r="C98">
            <v>232413.57</v>
          </cell>
          <cell r="D98">
            <v>233109.18</v>
          </cell>
          <cell r="E98">
            <v>233804.79</v>
          </cell>
          <cell r="F98">
            <v>234500.4</v>
          </cell>
          <cell r="G98">
            <v>235196.01</v>
          </cell>
          <cell r="H98">
            <v>235891.62</v>
          </cell>
          <cell r="I98">
            <v>236587.23</v>
          </cell>
          <cell r="J98">
            <v>237282.84</v>
          </cell>
          <cell r="K98">
            <v>237978.45</v>
          </cell>
          <cell r="L98">
            <v>238674.06</v>
          </cell>
          <cell r="M98">
            <v>239369.67</v>
          </cell>
          <cell r="N98">
            <v>240065.28</v>
          </cell>
          <cell r="O98">
            <v>240760.89</v>
          </cell>
        </row>
        <row r="99">
          <cell r="B99">
            <v>4105</v>
          </cell>
          <cell r="C99">
            <v>744333.03</v>
          </cell>
          <cell r="D99">
            <v>745733.55</v>
          </cell>
          <cell r="E99">
            <v>747134.07</v>
          </cell>
          <cell r="F99">
            <v>748534.59</v>
          </cell>
          <cell r="G99">
            <v>749935.14</v>
          </cell>
          <cell r="H99">
            <v>751335.66</v>
          </cell>
          <cell r="I99">
            <v>752736.18</v>
          </cell>
          <cell r="J99">
            <v>754136.7</v>
          </cell>
          <cell r="K99">
            <v>755537.22</v>
          </cell>
          <cell r="L99">
            <v>756937.74</v>
          </cell>
          <cell r="M99">
            <v>758338.26</v>
          </cell>
          <cell r="N99">
            <v>759738.78</v>
          </cell>
          <cell r="O99">
            <v>761139.3</v>
          </cell>
        </row>
        <row r="100">
          <cell r="B100">
            <v>4115</v>
          </cell>
          <cell r="C100">
            <v>3357</v>
          </cell>
          <cell r="D100">
            <v>3357</v>
          </cell>
          <cell r="E100">
            <v>3357</v>
          </cell>
          <cell r="F100">
            <v>3357</v>
          </cell>
          <cell r="G100">
            <v>3357</v>
          </cell>
          <cell r="H100">
            <v>3357</v>
          </cell>
          <cell r="I100">
            <v>3357</v>
          </cell>
          <cell r="J100">
            <v>3357</v>
          </cell>
          <cell r="K100">
            <v>3357</v>
          </cell>
          <cell r="L100">
            <v>3357</v>
          </cell>
          <cell r="M100">
            <v>3357</v>
          </cell>
          <cell r="N100">
            <v>3357</v>
          </cell>
          <cell r="O100">
            <v>3357</v>
          </cell>
        </row>
        <row r="101">
          <cell r="B101">
            <v>4150</v>
          </cell>
          <cell r="C101">
            <v>82246.3</v>
          </cell>
          <cell r="D101">
            <v>82246.3</v>
          </cell>
          <cell r="E101">
            <v>82246.3</v>
          </cell>
          <cell r="F101">
            <v>82246.3</v>
          </cell>
          <cell r="G101">
            <v>82246.3</v>
          </cell>
          <cell r="H101">
            <v>82246.3</v>
          </cell>
          <cell r="I101">
            <v>82246.3</v>
          </cell>
          <cell r="J101">
            <v>82246.3</v>
          </cell>
          <cell r="K101">
            <v>82246.3</v>
          </cell>
          <cell r="L101">
            <v>82246.3</v>
          </cell>
          <cell r="M101">
            <v>82246.3</v>
          </cell>
          <cell r="N101">
            <v>82246.3</v>
          </cell>
          <cell r="O101">
            <v>82246.3</v>
          </cell>
        </row>
        <row r="102">
          <cell r="B102">
            <v>4265</v>
          </cell>
          <cell r="C102">
            <v>-454.75</v>
          </cell>
          <cell r="D102">
            <v>-442.16</v>
          </cell>
          <cell r="E102">
            <v>-429.57</v>
          </cell>
          <cell r="F102">
            <v>-414.39</v>
          </cell>
          <cell r="G102">
            <v>-398.23</v>
          </cell>
          <cell r="H102">
            <v>-381.13</v>
          </cell>
          <cell r="I102">
            <v>-339.52</v>
          </cell>
          <cell r="J102">
            <v>-297.91000000000003</v>
          </cell>
          <cell r="K102">
            <v>-255.32</v>
          </cell>
          <cell r="L102">
            <v>-212.73</v>
          </cell>
          <cell r="M102">
            <v>-170.14</v>
          </cell>
          <cell r="N102">
            <v>-127.55</v>
          </cell>
          <cell r="O102">
            <v>-83.98</v>
          </cell>
        </row>
        <row r="103">
          <cell r="B103">
            <v>4275</v>
          </cell>
          <cell r="C103">
            <v>713.83</v>
          </cell>
          <cell r="D103">
            <v>749.21</v>
          </cell>
          <cell r="E103">
            <v>784.59</v>
          </cell>
          <cell r="F103">
            <v>819.97</v>
          </cell>
          <cell r="G103">
            <v>855.35</v>
          </cell>
          <cell r="H103">
            <v>890.73</v>
          </cell>
          <cell r="I103">
            <v>926.11</v>
          </cell>
          <cell r="J103">
            <v>961.49</v>
          </cell>
          <cell r="K103">
            <v>996.87</v>
          </cell>
          <cell r="L103">
            <v>1032.25</v>
          </cell>
          <cell r="M103">
            <v>1067.6300000000001</v>
          </cell>
          <cell r="N103">
            <v>1103.01</v>
          </cell>
          <cell r="O103">
            <v>1138.3900000000001</v>
          </cell>
        </row>
        <row r="104">
          <cell r="B104">
            <v>4280</v>
          </cell>
          <cell r="C104">
            <v>19102.27</v>
          </cell>
          <cell r="D104">
            <v>19313.21</v>
          </cell>
          <cell r="E104">
            <v>19524.150000000001</v>
          </cell>
          <cell r="F104">
            <v>19735.09</v>
          </cell>
          <cell r="G104">
            <v>19946.03</v>
          </cell>
          <cell r="H104">
            <v>20156.97</v>
          </cell>
          <cell r="I104">
            <v>20367.91</v>
          </cell>
          <cell r="J104">
            <v>20578.849999999999</v>
          </cell>
          <cell r="K104">
            <v>20789.79</v>
          </cell>
          <cell r="L104">
            <v>21000.73</v>
          </cell>
          <cell r="M104">
            <v>21211.67</v>
          </cell>
          <cell r="N104">
            <v>21422.61</v>
          </cell>
          <cell r="O104">
            <v>21633.55</v>
          </cell>
        </row>
        <row r="105">
          <cell r="B105">
            <v>4367</v>
          </cell>
          <cell r="O105">
            <v>-40.47</v>
          </cell>
        </row>
        <row r="106">
          <cell r="B106">
            <v>4369</v>
          </cell>
          <cell r="C106">
            <v>15897</v>
          </cell>
          <cell r="D106">
            <v>15897</v>
          </cell>
          <cell r="E106">
            <v>15897</v>
          </cell>
          <cell r="F106">
            <v>15897</v>
          </cell>
          <cell r="G106">
            <v>15897</v>
          </cell>
          <cell r="H106">
            <v>15897</v>
          </cell>
          <cell r="I106">
            <v>15897</v>
          </cell>
          <cell r="J106">
            <v>15897</v>
          </cell>
          <cell r="K106">
            <v>15897</v>
          </cell>
          <cell r="L106">
            <v>15897</v>
          </cell>
          <cell r="M106">
            <v>15897</v>
          </cell>
          <cell r="N106">
            <v>15897</v>
          </cell>
          <cell r="O106">
            <v>15897</v>
          </cell>
        </row>
        <row r="107">
          <cell r="B107">
            <v>4371</v>
          </cell>
          <cell r="C107">
            <v>34520.800000000003</v>
          </cell>
          <cell r="D107">
            <v>34520.800000000003</v>
          </cell>
          <cell r="E107">
            <v>34520.800000000003</v>
          </cell>
          <cell r="F107">
            <v>34520.800000000003</v>
          </cell>
          <cell r="G107">
            <v>34520.800000000003</v>
          </cell>
          <cell r="H107">
            <v>34520.800000000003</v>
          </cell>
          <cell r="I107">
            <v>34520.800000000003</v>
          </cell>
          <cell r="J107">
            <v>34520.800000000003</v>
          </cell>
          <cell r="K107">
            <v>34520.800000000003</v>
          </cell>
          <cell r="L107">
            <v>34520.800000000003</v>
          </cell>
          <cell r="M107">
            <v>34520.800000000003</v>
          </cell>
          <cell r="N107">
            <v>34520.800000000003</v>
          </cell>
          <cell r="O107">
            <v>34520.800000000003</v>
          </cell>
        </row>
        <row r="108">
          <cell r="B108">
            <v>4375</v>
          </cell>
          <cell r="C108">
            <v>266.2</v>
          </cell>
          <cell r="D108">
            <v>266.2</v>
          </cell>
          <cell r="E108">
            <v>266.2</v>
          </cell>
          <cell r="F108">
            <v>266.2</v>
          </cell>
          <cell r="G108">
            <v>266.2</v>
          </cell>
          <cell r="H108">
            <v>266.2</v>
          </cell>
          <cell r="I108">
            <v>266.2</v>
          </cell>
          <cell r="J108">
            <v>266.2</v>
          </cell>
          <cell r="K108">
            <v>266.2</v>
          </cell>
          <cell r="L108">
            <v>266.2</v>
          </cell>
          <cell r="M108">
            <v>266.2</v>
          </cell>
          <cell r="N108">
            <v>266.2</v>
          </cell>
          <cell r="O108">
            <v>266.2</v>
          </cell>
        </row>
        <row r="109">
          <cell r="B109">
            <v>4377</v>
          </cell>
          <cell r="C109">
            <v>4.45</v>
          </cell>
          <cell r="D109">
            <v>4.45</v>
          </cell>
          <cell r="E109">
            <v>4.45</v>
          </cell>
          <cell r="F109">
            <v>4.45</v>
          </cell>
          <cell r="G109">
            <v>4.45</v>
          </cell>
          <cell r="H109">
            <v>4.45</v>
          </cell>
          <cell r="I109">
            <v>4.45</v>
          </cell>
          <cell r="J109">
            <v>4.45</v>
          </cell>
          <cell r="K109">
            <v>4.45</v>
          </cell>
          <cell r="L109">
            <v>4.45</v>
          </cell>
          <cell r="M109">
            <v>4.45</v>
          </cell>
          <cell r="N109">
            <v>4.45</v>
          </cell>
          <cell r="O109">
            <v>4.45</v>
          </cell>
        </row>
        <row r="110">
          <cell r="B110">
            <v>4383</v>
          </cell>
          <cell r="C110">
            <v>-3222.72</v>
          </cell>
          <cell r="D110">
            <v>-3222.72</v>
          </cell>
          <cell r="E110">
            <v>-3222.72</v>
          </cell>
          <cell r="F110">
            <v>-3222.72</v>
          </cell>
          <cell r="G110">
            <v>-3222.72</v>
          </cell>
          <cell r="H110">
            <v>-3222.72</v>
          </cell>
          <cell r="I110">
            <v>-3222.72</v>
          </cell>
          <cell r="J110">
            <v>-3222.72</v>
          </cell>
          <cell r="K110">
            <v>-3222.72</v>
          </cell>
          <cell r="L110">
            <v>-3222.72</v>
          </cell>
          <cell r="M110">
            <v>-3222.72</v>
          </cell>
          <cell r="N110">
            <v>-3222.72</v>
          </cell>
          <cell r="O110">
            <v>-3194.48</v>
          </cell>
        </row>
        <row r="111">
          <cell r="B111">
            <v>4385</v>
          </cell>
          <cell r="O111">
            <v>-0.33</v>
          </cell>
        </row>
        <row r="112">
          <cell r="B112">
            <v>4387</v>
          </cell>
          <cell r="C112">
            <v>-168330.19</v>
          </cell>
          <cell r="D112">
            <v>-168330.19</v>
          </cell>
          <cell r="E112">
            <v>-168292.36</v>
          </cell>
          <cell r="F112">
            <v>-168286.24</v>
          </cell>
          <cell r="G112">
            <v>-168296.3</v>
          </cell>
          <cell r="H112">
            <v>-168291.83</v>
          </cell>
          <cell r="I112">
            <v>-168292.28</v>
          </cell>
          <cell r="J112">
            <v>-168287.49</v>
          </cell>
          <cell r="K112">
            <v>-168282.43</v>
          </cell>
          <cell r="L112">
            <v>-168249.56</v>
          </cell>
          <cell r="M112">
            <v>-168248.73</v>
          </cell>
          <cell r="N112">
            <v>-168244.17</v>
          </cell>
          <cell r="O112">
            <v>-165712.07</v>
          </cell>
        </row>
        <row r="113">
          <cell r="B113">
            <v>4389</v>
          </cell>
          <cell r="C113">
            <v>-47003.38</v>
          </cell>
          <cell r="D113">
            <v>-47003.4</v>
          </cell>
          <cell r="E113">
            <v>-47003.78</v>
          </cell>
          <cell r="F113">
            <v>-47003.85</v>
          </cell>
          <cell r="G113">
            <v>-47003.74</v>
          </cell>
          <cell r="H113">
            <v>-47003.79</v>
          </cell>
          <cell r="I113">
            <v>-47003.78</v>
          </cell>
          <cell r="J113">
            <v>-47003.83</v>
          </cell>
          <cell r="K113">
            <v>-47003.89</v>
          </cell>
          <cell r="L113">
            <v>-47004.23</v>
          </cell>
          <cell r="M113">
            <v>-47004.24</v>
          </cell>
          <cell r="N113">
            <v>-47004.29</v>
          </cell>
          <cell r="O113">
            <v>-46851.49</v>
          </cell>
        </row>
        <row r="114">
          <cell r="B114">
            <v>4417</v>
          </cell>
          <cell r="C114">
            <v>-1911.42</v>
          </cell>
          <cell r="D114">
            <v>-1911.42</v>
          </cell>
          <cell r="E114">
            <v>-1911.43</v>
          </cell>
          <cell r="F114">
            <v>-1911.44</v>
          </cell>
          <cell r="G114">
            <v>-1911.43</v>
          </cell>
          <cell r="H114">
            <v>-1911.44</v>
          </cell>
          <cell r="I114">
            <v>-1911.43</v>
          </cell>
          <cell r="J114">
            <v>-1911.44</v>
          </cell>
          <cell r="K114">
            <v>-1911.44</v>
          </cell>
          <cell r="L114">
            <v>-1911.45</v>
          </cell>
          <cell r="M114">
            <v>-1911.45</v>
          </cell>
          <cell r="N114">
            <v>-1911.46</v>
          </cell>
          <cell r="O114">
            <v>-1932.52</v>
          </cell>
        </row>
        <row r="115">
          <cell r="B115">
            <v>4419</v>
          </cell>
          <cell r="C115">
            <v>2723</v>
          </cell>
          <cell r="D115">
            <v>2723</v>
          </cell>
          <cell r="E115">
            <v>2723</v>
          </cell>
          <cell r="F115">
            <v>2723</v>
          </cell>
          <cell r="G115">
            <v>2723</v>
          </cell>
          <cell r="H115">
            <v>2723</v>
          </cell>
          <cell r="I115">
            <v>2723</v>
          </cell>
          <cell r="J115">
            <v>2723</v>
          </cell>
          <cell r="K115">
            <v>2723</v>
          </cell>
          <cell r="L115">
            <v>2723</v>
          </cell>
          <cell r="M115">
            <v>2723</v>
          </cell>
          <cell r="N115">
            <v>2723</v>
          </cell>
          <cell r="O115">
            <v>2723</v>
          </cell>
        </row>
        <row r="116">
          <cell r="B116">
            <v>4421</v>
          </cell>
          <cell r="C116">
            <v>5908.8</v>
          </cell>
          <cell r="D116">
            <v>5908.8</v>
          </cell>
          <cell r="E116">
            <v>5908.8</v>
          </cell>
          <cell r="F116">
            <v>5908.8</v>
          </cell>
          <cell r="G116">
            <v>5908.8</v>
          </cell>
          <cell r="H116">
            <v>5908.8</v>
          </cell>
          <cell r="I116">
            <v>5908.8</v>
          </cell>
          <cell r="J116">
            <v>5908.8</v>
          </cell>
          <cell r="K116">
            <v>5908.8</v>
          </cell>
          <cell r="L116">
            <v>5908.8</v>
          </cell>
          <cell r="M116">
            <v>5908.8</v>
          </cell>
          <cell r="N116">
            <v>5908.8</v>
          </cell>
          <cell r="O116">
            <v>5908.8</v>
          </cell>
        </row>
        <row r="117">
          <cell r="B117">
            <v>4425</v>
          </cell>
          <cell r="C117">
            <v>46.77</v>
          </cell>
          <cell r="D117">
            <v>46.77</v>
          </cell>
          <cell r="E117">
            <v>46.77</v>
          </cell>
          <cell r="F117">
            <v>46.77</v>
          </cell>
          <cell r="G117">
            <v>46.77</v>
          </cell>
          <cell r="H117">
            <v>46.77</v>
          </cell>
          <cell r="I117">
            <v>46.77</v>
          </cell>
          <cell r="J117">
            <v>46.77</v>
          </cell>
          <cell r="K117">
            <v>46.77</v>
          </cell>
          <cell r="L117">
            <v>46.77</v>
          </cell>
          <cell r="M117">
            <v>46.77</v>
          </cell>
          <cell r="N117">
            <v>46.77</v>
          </cell>
          <cell r="O117">
            <v>46.77</v>
          </cell>
        </row>
        <row r="118">
          <cell r="B118">
            <v>4427</v>
          </cell>
          <cell r="C118">
            <v>0.57999999999999996</v>
          </cell>
          <cell r="D118">
            <v>0.57999999999999996</v>
          </cell>
          <cell r="E118">
            <v>0.57999999999999996</v>
          </cell>
          <cell r="F118">
            <v>0.57999999999999996</v>
          </cell>
          <cell r="G118">
            <v>0.57999999999999996</v>
          </cell>
          <cell r="H118">
            <v>0.57999999999999996</v>
          </cell>
          <cell r="I118">
            <v>0.57999999999999996</v>
          </cell>
          <cell r="J118">
            <v>0.57999999999999996</v>
          </cell>
          <cell r="K118">
            <v>0.57999999999999996</v>
          </cell>
          <cell r="L118">
            <v>0.57999999999999996</v>
          </cell>
          <cell r="M118">
            <v>0.57999999999999996</v>
          </cell>
          <cell r="N118">
            <v>0.57999999999999996</v>
          </cell>
          <cell r="O118">
            <v>0.57999999999999996</v>
          </cell>
        </row>
        <row r="119">
          <cell r="B119">
            <v>4433</v>
          </cell>
          <cell r="C119">
            <v>-555.17999999999995</v>
          </cell>
          <cell r="D119">
            <v>-555.17999999999995</v>
          </cell>
          <cell r="E119">
            <v>-555.17999999999995</v>
          </cell>
          <cell r="F119">
            <v>-555.17999999999995</v>
          </cell>
          <cell r="G119">
            <v>-555.17999999999995</v>
          </cell>
          <cell r="H119">
            <v>-555.17999999999995</v>
          </cell>
          <cell r="I119">
            <v>-555.17999999999995</v>
          </cell>
          <cell r="J119">
            <v>-555.17999999999995</v>
          </cell>
          <cell r="K119">
            <v>-555.17999999999995</v>
          </cell>
          <cell r="L119">
            <v>-555.17999999999995</v>
          </cell>
          <cell r="M119">
            <v>-555.17999999999995</v>
          </cell>
          <cell r="N119">
            <v>-555.17999999999995</v>
          </cell>
          <cell r="O119">
            <v>-550.07000000000005</v>
          </cell>
        </row>
        <row r="120">
          <cell r="B120">
            <v>4435</v>
          </cell>
          <cell r="O120">
            <v>-0.06</v>
          </cell>
        </row>
        <row r="121">
          <cell r="B121">
            <v>4437</v>
          </cell>
          <cell r="C121">
            <v>-9618.83</v>
          </cell>
          <cell r="D121">
            <v>-9618.7900000000009</v>
          </cell>
          <cell r="E121">
            <v>-9617.84</v>
          </cell>
          <cell r="F121">
            <v>-9617.68</v>
          </cell>
          <cell r="G121">
            <v>-9617.94</v>
          </cell>
          <cell r="H121">
            <v>-9617.83</v>
          </cell>
          <cell r="I121">
            <v>-9617.84</v>
          </cell>
          <cell r="J121">
            <v>-9617.7099999999991</v>
          </cell>
          <cell r="K121">
            <v>-9617.58</v>
          </cell>
          <cell r="L121">
            <v>-9616.7199999999993</v>
          </cell>
          <cell r="M121">
            <v>-9616.69</v>
          </cell>
          <cell r="N121">
            <v>-9616.58</v>
          </cell>
          <cell r="O121">
            <v>-8180.46</v>
          </cell>
        </row>
        <row r="122">
          <cell r="B122">
            <v>4439</v>
          </cell>
          <cell r="C122">
            <v>-2874</v>
          </cell>
          <cell r="D122">
            <v>-2874</v>
          </cell>
          <cell r="E122">
            <v>-2874</v>
          </cell>
          <cell r="F122">
            <v>-2874</v>
          </cell>
          <cell r="G122">
            <v>-2874</v>
          </cell>
          <cell r="H122">
            <v>-2874</v>
          </cell>
          <cell r="I122">
            <v>-2874</v>
          </cell>
          <cell r="J122">
            <v>-2874</v>
          </cell>
          <cell r="K122">
            <v>-2874</v>
          </cell>
          <cell r="L122">
            <v>-2874</v>
          </cell>
          <cell r="M122">
            <v>-2874</v>
          </cell>
          <cell r="N122">
            <v>-2874</v>
          </cell>
          <cell r="O122">
            <v>-3928.84</v>
          </cell>
        </row>
        <row r="123">
          <cell r="B123">
            <v>4515</v>
          </cell>
          <cell r="C123">
            <v>0</v>
          </cell>
          <cell r="E123">
            <v>-4977.57</v>
          </cell>
          <cell r="F123">
            <v>-4315.9399999999996</v>
          </cell>
          <cell r="G123">
            <v>59.06</v>
          </cell>
          <cell r="H123">
            <v>59.06</v>
          </cell>
          <cell r="I123">
            <v>-1437.94</v>
          </cell>
          <cell r="J123">
            <v>-340.94</v>
          </cell>
          <cell r="K123">
            <v>0</v>
          </cell>
          <cell r="L123">
            <v>59.06</v>
          </cell>
          <cell r="M123">
            <v>59.06</v>
          </cell>
          <cell r="N123">
            <v>0</v>
          </cell>
        </row>
        <row r="124">
          <cell r="B124">
            <v>4525</v>
          </cell>
          <cell r="C124">
            <v>-39658.17</v>
          </cell>
          <cell r="D124">
            <v>-38998.14</v>
          </cell>
          <cell r="E124">
            <v>-36263.81</v>
          </cell>
          <cell r="F124">
            <v>-40322.68</v>
          </cell>
          <cell r="G124">
            <v>-37711.230000000003</v>
          </cell>
          <cell r="H124">
            <v>-39857.33</v>
          </cell>
          <cell r="I124">
            <v>-38705.11</v>
          </cell>
          <cell r="J124">
            <v>-37751.449999999997</v>
          </cell>
          <cell r="K124">
            <v>-46433.64</v>
          </cell>
          <cell r="L124">
            <v>-47741.48</v>
          </cell>
          <cell r="M124">
            <v>-42437.21</v>
          </cell>
          <cell r="N124">
            <v>-42581.63</v>
          </cell>
          <cell r="O124">
            <v>-40090.42</v>
          </cell>
        </row>
        <row r="125">
          <cell r="B125">
            <v>4527</v>
          </cell>
          <cell r="C125">
            <v>0</v>
          </cell>
          <cell r="F125">
            <v>-5265.5</v>
          </cell>
          <cell r="G125">
            <v>0</v>
          </cell>
          <cell r="J125">
            <v>-2348.65</v>
          </cell>
          <cell r="K125">
            <v>-2348.65</v>
          </cell>
          <cell r="L125">
            <v>0</v>
          </cell>
          <cell r="M125">
            <v>-1400</v>
          </cell>
          <cell r="N125">
            <v>0</v>
          </cell>
        </row>
        <row r="126">
          <cell r="B126">
            <v>4535</v>
          </cell>
          <cell r="C126">
            <v>-541928.02</v>
          </cell>
          <cell r="D126">
            <v>-541928.02</v>
          </cell>
          <cell r="E126">
            <v>-541928.02</v>
          </cell>
          <cell r="F126">
            <v>-541928.02</v>
          </cell>
          <cell r="G126">
            <v>-541928.02</v>
          </cell>
          <cell r="H126">
            <v>-541928.02</v>
          </cell>
          <cell r="I126">
            <v>-541928.02</v>
          </cell>
          <cell r="J126">
            <v>-541928.02</v>
          </cell>
          <cell r="K126">
            <v>-541928.02</v>
          </cell>
          <cell r="L126">
            <v>-541928.02</v>
          </cell>
          <cell r="M126">
            <v>-541928.02</v>
          </cell>
          <cell r="N126">
            <v>-541928.02</v>
          </cell>
          <cell r="O126">
            <v>-541928.02</v>
          </cell>
        </row>
        <row r="127">
          <cell r="B127">
            <v>4545</v>
          </cell>
          <cell r="J127">
            <v>1278.0899999999999</v>
          </cell>
          <cell r="K127">
            <v>1278.0899999999999</v>
          </cell>
          <cell r="L127">
            <v>1278.0899999999999</v>
          </cell>
          <cell r="M127">
            <v>1278.0899999999999</v>
          </cell>
          <cell r="N127">
            <v>1278.0899999999999</v>
          </cell>
          <cell r="O127">
            <v>1257.0899999999999</v>
          </cell>
        </row>
        <row r="128">
          <cell r="B128">
            <v>4565</v>
          </cell>
          <cell r="C128">
            <v>479868.15999999997</v>
          </cell>
          <cell r="D128">
            <v>479868.15999999997</v>
          </cell>
          <cell r="E128">
            <v>479868.15999999997</v>
          </cell>
          <cell r="F128">
            <v>479868.15999999997</v>
          </cell>
          <cell r="G128">
            <v>479868.15999999997</v>
          </cell>
          <cell r="H128">
            <v>479868.15999999997</v>
          </cell>
          <cell r="I128">
            <v>479868.15999999997</v>
          </cell>
          <cell r="J128">
            <v>479868.15999999997</v>
          </cell>
          <cell r="K128">
            <v>479868.15999999997</v>
          </cell>
          <cell r="L128">
            <v>479868.15999999997</v>
          </cell>
          <cell r="M128">
            <v>479868.15999999997</v>
          </cell>
          <cell r="N128">
            <v>479868.15999999997</v>
          </cell>
          <cell r="O128">
            <v>479868.15999999997</v>
          </cell>
        </row>
        <row r="129">
          <cell r="B129">
            <v>4612</v>
          </cell>
          <cell r="C129">
            <v>0</v>
          </cell>
          <cell r="D129">
            <v>18370.93</v>
          </cell>
          <cell r="E129">
            <v>14925.7</v>
          </cell>
          <cell r="F129">
            <v>11177.32</v>
          </cell>
          <cell r="G129">
            <v>7431.77</v>
          </cell>
          <cell r="H129">
            <v>3832.53</v>
          </cell>
          <cell r="I129">
            <v>82.07</v>
          </cell>
          <cell r="J129">
            <v>18727.490000000002</v>
          </cell>
          <cell r="K129">
            <v>14977.08</v>
          </cell>
          <cell r="L129">
            <v>11226.43</v>
          </cell>
          <cell r="M129">
            <v>7476.69</v>
          </cell>
          <cell r="N129">
            <v>3727.88</v>
          </cell>
          <cell r="O129">
            <v>0</v>
          </cell>
        </row>
        <row r="130">
          <cell r="B130">
            <v>4614</v>
          </cell>
          <cell r="C130">
            <v>-22803.97</v>
          </cell>
          <cell r="D130">
            <v>-22803.97</v>
          </cell>
          <cell r="E130">
            <v>-22803.97</v>
          </cell>
          <cell r="F130">
            <v>-22803.97</v>
          </cell>
          <cell r="G130">
            <v>-22803.97</v>
          </cell>
          <cell r="H130">
            <v>-22803.97</v>
          </cell>
          <cell r="I130">
            <v>-22803.97</v>
          </cell>
          <cell r="J130">
            <v>-22803.97</v>
          </cell>
          <cell r="K130">
            <v>-22803.97</v>
          </cell>
          <cell r="L130">
            <v>-22803.97</v>
          </cell>
          <cell r="M130">
            <v>-22803.97</v>
          </cell>
          <cell r="N130">
            <v>-22803.97</v>
          </cell>
          <cell r="O130">
            <v>-22333</v>
          </cell>
        </row>
        <row r="131">
          <cell r="B131">
            <v>4628</v>
          </cell>
          <cell r="C131">
            <v>-579.24</v>
          </cell>
          <cell r="D131">
            <v>-578.97</v>
          </cell>
          <cell r="E131">
            <v>-573.12</v>
          </cell>
          <cell r="F131">
            <v>-572.14</v>
          </cell>
          <cell r="G131">
            <v>-573.76</v>
          </cell>
          <cell r="H131">
            <v>-573.04</v>
          </cell>
          <cell r="I131">
            <v>-573.11</v>
          </cell>
          <cell r="J131">
            <v>-572.34</v>
          </cell>
          <cell r="K131">
            <v>-571.52</v>
          </cell>
          <cell r="L131">
            <v>-566.21</v>
          </cell>
          <cell r="M131">
            <v>-566.07000000000005</v>
          </cell>
          <cell r="N131">
            <v>-565.33000000000004</v>
          </cell>
          <cell r="O131">
            <v>-589.78</v>
          </cell>
        </row>
        <row r="132">
          <cell r="B132">
            <v>4635</v>
          </cell>
          <cell r="C132">
            <v>-2.93</v>
          </cell>
          <cell r="D132">
            <v>-0.87</v>
          </cell>
          <cell r="E132">
            <v>-1.35</v>
          </cell>
          <cell r="F132">
            <v>-1.69</v>
          </cell>
          <cell r="G132">
            <v>-2.11</v>
          </cell>
          <cell r="H132">
            <v>-2.85</v>
          </cell>
          <cell r="I132">
            <v>-3.28</v>
          </cell>
          <cell r="J132">
            <v>-3.8</v>
          </cell>
          <cell r="K132">
            <v>-4.54</v>
          </cell>
          <cell r="L132">
            <v>-4.6900000000000004</v>
          </cell>
          <cell r="M132">
            <v>-4.68</v>
          </cell>
          <cell r="N132">
            <v>-6.01</v>
          </cell>
          <cell r="O132">
            <v>-1.86</v>
          </cell>
        </row>
        <row r="133">
          <cell r="B133">
            <v>4659</v>
          </cell>
          <cell r="C133">
            <v>-39342</v>
          </cell>
          <cell r="D133">
            <v>-39342</v>
          </cell>
          <cell r="E133">
            <v>-39342</v>
          </cell>
          <cell r="F133">
            <v>-39342</v>
          </cell>
          <cell r="G133">
            <v>-39342</v>
          </cell>
          <cell r="H133">
            <v>-39342</v>
          </cell>
          <cell r="I133">
            <v>-39342</v>
          </cell>
          <cell r="J133">
            <v>-39342</v>
          </cell>
          <cell r="K133">
            <v>-39342</v>
          </cell>
          <cell r="L133">
            <v>-39342</v>
          </cell>
          <cell r="M133">
            <v>-39342</v>
          </cell>
          <cell r="N133">
            <v>-39342</v>
          </cell>
          <cell r="O133">
            <v>-39342</v>
          </cell>
        </row>
        <row r="134">
          <cell r="B134">
            <v>4661</v>
          </cell>
          <cell r="C134">
            <v>9513.9599999999991</v>
          </cell>
          <cell r="D134">
            <v>9513.9599999999991</v>
          </cell>
          <cell r="E134">
            <v>9513.4</v>
          </cell>
          <cell r="F134">
            <v>9518.93</v>
          </cell>
          <cell r="G134">
            <v>9519.1</v>
          </cell>
          <cell r="H134">
            <v>9519.0300000000007</v>
          </cell>
          <cell r="I134">
            <v>9519.0300000000007</v>
          </cell>
          <cell r="J134">
            <v>9518.9599999999991</v>
          </cell>
          <cell r="K134">
            <v>9518.8700000000008</v>
          </cell>
          <cell r="L134">
            <v>9518.33</v>
          </cell>
          <cell r="M134">
            <v>9518.32</v>
          </cell>
          <cell r="N134">
            <v>9518.24</v>
          </cell>
          <cell r="O134">
            <v>8347.67</v>
          </cell>
        </row>
        <row r="135">
          <cell r="B135">
            <v>4760</v>
          </cell>
          <cell r="C135">
            <v>-1000</v>
          </cell>
          <cell r="D135">
            <v>-1000</v>
          </cell>
          <cell r="E135">
            <v>-1000</v>
          </cell>
          <cell r="F135">
            <v>-1000</v>
          </cell>
          <cell r="G135">
            <v>-1000</v>
          </cell>
          <cell r="H135">
            <v>-1000</v>
          </cell>
          <cell r="I135">
            <v>-1000</v>
          </cell>
          <cell r="J135">
            <v>-1000</v>
          </cell>
          <cell r="K135">
            <v>-1000</v>
          </cell>
          <cell r="L135">
            <v>-1000</v>
          </cell>
          <cell r="M135">
            <v>-1000</v>
          </cell>
          <cell r="N135">
            <v>-1000</v>
          </cell>
          <cell r="O135">
            <v>-1000</v>
          </cell>
        </row>
        <row r="136">
          <cell r="B136">
            <v>4785</v>
          </cell>
          <cell r="C136">
            <v>-1845561.9</v>
          </cell>
          <cell r="D136">
            <v>-1845561.9</v>
          </cell>
          <cell r="E136">
            <v>-1845561.9</v>
          </cell>
          <cell r="F136">
            <v>-1845561.9</v>
          </cell>
          <cell r="G136">
            <v>-1845561.9</v>
          </cell>
          <cell r="H136">
            <v>-1845561.9</v>
          </cell>
          <cell r="I136">
            <v>-1845561.9</v>
          </cell>
          <cell r="J136">
            <v>-1845561.9</v>
          </cell>
          <cell r="K136">
            <v>-1845561.9</v>
          </cell>
          <cell r="L136">
            <v>-1845561.9</v>
          </cell>
          <cell r="M136">
            <v>-1845561.9</v>
          </cell>
          <cell r="N136">
            <v>-1845561.9</v>
          </cell>
          <cell r="O136">
            <v>-1845561.9</v>
          </cell>
        </row>
        <row r="137">
          <cell r="B137">
            <v>4998</v>
          </cell>
          <cell r="C137">
            <v>-293714.84000000003</v>
          </cell>
          <cell r="D137">
            <v>-322197.59999999998</v>
          </cell>
          <cell r="E137">
            <v>-322197.59999999998</v>
          </cell>
          <cell r="F137">
            <v>-322197.59999999998</v>
          </cell>
          <cell r="G137">
            <v>-322197.59999999998</v>
          </cell>
          <cell r="H137">
            <v>-322197.59999999998</v>
          </cell>
          <cell r="I137">
            <v>-322197.59999999998</v>
          </cell>
          <cell r="J137">
            <v>-322197.59999999998</v>
          </cell>
          <cell r="K137">
            <v>-322197.59999999998</v>
          </cell>
          <cell r="L137">
            <v>-322197.59999999998</v>
          </cell>
          <cell r="M137">
            <v>-322197.59999999998</v>
          </cell>
          <cell r="N137">
            <v>-322197.59999999998</v>
          </cell>
          <cell r="O137">
            <v>-322197.59999999998</v>
          </cell>
        </row>
        <row r="139">
          <cell r="B139">
            <v>5100</v>
          </cell>
          <cell r="C139">
            <v>-939938.43</v>
          </cell>
          <cell r="D139">
            <v>-137591.78</v>
          </cell>
          <cell r="E139">
            <v>-140839.72</v>
          </cell>
          <cell r="F139">
            <v>-295888.42</v>
          </cell>
          <cell r="G139">
            <v>-306046.93</v>
          </cell>
          <cell r="H139">
            <v>-461033.84</v>
          </cell>
          <cell r="I139">
            <v>-481656.84</v>
          </cell>
          <cell r="J139">
            <v>-624831.5</v>
          </cell>
          <cell r="K139">
            <v>-650698.56999999995</v>
          </cell>
          <cell r="L139">
            <v>-774000.27</v>
          </cell>
          <cell r="M139">
            <v>-830567.54</v>
          </cell>
          <cell r="N139">
            <v>-934209.79</v>
          </cell>
          <cell r="O139">
            <v>-960671.96</v>
          </cell>
        </row>
        <row r="140">
          <cell r="B140">
            <v>5105</v>
          </cell>
          <cell r="C140">
            <v>-44291.98</v>
          </cell>
          <cell r="D140">
            <v>55569.08</v>
          </cell>
          <cell r="E140">
            <v>-23197.53</v>
          </cell>
          <cell r="F140">
            <v>49860.44</v>
          </cell>
          <cell r="G140">
            <v>-21924.09</v>
          </cell>
          <cell r="H140">
            <v>51106.35</v>
          </cell>
          <cell r="I140">
            <v>-10228.58</v>
          </cell>
          <cell r="J140">
            <v>51002.71</v>
          </cell>
          <cell r="K140">
            <v>-5076.9399999999996</v>
          </cell>
          <cell r="L140">
            <v>36253.4</v>
          </cell>
          <cell r="M140">
            <v>10838.28</v>
          </cell>
          <cell r="N140">
            <v>32524.400000000001</v>
          </cell>
          <cell r="O140">
            <v>-22984.83</v>
          </cell>
        </row>
        <row r="141">
          <cell r="B141">
            <v>5285</v>
          </cell>
          <cell r="N141">
            <v>-21</v>
          </cell>
          <cell r="O141">
            <v>0</v>
          </cell>
        </row>
        <row r="142">
          <cell r="B142">
            <v>5455</v>
          </cell>
          <cell r="C142">
            <v>438697.66</v>
          </cell>
          <cell r="D142">
            <v>34493.33</v>
          </cell>
          <cell r="E142">
            <v>65883.61</v>
          </cell>
          <cell r="F142">
            <v>112925.11</v>
          </cell>
          <cell r="G142">
            <v>146426.54999999999</v>
          </cell>
          <cell r="H142">
            <v>185444.08</v>
          </cell>
          <cell r="I142">
            <v>221635.84</v>
          </cell>
          <cell r="J142">
            <v>253401.88</v>
          </cell>
          <cell r="K142">
            <v>301925.2</v>
          </cell>
          <cell r="L142">
            <v>352713</v>
          </cell>
          <cell r="M142">
            <v>386486.84</v>
          </cell>
          <cell r="N142">
            <v>430417.68</v>
          </cell>
          <cell r="O142">
            <v>460441.94</v>
          </cell>
        </row>
        <row r="143">
          <cell r="B143">
            <v>5470</v>
          </cell>
          <cell r="C143">
            <v>5892.64</v>
          </cell>
          <cell r="D143">
            <v>504.28</v>
          </cell>
          <cell r="E143">
            <v>901.09</v>
          </cell>
          <cell r="F143">
            <v>1453.58</v>
          </cell>
          <cell r="G143">
            <v>1877.97</v>
          </cell>
          <cell r="H143">
            <v>2307.63</v>
          </cell>
          <cell r="I143">
            <v>2741.79</v>
          </cell>
          <cell r="J143">
            <v>3150.62</v>
          </cell>
          <cell r="K143">
            <v>3878.18</v>
          </cell>
          <cell r="L143">
            <v>4485.75</v>
          </cell>
          <cell r="M143">
            <v>5006.59</v>
          </cell>
          <cell r="N143">
            <v>5451.02</v>
          </cell>
          <cell r="O143">
            <v>6004.7</v>
          </cell>
        </row>
        <row r="144">
          <cell r="B144">
            <v>5495</v>
          </cell>
          <cell r="C144">
            <v>4571.3100000000004</v>
          </cell>
          <cell r="D144">
            <v>758.88</v>
          </cell>
          <cell r="E144">
            <v>758.88</v>
          </cell>
          <cell r="F144">
            <v>1510.77</v>
          </cell>
          <cell r="G144">
            <v>1510.77</v>
          </cell>
          <cell r="H144">
            <v>2266.98</v>
          </cell>
          <cell r="I144">
            <v>2266.98</v>
          </cell>
          <cell r="J144">
            <v>3035.64</v>
          </cell>
          <cell r="K144">
            <v>3035.64</v>
          </cell>
          <cell r="L144">
            <v>3035.64</v>
          </cell>
          <cell r="M144">
            <v>3035.64</v>
          </cell>
          <cell r="N144">
            <v>4583.8500000000004</v>
          </cell>
          <cell r="O144">
            <v>4583.8500000000004</v>
          </cell>
        </row>
        <row r="145">
          <cell r="B145">
            <v>5505</v>
          </cell>
          <cell r="C145">
            <v>206.22</v>
          </cell>
          <cell r="D145">
            <v>7.88</v>
          </cell>
          <cell r="E145">
            <v>1.34</v>
          </cell>
          <cell r="F145">
            <v>18.829999999999998</v>
          </cell>
          <cell r="G145">
            <v>34.24</v>
          </cell>
          <cell r="H145">
            <v>44.95</v>
          </cell>
          <cell r="I145">
            <v>54.69</v>
          </cell>
          <cell r="J145">
            <v>63.2</v>
          </cell>
          <cell r="K145">
            <v>72.36</v>
          </cell>
          <cell r="L145">
            <v>79.36</v>
          </cell>
          <cell r="M145">
            <v>89.88</v>
          </cell>
          <cell r="N145">
            <v>99.64</v>
          </cell>
          <cell r="O145">
            <v>108.21</v>
          </cell>
        </row>
        <row r="146">
          <cell r="B146">
            <v>5515</v>
          </cell>
          <cell r="C146">
            <v>1</v>
          </cell>
          <cell r="D146">
            <v>-1</v>
          </cell>
          <cell r="E146">
            <v>-1</v>
          </cell>
          <cell r="F146">
            <v>1</v>
          </cell>
          <cell r="G146">
            <v>-1</v>
          </cell>
          <cell r="H146">
            <v>-1</v>
          </cell>
          <cell r="I146">
            <v>-1</v>
          </cell>
          <cell r="J146">
            <v>-1</v>
          </cell>
          <cell r="K146">
            <v>0</v>
          </cell>
          <cell r="L146">
            <v>-1</v>
          </cell>
          <cell r="M146">
            <v>-1</v>
          </cell>
          <cell r="N146">
            <v>-1</v>
          </cell>
          <cell r="O146">
            <v>-1</v>
          </cell>
        </row>
        <row r="147">
          <cell r="B147">
            <v>5525</v>
          </cell>
          <cell r="C147">
            <v>189.23</v>
          </cell>
          <cell r="D147">
            <v>17.7</v>
          </cell>
          <cell r="E147">
            <v>35.18</v>
          </cell>
          <cell r="F147">
            <v>53.7</v>
          </cell>
          <cell r="G147">
            <v>72.849999999999994</v>
          </cell>
          <cell r="H147">
            <v>92.32</v>
          </cell>
          <cell r="I147">
            <v>112</v>
          </cell>
          <cell r="J147">
            <v>125.5</v>
          </cell>
          <cell r="K147">
            <v>142.72999999999999</v>
          </cell>
          <cell r="L147">
            <v>151.72999999999999</v>
          </cell>
          <cell r="M147">
            <v>176.35</v>
          </cell>
          <cell r="N147">
            <v>187.88</v>
          </cell>
          <cell r="O147">
            <v>202.42</v>
          </cell>
        </row>
        <row r="148">
          <cell r="B148">
            <v>5535</v>
          </cell>
          <cell r="C148">
            <v>361.43</v>
          </cell>
          <cell r="D148">
            <v>31.15</v>
          </cell>
          <cell r="E148">
            <v>63.49</v>
          </cell>
          <cell r="F148">
            <v>93.21</v>
          </cell>
          <cell r="G148">
            <v>121.05</v>
          </cell>
          <cell r="H148">
            <v>152.38</v>
          </cell>
          <cell r="I148">
            <v>179.85</v>
          </cell>
          <cell r="J148">
            <v>206.2</v>
          </cell>
          <cell r="K148">
            <v>239.36</v>
          </cell>
          <cell r="L148">
            <v>258.51</v>
          </cell>
          <cell r="M148">
            <v>306.62</v>
          </cell>
          <cell r="N148">
            <v>331.23</v>
          </cell>
          <cell r="O148">
            <v>358.21</v>
          </cell>
        </row>
        <row r="149">
          <cell r="B149">
            <v>5540</v>
          </cell>
          <cell r="C149">
            <v>5670.03</v>
          </cell>
          <cell r="D149">
            <v>629.33000000000004</v>
          </cell>
          <cell r="E149">
            <v>1032.17</v>
          </cell>
          <cell r="F149">
            <v>1531.39</v>
          </cell>
          <cell r="G149">
            <v>2046.04</v>
          </cell>
          <cell r="H149">
            <v>2489.5100000000002</v>
          </cell>
          <cell r="I149">
            <v>3045.83</v>
          </cell>
          <cell r="J149">
            <v>3483.24</v>
          </cell>
          <cell r="K149">
            <v>4075.72</v>
          </cell>
          <cell r="L149">
            <v>4558.6499999999996</v>
          </cell>
          <cell r="M149">
            <v>5022.71</v>
          </cell>
          <cell r="N149">
            <v>5461.93</v>
          </cell>
          <cell r="O149">
            <v>6006.24</v>
          </cell>
        </row>
        <row r="150">
          <cell r="B150">
            <v>5545</v>
          </cell>
          <cell r="C150">
            <v>536.89</v>
          </cell>
          <cell r="D150">
            <v>6.47</v>
          </cell>
          <cell r="E150">
            <v>6.47</v>
          </cell>
          <cell r="F150">
            <v>6.47</v>
          </cell>
          <cell r="G150">
            <v>37.729999999999997</v>
          </cell>
          <cell r="H150">
            <v>52.24</v>
          </cell>
          <cell r="I150">
            <v>65.56</v>
          </cell>
          <cell r="J150">
            <v>81.069999999999993</v>
          </cell>
          <cell r="K150">
            <v>97.11</v>
          </cell>
          <cell r="L150">
            <v>110.49</v>
          </cell>
          <cell r="M150">
            <v>124.3</v>
          </cell>
          <cell r="N150">
            <v>140.02000000000001</v>
          </cell>
          <cell r="O150">
            <v>681.43</v>
          </cell>
        </row>
        <row r="151">
          <cell r="B151">
            <v>5625</v>
          </cell>
          <cell r="C151">
            <v>6970.26</v>
          </cell>
          <cell r="D151">
            <v>592.63</v>
          </cell>
          <cell r="E151">
            <v>1179.28</v>
          </cell>
          <cell r="F151">
            <v>1764.91</v>
          </cell>
          <cell r="G151">
            <v>2358.5300000000002</v>
          </cell>
          <cell r="H151">
            <v>2951.4</v>
          </cell>
          <cell r="I151">
            <v>3544.35</v>
          </cell>
          <cell r="J151">
            <v>4136.5</v>
          </cell>
          <cell r="K151">
            <v>4888.12</v>
          </cell>
          <cell r="L151">
            <v>5507.95</v>
          </cell>
          <cell r="M151">
            <v>6116.3</v>
          </cell>
          <cell r="N151">
            <v>6723.85</v>
          </cell>
          <cell r="O151">
            <v>7330.84</v>
          </cell>
        </row>
        <row r="152">
          <cell r="B152">
            <v>5630</v>
          </cell>
          <cell r="C152">
            <v>4821.67</v>
          </cell>
          <cell r="D152">
            <v>555.01</v>
          </cell>
          <cell r="E152">
            <v>968.08</v>
          </cell>
          <cell r="F152">
            <v>1383.55</v>
          </cell>
          <cell r="G152">
            <v>1806.94</v>
          </cell>
          <cell r="H152">
            <v>2230.87</v>
          </cell>
          <cell r="I152">
            <v>2650.28</v>
          </cell>
          <cell r="J152">
            <v>3075.71</v>
          </cell>
          <cell r="K152">
            <v>3499.14</v>
          </cell>
          <cell r="L152">
            <v>3905.23</v>
          </cell>
          <cell r="M152">
            <v>4398.3</v>
          </cell>
          <cell r="N152">
            <v>4899.2</v>
          </cell>
          <cell r="O152">
            <v>5387.11</v>
          </cell>
        </row>
        <row r="153">
          <cell r="B153">
            <v>5635</v>
          </cell>
          <cell r="C153">
            <v>1013.07</v>
          </cell>
          <cell r="D153">
            <v>88.55</v>
          </cell>
          <cell r="E153">
            <v>154.32</v>
          </cell>
          <cell r="F153">
            <v>248.69</v>
          </cell>
          <cell r="G153">
            <v>297.63</v>
          </cell>
          <cell r="H153">
            <v>393.16</v>
          </cell>
          <cell r="I153">
            <v>483</v>
          </cell>
          <cell r="J153">
            <v>585.09</v>
          </cell>
          <cell r="K153">
            <v>689.36</v>
          </cell>
          <cell r="L153">
            <v>726.53</v>
          </cell>
          <cell r="M153">
            <v>801.59</v>
          </cell>
          <cell r="N153">
            <v>856.3</v>
          </cell>
          <cell r="O153">
            <v>923.34</v>
          </cell>
        </row>
        <row r="154">
          <cell r="B154">
            <v>5645</v>
          </cell>
          <cell r="C154">
            <v>-7644.5</v>
          </cell>
          <cell r="D154">
            <v>-598.75</v>
          </cell>
          <cell r="E154">
            <v>-1219.6500000000001</v>
          </cell>
          <cell r="F154">
            <v>-2059.4</v>
          </cell>
          <cell r="G154">
            <v>-2668.1</v>
          </cell>
          <cell r="H154">
            <v>-3291.46</v>
          </cell>
          <cell r="I154">
            <v>-3933.02</v>
          </cell>
          <cell r="J154">
            <v>-4617.17</v>
          </cell>
          <cell r="K154">
            <v>-5274.11</v>
          </cell>
          <cell r="L154">
            <v>-6127.66</v>
          </cell>
          <cell r="M154">
            <v>-6764.16</v>
          </cell>
          <cell r="N154">
            <v>-7405.49</v>
          </cell>
          <cell r="O154">
            <v>-7809.1</v>
          </cell>
        </row>
        <row r="155">
          <cell r="B155">
            <v>5650</v>
          </cell>
          <cell r="C155">
            <v>177.38</v>
          </cell>
          <cell r="D155">
            <v>0.65</v>
          </cell>
          <cell r="E155">
            <v>14.56</v>
          </cell>
          <cell r="F155">
            <v>31.79</v>
          </cell>
          <cell r="G155">
            <v>32.1</v>
          </cell>
          <cell r="H155">
            <v>50.04</v>
          </cell>
          <cell r="I155">
            <v>80.89</v>
          </cell>
          <cell r="J155">
            <v>114.45</v>
          </cell>
          <cell r="K155">
            <v>145.63</v>
          </cell>
          <cell r="L155">
            <v>171.7</v>
          </cell>
          <cell r="M155">
            <v>183.96</v>
          </cell>
          <cell r="N155">
            <v>186.24</v>
          </cell>
          <cell r="O155">
            <v>221.78</v>
          </cell>
        </row>
        <row r="156">
          <cell r="B156">
            <v>5655</v>
          </cell>
          <cell r="C156">
            <v>30520.78</v>
          </cell>
          <cell r="D156">
            <v>4537.91</v>
          </cell>
          <cell r="E156">
            <v>7686.64</v>
          </cell>
          <cell r="F156">
            <v>10368.66</v>
          </cell>
          <cell r="G156">
            <v>12625.39</v>
          </cell>
          <cell r="H156">
            <v>15213.33</v>
          </cell>
          <cell r="I156">
            <v>19015.78</v>
          </cell>
          <cell r="J156">
            <v>21734.83</v>
          </cell>
          <cell r="K156">
            <v>24856.98</v>
          </cell>
          <cell r="L156">
            <v>27048.38</v>
          </cell>
          <cell r="M156">
            <v>30133.040000000001</v>
          </cell>
          <cell r="N156">
            <v>33384.17</v>
          </cell>
          <cell r="O156">
            <v>37518.699999999997</v>
          </cell>
        </row>
        <row r="157">
          <cell r="B157">
            <v>5660</v>
          </cell>
          <cell r="C157">
            <v>283.39999999999998</v>
          </cell>
          <cell r="D157">
            <v>1.78</v>
          </cell>
          <cell r="E157">
            <v>15.17</v>
          </cell>
          <cell r="F157">
            <v>44.54</v>
          </cell>
          <cell r="G157">
            <v>60.34</v>
          </cell>
          <cell r="H157">
            <v>69.52</v>
          </cell>
          <cell r="I157">
            <v>101.52</v>
          </cell>
          <cell r="J157">
            <v>108.61</v>
          </cell>
          <cell r="K157">
            <v>125.88</v>
          </cell>
          <cell r="L157">
            <v>130.81</v>
          </cell>
          <cell r="M157">
            <v>145.91999999999999</v>
          </cell>
          <cell r="N157">
            <v>165.71</v>
          </cell>
          <cell r="O157">
            <v>206.35</v>
          </cell>
        </row>
        <row r="158">
          <cell r="B158">
            <v>5665</v>
          </cell>
          <cell r="C158">
            <v>2494.38</v>
          </cell>
          <cell r="D158">
            <v>207.67</v>
          </cell>
          <cell r="E158">
            <v>446.52</v>
          </cell>
          <cell r="F158">
            <v>699.84</v>
          </cell>
          <cell r="G158">
            <v>882.55</v>
          </cell>
          <cell r="H158">
            <v>1136.81</v>
          </cell>
          <cell r="I158">
            <v>1344.62</v>
          </cell>
          <cell r="J158">
            <v>1548.26</v>
          </cell>
          <cell r="K158">
            <v>1744.78</v>
          </cell>
          <cell r="L158">
            <v>1978.64</v>
          </cell>
          <cell r="M158">
            <v>2170.75</v>
          </cell>
          <cell r="N158">
            <v>2357.8200000000002</v>
          </cell>
          <cell r="O158">
            <v>2547.85</v>
          </cell>
        </row>
        <row r="159">
          <cell r="B159">
            <v>5670</v>
          </cell>
          <cell r="C159">
            <v>1194.22</v>
          </cell>
          <cell r="D159">
            <v>102.63</v>
          </cell>
          <cell r="E159">
            <v>205.82</v>
          </cell>
          <cell r="F159">
            <v>309.39999999999998</v>
          </cell>
          <cell r="G159">
            <v>412.97</v>
          </cell>
          <cell r="H159">
            <v>447.3</v>
          </cell>
          <cell r="I159">
            <v>621.53</v>
          </cell>
          <cell r="J159">
            <v>724.72</v>
          </cell>
          <cell r="K159">
            <v>828.67</v>
          </cell>
          <cell r="L159">
            <v>933.22</v>
          </cell>
          <cell r="M159">
            <v>1037.96</v>
          </cell>
          <cell r="N159">
            <v>1142.9000000000001</v>
          </cell>
          <cell r="O159">
            <v>1245.3499999999999</v>
          </cell>
        </row>
        <row r="160">
          <cell r="B160">
            <v>5675</v>
          </cell>
          <cell r="C160">
            <v>-257.13</v>
          </cell>
          <cell r="D160">
            <v>-21.47</v>
          </cell>
          <cell r="E160">
            <v>-43.04</v>
          </cell>
          <cell r="F160">
            <v>-69.75</v>
          </cell>
          <cell r="G160">
            <v>-91.24</v>
          </cell>
          <cell r="H160">
            <v>-111.88</v>
          </cell>
          <cell r="I160">
            <v>-132.59</v>
          </cell>
          <cell r="J160">
            <v>-151.80000000000001</v>
          </cell>
          <cell r="K160">
            <v>-171.47</v>
          </cell>
          <cell r="L160">
            <v>-197.64</v>
          </cell>
          <cell r="M160">
            <v>-218.22</v>
          </cell>
          <cell r="N160">
            <v>-238.65</v>
          </cell>
          <cell r="O160">
            <v>-253.65</v>
          </cell>
        </row>
        <row r="161">
          <cell r="B161">
            <v>5680</v>
          </cell>
          <cell r="C161">
            <v>-136.02000000000001</v>
          </cell>
          <cell r="D161">
            <v>-10.72</v>
          </cell>
          <cell r="E161">
            <v>-21.36</v>
          </cell>
          <cell r="F161">
            <v>-34.799999999999997</v>
          </cell>
          <cell r="G161">
            <v>-45.82</v>
          </cell>
          <cell r="H161">
            <v>-56.81</v>
          </cell>
          <cell r="I161">
            <v>-67.86</v>
          </cell>
          <cell r="J161">
            <v>-77.77</v>
          </cell>
          <cell r="K161">
            <v>-88.16</v>
          </cell>
          <cell r="L161">
            <v>-101.24</v>
          </cell>
          <cell r="M161">
            <v>-111.68</v>
          </cell>
          <cell r="N161">
            <v>-122.31</v>
          </cell>
          <cell r="O161">
            <v>-130.25</v>
          </cell>
        </row>
        <row r="162">
          <cell r="B162">
            <v>5690</v>
          </cell>
          <cell r="C162">
            <v>0.32</v>
          </cell>
          <cell r="F162">
            <v>4.57</v>
          </cell>
          <cell r="G162">
            <v>4.57</v>
          </cell>
          <cell r="H162">
            <v>4.57</v>
          </cell>
          <cell r="I162">
            <v>4.57</v>
          </cell>
          <cell r="J162">
            <v>4.57</v>
          </cell>
          <cell r="K162">
            <v>4.57</v>
          </cell>
          <cell r="L162">
            <v>4.57</v>
          </cell>
          <cell r="M162">
            <v>4.57</v>
          </cell>
          <cell r="N162">
            <v>4.57</v>
          </cell>
          <cell r="O162">
            <v>4.57</v>
          </cell>
        </row>
        <row r="163">
          <cell r="B163">
            <v>5705</v>
          </cell>
          <cell r="C163">
            <v>17860.580000000002</v>
          </cell>
          <cell r="D163">
            <v>1441.27</v>
          </cell>
          <cell r="E163">
            <v>2701.56</v>
          </cell>
          <cell r="F163">
            <v>4118.93</v>
          </cell>
          <cell r="G163">
            <v>5563.11</v>
          </cell>
          <cell r="H163">
            <v>6981.95</v>
          </cell>
          <cell r="I163">
            <v>8404.23</v>
          </cell>
          <cell r="J163">
            <v>9821.34</v>
          </cell>
          <cell r="K163">
            <v>11237.2</v>
          </cell>
          <cell r="L163">
            <v>12639.12</v>
          </cell>
          <cell r="M163">
            <v>14135.94</v>
          </cell>
          <cell r="N163">
            <v>15596.53</v>
          </cell>
          <cell r="O163">
            <v>17057.21</v>
          </cell>
        </row>
        <row r="164">
          <cell r="B164">
            <v>5715</v>
          </cell>
          <cell r="C164">
            <v>3222.46</v>
          </cell>
          <cell r="D164">
            <v>47.28</v>
          </cell>
          <cell r="E164">
            <v>132.84</v>
          </cell>
          <cell r="F164">
            <v>179.63</v>
          </cell>
          <cell r="G164">
            <v>356.53</v>
          </cell>
          <cell r="H164">
            <v>563.85</v>
          </cell>
          <cell r="I164">
            <v>971.35</v>
          </cell>
          <cell r="J164">
            <v>1460.97</v>
          </cell>
          <cell r="K164">
            <v>1572.22</v>
          </cell>
          <cell r="L164">
            <v>1968.88</v>
          </cell>
          <cell r="M164">
            <v>2694.52</v>
          </cell>
          <cell r="N164">
            <v>3933.7</v>
          </cell>
          <cell r="O164">
            <v>3732.5</v>
          </cell>
        </row>
        <row r="165">
          <cell r="B165">
            <v>5735</v>
          </cell>
          <cell r="C165">
            <v>5767.73</v>
          </cell>
          <cell r="D165">
            <v>330.8</v>
          </cell>
          <cell r="E165">
            <v>677.47</v>
          </cell>
          <cell r="F165">
            <v>1335.49</v>
          </cell>
          <cell r="G165">
            <v>1897.91</v>
          </cell>
          <cell r="H165">
            <v>2446.7399999999998</v>
          </cell>
          <cell r="I165">
            <v>2985.64</v>
          </cell>
          <cell r="J165">
            <v>3458.59</v>
          </cell>
          <cell r="K165">
            <v>4044.55</v>
          </cell>
          <cell r="L165">
            <v>4612.6400000000003</v>
          </cell>
          <cell r="M165">
            <v>5092.51</v>
          </cell>
          <cell r="N165">
            <v>5620.88</v>
          </cell>
          <cell r="O165">
            <v>6188.45</v>
          </cell>
        </row>
        <row r="166">
          <cell r="B166">
            <v>5740</v>
          </cell>
          <cell r="C166">
            <v>2.59</v>
          </cell>
          <cell r="N166">
            <v>1.45</v>
          </cell>
          <cell r="O166">
            <v>-0.82</v>
          </cell>
        </row>
        <row r="167">
          <cell r="B167">
            <v>5745</v>
          </cell>
          <cell r="C167">
            <v>-0.02</v>
          </cell>
        </row>
        <row r="168">
          <cell r="B168">
            <v>5750</v>
          </cell>
          <cell r="C168">
            <v>921.2</v>
          </cell>
          <cell r="D168">
            <v>74.27</v>
          </cell>
          <cell r="E168">
            <v>151.57</v>
          </cell>
          <cell r="F168">
            <v>225.36</v>
          </cell>
          <cell r="G168">
            <v>295.2</v>
          </cell>
          <cell r="H168">
            <v>383.31</v>
          </cell>
          <cell r="I168">
            <v>464.86</v>
          </cell>
          <cell r="J168">
            <v>551.94000000000005</v>
          </cell>
          <cell r="K168">
            <v>643.67999999999995</v>
          </cell>
          <cell r="L168">
            <v>743.14</v>
          </cell>
          <cell r="M168">
            <v>1076.5999999999999</v>
          </cell>
          <cell r="N168">
            <v>1232.03</v>
          </cell>
          <cell r="O168">
            <v>1307.26</v>
          </cell>
        </row>
        <row r="169">
          <cell r="B169">
            <v>5785</v>
          </cell>
          <cell r="C169">
            <v>446.83</v>
          </cell>
        </row>
        <row r="170">
          <cell r="B170">
            <v>5790</v>
          </cell>
          <cell r="C170">
            <v>813.55</v>
          </cell>
          <cell r="D170">
            <v>50.7</v>
          </cell>
          <cell r="E170">
            <v>91.79</v>
          </cell>
          <cell r="F170">
            <v>161.9</v>
          </cell>
          <cell r="G170">
            <v>220.6</v>
          </cell>
          <cell r="H170">
            <v>280.76</v>
          </cell>
          <cell r="I170">
            <v>335.94</v>
          </cell>
          <cell r="J170">
            <v>398.27</v>
          </cell>
          <cell r="K170">
            <v>462.86</v>
          </cell>
          <cell r="L170">
            <v>525.6</v>
          </cell>
          <cell r="M170">
            <v>587.77</v>
          </cell>
          <cell r="N170">
            <v>648.02</v>
          </cell>
          <cell r="O170">
            <v>707.31</v>
          </cell>
        </row>
        <row r="171">
          <cell r="B171">
            <v>5795</v>
          </cell>
          <cell r="C171">
            <v>0.05</v>
          </cell>
          <cell r="H171">
            <v>3.84</v>
          </cell>
          <cell r="I171">
            <v>3.84</v>
          </cell>
          <cell r="J171">
            <v>3.84</v>
          </cell>
          <cell r="K171">
            <v>3.84</v>
          </cell>
          <cell r="L171">
            <v>3.84</v>
          </cell>
          <cell r="M171">
            <v>3.84</v>
          </cell>
          <cell r="N171">
            <v>3.84</v>
          </cell>
          <cell r="O171">
            <v>15.48</v>
          </cell>
        </row>
        <row r="172">
          <cell r="B172">
            <v>5800</v>
          </cell>
          <cell r="F172">
            <v>1</v>
          </cell>
          <cell r="G172">
            <v>1</v>
          </cell>
          <cell r="H172">
            <v>1</v>
          </cell>
          <cell r="I172">
            <v>1</v>
          </cell>
          <cell r="J172">
            <v>1</v>
          </cell>
          <cell r="K172">
            <v>1</v>
          </cell>
          <cell r="L172">
            <v>1</v>
          </cell>
          <cell r="M172">
            <v>1</v>
          </cell>
          <cell r="N172">
            <v>1</v>
          </cell>
          <cell r="O172">
            <v>1</v>
          </cell>
        </row>
        <row r="173">
          <cell r="B173">
            <v>5805</v>
          </cell>
          <cell r="C173">
            <v>4.68</v>
          </cell>
          <cell r="G173">
            <v>153.13</v>
          </cell>
          <cell r="H173">
            <v>153.13</v>
          </cell>
          <cell r="I173">
            <v>153.13</v>
          </cell>
          <cell r="J173">
            <v>153.85</v>
          </cell>
          <cell r="K173">
            <v>153.85</v>
          </cell>
          <cell r="L173">
            <v>153.85</v>
          </cell>
          <cell r="M173">
            <v>153.85</v>
          </cell>
          <cell r="N173">
            <v>154.94</v>
          </cell>
          <cell r="O173">
            <v>157.09</v>
          </cell>
        </row>
        <row r="174">
          <cell r="B174">
            <v>5810</v>
          </cell>
          <cell r="C174">
            <v>669.59</v>
          </cell>
          <cell r="E174">
            <v>46.65</v>
          </cell>
          <cell r="F174">
            <v>425.17</v>
          </cell>
          <cell r="G174">
            <v>755.13</v>
          </cell>
          <cell r="H174">
            <v>774.31</v>
          </cell>
          <cell r="I174">
            <v>775.48</v>
          </cell>
          <cell r="J174">
            <v>787.15</v>
          </cell>
          <cell r="K174">
            <v>623.21</v>
          </cell>
          <cell r="L174">
            <v>665.81</v>
          </cell>
          <cell r="M174">
            <v>667.25</v>
          </cell>
          <cell r="N174">
            <v>675.65</v>
          </cell>
          <cell r="O174">
            <v>789.06</v>
          </cell>
        </row>
        <row r="175">
          <cell r="B175">
            <v>5815</v>
          </cell>
          <cell r="C175">
            <v>315.82</v>
          </cell>
        </row>
        <row r="176">
          <cell r="B176">
            <v>5820</v>
          </cell>
          <cell r="C176">
            <v>215</v>
          </cell>
          <cell r="F176">
            <v>8.51</v>
          </cell>
          <cell r="G176">
            <v>23.83</v>
          </cell>
          <cell r="H176">
            <v>42.11</v>
          </cell>
          <cell r="I176">
            <v>85.35</v>
          </cell>
          <cell r="J176">
            <v>185.54</v>
          </cell>
          <cell r="K176">
            <v>173.94</v>
          </cell>
          <cell r="L176">
            <v>191.76</v>
          </cell>
          <cell r="M176">
            <v>207.42</v>
          </cell>
          <cell r="N176">
            <v>211.43</v>
          </cell>
          <cell r="O176">
            <v>208.26</v>
          </cell>
        </row>
        <row r="177">
          <cell r="B177">
            <v>5825</v>
          </cell>
          <cell r="C177">
            <v>1492.99</v>
          </cell>
          <cell r="D177">
            <v>17.75</v>
          </cell>
          <cell r="E177">
            <v>26.4</v>
          </cell>
          <cell r="F177">
            <v>30.8</v>
          </cell>
          <cell r="G177">
            <v>67.459999999999994</v>
          </cell>
          <cell r="H177">
            <v>68.31</v>
          </cell>
          <cell r="I177">
            <v>72.36</v>
          </cell>
          <cell r="J177">
            <v>30.83</v>
          </cell>
          <cell r="K177">
            <v>39.99</v>
          </cell>
          <cell r="L177">
            <v>52.95</v>
          </cell>
          <cell r="M177">
            <v>57.36</v>
          </cell>
          <cell r="N177">
            <v>72.709999999999994</v>
          </cell>
          <cell r="O177">
            <v>47.67</v>
          </cell>
        </row>
        <row r="178">
          <cell r="B178">
            <v>5855</v>
          </cell>
          <cell r="C178">
            <v>195.81</v>
          </cell>
          <cell r="E178">
            <v>32.22</v>
          </cell>
          <cell r="F178">
            <v>41.04</v>
          </cell>
          <cell r="G178">
            <v>66.010000000000005</v>
          </cell>
          <cell r="H178">
            <v>66.010000000000005</v>
          </cell>
          <cell r="I178">
            <v>89.7</v>
          </cell>
          <cell r="J178">
            <v>105.94</v>
          </cell>
          <cell r="K178">
            <v>105.94</v>
          </cell>
          <cell r="L178">
            <v>122.01</v>
          </cell>
          <cell r="M178">
            <v>155.08000000000001</v>
          </cell>
          <cell r="N178">
            <v>171.91</v>
          </cell>
          <cell r="O178">
            <v>191.11</v>
          </cell>
        </row>
        <row r="179">
          <cell r="B179">
            <v>5860</v>
          </cell>
          <cell r="C179">
            <v>53.69</v>
          </cell>
          <cell r="D179">
            <v>10.17</v>
          </cell>
          <cell r="E179">
            <v>23.82</v>
          </cell>
          <cell r="F179">
            <v>28.75</v>
          </cell>
          <cell r="G179">
            <v>35.21</v>
          </cell>
          <cell r="H179">
            <v>36.72</v>
          </cell>
          <cell r="I179">
            <v>46.56</v>
          </cell>
          <cell r="J179">
            <v>59.98</v>
          </cell>
          <cell r="K179">
            <v>70.38</v>
          </cell>
          <cell r="L179">
            <v>73.989999999999995</v>
          </cell>
          <cell r="M179">
            <v>86.22</v>
          </cell>
          <cell r="N179">
            <v>101.15</v>
          </cell>
          <cell r="O179">
            <v>112.78</v>
          </cell>
        </row>
        <row r="180">
          <cell r="B180">
            <v>5865</v>
          </cell>
          <cell r="C180">
            <v>80.540000000000006</v>
          </cell>
          <cell r="E180">
            <v>5.31</v>
          </cell>
          <cell r="F180">
            <v>7.55</v>
          </cell>
          <cell r="G180">
            <v>15.9</v>
          </cell>
          <cell r="H180">
            <v>19.05</v>
          </cell>
          <cell r="I180">
            <v>20.99</v>
          </cell>
          <cell r="J180">
            <v>23.89</v>
          </cell>
          <cell r="K180">
            <v>28.53</v>
          </cell>
          <cell r="L180">
            <v>38.33</v>
          </cell>
          <cell r="M180">
            <v>47.91</v>
          </cell>
          <cell r="N180">
            <v>57.99</v>
          </cell>
          <cell r="O180">
            <v>60.39</v>
          </cell>
        </row>
        <row r="181">
          <cell r="B181">
            <v>5870</v>
          </cell>
          <cell r="C181">
            <v>511.97</v>
          </cell>
          <cell r="D181">
            <v>61.25</v>
          </cell>
          <cell r="E181">
            <v>79.98</v>
          </cell>
          <cell r="F181">
            <v>79.98</v>
          </cell>
          <cell r="G181">
            <v>79.98</v>
          </cell>
          <cell r="H181">
            <v>81.31</v>
          </cell>
          <cell r="I181">
            <v>83.01</v>
          </cell>
          <cell r="J181">
            <v>83.01</v>
          </cell>
          <cell r="K181">
            <v>83.01</v>
          </cell>
          <cell r="L181">
            <v>83.01</v>
          </cell>
          <cell r="M181">
            <v>84.18</v>
          </cell>
          <cell r="N181">
            <v>88.14</v>
          </cell>
          <cell r="O181">
            <v>458.1</v>
          </cell>
        </row>
        <row r="182">
          <cell r="B182">
            <v>5875</v>
          </cell>
          <cell r="C182">
            <v>49.41</v>
          </cell>
          <cell r="D182">
            <v>2.5099999999999998</v>
          </cell>
          <cell r="E182">
            <v>3.77</v>
          </cell>
          <cell r="F182">
            <v>7.37</v>
          </cell>
          <cell r="G182">
            <v>7.77</v>
          </cell>
          <cell r="H182">
            <v>10.06</v>
          </cell>
          <cell r="I182">
            <v>11.84</v>
          </cell>
          <cell r="J182">
            <v>13.88</v>
          </cell>
          <cell r="K182">
            <v>16.77</v>
          </cell>
          <cell r="L182">
            <v>19.14</v>
          </cell>
          <cell r="M182">
            <v>21.84</v>
          </cell>
          <cell r="N182">
            <v>24.77</v>
          </cell>
          <cell r="O182">
            <v>27.37</v>
          </cell>
        </row>
        <row r="183">
          <cell r="B183">
            <v>5880</v>
          </cell>
          <cell r="C183">
            <v>261.14</v>
          </cell>
          <cell r="D183">
            <v>9.66</v>
          </cell>
          <cell r="E183">
            <v>28.52</v>
          </cell>
          <cell r="F183">
            <v>45.28</v>
          </cell>
          <cell r="G183">
            <v>62.02</v>
          </cell>
          <cell r="H183">
            <v>79.95</v>
          </cell>
          <cell r="I183">
            <v>135.66999999999999</v>
          </cell>
          <cell r="J183">
            <v>159.49</v>
          </cell>
          <cell r="K183">
            <v>177.43</v>
          </cell>
          <cell r="L183">
            <v>183.15</v>
          </cell>
          <cell r="M183">
            <v>198.78</v>
          </cell>
          <cell r="N183">
            <v>209.51</v>
          </cell>
          <cell r="O183">
            <v>225.62</v>
          </cell>
        </row>
        <row r="184">
          <cell r="B184">
            <v>5885</v>
          </cell>
          <cell r="C184">
            <v>104.36</v>
          </cell>
          <cell r="D184">
            <v>0.26</v>
          </cell>
          <cell r="E184">
            <v>4.41</v>
          </cell>
          <cell r="F184">
            <v>54.23</v>
          </cell>
          <cell r="G184">
            <v>54.23</v>
          </cell>
          <cell r="H184">
            <v>55.5</v>
          </cell>
          <cell r="I184">
            <v>56.81</v>
          </cell>
          <cell r="J184">
            <v>93.79</v>
          </cell>
          <cell r="K184">
            <v>128.47999999999999</v>
          </cell>
          <cell r="L184">
            <v>135.87</v>
          </cell>
          <cell r="M184">
            <v>135.87</v>
          </cell>
          <cell r="N184">
            <v>147.07</v>
          </cell>
          <cell r="O184">
            <v>147.07</v>
          </cell>
        </row>
        <row r="185">
          <cell r="B185">
            <v>5890</v>
          </cell>
          <cell r="C185">
            <v>39.82</v>
          </cell>
          <cell r="D185">
            <v>14.37</v>
          </cell>
          <cell r="E185">
            <v>16.63</v>
          </cell>
          <cell r="F185">
            <v>18.88</v>
          </cell>
          <cell r="G185">
            <v>21.13</v>
          </cell>
          <cell r="H185">
            <v>23.37</v>
          </cell>
          <cell r="I185">
            <v>25.61</v>
          </cell>
          <cell r="J185">
            <v>28.09</v>
          </cell>
          <cell r="K185">
            <v>30.33</v>
          </cell>
          <cell r="L185">
            <v>32.57</v>
          </cell>
          <cell r="M185">
            <v>34.81</v>
          </cell>
          <cell r="N185">
            <v>37.04</v>
          </cell>
          <cell r="O185">
            <v>39.270000000000003</v>
          </cell>
        </row>
        <row r="186">
          <cell r="B186">
            <v>5895</v>
          </cell>
          <cell r="C186">
            <v>534.62</v>
          </cell>
          <cell r="D186">
            <v>9.39</v>
          </cell>
          <cell r="E186">
            <v>20.86</v>
          </cell>
          <cell r="F186">
            <v>54.3</v>
          </cell>
          <cell r="G186">
            <v>67.02</v>
          </cell>
          <cell r="H186">
            <v>101.43</v>
          </cell>
          <cell r="I186">
            <v>116.82</v>
          </cell>
          <cell r="J186">
            <v>153.33000000000001</v>
          </cell>
          <cell r="K186">
            <v>162.15</v>
          </cell>
          <cell r="L186">
            <v>172.07</v>
          </cell>
          <cell r="M186">
            <v>211.77</v>
          </cell>
          <cell r="N186">
            <v>220.79</v>
          </cell>
          <cell r="O186">
            <v>254.75</v>
          </cell>
        </row>
        <row r="187">
          <cell r="B187">
            <v>5900</v>
          </cell>
          <cell r="C187">
            <v>258.07</v>
          </cell>
          <cell r="D187">
            <v>16.5</v>
          </cell>
          <cell r="E187">
            <v>20.85</v>
          </cell>
          <cell r="F187">
            <v>-40.17</v>
          </cell>
          <cell r="G187">
            <v>-34.74</v>
          </cell>
          <cell r="H187">
            <v>-11.86</v>
          </cell>
          <cell r="I187">
            <v>-6.13</v>
          </cell>
          <cell r="J187">
            <v>34</v>
          </cell>
          <cell r="K187">
            <v>44.16</v>
          </cell>
          <cell r="L187">
            <v>56.46</v>
          </cell>
          <cell r="M187">
            <v>74.64</v>
          </cell>
          <cell r="N187">
            <v>126.99</v>
          </cell>
          <cell r="O187">
            <v>159.62</v>
          </cell>
        </row>
        <row r="188">
          <cell r="B188">
            <v>5930</v>
          </cell>
          <cell r="C188">
            <v>609.37</v>
          </cell>
          <cell r="D188">
            <v>55.08</v>
          </cell>
          <cell r="E188">
            <v>106.68</v>
          </cell>
          <cell r="F188">
            <v>157.08000000000001</v>
          </cell>
          <cell r="G188">
            <v>208.64</v>
          </cell>
          <cell r="H188">
            <v>254.62</v>
          </cell>
          <cell r="I188">
            <v>306.93</v>
          </cell>
          <cell r="J188">
            <v>360.92</v>
          </cell>
          <cell r="K188">
            <v>417.8</v>
          </cell>
          <cell r="L188">
            <v>472.19</v>
          </cell>
          <cell r="M188">
            <v>519.27</v>
          </cell>
          <cell r="N188">
            <v>563.97</v>
          </cell>
          <cell r="O188">
            <v>608.67999999999995</v>
          </cell>
        </row>
        <row r="189">
          <cell r="B189">
            <v>5935</v>
          </cell>
          <cell r="C189">
            <v>59.85</v>
          </cell>
          <cell r="D189">
            <v>16.829999999999998</v>
          </cell>
          <cell r="E189">
            <v>25.33</v>
          </cell>
          <cell r="F189">
            <v>32.9</v>
          </cell>
          <cell r="G189">
            <v>36.909999999999997</v>
          </cell>
          <cell r="H189">
            <v>39.18</v>
          </cell>
          <cell r="I189">
            <v>40.9</v>
          </cell>
          <cell r="J189">
            <v>41.6</v>
          </cell>
          <cell r="K189">
            <v>42.33</v>
          </cell>
          <cell r="L189">
            <v>42.33</v>
          </cell>
          <cell r="M189">
            <v>43.84</v>
          </cell>
          <cell r="N189">
            <v>43.84</v>
          </cell>
          <cell r="O189">
            <v>46.8</v>
          </cell>
        </row>
        <row r="190">
          <cell r="B190">
            <v>5940</v>
          </cell>
          <cell r="C190">
            <v>7.65</v>
          </cell>
          <cell r="E190">
            <v>2.69</v>
          </cell>
          <cell r="F190">
            <v>2.69</v>
          </cell>
          <cell r="G190">
            <v>2.69</v>
          </cell>
          <cell r="H190">
            <v>6.35</v>
          </cell>
          <cell r="I190">
            <v>6.35</v>
          </cell>
          <cell r="J190">
            <v>6.35</v>
          </cell>
          <cell r="K190">
            <v>9.74</v>
          </cell>
          <cell r="L190">
            <v>9.74</v>
          </cell>
          <cell r="M190">
            <v>9.74</v>
          </cell>
          <cell r="N190">
            <v>12.58</v>
          </cell>
          <cell r="O190">
            <v>12.31</v>
          </cell>
        </row>
        <row r="191">
          <cell r="B191">
            <v>5945</v>
          </cell>
          <cell r="C191">
            <v>8843.0499999999993</v>
          </cell>
          <cell r="D191">
            <v>731.36</v>
          </cell>
          <cell r="E191">
            <v>1525.89</v>
          </cell>
          <cell r="F191">
            <v>2360.81</v>
          </cell>
          <cell r="G191">
            <v>3189.26</v>
          </cell>
          <cell r="H191">
            <v>4005.07</v>
          </cell>
          <cell r="I191">
            <v>4824.16</v>
          </cell>
          <cell r="J191">
            <v>5645.44</v>
          </cell>
          <cell r="K191">
            <v>6417.52</v>
          </cell>
          <cell r="L191">
            <v>7166.88</v>
          </cell>
          <cell r="M191">
            <v>7953.17</v>
          </cell>
          <cell r="N191">
            <v>8697.43</v>
          </cell>
          <cell r="O191">
            <v>9463.4599999999991</v>
          </cell>
        </row>
        <row r="192">
          <cell r="B192">
            <v>5950</v>
          </cell>
          <cell r="C192">
            <v>264.12</v>
          </cell>
          <cell r="D192">
            <v>34.44</v>
          </cell>
          <cell r="E192">
            <v>68.52</v>
          </cell>
          <cell r="F192">
            <v>85.34</v>
          </cell>
          <cell r="G192">
            <v>102.13</v>
          </cell>
          <cell r="H192">
            <v>118.8</v>
          </cell>
          <cell r="I192">
            <v>137.44</v>
          </cell>
          <cell r="J192">
            <v>187.75</v>
          </cell>
          <cell r="K192">
            <v>187.75</v>
          </cell>
          <cell r="L192">
            <v>206.37</v>
          </cell>
          <cell r="M192">
            <v>241.41</v>
          </cell>
          <cell r="N192">
            <v>259.83999999999997</v>
          </cell>
          <cell r="O192">
            <v>296.33999999999997</v>
          </cell>
        </row>
        <row r="193">
          <cell r="B193">
            <v>5955</v>
          </cell>
          <cell r="C193">
            <v>402.45</v>
          </cell>
          <cell r="D193">
            <v>13.11</v>
          </cell>
          <cell r="E193">
            <v>31.44</v>
          </cell>
          <cell r="F193">
            <v>44.48</v>
          </cell>
          <cell r="G193">
            <v>57.51</v>
          </cell>
          <cell r="H193">
            <v>70.52</v>
          </cell>
          <cell r="I193">
            <v>155.63999999999999</v>
          </cell>
          <cell r="J193">
            <v>168.63</v>
          </cell>
          <cell r="K193">
            <v>186.8</v>
          </cell>
          <cell r="L193">
            <v>199.76</v>
          </cell>
          <cell r="M193">
            <v>300.92</v>
          </cell>
          <cell r="N193">
            <v>313.86</v>
          </cell>
          <cell r="O193">
            <v>378.04</v>
          </cell>
        </row>
        <row r="194">
          <cell r="B194">
            <v>5960</v>
          </cell>
          <cell r="C194">
            <v>784.74</v>
          </cell>
          <cell r="D194">
            <v>44.1</v>
          </cell>
          <cell r="E194">
            <v>46.95</v>
          </cell>
          <cell r="F194">
            <v>283.88</v>
          </cell>
          <cell r="G194">
            <v>374.07</v>
          </cell>
          <cell r="H194">
            <v>433.13</v>
          </cell>
          <cell r="I194">
            <v>492.19</v>
          </cell>
          <cell r="J194">
            <v>579.41</v>
          </cell>
          <cell r="K194">
            <v>638.47</v>
          </cell>
          <cell r="L194">
            <v>638.47</v>
          </cell>
          <cell r="M194">
            <v>784.56</v>
          </cell>
          <cell r="N194">
            <v>843.62</v>
          </cell>
          <cell r="O194">
            <v>843.62</v>
          </cell>
        </row>
        <row r="195">
          <cell r="B195">
            <v>5965</v>
          </cell>
          <cell r="C195">
            <v>525.41</v>
          </cell>
          <cell r="D195">
            <v>26.47</v>
          </cell>
          <cell r="E195">
            <v>66.12</v>
          </cell>
          <cell r="F195">
            <v>123.04</v>
          </cell>
          <cell r="G195">
            <v>462.81</v>
          </cell>
          <cell r="H195">
            <v>531.52</v>
          </cell>
          <cell r="I195">
            <v>607.70000000000005</v>
          </cell>
          <cell r="J195">
            <v>637.04999999999995</v>
          </cell>
          <cell r="K195">
            <v>714.96</v>
          </cell>
          <cell r="L195">
            <v>784.89</v>
          </cell>
          <cell r="M195">
            <v>842.22</v>
          </cell>
          <cell r="N195">
            <v>932.94</v>
          </cell>
          <cell r="O195">
            <v>996.59</v>
          </cell>
        </row>
        <row r="196">
          <cell r="B196">
            <v>5970</v>
          </cell>
          <cell r="C196">
            <v>722.78</v>
          </cell>
          <cell r="D196">
            <v>31.96</v>
          </cell>
          <cell r="E196">
            <v>63.71</v>
          </cell>
          <cell r="F196">
            <v>95.37</v>
          </cell>
          <cell r="G196">
            <v>127.08</v>
          </cell>
          <cell r="H196">
            <v>158.74</v>
          </cell>
          <cell r="I196">
            <v>190.4</v>
          </cell>
          <cell r="J196">
            <v>222.02</v>
          </cell>
          <cell r="K196">
            <v>253.59</v>
          </cell>
          <cell r="L196">
            <v>284.98</v>
          </cell>
          <cell r="M196">
            <v>316.36</v>
          </cell>
          <cell r="N196">
            <v>366.48</v>
          </cell>
          <cell r="O196">
            <v>397.79</v>
          </cell>
        </row>
        <row r="197">
          <cell r="B197">
            <v>5975</v>
          </cell>
          <cell r="C197">
            <v>110.15</v>
          </cell>
          <cell r="E197">
            <v>9.68</v>
          </cell>
          <cell r="F197">
            <v>1.3</v>
          </cell>
          <cell r="G197">
            <v>1.3</v>
          </cell>
          <cell r="H197">
            <v>21.83</v>
          </cell>
          <cell r="I197">
            <v>21.83</v>
          </cell>
          <cell r="J197">
            <v>35.090000000000003</v>
          </cell>
          <cell r="K197">
            <v>46.78</v>
          </cell>
          <cell r="L197">
            <v>46.78</v>
          </cell>
          <cell r="M197">
            <v>46.78</v>
          </cell>
          <cell r="N197">
            <v>103.93</v>
          </cell>
          <cell r="O197">
            <v>103.93</v>
          </cell>
        </row>
        <row r="198">
          <cell r="B198">
            <v>5980</v>
          </cell>
          <cell r="C198">
            <v>1.24</v>
          </cell>
          <cell r="F198">
            <v>0.42</v>
          </cell>
          <cell r="G198">
            <v>0.42</v>
          </cell>
          <cell r="H198">
            <v>0.42</v>
          </cell>
          <cell r="I198">
            <v>0.83</v>
          </cell>
          <cell r="J198">
            <v>0.83</v>
          </cell>
          <cell r="K198">
            <v>0.83</v>
          </cell>
          <cell r="L198">
            <v>1.1599999999999999</v>
          </cell>
          <cell r="M198">
            <v>1.1599999999999999</v>
          </cell>
          <cell r="N198">
            <v>1.1599999999999999</v>
          </cell>
          <cell r="O198">
            <v>-60.51</v>
          </cell>
        </row>
        <row r="199">
          <cell r="B199">
            <v>6010</v>
          </cell>
          <cell r="C199">
            <v>3420.79</v>
          </cell>
          <cell r="D199">
            <v>171.16</v>
          </cell>
          <cell r="E199">
            <v>349.11</v>
          </cell>
          <cell r="F199">
            <v>519.71</v>
          </cell>
          <cell r="G199">
            <v>689.33</v>
          </cell>
          <cell r="H199">
            <v>858.73</v>
          </cell>
          <cell r="I199">
            <v>1028.1600000000001</v>
          </cell>
          <cell r="J199">
            <v>1273.97</v>
          </cell>
          <cell r="K199">
            <v>1519.43</v>
          </cell>
          <cell r="L199">
            <v>1762.61</v>
          </cell>
          <cell r="M199">
            <v>2005.73</v>
          </cell>
          <cell r="N199">
            <v>2339.08</v>
          </cell>
          <cell r="O199">
            <v>2697.05</v>
          </cell>
        </row>
        <row r="200">
          <cell r="B200">
            <v>6015</v>
          </cell>
          <cell r="C200">
            <v>19.25</v>
          </cell>
          <cell r="D200">
            <v>1.27</v>
          </cell>
          <cell r="E200">
            <v>1.41</v>
          </cell>
          <cell r="F200">
            <v>2.42</v>
          </cell>
          <cell r="G200">
            <v>2.42</v>
          </cell>
          <cell r="H200">
            <v>2.61</v>
          </cell>
          <cell r="I200">
            <v>2.61</v>
          </cell>
          <cell r="J200">
            <v>2.8</v>
          </cell>
          <cell r="K200">
            <v>2.8</v>
          </cell>
          <cell r="L200">
            <v>2.99</v>
          </cell>
          <cell r="M200">
            <v>2.99</v>
          </cell>
          <cell r="N200">
            <v>12.07</v>
          </cell>
          <cell r="O200">
            <v>12.07</v>
          </cell>
        </row>
        <row r="201">
          <cell r="B201">
            <v>6020</v>
          </cell>
          <cell r="C201">
            <v>65.62</v>
          </cell>
          <cell r="K201">
            <v>94.6</v>
          </cell>
          <cell r="L201">
            <v>0.08</v>
          </cell>
          <cell r="M201">
            <v>0.08</v>
          </cell>
          <cell r="N201">
            <v>0.08</v>
          </cell>
          <cell r="O201">
            <v>0.08</v>
          </cell>
        </row>
        <row r="202">
          <cell r="B202">
            <v>6025</v>
          </cell>
          <cell r="C202">
            <v>242.24</v>
          </cell>
          <cell r="E202">
            <v>4.6399999999999997</v>
          </cell>
          <cell r="F202">
            <v>4.6399999999999997</v>
          </cell>
          <cell r="G202">
            <v>4.6399999999999997</v>
          </cell>
          <cell r="H202">
            <v>4.6399999999999997</v>
          </cell>
          <cell r="I202">
            <v>4.6399999999999997</v>
          </cell>
          <cell r="J202">
            <v>4.6399999999999997</v>
          </cell>
          <cell r="K202">
            <v>-189.42</v>
          </cell>
          <cell r="L202">
            <v>-189.42</v>
          </cell>
          <cell r="M202">
            <v>-172.75</v>
          </cell>
          <cell r="N202">
            <v>-172.75</v>
          </cell>
          <cell r="O202">
            <v>-112.26</v>
          </cell>
        </row>
        <row r="203">
          <cell r="B203">
            <v>6035</v>
          </cell>
          <cell r="C203">
            <v>713.65</v>
          </cell>
          <cell r="D203">
            <v>90.99</v>
          </cell>
          <cell r="E203">
            <v>143.63999999999999</v>
          </cell>
          <cell r="F203">
            <v>197.35</v>
          </cell>
          <cell r="G203">
            <v>265.60000000000002</v>
          </cell>
          <cell r="H203">
            <v>320.75</v>
          </cell>
          <cell r="I203">
            <v>384.92</v>
          </cell>
          <cell r="J203">
            <v>452.98</v>
          </cell>
          <cell r="K203">
            <v>507.61</v>
          </cell>
          <cell r="L203">
            <v>560.32000000000005</v>
          </cell>
          <cell r="M203">
            <v>620.20000000000005</v>
          </cell>
          <cell r="N203">
            <v>676.2</v>
          </cell>
          <cell r="O203">
            <v>736.04</v>
          </cell>
        </row>
        <row r="204">
          <cell r="B204">
            <v>6040</v>
          </cell>
          <cell r="C204">
            <v>7222.34</v>
          </cell>
          <cell r="D204">
            <v>246.72</v>
          </cell>
          <cell r="E204">
            <v>490.95</v>
          </cell>
          <cell r="F204">
            <v>763.64</v>
          </cell>
          <cell r="G204">
            <v>1008.14</v>
          </cell>
          <cell r="H204">
            <v>1252.3399999999999</v>
          </cell>
          <cell r="I204">
            <v>1496.57</v>
          </cell>
          <cell r="J204">
            <v>1740.47</v>
          </cell>
          <cell r="K204">
            <v>1984.02</v>
          </cell>
          <cell r="L204">
            <v>2225.3000000000002</v>
          </cell>
          <cell r="M204">
            <v>2466.5300000000002</v>
          </cell>
          <cell r="N204">
            <v>2707.44</v>
          </cell>
          <cell r="O204">
            <v>2925.16</v>
          </cell>
        </row>
        <row r="205">
          <cell r="B205">
            <v>6045</v>
          </cell>
          <cell r="C205">
            <v>143.16999999999999</v>
          </cell>
          <cell r="F205">
            <v>1.05</v>
          </cell>
          <cell r="G205">
            <v>1.05</v>
          </cell>
          <cell r="H205">
            <v>1.05</v>
          </cell>
          <cell r="I205">
            <v>1.05</v>
          </cell>
          <cell r="J205">
            <v>1.05</v>
          </cell>
          <cell r="K205">
            <v>1.05</v>
          </cell>
          <cell r="L205">
            <v>11.49</v>
          </cell>
          <cell r="M205">
            <v>58.22</v>
          </cell>
          <cell r="N205">
            <v>77.52</v>
          </cell>
          <cell r="O205">
            <v>120.11</v>
          </cell>
        </row>
        <row r="206">
          <cell r="B206">
            <v>6050</v>
          </cell>
          <cell r="C206">
            <v>2514.0700000000002</v>
          </cell>
          <cell r="D206">
            <v>162.02000000000001</v>
          </cell>
          <cell r="E206">
            <v>335.65</v>
          </cell>
          <cell r="F206">
            <v>585.45000000000005</v>
          </cell>
          <cell r="G206">
            <v>837.87</v>
          </cell>
          <cell r="H206">
            <v>992.44</v>
          </cell>
          <cell r="I206">
            <v>1141.3599999999999</v>
          </cell>
          <cell r="J206">
            <v>1577.12</v>
          </cell>
          <cell r="K206">
            <v>1857.73</v>
          </cell>
          <cell r="L206">
            <v>2011.07</v>
          </cell>
          <cell r="M206">
            <v>2227.25</v>
          </cell>
          <cell r="N206">
            <v>2401.29</v>
          </cell>
          <cell r="O206">
            <v>2844.59</v>
          </cell>
        </row>
        <row r="207">
          <cell r="B207">
            <v>6070</v>
          </cell>
          <cell r="C207">
            <v>3597.96</v>
          </cell>
          <cell r="D207">
            <v>-180.15</v>
          </cell>
          <cell r="E207">
            <v>-183.59</v>
          </cell>
          <cell r="F207">
            <v>-172.81</v>
          </cell>
          <cell r="G207">
            <v>-172.81</v>
          </cell>
          <cell r="H207">
            <v>-141.19</v>
          </cell>
          <cell r="I207">
            <v>-108.43</v>
          </cell>
          <cell r="J207">
            <v>-97.38</v>
          </cell>
          <cell r="K207">
            <v>-86.87</v>
          </cell>
          <cell r="L207">
            <v>-86.87</v>
          </cell>
          <cell r="M207">
            <v>38.61</v>
          </cell>
          <cell r="N207">
            <v>42.1</v>
          </cell>
          <cell r="O207">
            <v>151.88</v>
          </cell>
        </row>
        <row r="208">
          <cell r="B208">
            <v>6090</v>
          </cell>
          <cell r="C208">
            <v>153.4</v>
          </cell>
          <cell r="D208">
            <v>13.21</v>
          </cell>
          <cell r="E208">
            <v>26.28</v>
          </cell>
          <cell r="F208">
            <v>39.72</v>
          </cell>
          <cell r="G208">
            <v>53.2</v>
          </cell>
          <cell r="H208">
            <v>67.14</v>
          </cell>
          <cell r="I208">
            <v>81.08</v>
          </cell>
          <cell r="J208">
            <v>95.44</v>
          </cell>
          <cell r="K208">
            <v>109.78</v>
          </cell>
          <cell r="L208">
            <v>123.98</v>
          </cell>
          <cell r="M208">
            <v>138.18</v>
          </cell>
          <cell r="N208">
            <v>152.36000000000001</v>
          </cell>
          <cell r="O208">
            <v>180.7</v>
          </cell>
        </row>
        <row r="209">
          <cell r="B209">
            <v>6110</v>
          </cell>
          <cell r="C209">
            <v>7843.63</v>
          </cell>
          <cell r="D209">
            <v>650.54</v>
          </cell>
          <cell r="E209">
            <v>1242.44</v>
          </cell>
          <cell r="F209">
            <v>1970.35</v>
          </cell>
          <cell r="G209">
            <v>2776.67</v>
          </cell>
          <cell r="H209">
            <v>3446.55</v>
          </cell>
          <cell r="I209">
            <v>4125.22</v>
          </cell>
          <cell r="J209">
            <v>4810.55</v>
          </cell>
          <cell r="K209">
            <v>5464.35</v>
          </cell>
          <cell r="L209">
            <v>6136.69</v>
          </cell>
          <cell r="M209">
            <v>6817.17</v>
          </cell>
          <cell r="N209">
            <v>7405.15</v>
          </cell>
          <cell r="O209">
            <v>8092.39</v>
          </cell>
        </row>
        <row r="210">
          <cell r="B210">
            <v>6115</v>
          </cell>
          <cell r="C210">
            <v>1185.3699999999999</v>
          </cell>
          <cell r="D210">
            <v>120.77</v>
          </cell>
          <cell r="E210">
            <v>208.58</v>
          </cell>
          <cell r="F210">
            <v>322.43</v>
          </cell>
          <cell r="G210">
            <v>471.11</v>
          </cell>
          <cell r="H210">
            <v>570.45000000000005</v>
          </cell>
          <cell r="I210">
            <v>672.55</v>
          </cell>
          <cell r="J210">
            <v>784.7</v>
          </cell>
          <cell r="K210">
            <v>908.32</v>
          </cell>
          <cell r="L210">
            <v>1034.68</v>
          </cell>
          <cell r="M210">
            <v>1163.19</v>
          </cell>
          <cell r="N210">
            <v>1289.54</v>
          </cell>
          <cell r="O210">
            <v>1431.38</v>
          </cell>
        </row>
        <row r="211">
          <cell r="B211">
            <v>6120</v>
          </cell>
          <cell r="C211">
            <v>8296.16</v>
          </cell>
          <cell r="D211">
            <v>525.66999999999996</v>
          </cell>
          <cell r="E211">
            <v>1062.26</v>
          </cell>
          <cell r="F211">
            <v>1578.32</v>
          </cell>
          <cell r="G211">
            <v>2115.2800000000002</v>
          </cell>
          <cell r="H211">
            <v>2642.9</v>
          </cell>
          <cell r="I211">
            <v>3171.3</v>
          </cell>
          <cell r="J211">
            <v>3848.07</v>
          </cell>
          <cell r="K211">
            <v>4253.63</v>
          </cell>
          <cell r="L211">
            <v>4768.87</v>
          </cell>
          <cell r="M211">
            <v>5295.33</v>
          </cell>
          <cell r="N211">
            <v>6577.9</v>
          </cell>
          <cell r="O211">
            <v>6622.99</v>
          </cell>
        </row>
        <row r="212">
          <cell r="B212">
            <v>6125</v>
          </cell>
          <cell r="C212">
            <v>1161.98</v>
          </cell>
          <cell r="D212">
            <v>102.47</v>
          </cell>
          <cell r="E212">
            <v>205.36</v>
          </cell>
          <cell r="F212">
            <v>308.89999999999998</v>
          </cell>
          <cell r="G212">
            <v>413.54</v>
          </cell>
          <cell r="H212">
            <v>521.37</v>
          </cell>
          <cell r="I212">
            <v>628.94000000000005</v>
          </cell>
          <cell r="J212">
            <v>736.36</v>
          </cell>
          <cell r="K212">
            <v>842.8</v>
          </cell>
          <cell r="L212">
            <v>948.52</v>
          </cell>
          <cell r="M212">
            <v>1057.4000000000001</v>
          </cell>
          <cell r="N212">
            <v>1163.78</v>
          </cell>
          <cell r="O212">
            <v>1269.79</v>
          </cell>
        </row>
        <row r="213">
          <cell r="B213">
            <v>6130</v>
          </cell>
          <cell r="C213">
            <v>2870.36</v>
          </cell>
          <cell r="D213">
            <v>243.9</v>
          </cell>
          <cell r="E213">
            <v>475.75</v>
          </cell>
          <cell r="F213">
            <v>697.39</v>
          </cell>
          <cell r="G213">
            <v>937.18</v>
          </cell>
          <cell r="H213">
            <v>1175.3399999999999</v>
          </cell>
          <cell r="I213">
            <v>1414.85</v>
          </cell>
          <cell r="J213">
            <v>1659.51</v>
          </cell>
          <cell r="K213">
            <v>1916.3</v>
          </cell>
          <cell r="L213">
            <v>2183.5500000000002</v>
          </cell>
          <cell r="M213">
            <v>2440.5300000000002</v>
          </cell>
          <cell r="N213">
            <v>2699.93</v>
          </cell>
          <cell r="O213">
            <v>2960.7</v>
          </cell>
        </row>
        <row r="214">
          <cell r="B214">
            <v>6135</v>
          </cell>
          <cell r="C214">
            <v>15345.44</v>
          </cell>
          <cell r="D214">
            <v>1364.09</v>
          </cell>
          <cell r="E214">
            <v>2953.19</v>
          </cell>
          <cell r="F214">
            <v>4476.97</v>
          </cell>
          <cell r="G214">
            <v>5869.04</v>
          </cell>
          <cell r="H214">
            <v>7477.73</v>
          </cell>
          <cell r="I214">
            <v>9434.06</v>
          </cell>
          <cell r="J214">
            <v>11448.01</v>
          </cell>
          <cell r="K214">
            <v>13455.16</v>
          </cell>
          <cell r="L214">
            <v>15346.26</v>
          </cell>
          <cell r="M214">
            <v>17223.07</v>
          </cell>
          <cell r="N214">
            <v>19164.46</v>
          </cell>
          <cell r="O214">
            <v>21496.61</v>
          </cell>
        </row>
        <row r="215">
          <cell r="B215">
            <v>6140</v>
          </cell>
          <cell r="C215">
            <v>3593.54</v>
          </cell>
          <cell r="D215">
            <v>139.47</v>
          </cell>
          <cell r="E215">
            <v>321.58</v>
          </cell>
          <cell r="F215">
            <v>526.04999999999995</v>
          </cell>
          <cell r="G215">
            <v>744.07</v>
          </cell>
          <cell r="H215">
            <v>930.54</v>
          </cell>
          <cell r="I215">
            <v>1134.3</v>
          </cell>
          <cell r="J215">
            <v>1334.99</v>
          </cell>
          <cell r="K215">
            <v>1539.15</v>
          </cell>
          <cell r="L215">
            <v>1748.99</v>
          </cell>
          <cell r="M215">
            <v>1951.2</v>
          </cell>
          <cell r="N215">
            <v>2155.04</v>
          </cell>
          <cell r="O215">
            <v>2356.81</v>
          </cell>
        </row>
        <row r="216">
          <cell r="B216">
            <v>6145</v>
          </cell>
          <cell r="C216">
            <v>8032.24</v>
          </cell>
          <cell r="D216">
            <v>673.4</v>
          </cell>
          <cell r="E216">
            <v>1292.67</v>
          </cell>
          <cell r="F216">
            <v>1924.19</v>
          </cell>
          <cell r="G216">
            <v>2587.29</v>
          </cell>
          <cell r="H216">
            <v>3238.68</v>
          </cell>
          <cell r="I216">
            <v>3928.76</v>
          </cell>
          <cell r="J216">
            <v>4626.43</v>
          </cell>
          <cell r="K216">
            <v>5276.01</v>
          </cell>
          <cell r="L216">
            <v>5935.75</v>
          </cell>
          <cell r="M216">
            <v>6588.36</v>
          </cell>
          <cell r="N216">
            <v>7243.55</v>
          </cell>
          <cell r="O216">
            <v>7944.63</v>
          </cell>
        </row>
        <row r="217">
          <cell r="B217">
            <v>6146</v>
          </cell>
          <cell r="C217">
            <v>3571.48</v>
          </cell>
          <cell r="D217">
            <v>282.33</v>
          </cell>
          <cell r="E217">
            <v>545.47</v>
          </cell>
          <cell r="F217">
            <v>821.43</v>
          </cell>
          <cell r="G217">
            <v>1156.95</v>
          </cell>
          <cell r="H217">
            <v>1432.57</v>
          </cell>
          <cell r="I217">
            <v>1716.06</v>
          </cell>
          <cell r="J217">
            <v>1975.96</v>
          </cell>
          <cell r="K217">
            <v>2230.4499999999998</v>
          </cell>
          <cell r="L217">
            <v>2529.63</v>
          </cell>
          <cell r="M217">
            <v>2791.9</v>
          </cell>
          <cell r="N217">
            <v>3058.17</v>
          </cell>
          <cell r="O217">
            <v>3343.76</v>
          </cell>
        </row>
        <row r="218">
          <cell r="B218">
            <v>6150</v>
          </cell>
          <cell r="C218">
            <v>88784.68</v>
          </cell>
          <cell r="D218">
            <v>8094.51</v>
          </cell>
          <cell r="E218">
            <v>15787.1</v>
          </cell>
          <cell r="F218">
            <v>25302.79</v>
          </cell>
          <cell r="G218">
            <v>33491.129999999997</v>
          </cell>
          <cell r="H218">
            <v>41855.81</v>
          </cell>
          <cell r="I218">
            <v>50066.46</v>
          </cell>
          <cell r="J218">
            <v>57551.58</v>
          </cell>
          <cell r="K218">
            <v>65909.86</v>
          </cell>
          <cell r="L218">
            <v>73132.87</v>
          </cell>
          <cell r="M218">
            <v>80908.86</v>
          </cell>
          <cell r="N218">
            <v>87900.19</v>
          </cell>
          <cell r="O218">
            <v>96221.91</v>
          </cell>
        </row>
        <row r="219">
          <cell r="B219">
            <v>6155</v>
          </cell>
          <cell r="C219">
            <v>2301.52</v>
          </cell>
          <cell r="D219">
            <v>159.29</v>
          </cell>
          <cell r="E219">
            <v>321.38</v>
          </cell>
          <cell r="F219">
            <v>511.86</v>
          </cell>
          <cell r="G219">
            <v>708.82</v>
          </cell>
          <cell r="H219">
            <v>896.55</v>
          </cell>
          <cell r="I219">
            <v>1102.69</v>
          </cell>
          <cell r="J219">
            <v>1307.74</v>
          </cell>
          <cell r="K219">
            <v>1495.15</v>
          </cell>
          <cell r="L219">
            <v>1691.44</v>
          </cell>
          <cell r="M219">
            <v>1872.37</v>
          </cell>
          <cell r="N219">
            <v>2045.51</v>
          </cell>
          <cell r="O219">
            <v>2225.02</v>
          </cell>
        </row>
        <row r="220">
          <cell r="B220">
            <v>6165</v>
          </cell>
          <cell r="C220">
            <v>-1678.34</v>
          </cell>
          <cell r="D220">
            <v>-447.37</v>
          </cell>
          <cell r="E220">
            <v>-1875.77</v>
          </cell>
          <cell r="F220">
            <v>-2297.84</v>
          </cell>
          <cell r="G220">
            <v>-2304.9499999999998</v>
          </cell>
          <cell r="H220">
            <v>-2414.65</v>
          </cell>
          <cell r="I220">
            <v>-2523.71</v>
          </cell>
          <cell r="J220">
            <v>-2531.13</v>
          </cell>
          <cell r="K220">
            <v>-2540.15</v>
          </cell>
          <cell r="L220">
            <v>-2548.2399999999998</v>
          </cell>
          <cell r="M220">
            <v>-2712.45</v>
          </cell>
          <cell r="N220">
            <v>-2754.84</v>
          </cell>
          <cell r="O220">
            <v>-2769.29</v>
          </cell>
        </row>
        <row r="221">
          <cell r="B221">
            <v>6185</v>
          </cell>
          <cell r="C221">
            <v>441.94</v>
          </cell>
          <cell r="D221">
            <v>3.21</v>
          </cell>
          <cell r="E221">
            <v>39.67</v>
          </cell>
          <cell r="F221">
            <v>127.55</v>
          </cell>
          <cell r="G221">
            <v>106.11</v>
          </cell>
          <cell r="H221">
            <v>110.77</v>
          </cell>
          <cell r="I221">
            <v>132.58000000000001</v>
          </cell>
          <cell r="J221">
            <v>186.77</v>
          </cell>
          <cell r="K221">
            <v>227</v>
          </cell>
          <cell r="L221">
            <v>250.64</v>
          </cell>
          <cell r="M221">
            <v>272.29000000000002</v>
          </cell>
          <cell r="N221">
            <v>357.22</v>
          </cell>
          <cell r="O221">
            <v>369.82</v>
          </cell>
        </row>
        <row r="222">
          <cell r="B222">
            <v>6190</v>
          </cell>
          <cell r="C222">
            <v>348.8</v>
          </cell>
          <cell r="D222">
            <v>4.3099999999999996</v>
          </cell>
          <cell r="E222">
            <v>18.72</v>
          </cell>
          <cell r="F222">
            <v>48.82</v>
          </cell>
          <cell r="G222">
            <v>54.86</v>
          </cell>
          <cell r="H222">
            <v>80.14</v>
          </cell>
          <cell r="I222">
            <v>92.13</v>
          </cell>
          <cell r="J222">
            <v>137.33000000000001</v>
          </cell>
          <cell r="K222">
            <v>141.9</v>
          </cell>
          <cell r="L222">
            <v>190.81</v>
          </cell>
          <cell r="M222">
            <v>268.52</v>
          </cell>
          <cell r="N222">
            <v>296.5</v>
          </cell>
          <cell r="O222">
            <v>315.22000000000003</v>
          </cell>
        </row>
        <row r="223">
          <cell r="B223">
            <v>6195</v>
          </cell>
          <cell r="C223">
            <v>83.92</v>
          </cell>
          <cell r="D223">
            <v>0.22</v>
          </cell>
          <cell r="E223">
            <v>3.53</v>
          </cell>
          <cell r="F223">
            <v>6.38</v>
          </cell>
          <cell r="G223">
            <v>11.56</v>
          </cell>
          <cell r="H223">
            <v>13.59</v>
          </cell>
          <cell r="I223">
            <v>15.81</v>
          </cell>
          <cell r="J223">
            <v>58.62</v>
          </cell>
          <cell r="K223">
            <v>60.61</v>
          </cell>
          <cell r="L223">
            <v>67.81</v>
          </cell>
          <cell r="M223">
            <v>74.540000000000006</v>
          </cell>
          <cell r="N223">
            <v>82.21</v>
          </cell>
          <cell r="O223">
            <v>88.93</v>
          </cell>
        </row>
        <row r="224">
          <cell r="B224">
            <v>6200</v>
          </cell>
          <cell r="C224">
            <v>338.04</v>
          </cell>
          <cell r="D224">
            <v>4.26</v>
          </cell>
          <cell r="E224">
            <v>16.59</v>
          </cell>
          <cell r="F224">
            <v>107.13</v>
          </cell>
          <cell r="G224">
            <v>109.33</v>
          </cell>
          <cell r="H224">
            <v>150.79</v>
          </cell>
          <cell r="I224">
            <v>164.71</v>
          </cell>
          <cell r="J224">
            <v>191.52</v>
          </cell>
          <cell r="K224">
            <v>194.92</v>
          </cell>
          <cell r="L224">
            <v>196.86</v>
          </cell>
          <cell r="M224">
            <v>206.79</v>
          </cell>
          <cell r="N224">
            <v>234.34</v>
          </cell>
          <cell r="O224">
            <v>248.2</v>
          </cell>
        </row>
        <row r="225">
          <cell r="B225">
            <v>6205</v>
          </cell>
          <cell r="C225">
            <v>19.16</v>
          </cell>
          <cell r="E225">
            <v>0.72</v>
          </cell>
          <cell r="F225">
            <v>0.72</v>
          </cell>
          <cell r="G225">
            <v>6.21</v>
          </cell>
          <cell r="H225">
            <v>6.59</v>
          </cell>
          <cell r="I225">
            <v>7.96</v>
          </cell>
          <cell r="J225">
            <v>8.51</v>
          </cell>
          <cell r="K225">
            <v>10.72</v>
          </cell>
          <cell r="L225">
            <v>10.96</v>
          </cell>
          <cell r="M225">
            <v>10.96</v>
          </cell>
          <cell r="N225">
            <v>20.239999999999998</v>
          </cell>
          <cell r="O225">
            <v>20.239999999999998</v>
          </cell>
        </row>
        <row r="226">
          <cell r="B226">
            <v>6207</v>
          </cell>
          <cell r="C226">
            <v>349.87</v>
          </cell>
          <cell r="D226">
            <v>34.21</v>
          </cell>
          <cell r="E226">
            <v>100.21</v>
          </cell>
          <cell r="F226">
            <v>140.36000000000001</v>
          </cell>
          <cell r="G226">
            <v>353.78</v>
          </cell>
          <cell r="H226">
            <v>200.13</v>
          </cell>
          <cell r="I226">
            <v>203.88</v>
          </cell>
          <cell r="J226">
            <v>272.86</v>
          </cell>
          <cell r="K226">
            <v>305.82</v>
          </cell>
          <cell r="L226">
            <v>332.41</v>
          </cell>
          <cell r="M226">
            <v>366.18</v>
          </cell>
          <cell r="N226">
            <v>436.18</v>
          </cell>
          <cell r="O226">
            <v>461.31</v>
          </cell>
        </row>
        <row r="227">
          <cell r="B227">
            <v>6215</v>
          </cell>
          <cell r="C227">
            <v>8071.82</v>
          </cell>
          <cell r="D227">
            <v>398.75</v>
          </cell>
          <cell r="E227">
            <v>791.07</v>
          </cell>
          <cell r="F227">
            <v>1273.47</v>
          </cell>
          <cell r="G227">
            <v>1746.79</v>
          </cell>
          <cell r="H227">
            <v>2244.34</v>
          </cell>
          <cell r="I227">
            <v>2793.82</v>
          </cell>
          <cell r="J227">
            <v>3329.42</v>
          </cell>
          <cell r="K227">
            <v>3832.82</v>
          </cell>
          <cell r="L227">
            <v>4256.49</v>
          </cell>
          <cell r="M227">
            <v>4701.43</v>
          </cell>
          <cell r="N227">
            <v>5104.3500000000004</v>
          </cell>
          <cell r="O227">
            <v>5492.66</v>
          </cell>
        </row>
        <row r="228">
          <cell r="B228">
            <v>6220</v>
          </cell>
          <cell r="C228">
            <v>3253.27</v>
          </cell>
          <cell r="D228">
            <v>163.57</v>
          </cell>
          <cell r="E228">
            <v>383.08</v>
          </cell>
          <cell r="F228">
            <v>519.12</v>
          </cell>
          <cell r="G228">
            <v>870.2</v>
          </cell>
          <cell r="H228">
            <v>1119.29</v>
          </cell>
          <cell r="I228">
            <v>1320.74</v>
          </cell>
          <cell r="J228">
            <v>1582.7</v>
          </cell>
          <cell r="K228">
            <v>1777.7</v>
          </cell>
          <cell r="L228">
            <v>2028.97</v>
          </cell>
          <cell r="M228">
            <v>2211.5</v>
          </cell>
          <cell r="N228">
            <v>2451.33</v>
          </cell>
          <cell r="O228">
            <v>2646.07</v>
          </cell>
        </row>
        <row r="229">
          <cell r="B229">
            <v>6225</v>
          </cell>
          <cell r="C229">
            <v>272.98</v>
          </cell>
          <cell r="H229">
            <v>132.35</v>
          </cell>
          <cell r="I229">
            <v>131.41</v>
          </cell>
          <cell r="J229">
            <v>131.41</v>
          </cell>
          <cell r="K229">
            <v>131.41</v>
          </cell>
          <cell r="L229">
            <v>131.41</v>
          </cell>
          <cell r="M229">
            <v>131.41</v>
          </cell>
          <cell r="N229">
            <v>208.03</v>
          </cell>
          <cell r="O229">
            <v>208.13</v>
          </cell>
        </row>
        <row r="230">
          <cell r="B230">
            <v>6230</v>
          </cell>
          <cell r="C230">
            <v>298.64999999999998</v>
          </cell>
          <cell r="D230">
            <v>43.26</v>
          </cell>
          <cell r="E230">
            <v>86.58</v>
          </cell>
          <cell r="F230">
            <v>129.76</v>
          </cell>
          <cell r="G230">
            <v>172.75</v>
          </cell>
          <cell r="H230">
            <v>241.93</v>
          </cell>
          <cell r="I230">
            <v>296.41000000000003</v>
          </cell>
          <cell r="J230">
            <v>296.41000000000003</v>
          </cell>
          <cell r="K230">
            <v>344.11</v>
          </cell>
          <cell r="L230">
            <v>344.11</v>
          </cell>
          <cell r="M230">
            <v>525.65</v>
          </cell>
          <cell r="N230">
            <v>525.65</v>
          </cell>
          <cell r="O230">
            <v>612.62</v>
          </cell>
        </row>
        <row r="231">
          <cell r="B231">
            <v>6260</v>
          </cell>
          <cell r="C231">
            <v>46.88</v>
          </cell>
          <cell r="F231">
            <v>50.94</v>
          </cell>
          <cell r="G231">
            <v>50.94</v>
          </cell>
          <cell r="H231">
            <v>50.94</v>
          </cell>
          <cell r="I231">
            <v>50.94</v>
          </cell>
          <cell r="J231">
            <v>50.94</v>
          </cell>
          <cell r="K231">
            <v>50.94</v>
          </cell>
          <cell r="L231">
            <v>50.94</v>
          </cell>
          <cell r="M231">
            <v>50.94</v>
          </cell>
          <cell r="N231">
            <v>50.94</v>
          </cell>
          <cell r="O231">
            <v>50.94</v>
          </cell>
        </row>
        <row r="232">
          <cell r="B232">
            <v>6270</v>
          </cell>
          <cell r="D232">
            <v>201.87</v>
          </cell>
          <cell r="E232">
            <v>0.4</v>
          </cell>
          <cell r="F232">
            <v>0.4</v>
          </cell>
          <cell r="G232">
            <v>0.4</v>
          </cell>
          <cell r="H232">
            <v>0.4</v>
          </cell>
          <cell r="I232">
            <v>0.4</v>
          </cell>
          <cell r="J232">
            <v>0.4</v>
          </cell>
          <cell r="K232">
            <v>0.4</v>
          </cell>
          <cell r="L232">
            <v>0.4</v>
          </cell>
          <cell r="M232">
            <v>0.4</v>
          </cell>
          <cell r="N232">
            <v>0.4</v>
          </cell>
          <cell r="O232">
            <v>0.4</v>
          </cell>
        </row>
        <row r="233">
          <cell r="B233">
            <v>6325</v>
          </cell>
          <cell r="C233">
            <v>880</v>
          </cell>
          <cell r="K233">
            <v>461.13</v>
          </cell>
          <cell r="L233">
            <v>461.13</v>
          </cell>
          <cell r="M233">
            <v>461.13</v>
          </cell>
          <cell r="N233">
            <v>461.13</v>
          </cell>
          <cell r="O233">
            <v>461.13</v>
          </cell>
        </row>
        <row r="234">
          <cell r="B234">
            <v>6335</v>
          </cell>
          <cell r="C234">
            <v>429.2</v>
          </cell>
          <cell r="I234">
            <v>220</v>
          </cell>
          <cell r="J234">
            <v>220</v>
          </cell>
          <cell r="K234">
            <v>220</v>
          </cell>
          <cell r="L234">
            <v>220</v>
          </cell>
          <cell r="M234">
            <v>220</v>
          </cell>
          <cell r="N234">
            <v>910</v>
          </cell>
          <cell r="O234">
            <v>910</v>
          </cell>
        </row>
        <row r="235">
          <cell r="B235">
            <v>6345</v>
          </cell>
          <cell r="C235">
            <v>6940.13</v>
          </cell>
          <cell r="E235">
            <v>2450</v>
          </cell>
          <cell r="F235">
            <v>2450</v>
          </cell>
          <cell r="G235">
            <v>2450</v>
          </cell>
          <cell r="H235">
            <v>4352.26</v>
          </cell>
          <cell r="I235">
            <v>5012.26</v>
          </cell>
          <cell r="J235">
            <v>5939.88</v>
          </cell>
          <cell r="K235">
            <v>6439.88</v>
          </cell>
          <cell r="L235">
            <v>6439.88</v>
          </cell>
          <cell r="M235">
            <v>6455.31</v>
          </cell>
          <cell r="N235">
            <v>6462.89</v>
          </cell>
          <cell r="O235">
            <v>9627.89</v>
          </cell>
        </row>
        <row r="236">
          <cell r="B236">
            <v>6360</v>
          </cell>
          <cell r="C236">
            <v>26.18</v>
          </cell>
          <cell r="O236">
            <v>18.82</v>
          </cell>
        </row>
        <row r="237">
          <cell r="B237">
            <v>6365</v>
          </cell>
          <cell r="F237">
            <v>18.13</v>
          </cell>
          <cell r="G237">
            <v>18.13</v>
          </cell>
          <cell r="H237">
            <v>18.13</v>
          </cell>
          <cell r="I237">
            <v>18.13</v>
          </cell>
          <cell r="J237">
            <v>18.13</v>
          </cell>
          <cell r="K237">
            <v>18.13</v>
          </cell>
          <cell r="L237">
            <v>18.13</v>
          </cell>
          <cell r="M237">
            <v>18.13</v>
          </cell>
          <cell r="N237">
            <v>18.13</v>
          </cell>
          <cell r="O237">
            <v>27.16</v>
          </cell>
        </row>
        <row r="238">
          <cell r="B238">
            <v>6385</v>
          </cell>
          <cell r="C238">
            <v>7.84</v>
          </cell>
          <cell r="F238">
            <v>2.3199999999999998</v>
          </cell>
          <cell r="G238">
            <v>2.3199999999999998</v>
          </cell>
          <cell r="H238">
            <v>2.4500000000000002</v>
          </cell>
          <cell r="I238">
            <v>19.829999999999998</v>
          </cell>
          <cell r="J238">
            <v>21.5</v>
          </cell>
          <cell r="K238">
            <v>21.5</v>
          </cell>
          <cell r="L238">
            <v>21.5</v>
          </cell>
          <cell r="M238">
            <v>21.5</v>
          </cell>
          <cell r="N238">
            <v>21.5</v>
          </cell>
          <cell r="O238">
            <v>21.5</v>
          </cell>
        </row>
        <row r="239">
          <cell r="B239">
            <v>6390</v>
          </cell>
          <cell r="C239">
            <v>119.82</v>
          </cell>
          <cell r="D239">
            <v>4.7699999999999996</v>
          </cell>
          <cell r="E239">
            <v>8.74</v>
          </cell>
          <cell r="F239">
            <v>17.22</v>
          </cell>
          <cell r="G239">
            <v>23.06</v>
          </cell>
          <cell r="H239">
            <v>31.88</v>
          </cell>
          <cell r="I239">
            <v>41.44</v>
          </cell>
          <cell r="J239">
            <v>52.77</v>
          </cell>
          <cell r="K239">
            <v>59.26</v>
          </cell>
          <cell r="L239">
            <v>62.72</v>
          </cell>
          <cell r="M239">
            <v>66.86</v>
          </cell>
          <cell r="N239">
            <v>73.14</v>
          </cell>
          <cell r="O239">
            <v>77.849999999999994</v>
          </cell>
        </row>
        <row r="240">
          <cell r="B240">
            <v>6400</v>
          </cell>
          <cell r="C240">
            <v>8950</v>
          </cell>
          <cell r="F240">
            <v>4537.5</v>
          </cell>
          <cell r="G240">
            <v>4537.5</v>
          </cell>
          <cell r="H240">
            <v>4537.5</v>
          </cell>
          <cell r="I240">
            <v>5814.5</v>
          </cell>
          <cell r="J240">
            <v>6214.5</v>
          </cell>
          <cell r="K240">
            <v>6214.5</v>
          </cell>
          <cell r="L240">
            <v>6214.5</v>
          </cell>
          <cell r="M240">
            <v>8639.5</v>
          </cell>
          <cell r="N240">
            <v>8639.5</v>
          </cell>
          <cell r="O240">
            <v>9664.5</v>
          </cell>
        </row>
        <row r="241">
          <cell r="B241">
            <v>6410</v>
          </cell>
          <cell r="D241">
            <v>269.16000000000003</v>
          </cell>
          <cell r="E241">
            <v>0.54</v>
          </cell>
          <cell r="F241">
            <v>0.54</v>
          </cell>
          <cell r="G241">
            <v>0.54</v>
          </cell>
          <cell r="H241">
            <v>0.54</v>
          </cell>
          <cell r="I241">
            <v>0.54</v>
          </cell>
          <cell r="J241">
            <v>0.54</v>
          </cell>
          <cell r="K241">
            <v>0.54</v>
          </cell>
          <cell r="L241">
            <v>0.54</v>
          </cell>
          <cell r="M241">
            <v>0.54</v>
          </cell>
          <cell r="N241">
            <v>0.54</v>
          </cell>
          <cell r="O241">
            <v>0.54</v>
          </cell>
        </row>
        <row r="242">
          <cell r="B242">
            <v>6645</v>
          </cell>
          <cell r="C242">
            <v>85.8</v>
          </cell>
          <cell r="D242">
            <v>7.15</v>
          </cell>
          <cell r="E242">
            <v>14.3</v>
          </cell>
          <cell r="F242">
            <v>21.45</v>
          </cell>
          <cell r="G242">
            <v>28.6</v>
          </cell>
          <cell r="H242">
            <v>35.75</v>
          </cell>
          <cell r="I242">
            <v>42.9</v>
          </cell>
          <cell r="J242">
            <v>50.05</v>
          </cell>
          <cell r="K242">
            <v>57.2</v>
          </cell>
          <cell r="L242">
            <v>64.349999999999994</v>
          </cell>
          <cell r="M242">
            <v>71.5</v>
          </cell>
          <cell r="N242">
            <v>78.650000000000006</v>
          </cell>
          <cell r="O242">
            <v>85.8</v>
          </cell>
        </row>
        <row r="243">
          <cell r="B243">
            <v>6660</v>
          </cell>
          <cell r="C243">
            <v>36451.68</v>
          </cell>
          <cell r="D243">
            <v>3042.21</v>
          </cell>
          <cell r="E243">
            <v>6093.67</v>
          </cell>
          <cell r="F243">
            <v>9151.44</v>
          </cell>
          <cell r="G243">
            <v>12205.23</v>
          </cell>
          <cell r="H243">
            <v>15259.02</v>
          </cell>
          <cell r="I243">
            <v>18312.810000000001</v>
          </cell>
          <cell r="J243">
            <v>21366.6</v>
          </cell>
          <cell r="K243">
            <v>24428.22</v>
          </cell>
          <cell r="L243">
            <v>27489.84</v>
          </cell>
          <cell r="M243">
            <v>30551.46</v>
          </cell>
          <cell r="N243">
            <v>33613.08</v>
          </cell>
          <cell r="O243">
            <v>36674.699999999997</v>
          </cell>
        </row>
        <row r="244">
          <cell r="B244">
            <v>6680</v>
          </cell>
          <cell r="C244">
            <v>49370.28</v>
          </cell>
          <cell r="D244">
            <v>4114.1899999999996</v>
          </cell>
          <cell r="E244">
            <v>8228.3799999999992</v>
          </cell>
          <cell r="F244">
            <v>12342.57</v>
          </cell>
          <cell r="G244">
            <v>16456.759999999998</v>
          </cell>
          <cell r="H244">
            <v>20570.95</v>
          </cell>
          <cell r="I244">
            <v>24685.14</v>
          </cell>
          <cell r="J244">
            <v>28799.33</v>
          </cell>
          <cell r="K244">
            <v>32913.519999999997</v>
          </cell>
          <cell r="L244">
            <v>37027.71</v>
          </cell>
          <cell r="M244">
            <v>41141.9</v>
          </cell>
          <cell r="N244">
            <v>45256.09</v>
          </cell>
          <cell r="O244">
            <v>49370.28</v>
          </cell>
        </row>
        <row r="245">
          <cell r="B245">
            <v>6710</v>
          </cell>
          <cell r="C245">
            <v>8798.25</v>
          </cell>
          <cell r="D245">
            <v>733.63</v>
          </cell>
          <cell r="E245">
            <v>1467.26</v>
          </cell>
          <cell r="F245">
            <v>2200.89</v>
          </cell>
          <cell r="G245">
            <v>2934.52</v>
          </cell>
          <cell r="H245">
            <v>3668.15</v>
          </cell>
          <cell r="I245">
            <v>4401.78</v>
          </cell>
          <cell r="J245">
            <v>5135.41</v>
          </cell>
          <cell r="K245">
            <v>5869.04</v>
          </cell>
          <cell r="L245">
            <v>6602.67</v>
          </cell>
          <cell r="M245">
            <v>7336.3</v>
          </cell>
          <cell r="N245">
            <v>8069.93</v>
          </cell>
          <cell r="O245">
            <v>8803.56</v>
          </cell>
        </row>
        <row r="246">
          <cell r="B246">
            <v>6715</v>
          </cell>
          <cell r="C246">
            <v>24185.95</v>
          </cell>
          <cell r="D246">
            <v>2017.08</v>
          </cell>
          <cell r="E246">
            <v>4105.88</v>
          </cell>
          <cell r="F246">
            <v>6169.75</v>
          </cell>
          <cell r="G246">
            <v>8233.6200000000008</v>
          </cell>
          <cell r="H246">
            <v>10297.65</v>
          </cell>
          <cell r="I246">
            <v>12361.85</v>
          </cell>
          <cell r="J246">
            <v>14426.05</v>
          </cell>
          <cell r="K246">
            <v>16490.25</v>
          </cell>
          <cell r="L246">
            <v>18554.45</v>
          </cell>
          <cell r="M246">
            <v>20618.95</v>
          </cell>
          <cell r="N246">
            <v>22683.45</v>
          </cell>
          <cell r="O246">
            <v>24747.95</v>
          </cell>
        </row>
        <row r="247">
          <cell r="B247">
            <v>6717</v>
          </cell>
          <cell r="C247">
            <v>2991.6</v>
          </cell>
          <cell r="D247">
            <v>249.3</v>
          </cell>
          <cell r="E247">
            <v>498.6</v>
          </cell>
          <cell r="F247">
            <v>758.69</v>
          </cell>
          <cell r="G247">
            <v>1014.56</v>
          </cell>
          <cell r="H247">
            <v>1270.43</v>
          </cell>
          <cell r="I247">
            <v>1526.3</v>
          </cell>
          <cell r="J247">
            <v>1782.17</v>
          </cell>
          <cell r="K247">
            <v>2038.04</v>
          </cell>
          <cell r="L247">
            <v>2293.91</v>
          </cell>
          <cell r="M247">
            <v>2549.7800000000002</v>
          </cell>
          <cell r="N247">
            <v>2805.65</v>
          </cell>
          <cell r="O247">
            <v>3061.52</v>
          </cell>
        </row>
        <row r="248">
          <cell r="B248">
            <v>6725</v>
          </cell>
          <cell r="O248">
            <v>5.5</v>
          </cell>
        </row>
        <row r="249">
          <cell r="B249">
            <v>6745</v>
          </cell>
          <cell r="C249">
            <v>3687.13</v>
          </cell>
          <cell r="D249">
            <v>321.89</v>
          </cell>
          <cell r="E249">
            <v>650.91999999999996</v>
          </cell>
          <cell r="F249">
            <v>979.95</v>
          </cell>
          <cell r="G249">
            <v>1308.98</v>
          </cell>
          <cell r="H249">
            <v>1638.01</v>
          </cell>
          <cell r="I249">
            <v>1967.04</v>
          </cell>
          <cell r="J249">
            <v>2296.0700000000002</v>
          </cell>
          <cell r="K249">
            <v>2625.1</v>
          </cell>
          <cell r="L249">
            <v>2954.13</v>
          </cell>
          <cell r="M249">
            <v>3283.16</v>
          </cell>
          <cell r="N249">
            <v>3612.19</v>
          </cell>
          <cell r="O249">
            <v>3941.22</v>
          </cell>
        </row>
        <row r="250">
          <cell r="B250">
            <v>6755</v>
          </cell>
          <cell r="C250">
            <v>49.2</v>
          </cell>
          <cell r="D250">
            <v>4.0999999999999996</v>
          </cell>
          <cell r="E250">
            <v>8.1999999999999993</v>
          </cell>
          <cell r="F250">
            <v>12.3</v>
          </cell>
          <cell r="G250">
            <v>16.399999999999999</v>
          </cell>
          <cell r="H250">
            <v>20.5</v>
          </cell>
          <cell r="I250">
            <v>24.6</v>
          </cell>
          <cell r="J250">
            <v>28.7</v>
          </cell>
          <cell r="K250">
            <v>32.799999999999997</v>
          </cell>
          <cell r="L250">
            <v>36.9</v>
          </cell>
          <cell r="M250">
            <v>41</v>
          </cell>
          <cell r="N250">
            <v>45.1</v>
          </cell>
          <cell r="O250">
            <v>49.2</v>
          </cell>
        </row>
        <row r="251">
          <cell r="B251">
            <v>6760</v>
          </cell>
          <cell r="C251">
            <v>119.04</v>
          </cell>
          <cell r="D251">
            <v>9.92</v>
          </cell>
          <cell r="E251">
            <v>19.84</v>
          </cell>
          <cell r="F251">
            <v>29.76</v>
          </cell>
          <cell r="G251">
            <v>39.68</v>
          </cell>
          <cell r="H251">
            <v>49.6</v>
          </cell>
          <cell r="I251">
            <v>59.52</v>
          </cell>
          <cell r="J251">
            <v>69.44</v>
          </cell>
          <cell r="K251">
            <v>79.36</v>
          </cell>
          <cell r="L251">
            <v>89.28</v>
          </cell>
          <cell r="M251">
            <v>99.2</v>
          </cell>
          <cell r="N251">
            <v>109.12</v>
          </cell>
          <cell r="O251">
            <v>119.04</v>
          </cell>
        </row>
        <row r="252">
          <cell r="B252">
            <v>6765</v>
          </cell>
          <cell r="C252">
            <v>1007.16</v>
          </cell>
          <cell r="D252">
            <v>83.93</v>
          </cell>
          <cell r="E252">
            <v>167.86</v>
          </cell>
          <cell r="F252">
            <v>272.35000000000002</v>
          </cell>
          <cell r="G252">
            <v>376.84</v>
          </cell>
          <cell r="H252">
            <v>481.33</v>
          </cell>
          <cell r="I252">
            <v>585.82000000000005</v>
          </cell>
          <cell r="J252">
            <v>690.31</v>
          </cell>
          <cell r="K252">
            <v>794.8</v>
          </cell>
          <cell r="L252">
            <v>899.29</v>
          </cell>
          <cell r="M252">
            <v>1003.78</v>
          </cell>
          <cell r="N252">
            <v>1108.27</v>
          </cell>
          <cell r="O252">
            <v>1212.76</v>
          </cell>
        </row>
        <row r="253">
          <cell r="B253">
            <v>6800</v>
          </cell>
          <cell r="F253">
            <v>0.75</v>
          </cell>
          <cell r="G253">
            <v>1.5</v>
          </cell>
          <cell r="H253">
            <v>2.25</v>
          </cell>
          <cell r="I253">
            <v>3</v>
          </cell>
          <cell r="J253">
            <v>3.75</v>
          </cell>
          <cell r="K253">
            <v>4.5</v>
          </cell>
          <cell r="L253">
            <v>5.25</v>
          </cell>
          <cell r="M253">
            <v>6</v>
          </cell>
          <cell r="N253">
            <v>6.75</v>
          </cell>
          <cell r="O253">
            <v>7.5</v>
          </cell>
        </row>
        <row r="254">
          <cell r="B254">
            <v>6815</v>
          </cell>
          <cell r="C254">
            <v>1314.48</v>
          </cell>
          <cell r="D254">
            <v>109.54</v>
          </cell>
          <cell r="E254">
            <v>219.08</v>
          </cell>
          <cell r="F254">
            <v>328.62</v>
          </cell>
          <cell r="G254">
            <v>438.16</v>
          </cell>
          <cell r="H254">
            <v>547.70000000000005</v>
          </cell>
          <cell r="I254">
            <v>657.24</v>
          </cell>
          <cell r="J254">
            <v>766.78</v>
          </cell>
          <cell r="K254">
            <v>876.32</v>
          </cell>
          <cell r="L254">
            <v>985.86</v>
          </cell>
          <cell r="M254">
            <v>1095.4000000000001</v>
          </cell>
          <cell r="N254">
            <v>1204.94</v>
          </cell>
          <cell r="O254">
            <v>1314.48</v>
          </cell>
        </row>
        <row r="255">
          <cell r="B255">
            <v>6825</v>
          </cell>
          <cell r="G255">
            <v>3.73</v>
          </cell>
          <cell r="H255">
            <v>7.46</v>
          </cell>
          <cell r="I255">
            <v>11.19</v>
          </cell>
          <cell r="J255">
            <v>14.92</v>
          </cell>
          <cell r="K255">
            <v>18.649999999999999</v>
          </cell>
          <cell r="L255">
            <v>22.38</v>
          </cell>
          <cell r="M255">
            <v>26.11</v>
          </cell>
          <cell r="N255">
            <v>29.84</v>
          </cell>
          <cell r="O255">
            <v>33.57</v>
          </cell>
        </row>
        <row r="256">
          <cell r="B256">
            <v>6835</v>
          </cell>
          <cell r="C256">
            <v>25.68</v>
          </cell>
          <cell r="D256">
            <v>2.14</v>
          </cell>
          <cell r="E256">
            <v>4.28</v>
          </cell>
          <cell r="F256">
            <v>6.42</v>
          </cell>
          <cell r="G256">
            <v>8.56</v>
          </cell>
          <cell r="H256">
            <v>10.7</v>
          </cell>
          <cell r="I256">
            <v>12.84</v>
          </cell>
          <cell r="J256">
            <v>14.98</v>
          </cell>
          <cell r="K256">
            <v>17.12</v>
          </cell>
          <cell r="L256">
            <v>19.260000000000002</v>
          </cell>
          <cell r="M256">
            <v>21.4</v>
          </cell>
          <cell r="N256">
            <v>23.54</v>
          </cell>
          <cell r="O256">
            <v>25.68</v>
          </cell>
        </row>
        <row r="257">
          <cell r="B257">
            <v>6850</v>
          </cell>
          <cell r="G257">
            <v>4.6100000000000003</v>
          </cell>
          <cell r="H257">
            <v>9.2200000000000006</v>
          </cell>
          <cell r="I257">
            <v>13.83</v>
          </cell>
          <cell r="J257">
            <v>18.440000000000001</v>
          </cell>
          <cell r="K257">
            <v>23.05</v>
          </cell>
          <cell r="L257">
            <v>27.66</v>
          </cell>
          <cell r="M257">
            <v>32.270000000000003</v>
          </cell>
          <cell r="N257">
            <v>36.880000000000003</v>
          </cell>
          <cell r="O257">
            <v>41.49</v>
          </cell>
        </row>
        <row r="258">
          <cell r="B258">
            <v>6855</v>
          </cell>
          <cell r="C258">
            <v>213.96</v>
          </cell>
          <cell r="D258">
            <v>17.829999999999998</v>
          </cell>
          <cell r="E258">
            <v>35.659999999999997</v>
          </cell>
          <cell r="F258">
            <v>53.49</v>
          </cell>
          <cell r="G258">
            <v>71.319999999999993</v>
          </cell>
          <cell r="H258">
            <v>89.15</v>
          </cell>
          <cell r="I258">
            <v>106.98</v>
          </cell>
          <cell r="J258">
            <v>124.81</v>
          </cell>
          <cell r="K258">
            <v>142.63999999999999</v>
          </cell>
          <cell r="L258">
            <v>160.47</v>
          </cell>
          <cell r="M258">
            <v>178.3</v>
          </cell>
          <cell r="N258">
            <v>196.13</v>
          </cell>
          <cell r="O258">
            <v>213.96</v>
          </cell>
        </row>
        <row r="259">
          <cell r="B259">
            <v>6890</v>
          </cell>
          <cell r="C259">
            <v>79.319999999999993</v>
          </cell>
          <cell r="D259">
            <v>6.61</v>
          </cell>
          <cell r="E259">
            <v>13.22</v>
          </cell>
          <cell r="F259">
            <v>19.829999999999998</v>
          </cell>
          <cell r="G259">
            <v>26.44</v>
          </cell>
          <cell r="H259">
            <v>33.049999999999997</v>
          </cell>
          <cell r="I259">
            <v>39.659999999999997</v>
          </cell>
          <cell r="J259">
            <v>46.27</v>
          </cell>
          <cell r="K259">
            <v>52.88</v>
          </cell>
          <cell r="L259">
            <v>59.49</v>
          </cell>
          <cell r="M259">
            <v>66.099999999999994</v>
          </cell>
          <cell r="N259">
            <v>72.709999999999994</v>
          </cell>
          <cell r="O259">
            <v>79.319999999999993</v>
          </cell>
        </row>
        <row r="260">
          <cell r="B260">
            <v>6905</v>
          </cell>
          <cell r="C260">
            <v>6529.47</v>
          </cell>
          <cell r="D260">
            <v>1044.27</v>
          </cell>
          <cell r="E260">
            <v>1576.65</v>
          </cell>
          <cell r="F260">
            <v>5185.7</v>
          </cell>
          <cell r="G260">
            <v>5838.91</v>
          </cell>
          <cell r="H260">
            <v>6494.56</v>
          </cell>
          <cell r="I260">
            <v>7147.3</v>
          </cell>
          <cell r="J260">
            <v>7856.04</v>
          </cell>
          <cell r="K260">
            <v>8516.18</v>
          </cell>
          <cell r="L260">
            <v>9237.67</v>
          </cell>
          <cell r="M260">
            <v>10003.83</v>
          </cell>
          <cell r="N260">
            <v>10700.58</v>
          </cell>
          <cell r="O260">
            <v>11506.12</v>
          </cell>
        </row>
        <row r="261">
          <cell r="B261">
            <v>6920</v>
          </cell>
          <cell r="C261">
            <v>28172.19</v>
          </cell>
          <cell r="D261">
            <v>2341.29</v>
          </cell>
          <cell r="E261">
            <v>4684.53</v>
          </cell>
          <cell r="F261">
            <v>7037.95</v>
          </cell>
          <cell r="G261">
            <v>9661.1200000000008</v>
          </cell>
          <cell r="H261">
            <v>12041.32</v>
          </cell>
          <cell r="I261">
            <v>14273.02</v>
          </cell>
          <cell r="J261">
            <v>16708.2</v>
          </cell>
          <cell r="K261">
            <v>19206.53</v>
          </cell>
          <cell r="L261">
            <v>21655.94</v>
          </cell>
          <cell r="M261">
            <v>24106.3</v>
          </cell>
          <cell r="N261">
            <v>26554.65</v>
          </cell>
          <cell r="O261">
            <v>28899.82</v>
          </cell>
        </row>
        <row r="262">
          <cell r="B262">
            <v>7225</v>
          </cell>
          <cell r="C262">
            <v>-2079.9</v>
          </cell>
        </row>
        <row r="263">
          <cell r="B263">
            <v>7245</v>
          </cell>
          <cell r="C263">
            <v>-19338.88</v>
          </cell>
          <cell r="D263">
            <v>-1777.31</v>
          </cell>
          <cell r="E263">
            <v>-3554.62</v>
          </cell>
          <cell r="F263">
            <v>-5331.93</v>
          </cell>
          <cell r="G263">
            <v>-7109.24</v>
          </cell>
          <cell r="H263">
            <v>-8886.5499999999993</v>
          </cell>
          <cell r="I263">
            <v>-10663.86</v>
          </cell>
          <cell r="J263">
            <v>-12441.17</v>
          </cell>
          <cell r="K263">
            <v>-14218.48</v>
          </cell>
          <cell r="L263">
            <v>-15995.79</v>
          </cell>
          <cell r="M263">
            <v>-17773.099999999999</v>
          </cell>
          <cell r="N263">
            <v>-19550.41</v>
          </cell>
          <cell r="O263">
            <v>-21327.72</v>
          </cell>
        </row>
        <row r="264">
          <cell r="B264">
            <v>7275</v>
          </cell>
          <cell r="C264">
            <v>-7989.8</v>
          </cell>
          <cell r="D264">
            <v>-695.61</v>
          </cell>
          <cell r="E264">
            <v>-1391.22</v>
          </cell>
          <cell r="F264">
            <v>-2086.83</v>
          </cell>
          <cell r="G264">
            <v>-2782.44</v>
          </cell>
          <cell r="H264">
            <v>-3478.05</v>
          </cell>
          <cell r="I264">
            <v>-4173.66</v>
          </cell>
          <cell r="J264">
            <v>-4869.2700000000004</v>
          </cell>
          <cell r="K264">
            <v>-5564.88</v>
          </cell>
          <cell r="L264">
            <v>-6260.49</v>
          </cell>
          <cell r="M264">
            <v>-6956.1</v>
          </cell>
          <cell r="N264">
            <v>-7651.71</v>
          </cell>
          <cell r="O264">
            <v>-8347.32</v>
          </cell>
        </row>
        <row r="265">
          <cell r="B265">
            <v>7280</v>
          </cell>
          <cell r="C265">
            <v>-17052.580000000002</v>
          </cell>
          <cell r="D265">
            <v>-1400.52</v>
          </cell>
          <cell r="E265">
            <v>-2801.04</v>
          </cell>
          <cell r="F265">
            <v>-4201.5600000000004</v>
          </cell>
          <cell r="G265">
            <v>-5602.08</v>
          </cell>
          <cell r="H265">
            <v>-7002.6</v>
          </cell>
          <cell r="I265">
            <v>-8403.1200000000008</v>
          </cell>
          <cell r="J265">
            <v>-9803.64</v>
          </cell>
          <cell r="K265">
            <v>-11204.16</v>
          </cell>
          <cell r="L265">
            <v>-12604.68</v>
          </cell>
          <cell r="M265">
            <v>-14005.2</v>
          </cell>
          <cell r="N265">
            <v>-15405.72</v>
          </cell>
          <cell r="O265">
            <v>-16806.240000000002</v>
          </cell>
        </row>
        <row r="266">
          <cell r="B266">
            <v>7325</v>
          </cell>
          <cell r="C266">
            <v>-16.88</v>
          </cell>
        </row>
        <row r="267">
          <cell r="B267">
            <v>7430</v>
          </cell>
          <cell r="C267">
            <v>-384.32</v>
          </cell>
          <cell r="D267">
            <v>-12.59</v>
          </cell>
          <cell r="E267">
            <v>-25.18</v>
          </cell>
          <cell r="F267">
            <v>-40.36</v>
          </cell>
          <cell r="G267">
            <v>-56.52</v>
          </cell>
          <cell r="H267">
            <v>-73.62</v>
          </cell>
          <cell r="I267">
            <v>-115.23</v>
          </cell>
          <cell r="J267">
            <v>-156.84</v>
          </cell>
          <cell r="K267">
            <v>-199.43</v>
          </cell>
          <cell r="L267">
            <v>-242.02</v>
          </cell>
          <cell r="M267">
            <v>-284.61</v>
          </cell>
          <cell r="N267">
            <v>-327.2</v>
          </cell>
          <cell r="O267">
            <v>-370.77</v>
          </cell>
        </row>
        <row r="268">
          <cell r="B268">
            <v>7440</v>
          </cell>
          <cell r="C268">
            <v>-288.31</v>
          </cell>
          <cell r="D268">
            <v>-35.380000000000003</v>
          </cell>
          <cell r="E268">
            <v>-70.760000000000005</v>
          </cell>
          <cell r="F268">
            <v>-106.14</v>
          </cell>
          <cell r="G268">
            <v>-141.52000000000001</v>
          </cell>
          <cell r="H268">
            <v>-176.9</v>
          </cell>
          <cell r="I268">
            <v>-212.28</v>
          </cell>
          <cell r="J268">
            <v>-247.66</v>
          </cell>
          <cell r="K268">
            <v>-283.04000000000002</v>
          </cell>
          <cell r="L268">
            <v>-318.42</v>
          </cell>
          <cell r="M268">
            <v>-353.8</v>
          </cell>
          <cell r="N268">
            <v>-389.18</v>
          </cell>
          <cell r="O268">
            <v>-424.56</v>
          </cell>
        </row>
        <row r="269">
          <cell r="B269">
            <v>7445</v>
          </cell>
          <cell r="C269">
            <v>-2533.16</v>
          </cell>
          <cell r="D269">
            <v>-210.94</v>
          </cell>
          <cell r="E269">
            <v>-421.88</v>
          </cell>
          <cell r="F269">
            <v>-632.82000000000005</v>
          </cell>
          <cell r="G269">
            <v>-843.76</v>
          </cell>
          <cell r="H269">
            <v>-1054.7</v>
          </cell>
          <cell r="I269">
            <v>-1265.6400000000001</v>
          </cell>
          <cell r="J269">
            <v>-1476.58</v>
          </cell>
          <cell r="K269">
            <v>-1687.52</v>
          </cell>
          <cell r="L269">
            <v>-1898.46</v>
          </cell>
          <cell r="M269">
            <v>-2109.4</v>
          </cell>
          <cell r="N269">
            <v>-2320.34</v>
          </cell>
          <cell r="O269">
            <v>-2531.2800000000002</v>
          </cell>
        </row>
        <row r="270">
          <cell r="B270">
            <v>7510</v>
          </cell>
          <cell r="C270">
            <v>10150.69</v>
          </cell>
          <cell r="D270">
            <v>919.4</v>
          </cell>
          <cell r="E270">
            <v>1866.41</v>
          </cell>
          <cell r="F270">
            <v>2762.2</v>
          </cell>
          <cell r="G270">
            <v>3719.37</v>
          </cell>
          <cell r="H270">
            <v>4550.21</v>
          </cell>
          <cell r="I270">
            <v>5419.94</v>
          </cell>
          <cell r="J270">
            <v>6329.24</v>
          </cell>
          <cell r="K270">
            <v>7178.52</v>
          </cell>
          <cell r="L270">
            <v>8036.44</v>
          </cell>
          <cell r="M270">
            <v>8895.2999999999993</v>
          </cell>
          <cell r="N270">
            <v>9711.4</v>
          </cell>
          <cell r="O270">
            <v>10603.19</v>
          </cell>
        </row>
        <row r="271">
          <cell r="B271">
            <v>7515</v>
          </cell>
          <cell r="C271">
            <v>0.66</v>
          </cell>
          <cell r="D271">
            <v>190.15</v>
          </cell>
          <cell r="E271">
            <v>219.61</v>
          </cell>
          <cell r="F271">
            <v>230.27</v>
          </cell>
          <cell r="G271">
            <v>232</v>
          </cell>
          <cell r="H271">
            <v>233.38</v>
          </cell>
          <cell r="I271">
            <v>235.16</v>
          </cell>
          <cell r="J271">
            <v>237.84</v>
          </cell>
          <cell r="K271">
            <v>239.35</v>
          </cell>
          <cell r="L271">
            <v>240.03</v>
          </cell>
          <cell r="M271">
            <v>241.99</v>
          </cell>
          <cell r="N271">
            <v>243.4</v>
          </cell>
          <cell r="O271">
            <v>244.42</v>
          </cell>
        </row>
        <row r="272">
          <cell r="B272">
            <v>7520</v>
          </cell>
          <cell r="C272">
            <v>1144.33</v>
          </cell>
          <cell r="D272">
            <v>368.76</v>
          </cell>
          <cell r="E272">
            <v>526.41999999999996</v>
          </cell>
          <cell r="F272">
            <v>616.91</v>
          </cell>
          <cell r="G272">
            <v>642.57000000000005</v>
          </cell>
          <cell r="H272">
            <v>658.26</v>
          </cell>
          <cell r="I272">
            <v>675.6</v>
          </cell>
          <cell r="J272">
            <v>502.43</v>
          </cell>
          <cell r="K272">
            <v>517.15</v>
          </cell>
          <cell r="L272">
            <v>526.57000000000005</v>
          </cell>
          <cell r="M272">
            <v>540.12</v>
          </cell>
          <cell r="N272">
            <v>550.15</v>
          </cell>
          <cell r="O272">
            <v>421.86</v>
          </cell>
        </row>
        <row r="273">
          <cell r="B273">
            <v>7535</v>
          </cell>
          <cell r="C273">
            <v>160.87</v>
          </cell>
          <cell r="E273">
            <v>0.06</v>
          </cell>
          <cell r="F273">
            <v>0.06</v>
          </cell>
          <cell r="G273">
            <v>4.67</v>
          </cell>
          <cell r="H273">
            <v>165.73</v>
          </cell>
          <cell r="I273">
            <v>209.61</v>
          </cell>
          <cell r="J273">
            <v>209.61</v>
          </cell>
          <cell r="K273">
            <v>209.72</v>
          </cell>
          <cell r="L273">
            <v>209.72</v>
          </cell>
          <cell r="M273">
            <v>209.72</v>
          </cell>
          <cell r="N273">
            <v>210.53</v>
          </cell>
          <cell r="O273">
            <v>217</v>
          </cell>
        </row>
        <row r="274">
          <cell r="B274">
            <v>7540</v>
          </cell>
          <cell r="C274">
            <v>44971.88</v>
          </cell>
          <cell r="D274">
            <v>22122.44</v>
          </cell>
          <cell r="E274">
            <v>22122.44</v>
          </cell>
          <cell r="F274">
            <v>22122.44</v>
          </cell>
          <cell r="G274">
            <v>22122.44</v>
          </cell>
          <cell r="H274">
            <v>22122.44</v>
          </cell>
          <cell r="I274">
            <v>22122.44</v>
          </cell>
          <cell r="J274">
            <v>44257.279999999999</v>
          </cell>
          <cell r="K274">
            <v>44257.279999999999</v>
          </cell>
          <cell r="L274">
            <v>44257.279999999999</v>
          </cell>
          <cell r="M274">
            <v>44257.279999999999</v>
          </cell>
          <cell r="N274">
            <v>44257.279999999999</v>
          </cell>
          <cell r="O274">
            <v>43786.31</v>
          </cell>
        </row>
        <row r="275">
          <cell r="B275">
            <v>7545</v>
          </cell>
          <cell r="C275">
            <v>2.34</v>
          </cell>
          <cell r="F275">
            <v>2.2999999999999998</v>
          </cell>
          <cell r="G275">
            <v>2.2999999999999998</v>
          </cell>
          <cell r="H275">
            <v>2.2999999999999998</v>
          </cell>
          <cell r="I275">
            <v>2.2999999999999998</v>
          </cell>
          <cell r="J275">
            <v>2.2999999999999998</v>
          </cell>
          <cell r="K275">
            <v>2.2999999999999998</v>
          </cell>
          <cell r="L275">
            <v>2.2999999999999998</v>
          </cell>
          <cell r="M275">
            <v>2.2999999999999998</v>
          </cell>
          <cell r="N275">
            <v>2.2999999999999998</v>
          </cell>
          <cell r="O275">
            <v>2.2999999999999998</v>
          </cell>
        </row>
        <row r="276">
          <cell r="B276">
            <v>7550</v>
          </cell>
          <cell r="C276">
            <v>-3.06</v>
          </cell>
          <cell r="D276">
            <v>-18370.93</v>
          </cell>
          <cell r="E276">
            <v>-14925.09</v>
          </cell>
          <cell r="F276">
            <v>-11177.03</v>
          </cell>
          <cell r="G276">
            <v>-7431.11</v>
          </cell>
          <cell r="H276">
            <v>-3831.96</v>
          </cell>
          <cell r="I276">
            <v>-81.5</v>
          </cell>
          <cell r="J276">
            <v>-18726.86</v>
          </cell>
          <cell r="K276">
            <v>-14976.68</v>
          </cell>
          <cell r="L276">
            <v>-11226.94</v>
          </cell>
          <cell r="M276">
            <v>-7477.21</v>
          </cell>
          <cell r="N276">
            <v>-3728.37</v>
          </cell>
          <cell r="O276">
            <v>-0.42</v>
          </cell>
        </row>
        <row r="277">
          <cell r="B277">
            <v>7555</v>
          </cell>
          <cell r="C277">
            <v>577.26</v>
          </cell>
          <cell r="E277">
            <v>304.56</v>
          </cell>
          <cell r="F277">
            <v>304.56</v>
          </cell>
          <cell r="G277">
            <v>304.56</v>
          </cell>
          <cell r="H277">
            <v>304.56</v>
          </cell>
          <cell r="I277">
            <v>304.56</v>
          </cell>
          <cell r="J277">
            <v>565.29</v>
          </cell>
          <cell r="K277">
            <v>565.29</v>
          </cell>
          <cell r="L277">
            <v>565.29</v>
          </cell>
          <cell r="M277">
            <v>565.29</v>
          </cell>
          <cell r="N277">
            <v>565.29</v>
          </cell>
          <cell r="O277">
            <v>590.26</v>
          </cell>
        </row>
        <row r="278">
          <cell r="B278">
            <v>7595</v>
          </cell>
          <cell r="C278">
            <v>12742.26</v>
          </cell>
          <cell r="O278">
            <v>-2669.14</v>
          </cell>
        </row>
        <row r="279">
          <cell r="B279">
            <v>7600</v>
          </cell>
          <cell r="C279">
            <v>1946.18</v>
          </cell>
          <cell r="O279">
            <v>-365.17</v>
          </cell>
        </row>
        <row r="280">
          <cell r="B280">
            <v>7610</v>
          </cell>
          <cell r="C280">
            <v>315.61</v>
          </cell>
          <cell r="O280">
            <v>1164.05</v>
          </cell>
        </row>
        <row r="281">
          <cell r="B281">
            <v>7660</v>
          </cell>
          <cell r="C281">
            <v>499.11</v>
          </cell>
        </row>
        <row r="282">
          <cell r="B282">
            <v>7710</v>
          </cell>
          <cell r="C282">
            <v>38380.28</v>
          </cell>
          <cell r="F282">
            <v>9567.2800000000007</v>
          </cell>
          <cell r="G282">
            <v>9567.2800000000007</v>
          </cell>
          <cell r="H282">
            <v>9567.2800000000007</v>
          </cell>
          <cell r="I282">
            <v>18238.41</v>
          </cell>
          <cell r="J282">
            <v>18238.41</v>
          </cell>
          <cell r="K282">
            <v>18238.41</v>
          </cell>
          <cell r="L282">
            <v>26140.23</v>
          </cell>
          <cell r="M282">
            <v>26140.23</v>
          </cell>
          <cell r="N282">
            <v>26140.23</v>
          </cell>
          <cell r="O282">
            <v>34358.660000000003</v>
          </cell>
        </row>
        <row r="283">
          <cell r="B283">
            <v>7735</v>
          </cell>
          <cell r="C283">
            <v>198.13</v>
          </cell>
          <cell r="D283">
            <v>-32.03</v>
          </cell>
          <cell r="E283">
            <v>-14.24</v>
          </cell>
          <cell r="F283">
            <v>-14.299999999999999</v>
          </cell>
          <cell r="G283">
            <v>-3.6</v>
          </cell>
          <cell r="H283">
            <v>-4.3800000000000008</v>
          </cell>
          <cell r="I283">
            <v>-5.32</v>
          </cell>
          <cell r="J283">
            <v>-7.5500000000000007</v>
          </cell>
          <cell r="K283">
            <v>-8.67</v>
          </cell>
          <cell r="L283">
            <v>-9.66</v>
          </cell>
          <cell r="M283">
            <v>-3.2000000000000011</v>
          </cell>
          <cell r="N283">
            <v>-6.6600000000000019</v>
          </cell>
          <cell r="O283">
            <v>-6.26</v>
          </cell>
        </row>
        <row r="284">
          <cell r="B284">
            <v>7750</v>
          </cell>
          <cell r="F284">
            <v>-0.02</v>
          </cell>
          <cell r="G284">
            <v>-6.1</v>
          </cell>
          <cell r="H284">
            <v>-12.25</v>
          </cell>
          <cell r="I284">
            <v>-23.22</v>
          </cell>
          <cell r="J284">
            <v>-36.96</v>
          </cell>
          <cell r="K284">
            <v>-52.5</v>
          </cell>
          <cell r="L284">
            <v>-71.84</v>
          </cell>
          <cell r="M284">
            <v>-93.65</v>
          </cell>
          <cell r="N284">
            <v>-115.79</v>
          </cell>
          <cell r="O284">
            <v>-140.79</v>
          </cell>
        </row>
        <row r="285">
          <cell r="B285">
            <v>7765</v>
          </cell>
          <cell r="C285">
            <v>-732.83</v>
          </cell>
          <cell r="G285">
            <v>-146.61000000000001</v>
          </cell>
          <cell r="H285">
            <v>-146.61000000000001</v>
          </cell>
          <cell r="I285">
            <v>-146.61000000000001</v>
          </cell>
          <cell r="J285">
            <v>-146.61000000000001</v>
          </cell>
          <cell r="K285">
            <v>-146.61000000000001</v>
          </cell>
          <cell r="L285">
            <v>-146.61000000000001</v>
          </cell>
          <cell r="M285">
            <v>-146.61000000000001</v>
          </cell>
          <cell r="N285">
            <v>-146.61000000000001</v>
          </cell>
          <cell r="O285">
            <v>-146.61000000000001</v>
          </cell>
        </row>
        <row r="286">
          <cell r="B286" t="str">
            <v>Grand Total</v>
          </cell>
          <cell r="C286">
            <v>-2.3894699552329257E-9</v>
          </cell>
          <cell r="D286">
            <v>-4.8137849262275267E-10</v>
          </cell>
          <cell r="E286">
            <v>-7.8732931285685481E-10</v>
          </cell>
          <cell r="F286">
            <v>-2.3813471021483235E-9</v>
          </cell>
          <cell r="G286">
            <v>2.5778490453376435E-10</v>
          </cell>
          <cell r="H286">
            <v>9.2541085905395448E-11</v>
          </cell>
          <cell r="I286">
            <v>4.0162717596103903E-10</v>
          </cell>
          <cell r="J286">
            <v>1.1012559752998641E-9</v>
          </cell>
          <cell r="K286">
            <v>-1.3908731943956809E-9</v>
          </cell>
          <cell r="L286">
            <v>-1.3491217032424174E-9</v>
          </cell>
          <cell r="M286">
            <v>-1.6379715361836134E-9</v>
          </cell>
          <cell r="N286">
            <v>1.4273382475948893E-9</v>
          </cell>
          <cell r="O286">
            <v>3.4958702599396929E-12</v>
          </cell>
        </row>
      </sheetData>
      <sheetData sheetId="104">
        <row r="4">
          <cell r="B4">
            <v>5285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-21</v>
          </cell>
          <cell r="N4">
            <v>21</v>
          </cell>
          <cell r="O4">
            <v>0</v>
          </cell>
        </row>
        <row r="5">
          <cell r="B5">
            <v>5455</v>
          </cell>
          <cell r="C5">
            <v>34493.33</v>
          </cell>
          <cell r="D5">
            <v>31390.28</v>
          </cell>
          <cell r="E5">
            <v>47041.5</v>
          </cell>
          <cell r="F5">
            <v>33501.439999999988</v>
          </cell>
          <cell r="G5">
            <v>39017.53</v>
          </cell>
          <cell r="H5">
            <v>36191.760000000009</v>
          </cell>
          <cell r="I5">
            <v>31766.040000000008</v>
          </cell>
          <cell r="J5">
            <v>48523.320000000007</v>
          </cell>
          <cell r="K5">
            <v>50787.799999999988</v>
          </cell>
          <cell r="L5">
            <v>33773.840000000026</v>
          </cell>
          <cell r="M5">
            <v>43930.839999999967</v>
          </cell>
          <cell r="N5">
            <v>30024.260000000009</v>
          </cell>
          <cell r="O5">
            <v>460441.94</v>
          </cell>
        </row>
        <row r="6">
          <cell r="B6">
            <v>5470</v>
          </cell>
          <cell r="C6">
            <v>504.28</v>
          </cell>
          <cell r="D6">
            <v>396.81000000000006</v>
          </cell>
          <cell r="E6">
            <v>552.4899999999999</v>
          </cell>
          <cell r="F6">
            <v>424.3900000000001</v>
          </cell>
          <cell r="G6">
            <v>429.66000000000008</v>
          </cell>
          <cell r="H6">
            <v>434.15999999999985</v>
          </cell>
          <cell r="I6">
            <v>408.82999999999993</v>
          </cell>
          <cell r="J6">
            <v>727.56</v>
          </cell>
          <cell r="K6">
            <v>607.57000000000016</v>
          </cell>
          <cell r="L6">
            <v>520.84000000000015</v>
          </cell>
          <cell r="M6">
            <v>444.43000000000029</v>
          </cell>
          <cell r="N6">
            <v>553.67999999999938</v>
          </cell>
          <cell r="O6">
            <v>6004.7</v>
          </cell>
        </row>
        <row r="7">
          <cell r="B7">
            <v>5495</v>
          </cell>
          <cell r="C7">
            <v>758.88</v>
          </cell>
          <cell r="D7">
            <v>0</v>
          </cell>
          <cell r="E7">
            <v>751.89</v>
          </cell>
          <cell r="F7">
            <v>0</v>
          </cell>
          <cell r="G7">
            <v>756.21</v>
          </cell>
          <cell r="H7">
            <v>0</v>
          </cell>
          <cell r="I7">
            <v>768.65999999999985</v>
          </cell>
          <cell r="J7">
            <v>0</v>
          </cell>
          <cell r="K7">
            <v>0</v>
          </cell>
          <cell r="L7">
            <v>0</v>
          </cell>
          <cell r="M7">
            <v>1548.2100000000005</v>
          </cell>
          <cell r="N7">
            <v>0</v>
          </cell>
          <cell r="O7">
            <v>4583.8500000000004</v>
          </cell>
        </row>
        <row r="8">
          <cell r="B8">
            <v>5505</v>
          </cell>
          <cell r="C8">
            <v>7.88</v>
          </cell>
          <cell r="D8">
            <v>-6.54</v>
          </cell>
          <cell r="E8">
            <v>17.489999999999998</v>
          </cell>
          <cell r="F8">
            <v>15.410000000000004</v>
          </cell>
          <cell r="G8">
            <v>10.71</v>
          </cell>
          <cell r="H8">
            <v>9.7399999999999949</v>
          </cell>
          <cell r="I8">
            <v>8.5100000000000051</v>
          </cell>
          <cell r="J8">
            <v>9.1599999999999966</v>
          </cell>
          <cell r="K8">
            <v>7</v>
          </cell>
          <cell r="L8">
            <v>10.519999999999996</v>
          </cell>
          <cell r="M8">
            <v>9.7600000000000051</v>
          </cell>
          <cell r="N8">
            <v>8.5699999999999932</v>
          </cell>
          <cell r="O8">
            <v>108.21</v>
          </cell>
        </row>
        <row r="9">
          <cell r="B9">
            <v>5515</v>
          </cell>
          <cell r="C9">
            <v>-1</v>
          </cell>
          <cell r="D9">
            <v>0</v>
          </cell>
          <cell r="E9">
            <v>2</v>
          </cell>
          <cell r="F9">
            <v>-2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-1</v>
          </cell>
          <cell r="L9">
            <v>0</v>
          </cell>
          <cell r="M9">
            <v>0</v>
          </cell>
          <cell r="N9">
            <v>0</v>
          </cell>
          <cell r="O9">
            <v>-1</v>
          </cell>
        </row>
        <row r="10">
          <cell r="B10">
            <v>5525</v>
          </cell>
          <cell r="C10">
            <v>17.7</v>
          </cell>
          <cell r="D10">
            <v>17.48</v>
          </cell>
          <cell r="E10">
            <v>18.520000000000003</v>
          </cell>
          <cell r="F10">
            <v>19.149999999999991</v>
          </cell>
          <cell r="G10">
            <v>19.47</v>
          </cell>
          <cell r="H10">
            <v>19.680000000000007</v>
          </cell>
          <cell r="I10">
            <v>13.5</v>
          </cell>
          <cell r="J10">
            <v>17.22999999999999</v>
          </cell>
          <cell r="K10">
            <v>9</v>
          </cell>
          <cell r="L10">
            <v>24.620000000000005</v>
          </cell>
          <cell r="M10">
            <v>11.530000000000001</v>
          </cell>
          <cell r="N10">
            <v>14.539999999999992</v>
          </cell>
          <cell r="O10">
            <v>202.42</v>
          </cell>
        </row>
        <row r="11">
          <cell r="B11">
            <v>5535</v>
          </cell>
          <cell r="C11">
            <v>31.15</v>
          </cell>
          <cell r="D11">
            <v>32.340000000000003</v>
          </cell>
          <cell r="E11">
            <v>29.719999999999992</v>
          </cell>
          <cell r="F11">
            <v>27.840000000000003</v>
          </cell>
          <cell r="G11">
            <v>31.33</v>
          </cell>
          <cell r="H11">
            <v>27.47</v>
          </cell>
          <cell r="I11">
            <v>26.349999999999994</v>
          </cell>
          <cell r="J11">
            <v>33.160000000000025</v>
          </cell>
          <cell r="K11">
            <v>19.149999999999977</v>
          </cell>
          <cell r="L11">
            <v>48.110000000000014</v>
          </cell>
          <cell r="M11">
            <v>24.610000000000014</v>
          </cell>
          <cell r="N11">
            <v>26.979999999999961</v>
          </cell>
          <cell r="O11">
            <v>358.21</v>
          </cell>
        </row>
        <row r="12">
          <cell r="B12">
            <v>5540</v>
          </cell>
          <cell r="C12">
            <v>629.33000000000004</v>
          </cell>
          <cell r="D12">
            <v>402.84000000000003</v>
          </cell>
          <cell r="E12">
            <v>499.22</v>
          </cell>
          <cell r="F12">
            <v>514.64999999999986</v>
          </cell>
          <cell r="G12">
            <v>443.47000000000025</v>
          </cell>
          <cell r="H12">
            <v>556.31999999999971</v>
          </cell>
          <cell r="I12">
            <v>437.40999999999985</v>
          </cell>
          <cell r="J12">
            <v>592.48</v>
          </cell>
          <cell r="K12">
            <v>482.92999999999984</v>
          </cell>
          <cell r="L12">
            <v>464.0600000000004</v>
          </cell>
          <cell r="M12">
            <v>439.22000000000025</v>
          </cell>
          <cell r="N12">
            <v>544.30999999999949</v>
          </cell>
          <cell r="O12">
            <v>6006.24</v>
          </cell>
        </row>
        <row r="13">
          <cell r="B13">
            <v>5545</v>
          </cell>
          <cell r="C13">
            <v>6.47</v>
          </cell>
          <cell r="D13">
            <v>0</v>
          </cell>
          <cell r="E13">
            <v>0</v>
          </cell>
          <cell r="F13">
            <v>31.259999999999998</v>
          </cell>
          <cell r="G13">
            <v>14.510000000000005</v>
          </cell>
          <cell r="H13">
            <v>13.32</v>
          </cell>
          <cell r="I13">
            <v>15.509999999999991</v>
          </cell>
          <cell r="J13">
            <v>16.040000000000006</v>
          </cell>
          <cell r="K13">
            <v>13.379999999999995</v>
          </cell>
          <cell r="L13">
            <v>13.810000000000002</v>
          </cell>
          <cell r="M13">
            <v>15.720000000000013</v>
          </cell>
          <cell r="N13">
            <v>541.41</v>
          </cell>
          <cell r="O13">
            <v>681.43</v>
          </cell>
        </row>
        <row r="14">
          <cell r="B14">
            <v>5625</v>
          </cell>
          <cell r="C14">
            <v>592.63</v>
          </cell>
          <cell r="D14">
            <v>586.65</v>
          </cell>
          <cell r="E14">
            <v>585.63000000000011</v>
          </cell>
          <cell r="F14">
            <v>593.62000000000012</v>
          </cell>
          <cell r="G14">
            <v>592.86999999999989</v>
          </cell>
          <cell r="H14">
            <v>592.94999999999982</v>
          </cell>
          <cell r="I14">
            <v>592.15000000000009</v>
          </cell>
          <cell r="J14">
            <v>751.61999999999989</v>
          </cell>
          <cell r="K14">
            <v>619.82999999999993</v>
          </cell>
          <cell r="L14">
            <v>608.35000000000036</v>
          </cell>
          <cell r="M14">
            <v>607.55000000000018</v>
          </cell>
          <cell r="N14">
            <v>606.98999999999978</v>
          </cell>
          <cell r="O14">
            <v>7330.84</v>
          </cell>
        </row>
        <row r="15">
          <cell r="B15">
            <v>5630</v>
          </cell>
          <cell r="C15">
            <v>555.01</v>
          </cell>
          <cell r="D15">
            <v>413.07000000000005</v>
          </cell>
          <cell r="E15">
            <v>415.46999999999991</v>
          </cell>
          <cell r="F15">
            <v>423.3900000000001</v>
          </cell>
          <cell r="G15">
            <v>423.92999999999984</v>
          </cell>
          <cell r="H15">
            <v>419.41000000000031</v>
          </cell>
          <cell r="I15">
            <v>425.42999999999984</v>
          </cell>
          <cell r="J15">
            <v>423.42999999999984</v>
          </cell>
          <cell r="K15">
            <v>406.09000000000015</v>
          </cell>
          <cell r="L15">
            <v>493.07000000000016</v>
          </cell>
          <cell r="M15">
            <v>500.89999999999964</v>
          </cell>
          <cell r="N15">
            <v>487.90999999999985</v>
          </cell>
          <cell r="O15">
            <v>5387.11</v>
          </cell>
        </row>
        <row r="16">
          <cell r="B16">
            <v>5635</v>
          </cell>
          <cell r="C16">
            <v>88.55</v>
          </cell>
          <cell r="D16">
            <v>65.77</v>
          </cell>
          <cell r="E16">
            <v>94.37</v>
          </cell>
          <cell r="F16">
            <v>48.94</v>
          </cell>
          <cell r="G16">
            <v>95.53000000000003</v>
          </cell>
          <cell r="H16">
            <v>89.839999999999975</v>
          </cell>
          <cell r="I16">
            <v>102.09000000000003</v>
          </cell>
          <cell r="J16">
            <v>104.26999999999998</v>
          </cell>
          <cell r="K16">
            <v>37.169999999999959</v>
          </cell>
          <cell r="L16">
            <v>75.060000000000059</v>
          </cell>
          <cell r="M16">
            <v>54.709999999999923</v>
          </cell>
          <cell r="N16">
            <v>67.040000000000077</v>
          </cell>
          <cell r="O16">
            <v>923.34</v>
          </cell>
        </row>
        <row r="17">
          <cell r="B17">
            <v>5645</v>
          </cell>
          <cell r="C17">
            <v>-598.75</v>
          </cell>
          <cell r="D17">
            <v>-620.90000000000009</v>
          </cell>
          <cell r="E17">
            <v>-839.75</v>
          </cell>
          <cell r="F17">
            <v>-608.69999999999982</v>
          </cell>
          <cell r="G17">
            <v>-623.36000000000013</v>
          </cell>
          <cell r="H17">
            <v>-641.55999999999995</v>
          </cell>
          <cell r="I17">
            <v>-684.15000000000009</v>
          </cell>
          <cell r="J17">
            <v>-656.9399999999996</v>
          </cell>
          <cell r="K17">
            <v>-853.55000000000018</v>
          </cell>
          <cell r="L17">
            <v>-636.5</v>
          </cell>
          <cell r="M17">
            <v>-641.32999999999993</v>
          </cell>
          <cell r="N17">
            <v>-403.61000000000058</v>
          </cell>
          <cell r="O17">
            <v>-7809.1</v>
          </cell>
        </row>
        <row r="18">
          <cell r="B18">
            <v>5650</v>
          </cell>
          <cell r="C18">
            <v>0.65</v>
          </cell>
          <cell r="D18">
            <v>13.91</v>
          </cell>
          <cell r="E18">
            <v>17.229999999999997</v>
          </cell>
          <cell r="F18">
            <v>0.31000000000000227</v>
          </cell>
          <cell r="G18">
            <v>17.939999999999998</v>
          </cell>
          <cell r="H18">
            <v>30.85</v>
          </cell>
          <cell r="I18">
            <v>33.56</v>
          </cell>
          <cell r="J18">
            <v>31.179999999999993</v>
          </cell>
          <cell r="K18">
            <v>26.069999999999993</v>
          </cell>
          <cell r="L18">
            <v>12.260000000000019</v>
          </cell>
          <cell r="M18">
            <v>2.2800000000000011</v>
          </cell>
          <cell r="N18">
            <v>35.539999999999992</v>
          </cell>
          <cell r="O18">
            <v>221.78</v>
          </cell>
        </row>
        <row r="19">
          <cell r="B19">
            <v>5655</v>
          </cell>
          <cell r="C19">
            <v>4537.91</v>
          </cell>
          <cell r="D19">
            <v>3148.7300000000005</v>
          </cell>
          <cell r="E19">
            <v>2682.0199999999995</v>
          </cell>
          <cell r="F19">
            <v>2256.7299999999996</v>
          </cell>
          <cell r="G19">
            <v>2587.9400000000005</v>
          </cell>
          <cell r="H19">
            <v>3802.4499999999989</v>
          </cell>
          <cell r="I19">
            <v>2719.0500000000029</v>
          </cell>
          <cell r="J19">
            <v>3122.1499999999978</v>
          </cell>
          <cell r="K19">
            <v>2191.4000000000015</v>
          </cell>
          <cell r="L19">
            <v>3084.66</v>
          </cell>
          <cell r="M19">
            <v>3251.1299999999974</v>
          </cell>
          <cell r="N19">
            <v>4134.5299999999988</v>
          </cell>
          <cell r="O19">
            <v>37518.699999999997</v>
          </cell>
        </row>
        <row r="20">
          <cell r="B20">
            <v>5660</v>
          </cell>
          <cell r="C20">
            <v>1.78</v>
          </cell>
          <cell r="D20">
            <v>13.39</v>
          </cell>
          <cell r="E20">
            <v>29.369999999999997</v>
          </cell>
          <cell r="F20">
            <v>15.800000000000004</v>
          </cell>
          <cell r="G20">
            <v>9.1799999999999926</v>
          </cell>
          <cell r="H20">
            <v>32</v>
          </cell>
          <cell r="I20">
            <v>7.0900000000000034</v>
          </cell>
          <cell r="J20">
            <v>17.269999999999996</v>
          </cell>
          <cell r="K20">
            <v>4.9300000000000068</v>
          </cell>
          <cell r="L20">
            <v>15.109999999999985</v>
          </cell>
          <cell r="M20">
            <v>19.79000000000002</v>
          </cell>
          <cell r="N20">
            <v>40.639999999999986</v>
          </cell>
          <cell r="O20">
            <v>206.35</v>
          </cell>
        </row>
        <row r="21">
          <cell r="B21">
            <v>5665</v>
          </cell>
          <cell r="C21">
            <v>207.67</v>
          </cell>
          <cell r="D21">
            <v>238.85</v>
          </cell>
          <cell r="E21">
            <v>253.32000000000005</v>
          </cell>
          <cell r="F21">
            <v>182.70999999999992</v>
          </cell>
          <cell r="G21">
            <v>254.26</v>
          </cell>
          <cell r="H21">
            <v>207.80999999999995</v>
          </cell>
          <cell r="I21">
            <v>203.6400000000001</v>
          </cell>
          <cell r="J21">
            <v>196.51999999999998</v>
          </cell>
          <cell r="K21">
            <v>233.86000000000013</v>
          </cell>
          <cell r="L21">
            <v>192.1099999999999</v>
          </cell>
          <cell r="M21">
            <v>187.07000000000016</v>
          </cell>
          <cell r="N21">
            <v>190.02999999999975</v>
          </cell>
          <cell r="O21">
            <v>2547.85</v>
          </cell>
        </row>
        <row r="22">
          <cell r="B22">
            <v>5670</v>
          </cell>
          <cell r="C22">
            <v>102.63</v>
          </cell>
          <cell r="D22">
            <v>103.19</v>
          </cell>
          <cell r="E22">
            <v>103.57999999999998</v>
          </cell>
          <cell r="F22">
            <v>103.57000000000005</v>
          </cell>
          <cell r="G22">
            <v>34.329999999999984</v>
          </cell>
          <cell r="H22">
            <v>174.22999999999996</v>
          </cell>
          <cell r="I22">
            <v>103.19000000000005</v>
          </cell>
          <cell r="J22">
            <v>103.94999999999993</v>
          </cell>
          <cell r="K22">
            <v>104.55000000000007</v>
          </cell>
          <cell r="L22">
            <v>104.74000000000001</v>
          </cell>
          <cell r="M22">
            <v>104.94000000000005</v>
          </cell>
          <cell r="N22">
            <v>102.44999999999982</v>
          </cell>
          <cell r="O22">
            <v>1245.3499999999999</v>
          </cell>
        </row>
        <row r="23">
          <cell r="B23">
            <v>5675</v>
          </cell>
          <cell r="C23">
            <v>-21.47</v>
          </cell>
          <cell r="D23">
            <v>-21.57</v>
          </cell>
          <cell r="E23">
            <v>-26.71</v>
          </cell>
          <cell r="F23">
            <v>-21.489999999999995</v>
          </cell>
          <cell r="G23">
            <v>-20.64</v>
          </cell>
          <cell r="H23">
            <v>-20.710000000000008</v>
          </cell>
          <cell r="I23">
            <v>-19.210000000000008</v>
          </cell>
          <cell r="J23">
            <v>-19.669999999999987</v>
          </cell>
          <cell r="K23">
            <v>-26.169999999999987</v>
          </cell>
          <cell r="L23">
            <v>-20.580000000000013</v>
          </cell>
          <cell r="M23">
            <v>-20.430000000000007</v>
          </cell>
          <cell r="N23">
            <v>-15</v>
          </cell>
          <cell r="O23">
            <v>-253.65</v>
          </cell>
        </row>
        <row r="24">
          <cell r="B24">
            <v>5680</v>
          </cell>
          <cell r="C24">
            <v>-10.72</v>
          </cell>
          <cell r="D24">
            <v>-10.639999999999999</v>
          </cell>
          <cell r="E24">
            <v>-13.439999999999998</v>
          </cell>
          <cell r="F24">
            <v>-11.020000000000003</v>
          </cell>
          <cell r="G24">
            <v>-10.990000000000002</v>
          </cell>
          <cell r="H24">
            <v>-11.049999999999997</v>
          </cell>
          <cell r="I24">
            <v>-9.9099999999999966</v>
          </cell>
          <cell r="J24">
            <v>-10.39</v>
          </cell>
          <cell r="K24">
            <v>-13.079999999999998</v>
          </cell>
          <cell r="L24">
            <v>-10.440000000000012</v>
          </cell>
          <cell r="M24">
            <v>-10.629999999999995</v>
          </cell>
          <cell r="N24">
            <v>-7.9399999999999977</v>
          </cell>
          <cell r="O24">
            <v>-130.25</v>
          </cell>
        </row>
        <row r="25">
          <cell r="B25">
            <v>5690</v>
          </cell>
          <cell r="C25">
            <v>0</v>
          </cell>
          <cell r="D25">
            <v>0</v>
          </cell>
          <cell r="E25">
            <v>4.57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4.57</v>
          </cell>
        </row>
        <row r="26">
          <cell r="B26">
            <v>5705</v>
          </cell>
          <cell r="C26">
            <v>1441.27</v>
          </cell>
          <cell r="D26">
            <v>1260.29</v>
          </cell>
          <cell r="E26">
            <v>1417.3700000000003</v>
          </cell>
          <cell r="F26">
            <v>1444.1799999999994</v>
          </cell>
          <cell r="G26">
            <v>1418.8400000000001</v>
          </cell>
          <cell r="H26">
            <v>1422.2799999999997</v>
          </cell>
          <cell r="I26">
            <v>1417.1100000000006</v>
          </cell>
          <cell r="J26">
            <v>1415.8600000000006</v>
          </cell>
          <cell r="K26">
            <v>1401.92</v>
          </cell>
          <cell r="L26">
            <v>1496.8199999999997</v>
          </cell>
          <cell r="M26">
            <v>1460.5900000000001</v>
          </cell>
          <cell r="N26">
            <v>1460.6799999999985</v>
          </cell>
          <cell r="O26">
            <v>17057.21</v>
          </cell>
        </row>
        <row r="27">
          <cell r="B27">
            <v>5715</v>
          </cell>
          <cell r="C27">
            <v>47.28</v>
          </cell>
          <cell r="D27">
            <v>85.56</v>
          </cell>
          <cell r="E27">
            <v>46.789999999999992</v>
          </cell>
          <cell r="F27">
            <v>176.89999999999998</v>
          </cell>
          <cell r="G27">
            <v>207.32000000000005</v>
          </cell>
          <cell r="H27">
            <v>407.5</v>
          </cell>
          <cell r="I27">
            <v>489.62</v>
          </cell>
          <cell r="J27">
            <v>111.25</v>
          </cell>
          <cell r="K27">
            <v>396.66000000000008</v>
          </cell>
          <cell r="L27">
            <v>725.63999999999987</v>
          </cell>
          <cell r="M27">
            <v>1239.1799999999998</v>
          </cell>
          <cell r="N27">
            <v>-201.19999999999982</v>
          </cell>
          <cell r="O27">
            <v>3732.5</v>
          </cell>
        </row>
        <row r="28">
          <cell r="B28">
            <v>5735</v>
          </cell>
          <cell r="C28">
            <v>330.8</v>
          </cell>
          <cell r="D28">
            <v>346.67</v>
          </cell>
          <cell r="E28">
            <v>658.02</v>
          </cell>
          <cell r="F28">
            <v>562.42000000000007</v>
          </cell>
          <cell r="G28">
            <v>548.8299999999997</v>
          </cell>
          <cell r="H28">
            <v>538.90000000000009</v>
          </cell>
          <cell r="I28">
            <v>472.95000000000027</v>
          </cell>
          <cell r="J28">
            <v>585.96</v>
          </cell>
          <cell r="K28">
            <v>568.09000000000015</v>
          </cell>
          <cell r="L28">
            <v>479.86999999999989</v>
          </cell>
          <cell r="M28">
            <v>528.36999999999989</v>
          </cell>
          <cell r="N28">
            <v>567.56999999999971</v>
          </cell>
          <cell r="O28">
            <v>6188.45</v>
          </cell>
        </row>
        <row r="29">
          <cell r="B29">
            <v>5740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1.45</v>
          </cell>
          <cell r="N29">
            <v>-2.27</v>
          </cell>
          <cell r="O29">
            <v>-0.82000000000000006</v>
          </cell>
        </row>
        <row r="30">
          <cell r="B30">
            <v>5745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5750</v>
          </cell>
          <cell r="C31">
            <v>74.27</v>
          </cell>
          <cell r="D31">
            <v>77.3</v>
          </cell>
          <cell r="E31">
            <v>73.79000000000002</v>
          </cell>
          <cell r="F31">
            <v>69.839999999999975</v>
          </cell>
          <cell r="G31">
            <v>88.110000000000014</v>
          </cell>
          <cell r="H31">
            <v>81.550000000000011</v>
          </cell>
          <cell r="I31">
            <v>87.080000000000041</v>
          </cell>
          <cell r="J31">
            <v>91.739999999999895</v>
          </cell>
          <cell r="K31">
            <v>99.460000000000036</v>
          </cell>
          <cell r="L31">
            <v>333.45999999999992</v>
          </cell>
          <cell r="M31">
            <v>155.43000000000006</v>
          </cell>
          <cell r="N31">
            <v>75.230000000000018</v>
          </cell>
          <cell r="O31">
            <v>1307.26</v>
          </cell>
        </row>
        <row r="32">
          <cell r="B32">
            <v>5785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5790</v>
          </cell>
          <cell r="C33">
            <v>50.7</v>
          </cell>
          <cell r="D33">
            <v>41.09</v>
          </cell>
          <cell r="E33">
            <v>70.11</v>
          </cell>
          <cell r="F33">
            <v>58.699999999999989</v>
          </cell>
          <cell r="G33">
            <v>60.16</v>
          </cell>
          <cell r="H33">
            <v>55.180000000000007</v>
          </cell>
          <cell r="I33">
            <v>62.329999999999984</v>
          </cell>
          <cell r="J33">
            <v>64.590000000000032</v>
          </cell>
          <cell r="K33">
            <v>62.740000000000009</v>
          </cell>
          <cell r="L33">
            <v>62.169999999999959</v>
          </cell>
          <cell r="M33">
            <v>60.25</v>
          </cell>
          <cell r="N33">
            <v>59.289999999999964</v>
          </cell>
          <cell r="O33">
            <v>707.31</v>
          </cell>
        </row>
        <row r="34">
          <cell r="B34">
            <v>5795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3.84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11.64</v>
          </cell>
          <cell r="O34">
            <v>15.48</v>
          </cell>
        </row>
        <row r="35">
          <cell r="B35">
            <v>5800</v>
          </cell>
          <cell r="C35">
            <v>0</v>
          </cell>
          <cell r="D35">
            <v>0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B36">
            <v>5805</v>
          </cell>
          <cell r="C36">
            <v>0</v>
          </cell>
          <cell r="D36">
            <v>0</v>
          </cell>
          <cell r="E36">
            <v>0</v>
          </cell>
          <cell r="F36">
            <v>153.13</v>
          </cell>
          <cell r="G36">
            <v>0</v>
          </cell>
          <cell r="H36">
            <v>0</v>
          </cell>
          <cell r="I36">
            <v>0.71999999999999886</v>
          </cell>
          <cell r="J36">
            <v>0</v>
          </cell>
          <cell r="K36">
            <v>0</v>
          </cell>
          <cell r="L36">
            <v>0</v>
          </cell>
          <cell r="M36">
            <v>1.0900000000000034</v>
          </cell>
          <cell r="N36">
            <v>2.1500000000000057</v>
          </cell>
          <cell r="O36">
            <v>157.09</v>
          </cell>
        </row>
        <row r="37">
          <cell r="B37">
            <v>5810</v>
          </cell>
          <cell r="C37">
            <v>0</v>
          </cell>
          <cell r="D37">
            <v>46.65</v>
          </cell>
          <cell r="E37">
            <v>378.52000000000004</v>
          </cell>
          <cell r="F37">
            <v>329.96</v>
          </cell>
          <cell r="G37">
            <v>19.17999999999995</v>
          </cell>
          <cell r="H37">
            <v>1.1700000000000728</v>
          </cell>
          <cell r="I37">
            <v>11.669999999999959</v>
          </cell>
          <cell r="J37">
            <v>-163.93999999999994</v>
          </cell>
          <cell r="K37">
            <v>42.599999999999909</v>
          </cell>
          <cell r="L37">
            <v>1.4400000000000546</v>
          </cell>
          <cell r="M37">
            <v>8.3999999999999773</v>
          </cell>
          <cell r="N37">
            <v>113.40999999999997</v>
          </cell>
          <cell r="O37">
            <v>789.06</v>
          </cell>
        </row>
        <row r="38">
          <cell r="B38">
            <v>5815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5820</v>
          </cell>
          <cell r="C39">
            <v>0</v>
          </cell>
          <cell r="D39">
            <v>0</v>
          </cell>
          <cell r="E39">
            <v>8.51</v>
          </cell>
          <cell r="F39">
            <v>15.319999999999999</v>
          </cell>
          <cell r="G39">
            <v>18.28</v>
          </cell>
          <cell r="H39">
            <v>43.239999999999995</v>
          </cell>
          <cell r="I39">
            <v>100.19</v>
          </cell>
          <cell r="J39">
            <v>-11.599999999999994</v>
          </cell>
          <cell r="K39">
            <v>17.819999999999993</v>
          </cell>
          <cell r="L39">
            <v>15.659999999999997</v>
          </cell>
          <cell r="M39">
            <v>4.0100000000000193</v>
          </cell>
          <cell r="N39">
            <v>-3.1700000000000159</v>
          </cell>
          <cell r="O39">
            <v>208.26</v>
          </cell>
        </row>
        <row r="40">
          <cell r="B40">
            <v>5825</v>
          </cell>
          <cell r="C40">
            <v>17.75</v>
          </cell>
          <cell r="D40">
            <v>8.6499999999999986</v>
          </cell>
          <cell r="E40">
            <v>4.4000000000000021</v>
          </cell>
          <cell r="F40">
            <v>36.659999999999997</v>
          </cell>
          <cell r="G40">
            <v>0.85000000000000853</v>
          </cell>
          <cell r="H40">
            <v>4.0499999999999972</v>
          </cell>
          <cell r="I40">
            <v>-41.53</v>
          </cell>
          <cell r="J40">
            <v>9.1600000000000037</v>
          </cell>
          <cell r="K40">
            <v>12.96</v>
          </cell>
          <cell r="L40">
            <v>4.4099999999999966</v>
          </cell>
          <cell r="M40">
            <v>15.349999999999994</v>
          </cell>
          <cell r="N40">
            <v>-25.039999999999992</v>
          </cell>
          <cell r="O40">
            <v>47.67</v>
          </cell>
        </row>
        <row r="41">
          <cell r="B41">
            <v>5855</v>
          </cell>
          <cell r="C41">
            <v>0</v>
          </cell>
          <cell r="D41">
            <v>32.22</v>
          </cell>
          <cell r="E41">
            <v>8.82</v>
          </cell>
          <cell r="F41">
            <v>24.970000000000006</v>
          </cell>
          <cell r="G41">
            <v>0</v>
          </cell>
          <cell r="H41">
            <v>23.689999999999998</v>
          </cell>
          <cell r="I41">
            <v>16.239999999999995</v>
          </cell>
          <cell r="J41">
            <v>0</v>
          </cell>
          <cell r="K41">
            <v>16.070000000000007</v>
          </cell>
          <cell r="L41">
            <v>33.070000000000007</v>
          </cell>
          <cell r="M41">
            <v>16.829999999999984</v>
          </cell>
          <cell r="N41">
            <v>19.200000000000017</v>
          </cell>
          <cell r="O41">
            <v>191.11</v>
          </cell>
        </row>
        <row r="42">
          <cell r="B42">
            <v>5860</v>
          </cell>
          <cell r="C42">
            <v>10.17</v>
          </cell>
          <cell r="D42">
            <v>13.65</v>
          </cell>
          <cell r="E42">
            <v>4.93</v>
          </cell>
          <cell r="F42">
            <v>6.4600000000000009</v>
          </cell>
          <cell r="G42">
            <v>1.509999999999998</v>
          </cell>
          <cell r="H42">
            <v>9.8400000000000034</v>
          </cell>
          <cell r="I42">
            <v>13.419999999999995</v>
          </cell>
          <cell r="J42">
            <v>10.399999999999999</v>
          </cell>
          <cell r="K42">
            <v>3.6099999999999994</v>
          </cell>
          <cell r="L42">
            <v>12.230000000000004</v>
          </cell>
          <cell r="M42">
            <v>14.930000000000007</v>
          </cell>
          <cell r="N42">
            <v>11.629999999999995</v>
          </cell>
          <cell r="O42">
            <v>112.78</v>
          </cell>
        </row>
        <row r="43">
          <cell r="B43">
            <v>5865</v>
          </cell>
          <cell r="C43">
            <v>0</v>
          </cell>
          <cell r="D43">
            <v>5.31</v>
          </cell>
          <cell r="E43">
            <v>2.2400000000000002</v>
          </cell>
          <cell r="F43">
            <v>8.3500000000000014</v>
          </cell>
          <cell r="G43">
            <v>3.1500000000000004</v>
          </cell>
          <cell r="H43">
            <v>1.9399999999999977</v>
          </cell>
          <cell r="I43">
            <v>2.9000000000000021</v>
          </cell>
          <cell r="J43">
            <v>4.6400000000000006</v>
          </cell>
          <cell r="K43">
            <v>9.7999999999999972</v>
          </cell>
          <cell r="L43">
            <v>9.5799999999999983</v>
          </cell>
          <cell r="M43">
            <v>10.080000000000005</v>
          </cell>
          <cell r="N43">
            <v>2.3999999999999986</v>
          </cell>
          <cell r="O43">
            <v>60.39</v>
          </cell>
        </row>
        <row r="44">
          <cell r="B44">
            <v>5870</v>
          </cell>
          <cell r="C44">
            <v>61.25</v>
          </cell>
          <cell r="D44">
            <v>18.730000000000004</v>
          </cell>
          <cell r="E44">
            <v>0</v>
          </cell>
          <cell r="F44">
            <v>0</v>
          </cell>
          <cell r="G44">
            <v>1.3299999999999983</v>
          </cell>
          <cell r="H44">
            <v>1.7000000000000028</v>
          </cell>
          <cell r="I44">
            <v>0</v>
          </cell>
          <cell r="J44">
            <v>0</v>
          </cell>
          <cell r="K44">
            <v>0</v>
          </cell>
          <cell r="L44">
            <v>1.1700000000000017</v>
          </cell>
          <cell r="M44">
            <v>3.9599999999999937</v>
          </cell>
          <cell r="N44">
            <v>369.96000000000004</v>
          </cell>
          <cell r="O44">
            <v>458.1</v>
          </cell>
        </row>
        <row r="45">
          <cell r="B45">
            <v>5875</v>
          </cell>
          <cell r="C45">
            <v>2.5099999999999998</v>
          </cell>
          <cell r="D45">
            <v>1.2600000000000002</v>
          </cell>
          <cell r="E45">
            <v>3.6</v>
          </cell>
          <cell r="F45">
            <v>0.39999999999999947</v>
          </cell>
          <cell r="G45">
            <v>2.2900000000000009</v>
          </cell>
          <cell r="H45">
            <v>1.7799999999999994</v>
          </cell>
          <cell r="I45">
            <v>2.0400000000000009</v>
          </cell>
          <cell r="J45">
            <v>2.8899999999999988</v>
          </cell>
          <cell r="K45">
            <v>2.370000000000001</v>
          </cell>
          <cell r="L45">
            <v>2.6999999999999993</v>
          </cell>
          <cell r="M45">
            <v>2.9299999999999997</v>
          </cell>
          <cell r="N45">
            <v>2.6000000000000014</v>
          </cell>
          <cell r="O45">
            <v>27.37</v>
          </cell>
        </row>
        <row r="46">
          <cell r="B46">
            <v>5880</v>
          </cell>
          <cell r="C46">
            <v>9.66</v>
          </cell>
          <cell r="D46">
            <v>18.86</v>
          </cell>
          <cell r="E46">
            <v>16.760000000000002</v>
          </cell>
          <cell r="F46">
            <v>16.740000000000002</v>
          </cell>
          <cell r="G46">
            <v>17.93</v>
          </cell>
          <cell r="H46">
            <v>55.719999999999985</v>
          </cell>
          <cell r="I46">
            <v>23.820000000000022</v>
          </cell>
          <cell r="J46">
            <v>17.939999999999998</v>
          </cell>
          <cell r="K46">
            <v>5.7199999999999989</v>
          </cell>
          <cell r="L46">
            <v>15.629999999999995</v>
          </cell>
          <cell r="M46">
            <v>10.72999999999999</v>
          </cell>
          <cell r="N46">
            <v>16.110000000000014</v>
          </cell>
          <cell r="O46">
            <v>225.62</v>
          </cell>
        </row>
        <row r="47">
          <cell r="B47">
            <v>5885</v>
          </cell>
          <cell r="C47">
            <v>0.26</v>
          </cell>
          <cell r="D47">
            <v>4.1500000000000004</v>
          </cell>
          <cell r="E47">
            <v>49.819999999999993</v>
          </cell>
          <cell r="F47">
            <v>0</v>
          </cell>
          <cell r="G47">
            <v>1.2700000000000031</v>
          </cell>
          <cell r="H47">
            <v>1.3100000000000023</v>
          </cell>
          <cell r="I47">
            <v>36.980000000000004</v>
          </cell>
          <cell r="J47">
            <v>34.689999999999984</v>
          </cell>
          <cell r="K47">
            <v>7.3900000000000148</v>
          </cell>
          <cell r="L47">
            <v>0</v>
          </cell>
          <cell r="M47">
            <v>11.199999999999989</v>
          </cell>
          <cell r="N47">
            <v>0</v>
          </cell>
          <cell r="O47">
            <v>147.06999999999996</v>
          </cell>
        </row>
        <row r="48">
          <cell r="B48">
            <v>5890</v>
          </cell>
          <cell r="C48">
            <v>14.37</v>
          </cell>
          <cell r="D48">
            <v>2.2599999999999998</v>
          </cell>
          <cell r="E48">
            <v>2.25</v>
          </cell>
          <cell r="F48">
            <v>2.25</v>
          </cell>
          <cell r="G48">
            <v>2.240000000000002</v>
          </cell>
          <cell r="H48">
            <v>2.2399999999999984</v>
          </cell>
          <cell r="I48">
            <v>2.4800000000000004</v>
          </cell>
          <cell r="J48">
            <v>2.2399999999999984</v>
          </cell>
          <cell r="K48">
            <v>2.240000000000002</v>
          </cell>
          <cell r="L48">
            <v>2.240000000000002</v>
          </cell>
          <cell r="M48">
            <v>2.2299999999999969</v>
          </cell>
          <cell r="N48">
            <v>2.230000000000004</v>
          </cell>
          <cell r="O48">
            <v>39.270000000000003</v>
          </cell>
        </row>
        <row r="49">
          <cell r="B49">
            <v>5895</v>
          </cell>
          <cell r="C49">
            <v>9.39</v>
          </cell>
          <cell r="D49">
            <v>11.469999999999999</v>
          </cell>
          <cell r="E49">
            <v>33.44</v>
          </cell>
          <cell r="F49">
            <v>12.719999999999999</v>
          </cell>
          <cell r="G49">
            <v>34.410000000000011</v>
          </cell>
          <cell r="H49">
            <v>15.389999999999986</v>
          </cell>
          <cell r="I49">
            <v>36.510000000000019</v>
          </cell>
          <cell r="J49">
            <v>8.8199999999999932</v>
          </cell>
          <cell r="K49">
            <v>9.9199999999999875</v>
          </cell>
          <cell r="L49">
            <v>39.700000000000017</v>
          </cell>
          <cell r="M49">
            <v>9.0199999999999818</v>
          </cell>
          <cell r="N49">
            <v>33.960000000000008</v>
          </cell>
          <cell r="O49">
            <v>254.75</v>
          </cell>
        </row>
        <row r="50">
          <cell r="B50">
            <v>5900</v>
          </cell>
          <cell r="C50">
            <v>16.5</v>
          </cell>
          <cell r="D50">
            <v>4.3500000000000014</v>
          </cell>
          <cell r="E50">
            <v>-61.02</v>
          </cell>
          <cell r="F50">
            <v>5.43</v>
          </cell>
          <cell r="G50">
            <v>22.880000000000003</v>
          </cell>
          <cell r="H50">
            <v>5.7299999999999995</v>
          </cell>
          <cell r="I50">
            <v>40.130000000000003</v>
          </cell>
          <cell r="J50">
            <v>10.159999999999997</v>
          </cell>
          <cell r="K50">
            <v>12.300000000000004</v>
          </cell>
          <cell r="L50">
            <v>18.18</v>
          </cell>
          <cell r="M50">
            <v>52.349999999999994</v>
          </cell>
          <cell r="N50">
            <v>32.63000000000001</v>
          </cell>
          <cell r="O50">
            <v>159.62</v>
          </cell>
        </row>
        <row r="51">
          <cell r="B51">
            <v>5930</v>
          </cell>
          <cell r="C51">
            <v>55.08</v>
          </cell>
          <cell r="D51">
            <v>51.600000000000009</v>
          </cell>
          <cell r="E51">
            <v>50.400000000000006</v>
          </cell>
          <cell r="F51">
            <v>51.559999999999974</v>
          </cell>
          <cell r="G51">
            <v>45.980000000000018</v>
          </cell>
          <cell r="H51">
            <v>52.31</v>
          </cell>
          <cell r="I51">
            <v>53.990000000000009</v>
          </cell>
          <cell r="J51">
            <v>56.879999999999995</v>
          </cell>
          <cell r="K51">
            <v>54.389999999999986</v>
          </cell>
          <cell r="L51">
            <v>47.079999999999984</v>
          </cell>
          <cell r="M51">
            <v>44.700000000000045</v>
          </cell>
          <cell r="N51">
            <v>44.709999999999923</v>
          </cell>
          <cell r="O51">
            <v>608.67999999999995</v>
          </cell>
        </row>
        <row r="52">
          <cell r="B52">
            <v>5935</v>
          </cell>
          <cell r="C52">
            <v>16.829999999999998</v>
          </cell>
          <cell r="D52">
            <v>8.5</v>
          </cell>
          <cell r="E52">
            <v>7.57</v>
          </cell>
          <cell r="F52">
            <v>4.009999999999998</v>
          </cell>
          <cell r="G52">
            <v>2.2700000000000031</v>
          </cell>
          <cell r="H52">
            <v>1.7199999999999989</v>
          </cell>
          <cell r="I52">
            <v>0.70000000000000284</v>
          </cell>
          <cell r="J52">
            <v>0.72999999999999687</v>
          </cell>
          <cell r="K52">
            <v>0</v>
          </cell>
          <cell r="L52">
            <v>1.5100000000000051</v>
          </cell>
          <cell r="M52">
            <v>0</v>
          </cell>
          <cell r="N52">
            <v>2.9599999999999937</v>
          </cell>
          <cell r="O52">
            <v>46.8</v>
          </cell>
        </row>
        <row r="53">
          <cell r="B53">
            <v>5940</v>
          </cell>
          <cell r="C53">
            <v>0</v>
          </cell>
          <cell r="D53">
            <v>2.69</v>
          </cell>
          <cell r="E53">
            <v>0</v>
          </cell>
          <cell r="F53">
            <v>0</v>
          </cell>
          <cell r="G53">
            <v>3.6599999999999997</v>
          </cell>
          <cell r="H53">
            <v>0</v>
          </cell>
          <cell r="I53">
            <v>0</v>
          </cell>
          <cell r="J53">
            <v>3.3900000000000006</v>
          </cell>
          <cell r="K53">
            <v>0</v>
          </cell>
          <cell r="L53">
            <v>0</v>
          </cell>
          <cell r="M53">
            <v>2.84</v>
          </cell>
          <cell r="N53">
            <v>-0.26999999999999957</v>
          </cell>
          <cell r="O53">
            <v>12.31</v>
          </cell>
        </row>
        <row r="54">
          <cell r="B54">
            <v>5945</v>
          </cell>
          <cell r="C54">
            <v>731.36</v>
          </cell>
          <cell r="D54">
            <v>794.53000000000009</v>
          </cell>
          <cell r="E54">
            <v>834.91999999999985</v>
          </cell>
          <cell r="F54">
            <v>828.45000000000027</v>
          </cell>
          <cell r="G54">
            <v>815.81</v>
          </cell>
          <cell r="H54">
            <v>819.08999999999969</v>
          </cell>
          <cell r="I54">
            <v>821.27999999999975</v>
          </cell>
          <cell r="J54">
            <v>772.08000000000084</v>
          </cell>
          <cell r="K54">
            <v>749.35999999999967</v>
          </cell>
          <cell r="L54">
            <v>786.29</v>
          </cell>
          <cell r="M54">
            <v>744.26000000000022</v>
          </cell>
          <cell r="N54">
            <v>766.02999999999884</v>
          </cell>
          <cell r="O54">
            <v>9463.4599999999991</v>
          </cell>
        </row>
        <row r="55">
          <cell r="B55">
            <v>5950</v>
          </cell>
          <cell r="C55">
            <v>34.44</v>
          </cell>
          <cell r="D55">
            <v>34.08</v>
          </cell>
          <cell r="E55">
            <v>16.820000000000007</v>
          </cell>
          <cell r="F55">
            <v>16.789999999999992</v>
          </cell>
          <cell r="G55">
            <v>16.670000000000002</v>
          </cell>
          <cell r="H55">
            <v>18.64</v>
          </cell>
          <cell r="I55">
            <v>50.31</v>
          </cell>
          <cell r="J55">
            <v>0</v>
          </cell>
          <cell r="K55">
            <v>18.620000000000005</v>
          </cell>
          <cell r="L55">
            <v>35.039999999999992</v>
          </cell>
          <cell r="M55">
            <v>18.429999999999978</v>
          </cell>
          <cell r="N55">
            <v>36.5</v>
          </cell>
          <cell r="O55">
            <v>296.33999999999997</v>
          </cell>
        </row>
        <row r="56">
          <cell r="B56">
            <v>5955</v>
          </cell>
          <cell r="C56">
            <v>13.11</v>
          </cell>
          <cell r="D56">
            <v>18.330000000000002</v>
          </cell>
          <cell r="E56">
            <v>13.039999999999996</v>
          </cell>
          <cell r="F56">
            <v>13.030000000000001</v>
          </cell>
          <cell r="G56">
            <v>13.009999999999998</v>
          </cell>
          <cell r="H56">
            <v>85.11999999999999</v>
          </cell>
          <cell r="I56">
            <v>12.990000000000009</v>
          </cell>
          <cell r="J56">
            <v>18.170000000000016</v>
          </cell>
          <cell r="K56">
            <v>12.95999999999998</v>
          </cell>
          <cell r="L56">
            <v>101.16000000000003</v>
          </cell>
          <cell r="M56">
            <v>12.939999999999998</v>
          </cell>
          <cell r="N56">
            <v>64.180000000000007</v>
          </cell>
          <cell r="O56">
            <v>378.04</v>
          </cell>
        </row>
        <row r="57">
          <cell r="B57">
            <v>5960</v>
          </cell>
          <cell r="C57">
            <v>44.1</v>
          </cell>
          <cell r="D57">
            <v>2.8500000000000014</v>
          </cell>
          <cell r="E57">
            <v>236.93</v>
          </cell>
          <cell r="F57">
            <v>90.19</v>
          </cell>
          <cell r="G57">
            <v>59.06</v>
          </cell>
          <cell r="H57">
            <v>59.06</v>
          </cell>
          <cell r="I57">
            <v>87.21999999999997</v>
          </cell>
          <cell r="J57">
            <v>59.060000000000059</v>
          </cell>
          <cell r="K57">
            <v>0</v>
          </cell>
          <cell r="L57">
            <v>146.08999999999992</v>
          </cell>
          <cell r="M57">
            <v>59.060000000000059</v>
          </cell>
          <cell r="N57">
            <v>0</v>
          </cell>
          <cell r="O57">
            <v>843.62</v>
          </cell>
        </row>
        <row r="58">
          <cell r="B58">
            <v>5965</v>
          </cell>
          <cell r="C58">
            <v>26.47</v>
          </cell>
          <cell r="D58">
            <v>39.650000000000006</v>
          </cell>
          <cell r="E58">
            <v>56.92</v>
          </cell>
          <cell r="F58">
            <v>339.77</v>
          </cell>
          <cell r="G58">
            <v>68.70999999999998</v>
          </cell>
          <cell r="H58">
            <v>76.180000000000064</v>
          </cell>
          <cell r="I58">
            <v>29.349999999999909</v>
          </cell>
          <cell r="J58">
            <v>77.910000000000082</v>
          </cell>
          <cell r="K58">
            <v>69.92999999999995</v>
          </cell>
          <cell r="L58">
            <v>57.330000000000041</v>
          </cell>
          <cell r="M58">
            <v>90.720000000000027</v>
          </cell>
          <cell r="N58">
            <v>63.649999999999977</v>
          </cell>
          <cell r="O58">
            <v>996.59</v>
          </cell>
        </row>
        <row r="59">
          <cell r="B59">
            <v>5970</v>
          </cell>
          <cell r="C59">
            <v>31.96</v>
          </cell>
          <cell r="D59">
            <v>31.75</v>
          </cell>
          <cell r="E59">
            <v>31.660000000000004</v>
          </cell>
          <cell r="F59">
            <v>31.709999999999994</v>
          </cell>
          <cell r="G59">
            <v>31.660000000000011</v>
          </cell>
          <cell r="H59">
            <v>31.659999999999997</v>
          </cell>
          <cell r="I59">
            <v>31.620000000000005</v>
          </cell>
          <cell r="J59">
            <v>31.569999999999993</v>
          </cell>
          <cell r="K59">
            <v>31.390000000000015</v>
          </cell>
          <cell r="L59">
            <v>31.379999999999995</v>
          </cell>
          <cell r="M59">
            <v>50.120000000000005</v>
          </cell>
          <cell r="N59">
            <v>31.310000000000002</v>
          </cell>
          <cell r="O59">
            <v>397.79</v>
          </cell>
        </row>
        <row r="60">
          <cell r="B60">
            <v>5975</v>
          </cell>
          <cell r="C60">
            <v>0</v>
          </cell>
          <cell r="D60">
            <v>9.68</v>
          </cell>
          <cell r="E60">
            <v>-8.379999999999999</v>
          </cell>
          <cell r="F60">
            <v>0</v>
          </cell>
          <cell r="G60">
            <v>20.529999999999998</v>
          </cell>
          <cell r="H60">
            <v>0</v>
          </cell>
          <cell r="I60">
            <v>13.260000000000005</v>
          </cell>
          <cell r="J60">
            <v>11.689999999999998</v>
          </cell>
          <cell r="K60">
            <v>0</v>
          </cell>
          <cell r="L60">
            <v>0</v>
          </cell>
          <cell r="M60">
            <v>57.150000000000006</v>
          </cell>
          <cell r="N60">
            <v>0</v>
          </cell>
          <cell r="O60">
            <v>103.93</v>
          </cell>
        </row>
        <row r="61">
          <cell r="B61">
            <v>5980</v>
          </cell>
          <cell r="C61">
            <v>0</v>
          </cell>
          <cell r="D61">
            <v>0</v>
          </cell>
          <cell r="E61">
            <v>0.42</v>
          </cell>
          <cell r="F61">
            <v>0</v>
          </cell>
          <cell r="G61">
            <v>0</v>
          </cell>
          <cell r="H61">
            <v>0.41</v>
          </cell>
          <cell r="I61">
            <v>0</v>
          </cell>
          <cell r="J61">
            <v>0</v>
          </cell>
          <cell r="K61">
            <v>0.32999999999999996</v>
          </cell>
          <cell r="L61">
            <v>0</v>
          </cell>
          <cell r="M61">
            <v>0</v>
          </cell>
          <cell r="N61">
            <v>-61.669999999999995</v>
          </cell>
          <cell r="O61">
            <v>-60.51</v>
          </cell>
        </row>
        <row r="62">
          <cell r="B62">
            <v>6010</v>
          </cell>
          <cell r="C62">
            <v>171.16</v>
          </cell>
          <cell r="D62">
            <v>177.95000000000002</v>
          </cell>
          <cell r="E62">
            <v>170.60000000000002</v>
          </cell>
          <cell r="F62">
            <v>169.62</v>
          </cell>
          <cell r="G62">
            <v>169.39999999999998</v>
          </cell>
          <cell r="H62">
            <v>169.43000000000006</v>
          </cell>
          <cell r="I62">
            <v>245.80999999999995</v>
          </cell>
          <cell r="J62">
            <v>245.46000000000004</v>
          </cell>
          <cell r="K62">
            <v>243.17999999999984</v>
          </cell>
          <cell r="L62">
            <v>243.12000000000012</v>
          </cell>
          <cell r="M62">
            <v>333.34999999999991</v>
          </cell>
          <cell r="N62">
            <v>357.97000000000025</v>
          </cell>
          <cell r="O62">
            <v>2697.05</v>
          </cell>
        </row>
        <row r="63">
          <cell r="B63">
            <v>6015</v>
          </cell>
          <cell r="C63">
            <v>1.27</v>
          </cell>
          <cell r="D63">
            <v>0.1399999999999999</v>
          </cell>
          <cell r="E63">
            <v>1.01</v>
          </cell>
          <cell r="F63">
            <v>0</v>
          </cell>
          <cell r="G63">
            <v>0.18999999999999995</v>
          </cell>
          <cell r="H63">
            <v>0</v>
          </cell>
          <cell r="I63">
            <v>0.18999999999999995</v>
          </cell>
          <cell r="J63">
            <v>0</v>
          </cell>
          <cell r="K63">
            <v>0.19000000000000039</v>
          </cell>
          <cell r="L63">
            <v>0</v>
          </cell>
          <cell r="M63">
            <v>9.08</v>
          </cell>
          <cell r="N63">
            <v>0</v>
          </cell>
          <cell r="O63">
            <v>12.07</v>
          </cell>
        </row>
        <row r="64">
          <cell r="B64">
            <v>6020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94.6</v>
          </cell>
          <cell r="K64">
            <v>-94.52</v>
          </cell>
          <cell r="L64">
            <v>0</v>
          </cell>
          <cell r="M64">
            <v>0</v>
          </cell>
          <cell r="N64">
            <v>0</v>
          </cell>
          <cell r="O64">
            <v>7.9999999999998295E-2</v>
          </cell>
        </row>
        <row r="65">
          <cell r="B65">
            <v>6025</v>
          </cell>
          <cell r="C65">
            <v>0</v>
          </cell>
          <cell r="D65">
            <v>4.6399999999999997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-194.05999999999997</v>
          </cell>
          <cell r="K65">
            <v>0</v>
          </cell>
          <cell r="L65">
            <v>16.669999999999987</v>
          </cell>
          <cell r="M65">
            <v>0</v>
          </cell>
          <cell r="N65">
            <v>60.489999999999995</v>
          </cell>
          <cell r="O65">
            <v>-112.26</v>
          </cell>
        </row>
        <row r="66">
          <cell r="B66">
            <v>6035</v>
          </cell>
          <cell r="C66">
            <v>90.99</v>
          </cell>
          <cell r="D66">
            <v>52.649999999999991</v>
          </cell>
          <cell r="E66">
            <v>53.710000000000008</v>
          </cell>
          <cell r="F66">
            <v>68.250000000000028</v>
          </cell>
          <cell r="G66">
            <v>55.149999999999977</v>
          </cell>
          <cell r="H66">
            <v>64.170000000000016</v>
          </cell>
          <cell r="I66">
            <v>68.06</v>
          </cell>
          <cell r="J66">
            <v>54.629999999999995</v>
          </cell>
          <cell r="K66">
            <v>52.710000000000036</v>
          </cell>
          <cell r="L66">
            <v>59.879999999999995</v>
          </cell>
          <cell r="M66">
            <v>56</v>
          </cell>
          <cell r="N66">
            <v>59.839999999999918</v>
          </cell>
          <cell r="O66">
            <v>736.04</v>
          </cell>
        </row>
        <row r="67">
          <cell r="B67">
            <v>6040</v>
          </cell>
          <cell r="C67">
            <v>246.72</v>
          </cell>
          <cell r="D67">
            <v>244.23</v>
          </cell>
          <cell r="E67">
            <v>272.69</v>
          </cell>
          <cell r="F67">
            <v>244.5</v>
          </cell>
          <cell r="G67">
            <v>244.19999999999993</v>
          </cell>
          <cell r="H67">
            <v>244.23000000000002</v>
          </cell>
          <cell r="I67">
            <v>243.90000000000009</v>
          </cell>
          <cell r="J67">
            <v>243.54999999999995</v>
          </cell>
          <cell r="K67">
            <v>241.2800000000002</v>
          </cell>
          <cell r="L67">
            <v>241.23000000000002</v>
          </cell>
          <cell r="M67">
            <v>240.90999999999985</v>
          </cell>
          <cell r="N67">
            <v>217.7199999999998</v>
          </cell>
          <cell r="O67">
            <v>2925.16</v>
          </cell>
        </row>
        <row r="68">
          <cell r="B68">
            <v>6045</v>
          </cell>
          <cell r="C68">
            <v>0</v>
          </cell>
          <cell r="D68">
            <v>0</v>
          </cell>
          <cell r="E68">
            <v>1.05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10.44</v>
          </cell>
          <cell r="L68">
            <v>46.73</v>
          </cell>
          <cell r="M68">
            <v>19.299999999999997</v>
          </cell>
          <cell r="N68">
            <v>42.59</v>
          </cell>
          <cell r="O68">
            <v>120.11</v>
          </cell>
        </row>
        <row r="69">
          <cell r="B69">
            <v>6050</v>
          </cell>
          <cell r="C69">
            <v>162.02000000000001</v>
          </cell>
          <cell r="D69">
            <v>173.62999999999997</v>
          </cell>
          <cell r="E69">
            <v>249.80000000000007</v>
          </cell>
          <cell r="F69">
            <v>252.41999999999996</v>
          </cell>
          <cell r="G69">
            <v>154.57000000000005</v>
          </cell>
          <cell r="H69">
            <v>148.91999999999985</v>
          </cell>
          <cell r="I69">
            <v>435.76</v>
          </cell>
          <cell r="J69">
            <v>280.61000000000013</v>
          </cell>
          <cell r="K69">
            <v>153.33999999999992</v>
          </cell>
          <cell r="L69">
            <v>216.18000000000006</v>
          </cell>
          <cell r="M69">
            <v>174.03999999999996</v>
          </cell>
          <cell r="N69">
            <v>443.30000000000018</v>
          </cell>
          <cell r="O69">
            <v>2844.59</v>
          </cell>
        </row>
        <row r="70">
          <cell r="B70">
            <v>6070</v>
          </cell>
          <cell r="C70">
            <v>-180.15</v>
          </cell>
          <cell r="D70">
            <v>-3.4399999999999977</v>
          </cell>
          <cell r="E70">
            <v>10.780000000000001</v>
          </cell>
          <cell r="F70">
            <v>0</v>
          </cell>
          <cell r="G70">
            <v>31.620000000000005</v>
          </cell>
          <cell r="H70">
            <v>32.759999999999991</v>
          </cell>
          <cell r="I70">
            <v>11.050000000000011</v>
          </cell>
          <cell r="J70">
            <v>10.509999999999991</v>
          </cell>
          <cell r="K70">
            <v>0</v>
          </cell>
          <cell r="L70">
            <v>125.48</v>
          </cell>
          <cell r="M70">
            <v>3.490000000000002</v>
          </cell>
          <cell r="N70">
            <v>109.78</v>
          </cell>
          <cell r="O70">
            <v>151.88</v>
          </cell>
        </row>
        <row r="71">
          <cell r="B71">
            <v>6090</v>
          </cell>
          <cell r="C71">
            <v>13.21</v>
          </cell>
          <cell r="D71">
            <v>13.07</v>
          </cell>
          <cell r="E71">
            <v>13.439999999999998</v>
          </cell>
          <cell r="F71">
            <v>13.480000000000004</v>
          </cell>
          <cell r="G71">
            <v>13.939999999999998</v>
          </cell>
          <cell r="H71">
            <v>13.939999999999998</v>
          </cell>
          <cell r="I71">
            <v>14.36</v>
          </cell>
          <cell r="J71">
            <v>14.340000000000003</v>
          </cell>
          <cell r="K71">
            <v>14.200000000000003</v>
          </cell>
          <cell r="L71">
            <v>14.200000000000003</v>
          </cell>
          <cell r="M71">
            <v>14.180000000000007</v>
          </cell>
          <cell r="N71">
            <v>28.339999999999975</v>
          </cell>
          <cell r="O71">
            <v>180.7</v>
          </cell>
        </row>
        <row r="72">
          <cell r="B72">
            <v>6110</v>
          </cell>
          <cell r="C72">
            <v>650.54</v>
          </cell>
          <cell r="D72">
            <v>591.90000000000009</v>
          </cell>
          <cell r="E72">
            <v>727.90999999999985</v>
          </cell>
          <cell r="F72">
            <v>806.32000000000016</v>
          </cell>
          <cell r="G72">
            <v>669.88000000000011</v>
          </cell>
          <cell r="H72">
            <v>678.67000000000007</v>
          </cell>
          <cell r="I72">
            <v>685.32999999999993</v>
          </cell>
          <cell r="J72">
            <v>653.80000000000018</v>
          </cell>
          <cell r="K72">
            <v>672.33999999999924</v>
          </cell>
          <cell r="L72">
            <v>680.48000000000047</v>
          </cell>
          <cell r="M72">
            <v>587.97999999999956</v>
          </cell>
          <cell r="N72">
            <v>687.24000000000069</v>
          </cell>
          <cell r="O72">
            <v>8092.39</v>
          </cell>
        </row>
        <row r="73">
          <cell r="B73">
            <v>6115</v>
          </cell>
          <cell r="C73">
            <v>120.77</v>
          </cell>
          <cell r="D73">
            <v>87.810000000000016</v>
          </cell>
          <cell r="E73">
            <v>113.85</v>
          </cell>
          <cell r="F73">
            <v>148.68</v>
          </cell>
          <cell r="G73">
            <v>99.340000000000032</v>
          </cell>
          <cell r="H73">
            <v>102.09999999999991</v>
          </cell>
          <cell r="I73">
            <v>112.15000000000009</v>
          </cell>
          <cell r="J73">
            <v>123.62</v>
          </cell>
          <cell r="K73">
            <v>126.36000000000001</v>
          </cell>
          <cell r="L73">
            <v>128.51</v>
          </cell>
          <cell r="M73">
            <v>126.34999999999991</v>
          </cell>
          <cell r="N73">
            <v>141.84000000000015</v>
          </cell>
          <cell r="O73">
            <v>1431.38</v>
          </cell>
        </row>
        <row r="74">
          <cell r="B74">
            <v>6120</v>
          </cell>
          <cell r="C74">
            <v>525.66999999999996</v>
          </cell>
          <cell r="D74">
            <v>536.59</v>
          </cell>
          <cell r="E74">
            <v>516.05999999999995</v>
          </cell>
          <cell r="F74">
            <v>536.96000000000026</v>
          </cell>
          <cell r="G74">
            <v>527.61999999999989</v>
          </cell>
          <cell r="H74">
            <v>528.40000000000009</v>
          </cell>
          <cell r="I74">
            <v>676.77</v>
          </cell>
          <cell r="J74">
            <v>405.55999999999995</v>
          </cell>
          <cell r="K74">
            <v>515.23999999999978</v>
          </cell>
          <cell r="L74">
            <v>526.46</v>
          </cell>
          <cell r="M74">
            <v>1282.5699999999997</v>
          </cell>
          <cell r="N74">
            <v>45.090000000000146</v>
          </cell>
          <cell r="O74">
            <v>6622.99</v>
          </cell>
        </row>
        <row r="75">
          <cell r="B75">
            <v>6125</v>
          </cell>
          <cell r="C75">
            <v>102.47</v>
          </cell>
          <cell r="D75">
            <v>102.89000000000001</v>
          </cell>
          <cell r="E75">
            <v>103.53999999999996</v>
          </cell>
          <cell r="F75">
            <v>104.64000000000004</v>
          </cell>
          <cell r="G75">
            <v>107.82999999999998</v>
          </cell>
          <cell r="H75">
            <v>107.57000000000005</v>
          </cell>
          <cell r="I75">
            <v>107.41999999999996</v>
          </cell>
          <cell r="J75">
            <v>106.43999999999994</v>
          </cell>
          <cell r="K75">
            <v>105.72000000000003</v>
          </cell>
          <cell r="L75">
            <v>108.88000000000011</v>
          </cell>
          <cell r="M75">
            <v>106.37999999999988</v>
          </cell>
          <cell r="N75">
            <v>106.00999999999999</v>
          </cell>
          <cell r="O75">
            <v>1269.79</v>
          </cell>
        </row>
        <row r="76">
          <cell r="B76">
            <v>6130</v>
          </cell>
          <cell r="C76">
            <v>243.9</v>
          </cell>
          <cell r="D76">
            <v>231.85</v>
          </cell>
          <cell r="E76">
            <v>221.64</v>
          </cell>
          <cell r="F76">
            <v>239.78999999999996</v>
          </cell>
          <cell r="G76">
            <v>238.15999999999997</v>
          </cell>
          <cell r="H76">
            <v>239.51</v>
          </cell>
          <cell r="I76">
            <v>244.66000000000008</v>
          </cell>
          <cell r="J76">
            <v>256.78999999999996</v>
          </cell>
          <cell r="K76">
            <v>267.25000000000023</v>
          </cell>
          <cell r="L76">
            <v>256.98</v>
          </cell>
          <cell r="M76">
            <v>259.39999999999964</v>
          </cell>
          <cell r="N76">
            <v>260.77</v>
          </cell>
          <cell r="O76">
            <v>2960.7</v>
          </cell>
        </row>
        <row r="77">
          <cell r="B77">
            <v>6135</v>
          </cell>
          <cell r="C77">
            <v>1364.09</v>
          </cell>
          <cell r="D77">
            <v>1589.1000000000001</v>
          </cell>
          <cell r="E77">
            <v>1523.7800000000002</v>
          </cell>
          <cell r="F77">
            <v>1392.0699999999997</v>
          </cell>
          <cell r="G77">
            <v>1608.6899999999996</v>
          </cell>
          <cell r="H77">
            <v>1956.33</v>
          </cell>
          <cell r="I77">
            <v>2013.9500000000007</v>
          </cell>
          <cell r="J77">
            <v>2007.1499999999996</v>
          </cell>
          <cell r="K77">
            <v>1891.1000000000004</v>
          </cell>
          <cell r="L77">
            <v>1876.8099999999995</v>
          </cell>
          <cell r="M77">
            <v>1941.3899999999994</v>
          </cell>
          <cell r="N77">
            <v>2332.1500000000015</v>
          </cell>
          <cell r="O77">
            <v>21496.61</v>
          </cell>
        </row>
        <row r="78">
          <cell r="B78">
            <v>6140</v>
          </cell>
          <cell r="C78">
            <v>139.47</v>
          </cell>
          <cell r="D78">
            <v>182.10999999999999</v>
          </cell>
          <cell r="E78">
            <v>204.46999999999997</v>
          </cell>
          <cell r="F78">
            <v>218.0200000000001</v>
          </cell>
          <cell r="G78">
            <v>186.46999999999991</v>
          </cell>
          <cell r="H78">
            <v>203.76</v>
          </cell>
          <cell r="I78">
            <v>200.69000000000005</v>
          </cell>
          <cell r="J78">
            <v>204.16000000000008</v>
          </cell>
          <cell r="K78">
            <v>209.83999999999992</v>
          </cell>
          <cell r="L78">
            <v>202.21000000000004</v>
          </cell>
          <cell r="M78">
            <v>203.83999999999992</v>
          </cell>
          <cell r="N78">
            <v>201.76999999999998</v>
          </cell>
          <cell r="O78">
            <v>2356.81</v>
          </cell>
        </row>
        <row r="79">
          <cell r="B79">
            <v>6145</v>
          </cell>
          <cell r="C79">
            <v>673.4</v>
          </cell>
          <cell r="D79">
            <v>619.2700000000001</v>
          </cell>
          <cell r="E79">
            <v>631.52</v>
          </cell>
          <cell r="F79">
            <v>663.09999999999991</v>
          </cell>
          <cell r="G79">
            <v>651.38999999999987</v>
          </cell>
          <cell r="H79">
            <v>690.08000000000038</v>
          </cell>
          <cell r="I79">
            <v>697.67000000000007</v>
          </cell>
          <cell r="J79">
            <v>649.57999999999993</v>
          </cell>
          <cell r="K79">
            <v>659.73999999999978</v>
          </cell>
          <cell r="L79">
            <v>652.60999999999967</v>
          </cell>
          <cell r="M79">
            <v>655.19000000000051</v>
          </cell>
          <cell r="N79">
            <v>701.07999999999993</v>
          </cell>
          <cell r="O79">
            <v>7944.63</v>
          </cell>
        </row>
        <row r="80">
          <cell r="B80">
            <v>6146</v>
          </cell>
          <cell r="C80">
            <v>282.33</v>
          </cell>
          <cell r="D80">
            <v>263.14000000000004</v>
          </cell>
          <cell r="E80">
            <v>275.95999999999992</v>
          </cell>
          <cell r="F80">
            <v>335.5200000000001</v>
          </cell>
          <cell r="G80">
            <v>275.61999999999989</v>
          </cell>
          <cell r="H80">
            <v>283.49</v>
          </cell>
          <cell r="I80">
            <v>259.90000000000009</v>
          </cell>
          <cell r="J80">
            <v>254.48999999999978</v>
          </cell>
          <cell r="K80">
            <v>299.18000000000029</v>
          </cell>
          <cell r="L80">
            <v>262.27</v>
          </cell>
          <cell r="M80">
            <v>266.27</v>
          </cell>
          <cell r="N80">
            <v>285.59000000000015</v>
          </cell>
          <cell r="O80">
            <v>3343.76</v>
          </cell>
        </row>
        <row r="81">
          <cell r="B81">
            <v>6150</v>
          </cell>
          <cell r="C81">
            <v>8094.51</v>
          </cell>
          <cell r="D81">
            <v>7692.59</v>
          </cell>
          <cell r="E81">
            <v>9515.69</v>
          </cell>
          <cell r="F81">
            <v>8188.3399999999965</v>
          </cell>
          <cell r="G81">
            <v>8364.68</v>
          </cell>
          <cell r="H81">
            <v>8210.6500000000015</v>
          </cell>
          <cell r="I81">
            <v>7485.1200000000026</v>
          </cell>
          <cell r="J81">
            <v>8358.2799999999988</v>
          </cell>
          <cell r="K81">
            <v>7223.0099999999948</v>
          </cell>
          <cell r="L81">
            <v>7775.9900000000052</v>
          </cell>
          <cell r="M81">
            <v>6991.3300000000017</v>
          </cell>
          <cell r="N81">
            <v>8321.7200000000012</v>
          </cell>
          <cell r="O81">
            <v>96221.91</v>
          </cell>
        </row>
        <row r="82">
          <cell r="B82">
            <v>6155</v>
          </cell>
          <cell r="C82">
            <v>159.29</v>
          </cell>
          <cell r="D82">
            <v>162.09</v>
          </cell>
          <cell r="E82">
            <v>190.48000000000002</v>
          </cell>
          <cell r="F82">
            <v>196.96000000000004</v>
          </cell>
          <cell r="G82">
            <v>187.7299999999999</v>
          </cell>
          <cell r="H82">
            <v>206.1400000000001</v>
          </cell>
          <cell r="I82">
            <v>205.04999999999995</v>
          </cell>
          <cell r="J82">
            <v>187.41000000000008</v>
          </cell>
          <cell r="K82">
            <v>196.28999999999996</v>
          </cell>
          <cell r="L82">
            <v>180.92999999999984</v>
          </cell>
          <cell r="M82">
            <v>173.1400000000001</v>
          </cell>
          <cell r="N82">
            <v>179.51</v>
          </cell>
          <cell r="O82">
            <v>2225.02</v>
          </cell>
        </row>
        <row r="83">
          <cell r="B83">
            <v>6165</v>
          </cell>
          <cell r="C83">
            <v>-447.37</v>
          </cell>
          <cell r="D83">
            <v>-1428.4</v>
          </cell>
          <cell r="E83">
            <v>-422.07000000000016</v>
          </cell>
          <cell r="F83">
            <v>-7.1099999999996726</v>
          </cell>
          <cell r="G83">
            <v>-109.70000000000027</v>
          </cell>
          <cell r="H83">
            <v>-109.05999999999995</v>
          </cell>
          <cell r="I83">
            <v>-7.4200000000000728</v>
          </cell>
          <cell r="J83">
            <v>-9.0199999999999818</v>
          </cell>
          <cell r="K83">
            <v>-8.0899999999996908</v>
          </cell>
          <cell r="L83">
            <v>-164.21000000000004</v>
          </cell>
          <cell r="M83">
            <v>-42.390000000000327</v>
          </cell>
          <cell r="N83">
            <v>-14.449999999999818</v>
          </cell>
          <cell r="O83">
            <v>-2769.29</v>
          </cell>
        </row>
        <row r="84">
          <cell r="B84">
            <v>6185</v>
          </cell>
          <cell r="C84">
            <v>3.21</v>
          </cell>
          <cell r="D84">
            <v>36.46</v>
          </cell>
          <cell r="E84">
            <v>87.88</v>
          </cell>
          <cell r="F84">
            <v>-21.439999999999998</v>
          </cell>
          <cell r="G84">
            <v>4.6599999999999966</v>
          </cell>
          <cell r="H84">
            <v>21.810000000000016</v>
          </cell>
          <cell r="I84">
            <v>54.19</v>
          </cell>
          <cell r="J84">
            <v>40.22999999999999</v>
          </cell>
          <cell r="K84">
            <v>23.639999999999986</v>
          </cell>
          <cell r="L84">
            <v>21.650000000000034</v>
          </cell>
          <cell r="M84">
            <v>84.93</v>
          </cell>
          <cell r="N84">
            <v>12.599999999999966</v>
          </cell>
          <cell r="O84">
            <v>369.82</v>
          </cell>
        </row>
        <row r="85">
          <cell r="B85">
            <v>6190</v>
          </cell>
          <cell r="C85">
            <v>4.3099999999999996</v>
          </cell>
          <cell r="D85">
            <v>14.41</v>
          </cell>
          <cell r="E85">
            <v>30.1</v>
          </cell>
          <cell r="F85">
            <v>6.0399999999999991</v>
          </cell>
          <cell r="G85">
            <v>25.28</v>
          </cell>
          <cell r="H85">
            <v>11.989999999999995</v>
          </cell>
          <cell r="I85">
            <v>45.200000000000017</v>
          </cell>
          <cell r="J85">
            <v>4.5699999999999932</v>
          </cell>
          <cell r="K85">
            <v>48.91</v>
          </cell>
          <cell r="L85">
            <v>77.70999999999998</v>
          </cell>
          <cell r="M85">
            <v>27.980000000000018</v>
          </cell>
          <cell r="N85">
            <v>18.720000000000027</v>
          </cell>
          <cell r="O85">
            <v>315.22000000000003</v>
          </cell>
        </row>
        <row r="86">
          <cell r="B86">
            <v>6195</v>
          </cell>
          <cell r="C86">
            <v>0.22</v>
          </cell>
          <cell r="D86">
            <v>3.3099999999999996</v>
          </cell>
          <cell r="E86">
            <v>2.85</v>
          </cell>
          <cell r="F86">
            <v>5.1800000000000006</v>
          </cell>
          <cell r="G86">
            <v>2.0299999999999994</v>
          </cell>
          <cell r="H86">
            <v>2.2200000000000006</v>
          </cell>
          <cell r="I86">
            <v>42.809999999999995</v>
          </cell>
          <cell r="J86">
            <v>1.990000000000002</v>
          </cell>
          <cell r="K86">
            <v>7.2000000000000028</v>
          </cell>
          <cell r="L86">
            <v>6.730000000000004</v>
          </cell>
          <cell r="M86">
            <v>7.6699999999999875</v>
          </cell>
          <cell r="N86">
            <v>6.7200000000000131</v>
          </cell>
          <cell r="O86">
            <v>88.93</v>
          </cell>
        </row>
        <row r="87">
          <cell r="B87">
            <v>6200</v>
          </cell>
          <cell r="C87">
            <v>4.26</v>
          </cell>
          <cell r="D87">
            <v>12.33</v>
          </cell>
          <cell r="E87">
            <v>90.539999999999992</v>
          </cell>
          <cell r="F87">
            <v>2.2000000000000028</v>
          </cell>
          <cell r="G87">
            <v>41.459999999999994</v>
          </cell>
          <cell r="H87">
            <v>13.920000000000016</v>
          </cell>
          <cell r="I87">
            <v>26.810000000000002</v>
          </cell>
          <cell r="J87">
            <v>3.3999999999999773</v>
          </cell>
          <cell r="K87">
            <v>1.9400000000000261</v>
          </cell>
          <cell r="L87">
            <v>9.9299999999999784</v>
          </cell>
          <cell r="M87">
            <v>27.550000000000011</v>
          </cell>
          <cell r="N87">
            <v>13.859999999999985</v>
          </cell>
          <cell r="O87">
            <v>248.2</v>
          </cell>
        </row>
        <row r="88">
          <cell r="B88">
            <v>6205</v>
          </cell>
          <cell r="C88">
            <v>0</v>
          </cell>
          <cell r="D88">
            <v>0.72</v>
          </cell>
          <cell r="E88">
            <v>0</v>
          </cell>
          <cell r="F88">
            <v>5.49</v>
          </cell>
          <cell r="G88">
            <v>0.37999999999999989</v>
          </cell>
          <cell r="H88">
            <v>1.37</v>
          </cell>
          <cell r="I88">
            <v>0.54999999999999982</v>
          </cell>
          <cell r="J88">
            <v>2.2100000000000009</v>
          </cell>
          <cell r="K88">
            <v>0.24000000000000021</v>
          </cell>
          <cell r="L88">
            <v>0</v>
          </cell>
          <cell r="M88">
            <v>9.2799999999999976</v>
          </cell>
          <cell r="N88">
            <v>0</v>
          </cell>
          <cell r="O88">
            <v>20.239999999999998</v>
          </cell>
        </row>
        <row r="89">
          <cell r="B89">
            <v>6207</v>
          </cell>
          <cell r="C89">
            <v>34.21</v>
          </cell>
          <cell r="D89">
            <v>66</v>
          </cell>
          <cell r="E89">
            <v>40.15000000000002</v>
          </cell>
          <cell r="F89">
            <v>213.41999999999996</v>
          </cell>
          <cell r="G89">
            <v>-153.64999999999998</v>
          </cell>
          <cell r="H89">
            <v>3.75</v>
          </cell>
          <cell r="I89">
            <v>68.980000000000018</v>
          </cell>
          <cell r="J89">
            <v>32.95999999999998</v>
          </cell>
          <cell r="K89">
            <v>26.590000000000032</v>
          </cell>
          <cell r="L89">
            <v>33.769999999999982</v>
          </cell>
          <cell r="M89">
            <v>70</v>
          </cell>
          <cell r="N89">
            <v>25.129999999999995</v>
          </cell>
          <cell r="O89">
            <v>461.31</v>
          </cell>
        </row>
        <row r="90">
          <cell r="B90">
            <v>6215</v>
          </cell>
          <cell r="C90">
            <v>398.75</v>
          </cell>
          <cell r="D90">
            <v>392.32000000000005</v>
          </cell>
          <cell r="E90">
            <v>482.4</v>
          </cell>
          <cell r="F90">
            <v>473.31999999999994</v>
          </cell>
          <cell r="G90">
            <v>497.55000000000018</v>
          </cell>
          <cell r="H90">
            <v>549.48</v>
          </cell>
          <cell r="I90">
            <v>535.59999999999991</v>
          </cell>
          <cell r="J90">
            <v>503.40000000000009</v>
          </cell>
          <cell r="K90">
            <v>423.66999999999962</v>
          </cell>
          <cell r="L90">
            <v>444.94000000000051</v>
          </cell>
          <cell r="M90">
            <v>402.92000000000007</v>
          </cell>
          <cell r="N90">
            <v>388.30999999999949</v>
          </cell>
          <cell r="O90">
            <v>5492.66</v>
          </cell>
        </row>
        <row r="91">
          <cell r="B91">
            <v>6220</v>
          </cell>
          <cell r="C91">
            <v>163.57</v>
          </cell>
          <cell r="D91">
            <v>219.51</v>
          </cell>
          <cell r="E91">
            <v>136.04000000000002</v>
          </cell>
          <cell r="F91">
            <v>351.08000000000004</v>
          </cell>
          <cell r="G91">
            <v>249.08999999999992</v>
          </cell>
          <cell r="H91">
            <v>201.45000000000005</v>
          </cell>
          <cell r="I91">
            <v>261.96000000000004</v>
          </cell>
          <cell r="J91">
            <v>195</v>
          </cell>
          <cell r="K91">
            <v>251.26999999999998</v>
          </cell>
          <cell r="L91">
            <v>182.52999999999997</v>
          </cell>
          <cell r="M91">
            <v>239.82999999999993</v>
          </cell>
          <cell r="N91">
            <v>194.74000000000024</v>
          </cell>
          <cell r="O91">
            <v>2646.07</v>
          </cell>
        </row>
        <row r="92">
          <cell r="B92">
            <v>6225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132.35</v>
          </cell>
          <cell r="H92">
            <v>-0.93999999999999773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76.62</v>
          </cell>
          <cell r="N92">
            <v>9.9999999999994316E-2</v>
          </cell>
          <cell r="O92">
            <v>208.13</v>
          </cell>
        </row>
        <row r="93">
          <cell r="B93">
            <v>6230</v>
          </cell>
          <cell r="C93">
            <v>43.26</v>
          </cell>
          <cell r="D93">
            <v>43.32</v>
          </cell>
          <cell r="E93">
            <v>43.179999999999993</v>
          </cell>
          <cell r="F93">
            <v>42.990000000000009</v>
          </cell>
          <cell r="G93">
            <v>69.180000000000007</v>
          </cell>
          <cell r="H93">
            <v>54.480000000000018</v>
          </cell>
          <cell r="I93">
            <v>0</v>
          </cell>
          <cell r="J93">
            <v>47.699999999999989</v>
          </cell>
          <cell r="K93">
            <v>0</v>
          </cell>
          <cell r="L93">
            <v>181.53999999999996</v>
          </cell>
          <cell r="M93">
            <v>0</v>
          </cell>
          <cell r="N93">
            <v>86.970000000000027</v>
          </cell>
          <cell r="O93">
            <v>612.62</v>
          </cell>
        </row>
        <row r="94">
          <cell r="B94">
            <v>6260</v>
          </cell>
          <cell r="C94">
            <v>0</v>
          </cell>
          <cell r="D94">
            <v>0</v>
          </cell>
          <cell r="E94">
            <v>50.94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50.94</v>
          </cell>
        </row>
        <row r="95">
          <cell r="B95">
            <v>6270</v>
          </cell>
          <cell r="C95">
            <v>201.87</v>
          </cell>
          <cell r="D95">
            <v>-201.47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0.40000000000000568</v>
          </cell>
        </row>
        <row r="96">
          <cell r="B96">
            <v>6325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461.13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461.13</v>
          </cell>
        </row>
        <row r="97">
          <cell r="B97">
            <v>6335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220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690</v>
          </cell>
          <cell r="N97">
            <v>0</v>
          </cell>
          <cell r="O97">
            <v>910</v>
          </cell>
        </row>
        <row r="98">
          <cell r="B98">
            <v>6345</v>
          </cell>
          <cell r="C98">
            <v>0</v>
          </cell>
          <cell r="D98">
            <v>2450</v>
          </cell>
          <cell r="E98">
            <v>0</v>
          </cell>
          <cell r="F98">
            <v>0</v>
          </cell>
          <cell r="G98">
            <v>1902.2600000000002</v>
          </cell>
          <cell r="H98">
            <v>660</v>
          </cell>
          <cell r="I98">
            <v>927.61999999999989</v>
          </cell>
          <cell r="J98">
            <v>500</v>
          </cell>
          <cell r="K98">
            <v>0</v>
          </cell>
          <cell r="L98">
            <v>15.430000000000291</v>
          </cell>
          <cell r="M98">
            <v>7.5799999999999272</v>
          </cell>
          <cell r="N98">
            <v>3164.9999999999991</v>
          </cell>
          <cell r="O98">
            <v>9627.89</v>
          </cell>
        </row>
        <row r="99">
          <cell r="B99">
            <v>6360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18.82</v>
          </cell>
          <cell r="O99">
            <v>18.82</v>
          </cell>
        </row>
        <row r="100">
          <cell r="B100">
            <v>6365</v>
          </cell>
          <cell r="C100">
            <v>0</v>
          </cell>
          <cell r="D100">
            <v>0</v>
          </cell>
          <cell r="E100">
            <v>18.13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9.0300000000000011</v>
          </cell>
          <cell r="O100">
            <v>27.16</v>
          </cell>
        </row>
        <row r="101">
          <cell r="B101">
            <v>6385</v>
          </cell>
          <cell r="C101">
            <v>0</v>
          </cell>
          <cell r="D101">
            <v>0</v>
          </cell>
          <cell r="E101">
            <v>2.3199999999999998</v>
          </cell>
          <cell r="F101">
            <v>0</v>
          </cell>
          <cell r="G101">
            <v>0.13000000000000034</v>
          </cell>
          <cell r="H101">
            <v>17.38</v>
          </cell>
          <cell r="I101">
            <v>1.6700000000000017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21.5</v>
          </cell>
        </row>
        <row r="102">
          <cell r="B102">
            <v>6390</v>
          </cell>
          <cell r="C102">
            <v>4.7699999999999996</v>
          </cell>
          <cell r="D102">
            <v>3.9700000000000006</v>
          </cell>
          <cell r="E102">
            <v>8.4799999999999986</v>
          </cell>
          <cell r="F102">
            <v>5.84</v>
          </cell>
          <cell r="G102">
            <v>8.82</v>
          </cell>
          <cell r="H102">
            <v>9.5599999999999987</v>
          </cell>
          <cell r="I102">
            <v>11.330000000000005</v>
          </cell>
          <cell r="J102">
            <v>6.4899999999999949</v>
          </cell>
          <cell r="K102">
            <v>3.4600000000000009</v>
          </cell>
          <cell r="L102">
            <v>4.1400000000000006</v>
          </cell>
          <cell r="M102">
            <v>6.2800000000000011</v>
          </cell>
          <cell r="N102">
            <v>4.7099999999999937</v>
          </cell>
          <cell r="O102">
            <v>77.849999999999994</v>
          </cell>
        </row>
        <row r="103">
          <cell r="B103">
            <v>6400</v>
          </cell>
          <cell r="C103">
            <v>0</v>
          </cell>
          <cell r="D103">
            <v>0</v>
          </cell>
          <cell r="E103">
            <v>4537.5</v>
          </cell>
          <cell r="F103">
            <v>0</v>
          </cell>
          <cell r="G103">
            <v>0</v>
          </cell>
          <cell r="H103">
            <v>1277</v>
          </cell>
          <cell r="I103">
            <v>400</v>
          </cell>
          <cell r="J103">
            <v>0</v>
          </cell>
          <cell r="K103">
            <v>0</v>
          </cell>
          <cell r="L103">
            <v>2425</v>
          </cell>
          <cell r="M103">
            <v>0</v>
          </cell>
          <cell r="N103">
            <v>1025</v>
          </cell>
          <cell r="O103">
            <v>9664.5</v>
          </cell>
        </row>
        <row r="104">
          <cell r="B104">
            <v>6410</v>
          </cell>
          <cell r="C104">
            <v>269.16000000000003</v>
          </cell>
          <cell r="D104">
            <v>-268.62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0.54000000000002046</v>
          </cell>
        </row>
        <row r="105">
          <cell r="B105">
            <v>6645</v>
          </cell>
          <cell r="C105">
            <v>7.15</v>
          </cell>
          <cell r="D105">
            <v>7.15</v>
          </cell>
          <cell r="E105">
            <v>7.1499999999999986</v>
          </cell>
          <cell r="F105">
            <v>7.1500000000000021</v>
          </cell>
          <cell r="G105">
            <v>7.1499999999999986</v>
          </cell>
          <cell r="H105">
            <v>7.1499999999999986</v>
          </cell>
          <cell r="I105">
            <v>7.1499999999999986</v>
          </cell>
          <cell r="J105">
            <v>7.1500000000000057</v>
          </cell>
          <cell r="K105">
            <v>7.1499999999999915</v>
          </cell>
          <cell r="L105">
            <v>7.1500000000000057</v>
          </cell>
          <cell r="M105">
            <v>7.1500000000000057</v>
          </cell>
          <cell r="N105">
            <v>7.1499999999999915</v>
          </cell>
          <cell r="O105">
            <v>85.8</v>
          </cell>
        </row>
        <row r="106">
          <cell r="B106">
            <v>6660</v>
          </cell>
          <cell r="C106">
            <v>3042.21</v>
          </cell>
          <cell r="D106">
            <v>3051.46</v>
          </cell>
          <cell r="E106">
            <v>3057.7700000000004</v>
          </cell>
          <cell r="F106">
            <v>3053.7899999999991</v>
          </cell>
          <cell r="G106">
            <v>3053.7900000000009</v>
          </cell>
          <cell r="H106">
            <v>3053.7900000000009</v>
          </cell>
          <cell r="I106">
            <v>3053.7899999999972</v>
          </cell>
          <cell r="J106">
            <v>3061.6200000000026</v>
          </cell>
          <cell r="K106">
            <v>3061.619999999999</v>
          </cell>
          <cell r="L106">
            <v>3061.619999999999</v>
          </cell>
          <cell r="M106">
            <v>3061.6200000000026</v>
          </cell>
          <cell r="N106">
            <v>3061.6199999999953</v>
          </cell>
          <cell r="O106">
            <v>36674.699999999997</v>
          </cell>
        </row>
        <row r="107">
          <cell r="B107">
            <v>6680</v>
          </cell>
          <cell r="C107">
            <v>4114.1899999999996</v>
          </cell>
          <cell r="D107">
            <v>4114.1899999999996</v>
          </cell>
          <cell r="E107">
            <v>4114.1900000000005</v>
          </cell>
          <cell r="F107">
            <v>4114.1899999999987</v>
          </cell>
          <cell r="G107">
            <v>4114.1900000000023</v>
          </cell>
          <cell r="H107">
            <v>4114.1899999999987</v>
          </cell>
          <cell r="I107">
            <v>4114.1900000000023</v>
          </cell>
          <cell r="J107">
            <v>4114.1899999999951</v>
          </cell>
          <cell r="K107">
            <v>4114.1900000000023</v>
          </cell>
          <cell r="L107">
            <v>4114.1900000000023</v>
          </cell>
          <cell r="M107">
            <v>4114.1899999999951</v>
          </cell>
          <cell r="N107">
            <v>4114.1900000000023</v>
          </cell>
          <cell r="O107">
            <v>49370.28</v>
          </cell>
        </row>
        <row r="108">
          <cell r="B108">
            <v>6710</v>
          </cell>
          <cell r="C108">
            <v>733.63</v>
          </cell>
          <cell r="D108">
            <v>733.63</v>
          </cell>
          <cell r="E108">
            <v>733.62999999999988</v>
          </cell>
          <cell r="F108">
            <v>733.63000000000011</v>
          </cell>
          <cell r="G108">
            <v>733.63000000000011</v>
          </cell>
          <cell r="H108">
            <v>733.62999999999965</v>
          </cell>
          <cell r="I108">
            <v>733.63000000000011</v>
          </cell>
          <cell r="J108">
            <v>733.63000000000011</v>
          </cell>
          <cell r="K108">
            <v>733.63000000000011</v>
          </cell>
          <cell r="L108">
            <v>733.63000000000011</v>
          </cell>
          <cell r="M108">
            <v>733.63000000000011</v>
          </cell>
          <cell r="N108">
            <v>733.6299999999992</v>
          </cell>
          <cell r="O108">
            <v>8803.56</v>
          </cell>
        </row>
        <row r="109">
          <cell r="B109">
            <v>6715</v>
          </cell>
          <cell r="C109">
            <v>2017.08</v>
          </cell>
          <cell r="D109">
            <v>2088.8000000000002</v>
          </cell>
          <cell r="E109">
            <v>2063.87</v>
          </cell>
          <cell r="F109">
            <v>2063.8700000000008</v>
          </cell>
          <cell r="G109">
            <v>2064.0299999999988</v>
          </cell>
          <cell r="H109">
            <v>2064.2000000000007</v>
          </cell>
          <cell r="I109">
            <v>2064.1999999999989</v>
          </cell>
          <cell r="J109">
            <v>2064.2000000000007</v>
          </cell>
          <cell r="K109">
            <v>2064.2000000000007</v>
          </cell>
          <cell r="L109">
            <v>2064.5</v>
          </cell>
          <cell r="M109">
            <v>2064.5</v>
          </cell>
          <cell r="N109">
            <v>2064.5</v>
          </cell>
          <cell r="O109">
            <v>24747.95</v>
          </cell>
        </row>
        <row r="110">
          <cell r="B110">
            <v>6717</v>
          </cell>
          <cell r="C110">
            <v>249.3</v>
          </cell>
          <cell r="D110">
            <v>249.3</v>
          </cell>
          <cell r="E110">
            <v>260.09000000000003</v>
          </cell>
          <cell r="F110">
            <v>255.86999999999989</v>
          </cell>
          <cell r="G110">
            <v>255.87000000000012</v>
          </cell>
          <cell r="H110">
            <v>255.86999999999989</v>
          </cell>
          <cell r="I110">
            <v>255.87000000000012</v>
          </cell>
          <cell r="J110">
            <v>255.86999999999989</v>
          </cell>
          <cell r="K110">
            <v>255.86999999999989</v>
          </cell>
          <cell r="L110">
            <v>255.87000000000035</v>
          </cell>
          <cell r="M110">
            <v>255.86999999999989</v>
          </cell>
          <cell r="N110">
            <v>255.86999999999989</v>
          </cell>
          <cell r="O110">
            <v>3061.52</v>
          </cell>
        </row>
        <row r="111">
          <cell r="B111">
            <v>6725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5.5</v>
          </cell>
          <cell r="O111">
            <v>5.5</v>
          </cell>
        </row>
        <row r="112">
          <cell r="B112">
            <v>6745</v>
          </cell>
          <cell r="C112">
            <v>321.89</v>
          </cell>
          <cell r="D112">
            <v>329.03</v>
          </cell>
          <cell r="E112">
            <v>329.03000000000009</v>
          </cell>
          <cell r="F112">
            <v>329.03</v>
          </cell>
          <cell r="G112">
            <v>329.03</v>
          </cell>
          <cell r="H112">
            <v>329.03</v>
          </cell>
          <cell r="I112">
            <v>329.0300000000002</v>
          </cell>
          <cell r="J112">
            <v>329.02999999999975</v>
          </cell>
          <cell r="K112">
            <v>329.0300000000002</v>
          </cell>
          <cell r="L112">
            <v>329.02999999999975</v>
          </cell>
          <cell r="M112">
            <v>329.0300000000002</v>
          </cell>
          <cell r="N112">
            <v>329.02999999999975</v>
          </cell>
          <cell r="O112">
            <v>3941.22</v>
          </cell>
        </row>
        <row r="113">
          <cell r="B113">
            <v>6755</v>
          </cell>
          <cell r="C113">
            <v>4.0999999999999996</v>
          </cell>
          <cell r="D113">
            <v>4.0999999999999996</v>
          </cell>
          <cell r="E113">
            <v>4.1000000000000014</v>
          </cell>
          <cell r="F113">
            <v>4.0999999999999979</v>
          </cell>
          <cell r="G113">
            <v>4.1000000000000014</v>
          </cell>
          <cell r="H113">
            <v>4.1000000000000014</v>
          </cell>
          <cell r="I113">
            <v>4.0999999999999979</v>
          </cell>
          <cell r="J113">
            <v>4.0999999999999979</v>
          </cell>
          <cell r="K113">
            <v>4.1000000000000014</v>
          </cell>
          <cell r="L113">
            <v>4.1000000000000014</v>
          </cell>
          <cell r="M113">
            <v>4.1000000000000014</v>
          </cell>
          <cell r="N113">
            <v>4.1000000000000014</v>
          </cell>
          <cell r="O113">
            <v>49.2</v>
          </cell>
        </row>
        <row r="114">
          <cell r="B114">
            <v>6760</v>
          </cell>
          <cell r="C114">
            <v>9.92</v>
          </cell>
          <cell r="D114">
            <v>9.92</v>
          </cell>
          <cell r="E114">
            <v>9.9200000000000017</v>
          </cell>
          <cell r="F114">
            <v>9.9199999999999982</v>
          </cell>
          <cell r="G114">
            <v>9.9200000000000017</v>
          </cell>
          <cell r="H114">
            <v>9.9200000000000017</v>
          </cell>
          <cell r="I114">
            <v>9.9199999999999946</v>
          </cell>
          <cell r="J114">
            <v>9.9200000000000017</v>
          </cell>
          <cell r="K114">
            <v>9.9200000000000017</v>
          </cell>
          <cell r="L114">
            <v>9.9200000000000017</v>
          </cell>
          <cell r="M114">
            <v>9.9200000000000017</v>
          </cell>
          <cell r="N114">
            <v>9.9200000000000017</v>
          </cell>
          <cell r="O114">
            <v>119.04</v>
          </cell>
        </row>
        <row r="115">
          <cell r="B115">
            <v>6765</v>
          </cell>
          <cell r="C115">
            <v>83.93</v>
          </cell>
          <cell r="D115">
            <v>83.93</v>
          </cell>
          <cell r="E115">
            <v>104.49000000000001</v>
          </cell>
          <cell r="F115">
            <v>104.48999999999995</v>
          </cell>
          <cell r="G115">
            <v>104.49000000000001</v>
          </cell>
          <cell r="H115">
            <v>104.49000000000007</v>
          </cell>
          <cell r="I115">
            <v>104.4899999999999</v>
          </cell>
          <cell r="J115">
            <v>104.49000000000001</v>
          </cell>
          <cell r="K115">
            <v>104.49000000000001</v>
          </cell>
          <cell r="L115">
            <v>104.49000000000001</v>
          </cell>
          <cell r="M115">
            <v>104.49000000000001</v>
          </cell>
          <cell r="N115">
            <v>104.49000000000001</v>
          </cell>
          <cell r="O115">
            <v>1212.76</v>
          </cell>
        </row>
        <row r="116">
          <cell r="B116">
            <v>6800</v>
          </cell>
          <cell r="C116">
            <v>0</v>
          </cell>
          <cell r="D116">
            <v>0</v>
          </cell>
          <cell r="E116">
            <v>0.75</v>
          </cell>
          <cell r="F116">
            <v>0.75</v>
          </cell>
          <cell r="G116">
            <v>0.75</v>
          </cell>
          <cell r="H116">
            <v>0.75</v>
          </cell>
          <cell r="I116">
            <v>0.75</v>
          </cell>
          <cell r="J116">
            <v>0.75</v>
          </cell>
          <cell r="K116">
            <v>0.75</v>
          </cell>
          <cell r="L116">
            <v>0.75</v>
          </cell>
          <cell r="M116">
            <v>0.75</v>
          </cell>
          <cell r="N116">
            <v>0.75</v>
          </cell>
          <cell r="O116">
            <v>7.5</v>
          </cell>
        </row>
        <row r="117">
          <cell r="B117">
            <v>6815</v>
          </cell>
          <cell r="C117">
            <v>109.54</v>
          </cell>
          <cell r="D117">
            <v>109.54</v>
          </cell>
          <cell r="E117">
            <v>109.53999999999999</v>
          </cell>
          <cell r="F117">
            <v>109.54000000000002</v>
          </cell>
          <cell r="G117">
            <v>109.54000000000002</v>
          </cell>
          <cell r="H117">
            <v>109.53999999999996</v>
          </cell>
          <cell r="I117">
            <v>109.53999999999996</v>
          </cell>
          <cell r="J117">
            <v>109.54000000000008</v>
          </cell>
          <cell r="K117">
            <v>109.53999999999996</v>
          </cell>
          <cell r="L117">
            <v>109.54000000000008</v>
          </cell>
          <cell r="M117">
            <v>109.53999999999996</v>
          </cell>
          <cell r="N117">
            <v>109.53999999999996</v>
          </cell>
          <cell r="O117">
            <v>1314.48</v>
          </cell>
        </row>
        <row r="118">
          <cell r="B118">
            <v>6825</v>
          </cell>
          <cell r="C118">
            <v>0</v>
          </cell>
          <cell r="D118">
            <v>0</v>
          </cell>
          <cell r="E118">
            <v>0</v>
          </cell>
          <cell r="F118">
            <v>3.73</v>
          </cell>
          <cell r="G118">
            <v>3.73</v>
          </cell>
          <cell r="H118">
            <v>3.7299999999999995</v>
          </cell>
          <cell r="I118">
            <v>3.7300000000000004</v>
          </cell>
          <cell r="J118">
            <v>3.7299999999999986</v>
          </cell>
          <cell r="K118">
            <v>3.7300000000000004</v>
          </cell>
          <cell r="L118">
            <v>3.7300000000000004</v>
          </cell>
          <cell r="M118">
            <v>3.7300000000000004</v>
          </cell>
          <cell r="N118">
            <v>3.7300000000000004</v>
          </cell>
          <cell r="O118">
            <v>33.57</v>
          </cell>
        </row>
        <row r="119">
          <cell r="B119">
            <v>6835</v>
          </cell>
          <cell r="C119">
            <v>2.14</v>
          </cell>
          <cell r="D119">
            <v>2.14</v>
          </cell>
          <cell r="E119">
            <v>2.1399999999999997</v>
          </cell>
          <cell r="F119">
            <v>2.1400000000000006</v>
          </cell>
          <cell r="G119">
            <v>2.1399999999999988</v>
          </cell>
          <cell r="H119">
            <v>2.1400000000000006</v>
          </cell>
          <cell r="I119">
            <v>2.1400000000000006</v>
          </cell>
          <cell r="J119">
            <v>2.1400000000000006</v>
          </cell>
          <cell r="K119">
            <v>2.1400000000000006</v>
          </cell>
          <cell r="L119">
            <v>2.139999999999997</v>
          </cell>
          <cell r="M119">
            <v>2.1400000000000006</v>
          </cell>
          <cell r="N119">
            <v>2.1400000000000006</v>
          </cell>
          <cell r="O119">
            <v>25.68</v>
          </cell>
        </row>
        <row r="120">
          <cell r="B120">
            <v>6850</v>
          </cell>
          <cell r="C120">
            <v>0</v>
          </cell>
          <cell r="D120">
            <v>0</v>
          </cell>
          <cell r="E120">
            <v>0</v>
          </cell>
          <cell r="F120">
            <v>4.6100000000000003</v>
          </cell>
          <cell r="G120">
            <v>4.6100000000000003</v>
          </cell>
          <cell r="H120">
            <v>4.6099999999999994</v>
          </cell>
          <cell r="I120">
            <v>4.6100000000000012</v>
          </cell>
          <cell r="J120">
            <v>4.6099999999999994</v>
          </cell>
          <cell r="K120">
            <v>4.6099999999999994</v>
          </cell>
          <cell r="L120">
            <v>4.610000000000003</v>
          </cell>
          <cell r="M120">
            <v>4.6099999999999994</v>
          </cell>
          <cell r="N120">
            <v>4.6099999999999994</v>
          </cell>
          <cell r="O120">
            <v>41.49</v>
          </cell>
        </row>
        <row r="121">
          <cell r="B121">
            <v>6855</v>
          </cell>
          <cell r="C121">
            <v>17.829999999999998</v>
          </cell>
          <cell r="D121">
            <v>17.829999999999998</v>
          </cell>
          <cell r="E121">
            <v>17.830000000000005</v>
          </cell>
          <cell r="F121">
            <v>17.829999999999991</v>
          </cell>
          <cell r="G121">
            <v>17.830000000000013</v>
          </cell>
          <cell r="H121">
            <v>17.829999999999998</v>
          </cell>
          <cell r="I121">
            <v>17.829999999999998</v>
          </cell>
          <cell r="J121">
            <v>17.829999999999984</v>
          </cell>
          <cell r="K121">
            <v>17.830000000000013</v>
          </cell>
          <cell r="L121">
            <v>17.830000000000013</v>
          </cell>
          <cell r="M121">
            <v>17.829999999999984</v>
          </cell>
          <cell r="N121">
            <v>17.830000000000013</v>
          </cell>
          <cell r="O121">
            <v>213.96</v>
          </cell>
        </row>
        <row r="122">
          <cell r="B122">
            <v>6890</v>
          </cell>
          <cell r="C122">
            <v>6.61</v>
          </cell>
          <cell r="D122">
            <v>6.61</v>
          </cell>
          <cell r="E122">
            <v>6.6099999999999977</v>
          </cell>
          <cell r="F122">
            <v>6.610000000000003</v>
          </cell>
          <cell r="G122">
            <v>6.6099999999999959</v>
          </cell>
          <cell r="H122">
            <v>6.6099999999999994</v>
          </cell>
          <cell r="I122">
            <v>6.6100000000000065</v>
          </cell>
          <cell r="J122">
            <v>6.6099999999999994</v>
          </cell>
          <cell r="K122">
            <v>6.6099999999999994</v>
          </cell>
          <cell r="L122">
            <v>6.6099999999999923</v>
          </cell>
          <cell r="M122">
            <v>6.6099999999999994</v>
          </cell>
          <cell r="N122">
            <v>6.6099999999999994</v>
          </cell>
          <cell r="O122">
            <v>79.319999999999993</v>
          </cell>
        </row>
        <row r="123">
          <cell r="B123">
            <v>6905</v>
          </cell>
          <cell r="C123">
            <v>1044.27</v>
          </cell>
          <cell r="D123">
            <v>532.38000000000011</v>
          </cell>
          <cell r="E123">
            <v>3609.0499999999997</v>
          </cell>
          <cell r="F123">
            <v>653.21</v>
          </cell>
          <cell r="G123">
            <v>655.65000000000055</v>
          </cell>
          <cell r="H123">
            <v>652.73999999999978</v>
          </cell>
          <cell r="I123">
            <v>708.73999999999978</v>
          </cell>
          <cell r="J123">
            <v>660.14000000000033</v>
          </cell>
          <cell r="K123">
            <v>721.48999999999978</v>
          </cell>
          <cell r="L123">
            <v>766.15999999999985</v>
          </cell>
          <cell r="M123">
            <v>696.75</v>
          </cell>
          <cell r="N123">
            <v>805.54000000000087</v>
          </cell>
          <cell r="O123">
            <v>11506.12</v>
          </cell>
        </row>
        <row r="124">
          <cell r="B124">
            <v>6920</v>
          </cell>
          <cell r="C124">
            <v>2341.29</v>
          </cell>
          <cell r="D124">
            <v>2343.2399999999998</v>
          </cell>
          <cell r="E124">
            <v>2353.42</v>
          </cell>
          <cell r="F124">
            <v>2623.170000000001</v>
          </cell>
          <cell r="G124">
            <v>2380.1999999999989</v>
          </cell>
          <cell r="H124">
            <v>2231.7000000000007</v>
          </cell>
          <cell r="I124">
            <v>2435.1800000000003</v>
          </cell>
          <cell r="J124">
            <v>2498.3299999999981</v>
          </cell>
          <cell r="K124">
            <v>2449.41</v>
          </cell>
          <cell r="L124">
            <v>2450.3600000000006</v>
          </cell>
          <cell r="M124">
            <v>2448.3500000000022</v>
          </cell>
          <cell r="N124">
            <v>2345.1699999999983</v>
          </cell>
          <cell r="O124">
            <v>28899.82</v>
          </cell>
        </row>
        <row r="125">
          <cell r="B125">
            <v>7225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B126">
            <v>7245</v>
          </cell>
          <cell r="C126">
            <v>-1777.31</v>
          </cell>
          <cell r="D126">
            <v>-1777.31</v>
          </cell>
          <cell r="E126">
            <v>-1777.3100000000004</v>
          </cell>
          <cell r="F126">
            <v>-1777.3099999999995</v>
          </cell>
          <cell r="G126">
            <v>-1777.3099999999995</v>
          </cell>
          <cell r="H126">
            <v>-1777.3100000000013</v>
          </cell>
          <cell r="I126">
            <v>-1777.3099999999995</v>
          </cell>
          <cell r="J126">
            <v>-1777.3099999999995</v>
          </cell>
          <cell r="K126">
            <v>-1777.3100000000013</v>
          </cell>
          <cell r="L126">
            <v>-1777.3099999999977</v>
          </cell>
          <cell r="M126">
            <v>-1777.3100000000013</v>
          </cell>
          <cell r="N126">
            <v>-1777.3100000000013</v>
          </cell>
          <cell r="O126">
            <v>-21327.72</v>
          </cell>
        </row>
        <row r="127">
          <cell r="B127">
            <v>7275</v>
          </cell>
          <cell r="C127">
            <v>-695.61</v>
          </cell>
          <cell r="D127">
            <v>-695.61</v>
          </cell>
          <cell r="E127">
            <v>-695.6099999999999</v>
          </cell>
          <cell r="F127">
            <v>-695.61000000000013</v>
          </cell>
          <cell r="G127">
            <v>-695.61000000000013</v>
          </cell>
          <cell r="H127">
            <v>-695.60999999999967</v>
          </cell>
          <cell r="I127">
            <v>-695.61000000000058</v>
          </cell>
          <cell r="J127">
            <v>-695.60999999999967</v>
          </cell>
          <cell r="K127">
            <v>-695.60999999999967</v>
          </cell>
          <cell r="L127">
            <v>-695.61000000000058</v>
          </cell>
          <cell r="M127">
            <v>-695.60999999999967</v>
          </cell>
          <cell r="N127">
            <v>-695.60999999999967</v>
          </cell>
          <cell r="O127">
            <v>-8347.32</v>
          </cell>
        </row>
        <row r="128">
          <cell r="B128">
            <v>7280</v>
          </cell>
          <cell r="C128">
            <v>-1400.52</v>
          </cell>
          <cell r="D128">
            <v>-1400.52</v>
          </cell>
          <cell r="E128">
            <v>-1400.5200000000004</v>
          </cell>
          <cell r="F128">
            <v>-1400.5199999999995</v>
          </cell>
          <cell r="G128">
            <v>-1400.5200000000004</v>
          </cell>
          <cell r="H128">
            <v>-1400.5200000000004</v>
          </cell>
          <cell r="I128">
            <v>-1400.5199999999986</v>
          </cell>
          <cell r="J128">
            <v>-1400.5200000000004</v>
          </cell>
          <cell r="K128">
            <v>-1400.5200000000004</v>
          </cell>
          <cell r="L128">
            <v>-1400.5200000000004</v>
          </cell>
          <cell r="M128">
            <v>-1400.5199999999986</v>
          </cell>
          <cell r="N128">
            <v>-1400.5200000000023</v>
          </cell>
          <cell r="O128">
            <v>-16806.240000000002</v>
          </cell>
        </row>
        <row r="129">
          <cell r="B129">
            <v>7325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B130">
            <v>7430</v>
          </cell>
          <cell r="C130">
            <v>-12.59</v>
          </cell>
          <cell r="D130">
            <v>-12.59</v>
          </cell>
          <cell r="E130">
            <v>-15.18</v>
          </cell>
          <cell r="F130">
            <v>-16.160000000000004</v>
          </cell>
          <cell r="G130">
            <v>-17.100000000000001</v>
          </cell>
          <cell r="H130">
            <v>-41.61</v>
          </cell>
          <cell r="I130">
            <v>-41.61</v>
          </cell>
          <cell r="J130">
            <v>-42.59</v>
          </cell>
          <cell r="K130">
            <v>-42.59</v>
          </cell>
          <cell r="L130">
            <v>-42.59</v>
          </cell>
          <cell r="M130">
            <v>-42.589999999999975</v>
          </cell>
          <cell r="N130">
            <v>-43.569999999999993</v>
          </cell>
          <cell r="O130">
            <v>-370.77</v>
          </cell>
        </row>
        <row r="131">
          <cell r="B131">
            <v>7440</v>
          </cell>
          <cell r="C131">
            <v>-35.380000000000003</v>
          </cell>
          <cell r="D131">
            <v>-35.380000000000003</v>
          </cell>
          <cell r="E131">
            <v>-35.379999999999995</v>
          </cell>
          <cell r="F131">
            <v>-35.38000000000001</v>
          </cell>
          <cell r="G131">
            <v>-35.379999999999995</v>
          </cell>
          <cell r="H131">
            <v>-35.379999999999995</v>
          </cell>
          <cell r="I131">
            <v>-35.379999999999995</v>
          </cell>
          <cell r="J131">
            <v>-35.380000000000024</v>
          </cell>
          <cell r="K131">
            <v>-35.379999999999995</v>
          </cell>
          <cell r="L131">
            <v>-35.379999999999995</v>
          </cell>
          <cell r="M131">
            <v>-35.379999999999995</v>
          </cell>
          <cell r="N131">
            <v>-35.379999999999995</v>
          </cell>
          <cell r="O131">
            <v>-424.56</v>
          </cell>
        </row>
        <row r="132">
          <cell r="B132">
            <v>7445</v>
          </cell>
          <cell r="C132">
            <v>-210.94</v>
          </cell>
          <cell r="D132">
            <v>-210.94</v>
          </cell>
          <cell r="E132">
            <v>-210.94000000000005</v>
          </cell>
          <cell r="F132">
            <v>-210.93999999999994</v>
          </cell>
          <cell r="G132">
            <v>-210.94000000000005</v>
          </cell>
          <cell r="H132">
            <v>-210.94000000000005</v>
          </cell>
          <cell r="I132">
            <v>-210.93999999999983</v>
          </cell>
          <cell r="J132">
            <v>-210.94000000000005</v>
          </cell>
          <cell r="K132">
            <v>-210.94000000000005</v>
          </cell>
          <cell r="L132">
            <v>-210.94000000000005</v>
          </cell>
          <cell r="M132">
            <v>-210.94000000000005</v>
          </cell>
          <cell r="N132">
            <v>-210.94000000000005</v>
          </cell>
          <cell r="O132">
            <v>-2531.2800000000002</v>
          </cell>
        </row>
        <row r="133">
          <cell r="B133">
            <v>7510</v>
          </cell>
          <cell r="C133">
            <v>919.4</v>
          </cell>
          <cell r="D133">
            <v>947.0100000000001</v>
          </cell>
          <cell r="E133">
            <v>895.78999999999974</v>
          </cell>
          <cell r="F133">
            <v>957.17000000000007</v>
          </cell>
          <cell r="G133">
            <v>830.84000000000015</v>
          </cell>
          <cell r="H133">
            <v>869.72999999999956</v>
          </cell>
          <cell r="I133">
            <v>909.30000000000018</v>
          </cell>
          <cell r="J133">
            <v>849.28000000000065</v>
          </cell>
          <cell r="K133">
            <v>857.91999999999916</v>
          </cell>
          <cell r="L133">
            <v>858.85999999999967</v>
          </cell>
          <cell r="M133">
            <v>816.10000000000036</v>
          </cell>
          <cell r="N133">
            <v>891.79000000000087</v>
          </cell>
          <cell r="O133">
            <v>10603.19</v>
          </cell>
        </row>
        <row r="134">
          <cell r="B134">
            <v>7515</v>
          </cell>
          <cell r="C134">
            <v>190.15</v>
          </cell>
          <cell r="D134">
            <v>29.460000000000008</v>
          </cell>
          <cell r="E134">
            <v>10.659999999999997</v>
          </cell>
          <cell r="F134">
            <v>1.7299999999999898</v>
          </cell>
          <cell r="G134">
            <v>1.3799999999999955</v>
          </cell>
          <cell r="H134">
            <v>1.7800000000000011</v>
          </cell>
          <cell r="I134">
            <v>2.6800000000000068</v>
          </cell>
          <cell r="J134">
            <v>1.5099999999999909</v>
          </cell>
          <cell r="K134">
            <v>0.68000000000000682</v>
          </cell>
          <cell r="L134">
            <v>1.960000000000008</v>
          </cell>
          <cell r="M134">
            <v>1.4099999999999966</v>
          </cell>
          <cell r="N134">
            <v>1.0199999999999818</v>
          </cell>
          <cell r="O134">
            <v>244.42</v>
          </cell>
        </row>
        <row r="135">
          <cell r="B135">
            <v>7520</v>
          </cell>
          <cell r="C135">
            <v>368.76</v>
          </cell>
          <cell r="D135">
            <v>157.65999999999997</v>
          </cell>
          <cell r="E135">
            <v>90.490000000000009</v>
          </cell>
          <cell r="F135">
            <v>25.660000000000082</v>
          </cell>
          <cell r="G135">
            <v>15.689999999999941</v>
          </cell>
          <cell r="H135">
            <v>17.340000000000032</v>
          </cell>
          <cell r="I135">
            <v>-173.17000000000002</v>
          </cell>
          <cell r="J135">
            <v>14.71999999999997</v>
          </cell>
          <cell r="K135">
            <v>9.4200000000000728</v>
          </cell>
          <cell r="L135">
            <v>13.549999999999955</v>
          </cell>
          <cell r="M135">
            <v>10.029999999999973</v>
          </cell>
          <cell r="N135">
            <v>-128.28999999999996</v>
          </cell>
          <cell r="O135">
            <v>421.86</v>
          </cell>
        </row>
        <row r="136">
          <cell r="B136">
            <v>7535</v>
          </cell>
          <cell r="C136">
            <v>0</v>
          </cell>
          <cell r="D136">
            <v>0.06</v>
          </cell>
          <cell r="E136">
            <v>0</v>
          </cell>
          <cell r="F136">
            <v>4.6100000000000003</v>
          </cell>
          <cell r="G136">
            <v>161.06</v>
          </cell>
          <cell r="H136">
            <v>43.880000000000024</v>
          </cell>
          <cell r="I136">
            <v>0</v>
          </cell>
          <cell r="J136">
            <v>0.10999999999998522</v>
          </cell>
          <cell r="K136">
            <v>0</v>
          </cell>
          <cell r="L136">
            <v>0</v>
          </cell>
          <cell r="M136">
            <v>0.81000000000000227</v>
          </cell>
          <cell r="N136">
            <v>6.4699999999999989</v>
          </cell>
          <cell r="O136">
            <v>217</v>
          </cell>
        </row>
        <row r="137">
          <cell r="B137">
            <v>7540</v>
          </cell>
          <cell r="C137">
            <v>22122.44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22134.84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-470.97000000000116</v>
          </cell>
          <cell r="O137">
            <v>43786.31</v>
          </cell>
        </row>
        <row r="138">
          <cell r="B138">
            <v>7545</v>
          </cell>
          <cell r="C138">
            <v>0</v>
          </cell>
          <cell r="D138">
            <v>0</v>
          </cell>
          <cell r="E138">
            <v>2.2999999999999998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2.2999999999999998</v>
          </cell>
        </row>
        <row r="139">
          <cell r="B139">
            <v>7550</v>
          </cell>
          <cell r="C139">
            <v>-18370.93</v>
          </cell>
          <cell r="D139">
            <v>3445.84</v>
          </cell>
          <cell r="E139">
            <v>3748.0599999999995</v>
          </cell>
          <cell r="F139">
            <v>3745.920000000001</v>
          </cell>
          <cell r="G139">
            <v>3599.1499999999996</v>
          </cell>
          <cell r="H139">
            <v>3750.46</v>
          </cell>
          <cell r="I139">
            <v>-18645.36</v>
          </cell>
          <cell r="J139">
            <v>3750.1800000000003</v>
          </cell>
          <cell r="K139">
            <v>3749.74</v>
          </cell>
          <cell r="L139">
            <v>3749.7300000000005</v>
          </cell>
          <cell r="M139">
            <v>3748.84</v>
          </cell>
          <cell r="N139">
            <v>3727.95</v>
          </cell>
          <cell r="O139">
            <v>-0.42000000000007276</v>
          </cell>
        </row>
        <row r="140">
          <cell r="B140">
            <v>7555</v>
          </cell>
          <cell r="C140">
            <v>0</v>
          </cell>
          <cell r="D140">
            <v>304.56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260.72999999999996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24.970000000000027</v>
          </cell>
          <cell r="O140">
            <v>590.26</v>
          </cell>
        </row>
        <row r="141">
          <cell r="B141">
            <v>7595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-2669.14</v>
          </cell>
          <cell r="O141">
            <v>-2669.14</v>
          </cell>
        </row>
        <row r="142">
          <cell r="B142">
            <v>7600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-365.17</v>
          </cell>
          <cell r="O142">
            <v>-365.17</v>
          </cell>
        </row>
        <row r="143">
          <cell r="B143">
            <v>7610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1164.05</v>
          </cell>
          <cell r="O143">
            <v>1164.05</v>
          </cell>
        </row>
        <row r="144">
          <cell r="B144">
            <v>7660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B145">
            <v>7710</v>
          </cell>
          <cell r="C145">
            <v>0</v>
          </cell>
          <cell r="D145">
            <v>0</v>
          </cell>
          <cell r="E145">
            <v>9567.2800000000007</v>
          </cell>
          <cell r="F145">
            <v>0</v>
          </cell>
          <cell r="G145">
            <v>0</v>
          </cell>
          <cell r="H145">
            <v>8671.1299999999992</v>
          </cell>
          <cell r="I145">
            <v>0</v>
          </cell>
          <cell r="J145">
            <v>0</v>
          </cell>
          <cell r="K145">
            <v>7901.82</v>
          </cell>
          <cell r="L145">
            <v>0</v>
          </cell>
          <cell r="M145">
            <v>0</v>
          </cell>
          <cell r="N145">
            <v>8218.4300000000039</v>
          </cell>
          <cell r="O145">
            <v>34358.660000000003</v>
          </cell>
        </row>
        <row r="146">
          <cell r="B146">
            <v>7735</v>
          </cell>
          <cell r="C146">
            <v>-32.03</v>
          </cell>
          <cell r="D146">
            <v>17.79</v>
          </cell>
          <cell r="E146">
            <v>-5.9999999999998721E-2</v>
          </cell>
          <cell r="F146">
            <v>10.7</v>
          </cell>
          <cell r="G146">
            <v>-0.78000000000000069</v>
          </cell>
          <cell r="H146">
            <v>-0.9399999999999995</v>
          </cell>
          <cell r="I146">
            <v>-2.2300000000000004</v>
          </cell>
          <cell r="J146">
            <v>-1.1199999999999992</v>
          </cell>
          <cell r="K146">
            <v>-0.99000000000000021</v>
          </cell>
          <cell r="L146">
            <v>6.4599999999999991</v>
          </cell>
          <cell r="M146">
            <v>-3.4600000000000009</v>
          </cell>
          <cell r="N146">
            <v>0.40000000000000213</v>
          </cell>
          <cell r="O146">
            <v>-6.2600000000000016</v>
          </cell>
        </row>
        <row r="147">
          <cell r="B147">
            <v>7750</v>
          </cell>
          <cell r="C147">
            <v>0</v>
          </cell>
          <cell r="D147">
            <v>0</v>
          </cell>
          <cell r="E147">
            <v>-0.02</v>
          </cell>
          <cell r="F147">
            <v>-6.08</v>
          </cell>
          <cell r="G147">
            <v>-6.15</v>
          </cell>
          <cell r="H147">
            <v>-10.969999999999999</v>
          </cell>
          <cell r="I147">
            <v>-13.740000000000002</v>
          </cell>
          <cell r="J147">
            <v>-15.54</v>
          </cell>
          <cell r="K147">
            <v>-19.340000000000003</v>
          </cell>
          <cell r="L147">
            <v>-21.810000000000002</v>
          </cell>
          <cell r="M147">
            <v>-22.14</v>
          </cell>
          <cell r="N147">
            <v>-24.999999999999986</v>
          </cell>
          <cell r="O147">
            <v>-140.79</v>
          </cell>
        </row>
        <row r="148">
          <cell r="B148">
            <v>7765</v>
          </cell>
          <cell r="C148">
            <v>0</v>
          </cell>
          <cell r="D148">
            <v>0</v>
          </cell>
          <cell r="E148">
            <v>0</v>
          </cell>
          <cell r="F148">
            <v>-146.61000000000001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-146.61000000000001</v>
          </cell>
        </row>
        <row r="149">
          <cell r="B149" t="str">
            <v>Grand Total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50">
          <cell r="D50">
            <v>-4132.3500000000004</v>
          </cell>
          <cell r="E50">
            <v>-4132.3500000000004</v>
          </cell>
          <cell r="F50">
            <v>-4134.9400000000005</v>
          </cell>
          <cell r="G50">
            <v>-4135.9199999999992</v>
          </cell>
          <cell r="H50">
            <v>-4136.8600000000006</v>
          </cell>
          <cell r="I50">
            <v>-4161.3700000000017</v>
          </cell>
          <cell r="J50">
            <v>-4161.369999999999</v>
          </cell>
          <cell r="K50">
            <v>-4162.3500000000004</v>
          </cell>
          <cell r="L50">
            <v>-4162.3500000000022</v>
          </cell>
          <cell r="M50">
            <v>-4162.3499999999985</v>
          </cell>
          <cell r="N50">
            <v>-4162.3500000000004</v>
          </cell>
          <cell r="O50">
            <v>-4163.3300000000036</v>
          </cell>
          <cell r="P50">
            <v>-49807.889999999992</v>
          </cell>
        </row>
      </sheetData>
      <sheetData sheetId="113" refreshError="1"/>
      <sheetData sheetId="114" refreshError="1"/>
      <sheetData sheetId="115" refreshError="1"/>
      <sheetData sheetId="116">
        <row r="24">
          <cell r="E24">
            <v>11827.1</v>
          </cell>
        </row>
        <row r="25">
          <cell r="E25">
            <v>9332.4</v>
          </cell>
        </row>
      </sheetData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COVER"/>
      <sheetName val="CONTENTS vol 2"/>
      <sheetName val="CONTENTS vol 1"/>
      <sheetName val="A 1"/>
      <sheetName val="A 2"/>
      <sheetName val="A 3"/>
      <sheetName val="A 4"/>
      <sheetName val="A 5"/>
      <sheetName val="A 5 (a)"/>
      <sheetName val="A 6"/>
      <sheetName val="A 6 (a)"/>
      <sheetName val="A 7"/>
      <sheetName val="A 8"/>
      <sheetName val="A 9"/>
      <sheetName val="A 9 (a)"/>
      <sheetName val="A 10"/>
      <sheetName val="A 10 (a)"/>
      <sheetName val="A 11"/>
      <sheetName val="A 12"/>
      <sheetName val="A 12 (a)"/>
      <sheetName val="A 13"/>
      <sheetName val="A 14"/>
      <sheetName val="A 14 (a)"/>
      <sheetName val="A 15"/>
      <sheetName val="A 16"/>
      <sheetName val="A 17"/>
      <sheetName val="A 18 "/>
      <sheetName val="A 18 (a)"/>
      <sheetName val="A 19 "/>
      <sheetName val="A 19 (a) "/>
      <sheetName val="B 1"/>
      <sheetName val="B 2"/>
      <sheetName val="B 3"/>
      <sheetName val="B 4"/>
      <sheetName val="B 5"/>
      <sheetName val="B 5 (a)"/>
      <sheetName val="B 6"/>
      <sheetName val="B 6 (a)"/>
      <sheetName val="B 7"/>
      <sheetName val="B 8"/>
      <sheetName val="B 9"/>
      <sheetName val="B 10"/>
      <sheetName val="B 11"/>
      <sheetName val="B12 - 1.31.2015"/>
      <sheetName val="B12 - 2.28.2015"/>
      <sheetName val="B12 - 3.31.2015"/>
      <sheetName val="B12 - 4.30.2015"/>
      <sheetName val="B12 - 5.31.2015"/>
      <sheetName val="B12 - 6.30.2015"/>
      <sheetName val="B12 - 7.31.2015"/>
      <sheetName val="B12 - 8.31.2015"/>
      <sheetName val="B12 - 9.30.2015"/>
      <sheetName val="B12 - 10.31.2015"/>
      <sheetName val="B12 - 11.30.2015"/>
      <sheetName val="B12 - 12.31.2015"/>
      <sheetName val="B12 - Test Year"/>
      <sheetName val="B 13"/>
      <sheetName val="B 14"/>
      <sheetName val="B 15"/>
      <sheetName val="C INSTRUCT"/>
      <sheetName val="C 1"/>
      <sheetName val="C 2 (w)"/>
      <sheetName val="C 2 (s)"/>
      <sheetName val="C 3"/>
      <sheetName val="C 4"/>
      <sheetName val="C 5 (w)"/>
      <sheetName val="C 5 (s)"/>
      <sheetName val="C 6"/>
      <sheetName val="C 7"/>
      <sheetName val="C 8"/>
      <sheetName val="C 9"/>
      <sheetName val="C 10"/>
      <sheetName val="D 1"/>
      <sheetName val="D 2"/>
      <sheetName val="D 2 (a)"/>
      <sheetName val="D 3"/>
      <sheetName val="D 4"/>
      <sheetName val="D 5"/>
      <sheetName val="D 6"/>
      <sheetName val="D 7"/>
      <sheetName val="E 1 (w) "/>
      <sheetName val="E 1 (s)"/>
      <sheetName val="E 2 (w)"/>
      <sheetName val="E 2 (s)"/>
      <sheetName val="E 3"/>
      <sheetName val="E 4 (w)"/>
      <sheetName val="E 4 (s)"/>
      <sheetName val="E 5 (w)"/>
      <sheetName val="E 5 (s)"/>
      <sheetName val="E 6 (w)"/>
      <sheetName val="E 7"/>
      <sheetName val="E 8"/>
      <sheetName val="E 9"/>
      <sheetName val="E 10"/>
      <sheetName val="E 11"/>
      <sheetName val="E 12"/>
      <sheetName val="E 13"/>
      <sheetName val="E 14"/>
      <sheetName val="A 1 INT"/>
      <sheetName val="A 2 INT"/>
      <sheetName val="A 3 INT"/>
      <sheetName val="B 1 INT"/>
      <sheetName val="B 2 INT"/>
      <sheetName val="B 3 INT"/>
      <sheetName val="B 15 INT"/>
      <sheetName val="C 1 INT"/>
      <sheetName val="C 2 (W) (S) INT"/>
      <sheetName val="C 3 INT"/>
      <sheetName val="C 5 (W) (S) INT"/>
      <sheetName val="D-1 INT"/>
      <sheetName val="D-2 INT"/>
      <sheetName val="E 1 (w) INT"/>
      <sheetName val=" E 1 (s) INT"/>
      <sheetName val="E 2 (w)INT"/>
      <sheetName val="E 2 (s) INT"/>
      <sheetName val="Monthly BS -UC Ledger FORMATTED"/>
      <sheetName val="Marion Balance Sheet"/>
      <sheetName val="APPENDIX A PLANT ACCT "/>
      <sheetName val="REVENUES TESTING"/>
      <sheetName val="Monthly IS -UC Ledger FORMATTED"/>
      <sheetName val="O&amp;M EXPENSES ALLOCATED"/>
      <sheetName val="TAX EXPENSE"/>
      <sheetName val="13-Mth TY UIF Consol Trial Bal"/>
      <sheetName val="UIF only"/>
      <sheetName val="REVENUE REQUIREMENTS"/>
      <sheetName val="PROFORMA YEAR"/>
      <sheetName val="INTERIM COST OF CAPITAL"/>
      <sheetName val="EQUITY RETURN CALCULATION"/>
      <sheetName val="Leverage Formula"/>
      <sheetName val="2011 Corporate ERC"/>
      <sheetName val="2011 UIF ERC"/>
      <sheetName val="2014_2015 UIF ERC"/>
      <sheetName val="2007 - 2009 &amp; Test Year BS"/>
      <sheetName val="Sewer Balance Sheet"/>
      <sheetName val="Water Balance Sheet"/>
      <sheetName val="Common Plant"/>
      <sheetName val="Chemicals Mar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9">
          <cell r="P59">
            <v>553914</v>
          </cell>
        </row>
      </sheetData>
      <sheetData sheetId="16" refreshError="1"/>
      <sheetData sheetId="17">
        <row r="74">
          <cell r="P74">
            <v>107820.81494439559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>
        <row r="6">
          <cell r="A6">
            <v>1020</v>
          </cell>
          <cell r="B6">
            <v>301.10000000000002</v>
          </cell>
          <cell r="C6" t="str">
            <v>ORGANIZATION</v>
          </cell>
          <cell r="D6">
            <v>591.58000000000004</v>
          </cell>
          <cell r="E6">
            <v>590.46</v>
          </cell>
          <cell r="F6">
            <v>590.46</v>
          </cell>
          <cell r="G6">
            <v>590.46</v>
          </cell>
          <cell r="H6">
            <v>590.46</v>
          </cell>
          <cell r="I6">
            <v>590.46</v>
          </cell>
          <cell r="J6">
            <v>590.46</v>
          </cell>
          <cell r="K6">
            <v>590.46</v>
          </cell>
          <cell r="L6">
            <v>590.46</v>
          </cell>
          <cell r="M6">
            <v>590.46</v>
          </cell>
          <cell r="N6">
            <v>590.46</v>
          </cell>
          <cell r="O6">
            <v>590.46</v>
          </cell>
          <cell r="P6">
            <v>590.46</v>
          </cell>
          <cell r="Q6">
            <v>590.54615384615386</v>
          </cell>
        </row>
        <row r="7">
          <cell r="A7">
            <v>1025</v>
          </cell>
          <cell r="B7">
            <v>302.10000000000002</v>
          </cell>
          <cell r="C7" t="str">
            <v>FRANCHISES</v>
          </cell>
          <cell r="D7">
            <v>725.2</v>
          </cell>
          <cell r="E7">
            <v>722.41</v>
          </cell>
          <cell r="F7">
            <v>722.36</v>
          </cell>
          <cell r="G7">
            <v>722.28</v>
          </cell>
          <cell r="H7">
            <v>722.26</v>
          </cell>
          <cell r="I7">
            <v>722.26</v>
          </cell>
          <cell r="J7">
            <v>722.27</v>
          </cell>
          <cell r="K7">
            <v>722.25</v>
          </cell>
          <cell r="L7">
            <v>722.23</v>
          </cell>
          <cell r="M7">
            <v>722.23</v>
          </cell>
          <cell r="N7">
            <v>722.22</v>
          </cell>
          <cell r="O7">
            <v>722.2</v>
          </cell>
          <cell r="P7">
            <v>722.17</v>
          </cell>
          <cell r="Q7">
            <v>722.48769230769233</v>
          </cell>
        </row>
        <row r="8">
          <cell r="A8">
            <v>1030</v>
          </cell>
          <cell r="B8">
            <v>303.2</v>
          </cell>
          <cell r="C8" t="str">
            <v>LAND &amp; LAND RIGHTS PUMP</v>
          </cell>
          <cell r="D8">
            <v>4467</v>
          </cell>
          <cell r="E8">
            <v>4467</v>
          </cell>
          <cell r="F8">
            <v>17081.5</v>
          </cell>
          <cell r="G8">
            <v>17081.5</v>
          </cell>
          <cell r="H8">
            <v>17081.5</v>
          </cell>
          <cell r="I8">
            <v>17081.5</v>
          </cell>
          <cell r="J8">
            <v>17081.5</v>
          </cell>
          <cell r="K8">
            <v>17081.5</v>
          </cell>
          <cell r="L8">
            <v>17081.5</v>
          </cell>
          <cell r="M8">
            <v>17081.5</v>
          </cell>
          <cell r="N8">
            <v>17081.5</v>
          </cell>
          <cell r="O8">
            <v>17081.5</v>
          </cell>
          <cell r="P8">
            <v>17081.5</v>
          </cell>
          <cell r="Q8">
            <v>15140.807692307691</v>
          </cell>
        </row>
        <row r="9">
          <cell r="A9">
            <v>1035</v>
          </cell>
          <cell r="B9">
            <v>303.3</v>
          </cell>
          <cell r="C9" t="str">
            <v>LAND &amp; LAND RIGHTS WTR TRT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1040</v>
          </cell>
          <cell r="B10">
            <v>303.39999999999998</v>
          </cell>
          <cell r="C10" t="str">
            <v>LAND &amp; LAND RIGHTS TRANS DIST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>
            <v>1045</v>
          </cell>
          <cell r="B11">
            <v>303.5</v>
          </cell>
          <cell r="C11" t="str">
            <v>LAND &amp; LAND RIGHTS GEN PLT</v>
          </cell>
          <cell r="D11">
            <v>12746.89</v>
          </cell>
          <cell r="E11">
            <v>12746.31</v>
          </cell>
          <cell r="F11">
            <v>129</v>
          </cell>
          <cell r="G11">
            <v>128.61000000000001</v>
          </cell>
          <cell r="H11">
            <v>129.46</v>
          </cell>
          <cell r="I11">
            <v>129.49</v>
          </cell>
          <cell r="J11">
            <v>129.84</v>
          </cell>
          <cell r="K11">
            <v>129.41999999999999</v>
          </cell>
          <cell r="L11">
            <v>129.13</v>
          </cell>
          <cell r="M11">
            <v>126.95</v>
          </cell>
          <cell r="N11">
            <v>126.87</v>
          </cell>
          <cell r="O11">
            <v>126.7</v>
          </cell>
          <cell r="P11">
            <v>126.24</v>
          </cell>
          <cell r="Q11">
            <v>2069.6084615384616</v>
          </cell>
        </row>
        <row r="12">
          <cell r="A12">
            <v>1050</v>
          </cell>
          <cell r="B12">
            <v>304.2</v>
          </cell>
          <cell r="C12" t="str">
            <v>STRUCT &amp; IMPRV SRC SUPPLY</v>
          </cell>
          <cell r="D12">
            <v>62448.05</v>
          </cell>
          <cell r="E12">
            <v>62448.05</v>
          </cell>
          <cell r="F12">
            <v>62448.05</v>
          </cell>
          <cell r="G12">
            <v>61798.05</v>
          </cell>
          <cell r="H12">
            <v>61798.05</v>
          </cell>
          <cell r="I12">
            <v>61798.05</v>
          </cell>
          <cell r="J12">
            <v>61798.05</v>
          </cell>
          <cell r="K12">
            <v>62298.05</v>
          </cell>
          <cell r="L12">
            <v>62539.07</v>
          </cell>
          <cell r="M12">
            <v>62539.07</v>
          </cell>
          <cell r="N12">
            <v>62539.07</v>
          </cell>
          <cell r="O12">
            <v>62539.07</v>
          </cell>
          <cell r="P12">
            <v>62539.07</v>
          </cell>
          <cell r="Q12">
            <v>62271.519230769212</v>
          </cell>
        </row>
        <row r="13">
          <cell r="A13">
            <v>1055</v>
          </cell>
          <cell r="B13">
            <v>304.3</v>
          </cell>
          <cell r="C13" t="str">
            <v>STRUCT &amp; IMPRV WTR TRT PLT</v>
          </cell>
          <cell r="D13">
            <v>19048.84</v>
          </cell>
          <cell r="E13">
            <v>19048.84</v>
          </cell>
          <cell r="F13">
            <v>19048.84</v>
          </cell>
          <cell r="G13">
            <v>19048.84</v>
          </cell>
          <cell r="H13">
            <v>20219.009999999998</v>
          </cell>
          <cell r="I13">
            <v>22077.71</v>
          </cell>
          <cell r="J13">
            <v>22238.87</v>
          </cell>
          <cell r="K13">
            <v>22359.74</v>
          </cell>
          <cell r="L13">
            <v>22359.74</v>
          </cell>
          <cell r="M13">
            <v>22359.74</v>
          </cell>
          <cell r="N13">
            <v>26650.74</v>
          </cell>
          <cell r="O13">
            <v>26650.74</v>
          </cell>
          <cell r="P13">
            <v>26650.74</v>
          </cell>
          <cell r="Q13">
            <v>22135.56846153846</v>
          </cell>
        </row>
        <row r="14">
          <cell r="A14">
            <v>1060</v>
          </cell>
          <cell r="B14">
            <v>304.39999999999998</v>
          </cell>
          <cell r="C14" t="str">
            <v>STRUCT &amp; IMPRV TRANS DIST PLT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A15">
            <v>1065</v>
          </cell>
          <cell r="B15">
            <v>304.5</v>
          </cell>
          <cell r="C15" t="str">
            <v>STRUCT &amp; IMPRV GEN PLT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1080</v>
          </cell>
          <cell r="B16">
            <v>307.2</v>
          </cell>
          <cell r="C16" t="str">
            <v>WELLS &amp; SPRINGS</v>
          </cell>
          <cell r="D16">
            <v>28116.85</v>
          </cell>
          <cell r="E16">
            <v>28116.79</v>
          </cell>
          <cell r="F16">
            <v>28116.79</v>
          </cell>
          <cell r="G16">
            <v>28116.79</v>
          </cell>
          <cell r="H16">
            <v>28116.79</v>
          </cell>
          <cell r="I16">
            <v>28116.79</v>
          </cell>
          <cell r="J16">
            <v>28116.79</v>
          </cell>
          <cell r="K16">
            <v>28116.79</v>
          </cell>
          <cell r="L16">
            <v>28116.79</v>
          </cell>
          <cell r="M16">
            <v>28116.79</v>
          </cell>
          <cell r="N16">
            <v>28116.79</v>
          </cell>
          <cell r="O16">
            <v>28116.79</v>
          </cell>
          <cell r="P16">
            <v>28116.79</v>
          </cell>
          <cell r="Q16">
            <v>28116.794615384613</v>
          </cell>
        </row>
        <row r="17">
          <cell r="A17">
            <v>1090</v>
          </cell>
          <cell r="B17">
            <v>309.2</v>
          </cell>
          <cell r="C17" t="str">
            <v>SUPPLY MAINS</v>
          </cell>
          <cell r="D17">
            <v>6456</v>
          </cell>
          <cell r="E17">
            <v>6456</v>
          </cell>
          <cell r="F17">
            <v>6456</v>
          </cell>
          <cell r="G17">
            <v>6456</v>
          </cell>
          <cell r="H17">
            <v>6456</v>
          </cell>
          <cell r="I17">
            <v>6456</v>
          </cell>
          <cell r="J17">
            <v>6456</v>
          </cell>
          <cell r="K17">
            <v>6456</v>
          </cell>
          <cell r="L17">
            <v>6456</v>
          </cell>
          <cell r="M17">
            <v>6456</v>
          </cell>
          <cell r="N17">
            <v>6456</v>
          </cell>
          <cell r="O17">
            <v>6456</v>
          </cell>
          <cell r="P17">
            <v>6456</v>
          </cell>
          <cell r="Q17">
            <v>6456</v>
          </cell>
        </row>
        <row r="18">
          <cell r="A18">
            <v>1095</v>
          </cell>
          <cell r="B18">
            <v>310.2</v>
          </cell>
          <cell r="C18" t="str">
            <v>POWER GENERATION EQUIP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1100</v>
          </cell>
          <cell r="B19">
            <v>311.2</v>
          </cell>
          <cell r="C19" t="str">
            <v>ELECTRIC PUMP EQUIP SRC PUMP</v>
          </cell>
          <cell r="D19">
            <v>1702</v>
          </cell>
          <cell r="E19">
            <v>1702</v>
          </cell>
          <cell r="F19">
            <v>1702</v>
          </cell>
          <cell r="G19">
            <v>1702</v>
          </cell>
          <cell r="H19">
            <v>1702</v>
          </cell>
          <cell r="I19">
            <v>1702</v>
          </cell>
          <cell r="J19">
            <v>1702</v>
          </cell>
          <cell r="K19">
            <v>1702</v>
          </cell>
          <cell r="L19">
            <v>1702</v>
          </cell>
          <cell r="M19">
            <v>2352</v>
          </cell>
          <cell r="N19">
            <v>2352</v>
          </cell>
          <cell r="O19">
            <v>2352</v>
          </cell>
          <cell r="P19">
            <v>2352</v>
          </cell>
          <cell r="Q19">
            <v>1902</v>
          </cell>
        </row>
        <row r="20">
          <cell r="A20">
            <v>1105</v>
          </cell>
          <cell r="B20">
            <v>311.3</v>
          </cell>
          <cell r="C20" t="str">
            <v>ELECTRIC PUMP EQUIP WTP</v>
          </cell>
          <cell r="D20">
            <v>155709.25</v>
          </cell>
          <cell r="E20">
            <v>155679.03</v>
          </cell>
          <cell r="F20">
            <v>155679.03</v>
          </cell>
          <cell r="G20">
            <v>159809.31</v>
          </cell>
          <cell r="H20">
            <v>159809.31</v>
          </cell>
          <cell r="I20">
            <v>161429.31</v>
          </cell>
          <cell r="J20">
            <v>162304.31</v>
          </cell>
          <cell r="K20">
            <v>162754.31</v>
          </cell>
          <cell r="L20">
            <v>162255.82999999999</v>
          </cell>
          <cell r="M20">
            <v>162930.82999999999</v>
          </cell>
          <cell r="N20">
            <v>164018.26999999999</v>
          </cell>
          <cell r="O20">
            <v>164018.26999999999</v>
          </cell>
          <cell r="P20">
            <v>164266.49</v>
          </cell>
          <cell r="Q20">
            <v>160820.27307692313</v>
          </cell>
        </row>
        <row r="21">
          <cell r="A21">
            <v>1110</v>
          </cell>
          <cell r="B21">
            <v>311.39999999999998</v>
          </cell>
          <cell r="C21" t="str">
            <v>ELECTRIC PUMP EQUIP TRANS DIST</v>
          </cell>
          <cell r="D21">
            <v>201.55</v>
          </cell>
          <cell r="E21">
            <v>3856.2</v>
          </cell>
          <cell r="F21">
            <v>3856.2</v>
          </cell>
          <cell r="G21">
            <v>3856.2</v>
          </cell>
          <cell r="H21">
            <v>3856.2</v>
          </cell>
          <cell r="I21">
            <v>3856.2</v>
          </cell>
          <cell r="J21">
            <v>3856.2</v>
          </cell>
          <cell r="K21">
            <v>3856.2</v>
          </cell>
          <cell r="L21">
            <v>3856.2</v>
          </cell>
          <cell r="M21">
            <v>3856.2</v>
          </cell>
          <cell r="N21">
            <v>3856.2</v>
          </cell>
          <cell r="O21">
            <v>3856.2</v>
          </cell>
          <cell r="P21">
            <v>3856.2</v>
          </cell>
          <cell r="Q21">
            <v>3575.0730769230763</v>
          </cell>
        </row>
        <row r="22">
          <cell r="A22">
            <v>1115</v>
          </cell>
          <cell r="B22">
            <v>320.3</v>
          </cell>
          <cell r="C22" t="str">
            <v>WATER TREATMENT EQPT</v>
          </cell>
          <cell r="D22">
            <v>35607.49</v>
          </cell>
          <cell r="E22">
            <v>35607.480000000003</v>
          </cell>
          <cell r="F22">
            <v>35607.480000000003</v>
          </cell>
          <cell r="G22">
            <v>36187.160000000003</v>
          </cell>
          <cell r="H22">
            <v>36187.160000000003</v>
          </cell>
          <cell r="I22">
            <v>36187.160000000003</v>
          </cell>
          <cell r="J22">
            <v>36187.160000000003</v>
          </cell>
          <cell r="K22">
            <v>36187.160000000003</v>
          </cell>
          <cell r="L22">
            <v>36187.160000000003</v>
          </cell>
          <cell r="M22">
            <v>36187.160000000003</v>
          </cell>
          <cell r="N22">
            <v>36628.32</v>
          </cell>
          <cell r="O22">
            <v>36628.32</v>
          </cell>
          <cell r="P22">
            <v>36653.599999999999</v>
          </cell>
          <cell r="Q22">
            <v>36157.139230769237</v>
          </cell>
        </row>
        <row r="23">
          <cell r="A23">
            <v>1120</v>
          </cell>
          <cell r="B23">
            <v>330.4</v>
          </cell>
          <cell r="C23" t="str">
            <v>DIST RESV &amp; STANDPIPES</v>
          </cell>
          <cell r="D23">
            <v>49635.12</v>
          </cell>
          <cell r="E23">
            <v>49635.12</v>
          </cell>
          <cell r="F23">
            <v>49635.12</v>
          </cell>
          <cell r="G23">
            <v>49668.09</v>
          </cell>
          <cell r="H23">
            <v>49668.09</v>
          </cell>
          <cell r="I23">
            <v>49668.09</v>
          </cell>
          <cell r="J23">
            <v>49668.09</v>
          </cell>
          <cell r="K23">
            <v>50128.35</v>
          </cell>
          <cell r="L23">
            <v>50128.35</v>
          </cell>
          <cell r="M23">
            <v>50128.35</v>
          </cell>
          <cell r="N23">
            <v>50128.35</v>
          </cell>
          <cell r="O23">
            <v>50128.35</v>
          </cell>
          <cell r="P23">
            <v>50128.35</v>
          </cell>
          <cell r="Q23">
            <v>49872.909230769219</v>
          </cell>
        </row>
        <row r="24">
          <cell r="A24">
            <v>1125</v>
          </cell>
          <cell r="B24">
            <v>331.4</v>
          </cell>
          <cell r="C24" t="str">
            <v>TRANS &amp; DISTR MAINS</v>
          </cell>
          <cell r="D24">
            <v>296746.27</v>
          </cell>
          <cell r="E24">
            <v>297617.68</v>
          </cell>
          <cell r="F24">
            <v>297617.68</v>
          </cell>
          <cell r="G24">
            <v>297636.02</v>
          </cell>
          <cell r="H24">
            <v>299304.42</v>
          </cell>
          <cell r="I24">
            <v>299304.42</v>
          </cell>
          <cell r="J24">
            <v>302342.94</v>
          </cell>
          <cell r="K24">
            <v>302624.96999999997</v>
          </cell>
          <cell r="L24">
            <v>302826.42</v>
          </cell>
          <cell r="M24">
            <v>304956.78999999998</v>
          </cell>
          <cell r="N24">
            <v>304956.78999999998</v>
          </cell>
          <cell r="O24">
            <v>304997.08</v>
          </cell>
          <cell r="P24">
            <v>305392.28000000003</v>
          </cell>
          <cell r="Q24">
            <v>301255.67384615383</v>
          </cell>
        </row>
        <row r="25">
          <cell r="A25">
            <v>1130</v>
          </cell>
          <cell r="B25">
            <v>333.4</v>
          </cell>
          <cell r="C25" t="str">
            <v>SERVICE LINES</v>
          </cell>
          <cell r="D25">
            <v>185924.1</v>
          </cell>
          <cell r="E25">
            <v>187867.22</v>
          </cell>
          <cell r="F25">
            <v>187891.03</v>
          </cell>
          <cell r="G25">
            <v>187891.03</v>
          </cell>
          <cell r="H25">
            <v>504899.82</v>
          </cell>
          <cell r="I25">
            <v>506755.27</v>
          </cell>
          <cell r="J25">
            <v>507090.81</v>
          </cell>
          <cell r="K25">
            <v>511670.97</v>
          </cell>
          <cell r="L25">
            <v>512702.66</v>
          </cell>
          <cell r="M25">
            <v>512967.58</v>
          </cell>
          <cell r="N25">
            <v>512967.58</v>
          </cell>
          <cell r="O25">
            <v>513332.92</v>
          </cell>
          <cell r="P25">
            <v>513332.92</v>
          </cell>
          <cell r="Q25">
            <v>411176.45461538463</v>
          </cell>
        </row>
        <row r="26">
          <cell r="A26">
            <v>1135</v>
          </cell>
          <cell r="B26">
            <v>334.4</v>
          </cell>
          <cell r="C26" t="str">
            <v>METERS</v>
          </cell>
          <cell r="D26">
            <v>51529.17</v>
          </cell>
          <cell r="E26">
            <v>51529.17</v>
          </cell>
          <cell r="F26">
            <v>51529.17</v>
          </cell>
          <cell r="G26">
            <v>51529.17</v>
          </cell>
          <cell r="H26">
            <v>51529.17</v>
          </cell>
          <cell r="I26">
            <v>52532.82</v>
          </cell>
          <cell r="J26">
            <v>52532.82</v>
          </cell>
          <cell r="K26">
            <v>52532.82</v>
          </cell>
          <cell r="L26">
            <v>52532.82</v>
          </cell>
          <cell r="M26">
            <v>52532.82</v>
          </cell>
          <cell r="N26">
            <v>55938.25</v>
          </cell>
          <cell r="O26">
            <v>55938.25</v>
          </cell>
          <cell r="P26">
            <v>55938.25</v>
          </cell>
          <cell r="Q26">
            <v>52932.669230769228</v>
          </cell>
        </row>
        <row r="27">
          <cell r="A27">
            <v>1140</v>
          </cell>
          <cell r="B27">
            <v>334.4</v>
          </cell>
          <cell r="C27" t="str">
            <v>METER INSTALLATIONS</v>
          </cell>
          <cell r="D27">
            <v>30533.32</v>
          </cell>
          <cell r="E27">
            <v>30533.32</v>
          </cell>
          <cell r="F27">
            <v>30533.32</v>
          </cell>
          <cell r="G27">
            <v>30735.32</v>
          </cell>
          <cell r="H27">
            <v>30735.32</v>
          </cell>
          <cell r="I27">
            <v>30735.32</v>
          </cell>
          <cell r="J27">
            <v>30856.19</v>
          </cell>
          <cell r="K27">
            <v>30856.19</v>
          </cell>
          <cell r="L27">
            <v>30997.21</v>
          </cell>
          <cell r="M27">
            <v>31187.9</v>
          </cell>
          <cell r="N27">
            <v>31429.64</v>
          </cell>
          <cell r="O27">
            <v>31429.64</v>
          </cell>
          <cell r="P27">
            <v>31429.64</v>
          </cell>
          <cell r="Q27">
            <v>30922.486923076929</v>
          </cell>
        </row>
        <row r="28">
          <cell r="A28">
            <v>1145</v>
          </cell>
          <cell r="B28">
            <v>335.4</v>
          </cell>
          <cell r="C28" t="str">
            <v>HYDRANTS</v>
          </cell>
          <cell r="D28">
            <v>37159.449999999997</v>
          </cell>
          <cell r="E28">
            <v>37159.449999999997</v>
          </cell>
          <cell r="F28">
            <v>37159.449999999997</v>
          </cell>
          <cell r="G28">
            <v>37159.449999999997</v>
          </cell>
          <cell r="H28">
            <v>37159.449999999997</v>
          </cell>
          <cell r="I28">
            <v>37159.449999999997</v>
          </cell>
          <cell r="J28">
            <v>38759.449999999997</v>
          </cell>
          <cell r="K28">
            <v>38062.42</v>
          </cell>
          <cell r="L28">
            <v>38062.42</v>
          </cell>
          <cell r="M28">
            <v>38062.42</v>
          </cell>
          <cell r="N28">
            <v>38062.42</v>
          </cell>
          <cell r="O28">
            <v>38062.42</v>
          </cell>
          <cell r="P28">
            <v>38062.42</v>
          </cell>
          <cell r="Q28">
            <v>37699.282307692301</v>
          </cell>
        </row>
        <row r="29">
          <cell r="A29">
            <v>1150</v>
          </cell>
          <cell r="B29">
            <v>336.4</v>
          </cell>
          <cell r="C29" t="str">
            <v>BACKFLOW PREVENTION DEVICES</v>
          </cell>
          <cell r="D29">
            <v>3240.97</v>
          </cell>
          <cell r="E29">
            <v>5886.01</v>
          </cell>
          <cell r="F29">
            <v>6877.9</v>
          </cell>
          <cell r="G29">
            <v>6877.9</v>
          </cell>
          <cell r="H29">
            <v>6877.9</v>
          </cell>
          <cell r="I29">
            <v>6877.9</v>
          </cell>
          <cell r="J29">
            <v>7667.2</v>
          </cell>
          <cell r="K29">
            <v>7667.2</v>
          </cell>
          <cell r="L29">
            <v>7667.2</v>
          </cell>
          <cell r="M29">
            <v>8732.5499999999993</v>
          </cell>
          <cell r="N29">
            <v>8732.59</v>
          </cell>
          <cell r="O29">
            <v>8732.59</v>
          </cell>
          <cell r="P29">
            <v>8732.59</v>
          </cell>
          <cell r="Q29">
            <v>7274.6538461538448</v>
          </cell>
        </row>
        <row r="30">
          <cell r="A30">
            <v>1165</v>
          </cell>
          <cell r="B30">
            <v>339.3</v>
          </cell>
          <cell r="C30" t="str">
            <v>OTH PLT&amp;MISC EQUIP WTP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1175</v>
          </cell>
          <cell r="B31" t="str">
            <v>304.5/354.7</v>
          </cell>
          <cell r="C31" t="str">
            <v>OFFICE STRUCT &amp; IMPRV</v>
          </cell>
          <cell r="D31">
            <v>19788.91</v>
          </cell>
          <cell r="E31">
            <v>19703.990000000002</v>
          </cell>
          <cell r="F31">
            <v>19594.03</v>
          </cell>
          <cell r="G31">
            <v>19572.27</v>
          </cell>
          <cell r="H31">
            <v>19594.18</v>
          </cell>
          <cell r="I31">
            <v>19594.38</v>
          </cell>
          <cell r="J31">
            <v>19646.18</v>
          </cell>
          <cell r="K31">
            <v>19698.41</v>
          </cell>
          <cell r="L31">
            <v>19684.78</v>
          </cell>
          <cell r="M31">
            <v>19632.669999999998</v>
          </cell>
          <cell r="N31">
            <v>19623.89</v>
          </cell>
          <cell r="O31">
            <v>19690.419999999998</v>
          </cell>
          <cell r="P31">
            <v>19711.46</v>
          </cell>
          <cell r="Q31">
            <v>19656.582307692304</v>
          </cell>
        </row>
        <row r="32">
          <cell r="A32">
            <v>1180</v>
          </cell>
          <cell r="B32" t="str">
            <v>340.5/390.7</v>
          </cell>
          <cell r="C32" t="str">
            <v>OFFICE FURN &amp; EQPT</v>
          </cell>
          <cell r="D32">
            <v>7826.78</v>
          </cell>
          <cell r="E32">
            <v>7811.53</v>
          </cell>
          <cell r="F32">
            <v>7770.2</v>
          </cell>
          <cell r="G32">
            <v>7758.71</v>
          </cell>
          <cell r="H32">
            <v>7770.77</v>
          </cell>
          <cell r="I32">
            <v>7812.25</v>
          </cell>
          <cell r="J32">
            <v>7835.66</v>
          </cell>
          <cell r="K32">
            <v>7834.34</v>
          </cell>
          <cell r="L32">
            <v>7827.18</v>
          </cell>
          <cell r="M32">
            <v>7788.72</v>
          </cell>
          <cell r="N32">
            <v>7793.24</v>
          </cell>
          <cell r="O32">
            <v>7790.61</v>
          </cell>
          <cell r="P32">
            <v>7805.64</v>
          </cell>
          <cell r="Q32">
            <v>7801.9715384615374</v>
          </cell>
        </row>
        <row r="33">
          <cell r="A33">
            <v>1190</v>
          </cell>
          <cell r="B33" t="str">
            <v>343.5/393.7</v>
          </cell>
          <cell r="C33" t="str">
            <v>TOOL SHOP &amp; MISC EQPT</v>
          </cell>
          <cell r="D33">
            <v>9721.24</v>
          </cell>
          <cell r="E33">
            <v>9709.44</v>
          </cell>
          <cell r="F33">
            <v>9703.74</v>
          </cell>
          <cell r="G33">
            <v>9694.36</v>
          </cell>
          <cell r="H33">
            <v>9693.2800000000007</v>
          </cell>
          <cell r="I33">
            <v>9692.8799999999992</v>
          </cell>
          <cell r="J33">
            <v>9693.9500000000007</v>
          </cell>
          <cell r="K33">
            <v>9691.86</v>
          </cell>
          <cell r="L33">
            <v>9688.98</v>
          </cell>
          <cell r="M33">
            <v>9688.83</v>
          </cell>
          <cell r="N33">
            <v>9687.3799999999992</v>
          </cell>
          <cell r="O33">
            <v>9685.2099999999991</v>
          </cell>
          <cell r="P33">
            <v>9681.81</v>
          </cell>
          <cell r="Q33">
            <v>9694.8430769230763</v>
          </cell>
        </row>
        <row r="34">
          <cell r="A34">
            <v>1195</v>
          </cell>
          <cell r="B34" t="str">
            <v>344.5/394.7</v>
          </cell>
          <cell r="C34" t="str">
            <v>LABORATORY EQUIPMENT</v>
          </cell>
          <cell r="D34">
            <v>1511.29</v>
          </cell>
          <cell r="E34">
            <v>1510.42</v>
          </cell>
          <cell r="F34">
            <v>1510.42</v>
          </cell>
          <cell r="G34">
            <v>1510.42</v>
          </cell>
          <cell r="H34">
            <v>1510.42</v>
          </cell>
          <cell r="I34">
            <v>1510.42</v>
          </cell>
          <cell r="J34">
            <v>1510.42</v>
          </cell>
          <cell r="K34">
            <v>1510.42</v>
          </cell>
          <cell r="L34">
            <v>1510.42</v>
          </cell>
          <cell r="M34">
            <v>1510.42</v>
          </cell>
          <cell r="N34">
            <v>1510.42</v>
          </cell>
          <cell r="O34">
            <v>1510.42</v>
          </cell>
          <cell r="P34">
            <v>1510.42</v>
          </cell>
          <cell r="Q34">
            <v>1510.4869230769227</v>
          </cell>
        </row>
        <row r="35">
          <cell r="A35">
            <v>1200</v>
          </cell>
          <cell r="B35" t="str">
            <v>345.5/395.7</v>
          </cell>
          <cell r="C35" t="str">
            <v>POWER OPERATED EQUIP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1205</v>
          </cell>
          <cell r="B36" t="str">
            <v>346.5/396.7</v>
          </cell>
          <cell r="C36" t="str">
            <v>COMMUNICATION EQPT</v>
          </cell>
          <cell r="D36">
            <v>1000.69</v>
          </cell>
          <cell r="E36">
            <v>996.59</v>
          </cell>
          <cell r="F36">
            <v>986.1</v>
          </cell>
          <cell r="G36">
            <v>984.63</v>
          </cell>
          <cell r="H36">
            <v>987.8</v>
          </cell>
          <cell r="I36">
            <v>987.94</v>
          </cell>
          <cell r="J36">
            <v>989.24</v>
          </cell>
          <cell r="K36">
            <v>987.65</v>
          </cell>
          <cell r="L36">
            <v>986.59</v>
          </cell>
          <cell r="M36">
            <v>978.42</v>
          </cell>
          <cell r="N36">
            <v>978.13</v>
          </cell>
          <cell r="O36">
            <v>977.52</v>
          </cell>
          <cell r="P36">
            <v>975.79</v>
          </cell>
          <cell r="Q36">
            <v>985.93000000000006</v>
          </cell>
        </row>
        <row r="37">
          <cell r="A37">
            <v>1210</v>
          </cell>
          <cell r="B37" t="str">
            <v>347.5/397.7</v>
          </cell>
          <cell r="C37" t="str">
            <v>MISC EQUIPMENT</v>
          </cell>
          <cell r="D37">
            <v>280.10000000000002</v>
          </cell>
          <cell r="E37">
            <v>280.10000000000002</v>
          </cell>
          <cell r="F37">
            <v>280.10000000000002</v>
          </cell>
          <cell r="G37">
            <v>280.10000000000002</v>
          </cell>
          <cell r="H37">
            <v>280.10000000000002</v>
          </cell>
          <cell r="I37">
            <v>280.10000000000002</v>
          </cell>
          <cell r="J37">
            <v>280.10000000000002</v>
          </cell>
          <cell r="K37">
            <v>280.10000000000002</v>
          </cell>
          <cell r="L37">
            <v>280.10000000000002</v>
          </cell>
          <cell r="M37">
            <v>280.10000000000002</v>
          </cell>
          <cell r="N37">
            <v>280.10000000000002</v>
          </cell>
          <cell r="O37">
            <v>280.10000000000002</v>
          </cell>
          <cell r="P37">
            <v>280.10000000000002</v>
          </cell>
          <cell r="Q37">
            <v>280.09999999999997</v>
          </cell>
        </row>
        <row r="38">
          <cell r="A38">
            <v>1215</v>
          </cell>
          <cell r="B38">
            <v>348.5</v>
          </cell>
          <cell r="C38" t="str">
            <v>WATER PLANT ALLOCATED</v>
          </cell>
          <cell r="D38">
            <v>-28543.77</v>
          </cell>
          <cell r="E38">
            <v>-28434.57</v>
          </cell>
          <cell r="F38">
            <v>-28434.57</v>
          </cell>
          <cell r="G38">
            <v>-28434.57</v>
          </cell>
          <cell r="H38">
            <v>-28434.57</v>
          </cell>
          <cell r="I38">
            <v>-28434.57</v>
          </cell>
          <cell r="J38">
            <v>-28434.57</v>
          </cell>
          <cell r="K38">
            <v>-28434.57</v>
          </cell>
          <cell r="L38">
            <v>-28434.57</v>
          </cell>
          <cell r="M38">
            <v>-28434.57</v>
          </cell>
          <cell r="N38">
            <v>-28434.57</v>
          </cell>
          <cell r="O38">
            <v>-28434.57</v>
          </cell>
          <cell r="P38">
            <v>-28434.57</v>
          </cell>
          <cell r="Q38">
            <v>-28442.970000000005</v>
          </cell>
        </row>
        <row r="39">
          <cell r="A39">
            <v>1220</v>
          </cell>
          <cell r="B39">
            <v>348.5</v>
          </cell>
          <cell r="C39" t="str">
            <v>OTHER TANGIBLE PLT WATER</v>
          </cell>
          <cell r="D39">
            <v>-106395.63</v>
          </cell>
          <cell r="E39">
            <v>-106036.45</v>
          </cell>
          <cell r="F39">
            <v>-106036.45</v>
          </cell>
          <cell r="G39">
            <v>-106036.45</v>
          </cell>
          <cell r="H39">
            <v>-106036.45</v>
          </cell>
          <cell r="I39">
            <v>-106036.45</v>
          </cell>
          <cell r="J39">
            <v>-106036.45</v>
          </cell>
          <cell r="K39">
            <v>-106036.45</v>
          </cell>
          <cell r="L39">
            <v>-106036.45</v>
          </cell>
          <cell r="M39">
            <v>-106036.45</v>
          </cell>
          <cell r="N39">
            <v>-106036.45</v>
          </cell>
          <cell r="O39">
            <v>-106036.45</v>
          </cell>
          <cell r="P39">
            <v>-106036.45</v>
          </cell>
          <cell r="Q39">
            <v>-106064.07923076922</v>
          </cell>
        </row>
        <row r="40">
          <cell r="A40">
            <v>1555</v>
          </cell>
          <cell r="B40" t="str">
            <v>341.5/391.7</v>
          </cell>
          <cell r="C40" t="str">
            <v>TRANSPORTATION EQPT WTR</v>
          </cell>
          <cell r="D40">
            <v>24566.343218390804</v>
          </cell>
          <cell r="E40">
            <v>24435.120015724406</v>
          </cell>
          <cell r="F40">
            <v>24386.641215745094</v>
          </cell>
          <cell r="G40">
            <v>25942.166884808354</v>
          </cell>
          <cell r="H40">
            <v>25696.959195572334</v>
          </cell>
          <cell r="I40">
            <v>25693.155945999064</v>
          </cell>
          <cell r="J40">
            <v>25771.341423679714</v>
          </cell>
          <cell r="K40">
            <v>25051.801122640041</v>
          </cell>
          <cell r="L40">
            <v>24977.854914188174</v>
          </cell>
          <cell r="M40">
            <v>25306.715358816527</v>
          </cell>
          <cell r="N40">
            <v>25293.421301194849</v>
          </cell>
          <cell r="O40">
            <v>25276.933172502973</v>
          </cell>
          <cell r="P40">
            <v>25244.447437231676</v>
          </cell>
          <cell r="Q40">
            <v>25203.300092807232</v>
          </cell>
        </row>
        <row r="41">
          <cell r="A41">
            <v>1580</v>
          </cell>
          <cell r="B41" t="str">
            <v>340.5/390.7</v>
          </cell>
          <cell r="C41" t="str">
            <v>MAINFRAME COMPUTER WTR</v>
          </cell>
          <cell r="D41">
            <v>2356.3298169433801</v>
          </cell>
          <cell r="E41">
            <v>2344.4061532095379</v>
          </cell>
          <cell r="F41">
            <v>2321.2250092587801</v>
          </cell>
          <cell r="G41">
            <v>2317.3893988517043</v>
          </cell>
          <cell r="H41">
            <v>2324.210721977965</v>
          </cell>
          <cell r="I41">
            <v>2324.4809633269542</v>
          </cell>
          <cell r="J41">
            <v>2327.3775418196865</v>
          </cell>
          <cell r="K41">
            <v>2324.4945889411888</v>
          </cell>
          <cell r="L41">
            <v>2321.995424196969</v>
          </cell>
          <cell r="M41">
            <v>2304.2310296384421</v>
          </cell>
          <cell r="N41">
            <v>2303.4946787358404</v>
          </cell>
          <cell r="O41">
            <v>2302.0282220038275</v>
          </cell>
          <cell r="P41">
            <v>2298.0285364920087</v>
          </cell>
          <cell r="Q41">
            <v>2320.7455450304833</v>
          </cell>
        </row>
        <row r="42">
          <cell r="A42">
            <v>1585</v>
          </cell>
          <cell r="B42" t="str">
            <v>340.5/390.7</v>
          </cell>
          <cell r="C42" t="str">
            <v>MINI COMPUTERS WTR</v>
          </cell>
          <cell r="D42">
            <v>10344.22269902086</v>
          </cell>
          <cell r="E42">
            <v>10246.406266590802</v>
          </cell>
          <cell r="F42">
            <v>10206.008591320538</v>
          </cell>
          <cell r="G42">
            <v>10268.1220892774</v>
          </cell>
          <cell r="H42">
            <v>10336.254702322451</v>
          </cell>
          <cell r="I42">
            <v>10357.961441266227</v>
          </cell>
          <cell r="J42">
            <v>10652.235535095429</v>
          </cell>
          <cell r="K42">
            <v>10785.233452438832</v>
          </cell>
          <cell r="L42">
            <v>11017.185689960168</v>
          </cell>
          <cell r="M42">
            <v>11023.594838255829</v>
          </cell>
          <cell r="N42">
            <v>11022.631961516574</v>
          </cell>
          <cell r="O42">
            <v>11023.014046449074</v>
          </cell>
          <cell r="P42">
            <v>11131.103773237468</v>
          </cell>
          <cell r="Q42">
            <v>10647.228852827047</v>
          </cell>
        </row>
        <row r="43">
          <cell r="A43">
            <v>1590</v>
          </cell>
          <cell r="B43" t="str">
            <v>340.5/390.7</v>
          </cell>
          <cell r="C43" t="str">
            <v>COMP SYS COST WTR</v>
          </cell>
          <cell r="D43">
            <v>50205.985934440185</v>
          </cell>
          <cell r="E43">
            <v>49953.135722753832</v>
          </cell>
          <cell r="F43">
            <v>49462.166803703498</v>
          </cell>
          <cell r="G43">
            <v>49400.96111229503</v>
          </cell>
          <cell r="H43">
            <v>49558.982470180512</v>
          </cell>
          <cell r="I43">
            <v>49574.805214710585</v>
          </cell>
          <cell r="J43">
            <v>49640.78270977085</v>
          </cell>
          <cell r="K43">
            <v>49578.715765995956</v>
          </cell>
          <cell r="L43">
            <v>49540.527143433494</v>
          </cell>
          <cell r="M43">
            <v>49172.611714270919</v>
          </cell>
          <cell r="N43">
            <v>49157.768310763968</v>
          </cell>
          <cell r="O43">
            <v>49127.17199399988</v>
          </cell>
          <cell r="P43">
            <v>49040.159389230837</v>
          </cell>
          <cell r="Q43">
            <v>49493.367252734577</v>
          </cell>
        </row>
        <row r="44">
          <cell r="A44">
            <v>1595</v>
          </cell>
          <cell r="B44" t="str">
            <v>340.5/390.7</v>
          </cell>
          <cell r="C44" t="str">
            <v>MICRO SYS COST WTR</v>
          </cell>
          <cell r="D44">
            <v>1283.1495444870156</v>
          </cell>
          <cell r="E44">
            <v>1276.6360291729166</v>
          </cell>
          <cell r="F44">
            <v>1264.5154775771991</v>
          </cell>
          <cell r="G44">
            <v>1262.3030184658351</v>
          </cell>
          <cell r="H44">
            <v>1265.8019626545281</v>
          </cell>
          <cell r="I44">
            <v>1265.9314059897579</v>
          </cell>
          <cell r="J44">
            <v>1267.4552038483416</v>
          </cell>
          <cell r="K44">
            <v>1265.5498887911856</v>
          </cell>
          <cell r="L44">
            <v>1264.1884628355656</v>
          </cell>
          <cell r="M44">
            <v>1255.0065020431382</v>
          </cell>
          <cell r="N44">
            <v>1254.5903530750525</v>
          </cell>
          <cell r="O44">
            <v>1253.7796290280862</v>
          </cell>
          <cell r="P44">
            <v>1251.6296206486313</v>
          </cell>
          <cell r="Q44">
            <v>1263.8874691244039</v>
          </cell>
        </row>
        <row r="45">
          <cell r="A45">
            <v>1640</v>
          </cell>
          <cell r="B45">
            <v>348</v>
          </cell>
          <cell r="C45" t="str">
            <v>OTHER PLANT</v>
          </cell>
          <cell r="D45">
            <v>25.790293742017901</v>
          </cell>
          <cell r="E45">
            <v>25.667250814669234</v>
          </cell>
          <cell r="F45">
            <v>25.667250814669234</v>
          </cell>
          <cell r="G45">
            <v>25.667250814669234</v>
          </cell>
          <cell r="H45">
            <v>25.667250814669234</v>
          </cell>
          <cell r="I45">
            <v>25.667250814669234</v>
          </cell>
          <cell r="J45">
            <v>25.667250814669234</v>
          </cell>
          <cell r="K45">
            <v>25.667250814669234</v>
          </cell>
          <cell r="L45">
            <v>25.667250814669234</v>
          </cell>
          <cell r="M45">
            <v>25.667250814669234</v>
          </cell>
          <cell r="N45">
            <v>25.667250814669234</v>
          </cell>
          <cell r="O45">
            <v>25.667250814669234</v>
          </cell>
          <cell r="P45">
            <v>25.667250814669234</v>
          </cell>
          <cell r="Q45">
            <v>25.676715655234513</v>
          </cell>
        </row>
        <row r="46">
          <cell r="A46" t="str">
            <v>TOTAL UPIS - WATER</v>
          </cell>
          <cell r="D46">
            <v>976560.53150702419</v>
          </cell>
          <cell r="E46">
            <v>985490.96143826609</v>
          </cell>
          <cell r="F46">
            <v>985721.17434841988</v>
          </cell>
          <cell r="G46">
            <v>991540.25975451292</v>
          </cell>
          <cell r="H46">
            <v>1311415.7763035225</v>
          </cell>
          <cell r="I46">
            <v>1317829.1522221067</v>
          </cell>
          <cell r="J46">
            <v>1325270.3396650283</v>
          </cell>
          <cell r="K46">
            <v>1330360.0220696216</v>
          </cell>
          <cell r="L46">
            <v>1331567.6388854287</v>
          </cell>
          <cell r="M46">
            <v>1336383.3066938394</v>
          </cell>
          <cell r="N46">
            <v>1345813.7738561002</v>
          </cell>
          <cell r="O46">
            <v>1346231.3543147983</v>
          </cell>
          <cell r="P46">
            <v>1346912.946007655</v>
          </cell>
          <cell r="Q46">
            <v>1225469.0182358713</v>
          </cell>
        </row>
        <row r="48">
          <cell r="A48">
            <v>1245</v>
          </cell>
          <cell r="B48">
            <v>351.1</v>
          </cell>
          <cell r="C48" t="str">
            <v>ORGANIZATION</v>
          </cell>
          <cell r="D48">
            <v>-13</v>
          </cell>
          <cell r="E48">
            <v>-13</v>
          </cell>
          <cell r="F48">
            <v>-13</v>
          </cell>
          <cell r="G48">
            <v>-13</v>
          </cell>
          <cell r="H48">
            <v>-13</v>
          </cell>
          <cell r="I48">
            <v>-13</v>
          </cell>
          <cell r="J48">
            <v>-13</v>
          </cell>
          <cell r="K48">
            <v>-13</v>
          </cell>
          <cell r="L48">
            <v>-13</v>
          </cell>
          <cell r="M48">
            <v>-13</v>
          </cell>
          <cell r="N48">
            <v>-13</v>
          </cell>
          <cell r="O48">
            <v>-13</v>
          </cell>
          <cell r="P48">
            <v>-13</v>
          </cell>
          <cell r="Q48">
            <v>-13</v>
          </cell>
        </row>
        <row r="49">
          <cell r="A49">
            <v>1285</v>
          </cell>
          <cell r="B49">
            <v>353.7</v>
          </cell>
          <cell r="C49" t="str">
            <v>LAND &amp; LAND RIGHTS GEN PLT</v>
          </cell>
          <cell r="D49">
            <v>10723.1</v>
          </cell>
          <cell r="E49">
            <v>10725.13</v>
          </cell>
          <cell r="F49">
            <v>645.13</v>
          </cell>
          <cell r="G49">
            <v>645.13</v>
          </cell>
          <cell r="H49">
            <v>645.13</v>
          </cell>
          <cell r="I49">
            <v>645.13</v>
          </cell>
          <cell r="J49">
            <v>645.13</v>
          </cell>
          <cell r="K49">
            <v>645.13</v>
          </cell>
          <cell r="L49">
            <v>645.13</v>
          </cell>
          <cell r="M49">
            <v>645.13</v>
          </cell>
          <cell r="N49">
            <v>645.13</v>
          </cell>
          <cell r="O49">
            <v>645.13</v>
          </cell>
          <cell r="P49">
            <v>645.13</v>
          </cell>
          <cell r="Q49">
            <v>2195.7430769230778</v>
          </cell>
        </row>
        <row r="50">
          <cell r="A50">
            <v>1315</v>
          </cell>
          <cell r="B50">
            <v>354.7</v>
          </cell>
          <cell r="C50" t="str">
            <v>STRUCT/IMPRV GEN PLT</v>
          </cell>
          <cell r="D50">
            <v>7298.7</v>
          </cell>
          <cell r="E50">
            <v>7298.7</v>
          </cell>
          <cell r="F50">
            <v>3381.84</v>
          </cell>
          <cell r="G50">
            <v>3381.84</v>
          </cell>
          <cell r="H50">
            <v>3381.84</v>
          </cell>
          <cell r="I50">
            <v>3381.84</v>
          </cell>
          <cell r="J50">
            <v>3381.84</v>
          </cell>
          <cell r="K50">
            <v>3381.84</v>
          </cell>
          <cell r="L50">
            <v>3381.84</v>
          </cell>
          <cell r="M50">
            <v>3381.84</v>
          </cell>
          <cell r="N50">
            <v>3381.84</v>
          </cell>
          <cell r="O50">
            <v>3381.84</v>
          </cell>
          <cell r="P50">
            <v>3381.84</v>
          </cell>
          <cell r="Q50">
            <v>3984.433846153845</v>
          </cell>
        </row>
        <row r="51">
          <cell r="A51">
            <v>1270</v>
          </cell>
          <cell r="B51" t="str">
            <v>Sewer</v>
          </cell>
          <cell r="C51" t="str">
            <v xml:space="preserve">     LAND &amp; LAND RIGHTS TRTMNT</v>
          </cell>
          <cell r="D51">
            <v>0</v>
          </cell>
          <cell r="E51">
            <v>0</v>
          </cell>
          <cell r="F51">
            <v>10080</v>
          </cell>
          <cell r="G51">
            <v>10080</v>
          </cell>
          <cell r="H51">
            <v>10080</v>
          </cell>
          <cell r="I51">
            <v>10080</v>
          </cell>
          <cell r="J51">
            <v>10080</v>
          </cell>
          <cell r="K51">
            <v>10080</v>
          </cell>
          <cell r="L51">
            <v>10080</v>
          </cell>
          <cell r="M51">
            <v>10080</v>
          </cell>
          <cell r="N51">
            <v>10080</v>
          </cell>
          <cell r="O51">
            <v>10080</v>
          </cell>
          <cell r="P51">
            <v>10080</v>
          </cell>
          <cell r="Q51">
            <v>8529.2307692307695</v>
          </cell>
        </row>
        <row r="52">
          <cell r="A52">
            <v>1295</v>
          </cell>
          <cell r="B52">
            <v>354.3</v>
          </cell>
          <cell r="C52" t="str">
            <v>STRUCT/IMPRV PUMP PLT LS</v>
          </cell>
          <cell r="D52">
            <v>-298.55</v>
          </cell>
          <cell r="E52">
            <v>-298.55</v>
          </cell>
          <cell r="F52">
            <v>-298.55</v>
          </cell>
          <cell r="G52">
            <v>-298.55</v>
          </cell>
          <cell r="H52">
            <v>-298.55</v>
          </cell>
          <cell r="I52">
            <v>-298.55</v>
          </cell>
          <cell r="J52">
            <v>-298.55</v>
          </cell>
          <cell r="K52">
            <v>-298.55</v>
          </cell>
          <cell r="L52">
            <v>-298.55</v>
          </cell>
          <cell r="M52">
            <v>-298.55</v>
          </cell>
          <cell r="N52">
            <v>-298.55</v>
          </cell>
          <cell r="O52">
            <v>-298.55</v>
          </cell>
          <cell r="P52">
            <v>-298.55</v>
          </cell>
          <cell r="Q52">
            <v>-298.55000000000007</v>
          </cell>
        </row>
        <row r="53">
          <cell r="A53">
            <v>1300</v>
          </cell>
          <cell r="B53" t="str">
            <v>Sewer</v>
          </cell>
          <cell r="C53" t="str">
            <v xml:space="preserve">     STRUCT/IMPRV TREAT PLT</v>
          </cell>
          <cell r="D53">
            <v>0</v>
          </cell>
          <cell r="E53">
            <v>0</v>
          </cell>
          <cell r="F53">
            <v>3916.86</v>
          </cell>
          <cell r="G53">
            <v>3916.86</v>
          </cell>
          <cell r="H53">
            <v>3916.86</v>
          </cell>
          <cell r="I53">
            <v>3916.86</v>
          </cell>
          <cell r="J53">
            <v>3916.86</v>
          </cell>
          <cell r="K53">
            <v>3916.86</v>
          </cell>
          <cell r="L53">
            <v>3916.86</v>
          </cell>
          <cell r="M53">
            <v>3916.86</v>
          </cell>
          <cell r="N53">
            <v>3916.86</v>
          </cell>
          <cell r="O53">
            <v>3916.86</v>
          </cell>
          <cell r="P53">
            <v>3916.86</v>
          </cell>
          <cell r="Q53">
            <v>3314.2661538461539</v>
          </cell>
        </row>
        <row r="54">
          <cell r="A54">
            <v>1320</v>
          </cell>
          <cell r="B54">
            <v>355.2</v>
          </cell>
          <cell r="C54" t="str">
            <v>POWER GEN EQUIP COLL PLT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1345</v>
          </cell>
          <cell r="B55">
            <v>360.2</v>
          </cell>
          <cell r="C55" t="str">
            <v>SEWER FORCE MAIN</v>
          </cell>
          <cell r="D55">
            <v>3426.11</v>
          </cell>
          <cell r="E55">
            <v>3426.11</v>
          </cell>
          <cell r="F55">
            <v>792.57</v>
          </cell>
          <cell r="G55">
            <v>792.57</v>
          </cell>
          <cell r="H55">
            <v>792.57</v>
          </cell>
          <cell r="I55">
            <v>792.57</v>
          </cell>
          <cell r="J55">
            <v>792.57</v>
          </cell>
          <cell r="K55">
            <v>792.57</v>
          </cell>
          <cell r="L55">
            <v>792.57</v>
          </cell>
          <cell r="M55">
            <v>792.57</v>
          </cell>
          <cell r="N55">
            <v>862.45</v>
          </cell>
          <cell r="O55">
            <v>862.45</v>
          </cell>
          <cell r="P55">
            <v>862.45</v>
          </cell>
          <cell r="Q55">
            <v>1213.856153846154</v>
          </cell>
        </row>
        <row r="56">
          <cell r="A56">
            <v>1350</v>
          </cell>
          <cell r="B56">
            <v>361.2</v>
          </cell>
          <cell r="C56" t="str">
            <v>SEWER GRAVITY MAIN</v>
          </cell>
          <cell r="D56">
            <v>59693.59</v>
          </cell>
          <cell r="E56">
            <v>59693.59</v>
          </cell>
          <cell r="F56">
            <v>59785.75</v>
          </cell>
          <cell r="G56">
            <v>59785.75</v>
          </cell>
          <cell r="H56">
            <v>59785.75</v>
          </cell>
          <cell r="I56">
            <v>59785.75</v>
          </cell>
          <cell r="J56">
            <v>59785.75</v>
          </cell>
          <cell r="K56">
            <v>59785.75</v>
          </cell>
          <cell r="L56">
            <v>59785.75</v>
          </cell>
          <cell r="M56">
            <v>59785.75</v>
          </cell>
          <cell r="N56">
            <v>59785.75</v>
          </cell>
          <cell r="O56">
            <v>59785.75</v>
          </cell>
          <cell r="P56">
            <v>59785.75</v>
          </cell>
          <cell r="Q56">
            <v>59771.571538461532</v>
          </cell>
        </row>
        <row r="57">
          <cell r="A57">
            <v>1353</v>
          </cell>
          <cell r="B57">
            <v>361.2</v>
          </cell>
          <cell r="C57" t="str">
            <v>MANHOLES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157.38</v>
          </cell>
          <cell r="Q57">
            <v>12.106153846153846</v>
          </cell>
        </row>
        <row r="58">
          <cell r="A58">
            <v>1360</v>
          </cell>
          <cell r="B58" t="str">
            <v>Sewer</v>
          </cell>
          <cell r="C58" t="str">
            <v xml:space="preserve">     SERVICES TO CUSTOMERS</v>
          </cell>
          <cell r="D58">
            <v>0</v>
          </cell>
          <cell r="E58">
            <v>0</v>
          </cell>
          <cell r="F58">
            <v>2541.38</v>
          </cell>
          <cell r="G58">
            <v>2541.38</v>
          </cell>
          <cell r="H58">
            <v>2541.38</v>
          </cell>
          <cell r="I58">
            <v>2541.38</v>
          </cell>
          <cell r="J58">
            <v>2541.38</v>
          </cell>
          <cell r="K58">
            <v>2541.38</v>
          </cell>
          <cell r="L58">
            <v>2541.38</v>
          </cell>
          <cell r="M58">
            <v>2637.55</v>
          </cell>
          <cell r="N58">
            <v>2637.55</v>
          </cell>
          <cell r="O58">
            <v>2637.55</v>
          </cell>
          <cell r="P58">
            <v>2637.55</v>
          </cell>
          <cell r="Q58">
            <v>2179.9892307692307</v>
          </cell>
        </row>
        <row r="59">
          <cell r="A59">
            <v>1365</v>
          </cell>
          <cell r="B59" t="str">
            <v>362.2 364.2</v>
          </cell>
          <cell r="C59" t="str">
            <v>FLOW MEASURING DEVICES SERVICES TO CUSTOMERS</v>
          </cell>
          <cell r="D59">
            <v>2647.61</v>
          </cell>
          <cell r="E59">
            <v>2647.61</v>
          </cell>
          <cell r="F59">
            <v>2647.61</v>
          </cell>
          <cell r="G59">
            <v>2647.61</v>
          </cell>
          <cell r="H59">
            <v>2647.61</v>
          </cell>
          <cell r="I59">
            <v>2647.61</v>
          </cell>
          <cell r="J59">
            <v>2647.61</v>
          </cell>
          <cell r="K59">
            <v>2647.61</v>
          </cell>
          <cell r="L59">
            <v>2647.61</v>
          </cell>
          <cell r="M59">
            <v>2647.61</v>
          </cell>
          <cell r="N59">
            <v>2647.61</v>
          </cell>
          <cell r="O59">
            <v>2647.61</v>
          </cell>
          <cell r="P59">
            <v>2647.61</v>
          </cell>
          <cell r="Q59">
            <v>2647.61</v>
          </cell>
        </row>
        <row r="60">
          <cell r="A60">
            <v>1370</v>
          </cell>
          <cell r="B60">
            <v>365.2</v>
          </cell>
          <cell r="C60" t="str">
            <v>FLOW MEASURE INSTALL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>
            <v>1380</v>
          </cell>
          <cell r="B61">
            <v>371.3</v>
          </cell>
          <cell r="C61" t="str">
            <v>PUMPING EQUIPMENT PUMP PLT</v>
          </cell>
          <cell r="D61">
            <v>32908.04</v>
          </cell>
          <cell r="E61">
            <v>32908.04</v>
          </cell>
          <cell r="F61">
            <v>32908.04</v>
          </cell>
          <cell r="G61">
            <v>33069.64</v>
          </cell>
          <cell r="H61">
            <v>33069.64</v>
          </cell>
          <cell r="I61">
            <v>33069.64</v>
          </cell>
          <cell r="J61">
            <v>33069.64</v>
          </cell>
          <cell r="K61">
            <v>33069.64</v>
          </cell>
          <cell r="L61">
            <v>33069.64</v>
          </cell>
          <cell r="M61">
            <v>33870.800000000003</v>
          </cell>
          <cell r="N61">
            <v>34634</v>
          </cell>
          <cell r="O61">
            <v>34634</v>
          </cell>
          <cell r="P61">
            <v>34634</v>
          </cell>
          <cell r="Q61">
            <v>33454.981538461543</v>
          </cell>
        </row>
        <row r="62">
          <cell r="A62">
            <v>1395</v>
          </cell>
          <cell r="B62">
            <v>380.4</v>
          </cell>
          <cell r="C62" t="str">
            <v>TREAT/DISP EQUIP LAGOON</v>
          </cell>
          <cell r="D62">
            <v>6773.92</v>
          </cell>
          <cell r="E62">
            <v>6773.92</v>
          </cell>
          <cell r="F62">
            <v>6773.92</v>
          </cell>
          <cell r="G62">
            <v>6773.92</v>
          </cell>
          <cell r="H62">
            <v>6773.92</v>
          </cell>
          <cell r="I62">
            <v>6773.92</v>
          </cell>
          <cell r="J62">
            <v>6773.92</v>
          </cell>
          <cell r="K62">
            <v>6773.92</v>
          </cell>
          <cell r="L62">
            <v>6773.92</v>
          </cell>
          <cell r="M62">
            <v>6773.92</v>
          </cell>
          <cell r="N62">
            <v>6773.92</v>
          </cell>
          <cell r="O62">
            <v>6773.92</v>
          </cell>
          <cell r="P62">
            <v>6773.92</v>
          </cell>
          <cell r="Q62">
            <v>6773.9199999999992</v>
          </cell>
        </row>
        <row r="63">
          <cell r="A63">
            <v>1400</v>
          </cell>
          <cell r="B63">
            <v>380.4</v>
          </cell>
          <cell r="C63" t="str">
            <v>TREAT/DISP EQUIP TRT PLT</v>
          </cell>
          <cell r="D63">
            <v>103986.83</v>
          </cell>
          <cell r="E63">
            <v>103986.83</v>
          </cell>
          <cell r="F63">
            <v>103986.83</v>
          </cell>
          <cell r="G63">
            <v>103986.83</v>
          </cell>
          <cell r="H63">
            <v>103986.83</v>
          </cell>
          <cell r="I63">
            <v>103986.83</v>
          </cell>
          <cell r="J63">
            <v>103986.83</v>
          </cell>
          <cell r="K63">
            <v>103986.83</v>
          </cell>
          <cell r="L63">
            <v>103986.83</v>
          </cell>
          <cell r="M63">
            <v>104011.09</v>
          </cell>
          <cell r="N63">
            <v>105961.09</v>
          </cell>
          <cell r="O63">
            <v>105961.09</v>
          </cell>
          <cell r="P63">
            <v>105961.09</v>
          </cell>
          <cell r="Q63">
            <v>104444.29461538463</v>
          </cell>
        </row>
        <row r="64">
          <cell r="A64">
            <v>1435</v>
          </cell>
          <cell r="B64">
            <v>389.3</v>
          </cell>
          <cell r="C64" t="str">
            <v>OTHER PLT PUMP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1460</v>
          </cell>
          <cell r="B65" t="str">
            <v>340.5/390.7</v>
          </cell>
          <cell r="C65" t="str">
            <v>OFFICE FURN &amp; EQPT</v>
          </cell>
          <cell r="D65">
            <v>877.96</v>
          </cell>
          <cell r="E65">
            <v>877.96</v>
          </cell>
          <cell r="F65">
            <v>877.96</v>
          </cell>
          <cell r="G65">
            <v>877.96</v>
          </cell>
          <cell r="H65">
            <v>877.96</v>
          </cell>
          <cell r="I65">
            <v>877.96</v>
          </cell>
          <cell r="J65">
            <v>877.96</v>
          </cell>
          <cell r="K65">
            <v>877.96</v>
          </cell>
          <cell r="L65">
            <v>877.96</v>
          </cell>
          <cell r="M65">
            <v>877.96</v>
          </cell>
          <cell r="N65">
            <v>877.96</v>
          </cell>
          <cell r="O65">
            <v>877.96</v>
          </cell>
          <cell r="P65">
            <v>877.96</v>
          </cell>
          <cell r="Q65">
            <v>877.95999999999992</v>
          </cell>
        </row>
        <row r="66">
          <cell r="A66">
            <v>1470</v>
          </cell>
          <cell r="B66" t="str">
            <v>343.5/393.7</v>
          </cell>
          <cell r="C66" t="str">
            <v>TOOL SHOP &amp; MISC EQPT</v>
          </cell>
          <cell r="D66">
            <v>1.7</v>
          </cell>
          <cell r="E66">
            <v>1.66</v>
          </cell>
          <cell r="F66">
            <v>1.65</v>
          </cell>
          <cell r="G66">
            <v>1.65</v>
          </cell>
          <cell r="H66">
            <v>1.65</v>
          </cell>
          <cell r="I66">
            <v>1.64</v>
          </cell>
          <cell r="J66">
            <v>1.65</v>
          </cell>
          <cell r="K66">
            <v>1.64</v>
          </cell>
          <cell r="L66">
            <v>1.64</v>
          </cell>
          <cell r="M66">
            <v>1.64</v>
          </cell>
          <cell r="N66">
            <v>1.64</v>
          </cell>
          <cell r="O66">
            <v>1.64</v>
          </cell>
          <cell r="P66">
            <v>1.64</v>
          </cell>
          <cell r="Q66">
            <v>1.6492307692307695</v>
          </cell>
        </row>
        <row r="67">
          <cell r="A67">
            <v>1480</v>
          </cell>
          <cell r="B67" t="str">
            <v>345.5/395.7</v>
          </cell>
          <cell r="C67" t="str">
            <v>POWER OPERATED EQUIP</v>
          </cell>
          <cell r="D67">
            <v>0</v>
          </cell>
          <cell r="E67">
            <v>0</v>
          </cell>
          <cell r="F67">
            <v>2049.5300000000002</v>
          </cell>
          <cell r="G67">
            <v>2049.5300000000002</v>
          </cell>
          <cell r="H67">
            <v>2049.5300000000002</v>
          </cell>
          <cell r="I67">
            <v>2049.5300000000002</v>
          </cell>
          <cell r="J67">
            <v>2049.5300000000002</v>
          </cell>
          <cell r="K67">
            <v>2049.5300000000002</v>
          </cell>
          <cell r="L67">
            <v>2049.5300000000002</v>
          </cell>
          <cell r="M67">
            <v>2049.5300000000002</v>
          </cell>
          <cell r="N67">
            <v>2049.5300000000002</v>
          </cell>
          <cell r="O67">
            <v>2049.5300000000002</v>
          </cell>
          <cell r="P67">
            <v>2049.5300000000002</v>
          </cell>
          <cell r="Q67">
            <v>1734.2176923076922</v>
          </cell>
        </row>
        <row r="68">
          <cell r="A68">
            <v>1495</v>
          </cell>
          <cell r="B68">
            <v>398.7</v>
          </cell>
          <cell r="C68" t="str">
            <v>SEWER PLANT ALLOCATED</v>
          </cell>
          <cell r="D68">
            <v>3221</v>
          </cell>
          <cell r="E68">
            <v>3135.98</v>
          </cell>
          <cell r="F68">
            <v>3135.98</v>
          </cell>
          <cell r="G68">
            <v>3135.98</v>
          </cell>
          <cell r="H68">
            <v>3135.98</v>
          </cell>
          <cell r="I68">
            <v>3135.98</v>
          </cell>
          <cell r="J68">
            <v>3135.98</v>
          </cell>
          <cell r="K68">
            <v>3135.98</v>
          </cell>
          <cell r="L68">
            <v>3135.98</v>
          </cell>
          <cell r="M68">
            <v>3135.98</v>
          </cell>
          <cell r="N68">
            <v>3135.98</v>
          </cell>
          <cell r="O68">
            <v>3135.98</v>
          </cell>
          <cell r="P68">
            <v>3135.98</v>
          </cell>
          <cell r="Q68">
            <v>3142.52</v>
          </cell>
        </row>
        <row r="69">
          <cell r="A69">
            <v>1500</v>
          </cell>
          <cell r="B69">
            <v>398.7</v>
          </cell>
          <cell r="C69" t="str">
            <v>OTHER TANGIBLE PLT SEWER</v>
          </cell>
          <cell r="D69">
            <v>-27103.69</v>
          </cell>
          <cell r="E69">
            <v>-26361.81</v>
          </cell>
          <cell r="F69">
            <v>-26361.81</v>
          </cell>
          <cell r="G69">
            <v>-26361.81</v>
          </cell>
          <cell r="H69">
            <v>-26361.81</v>
          </cell>
          <cell r="I69">
            <v>-26361.81</v>
          </cell>
          <cell r="J69">
            <v>-26361.81</v>
          </cell>
          <cell r="K69">
            <v>-26361.81</v>
          </cell>
          <cell r="L69">
            <v>-26361.81</v>
          </cell>
          <cell r="M69">
            <v>-26361.81</v>
          </cell>
          <cell r="N69">
            <v>-26361.81</v>
          </cell>
          <cell r="O69">
            <v>-26361.81</v>
          </cell>
          <cell r="P69">
            <v>-26361.81</v>
          </cell>
          <cell r="Q69">
            <v>-26418.877692307691</v>
          </cell>
        </row>
        <row r="70">
          <cell r="A70">
            <v>1535</v>
          </cell>
          <cell r="B70">
            <v>374.5</v>
          </cell>
          <cell r="C70" t="str">
            <v>REUSE DIST RESERVOIRS</v>
          </cell>
          <cell r="D70">
            <v>39.36</v>
          </cell>
          <cell r="E70">
            <v>39.36</v>
          </cell>
          <cell r="F70">
            <v>39.36</v>
          </cell>
          <cell r="G70">
            <v>39.36</v>
          </cell>
          <cell r="H70">
            <v>39.36</v>
          </cell>
          <cell r="I70">
            <v>39.36</v>
          </cell>
          <cell r="J70">
            <v>39.36</v>
          </cell>
          <cell r="K70">
            <v>39.36</v>
          </cell>
          <cell r="L70">
            <v>39.36</v>
          </cell>
          <cell r="M70">
            <v>39.36</v>
          </cell>
          <cell r="N70">
            <v>39.36</v>
          </cell>
          <cell r="O70">
            <v>39.36</v>
          </cell>
          <cell r="P70">
            <v>39.36</v>
          </cell>
          <cell r="Q70">
            <v>39.360000000000007</v>
          </cell>
        </row>
        <row r="71">
          <cell r="A71">
            <v>1540</v>
          </cell>
          <cell r="B71">
            <v>375.6</v>
          </cell>
          <cell r="C71" t="str">
            <v>REUSE TRANMISSION &amp; DIST SYS</v>
          </cell>
          <cell r="D71">
            <v>1168.28</v>
          </cell>
          <cell r="E71">
            <v>1168.28</v>
          </cell>
          <cell r="F71">
            <v>1168.28</v>
          </cell>
          <cell r="G71">
            <v>1168.28</v>
          </cell>
          <cell r="H71">
            <v>1168.28</v>
          </cell>
          <cell r="I71">
            <v>1168.28</v>
          </cell>
          <cell r="J71">
            <v>1168.28</v>
          </cell>
          <cell r="K71">
            <v>1168.28</v>
          </cell>
          <cell r="L71">
            <v>1168.28</v>
          </cell>
          <cell r="M71">
            <v>1168.28</v>
          </cell>
          <cell r="N71">
            <v>1168.28</v>
          </cell>
          <cell r="O71">
            <v>1168.28</v>
          </cell>
          <cell r="P71">
            <v>1168.28</v>
          </cell>
          <cell r="Q71">
            <v>1168.2800000000002</v>
          </cell>
        </row>
        <row r="72">
          <cell r="A72">
            <v>1555</v>
          </cell>
          <cell r="B72" t="str">
            <v>341.5/391.7</v>
          </cell>
          <cell r="C72" t="str">
            <v>TRANSPORTATION EQPT WTR</v>
          </cell>
          <cell r="D72">
            <v>3487.7589571068129</v>
          </cell>
          <cell r="E72">
            <v>3401.6821596234417</v>
          </cell>
          <cell r="F72">
            <v>3394.9332887808409</v>
          </cell>
          <cell r="G72">
            <v>3611.4824161795891</v>
          </cell>
          <cell r="H72">
            <v>3577.3463603165569</v>
          </cell>
          <cell r="I72">
            <v>3576.816899187917</v>
          </cell>
          <cell r="J72">
            <v>3587.7013206434594</v>
          </cell>
          <cell r="K72">
            <v>3487.5320804841463</v>
          </cell>
          <cell r="L72">
            <v>3477.2378196865461</v>
          </cell>
          <cell r="M72">
            <v>3523.019412196762</v>
          </cell>
          <cell r="N72">
            <v>3521.168708839808</v>
          </cell>
          <cell r="O72">
            <v>3518.8733498163765</v>
          </cell>
          <cell r="P72">
            <v>3514.3509187399786</v>
          </cell>
          <cell r="Q72">
            <v>3513.838745507865</v>
          </cell>
        </row>
        <row r="73">
          <cell r="A73">
            <v>1580</v>
          </cell>
          <cell r="B73" t="str">
            <v>340.5/390.7</v>
          </cell>
          <cell r="C73" t="str">
            <v>MAINFRAME COMPUTER WTR</v>
          </cell>
          <cell r="D73">
            <v>334.53535806622438</v>
          </cell>
          <cell r="E73">
            <v>326.37141054156103</v>
          </cell>
          <cell r="F73">
            <v>323.14429793617131</v>
          </cell>
          <cell r="G73">
            <v>322.6103317643408</v>
          </cell>
          <cell r="H73">
            <v>323.55994744736984</v>
          </cell>
          <cell r="I73">
            <v>323.59756850980193</v>
          </cell>
          <cell r="J73">
            <v>324.00080939326546</v>
          </cell>
          <cell r="K73">
            <v>323.59946537009262</v>
          </cell>
          <cell r="L73">
            <v>323.25154957844109</v>
          </cell>
          <cell r="M73">
            <v>320.77851797444788</v>
          </cell>
          <cell r="N73">
            <v>320.67600848290493</v>
          </cell>
          <cell r="O73">
            <v>320.4718588941189</v>
          </cell>
          <cell r="P73">
            <v>319.91505136295461</v>
          </cell>
          <cell r="Q73">
            <v>323.57785964013033</v>
          </cell>
        </row>
        <row r="74">
          <cell r="A74">
            <v>1585</v>
          </cell>
          <cell r="B74" t="str">
            <v>340.5/390.7</v>
          </cell>
          <cell r="C74" t="str">
            <v>MINI COMPUTERS WTR</v>
          </cell>
          <cell r="D74">
            <v>1468.6009656418403</v>
          </cell>
          <cell r="E74">
            <v>1426.431193089536</v>
          </cell>
          <cell r="F74">
            <v>1420.8073184710081</v>
          </cell>
          <cell r="G74">
            <v>1429.4543141778306</v>
          </cell>
          <cell r="H74">
            <v>1438.9392479180674</v>
          </cell>
          <cell r="I74">
            <v>1441.9611044328349</v>
          </cell>
          <cell r="J74">
            <v>1482.9278332385038</v>
          </cell>
          <cell r="K74">
            <v>1501.4428494284382</v>
          </cell>
          <cell r="L74">
            <v>1533.7335763720059</v>
          </cell>
          <cell r="M74">
            <v>1534.6258120312416</v>
          </cell>
          <cell r="N74">
            <v>1534.4917672373658</v>
          </cell>
          <cell r="O74">
            <v>1534.5449583613508</v>
          </cell>
          <cell r="P74">
            <v>1549.5924349040499</v>
          </cell>
          <cell r="Q74">
            <v>1484.4271827156981</v>
          </cell>
        </row>
        <row r="75">
          <cell r="A75">
            <v>1590</v>
          </cell>
          <cell r="B75" t="str">
            <v>340.5/390.7</v>
          </cell>
          <cell r="C75" t="str">
            <v>COMP SYS COST WTR</v>
          </cell>
          <cell r="D75">
            <v>7127.8975298258729</v>
          </cell>
          <cell r="E75">
            <v>6954.117290849842</v>
          </cell>
          <cell r="F75">
            <v>6885.7681191744678</v>
          </cell>
          <cell r="G75">
            <v>6877.2475017845136</v>
          </cell>
          <cell r="H75">
            <v>6899.2461018983086</v>
          </cell>
          <cell r="I75">
            <v>6901.4488309108774</v>
          </cell>
          <cell r="J75">
            <v>6910.6337445818026</v>
          </cell>
          <cell r="K75">
            <v>6901.9932298143067</v>
          </cell>
          <cell r="L75">
            <v>6896.6768836704077</v>
          </cell>
          <cell r="M75">
            <v>6845.4583363161419</v>
          </cell>
          <cell r="N75">
            <v>6843.3919441369671</v>
          </cell>
          <cell r="O75">
            <v>6839.1325443542119</v>
          </cell>
          <cell r="P75">
            <v>6827.0192735736809</v>
          </cell>
          <cell r="Q75">
            <v>6900.7716408378001</v>
          </cell>
        </row>
        <row r="76">
          <cell r="A76">
            <v>1595</v>
          </cell>
          <cell r="B76" t="str">
            <v>340.5/390.7</v>
          </cell>
          <cell r="C76" t="str">
            <v>MICRO SYS COST WTR</v>
          </cell>
          <cell r="D76">
            <v>182.17266922094507</v>
          </cell>
          <cell r="E76">
            <v>177.72411193296435</v>
          </cell>
          <cell r="F76">
            <v>176.03677566854597</v>
          </cell>
          <cell r="G76">
            <v>175.7287729788444</v>
          </cell>
          <cell r="H76">
            <v>176.21587089432572</v>
          </cell>
          <cell r="I76">
            <v>176.23389106708731</v>
          </cell>
          <cell r="J76">
            <v>176.44602327626333</v>
          </cell>
          <cell r="K76">
            <v>176.18077897894787</v>
          </cell>
          <cell r="L76">
            <v>175.9912510215693</v>
          </cell>
          <cell r="M76">
            <v>174.71300429317742</v>
          </cell>
          <cell r="N76">
            <v>174.65507101846578</v>
          </cell>
          <cell r="O76">
            <v>174.54220783116943</v>
          </cell>
          <cell r="P76">
            <v>174.24289908446693</v>
          </cell>
          <cell r="Q76">
            <v>176.22179440513639</v>
          </cell>
        </row>
        <row r="77">
          <cell r="A77">
            <v>1640</v>
          </cell>
          <cell r="B77" t="str">
            <v>348.5/398.7</v>
          </cell>
          <cell r="C77" t="str">
            <v>OTHER PLANT</v>
          </cell>
          <cell r="D77">
            <v>3.6615269600971905</v>
          </cell>
          <cell r="E77">
            <v>3.5732105725960821</v>
          </cell>
          <cell r="F77">
            <v>3.5732105725960821</v>
          </cell>
          <cell r="G77">
            <v>3.5732105725960821</v>
          </cell>
          <cell r="H77">
            <v>3.5732105725960821</v>
          </cell>
          <cell r="I77">
            <v>3.5732105725960821</v>
          </cell>
          <cell r="J77">
            <v>3.5732105725960821</v>
          </cell>
          <cell r="K77">
            <v>3.5732105725960821</v>
          </cell>
          <cell r="L77">
            <v>3.5732105725960821</v>
          </cell>
          <cell r="M77">
            <v>3.5732105725960821</v>
          </cell>
          <cell r="N77">
            <v>3.5732105725960821</v>
          </cell>
          <cell r="O77">
            <v>3.5732105725960821</v>
          </cell>
          <cell r="P77">
            <v>3.5732105725960821</v>
          </cell>
          <cell r="Q77">
            <v>3.5800041408653982</v>
          </cell>
        </row>
        <row r="78">
          <cell r="A78" t="str">
            <v>TOTAL UPIS - WASTEWATER</v>
          </cell>
          <cell r="D78">
            <v>217955.58700682179</v>
          </cell>
          <cell r="E78">
            <v>218299.70937660997</v>
          </cell>
          <cell r="F78">
            <v>220263.5930106036</v>
          </cell>
          <cell r="G78">
            <v>220641.0265474577</v>
          </cell>
          <cell r="H78">
            <v>220639.81073904719</v>
          </cell>
          <cell r="I78">
            <v>220644.55150468115</v>
          </cell>
          <cell r="J78">
            <v>220706.21294170586</v>
          </cell>
          <cell r="K78">
            <v>220615.24161464855</v>
          </cell>
          <cell r="L78">
            <v>220631.38429090157</v>
          </cell>
          <cell r="M78">
            <v>221544.67829338438</v>
          </cell>
          <cell r="N78">
            <v>224323.54671028812</v>
          </cell>
          <cell r="O78">
            <v>224316.72812982983</v>
          </cell>
          <cell r="P78">
            <v>224471.66378823773</v>
          </cell>
          <cell r="Q78">
            <v>221157.97953493978</v>
          </cell>
        </row>
        <row r="80">
          <cell r="A80">
            <v>1650</v>
          </cell>
          <cell r="C80" t="str">
            <v>1650  PLANT UNDER CONS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1655</v>
          </cell>
          <cell r="C81" t="str">
            <v>1655  WORK IN PROGRES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>
            <v>1660</v>
          </cell>
          <cell r="C82" t="str">
            <v>1660  WATER PLANT IN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>
            <v>1665</v>
          </cell>
          <cell r="B83">
            <v>105</v>
          </cell>
          <cell r="C83" t="str">
            <v>WIP-CAP TIME WATER STORE TANK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1666</v>
          </cell>
          <cell r="B84">
            <v>105</v>
          </cell>
          <cell r="C84" t="str">
            <v>WIP - INTEREST DURING CONSTR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1667</v>
          </cell>
          <cell r="B85">
            <v>105</v>
          </cell>
          <cell r="C85" t="str">
            <v>WIP - ENGINEERING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1668</v>
          </cell>
          <cell r="B86">
            <v>105</v>
          </cell>
          <cell r="C86" t="str">
            <v>WIP - LABOR/INSTALLATION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1669</v>
          </cell>
          <cell r="B87">
            <v>105</v>
          </cell>
          <cell r="C87" t="str">
            <v>WIP - EQUIPMENT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1670</v>
          </cell>
          <cell r="B88">
            <v>105</v>
          </cell>
          <cell r="C88" t="str">
            <v>WIP - MATERIAL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1671</v>
          </cell>
          <cell r="B89">
            <v>105</v>
          </cell>
          <cell r="C89" t="str">
            <v>WIP - ELECTRICAL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1672</v>
          </cell>
          <cell r="B90">
            <v>105</v>
          </cell>
          <cell r="C90" t="str">
            <v>WIP - PIPING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1687</v>
          </cell>
          <cell r="B91">
            <v>105</v>
          </cell>
          <cell r="C91" t="str">
            <v>WIP - TANK/COST OF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1699</v>
          </cell>
          <cell r="B92">
            <v>105</v>
          </cell>
          <cell r="C92" t="str">
            <v>WIP - TRANSFER TO FIXED ASSETS</v>
          </cell>
          <cell r="D92">
            <v>26110.79</v>
          </cell>
          <cell r="E92">
            <v>32945.68</v>
          </cell>
          <cell r="F92">
            <v>29263.64</v>
          </cell>
          <cell r="G92">
            <v>35002.57</v>
          </cell>
          <cell r="H92">
            <v>10193.1</v>
          </cell>
          <cell r="I92">
            <v>10326.51</v>
          </cell>
          <cell r="J92">
            <v>12931.07</v>
          </cell>
          <cell r="K92">
            <v>14030.92</v>
          </cell>
          <cell r="L92">
            <v>12673</v>
          </cell>
          <cell r="M92">
            <v>24052.46</v>
          </cell>
          <cell r="N92">
            <v>37118.370000000003</v>
          </cell>
          <cell r="O92">
            <v>39282.21</v>
          </cell>
          <cell r="P92">
            <v>40485.089999999997</v>
          </cell>
          <cell r="Q92">
            <v>24955.031538461542</v>
          </cell>
        </row>
        <row r="93">
          <cell r="A93" t="str">
            <v>TOTAL CWIP - WATER</v>
          </cell>
          <cell r="D93">
            <v>26110.79</v>
          </cell>
          <cell r="E93">
            <v>32945.68</v>
          </cell>
          <cell r="F93">
            <v>29263.64</v>
          </cell>
          <cell r="G93">
            <v>35002.57</v>
          </cell>
          <cell r="H93">
            <v>10193.1</v>
          </cell>
          <cell r="I93">
            <v>10326.51</v>
          </cell>
          <cell r="J93">
            <v>12931.07</v>
          </cell>
          <cell r="K93">
            <v>14030.92</v>
          </cell>
          <cell r="L93">
            <v>12673</v>
          </cell>
          <cell r="M93">
            <v>24052.46</v>
          </cell>
          <cell r="N93">
            <v>37118.370000000003</v>
          </cell>
          <cell r="O93">
            <v>39282.21</v>
          </cell>
          <cell r="P93">
            <v>40485.089999999997</v>
          </cell>
          <cell r="Q93">
            <v>24955.031538461542</v>
          </cell>
        </row>
        <row r="95">
          <cell r="A95">
            <v>1705</v>
          </cell>
          <cell r="B95">
            <v>105</v>
          </cell>
          <cell r="C95" t="str">
            <v>WIP-CAP TIME EXPAND/MOD WWTP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>
            <v>1706</v>
          </cell>
          <cell r="B96">
            <v>105</v>
          </cell>
          <cell r="C96" t="str">
            <v>WIP - INTEREST DURING CONSTR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A97">
            <v>1708</v>
          </cell>
          <cell r="B97">
            <v>105</v>
          </cell>
          <cell r="C97" t="str">
            <v>WIP - LABOR/INSTALLATION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>
            <v>1709</v>
          </cell>
          <cell r="B98">
            <v>105</v>
          </cell>
          <cell r="C98" t="str">
            <v>WIP - EQUIPMENT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1710</v>
          </cell>
          <cell r="B99">
            <v>105</v>
          </cell>
          <cell r="C99" t="str">
            <v>WIP - MATERIAL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1711</v>
          </cell>
          <cell r="B100">
            <v>105</v>
          </cell>
          <cell r="C100" t="str">
            <v>WIP - ELECTRICAL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1714</v>
          </cell>
          <cell r="B101">
            <v>105</v>
          </cell>
          <cell r="C101" t="str">
            <v>WIP - BUILDING ADDITION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1717</v>
          </cell>
          <cell r="B102">
            <v>105</v>
          </cell>
          <cell r="C102" t="str">
            <v>WIP - CONSTRUCTION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1726</v>
          </cell>
          <cell r="B103">
            <v>105</v>
          </cell>
          <cell r="C103" t="str">
            <v>WIP - PUMPS/EQUIPMENT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1739</v>
          </cell>
          <cell r="B104">
            <v>105</v>
          </cell>
          <cell r="C104" t="str">
            <v>WIP - TRANSFER TO FIXED ASSETS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1745</v>
          </cell>
          <cell r="B105">
            <v>105</v>
          </cell>
          <cell r="C105" t="str">
            <v>WIP-CAP TIME OFFICE RENOVATION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1746</v>
          </cell>
          <cell r="B106">
            <v>105</v>
          </cell>
          <cell r="C106" t="str">
            <v>WIP - INTEREST DURING CONSTR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1750</v>
          </cell>
          <cell r="B107">
            <v>105</v>
          </cell>
          <cell r="C107" t="str">
            <v>WIP - ELECTRICAL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1751</v>
          </cell>
          <cell r="B108">
            <v>105</v>
          </cell>
          <cell r="C108" t="str">
            <v>WIP - SITE WORK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1757</v>
          </cell>
          <cell r="B109">
            <v>105</v>
          </cell>
          <cell r="C109" t="str">
            <v>WIP - INTERIOR FINISH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1769</v>
          </cell>
          <cell r="B110">
            <v>105</v>
          </cell>
          <cell r="C110" t="str">
            <v>WIP - TRANSFER TO FIXED ASSETS</v>
          </cell>
          <cell r="D110">
            <v>8.66</v>
          </cell>
          <cell r="E110">
            <v>8.6199999999999992</v>
          </cell>
          <cell r="F110">
            <v>8.6</v>
          </cell>
          <cell r="G110">
            <v>14.3</v>
          </cell>
          <cell r="H110">
            <v>14.29</v>
          </cell>
          <cell r="I110">
            <v>3.81</v>
          </cell>
          <cell r="J110">
            <v>3.81</v>
          </cell>
          <cell r="K110">
            <v>3.81</v>
          </cell>
          <cell r="L110">
            <v>3.8</v>
          </cell>
          <cell r="M110">
            <v>3.8</v>
          </cell>
          <cell r="N110">
            <v>3.8</v>
          </cell>
          <cell r="O110">
            <v>3.8</v>
          </cell>
          <cell r="P110">
            <v>3.79</v>
          </cell>
          <cell r="Q110">
            <v>6.53</v>
          </cell>
        </row>
        <row r="111">
          <cell r="A111" t="str">
            <v>TOTAL CWIP - WASTEWATER</v>
          </cell>
          <cell r="D111">
            <v>8.66</v>
          </cell>
          <cell r="E111">
            <v>8.6199999999999992</v>
          </cell>
          <cell r="F111">
            <v>8.6</v>
          </cell>
          <cell r="G111">
            <v>14.3</v>
          </cell>
          <cell r="H111">
            <v>14.29</v>
          </cell>
          <cell r="I111">
            <v>3.81</v>
          </cell>
          <cell r="J111">
            <v>3.81</v>
          </cell>
          <cell r="K111">
            <v>3.81</v>
          </cell>
          <cell r="L111">
            <v>3.8</v>
          </cell>
          <cell r="M111">
            <v>3.8</v>
          </cell>
          <cell r="N111">
            <v>3.8</v>
          </cell>
          <cell r="O111">
            <v>3.8</v>
          </cell>
          <cell r="P111">
            <v>3.79</v>
          </cell>
          <cell r="Q111">
            <v>6.53</v>
          </cell>
        </row>
        <row r="113">
          <cell r="A113">
            <v>1830</v>
          </cell>
          <cell r="B113">
            <v>108.1</v>
          </cell>
          <cell r="C113" t="str">
            <v>1830  ACC DEPR WATER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1835</v>
          </cell>
          <cell r="B114">
            <v>108.1</v>
          </cell>
          <cell r="C114" t="str">
            <v>ACC DEPR-ORGANIZATION</v>
          </cell>
          <cell r="D114">
            <v>-2317.5</v>
          </cell>
          <cell r="E114">
            <v>-2318.41</v>
          </cell>
          <cell r="F114">
            <v>-1003.48</v>
          </cell>
          <cell r="G114">
            <v>-1004.71</v>
          </cell>
          <cell r="H114">
            <v>-1005.94</v>
          </cell>
          <cell r="I114">
            <v>-1007.17</v>
          </cell>
          <cell r="J114">
            <v>-1008.4</v>
          </cell>
          <cell r="K114">
            <v>-1009.63</v>
          </cell>
          <cell r="L114">
            <v>-1010.87</v>
          </cell>
          <cell r="M114">
            <v>-1012.1</v>
          </cell>
          <cell r="N114">
            <v>-1013.33</v>
          </cell>
          <cell r="O114">
            <v>-1014.56</v>
          </cell>
          <cell r="P114">
            <v>-1015.79</v>
          </cell>
          <cell r="Q114">
            <v>-1210.9146153846154</v>
          </cell>
        </row>
        <row r="115">
          <cell r="A115">
            <v>1840</v>
          </cell>
          <cell r="B115">
            <v>108.1</v>
          </cell>
          <cell r="C115" t="str">
            <v>ACC DEPR-FRANCHISES</v>
          </cell>
          <cell r="D115">
            <v>-117.76</v>
          </cell>
          <cell r="E115">
            <v>-118.81</v>
          </cell>
          <cell r="F115">
            <v>-120.31</v>
          </cell>
          <cell r="G115">
            <v>-121.8</v>
          </cell>
          <cell r="H115">
            <v>-123.3</v>
          </cell>
          <cell r="I115">
            <v>-124.8</v>
          </cell>
          <cell r="J115">
            <v>-126.31</v>
          </cell>
          <cell r="K115">
            <v>-127.81</v>
          </cell>
          <cell r="L115">
            <v>-129.31</v>
          </cell>
          <cell r="M115">
            <v>-130.81</v>
          </cell>
          <cell r="N115">
            <v>-132.31</v>
          </cell>
          <cell r="O115">
            <v>-133.81</v>
          </cell>
          <cell r="P115">
            <v>-135.31</v>
          </cell>
          <cell r="Q115">
            <v>-126.34230769230766</v>
          </cell>
        </row>
        <row r="116">
          <cell r="A116">
            <v>1845</v>
          </cell>
          <cell r="B116">
            <v>108.1</v>
          </cell>
          <cell r="C116" t="str">
            <v>ACC DEPR-STRUCT&amp;IMPRV SRC SPLY</v>
          </cell>
          <cell r="D116">
            <v>-64148.98</v>
          </cell>
          <cell r="E116">
            <v>-64312.03</v>
          </cell>
          <cell r="F116">
            <v>-63701.120000000003</v>
          </cell>
          <cell r="G116">
            <v>-63862.47</v>
          </cell>
          <cell r="H116">
            <v>-64023.82</v>
          </cell>
          <cell r="I116">
            <v>-64185.17</v>
          </cell>
          <cell r="J116">
            <v>-64346.52</v>
          </cell>
          <cell r="K116">
            <v>-64509.17</v>
          </cell>
          <cell r="L116">
            <v>-64672.45</v>
          </cell>
          <cell r="M116">
            <v>-64835.73</v>
          </cell>
          <cell r="N116">
            <v>-64999.01</v>
          </cell>
          <cell r="O116">
            <v>-65162.29</v>
          </cell>
          <cell r="P116">
            <v>-65325.57</v>
          </cell>
          <cell r="Q116">
            <v>-64468.025384615379</v>
          </cell>
        </row>
        <row r="117">
          <cell r="A117">
            <v>1850</v>
          </cell>
          <cell r="B117">
            <v>108.1</v>
          </cell>
          <cell r="C117" t="str">
            <v>ACC DEPR-STRUCT&amp;IMPRV WTP</v>
          </cell>
          <cell r="D117">
            <v>-1720.31</v>
          </cell>
          <cell r="E117">
            <v>-1770.04</v>
          </cell>
          <cell r="F117">
            <v>-1867.36</v>
          </cell>
          <cell r="G117">
            <v>-1917.09</v>
          </cell>
          <cell r="H117">
            <v>-1969.88</v>
          </cell>
          <cell r="I117">
            <v>-2027.52</v>
          </cell>
          <cell r="J117">
            <v>-2085.58</v>
          </cell>
          <cell r="K117">
            <v>-2143.96</v>
          </cell>
          <cell r="L117">
            <v>-2202.34</v>
          </cell>
          <cell r="M117">
            <v>-2260.7199999999998</v>
          </cell>
          <cell r="N117">
            <v>-2330.3000000000002</v>
          </cell>
          <cell r="O117">
            <v>-2399.88</v>
          </cell>
          <cell r="P117">
            <v>-2469.46</v>
          </cell>
          <cell r="Q117">
            <v>-2089.5723076923077</v>
          </cell>
        </row>
        <row r="118">
          <cell r="A118">
            <v>1855</v>
          </cell>
          <cell r="B118">
            <v>108.1</v>
          </cell>
          <cell r="C118" t="str">
            <v>ACC DEPR-STRUCT&amp;IMPRV TRNS DST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1860</v>
          </cell>
          <cell r="B119">
            <v>108.1</v>
          </cell>
          <cell r="C119" t="str">
            <v>ACC DEPR-STRUCT&amp;IMPRV GEN PLT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1875</v>
          </cell>
          <cell r="B120">
            <v>108.1</v>
          </cell>
          <cell r="C120" t="str">
            <v>ACC DEPR-WELLS &amp; SPRINGS</v>
          </cell>
          <cell r="D120">
            <v>-29404.43</v>
          </cell>
          <cell r="E120">
            <v>-29482.51</v>
          </cell>
          <cell r="F120">
            <v>-29561.84</v>
          </cell>
          <cell r="G120">
            <v>-29639.93</v>
          </cell>
          <cell r="H120">
            <v>-29718.03</v>
          </cell>
          <cell r="I120">
            <v>-29796.12</v>
          </cell>
          <cell r="J120">
            <v>-29874.22</v>
          </cell>
          <cell r="K120">
            <v>-29952.31</v>
          </cell>
          <cell r="L120">
            <v>-30030.41</v>
          </cell>
          <cell r="M120">
            <v>-30108.51</v>
          </cell>
          <cell r="N120">
            <v>-30186.6</v>
          </cell>
          <cell r="O120">
            <v>-30264.7</v>
          </cell>
          <cell r="P120">
            <v>-30342.79</v>
          </cell>
          <cell r="Q120">
            <v>-29874.030769230765</v>
          </cell>
        </row>
        <row r="121">
          <cell r="A121">
            <v>1885</v>
          </cell>
          <cell r="B121">
            <v>108.1</v>
          </cell>
          <cell r="C121" t="str">
            <v>ACC DEPR-SUPPLY MAINS</v>
          </cell>
          <cell r="D121">
            <v>-899.19</v>
          </cell>
          <cell r="E121">
            <v>-914.56</v>
          </cell>
          <cell r="F121">
            <v>-1056.04</v>
          </cell>
          <cell r="G121">
            <v>-1071.4100000000001</v>
          </cell>
          <cell r="H121">
            <v>-1086.78</v>
          </cell>
          <cell r="I121">
            <v>-1102.1500000000001</v>
          </cell>
          <cell r="J121">
            <v>-1117.52</v>
          </cell>
          <cell r="K121">
            <v>-1132.8900000000001</v>
          </cell>
          <cell r="L121">
            <v>-1148.26</v>
          </cell>
          <cell r="M121">
            <v>-1163.6300000000001</v>
          </cell>
          <cell r="N121">
            <v>-1179</v>
          </cell>
          <cell r="O121">
            <v>-1194.3699999999999</v>
          </cell>
          <cell r="P121">
            <v>-1209.74</v>
          </cell>
          <cell r="Q121">
            <v>-1098.1184615384614</v>
          </cell>
        </row>
        <row r="122">
          <cell r="A122">
            <v>1890</v>
          </cell>
          <cell r="B122">
            <v>108.1</v>
          </cell>
          <cell r="C122" t="str">
            <v>ACC DEPR-POWER GENERATION EQUP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1895</v>
          </cell>
          <cell r="B123">
            <v>108.1</v>
          </cell>
          <cell r="C123" t="str">
            <v>ACC DEPR-ELECT PUMP EQUIP SRC PUMP</v>
          </cell>
          <cell r="D123">
            <v>-425.4</v>
          </cell>
          <cell r="E123">
            <v>-432.49</v>
          </cell>
          <cell r="F123">
            <v>-439.58</v>
          </cell>
          <cell r="G123">
            <v>-446.67</v>
          </cell>
          <cell r="H123">
            <v>-453.76</v>
          </cell>
          <cell r="I123">
            <v>-460.85</v>
          </cell>
          <cell r="J123">
            <v>-467.94</v>
          </cell>
          <cell r="K123">
            <v>-475.03</v>
          </cell>
          <cell r="L123">
            <v>-482.12</v>
          </cell>
          <cell r="M123">
            <v>-491.92</v>
          </cell>
          <cell r="N123">
            <v>-501.72</v>
          </cell>
          <cell r="O123">
            <v>-511.52</v>
          </cell>
          <cell r="P123">
            <v>-521.32000000000005</v>
          </cell>
          <cell r="Q123">
            <v>-470.02461538461534</v>
          </cell>
        </row>
        <row r="124">
          <cell r="A124">
            <v>1900</v>
          </cell>
          <cell r="B124">
            <v>108.1</v>
          </cell>
          <cell r="C124" t="str">
            <v>ACC DEPR-ELECT PUMP EQUIP WTP</v>
          </cell>
          <cell r="D124">
            <v>-71516.66</v>
          </cell>
          <cell r="E124">
            <v>-72153.87</v>
          </cell>
          <cell r="F124">
            <v>-72570.58</v>
          </cell>
          <cell r="G124">
            <v>-71034.929999999993</v>
          </cell>
          <cell r="H124">
            <v>-71700.789999999994</v>
          </cell>
          <cell r="I124">
            <v>-72373.41</v>
          </cell>
          <cell r="J124">
            <v>-73049.67</v>
          </cell>
          <cell r="K124">
            <v>-73727.81</v>
          </cell>
          <cell r="L124">
            <v>-73953</v>
          </cell>
          <cell r="M124">
            <v>-74631.87</v>
          </cell>
          <cell r="N124">
            <v>-75315.28</v>
          </cell>
          <cell r="O124">
            <v>-75998.679999999993</v>
          </cell>
          <cell r="P124">
            <v>-76682.080000000002</v>
          </cell>
          <cell r="Q124">
            <v>-73439.125384615385</v>
          </cell>
        </row>
        <row r="125">
          <cell r="A125">
            <v>1905</v>
          </cell>
          <cell r="B125">
            <v>108.1</v>
          </cell>
          <cell r="C125" t="str">
            <v>ACC DEPR-ELECT PUMP EQUIP TRAN</v>
          </cell>
          <cell r="D125">
            <v>-13.95</v>
          </cell>
          <cell r="E125">
            <v>-30.02</v>
          </cell>
          <cell r="F125">
            <v>-46.09</v>
          </cell>
          <cell r="G125">
            <v>-62.16</v>
          </cell>
          <cell r="H125">
            <v>-78.23</v>
          </cell>
          <cell r="I125">
            <v>-94.3</v>
          </cell>
          <cell r="J125">
            <v>-110.37</v>
          </cell>
          <cell r="K125">
            <v>-126.44</v>
          </cell>
          <cell r="L125">
            <v>-142.51</v>
          </cell>
          <cell r="M125">
            <v>-158.58000000000001</v>
          </cell>
          <cell r="N125">
            <v>-174.65</v>
          </cell>
          <cell r="O125">
            <v>-190.72</v>
          </cell>
          <cell r="P125">
            <v>-206.79</v>
          </cell>
          <cell r="Q125">
            <v>-110.36999999999999</v>
          </cell>
        </row>
        <row r="126">
          <cell r="A126">
            <v>1910</v>
          </cell>
          <cell r="B126">
            <v>108.1</v>
          </cell>
          <cell r="C126" t="str">
            <v>ACC DEPR-WATER TREATMENT EQPT</v>
          </cell>
          <cell r="D126">
            <v>-22392.69</v>
          </cell>
          <cell r="E126">
            <v>-22527.59</v>
          </cell>
          <cell r="F126">
            <v>-22640.39</v>
          </cell>
          <cell r="G126">
            <v>-22777.47</v>
          </cell>
          <cell r="H126">
            <v>-22914.55</v>
          </cell>
          <cell r="I126">
            <v>-23051.64</v>
          </cell>
          <cell r="J126">
            <v>-23188.720000000001</v>
          </cell>
          <cell r="K126">
            <v>-23325.8</v>
          </cell>
          <cell r="L126">
            <v>-23462.880000000001</v>
          </cell>
          <cell r="M126">
            <v>-23599.96</v>
          </cell>
          <cell r="N126">
            <v>-23738.71</v>
          </cell>
          <cell r="O126">
            <v>-23877.46</v>
          </cell>
          <cell r="P126">
            <v>-24016.21</v>
          </cell>
          <cell r="Q126">
            <v>-23193.39</v>
          </cell>
        </row>
        <row r="127">
          <cell r="A127">
            <v>1915</v>
          </cell>
          <cell r="B127">
            <v>108.1</v>
          </cell>
          <cell r="C127" t="str">
            <v>ACC DEPR-DIST RESV &amp; STANDPIPE</v>
          </cell>
          <cell r="D127">
            <v>-65106.27</v>
          </cell>
          <cell r="E127">
            <v>-65218.07</v>
          </cell>
          <cell r="F127">
            <v>-62458.73</v>
          </cell>
          <cell r="G127">
            <v>-62570.6</v>
          </cell>
          <cell r="H127">
            <v>-62682.47</v>
          </cell>
          <cell r="I127">
            <v>-62794.34</v>
          </cell>
          <cell r="J127">
            <v>-62906.21</v>
          </cell>
          <cell r="K127">
            <v>-63019.12</v>
          </cell>
          <cell r="L127">
            <v>-63132.03</v>
          </cell>
          <cell r="M127">
            <v>-63244.94</v>
          </cell>
          <cell r="N127">
            <v>-63357.85</v>
          </cell>
          <cell r="O127">
            <v>-63470.76</v>
          </cell>
          <cell r="P127">
            <v>-63583.67</v>
          </cell>
          <cell r="Q127">
            <v>-63349.62</v>
          </cell>
        </row>
        <row r="128">
          <cell r="A128">
            <v>1920</v>
          </cell>
          <cell r="B128">
            <v>108.1</v>
          </cell>
          <cell r="C128" t="str">
            <v>ACC DEPR-TRANS &amp; DISTR MAINS</v>
          </cell>
          <cell r="D128">
            <v>-167674.63</v>
          </cell>
          <cell r="E128">
            <v>-168251.87</v>
          </cell>
          <cell r="F128">
            <v>-168924.82</v>
          </cell>
          <cell r="G128">
            <v>-169502.76</v>
          </cell>
          <cell r="H128">
            <v>-170083.93</v>
          </cell>
          <cell r="I128">
            <v>-170665.11</v>
          </cell>
          <cell r="J128">
            <v>-171252.19</v>
          </cell>
          <cell r="K128">
            <v>-171839.81</v>
          </cell>
          <cell r="L128">
            <v>-172427.83</v>
          </cell>
          <cell r="M128">
            <v>-173019.98</v>
          </cell>
          <cell r="N128">
            <v>-173612.14</v>
          </cell>
          <cell r="O128">
            <v>-174204.38</v>
          </cell>
          <cell r="P128">
            <v>-174797.29</v>
          </cell>
          <cell r="Q128">
            <v>-171250.51846153848</v>
          </cell>
        </row>
        <row r="129">
          <cell r="A129">
            <v>1925</v>
          </cell>
          <cell r="B129">
            <v>108.1</v>
          </cell>
          <cell r="C129" t="str">
            <v>ACC DEPR-SERVICE LINES</v>
          </cell>
          <cell r="D129">
            <v>-49437.91</v>
          </cell>
          <cell r="E129">
            <v>-49829.3</v>
          </cell>
          <cell r="F129">
            <v>-50034.13</v>
          </cell>
          <cell r="G129">
            <v>-50425.57</v>
          </cell>
          <cell r="H129">
            <v>-51475</v>
          </cell>
          <cell r="I129">
            <v>-51135.28</v>
          </cell>
          <cell r="J129">
            <v>-50704.160000000003</v>
          </cell>
          <cell r="K129">
            <v>-48899.98</v>
          </cell>
          <cell r="L129">
            <v>-49092.15</v>
          </cell>
          <cell r="M129">
            <v>-50160.83</v>
          </cell>
          <cell r="N129">
            <v>-51229.51</v>
          </cell>
          <cell r="O129">
            <v>-52097.08</v>
          </cell>
          <cell r="P129">
            <v>-53166.52</v>
          </cell>
          <cell r="Q129">
            <v>-50591.34</v>
          </cell>
        </row>
        <row r="130">
          <cell r="A130">
            <v>1930</v>
          </cell>
          <cell r="B130">
            <v>108.1</v>
          </cell>
          <cell r="C130" t="str">
            <v>ACC DEPR-METERS</v>
          </cell>
          <cell r="D130">
            <v>-28747.99</v>
          </cell>
          <cell r="E130">
            <v>-28963.040000000001</v>
          </cell>
          <cell r="F130">
            <v>-28986.65</v>
          </cell>
          <cell r="G130">
            <v>-29201.360000000001</v>
          </cell>
          <cell r="H130">
            <v>-29416.07</v>
          </cell>
          <cell r="I130">
            <v>-29634.959999999999</v>
          </cell>
          <cell r="J130">
            <v>-29853.85</v>
          </cell>
          <cell r="K130">
            <v>-30072.74</v>
          </cell>
          <cell r="L130">
            <v>-30291.63</v>
          </cell>
          <cell r="M130">
            <v>-30510.52</v>
          </cell>
          <cell r="N130">
            <v>-30743.599999999999</v>
          </cell>
          <cell r="O130">
            <v>-30976.68</v>
          </cell>
          <cell r="P130">
            <v>-31209.759999999998</v>
          </cell>
          <cell r="Q130">
            <v>-29892.988461538458</v>
          </cell>
        </row>
        <row r="131">
          <cell r="A131">
            <v>1935</v>
          </cell>
          <cell r="B131">
            <v>108.1</v>
          </cell>
          <cell r="C131" t="str">
            <v>ACC DEPR-METER INSTALLS</v>
          </cell>
          <cell r="D131">
            <v>-9210.6200000000008</v>
          </cell>
          <cell r="E131">
            <v>-9337.84</v>
          </cell>
          <cell r="F131">
            <v>-9473.2099999999991</v>
          </cell>
          <cell r="G131">
            <v>-9601.27</v>
          </cell>
          <cell r="H131">
            <v>-9729.33</v>
          </cell>
          <cell r="I131">
            <v>-9857.39</v>
          </cell>
          <cell r="J131">
            <v>-9985.9599999999991</v>
          </cell>
          <cell r="K131">
            <v>-10114.530000000001</v>
          </cell>
          <cell r="L131">
            <v>-10243.69</v>
          </cell>
          <cell r="M131">
            <v>-10373.64</v>
          </cell>
          <cell r="N131">
            <v>-10504.6</v>
          </cell>
          <cell r="O131">
            <v>-10635.56</v>
          </cell>
          <cell r="P131">
            <v>-10766.52</v>
          </cell>
          <cell r="Q131">
            <v>-9987.2430769230778</v>
          </cell>
        </row>
        <row r="132">
          <cell r="A132">
            <v>1940</v>
          </cell>
          <cell r="B132">
            <v>108.1</v>
          </cell>
          <cell r="C132" t="str">
            <v>ACC DEPR-HYDRANTS</v>
          </cell>
          <cell r="D132">
            <v>-17131.240000000002</v>
          </cell>
          <cell r="E132">
            <v>-17199.93</v>
          </cell>
          <cell r="F132">
            <v>-17272.04</v>
          </cell>
          <cell r="G132">
            <v>-17340.73</v>
          </cell>
          <cell r="H132">
            <v>-17409.419999999998</v>
          </cell>
          <cell r="I132">
            <v>-17478.11</v>
          </cell>
          <cell r="J132">
            <v>-17549.759999999998</v>
          </cell>
          <cell r="K132">
            <v>-16924.38</v>
          </cell>
          <cell r="L132">
            <v>-16994.740000000002</v>
          </cell>
          <cell r="M132">
            <v>-17065.099999999999</v>
          </cell>
          <cell r="N132">
            <v>-17135.46</v>
          </cell>
          <cell r="O132">
            <v>-17205.82</v>
          </cell>
          <cell r="P132">
            <v>-17276.18</v>
          </cell>
          <cell r="Q132">
            <v>-17229.454615384613</v>
          </cell>
        </row>
        <row r="133">
          <cell r="A133">
            <v>1945</v>
          </cell>
          <cell r="B133">
            <v>108.1</v>
          </cell>
          <cell r="C133" t="str">
            <v>ACC DEPR-BACKFLOW PREVENT DEVC</v>
          </cell>
          <cell r="D133">
            <v>-405.16</v>
          </cell>
          <cell r="E133">
            <v>-423.17</v>
          </cell>
          <cell r="F133">
            <v>-479.94</v>
          </cell>
          <cell r="G133">
            <v>-518.15</v>
          </cell>
          <cell r="H133">
            <v>-556.36</v>
          </cell>
          <cell r="I133">
            <v>-594.57000000000005</v>
          </cell>
          <cell r="J133">
            <v>-637.16999999999996</v>
          </cell>
          <cell r="K133">
            <v>-679.77</v>
          </cell>
          <cell r="L133">
            <v>-722.37</v>
          </cell>
          <cell r="M133">
            <v>-770.88</v>
          </cell>
          <cell r="N133">
            <v>-819.39</v>
          </cell>
          <cell r="O133">
            <v>-867.9</v>
          </cell>
          <cell r="P133">
            <v>-916.41</v>
          </cell>
          <cell r="Q133">
            <v>-645.48000000000013</v>
          </cell>
        </row>
        <row r="134">
          <cell r="A134">
            <v>1960</v>
          </cell>
          <cell r="B134">
            <v>108.1</v>
          </cell>
          <cell r="C134" t="str">
            <v>ACC DEPR-OTH PLANT&amp;MISC WTP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1970</v>
          </cell>
          <cell r="B135">
            <v>108.1</v>
          </cell>
          <cell r="C135" t="str">
            <v>ACC DEPR-OFFICE STRUCTURE</v>
          </cell>
          <cell r="D135">
            <v>-8364.5300000000007</v>
          </cell>
          <cell r="E135">
            <v>-8362.76</v>
          </cell>
          <cell r="F135">
            <v>-8343.39</v>
          </cell>
          <cell r="G135">
            <v>-8355.9599999999991</v>
          </cell>
          <cell r="H135">
            <v>-8401.32</v>
          </cell>
          <cell r="I135">
            <v>-8434.92</v>
          </cell>
          <cell r="J135">
            <v>-8475.9</v>
          </cell>
          <cell r="K135">
            <v>-8499.5499999999993</v>
          </cell>
          <cell r="L135">
            <v>-8524.11</v>
          </cell>
          <cell r="M135">
            <v>-8522.66</v>
          </cell>
          <cell r="N135">
            <v>-8552.7000000000007</v>
          </cell>
          <cell r="O135">
            <v>-8580.2800000000007</v>
          </cell>
          <cell r="P135">
            <v>-8600.9599999999991</v>
          </cell>
          <cell r="Q135">
            <v>-8463.003076923078</v>
          </cell>
        </row>
        <row r="136">
          <cell r="A136">
            <v>1975</v>
          </cell>
          <cell r="B136">
            <v>108.1</v>
          </cell>
          <cell r="C136" t="str">
            <v>ACC DEPR-OFFICE FURN/EQPT</v>
          </cell>
          <cell r="D136">
            <v>-5739.82</v>
          </cell>
          <cell r="E136">
            <v>-5742.97</v>
          </cell>
          <cell r="F136">
            <v>-5792.76</v>
          </cell>
          <cell r="G136">
            <v>-5806.71</v>
          </cell>
          <cell r="H136">
            <v>-5843.9</v>
          </cell>
          <cell r="I136">
            <v>-5871.35</v>
          </cell>
          <cell r="J136">
            <v>-5904.23</v>
          </cell>
          <cell r="K136">
            <v>-5924.31</v>
          </cell>
          <cell r="L136">
            <v>-5945.48</v>
          </cell>
          <cell r="M136">
            <v>-5944.23</v>
          </cell>
          <cell r="N136">
            <v>-5969.26</v>
          </cell>
          <cell r="O136">
            <v>-5992.53</v>
          </cell>
          <cell r="P136">
            <v>-6010.82</v>
          </cell>
          <cell r="Q136">
            <v>-5883.7207692307693</v>
          </cell>
        </row>
        <row r="137">
          <cell r="A137">
            <v>1985</v>
          </cell>
          <cell r="B137">
            <v>108.1</v>
          </cell>
          <cell r="C137" t="str">
            <v>ACC DEPR-TOOL SHOP &amp; MISC EQPT</v>
          </cell>
          <cell r="D137">
            <v>-9851.41</v>
          </cell>
          <cell r="E137">
            <v>-9889.02</v>
          </cell>
          <cell r="F137">
            <v>-9942.56</v>
          </cell>
          <cell r="G137">
            <v>-9982.58</v>
          </cell>
          <cell r="H137">
            <v>-10031.65</v>
          </cell>
          <cell r="I137">
            <v>-10081.459999999999</v>
          </cell>
          <cell r="J137">
            <v>-10132.9</v>
          </cell>
          <cell r="K137">
            <v>-10180.85</v>
          </cell>
          <cell r="L137">
            <v>-10227.9</v>
          </cell>
          <cell r="M137">
            <v>-10278.049999999999</v>
          </cell>
          <cell r="N137">
            <v>-10319.09</v>
          </cell>
          <cell r="O137">
            <v>-10366.879999999999</v>
          </cell>
          <cell r="P137">
            <v>-10413.25</v>
          </cell>
          <cell r="Q137">
            <v>-10130.584615384616</v>
          </cell>
        </row>
        <row r="138">
          <cell r="A138">
            <v>1990</v>
          </cell>
          <cell r="B138">
            <v>108.1</v>
          </cell>
          <cell r="C138" t="str">
            <v>ACC DEPR-LABORATORY EQUIPMENT</v>
          </cell>
          <cell r="D138">
            <v>-1272</v>
          </cell>
          <cell r="E138">
            <v>-1279.46</v>
          </cell>
          <cell r="F138">
            <v>-1320.62</v>
          </cell>
          <cell r="G138">
            <v>-1329.01</v>
          </cell>
          <cell r="H138">
            <v>-1337.4</v>
          </cell>
          <cell r="I138">
            <v>-1345.79</v>
          </cell>
          <cell r="J138">
            <v>-1354.18</v>
          </cell>
          <cell r="K138">
            <v>-1362.57</v>
          </cell>
          <cell r="L138">
            <v>-1370.96</v>
          </cell>
          <cell r="M138">
            <v>-1379.35</v>
          </cell>
          <cell r="N138">
            <v>-1387.74</v>
          </cell>
          <cell r="O138">
            <v>-1396.13</v>
          </cell>
          <cell r="P138">
            <v>-1404.52</v>
          </cell>
          <cell r="Q138">
            <v>-1349.21</v>
          </cell>
        </row>
        <row r="139">
          <cell r="A139">
            <v>1995</v>
          </cell>
          <cell r="B139">
            <v>108.1</v>
          </cell>
          <cell r="C139" t="str">
            <v>ACC DEPR-POWER OPERATED EQUIP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2000</v>
          </cell>
          <cell r="B140">
            <v>108.1</v>
          </cell>
          <cell r="C140" t="str">
            <v>ACC DEPR-COMMUNICATION EQPT</v>
          </cell>
          <cell r="D140">
            <v>-484.9</v>
          </cell>
          <cell r="E140">
            <v>-491.23</v>
          </cell>
          <cell r="F140">
            <v>-494.27</v>
          </cell>
          <cell r="G140">
            <v>-501.74</v>
          </cell>
          <cell r="H140">
            <v>-511.59</v>
          </cell>
          <cell r="I140">
            <v>-519.89</v>
          </cell>
          <cell r="J140">
            <v>-528.82000000000005</v>
          </cell>
          <cell r="K140">
            <v>-536.20000000000005</v>
          </cell>
          <cell r="L140">
            <v>-543.85</v>
          </cell>
          <cell r="M140">
            <v>-547.5</v>
          </cell>
          <cell r="N140">
            <v>-555.48</v>
          </cell>
          <cell r="O140">
            <v>-563.29</v>
          </cell>
          <cell r="P140">
            <v>-570.41999999999996</v>
          </cell>
          <cell r="Q140">
            <v>-526.86000000000013</v>
          </cell>
        </row>
        <row r="141">
          <cell r="A141">
            <v>2005</v>
          </cell>
          <cell r="B141">
            <v>108.1</v>
          </cell>
          <cell r="C141" t="str">
            <v>ACC DEPR-MISC EQUIPMENT</v>
          </cell>
          <cell r="D141">
            <v>-92.87</v>
          </cell>
          <cell r="E141">
            <v>-94.43</v>
          </cell>
          <cell r="F141">
            <v>-101.42</v>
          </cell>
          <cell r="G141">
            <v>-102.98</v>
          </cell>
          <cell r="H141">
            <v>-104.54</v>
          </cell>
          <cell r="I141">
            <v>-106.1</v>
          </cell>
          <cell r="J141">
            <v>-107.66</v>
          </cell>
          <cell r="K141">
            <v>-109.22</v>
          </cell>
          <cell r="L141">
            <v>-110.78</v>
          </cell>
          <cell r="M141">
            <v>-112.34</v>
          </cell>
          <cell r="N141">
            <v>-113.9</v>
          </cell>
          <cell r="O141">
            <v>-115.46</v>
          </cell>
          <cell r="P141">
            <v>-117.02</v>
          </cell>
          <cell r="Q141">
            <v>-106.82461538461538</v>
          </cell>
        </row>
        <row r="142">
          <cell r="A142">
            <v>2010</v>
          </cell>
          <cell r="B142">
            <v>108.1</v>
          </cell>
          <cell r="C142" t="str">
            <v>ACC DEPR-OTHER TANG PLT WATER</v>
          </cell>
          <cell r="D142">
            <v>102143.66773094934</v>
          </cell>
          <cell r="E142">
            <v>101921.38756875115</v>
          </cell>
          <cell r="F142">
            <v>102186.42469008084</v>
          </cell>
          <cell r="G142">
            <v>102451.46181141051</v>
          </cell>
          <cell r="H142">
            <v>102716.4989327402</v>
          </cell>
          <cell r="I142">
            <v>102981.53605406986</v>
          </cell>
          <cell r="J142">
            <v>103246.57317539955</v>
          </cell>
          <cell r="K142">
            <v>103511.61029672922</v>
          </cell>
          <cell r="L142">
            <v>103776.6474180589</v>
          </cell>
          <cell r="M142">
            <v>104041.68453938857</v>
          </cell>
          <cell r="N142">
            <v>104306.72166071825</v>
          </cell>
          <cell r="O142">
            <v>104571.75878204792</v>
          </cell>
          <cell r="P142">
            <v>104836.79590337761</v>
          </cell>
          <cell r="Q142">
            <v>103284.05912028633</v>
          </cell>
        </row>
        <row r="143">
          <cell r="A143">
            <v>2230</v>
          </cell>
          <cell r="B143">
            <v>108.1</v>
          </cell>
          <cell r="C143" t="str">
            <v>ACC DEPR-TOOL SHOP &amp; MISC EQPT</v>
          </cell>
          <cell r="D143">
            <v>-0.75</v>
          </cell>
          <cell r="E143">
            <v>-0.74</v>
          </cell>
          <cell r="F143">
            <v>-0.75</v>
          </cell>
          <cell r="G143">
            <v>-0.75</v>
          </cell>
          <cell r="H143">
            <v>-0.76</v>
          </cell>
          <cell r="I143">
            <v>-0.77</v>
          </cell>
          <cell r="J143">
            <v>-0.78</v>
          </cell>
          <cell r="K143">
            <v>-0.79</v>
          </cell>
          <cell r="L143">
            <v>-0.8</v>
          </cell>
          <cell r="M143">
            <v>-0.8</v>
          </cell>
          <cell r="N143">
            <v>-0.81</v>
          </cell>
          <cell r="O143">
            <v>-0.82</v>
          </cell>
          <cell r="P143">
            <v>-0.83</v>
          </cell>
          <cell r="Q143">
            <v>-0.78076923076923077</v>
          </cell>
        </row>
        <row r="144">
          <cell r="A144">
            <v>2300</v>
          </cell>
          <cell r="B144">
            <v>108.1</v>
          </cell>
          <cell r="C144" t="str">
            <v>ACC DEPR-TRANSPORTATION WTR</v>
          </cell>
          <cell r="D144">
            <v>-19755.053537675609</v>
          </cell>
          <cell r="E144">
            <v>-19917.704878497905</v>
          </cell>
          <cell r="F144">
            <v>-20015.149026431489</v>
          </cell>
          <cell r="G144">
            <v>-20872.820127243573</v>
          </cell>
          <cell r="H144">
            <v>-20795.653731960894</v>
          </cell>
          <cell r="I144">
            <v>-20961.485405472507</v>
          </cell>
          <cell r="J144">
            <v>-21138.265827755647</v>
          </cell>
          <cell r="K144">
            <v>-18991.538382661765</v>
          </cell>
          <cell r="L144">
            <v>-19141.301482853145</v>
          </cell>
          <cell r="M144">
            <v>-19330.359719029631</v>
          </cell>
          <cell r="N144">
            <v>-19517.715888894629</v>
          </cell>
          <cell r="O144">
            <v>-19681.82732860911</v>
          </cell>
          <cell r="P144">
            <v>-19864.788670149479</v>
          </cell>
          <cell r="Q144">
            <v>-19998.743385171951</v>
          </cell>
        </row>
        <row r="145">
          <cell r="A145">
            <v>2320</v>
          </cell>
          <cell r="B145">
            <v>108.1</v>
          </cell>
          <cell r="C145" t="str">
            <v>ACC DEPR-MAINFRAME COMP WTR</v>
          </cell>
          <cell r="D145">
            <v>-2353.0234567901234</v>
          </cell>
          <cell r="E145">
            <v>-2341.3369836031652</v>
          </cell>
          <cell r="F145">
            <v>-2318.4056425800441</v>
          </cell>
          <cell r="G145">
            <v>-2314.7914484042822</v>
          </cell>
          <cell r="H145">
            <v>-2321.8222653494017</v>
          </cell>
          <cell r="I145">
            <v>-2322.3099487922195</v>
          </cell>
          <cell r="J145">
            <v>-2325.4222661770018</v>
          </cell>
          <cell r="K145">
            <v>-2322.0680941395531</v>
          </cell>
          <cell r="L145">
            <v>-2319.8017003051768</v>
          </cell>
          <cell r="M145">
            <v>-2302.2831345368013</v>
          </cell>
          <cell r="N145">
            <v>-2301.7744449387051</v>
          </cell>
          <cell r="O145">
            <v>-2300.53678497905</v>
          </cell>
          <cell r="P145">
            <v>-2296.7664639735153</v>
          </cell>
          <cell r="Q145">
            <v>-2318.4878949668487</v>
          </cell>
        </row>
        <row r="146">
          <cell r="A146">
            <v>2325</v>
          </cell>
          <cell r="B146">
            <v>108.1</v>
          </cell>
          <cell r="C146" t="str">
            <v>ACC DEPR-MINI COMP WTR</v>
          </cell>
          <cell r="D146">
            <v>-7635.0056790123463</v>
          </cell>
          <cell r="E146">
            <v>-7682.3353412300212</v>
          </cell>
          <cell r="F146">
            <v>-7726.2813535405785</v>
          </cell>
          <cell r="G146">
            <v>-7802.3582674184045</v>
          </cell>
          <cell r="H146">
            <v>-7901.8576121657279</v>
          </cell>
          <cell r="I146">
            <v>-7997.7058600320706</v>
          </cell>
          <cell r="J146">
            <v>-8108.3889953964735</v>
          </cell>
          <cell r="K146">
            <v>-8204.3757703408701</v>
          </cell>
          <cell r="L146">
            <v>-8308.5407524957354</v>
          </cell>
          <cell r="M146">
            <v>-8383.8512255728565</v>
          </cell>
          <cell r="N146">
            <v>-8493.5828388765349</v>
          </cell>
          <cell r="O146">
            <v>-8600.9697110639863</v>
          </cell>
          <cell r="P146">
            <v>-8704.2143965240793</v>
          </cell>
          <cell r="Q146">
            <v>-8119.1898310515153</v>
          </cell>
        </row>
        <row r="147">
          <cell r="A147">
            <v>2330</v>
          </cell>
          <cell r="B147">
            <v>108.1</v>
          </cell>
          <cell r="C147" t="str">
            <v>COMP SYS AMORTIZATION WTR</v>
          </cell>
          <cell r="D147">
            <v>-40760.107449978714</v>
          </cell>
          <cell r="E147">
            <v>-41070.588719391708</v>
          </cell>
          <cell r="F147">
            <v>-41151.269955413016</v>
          </cell>
          <cell r="G147">
            <v>-41599.502135416122</v>
          </cell>
          <cell r="H147">
            <v>-42319.794683908338</v>
          </cell>
          <cell r="I147">
            <v>-42843.557617752027</v>
          </cell>
          <cell r="J147">
            <v>-43372.244507939788</v>
          </cell>
          <cell r="K147">
            <v>-43825.685078984112</v>
          </cell>
          <cell r="L147">
            <v>-44310.734804117303</v>
          </cell>
          <cell r="M147">
            <v>-44466.821324781456</v>
          </cell>
          <cell r="N147">
            <v>-44973.561324574555</v>
          </cell>
          <cell r="O147">
            <v>-45465.411934412659</v>
          </cell>
          <cell r="P147">
            <v>-45874.276876222</v>
          </cell>
          <cell r="Q147">
            <v>-43233.350493299375</v>
          </cell>
        </row>
        <row r="148">
          <cell r="A148">
            <v>2335</v>
          </cell>
          <cell r="B148">
            <v>108.1</v>
          </cell>
          <cell r="C148" t="str">
            <v>MICRO SYS AMORTIZATION WTR</v>
          </cell>
          <cell r="D148">
            <v>-1283.1495444870156</v>
          </cell>
          <cell r="E148">
            <v>-1276.6360291729166</v>
          </cell>
          <cell r="F148">
            <v>-1264.5154775771991</v>
          </cell>
          <cell r="G148">
            <v>-1262.3030184658351</v>
          </cell>
          <cell r="H148">
            <v>-1265.8019626545281</v>
          </cell>
          <cell r="I148">
            <v>-1265.9314059897579</v>
          </cell>
          <cell r="J148">
            <v>-1267.4552038483416</v>
          </cell>
          <cell r="K148">
            <v>-1265.5498887911856</v>
          </cell>
          <cell r="L148">
            <v>-1264.1884628355656</v>
          </cell>
          <cell r="M148">
            <v>-1255.0065020431382</v>
          </cell>
          <cell r="N148">
            <v>-1254.5903530750525</v>
          </cell>
          <cell r="O148">
            <v>-1253.7796290280862</v>
          </cell>
          <cell r="P148">
            <v>-1251.6296206486313</v>
          </cell>
          <cell r="Q148">
            <v>-1263.8874691244039</v>
          </cell>
        </row>
        <row r="149">
          <cell r="A149" t="str">
            <v>TOTAL ACCUMULATED DEPRECIATION - WATER</v>
          </cell>
          <cell r="D149">
            <v>-526119.64193699451</v>
          </cell>
          <cell r="E149">
            <v>-529511.37438314466</v>
          </cell>
          <cell r="F149">
            <v>-526921.27676546166</v>
          </cell>
          <cell r="G149">
            <v>-528579.12318553764</v>
          </cell>
          <cell r="H149">
            <v>-532547.25132329878</v>
          </cell>
          <cell r="I149">
            <v>-535152.62418396876</v>
          </cell>
          <cell r="J149">
            <v>-537734.2236257178</v>
          </cell>
          <cell r="K149">
            <v>-535792.27691818809</v>
          </cell>
          <cell r="L149">
            <v>-538430.3897845482</v>
          </cell>
          <cell r="M149">
            <v>-542021.28736657521</v>
          </cell>
          <cell r="N149">
            <v>-546106.94318964111</v>
          </cell>
          <cell r="O149">
            <v>-549952.32660604513</v>
          </cell>
          <cell r="P149">
            <v>-553914.11012414028</v>
          </cell>
          <cell r="Q149">
            <v>-537137.14226101991</v>
          </cell>
        </row>
        <row r="151">
          <cell r="A151">
            <v>2010</v>
          </cell>
          <cell r="B151">
            <v>108.1</v>
          </cell>
          <cell r="C151" t="str">
            <v>ACC DEPR-OTHER TANG PLT WATER</v>
          </cell>
          <cell r="D151">
            <v>14501.649222814069</v>
          </cell>
          <cell r="E151">
            <v>14188.764595941308</v>
          </cell>
          <cell r="F151">
            <v>14225.661163123501</v>
          </cell>
          <cell r="G151">
            <v>14262.557730305694</v>
          </cell>
          <cell r="H151">
            <v>14299.454297487886</v>
          </cell>
          <cell r="I151">
            <v>14336.350864670077</v>
          </cell>
          <cell r="J151">
            <v>14373.247431852271</v>
          </cell>
          <cell r="K151">
            <v>14410.143999034464</v>
          </cell>
          <cell r="L151">
            <v>14447.040566216656</v>
          </cell>
          <cell r="M151">
            <v>14483.937133398849</v>
          </cell>
          <cell r="N151">
            <v>14520.833700581041</v>
          </cell>
          <cell r="O151">
            <v>14557.730267763234</v>
          </cell>
          <cell r="P151">
            <v>14594.626834945426</v>
          </cell>
          <cell r="Q151">
            <v>14400.153677548806</v>
          </cell>
        </row>
        <row r="152">
          <cell r="A152">
            <v>2030</v>
          </cell>
          <cell r="B152">
            <v>108.1</v>
          </cell>
          <cell r="C152" t="str">
            <v>ACC DEPR-ORGANIZATION</v>
          </cell>
          <cell r="D152">
            <v>0</v>
          </cell>
          <cell r="E152">
            <v>0.02</v>
          </cell>
          <cell r="F152">
            <v>0.04</v>
          </cell>
          <cell r="G152">
            <v>0.06</v>
          </cell>
          <cell r="H152">
            <v>0.08</v>
          </cell>
          <cell r="I152">
            <v>0.1</v>
          </cell>
          <cell r="J152">
            <v>0.12</v>
          </cell>
          <cell r="K152">
            <v>0.14000000000000001</v>
          </cell>
          <cell r="L152">
            <v>0.16</v>
          </cell>
          <cell r="M152">
            <v>0.18</v>
          </cell>
          <cell r="N152">
            <v>0.2</v>
          </cell>
          <cell r="O152">
            <v>0.22</v>
          </cell>
          <cell r="P152">
            <v>0.24</v>
          </cell>
          <cell r="Q152">
            <v>0.12000000000000001</v>
          </cell>
        </row>
        <row r="153">
          <cell r="A153">
            <v>2055</v>
          </cell>
          <cell r="B153">
            <v>108.1</v>
          </cell>
          <cell r="C153" t="str">
            <v>ACC DEPR-STRUCT/IMPRV PUMP PLT LS</v>
          </cell>
          <cell r="D153">
            <v>2265.61</v>
          </cell>
          <cell r="E153">
            <v>2266.61</v>
          </cell>
          <cell r="F153">
            <v>2267.61</v>
          </cell>
          <cell r="G153">
            <v>2268.61</v>
          </cell>
          <cell r="H153">
            <v>2269.61</v>
          </cell>
          <cell r="I153">
            <v>2270.61</v>
          </cell>
          <cell r="J153">
            <v>2271.61</v>
          </cell>
          <cell r="K153">
            <v>2272.61</v>
          </cell>
          <cell r="L153">
            <v>2273.61</v>
          </cell>
          <cell r="M153">
            <v>2274.61</v>
          </cell>
          <cell r="N153">
            <v>2275.61</v>
          </cell>
          <cell r="O153">
            <v>2276.61</v>
          </cell>
          <cell r="P153">
            <v>2277.61</v>
          </cell>
          <cell r="Q153">
            <v>2271.61</v>
          </cell>
        </row>
        <row r="154">
          <cell r="A154">
            <v>2060</v>
          </cell>
          <cell r="B154" t="str">
            <v>Sewer</v>
          </cell>
          <cell r="C154" t="str">
            <v xml:space="preserve">     ACC DEPR-STRUCT/IMPRV TRE</v>
          </cell>
          <cell r="D154">
            <v>0</v>
          </cell>
          <cell r="E154">
            <v>0</v>
          </cell>
          <cell r="F154">
            <v>374.84</v>
          </cell>
          <cell r="G154">
            <v>364.61</v>
          </cell>
          <cell r="H154">
            <v>354.38</v>
          </cell>
          <cell r="I154">
            <v>344.15</v>
          </cell>
          <cell r="J154">
            <v>333.92</v>
          </cell>
          <cell r="K154">
            <v>323.69</v>
          </cell>
          <cell r="L154">
            <v>313.45999999999998</v>
          </cell>
          <cell r="M154">
            <v>303.23</v>
          </cell>
          <cell r="N154">
            <v>293</v>
          </cell>
          <cell r="O154">
            <v>282.77</v>
          </cell>
          <cell r="P154">
            <v>272.54000000000002</v>
          </cell>
          <cell r="Q154">
            <v>273.89153846153846</v>
          </cell>
        </row>
        <row r="155">
          <cell r="A155">
            <v>2075</v>
          </cell>
          <cell r="B155">
            <v>108.1</v>
          </cell>
          <cell r="C155" t="str">
            <v>ACC DEPR-STRUCT/IMPRV GEN PLT</v>
          </cell>
          <cell r="D155">
            <v>-1322.73</v>
          </cell>
          <cell r="E155">
            <v>-1295.97</v>
          </cell>
          <cell r="F155">
            <v>-1707.4</v>
          </cell>
          <cell r="G155">
            <v>-1716.23</v>
          </cell>
          <cell r="H155">
            <v>-1725.06</v>
          </cell>
          <cell r="I155">
            <v>-1733.89</v>
          </cell>
          <cell r="J155">
            <v>-1742.72</v>
          </cell>
          <cell r="K155">
            <v>-1751.55</v>
          </cell>
          <cell r="L155">
            <v>-1760.38</v>
          </cell>
          <cell r="M155">
            <v>-1769.21</v>
          </cell>
          <cell r="N155">
            <v>-1778.04</v>
          </cell>
          <cell r="O155">
            <v>-1786.87</v>
          </cell>
          <cell r="P155">
            <v>-1795.7</v>
          </cell>
          <cell r="Q155">
            <v>-1683.5192307692305</v>
          </cell>
        </row>
        <row r="156">
          <cell r="A156">
            <v>2080</v>
          </cell>
          <cell r="B156">
            <v>108.1</v>
          </cell>
          <cell r="C156" t="str">
            <v>ACC DEPR-PWR GEN EQP COLL PLT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A157">
            <v>2105</v>
          </cell>
          <cell r="B157">
            <v>108.1</v>
          </cell>
          <cell r="C157" t="str">
            <v>ACC DEPR-SEWER FORCE MAIN</v>
          </cell>
          <cell r="D157">
            <v>2128.5100000000002</v>
          </cell>
          <cell r="E157">
            <v>2118.9899999999998</v>
          </cell>
          <cell r="F157">
            <v>-314.89</v>
          </cell>
          <cell r="G157">
            <v>-317.08999999999997</v>
          </cell>
          <cell r="H157">
            <v>-319.29000000000002</v>
          </cell>
          <cell r="I157">
            <v>-321.49</v>
          </cell>
          <cell r="J157">
            <v>-323.69</v>
          </cell>
          <cell r="K157">
            <v>-325.89</v>
          </cell>
          <cell r="L157">
            <v>-328.09</v>
          </cell>
          <cell r="M157">
            <v>-330.29</v>
          </cell>
          <cell r="N157">
            <v>-332.69</v>
          </cell>
          <cell r="O157">
            <v>-335.09</v>
          </cell>
          <cell r="P157">
            <v>-337.49</v>
          </cell>
          <cell r="Q157">
            <v>50.885384615384616</v>
          </cell>
        </row>
        <row r="158">
          <cell r="A158">
            <v>2110</v>
          </cell>
          <cell r="B158">
            <v>108.1</v>
          </cell>
          <cell r="C158" t="str">
            <v>ACC DEPR-SEWER GRAVITY MAIN</v>
          </cell>
          <cell r="D158">
            <v>-35543.15</v>
          </cell>
          <cell r="E158">
            <v>-35653.49</v>
          </cell>
          <cell r="F158">
            <v>-35783.08</v>
          </cell>
          <cell r="G158">
            <v>-35893.589999999997</v>
          </cell>
          <cell r="H158">
            <v>-36004.1</v>
          </cell>
          <cell r="I158">
            <v>-36114.61</v>
          </cell>
          <cell r="J158">
            <v>-36225.120000000003</v>
          </cell>
          <cell r="K158">
            <v>-36335.629999999997</v>
          </cell>
          <cell r="L158">
            <v>-36446.14</v>
          </cell>
          <cell r="M158">
            <v>-36556.65</v>
          </cell>
          <cell r="N158">
            <v>-36667.160000000003</v>
          </cell>
          <cell r="O158">
            <v>-36777.67</v>
          </cell>
          <cell r="P158">
            <v>-36888.18</v>
          </cell>
          <cell r="Q158">
            <v>-36222.197692307695</v>
          </cell>
        </row>
        <row r="159">
          <cell r="A159">
            <v>2113</v>
          </cell>
          <cell r="B159">
            <v>108.1</v>
          </cell>
          <cell r="C159" t="str">
            <v>ACC DEPR-MANHOLES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>
            <v>2120</v>
          </cell>
          <cell r="B160" t="str">
            <v>Sewer</v>
          </cell>
          <cell r="C160" t="str">
            <v xml:space="preserve">     ACC DEPR-SERVICES TO CUST</v>
          </cell>
          <cell r="D160">
            <v>0</v>
          </cell>
          <cell r="E160">
            <v>0</v>
          </cell>
          <cell r="F160">
            <v>1898.89</v>
          </cell>
          <cell r="G160">
            <v>1893.32</v>
          </cell>
          <cell r="H160">
            <v>1887.75</v>
          </cell>
          <cell r="I160">
            <v>1882.18</v>
          </cell>
          <cell r="J160">
            <v>1876.61</v>
          </cell>
          <cell r="K160">
            <v>1871.04</v>
          </cell>
          <cell r="L160">
            <v>1865.47</v>
          </cell>
          <cell r="M160">
            <v>1859.69</v>
          </cell>
          <cell r="N160">
            <v>1853.91</v>
          </cell>
          <cell r="O160">
            <v>1848.13</v>
          </cell>
          <cell r="P160">
            <v>1842.35</v>
          </cell>
          <cell r="Q160">
            <v>1583.0261538461539</v>
          </cell>
        </row>
        <row r="161">
          <cell r="A161">
            <v>2125</v>
          </cell>
          <cell r="B161">
            <v>108.1</v>
          </cell>
          <cell r="C161" t="str">
            <v>ACC DEPR-FLOW MEASURE DEVICES</v>
          </cell>
          <cell r="D161">
            <v>772.93</v>
          </cell>
          <cell r="E161">
            <v>728.8</v>
          </cell>
          <cell r="F161">
            <v>684.67</v>
          </cell>
          <cell r="G161">
            <v>640.54</v>
          </cell>
          <cell r="H161">
            <v>596.41</v>
          </cell>
          <cell r="I161">
            <v>552.28</v>
          </cell>
          <cell r="J161">
            <v>508.15</v>
          </cell>
          <cell r="K161">
            <v>464.02</v>
          </cell>
          <cell r="L161">
            <v>419.89</v>
          </cell>
          <cell r="M161">
            <v>375.76</v>
          </cell>
          <cell r="N161">
            <v>331.63</v>
          </cell>
          <cell r="O161">
            <v>287.5</v>
          </cell>
          <cell r="P161">
            <v>243.37</v>
          </cell>
          <cell r="Q161">
            <v>508.15</v>
          </cell>
        </row>
        <row r="162">
          <cell r="A162">
            <v>2130</v>
          </cell>
          <cell r="B162">
            <v>108.1</v>
          </cell>
          <cell r="C162" t="str">
            <v>ACC DEPR-FLOW MEASURE INSTALL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2140</v>
          </cell>
          <cell r="B163">
            <v>108.1</v>
          </cell>
          <cell r="C163" t="str">
            <v>ACC DEPR-PUMP EQP PUMP PLT</v>
          </cell>
          <cell r="D163">
            <v>11019.74</v>
          </cell>
          <cell r="E163">
            <v>10867.39</v>
          </cell>
          <cell r="F163">
            <v>10424.27</v>
          </cell>
          <cell r="G163">
            <v>10271.17</v>
          </cell>
          <cell r="H163">
            <v>10118.07</v>
          </cell>
          <cell r="I163">
            <v>9964.9699999999993</v>
          </cell>
          <cell r="J163">
            <v>9811.8700000000008</v>
          </cell>
          <cell r="K163">
            <v>9658.77</v>
          </cell>
          <cell r="L163">
            <v>9505.67</v>
          </cell>
          <cell r="M163">
            <v>9348.86</v>
          </cell>
          <cell r="N163">
            <v>9188.52</v>
          </cell>
          <cell r="O163">
            <v>9028.18</v>
          </cell>
          <cell r="P163">
            <v>8867.84</v>
          </cell>
          <cell r="Q163">
            <v>9851.9476923076927</v>
          </cell>
        </row>
        <row r="164">
          <cell r="A164">
            <v>2155</v>
          </cell>
          <cell r="B164">
            <v>108.1</v>
          </cell>
          <cell r="C164" t="str">
            <v>ACC DEPR-TREAT/DISP EQP LAGOON</v>
          </cell>
          <cell r="D164">
            <v>-5078.92</v>
          </cell>
          <cell r="E164">
            <v>-5110.28</v>
          </cell>
          <cell r="F164">
            <v>-5689.86</v>
          </cell>
          <cell r="G164">
            <v>-5721.22</v>
          </cell>
          <cell r="H164">
            <v>-5752.58</v>
          </cell>
          <cell r="I164">
            <v>-5783.94</v>
          </cell>
          <cell r="J164">
            <v>-5815.3</v>
          </cell>
          <cell r="K164">
            <v>-5846.66</v>
          </cell>
          <cell r="L164">
            <v>-5878.02</v>
          </cell>
          <cell r="M164">
            <v>-5909.38</v>
          </cell>
          <cell r="N164">
            <v>-5940.74</v>
          </cell>
          <cell r="O164">
            <v>-5972.1</v>
          </cell>
          <cell r="P164">
            <v>-6003.46</v>
          </cell>
          <cell r="Q164">
            <v>-5730.9584615384629</v>
          </cell>
        </row>
        <row r="165">
          <cell r="A165">
            <v>2160</v>
          </cell>
          <cell r="B165">
            <v>108.1</v>
          </cell>
          <cell r="C165" t="str">
            <v>ACC DEPR-TREAT/DISP EQP TRT PLT</v>
          </cell>
          <cell r="D165">
            <v>-82114.100000000006</v>
          </cell>
          <cell r="E165">
            <v>-82595.16</v>
          </cell>
          <cell r="F165">
            <v>-102086.11</v>
          </cell>
          <cell r="G165">
            <v>-102567.52</v>
          </cell>
          <cell r="H165">
            <v>-103048.93</v>
          </cell>
          <cell r="I165">
            <v>-103530.34</v>
          </cell>
          <cell r="J165">
            <v>-104011.75</v>
          </cell>
          <cell r="K165">
            <v>-104493.16</v>
          </cell>
          <cell r="L165">
            <v>-104974.57</v>
          </cell>
          <cell r="M165">
            <v>-104726.11</v>
          </cell>
          <cell r="N165">
            <v>-105216.67</v>
          </cell>
          <cell r="O165">
            <v>-105707.23</v>
          </cell>
          <cell r="P165">
            <v>-106197.79</v>
          </cell>
          <cell r="Q165">
            <v>-100866.88000000002</v>
          </cell>
        </row>
        <row r="166">
          <cell r="A166">
            <v>2195</v>
          </cell>
          <cell r="B166">
            <v>108.1</v>
          </cell>
          <cell r="C166" t="str">
            <v>ACC DEPR-OTHER PLT PUMP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>
            <v>2220</v>
          </cell>
          <cell r="B167">
            <v>108.1</v>
          </cell>
          <cell r="C167" t="str">
            <v>ACC DEPR-OFFICE FURN/EQPT</v>
          </cell>
          <cell r="D167">
            <v>-19.11</v>
          </cell>
          <cell r="E167">
            <v>-23.99</v>
          </cell>
          <cell r="F167">
            <v>-99.8</v>
          </cell>
          <cell r="G167">
            <v>-104.68</v>
          </cell>
          <cell r="H167">
            <v>-109.56</v>
          </cell>
          <cell r="I167">
            <v>-114.44</v>
          </cell>
          <cell r="J167">
            <v>-119.32</v>
          </cell>
          <cell r="K167">
            <v>-124.2</v>
          </cell>
          <cell r="L167">
            <v>-129.08000000000001</v>
          </cell>
          <cell r="M167">
            <v>-133.96</v>
          </cell>
          <cell r="N167">
            <v>-138.84</v>
          </cell>
          <cell r="O167">
            <v>-143.72</v>
          </cell>
          <cell r="P167">
            <v>-148.6</v>
          </cell>
          <cell r="Q167">
            <v>-108.4076923076923</v>
          </cell>
        </row>
        <row r="168">
          <cell r="A168">
            <v>2240</v>
          </cell>
          <cell r="B168">
            <v>108.1</v>
          </cell>
          <cell r="C168" t="str">
            <v>ACC DEPR-POWER OPERATED EQUIP</v>
          </cell>
          <cell r="D168">
            <v>0</v>
          </cell>
          <cell r="E168">
            <v>0</v>
          </cell>
          <cell r="F168">
            <v>0</v>
          </cell>
          <cell r="G168">
            <v>-14.23</v>
          </cell>
          <cell r="H168">
            <v>-28.46</v>
          </cell>
          <cell r="I168">
            <v>-42.69</v>
          </cell>
          <cell r="J168">
            <v>-56.92</v>
          </cell>
          <cell r="K168">
            <v>-71.150000000000006</v>
          </cell>
          <cell r="L168">
            <v>-85.38</v>
          </cell>
          <cell r="M168">
            <v>-99.61</v>
          </cell>
          <cell r="N168">
            <v>-113.84</v>
          </cell>
          <cell r="O168">
            <v>-128.07</v>
          </cell>
          <cell r="P168">
            <v>-142.30000000000001</v>
          </cell>
          <cell r="Q168">
            <v>-60.203846153846158</v>
          </cell>
        </row>
        <row r="169">
          <cell r="A169">
            <v>2255</v>
          </cell>
          <cell r="B169">
            <v>108.1</v>
          </cell>
          <cell r="C169" t="str">
            <v>ACC DEPR-OTHER TANG PLT SEWER</v>
          </cell>
          <cell r="D169">
            <v>26589.95</v>
          </cell>
          <cell r="E169">
            <v>25934.29</v>
          </cell>
          <cell r="F169">
            <v>25965.95</v>
          </cell>
          <cell r="G169">
            <v>26027.599999999999</v>
          </cell>
          <cell r="H169">
            <v>26089.24</v>
          </cell>
          <cell r="I169">
            <v>26150.89</v>
          </cell>
          <cell r="J169">
            <v>26212.54</v>
          </cell>
          <cell r="K169">
            <v>26274.19</v>
          </cell>
          <cell r="L169">
            <v>26335.84</v>
          </cell>
          <cell r="M169">
            <v>26397.49</v>
          </cell>
          <cell r="N169">
            <v>26459.14</v>
          </cell>
          <cell r="O169">
            <v>26520.79</v>
          </cell>
          <cell r="P169">
            <v>26582.44</v>
          </cell>
          <cell r="Q169">
            <v>26272.334615384614</v>
          </cell>
        </row>
        <row r="170">
          <cell r="A170">
            <v>2280</v>
          </cell>
          <cell r="B170">
            <v>108.1</v>
          </cell>
          <cell r="C170" t="str">
            <v>ACC DEPR-REUSE DIST RESERVOIRS</v>
          </cell>
          <cell r="D170">
            <v>-4.59</v>
          </cell>
          <cell r="E170">
            <v>-4.68</v>
          </cell>
          <cell r="F170">
            <v>-4.7699999999999996</v>
          </cell>
          <cell r="G170">
            <v>-4.8600000000000003</v>
          </cell>
          <cell r="H170">
            <v>-4.95</v>
          </cell>
          <cell r="I170">
            <v>-5.04</v>
          </cell>
          <cell r="J170">
            <v>-5.13</v>
          </cell>
          <cell r="K170">
            <v>-5.22</v>
          </cell>
          <cell r="L170">
            <v>-5.31</v>
          </cell>
          <cell r="M170">
            <v>-5.4</v>
          </cell>
          <cell r="N170">
            <v>-5.49</v>
          </cell>
          <cell r="O170">
            <v>-5.58</v>
          </cell>
          <cell r="P170">
            <v>-5.67</v>
          </cell>
          <cell r="Q170">
            <v>-5.13</v>
          </cell>
        </row>
        <row r="171">
          <cell r="A171">
            <v>2285</v>
          </cell>
          <cell r="B171">
            <v>108.1</v>
          </cell>
          <cell r="C171" t="str">
            <v>ACC DEPR-REUSE TRANS/DIST SYS</v>
          </cell>
          <cell r="D171">
            <v>-96.61</v>
          </cell>
          <cell r="E171">
            <v>-98.88</v>
          </cell>
          <cell r="F171">
            <v>-101.15</v>
          </cell>
          <cell r="G171">
            <v>-103.42</v>
          </cell>
          <cell r="H171">
            <v>-105.69</v>
          </cell>
          <cell r="I171">
            <v>-107.96</v>
          </cell>
          <cell r="J171">
            <v>-110.23</v>
          </cell>
          <cell r="K171">
            <v>-112.5</v>
          </cell>
          <cell r="L171">
            <v>-114.77</v>
          </cell>
          <cell r="M171">
            <v>-117.04</v>
          </cell>
          <cell r="N171">
            <v>-119.31</v>
          </cell>
          <cell r="O171">
            <v>-121.58</v>
          </cell>
          <cell r="P171">
            <v>-123.85</v>
          </cell>
          <cell r="Q171">
            <v>-110.22999999999999</v>
          </cell>
        </row>
        <row r="172">
          <cell r="A172">
            <v>2300</v>
          </cell>
          <cell r="B172">
            <v>108.1</v>
          </cell>
          <cell r="C172" t="str">
            <v>ACC DEPR-TRANSPORTATION WTR</v>
          </cell>
          <cell r="D172">
            <v>-2804.6854312681062</v>
          </cell>
          <cell r="E172">
            <v>-2772.8000231728138</v>
          </cell>
          <cell r="F172">
            <v>-2786.365498577562</v>
          </cell>
          <cell r="G172">
            <v>-2905.7643180054829</v>
          </cell>
          <cell r="H172">
            <v>-2895.0217658925153</v>
          </cell>
          <cell r="I172">
            <v>-2918.1076621321058</v>
          </cell>
          <cell r="J172">
            <v>-2942.7177646511145</v>
          </cell>
          <cell r="K172">
            <v>-2643.8657660994154</v>
          </cell>
          <cell r="L172">
            <v>-2664.7147108053582</v>
          </cell>
          <cell r="M172">
            <v>-2691.0340425179738</v>
          </cell>
          <cell r="N172">
            <v>-2717.1164247659435</v>
          </cell>
          <cell r="O172">
            <v>-2739.9628423938339</v>
          </cell>
          <cell r="P172">
            <v>-2765.4334081622092</v>
          </cell>
          <cell r="Q172">
            <v>-2788.2761275726489</v>
          </cell>
        </row>
        <row r="173">
          <cell r="A173">
            <v>2320</v>
          </cell>
          <cell r="B173">
            <v>108.1</v>
          </cell>
          <cell r="C173" t="str">
            <v>ACC DEPR-MAINFRAME COMP WTR</v>
          </cell>
          <cell r="D173">
            <v>-334.06594399277327</v>
          </cell>
          <cell r="E173">
            <v>-325.94414276108211</v>
          </cell>
          <cell r="F173">
            <v>-322.75180592768839</v>
          </cell>
          <cell r="G173">
            <v>-322.2486637355816</v>
          </cell>
          <cell r="H173">
            <v>-323.22744364558002</v>
          </cell>
          <cell r="I173">
            <v>-323.29533543681777</v>
          </cell>
          <cell r="J173">
            <v>-323.72860994155059</v>
          </cell>
          <cell r="K173">
            <v>-323.2616661666579</v>
          </cell>
          <cell r="L173">
            <v>-322.94615507163905</v>
          </cell>
          <cell r="M173">
            <v>-320.50734598872384</v>
          </cell>
          <cell r="N173">
            <v>-320.43652987120458</v>
          </cell>
          <cell r="O173">
            <v>-320.26423172813315</v>
          </cell>
          <cell r="P173">
            <v>-319.7393546785288</v>
          </cell>
          <cell r="Q173">
            <v>-323.26286376507392</v>
          </cell>
        </row>
        <row r="174">
          <cell r="A174">
            <v>2325</v>
          </cell>
          <cell r="B174">
            <v>108.1</v>
          </cell>
          <cell r="C174" t="str">
            <v>ACC DEPR-MINI COMP WTR</v>
          </cell>
          <cell r="D174">
            <v>-1083.9651309846433</v>
          </cell>
          <cell r="E174">
            <v>-1069.4796284073866</v>
          </cell>
          <cell r="F174">
            <v>-1075.5974770599494</v>
          </cell>
          <cell r="G174">
            <v>-1086.1883593855068</v>
          </cell>
          <cell r="H174">
            <v>-1100.0399445507683</v>
          </cell>
          <cell r="I174">
            <v>-1113.3832501939692</v>
          </cell>
          <cell r="J174">
            <v>-1128.7917624786637</v>
          </cell>
          <cell r="K174">
            <v>-1142.1543528681534</v>
          </cell>
          <cell r="L174">
            <v>-1156.6554546112868</v>
          </cell>
          <cell r="M174">
            <v>-1167.1396385454927</v>
          </cell>
          <cell r="N174">
            <v>-1182.4156867532204</v>
          </cell>
          <cell r="O174">
            <v>-1197.3653169192576</v>
          </cell>
          <cell r="P174">
            <v>-1211.7383015569239</v>
          </cell>
          <cell r="Q174">
            <v>-1131.9164849473248</v>
          </cell>
        </row>
        <row r="175">
          <cell r="A175">
            <v>2330</v>
          </cell>
          <cell r="B175">
            <v>108.1</v>
          </cell>
          <cell r="C175" t="str">
            <v>COMP SYS AMORTIZATION WTR</v>
          </cell>
          <cell r="D175">
            <v>-5786.8372426253</v>
          </cell>
          <cell r="E175">
            <v>-5717.5528027724613</v>
          </cell>
          <cell r="F175">
            <v>-5728.7846658045828</v>
          </cell>
          <cell r="G175">
            <v>-5791.1843351781927</v>
          </cell>
          <cell r="H175">
            <v>-5891.4582978327217</v>
          </cell>
          <cell r="I175">
            <v>-5964.3728170485701</v>
          </cell>
          <cell r="J175">
            <v>-6037.9728141519681</v>
          </cell>
          <cell r="K175">
            <v>-6101.0975583716954</v>
          </cell>
          <cell r="L175">
            <v>-6168.6227023224537</v>
          </cell>
          <cell r="M175">
            <v>-6190.3519482749698</v>
          </cell>
          <cell r="N175">
            <v>-6260.8966567009775</v>
          </cell>
          <cell r="O175">
            <v>-6329.3685710443287</v>
          </cell>
          <cell r="P175">
            <v>-6386.2878158588937</v>
          </cell>
          <cell r="Q175">
            <v>-6027.2914021528559</v>
          </cell>
        </row>
        <row r="176">
          <cell r="A176">
            <v>2335</v>
          </cell>
          <cell r="B176">
            <v>108.1</v>
          </cell>
          <cell r="C176" t="str">
            <v>MICRO SYS AMORTIZATION WTR</v>
          </cell>
          <cell r="D176">
            <v>-182.17266922094507</v>
          </cell>
          <cell r="E176">
            <v>-177.72411193296435</v>
          </cell>
          <cell r="F176">
            <v>-176.03677566854597</v>
          </cell>
          <cell r="G176">
            <v>-175.7287729788444</v>
          </cell>
          <cell r="H176">
            <v>-176.21587089432572</v>
          </cell>
          <cell r="I176">
            <v>-176.23389106708731</v>
          </cell>
          <cell r="J176">
            <v>-176.44602327626333</v>
          </cell>
          <cell r="K176">
            <v>-176.18077897894787</v>
          </cell>
          <cell r="L176">
            <v>-175.9912510215693</v>
          </cell>
          <cell r="M176">
            <v>-174.71300429317742</v>
          </cell>
          <cell r="N176">
            <v>-174.65507101846578</v>
          </cell>
          <cell r="O176">
            <v>-174.54220783116943</v>
          </cell>
          <cell r="P176">
            <v>-174.24289908446693</v>
          </cell>
          <cell r="Q176">
            <v>-176.22179440513639</v>
          </cell>
        </row>
        <row r="177">
          <cell r="A177" t="str">
            <v>TOTAL ACCUMULATED DEPRECIATION - WASTEWATER</v>
          </cell>
          <cell r="D177">
            <v>-77092.547195277715</v>
          </cell>
          <cell r="E177">
            <v>-78741.086113105397</v>
          </cell>
          <cell r="F177">
            <v>-100034.66505991484</v>
          </cell>
          <cell r="G177">
            <v>-100995.48671897789</v>
          </cell>
          <cell r="H177">
            <v>-101869.58902532801</v>
          </cell>
          <cell r="I177">
            <v>-102748.26209120848</v>
          </cell>
          <cell r="J177">
            <v>-103631.76954264729</v>
          </cell>
          <cell r="K177">
            <v>-104177.9161234504</v>
          </cell>
          <cell r="L177">
            <v>-105049.52970761567</v>
          </cell>
          <cell r="M177">
            <v>-105147.63884622148</v>
          </cell>
          <cell r="N177">
            <v>-106045.45666852877</v>
          </cell>
          <cell r="O177">
            <v>-106937.48290215348</v>
          </cell>
          <cell r="P177">
            <v>-107819.46494439562</v>
          </cell>
          <cell r="Q177">
            <v>-100022.3765337558</v>
          </cell>
        </row>
        <row r="179">
          <cell r="A179">
            <v>2400</v>
          </cell>
          <cell r="B179">
            <v>114</v>
          </cell>
          <cell r="C179" t="str">
            <v>UTILITY PAA WTR PLANT AMORT</v>
          </cell>
          <cell r="D179">
            <v>5529.03</v>
          </cell>
          <cell r="E179">
            <v>5528.58</v>
          </cell>
          <cell r="F179">
            <v>5528.58</v>
          </cell>
          <cell r="G179">
            <v>5528.58</v>
          </cell>
          <cell r="H179">
            <v>5528.58</v>
          </cell>
          <cell r="I179">
            <v>5528.58</v>
          </cell>
          <cell r="J179">
            <v>5528.58</v>
          </cell>
          <cell r="K179">
            <v>5528.58</v>
          </cell>
          <cell r="L179">
            <v>5528.58</v>
          </cell>
          <cell r="M179">
            <v>5528.58</v>
          </cell>
          <cell r="N179">
            <v>5528.58</v>
          </cell>
          <cell r="O179">
            <v>5528.58</v>
          </cell>
          <cell r="P179">
            <v>5528.58</v>
          </cell>
          <cell r="Q179">
            <v>5528.6146153846166</v>
          </cell>
        </row>
        <row r="180">
          <cell r="A180">
            <v>2420</v>
          </cell>
          <cell r="B180">
            <v>115</v>
          </cell>
          <cell r="C180" t="str">
            <v>ACC AMORT UTIL PAA-WATER</v>
          </cell>
          <cell r="D180">
            <v>-2178.69</v>
          </cell>
          <cell r="E180">
            <v>-2177.7199999999998</v>
          </cell>
          <cell r="F180">
            <v>-2177.7199999999998</v>
          </cell>
          <cell r="G180">
            <v>-2177.7199999999998</v>
          </cell>
          <cell r="H180">
            <v>-2177.7199999999998</v>
          </cell>
          <cell r="I180">
            <v>-2177.7199999999998</v>
          </cell>
          <cell r="J180">
            <v>-2177.7199999999998</v>
          </cell>
          <cell r="K180">
            <v>-2177.7199999999998</v>
          </cell>
          <cell r="L180">
            <v>-2177.7199999999998</v>
          </cell>
          <cell r="M180">
            <v>-2177.7199999999998</v>
          </cell>
          <cell r="N180">
            <v>-2177.7199999999998</v>
          </cell>
          <cell r="O180">
            <v>-2177.7199999999998</v>
          </cell>
          <cell r="P180">
            <v>-2177.7199999999998</v>
          </cell>
          <cell r="Q180">
            <v>-2177.7946153846156</v>
          </cell>
        </row>
        <row r="181">
          <cell r="A181" t="str">
            <v>TOTAL PAA NET - WATER</v>
          </cell>
          <cell r="D181">
            <v>3350.3399999999997</v>
          </cell>
          <cell r="E181">
            <v>3350.86</v>
          </cell>
          <cell r="F181">
            <v>3350.86</v>
          </cell>
          <cell r="G181">
            <v>3350.86</v>
          </cell>
          <cell r="H181">
            <v>3350.86</v>
          </cell>
          <cell r="I181">
            <v>3350.86</v>
          </cell>
          <cell r="J181">
            <v>3350.86</v>
          </cell>
          <cell r="K181">
            <v>3350.86</v>
          </cell>
          <cell r="L181">
            <v>3350.86</v>
          </cell>
          <cell r="M181">
            <v>3350.86</v>
          </cell>
          <cell r="N181">
            <v>3350.86</v>
          </cell>
          <cell r="O181">
            <v>3350.86</v>
          </cell>
          <cell r="P181">
            <v>3350.86</v>
          </cell>
          <cell r="Q181">
            <v>3350.8200000000011</v>
          </cell>
        </row>
        <row r="183">
          <cell r="A183">
            <v>2410</v>
          </cell>
          <cell r="B183">
            <v>114</v>
          </cell>
          <cell r="C183" t="str">
            <v>UTILITY PAA SWR PLANT AMORT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A184">
            <v>2425</v>
          </cell>
          <cell r="B184">
            <v>115</v>
          </cell>
          <cell r="C184" t="str">
            <v>ACC AMORT UTIL PAA-SEWER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A185" t="str">
            <v>TOTAL PAA NET - WASTEWATER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7">
          <cell r="A187">
            <v>2620</v>
          </cell>
          <cell r="B187" t="str">
            <v>WATER</v>
          </cell>
          <cell r="C187" t="str">
            <v xml:space="preserve">     UTIL PLANT ACQUIRED/DISPO</v>
          </cell>
          <cell r="D187">
            <v>206.66177096636866</v>
          </cell>
          <cell r="E187">
            <v>205.6758082035897</v>
          </cell>
          <cell r="F187">
            <v>205.6758082035897</v>
          </cell>
          <cell r="G187">
            <v>205.6758082035897</v>
          </cell>
          <cell r="H187">
            <v>205.6758082035897</v>
          </cell>
          <cell r="I187">
            <v>205.6758082035897</v>
          </cell>
          <cell r="J187">
            <v>205.6758082035897</v>
          </cell>
          <cell r="K187">
            <v>205.6758082035897</v>
          </cell>
          <cell r="L187">
            <v>205.6758082035897</v>
          </cell>
          <cell r="M187">
            <v>205.6758082035897</v>
          </cell>
          <cell r="N187">
            <v>205.6758082035897</v>
          </cell>
          <cell r="O187">
            <v>205.6758082035897</v>
          </cell>
          <cell r="P187">
            <v>205.6758082035897</v>
          </cell>
        </row>
        <row r="188">
          <cell r="A188">
            <v>2620</v>
          </cell>
          <cell r="B188" t="str">
            <v>SEWER</v>
          </cell>
          <cell r="C188" t="str">
            <v xml:space="preserve">     UTIL PLANT ACQUIRED/DISPO</v>
          </cell>
          <cell r="D188">
            <v>29.340404323583467</v>
          </cell>
          <cell r="E188">
            <v>28.632710908808772</v>
          </cell>
          <cell r="F188">
            <v>28.632710908808772</v>
          </cell>
          <cell r="G188">
            <v>28.632710908808772</v>
          </cell>
          <cell r="H188">
            <v>28.632710908808772</v>
          </cell>
          <cell r="I188">
            <v>28.632710908808772</v>
          </cell>
          <cell r="J188">
            <v>28.632710908808772</v>
          </cell>
          <cell r="K188">
            <v>28.632710908808772</v>
          </cell>
          <cell r="L188">
            <v>28.632710908808772</v>
          </cell>
          <cell r="M188">
            <v>28.632710908808772</v>
          </cell>
          <cell r="N188">
            <v>28.632710908808772</v>
          </cell>
          <cell r="O188">
            <v>28.632710908808772</v>
          </cell>
          <cell r="P188">
            <v>28.632710908808772</v>
          </cell>
        </row>
        <row r="189">
          <cell r="A189">
            <v>2640</v>
          </cell>
          <cell r="B189" t="str">
            <v>WATER</v>
          </cell>
          <cell r="C189" t="str">
            <v xml:space="preserve">     CASH-BANK OF AMERICA-FL</v>
          </cell>
          <cell r="D189">
            <v>-59.171068539804168</v>
          </cell>
          <cell r="E189">
            <v>0</v>
          </cell>
          <cell r="F189">
            <v>0</v>
          </cell>
          <cell r="G189">
            <v>0</v>
          </cell>
          <cell r="H189">
            <v>17.339161847618062</v>
          </cell>
          <cell r="I189">
            <v>58.700849324988354</v>
          </cell>
          <cell r="J189">
            <v>28.373070708115652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2640</v>
          </cell>
          <cell r="B190" t="str">
            <v>SEWER</v>
          </cell>
          <cell r="C190" t="str">
            <v xml:space="preserve">     CASH-BANK OF AMERICA-FL</v>
          </cell>
          <cell r="D190">
            <v>-8.4006977541039785</v>
          </cell>
          <cell r="E190">
            <v>0</v>
          </cell>
          <cell r="F190">
            <v>0</v>
          </cell>
          <cell r="G190">
            <v>0</v>
          </cell>
          <cell r="H190">
            <v>2.4138337557544096</v>
          </cell>
          <cell r="I190">
            <v>8.1719112398489635</v>
          </cell>
          <cell r="J190">
            <v>3.9498954119898619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A191">
            <v>2650</v>
          </cell>
          <cell r="B191" t="str">
            <v>WATER</v>
          </cell>
          <cell r="C191" t="str">
            <v xml:space="preserve">     CASH-FL PETTY CASH-BOA</v>
          </cell>
          <cell r="D191">
            <v>171.13665389527458</v>
          </cell>
          <cell r="E191">
            <v>170.3201779341023</v>
          </cell>
          <cell r="F191">
            <v>170.3201779341023</v>
          </cell>
          <cell r="G191">
            <v>170.3201779341023</v>
          </cell>
          <cell r="H191">
            <v>170.3201779341023</v>
          </cell>
          <cell r="I191">
            <v>170.3201779341023</v>
          </cell>
          <cell r="J191">
            <v>170.3201779341023</v>
          </cell>
          <cell r="K191">
            <v>170.3201779341023</v>
          </cell>
          <cell r="L191">
            <v>170.3201779341023</v>
          </cell>
          <cell r="M191">
            <v>170.3201779341023</v>
          </cell>
          <cell r="N191">
            <v>170.3201779341023</v>
          </cell>
          <cell r="O191">
            <v>170.3201779341023</v>
          </cell>
          <cell r="P191">
            <v>170.3201779341023</v>
          </cell>
        </row>
        <row r="192">
          <cell r="A192">
            <v>2650</v>
          </cell>
          <cell r="B192" t="str">
            <v>SEWER</v>
          </cell>
          <cell r="C192" t="str">
            <v xml:space="preserve">     CASH-FL PETTY CASH-BOA</v>
          </cell>
          <cell r="D192">
            <v>24.296794692084852</v>
          </cell>
          <cell r="E192">
            <v>23.710753633683339</v>
          </cell>
          <cell r="F192">
            <v>23.710753633683339</v>
          </cell>
          <cell r="G192">
            <v>23.710753633683339</v>
          </cell>
          <cell r="H192">
            <v>23.710753633683339</v>
          </cell>
          <cell r="I192">
            <v>23.710753633683339</v>
          </cell>
          <cell r="J192">
            <v>23.710753633683339</v>
          </cell>
          <cell r="K192">
            <v>23.710753633683339</v>
          </cell>
          <cell r="L192">
            <v>23.710753633683339</v>
          </cell>
          <cell r="M192">
            <v>23.710753633683339</v>
          </cell>
          <cell r="N192">
            <v>23.710753633683339</v>
          </cell>
          <cell r="O192">
            <v>23.710753633683339</v>
          </cell>
          <cell r="P192">
            <v>23.710753633683339</v>
          </cell>
        </row>
        <row r="193">
          <cell r="A193">
            <v>2675</v>
          </cell>
          <cell r="B193" t="str">
            <v>WATER</v>
          </cell>
          <cell r="C193" t="str">
            <v xml:space="preserve">     A/R-CUSTOMER TRADE CC&amp;B</v>
          </cell>
          <cell r="D193">
            <v>18049.55128139634</v>
          </cell>
          <cell r="E193">
            <v>17885.382064656285</v>
          </cell>
          <cell r="F193">
            <v>17667.729341540369</v>
          </cell>
          <cell r="G193">
            <v>16483.545943619712</v>
          </cell>
          <cell r="H193">
            <v>16815.18828448766</v>
          </cell>
          <cell r="I193">
            <v>17891.306935912686</v>
          </cell>
          <cell r="J193">
            <v>17434.719983447987</v>
          </cell>
          <cell r="K193">
            <v>16042.739155640611</v>
          </cell>
          <cell r="L193">
            <v>17630.32816593389</v>
          </cell>
          <cell r="M193">
            <v>17033.728943464539</v>
          </cell>
          <cell r="N193">
            <v>17461.299014948527</v>
          </cell>
          <cell r="O193">
            <v>18125.84633693684</v>
          </cell>
          <cell r="P193">
            <v>17776.823389644644</v>
          </cell>
        </row>
        <row r="194">
          <cell r="A194">
            <v>2675</v>
          </cell>
          <cell r="B194" t="str">
            <v>SEWER</v>
          </cell>
          <cell r="C194" t="str">
            <v xml:space="preserve">     A/R-CUSTOMER TRADE CC&amp;B</v>
          </cell>
          <cell r="D194">
            <v>2562.5500545120394</v>
          </cell>
          <cell r="E194">
            <v>2489.8746168727048</v>
          </cell>
          <cell r="F194">
            <v>2459.5745657683751</v>
          </cell>
          <cell r="G194">
            <v>2294.7210460870015</v>
          </cell>
          <cell r="H194">
            <v>2340.8899142399005</v>
          </cell>
          <cell r="I194">
            <v>2490.6994349557749</v>
          </cell>
          <cell r="J194">
            <v>2427.1366740805875</v>
          </cell>
          <cell r="K194">
            <v>2233.3550865359744</v>
          </cell>
          <cell r="L194">
            <v>2454.3678423421088</v>
          </cell>
          <cell r="M194">
            <v>2371.3135774065067</v>
          </cell>
          <cell r="N194">
            <v>2430.836816220969</v>
          </cell>
          <cell r="O194">
            <v>2523.3503282470383</v>
          </cell>
          <cell r="P194">
            <v>2474.7618567216668</v>
          </cell>
        </row>
        <row r="195">
          <cell r="A195">
            <v>2680</v>
          </cell>
          <cell r="B195" t="str">
            <v>WATER</v>
          </cell>
          <cell r="C195" t="str">
            <v xml:space="preserve">     A/R-CUSTOMER ACCRUAL</v>
          </cell>
          <cell r="D195">
            <v>9527.8620689655163</v>
          </cell>
          <cell r="E195">
            <v>9019.3050225003863</v>
          </cell>
          <cell r="F195">
            <v>8989.2151243986955</v>
          </cell>
          <cell r="G195">
            <v>9697.7470646045604</v>
          </cell>
          <cell r="H195">
            <v>10132.006744943877</v>
          </cell>
          <cell r="I195">
            <v>10615.886370454662</v>
          </cell>
          <cell r="J195">
            <v>10195.93358506181</v>
          </cell>
          <cell r="K195">
            <v>10029.701091398127</v>
          </cell>
          <cell r="L195">
            <v>9174.5234779909988</v>
          </cell>
          <cell r="M195">
            <v>9460.1504163864884</v>
          </cell>
          <cell r="N195">
            <v>9832.0161382092774</v>
          </cell>
          <cell r="O195">
            <v>10121.844307660476</v>
          </cell>
          <cell r="P195">
            <v>11807.446335281642</v>
          </cell>
        </row>
        <row r="196">
          <cell r="A196">
            <v>2680</v>
          </cell>
          <cell r="B196" t="str">
            <v>SEWER</v>
          </cell>
          <cell r="C196" t="str">
            <v xml:space="preserve">     A/R-CUSTOMER ACCRUAL</v>
          </cell>
          <cell r="D196">
            <v>1352.699747687132</v>
          </cell>
          <cell r="E196">
            <v>1255.6029586717013</v>
          </cell>
          <cell r="F196">
            <v>1251.4140588630839</v>
          </cell>
          <cell r="G196">
            <v>1350.0507939792064</v>
          </cell>
          <cell r="H196">
            <v>1410.5053121605545</v>
          </cell>
          <cell r="I196">
            <v>1477.8675632338488</v>
          </cell>
          <cell r="J196">
            <v>1419.4047483577303</v>
          </cell>
          <cell r="K196">
            <v>1396.2630528112554</v>
          </cell>
          <cell r="L196">
            <v>1277.2113588165314</v>
          </cell>
          <cell r="M196">
            <v>1316.9742926602182</v>
          </cell>
          <cell r="N196">
            <v>1368.7427714270937</v>
          </cell>
          <cell r="O196">
            <v>1409.0905705270782</v>
          </cell>
          <cell r="P196">
            <v>1643.7479956550976</v>
          </cell>
        </row>
        <row r="197">
          <cell r="A197">
            <v>2685</v>
          </cell>
          <cell r="B197" t="str">
            <v>WATER</v>
          </cell>
          <cell r="C197" t="str">
            <v xml:space="preserve">     A/R-CUSTOMER REFUNDS</v>
          </cell>
          <cell r="D197">
            <v>-365.66426564495532</v>
          </cell>
          <cell r="E197">
            <v>-363.91971778823768</v>
          </cell>
          <cell r="F197">
            <v>-363.91971778823768</v>
          </cell>
          <cell r="G197">
            <v>-363.91971778823768</v>
          </cell>
          <cell r="H197">
            <v>-363.91971778823768</v>
          </cell>
          <cell r="I197">
            <v>-363.91971778823768</v>
          </cell>
          <cell r="J197">
            <v>-363.91971778823768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2685</v>
          </cell>
          <cell r="B198" t="str">
            <v>SEWER</v>
          </cell>
          <cell r="C198" t="str">
            <v xml:space="preserve">     A/R-CUSTOMER REFUNDS</v>
          </cell>
          <cell r="D198">
            <v>-51.914475282683867</v>
          </cell>
          <cell r="E198">
            <v>-50.662293074018521</v>
          </cell>
          <cell r="F198">
            <v>-50.662293074018521</v>
          </cell>
          <cell r="G198">
            <v>-50.662293074018521</v>
          </cell>
          <cell r="H198">
            <v>-50.662293074018521</v>
          </cell>
          <cell r="I198">
            <v>-50.662293074018521</v>
          </cell>
          <cell r="J198">
            <v>-50.662293074018521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2690</v>
          </cell>
          <cell r="B199" t="str">
            <v>WATER</v>
          </cell>
          <cell r="C199" t="str">
            <v xml:space="preserve">    ACCUM PROV UNCOLLECT ACCTS</v>
          </cell>
          <cell r="D199">
            <v>-866.08381438910169</v>
          </cell>
          <cell r="E199">
            <v>-918.83250897429252</v>
          </cell>
          <cell r="F199">
            <v>-1002.8446399420677</v>
          </cell>
          <cell r="G199">
            <v>-1015.0259390679148</v>
          </cell>
          <cell r="H199">
            <v>-879.004838566182</v>
          </cell>
          <cell r="I199">
            <v>-888.4712340557594</v>
          </cell>
          <cell r="J199">
            <v>-865.58133760926887</v>
          </cell>
          <cell r="K199">
            <v>-834.9958077897893</v>
          </cell>
          <cell r="L199">
            <v>-889.39607262194158</v>
          </cell>
          <cell r="M199">
            <v>-899.86338302384513</v>
          </cell>
          <cell r="N199">
            <v>-1012.2826487353228</v>
          </cell>
          <cell r="O199">
            <v>-1029.9987859101018</v>
          </cell>
          <cell r="P199">
            <v>-1073.5803130398797</v>
          </cell>
        </row>
        <row r="200">
          <cell r="A200">
            <v>2690</v>
          </cell>
          <cell r="B200" t="str">
            <v>SEWER</v>
          </cell>
          <cell r="C200" t="str">
            <v xml:space="preserve">    ACCUM PROV UNCOLLECT ACCTS</v>
          </cell>
          <cell r="D200">
            <v>-122.9605706631779</v>
          </cell>
          <cell r="E200">
            <v>-127.91327202193141</v>
          </cell>
          <cell r="F200">
            <v>-139.60883835928203</v>
          </cell>
          <cell r="G200">
            <v>-141.30463145916309</v>
          </cell>
          <cell r="H200">
            <v>-122.3687493922309</v>
          </cell>
          <cell r="I200">
            <v>-123.68659307919101</v>
          </cell>
          <cell r="J200">
            <v>-120.50002586251486</v>
          </cell>
          <cell r="K200">
            <v>-116.24212776082345</v>
          </cell>
          <cell r="L200">
            <v>-123.81534247142191</v>
          </cell>
          <cell r="M200">
            <v>-125.27252635390265</v>
          </cell>
          <cell r="N200">
            <v>-140.92273025396989</v>
          </cell>
          <cell r="O200">
            <v>-143.38904381110018</v>
          </cell>
          <cell r="P200">
            <v>-149.45615145088706</v>
          </cell>
        </row>
        <row r="201">
          <cell r="A201">
            <v>2710</v>
          </cell>
          <cell r="B201" t="str">
            <v>WATER</v>
          </cell>
          <cell r="C201" t="str">
            <v xml:space="preserve">    A/R ASSOC COS</v>
          </cell>
          <cell r="D201">
            <v>307555.82338016178</v>
          </cell>
          <cell r="E201">
            <v>303737.75851859507</v>
          </cell>
          <cell r="F201">
            <v>306623.02831924678</v>
          </cell>
          <cell r="G201">
            <v>301628.93866777001</v>
          </cell>
          <cell r="H201">
            <v>306857.61427445291</v>
          </cell>
          <cell r="I201">
            <v>310913.51793513668</v>
          </cell>
          <cell r="J201">
            <v>312435.76020276197</v>
          </cell>
          <cell r="K201">
            <v>309109.14994424029</v>
          </cell>
          <cell r="L201">
            <v>313369.05403031071</v>
          </cell>
          <cell r="M201">
            <v>304858.5538558939</v>
          </cell>
          <cell r="N201">
            <v>306075.20141519664</v>
          </cell>
          <cell r="O201">
            <v>291720.66734722996</v>
          </cell>
          <cell r="P201">
            <v>290687.28259618254</v>
          </cell>
        </row>
        <row r="202">
          <cell r="A202">
            <v>2710</v>
          </cell>
          <cell r="B202" t="str">
            <v>SEWER</v>
          </cell>
          <cell r="C202" t="str">
            <v xml:space="preserve">    A/R ASSOC COS</v>
          </cell>
          <cell r="D202">
            <v>43664.641834096503</v>
          </cell>
          <cell r="E202">
            <v>42284.192330212587</v>
          </cell>
          <cell r="F202">
            <v>42685.85889867066</v>
          </cell>
          <cell r="G202">
            <v>41990.617555061282</v>
          </cell>
          <cell r="H202">
            <v>42718.516272901245</v>
          </cell>
          <cell r="I202">
            <v>43283.150091553289</v>
          </cell>
          <cell r="J202">
            <v>43495.065742512787</v>
          </cell>
          <cell r="K202">
            <v>43031.95892080896</v>
          </cell>
          <cell r="L202">
            <v>43624.992215589904</v>
          </cell>
          <cell r="M202">
            <v>42440.2214187141</v>
          </cell>
          <cell r="N202">
            <v>42609.594366109741</v>
          </cell>
          <cell r="O202">
            <v>40611.259084053156</v>
          </cell>
          <cell r="P202">
            <v>40467.398670459814</v>
          </cell>
        </row>
        <row r="203">
          <cell r="A203">
            <v>2755</v>
          </cell>
          <cell r="B203" t="str">
            <v>WATER</v>
          </cell>
          <cell r="C203" t="str">
            <v xml:space="preserve">    INVENTORY</v>
          </cell>
          <cell r="D203">
            <v>283.11707109408258</v>
          </cell>
          <cell r="E203">
            <v>281.76634769564987</v>
          </cell>
          <cell r="F203">
            <v>281.76634769564987</v>
          </cell>
          <cell r="G203">
            <v>281.76634769564987</v>
          </cell>
          <cell r="H203">
            <v>281.76634769564987</v>
          </cell>
          <cell r="I203">
            <v>281.76634769564987</v>
          </cell>
          <cell r="J203">
            <v>281.76634769564987</v>
          </cell>
          <cell r="K203">
            <v>281.76634769564987</v>
          </cell>
          <cell r="L203">
            <v>281.76634769564987</v>
          </cell>
          <cell r="M203">
            <v>281.76634769564987</v>
          </cell>
          <cell r="N203">
            <v>281.76634769564987</v>
          </cell>
          <cell r="O203">
            <v>281.76634769564987</v>
          </cell>
          <cell r="P203">
            <v>249.85970102932805</v>
          </cell>
        </row>
        <row r="204">
          <cell r="A204">
            <v>2755</v>
          </cell>
          <cell r="B204" t="str">
            <v>SEWER</v>
          </cell>
          <cell r="C204" t="str">
            <v xml:space="preserve">    INVENTORY</v>
          </cell>
          <cell r="D204">
            <v>40.194997352272374</v>
          </cell>
          <cell r="E204">
            <v>39.225490094656806</v>
          </cell>
          <cell r="F204">
            <v>39.225490094656806</v>
          </cell>
          <cell r="G204">
            <v>39.225490094656806</v>
          </cell>
          <cell r="H204">
            <v>39.225490094656806</v>
          </cell>
          <cell r="I204">
            <v>39.225490094656806</v>
          </cell>
          <cell r="J204">
            <v>39.225490094656806</v>
          </cell>
          <cell r="K204">
            <v>39.225490094656806</v>
          </cell>
          <cell r="L204">
            <v>39.225490094656806</v>
          </cell>
          <cell r="M204">
            <v>39.225490094656806</v>
          </cell>
          <cell r="N204">
            <v>39.225490094656806</v>
          </cell>
          <cell r="O204">
            <v>39.225490094656806</v>
          </cell>
          <cell r="P204">
            <v>34.783675580613462</v>
          </cell>
        </row>
        <row r="205">
          <cell r="A205">
            <v>2775</v>
          </cell>
          <cell r="B205" t="str">
            <v>WATER</v>
          </cell>
          <cell r="C205" t="str">
            <v xml:space="preserve">    SPECIAL DEPOSITS</v>
          </cell>
          <cell r="D205">
            <v>232.17539378458918</v>
          </cell>
          <cell r="E205">
            <v>231.06770806393212</v>
          </cell>
          <cell r="F205">
            <v>231.06770806393212</v>
          </cell>
          <cell r="G205">
            <v>231.06770806393212</v>
          </cell>
          <cell r="H205">
            <v>231.06770806393212</v>
          </cell>
          <cell r="I205">
            <v>231.06770806393212</v>
          </cell>
          <cell r="J205">
            <v>231.06770806393212</v>
          </cell>
          <cell r="K205">
            <v>231.06770806393212</v>
          </cell>
          <cell r="L205">
            <v>231.06770806393212</v>
          </cell>
          <cell r="M205">
            <v>231.06770806393212</v>
          </cell>
          <cell r="N205">
            <v>231.06770806393212</v>
          </cell>
          <cell r="O205">
            <v>231.06770806393212</v>
          </cell>
          <cell r="P205">
            <v>231.06770806393212</v>
          </cell>
        </row>
        <row r="206">
          <cell r="A206">
            <v>2775</v>
          </cell>
          <cell r="B206" t="str">
            <v>SEWER</v>
          </cell>
          <cell r="C206" t="str">
            <v xml:space="preserve">    SPECIAL DEPOSITS</v>
          </cell>
          <cell r="D206">
            <v>32.962651465595115</v>
          </cell>
          <cell r="E206">
            <v>32.167589096363727</v>
          </cell>
          <cell r="F206">
            <v>32.167589096363727</v>
          </cell>
          <cell r="G206">
            <v>32.167589096363727</v>
          </cell>
          <cell r="H206">
            <v>32.167589096363727</v>
          </cell>
          <cell r="I206">
            <v>32.167589096363727</v>
          </cell>
          <cell r="J206">
            <v>32.167589096363727</v>
          </cell>
          <cell r="K206">
            <v>32.167589096363727</v>
          </cell>
          <cell r="L206">
            <v>32.167589096363727</v>
          </cell>
          <cell r="M206">
            <v>32.167589096363727</v>
          </cell>
          <cell r="N206">
            <v>32.167589096363727</v>
          </cell>
          <cell r="O206">
            <v>32.167589096363727</v>
          </cell>
          <cell r="P206">
            <v>32.167589096363727</v>
          </cell>
        </row>
        <row r="207">
          <cell r="A207" t="str">
            <v>TOTAL OTHER ASSETS</v>
          </cell>
          <cell r="D207">
            <v>382258.81921211939</v>
          </cell>
          <cell r="E207">
            <v>376223.35430528101</v>
          </cell>
          <cell r="F207">
            <v>379132.35140495509</v>
          </cell>
          <cell r="G207">
            <v>372887.27507536323</v>
          </cell>
          <cell r="H207">
            <v>379891.08478559961</v>
          </cell>
          <cell r="I207">
            <v>386325.12783944531</v>
          </cell>
          <cell r="J207">
            <v>387052.24711363972</v>
          </cell>
          <cell r="K207">
            <v>381904.49590151536</v>
          </cell>
          <cell r="L207">
            <v>387529.83226152154</v>
          </cell>
          <cell r="M207">
            <v>377468.37318077876</v>
          </cell>
          <cell r="N207">
            <v>379637.05172875372</v>
          </cell>
          <cell r="O207">
            <v>364351.23673056409</v>
          </cell>
          <cell r="P207">
            <v>364610.64250390505</v>
          </cell>
          <cell r="Q207">
            <v>0</v>
          </cell>
        </row>
        <row r="209">
          <cell r="A209">
            <v>2906</v>
          </cell>
          <cell r="B209">
            <v>186.1</v>
          </cell>
          <cell r="C209" t="str">
            <v>RCIP - ATTORNEY FEES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>
            <v>2907</v>
          </cell>
          <cell r="B210">
            <v>186.1</v>
          </cell>
          <cell r="C210" t="str">
            <v>RCIP - CAPITALIZED TIME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1">
          <cell r="A211">
            <v>2908</v>
          </cell>
          <cell r="B211">
            <v>186.1</v>
          </cell>
          <cell r="C211" t="str">
            <v>RCIP - ADMINISTRATIVE EXPENSES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2">
          <cell r="A212">
            <v>2909</v>
          </cell>
          <cell r="B212">
            <v>186.1</v>
          </cell>
          <cell r="C212" t="str">
            <v>RCIP - TRAVEL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A213">
            <v>2910</v>
          </cell>
          <cell r="B213">
            <v>186.1</v>
          </cell>
          <cell r="C213" t="str">
            <v>RCIP - CONSULTING FEES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</row>
        <row r="214">
          <cell r="A214">
            <v>2914</v>
          </cell>
          <cell r="B214" t="str">
            <v>WATER</v>
          </cell>
          <cell r="C214" t="str">
            <v xml:space="preserve">     RATE CASE IN PROGRESS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6.1315264056276826</v>
          </cell>
          <cell r="K214">
            <v>241.35958868256344</v>
          </cell>
          <cell r="L214">
            <v>241.35958868256344</v>
          </cell>
          <cell r="M214">
            <v>406.92783365230429</v>
          </cell>
          <cell r="N214">
            <v>406.92783365230429</v>
          </cell>
          <cell r="O214">
            <v>406.92783365230429</v>
          </cell>
          <cell r="P214">
            <v>723.01199399989639</v>
          </cell>
        </row>
        <row r="215">
          <cell r="A215">
            <v>2914</v>
          </cell>
          <cell r="B215" t="str">
            <v>SEWER</v>
          </cell>
          <cell r="C215" t="str">
            <v xml:space="preserve">     RATE CASE IN PROGRESS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0.85358713081260018</v>
          </cell>
          <cell r="K215">
            <v>33.600350902601768</v>
          </cell>
          <cell r="L215">
            <v>33.600350902601768</v>
          </cell>
          <cell r="M215">
            <v>56.649574509905342</v>
          </cell>
          <cell r="N215">
            <v>56.649574509905342</v>
          </cell>
          <cell r="O215">
            <v>56.649574509905342</v>
          </cell>
          <cell r="P215">
            <v>100.65254435421299</v>
          </cell>
        </row>
        <row r="216">
          <cell r="A216">
            <v>2915</v>
          </cell>
          <cell r="B216" t="str">
            <v>WATER</v>
          </cell>
          <cell r="C216" t="str">
            <v xml:space="preserve">     REG EXP BEING AMORT</v>
          </cell>
          <cell r="D216">
            <v>25138.243695189441</v>
          </cell>
          <cell r="E216">
            <v>25018.043663373504</v>
          </cell>
          <cell r="F216">
            <v>25017.190927015978</v>
          </cell>
          <cell r="G216">
            <v>25015.630226452176</v>
          </cell>
          <cell r="H216">
            <v>25015.417893963688</v>
          </cell>
          <cell r="I216">
            <v>25015.348630424662</v>
          </cell>
          <cell r="J216">
            <v>25015.516111932964</v>
          </cell>
          <cell r="K216">
            <v>25015.180013448509</v>
          </cell>
          <cell r="L216">
            <v>25014.707658821702</v>
          </cell>
          <cell r="M216">
            <v>25014.763864480421</v>
          </cell>
          <cell r="N216">
            <v>25014.523145295607</v>
          </cell>
          <cell r="O216">
            <v>25014.165472921948</v>
          </cell>
          <cell r="P216">
            <v>25013.611364609736</v>
          </cell>
        </row>
        <row r="217">
          <cell r="A217">
            <v>2915</v>
          </cell>
          <cell r="B217" t="str">
            <v>SEWER</v>
          </cell>
          <cell r="C217" t="str">
            <v xml:space="preserve">     REG EXP BEING AMORT</v>
          </cell>
          <cell r="D217">
            <v>3568.9534186836122</v>
          </cell>
          <cell r="E217">
            <v>3482.8326091139502</v>
          </cell>
          <cell r="F217">
            <v>3482.7138972740909</v>
          </cell>
          <cell r="G217">
            <v>3482.4966277349608</v>
          </cell>
          <cell r="H217">
            <v>3482.4670683287645</v>
          </cell>
          <cell r="I217">
            <v>3482.4574259556202</v>
          </cell>
          <cell r="J217">
            <v>3482.4807415300265</v>
          </cell>
          <cell r="K217">
            <v>3482.4339523095232</v>
          </cell>
          <cell r="L217">
            <v>3482.3681944861123</v>
          </cell>
          <cell r="M217">
            <v>3482.3760190348112</v>
          </cell>
          <cell r="N217">
            <v>3482.3425078363425</v>
          </cell>
          <cell r="O217">
            <v>3482.2927152537118</v>
          </cell>
          <cell r="P217">
            <v>3482.215576268557</v>
          </cell>
        </row>
        <row r="218">
          <cell r="A218">
            <v>2920</v>
          </cell>
          <cell r="B218" t="str">
            <v>WATER</v>
          </cell>
          <cell r="C218" t="str">
            <v xml:space="preserve">     RATE CASE ACCUM AMORT</v>
          </cell>
          <cell r="D218">
            <v>-8141.5410813111957</v>
          </cell>
          <cell r="E218">
            <v>-8102.6985982516926</v>
          </cell>
          <cell r="F218">
            <v>-8102.6985982516926</v>
          </cell>
          <cell r="G218">
            <v>-8102.6985982516926</v>
          </cell>
          <cell r="H218">
            <v>-8102.6985982516926</v>
          </cell>
          <cell r="I218">
            <v>-8102.6985982516926</v>
          </cell>
          <cell r="J218">
            <v>-8102.6985982516926</v>
          </cell>
          <cell r="K218">
            <v>-8102.6985982516926</v>
          </cell>
          <cell r="L218">
            <v>-8102.6985982516926</v>
          </cell>
          <cell r="M218">
            <v>-8102.6985982516926</v>
          </cell>
          <cell r="N218">
            <v>-8102.6985982516926</v>
          </cell>
          <cell r="O218">
            <v>-8102.6985982516926</v>
          </cell>
          <cell r="P218">
            <v>-8102.6985982516926</v>
          </cell>
        </row>
        <row r="219">
          <cell r="A219">
            <v>2920</v>
          </cell>
          <cell r="B219" t="str">
            <v>SEWER</v>
          </cell>
          <cell r="C219" t="str">
            <v xml:space="preserve">     RATE CASE ACCUM AMORT</v>
          </cell>
          <cell r="D219">
            <v>-1155.8795128181168</v>
          </cell>
          <cell r="E219">
            <v>-1127.999586199762</v>
          </cell>
          <cell r="F219">
            <v>-1127.999586199762</v>
          </cell>
          <cell r="G219">
            <v>-1127.999586199762</v>
          </cell>
          <cell r="H219">
            <v>-1127.999586199762</v>
          </cell>
          <cell r="I219">
            <v>-1127.999586199762</v>
          </cell>
          <cell r="J219">
            <v>-1127.999586199762</v>
          </cell>
          <cell r="K219">
            <v>-1127.999586199762</v>
          </cell>
          <cell r="L219">
            <v>-1127.999586199762</v>
          </cell>
          <cell r="M219">
            <v>-1127.999586199762</v>
          </cell>
          <cell r="N219">
            <v>-1127.999586199762</v>
          </cell>
          <cell r="O219">
            <v>-1127.999586199762</v>
          </cell>
          <cell r="P219">
            <v>-1127.999586199762</v>
          </cell>
        </row>
        <row r="220">
          <cell r="A220">
            <v>2930</v>
          </cell>
          <cell r="B220" t="str">
            <v>WATER</v>
          </cell>
          <cell r="C220" t="str">
            <v xml:space="preserve">     MISC REG ACCUM AMORT</v>
          </cell>
          <cell r="D220">
            <v>-36887.890225627925</v>
          </cell>
          <cell r="E220">
            <v>-36207.110231831575</v>
          </cell>
          <cell r="F220">
            <v>-35701.733361195875</v>
          </cell>
          <cell r="G220">
            <v>-35195.649094087821</v>
          </cell>
          <cell r="H220">
            <v>-34690.912627321159</v>
          </cell>
          <cell r="I220">
            <v>-34186.319797237884</v>
          </cell>
          <cell r="J220">
            <v>-33681.963144468005</v>
          </cell>
          <cell r="K220">
            <v>-33177.103479439291</v>
          </cell>
          <cell r="L220">
            <v>-32672.106990534314</v>
          </cell>
          <cell r="M220">
            <v>-32167.639629648787</v>
          </cell>
          <cell r="N220">
            <v>-31662.874776185792</v>
          </cell>
          <cell r="O220">
            <v>-31157.993537267885</v>
          </cell>
          <cell r="P220">
            <v>-30652.915294677485</v>
          </cell>
        </row>
        <row r="221">
          <cell r="A221">
            <v>2930</v>
          </cell>
          <cell r="B221" t="str">
            <v>SEWER</v>
          </cell>
          <cell r="C221" t="str">
            <v xml:space="preserve">     MISC REG ACCUM AMORT</v>
          </cell>
          <cell r="D221">
            <v>-5237.0867084073143</v>
          </cell>
          <cell r="E221">
            <v>-5040.4942086587698</v>
          </cell>
          <cell r="F221">
            <v>-4970.1392652976774</v>
          </cell>
          <cell r="G221">
            <v>-4899.6858432731597</v>
          </cell>
          <cell r="H221">
            <v>-4829.4200523457303</v>
          </cell>
          <cell r="I221">
            <v>-4759.1742574871996</v>
          </cell>
          <cell r="J221">
            <v>-4688.961341540371</v>
          </cell>
          <cell r="K221">
            <v>-4618.678399834479</v>
          </cell>
          <cell r="L221">
            <v>-4548.3764104898355</v>
          </cell>
          <cell r="M221">
            <v>-4478.148082553148</v>
          </cell>
          <cell r="N221">
            <v>-4407.8783398334454</v>
          </cell>
          <cell r="O221">
            <v>-4337.5923947654273</v>
          </cell>
          <cell r="P221">
            <v>-4267.2790242590381</v>
          </cell>
        </row>
        <row r="222">
          <cell r="A222" t="str">
            <v>TOTAL RATE CASES - NET</v>
          </cell>
          <cell r="D222">
            <v>-22715.200414291496</v>
          </cell>
          <cell r="E222">
            <v>-21977.426352454346</v>
          </cell>
          <cell r="F222">
            <v>-21402.665986654938</v>
          </cell>
          <cell r="G222">
            <v>-20827.906267625302</v>
          </cell>
          <cell r="H222">
            <v>-20253.14590182589</v>
          </cell>
          <cell r="I222">
            <v>-19678.386182796257</v>
          </cell>
          <cell r="J222">
            <v>-19096.640703460398</v>
          </cell>
          <cell r="K222">
            <v>-18253.906158382029</v>
          </cell>
          <cell r="L222">
            <v>-17679.145792582625</v>
          </cell>
          <cell r="M222">
            <v>-16915.768604975947</v>
          </cell>
          <cell r="N222">
            <v>-16341.008239176532</v>
          </cell>
          <cell r="O222">
            <v>-15766.248520146895</v>
          </cell>
          <cell r="P222">
            <v>-14831.401024155573</v>
          </cell>
          <cell r="Q222">
            <v>0</v>
          </cell>
        </row>
        <row r="224">
          <cell r="A224">
            <v>2960</v>
          </cell>
          <cell r="B224" t="str">
            <v>186.2</v>
          </cell>
          <cell r="C224" t="str">
            <v>DEF CHGS-TANK MAINT&amp;REP WTR</v>
          </cell>
          <cell r="D224">
            <v>30181.9</v>
          </cell>
          <cell r="E224">
            <v>30149.26</v>
          </cell>
          <cell r="F224">
            <v>30149.26</v>
          </cell>
          <cell r="G224">
            <v>30149.26</v>
          </cell>
          <cell r="H224">
            <v>30149.26</v>
          </cell>
          <cell r="I224">
            <v>30149.26</v>
          </cell>
          <cell r="J224">
            <v>30149.26</v>
          </cell>
          <cell r="K224">
            <v>30149.26</v>
          </cell>
          <cell r="L224">
            <v>30149.26</v>
          </cell>
          <cell r="M224">
            <v>30149.26</v>
          </cell>
          <cell r="N224">
            <v>30149.26</v>
          </cell>
          <cell r="O224">
            <v>30149.26</v>
          </cell>
          <cell r="P224">
            <v>30149.26</v>
          </cell>
          <cell r="Q224">
            <v>30151.770769230774</v>
          </cell>
        </row>
        <row r="225">
          <cell r="A225">
            <v>2985</v>
          </cell>
          <cell r="B225" t="str">
            <v>WATER</v>
          </cell>
          <cell r="C225" t="str">
            <v xml:space="preserve">     DEF CHGS-OTHER</v>
          </cell>
          <cell r="D225">
            <v>-125.38612175393784</v>
          </cell>
          <cell r="E225">
            <v>-124.78791703305228</v>
          </cell>
          <cell r="F225">
            <v>-124.78791703305228</v>
          </cell>
          <cell r="G225">
            <v>-124.78791703305228</v>
          </cell>
          <cell r="H225">
            <v>-124.78791703305228</v>
          </cell>
          <cell r="I225">
            <v>-124.78791703305228</v>
          </cell>
          <cell r="J225">
            <v>-124.78791703305228</v>
          </cell>
          <cell r="K225">
            <v>-124.78791703305228</v>
          </cell>
          <cell r="L225">
            <v>-124.78791703305228</v>
          </cell>
          <cell r="M225">
            <v>-124.78791703305228</v>
          </cell>
          <cell r="N225">
            <v>-124.78791703305228</v>
          </cell>
          <cell r="O225">
            <v>-124.78791703305228</v>
          </cell>
          <cell r="P225">
            <v>-124.78791703305228</v>
          </cell>
        </row>
        <row r="226">
          <cell r="A226">
            <v>2985</v>
          </cell>
          <cell r="B226" t="str">
            <v>SEWER</v>
          </cell>
          <cell r="C226" t="str">
            <v xml:space="preserve">     DEF CHGS-OTHER</v>
          </cell>
          <cell r="D226">
            <v>-17.80145157773417</v>
          </cell>
          <cell r="E226">
            <v>-17.372078828945327</v>
          </cell>
          <cell r="F226">
            <v>-17.372078828945327</v>
          </cell>
          <cell r="G226">
            <v>-17.372078828945327</v>
          </cell>
          <cell r="H226">
            <v>-17.372078828945327</v>
          </cell>
          <cell r="I226">
            <v>-17.372078828945327</v>
          </cell>
          <cell r="J226">
            <v>-17.372078828945327</v>
          </cell>
          <cell r="K226">
            <v>-17.372078828945327</v>
          </cell>
          <cell r="L226">
            <v>-17.372078828945327</v>
          </cell>
          <cell r="M226">
            <v>-17.372078828945327</v>
          </cell>
          <cell r="N226">
            <v>-17.372078828945327</v>
          </cell>
          <cell r="O226">
            <v>-17.372078828945327</v>
          </cell>
          <cell r="P226">
            <v>-17.372078828945327</v>
          </cell>
        </row>
        <row r="227">
          <cell r="A227">
            <v>3000</v>
          </cell>
          <cell r="B227" t="str">
            <v>WATER</v>
          </cell>
          <cell r="C227" t="str">
            <v xml:space="preserve">     DEF CHGS-OTHER WTR &amp; SWR</v>
          </cell>
          <cell r="D227">
            <v>151.76821973605786</v>
          </cell>
          <cell r="E227">
            <v>151.04414864863182</v>
          </cell>
          <cell r="F227">
            <v>151.04414864863182</v>
          </cell>
          <cell r="G227">
            <v>151.04414864863182</v>
          </cell>
          <cell r="H227">
            <v>151.04414864863182</v>
          </cell>
          <cell r="I227">
            <v>151.04414864863182</v>
          </cell>
          <cell r="J227">
            <v>151.04414864863182</v>
          </cell>
          <cell r="K227">
            <v>151.04414864863182</v>
          </cell>
          <cell r="L227">
            <v>151.04414864863182</v>
          </cell>
          <cell r="M227">
            <v>151.04414864863182</v>
          </cell>
          <cell r="N227">
            <v>151.04414864863182</v>
          </cell>
          <cell r="O227">
            <v>151.04414864863182</v>
          </cell>
          <cell r="P227">
            <v>151.04414864863182</v>
          </cell>
        </row>
        <row r="228">
          <cell r="A228">
            <v>3000</v>
          </cell>
          <cell r="B228" t="str">
            <v>SEWER</v>
          </cell>
          <cell r="C228" t="str">
            <v xml:space="preserve">     DEF CHGS-OTHER WTR &amp; SWR</v>
          </cell>
          <cell r="D228">
            <v>21.546998797620159</v>
          </cell>
          <cell r="E228">
            <v>21.027283084466969</v>
          </cell>
          <cell r="F228">
            <v>21.027283084466969</v>
          </cell>
          <cell r="G228">
            <v>21.027283084466969</v>
          </cell>
          <cell r="H228">
            <v>21.027283084466969</v>
          </cell>
          <cell r="I228">
            <v>21.027283084466969</v>
          </cell>
          <cell r="J228">
            <v>21.027283084466969</v>
          </cell>
          <cell r="K228">
            <v>21.027283084466969</v>
          </cell>
          <cell r="L228">
            <v>21.027283084466969</v>
          </cell>
          <cell r="M228">
            <v>21.027283084466969</v>
          </cell>
          <cell r="N228">
            <v>21.027283084466969</v>
          </cell>
          <cell r="O228">
            <v>21.027283084466969</v>
          </cell>
          <cell r="P228">
            <v>21.027283084466969</v>
          </cell>
        </row>
        <row r="229">
          <cell r="A229">
            <v>3140</v>
          </cell>
          <cell r="B229" t="str">
            <v>WATER</v>
          </cell>
          <cell r="C229" t="str">
            <v xml:space="preserve">     AMORT - OTHER</v>
          </cell>
          <cell r="D229">
            <v>125.38612175393806</v>
          </cell>
          <cell r="E229">
            <v>128.98744488698085</v>
          </cell>
          <cell r="F229">
            <v>131.06762199348287</v>
          </cell>
          <cell r="G229">
            <v>133.14723136605832</v>
          </cell>
          <cell r="H229">
            <v>135.22684073863334</v>
          </cell>
          <cell r="I229">
            <v>137.30701784513516</v>
          </cell>
          <cell r="J229">
            <v>139.38662721771061</v>
          </cell>
          <cell r="K229">
            <v>141.46623659028626</v>
          </cell>
          <cell r="L229">
            <v>143.54641369678805</v>
          </cell>
          <cell r="M229">
            <v>145.6260230693635</v>
          </cell>
          <cell r="N229">
            <v>147.70563244193875</v>
          </cell>
          <cell r="O229">
            <v>149.78580954844097</v>
          </cell>
          <cell r="P229">
            <v>151.86541892101619</v>
          </cell>
        </row>
        <row r="230">
          <cell r="A230">
            <v>3140</v>
          </cell>
          <cell r="B230" t="str">
            <v>SEWER</v>
          </cell>
          <cell r="C230" t="str">
            <v xml:space="preserve">     AMORT - OTHER</v>
          </cell>
          <cell r="D230">
            <v>17.801451577734198</v>
          </cell>
          <cell r="E230">
            <v>17.956706977706521</v>
          </cell>
          <cell r="F230">
            <v>18.246294315419266</v>
          </cell>
          <cell r="G230">
            <v>18.535802617286546</v>
          </cell>
          <cell r="H230">
            <v>18.825310919153772</v>
          </cell>
          <cell r="I230">
            <v>19.114898256866486</v>
          </cell>
          <cell r="J230">
            <v>19.404406558733768</v>
          </cell>
          <cell r="K230">
            <v>19.693914860601076</v>
          </cell>
          <cell r="L230">
            <v>19.983502198313793</v>
          </cell>
          <cell r="M230">
            <v>20.273010500181073</v>
          </cell>
          <cell r="N230">
            <v>20.562518802048327</v>
          </cell>
          <cell r="O230">
            <v>20.852106139761098</v>
          </cell>
          <cell r="P230">
            <v>21.141614441628352</v>
          </cell>
        </row>
        <row r="231">
          <cell r="A231">
            <v>3155</v>
          </cell>
          <cell r="B231" t="str">
            <v>WATER</v>
          </cell>
          <cell r="C231" t="str">
            <v xml:space="preserve">     AMORT - OTHER WTR &amp; SWR</v>
          </cell>
          <cell r="D231">
            <v>658.90635163899537</v>
          </cell>
          <cell r="E231">
            <v>655.76277494439557</v>
          </cell>
          <cell r="F231">
            <v>655.76277494439557</v>
          </cell>
          <cell r="G231">
            <v>655.76277494439557</v>
          </cell>
          <cell r="H231">
            <v>655.76277494439557</v>
          </cell>
          <cell r="I231">
            <v>655.76277494439557</v>
          </cell>
          <cell r="J231">
            <v>192.366989499819</v>
          </cell>
          <cell r="K231">
            <v>201.5546276315109</v>
          </cell>
          <cell r="L231">
            <v>210.74226576320282</v>
          </cell>
          <cell r="M231">
            <v>150.24397082708327</v>
          </cell>
          <cell r="N231">
            <v>156.98694667149442</v>
          </cell>
          <cell r="O231">
            <v>163.6033178503078</v>
          </cell>
          <cell r="P231">
            <v>170.21912129519478</v>
          </cell>
        </row>
        <row r="232">
          <cell r="A232">
            <v>3155</v>
          </cell>
          <cell r="B232" t="str">
            <v>SEWER</v>
          </cell>
          <cell r="C232" t="str">
            <v xml:space="preserve">     AMORT - OTHER WTR &amp; SWR</v>
          </cell>
          <cell r="D232">
            <v>93.546951998255622</v>
          </cell>
          <cell r="E232">
            <v>91.290590389489481</v>
          </cell>
          <cell r="F232">
            <v>91.290590389489481</v>
          </cell>
          <cell r="G232">
            <v>91.290590389489481</v>
          </cell>
          <cell r="H232">
            <v>91.290590389489481</v>
          </cell>
          <cell r="I232">
            <v>91.290590389489481</v>
          </cell>
          <cell r="J232">
            <v>26.779952619872763</v>
          </cell>
          <cell r="K232">
            <v>28.058989706719089</v>
          </cell>
          <cell r="L232">
            <v>29.338026793565412</v>
          </cell>
          <cell r="M232">
            <v>20.915888067035645</v>
          </cell>
          <cell r="N232">
            <v>21.854596803393179</v>
          </cell>
          <cell r="O232">
            <v>22.775680546216321</v>
          </cell>
          <cell r="P232">
            <v>23.69668525319403</v>
          </cell>
        </row>
        <row r="233">
          <cell r="A233">
            <v>3005</v>
          </cell>
          <cell r="B233" t="str">
            <v>186.2</v>
          </cell>
          <cell r="C233" t="str">
            <v>DEF CHGS-VOC TESTING</v>
          </cell>
          <cell r="D233">
            <v>75</v>
          </cell>
          <cell r="E233">
            <v>75</v>
          </cell>
          <cell r="F233">
            <v>75</v>
          </cell>
          <cell r="G233">
            <v>75</v>
          </cell>
          <cell r="H233">
            <v>75</v>
          </cell>
          <cell r="I233">
            <v>75</v>
          </cell>
          <cell r="J233">
            <v>75</v>
          </cell>
          <cell r="K233">
            <v>75</v>
          </cell>
          <cell r="L233">
            <v>75</v>
          </cell>
          <cell r="M233">
            <v>75</v>
          </cell>
          <cell r="N233">
            <v>75</v>
          </cell>
          <cell r="O233">
            <v>75</v>
          </cell>
          <cell r="P233">
            <v>75</v>
          </cell>
          <cell r="Q233">
            <v>75</v>
          </cell>
        </row>
        <row r="234">
          <cell r="A234">
            <v>3110</v>
          </cell>
          <cell r="B234">
            <v>186.2</v>
          </cell>
          <cell r="C234" t="str">
            <v>AMORT - TANK MAINT&amp;REP WTR</v>
          </cell>
          <cell r="D234">
            <v>-13380.12</v>
          </cell>
          <cell r="E234">
            <v>-13708.31</v>
          </cell>
          <cell r="F234">
            <v>-14069.15</v>
          </cell>
          <cell r="G234">
            <v>-14429.98</v>
          </cell>
          <cell r="H234">
            <v>-14790.81</v>
          </cell>
          <cell r="I234">
            <v>-15151.65</v>
          </cell>
          <cell r="J234">
            <v>-15512.48</v>
          </cell>
          <cell r="K234">
            <v>-15873.31</v>
          </cell>
          <cell r="L234">
            <v>-16234.15</v>
          </cell>
          <cell r="M234">
            <v>-16594.98</v>
          </cell>
          <cell r="N234">
            <v>-16955.810000000001</v>
          </cell>
          <cell r="O234">
            <v>-17316.650000000001</v>
          </cell>
          <cell r="P234">
            <v>-17677.48</v>
          </cell>
          <cell r="Q234">
            <v>-15514.99076923077</v>
          </cell>
        </row>
        <row r="235">
          <cell r="A235">
            <v>3160</v>
          </cell>
          <cell r="B235">
            <v>186.2</v>
          </cell>
          <cell r="C235" t="str">
            <v>AMORT - VOC TESTING</v>
          </cell>
          <cell r="D235">
            <v>-75</v>
          </cell>
          <cell r="E235">
            <v>-75</v>
          </cell>
          <cell r="F235">
            <v>-75</v>
          </cell>
          <cell r="G235">
            <v>-75</v>
          </cell>
          <cell r="H235">
            <v>-75</v>
          </cell>
          <cell r="I235">
            <v>-75</v>
          </cell>
          <cell r="J235">
            <v>-75</v>
          </cell>
          <cell r="K235">
            <v>-75</v>
          </cell>
          <cell r="L235">
            <v>-75</v>
          </cell>
          <cell r="M235">
            <v>-75</v>
          </cell>
          <cell r="N235">
            <v>-75</v>
          </cell>
          <cell r="O235">
            <v>-75</v>
          </cell>
          <cell r="P235">
            <v>-75</v>
          </cell>
          <cell r="Q235">
            <v>-75</v>
          </cell>
        </row>
        <row r="236">
          <cell r="A236" t="str">
            <v>TOTAL DEFERRED ASSETS - NET</v>
          </cell>
          <cell r="D236">
            <v>17727.548522170931</v>
          </cell>
          <cell r="E236">
            <v>17364.85895306967</v>
          </cell>
          <cell r="F236">
            <v>17006.388717513888</v>
          </cell>
          <cell r="G236">
            <v>16647.927835188329</v>
          </cell>
          <cell r="H236">
            <v>16289.466952862769</v>
          </cell>
          <cell r="I236">
            <v>15930.996717306984</v>
          </cell>
          <cell r="J236">
            <v>15044.629411767233</v>
          </cell>
          <cell r="K236">
            <v>14696.635204660213</v>
          </cell>
          <cell r="L236">
            <v>14348.631644322964</v>
          </cell>
          <cell r="M236">
            <v>13921.250328334761</v>
          </cell>
          <cell r="N236">
            <v>13570.471130589973</v>
          </cell>
          <cell r="O236">
            <v>13219.538349955823</v>
          </cell>
          <cell r="P236">
            <v>12868.614275782133</v>
          </cell>
          <cell r="Q236">
            <v>14636.780000000004</v>
          </cell>
        </row>
        <row r="238">
          <cell r="A238">
            <v>3225</v>
          </cell>
          <cell r="B238" t="str">
            <v>252</v>
          </cell>
          <cell r="C238" t="str">
            <v>ADV-IN-AID OF CONST-WATER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3235</v>
          </cell>
          <cell r="B239" t="str">
            <v>252</v>
          </cell>
          <cell r="C239" t="str">
            <v>ACC AMORT-AIA-WATER</v>
          </cell>
          <cell r="D239">
            <v>130.94</v>
          </cell>
          <cell r="E239">
            <v>130.44</v>
          </cell>
          <cell r="F239">
            <v>130.44</v>
          </cell>
          <cell r="G239">
            <v>130.44</v>
          </cell>
          <cell r="H239">
            <v>130.44</v>
          </cell>
          <cell r="I239">
            <v>130.44</v>
          </cell>
          <cell r="J239">
            <v>130.44</v>
          </cell>
          <cell r="K239">
            <v>130.44</v>
          </cell>
          <cell r="L239">
            <v>130.44</v>
          </cell>
          <cell r="M239">
            <v>130.44</v>
          </cell>
          <cell r="N239">
            <v>130.44</v>
          </cell>
          <cell r="O239">
            <v>130.44</v>
          </cell>
          <cell r="P239">
            <v>130.44</v>
          </cell>
          <cell r="Q239">
            <v>130.47846153846157</v>
          </cell>
        </row>
        <row r="240">
          <cell r="A240" t="str">
            <v>TOTAL ADVANCES IN CONSTRUCTION - NET WATER</v>
          </cell>
          <cell r="D240">
            <v>130.94</v>
          </cell>
          <cell r="E240">
            <v>130.44</v>
          </cell>
          <cell r="F240">
            <v>130.44</v>
          </cell>
          <cell r="G240">
            <v>130.44</v>
          </cell>
          <cell r="H240">
            <v>130.44</v>
          </cell>
          <cell r="I240">
            <v>130.44</v>
          </cell>
          <cell r="J240">
            <v>130.44</v>
          </cell>
          <cell r="K240">
            <v>130.44</v>
          </cell>
          <cell r="L240">
            <v>130.44</v>
          </cell>
          <cell r="M240">
            <v>130.44</v>
          </cell>
          <cell r="N240">
            <v>130.44</v>
          </cell>
          <cell r="O240">
            <v>130.44</v>
          </cell>
          <cell r="P240">
            <v>130.44</v>
          </cell>
          <cell r="Q240">
            <v>130.47846153846157</v>
          </cell>
        </row>
        <row r="242">
          <cell r="A242">
            <v>3230</v>
          </cell>
          <cell r="B242" t="str">
            <v>252</v>
          </cell>
          <cell r="C242" t="str">
            <v>ADV-IN-AID OF CONST-SEWER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A243">
            <v>3240</v>
          </cell>
          <cell r="B243" t="str">
            <v>252</v>
          </cell>
          <cell r="C243" t="str">
            <v>ACC AMORT-CIA-SEWER</v>
          </cell>
          <cell r="D243">
            <v>36.9</v>
          </cell>
          <cell r="E243">
            <v>35.93</v>
          </cell>
          <cell r="F243">
            <v>35.93</v>
          </cell>
          <cell r="G243">
            <v>35.93</v>
          </cell>
          <cell r="H243">
            <v>35.93</v>
          </cell>
          <cell r="I243">
            <v>35.93</v>
          </cell>
          <cell r="J243">
            <v>35.93</v>
          </cell>
          <cell r="K243">
            <v>35.93</v>
          </cell>
          <cell r="L243">
            <v>35.93</v>
          </cell>
          <cell r="M243">
            <v>35.93</v>
          </cell>
          <cell r="N243">
            <v>35.93</v>
          </cell>
          <cell r="O243">
            <v>35.93</v>
          </cell>
          <cell r="P243">
            <v>35.93</v>
          </cell>
          <cell r="Q243">
            <v>36.004615384615391</v>
          </cell>
        </row>
        <row r="244">
          <cell r="A244" t="str">
            <v>TOTAL ADVANCES IN CONSTRUCTION - NET WASTEWATER</v>
          </cell>
          <cell r="D244">
            <v>36.9</v>
          </cell>
          <cell r="E244">
            <v>35.93</v>
          </cell>
          <cell r="F244">
            <v>35.93</v>
          </cell>
          <cell r="G244">
            <v>35.93</v>
          </cell>
          <cell r="H244">
            <v>35.93</v>
          </cell>
          <cell r="I244">
            <v>35.93</v>
          </cell>
          <cell r="J244">
            <v>35.93</v>
          </cell>
          <cell r="K244">
            <v>35.93</v>
          </cell>
          <cell r="L244">
            <v>35.93</v>
          </cell>
          <cell r="M244">
            <v>35.93</v>
          </cell>
          <cell r="N244">
            <v>35.93</v>
          </cell>
          <cell r="O244">
            <v>35.93</v>
          </cell>
          <cell r="P244">
            <v>35.93</v>
          </cell>
          <cell r="Q244">
            <v>36.004615384615391</v>
          </cell>
        </row>
        <row r="246">
          <cell r="A246">
            <v>3265</v>
          </cell>
          <cell r="B246">
            <v>271.10000000000002</v>
          </cell>
          <cell r="C246" t="str">
            <v>CIAC-STRUCT &amp; IMPRV SRC SUPPLY</v>
          </cell>
          <cell r="D246">
            <v>-2475.63</v>
          </cell>
          <cell r="E246">
            <v>-2475.63</v>
          </cell>
          <cell r="F246">
            <v>-2475.63</v>
          </cell>
          <cell r="G246">
            <v>-2475.63</v>
          </cell>
          <cell r="H246">
            <v>-2475.63</v>
          </cell>
          <cell r="I246">
            <v>-2475.63</v>
          </cell>
          <cell r="J246">
            <v>-2475.63</v>
          </cell>
          <cell r="K246">
            <v>-2475.63</v>
          </cell>
          <cell r="L246">
            <v>-2475.63</v>
          </cell>
          <cell r="M246">
            <v>-2475.63</v>
          </cell>
          <cell r="N246">
            <v>-2475.63</v>
          </cell>
          <cell r="O246">
            <v>-2475.63</v>
          </cell>
          <cell r="P246">
            <v>-2475.63</v>
          </cell>
          <cell r="Q246">
            <v>-2475.6300000000006</v>
          </cell>
        </row>
        <row r="247">
          <cell r="A247">
            <v>3270</v>
          </cell>
          <cell r="B247">
            <v>271.10000000000002</v>
          </cell>
          <cell r="C247" t="str">
            <v>CIAC-STRUCT &amp; IMPRV WTP</v>
          </cell>
          <cell r="D247">
            <v>-148.15</v>
          </cell>
          <cell r="E247">
            <v>-148.15</v>
          </cell>
          <cell r="F247">
            <v>-148.15</v>
          </cell>
          <cell r="G247">
            <v>-148.15</v>
          </cell>
          <cell r="H247">
            <v>-148.15</v>
          </cell>
          <cell r="I247">
            <v>-148.15</v>
          </cell>
          <cell r="J247">
            <v>-148.15</v>
          </cell>
          <cell r="K247">
            <v>-148.15</v>
          </cell>
          <cell r="L247">
            <v>-148.15</v>
          </cell>
          <cell r="M247">
            <v>-148.15</v>
          </cell>
          <cell r="N247">
            <v>-148.15</v>
          </cell>
          <cell r="O247">
            <v>-148.15</v>
          </cell>
          <cell r="P247">
            <v>-148.15</v>
          </cell>
          <cell r="Q247">
            <v>-148.15000000000003</v>
          </cell>
        </row>
        <row r="248">
          <cell r="A248">
            <v>3295</v>
          </cell>
          <cell r="B248">
            <v>271.10000000000002</v>
          </cell>
          <cell r="C248" t="str">
            <v>CIAC-WELLS &amp; SPRINGS</v>
          </cell>
          <cell r="D248">
            <v>-4624.42</v>
          </cell>
          <cell r="E248">
            <v>-4624.42</v>
          </cell>
          <cell r="F248">
            <v>-4624.42</v>
          </cell>
          <cell r="G248">
            <v>-4624.42</v>
          </cell>
          <cell r="H248">
            <v>-4624.42</v>
          </cell>
          <cell r="I248">
            <v>-4624.42</v>
          </cell>
          <cell r="J248">
            <v>-4624.42</v>
          </cell>
          <cell r="K248">
            <v>-4624.42</v>
          </cell>
          <cell r="L248">
            <v>-4624.42</v>
          </cell>
          <cell r="M248">
            <v>-4624.42</v>
          </cell>
          <cell r="N248">
            <v>-4624.42</v>
          </cell>
          <cell r="O248">
            <v>-4624.42</v>
          </cell>
          <cell r="P248">
            <v>-4624.42</v>
          </cell>
          <cell r="Q248">
            <v>-4624.4199999999992</v>
          </cell>
        </row>
        <row r="249">
          <cell r="A249">
            <v>3315</v>
          </cell>
          <cell r="B249">
            <v>271.10000000000002</v>
          </cell>
          <cell r="C249" t="str">
            <v>CIAC-ELEC PUMP EQP SRC PUMP</v>
          </cell>
          <cell r="D249">
            <v>-12347.27</v>
          </cell>
          <cell r="E249">
            <v>-12347.27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-1899.5800000000002</v>
          </cell>
        </row>
        <row r="250">
          <cell r="A250">
            <v>3320</v>
          </cell>
          <cell r="B250">
            <v>271.10000000000002</v>
          </cell>
          <cell r="C250" t="str">
            <v xml:space="preserve">     CIAC-ELEC PUMP EQP WTP</v>
          </cell>
          <cell r="D250">
            <v>0</v>
          </cell>
          <cell r="E250">
            <v>0</v>
          </cell>
          <cell r="F250">
            <v>-12347.27</v>
          </cell>
          <cell r="G250">
            <v>-12347.27</v>
          </cell>
          <cell r="H250">
            <v>-12347.27</v>
          </cell>
          <cell r="I250">
            <v>-12347.27</v>
          </cell>
          <cell r="J250">
            <v>-12347.27</v>
          </cell>
          <cell r="K250">
            <v>-12347.27</v>
          </cell>
          <cell r="L250">
            <v>-12347.27</v>
          </cell>
          <cell r="M250">
            <v>-12347.27</v>
          </cell>
          <cell r="N250">
            <v>-12347.27</v>
          </cell>
          <cell r="O250">
            <v>-12347.27</v>
          </cell>
          <cell r="P250">
            <v>-12347.27</v>
          </cell>
          <cell r="Q250">
            <v>-10447.690000000002</v>
          </cell>
        </row>
        <row r="251">
          <cell r="A251">
            <v>3330</v>
          </cell>
          <cell r="B251">
            <v>271.10000000000002</v>
          </cell>
          <cell r="C251" t="str">
            <v>CIAC-WATER TREATMENT EQPT</v>
          </cell>
          <cell r="D251">
            <v>-2205.4</v>
          </cell>
          <cell r="E251">
            <v>-2205.4</v>
          </cell>
          <cell r="F251">
            <v>-2205.4</v>
          </cell>
          <cell r="G251">
            <v>-2205.4</v>
          </cell>
          <cell r="H251">
            <v>-2205.4</v>
          </cell>
          <cell r="I251">
            <v>-2205.4</v>
          </cell>
          <cell r="J251">
            <v>-2205.4</v>
          </cell>
          <cell r="K251">
            <v>-2205.4</v>
          </cell>
          <cell r="L251">
            <v>-2205.4</v>
          </cell>
          <cell r="M251">
            <v>-2205.4</v>
          </cell>
          <cell r="N251">
            <v>-2205.4</v>
          </cell>
          <cell r="O251">
            <v>-2205.4</v>
          </cell>
          <cell r="P251">
            <v>-2205.4</v>
          </cell>
          <cell r="Q251">
            <v>-2205.4000000000005</v>
          </cell>
        </row>
        <row r="252">
          <cell r="A252">
            <v>3335</v>
          </cell>
          <cell r="B252">
            <v>271.10000000000002</v>
          </cell>
          <cell r="C252" t="str">
            <v>CIAC-DIST RESV &amp; STANDPIPES</v>
          </cell>
          <cell r="D252">
            <v>-10418.209999999999</v>
          </cell>
          <cell r="E252">
            <v>-10418.209999999999</v>
          </cell>
          <cell r="F252">
            <v>-10418.209999999999</v>
          </cell>
          <cell r="G252">
            <v>-10418.209999999999</v>
          </cell>
          <cell r="H252">
            <v>-10418.209999999999</v>
          </cell>
          <cell r="I252">
            <v>-10418.209999999999</v>
          </cell>
          <cell r="J252">
            <v>-10418.209999999999</v>
          </cell>
          <cell r="K252">
            <v>-10418.209999999999</v>
          </cell>
          <cell r="L252">
            <v>-10418.209999999999</v>
          </cell>
          <cell r="M252">
            <v>-10418.209999999999</v>
          </cell>
          <cell r="N252">
            <v>-10418.209999999999</v>
          </cell>
          <cell r="O252">
            <v>-10418.209999999999</v>
          </cell>
          <cell r="P252">
            <v>-10418.209999999999</v>
          </cell>
          <cell r="Q252">
            <v>-10418.209999999995</v>
          </cell>
        </row>
        <row r="253">
          <cell r="A253">
            <v>3340</v>
          </cell>
          <cell r="B253">
            <v>271.10000000000002</v>
          </cell>
          <cell r="C253" t="str">
            <v>CIAC-TRANS &amp; DISTR MAINS</v>
          </cell>
          <cell r="D253">
            <v>-33098.57</v>
          </cell>
          <cell r="E253">
            <v>-33098.57</v>
          </cell>
          <cell r="F253">
            <v>-33098.57</v>
          </cell>
          <cell r="G253">
            <v>-33098.57</v>
          </cell>
          <cell r="H253">
            <v>-33098.57</v>
          </cell>
          <cell r="I253">
            <v>-33098.57</v>
          </cell>
          <cell r="J253">
            <v>-33098.57</v>
          </cell>
          <cell r="K253">
            <v>-33098.57</v>
          </cell>
          <cell r="L253">
            <v>-33098.57</v>
          </cell>
          <cell r="M253">
            <v>-33098.57</v>
          </cell>
          <cell r="N253">
            <v>-33098.57</v>
          </cell>
          <cell r="O253">
            <v>-33098.57</v>
          </cell>
          <cell r="P253">
            <v>-33098.57</v>
          </cell>
          <cell r="Q253">
            <v>-33098.57</v>
          </cell>
        </row>
        <row r="254">
          <cell r="A254">
            <v>3345</v>
          </cell>
          <cell r="B254">
            <v>271.10000000000002</v>
          </cell>
          <cell r="C254" t="str">
            <v>CIAC-SERVICE LINES</v>
          </cell>
          <cell r="D254">
            <v>-13826.15</v>
          </cell>
          <cell r="E254">
            <v>-13826.15</v>
          </cell>
          <cell r="F254">
            <v>-13826.15</v>
          </cell>
          <cell r="G254">
            <v>-13826.15</v>
          </cell>
          <cell r="H254">
            <v>-13826.15</v>
          </cell>
          <cell r="I254">
            <v>-13826.15</v>
          </cell>
          <cell r="J254">
            <v>-13826.15</v>
          </cell>
          <cell r="K254">
            <v>-13826.15</v>
          </cell>
          <cell r="L254">
            <v>-13826.15</v>
          </cell>
          <cell r="M254">
            <v>-13826.15</v>
          </cell>
          <cell r="N254">
            <v>-13826.15</v>
          </cell>
          <cell r="O254">
            <v>-13826.15</v>
          </cell>
          <cell r="P254">
            <v>-13826.15</v>
          </cell>
          <cell r="Q254">
            <v>-13826.149999999996</v>
          </cell>
        </row>
        <row r="255">
          <cell r="A255">
            <v>3350</v>
          </cell>
          <cell r="B255">
            <v>271.10000000000002</v>
          </cell>
          <cell r="C255" t="str">
            <v>CIAC-METERS</v>
          </cell>
          <cell r="D255">
            <v>-4114.5200000000004</v>
          </cell>
          <cell r="E255">
            <v>-4114.5200000000004</v>
          </cell>
          <cell r="F255">
            <v>-4114.5200000000004</v>
          </cell>
          <cell r="G255">
            <v>-4114.5200000000004</v>
          </cell>
          <cell r="H255">
            <v>-4114.5200000000004</v>
          </cell>
          <cell r="I255">
            <v>-4114.5200000000004</v>
          </cell>
          <cell r="J255">
            <v>-4114.5200000000004</v>
          </cell>
          <cell r="K255">
            <v>-4114.5200000000004</v>
          </cell>
          <cell r="L255">
            <v>-4114.5200000000004</v>
          </cell>
          <cell r="M255">
            <v>-4114.5200000000004</v>
          </cell>
          <cell r="N255">
            <v>-4114.5200000000004</v>
          </cell>
          <cell r="O255">
            <v>-4114.5200000000004</v>
          </cell>
          <cell r="P255">
            <v>-4114.5200000000004</v>
          </cell>
          <cell r="Q255">
            <v>-4114.5200000000023</v>
          </cell>
        </row>
        <row r="256">
          <cell r="A256">
            <v>3355</v>
          </cell>
          <cell r="B256">
            <v>271.10000000000002</v>
          </cell>
          <cell r="C256" t="str">
            <v>CIAC-METER INSTALLS</v>
          </cell>
          <cell r="D256">
            <v>-155.63999999999999</v>
          </cell>
          <cell r="E256">
            <v>-155.63999999999999</v>
          </cell>
          <cell r="F256">
            <v>-155.63999999999999</v>
          </cell>
          <cell r="G256">
            <v>-155.63999999999999</v>
          </cell>
          <cell r="H256">
            <v>-155.63999999999999</v>
          </cell>
          <cell r="I256">
            <v>-155.63999999999999</v>
          </cell>
          <cell r="J256">
            <v>-155.63999999999999</v>
          </cell>
          <cell r="K256">
            <v>-155.63999999999999</v>
          </cell>
          <cell r="L256">
            <v>-155.63999999999999</v>
          </cell>
          <cell r="M256">
            <v>-155.63999999999999</v>
          </cell>
          <cell r="N256">
            <v>-155.63999999999999</v>
          </cell>
          <cell r="O256">
            <v>-155.63999999999999</v>
          </cell>
          <cell r="P256">
            <v>-155.63999999999999</v>
          </cell>
          <cell r="Q256">
            <v>-155.63999999999993</v>
          </cell>
        </row>
        <row r="257">
          <cell r="A257">
            <v>3360</v>
          </cell>
          <cell r="B257">
            <v>271.10000000000002</v>
          </cell>
          <cell r="C257" t="str">
            <v>CIAC-HYDRANTS</v>
          </cell>
          <cell r="D257">
            <v>-2970.04</v>
          </cell>
          <cell r="E257">
            <v>-2970.04</v>
          </cell>
          <cell r="F257">
            <v>-2970.04</v>
          </cell>
          <cell r="G257">
            <v>-2970.04</v>
          </cell>
          <cell r="H257">
            <v>-2970.04</v>
          </cell>
          <cell r="I257">
            <v>-2970.04</v>
          </cell>
          <cell r="J257">
            <v>-2970.04</v>
          </cell>
          <cell r="K257">
            <v>-2970.04</v>
          </cell>
          <cell r="L257">
            <v>-2970.04</v>
          </cell>
          <cell r="M257">
            <v>-2970.04</v>
          </cell>
          <cell r="N257">
            <v>-2970.04</v>
          </cell>
          <cell r="O257">
            <v>-2970.04</v>
          </cell>
          <cell r="P257">
            <v>-2970.04</v>
          </cell>
          <cell r="Q257">
            <v>-2970.0400000000004</v>
          </cell>
        </row>
        <row r="258">
          <cell r="A258">
            <v>3430</v>
          </cell>
          <cell r="B258">
            <v>271.10000000000002</v>
          </cell>
          <cell r="C258" t="str">
            <v>CIAC-OTHER TANGIBLE PLT WATER</v>
          </cell>
          <cell r="D258">
            <v>-71731.94</v>
          </cell>
          <cell r="E258">
            <v>-71641.070000000007</v>
          </cell>
          <cell r="F258">
            <v>-71641.070000000007</v>
          </cell>
          <cell r="G258">
            <v>-71641.070000000007</v>
          </cell>
          <cell r="H258">
            <v>-71641.070000000007</v>
          </cell>
          <cell r="I258">
            <v>-71641.070000000007</v>
          </cell>
          <cell r="J258">
            <v>-71641.070000000007</v>
          </cell>
          <cell r="K258">
            <v>-71641.070000000007</v>
          </cell>
          <cell r="L258">
            <v>-71641.070000000007</v>
          </cell>
          <cell r="M258">
            <v>-71641.070000000007</v>
          </cell>
          <cell r="N258">
            <v>-71641.070000000007</v>
          </cell>
          <cell r="O258">
            <v>-71641.070000000007</v>
          </cell>
          <cell r="P258">
            <v>-71641.070000000007</v>
          </cell>
          <cell r="Q258">
            <v>-71648.060000000027</v>
          </cell>
        </row>
        <row r="259">
          <cell r="A259">
            <v>3435</v>
          </cell>
          <cell r="B259">
            <v>271.10000000000002</v>
          </cell>
          <cell r="C259" t="str">
            <v>CIAC-WATER-TAP</v>
          </cell>
          <cell r="D259">
            <v>-26450</v>
          </cell>
          <cell r="E259">
            <v>-26450</v>
          </cell>
          <cell r="F259">
            <v>-26450</v>
          </cell>
          <cell r="G259">
            <v>-26450</v>
          </cell>
          <cell r="H259">
            <v>-26450</v>
          </cell>
          <cell r="I259">
            <v>-26450</v>
          </cell>
          <cell r="J259">
            <v>-26450</v>
          </cell>
          <cell r="K259">
            <v>-26450</v>
          </cell>
          <cell r="L259">
            <v>-26450</v>
          </cell>
          <cell r="M259">
            <v>-26450</v>
          </cell>
          <cell r="N259">
            <v>-26800</v>
          </cell>
          <cell r="O259">
            <v>-26800</v>
          </cell>
          <cell r="P259">
            <v>-26800</v>
          </cell>
          <cell r="Q259">
            <v>-26530.76923076923</v>
          </cell>
        </row>
        <row r="260">
          <cell r="A260">
            <v>3455</v>
          </cell>
          <cell r="B260">
            <v>271.10000000000002</v>
          </cell>
          <cell r="C260" t="str">
            <v>CIAC-WTR PLT MTR FEE</v>
          </cell>
          <cell r="D260">
            <v>-150</v>
          </cell>
          <cell r="E260">
            <v>-150</v>
          </cell>
          <cell r="F260">
            <v>-150</v>
          </cell>
          <cell r="G260">
            <v>-150</v>
          </cell>
          <cell r="H260">
            <v>-150</v>
          </cell>
          <cell r="I260">
            <v>-150</v>
          </cell>
          <cell r="J260">
            <v>-150</v>
          </cell>
          <cell r="K260">
            <v>-150</v>
          </cell>
          <cell r="L260">
            <v>-150</v>
          </cell>
          <cell r="M260">
            <v>-150</v>
          </cell>
          <cell r="N260">
            <v>-150</v>
          </cell>
          <cell r="O260">
            <v>-150</v>
          </cell>
          <cell r="P260">
            <v>-150</v>
          </cell>
          <cell r="Q260">
            <v>-150</v>
          </cell>
        </row>
        <row r="261">
          <cell r="A261" t="str">
            <v>TOTAL CIAC - WATER</v>
          </cell>
          <cell r="D261">
            <v>-184715.94</v>
          </cell>
          <cell r="E261">
            <v>-184625.07</v>
          </cell>
          <cell r="F261">
            <v>-184625.07</v>
          </cell>
          <cell r="G261">
            <v>-184625.07</v>
          </cell>
          <cell r="H261">
            <v>-184625.07</v>
          </cell>
          <cell r="I261">
            <v>-184625.07</v>
          </cell>
          <cell r="J261">
            <v>-184625.07</v>
          </cell>
          <cell r="K261">
            <v>-184625.07</v>
          </cell>
          <cell r="L261">
            <v>-184625.07</v>
          </cell>
          <cell r="M261">
            <v>-184625.07</v>
          </cell>
          <cell r="N261">
            <v>-184975.07</v>
          </cell>
          <cell r="O261">
            <v>-184975.07</v>
          </cell>
          <cell r="P261">
            <v>-184975.07</v>
          </cell>
          <cell r="Q261">
            <v>-184712.82923076922</v>
          </cell>
        </row>
        <row r="263">
          <cell r="A263">
            <v>3500</v>
          </cell>
          <cell r="B263">
            <v>271.2</v>
          </cell>
          <cell r="C263" t="str">
            <v>CIAC-STRUCT/IMPRV PUMP PLT LS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A264">
            <v>3520</v>
          </cell>
          <cell r="B264">
            <v>271.2</v>
          </cell>
          <cell r="C264" t="str">
            <v>CIAC-STRUCT/IMPRV GEN PLT</v>
          </cell>
          <cell r="D264">
            <v>-450</v>
          </cell>
          <cell r="E264">
            <v>-450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-69.230769230769226</v>
          </cell>
        </row>
        <row r="265">
          <cell r="A265">
            <v>3550</v>
          </cell>
          <cell r="B265">
            <v>271.2</v>
          </cell>
          <cell r="C265" t="str">
            <v>CIAC-SEWER FORCE MAIN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3555</v>
          </cell>
          <cell r="B266">
            <v>271.2</v>
          </cell>
          <cell r="C266" t="str">
            <v>CIAC-SEWER GRAVITY MAIN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A267">
            <v>3600</v>
          </cell>
          <cell r="B267">
            <v>271.2</v>
          </cell>
          <cell r="C267" t="str">
            <v>CIAC-TREAT/DISP EQUIP LAGOON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</sheetData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COVER"/>
      <sheetName val="CONTENTS vol 2"/>
      <sheetName val="CONTENTS vol 1 "/>
      <sheetName val="CONTENTS vol 1"/>
      <sheetName val="A 1"/>
      <sheetName val="A 2"/>
      <sheetName val="A 3"/>
      <sheetName val="A 4"/>
      <sheetName val="A 5"/>
      <sheetName val="A 5 (a)"/>
      <sheetName val="A 6"/>
      <sheetName val="A 6 (a)"/>
      <sheetName val="A 7"/>
      <sheetName val="A 8"/>
      <sheetName val="A 9"/>
      <sheetName val="A 9 (a)"/>
      <sheetName val="A 10"/>
      <sheetName val="A 10 (a)"/>
      <sheetName val="A 11"/>
      <sheetName val="A 12"/>
      <sheetName val="A 12 (a)"/>
      <sheetName val="A 13"/>
      <sheetName val="A 14"/>
      <sheetName val="A 14 (a)"/>
      <sheetName val="A 15"/>
      <sheetName val="A 16"/>
      <sheetName val="A 17"/>
      <sheetName val="A 18 "/>
      <sheetName val="A 18 (a)"/>
      <sheetName val="A 19 "/>
      <sheetName val="A 19 (a) "/>
      <sheetName val="B 2"/>
      <sheetName val="B 6"/>
      <sheetName val="B 6 (a)"/>
      <sheetName val="B 8"/>
      <sheetName val="B 14"/>
      <sheetName val="C INSTRUCT"/>
      <sheetName val="E-4 S"/>
      <sheetName val="E-5 S"/>
      <sheetName val="B 1"/>
      <sheetName val="B 3"/>
      <sheetName val="B 4"/>
      <sheetName val="B 5"/>
      <sheetName val="B 5 (a)"/>
      <sheetName val="B 7"/>
      <sheetName val="B 9"/>
      <sheetName val="B 10"/>
      <sheetName val="B 11"/>
      <sheetName val="B12 - 1.31.2015"/>
      <sheetName val="B12 - 2.28.2015"/>
      <sheetName val="B12 - 3.31.2015"/>
      <sheetName val="B12 - 4.30.2015"/>
      <sheetName val="B12 - 5.31.2015"/>
      <sheetName val="B12 - 6.30.2015"/>
      <sheetName val="B12 - 7.31.2015"/>
      <sheetName val="B12 - 8.31.2015"/>
      <sheetName val="B12 - 9.30.2015"/>
      <sheetName val="B12 - 10.31.2015"/>
      <sheetName val="B12 - 11.30.2015"/>
      <sheetName val="B12 - 12.31.2015"/>
      <sheetName val="B12 - Test Year"/>
      <sheetName val="B 13"/>
      <sheetName val="B 15"/>
      <sheetName val="C 1"/>
      <sheetName val="C 2 (w)"/>
      <sheetName val="C 3"/>
      <sheetName val="C 4"/>
      <sheetName val="C 5 (w)"/>
      <sheetName val="C 6"/>
      <sheetName val="C 7"/>
      <sheetName val="C 8"/>
      <sheetName val="C 9"/>
      <sheetName val="C 10"/>
      <sheetName val="D 1"/>
      <sheetName val="D 2"/>
      <sheetName val="D 2 (a)"/>
      <sheetName val="D 3"/>
      <sheetName val="D 4"/>
      <sheetName val="D 5"/>
      <sheetName val="D 6"/>
      <sheetName val="D 7"/>
      <sheetName val="E 1 (w) "/>
      <sheetName val="E 2 (w)"/>
      <sheetName val="E 2 W INTERIM"/>
      <sheetName val="E 3 "/>
      <sheetName val="E 4 (w)"/>
      <sheetName val="E 5 (w)"/>
      <sheetName val="E 6 (w)"/>
      <sheetName val="E 7"/>
      <sheetName val="E 8"/>
      <sheetName val="E 9"/>
      <sheetName val="E 10"/>
      <sheetName val="E 11"/>
      <sheetName val="E 12"/>
      <sheetName val="E 13"/>
      <sheetName val="E 14"/>
      <sheetName val="A 1 INT"/>
      <sheetName val="A 3 INT"/>
      <sheetName val="B 1 INT"/>
      <sheetName val="B 3 INT"/>
      <sheetName val="B 15 INT"/>
      <sheetName val="C 1 INT"/>
      <sheetName val="C 2 (W) INT"/>
      <sheetName val="C 3 INT"/>
      <sheetName val="C 5 (W) (S) INT"/>
      <sheetName val="D-1 INT"/>
      <sheetName val="D-2 INT"/>
      <sheetName val="E - 1 - W INTERIM  (2)"/>
      <sheetName val="E 1 (w) INT"/>
      <sheetName val="E 2 (w) INT"/>
      <sheetName val="REVENUE REQUIREMENTS"/>
      <sheetName val="INTERIM COST OF CAPITAL"/>
      <sheetName val="PROFORMA YEAR"/>
      <sheetName val="EQUITY RETURN CALCULATION"/>
      <sheetName val="Monthly BS -UC Ledger FORMATTED"/>
      <sheetName val="Orange BS"/>
      <sheetName val="APPENDIX A PLANT ACCT"/>
      <sheetName val="Monthly IS -UC Ledger FORMATTED"/>
      <sheetName val="O&amp;M EXPENSES ALLOCATED"/>
      <sheetName val="TAX EXPENSE"/>
      <sheetName val="2014_2015 UIF ERC"/>
      <sheetName val="2007 - 2009 &amp; Test Year BS"/>
      <sheetName val="13-Mth TY UIF Consol Trial Bal"/>
      <sheetName val="UIF only"/>
      <sheetName val="Prior Rate Case Ex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>
        <row r="6">
          <cell r="A6">
            <v>1020</v>
          </cell>
          <cell r="B6">
            <v>301.10000000000002</v>
          </cell>
          <cell r="C6" t="str">
            <v>ORGANIZATION</v>
          </cell>
          <cell r="D6">
            <v>7899.65</v>
          </cell>
          <cell r="E6">
            <v>7899.73</v>
          </cell>
          <cell r="F6">
            <v>7899.73</v>
          </cell>
          <cell r="G6">
            <v>7899.73</v>
          </cell>
          <cell r="H6">
            <v>7899.73</v>
          </cell>
          <cell r="I6">
            <v>7899.73</v>
          </cell>
          <cell r="J6">
            <v>7899.73</v>
          </cell>
          <cell r="K6">
            <v>7899.73</v>
          </cell>
          <cell r="L6">
            <v>7899.73</v>
          </cell>
          <cell r="M6">
            <v>7899.73</v>
          </cell>
          <cell r="N6">
            <v>7899.73</v>
          </cell>
          <cell r="O6">
            <v>7899.73</v>
          </cell>
          <cell r="P6">
            <v>7899.73</v>
          </cell>
          <cell r="Q6">
            <v>7899.7238461538445</v>
          </cell>
        </row>
        <row r="7">
          <cell r="A7">
            <v>1025</v>
          </cell>
          <cell r="B7">
            <v>302.10000000000002</v>
          </cell>
          <cell r="C7" t="str">
            <v>FRANCHISES</v>
          </cell>
          <cell r="D7">
            <v>408.53</v>
          </cell>
          <cell r="E7">
            <v>408.72</v>
          </cell>
          <cell r="F7">
            <v>408.7</v>
          </cell>
          <cell r="G7">
            <v>408.65</v>
          </cell>
          <cell r="H7">
            <v>408.64</v>
          </cell>
          <cell r="I7">
            <v>408.64</v>
          </cell>
          <cell r="J7">
            <v>408.65</v>
          </cell>
          <cell r="K7">
            <v>408.64</v>
          </cell>
          <cell r="L7">
            <v>408.62</v>
          </cell>
          <cell r="M7">
            <v>408.62</v>
          </cell>
          <cell r="N7">
            <v>408.61</v>
          </cell>
          <cell r="O7">
            <v>408.6</v>
          </cell>
          <cell r="P7">
            <v>408.59</v>
          </cell>
          <cell r="Q7">
            <v>408.63153846153847</v>
          </cell>
        </row>
        <row r="8">
          <cell r="A8">
            <v>1030</v>
          </cell>
          <cell r="B8">
            <v>303.2</v>
          </cell>
          <cell r="C8" t="str">
            <v>LAND &amp; LAND RIGHTS PUMP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A9">
            <v>1035</v>
          </cell>
          <cell r="B9">
            <v>303.3</v>
          </cell>
          <cell r="C9" t="str">
            <v>LAND &amp; LAND RIGHTS WTR TRT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1040</v>
          </cell>
          <cell r="B10">
            <v>303.39999999999998</v>
          </cell>
          <cell r="C10" t="str">
            <v>LAND &amp; LAND RIGHTS TRANS DIST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>
            <v>1045</v>
          </cell>
          <cell r="B11">
            <v>303.5</v>
          </cell>
          <cell r="C11" t="str">
            <v>LAND &amp; LAND RIGHTS GEN PL</v>
          </cell>
          <cell r="D11">
            <v>74.58</v>
          </cell>
          <cell r="E11">
            <v>74.58</v>
          </cell>
          <cell r="F11">
            <v>72.989999999999995</v>
          </cell>
          <cell r="G11">
            <v>72.760000000000005</v>
          </cell>
          <cell r="H11">
            <v>73.239999999999995</v>
          </cell>
          <cell r="I11">
            <v>73.260000000000005</v>
          </cell>
          <cell r="J11">
            <v>73.459999999999994</v>
          </cell>
          <cell r="K11">
            <v>73.22</v>
          </cell>
          <cell r="L11">
            <v>73.06</v>
          </cell>
          <cell r="M11">
            <v>71.819999999999993</v>
          </cell>
          <cell r="N11">
            <v>71.78</v>
          </cell>
          <cell r="O11">
            <v>71.69</v>
          </cell>
          <cell r="P11">
            <v>71.42</v>
          </cell>
          <cell r="Q11">
            <v>72.912307692307692</v>
          </cell>
        </row>
        <row r="12">
          <cell r="A12">
            <v>1050</v>
          </cell>
          <cell r="B12">
            <v>304.2</v>
          </cell>
          <cell r="C12" t="str">
            <v>STRUCT &amp; IMPRV SRC SUPPLY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>
            <v>1055</v>
          </cell>
          <cell r="B13">
            <v>304.3</v>
          </cell>
          <cell r="C13" t="str">
            <v>STRUCT &amp; IMPRV WTR TRT PL</v>
          </cell>
          <cell r="D13">
            <v>56.63</v>
          </cell>
          <cell r="E13">
            <v>56.63</v>
          </cell>
          <cell r="F13">
            <v>56.63</v>
          </cell>
          <cell r="G13">
            <v>56.63</v>
          </cell>
          <cell r="H13">
            <v>56.63</v>
          </cell>
          <cell r="I13">
            <v>56.63</v>
          </cell>
          <cell r="J13">
            <v>56.63</v>
          </cell>
          <cell r="K13">
            <v>56.63</v>
          </cell>
          <cell r="L13">
            <v>56.63</v>
          </cell>
          <cell r="M13">
            <v>56.63</v>
          </cell>
          <cell r="N13">
            <v>56.63</v>
          </cell>
          <cell r="O13">
            <v>56.63</v>
          </cell>
          <cell r="P13">
            <v>56.63</v>
          </cell>
          <cell r="Q13">
            <v>56.63</v>
          </cell>
        </row>
        <row r="14">
          <cell r="A14">
            <v>1060</v>
          </cell>
          <cell r="B14">
            <v>304.39999999999998</v>
          </cell>
          <cell r="C14" t="str">
            <v>STRUCT &amp; IMPRV TRANS DIST PLT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A15">
            <v>1065</v>
          </cell>
          <cell r="B15">
            <v>304.5</v>
          </cell>
          <cell r="C15" t="str">
            <v>STRUCT &amp; IMPRV GEN PLT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1080</v>
          </cell>
          <cell r="B16">
            <v>307.2</v>
          </cell>
          <cell r="C16" t="str">
            <v>WELLS &amp; SPRINGS</v>
          </cell>
          <cell r="D16">
            <v>334.23</v>
          </cell>
          <cell r="E16">
            <v>334.24</v>
          </cell>
          <cell r="F16">
            <v>334.24</v>
          </cell>
          <cell r="G16">
            <v>334.24</v>
          </cell>
          <cell r="H16">
            <v>334.24</v>
          </cell>
          <cell r="I16">
            <v>334.24</v>
          </cell>
          <cell r="J16">
            <v>334.24</v>
          </cell>
          <cell r="K16">
            <v>334.24</v>
          </cell>
          <cell r="L16">
            <v>334.24</v>
          </cell>
          <cell r="M16">
            <v>334.24</v>
          </cell>
          <cell r="N16">
            <v>334.24</v>
          </cell>
          <cell r="O16">
            <v>334.24</v>
          </cell>
          <cell r="P16">
            <v>334.24</v>
          </cell>
          <cell r="Q16">
            <v>334.23923076923069</v>
          </cell>
        </row>
        <row r="17">
          <cell r="A17">
            <v>1090</v>
          </cell>
          <cell r="B17">
            <v>309.2</v>
          </cell>
          <cell r="C17" t="str">
            <v>SUPPLY MAINS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1095</v>
          </cell>
          <cell r="B18">
            <v>310.2</v>
          </cell>
          <cell r="C18" t="str">
            <v>POWER GENERATION EQUIP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1100</v>
          </cell>
          <cell r="B19">
            <v>311.2</v>
          </cell>
          <cell r="C19" t="str">
            <v>ELECTRIC PUMP EQUIP SRC P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A20">
            <v>1105</v>
          </cell>
          <cell r="B20">
            <v>311.3</v>
          </cell>
          <cell r="C20" t="str">
            <v>ELECTRIC PUMP EQUIP WTP</v>
          </cell>
          <cell r="D20">
            <v>4450.7700000000004</v>
          </cell>
          <cell r="E20">
            <v>4452.93</v>
          </cell>
          <cell r="F20">
            <v>4452.93</v>
          </cell>
          <cell r="G20">
            <v>4452.93</v>
          </cell>
          <cell r="H20">
            <v>4452.93</v>
          </cell>
          <cell r="I20">
            <v>4452.93</v>
          </cell>
          <cell r="J20">
            <v>4452.93</v>
          </cell>
          <cell r="K20">
            <v>4452.93</v>
          </cell>
          <cell r="L20">
            <v>4452.93</v>
          </cell>
          <cell r="M20">
            <v>4452.93</v>
          </cell>
          <cell r="N20">
            <v>4452.93</v>
          </cell>
          <cell r="O20">
            <v>4452.93</v>
          </cell>
          <cell r="P20">
            <v>4593.37</v>
          </cell>
          <cell r="Q20">
            <v>4463.5669230769236</v>
          </cell>
        </row>
        <row r="21">
          <cell r="A21">
            <v>1110</v>
          </cell>
          <cell r="B21">
            <v>311.39999999999998</v>
          </cell>
          <cell r="C21" t="str">
            <v>ELECTRIC PUMP EQUIP TRANS DIST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>
            <v>1115</v>
          </cell>
          <cell r="B22">
            <v>320.3</v>
          </cell>
          <cell r="C22" t="str">
            <v>WATER TREATMENT EQPT</v>
          </cell>
          <cell r="D22">
            <v>35.729999999999997</v>
          </cell>
          <cell r="E22">
            <v>35.729999999999997</v>
          </cell>
          <cell r="F22">
            <v>35.729999999999997</v>
          </cell>
          <cell r="G22">
            <v>35.729999999999997</v>
          </cell>
          <cell r="H22">
            <v>35.729999999999997</v>
          </cell>
          <cell r="I22">
            <v>35.729999999999997</v>
          </cell>
          <cell r="J22">
            <v>35.729999999999997</v>
          </cell>
          <cell r="K22">
            <v>35.729999999999997</v>
          </cell>
          <cell r="L22">
            <v>35.729999999999997</v>
          </cell>
          <cell r="M22">
            <v>35.729999999999997</v>
          </cell>
          <cell r="N22">
            <v>35.729999999999997</v>
          </cell>
          <cell r="O22">
            <v>35.729999999999997</v>
          </cell>
          <cell r="P22">
            <v>50.04</v>
          </cell>
          <cell r="Q22">
            <v>36.830769230769235</v>
          </cell>
        </row>
        <row r="23">
          <cell r="A23">
            <v>1120</v>
          </cell>
          <cell r="B23">
            <v>330.4</v>
          </cell>
          <cell r="C23" t="str">
            <v>DIST RESV &amp; STANDPIPES</v>
          </cell>
          <cell r="D23">
            <v>3761.15</v>
          </cell>
          <cell r="E23">
            <v>3761.15</v>
          </cell>
          <cell r="F23">
            <v>3761.15</v>
          </cell>
          <cell r="G23">
            <v>3761.15</v>
          </cell>
          <cell r="H23">
            <v>3761.15</v>
          </cell>
          <cell r="I23">
            <v>3761.15</v>
          </cell>
          <cell r="J23">
            <v>3761.15</v>
          </cell>
          <cell r="K23">
            <v>3761.15</v>
          </cell>
          <cell r="L23">
            <v>3761.15</v>
          </cell>
          <cell r="M23">
            <v>3761.15</v>
          </cell>
          <cell r="N23">
            <v>3761.15</v>
          </cell>
          <cell r="O23">
            <v>3761.15</v>
          </cell>
          <cell r="P23">
            <v>3761.15</v>
          </cell>
          <cell r="Q23">
            <v>3761.150000000001</v>
          </cell>
        </row>
        <row r="24">
          <cell r="A24">
            <v>1125</v>
          </cell>
          <cell r="B24">
            <v>331.4</v>
          </cell>
          <cell r="C24" t="str">
            <v>TRANS &amp; DISTR MAINS</v>
          </cell>
          <cell r="D24">
            <v>494742.93</v>
          </cell>
          <cell r="E24">
            <v>494743.2</v>
          </cell>
          <cell r="F24">
            <v>494743.2</v>
          </cell>
          <cell r="G24">
            <v>494783.6</v>
          </cell>
          <cell r="H24">
            <v>494783.6</v>
          </cell>
          <cell r="I24">
            <v>494944.76</v>
          </cell>
          <cell r="J24">
            <v>495186.5</v>
          </cell>
          <cell r="K24">
            <v>495186.5</v>
          </cell>
          <cell r="L24">
            <v>495267.07</v>
          </cell>
          <cell r="M24">
            <v>495267.07</v>
          </cell>
          <cell r="N24">
            <v>495267.07</v>
          </cell>
          <cell r="O24">
            <v>495468.52</v>
          </cell>
          <cell r="P24">
            <v>495494.09</v>
          </cell>
          <cell r="Q24">
            <v>495067.54692307702</v>
          </cell>
        </row>
        <row r="25">
          <cell r="A25">
            <v>1130</v>
          </cell>
          <cell r="B25">
            <v>333.4</v>
          </cell>
          <cell r="C25" t="str">
            <v>SERVICE LINES</v>
          </cell>
          <cell r="D25">
            <v>25096.55</v>
          </cell>
          <cell r="E25">
            <v>25096.55</v>
          </cell>
          <cell r="F25">
            <v>25096.55</v>
          </cell>
          <cell r="G25">
            <v>25096.55</v>
          </cell>
          <cell r="H25">
            <v>25096.55</v>
          </cell>
          <cell r="I25">
            <v>25096.55</v>
          </cell>
          <cell r="J25">
            <v>25096.55</v>
          </cell>
          <cell r="K25">
            <v>25096.55</v>
          </cell>
          <cell r="L25">
            <v>25096.55</v>
          </cell>
          <cell r="M25">
            <v>25096.55</v>
          </cell>
          <cell r="N25">
            <v>25136.84</v>
          </cell>
          <cell r="O25">
            <v>25136.84</v>
          </cell>
          <cell r="P25">
            <v>25136.84</v>
          </cell>
          <cell r="Q25">
            <v>25105.847692307692</v>
          </cell>
        </row>
        <row r="26">
          <cell r="A26">
            <v>1135</v>
          </cell>
          <cell r="B26">
            <v>334.4</v>
          </cell>
          <cell r="C26" t="str">
            <v>METERS</v>
          </cell>
          <cell r="D26">
            <v>32136.959999999999</v>
          </cell>
          <cell r="E26">
            <v>32136.959999999999</v>
          </cell>
          <cell r="F26">
            <v>32136.959999999999</v>
          </cell>
          <cell r="G26">
            <v>32136.959999999999</v>
          </cell>
          <cell r="H26">
            <v>32136.959999999999</v>
          </cell>
          <cell r="I26">
            <v>32136.959999999999</v>
          </cell>
          <cell r="J26">
            <v>32136.959999999999</v>
          </cell>
          <cell r="K26">
            <v>32136.959999999999</v>
          </cell>
          <cell r="L26">
            <v>32136.959999999999</v>
          </cell>
          <cell r="M26">
            <v>32136.959999999999</v>
          </cell>
          <cell r="N26">
            <v>32136.959999999999</v>
          </cell>
          <cell r="O26">
            <v>32136.959999999999</v>
          </cell>
          <cell r="P26">
            <v>32136.959999999999</v>
          </cell>
          <cell r="Q26">
            <v>32136.960000000003</v>
          </cell>
        </row>
        <row r="27">
          <cell r="A27">
            <v>1140</v>
          </cell>
          <cell r="B27">
            <v>334.4</v>
          </cell>
          <cell r="C27" t="str">
            <v>METER INSTALLATIONS</v>
          </cell>
          <cell r="D27">
            <v>9061.7000000000007</v>
          </cell>
          <cell r="E27">
            <v>9379.6200000000008</v>
          </cell>
          <cell r="F27">
            <v>9743.2199999999993</v>
          </cell>
          <cell r="G27">
            <v>10106.82</v>
          </cell>
          <cell r="H27">
            <v>10106.82</v>
          </cell>
          <cell r="I27">
            <v>10147.11</v>
          </cell>
          <cell r="J27">
            <v>10147.11</v>
          </cell>
          <cell r="K27">
            <v>10187.4</v>
          </cell>
          <cell r="L27">
            <v>10187.4</v>
          </cell>
          <cell r="M27">
            <v>12564.5</v>
          </cell>
          <cell r="N27">
            <v>12685.36</v>
          </cell>
          <cell r="O27">
            <v>12725.65</v>
          </cell>
          <cell r="P27">
            <v>12725.65</v>
          </cell>
          <cell r="Q27">
            <v>10751.412307692306</v>
          </cell>
        </row>
        <row r="28">
          <cell r="A28">
            <v>1145</v>
          </cell>
          <cell r="B28">
            <v>335.4</v>
          </cell>
          <cell r="C28" t="str">
            <v>HYDRANTS</v>
          </cell>
          <cell r="D28">
            <v>28</v>
          </cell>
          <cell r="E28">
            <v>28</v>
          </cell>
          <cell r="F28">
            <v>28</v>
          </cell>
          <cell r="G28">
            <v>28</v>
          </cell>
          <cell r="H28">
            <v>28</v>
          </cell>
          <cell r="I28">
            <v>28</v>
          </cell>
          <cell r="J28">
            <v>28</v>
          </cell>
          <cell r="K28">
            <v>28</v>
          </cell>
          <cell r="L28">
            <v>28</v>
          </cell>
          <cell r="M28">
            <v>28</v>
          </cell>
          <cell r="N28">
            <v>28</v>
          </cell>
          <cell r="O28">
            <v>28</v>
          </cell>
          <cell r="P28">
            <v>28</v>
          </cell>
          <cell r="Q28">
            <v>28</v>
          </cell>
        </row>
        <row r="29">
          <cell r="A29">
            <v>1150</v>
          </cell>
          <cell r="B29">
            <v>336.4</v>
          </cell>
          <cell r="C29" t="str">
            <v>BACKFLOW PREVENTION DEVIC</v>
          </cell>
          <cell r="D29">
            <v>296.89999999999998</v>
          </cell>
          <cell r="E29">
            <v>296.89999999999998</v>
          </cell>
          <cell r="F29">
            <v>296.89999999999998</v>
          </cell>
          <cell r="G29">
            <v>296.89999999999998</v>
          </cell>
          <cell r="H29">
            <v>296.89999999999998</v>
          </cell>
          <cell r="I29">
            <v>296.89999999999998</v>
          </cell>
          <cell r="J29">
            <v>296.89999999999998</v>
          </cell>
          <cell r="K29">
            <v>296.89999999999998</v>
          </cell>
          <cell r="L29">
            <v>296.89999999999998</v>
          </cell>
          <cell r="M29">
            <v>1711.22</v>
          </cell>
          <cell r="N29">
            <v>1711.22</v>
          </cell>
          <cell r="O29">
            <v>1711.22</v>
          </cell>
          <cell r="P29">
            <v>1711.22</v>
          </cell>
          <cell r="Q29">
            <v>732.07538461538468</v>
          </cell>
        </row>
        <row r="30">
          <cell r="A30">
            <v>1165</v>
          </cell>
          <cell r="B30">
            <v>339.3</v>
          </cell>
          <cell r="C30" t="str">
            <v>OTH PLT&amp;MISC EQUIP WTP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1175</v>
          </cell>
          <cell r="B31" t="str">
            <v>304.5/354.7</v>
          </cell>
          <cell r="C31" t="str">
            <v>OFFICE STRUCT &amp; IMPRV</v>
          </cell>
          <cell r="D31">
            <v>11147.92</v>
          </cell>
          <cell r="E31">
            <v>11148.12</v>
          </cell>
          <cell r="F31">
            <v>11085.91</v>
          </cell>
          <cell r="G31">
            <v>11073.6</v>
          </cell>
          <cell r="H31">
            <v>11085.99</v>
          </cell>
          <cell r="I31">
            <v>11086.1</v>
          </cell>
          <cell r="J31">
            <v>11115.41</v>
          </cell>
          <cell r="K31">
            <v>11144.96</v>
          </cell>
          <cell r="L31">
            <v>11137.25</v>
          </cell>
          <cell r="M31">
            <v>11107.77</v>
          </cell>
          <cell r="N31">
            <v>11102.8</v>
          </cell>
          <cell r="O31">
            <v>11140.44</v>
          </cell>
          <cell r="P31">
            <v>11152.34</v>
          </cell>
          <cell r="Q31">
            <v>11117.585384615386</v>
          </cell>
        </row>
        <row r="32">
          <cell r="A32">
            <v>1180</v>
          </cell>
          <cell r="B32" t="str">
            <v>340.5/390.7</v>
          </cell>
          <cell r="C32" t="str">
            <v>OFFICE FURN &amp; EQPT</v>
          </cell>
          <cell r="D32">
            <v>3724.69</v>
          </cell>
          <cell r="E32">
            <v>3732.18</v>
          </cell>
          <cell r="F32">
            <v>3708.8</v>
          </cell>
          <cell r="G32">
            <v>3702.3</v>
          </cell>
          <cell r="H32">
            <v>3709.12</v>
          </cell>
          <cell r="I32">
            <v>3732.59</v>
          </cell>
          <cell r="J32">
            <v>3745.84</v>
          </cell>
          <cell r="K32">
            <v>3745.09</v>
          </cell>
          <cell r="L32">
            <v>3741.04</v>
          </cell>
          <cell r="M32">
            <v>3719.28</v>
          </cell>
          <cell r="N32">
            <v>3721.83</v>
          </cell>
          <cell r="O32">
            <v>3720.35</v>
          </cell>
          <cell r="P32">
            <v>3728.85</v>
          </cell>
          <cell r="Q32">
            <v>3725.5353846153844</v>
          </cell>
        </row>
        <row r="33">
          <cell r="A33">
            <v>1190</v>
          </cell>
          <cell r="B33" t="str">
            <v>343.5/393.7</v>
          </cell>
          <cell r="C33" t="str">
            <v>TOOL SHOP &amp; MISC EQPT</v>
          </cell>
          <cell r="D33">
            <v>32859.949999999997</v>
          </cell>
          <cell r="E33">
            <v>32859.769999999997</v>
          </cell>
          <cell r="F33">
            <v>32856.54</v>
          </cell>
          <cell r="G33">
            <v>32851.230000000003</v>
          </cell>
          <cell r="H33">
            <v>32850.629999999997</v>
          </cell>
          <cell r="I33">
            <v>32850.400000000001</v>
          </cell>
          <cell r="J33">
            <v>32851</v>
          </cell>
          <cell r="K33">
            <v>32849.82</v>
          </cell>
          <cell r="L33">
            <v>32848.19</v>
          </cell>
          <cell r="M33">
            <v>32848.11</v>
          </cell>
          <cell r="N33">
            <v>32847.29</v>
          </cell>
          <cell r="O33">
            <v>32846.06</v>
          </cell>
          <cell r="P33">
            <v>32844.14</v>
          </cell>
          <cell r="Q33">
            <v>32851.01</v>
          </cell>
        </row>
        <row r="34">
          <cell r="A34">
            <v>1195</v>
          </cell>
          <cell r="B34" t="str">
            <v>344.5/394.7</v>
          </cell>
          <cell r="C34" t="str">
            <v>LABORATORY EQUIPMENT</v>
          </cell>
          <cell r="D34">
            <v>129.31</v>
          </cell>
          <cell r="E34">
            <v>129.37</v>
          </cell>
          <cell r="F34">
            <v>129.37</v>
          </cell>
          <cell r="G34">
            <v>129.37</v>
          </cell>
          <cell r="H34">
            <v>129.37</v>
          </cell>
          <cell r="I34">
            <v>129.37</v>
          </cell>
          <cell r="J34">
            <v>129.37</v>
          </cell>
          <cell r="K34">
            <v>129.37</v>
          </cell>
          <cell r="L34">
            <v>129.37</v>
          </cell>
          <cell r="M34">
            <v>129.37</v>
          </cell>
          <cell r="N34">
            <v>129.37</v>
          </cell>
          <cell r="O34">
            <v>129.37</v>
          </cell>
          <cell r="P34">
            <v>129.37</v>
          </cell>
          <cell r="Q34">
            <v>129.36538461538458</v>
          </cell>
        </row>
        <row r="35">
          <cell r="A35">
            <v>1200</v>
          </cell>
          <cell r="B35" t="str">
            <v>345.5/395.7</v>
          </cell>
          <cell r="C35" t="str">
            <v>POWER OPERATED EQUIP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1205</v>
          </cell>
          <cell r="B36" t="str">
            <v>346.5/396.7</v>
          </cell>
          <cell r="C36" t="str">
            <v>COMMUNICATION EQPT</v>
          </cell>
          <cell r="D36">
            <v>563.73</v>
          </cell>
          <cell r="E36">
            <v>563.85</v>
          </cell>
          <cell r="F36">
            <v>557.91999999999996</v>
          </cell>
          <cell r="G36">
            <v>557.08000000000004</v>
          </cell>
          <cell r="H36">
            <v>558.88</v>
          </cell>
          <cell r="I36">
            <v>558.96</v>
          </cell>
          <cell r="J36">
            <v>559.69000000000005</v>
          </cell>
          <cell r="K36">
            <v>558.79</v>
          </cell>
          <cell r="L36">
            <v>558.19000000000005</v>
          </cell>
          <cell r="M36">
            <v>553.57000000000005</v>
          </cell>
          <cell r="N36">
            <v>553.41</v>
          </cell>
          <cell r="O36">
            <v>553.05999999999995</v>
          </cell>
          <cell r="P36">
            <v>552.08000000000004</v>
          </cell>
          <cell r="Q36">
            <v>557.63153846153841</v>
          </cell>
        </row>
        <row r="37">
          <cell r="A37">
            <v>1210</v>
          </cell>
          <cell r="B37" t="str">
            <v>347.5/397.7</v>
          </cell>
          <cell r="C37" t="str">
            <v>MISC EQUIPMENT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1215</v>
          </cell>
          <cell r="B38">
            <v>348.5</v>
          </cell>
          <cell r="C38" t="str">
            <v>WATER PLANT ALLOCATED</v>
          </cell>
          <cell r="D38">
            <v>-16079.9</v>
          </cell>
          <cell r="E38">
            <v>-16087.71</v>
          </cell>
          <cell r="F38">
            <v>-16087.71</v>
          </cell>
          <cell r="G38">
            <v>-16087.71</v>
          </cell>
          <cell r="H38">
            <v>-16087.71</v>
          </cell>
          <cell r="I38">
            <v>-16087.71</v>
          </cell>
          <cell r="J38">
            <v>-16087.71</v>
          </cell>
          <cell r="K38">
            <v>-16087.71</v>
          </cell>
          <cell r="L38">
            <v>-16087.71</v>
          </cell>
          <cell r="M38">
            <v>-16087.71</v>
          </cell>
          <cell r="N38">
            <v>-16087.71</v>
          </cell>
          <cell r="O38">
            <v>-16087.71</v>
          </cell>
          <cell r="P38">
            <v>-16087.71</v>
          </cell>
          <cell r="Q38">
            <v>-16087.109230769225</v>
          </cell>
        </row>
        <row r="39">
          <cell r="A39">
            <v>1220</v>
          </cell>
          <cell r="B39">
            <v>348.5</v>
          </cell>
          <cell r="C39" t="str">
            <v>OTHER TANGIBLE PLT WATER</v>
          </cell>
          <cell r="D39">
            <v>-60394.080000000002</v>
          </cell>
          <cell r="E39">
            <v>-60419.78</v>
          </cell>
          <cell r="F39">
            <v>-60419.78</v>
          </cell>
          <cell r="G39">
            <v>-60419.78</v>
          </cell>
          <cell r="H39">
            <v>-60419.78</v>
          </cell>
          <cell r="I39">
            <v>-60419.78</v>
          </cell>
          <cell r="J39">
            <v>-60419.78</v>
          </cell>
          <cell r="K39">
            <v>-60419.78</v>
          </cell>
          <cell r="L39">
            <v>-60419.78</v>
          </cell>
          <cell r="M39">
            <v>-60419.78</v>
          </cell>
          <cell r="N39">
            <v>-60419.78</v>
          </cell>
          <cell r="O39">
            <v>-60419.78</v>
          </cell>
          <cell r="P39">
            <v>-60419.78</v>
          </cell>
          <cell r="Q39">
            <v>-60417.80307692309</v>
          </cell>
        </row>
        <row r="40">
          <cell r="A40">
            <v>1315</v>
          </cell>
          <cell r="B40">
            <v>354.7</v>
          </cell>
          <cell r="C40" t="str">
            <v>STRUCT/IMPRV GEN PLT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1460</v>
          </cell>
          <cell r="B41" t="str">
            <v>340.5/390.7</v>
          </cell>
          <cell r="C41" t="str">
            <v>OFFICE FURN &amp; EQPT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A42">
            <v>1470</v>
          </cell>
          <cell r="B42" t="str">
            <v>343.5/393.7</v>
          </cell>
          <cell r="C42" t="str">
            <v>TOOL SHOP &amp; MISC EQPT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>
            <v>1480</v>
          </cell>
          <cell r="B43" t="str">
            <v>345.5/395.7</v>
          </cell>
          <cell r="C43" t="str">
            <v>POWER OPERATED EQUIP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1555</v>
          </cell>
          <cell r="B44" t="str">
            <v>341.5/391.7</v>
          </cell>
          <cell r="C44" t="str">
            <v>TRANSPORTATION EQPT WTR</v>
          </cell>
          <cell r="D44">
            <v>13839.25</v>
          </cell>
          <cell r="E44">
            <v>13824.9</v>
          </cell>
          <cell r="F44">
            <v>13797.47</v>
          </cell>
          <cell r="G44">
            <v>14677.56</v>
          </cell>
          <cell r="H44">
            <v>14538.82</v>
          </cell>
          <cell r="I44">
            <v>14536.67</v>
          </cell>
          <cell r="J44">
            <v>14580.91</v>
          </cell>
          <cell r="K44">
            <v>14173.81</v>
          </cell>
          <cell r="L44">
            <v>14131.97</v>
          </cell>
          <cell r="M44">
            <v>14318.03</v>
          </cell>
          <cell r="N44">
            <v>14310.51</v>
          </cell>
          <cell r="O44">
            <v>14301.18</v>
          </cell>
          <cell r="P44">
            <v>14282.8</v>
          </cell>
          <cell r="Q44">
            <v>14254.913846153846</v>
          </cell>
        </row>
        <row r="45">
          <cell r="A45">
            <v>1580</v>
          </cell>
          <cell r="B45" t="str">
            <v>340.5/390.7</v>
          </cell>
          <cell r="C45" t="str">
            <v>MAINFRAME COMPUTER WTR</v>
          </cell>
          <cell r="D45">
            <v>1327.42</v>
          </cell>
          <cell r="E45">
            <v>1326.42</v>
          </cell>
          <cell r="F45">
            <v>1313.3</v>
          </cell>
          <cell r="G45">
            <v>1311.13</v>
          </cell>
          <cell r="H45">
            <v>1314.99</v>
          </cell>
          <cell r="I45">
            <v>1315.14</v>
          </cell>
          <cell r="J45">
            <v>1316.78</v>
          </cell>
          <cell r="K45">
            <v>1315.15</v>
          </cell>
          <cell r="L45">
            <v>1313.74</v>
          </cell>
          <cell r="M45">
            <v>1303.69</v>
          </cell>
          <cell r="N45">
            <v>1303.27</v>
          </cell>
          <cell r="O45">
            <v>1302.44</v>
          </cell>
          <cell r="P45">
            <v>1300.18</v>
          </cell>
          <cell r="Q45">
            <v>1312.5884615384616</v>
          </cell>
        </row>
        <row r="46">
          <cell r="A46">
            <v>1585</v>
          </cell>
          <cell r="B46" t="str">
            <v>340.5/390.7</v>
          </cell>
          <cell r="C46" t="str">
            <v>MINI COMPUTERS WTR</v>
          </cell>
          <cell r="D46">
            <v>5827.33</v>
          </cell>
          <cell r="E46">
            <v>5797.21</v>
          </cell>
          <cell r="F46">
            <v>5774.35</v>
          </cell>
          <cell r="G46">
            <v>5809.5</v>
          </cell>
          <cell r="H46">
            <v>5848.04</v>
          </cell>
          <cell r="I46">
            <v>5860.33</v>
          </cell>
          <cell r="J46">
            <v>6026.82</v>
          </cell>
          <cell r="K46">
            <v>6102.07</v>
          </cell>
          <cell r="L46">
            <v>6233.3</v>
          </cell>
          <cell r="M46">
            <v>6236.93</v>
          </cell>
          <cell r="N46">
            <v>6236.38</v>
          </cell>
          <cell r="O46">
            <v>6236.6</v>
          </cell>
          <cell r="P46">
            <v>6297.75</v>
          </cell>
          <cell r="Q46">
            <v>6022.046923076924</v>
          </cell>
        </row>
        <row r="47">
          <cell r="A47">
            <v>1590</v>
          </cell>
          <cell r="B47" t="str">
            <v>340.5/390.7</v>
          </cell>
          <cell r="C47" t="str">
            <v>COMP SYS COST WTR</v>
          </cell>
          <cell r="D47">
            <v>28283.13</v>
          </cell>
          <cell r="E47">
            <v>28262.48</v>
          </cell>
          <cell r="F47">
            <v>27984.7</v>
          </cell>
          <cell r="G47">
            <v>27950.07</v>
          </cell>
          <cell r="H47">
            <v>28039.48</v>
          </cell>
          <cell r="I47">
            <v>28048.43</v>
          </cell>
          <cell r="J47">
            <v>28085.759999999998</v>
          </cell>
          <cell r="K47">
            <v>28050.639999999999</v>
          </cell>
          <cell r="L47">
            <v>28029.03</v>
          </cell>
          <cell r="M47">
            <v>27820.87</v>
          </cell>
          <cell r="N47">
            <v>27812.48</v>
          </cell>
          <cell r="O47">
            <v>27795.17</v>
          </cell>
          <cell r="P47">
            <v>27745.94</v>
          </cell>
          <cell r="Q47">
            <v>27992.936923076923</v>
          </cell>
        </row>
        <row r="48">
          <cell r="A48">
            <v>1595</v>
          </cell>
          <cell r="B48" t="str">
            <v>340.5/390.7</v>
          </cell>
          <cell r="C48" t="str">
            <v>MICRO SYS COST WTR</v>
          </cell>
          <cell r="D48">
            <v>722.85</v>
          </cell>
          <cell r="E48">
            <v>722.29</v>
          </cell>
          <cell r="F48">
            <v>715.44</v>
          </cell>
          <cell r="G48">
            <v>714.19</v>
          </cell>
          <cell r="H48">
            <v>716.17</v>
          </cell>
          <cell r="I48">
            <v>716.24</v>
          </cell>
          <cell r="J48">
            <v>717.1</v>
          </cell>
          <cell r="K48">
            <v>716.02</v>
          </cell>
          <cell r="L48">
            <v>715.25</v>
          </cell>
          <cell r="M48">
            <v>710.06</v>
          </cell>
          <cell r="N48">
            <v>709.82</v>
          </cell>
          <cell r="O48">
            <v>709.36</v>
          </cell>
          <cell r="P48">
            <v>708.15</v>
          </cell>
          <cell r="Q48">
            <v>714.84153846153845</v>
          </cell>
        </row>
        <row r="49">
          <cell r="A49">
            <v>1640</v>
          </cell>
          <cell r="B49" t="str">
            <v>348.5/398.7</v>
          </cell>
          <cell r="C49" t="str">
            <v>OTHER PLANT</v>
          </cell>
          <cell r="D49">
            <v>14.53</v>
          </cell>
          <cell r="E49">
            <v>14.52</v>
          </cell>
          <cell r="F49">
            <v>14.52</v>
          </cell>
          <cell r="G49">
            <v>14.52</v>
          </cell>
          <cell r="H49">
            <v>14.52</v>
          </cell>
          <cell r="I49">
            <v>14.52</v>
          </cell>
          <cell r="J49">
            <v>14.52</v>
          </cell>
          <cell r="K49">
            <v>14.52</v>
          </cell>
          <cell r="L49">
            <v>14.52</v>
          </cell>
          <cell r="M49">
            <v>14.52</v>
          </cell>
          <cell r="N49">
            <v>14.52</v>
          </cell>
          <cell r="O49">
            <v>14.52</v>
          </cell>
          <cell r="P49">
            <v>14.52</v>
          </cell>
          <cell r="Q49">
            <v>14.520769230769231</v>
          </cell>
        </row>
        <row r="50">
          <cell r="A50">
            <v>1495</v>
          </cell>
          <cell r="B50">
            <v>398.7</v>
          </cell>
          <cell r="C50" t="str">
            <v>SEWER PLANT ALLOCATED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 t="str">
            <v>TOTAL UPIS - WATER</v>
          </cell>
          <cell r="D51">
            <v>600350.43999999994</v>
          </cell>
          <cell r="E51">
            <v>600578.56000000017</v>
          </cell>
          <cell r="F51">
            <v>600497.76</v>
          </cell>
          <cell r="G51">
            <v>601753.70999999985</v>
          </cell>
          <cell r="H51">
            <v>601769.6399999999</v>
          </cell>
          <cell r="I51">
            <v>602013.85</v>
          </cell>
          <cell r="J51">
            <v>602550.25</v>
          </cell>
          <cell r="K51">
            <v>602247.33000000007</v>
          </cell>
          <cell r="L51">
            <v>602379.33000000019</v>
          </cell>
          <cell r="M51">
            <v>606079.86</v>
          </cell>
          <cell r="N51">
            <v>606220.43999999994</v>
          </cell>
          <cell r="O51">
            <v>606468.95000000007</v>
          </cell>
          <cell r="P51">
            <v>606656.55999999994</v>
          </cell>
          <cell r="Q51">
            <v>603043.59076923074</v>
          </cell>
        </row>
        <row r="53">
          <cell r="A53">
            <v>1245</v>
          </cell>
          <cell r="B53">
            <v>351.1</v>
          </cell>
          <cell r="C53" t="str">
            <v>ORGANIZATION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1285</v>
          </cell>
          <cell r="B54">
            <v>353.7</v>
          </cell>
          <cell r="C54" t="str">
            <v>LAND &amp; LAND RIGHTS GEN PL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1295</v>
          </cell>
          <cell r="B55">
            <v>354.3</v>
          </cell>
          <cell r="C55" t="str">
            <v>STRUCT/IMPRV PUMP PLT LS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1320</v>
          </cell>
          <cell r="B56">
            <v>355.2</v>
          </cell>
          <cell r="C56" t="str">
            <v>POWER GEN EQUIP COLL PLT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1345</v>
          </cell>
          <cell r="B57">
            <v>360.2</v>
          </cell>
          <cell r="C57" t="str">
            <v>SEWER FORCE MAIN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1350</v>
          </cell>
          <cell r="B58">
            <v>361.2</v>
          </cell>
          <cell r="C58" t="str">
            <v>SEWER GRAVITY MAIN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1353</v>
          </cell>
          <cell r="B59">
            <v>361.2</v>
          </cell>
          <cell r="C59" t="str">
            <v>MANHOLES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1365</v>
          </cell>
          <cell r="B60" t="str">
            <v>364.2 365.2</v>
          </cell>
          <cell r="C60" t="str">
            <v>FLOW MEASURE DEVICES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>
            <v>1370</v>
          </cell>
          <cell r="B61">
            <v>365.2</v>
          </cell>
          <cell r="C61" t="str">
            <v>FLOW MEASURE INSTALL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>
            <v>1380</v>
          </cell>
          <cell r="B62">
            <v>371.3</v>
          </cell>
          <cell r="C62" t="str">
            <v>PUMPING EQUIPMENT PUMP PL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1395</v>
          </cell>
          <cell r="B63">
            <v>380.4</v>
          </cell>
          <cell r="C63" t="str">
            <v>TREAT/DISP EQUIP LAGOON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A64">
            <v>1400</v>
          </cell>
          <cell r="B64">
            <v>380.4</v>
          </cell>
          <cell r="C64" t="str">
            <v>TREAT/DISP EQUIP TRT PLT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1435</v>
          </cell>
          <cell r="B65">
            <v>389.3</v>
          </cell>
          <cell r="C65" t="str">
            <v>OTHER PLT PUMP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1500</v>
          </cell>
          <cell r="B66">
            <v>398.7</v>
          </cell>
          <cell r="C66" t="str">
            <v>OTHER TANGIBLE PLT SEWER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1535</v>
          </cell>
          <cell r="B67">
            <v>374.5</v>
          </cell>
          <cell r="C67" t="str">
            <v>REUSE DIST RESERVOIRS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1540</v>
          </cell>
          <cell r="B68">
            <v>375.6</v>
          </cell>
          <cell r="C68" t="str">
            <v>REUSE TRANMISSION &amp; DIST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 t="str">
            <v>TOTAL UPIS - WASTEWATER (TO BE ADJUSTED)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1">
          <cell r="A71">
            <v>1699</v>
          </cell>
          <cell r="B71">
            <v>105</v>
          </cell>
          <cell r="C71" t="str">
            <v>WIP</v>
          </cell>
          <cell r="D71">
            <v>14709.3</v>
          </cell>
          <cell r="E71">
            <v>18640</v>
          </cell>
          <cell r="F71">
            <v>16556.78</v>
          </cell>
          <cell r="G71">
            <v>19803.75</v>
          </cell>
          <cell r="H71">
            <v>5767.05</v>
          </cell>
          <cell r="I71">
            <v>5842.53</v>
          </cell>
          <cell r="J71">
            <v>7316.14</v>
          </cell>
          <cell r="K71">
            <v>7938.41</v>
          </cell>
          <cell r="L71">
            <v>7170.13</v>
          </cell>
          <cell r="M71">
            <v>13608.4</v>
          </cell>
          <cell r="N71">
            <v>21000.83</v>
          </cell>
          <cell r="O71">
            <v>22225.09</v>
          </cell>
          <cell r="P71">
            <v>22905.65</v>
          </cell>
          <cell r="Q71">
            <v>14114.158461538462</v>
          </cell>
        </row>
        <row r="72">
          <cell r="A72">
            <v>1769</v>
          </cell>
          <cell r="B72">
            <v>105</v>
          </cell>
          <cell r="C72" t="str">
            <v>WIP</v>
          </cell>
          <cell r="D72">
            <v>4.88</v>
          </cell>
          <cell r="E72">
            <v>4.88</v>
          </cell>
          <cell r="F72">
            <v>4.87</v>
          </cell>
          <cell r="G72">
            <v>8.09</v>
          </cell>
          <cell r="H72">
            <v>8.09</v>
          </cell>
          <cell r="I72">
            <v>2.15</v>
          </cell>
          <cell r="J72">
            <v>2.16</v>
          </cell>
          <cell r="K72">
            <v>2.15</v>
          </cell>
          <cell r="L72">
            <v>2.15</v>
          </cell>
          <cell r="M72">
            <v>2.15</v>
          </cell>
          <cell r="N72">
            <v>2.15</v>
          </cell>
          <cell r="O72">
            <v>2.15</v>
          </cell>
          <cell r="P72">
            <v>2.15</v>
          </cell>
          <cell r="Q72">
            <v>3.6938461538461533</v>
          </cell>
        </row>
        <row r="73">
          <cell r="A73">
            <v>1745</v>
          </cell>
          <cell r="B73">
            <v>105</v>
          </cell>
          <cell r="C73" t="str">
            <v>WIP-CAP TIME OFFICE RENOVATION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 t="str">
            <v>TOTAL CWIP - WATER</v>
          </cell>
          <cell r="D74">
            <v>14714.179999999998</v>
          </cell>
          <cell r="E74">
            <v>18644.88</v>
          </cell>
          <cell r="F74">
            <v>16561.649999999998</v>
          </cell>
          <cell r="G74">
            <v>19811.84</v>
          </cell>
          <cell r="H74">
            <v>5775.14</v>
          </cell>
          <cell r="I74">
            <v>5844.6799999999994</v>
          </cell>
          <cell r="J74">
            <v>7318.3</v>
          </cell>
          <cell r="K74">
            <v>7940.5599999999995</v>
          </cell>
          <cell r="L74">
            <v>7172.28</v>
          </cell>
          <cell r="M74">
            <v>13610.55</v>
          </cell>
          <cell r="N74">
            <v>21002.980000000003</v>
          </cell>
          <cell r="O74">
            <v>22227.24</v>
          </cell>
          <cell r="P74">
            <v>22907.800000000003</v>
          </cell>
          <cell r="Q74">
            <v>14117.852307692308</v>
          </cell>
        </row>
        <row r="76">
          <cell r="A76">
            <v>1835</v>
          </cell>
          <cell r="B76">
            <v>108.1</v>
          </cell>
          <cell r="C76" t="str">
            <v>ACC DEPR-ORGANIZATION</v>
          </cell>
          <cell r="D76">
            <v>-28282.12</v>
          </cell>
          <cell r="E76">
            <v>-28282.49</v>
          </cell>
          <cell r="F76">
            <v>-28282.84</v>
          </cell>
          <cell r="G76">
            <v>-28283.18</v>
          </cell>
          <cell r="H76">
            <v>-28299.64</v>
          </cell>
          <cell r="I76">
            <v>-28316.09</v>
          </cell>
          <cell r="J76">
            <v>-28332.55</v>
          </cell>
          <cell r="K76">
            <v>-28349</v>
          </cell>
          <cell r="L76">
            <v>-28365.46</v>
          </cell>
          <cell r="M76">
            <v>-28381.91</v>
          </cell>
          <cell r="N76">
            <v>-28398.37</v>
          </cell>
          <cell r="O76">
            <v>-28414.82</v>
          </cell>
          <cell r="P76">
            <v>-28431.279999999999</v>
          </cell>
          <cell r="Q76">
            <v>-28339.98076923077</v>
          </cell>
        </row>
        <row r="77">
          <cell r="A77">
            <v>1840</v>
          </cell>
          <cell r="B77">
            <v>108.1</v>
          </cell>
          <cell r="C77" t="str">
            <v>ACC DEPR-FRANCHISES</v>
          </cell>
          <cell r="D77">
            <v>-66.34</v>
          </cell>
          <cell r="E77">
            <v>-67.22</v>
          </cell>
          <cell r="F77">
            <v>-68.069999999999993</v>
          </cell>
          <cell r="G77">
            <v>-68.91</v>
          </cell>
          <cell r="H77">
            <v>-69.760000000000005</v>
          </cell>
          <cell r="I77">
            <v>-70.61</v>
          </cell>
          <cell r="J77">
            <v>-71.459999999999994</v>
          </cell>
          <cell r="K77">
            <v>-72.31</v>
          </cell>
          <cell r="L77">
            <v>-73.16</v>
          </cell>
          <cell r="M77">
            <v>-74.010000000000005</v>
          </cell>
          <cell r="N77">
            <v>-74.86</v>
          </cell>
          <cell r="O77">
            <v>-75.709999999999994</v>
          </cell>
          <cell r="P77">
            <v>-76.56</v>
          </cell>
          <cell r="Q77">
            <v>-71.460000000000008</v>
          </cell>
        </row>
        <row r="78">
          <cell r="A78">
            <v>1845</v>
          </cell>
          <cell r="B78">
            <v>108.1</v>
          </cell>
          <cell r="C78" t="str">
            <v>ACC DEPR-STRUCT&amp;IMPRV SRC</v>
          </cell>
          <cell r="D78">
            <v>-5351.27</v>
          </cell>
          <cell r="E78">
            <v>-5351.27</v>
          </cell>
          <cell r="F78">
            <v>-5351.27</v>
          </cell>
          <cell r="G78">
            <v>-5351.27</v>
          </cell>
          <cell r="H78">
            <v>-5351.27</v>
          </cell>
          <cell r="I78">
            <v>-5351.27</v>
          </cell>
          <cell r="J78">
            <v>-5351.27</v>
          </cell>
          <cell r="K78">
            <v>-5351.27</v>
          </cell>
          <cell r="L78">
            <v>-5351.27</v>
          </cell>
          <cell r="M78">
            <v>-5351.27</v>
          </cell>
          <cell r="N78">
            <v>-5351.27</v>
          </cell>
          <cell r="O78">
            <v>-5351.27</v>
          </cell>
          <cell r="P78">
            <v>-5351.27</v>
          </cell>
          <cell r="Q78">
            <v>-5351.2700000000023</v>
          </cell>
        </row>
        <row r="79">
          <cell r="A79">
            <v>1850</v>
          </cell>
          <cell r="B79">
            <v>108.1</v>
          </cell>
          <cell r="C79" t="str">
            <v>ACC DEPR-STRUCT&amp;IMPRV WTP</v>
          </cell>
          <cell r="D79">
            <v>-194.88</v>
          </cell>
          <cell r="E79">
            <v>-195.03</v>
          </cell>
          <cell r="F79">
            <v>-195.18</v>
          </cell>
          <cell r="G79">
            <v>-195.33</v>
          </cell>
          <cell r="H79">
            <v>-195.48</v>
          </cell>
          <cell r="I79">
            <v>-195.63</v>
          </cell>
          <cell r="J79">
            <v>-195.78</v>
          </cell>
          <cell r="K79">
            <v>-195.93</v>
          </cell>
          <cell r="L79">
            <v>-196.08</v>
          </cell>
          <cell r="M79">
            <v>-196.23</v>
          </cell>
          <cell r="N79">
            <v>-196.38</v>
          </cell>
          <cell r="O79">
            <v>-196.53</v>
          </cell>
          <cell r="P79">
            <v>-196.68</v>
          </cell>
          <cell r="Q79">
            <v>-195.78</v>
          </cell>
        </row>
        <row r="80">
          <cell r="A80">
            <v>1855</v>
          </cell>
          <cell r="B80">
            <v>108.1</v>
          </cell>
          <cell r="C80" t="str">
            <v>ACC DEPR-STRUCT&amp;IMPRV TRNS DST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1860</v>
          </cell>
          <cell r="B81">
            <v>108.1</v>
          </cell>
          <cell r="C81" t="str">
            <v>ACC DEPR-STRUCT&amp;IMPRV GEN PLT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1875</v>
          </cell>
          <cell r="B82">
            <v>108.1</v>
          </cell>
          <cell r="C82" t="str">
            <v>ACC DEPR-WELLS &amp; SPRINGS</v>
          </cell>
          <cell r="D82">
            <v>-12097.09</v>
          </cell>
          <cell r="E82">
            <v>-12098.01</v>
          </cell>
          <cell r="F82">
            <v>-12098.94</v>
          </cell>
          <cell r="G82">
            <v>-12099.86</v>
          </cell>
          <cell r="H82">
            <v>-12100.79</v>
          </cell>
          <cell r="I82">
            <v>-12101.72</v>
          </cell>
          <cell r="J82">
            <v>-12102.64</v>
          </cell>
          <cell r="K82">
            <v>-12103.57</v>
          </cell>
          <cell r="L82">
            <v>-12104.49</v>
          </cell>
          <cell r="M82">
            <v>-12105.42</v>
          </cell>
          <cell r="N82">
            <v>-12106.34</v>
          </cell>
          <cell r="O82">
            <v>-12107.27</v>
          </cell>
          <cell r="P82">
            <v>-12108.2</v>
          </cell>
          <cell r="Q82">
            <v>-12102.641538461537</v>
          </cell>
        </row>
        <row r="83">
          <cell r="A83">
            <v>1885</v>
          </cell>
          <cell r="B83">
            <v>108.1</v>
          </cell>
          <cell r="C83" t="str">
            <v>ACC DEPR-SUPPLY MAINS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1890</v>
          </cell>
          <cell r="B84">
            <v>108.1</v>
          </cell>
          <cell r="C84" t="str">
            <v>ACC DEPR-POWER GENERATION EQUP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1895</v>
          </cell>
          <cell r="B85">
            <v>108.1</v>
          </cell>
          <cell r="C85" t="str">
            <v>ACC DEPR-ELECT PUMP EQUIP</v>
          </cell>
          <cell r="D85">
            <v>-13952</v>
          </cell>
          <cell r="E85">
            <v>-13952</v>
          </cell>
          <cell r="F85">
            <v>-13952</v>
          </cell>
          <cell r="G85">
            <v>-13952</v>
          </cell>
          <cell r="H85">
            <v>-13952</v>
          </cell>
          <cell r="I85">
            <v>-13952</v>
          </cell>
          <cell r="J85">
            <v>-13952</v>
          </cell>
          <cell r="K85">
            <v>-13952</v>
          </cell>
          <cell r="L85">
            <v>-13952</v>
          </cell>
          <cell r="M85">
            <v>-13952</v>
          </cell>
          <cell r="N85">
            <v>-13952</v>
          </cell>
          <cell r="O85">
            <v>-13952</v>
          </cell>
          <cell r="P85">
            <v>-13952</v>
          </cell>
          <cell r="Q85">
            <v>-13952</v>
          </cell>
        </row>
        <row r="86">
          <cell r="A86">
            <v>1900</v>
          </cell>
          <cell r="B86">
            <v>108.1</v>
          </cell>
          <cell r="C86" t="str">
            <v>ACC DEPR-ELECT PUMP EQUIP</v>
          </cell>
          <cell r="D86">
            <v>-7297.2</v>
          </cell>
          <cell r="E86">
            <v>-7316.58</v>
          </cell>
          <cell r="F86">
            <v>-7335.13</v>
          </cell>
          <cell r="G86">
            <v>-7353.68</v>
          </cell>
          <cell r="H86">
            <v>-7372.24</v>
          </cell>
          <cell r="I86">
            <v>-7390.79</v>
          </cell>
          <cell r="J86">
            <v>-7409.35</v>
          </cell>
          <cell r="K86">
            <v>-7427.9</v>
          </cell>
          <cell r="L86">
            <v>-7446.45</v>
          </cell>
          <cell r="M86">
            <v>-7465.01</v>
          </cell>
          <cell r="N86">
            <v>-7483.56</v>
          </cell>
          <cell r="O86">
            <v>-7502.12</v>
          </cell>
          <cell r="P86">
            <v>-7520.67</v>
          </cell>
          <cell r="Q86">
            <v>-7409.2830769230768</v>
          </cell>
        </row>
        <row r="87">
          <cell r="A87">
            <v>1905</v>
          </cell>
          <cell r="B87">
            <v>108.1</v>
          </cell>
          <cell r="C87" t="str">
            <v>ACC DEPR-ELECT PUMP EQUIP TRAN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1910</v>
          </cell>
          <cell r="B88">
            <v>108.1</v>
          </cell>
          <cell r="C88" t="str">
            <v>ACC DEPR-WATER TREATMENT</v>
          </cell>
          <cell r="D88">
            <v>-3501.24</v>
          </cell>
          <cell r="E88">
            <v>-3501.37</v>
          </cell>
          <cell r="F88">
            <v>-3501.51</v>
          </cell>
          <cell r="G88">
            <v>-3501.64</v>
          </cell>
          <cell r="H88">
            <v>-3501.78</v>
          </cell>
          <cell r="I88">
            <v>-3501.92</v>
          </cell>
          <cell r="J88">
            <v>-3502.05</v>
          </cell>
          <cell r="K88">
            <v>-3502.19</v>
          </cell>
          <cell r="L88">
            <v>-3502.33</v>
          </cell>
          <cell r="M88">
            <v>-3502.46</v>
          </cell>
          <cell r="N88">
            <v>-3502.6</v>
          </cell>
          <cell r="O88">
            <v>-3502.73</v>
          </cell>
          <cell r="P88">
            <v>-3502.87</v>
          </cell>
          <cell r="Q88">
            <v>-3502.0530769230772</v>
          </cell>
        </row>
        <row r="89">
          <cell r="A89">
            <v>1915</v>
          </cell>
          <cell r="B89">
            <v>108.1</v>
          </cell>
          <cell r="C89" t="str">
            <v>ACC DEPR-DIST RESV &amp; STAN</v>
          </cell>
          <cell r="D89">
            <v>-1296.21</v>
          </cell>
          <cell r="E89">
            <v>-1304.67</v>
          </cell>
          <cell r="F89">
            <v>-1313.13</v>
          </cell>
          <cell r="G89">
            <v>-1321.59</v>
          </cell>
          <cell r="H89">
            <v>-1330.05</v>
          </cell>
          <cell r="I89">
            <v>-1338.51</v>
          </cell>
          <cell r="J89">
            <v>-1346.97</v>
          </cell>
          <cell r="K89">
            <v>-1355.43</v>
          </cell>
          <cell r="L89">
            <v>-1363.89</v>
          </cell>
          <cell r="M89">
            <v>-1372.35</v>
          </cell>
          <cell r="N89">
            <v>-1380.81</v>
          </cell>
          <cell r="O89">
            <v>-1389.27</v>
          </cell>
          <cell r="P89">
            <v>-1397.73</v>
          </cell>
          <cell r="Q89">
            <v>-1346.97</v>
          </cell>
        </row>
        <row r="90">
          <cell r="A90">
            <v>1920</v>
          </cell>
          <cell r="B90">
            <v>108.1</v>
          </cell>
          <cell r="C90" t="str">
            <v>ACC DEPR-TRANS &amp; DISTR MA</v>
          </cell>
          <cell r="D90">
            <v>-94898.43</v>
          </cell>
          <cell r="E90">
            <v>-95859.15</v>
          </cell>
          <cell r="F90">
            <v>-96819.839999999997</v>
          </cell>
          <cell r="G90">
            <v>-97780.59</v>
          </cell>
          <cell r="H90">
            <v>-98741.34</v>
          </cell>
          <cell r="I90">
            <v>-99702.41</v>
          </cell>
          <cell r="J90">
            <v>-100663.95</v>
          </cell>
          <cell r="K90">
            <v>-101625.49</v>
          </cell>
          <cell r="L90">
            <v>-102587.19</v>
          </cell>
          <cell r="M90">
            <v>-103548.88</v>
          </cell>
          <cell r="N90">
            <v>-104510.57</v>
          </cell>
          <cell r="O90">
            <v>-105472.65</v>
          </cell>
          <cell r="P90">
            <v>-106434.73</v>
          </cell>
          <cell r="Q90">
            <v>-100665.01692307691</v>
          </cell>
        </row>
        <row r="91">
          <cell r="A91">
            <v>1925</v>
          </cell>
          <cell r="B91">
            <v>108.1</v>
          </cell>
          <cell r="C91" t="str">
            <v>ACC DEPR-SERVICE LINES</v>
          </cell>
          <cell r="D91">
            <v>-13468.69</v>
          </cell>
          <cell r="E91">
            <v>-13520.98</v>
          </cell>
          <cell r="F91">
            <v>-13573.27</v>
          </cell>
          <cell r="G91">
            <v>-13625.56</v>
          </cell>
          <cell r="H91">
            <v>-13677.83</v>
          </cell>
          <cell r="I91">
            <v>-13730.12</v>
          </cell>
          <cell r="J91">
            <v>-13782.41</v>
          </cell>
          <cell r="K91">
            <v>-13834.7</v>
          </cell>
          <cell r="L91">
            <v>-13886.99</v>
          </cell>
          <cell r="M91">
            <v>-13939.28</v>
          </cell>
          <cell r="N91">
            <v>-13991.65</v>
          </cell>
          <cell r="O91">
            <v>-14044.02</v>
          </cell>
          <cell r="P91">
            <v>-14096.39</v>
          </cell>
          <cell r="Q91">
            <v>-13782.453076923079</v>
          </cell>
        </row>
        <row r="92">
          <cell r="A92">
            <v>1930</v>
          </cell>
          <cell r="B92">
            <v>108.1</v>
          </cell>
          <cell r="C92" t="str">
            <v>ACC DEPR-METERS</v>
          </cell>
          <cell r="D92">
            <v>-23311.78</v>
          </cell>
          <cell r="E92">
            <v>-23322.83</v>
          </cell>
          <cell r="F92">
            <v>-23333.91</v>
          </cell>
          <cell r="G92">
            <v>-23344.99</v>
          </cell>
          <cell r="H92">
            <v>-23478.9</v>
          </cell>
          <cell r="I92">
            <v>-23612.81</v>
          </cell>
          <cell r="J92">
            <v>-23746.720000000001</v>
          </cell>
          <cell r="K92">
            <v>-23880.63</v>
          </cell>
          <cell r="L92">
            <v>-24014.54</v>
          </cell>
          <cell r="M92">
            <v>-24148.45</v>
          </cell>
          <cell r="N92">
            <v>-24282.36</v>
          </cell>
          <cell r="O92">
            <v>-24416.27</v>
          </cell>
          <cell r="P92">
            <v>-24550.18</v>
          </cell>
          <cell r="Q92">
            <v>-23803.41307692308</v>
          </cell>
        </row>
        <row r="93">
          <cell r="A93">
            <v>1935</v>
          </cell>
          <cell r="B93">
            <v>108.1</v>
          </cell>
          <cell r="C93" t="str">
            <v>ACC DEPR-METER INSTALLS</v>
          </cell>
          <cell r="D93">
            <v>-1833.54</v>
          </cell>
          <cell r="E93">
            <v>-1872.62</v>
          </cell>
          <cell r="F93">
            <v>-1913.22</v>
          </cell>
          <cell r="G93">
            <v>-1955.33</v>
          </cell>
          <cell r="H93">
            <v>-1997.44</v>
          </cell>
          <cell r="I93">
            <v>-2039.72</v>
          </cell>
          <cell r="J93">
            <v>-2082</v>
          </cell>
          <cell r="K93">
            <v>-2124.44</v>
          </cell>
          <cell r="L93">
            <v>-2166.88</v>
          </cell>
          <cell r="M93">
            <v>-2219.23</v>
          </cell>
          <cell r="N93">
            <v>-2272.08</v>
          </cell>
          <cell r="O93">
            <v>-2325.1</v>
          </cell>
          <cell r="P93">
            <v>-2378.12</v>
          </cell>
          <cell r="Q93">
            <v>-2090.747692307692</v>
          </cell>
        </row>
        <row r="94">
          <cell r="A94">
            <v>1940</v>
          </cell>
          <cell r="B94">
            <v>108.1</v>
          </cell>
          <cell r="C94" t="str">
            <v>ACC DEPR-HYDRANTS</v>
          </cell>
          <cell r="D94">
            <v>-21.67</v>
          </cell>
          <cell r="E94">
            <v>-21.72</v>
          </cell>
          <cell r="F94">
            <v>-21.77</v>
          </cell>
          <cell r="G94">
            <v>-21.82</v>
          </cell>
          <cell r="H94">
            <v>-21.87</v>
          </cell>
          <cell r="I94">
            <v>-21.92</v>
          </cell>
          <cell r="J94">
            <v>-21.97</v>
          </cell>
          <cell r="K94">
            <v>-22.02</v>
          </cell>
          <cell r="L94">
            <v>-22.07</v>
          </cell>
          <cell r="M94">
            <v>-22.12</v>
          </cell>
          <cell r="N94">
            <v>-22.17</v>
          </cell>
          <cell r="O94">
            <v>-22.22</v>
          </cell>
          <cell r="P94">
            <v>-22.27</v>
          </cell>
          <cell r="Q94">
            <v>-21.970000000000002</v>
          </cell>
        </row>
        <row r="95">
          <cell r="A95">
            <v>1945</v>
          </cell>
          <cell r="B95">
            <v>108.1</v>
          </cell>
          <cell r="C95" t="str">
            <v>ACC DEPR-BACKFLOW PREVENT</v>
          </cell>
          <cell r="D95">
            <v>98.88</v>
          </cell>
          <cell r="E95">
            <v>97.23</v>
          </cell>
          <cell r="F95">
            <v>95.58</v>
          </cell>
          <cell r="G95">
            <v>93.93</v>
          </cell>
          <cell r="H95">
            <v>92.28</v>
          </cell>
          <cell r="I95">
            <v>90.63</v>
          </cell>
          <cell r="J95">
            <v>88.98</v>
          </cell>
          <cell r="K95">
            <v>87.33</v>
          </cell>
          <cell r="L95">
            <v>85.68</v>
          </cell>
          <cell r="M95">
            <v>76.17</v>
          </cell>
          <cell r="N95">
            <v>66.66</v>
          </cell>
          <cell r="O95">
            <v>57.15</v>
          </cell>
          <cell r="P95">
            <v>47.64</v>
          </cell>
          <cell r="Q95">
            <v>82.933846153846162</v>
          </cell>
        </row>
        <row r="96">
          <cell r="A96">
            <v>1960</v>
          </cell>
          <cell r="B96">
            <v>108.1</v>
          </cell>
          <cell r="C96" t="str">
            <v>ACC DEPR-OTH PLANT&amp;MISC WTP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A97">
            <v>1970</v>
          </cell>
          <cell r="B97">
            <v>108.1</v>
          </cell>
          <cell r="C97" t="str">
            <v>ACC DEPR-OFFICE STRUCTURE</v>
          </cell>
          <cell r="D97">
            <v>-4712.09</v>
          </cell>
          <cell r="E97">
            <v>-4731.4799999999996</v>
          </cell>
          <cell r="F97">
            <v>-4720.5200000000004</v>
          </cell>
          <cell r="G97">
            <v>-4727.6400000000003</v>
          </cell>
          <cell r="H97">
            <v>-4753.3</v>
          </cell>
          <cell r="I97">
            <v>-4772.3100000000004</v>
          </cell>
          <cell r="J97">
            <v>-4795.49</v>
          </cell>
          <cell r="K97">
            <v>-4808.88</v>
          </cell>
          <cell r="L97">
            <v>-4822.7700000000004</v>
          </cell>
          <cell r="M97">
            <v>-4821.95</v>
          </cell>
          <cell r="N97">
            <v>-4838.9399999999996</v>
          </cell>
          <cell r="O97">
            <v>-4854.55</v>
          </cell>
          <cell r="P97">
            <v>-4866.25</v>
          </cell>
          <cell r="Q97">
            <v>-4786.6284615384611</v>
          </cell>
        </row>
        <row r="98">
          <cell r="A98">
            <v>1975</v>
          </cell>
          <cell r="B98">
            <v>108.1</v>
          </cell>
          <cell r="C98" t="str">
            <v>ACC DEPR-OFFICE FURN/EQPT</v>
          </cell>
          <cell r="D98">
            <v>-3217.85</v>
          </cell>
          <cell r="E98">
            <v>-3229.74</v>
          </cell>
          <cell r="F98">
            <v>-3218.08</v>
          </cell>
          <cell r="G98">
            <v>-3222.16</v>
          </cell>
          <cell r="H98">
            <v>-3239.38</v>
          </cell>
          <cell r="I98">
            <v>-3251.09</v>
          </cell>
          <cell r="J98">
            <v>-3265.87</v>
          </cell>
          <cell r="K98">
            <v>-3273.42</v>
          </cell>
          <cell r="L98">
            <v>-3281.57</v>
          </cell>
          <cell r="M98">
            <v>-3277.05</v>
          </cell>
          <cell r="N98">
            <v>-3287.39</v>
          </cell>
          <cell r="O98">
            <v>-3296.74</v>
          </cell>
          <cell r="P98">
            <v>-3303.27</v>
          </cell>
          <cell r="Q98">
            <v>-3258.7392307692303</v>
          </cell>
        </row>
        <row r="99">
          <cell r="A99">
            <v>1985</v>
          </cell>
          <cell r="B99">
            <v>108.1</v>
          </cell>
          <cell r="C99" t="str">
            <v>ACC DEPR-TOOL SHOP &amp; MISC</v>
          </cell>
          <cell r="D99">
            <v>-2212.69</v>
          </cell>
          <cell r="E99">
            <v>-2383.46</v>
          </cell>
          <cell r="F99">
            <v>-2555.2600000000002</v>
          </cell>
          <cell r="G99">
            <v>-2720.43</v>
          </cell>
          <cell r="H99">
            <v>-2890.71</v>
          </cell>
          <cell r="I99">
            <v>-3061.42</v>
          </cell>
          <cell r="J99">
            <v>-3233.05</v>
          </cell>
          <cell r="K99">
            <v>-3402.71</v>
          </cell>
          <cell r="L99">
            <v>-3571.86</v>
          </cell>
          <cell r="M99">
            <v>-3742.76</v>
          </cell>
          <cell r="N99">
            <v>-3908.5</v>
          </cell>
          <cell r="O99">
            <v>-4078.07</v>
          </cell>
          <cell r="P99">
            <v>-4246.83</v>
          </cell>
          <cell r="Q99">
            <v>-3231.3653846153848</v>
          </cell>
        </row>
        <row r="100">
          <cell r="A100">
            <v>1990</v>
          </cell>
          <cell r="B100">
            <v>108.1</v>
          </cell>
          <cell r="C100" t="str">
            <v>ACC DEPR-LABORATORY EQUIP</v>
          </cell>
          <cell r="D100">
            <v>-136.87</v>
          </cell>
          <cell r="E100">
            <v>-137.66</v>
          </cell>
          <cell r="F100">
            <v>-138.38</v>
          </cell>
          <cell r="G100">
            <v>-139.1</v>
          </cell>
          <cell r="H100">
            <v>-139.81</v>
          </cell>
          <cell r="I100">
            <v>-140.53</v>
          </cell>
          <cell r="J100">
            <v>-141.25</v>
          </cell>
          <cell r="K100">
            <v>-141.97</v>
          </cell>
          <cell r="L100">
            <v>-142.69</v>
          </cell>
          <cell r="M100">
            <v>-143.41</v>
          </cell>
          <cell r="N100">
            <v>-144.13</v>
          </cell>
          <cell r="O100">
            <v>-144.85</v>
          </cell>
          <cell r="P100">
            <v>-145.56</v>
          </cell>
          <cell r="Q100">
            <v>-141.24692307692308</v>
          </cell>
        </row>
        <row r="101">
          <cell r="A101">
            <v>1995</v>
          </cell>
          <cell r="B101">
            <v>108.1</v>
          </cell>
          <cell r="C101" t="str">
            <v>ACC DEPR-POWER OPERATED EQUIP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2000</v>
          </cell>
          <cell r="B102">
            <v>108.1</v>
          </cell>
          <cell r="C102" t="str">
            <v>ACC DEPR-COMMUNICATION EQPT</v>
          </cell>
          <cell r="D102">
            <v>8070.45</v>
          </cell>
          <cell r="E102">
            <v>8065.69</v>
          </cell>
          <cell r="F102">
            <v>8063.97</v>
          </cell>
          <cell r="G102">
            <v>8059.75</v>
          </cell>
          <cell r="H102">
            <v>8054.17</v>
          </cell>
          <cell r="I102">
            <v>8049.48</v>
          </cell>
          <cell r="J102">
            <v>8044.43</v>
          </cell>
          <cell r="K102">
            <v>8040.25</v>
          </cell>
          <cell r="L102">
            <v>8035.92</v>
          </cell>
          <cell r="M102">
            <v>8033.86</v>
          </cell>
          <cell r="N102">
            <v>8029.34</v>
          </cell>
          <cell r="O102">
            <v>8024.92</v>
          </cell>
          <cell r="P102">
            <v>8020.89</v>
          </cell>
          <cell r="Q102">
            <v>8045.624615384615</v>
          </cell>
        </row>
        <row r="103">
          <cell r="A103">
            <v>2005</v>
          </cell>
          <cell r="B103">
            <v>108.1</v>
          </cell>
          <cell r="C103" t="str">
            <v>ACC DEPR-MISC EQUIPMENT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2010</v>
          </cell>
          <cell r="B104">
            <v>108.1</v>
          </cell>
          <cell r="C104" t="str">
            <v>ACC DEPR-OTHER TANG PLT WATER</v>
          </cell>
          <cell r="D104">
            <v>65042.8</v>
          </cell>
          <cell r="E104">
            <v>65176.83</v>
          </cell>
          <cell r="F104">
            <v>65337.54</v>
          </cell>
          <cell r="G104">
            <v>65498.26</v>
          </cell>
          <cell r="H104">
            <v>65658.97</v>
          </cell>
          <cell r="I104">
            <v>65819.679999999993</v>
          </cell>
          <cell r="J104">
            <v>65980.39</v>
          </cell>
          <cell r="K104">
            <v>66141.11</v>
          </cell>
          <cell r="L104">
            <v>66301.820000000007</v>
          </cell>
          <cell r="M104">
            <v>66462.53</v>
          </cell>
          <cell r="N104">
            <v>66623.240000000005</v>
          </cell>
          <cell r="O104">
            <v>66783.960000000006</v>
          </cell>
          <cell r="P104">
            <v>66944.67</v>
          </cell>
          <cell r="Q104">
            <v>65982.446153846162</v>
          </cell>
        </row>
        <row r="105">
          <cell r="A105">
            <v>2075</v>
          </cell>
          <cell r="B105">
            <v>108.1</v>
          </cell>
          <cell r="C105" t="str">
            <v>ACC DEPR-STRUCT/IMPRV GEN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2230</v>
          </cell>
          <cell r="B106">
            <v>108.1</v>
          </cell>
          <cell r="C106" t="str">
            <v>ACC DEPR-TOOL SHOP &amp; MISC EQPT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2300</v>
          </cell>
          <cell r="B107">
            <v>108.1</v>
          </cell>
          <cell r="C107" t="str">
            <v>ACC DEPR-TRANSPORTATION WTR</v>
          </cell>
          <cell r="D107">
            <v>-11128.85</v>
          </cell>
          <cell r="E107">
            <v>-11269.04</v>
          </cell>
          <cell r="F107">
            <v>-11324.17</v>
          </cell>
          <cell r="G107">
            <v>-11809.42</v>
          </cell>
          <cell r="H107">
            <v>-11765.76</v>
          </cell>
          <cell r="I107">
            <v>-11859.59</v>
          </cell>
          <cell r="J107">
            <v>-11959.61</v>
          </cell>
          <cell r="K107">
            <v>-10745.03</v>
          </cell>
          <cell r="L107">
            <v>-10829.76</v>
          </cell>
          <cell r="M107">
            <v>-10936.73</v>
          </cell>
          <cell r="N107">
            <v>-11042.73</v>
          </cell>
          <cell r="O107">
            <v>-11135.58</v>
          </cell>
          <cell r="P107">
            <v>-11239.1</v>
          </cell>
          <cell r="Q107">
            <v>-11311.182307692306</v>
          </cell>
        </row>
        <row r="108">
          <cell r="A108">
            <v>2320</v>
          </cell>
          <cell r="B108">
            <v>108.1</v>
          </cell>
          <cell r="C108" t="str">
            <v>ACC DEPR-MAINFRAME COMP WTR</v>
          </cell>
          <cell r="D108">
            <v>-1325.56</v>
          </cell>
          <cell r="E108">
            <v>-1324.68</v>
          </cell>
          <cell r="F108">
            <v>-1311.71</v>
          </cell>
          <cell r="G108">
            <v>-1309.6600000000001</v>
          </cell>
          <cell r="H108">
            <v>-1313.64</v>
          </cell>
          <cell r="I108">
            <v>-1313.92</v>
          </cell>
          <cell r="J108">
            <v>-1315.68</v>
          </cell>
          <cell r="K108">
            <v>-1313.78</v>
          </cell>
          <cell r="L108">
            <v>-1312.5</v>
          </cell>
          <cell r="M108">
            <v>-1302.5899999999999</v>
          </cell>
          <cell r="N108">
            <v>-1302.3</v>
          </cell>
          <cell r="O108">
            <v>-1301.5999999999999</v>
          </cell>
          <cell r="P108">
            <v>-1299.46</v>
          </cell>
          <cell r="Q108">
            <v>-1311.3138461538463</v>
          </cell>
        </row>
        <row r="109">
          <cell r="A109">
            <v>2325</v>
          </cell>
          <cell r="B109">
            <v>108.1</v>
          </cell>
          <cell r="C109" t="str">
            <v>ACC DEPR-MINI COMP WTR</v>
          </cell>
          <cell r="D109">
            <v>-4301.12</v>
          </cell>
          <cell r="E109">
            <v>-4346.51</v>
          </cell>
          <cell r="F109">
            <v>-4371.37</v>
          </cell>
          <cell r="G109">
            <v>-4414.42</v>
          </cell>
          <cell r="H109">
            <v>-4470.71</v>
          </cell>
          <cell r="I109">
            <v>-4524.9399999999996</v>
          </cell>
          <cell r="J109">
            <v>-4587.5600000000004</v>
          </cell>
          <cell r="K109">
            <v>-4641.87</v>
          </cell>
          <cell r="L109">
            <v>-4700.8100000000004</v>
          </cell>
          <cell r="M109">
            <v>-4743.41</v>
          </cell>
          <cell r="N109">
            <v>-4805.5</v>
          </cell>
          <cell r="O109">
            <v>-4866.26</v>
          </cell>
          <cell r="P109">
            <v>-4924.67</v>
          </cell>
          <cell r="Q109">
            <v>-4592.2423076923078</v>
          </cell>
        </row>
        <row r="110">
          <cell r="A110">
            <v>2330</v>
          </cell>
          <cell r="B110">
            <v>108.1</v>
          </cell>
          <cell r="C110" t="str">
            <v>COMP SYS AMORTIZATION WTR</v>
          </cell>
          <cell r="D110">
            <v>-22961.87</v>
          </cell>
          <cell r="E110">
            <v>-23236.91</v>
          </cell>
          <cell r="F110">
            <v>-23282.560000000001</v>
          </cell>
          <cell r="G110">
            <v>-23536.16</v>
          </cell>
          <cell r="H110">
            <v>-23943.69</v>
          </cell>
          <cell r="I110">
            <v>-24240.02</v>
          </cell>
          <cell r="J110">
            <v>-24539.14</v>
          </cell>
          <cell r="K110">
            <v>-24795.69</v>
          </cell>
          <cell r="L110">
            <v>-25070.12</v>
          </cell>
          <cell r="M110">
            <v>-25158.43</v>
          </cell>
          <cell r="N110">
            <v>-25445.14</v>
          </cell>
          <cell r="O110">
            <v>-25723.42</v>
          </cell>
          <cell r="P110">
            <v>-25954.74</v>
          </cell>
          <cell r="Q110">
            <v>-24452.914615384612</v>
          </cell>
        </row>
        <row r="111">
          <cell r="A111">
            <v>2335</v>
          </cell>
          <cell r="B111">
            <v>108.1</v>
          </cell>
          <cell r="C111" t="str">
            <v>MICRO SYS AMORTIZATION WTR</v>
          </cell>
          <cell r="D111">
            <v>-722.85</v>
          </cell>
          <cell r="E111">
            <v>-722.29</v>
          </cell>
          <cell r="F111">
            <v>-715.44</v>
          </cell>
          <cell r="G111">
            <v>-714.19</v>
          </cell>
          <cell r="H111">
            <v>-716.17</v>
          </cell>
          <cell r="I111">
            <v>-716.24</v>
          </cell>
          <cell r="J111">
            <v>-717.1</v>
          </cell>
          <cell r="K111">
            <v>-716.02</v>
          </cell>
          <cell r="L111">
            <v>-715.25</v>
          </cell>
          <cell r="M111">
            <v>-710.06</v>
          </cell>
          <cell r="N111">
            <v>-709.82</v>
          </cell>
          <cell r="O111">
            <v>-709.36</v>
          </cell>
          <cell r="P111">
            <v>-708.15</v>
          </cell>
          <cell r="Q111">
            <v>-714.84153846153845</v>
          </cell>
        </row>
        <row r="112">
          <cell r="A112" t="str">
            <v>TOTAL ACCUMULATED DEPRECIATION - WATER</v>
          </cell>
          <cell r="D112">
            <v>-183080.08000000002</v>
          </cell>
          <cell r="E112">
            <v>-184707.96</v>
          </cell>
          <cell r="F112">
            <v>-185900.47999999998</v>
          </cell>
          <cell r="G112">
            <v>-187796.99000000002</v>
          </cell>
          <cell r="H112">
            <v>-189518.13999999998</v>
          </cell>
          <cell r="I112">
            <v>-191245.79</v>
          </cell>
          <cell r="J112">
            <v>-193002.06999999998</v>
          </cell>
          <cell r="K112">
            <v>-193367.56000000003</v>
          </cell>
          <cell r="L112">
            <v>-195056.71</v>
          </cell>
          <cell r="M112">
            <v>-196542.45000000007</v>
          </cell>
          <cell r="N112">
            <v>-198290.23000000004</v>
          </cell>
          <cell r="O112">
            <v>-200016.37999999995</v>
          </cell>
          <cell r="P112">
            <v>-201693.77999999991</v>
          </cell>
          <cell r="Q112">
            <v>-192324.50923076921</v>
          </cell>
        </row>
        <row r="114">
          <cell r="A114">
            <v>2030</v>
          </cell>
          <cell r="B114">
            <v>108.1</v>
          </cell>
          <cell r="C114" t="str">
            <v>ACC DEPR-ORGANIZATION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2055</v>
          </cell>
          <cell r="B115">
            <v>108.1</v>
          </cell>
          <cell r="C115" t="str">
            <v>ACC DEPR-STRUCT/IMPRV PUM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2080</v>
          </cell>
          <cell r="B116">
            <v>108.1</v>
          </cell>
          <cell r="C116" t="str">
            <v>ACC DEPR-PWR GEN EQP COLL PLT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2105</v>
          </cell>
          <cell r="B117">
            <v>108.1</v>
          </cell>
          <cell r="C117" t="str">
            <v>ACC DEPR-SEWER FORCE MAIN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2110</v>
          </cell>
          <cell r="B118">
            <v>108.1</v>
          </cell>
          <cell r="C118" t="str">
            <v>ACC DEPR-SEWER GRAVITY MA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2113</v>
          </cell>
          <cell r="B119">
            <v>108.1</v>
          </cell>
          <cell r="C119" t="str">
            <v>ACC DEPR-MANHOLES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2125</v>
          </cell>
          <cell r="B120">
            <v>108.1</v>
          </cell>
          <cell r="C120" t="str">
            <v>ACC DEPR-FLOW MEASURE DEV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2130</v>
          </cell>
          <cell r="B121">
            <v>108.1</v>
          </cell>
          <cell r="C121" t="str">
            <v>ACC DEPR-FLOW MEASURE INSTALL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2140</v>
          </cell>
          <cell r="B122">
            <v>108.1</v>
          </cell>
          <cell r="C122" t="str">
            <v>ACC DEPR-PUMP EQP PUMP PL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2155</v>
          </cell>
          <cell r="B123">
            <v>108.1</v>
          </cell>
          <cell r="C123" t="str">
            <v>ACC DEPR-TREAT/DISP EQP L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2160</v>
          </cell>
          <cell r="B124">
            <v>108.1</v>
          </cell>
          <cell r="C124" t="str">
            <v>ACC DEPR-TREAT/DISP EQP T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2195</v>
          </cell>
          <cell r="B125">
            <v>108.1</v>
          </cell>
          <cell r="C125" t="str">
            <v>ACC DEPR-OTHER PLT PUMP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2220</v>
          </cell>
          <cell r="B126">
            <v>108.1</v>
          </cell>
          <cell r="C126" t="str">
            <v>ACC DEPR-OFFICE FURN/EQPT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>
            <v>2240</v>
          </cell>
          <cell r="B127">
            <v>108.1</v>
          </cell>
          <cell r="C127" t="str">
            <v>ACC DEPR-POWER OPERATED EQUIP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8">
          <cell r="A128">
            <v>2255</v>
          </cell>
          <cell r="B128">
            <v>108.1</v>
          </cell>
          <cell r="C128" t="str">
            <v>ACC DEPR-OTHER TANG PLT S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A129">
            <v>2280</v>
          </cell>
          <cell r="B129">
            <v>108.1</v>
          </cell>
          <cell r="C129" t="str">
            <v>ACC DEPR-REUSE DIST RESER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A130">
            <v>2285</v>
          </cell>
          <cell r="B130">
            <v>108.1</v>
          </cell>
          <cell r="C130" t="str">
            <v>ACC DEPR-REUSE TRANS/DIST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 t="str">
            <v>TOTAL ACCUMULATED DEPRECIATION - WASTEWATER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3">
          <cell r="A133">
            <v>2400</v>
          </cell>
          <cell r="B133">
            <v>114</v>
          </cell>
          <cell r="C133" t="str">
            <v>UTILITY PAA WTR PLANT AMO</v>
          </cell>
          <cell r="D133">
            <v>66.489999999999995</v>
          </cell>
          <cell r="E133">
            <v>66.52</v>
          </cell>
          <cell r="F133">
            <v>66.52</v>
          </cell>
          <cell r="G133">
            <v>66.52</v>
          </cell>
          <cell r="H133">
            <v>66.52</v>
          </cell>
          <cell r="I133">
            <v>66.52</v>
          </cell>
          <cell r="J133">
            <v>66.52</v>
          </cell>
          <cell r="K133">
            <v>66.52</v>
          </cell>
          <cell r="L133">
            <v>66.52</v>
          </cell>
          <cell r="M133">
            <v>66.52</v>
          </cell>
          <cell r="N133">
            <v>66.52</v>
          </cell>
          <cell r="O133">
            <v>66.52</v>
          </cell>
          <cell r="P133">
            <v>66.52</v>
          </cell>
          <cell r="Q133">
            <v>66.517692307692286</v>
          </cell>
        </row>
        <row r="134">
          <cell r="A134">
            <v>2410</v>
          </cell>
          <cell r="B134">
            <v>114</v>
          </cell>
          <cell r="C134" t="str">
            <v>UTILITY PAA SWR PLANT AMORT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2420</v>
          </cell>
          <cell r="B135">
            <v>115</v>
          </cell>
          <cell r="C135" t="str">
            <v>ACC AMORT UTIL PAA-WATER</v>
          </cell>
          <cell r="D135">
            <v>-142.27000000000001</v>
          </cell>
          <cell r="E135">
            <v>-142.34</v>
          </cell>
          <cell r="F135">
            <v>-142.34</v>
          </cell>
          <cell r="G135">
            <v>-142.34</v>
          </cell>
          <cell r="H135">
            <v>-142.34</v>
          </cell>
          <cell r="I135">
            <v>-142.34</v>
          </cell>
          <cell r="J135">
            <v>-142.34</v>
          </cell>
          <cell r="K135">
            <v>-142.34</v>
          </cell>
          <cell r="L135">
            <v>-142.34</v>
          </cell>
          <cell r="M135">
            <v>-142.34</v>
          </cell>
          <cell r="N135">
            <v>-142.34</v>
          </cell>
          <cell r="O135">
            <v>-142.34</v>
          </cell>
          <cell r="P135">
            <v>-142.34</v>
          </cell>
          <cell r="Q135">
            <v>-142.33461538461535</v>
          </cell>
        </row>
        <row r="136">
          <cell r="A136">
            <v>2425</v>
          </cell>
          <cell r="B136">
            <v>115</v>
          </cell>
          <cell r="C136" t="str">
            <v>ACC AMORT UTIL PAA-SEWER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 t="str">
            <v>TOTAL PAA - NET</v>
          </cell>
          <cell r="D137">
            <v>-75.780000000000015</v>
          </cell>
          <cell r="E137">
            <v>-75.820000000000007</v>
          </cell>
          <cell r="F137">
            <v>-75.820000000000007</v>
          </cell>
          <cell r="G137">
            <v>-75.820000000000007</v>
          </cell>
          <cell r="H137">
            <v>-75.820000000000007</v>
          </cell>
          <cell r="I137">
            <v>-75.820000000000007</v>
          </cell>
          <cell r="J137">
            <v>-75.820000000000007</v>
          </cell>
          <cell r="K137">
            <v>-75.820000000000007</v>
          </cell>
          <cell r="L137">
            <v>-75.820000000000007</v>
          </cell>
          <cell r="M137">
            <v>-75.820000000000007</v>
          </cell>
          <cell r="N137">
            <v>-75.820000000000007</v>
          </cell>
          <cell r="O137">
            <v>-75.820000000000007</v>
          </cell>
          <cell r="P137">
            <v>-75.820000000000007</v>
          </cell>
          <cell r="Q137">
            <v>-75.816923076923061</v>
          </cell>
        </row>
        <row r="139">
          <cell r="A139">
            <v>2620</v>
          </cell>
          <cell r="B139" t="str">
            <v>104</v>
          </cell>
          <cell r="C139" t="str">
            <v>UTIL PLANT ACQUIRED/DISPOSED</v>
          </cell>
          <cell r="D139">
            <v>116.42</v>
          </cell>
          <cell r="E139">
            <v>116.37</v>
          </cell>
          <cell r="F139">
            <v>116.37</v>
          </cell>
          <cell r="G139">
            <v>116.37</v>
          </cell>
          <cell r="H139">
            <v>116.37</v>
          </cell>
          <cell r="I139">
            <v>116.37</v>
          </cell>
          <cell r="J139">
            <v>116.37</v>
          </cell>
          <cell r="K139">
            <v>116.37</v>
          </cell>
          <cell r="L139">
            <v>116.37</v>
          </cell>
          <cell r="M139">
            <v>116.37</v>
          </cell>
          <cell r="N139">
            <v>116.37</v>
          </cell>
          <cell r="O139">
            <v>116.37</v>
          </cell>
          <cell r="P139">
            <v>116.37</v>
          </cell>
          <cell r="Q139">
            <v>116.37384615384613</v>
          </cell>
        </row>
        <row r="140">
          <cell r="A140" t="str">
            <v>TOTAL - UTIL PLANT ACQUIRED/DISPOSED</v>
          </cell>
          <cell r="D140">
            <v>116.42</v>
          </cell>
          <cell r="E140">
            <v>116.37</v>
          </cell>
          <cell r="F140">
            <v>116.37</v>
          </cell>
          <cell r="G140">
            <v>116.37</v>
          </cell>
          <cell r="H140">
            <v>116.37</v>
          </cell>
          <cell r="I140">
            <v>116.37</v>
          </cell>
          <cell r="J140">
            <v>116.37</v>
          </cell>
          <cell r="K140">
            <v>116.37</v>
          </cell>
          <cell r="L140">
            <v>116.37</v>
          </cell>
          <cell r="M140">
            <v>116.37</v>
          </cell>
          <cell r="N140">
            <v>116.37</v>
          </cell>
          <cell r="O140">
            <v>116.37</v>
          </cell>
          <cell r="P140">
            <v>116.37</v>
          </cell>
          <cell r="Q140">
            <v>116.37384615384613</v>
          </cell>
        </row>
        <row r="142">
          <cell r="A142">
            <v>2640</v>
          </cell>
          <cell r="B142" t="str">
            <v>131.2</v>
          </cell>
          <cell r="C142" t="str">
            <v>CASH-CHASE-WSC DISBURSEMENT</v>
          </cell>
          <cell r="D142">
            <v>-33.33</v>
          </cell>
          <cell r="E142">
            <v>0</v>
          </cell>
          <cell r="F142">
            <v>0</v>
          </cell>
          <cell r="G142">
            <v>0</v>
          </cell>
          <cell r="H142">
            <v>9.81</v>
          </cell>
          <cell r="I142">
            <v>33.21</v>
          </cell>
          <cell r="J142">
            <v>16.05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1.9800000000000004</v>
          </cell>
        </row>
        <row r="143">
          <cell r="A143">
            <v>2650</v>
          </cell>
          <cell r="B143" t="str">
            <v>131.1</v>
          </cell>
          <cell r="C143" t="str">
            <v>CASH-WSC PETTY CASH-CHASE</v>
          </cell>
          <cell r="D143">
            <v>96.41</v>
          </cell>
          <cell r="E143">
            <v>96.36</v>
          </cell>
          <cell r="F143">
            <v>96.36</v>
          </cell>
          <cell r="G143">
            <v>96.36</v>
          </cell>
          <cell r="H143">
            <v>96.36</v>
          </cell>
          <cell r="I143">
            <v>96.36</v>
          </cell>
          <cell r="J143">
            <v>96.36</v>
          </cell>
          <cell r="K143">
            <v>96.36</v>
          </cell>
          <cell r="L143">
            <v>96.36</v>
          </cell>
          <cell r="M143">
            <v>96.36</v>
          </cell>
          <cell r="N143">
            <v>96.36</v>
          </cell>
          <cell r="O143">
            <v>96.36</v>
          </cell>
          <cell r="P143">
            <v>96.36</v>
          </cell>
          <cell r="Q143">
            <v>96.36384615384614</v>
          </cell>
        </row>
        <row r="144">
          <cell r="A144">
            <v>2675</v>
          </cell>
          <cell r="B144" t="str">
            <v>141</v>
          </cell>
          <cell r="C144" t="str">
            <v>A/R-CUSTOMER TRADE CC&amp;B</v>
          </cell>
          <cell r="D144">
            <v>10168.07</v>
          </cell>
          <cell r="E144">
            <v>10119.19</v>
          </cell>
          <cell r="F144">
            <v>9996.0499999999993</v>
          </cell>
          <cell r="G144">
            <v>9326.06</v>
          </cell>
          <cell r="H144">
            <v>9513.7000000000007</v>
          </cell>
          <cell r="I144">
            <v>10122.540000000001</v>
          </cell>
          <cell r="J144">
            <v>9864.2099999999991</v>
          </cell>
          <cell r="K144">
            <v>9076.66</v>
          </cell>
          <cell r="L144">
            <v>9974.89</v>
          </cell>
          <cell r="M144">
            <v>9637.34</v>
          </cell>
          <cell r="N144">
            <v>9879.25</v>
          </cell>
          <cell r="O144">
            <v>10255.24</v>
          </cell>
          <cell r="P144">
            <v>10057.77</v>
          </cell>
          <cell r="Q144">
            <v>9845.4592307692328</v>
          </cell>
        </row>
        <row r="145">
          <cell r="A145">
            <v>2680</v>
          </cell>
          <cell r="B145" t="str">
            <v>141</v>
          </cell>
          <cell r="C145" t="str">
            <v>A/R-CUSTOMER ACCRUAL</v>
          </cell>
          <cell r="D145">
            <v>5367.44</v>
          </cell>
          <cell r="E145">
            <v>5102.9399999999996</v>
          </cell>
          <cell r="F145">
            <v>5085.92</v>
          </cell>
          <cell r="G145">
            <v>5486.79</v>
          </cell>
          <cell r="H145">
            <v>5732.49</v>
          </cell>
          <cell r="I145">
            <v>6006.25</v>
          </cell>
          <cell r="J145">
            <v>5768.65</v>
          </cell>
          <cell r="K145">
            <v>5674.6</v>
          </cell>
          <cell r="L145">
            <v>5190.76</v>
          </cell>
          <cell r="M145">
            <v>5352.36</v>
          </cell>
          <cell r="N145">
            <v>5562.76</v>
          </cell>
          <cell r="O145">
            <v>5726.74</v>
          </cell>
          <cell r="P145">
            <v>6680.42</v>
          </cell>
          <cell r="Q145">
            <v>5595.2400000000007</v>
          </cell>
        </row>
        <row r="146">
          <cell r="A146">
            <v>2685</v>
          </cell>
          <cell r="B146" t="str">
            <v>141</v>
          </cell>
          <cell r="C146" t="str">
            <v>A/R-CUSTOMER REFUNDS</v>
          </cell>
          <cell r="D146">
            <v>-205.99</v>
          </cell>
          <cell r="E146">
            <v>-205.9</v>
          </cell>
          <cell r="F146">
            <v>-205.9</v>
          </cell>
          <cell r="G146">
            <v>-205.9</v>
          </cell>
          <cell r="H146">
            <v>-205.9</v>
          </cell>
          <cell r="I146">
            <v>-205.9</v>
          </cell>
          <cell r="J146">
            <v>-205.9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-110.87615384615385</v>
          </cell>
        </row>
        <row r="147">
          <cell r="A147">
            <v>2690</v>
          </cell>
          <cell r="B147" t="str">
            <v>143</v>
          </cell>
          <cell r="C147" t="str">
            <v>ACCUM PROV UNCOLLECT ACCTS</v>
          </cell>
          <cell r="D147">
            <v>-487.9</v>
          </cell>
          <cell r="E147">
            <v>-519.86</v>
          </cell>
          <cell r="F147">
            <v>-567.39</v>
          </cell>
          <cell r="G147">
            <v>-574.28</v>
          </cell>
          <cell r="H147">
            <v>-497.32</v>
          </cell>
          <cell r="I147">
            <v>-502.68</v>
          </cell>
          <cell r="J147">
            <v>-489.73</v>
          </cell>
          <cell r="K147">
            <v>-472.42</v>
          </cell>
          <cell r="L147">
            <v>-503.2</v>
          </cell>
          <cell r="M147">
            <v>-509.12</v>
          </cell>
          <cell r="N147">
            <v>-572.73</v>
          </cell>
          <cell r="O147">
            <v>-582.75</v>
          </cell>
          <cell r="P147">
            <v>-607.41</v>
          </cell>
          <cell r="Q147">
            <v>-529.75307692307683</v>
          </cell>
        </row>
        <row r="148">
          <cell r="A148">
            <v>2700</v>
          </cell>
          <cell r="B148">
            <v>142</v>
          </cell>
          <cell r="C148" t="str">
            <v>A/R-OTHER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A149">
            <v>2710</v>
          </cell>
          <cell r="B149" t="str">
            <v>145</v>
          </cell>
          <cell r="C149" t="str">
            <v>A/R ASSOC COS</v>
          </cell>
          <cell r="D149">
            <v>173259.06</v>
          </cell>
          <cell r="E149">
            <v>171848.71</v>
          </cell>
          <cell r="F149">
            <v>173481.14</v>
          </cell>
          <cell r="G149">
            <v>170655.59</v>
          </cell>
          <cell r="H149">
            <v>173613.87</v>
          </cell>
          <cell r="I149">
            <v>175908.61</v>
          </cell>
          <cell r="J149">
            <v>176769.87</v>
          </cell>
          <cell r="K149">
            <v>174887.74</v>
          </cell>
          <cell r="L149">
            <v>177297.91</v>
          </cell>
          <cell r="M149">
            <v>172482.84</v>
          </cell>
          <cell r="N149">
            <v>173171.19</v>
          </cell>
          <cell r="O149">
            <v>165049.69</v>
          </cell>
          <cell r="P149">
            <v>164465.01999999999</v>
          </cell>
          <cell r="Q149">
            <v>172530.09538461536</v>
          </cell>
        </row>
        <row r="150">
          <cell r="A150">
            <v>2755</v>
          </cell>
          <cell r="B150" t="str">
            <v>151</v>
          </cell>
          <cell r="C150" t="str">
            <v>INVENTORY</v>
          </cell>
          <cell r="D150">
            <v>159.49</v>
          </cell>
          <cell r="E150">
            <v>159.41999999999999</v>
          </cell>
          <cell r="F150">
            <v>159.41999999999999</v>
          </cell>
          <cell r="G150">
            <v>159.41999999999999</v>
          </cell>
          <cell r="H150">
            <v>159.41999999999999</v>
          </cell>
          <cell r="I150">
            <v>159.41999999999999</v>
          </cell>
          <cell r="J150">
            <v>159.41999999999999</v>
          </cell>
          <cell r="K150">
            <v>159.41999999999999</v>
          </cell>
          <cell r="L150">
            <v>159.41999999999999</v>
          </cell>
          <cell r="M150">
            <v>159.41999999999999</v>
          </cell>
          <cell r="N150">
            <v>159.41999999999999</v>
          </cell>
          <cell r="O150">
            <v>159.41999999999999</v>
          </cell>
          <cell r="P150">
            <v>141.37</v>
          </cell>
          <cell r="Q150">
            <v>158.03692307692307</v>
          </cell>
        </row>
        <row r="151">
          <cell r="A151">
            <v>2775</v>
          </cell>
          <cell r="B151" t="str">
            <v>132</v>
          </cell>
          <cell r="C151" t="str">
            <v>SPECIAL DEPOSITS</v>
          </cell>
          <cell r="D151">
            <v>130.79</v>
          </cell>
          <cell r="E151">
            <v>130.72999999999999</v>
          </cell>
          <cell r="F151">
            <v>130.72999999999999</v>
          </cell>
          <cell r="G151">
            <v>130.72999999999999</v>
          </cell>
          <cell r="H151">
            <v>130.72999999999999</v>
          </cell>
          <cell r="I151">
            <v>130.72999999999999</v>
          </cell>
          <cell r="J151">
            <v>130.72999999999999</v>
          </cell>
          <cell r="K151">
            <v>130.72999999999999</v>
          </cell>
          <cell r="L151">
            <v>130.72999999999999</v>
          </cell>
          <cell r="M151">
            <v>130.72999999999999</v>
          </cell>
          <cell r="N151">
            <v>130.72999999999999</v>
          </cell>
          <cell r="O151">
            <v>130.72999999999999</v>
          </cell>
          <cell r="P151">
            <v>130.72999999999999</v>
          </cell>
          <cell r="Q151">
            <v>130.73461538461541</v>
          </cell>
        </row>
        <row r="152">
          <cell r="A152" t="str">
            <v>TOTAL OTHER ASSETS</v>
          </cell>
          <cell r="D152">
            <v>188454.04</v>
          </cell>
          <cell r="E152">
            <v>186731.59000000003</v>
          </cell>
          <cell r="F152">
            <v>188176.33000000005</v>
          </cell>
          <cell r="G152">
            <v>185074.77000000002</v>
          </cell>
          <cell r="H152">
            <v>188553.16000000003</v>
          </cell>
          <cell r="I152">
            <v>191748.54</v>
          </cell>
          <cell r="J152">
            <v>192109.66000000003</v>
          </cell>
          <cell r="K152">
            <v>189553.09000000003</v>
          </cell>
          <cell r="L152">
            <v>192346.87000000002</v>
          </cell>
          <cell r="M152">
            <v>187349.93000000002</v>
          </cell>
          <cell r="N152">
            <v>188426.98000000004</v>
          </cell>
          <cell r="O152">
            <v>180835.43000000002</v>
          </cell>
          <cell r="P152">
            <v>180964.26</v>
          </cell>
          <cell r="Q152">
            <v>187717.28076923074</v>
          </cell>
        </row>
        <row r="154">
          <cell r="A154">
            <v>2905</v>
          </cell>
          <cell r="B154">
            <v>186.1</v>
          </cell>
          <cell r="C154" t="str">
            <v>RATE CASE IN PROGRESS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>
            <v>2906</v>
          </cell>
          <cell r="B155">
            <v>186.1</v>
          </cell>
          <cell r="C155" t="str">
            <v>RCIP - ATTORNEY FEES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A156">
            <v>2907</v>
          </cell>
          <cell r="B156">
            <v>186.1</v>
          </cell>
          <cell r="C156" t="str">
            <v>RCIP - CAPITALIZED TIME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A157">
            <v>2908</v>
          </cell>
          <cell r="B157">
            <v>186.1</v>
          </cell>
          <cell r="C157" t="str">
            <v>RCIP - ADMINISTRATIVE EXPENSES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8">
          <cell r="A158">
            <v>2909</v>
          </cell>
          <cell r="B158">
            <v>186.1</v>
          </cell>
          <cell r="C158" t="str">
            <v>RCIP - TRAVEL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A159">
            <v>2910</v>
          </cell>
          <cell r="B159">
            <v>186.1</v>
          </cell>
          <cell r="C159" t="str">
            <v>RCIP - CONSULTING FEES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>
            <v>2914</v>
          </cell>
          <cell r="B160">
            <v>186.1</v>
          </cell>
          <cell r="C160" t="str">
            <v>RCIP - TRANSFER TO DEF RC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3.47</v>
          </cell>
          <cell r="K160">
            <v>136.56</v>
          </cell>
          <cell r="L160">
            <v>136.56</v>
          </cell>
          <cell r="M160">
            <v>230.23</v>
          </cell>
          <cell r="N160">
            <v>230.23</v>
          </cell>
          <cell r="O160">
            <v>230.23</v>
          </cell>
          <cell r="P160">
            <v>409.07</v>
          </cell>
          <cell r="Q160">
            <v>105.87307692307694</v>
          </cell>
        </row>
        <row r="161">
          <cell r="A161">
            <v>2915</v>
          </cell>
          <cell r="B161">
            <v>186.1</v>
          </cell>
          <cell r="C161" t="str">
            <v>REG EXP BEING AMORT</v>
          </cell>
          <cell r="D161">
            <v>14161.42</v>
          </cell>
          <cell r="E161">
            <v>14154.71</v>
          </cell>
          <cell r="F161">
            <v>14154.22</v>
          </cell>
          <cell r="G161">
            <v>14153.34</v>
          </cell>
          <cell r="H161">
            <v>14153.22</v>
          </cell>
          <cell r="I161">
            <v>14153.18</v>
          </cell>
          <cell r="J161">
            <v>14153.28</v>
          </cell>
          <cell r="K161">
            <v>14153.09</v>
          </cell>
          <cell r="L161">
            <v>14152.82</v>
          </cell>
          <cell r="M161">
            <v>14152.85</v>
          </cell>
          <cell r="N161">
            <v>14152.71</v>
          </cell>
          <cell r="O161">
            <v>14152.51</v>
          </cell>
          <cell r="P161">
            <v>14152.2</v>
          </cell>
          <cell r="Q161">
            <v>14153.811538461539</v>
          </cell>
        </row>
        <row r="162">
          <cell r="A162">
            <v>2920</v>
          </cell>
          <cell r="B162">
            <v>186.1</v>
          </cell>
          <cell r="C162" t="str">
            <v>RATE CASE BEING AMORT</v>
          </cell>
          <cell r="D162">
            <v>-4586.47</v>
          </cell>
          <cell r="E162">
            <v>-4584.34</v>
          </cell>
          <cell r="F162">
            <v>-4584.34</v>
          </cell>
          <cell r="G162">
            <v>-4584.34</v>
          </cell>
          <cell r="H162">
            <v>-4584.34</v>
          </cell>
          <cell r="I162">
            <v>-4584.34</v>
          </cell>
          <cell r="J162">
            <v>-4584.34</v>
          </cell>
          <cell r="K162">
            <v>-4584.34</v>
          </cell>
          <cell r="L162">
            <v>-4584.34</v>
          </cell>
          <cell r="M162">
            <v>-4584.34</v>
          </cell>
          <cell r="N162">
            <v>-4584.34</v>
          </cell>
          <cell r="O162">
            <v>-4584.34</v>
          </cell>
          <cell r="P162">
            <v>-4584.34</v>
          </cell>
          <cell r="Q162">
            <v>-4584.5038461538452</v>
          </cell>
        </row>
        <row r="163">
          <cell r="A163">
            <v>2930</v>
          </cell>
          <cell r="B163">
            <v>186.1</v>
          </cell>
          <cell r="C163" t="str">
            <v>RATE CASE ACCUM AMORT</v>
          </cell>
          <cell r="D163">
            <v>-20780.490000000002</v>
          </cell>
          <cell r="E163">
            <v>-20485.25</v>
          </cell>
          <cell r="F163">
            <v>-20199.32</v>
          </cell>
          <cell r="G163">
            <v>-19912.990000000002</v>
          </cell>
          <cell r="H163">
            <v>-19627.419999999998</v>
          </cell>
          <cell r="I163">
            <v>-19341.93</v>
          </cell>
          <cell r="J163">
            <v>-19056.580000000002</v>
          </cell>
          <cell r="K163">
            <v>-18770.939999999999</v>
          </cell>
          <cell r="L163">
            <v>-18485.22</v>
          </cell>
          <cell r="M163">
            <v>-18199.8</v>
          </cell>
          <cell r="N163">
            <v>-17914.22</v>
          </cell>
          <cell r="O163">
            <v>-17628.57</v>
          </cell>
          <cell r="P163">
            <v>-17342.8</v>
          </cell>
          <cell r="Q163">
            <v>-19057.348461538459</v>
          </cell>
        </row>
        <row r="164">
          <cell r="A164" t="str">
            <v>TOTAL RATE CASES - NET</v>
          </cell>
          <cell r="D164">
            <v>-11205.54</v>
          </cell>
          <cell r="E164">
            <v>-10914.880000000001</v>
          </cell>
          <cell r="F164">
            <v>-10629.44</v>
          </cell>
          <cell r="G164">
            <v>-10343.990000000002</v>
          </cell>
          <cell r="H164">
            <v>-10058.539999999999</v>
          </cell>
          <cell r="I164">
            <v>-9773.09</v>
          </cell>
          <cell r="J164">
            <v>-9484.1700000000019</v>
          </cell>
          <cell r="K164">
            <v>-9065.6299999999992</v>
          </cell>
          <cell r="L164">
            <v>-8780.1800000000021</v>
          </cell>
          <cell r="M164">
            <v>-8401.06</v>
          </cell>
          <cell r="N164">
            <v>-8115.6200000000026</v>
          </cell>
          <cell r="O164">
            <v>-7830.17</v>
          </cell>
          <cell r="P164">
            <v>-7365.869999999999</v>
          </cell>
          <cell r="Q164">
            <v>-9382.1676923076884</v>
          </cell>
        </row>
        <row r="166">
          <cell r="A166">
            <v>2960</v>
          </cell>
          <cell r="B166" t="str">
            <v>186.2</v>
          </cell>
          <cell r="C166" t="str">
            <v>DEF CHGS-TANK MAINT&amp;REP W</v>
          </cell>
          <cell r="D166">
            <v>4806.37</v>
          </cell>
          <cell r="E166">
            <v>4808.71</v>
          </cell>
          <cell r="F166">
            <v>4808.71</v>
          </cell>
          <cell r="G166">
            <v>4808.71</v>
          </cell>
          <cell r="H166">
            <v>4808.71</v>
          </cell>
          <cell r="I166">
            <v>4808.71</v>
          </cell>
          <cell r="J166">
            <v>4808.71</v>
          </cell>
          <cell r="K166">
            <v>4808.71</v>
          </cell>
          <cell r="L166">
            <v>4808.71</v>
          </cell>
          <cell r="M166">
            <v>4808.71</v>
          </cell>
          <cell r="N166">
            <v>4808.71</v>
          </cell>
          <cell r="O166">
            <v>4808.71</v>
          </cell>
          <cell r="P166">
            <v>4808.71</v>
          </cell>
          <cell r="Q166">
            <v>4808.53</v>
          </cell>
        </row>
        <row r="167">
          <cell r="A167">
            <v>2985</v>
          </cell>
          <cell r="B167">
            <v>186.2</v>
          </cell>
          <cell r="C167" t="str">
            <v>DEF CHGS-OTHER</v>
          </cell>
          <cell r="D167">
            <v>19056.36</v>
          </cell>
          <cell r="E167">
            <v>19056.400000000001</v>
          </cell>
          <cell r="F167">
            <v>19056.400000000001</v>
          </cell>
          <cell r="G167">
            <v>19056.400000000001</v>
          </cell>
          <cell r="H167">
            <v>19056.400000000001</v>
          </cell>
          <cell r="I167">
            <v>19056.400000000001</v>
          </cell>
          <cell r="J167">
            <v>19056.400000000001</v>
          </cell>
          <cell r="K167">
            <v>19056.400000000001</v>
          </cell>
          <cell r="L167">
            <v>19056.400000000001</v>
          </cell>
          <cell r="M167">
            <v>19056.400000000001</v>
          </cell>
          <cell r="N167">
            <v>19056.400000000001</v>
          </cell>
          <cell r="O167">
            <v>19056.400000000001</v>
          </cell>
          <cell r="P167">
            <v>19056.400000000001</v>
          </cell>
          <cell r="Q167">
            <v>19056.396923076918</v>
          </cell>
        </row>
        <row r="168">
          <cell r="A168">
            <v>3000</v>
          </cell>
          <cell r="B168">
            <v>186.2</v>
          </cell>
          <cell r="C168" t="str">
            <v>DEF CHGS-OTHER WTR &amp; SWR</v>
          </cell>
          <cell r="D168">
            <v>85.5</v>
          </cell>
          <cell r="E168">
            <v>85.46</v>
          </cell>
          <cell r="F168">
            <v>85.46</v>
          </cell>
          <cell r="G168">
            <v>85.46</v>
          </cell>
          <cell r="H168">
            <v>85.46</v>
          </cell>
          <cell r="I168">
            <v>85.46</v>
          </cell>
          <cell r="J168">
            <v>85.46</v>
          </cell>
          <cell r="K168">
            <v>85.46</v>
          </cell>
          <cell r="L168">
            <v>85.46</v>
          </cell>
          <cell r="M168">
            <v>85.46</v>
          </cell>
          <cell r="N168">
            <v>85.46</v>
          </cell>
          <cell r="O168">
            <v>85.46</v>
          </cell>
          <cell r="P168">
            <v>85.46</v>
          </cell>
          <cell r="Q168">
            <v>85.46307692307694</v>
          </cell>
        </row>
        <row r="169">
          <cell r="A169">
            <v>3005</v>
          </cell>
          <cell r="B169" t="str">
            <v>186.2</v>
          </cell>
          <cell r="C169" t="str">
            <v>DEF CHGS-VOC TESTING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>
            <v>3110</v>
          </cell>
          <cell r="B170">
            <v>186.2</v>
          </cell>
          <cell r="C170" t="str">
            <v>AMORT - TANK MAINT&amp;REP WT</v>
          </cell>
          <cell r="D170">
            <v>-4806.37</v>
          </cell>
          <cell r="E170">
            <v>-4808.71</v>
          </cell>
          <cell r="F170">
            <v>-4808.71</v>
          </cell>
          <cell r="G170">
            <v>-4808.71</v>
          </cell>
          <cell r="H170">
            <v>-4808.71</v>
          </cell>
          <cell r="I170">
            <v>-4808.71</v>
          </cell>
          <cell r="J170">
            <v>-4808.71</v>
          </cell>
          <cell r="K170">
            <v>-4808.71</v>
          </cell>
          <cell r="L170">
            <v>-4808.71</v>
          </cell>
          <cell r="M170">
            <v>-4808.71</v>
          </cell>
          <cell r="N170">
            <v>-4808.71</v>
          </cell>
          <cell r="O170">
            <v>-4808.71</v>
          </cell>
          <cell r="P170">
            <v>-4808.71</v>
          </cell>
          <cell r="Q170">
            <v>-4808.53</v>
          </cell>
        </row>
        <row r="171">
          <cell r="A171">
            <v>3140</v>
          </cell>
          <cell r="B171">
            <v>186.2</v>
          </cell>
          <cell r="C171" t="str">
            <v>AMORT - OTHER</v>
          </cell>
          <cell r="D171">
            <v>-15830.12</v>
          </cell>
          <cell r="E171">
            <v>-15948.69</v>
          </cell>
          <cell r="F171">
            <v>-16062.74</v>
          </cell>
          <cell r="G171">
            <v>-16176.79</v>
          </cell>
          <cell r="H171">
            <v>-16290.83</v>
          </cell>
          <cell r="I171">
            <v>-16404.87</v>
          </cell>
          <cell r="J171">
            <v>-16518.93</v>
          </cell>
          <cell r="K171">
            <v>-16632.97</v>
          </cell>
          <cell r="L171">
            <v>-16747.009999999998</v>
          </cell>
          <cell r="M171">
            <v>-16861.07</v>
          </cell>
          <cell r="N171">
            <v>-16975.11</v>
          </cell>
          <cell r="O171">
            <v>-17089.150000000001</v>
          </cell>
          <cell r="P171">
            <v>-17203.2</v>
          </cell>
          <cell r="Q171">
            <v>-16518.575384615386</v>
          </cell>
        </row>
        <row r="172">
          <cell r="A172">
            <v>3155</v>
          </cell>
          <cell r="B172">
            <v>186.2</v>
          </cell>
          <cell r="C172" t="str">
            <v>AMORT - OTHER WTR &amp; SWR</v>
          </cell>
          <cell r="D172">
            <v>371.19</v>
          </cell>
          <cell r="E172">
            <v>371.02</v>
          </cell>
          <cell r="F172">
            <v>371.02</v>
          </cell>
          <cell r="G172">
            <v>371.02</v>
          </cell>
          <cell r="H172">
            <v>371.02</v>
          </cell>
          <cell r="I172">
            <v>371.02</v>
          </cell>
          <cell r="J172">
            <v>108.84</v>
          </cell>
          <cell r="K172">
            <v>114.04</v>
          </cell>
          <cell r="L172">
            <v>119.23</v>
          </cell>
          <cell r="M172">
            <v>85.01</v>
          </cell>
          <cell r="N172">
            <v>88.82</v>
          </cell>
          <cell r="O172">
            <v>92.56</v>
          </cell>
          <cell r="P172">
            <v>96.31</v>
          </cell>
          <cell r="Q172">
            <v>225.46923076923079</v>
          </cell>
        </row>
        <row r="173">
          <cell r="A173">
            <v>3160</v>
          </cell>
          <cell r="B173">
            <v>186.2</v>
          </cell>
          <cell r="C173" t="str">
            <v>AMORT - VOC TESTING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 t="str">
            <v>TOTAL DEFERRED ASSETS - NET</v>
          </cell>
          <cell r="D174">
            <v>3682.93</v>
          </cell>
          <cell r="E174">
            <v>3564.19</v>
          </cell>
          <cell r="F174">
            <v>3450.1400000000008</v>
          </cell>
          <cell r="G174">
            <v>3336.0899999999997</v>
          </cell>
          <cell r="H174">
            <v>3222.0500000000006</v>
          </cell>
          <cell r="I174">
            <v>3108.0100000000016</v>
          </cell>
          <cell r="J174">
            <v>2731.7700000000004</v>
          </cell>
          <cell r="K174">
            <v>2622.9299999999994</v>
          </cell>
          <cell r="L174">
            <v>2514.0800000000022</v>
          </cell>
          <cell r="M174">
            <v>2365.8000000000011</v>
          </cell>
          <cell r="N174">
            <v>2255.5700000000002</v>
          </cell>
          <cell r="O174">
            <v>2145.2699999999991</v>
          </cell>
          <cell r="P174">
            <v>2034.9699999999998</v>
          </cell>
          <cell r="Q174">
            <v>2848.7538461538384</v>
          </cell>
        </row>
        <row r="176">
          <cell r="A176">
            <v>3225</v>
          </cell>
          <cell r="B176" t="str">
            <v>252</v>
          </cell>
          <cell r="C176" t="str">
            <v>ADV-IN-AID OF CONST-WATER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3230</v>
          </cell>
          <cell r="B177" t="str">
            <v>252</v>
          </cell>
          <cell r="C177" t="str">
            <v>ADV-IN-AID OF CONST-SEWER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3235</v>
          </cell>
          <cell r="B178" t="str">
            <v>252</v>
          </cell>
          <cell r="C178" t="str">
            <v>ACC AMORT-AIA-WATER</v>
          </cell>
          <cell r="D178">
            <v>73.77</v>
          </cell>
          <cell r="E178">
            <v>73.8</v>
          </cell>
          <cell r="F178">
            <v>73.8</v>
          </cell>
          <cell r="G178">
            <v>73.8</v>
          </cell>
          <cell r="H178">
            <v>73.8</v>
          </cell>
          <cell r="I178">
            <v>73.8</v>
          </cell>
          <cell r="J178">
            <v>73.8</v>
          </cell>
          <cell r="K178">
            <v>73.8</v>
          </cell>
          <cell r="L178">
            <v>73.8</v>
          </cell>
          <cell r="M178">
            <v>73.8</v>
          </cell>
          <cell r="N178">
            <v>73.8</v>
          </cell>
          <cell r="O178">
            <v>73.8</v>
          </cell>
          <cell r="P178">
            <v>73.8</v>
          </cell>
          <cell r="Q178">
            <v>73.797692307692287</v>
          </cell>
        </row>
        <row r="179">
          <cell r="A179">
            <v>3240</v>
          </cell>
          <cell r="B179" t="str">
            <v>252</v>
          </cell>
          <cell r="C179" t="str">
            <v>ACC AMORT-CIA-SEWER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 t="str">
            <v>TOTAL ADVANCES IN CONSTRUCTION</v>
          </cell>
          <cell r="D180">
            <v>73.77</v>
          </cell>
          <cell r="E180">
            <v>73.8</v>
          </cell>
          <cell r="F180">
            <v>73.8</v>
          </cell>
          <cell r="G180">
            <v>73.8</v>
          </cell>
          <cell r="H180">
            <v>73.8</v>
          </cell>
          <cell r="I180">
            <v>73.8</v>
          </cell>
          <cell r="J180">
            <v>73.8</v>
          </cell>
          <cell r="K180">
            <v>73.8</v>
          </cell>
          <cell r="L180">
            <v>73.8</v>
          </cell>
          <cell r="M180">
            <v>73.8</v>
          </cell>
          <cell r="N180">
            <v>73.8</v>
          </cell>
          <cell r="O180">
            <v>73.8</v>
          </cell>
          <cell r="P180">
            <v>73.8</v>
          </cell>
          <cell r="Q180">
            <v>73.797692307692287</v>
          </cell>
        </row>
        <row r="182">
          <cell r="A182">
            <v>3265</v>
          </cell>
          <cell r="B182">
            <v>271.10000000000002</v>
          </cell>
          <cell r="C182" t="str">
            <v>CIAC-STRUCT &amp; IMPRV SRC S</v>
          </cell>
          <cell r="D182">
            <v>-999.91</v>
          </cell>
          <cell r="E182">
            <v>-999.91</v>
          </cell>
          <cell r="F182">
            <v>-999.91</v>
          </cell>
          <cell r="G182">
            <v>-999.91</v>
          </cell>
          <cell r="H182">
            <v>-999.91</v>
          </cell>
          <cell r="I182">
            <v>-999.91</v>
          </cell>
          <cell r="J182">
            <v>-999.91</v>
          </cell>
          <cell r="K182">
            <v>-999.91</v>
          </cell>
          <cell r="L182">
            <v>-999.91</v>
          </cell>
          <cell r="M182">
            <v>-999.91</v>
          </cell>
          <cell r="N182">
            <v>-999.91</v>
          </cell>
          <cell r="O182">
            <v>-999.91</v>
          </cell>
          <cell r="P182">
            <v>-999.91</v>
          </cell>
          <cell r="Q182">
            <v>-999.91</v>
          </cell>
        </row>
        <row r="183">
          <cell r="A183">
            <v>3270</v>
          </cell>
          <cell r="B183">
            <v>271.10000000000002</v>
          </cell>
          <cell r="C183" t="str">
            <v>CIAC-STRUCT &amp; IMPRV WTP</v>
          </cell>
          <cell r="D183">
            <v>-84.44</v>
          </cell>
          <cell r="E183">
            <v>-84.44</v>
          </cell>
          <cell r="F183">
            <v>-84.44</v>
          </cell>
          <cell r="G183">
            <v>-84.44</v>
          </cell>
          <cell r="H183">
            <v>-84.44</v>
          </cell>
          <cell r="I183">
            <v>-84.44</v>
          </cell>
          <cell r="J183">
            <v>-84.44</v>
          </cell>
          <cell r="K183">
            <v>-84.44</v>
          </cell>
          <cell r="L183">
            <v>-84.44</v>
          </cell>
          <cell r="M183">
            <v>-84.44</v>
          </cell>
          <cell r="N183">
            <v>-84.44</v>
          </cell>
          <cell r="O183">
            <v>-84.44</v>
          </cell>
          <cell r="P183">
            <v>-84.44</v>
          </cell>
          <cell r="Q183">
            <v>-84.440000000000026</v>
          </cell>
        </row>
        <row r="184">
          <cell r="A184">
            <v>3295</v>
          </cell>
          <cell r="B184">
            <v>271.10000000000002</v>
          </cell>
          <cell r="C184" t="str">
            <v>CIAC-WELLS &amp; SPRINGS</v>
          </cell>
          <cell r="D184">
            <v>-3187.99</v>
          </cell>
          <cell r="E184">
            <v>-3187.99</v>
          </cell>
          <cell r="F184">
            <v>-3187.99</v>
          </cell>
          <cell r="G184">
            <v>-3187.99</v>
          </cell>
          <cell r="H184">
            <v>-3187.99</v>
          </cell>
          <cell r="I184">
            <v>-3187.99</v>
          </cell>
          <cell r="J184">
            <v>-3187.99</v>
          </cell>
          <cell r="K184">
            <v>-3187.99</v>
          </cell>
          <cell r="L184">
            <v>-3187.99</v>
          </cell>
          <cell r="M184">
            <v>-3187.99</v>
          </cell>
          <cell r="N184">
            <v>-3187.99</v>
          </cell>
          <cell r="O184">
            <v>-3187.99</v>
          </cell>
          <cell r="P184">
            <v>-3187.99</v>
          </cell>
          <cell r="Q184">
            <v>-3187.9899999999989</v>
          </cell>
        </row>
        <row r="185">
          <cell r="A185">
            <v>3320</v>
          </cell>
          <cell r="B185">
            <v>271</v>
          </cell>
          <cell r="C185" t="str">
            <v>CIAC-ELECTPUMP EQP WTP</v>
          </cell>
          <cell r="D185">
            <v>-5021.12</v>
          </cell>
          <cell r="E185">
            <v>-5021.12</v>
          </cell>
          <cell r="F185">
            <v>-5021.12</v>
          </cell>
          <cell r="G185">
            <v>-5021.12</v>
          </cell>
          <cell r="H185">
            <v>-5021.12</v>
          </cell>
          <cell r="I185">
            <v>-5021.12</v>
          </cell>
          <cell r="J185">
            <v>-5021.12</v>
          </cell>
          <cell r="K185">
            <v>-5021.12</v>
          </cell>
          <cell r="L185">
            <v>-5021.12</v>
          </cell>
          <cell r="M185">
            <v>-5021.12</v>
          </cell>
          <cell r="N185">
            <v>-5021.12</v>
          </cell>
          <cell r="O185">
            <v>-5021.12</v>
          </cell>
          <cell r="P185">
            <v>-5021.12</v>
          </cell>
          <cell r="Q185">
            <v>-5021.1200000000008</v>
          </cell>
        </row>
        <row r="186">
          <cell r="A186">
            <v>3315</v>
          </cell>
          <cell r="B186">
            <v>271.10000000000002</v>
          </cell>
          <cell r="C186" t="str">
            <v>CIAC-ELEC PUMP EQP SRC PU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3330</v>
          </cell>
          <cell r="B187">
            <v>271.10000000000002</v>
          </cell>
          <cell r="C187" t="str">
            <v>CIAC-WATER TREATMENT EQPT</v>
          </cell>
          <cell r="D187">
            <v>-829.76</v>
          </cell>
          <cell r="E187">
            <v>-829.76</v>
          </cell>
          <cell r="F187">
            <v>-829.76</v>
          </cell>
          <cell r="G187">
            <v>-829.76</v>
          </cell>
          <cell r="H187">
            <v>-829.76</v>
          </cell>
          <cell r="I187">
            <v>-829.76</v>
          </cell>
          <cell r="J187">
            <v>-829.76</v>
          </cell>
          <cell r="K187">
            <v>-829.76</v>
          </cell>
          <cell r="L187">
            <v>-829.76</v>
          </cell>
          <cell r="M187">
            <v>-829.76</v>
          </cell>
          <cell r="N187">
            <v>-829.76</v>
          </cell>
          <cell r="O187">
            <v>-829.76</v>
          </cell>
          <cell r="P187">
            <v>-829.76</v>
          </cell>
          <cell r="Q187">
            <v>-829.7600000000001</v>
          </cell>
        </row>
        <row r="188">
          <cell r="A188">
            <v>3335</v>
          </cell>
          <cell r="B188">
            <v>271.10000000000002</v>
          </cell>
          <cell r="C188" t="str">
            <v>CIAC-DIST RESV &amp; STANDPIP</v>
          </cell>
          <cell r="D188">
            <v>-541.1</v>
          </cell>
          <cell r="E188">
            <v>-541.1</v>
          </cell>
          <cell r="F188">
            <v>-541.1</v>
          </cell>
          <cell r="G188">
            <v>-541.1</v>
          </cell>
          <cell r="H188">
            <v>-541.1</v>
          </cell>
          <cell r="I188">
            <v>-541.1</v>
          </cell>
          <cell r="J188">
            <v>-541.1</v>
          </cell>
          <cell r="K188">
            <v>-541.1</v>
          </cell>
          <cell r="L188">
            <v>-541.1</v>
          </cell>
          <cell r="M188">
            <v>-541.1</v>
          </cell>
          <cell r="N188">
            <v>-541.1</v>
          </cell>
          <cell r="O188">
            <v>-541.1</v>
          </cell>
          <cell r="P188">
            <v>-541.1</v>
          </cell>
          <cell r="Q188">
            <v>-541.10000000000014</v>
          </cell>
        </row>
        <row r="189">
          <cell r="A189">
            <v>3340</v>
          </cell>
          <cell r="B189">
            <v>271.10000000000002</v>
          </cell>
          <cell r="C189" t="str">
            <v>CIAC-TRANS &amp; DISTR MAINS</v>
          </cell>
          <cell r="D189">
            <v>-13691.84</v>
          </cell>
          <cell r="E189">
            <v>-13691.84</v>
          </cell>
          <cell r="F189">
            <v>-13691.84</v>
          </cell>
          <cell r="G189">
            <v>-13691.84</v>
          </cell>
          <cell r="H189">
            <v>-13691.84</v>
          </cell>
          <cell r="I189">
            <v>-13691.84</v>
          </cell>
          <cell r="J189">
            <v>-13691.84</v>
          </cell>
          <cell r="K189">
            <v>-13691.84</v>
          </cell>
          <cell r="L189">
            <v>-13691.84</v>
          </cell>
          <cell r="M189">
            <v>-13691.84</v>
          </cell>
          <cell r="N189">
            <v>-13691.84</v>
          </cell>
          <cell r="O189">
            <v>-13691.84</v>
          </cell>
          <cell r="P189">
            <v>-13691.84</v>
          </cell>
          <cell r="Q189">
            <v>-13691.839999999998</v>
          </cell>
        </row>
        <row r="190">
          <cell r="A190">
            <v>3345</v>
          </cell>
          <cell r="B190">
            <v>271.10000000000002</v>
          </cell>
          <cell r="C190" t="str">
            <v>CIAC-SERVICE LINES</v>
          </cell>
          <cell r="D190">
            <v>-3328.37</v>
          </cell>
          <cell r="E190">
            <v>-3328.37</v>
          </cell>
          <cell r="F190">
            <v>-3328.37</v>
          </cell>
          <cell r="G190">
            <v>-3328.37</v>
          </cell>
          <cell r="H190">
            <v>-3328.37</v>
          </cell>
          <cell r="I190">
            <v>-3328.37</v>
          </cell>
          <cell r="J190">
            <v>-3328.37</v>
          </cell>
          <cell r="K190">
            <v>-3328.37</v>
          </cell>
          <cell r="L190">
            <v>-3328.37</v>
          </cell>
          <cell r="M190">
            <v>-3328.37</v>
          </cell>
          <cell r="N190">
            <v>-3328.37</v>
          </cell>
          <cell r="O190">
            <v>-3328.37</v>
          </cell>
          <cell r="P190">
            <v>-3328.37</v>
          </cell>
          <cell r="Q190">
            <v>-3328.3700000000003</v>
          </cell>
        </row>
        <row r="191">
          <cell r="A191">
            <v>3350</v>
          </cell>
          <cell r="B191">
            <v>271.10000000000002</v>
          </cell>
          <cell r="C191" t="str">
            <v>CIAC-METERS</v>
          </cell>
          <cell r="D191">
            <v>-4254.92</v>
          </cell>
          <cell r="E191">
            <v>-4254.92</v>
          </cell>
          <cell r="F191">
            <v>-4254.92</v>
          </cell>
          <cell r="G191">
            <v>-4254.92</v>
          </cell>
          <cell r="H191">
            <v>-4254.92</v>
          </cell>
          <cell r="I191">
            <v>-4254.92</v>
          </cell>
          <cell r="J191">
            <v>-4254.92</v>
          </cell>
          <cell r="K191">
            <v>-4254.92</v>
          </cell>
          <cell r="L191">
            <v>-4254.92</v>
          </cell>
          <cell r="M191">
            <v>-4254.92</v>
          </cell>
          <cell r="N191">
            <v>-4254.92</v>
          </cell>
          <cell r="O191">
            <v>-4254.92</v>
          </cell>
          <cell r="P191">
            <v>-4254.92</v>
          </cell>
          <cell r="Q191">
            <v>-4254.9199999999992</v>
          </cell>
        </row>
        <row r="192">
          <cell r="A192">
            <v>3355</v>
          </cell>
          <cell r="B192">
            <v>271.10000000000002</v>
          </cell>
          <cell r="C192" t="str">
            <v>CIAC-METER INSTALLS</v>
          </cell>
          <cell r="D192">
            <v>-42.79</v>
          </cell>
          <cell r="E192">
            <v>-42.79</v>
          </cell>
          <cell r="F192">
            <v>-42.79</v>
          </cell>
          <cell r="G192">
            <v>-42.79</v>
          </cell>
          <cell r="H192">
            <v>-42.79</v>
          </cell>
          <cell r="I192">
            <v>-42.79</v>
          </cell>
          <cell r="J192">
            <v>-42.79</v>
          </cell>
          <cell r="K192">
            <v>-42.79</v>
          </cell>
          <cell r="L192">
            <v>-42.79</v>
          </cell>
          <cell r="M192">
            <v>-42.79</v>
          </cell>
          <cell r="N192">
            <v>-42.79</v>
          </cell>
          <cell r="O192">
            <v>-42.79</v>
          </cell>
          <cell r="P192">
            <v>-42.79</v>
          </cell>
          <cell r="Q192">
            <v>-42.790000000000006</v>
          </cell>
        </row>
        <row r="193">
          <cell r="A193">
            <v>3360</v>
          </cell>
          <cell r="B193">
            <v>271.10000000000002</v>
          </cell>
          <cell r="C193" t="str">
            <v>CIAC-HYDRANTS</v>
          </cell>
          <cell r="D193">
            <v>-4.6900000000000004</v>
          </cell>
          <cell r="E193">
            <v>-4.6900000000000004</v>
          </cell>
          <cell r="F193">
            <v>-4.6900000000000004</v>
          </cell>
          <cell r="G193">
            <v>-4.6900000000000004</v>
          </cell>
          <cell r="H193">
            <v>-4.6900000000000004</v>
          </cell>
          <cell r="I193">
            <v>-4.6900000000000004</v>
          </cell>
          <cell r="J193">
            <v>-4.6900000000000004</v>
          </cell>
          <cell r="K193">
            <v>-4.6900000000000004</v>
          </cell>
          <cell r="L193">
            <v>-4.6900000000000004</v>
          </cell>
          <cell r="M193">
            <v>-4.6900000000000004</v>
          </cell>
          <cell r="N193">
            <v>-4.6900000000000004</v>
          </cell>
          <cell r="O193">
            <v>-4.6900000000000004</v>
          </cell>
          <cell r="P193">
            <v>-4.6900000000000004</v>
          </cell>
          <cell r="Q193">
            <v>-4.6899999999999995</v>
          </cell>
        </row>
        <row r="194">
          <cell r="A194">
            <v>3430</v>
          </cell>
          <cell r="B194">
            <v>271.10000000000002</v>
          </cell>
          <cell r="C194" t="str">
            <v>CIAC-OTHER TANGIBLE PLT W</v>
          </cell>
          <cell r="D194">
            <v>23071.35</v>
          </cell>
          <cell r="E194">
            <v>23064.85</v>
          </cell>
          <cell r="F194">
            <v>23064.85</v>
          </cell>
          <cell r="G194">
            <v>23064.85</v>
          </cell>
          <cell r="H194">
            <v>23064.85</v>
          </cell>
          <cell r="I194">
            <v>23064.85</v>
          </cell>
          <cell r="J194">
            <v>23064.85</v>
          </cell>
          <cell r="K194">
            <v>23064.85</v>
          </cell>
          <cell r="L194">
            <v>23064.85</v>
          </cell>
          <cell r="M194">
            <v>23064.85</v>
          </cell>
          <cell r="N194">
            <v>23064.85</v>
          </cell>
          <cell r="O194">
            <v>23064.85</v>
          </cell>
          <cell r="P194">
            <v>23064.85</v>
          </cell>
          <cell r="Q194">
            <v>23065.35</v>
          </cell>
        </row>
        <row r="195">
          <cell r="A195">
            <v>3435</v>
          </cell>
          <cell r="B195">
            <v>271.10000000000002</v>
          </cell>
          <cell r="C195" t="str">
            <v>CIAC-WATER-TAP</v>
          </cell>
          <cell r="D195">
            <v>-750</v>
          </cell>
          <cell r="E195">
            <v>-750</v>
          </cell>
          <cell r="F195">
            <v>-750</v>
          </cell>
          <cell r="G195">
            <v>-750</v>
          </cell>
          <cell r="H195">
            <v>-750</v>
          </cell>
          <cell r="I195">
            <v>-750</v>
          </cell>
          <cell r="J195">
            <v>-750</v>
          </cell>
          <cell r="K195">
            <v>-750</v>
          </cell>
          <cell r="L195">
            <v>-750</v>
          </cell>
          <cell r="M195">
            <v>-750</v>
          </cell>
          <cell r="N195">
            <v>-750</v>
          </cell>
          <cell r="O195">
            <v>-750</v>
          </cell>
          <cell r="P195">
            <v>-750</v>
          </cell>
          <cell r="Q195">
            <v>-750</v>
          </cell>
        </row>
        <row r="196">
          <cell r="A196">
            <v>3455</v>
          </cell>
          <cell r="B196">
            <v>271.10000000000002</v>
          </cell>
          <cell r="C196" t="str">
            <v>CIAC-WTR PLT MTR FEE</v>
          </cell>
          <cell r="D196">
            <v>-265</v>
          </cell>
          <cell r="E196">
            <v>-265</v>
          </cell>
          <cell r="F196">
            <v>-265</v>
          </cell>
          <cell r="G196">
            <v>-265</v>
          </cell>
          <cell r="H196">
            <v>-265</v>
          </cell>
          <cell r="I196">
            <v>-265</v>
          </cell>
          <cell r="J196">
            <v>-265</v>
          </cell>
          <cell r="K196">
            <v>-265</v>
          </cell>
          <cell r="L196">
            <v>-265</v>
          </cell>
          <cell r="M196">
            <v>-265</v>
          </cell>
          <cell r="N196">
            <v>-265</v>
          </cell>
          <cell r="O196">
            <v>-265</v>
          </cell>
          <cell r="P196">
            <v>-265</v>
          </cell>
          <cell r="Q196">
            <v>-265</v>
          </cell>
        </row>
        <row r="197">
          <cell r="A197" t="str">
            <v>TOTAL CIAC - WATER</v>
          </cell>
          <cell r="D197">
            <v>-9930.5799999999981</v>
          </cell>
          <cell r="E197">
            <v>-9937.0799999999981</v>
          </cell>
          <cell r="F197">
            <v>-9937.0799999999981</v>
          </cell>
          <cell r="G197">
            <v>-9937.0799999999981</v>
          </cell>
          <cell r="H197">
            <v>-9937.0799999999981</v>
          </cell>
          <cell r="I197">
            <v>-9937.0799999999981</v>
          </cell>
          <cell r="J197">
            <v>-9937.0799999999981</v>
          </cell>
          <cell r="K197">
            <v>-9937.0799999999981</v>
          </cell>
          <cell r="L197">
            <v>-9937.0799999999981</v>
          </cell>
          <cell r="M197">
            <v>-9937.0799999999981</v>
          </cell>
          <cell r="N197">
            <v>-9937.0799999999981</v>
          </cell>
          <cell r="O197">
            <v>-9937.0799999999981</v>
          </cell>
          <cell r="P197">
            <v>-9937.0799999999981</v>
          </cell>
          <cell r="Q197">
            <v>-9936.5799999999945</v>
          </cell>
        </row>
        <row r="199">
          <cell r="A199">
            <v>3500</v>
          </cell>
          <cell r="B199">
            <v>271.2</v>
          </cell>
          <cell r="C199" t="str">
            <v>CIAC-STRUCT/IMPRV PUMP PLT LS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>
            <v>3520</v>
          </cell>
          <cell r="B200">
            <v>271.2</v>
          </cell>
          <cell r="C200" t="str">
            <v>CIAC-STRUCT/IMPRV GEN PLT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3550</v>
          </cell>
          <cell r="B201">
            <v>271.2</v>
          </cell>
          <cell r="C201" t="str">
            <v>CIAC-SEWER FORCE MAIN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3555</v>
          </cell>
          <cell r="B202">
            <v>271.2</v>
          </cell>
          <cell r="C202" t="str">
            <v>CIAC-SEWER GRAVITY MAIN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>
            <v>3600</v>
          </cell>
          <cell r="B203">
            <v>271.2</v>
          </cell>
          <cell r="C203" t="str">
            <v>CIAC-TREAT/DISP EQUIP LAGOON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A204">
            <v>3605</v>
          </cell>
          <cell r="B204">
            <v>271.2</v>
          </cell>
          <cell r="C204" t="str">
            <v>CIAC-TREAT/DISP EQUIP TRT PLT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A205">
            <v>3700</v>
          </cell>
          <cell r="B205">
            <v>271.10000000000002</v>
          </cell>
          <cell r="C205" t="str">
            <v>CIAC -OTHER TANGIBLE PLT SEWER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A206">
            <v>3705</v>
          </cell>
          <cell r="B206">
            <v>271.2</v>
          </cell>
          <cell r="C206" t="str">
            <v>CIAC-SEWER-TAP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3780</v>
          </cell>
          <cell r="B207">
            <v>271.2</v>
          </cell>
          <cell r="C207" t="str">
            <v>CIAC-REUSE RES CAP FEE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 t="str">
            <v>TOTAL CIAC - WASTEWATER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10">
          <cell r="A210">
            <v>3800</v>
          </cell>
          <cell r="B210">
            <v>271.2</v>
          </cell>
          <cell r="C210" t="str">
            <v>ACC AMORT ORGANIZATION</v>
          </cell>
          <cell r="D210">
            <v>462</v>
          </cell>
          <cell r="E210">
            <v>462</v>
          </cell>
          <cell r="F210">
            <v>462</v>
          </cell>
          <cell r="G210">
            <v>462</v>
          </cell>
          <cell r="H210">
            <v>462</v>
          </cell>
          <cell r="I210">
            <v>462</v>
          </cell>
          <cell r="J210">
            <v>462</v>
          </cell>
          <cell r="K210">
            <v>462</v>
          </cell>
          <cell r="L210">
            <v>462</v>
          </cell>
          <cell r="M210">
            <v>462</v>
          </cell>
          <cell r="N210">
            <v>462</v>
          </cell>
          <cell r="O210">
            <v>462</v>
          </cell>
          <cell r="P210">
            <v>462</v>
          </cell>
          <cell r="Q210">
            <v>462</v>
          </cell>
        </row>
        <row r="211">
          <cell r="A211">
            <v>3810</v>
          </cell>
          <cell r="B211">
            <v>271.2</v>
          </cell>
          <cell r="C211" t="str">
            <v>ACC AMORT STRUCT &amp; IMPRV</v>
          </cell>
          <cell r="D211">
            <v>349.2</v>
          </cell>
          <cell r="E211">
            <v>351.81</v>
          </cell>
          <cell r="F211">
            <v>354.42</v>
          </cell>
          <cell r="G211">
            <v>357.03</v>
          </cell>
          <cell r="H211">
            <v>359.64</v>
          </cell>
          <cell r="I211">
            <v>362.25</v>
          </cell>
          <cell r="J211">
            <v>364.86</v>
          </cell>
          <cell r="K211">
            <v>367.47</v>
          </cell>
          <cell r="L211">
            <v>370.08</v>
          </cell>
          <cell r="M211">
            <v>372.69</v>
          </cell>
          <cell r="N211">
            <v>375.3</v>
          </cell>
          <cell r="O211">
            <v>377.91</v>
          </cell>
          <cell r="P211">
            <v>380.52</v>
          </cell>
          <cell r="Q211">
            <v>364.86</v>
          </cell>
        </row>
        <row r="212">
          <cell r="A212">
            <v>3815</v>
          </cell>
          <cell r="B212">
            <v>272.10000000000002</v>
          </cell>
          <cell r="C212" t="str">
            <v>ACC AMORT STRUCT &amp; IMPRV</v>
          </cell>
          <cell r="D212">
            <v>30.33</v>
          </cell>
          <cell r="E212">
            <v>30.56</v>
          </cell>
          <cell r="F212">
            <v>30.79</v>
          </cell>
          <cell r="G212">
            <v>31.02</v>
          </cell>
          <cell r="H212">
            <v>31.25</v>
          </cell>
          <cell r="I212">
            <v>31.48</v>
          </cell>
          <cell r="J212">
            <v>31.71</v>
          </cell>
          <cell r="K212">
            <v>31.94</v>
          </cell>
          <cell r="L212">
            <v>32.17</v>
          </cell>
          <cell r="M212">
            <v>32.4</v>
          </cell>
          <cell r="N212">
            <v>32.630000000000003</v>
          </cell>
          <cell r="O212">
            <v>32.86</v>
          </cell>
          <cell r="P212">
            <v>33.090000000000003</v>
          </cell>
          <cell r="Q212">
            <v>31.71</v>
          </cell>
        </row>
        <row r="213">
          <cell r="A213">
            <v>3840</v>
          </cell>
          <cell r="B213">
            <v>272.10000000000002</v>
          </cell>
          <cell r="C213" t="str">
            <v>ACC AMORT WELLS &amp; SPRINGS</v>
          </cell>
          <cell r="D213">
            <v>1185.76</v>
          </cell>
          <cell r="E213">
            <v>1194.6099999999999</v>
          </cell>
          <cell r="F213">
            <v>1203.46</v>
          </cell>
          <cell r="G213">
            <v>1212.31</v>
          </cell>
          <cell r="H213">
            <v>1221.1600000000001</v>
          </cell>
          <cell r="I213">
            <v>1230.01</v>
          </cell>
          <cell r="J213">
            <v>1238.8599999999999</v>
          </cell>
          <cell r="K213">
            <v>1247.71</v>
          </cell>
          <cell r="L213">
            <v>1256.56</v>
          </cell>
          <cell r="M213">
            <v>1265.4100000000001</v>
          </cell>
          <cell r="N213">
            <v>1274.26</v>
          </cell>
          <cell r="O213">
            <v>1283.1099999999999</v>
          </cell>
          <cell r="P213">
            <v>1291.96</v>
          </cell>
          <cell r="Q213">
            <v>1238.8600000000001</v>
          </cell>
        </row>
        <row r="214">
          <cell r="A214">
            <v>3860</v>
          </cell>
          <cell r="B214">
            <v>272.10000000000002</v>
          </cell>
          <cell r="C214" t="str">
            <v>ACC AMORT ELEC PUMP EQP S</v>
          </cell>
          <cell r="D214">
            <v>4816.91</v>
          </cell>
          <cell r="E214">
            <v>4816.91</v>
          </cell>
          <cell r="F214">
            <v>4816.91</v>
          </cell>
          <cell r="G214">
            <v>4816.91</v>
          </cell>
          <cell r="H214">
            <v>4816.91</v>
          </cell>
          <cell r="I214">
            <v>4816.91</v>
          </cell>
          <cell r="J214">
            <v>4816.91</v>
          </cell>
          <cell r="K214">
            <v>4816.91</v>
          </cell>
          <cell r="L214">
            <v>4816.91</v>
          </cell>
          <cell r="M214">
            <v>4816.91</v>
          </cell>
          <cell r="N214">
            <v>4816.91</v>
          </cell>
          <cell r="O214">
            <v>4816.91</v>
          </cell>
          <cell r="P214">
            <v>4816.91</v>
          </cell>
          <cell r="Q214">
            <v>4816.9100000000017</v>
          </cell>
        </row>
        <row r="215">
          <cell r="A215">
            <v>3865</v>
          </cell>
          <cell r="B215">
            <v>272</v>
          </cell>
          <cell r="C215" t="str">
            <v>ACC AMORT ELEC PUMP EQP S</v>
          </cell>
          <cell r="D215">
            <v>-497.84</v>
          </cell>
          <cell r="E215">
            <v>-487.11</v>
          </cell>
          <cell r="F215">
            <v>-476.38</v>
          </cell>
          <cell r="G215">
            <v>-465.65</v>
          </cell>
          <cell r="H215">
            <v>-454.92</v>
          </cell>
          <cell r="I215">
            <v>-444.19</v>
          </cell>
          <cell r="J215">
            <v>-433.46</v>
          </cell>
          <cell r="K215">
            <v>-422.73</v>
          </cell>
          <cell r="L215">
            <v>-412</v>
          </cell>
          <cell r="M215">
            <v>-401.27</v>
          </cell>
          <cell r="N215">
            <v>-390.54</v>
          </cell>
          <cell r="O215">
            <v>-379.81</v>
          </cell>
          <cell r="P215">
            <v>-369.08</v>
          </cell>
          <cell r="Q215">
            <v>-433.46000000000004</v>
          </cell>
        </row>
        <row r="216">
          <cell r="A216">
            <v>3875</v>
          </cell>
          <cell r="B216">
            <v>272.10000000000002</v>
          </cell>
          <cell r="C216" t="str">
            <v>ACC AMORT WATER TREATMENT</v>
          </cell>
          <cell r="D216">
            <v>399.95</v>
          </cell>
          <cell r="E216">
            <v>403.09</v>
          </cell>
          <cell r="F216">
            <v>406.23</v>
          </cell>
          <cell r="G216">
            <v>409.37</v>
          </cell>
          <cell r="H216">
            <v>412.51</v>
          </cell>
          <cell r="I216">
            <v>415.65</v>
          </cell>
          <cell r="J216">
            <v>418.79</v>
          </cell>
          <cell r="K216">
            <v>421.93</v>
          </cell>
          <cell r="L216">
            <v>425.07</v>
          </cell>
          <cell r="M216">
            <v>428.21</v>
          </cell>
          <cell r="N216">
            <v>431.35</v>
          </cell>
          <cell r="O216">
            <v>434.49</v>
          </cell>
          <cell r="P216">
            <v>437.63</v>
          </cell>
          <cell r="Q216">
            <v>418.78999999999996</v>
          </cell>
        </row>
        <row r="217">
          <cell r="A217">
            <v>3880</v>
          </cell>
          <cell r="B217">
            <v>272.10000000000002</v>
          </cell>
          <cell r="C217" t="str">
            <v>ACC AMORT DIST RESV &amp; STA</v>
          </cell>
          <cell r="D217">
            <v>166.44</v>
          </cell>
          <cell r="E217">
            <v>167.66</v>
          </cell>
          <cell r="F217">
            <v>168.88</v>
          </cell>
          <cell r="G217">
            <v>170.1</v>
          </cell>
          <cell r="H217">
            <v>171.32</v>
          </cell>
          <cell r="I217">
            <v>172.54</v>
          </cell>
          <cell r="J217">
            <v>173.76</v>
          </cell>
          <cell r="K217">
            <v>174.98</v>
          </cell>
          <cell r="L217">
            <v>176.2</v>
          </cell>
          <cell r="M217">
            <v>177.42</v>
          </cell>
          <cell r="N217">
            <v>178.64</v>
          </cell>
          <cell r="O217">
            <v>179.86</v>
          </cell>
          <cell r="P217">
            <v>181.08</v>
          </cell>
          <cell r="Q217">
            <v>173.76000000000002</v>
          </cell>
        </row>
        <row r="218">
          <cell r="A218">
            <v>3885</v>
          </cell>
          <cell r="B218">
            <v>272.10000000000002</v>
          </cell>
          <cell r="C218" t="str">
            <v>ACC AMORT TRANS &amp; DISTR M</v>
          </cell>
          <cell r="D218">
            <v>3667.24</v>
          </cell>
          <cell r="E218">
            <v>3693.83</v>
          </cell>
          <cell r="F218">
            <v>3720.42</v>
          </cell>
          <cell r="G218">
            <v>3747.01</v>
          </cell>
          <cell r="H218">
            <v>3773.6</v>
          </cell>
          <cell r="I218">
            <v>3800.19</v>
          </cell>
          <cell r="J218">
            <v>3826.78</v>
          </cell>
          <cell r="K218">
            <v>3853.37</v>
          </cell>
          <cell r="L218">
            <v>3879.96</v>
          </cell>
          <cell r="M218">
            <v>3906.55</v>
          </cell>
          <cell r="N218">
            <v>3933.14</v>
          </cell>
          <cell r="O218">
            <v>3959.73</v>
          </cell>
          <cell r="P218">
            <v>3986.32</v>
          </cell>
          <cell r="Q218">
            <v>3826.7799999999997</v>
          </cell>
        </row>
        <row r="219">
          <cell r="A219">
            <v>3890</v>
          </cell>
          <cell r="B219">
            <v>272.10000000000002</v>
          </cell>
          <cell r="C219" t="str">
            <v>ACC AMORT SERVICE LINES</v>
          </cell>
          <cell r="D219">
            <v>933.04</v>
          </cell>
          <cell r="E219">
            <v>939.97</v>
          </cell>
          <cell r="F219">
            <v>946.9</v>
          </cell>
          <cell r="G219">
            <v>953.83</v>
          </cell>
          <cell r="H219">
            <v>960.76</v>
          </cell>
          <cell r="I219">
            <v>967.69</v>
          </cell>
          <cell r="J219">
            <v>974.62</v>
          </cell>
          <cell r="K219">
            <v>981.55</v>
          </cell>
          <cell r="L219">
            <v>988.48</v>
          </cell>
          <cell r="M219">
            <v>995.41</v>
          </cell>
          <cell r="N219">
            <v>1002.34</v>
          </cell>
          <cell r="O219">
            <v>1009.27</v>
          </cell>
          <cell r="P219">
            <v>1016.2</v>
          </cell>
          <cell r="Q219">
            <v>974.62000000000012</v>
          </cell>
        </row>
        <row r="220">
          <cell r="A220">
            <v>3895</v>
          </cell>
          <cell r="B220">
            <v>272.10000000000002</v>
          </cell>
          <cell r="C220" t="str">
            <v>ACC AMORT METERS</v>
          </cell>
          <cell r="D220">
            <v>2363.4899999999998</v>
          </cell>
          <cell r="E220">
            <v>2381.2199999999998</v>
          </cell>
          <cell r="F220">
            <v>2398.9499999999998</v>
          </cell>
          <cell r="G220">
            <v>2416.6799999999998</v>
          </cell>
          <cell r="H220">
            <v>2434.41</v>
          </cell>
          <cell r="I220">
            <v>2452.14</v>
          </cell>
          <cell r="J220">
            <v>2469.87</v>
          </cell>
          <cell r="K220">
            <v>2487.6</v>
          </cell>
          <cell r="L220">
            <v>2505.33</v>
          </cell>
          <cell r="M220">
            <v>2523.06</v>
          </cell>
          <cell r="N220">
            <v>2540.79</v>
          </cell>
          <cell r="O220">
            <v>2558.52</v>
          </cell>
          <cell r="P220">
            <v>2576.25</v>
          </cell>
          <cell r="Q220">
            <v>2469.87</v>
          </cell>
        </row>
        <row r="221">
          <cell r="A221">
            <v>3900</v>
          </cell>
          <cell r="B221">
            <v>272.10000000000002</v>
          </cell>
          <cell r="C221" t="str">
            <v>ACC AMORT METER INSTALLS</v>
          </cell>
          <cell r="D221">
            <v>23.94</v>
          </cell>
          <cell r="E221">
            <v>24.12</v>
          </cell>
          <cell r="F221">
            <v>24.3</v>
          </cell>
          <cell r="G221">
            <v>24.48</v>
          </cell>
          <cell r="H221">
            <v>24.66</v>
          </cell>
          <cell r="I221">
            <v>24.84</v>
          </cell>
          <cell r="J221">
            <v>25.02</v>
          </cell>
          <cell r="K221">
            <v>25.2</v>
          </cell>
          <cell r="L221">
            <v>25.38</v>
          </cell>
          <cell r="M221">
            <v>25.56</v>
          </cell>
          <cell r="N221">
            <v>25.74</v>
          </cell>
          <cell r="O221">
            <v>25.92</v>
          </cell>
          <cell r="P221">
            <v>26.1</v>
          </cell>
          <cell r="Q221">
            <v>25.020000000000003</v>
          </cell>
        </row>
        <row r="222">
          <cell r="A222">
            <v>3905</v>
          </cell>
          <cell r="B222">
            <v>272.10000000000002</v>
          </cell>
          <cell r="C222" t="str">
            <v>ACC AMORT HYDRANTS</v>
          </cell>
          <cell r="D222">
            <v>1.29</v>
          </cell>
          <cell r="E222">
            <v>1.3</v>
          </cell>
          <cell r="F222">
            <v>1.31</v>
          </cell>
          <cell r="G222">
            <v>1.32</v>
          </cell>
          <cell r="H222">
            <v>1.33</v>
          </cell>
          <cell r="I222">
            <v>1.34</v>
          </cell>
          <cell r="J222">
            <v>1.35</v>
          </cell>
          <cell r="K222">
            <v>1.36</v>
          </cell>
          <cell r="L222">
            <v>1.37</v>
          </cell>
          <cell r="M222">
            <v>1.38</v>
          </cell>
          <cell r="N222">
            <v>1.39</v>
          </cell>
          <cell r="O222">
            <v>1.4</v>
          </cell>
          <cell r="P222">
            <v>1.41</v>
          </cell>
          <cell r="Q222">
            <v>1.3499999999999999</v>
          </cell>
        </row>
        <row r="223">
          <cell r="A223">
            <v>3975</v>
          </cell>
          <cell r="B223">
            <v>272.10000000000002</v>
          </cell>
          <cell r="C223" t="str">
            <v>ACC AMORT OTHER TANG PLT</v>
          </cell>
          <cell r="D223">
            <v>-25360.959999999999</v>
          </cell>
          <cell r="E223">
            <v>-25626.57</v>
          </cell>
          <cell r="F223">
            <v>-25895.39</v>
          </cell>
          <cell r="G223">
            <v>-26164.2</v>
          </cell>
          <cell r="H223">
            <v>-26433.02</v>
          </cell>
          <cell r="I223">
            <v>-26701.84</v>
          </cell>
          <cell r="J223">
            <v>-26970.65</v>
          </cell>
          <cell r="K223">
            <v>-27239.47</v>
          </cell>
          <cell r="L223">
            <v>-27508.29</v>
          </cell>
          <cell r="M223">
            <v>-27777.11</v>
          </cell>
          <cell r="N223">
            <v>-28045.919999999998</v>
          </cell>
          <cell r="O223">
            <v>-28314.74</v>
          </cell>
          <cell r="P223">
            <v>-28583.56</v>
          </cell>
          <cell r="Q223">
            <v>-26970.901538461538</v>
          </cell>
        </row>
        <row r="224">
          <cell r="A224">
            <v>3980</v>
          </cell>
          <cell r="B224">
            <v>272.10000000000002</v>
          </cell>
          <cell r="C224" t="str">
            <v>ACC AMORT WATER-CIAC TAP</v>
          </cell>
          <cell r="D224">
            <v>153.9</v>
          </cell>
          <cell r="E224">
            <v>155.47</v>
          </cell>
          <cell r="F224">
            <v>157.04</v>
          </cell>
          <cell r="G224">
            <v>158.61000000000001</v>
          </cell>
          <cell r="H224">
            <v>160.18</v>
          </cell>
          <cell r="I224">
            <v>161.75</v>
          </cell>
          <cell r="J224">
            <v>163.32</v>
          </cell>
          <cell r="K224">
            <v>164.89</v>
          </cell>
          <cell r="L224">
            <v>166.46</v>
          </cell>
          <cell r="M224">
            <v>168.03</v>
          </cell>
          <cell r="N224">
            <v>169.6</v>
          </cell>
          <cell r="O224">
            <v>171.17</v>
          </cell>
          <cell r="P224">
            <v>172.74</v>
          </cell>
          <cell r="Q224">
            <v>163.32</v>
          </cell>
        </row>
        <row r="225">
          <cell r="A225">
            <v>4005</v>
          </cell>
          <cell r="B225">
            <v>272.10000000000002</v>
          </cell>
          <cell r="C225" t="str">
            <v>ACC AMORT WTR PLT MTR FEE</v>
          </cell>
          <cell r="D225">
            <v>27.49</v>
          </cell>
          <cell r="E225">
            <v>28.04</v>
          </cell>
          <cell r="F225">
            <v>28.59</v>
          </cell>
          <cell r="G225">
            <v>29.14</v>
          </cell>
          <cell r="H225">
            <v>29.69</v>
          </cell>
          <cell r="I225">
            <v>30.24</v>
          </cell>
          <cell r="J225">
            <v>30.79</v>
          </cell>
          <cell r="K225">
            <v>31.34</v>
          </cell>
          <cell r="L225">
            <v>31.89</v>
          </cell>
          <cell r="M225">
            <v>32.44</v>
          </cell>
          <cell r="N225">
            <v>32.99</v>
          </cell>
          <cell r="O225">
            <v>33.54</v>
          </cell>
          <cell r="P225">
            <v>34.090000000000003</v>
          </cell>
          <cell r="Q225">
            <v>30.790000000000006</v>
          </cell>
        </row>
        <row r="226">
          <cell r="A226" t="str">
            <v>TOTAL CIAC AMORTIZATION - WATER</v>
          </cell>
          <cell r="D226">
            <v>-11277.82</v>
          </cell>
          <cell r="E226">
            <v>-11463.09</v>
          </cell>
          <cell r="F226">
            <v>-11651.570000000002</v>
          </cell>
          <cell r="G226">
            <v>-11840.04</v>
          </cell>
          <cell r="H226">
            <v>-12028.52</v>
          </cell>
          <cell r="I226">
            <v>-12217</v>
          </cell>
          <cell r="J226">
            <v>-12405.47</v>
          </cell>
          <cell r="K226">
            <v>-12593.950000000003</v>
          </cell>
          <cell r="L226">
            <v>-12782.430000000004</v>
          </cell>
          <cell r="M226">
            <v>-12970.910000000002</v>
          </cell>
          <cell r="N226">
            <v>-13159.38</v>
          </cell>
          <cell r="O226">
            <v>-13347.86</v>
          </cell>
          <cell r="P226">
            <v>-13536.34</v>
          </cell>
          <cell r="Q226">
            <v>-12405.721538461532</v>
          </cell>
        </row>
        <row r="228">
          <cell r="A228">
            <v>4030</v>
          </cell>
          <cell r="B228">
            <v>272.10000000000002</v>
          </cell>
          <cell r="C228" t="str">
            <v>ACC AMORT ORGANIZATION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A229">
            <v>4050</v>
          </cell>
          <cell r="B229">
            <v>272.2</v>
          </cell>
          <cell r="C229" t="str">
            <v>ACC AMORTSTRUCT/IMPRV PUMP PLT LS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A230">
            <v>4070</v>
          </cell>
          <cell r="B230">
            <v>272.2</v>
          </cell>
          <cell r="C230" t="str">
            <v>ACC AMORTSTRUCT/IMPRV GEN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</row>
        <row r="231">
          <cell r="A231">
            <v>4100</v>
          </cell>
          <cell r="B231">
            <v>272.2</v>
          </cell>
          <cell r="C231" t="str">
            <v>ACC AMORT SEWER FORCE MAIN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COVER"/>
      <sheetName val="CONTENTS vol 2"/>
      <sheetName val="CONTENTS vol 1"/>
      <sheetName val="A 1"/>
      <sheetName val="A 2"/>
      <sheetName val="A 3"/>
      <sheetName val="A 4"/>
      <sheetName val="A 5"/>
      <sheetName val="A 5 (a)"/>
      <sheetName val="A 6"/>
      <sheetName val="A 6 (a)"/>
      <sheetName val="A 7"/>
      <sheetName val="A 8"/>
      <sheetName val="A 9"/>
      <sheetName val="A 9 (a)"/>
      <sheetName val="A 10"/>
      <sheetName val="A 10 (a)"/>
      <sheetName val="A 11"/>
      <sheetName val="A 12"/>
      <sheetName val="A 12 (a)"/>
      <sheetName val="A 13"/>
      <sheetName val="A 14"/>
      <sheetName val="A 14 (a)"/>
      <sheetName val="A 15"/>
      <sheetName val="A 16"/>
      <sheetName val="A 17"/>
      <sheetName val="A 18"/>
      <sheetName val="A 18 (a)"/>
      <sheetName val="A 19"/>
      <sheetName val="A 19 (a) "/>
      <sheetName val="B 1"/>
      <sheetName val="B 2"/>
      <sheetName val="B 3"/>
      <sheetName val="B 4"/>
      <sheetName val="B 5"/>
      <sheetName val="B 5 (a)"/>
      <sheetName val="B 6"/>
      <sheetName val="B 6 (a)"/>
      <sheetName val="B 7"/>
      <sheetName val="B 8"/>
      <sheetName val="B 9"/>
      <sheetName val="B 10"/>
      <sheetName val="B 11"/>
      <sheetName val="B12 - 1.31.2015"/>
      <sheetName val="B12 - 2.28.2015"/>
      <sheetName val="B12 - 3.31.2015"/>
      <sheetName val="B12 - 4.30.2015"/>
      <sheetName val="B12 - 5.31.2015"/>
      <sheetName val="B12 - 6.30.2015"/>
      <sheetName val="B12 - 7.31.2015"/>
      <sheetName val="B12 - 8.31.2015"/>
      <sheetName val="B12 - 9.30.2015"/>
      <sheetName val="B12 - 10.31.2015"/>
      <sheetName val="B12 - 11.30.2015"/>
      <sheetName val="B12 - 12.31.2015"/>
      <sheetName val="B12 - Test Year"/>
      <sheetName val="B 13"/>
      <sheetName val="B 14"/>
      <sheetName val="B 15"/>
      <sheetName val="C INSTRUCT"/>
      <sheetName val="C 1"/>
      <sheetName val="C 2 (w)"/>
      <sheetName val="C 2 (s)"/>
      <sheetName val="C 3"/>
      <sheetName val="C 4"/>
      <sheetName val="C 5 (w)"/>
      <sheetName val="TIMING DIFFERENCES 2008"/>
      <sheetName val="C 5 (s)"/>
      <sheetName val="C 6"/>
      <sheetName val="C 7"/>
      <sheetName val="C 8"/>
      <sheetName val="C 9"/>
      <sheetName val="C 10"/>
      <sheetName val="D 1"/>
      <sheetName val="D 2"/>
      <sheetName val="D 2 (a)"/>
      <sheetName val="D 3"/>
      <sheetName val="D 4"/>
      <sheetName val="D 5"/>
      <sheetName val="D 6"/>
      <sheetName val="D 7"/>
      <sheetName val="E 1 (w)"/>
      <sheetName val="E 1 (s)"/>
      <sheetName val="E 2 (w)"/>
      <sheetName val="E 2 (s)"/>
      <sheetName val="E 2 S Int NOT USED"/>
      <sheetName val="E 3"/>
      <sheetName val="E 4 (w)"/>
      <sheetName val="E 4 (s)"/>
      <sheetName val="E 5 (w)"/>
      <sheetName val="E 5 (s)"/>
      <sheetName val="E 6"/>
      <sheetName val="E 7"/>
      <sheetName val="E 8"/>
      <sheetName val="E 9"/>
      <sheetName val="E 10"/>
      <sheetName val="E 11"/>
      <sheetName val="E 12"/>
      <sheetName val="E 13"/>
      <sheetName val="E 14"/>
      <sheetName val="A 1 INT"/>
      <sheetName val="A 3 INT"/>
      <sheetName val="B 1 INT"/>
      <sheetName val="B 3 INT"/>
      <sheetName val="B 15 INT"/>
      <sheetName val="C 1 INT"/>
      <sheetName val="C 2 (W) (S) INT"/>
      <sheetName val="C 3 INT"/>
      <sheetName val="C 5 (W) (S) INT"/>
      <sheetName val="D-1 INT"/>
      <sheetName val="D-2 "/>
      <sheetName val="E 1 (w) INT"/>
      <sheetName val="E 1 (s) INT"/>
      <sheetName val="E 2 (w) INT"/>
      <sheetName val="E 2 (s) INT"/>
      <sheetName val="APPENDIX A PLANT ACCT "/>
      <sheetName val="Monthly BS - UC Ledger "/>
      <sheetName val="Pasco"/>
      <sheetName val="Monthly IS - UC Ledger "/>
      <sheetName val="O&amp;M EXPENSES ALLOCATED"/>
      <sheetName val="13-Mth TY UIF Consol Trial Bal"/>
      <sheetName val="UIF Combined"/>
      <sheetName val="TAX EXPENSE"/>
      <sheetName val="REVENUE REQUIREMENTS"/>
      <sheetName val="PROFORMA YEAR"/>
      <sheetName val="INTERIM COST OF CAPITAL"/>
      <sheetName val="EQUITY RETURN CALCULATION"/>
      <sheetName val="Corporate ERC"/>
      <sheetName val="2014_2015 UIF ERC"/>
      <sheetName val="2011 UIF ERC"/>
      <sheetName val="water"/>
      <sheetName val="sewer"/>
      <sheetName val="Common Plant"/>
      <sheetName val="Chemicals Pasco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8">
          <cell r="P58">
            <v>1658742.5757306162</v>
          </cell>
        </row>
      </sheetData>
      <sheetData sheetId="16"/>
      <sheetData sheetId="17">
        <row r="74">
          <cell r="P74">
            <v>-404703.27155910007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>
        <row r="6">
          <cell r="A6">
            <v>1020</v>
          </cell>
          <cell r="B6">
            <v>301.10000000000002</v>
          </cell>
          <cell r="C6" t="str">
            <v>ORGANIZATION</v>
          </cell>
          <cell r="D6">
            <v>1155.02</v>
          </cell>
          <cell r="E6">
            <v>1153.17</v>
          </cell>
          <cell r="F6">
            <v>1153.17</v>
          </cell>
          <cell r="G6">
            <v>1153.17</v>
          </cell>
          <cell r="H6">
            <v>1153.17</v>
          </cell>
          <cell r="I6">
            <v>1153.17</v>
          </cell>
          <cell r="J6">
            <v>1153.17</v>
          </cell>
          <cell r="K6">
            <v>1153.17</v>
          </cell>
          <cell r="L6">
            <v>1153.17</v>
          </cell>
          <cell r="M6">
            <v>1153.17</v>
          </cell>
          <cell r="N6">
            <v>1153.17</v>
          </cell>
          <cell r="O6">
            <v>1153.17</v>
          </cell>
          <cell r="P6">
            <v>1153.17</v>
          </cell>
          <cell r="Q6">
            <v>1153.3123076923077</v>
          </cell>
        </row>
        <row r="7">
          <cell r="A7">
            <v>1025</v>
          </cell>
          <cell r="B7">
            <v>302.10000000000002</v>
          </cell>
          <cell r="C7" t="str">
            <v>FRANCHISES</v>
          </cell>
          <cell r="D7">
            <v>9228.11</v>
          </cell>
          <cell r="E7">
            <v>9223.48</v>
          </cell>
          <cell r="F7">
            <v>9223.24</v>
          </cell>
          <cell r="G7">
            <v>9222.7999999999993</v>
          </cell>
          <cell r="H7">
            <v>9222.74</v>
          </cell>
          <cell r="I7">
            <v>9222.7199999999993</v>
          </cell>
          <cell r="J7">
            <v>9222.77</v>
          </cell>
          <cell r="K7">
            <v>9222.67</v>
          </cell>
          <cell r="L7">
            <v>9222.5400000000009</v>
          </cell>
          <cell r="M7">
            <v>9222.56</v>
          </cell>
          <cell r="N7">
            <v>9222.48</v>
          </cell>
          <cell r="O7">
            <v>9222.3799999999992</v>
          </cell>
          <cell r="P7">
            <v>9222.23</v>
          </cell>
          <cell r="Q7">
            <v>9223.1323076923072</v>
          </cell>
        </row>
        <row r="8">
          <cell r="A8">
            <v>1030</v>
          </cell>
          <cell r="B8">
            <v>303.2</v>
          </cell>
          <cell r="C8" t="str">
            <v>LAND &amp; LAND RIGHTS PUMP</v>
          </cell>
          <cell r="D8">
            <v>-5169.45</v>
          </cell>
          <cell r="E8">
            <v>-5169.45</v>
          </cell>
          <cell r="F8">
            <v>-5169.45</v>
          </cell>
          <cell r="G8">
            <v>-5169.45</v>
          </cell>
          <cell r="H8">
            <v>-5169.45</v>
          </cell>
          <cell r="I8">
            <v>-5169.45</v>
          </cell>
          <cell r="J8">
            <v>-5169.45</v>
          </cell>
          <cell r="K8">
            <v>-5169.45</v>
          </cell>
          <cell r="L8">
            <v>-5169.45</v>
          </cell>
          <cell r="M8">
            <v>-5169.45</v>
          </cell>
          <cell r="N8">
            <v>-5169.45</v>
          </cell>
          <cell r="O8">
            <v>-5169.45</v>
          </cell>
          <cell r="P8">
            <v>-5169.45</v>
          </cell>
          <cell r="Q8">
            <v>-5169.4499999999989</v>
          </cell>
        </row>
        <row r="9">
          <cell r="A9">
            <v>1035</v>
          </cell>
          <cell r="B9">
            <v>303.3</v>
          </cell>
          <cell r="C9" t="str">
            <v>LAND &amp; LAND RIGHTS WTR TRT</v>
          </cell>
          <cell r="D9">
            <v>4685</v>
          </cell>
          <cell r="E9">
            <v>4685</v>
          </cell>
          <cell r="F9">
            <v>4685</v>
          </cell>
          <cell r="G9">
            <v>4685</v>
          </cell>
          <cell r="H9">
            <v>4685</v>
          </cell>
          <cell r="I9">
            <v>8185</v>
          </cell>
          <cell r="J9">
            <v>8185</v>
          </cell>
          <cell r="K9">
            <v>8185</v>
          </cell>
          <cell r="L9">
            <v>8185</v>
          </cell>
          <cell r="M9">
            <v>8185</v>
          </cell>
          <cell r="N9">
            <v>8185</v>
          </cell>
          <cell r="O9">
            <v>8185</v>
          </cell>
          <cell r="P9">
            <v>8185</v>
          </cell>
          <cell r="Q9">
            <v>6838.8461538461543</v>
          </cell>
        </row>
        <row r="10">
          <cell r="A10">
            <v>1040</v>
          </cell>
          <cell r="B10">
            <v>303.39999999999998</v>
          </cell>
          <cell r="C10" t="str">
            <v>LAND &amp; LAND RIGHTS TRANS DIST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>
            <v>1045</v>
          </cell>
          <cell r="B11" t="str">
            <v>303.5</v>
          </cell>
          <cell r="C11" t="str">
            <v>LAND &amp; LAND RIGHTS GEN PLT</v>
          </cell>
          <cell r="D11">
            <v>690.4</v>
          </cell>
          <cell r="E11">
            <v>689.2</v>
          </cell>
          <cell r="F11">
            <v>674.51</v>
          </cell>
          <cell r="G11">
            <v>672.44</v>
          </cell>
          <cell r="H11">
            <v>676.89</v>
          </cell>
          <cell r="I11">
            <v>677.08</v>
          </cell>
          <cell r="J11">
            <v>678.9</v>
          </cell>
          <cell r="K11">
            <v>676.68</v>
          </cell>
          <cell r="L11">
            <v>675.19</v>
          </cell>
          <cell r="M11">
            <v>663.76</v>
          </cell>
          <cell r="N11">
            <v>663.35</v>
          </cell>
          <cell r="O11">
            <v>662.49</v>
          </cell>
          <cell r="P11">
            <v>660.07</v>
          </cell>
          <cell r="Q11">
            <v>673.92</v>
          </cell>
        </row>
        <row r="12">
          <cell r="A12">
            <v>1050</v>
          </cell>
          <cell r="B12">
            <v>304.2</v>
          </cell>
          <cell r="C12" t="str">
            <v>STRUCT &amp; IMPRV SRC SUPPLY</v>
          </cell>
          <cell r="D12">
            <v>107573.75999999999</v>
          </cell>
          <cell r="E12">
            <v>107573.75999999999</v>
          </cell>
          <cell r="F12">
            <v>107573.75999999999</v>
          </cell>
          <cell r="G12">
            <v>107573.75999999999</v>
          </cell>
          <cell r="H12">
            <v>107573.75999999999</v>
          </cell>
          <cell r="I12">
            <v>107742.43</v>
          </cell>
          <cell r="J12">
            <v>107742.43</v>
          </cell>
          <cell r="K12">
            <v>107742.43</v>
          </cell>
          <cell r="L12">
            <v>107742.43</v>
          </cell>
          <cell r="M12">
            <v>107742.43</v>
          </cell>
          <cell r="N12">
            <v>107742.43</v>
          </cell>
          <cell r="O12">
            <v>107742.43</v>
          </cell>
          <cell r="P12">
            <v>107742.43</v>
          </cell>
          <cell r="Q12">
            <v>107677.55692307689</v>
          </cell>
        </row>
        <row r="13">
          <cell r="A13">
            <v>1055</v>
          </cell>
          <cell r="B13">
            <v>304.3</v>
          </cell>
          <cell r="C13" t="str">
            <v>STRUCT &amp; IMPRV WTR TRT PLT</v>
          </cell>
          <cell r="D13">
            <v>435573.02</v>
          </cell>
          <cell r="E13">
            <v>435653.64</v>
          </cell>
          <cell r="F13">
            <v>435653.64</v>
          </cell>
          <cell r="G13">
            <v>435653.64</v>
          </cell>
          <cell r="H13">
            <v>435653.64</v>
          </cell>
          <cell r="I13">
            <v>435895.38</v>
          </cell>
          <cell r="J13">
            <v>435895.38</v>
          </cell>
          <cell r="K13">
            <v>435895.38</v>
          </cell>
          <cell r="L13">
            <v>436412.94</v>
          </cell>
          <cell r="M13">
            <v>436493.52</v>
          </cell>
          <cell r="N13">
            <v>436666.04</v>
          </cell>
          <cell r="O13">
            <v>437259.36</v>
          </cell>
          <cell r="P13">
            <v>437299.65</v>
          </cell>
          <cell r="Q13">
            <v>436154.24846153852</v>
          </cell>
        </row>
        <row r="14">
          <cell r="A14">
            <v>1060</v>
          </cell>
          <cell r="B14">
            <v>304.39999999999998</v>
          </cell>
          <cell r="C14" t="str">
            <v>STRUCT &amp; IMPRV TRANS DIST PLT</v>
          </cell>
          <cell r="D14">
            <v>-7880.71</v>
          </cell>
          <cell r="E14">
            <v>-7880.71</v>
          </cell>
          <cell r="F14">
            <v>-7880.71</v>
          </cell>
          <cell r="G14">
            <v>-7880.71</v>
          </cell>
          <cell r="H14">
            <v>-7880.71</v>
          </cell>
          <cell r="I14">
            <v>-7880.71</v>
          </cell>
          <cell r="J14">
            <v>-7880.71</v>
          </cell>
          <cell r="K14">
            <v>-7880.71</v>
          </cell>
          <cell r="L14">
            <v>-7880.71</v>
          </cell>
          <cell r="M14">
            <v>-7880.71</v>
          </cell>
          <cell r="N14">
            <v>-7880.71</v>
          </cell>
          <cell r="O14">
            <v>-7880.71</v>
          </cell>
          <cell r="P14">
            <v>-7880.71</v>
          </cell>
          <cell r="Q14">
            <v>-7880.7100000000019</v>
          </cell>
        </row>
        <row r="15">
          <cell r="A15">
            <v>1065</v>
          </cell>
          <cell r="B15" t="str">
            <v>304.5/354.7</v>
          </cell>
          <cell r="C15" t="str">
            <v>STRUCT &amp; IMPRV GEN PLT</v>
          </cell>
          <cell r="D15">
            <v>12388.8</v>
          </cell>
          <cell r="E15">
            <v>12388.8</v>
          </cell>
          <cell r="F15">
            <v>12388.8</v>
          </cell>
          <cell r="G15">
            <v>12388.8</v>
          </cell>
          <cell r="H15">
            <v>12388.8</v>
          </cell>
          <cell r="I15">
            <v>12388.8</v>
          </cell>
          <cell r="J15">
            <v>12388.8</v>
          </cell>
          <cell r="K15">
            <v>12388.8</v>
          </cell>
          <cell r="L15">
            <v>12388.8</v>
          </cell>
          <cell r="M15">
            <v>12388.8</v>
          </cell>
          <cell r="N15">
            <v>12388.8</v>
          </cell>
          <cell r="O15">
            <v>12388.8</v>
          </cell>
          <cell r="P15">
            <v>12388.8</v>
          </cell>
          <cell r="Q15">
            <v>12388.8</v>
          </cell>
        </row>
        <row r="16">
          <cell r="A16">
            <v>1080</v>
          </cell>
          <cell r="B16">
            <v>307.2</v>
          </cell>
          <cell r="C16" t="str">
            <v>WELLS &amp; SPRINGS</v>
          </cell>
          <cell r="D16">
            <v>372709.13</v>
          </cell>
          <cell r="E16">
            <v>372789.65</v>
          </cell>
          <cell r="F16">
            <v>372789.65</v>
          </cell>
          <cell r="G16">
            <v>373072.45</v>
          </cell>
          <cell r="H16">
            <v>373072.45</v>
          </cell>
          <cell r="I16">
            <v>373153.03</v>
          </cell>
          <cell r="J16">
            <v>373233.61</v>
          </cell>
          <cell r="K16">
            <v>373435.06</v>
          </cell>
          <cell r="L16">
            <v>373435.06</v>
          </cell>
          <cell r="M16">
            <v>374513.31</v>
          </cell>
          <cell r="N16">
            <v>374703.14</v>
          </cell>
          <cell r="O16">
            <v>374875.66</v>
          </cell>
          <cell r="P16">
            <v>374875.66</v>
          </cell>
          <cell r="Q16">
            <v>373589.06615384616</v>
          </cell>
        </row>
        <row r="17">
          <cell r="A17">
            <v>1090</v>
          </cell>
          <cell r="B17">
            <v>309.2</v>
          </cell>
          <cell r="C17" t="str">
            <v>SUPPLY MAINS</v>
          </cell>
          <cell r="D17">
            <v>414387.13</v>
          </cell>
          <cell r="E17">
            <v>414387.13</v>
          </cell>
          <cell r="F17">
            <v>414467.75</v>
          </cell>
          <cell r="G17">
            <v>414467.75</v>
          </cell>
          <cell r="H17">
            <v>414467.75</v>
          </cell>
          <cell r="I17">
            <v>414548.33</v>
          </cell>
          <cell r="J17">
            <v>414548.33</v>
          </cell>
          <cell r="K17">
            <v>414749.78</v>
          </cell>
          <cell r="L17">
            <v>414830.36</v>
          </cell>
          <cell r="M17">
            <v>415325.2</v>
          </cell>
          <cell r="N17">
            <v>415526.65</v>
          </cell>
          <cell r="O17">
            <v>415570.39</v>
          </cell>
          <cell r="P17">
            <v>415650.97</v>
          </cell>
          <cell r="Q17">
            <v>414840.57846153842</v>
          </cell>
        </row>
        <row r="18">
          <cell r="A18">
            <v>1095</v>
          </cell>
          <cell r="B18">
            <v>310.2</v>
          </cell>
          <cell r="C18" t="str">
            <v>POWER GENERATION EQUIP</v>
          </cell>
          <cell r="D18">
            <v>1312</v>
          </cell>
          <cell r="E18">
            <v>1312</v>
          </cell>
          <cell r="F18">
            <v>1312</v>
          </cell>
          <cell r="G18">
            <v>1312</v>
          </cell>
          <cell r="H18">
            <v>1312</v>
          </cell>
          <cell r="I18">
            <v>1312</v>
          </cell>
          <cell r="J18">
            <v>1312</v>
          </cell>
          <cell r="K18">
            <v>1312</v>
          </cell>
          <cell r="L18">
            <v>1312</v>
          </cell>
          <cell r="M18">
            <v>1312</v>
          </cell>
          <cell r="N18">
            <v>1312</v>
          </cell>
          <cell r="O18">
            <v>1312</v>
          </cell>
          <cell r="P18">
            <v>1312</v>
          </cell>
          <cell r="Q18">
            <v>1312</v>
          </cell>
        </row>
        <row r="19">
          <cell r="A19">
            <v>1100</v>
          </cell>
          <cell r="B19">
            <v>311.2</v>
          </cell>
          <cell r="C19" t="str">
            <v>ELECTRIC PUMP EQUIP SRC PUMP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A20">
            <v>1105</v>
          </cell>
          <cell r="B20">
            <v>311.3</v>
          </cell>
          <cell r="C20" t="str">
            <v>ELECTRIC PUMP EQUIP WTP</v>
          </cell>
          <cell r="D20">
            <v>224209.01</v>
          </cell>
          <cell r="E20">
            <v>224159.37</v>
          </cell>
          <cell r="F20">
            <v>224482.57</v>
          </cell>
          <cell r="G20">
            <v>226118.45</v>
          </cell>
          <cell r="H20">
            <v>226158.85</v>
          </cell>
          <cell r="I20">
            <v>226939.85</v>
          </cell>
          <cell r="J20">
            <v>227101.01</v>
          </cell>
          <cell r="K20">
            <v>227141.3</v>
          </cell>
          <cell r="L20">
            <v>228069.33</v>
          </cell>
          <cell r="M20">
            <v>228359.88</v>
          </cell>
          <cell r="N20">
            <v>228440.46</v>
          </cell>
          <cell r="O20">
            <v>228773.22</v>
          </cell>
          <cell r="P20">
            <v>230262.53</v>
          </cell>
          <cell r="Q20">
            <v>226939.67923076922</v>
          </cell>
        </row>
        <row r="21">
          <cell r="A21">
            <v>1110</v>
          </cell>
          <cell r="B21">
            <v>311.39999999999998</v>
          </cell>
          <cell r="C21" t="str">
            <v>ELECTRIC PUMP EQUIP TRANS DIST</v>
          </cell>
          <cell r="D21">
            <v>606.85</v>
          </cell>
          <cell r="E21">
            <v>606.85</v>
          </cell>
          <cell r="F21">
            <v>606.85</v>
          </cell>
          <cell r="G21">
            <v>606.85</v>
          </cell>
          <cell r="H21">
            <v>606.85</v>
          </cell>
          <cell r="I21">
            <v>606.85</v>
          </cell>
          <cell r="J21">
            <v>606.85</v>
          </cell>
          <cell r="K21">
            <v>834.8</v>
          </cell>
          <cell r="L21">
            <v>1041.3499999999999</v>
          </cell>
          <cell r="M21">
            <v>1041.3499999999999</v>
          </cell>
          <cell r="N21">
            <v>1041.3499999999999</v>
          </cell>
          <cell r="O21">
            <v>1041.3499999999999</v>
          </cell>
          <cell r="P21">
            <v>1041.3499999999999</v>
          </cell>
          <cell r="Q21">
            <v>791.50000000000011</v>
          </cell>
        </row>
        <row r="22">
          <cell r="A22">
            <v>1115</v>
          </cell>
          <cell r="B22">
            <v>320.3</v>
          </cell>
          <cell r="C22" t="str">
            <v>WATER TREATMENT EQPT</v>
          </cell>
          <cell r="D22">
            <v>220652.91</v>
          </cell>
          <cell r="E22">
            <v>220814.13</v>
          </cell>
          <cell r="F22">
            <v>221298.57</v>
          </cell>
          <cell r="G22">
            <v>223177.17</v>
          </cell>
          <cell r="H22">
            <v>224125.36</v>
          </cell>
          <cell r="I22">
            <v>225052.03</v>
          </cell>
          <cell r="J22">
            <v>226180.15</v>
          </cell>
          <cell r="K22">
            <v>227402.5</v>
          </cell>
          <cell r="L22">
            <v>228061.34</v>
          </cell>
          <cell r="M22">
            <v>229572.22</v>
          </cell>
          <cell r="N22">
            <v>230237.01</v>
          </cell>
          <cell r="O22">
            <v>231123.39</v>
          </cell>
          <cell r="P22">
            <v>231569.33</v>
          </cell>
          <cell r="Q22">
            <v>226097.39307692315</v>
          </cell>
        </row>
        <row r="23">
          <cell r="A23">
            <v>1120</v>
          </cell>
          <cell r="B23">
            <v>330.4</v>
          </cell>
          <cell r="C23" t="str">
            <v>DIST RESV &amp; STANDPIPES</v>
          </cell>
          <cell r="D23">
            <v>311397.58</v>
          </cell>
          <cell r="E23">
            <v>311397.58</v>
          </cell>
          <cell r="F23">
            <v>311478.38</v>
          </cell>
          <cell r="G23">
            <v>312074.01</v>
          </cell>
          <cell r="H23">
            <v>312114.40999999997</v>
          </cell>
          <cell r="I23">
            <v>312356.15000000002</v>
          </cell>
          <cell r="J23">
            <v>312879.59000000003</v>
          </cell>
          <cell r="K23">
            <v>312879.59000000003</v>
          </cell>
          <cell r="L23">
            <v>312879.59000000003</v>
          </cell>
          <cell r="M23">
            <v>312960.17</v>
          </cell>
          <cell r="N23">
            <v>315711.56</v>
          </cell>
          <cell r="O23">
            <v>315711.56</v>
          </cell>
          <cell r="P23">
            <v>316013.46999999997</v>
          </cell>
          <cell r="Q23">
            <v>313065.66461538459</v>
          </cell>
        </row>
        <row r="24">
          <cell r="A24">
            <v>1125</v>
          </cell>
          <cell r="B24">
            <v>331.4</v>
          </cell>
          <cell r="C24" t="str">
            <v>TRANS &amp; DISTR MAINS</v>
          </cell>
          <cell r="D24">
            <v>1136736.17</v>
          </cell>
          <cell r="E24">
            <v>1137591.3500000001</v>
          </cell>
          <cell r="F24">
            <v>1141196.99</v>
          </cell>
          <cell r="G24">
            <v>1143858.93</v>
          </cell>
          <cell r="H24">
            <v>1144702.27</v>
          </cell>
          <cell r="I24">
            <v>1147106.99</v>
          </cell>
          <cell r="J24">
            <v>1148073.95</v>
          </cell>
          <cell r="K24">
            <v>1159920.6000000001</v>
          </cell>
          <cell r="L24">
            <v>1167698.8500000001</v>
          </cell>
          <cell r="M24">
            <v>1170673.57</v>
          </cell>
          <cell r="N24">
            <v>1175008.6100000001</v>
          </cell>
          <cell r="O24">
            <v>1182776.8799999999</v>
          </cell>
          <cell r="P24">
            <v>1187308.8999999999</v>
          </cell>
          <cell r="Q24">
            <v>1157127.2353846154</v>
          </cell>
        </row>
        <row r="25">
          <cell r="A25">
            <v>1130</v>
          </cell>
          <cell r="B25">
            <v>333.4</v>
          </cell>
          <cell r="C25" t="str">
            <v>SERVICE LINES</v>
          </cell>
          <cell r="D25">
            <v>534563.34</v>
          </cell>
          <cell r="E25">
            <v>535538.51</v>
          </cell>
          <cell r="F25">
            <v>538470.21</v>
          </cell>
          <cell r="G25">
            <v>539670.21</v>
          </cell>
          <cell r="H25">
            <v>537806.72</v>
          </cell>
          <cell r="I25">
            <v>538206.93000000005</v>
          </cell>
          <cell r="J25">
            <v>539192.04</v>
          </cell>
          <cell r="K25">
            <v>542617.32999999996</v>
          </cell>
          <cell r="L25">
            <v>545051.94999999995</v>
          </cell>
          <cell r="M25">
            <v>548091.52</v>
          </cell>
          <cell r="N25">
            <v>549767.5</v>
          </cell>
          <cell r="O25">
            <v>550261.76000000001</v>
          </cell>
          <cell r="P25">
            <v>551420.49</v>
          </cell>
          <cell r="Q25">
            <v>542358.3469230769</v>
          </cell>
        </row>
        <row r="26">
          <cell r="A26">
            <v>1135</v>
          </cell>
          <cell r="B26">
            <v>334.4</v>
          </cell>
          <cell r="C26" t="str">
            <v>METERS</v>
          </cell>
          <cell r="D26">
            <v>301779.95</v>
          </cell>
          <cell r="E26">
            <v>303580.14</v>
          </cell>
          <cell r="F26">
            <v>303963.09000000003</v>
          </cell>
          <cell r="G26">
            <v>304960.37</v>
          </cell>
          <cell r="H26">
            <v>308392.48</v>
          </cell>
          <cell r="I26">
            <v>309051.52000000002</v>
          </cell>
          <cell r="J26">
            <v>309051.52000000002</v>
          </cell>
          <cell r="K26">
            <v>309051.52000000002</v>
          </cell>
          <cell r="L26">
            <v>310893.96999999997</v>
          </cell>
          <cell r="M26">
            <v>313384.93</v>
          </cell>
          <cell r="N26">
            <v>314649.7</v>
          </cell>
          <cell r="O26">
            <v>316566.46000000002</v>
          </cell>
          <cell r="P26">
            <v>318561.02</v>
          </cell>
          <cell r="Q26">
            <v>309529.7438461539</v>
          </cell>
        </row>
        <row r="27">
          <cell r="A27">
            <v>1140</v>
          </cell>
          <cell r="B27">
            <v>334.4</v>
          </cell>
          <cell r="C27" t="str">
            <v>METER INSTALLATIONS</v>
          </cell>
          <cell r="D27">
            <v>113687.58</v>
          </cell>
          <cell r="E27">
            <v>114614.71</v>
          </cell>
          <cell r="F27">
            <v>115893.72</v>
          </cell>
          <cell r="G27">
            <v>117853.12</v>
          </cell>
          <cell r="H27">
            <v>118458.13</v>
          </cell>
          <cell r="I27">
            <v>120119.87</v>
          </cell>
          <cell r="J27">
            <v>120542.92</v>
          </cell>
          <cell r="K27">
            <v>121751.62</v>
          </cell>
          <cell r="L27">
            <v>123896.03</v>
          </cell>
          <cell r="M27">
            <v>125783.72</v>
          </cell>
          <cell r="N27">
            <v>129803.49</v>
          </cell>
          <cell r="O27">
            <v>131213.10999999999</v>
          </cell>
          <cell r="P27">
            <v>132556.63</v>
          </cell>
          <cell r="Q27">
            <v>122013.43461538461</v>
          </cell>
        </row>
        <row r="28">
          <cell r="A28">
            <v>1145</v>
          </cell>
          <cell r="B28">
            <v>335.4</v>
          </cell>
          <cell r="C28" t="str">
            <v>HYDRANTS</v>
          </cell>
          <cell r="D28">
            <v>72450.240000000005</v>
          </cell>
          <cell r="E28">
            <v>72450.240000000005</v>
          </cell>
          <cell r="F28">
            <v>72450.240000000005</v>
          </cell>
          <cell r="G28">
            <v>72450.240000000005</v>
          </cell>
          <cell r="H28">
            <v>72450.240000000005</v>
          </cell>
          <cell r="I28">
            <v>72450.240000000005</v>
          </cell>
          <cell r="J28">
            <v>72450.240000000005</v>
          </cell>
          <cell r="K28">
            <v>72450.240000000005</v>
          </cell>
          <cell r="L28">
            <v>72450.240000000005</v>
          </cell>
          <cell r="M28">
            <v>72450.240000000005</v>
          </cell>
          <cell r="N28">
            <v>72450.240000000005</v>
          </cell>
          <cell r="O28">
            <v>72450.240000000005</v>
          </cell>
          <cell r="P28">
            <v>72450.240000000005</v>
          </cell>
          <cell r="Q28">
            <v>72450.240000000005</v>
          </cell>
        </row>
        <row r="29">
          <cell r="A29">
            <v>1150</v>
          </cell>
          <cell r="B29">
            <v>336.4</v>
          </cell>
          <cell r="C29" t="str">
            <v>BACKFLOW PREVENTION DEVICES</v>
          </cell>
          <cell r="D29">
            <v>237.98</v>
          </cell>
          <cell r="E29">
            <v>237.98</v>
          </cell>
          <cell r="F29">
            <v>237.98</v>
          </cell>
          <cell r="G29">
            <v>237.98</v>
          </cell>
          <cell r="H29">
            <v>237.98</v>
          </cell>
          <cell r="I29">
            <v>237.98</v>
          </cell>
          <cell r="J29">
            <v>237.98</v>
          </cell>
          <cell r="K29">
            <v>237.98</v>
          </cell>
          <cell r="L29">
            <v>237.98</v>
          </cell>
          <cell r="M29">
            <v>237.98</v>
          </cell>
          <cell r="N29">
            <v>237.98</v>
          </cell>
          <cell r="O29">
            <v>237.98</v>
          </cell>
          <cell r="P29">
            <v>2728.94</v>
          </cell>
          <cell r="Q29">
            <v>429.59230769230766</v>
          </cell>
        </row>
        <row r="30">
          <cell r="A30">
            <v>1155</v>
          </cell>
          <cell r="B30">
            <v>339.1</v>
          </cell>
          <cell r="C30" t="str">
            <v xml:space="preserve">     OTH PLT&amp;MISC EQUIP INTANG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35754.949999999997</v>
          </cell>
          <cell r="M30">
            <v>35754.949999999997</v>
          </cell>
          <cell r="N30">
            <v>35754.949999999997</v>
          </cell>
          <cell r="O30">
            <v>35754.949999999997</v>
          </cell>
          <cell r="P30">
            <v>35754.949999999997</v>
          </cell>
          <cell r="Q30">
            <v>13751.903846153846</v>
          </cell>
        </row>
        <row r="31">
          <cell r="A31">
            <v>1165</v>
          </cell>
          <cell r="B31">
            <v>339.3</v>
          </cell>
          <cell r="C31" t="str">
            <v>OTH PLT&amp;MISC EQUIP WTP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1175</v>
          </cell>
          <cell r="B32" t="str">
            <v>304.5/354.7</v>
          </cell>
          <cell r="C32" t="str">
            <v>OFFICE STRUCT &amp; IMPRV</v>
          </cell>
          <cell r="D32">
            <v>107590.56</v>
          </cell>
          <cell r="E32">
            <v>107418.03</v>
          </cell>
          <cell r="F32">
            <v>106843.08</v>
          </cell>
          <cell r="G32">
            <v>106729.29</v>
          </cell>
          <cell r="H32">
            <v>106843.87</v>
          </cell>
          <cell r="I32">
            <v>106844.88</v>
          </cell>
          <cell r="J32">
            <v>107115.75</v>
          </cell>
          <cell r="K32">
            <v>107388.83</v>
          </cell>
          <cell r="L32">
            <v>107317.59</v>
          </cell>
          <cell r="M32">
            <v>107045.12</v>
          </cell>
          <cell r="N32">
            <v>106999.19</v>
          </cell>
          <cell r="O32">
            <v>107347.05</v>
          </cell>
          <cell r="P32">
            <v>107457.05</v>
          </cell>
          <cell r="Q32">
            <v>107149.25307692308</v>
          </cell>
        </row>
        <row r="33">
          <cell r="A33">
            <v>1180</v>
          </cell>
          <cell r="B33" t="str">
            <v>340.5/390.7</v>
          </cell>
          <cell r="C33" t="str">
            <v>OFFICE FURN &amp; EQPT</v>
          </cell>
          <cell r="D33">
            <v>60019.55</v>
          </cell>
          <cell r="E33">
            <v>60030.54</v>
          </cell>
          <cell r="F33">
            <v>59814.46</v>
          </cell>
          <cell r="G33">
            <v>59754.39</v>
          </cell>
          <cell r="H33">
            <v>59817.45</v>
          </cell>
          <cell r="I33">
            <v>60034.32</v>
          </cell>
          <cell r="J33">
            <v>60156.72</v>
          </cell>
          <cell r="K33">
            <v>60149.81</v>
          </cell>
          <cell r="L33">
            <v>60286.29</v>
          </cell>
          <cell r="M33">
            <v>60085.21</v>
          </cell>
          <cell r="N33">
            <v>60280.02</v>
          </cell>
          <cell r="O33">
            <v>60457.8</v>
          </cell>
          <cell r="P33">
            <v>60536.39</v>
          </cell>
          <cell r="Q33">
            <v>60109.457692307697</v>
          </cell>
        </row>
        <row r="34">
          <cell r="A34">
            <v>1190</v>
          </cell>
          <cell r="B34" t="str">
            <v>343.5/393.7</v>
          </cell>
          <cell r="C34" t="str">
            <v>TOOL SHOP &amp; MISC EQPT</v>
          </cell>
          <cell r="D34">
            <v>40474.07</v>
          </cell>
          <cell r="E34">
            <v>40448.910000000003</v>
          </cell>
          <cell r="F34">
            <v>40419.11</v>
          </cell>
          <cell r="G34">
            <v>40410.449999999997</v>
          </cell>
          <cell r="H34">
            <v>40404.83</v>
          </cell>
          <cell r="I34">
            <v>40402.71</v>
          </cell>
          <cell r="J34">
            <v>40408.33</v>
          </cell>
          <cell r="K34">
            <v>40397.379999999997</v>
          </cell>
          <cell r="L34">
            <v>40382.33</v>
          </cell>
          <cell r="M34">
            <v>40381.550000000003</v>
          </cell>
          <cell r="N34">
            <v>40373.980000000003</v>
          </cell>
          <cell r="O34">
            <v>40573.07</v>
          </cell>
          <cell r="P34">
            <v>40555.269999999997</v>
          </cell>
          <cell r="Q34">
            <v>40433.229999999996</v>
          </cell>
        </row>
        <row r="35">
          <cell r="A35">
            <v>1195</v>
          </cell>
          <cell r="B35" t="str">
            <v>344.5/394.7</v>
          </cell>
          <cell r="C35" t="str">
            <v>LABORATORY EQUIPMENT</v>
          </cell>
          <cell r="D35">
            <v>2156.9499999999998</v>
          </cell>
          <cell r="E35">
            <v>2155.5100000000002</v>
          </cell>
          <cell r="F35">
            <v>2155.5100000000002</v>
          </cell>
          <cell r="G35">
            <v>2155.5100000000002</v>
          </cell>
          <cell r="H35">
            <v>2155.5100000000002</v>
          </cell>
          <cell r="I35">
            <v>2155.5100000000002</v>
          </cell>
          <cell r="J35">
            <v>2155.5100000000002</v>
          </cell>
          <cell r="K35">
            <v>2155.5100000000002</v>
          </cell>
          <cell r="L35">
            <v>2155.5100000000002</v>
          </cell>
          <cell r="M35">
            <v>2155.5100000000002</v>
          </cell>
          <cell r="N35">
            <v>2155.5100000000002</v>
          </cell>
          <cell r="O35">
            <v>2155.5100000000002</v>
          </cell>
          <cell r="P35">
            <v>2155.5100000000002</v>
          </cell>
          <cell r="Q35">
            <v>2155.6207692307698</v>
          </cell>
        </row>
        <row r="36">
          <cell r="A36">
            <v>1200</v>
          </cell>
          <cell r="B36" t="str">
            <v>345.5/395.7</v>
          </cell>
          <cell r="C36" t="str">
            <v>POWER OPERATED EQUIP</v>
          </cell>
          <cell r="D36">
            <v>9359.32</v>
          </cell>
          <cell r="E36">
            <v>9359.32</v>
          </cell>
          <cell r="F36">
            <v>10367.41</v>
          </cell>
          <cell r="G36">
            <v>10967.85</v>
          </cell>
          <cell r="H36">
            <v>10967.85</v>
          </cell>
          <cell r="I36">
            <v>13171.16</v>
          </cell>
          <cell r="J36">
            <v>13171.16</v>
          </cell>
          <cell r="K36">
            <v>13171.16</v>
          </cell>
          <cell r="L36">
            <v>13171.16</v>
          </cell>
          <cell r="M36">
            <v>13171.16</v>
          </cell>
          <cell r="N36">
            <v>13171.16</v>
          </cell>
          <cell r="O36">
            <v>13171.16</v>
          </cell>
          <cell r="P36">
            <v>17341.12</v>
          </cell>
          <cell r="Q36">
            <v>12350.845384615386</v>
          </cell>
        </row>
        <row r="37">
          <cell r="A37">
            <v>1205</v>
          </cell>
          <cell r="B37" t="str">
            <v>346.5/396.7</v>
          </cell>
          <cell r="C37" t="str">
            <v>COMMUNICATION EQPT</v>
          </cell>
          <cell r="D37">
            <v>9920.1299999999992</v>
          </cell>
          <cell r="E37">
            <v>9912.4599999999991</v>
          </cell>
          <cell r="F37">
            <v>9857.6</v>
          </cell>
          <cell r="G37">
            <v>9849.9</v>
          </cell>
          <cell r="H37">
            <v>9866.49</v>
          </cell>
          <cell r="I37">
            <v>9867.2000000000007</v>
          </cell>
          <cell r="J37">
            <v>9874</v>
          </cell>
          <cell r="K37">
            <v>9865.7099999999991</v>
          </cell>
          <cell r="L37">
            <v>9860.17</v>
          </cell>
          <cell r="M37">
            <v>9817.4500000000007</v>
          </cell>
          <cell r="N37">
            <v>9815.91</v>
          </cell>
          <cell r="O37">
            <v>9812.74</v>
          </cell>
          <cell r="P37">
            <v>9803.67</v>
          </cell>
          <cell r="Q37">
            <v>9855.6484615384616</v>
          </cell>
        </row>
        <row r="38">
          <cell r="A38">
            <v>1210</v>
          </cell>
          <cell r="B38" t="str">
            <v>347.5/397.7</v>
          </cell>
          <cell r="C38" t="str">
            <v>MISC EQUIPMENT</v>
          </cell>
          <cell r="D38">
            <v>423.34</v>
          </cell>
          <cell r="E38">
            <v>423.34</v>
          </cell>
          <cell r="F38">
            <v>423.34</v>
          </cell>
          <cell r="G38">
            <v>423.34</v>
          </cell>
          <cell r="H38">
            <v>423.34</v>
          </cell>
          <cell r="I38">
            <v>423.34</v>
          </cell>
          <cell r="J38">
            <v>423.34</v>
          </cell>
          <cell r="K38">
            <v>423.34</v>
          </cell>
          <cell r="L38">
            <v>423.34</v>
          </cell>
          <cell r="M38">
            <v>423.34</v>
          </cell>
          <cell r="N38">
            <v>423.34</v>
          </cell>
          <cell r="O38">
            <v>423.34</v>
          </cell>
          <cell r="P38">
            <v>423.34</v>
          </cell>
          <cell r="Q38">
            <v>423.34000000000009</v>
          </cell>
        </row>
        <row r="39">
          <cell r="A39">
            <v>1215</v>
          </cell>
          <cell r="B39">
            <v>348.5</v>
          </cell>
          <cell r="C39" t="str">
            <v>WATER PLANT ALLOCATED</v>
          </cell>
          <cell r="D39">
            <v>-148854.65</v>
          </cell>
          <cell r="E39">
            <v>-148675.29999999999</v>
          </cell>
          <cell r="F39">
            <v>-148675.29999999999</v>
          </cell>
          <cell r="G39">
            <v>-148675.29999999999</v>
          </cell>
          <cell r="H39">
            <v>-148675.29999999999</v>
          </cell>
          <cell r="I39">
            <v>-148675.29999999999</v>
          </cell>
          <cell r="J39">
            <v>-148675.29999999999</v>
          </cell>
          <cell r="K39">
            <v>-148675.29999999999</v>
          </cell>
          <cell r="L39">
            <v>-148675.29999999999</v>
          </cell>
          <cell r="M39">
            <v>-148675.29999999999</v>
          </cell>
          <cell r="N39">
            <v>-148675.29999999999</v>
          </cell>
          <cell r="O39">
            <v>-148675.29999999999</v>
          </cell>
          <cell r="P39">
            <v>-148675.29999999999</v>
          </cell>
          <cell r="Q39">
            <v>-148689.09615384619</v>
          </cell>
        </row>
        <row r="40">
          <cell r="A40">
            <v>1220</v>
          </cell>
          <cell r="B40">
            <v>348.5</v>
          </cell>
          <cell r="C40" t="str">
            <v>OTHER TANGIBLE PLT WATER</v>
          </cell>
          <cell r="D40">
            <v>-495398.25</v>
          </cell>
          <cell r="E40">
            <v>-494808.3</v>
          </cell>
          <cell r="F40">
            <v>-494808.3</v>
          </cell>
          <cell r="G40">
            <v>-494808.3</v>
          </cell>
          <cell r="H40">
            <v>-494808.3</v>
          </cell>
          <cell r="I40">
            <v>-494808.3</v>
          </cell>
          <cell r="J40">
            <v>-494808.3</v>
          </cell>
          <cell r="K40">
            <v>-494808.3</v>
          </cell>
          <cell r="L40">
            <v>-494808.3</v>
          </cell>
          <cell r="M40">
            <v>-494808.3</v>
          </cell>
          <cell r="N40">
            <v>-494808.3</v>
          </cell>
          <cell r="O40">
            <v>-494808.3</v>
          </cell>
          <cell r="P40">
            <v>-494808.3</v>
          </cell>
          <cell r="Q40">
            <v>-494853.68076923065</v>
          </cell>
        </row>
        <row r="41">
          <cell r="A41">
            <v>1460</v>
          </cell>
          <cell r="B41" t="str">
            <v>340.5/390.7</v>
          </cell>
          <cell r="C41" t="str">
            <v>OFFICE FURN &amp; EQPT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A42">
            <v>1555</v>
          </cell>
          <cell r="B42" t="str">
            <v>341.5/391.7</v>
          </cell>
          <cell r="C42" t="str">
            <v>TRANSPORTATION EQPT WTR</v>
          </cell>
          <cell r="D42">
            <v>128112.54087188112</v>
          </cell>
          <cell r="E42">
            <v>127763.44184606631</v>
          </cell>
          <cell r="F42">
            <v>127509.9616774427</v>
          </cell>
          <cell r="G42">
            <v>135643.30881187605</v>
          </cell>
          <cell r="H42">
            <v>134361.19608544974</v>
          </cell>
          <cell r="I42">
            <v>134341.31010758804</v>
          </cell>
          <cell r="J42">
            <v>134750.11701029327</v>
          </cell>
          <cell r="K42">
            <v>130987.87048362901</v>
          </cell>
          <cell r="L42">
            <v>130601.22936636838</v>
          </cell>
          <cell r="M42">
            <v>132320.73564526974</v>
          </cell>
          <cell r="N42">
            <v>132251.22526198727</v>
          </cell>
          <cell r="O42">
            <v>132165.01410076037</v>
          </cell>
          <cell r="P42">
            <v>131995.15656183727</v>
          </cell>
          <cell r="Q42">
            <v>131754.08521772688</v>
          </cell>
        </row>
        <row r="43">
          <cell r="A43">
            <v>1580</v>
          </cell>
          <cell r="B43" t="str">
            <v>340.5/390.7</v>
          </cell>
          <cell r="C43" t="str">
            <v>MAINFRAME COMPUTER WTR</v>
          </cell>
          <cell r="D43">
            <v>12288.16992814794</v>
          </cell>
          <cell r="E43">
            <v>12258.15134226452</v>
          </cell>
          <cell r="F43">
            <v>12136.94454094036</v>
          </cell>
          <cell r="G43">
            <v>12116.889358609631</v>
          </cell>
          <cell r="H43">
            <v>12152.555879584132</v>
          </cell>
          <cell r="I43">
            <v>12153.96888532561</v>
          </cell>
          <cell r="J43">
            <v>12169.114169554648</v>
          </cell>
          <cell r="K43">
            <v>12154.040129312574</v>
          </cell>
          <cell r="L43">
            <v>12140.972794703359</v>
          </cell>
          <cell r="M43">
            <v>12048.088446697358</v>
          </cell>
          <cell r="N43">
            <v>12044.238302901775</v>
          </cell>
          <cell r="O43">
            <v>12036.570668804636</v>
          </cell>
          <cell r="P43">
            <v>12015.657590130866</v>
          </cell>
          <cell r="Q43">
            <v>12131.950925921339</v>
          </cell>
        </row>
        <row r="44">
          <cell r="A44">
            <v>1585</v>
          </cell>
          <cell r="B44" t="str">
            <v>340.5/390.7</v>
          </cell>
          <cell r="C44" t="str">
            <v>MINI COMPUTERS WTR</v>
          </cell>
          <cell r="D44">
            <v>53944.725982826109</v>
          </cell>
          <cell r="E44">
            <v>53575.187284953179</v>
          </cell>
          <cell r="F44">
            <v>53363.960737598922</v>
          </cell>
          <cell r="G44">
            <v>53688.732389179117</v>
          </cell>
          <cell r="H44">
            <v>54044.976072001235</v>
          </cell>
          <cell r="I44">
            <v>54158.473680235853</v>
          </cell>
          <cell r="J44">
            <v>55697.138972223649</v>
          </cell>
          <cell r="K44">
            <v>56392.542623493493</v>
          </cell>
          <cell r="L44">
            <v>57605.346824600405</v>
          </cell>
          <cell r="M44">
            <v>57638.858214969208</v>
          </cell>
          <cell r="N44">
            <v>57633.823639890332</v>
          </cell>
          <cell r="O44">
            <v>57635.821440024818</v>
          </cell>
          <cell r="P44">
            <v>58200.988114622654</v>
          </cell>
          <cell r="Q44">
            <v>55660.04430589376</v>
          </cell>
        </row>
        <row r="45">
          <cell r="A45">
            <v>1590</v>
          </cell>
          <cell r="B45" t="str">
            <v>340.5/390.7</v>
          </cell>
          <cell r="C45" t="str">
            <v>COMP SYS COST WTR</v>
          </cell>
          <cell r="D45">
            <v>261822.29759877059</v>
          </cell>
          <cell r="E45">
            <v>261188.99955619921</v>
          </cell>
          <cell r="F45">
            <v>258621.87981637611</v>
          </cell>
          <cell r="G45">
            <v>258301.85479542747</v>
          </cell>
          <cell r="H45">
            <v>259128.09802875909</v>
          </cell>
          <cell r="I45">
            <v>259210.83010862253</v>
          </cell>
          <cell r="J45">
            <v>259555.80536750628</v>
          </cell>
          <cell r="K45">
            <v>259231.27713288157</v>
          </cell>
          <cell r="L45">
            <v>259031.60101691404</v>
          </cell>
          <cell r="M45">
            <v>257107.88869187393</v>
          </cell>
          <cell r="N45">
            <v>257030.27727357365</v>
          </cell>
          <cell r="O45">
            <v>256870.29890084307</v>
          </cell>
          <cell r="P45">
            <v>256415.33776858216</v>
          </cell>
          <cell r="Q45">
            <v>258732.03431202535</v>
          </cell>
        </row>
        <row r="46">
          <cell r="A46">
            <v>1595</v>
          </cell>
          <cell r="B46" t="str">
            <v>340.5/390.7</v>
          </cell>
          <cell r="C46" t="str">
            <v>MICRO SYS COST WTR</v>
          </cell>
          <cell r="D46">
            <v>6691.5758280119189</v>
          </cell>
          <cell r="E46">
            <v>6675.1222407282867</v>
          </cell>
          <cell r="F46">
            <v>6611.7477458232024</v>
          </cell>
          <cell r="G46">
            <v>6600.1795034397119</v>
          </cell>
          <cell r="H46">
            <v>6618.4743655925085</v>
          </cell>
          <cell r="I46">
            <v>6619.151183468678</v>
          </cell>
          <cell r="J46">
            <v>6627.1186360109632</v>
          </cell>
          <cell r="K46">
            <v>6617.1563518336498</v>
          </cell>
          <cell r="L46">
            <v>6610.0378901360345</v>
          </cell>
          <cell r="M46">
            <v>6562.028348419798</v>
          </cell>
          <cell r="N46">
            <v>6559.8524383178992</v>
          </cell>
          <cell r="O46">
            <v>6555.6134210934642</v>
          </cell>
          <cell r="P46">
            <v>6544.3717136502328</v>
          </cell>
          <cell r="Q46">
            <v>6607.1099743481818</v>
          </cell>
        </row>
        <row r="47">
          <cell r="A47">
            <v>1640</v>
          </cell>
          <cell r="B47">
            <v>348.5</v>
          </cell>
          <cell r="D47">
            <v>2124.185047121111</v>
          </cell>
          <cell r="E47">
            <v>2120.2677969175443</v>
          </cell>
          <cell r="F47">
            <v>2120.2677969175443</v>
          </cell>
          <cell r="G47">
            <v>2120.2677969175443</v>
          </cell>
          <cell r="H47">
            <v>2120.2677969175443</v>
          </cell>
          <cell r="I47">
            <v>2120.2677969175443</v>
          </cell>
          <cell r="J47">
            <v>2120.2677969175443</v>
          </cell>
          <cell r="K47">
            <v>2120.2677969175443</v>
          </cell>
          <cell r="L47">
            <v>2120.2677969175443</v>
          </cell>
          <cell r="M47">
            <v>2120.2677969175443</v>
          </cell>
          <cell r="N47">
            <v>2120.2677969175443</v>
          </cell>
          <cell r="O47">
            <v>2120.2677969175443</v>
          </cell>
          <cell r="P47">
            <v>2120.2677969175443</v>
          </cell>
          <cell r="Q47">
            <v>2120.5691238562804</v>
          </cell>
        </row>
        <row r="48">
          <cell r="A48" t="str">
            <v>TOTAL UPIS - WATER</v>
          </cell>
          <cell r="D48">
            <v>4313648.3352567581</v>
          </cell>
          <cell r="E48">
            <v>4317642.2100671316</v>
          </cell>
          <cell r="F48">
            <v>4323711.6323151002</v>
          </cell>
          <cell r="G48">
            <v>4343437.3426554501</v>
          </cell>
          <cell r="H48">
            <v>4347630.6382283065</v>
          </cell>
          <cell r="I48">
            <v>4361375.7117621601</v>
          </cell>
          <cell r="J48">
            <v>4368367.2519525085</v>
          </cell>
          <cell r="K48">
            <v>4383569.5845180685</v>
          </cell>
          <cell r="L48">
            <v>4436565.1556896418</v>
          </cell>
          <cell r="M48">
            <v>4449653.7271441491</v>
          </cell>
          <cell r="N48">
            <v>4464990.9447135916</v>
          </cell>
          <cell r="O48">
            <v>4479073.0763284452</v>
          </cell>
          <cell r="P48">
            <v>4497188.1995457411</v>
          </cell>
          <cell r="Q48">
            <v>4391296.4469366958</v>
          </cell>
        </row>
        <row r="50">
          <cell r="A50">
            <v>1245</v>
          </cell>
          <cell r="B50">
            <v>351.1</v>
          </cell>
          <cell r="C50" t="str">
            <v>ORGANIZATION</v>
          </cell>
          <cell r="D50">
            <v>255.96</v>
          </cell>
          <cell r="E50">
            <v>255.96</v>
          </cell>
          <cell r="F50">
            <v>255.96</v>
          </cell>
          <cell r="G50">
            <v>255.96</v>
          </cell>
          <cell r="H50">
            <v>255.96</v>
          </cell>
          <cell r="I50">
            <v>255.96</v>
          </cell>
          <cell r="J50">
            <v>255.96</v>
          </cell>
          <cell r="K50">
            <v>255.96</v>
          </cell>
          <cell r="L50">
            <v>255.96</v>
          </cell>
          <cell r="M50">
            <v>255.96</v>
          </cell>
          <cell r="N50">
            <v>255.96</v>
          </cell>
          <cell r="O50">
            <v>255.96</v>
          </cell>
          <cell r="P50">
            <v>255.96</v>
          </cell>
          <cell r="Q50">
            <v>255.96</v>
          </cell>
        </row>
        <row r="51">
          <cell r="A51">
            <v>1265</v>
          </cell>
          <cell r="B51">
            <v>353.2</v>
          </cell>
          <cell r="C51" t="str">
            <v>LAND &amp; LAND RIGHTS COLL PLT</v>
          </cell>
          <cell r="D51">
            <v>8454</v>
          </cell>
          <cell r="E51">
            <v>8454</v>
          </cell>
          <cell r="F51">
            <v>8454</v>
          </cell>
          <cell r="G51">
            <v>8454</v>
          </cell>
          <cell r="H51">
            <v>8454</v>
          </cell>
          <cell r="I51">
            <v>8454</v>
          </cell>
          <cell r="J51">
            <v>8454</v>
          </cell>
          <cell r="K51">
            <v>8454</v>
          </cell>
          <cell r="L51">
            <v>8454</v>
          </cell>
          <cell r="M51">
            <v>8454</v>
          </cell>
          <cell r="N51">
            <v>8454</v>
          </cell>
          <cell r="O51">
            <v>8454</v>
          </cell>
          <cell r="P51">
            <v>8454</v>
          </cell>
          <cell r="Q51">
            <v>8454</v>
          </cell>
        </row>
        <row r="52">
          <cell r="A52">
            <v>1285</v>
          </cell>
          <cell r="B52" t="str">
            <v>353.7</v>
          </cell>
          <cell r="C52" t="str">
            <v>LAND &amp; LAND RIGHTS GEN PLT</v>
          </cell>
          <cell r="D52">
            <v>-718.33</v>
          </cell>
          <cell r="E52">
            <v>-720.22</v>
          </cell>
          <cell r="F52">
            <v>-720.22</v>
          </cell>
          <cell r="G52">
            <v>-720.22</v>
          </cell>
          <cell r="H52">
            <v>-720.22</v>
          </cell>
          <cell r="I52">
            <v>-720.22</v>
          </cell>
          <cell r="J52">
            <v>-720.22</v>
          </cell>
          <cell r="K52">
            <v>-720.22</v>
          </cell>
          <cell r="L52">
            <v>-720.22</v>
          </cell>
          <cell r="M52">
            <v>-720.22</v>
          </cell>
          <cell r="N52">
            <v>-720.22</v>
          </cell>
          <cell r="O52">
            <v>-720.22</v>
          </cell>
          <cell r="P52">
            <v>-720.22</v>
          </cell>
          <cell r="Q52">
            <v>-720.07461538461553</v>
          </cell>
        </row>
        <row r="53">
          <cell r="A53">
            <v>1295</v>
          </cell>
          <cell r="B53">
            <v>354.3</v>
          </cell>
          <cell r="C53" t="str">
            <v>STRUCT/IMPRV PUMP PLT LS</v>
          </cell>
          <cell r="D53">
            <v>278455.45</v>
          </cell>
          <cell r="E53">
            <v>278455.45</v>
          </cell>
          <cell r="F53">
            <v>278455.45</v>
          </cell>
          <cell r="G53">
            <v>278455.45</v>
          </cell>
          <cell r="H53">
            <v>278455.45</v>
          </cell>
          <cell r="I53">
            <v>278455.45</v>
          </cell>
          <cell r="J53">
            <v>283176.15999999997</v>
          </cell>
          <cell r="K53">
            <v>288203.08</v>
          </cell>
          <cell r="L53">
            <v>288203.08</v>
          </cell>
          <cell r="M53">
            <v>288203.08</v>
          </cell>
          <cell r="N53">
            <v>289089.59999999998</v>
          </cell>
          <cell r="O53">
            <v>289089.59999999998</v>
          </cell>
          <cell r="P53">
            <v>289409.65000000002</v>
          </cell>
          <cell r="Q53">
            <v>283546.68846153846</v>
          </cell>
        </row>
        <row r="54">
          <cell r="A54">
            <v>1300</v>
          </cell>
          <cell r="B54">
            <v>354.4</v>
          </cell>
          <cell r="C54" t="str">
            <v>STRUCT/IMPRV TREAT PLT</v>
          </cell>
          <cell r="D54">
            <v>31835.8</v>
          </cell>
          <cell r="E54">
            <v>31835.8</v>
          </cell>
          <cell r="F54">
            <v>31835.8</v>
          </cell>
          <cell r="G54">
            <v>31835.8</v>
          </cell>
          <cell r="H54">
            <v>31835.8</v>
          </cell>
          <cell r="I54">
            <v>31835.8</v>
          </cell>
          <cell r="J54">
            <v>31835.8</v>
          </cell>
          <cell r="K54">
            <v>31835.8</v>
          </cell>
          <cell r="L54">
            <v>31835.8</v>
          </cell>
          <cell r="M54">
            <v>31835.8</v>
          </cell>
          <cell r="N54">
            <v>31835.8</v>
          </cell>
          <cell r="O54">
            <v>31835.8</v>
          </cell>
          <cell r="P54">
            <v>31835.8</v>
          </cell>
          <cell r="Q54">
            <v>31835.799999999992</v>
          </cell>
        </row>
        <row r="55">
          <cell r="A55">
            <v>1315</v>
          </cell>
          <cell r="B55">
            <v>354.7</v>
          </cell>
          <cell r="C55" t="str">
            <v>STRUCT/IMPRV GEN PLT</v>
          </cell>
          <cell r="D55">
            <v>-28919.97</v>
          </cell>
          <cell r="E55">
            <v>-28758.73</v>
          </cell>
          <cell r="F55">
            <v>-28758.73</v>
          </cell>
          <cell r="G55">
            <v>-28758.73</v>
          </cell>
          <cell r="H55">
            <v>-28758.73</v>
          </cell>
          <cell r="I55">
            <v>-28718.44</v>
          </cell>
          <cell r="J55">
            <v>-28718.44</v>
          </cell>
          <cell r="K55">
            <v>-28718.44</v>
          </cell>
          <cell r="L55">
            <v>-28718.44</v>
          </cell>
          <cell r="M55">
            <v>-28508.47</v>
          </cell>
          <cell r="N55">
            <v>-28098.73</v>
          </cell>
          <cell r="O55">
            <v>-28098.73</v>
          </cell>
          <cell r="P55">
            <v>-27891.599999999999</v>
          </cell>
          <cell r="Q55">
            <v>-28571.24461538461</v>
          </cell>
        </row>
        <row r="56">
          <cell r="A56">
            <v>1320</v>
          </cell>
          <cell r="B56">
            <v>355.2</v>
          </cell>
          <cell r="C56" t="str">
            <v>POWER GEN EQUIP COLL PLT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1345</v>
          </cell>
          <cell r="B57">
            <v>360.2</v>
          </cell>
          <cell r="C57" t="str">
            <v>SEWER FORCE MAIN</v>
          </cell>
          <cell r="D57">
            <v>190161.64</v>
          </cell>
          <cell r="E57">
            <v>190161.64</v>
          </cell>
          <cell r="F57">
            <v>190792.06</v>
          </cell>
          <cell r="G57">
            <v>190792.06</v>
          </cell>
          <cell r="H57">
            <v>190792.06</v>
          </cell>
          <cell r="I57">
            <v>190792.06</v>
          </cell>
          <cell r="J57">
            <v>190792.06</v>
          </cell>
          <cell r="K57">
            <v>190892.79</v>
          </cell>
          <cell r="L57">
            <v>190892.79</v>
          </cell>
          <cell r="M57">
            <v>190892.79</v>
          </cell>
          <cell r="N57">
            <v>190892.79</v>
          </cell>
          <cell r="O57">
            <v>190892.79</v>
          </cell>
          <cell r="P57">
            <v>190892.79</v>
          </cell>
          <cell r="Q57">
            <v>190741.56307692311</v>
          </cell>
        </row>
        <row r="58">
          <cell r="A58">
            <v>1350</v>
          </cell>
          <cell r="B58">
            <v>361.2</v>
          </cell>
          <cell r="C58" t="str">
            <v>SEWER GRAVITY MAIN</v>
          </cell>
          <cell r="D58">
            <v>563967.01</v>
          </cell>
          <cell r="E58">
            <v>563967.01</v>
          </cell>
          <cell r="F58">
            <v>563967.01</v>
          </cell>
          <cell r="G58">
            <v>563967.01</v>
          </cell>
          <cell r="H58">
            <v>564189.05000000005</v>
          </cell>
          <cell r="I58">
            <v>564269.63</v>
          </cell>
          <cell r="J58">
            <v>564269.63</v>
          </cell>
          <cell r="K58">
            <v>564269.63</v>
          </cell>
          <cell r="L58">
            <v>564801.92000000004</v>
          </cell>
          <cell r="M58">
            <v>564922.79</v>
          </cell>
          <cell r="N58">
            <v>565116.88</v>
          </cell>
          <cell r="O58">
            <v>565116.88</v>
          </cell>
          <cell r="P58">
            <v>566923.98</v>
          </cell>
          <cell r="Q58">
            <v>564596.03307692311</v>
          </cell>
        </row>
        <row r="59">
          <cell r="A59">
            <v>1353</v>
          </cell>
          <cell r="B59">
            <v>361.2</v>
          </cell>
          <cell r="C59" t="str">
            <v>MANHOLES</v>
          </cell>
          <cell r="D59">
            <v>28808.36</v>
          </cell>
          <cell r="E59">
            <v>28808.36</v>
          </cell>
          <cell r="F59">
            <v>28808.36</v>
          </cell>
          <cell r="G59">
            <v>28808.36</v>
          </cell>
          <cell r="H59">
            <v>28808.36</v>
          </cell>
          <cell r="I59">
            <v>28808.36</v>
          </cell>
          <cell r="J59">
            <v>28808.36</v>
          </cell>
          <cell r="K59">
            <v>28808.36</v>
          </cell>
          <cell r="L59">
            <v>28808.36</v>
          </cell>
          <cell r="M59">
            <v>28808.36</v>
          </cell>
          <cell r="N59">
            <v>28808.36</v>
          </cell>
          <cell r="O59">
            <v>28808.36</v>
          </cell>
          <cell r="P59">
            <v>31373.49</v>
          </cell>
          <cell r="Q59">
            <v>29005.677692307683</v>
          </cell>
        </row>
        <row r="60">
          <cell r="A60">
            <v>1360</v>
          </cell>
          <cell r="B60">
            <v>363.2</v>
          </cell>
          <cell r="C60" t="str">
            <v>SERVICES TO CUSTOMERS</v>
          </cell>
          <cell r="D60">
            <v>328</v>
          </cell>
          <cell r="E60">
            <v>328</v>
          </cell>
          <cell r="F60">
            <v>328</v>
          </cell>
          <cell r="G60">
            <v>328</v>
          </cell>
          <cell r="H60">
            <v>328</v>
          </cell>
          <cell r="I60">
            <v>328</v>
          </cell>
          <cell r="J60">
            <v>328</v>
          </cell>
          <cell r="K60">
            <v>328</v>
          </cell>
          <cell r="L60">
            <v>328</v>
          </cell>
          <cell r="M60">
            <v>328</v>
          </cell>
          <cell r="N60">
            <v>328</v>
          </cell>
          <cell r="O60">
            <v>328</v>
          </cell>
          <cell r="P60">
            <v>328</v>
          </cell>
          <cell r="Q60">
            <v>328</v>
          </cell>
        </row>
        <row r="61">
          <cell r="A61">
            <v>1365</v>
          </cell>
          <cell r="B61" t="str">
            <v>364.2 362.2</v>
          </cell>
          <cell r="C61" t="str">
            <v>FLOW MEASURING DEVICES SERVICES TO CUSTOMERS</v>
          </cell>
          <cell r="D61">
            <v>102553.36</v>
          </cell>
          <cell r="E61">
            <v>102553.36</v>
          </cell>
          <cell r="F61">
            <v>102553.36</v>
          </cell>
          <cell r="G61">
            <v>102553.36</v>
          </cell>
          <cell r="H61">
            <v>102553.36</v>
          </cell>
          <cell r="I61">
            <v>102553.36</v>
          </cell>
          <cell r="J61">
            <v>102553.36</v>
          </cell>
          <cell r="K61">
            <v>102553.36</v>
          </cell>
          <cell r="L61">
            <v>102553.36</v>
          </cell>
          <cell r="M61">
            <v>102553.36</v>
          </cell>
          <cell r="N61">
            <v>102553.36</v>
          </cell>
          <cell r="O61">
            <v>102553.36</v>
          </cell>
          <cell r="P61">
            <v>102553.36</v>
          </cell>
          <cell r="Q61">
            <v>102553.36000000002</v>
          </cell>
        </row>
        <row r="62">
          <cell r="A62">
            <v>1370</v>
          </cell>
          <cell r="B62">
            <v>365.2</v>
          </cell>
          <cell r="C62" t="str">
            <v>FLOW MEASURE INSTALL</v>
          </cell>
          <cell r="D62">
            <v>496.71</v>
          </cell>
          <cell r="E62">
            <v>496.71</v>
          </cell>
          <cell r="F62">
            <v>496.71</v>
          </cell>
          <cell r="G62">
            <v>496.71</v>
          </cell>
          <cell r="H62">
            <v>496.71</v>
          </cell>
          <cell r="I62">
            <v>496.71</v>
          </cell>
          <cell r="J62">
            <v>496.71</v>
          </cell>
          <cell r="K62">
            <v>496.71</v>
          </cell>
          <cell r="L62">
            <v>496.71</v>
          </cell>
          <cell r="M62">
            <v>496.71</v>
          </cell>
          <cell r="N62">
            <v>496.71</v>
          </cell>
          <cell r="O62">
            <v>496.71</v>
          </cell>
          <cell r="P62">
            <v>496.71</v>
          </cell>
          <cell r="Q62">
            <v>496.71</v>
          </cell>
        </row>
        <row r="63">
          <cell r="A63">
            <v>1380</v>
          </cell>
          <cell r="B63">
            <v>371.3</v>
          </cell>
          <cell r="C63" t="str">
            <v>PUMPING EQUIPMENT PUMP PLT</v>
          </cell>
          <cell r="D63">
            <v>62476.75</v>
          </cell>
          <cell r="E63">
            <v>62476.75</v>
          </cell>
          <cell r="F63">
            <v>62792.15</v>
          </cell>
          <cell r="G63">
            <v>61509.15</v>
          </cell>
          <cell r="H63">
            <v>63915.95</v>
          </cell>
          <cell r="I63">
            <v>64786.3</v>
          </cell>
          <cell r="J63">
            <v>64651.360000000001</v>
          </cell>
          <cell r="K63">
            <v>64995.51</v>
          </cell>
          <cell r="L63">
            <v>68138.87</v>
          </cell>
          <cell r="M63">
            <v>70626.89</v>
          </cell>
          <cell r="N63">
            <v>70626.89</v>
          </cell>
          <cell r="O63">
            <v>73882.100000000006</v>
          </cell>
          <cell r="P63">
            <v>71596.899999999994</v>
          </cell>
          <cell r="Q63">
            <v>66344.274615384624</v>
          </cell>
        </row>
        <row r="64">
          <cell r="A64">
            <v>1395</v>
          </cell>
          <cell r="B64">
            <v>380.4</v>
          </cell>
          <cell r="C64" t="str">
            <v>TREAT/DISP EQUIP LAGOON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1400</v>
          </cell>
          <cell r="B65">
            <v>380.4</v>
          </cell>
          <cell r="C65" t="str">
            <v>TREAT/DISP EQUIP TRT PLT</v>
          </cell>
          <cell r="D65">
            <v>-29333.759999999998</v>
          </cell>
          <cell r="E65">
            <v>-29333.759999999998</v>
          </cell>
          <cell r="F65">
            <v>-29333.759999999998</v>
          </cell>
          <cell r="G65">
            <v>-29333.759999999998</v>
          </cell>
          <cell r="H65">
            <v>-29333.759999999998</v>
          </cell>
          <cell r="I65">
            <v>-29253.18</v>
          </cell>
          <cell r="J65">
            <v>-29253.18</v>
          </cell>
          <cell r="K65">
            <v>-29253.18</v>
          </cell>
          <cell r="L65">
            <v>-29253.18</v>
          </cell>
          <cell r="M65">
            <v>-29253.18</v>
          </cell>
          <cell r="N65">
            <v>-29253.18</v>
          </cell>
          <cell r="O65">
            <v>-29253.18</v>
          </cell>
          <cell r="P65">
            <v>-29161.57</v>
          </cell>
          <cell r="Q65">
            <v>-29277.125384615381</v>
          </cell>
        </row>
        <row r="66">
          <cell r="A66">
            <v>1410</v>
          </cell>
          <cell r="B66">
            <v>381.4</v>
          </cell>
          <cell r="C66" t="str">
            <v>PLANT SEWERS TRTMT PLT</v>
          </cell>
          <cell r="D66">
            <v>254.05</v>
          </cell>
          <cell r="E66">
            <v>254.05</v>
          </cell>
          <cell r="F66">
            <v>254.05</v>
          </cell>
          <cell r="G66">
            <v>254.05</v>
          </cell>
          <cell r="H66">
            <v>642.89</v>
          </cell>
          <cell r="I66">
            <v>642.89</v>
          </cell>
          <cell r="J66">
            <v>642.89</v>
          </cell>
          <cell r="K66">
            <v>642.89</v>
          </cell>
          <cell r="L66">
            <v>642.89</v>
          </cell>
          <cell r="M66">
            <v>642.89</v>
          </cell>
          <cell r="N66">
            <v>642.89</v>
          </cell>
          <cell r="O66">
            <v>684.43</v>
          </cell>
          <cell r="P66">
            <v>1234.3599999999999</v>
          </cell>
          <cell r="Q66">
            <v>571.94000000000005</v>
          </cell>
        </row>
        <row r="67">
          <cell r="A67">
            <v>1435</v>
          </cell>
          <cell r="B67">
            <v>389.3</v>
          </cell>
          <cell r="C67" t="str">
            <v>OTHER PLT PUMP</v>
          </cell>
          <cell r="D67">
            <v>2255.9</v>
          </cell>
          <cell r="E67">
            <v>2255.9</v>
          </cell>
          <cell r="F67">
            <v>2255.9</v>
          </cell>
          <cell r="G67">
            <v>2255.9</v>
          </cell>
          <cell r="H67">
            <v>2255.9</v>
          </cell>
          <cell r="I67">
            <v>2255.9</v>
          </cell>
          <cell r="J67">
            <v>2255.9</v>
          </cell>
          <cell r="K67">
            <v>2255.9</v>
          </cell>
          <cell r="L67">
            <v>2255.9</v>
          </cell>
          <cell r="M67">
            <v>2255.9</v>
          </cell>
          <cell r="N67">
            <v>2255.9</v>
          </cell>
          <cell r="O67">
            <v>2255.9</v>
          </cell>
          <cell r="P67">
            <v>2255.9</v>
          </cell>
          <cell r="Q67">
            <v>2255.9000000000005</v>
          </cell>
        </row>
        <row r="68">
          <cell r="A68">
            <v>1470</v>
          </cell>
          <cell r="B68" t="str">
            <v>343.5/393.7</v>
          </cell>
          <cell r="C68" t="str">
            <v>TOOL SHOP &amp; MISC EQPT</v>
          </cell>
          <cell r="D68">
            <v>732.64</v>
          </cell>
          <cell r="E68">
            <v>732.66</v>
          </cell>
          <cell r="F68">
            <v>732.61</v>
          </cell>
          <cell r="G68">
            <v>732.52</v>
          </cell>
          <cell r="H68">
            <v>732.5</v>
          </cell>
          <cell r="I68">
            <v>732.5</v>
          </cell>
          <cell r="J68">
            <v>732.51</v>
          </cell>
          <cell r="K68">
            <v>732.49</v>
          </cell>
          <cell r="L68">
            <v>732.46</v>
          </cell>
          <cell r="M68">
            <v>732.46</v>
          </cell>
          <cell r="N68">
            <v>732.45</v>
          </cell>
          <cell r="O68">
            <v>732.42</v>
          </cell>
          <cell r="P68">
            <v>732.39</v>
          </cell>
          <cell r="Q68">
            <v>732.50846153846146</v>
          </cell>
        </row>
        <row r="69">
          <cell r="A69">
            <v>1480</v>
          </cell>
          <cell r="B69" t="str">
            <v>345.5/395.7</v>
          </cell>
          <cell r="C69" t="str">
            <v>POWER OPERATED EQUIP</v>
          </cell>
          <cell r="D69">
            <v>2891.81</v>
          </cell>
          <cell r="E69">
            <v>2891.81</v>
          </cell>
          <cell r="F69">
            <v>4265.7</v>
          </cell>
          <cell r="G69">
            <v>4265.7</v>
          </cell>
          <cell r="H69">
            <v>4265.7</v>
          </cell>
          <cell r="I69">
            <v>4265.7</v>
          </cell>
          <cell r="J69">
            <v>4265.7</v>
          </cell>
          <cell r="K69">
            <v>4265.7</v>
          </cell>
          <cell r="L69">
            <v>4265.7</v>
          </cell>
          <cell r="M69">
            <v>6737.41</v>
          </cell>
          <cell r="N69">
            <v>6737.41</v>
          </cell>
          <cell r="O69">
            <v>6737.41</v>
          </cell>
          <cell r="P69">
            <v>6737.41</v>
          </cell>
          <cell r="Q69">
            <v>4814.8584615384625</v>
          </cell>
        </row>
        <row r="70">
          <cell r="A70">
            <v>1495</v>
          </cell>
          <cell r="B70">
            <v>398.7</v>
          </cell>
          <cell r="C70" t="str">
            <v>SEWER PLANT ALLOCATED</v>
          </cell>
          <cell r="D70">
            <v>51032.27</v>
          </cell>
          <cell r="E70">
            <v>51111.49</v>
          </cell>
          <cell r="F70">
            <v>51111.49</v>
          </cell>
          <cell r="G70">
            <v>51111.49</v>
          </cell>
          <cell r="H70">
            <v>51111.49</v>
          </cell>
          <cell r="I70">
            <v>51111.49</v>
          </cell>
          <cell r="J70">
            <v>51111.49</v>
          </cell>
          <cell r="K70">
            <v>51111.49</v>
          </cell>
          <cell r="L70">
            <v>51111.49</v>
          </cell>
          <cell r="M70">
            <v>51111.49</v>
          </cell>
          <cell r="N70">
            <v>51111.49</v>
          </cell>
          <cell r="O70">
            <v>51111.49</v>
          </cell>
          <cell r="P70">
            <v>51111.49</v>
          </cell>
          <cell r="Q70">
            <v>51105.396153846144</v>
          </cell>
        </row>
        <row r="71">
          <cell r="A71">
            <v>1500</v>
          </cell>
          <cell r="B71">
            <v>398.7</v>
          </cell>
          <cell r="C71" t="str">
            <v>OTHER TANGIBLE PLT SEWER</v>
          </cell>
          <cell r="D71">
            <v>-445263.35</v>
          </cell>
          <cell r="E71">
            <v>-445954.55</v>
          </cell>
          <cell r="F71">
            <v>-445954.55</v>
          </cell>
          <cell r="G71">
            <v>-445954.55</v>
          </cell>
          <cell r="H71">
            <v>-445954.55</v>
          </cell>
          <cell r="I71">
            <v>-445954.55</v>
          </cell>
          <cell r="J71">
            <v>-445954.55</v>
          </cell>
          <cell r="K71">
            <v>-445954.55</v>
          </cell>
          <cell r="L71">
            <v>-445954.55</v>
          </cell>
          <cell r="M71">
            <v>-445954.55</v>
          </cell>
          <cell r="N71">
            <v>-445954.55</v>
          </cell>
          <cell r="O71">
            <v>-445954.55</v>
          </cell>
          <cell r="P71">
            <v>-445954.55</v>
          </cell>
          <cell r="Q71">
            <v>-445901.38076923066</v>
          </cell>
        </row>
        <row r="72">
          <cell r="A72">
            <v>1535</v>
          </cell>
          <cell r="B72">
            <v>374.5</v>
          </cell>
          <cell r="C72" t="str">
            <v>REUSE DIST RESERVOIRS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A73">
            <v>1540</v>
          </cell>
          <cell r="B73">
            <v>375.6</v>
          </cell>
          <cell r="C73" t="str">
            <v>REUSE TRANMISSION &amp; DIST SYS</v>
          </cell>
          <cell r="D73">
            <v>6425.88</v>
          </cell>
          <cell r="E73">
            <v>6506.5</v>
          </cell>
          <cell r="F73">
            <v>6506.5</v>
          </cell>
          <cell r="G73">
            <v>6668.1</v>
          </cell>
          <cell r="H73">
            <v>6768.83</v>
          </cell>
          <cell r="I73">
            <v>7091.15</v>
          </cell>
          <cell r="J73">
            <v>7091.15</v>
          </cell>
          <cell r="K73">
            <v>7091.15</v>
          </cell>
          <cell r="L73">
            <v>7091.15</v>
          </cell>
          <cell r="M73">
            <v>7091.15</v>
          </cell>
          <cell r="N73">
            <v>7091.15</v>
          </cell>
          <cell r="O73">
            <v>7091.15</v>
          </cell>
          <cell r="P73">
            <v>7091.15</v>
          </cell>
          <cell r="Q73">
            <v>6892.6930769230767</v>
          </cell>
        </row>
        <row r="74">
          <cell r="A74">
            <v>1555</v>
          </cell>
          <cell r="B74" t="str">
            <v>341.5/391.7</v>
          </cell>
          <cell r="C74" t="str">
            <v>TRANSPORTATION EQPT WTR</v>
          </cell>
          <cell r="D74">
            <v>55258.622040930764</v>
          </cell>
          <cell r="E74">
            <v>55442.076245590441</v>
          </cell>
          <cell r="F74">
            <v>55332.080251176747</v>
          </cell>
          <cell r="G74">
            <v>58861.49089825686</v>
          </cell>
          <cell r="H74">
            <v>58305.126804531108</v>
          </cell>
          <cell r="I74">
            <v>58296.497419748615</v>
          </cell>
          <cell r="J74">
            <v>58473.896393524024</v>
          </cell>
          <cell r="K74">
            <v>56841.295112812288</v>
          </cell>
          <cell r="L74">
            <v>56673.514830807428</v>
          </cell>
          <cell r="M74">
            <v>57419.682880463457</v>
          </cell>
          <cell r="N74">
            <v>57389.519322609012</v>
          </cell>
          <cell r="O74">
            <v>57352.108575803039</v>
          </cell>
          <cell r="P74">
            <v>57278.400052552635</v>
          </cell>
          <cell r="Q74">
            <v>57148.023909908181</v>
          </cell>
        </row>
        <row r="75">
          <cell r="A75">
            <v>1580</v>
          </cell>
          <cell r="B75" t="str">
            <v>340.5/390.7</v>
          </cell>
          <cell r="C75" t="str">
            <v>MAINFRAME COMPUTER WTR</v>
          </cell>
          <cell r="D75">
            <v>5300.2409679261546</v>
          </cell>
          <cell r="E75">
            <v>5319.341366575286</v>
          </cell>
          <cell r="F75">
            <v>5266.7444998706878</v>
          </cell>
          <cell r="G75">
            <v>5258.0416899601723</v>
          </cell>
          <cell r="H75">
            <v>5273.5189340505876</v>
          </cell>
          <cell r="I75">
            <v>5274.1320982775578</v>
          </cell>
          <cell r="J75">
            <v>5280.7042913153682</v>
          </cell>
          <cell r="K75">
            <v>5274.1630141209334</v>
          </cell>
          <cell r="L75">
            <v>5268.4925331816075</v>
          </cell>
          <cell r="M75">
            <v>5228.1860023793524</v>
          </cell>
          <cell r="N75">
            <v>5226.5152586768745</v>
          </cell>
          <cell r="O75">
            <v>5223.1879410334668</v>
          </cell>
          <cell r="P75">
            <v>5214.1128528422914</v>
          </cell>
          <cell r="Q75">
            <v>5262.1062654007947</v>
          </cell>
        </row>
        <row r="76">
          <cell r="A76">
            <v>1585</v>
          </cell>
          <cell r="B76" t="str">
            <v>340.5/390.7</v>
          </cell>
          <cell r="C76" t="str">
            <v>MINI COMPUTERS WTR</v>
          </cell>
          <cell r="D76">
            <v>23267.911196669058</v>
          </cell>
          <cell r="E76">
            <v>23248.587979516888</v>
          </cell>
          <cell r="F76">
            <v>23156.927656545802</v>
          </cell>
          <cell r="G76">
            <v>23297.860104898358</v>
          </cell>
          <cell r="H76">
            <v>23452.449627062531</v>
          </cell>
          <cell r="I76">
            <v>23501.701141881753</v>
          </cell>
          <cell r="J76">
            <v>24169.394475766821</v>
          </cell>
          <cell r="K76">
            <v>24471.160158485487</v>
          </cell>
          <cell r="L76">
            <v>24997.44828924636</v>
          </cell>
          <cell r="M76">
            <v>25011.990329074633</v>
          </cell>
          <cell r="N76">
            <v>25009.805609476021</v>
          </cell>
          <cell r="O76">
            <v>25010.672541250708</v>
          </cell>
          <cell r="P76">
            <v>25255.922774116792</v>
          </cell>
          <cell r="Q76">
            <v>24142.448606460861</v>
          </cell>
        </row>
        <row r="77">
          <cell r="A77">
            <v>1590</v>
          </cell>
          <cell r="B77" t="str">
            <v>340.5/390.7</v>
          </cell>
          <cell r="C77" t="str">
            <v>COMP SYS COST WTR</v>
          </cell>
          <cell r="D77">
            <v>112931.48419690787</v>
          </cell>
          <cell r="E77">
            <v>113341.18914353695</v>
          </cell>
          <cell r="F77">
            <v>112227.20499994827</v>
          </cell>
          <cell r="G77">
            <v>112088.33231966068</v>
          </cell>
          <cell r="H77">
            <v>112446.87494874049</v>
          </cell>
          <cell r="I77">
            <v>112482.77597186157</v>
          </cell>
          <cell r="J77">
            <v>112632.47563813168</v>
          </cell>
          <cell r="K77">
            <v>112491.64881891066</v>
          </cell>
          <cell r="L77">
            <v>112405.00072704701</v>
          </cell>
          <cell r="M77">
            <v>111570.21885315262</v>
          </cell>
          <cell r="N77">
            <v>111536.53990627424</v>
          </cell>
          <cell r="O77">
            <v>111467.11837997205</v>
          </cell>
          <cell r="P77">
            <v>111269.69109232916</v>
          </cell>
          <cell r="Q77">
            <v>112222.3503843441</v>
          </cell>
        </row>
        <row r="78">
          <cell r="A78">
            <v>1595</v>
          </cell>
          <cell r="B78" t="str">
            <v>340.5/390.7</v>
          </cell>
          <cell r="C78" t="str">
            <v>MICRO SYS COST WTR</v>
          </cell>
          <cell r="D78">
            <v>2886.2690336313326</v>
          </cell>
          <cell r="E78">
            <v>2896.6238766875285</v>
          </cell>
          <cell r="F78">
            <v>2869.1229458438934</v>
          </cell>
          <cell r="G78">
            <v>2864.1029857756162</v>
          </cell>
          <cell r="H78">
            <v>2872.0419167227014</v>
          </cell>
          <cell r="I78">
            <v>2872.335617234779</v>
          </cell>
          <cell r="J78">
            <v>2875.7930390523966</v>
          </cell>
          <cell r="K78">
            <v>2871.4699736202338</v>
          </cell>
          <cell r="L78">
            <v>2868.3809656028543</v>
          </cell>
          <cell r="M78">
            <v>2847.5475516474412</v>
          </cell>
          <cell r="N78">
            <v>2846.6033302643141</v>
          </cell>
          <cell r="O78">
            <v>2844.7638375834058</v>
          </cell>
          <cell r="P78">
            <v>2839.885575130605</v>
          </cell>
          <cell r="Q78">
            <v>2865.7646652920844</v>
          </cell>
        </row>
        <row r="79">
          <cell r="A79">
            <v>1640</v>
          </cell>
          <cell r="B79" t="str">
            <v>348.5/398.7</v>
          </cell>
          <cell r="C79" t="str">
            <v>OTHER PLANT</v>
          </cell>
          <cell r="D79">
            <v>916.22207993866505</v>
          </cell>
          <cell r="E79">
            <v>920.07578348901427</v>
          </cell>
          <cell r="F79">
            <v>920.07578348901427</v>
          </cell>
          <cell r="G79">
            <v>920.07578348901427</v>
          </cell>
          <cell r="H79">
            <v>920.07578348901427</v>
          </cell>
          <cell r="I79">
            <v>920.07578348901427</v>
          </cell>
          <cell r="J79">
            <v>920.07578348901427</v>
          </cell>
          <cell r="K79">
            <v>920.07578348901427</v>
          </cell>
          <cell r="L79">
            <v>920.07578348901427</v>
          </cell>
          <cell r="M79">
            <v>920.07578348901427</v>
          </cell>
          <cell r="N79">
            <v>920.07578348901427</v>
          </cell>
          <cell r="O79">
            <v>920.07578348901427</v>
          </cell>
          <cell r="P79">
            <v>920.07578348901427</v>
          </cell>
          <cell r="Q79">
            <v>919.77934475437189</v>
          </cell>
        </row>
        <row r="80">
          <cell r="A80" t="str">
            <v>TOTAL UPIS - WASTEWATER</v>
          </cell>
          <cell r="D80">
            <v>1027710.9295160039</v>
          </cell>
          <cell r="E80">
            <v>1027946.0843953961</v>
          </cell>
          <cell r="F80">
            <v>1028870.0061368744</v>
          </cell>
          <cell r="G80">
            <v>1031266.2637820407</v>
          </cell>
          <cell r="H80">
            <v>1034364.8380145963</v>
          </cell>
          <cell r="I80">
            <v>1035836.3880324933</v>
          </cell>
          <cell r="J80">
            <v>1041426.9896212794</v>
          </cell>
          <cell r="K80">
            <v>1045416.2428614388</v>
          </cell>
          <cell r="L80">
            <v>1049354.9631293744</v>
          </cell>
          <cell r="M80">
            <v>1054510.3214002065</v>
          </cell>
          <cell r="N80">
            <v>1055932.0192107894</v>
          </cell>
          <cell r="O80">
            <v>1059117.6070591316</v>
          </cell>
          <cell r="P80">
            <v>1062333.48813046</v>
          </cell>
          <cell r="Q80">
            <v>1042622.0108684681</v>
          </cell>
        </row>
        <row r="82">
          <cell r="A82">
            <v>1665</v>
          </cell>
          <cell r="B82">
            <v>105</v>
          </cell>
          <cell r="C82" t="str">
            <v>WIP-CAP TIME WATER STORE TANK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>
            <v>1666</v>
          </cell>
          <cell r="B83">
            <v>105</v>
          </cell>
          <cell r="C83" t="str">
            <v>WIP - INTEREST DURING CONSTR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1667</v>
          </cell>
          <cell r="B84">
            <v>105</v>
          </cell>
          <cell r="C84" t="str">
            <v>WIP - ENGINEERING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1668</v>
          </cell>
          <cell r="B85">
            <v>105</v>
          </cell>
          <cell r="C85" t="str">
            <v>WIP - LABOR/INSTALLATION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1669</v>
          </cell>
          <cell r="B86">
            <v>105</v>
          </cell>
          <cell r="C86" t="str">
            <v>WIP - EQUIPMENT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1670</v>
          </cell>
          <cell r="B87">
            <v>105</v>
          </cell>
          <cell r="C87" t="str">
            <v>WIP - MATERIAL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1671</v>
          </cell>
          <cell r="B88">
            <v>105</v>
          </cell>
          <cell r="C88" t="str">
            <v>WIP - ELECTRICAL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1672</v>
          </cell>
          <cell r="B89">
            <v>105</v>
          </cell>
          <cell r="C89" t="str">
            <v>WIP - PIPING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1687</v>
          </cell>
          <cell r="B90">
            <v>105</v>
          </cell>
          <cell r="C90" t="str">
            <v>WIP - TANK/COST OF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1699</v>
          </cell>
          <cell r="B91">
            <v>105</v>
          </cell>
          <cell r="C91" t="str">
            <v>WIP - TRANSFER TO FIXED ASSETS</v>
          </cell>
          <cell r="D91">
            <v>136166.78</v>
          </cell>
          <cell r="E91">
            <v>172262.44</v>
          </cell>
          <cell r="F91">
            <v>153010.25</v>
          </cell>
          <cell r="G91">
            <v>183017.26</v>
          </cell>
          <cell r="H91">
            <v>53296.47</v>
          </cell>
          <cell r="I91">
            <v>53994.03</v>
          </cell>
          <cell r="J91">
            <v>67612.460000000006</v>
          </cell>
          <cell r="K91">
            <v>73363.23</v>
          </cell>
          <cell r="L91">
            <v>66263.09</v>
          </cell>
          <cell r="M91">
            <v>125762.65</v>
          </cell>
          <cell r="N91">
            <v>194080.13</v>
          </cell>
          <cell r="O91">
            <v>205394.16</v>
          </cell>
          <cell r="P91">
            <v>211683.59</v>
          </cell>
          <cell r="Q91">
            <v>130454.34923076924</v>
          </cell>
        </row>
        <row r="92">
          <cell r="A92" t="str">
            <v>TOTAL CWIP - WATER</v>
          </cell>
          <cell r="D92">
            <v>136166.78</v>
          </cell>
          <cell r="E92">
            <v>172262.44</v>
          </cell>
          <cell r="F92">
            <v>153010.25</v>
          </cell>
          <cell r="G92">
            <v>183017.26</v>
          </cell>
          <cell r="H92">
            <v>53296.47</v>
          </cell>
          <cell r="I92">
            <v>53994.03</v>
          </cell>
          <cell r="J92">
            <v>67612.460000000006</v>
          </cell>
          <cell r="K92">
            <v>73363.23</v>
          </cell>
          <cell r="L92">
            <v>66263.09</v>
          </cell>
          <cell r="M92">
            <v>125762.65</v>
          </cell>
          <cell r="N92">
            <v>194080.13</v>
          </cell>
          <cell r="O92">
            <v>205394.16</v>
          </cell>
          <cell r="P92">
            <v>211683.59</v>
          </cell>
          <cell r="Q92">
            <v>130454.34923076924</v>
          </cell>
        </row>
        <row r="94">
          <cell r="A94">
            <v>1705</v>
          </cell>
          <cell r="B94">
            <v>105</v>
          </cell>
          <cell r="C94" t="str">
            <v>WIP-CAP TIME EXPAND/MOD WWTP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>
            <v>1706</v>
          </cell>
          <cell r="B95">
            <v>105</v>
          </cell>
          <cell r="C95" t="str">
            <v>WIP - INTEREST DURING CONSTR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>
            <v>1708</v>
          </cell>
          <cell r="B96">
            <v>105</v>
          </cell>
          <cell r="C96" t="str">
            <v>WIP - LABOR/INSTALLATION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A97">
            <v>1709</v>
          </cell>
          <cell r="B97">
            <v>105</v>
          </cell>
          <cell r="C97" t="str">
            <v>WIP - EQUIPMENT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>
            <v>1710</v>
          </cell>
          <cell r="B98">
            <v>105</v>
          </cell>
          <cell r="C98" t="str">
            <v>WIP - MATERIAL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1711</v>
          </cell>
          <cell r="B99">
            <v>105</v>
          </cell>
          <cell r="C99" t="str">
            <v>WIP - ELECTRICAL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1714</v>
          </cell>
          <cell r="B100">
            <v>105</v>
          </cell>
          <cell r="C100" t="str">
            <v>WIP - BUILDING ADDITION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1717</v>
          </cell>
          <cell r="B101">
            <v>105</v>
          </cell>
          <cell r="C101" t="str">
            <v>WIP - CONSTRUCTION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1726</v>
          </cell>
          <cell r="B102">
            <v>105</v>
          </cell>
          <cell r="C102" t="str">
            <v>WIP - PUMPS/EQUIPMENT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1739</v>
          </cell>
          <cell r="B103">
            <v>105</v>
          </cell>
          <cell r="C103" t="str">
            <v>WIP - TRANSFER TO FIXED ASSETS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1745</v>
          </cell>
          <cell r="B104">
            <v>105</v>
          </cell>
          <cell r="C104" t="str">
            <v>WIP-CAP TIME OFFICE RENOVATION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1746</v>
          </cell>
          <cell r="B105">
            <v>105</v>
          </cell>
          <cell r="C105" t="str">
            <v>WIP - INTEREST DURING CONSTR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1750</v>
          </cell>
          <cell r="B106">
            <v>105</v>
          </cell>
          <cell r="C106" t="str">
            <v>WIP - ELECTRICAL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1751</v>
          </cell>
          <cell r="B107">
            <v>105</v>
          </cell>
          <cell r="C107" t="str">
            <v>WIP - SITE WORK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1757</v>
          </cell>
          <cell r="B108">
            <v>105</v>
          </cell>
          <cell r="C108" t="str">
            <v>WIP - INTERIOR FINISH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1769</v>
          </cell>
          <cell r="B109">
            <v>105</v>
          </cell>
          <cell r="C109" t="str">
            <v>WIP - TRANSFER TO FIXED ASSETS</v>
          </cell>
          <cell r="D109">
            <v>45.16</v>
          </cell>
          <cell r="E109">
            <v>45.07</v>
          </cell>
          <cell r="F109">
            <v>44.99</v>
          </cell>
          <cell r="G109">
            <v>74.78</v>
          </cell>
          <cell r="H109">
            <v>74.739999999999995</v>
          </cell>
          <cell r="I109">
            <v>19.91</v>
          </cell>
          <cell r="J109">
            <v>19.920000000000002</v>
          </cell>
          <cell r="K109">
            <v>19.899999999999999</v>
          </cell>
          <cell r="L109">
            <v>19.88</v>
          </cell>
          <cell r="M109">
            <v>19.88</v>
          </cell>
          <cell r="N109">
            <v>19.87</v>
          </cell>
          <cell r="O109">
            <v>19.86</v>
          </cell>
          <cell r="P109">
            <v>19.829999999999998</v>
          </cell>
          <cell r="Q109">
            <v>34.137692307692312</v>
          </cell>
        </row>
        <row r="110">
          <cell r="A110" t="str">
            <v>TOTAL CWIP - WASTEWATER</v>
          </cell>
          <cell r="D110">
            <v>45.16</v>
          </cell>
          <cell r="E110">
            <v>45.07</v>
          </cell>
          <cell r="F110">
            <v>44.99</v>
          </cell>
          <cell r="G110">
            <v>74.78</v>
          </cell>
          <cell r="H110">
            <v>74.739999999999995</v>
          </cell>
          <cell r="I110">
            <v>19.91</v>
          </cell>
          <cell r="J110">
            <v>19.920000000000002</v>
          </cell>
          <cell r="K110">
            <v>19.899999999999999</v>
          </cell>
          <cell r="L110">
            <v>19.88</v>
          </cell>
          <cell r="M110">
            <v>19.88</v>
          </cell>
          <cell r="N110">
            <v>19.87</v>
          </cell>
          <cell r="O110">
            <v>19.86</v>
          </cell>
          <cell r="P110">
            <v>19.829999999999998</v>
          </cell>
          <cell r="Q110">
            <v>34.137692307692312</v>
          </cell>
        </row>
        <row r="112">
          <cell r="A112">
            <v>1835</v>
          </cell>
          <cell r="B112">
            <v>108.1</v>
          </cell>
          <cell r="C112" t="str">
            <v>ACC DEPR-ORGANIZATION</v>
          </cell>
          <cell r="D112">
            <v>-11630.69</v>
          </cell>
          <cell r="E112">
            <v>-11632.58</v>
          </cell>
          <cell r="F112">
            <v>-11634.98</v>
          </cell>
          <cell r="G112">
            <v>-11637.38</v>
          </cell>
          <cell r="H112">
            <v>-11639.78</v>
          </cell>
          <cell r="I112">
            <v>-11642.18</v>
          </cell>
          <cell r="J112">
            <v>-11644.59</v>
          </cell>
          <cell r="K112">
            <v>-11646.99</v>
          </cell>
          <cell r="L112">
            <v>-11649.39</v>
          </cell>
          <cell r="M112">
            <v>-11651.79</v>
          </cell>
          <cell r="N112">
            <v>-11654.19</v>
          </cell>
          <cell r="O112">
            <v>-11656.59</v>
          </cell>
          <cell r="P112">
            <v>-11658.99</v>
          </cell>
          <cell r="Q112">
            <v>-11644.624615384615</v>
          </cell>
        </row>
        <row r="113">
          <cell r="A113">
            <v>1840</v>
          </cell>
          <cell r="B113">
            <v>108.1</v>
          </cell>
          <cell r="C113" t="str">
            <v>ACC DEPR-FRANCHISES</v>
          </cell>
          <cell r="D113">
            <v>-1965.17</v>
          </cell>
          <cell r="E113">
            <v>-1983.63</v>
          </cell>
          <cell r="F113">
            <v>-2002.8</v>
          </cell>
          <cell r="G113">
            <v>-2021.94</v>
          </cell>
          <cell r="H113">
            <v>-2041.15</v>
          </cell>
          <cell r="I113">
            <v>-2060.36</v>
          </cell>
          <cell r="J113">
            <v>-2079.58</v>
          </cell>
          <cell r="K113">
            <v>-2098.7800000000002</v>
          </cell>
          <cell r="L113">
            <v>-2117.9699999999998</v>
          </cell>
          <cell r="M113">
            <v>-2137.1799999999998</v>
          </cell>
          <cell r="N113">
            <v>-2156.39</v>
          </cell>
          <cell r="O113">
            <v>-2175.58</v>
          </cell>
          <cell r="P113">
            <v>-2194.77</v>
          </cell>
          <cell r="Q113">
            <v>-2079.6384615384613</v>
          </cell>
        </row>
        <row r="114">
          <cell r="A114">
            <v>1845</v>
          </cell>
          <cell r="B114">
            <v>108.1</v>
          </cell>
          <cell r="C114" t="str">
            <v>ACC DEPR-STRUCT&amp;IMPRV SRC SPLY</v>
          </cell>
          <cell r="D114">
            <v>-54811.71</v>
          </cell>
          <cell r="E114">
            <v>-55092.61</v>
          </cell>
          <cell r="F114">
            <v>-55373.51</v>
          </cell>
          <cell r="G114">
            <v>-55654.41</v>
          </cell>
          <cell r="H114">
            <v>-55935.31</v>
          </cell>
          <cell r="I114">
            <v>-56216.65</v>
          </cell>
          <cell r="J114">
            <v>-56497.99</v>
          </cell>
          <cell r="K114">
            <v>-56779.33</v>
          </cell>
          <cell r="L114">
            <v>-57060.67</v>
          </cell>
          <cell r="M114">
            <v>-57342.01</v>
          </cell>
          <cell r="N114">
            <v>-57623.35</v>
          </cell>
          <cell r="O114">
            <v>-57904.69</v>
          </cell>
          <cell r="P114">
            <v>-58186.03</v>
          </cell>
          <cell r="Q114">
            <v>-56498.328461538462</v>
          </cell>
        </row>
        <row r="115">
          <cell r="A115">
            <v>1850</v>
          </cell>
          <cell r="B115">
            <v>108.1</v>
          </cell>
          <cell r="C115" t="str">
            <v>ACC DEPR-STRUCT&amp;IMPRV WTP</v>
          </cell>
          <cell r="D115">
            <v>-76048.77</v>
          </cell>
          <cell r="E115">
            <v>-77186.240000000005</v>
          </cell>
          <cell r="F115">
            <v>-78323.710000000006</v>
          </cell>
          <cell r="G115">
            <v>-79461.179999999993</v>
          </cell>
          <cell r="H115">
            <v>-80598.649999999994</v>
          </cell>
          <cell r="I115">
            <v>-81736.759999999995</v>
          </cell>
          <cell r="J115">
            <v>-82874.87</v>
          </cell>
          <cell r="K115">
            <v>-84012.98</v>
          </cell>
          <cell r="L115">
            <v>-85152.44</v>
          </cell>
          <cell r="M115">
            <v>-86292.11</v>
          </cell>
          <cell r="N115">
            <v>-87432.23</v>
          </cell>
          <cell r="O115">
            <v>-88573.89</v>
          </cell>
          <cell r="P115">
            <v>-89715.66</v>
          </cell>
          <cell r="Q115">
            <v>-82877.653076923074</v>
          </cell>
        </row>
        <row r="116">
          <cell r="A116">
            <v>1855</v>
          </cell>
          <cell r="B116">
            <v>108.1</v>
          </cell>
          <cell r="C116" t="str">
            <v>ACC DEPR-STRUCT&amp;IMPRV TRNS DST</v>
          </cell>
          <cell r="D116">
            <v>-779.71</v>
          </cell>
          <cell r="E116">
            <v>-759.13</v>
          </cell>
          <cell r="F116">
            <v>-738.55</v>
          </cell>
          <cell r="G116">
            <v>-717.97</v>
          </cell>
          <cell r="H116">
            <v>-697.39</v>
          </cell>
          <cell r="I116">
            <v>-676.81</v>
          </cell>
          <cell r="J116">
            <v>-656.23</v>
          </cell>
          <cell r="K116">
            <v>-635.65</v>
          </cell>
          <cell r="L116">
            <v>-615.07000000000005</v>
          </cell>
          <cell r="M116">
            <v>-594.49</v>
          </cell>
          <cell r="N116">
            <v>-573.91</v>
          </cell>
          <cell r="O116">
            <v>-553.33000000000004</v>
          </cell>
          <cell r="P116">
            <v>-532.75</v>
          </cell>
          <cell r="Q116">
            <v>-656.23</v>
          </cell>
        </row>
        <row r="117">
          <cell r="A117">
            <v>1860</v>
          </cell>
          <cell r="B117">
            <v>108.1</v>
          </cell>
          <cell r="C117" t="str">
            <v>ACC DEPR-STRUCT&amp;IMPRV GEN PLT</v>
          </cell>
          <cell r="D117">
            <v>-1723.17</v>
          </cell>
          <cell r="E117">
            <v>-1755.52</v>
          </cell>
          <cell r="F117">
            <v>-1787.87</v>
          </cell>
          <cell r="G117">
            <v>-1820.22</v>
          </cell>
          <cell r="H117">
            <v>-1852.57</v>
          </cell>
          <cell r="I117">
            <v>-1884.92</v>
          </cell>
          <cell r="J117">
            <v>-1917.27</v>
          </cell>
          <cell r="K117">
            <v>-1949.62</v>
          </cell>
          <cell r="L117">
            <v>-1981.97</v>
          </cell>
          <cell r="M117">
            <v>-2014.32</v>
          </cell>
          <cell r="N117">
            <v>-2046.67</v>
          </cell>
          <cell r="O117">
            <v>-2079.02</v>
          </cell>
          <cell r="P117">
            <v>-2111.37</v>
          </cell>
          <cell r="Q117">
            <v>-1917.2700000000002</v>
          </cell>
        </row>
        <row r="118">
          <cell r="A118">
            <v>1875</v>
          </cell>
          <cell r="B118">
            <v>108.1</v>
          </cell>
          <cell r="C118" t="str">
            <v>ACC DEPR-WELLS &amp; SPRINGS</v>
          </cell>
          <cell r="D118">
            <v>-142308.29999999999</v>
          </cell>
          <cell r="E118">
            <v>-143343.82</v>
          </cell>
          <cell r="F118">
            <v>-144379.37</v>
          </cell>
          <cell r="G118">
            <v>-145415.70000000001</v>
          </cell>
          <cell r="H118">
            <v>-146452.03</v>
          </cell>
          <cell r="I118">
            <v>-147488.59</v>
          </cell>
          <cell r="J118">
            <v>-148525.35999999999</v>
          </cell>
          <cell r="K118">
            <v>-149562.70000000001</v>
          </cell>
          <cell r="L118">
            <v>-150600.04</v>
          </cell>
          <cell r="M118">
            <v>-151640.38</v>
          </cell>
          <cell r="N118">
            <v>-152681.25</v>
          </cell>
          <cell r="O118">
            <v>-153722.59</v>
          </cell>
          <cell r="P118">
            <v>-154763.94</v>
          </cell>
          <cell r="Q118">
            <v>-148529.54384615386</v>
          </cell>
        </row>
        <row r="119">
          <cell r="A119">
            <v>1885</v>
          </cell>
          <cell r="B119">
            <v>108.1</v>
          </cell>
          <cell r="C119" t="str">
            <v>ACC DEPR-SUPPLY MAINS</v>
          </cell>
          <cell r="D119">
            <v>-159208.35</v>
          </cell>
          <cell r="E119">
            <v>-160195</v>
          </cell>
          <cell r="F119">
            <v>-161181.84</v>
          </cell>
          <cell r="G119">
            <v>-162168.68</v>
          </cell>
          <cell r="H119">
            <v>-163155.51999999999</v>
          </cell>
          <cell r="I119">
            <v>-164142.54999999999</v>
          </cell>
          <cell r="J119">
            <v>-165129.57999999999</v>
          </cell>
          <cell r="K119">
            <v>-166117.09</v>
          </cell>
          <cell r="L119">
            <v>-167104.79</v>
          </cell>
          <cell r="M119">
            <v>-168093.67</v>
          </cell>
          <cell r="N119">
            <v>-169083.03</v>
          </cell>
          <cell r="O119">
            <v>-170072.5</v>
          </cell>
          <cell r="P119">
            <v>-171062.16</v>
          </cell>
          <cell r="Q119">
            <v>-165131.90461538464</v>
          </cell>
        </row>
        <row r="120">
          <cell r="A120">
            <v>1890</v>
          </cell>
          <cell r="B120">
            <v>108.1</v>
          </cell>
          <cell r="C120" t="str">
            <v>ACC DEPR-POWER GENERATION EQUP</v>
          </cell>
          <cell r="D120">
            <v>-2641.33</v>
          </cell>
          <cell r="E120">
            <v>-2646.8</v>
          </cell>
          <cell r="F120">
            <v>-2652.27</v>
          </cell>
          <cell r="G120">
            <v>-2657.74</v>
          </cell>
          <cell r="H120">
            <v>-2663.21</v>
          </cell>
          <cell r="I120">
            <v>-2668.68</v>
          </cell>
          <cell r="J120">
            <v>-2674.15</v>
          </cell>
          <cell r="K120">
            <v>-2679.62</v>
          </cell>
          <cell r="L120">
            <v>-2685.09</v>
          </cell>
          <cell r="M120">
            <v>-2690.56</v>
          </cell>
          <cell r="N120">
            <v>-2696.03</v>
          </cell>
          <cell r="O120">
            <v>-2701.5</v>
          </cell>
          <cell r="P120">
            <v>-2706.97</v>
          </cell>
          <cell r="Q120">
            <v>-2674.1499999999996</v>
          </cell>
        </row>
        <row r="121">
          <cell r="A121">
            <v>1895</v>
          </cell>
          <cell r="B121">
            <v>108.1</v>
          </cell>
          <cell r="C121" t="str">
            <v>ACC DEPR-ELECT PUMP EQUIP SRC PUMP</v>
          </cell>
          <cell r="D121">
            <v>-5698</v>
          </cell>
          <cell r="E121">
            <v>-5698</v>
          </cell>
          <cell r="F121">
            <v>-5698</v>
          </cell>
          <cell r="G121">
            <v>-5698</v>
          </cell>
          <cell r="H121">
            <v>-5698</v>
          </cell>
          <cell r="I121">
            <v>-5698</v>
          </cell>
          <cell r="J121">
            <v>-5698</v>
          </cell>
          <cell r="K121">
            <v>-5698</v>
          </cell>
          <cell r="L121">
            <v>-5698</v>
          </cell>
          <cell r="M121">
            <v>-5698</v>
          </cell>
          <cell r="N121">
            <v>-5698</v>
          </cell>
          <cell r="O121">
            <v>-5698</v>
          </cell>
          <cell r="P121">
            <v>-5698</v>
          </cell>
          <cell r="Q121">
            <v>-5698</v>
          </cell>
        </row>
        <row r="122">
          <cell r="A122">
            <v>1900</v>
          </cell>
          <cell r="B122">
            <v>108.1</v>
          </cell>
          <cell r="C122" t="str">
            <v>ACC DEPR-ELECT PUMP EQUIP WTP</v>
          </cell>
          <cell r="D122">
            <v>-152761.20000000001</v>
          </cell>
          <cell r="E122">
            <v>-153676.4</v>
          </cell>
          <cell r="F122">
            <v>-154611.72</v>
          </cell>
          <cell r="G122">
            <v>-155166.74</v>
          </cell>
          <cell r="H122">
            <v>-156109.04999999999</v>
          </cell>
          <cell r="I122">
            <v>-156716.57999999999</v>
          </cell>
          <cell r="J122">
            <v>-157662.82</v>
          </cell>
          <cell r="K122">
            <v>-158609.23000000001</v>
          </cell>
          <cell r="L122">
            <v>-159128.65</v>
          </cell>
          <cell r="M122">
            <v>-160080.14000000001</v>
          </cell>
          <cell r="N122">
            <v>-161031.97</v>
          </cell>
          <cell r="O122">
            <v>-161985.17000000001</v>
          </cell>
          <cell r="P122">
            <v>-162939.18</v>
          </cell>
          <cell r="Q122">
            <v>-157729.14230769227</v>
          </cell>
        </row>
        <row r="123">
          <cell r="A123">
            <v>1905</v>
          </cell>
          <cell r="B123">
            <v>108.1</v>
          </cell>
          <cell r="C123" t="str">
            <v>ACC DEPR-ELECT PUMP EQUIP TRAN</v>
          </cell>
          <cell r="D123">
            <v>2504.2800000000002</v>
          </cell>
          <cell r="E123">
            <v>2501.75</v>
          </cell>
          <cell r="F123">
            <v>2499.2199999999998</v>
          </cell>
          <cell r="G123">
            <v>2496.69</v>
          </cell>
          <cell r="H123">
            <v>2494.16</v>
          </cell>
          <cell r="I123">
            <v>2491.63</v>
          </cell>
          <cell r="J123">
            <v>2489.1</v>
          </cell>
          <cell r="K123">
            <v>2485.62</v>
          </cell>
          <cell r="L123">
            <v>2481.2800000000002</v>
          </cell>
          <cell r="M123">
            <v>2476.94</v>
          </cell>
          <cell r="N123">
            <v>2472.6</v>
          </cell>
          <cell r="O123">
            <v>2468.2600000000002</v>
          </cell>
          <cell r="P123">
            <v>2463.92</v>
          </cell>
          <cell r="Q123">
            <v>2486.5730769230763</v>
          </cell>
        </row>
        <row r="124">
          <cell r="A124">
            <v>1910</v>
          </cell>
          <cell r="B124">
            <v>108.1</v>
          </cell>
          <cell r="C124" t="str">
            <v>ACC DEPR-WATER TREATMENT EQPT</v>
          </cell>
          <cell r="D124">
            <v>-82842.59</v>
          </cell>
          <cell r="E124">
            <v>-83679.02</v>
          </cell>
          <cell r="F124">
            <v>-84517.26</v>
          </cell>
          <cell r="G124">
            <v>-85362.61</v>
          </cell>
          <cell r="H124">
            <v>-86211.56</v>
          </cell>
          <cell r="I124">
            <v>-87064.02</v>
          </cell>
          <cell r="J124">
            <v>-87920.75</v>
          </cell>
          <cell r="K124">
            <v>-87776.22</v>
          </cell>
          <cell r="L124">
            <v>-88640.08</v>
          </cell>
          <cell r="M124">
            <v>-89509.66</v>
          </cell>
          <cell r="N124">
            <v>-90381.75</v>
          </cell>
          <cell r="O124">
            <v>-91257.21</v>
          </cell>
          <cell r="P124">
            <v>-91844.37</v>
          </cell>
          <cell r="Q124">
            <v>-87462.084615384621</v>
          </cell>
        </row>
        <row r="125">
          <cell r="A125">
            <v>1915</v>
          </cell>
          <cell r="B125">
            <v>108.1</v>
          </cell>
          <cell r="C125" t="str">
            <v>ACC DEPR-DIST RESV &amp; STANDPIPE</v>
          </cell>
          <cell r="D125">
            <v>-140238.93</v>
          </cell>
          <cell r="E125">
            <v>-140940.26999999999</v>
          </cell>
          <cell r="F125">
            <v>-141641.79</v>
          </cell>
          <cell r="G125">
            <v>-142344.65</v>
          </cell>
          <cell r="H125">
            <v>-143047.6</v>
          </cell>
          <cell r="I125">
            <v>-143751.1</v>
          </cell>
          <cell r="J125">
            <v>-144455.78</v>
          </cell>
          <cell r="K125">
            <v>-145160.46</v>
          </cell>
          <cell r="L125">
            <v>-145865.14000000001</v>
          </cell>
          <cell r="M125">
            <v>-146570</v>
          </cell>
          <cell r="N125">
            <v>-147281.06</v>
          </cell>
          <cell r="O125">
            <v>-147992.12</v>
          </cell>
          <cell r="P125">
            <v>-148703.85999999999</v>
          </cell>
          <cell r="Q125">
            <v>-144460.98153846155</v>
          </cell>
        </row>
        <row r="126">
          <cell r="A126">
            <v>1920</v>
          </cell>
          <cell r="B126">
            <v>108.1</v>
          </cell>
          <cell r="C126" t="str">
            <v>ACC DEPR-TRANS &amp; DISTR MAINS</v>
          </cell>
          <cell r="D126">
            <v>-355769.68</v>
          </cell>
          <cell r="E126">
            <v>-357977.52</v>
          </cell>
          <cell r="F126">
            <v>-358953.59</v>
          </cell>
          <cell r="G126">
            <v>-360136.97</v>
          </cell>
          <cell r="H126">
            <v>-362359.7</v>
          </cell>
          <cell r="I126">
            <v>-363270.78</v>
          </cell>
          <cell r="J126">
            <v>-365500.06</v>
          </cell>
          <cell r="K126">
            <v>-363575.4</v>
          </cell>
          <cell r="L126">
            <v>-365842.79</v>
          </cell>
          <cell r="M126">
            <v>-368115.95</v>
          </cell>
          <cell r="N126">
            <v>-370397.53</v>
          </cell>
          <cell r="O126">
            <v>-370140.19</v>
          </cell>
          <cell r="P126">
            <v>-365909.28</v>
          </cell>
          <cell r="Q126">
            <v>-363688.41846153856</v>
          </cell>
        </row>
        <row r="127">
          <cell r="A127">
            <v>1925</v>
          </cell>
          <cell r="B127">
            <v>108.1</v>
          </cell>
          <cell r="C127" t="str">
            <v>ACC DEPR-SERVICE LINES</v>
          </cell>
          <cell r="D127">
            <v>-62869.79</v>
          </cell>
          <cell r="E127">
            <v>-63985.42</v>
          </cell>
          <cell r="F127">
            <v>-62324.67</v>
          </cell>
          <cell r="G127">
            <v>-63448.91</v>
          </cell>
          <cell r="H127">
            <v>-56583.73</v>
          </cell>
          <cell r="I127">
            <v>-57483.82</v>
          </cell>
          <cell r="J127">
            <v>-57863.95</v>
          </cell>
          <cell r="K127">
            <v>-56850.52</v>
          </cell>
          <cell r="L127">
            <v>-54755.61</v>
          </cell>
          <cell r="M127">
            <v>-52600.51</v>
          </cell>
          <cell r="N127">
            <v>-52127.92</v>
          </cell>
          <cell r="O127">
            <v>-52932.35</v>
          </cell>
          <cell r="P127">
            <v>-53359.74</v>
          </cell>
          <cell r="Q127">
            <v>-57475.918461538466</v>
          </cell>
        </row>
        <row r="128">
          <cell r="A128">
            <v>1930</v>
          </cell>
          <cell r="B128">
            <v>108.1</v>
          </cell>
          <cell r="C128" t="str">
            <v>ACC DEPR-METERS</v>
          </cell>
          <cell r="D128">
            <v>-250979.6</v>
          </cell>
          <cell r="E128">
            <v>-251981.25</v>
          </cell>
          <cell r="F128">
            <v>-252986.71</v>
          </cell>
          <cell r="G128">
            <v>-253996.32</v>
          </cell>
          <cell r="H128">
            <v>-258037</v>
          </cell>
          <cell r="I128">
            <v>-259324.71</v>
          </cell>
          <cell r="J128">
            <v>-260612.42</v>
          </cell>
          <cell r="K128">
            <v>-261900.13</v>
          </cell>
          <cell r="L128">
            <v>-263195.51</v>
          </cell>
          <cell r="M128">
            <v>-264501.27</v>
          </cell>
          <cell r="N128">
            <v>-265812.3</v>
          </cell>
          <cell r="O128">
            <v>-267131.32</v>
          </cell>
          <cell r="P128">
            <v>-268458.65000000002</v>
          </cell>
          <cell r="Q128">
            <v>-259916.70692307685</v>
          </cell>
        </row>
        <row r="129">
          <cell r="A129">
            <v>1935</v>
          </cell>
          <cell r="B129">
            <v>108.1</v>
          </cell>
          <cell r="C129" t="str">
            <v>ACC DEPR-METER INSTALLS</v>
          </cell>
          <cell r="D129">
            <v>-42983.53</v>
          </cell>
          <cell r="E129">
            <v>-43461.09</v>
          </cell>
          <cell r="F129">
            <v>-43943.98</v>
          </cell>
          <cell r="G129">
            <v>-44435.03</v>
          </cell>
          <cell r="H129">
            <v>-44928.59</v>
          </cell>
          <cell r="I129">
            <v>-45429.08</v>
          </cell>
          <cell r="J129">
            <v>-45931.34</v>
          </cell>
          <cell r="K129">
            <v>-46438.63</v>
          </cell>
          <cell r="L129">
            <v>-46954.85</v>
          </cell>
          <cell r="M129">
            <v>-47478.94</v>
          </cell>
          <cell r="N129">
            <v>-48019.78</v>
          </cell>
          <cell r="O129">
            <v>-48566.49</v>
          </cell>
          <cell r="P129">
            <v>-49118.8</v>
          </cell>
          <cell r="Q129">
            <v>-45976.163846153846</v>
          </cell>
        </row>
        <row r="130">
          <cell r="A130">
            <v>1940</v>
          </cell>
          <cell r="B130">
            <v>108.1</v>
          </cell>
          <cell r="C130" t="str">
            <v>ACC DEPR-HYDRANTS</v>
          </cell>
          <cell r="D130">
            <v>-36413.339999999997</v>
          </cell>
          <cell r="E130">
            <v>-36547.25</v>
          </cell>
          <cell r="F130">
            <v>-36681.160000000003</v>
          </cell>
          <cell r="G130">
            <v>-36815.07</v>
          </cell>
          <cell r="H130">
            <v>-36948.980000000003</v>
          </cell>
          <cell r="I130">
            <v>-37082.89</v>
          </cell>
          <cell r="J130">
            <v>-37216.800000000003</v>
          </cell>
          <cell r="K130">
            <v>-37350.71</v>
          </cell>
          <cell r="L130">
            <v>-37484.620000000003</v>
          </cell>
          <cell r="M130">
            <v>-37618.53</v>
          </cell>
          <cell r="N130">
            <v>-37752.44</v>
          </cell>
          <cell r="O130">
            <v>-37886.35</v>
          </cell>
          <cell r="P130">
            <v>-38020.26</v>
          </cell>
          <cell r="Q130">
            <v>-37216.799999999996</v>
          </cell>
        </row>
        <row r="131">
          <cell r="A131">
            <v>1945</v>
          </cell>
          <cell r="B131">
            <v>108.1</v>
          </cell>
          <cell r="C131" t="str">
            <v>ACC DEPR-BACKFLOW PREVENT DEVC</v>
          </cell>
          <cell r="D131">
            <v>328.76</v>
          </cell>
          <cell r="E131">
            <v>327.44</v>
          </cell>
          <cell r="F131">
            <v>326.12</v>
          </cell>
          <cell r="G131">
            <v>324.8</v>
          </cell>
          <cell r="H131">
            <v>323.48</v>
          </cell>
          <cell r="I131">
            <v>322.16000000000003</v>
          </cell>
          <cell r="J131">
            <v>320.83999999999997</v>
          </cell>
          <cell r="K131">
            <v>319.52</v>
          </cell>
          <cell r="L131">
            <v>318.2</v>
          </cell>
          <cell r="M131">
            <v>316.88</v>
          </cell>
          <cell r="N131">
            <v>315.56</v>
          </cell>
          <cell r="O131">
            <v>314.24</v>
          </cell>
          <cell r="P131">
            <v>299.08</v>
          </cell>
          <cell r="Q131">
            <v>319.77538461538461</v>
          </cell>
        </row>
        <row r="132">
          <cell r="A132">
            <v>1950</v>
          </cell>
          <cell r="B132">
            <v>108.1</v>
          </cell>
          <cell r="C132" t="str">
            <v>ACC DEPR-OTHER PLANT &amp; MISC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-165.53</v>
          </cell>
          <cell r="M132">
            <v>-331.06</v>
          </cell>
          <cell r="N132">
            <v>-496.59</v>
          </cell>
          <cell r="O132">
            <v>-662.12</v>
          </cell>
          <cell r="P132">
            <v>-827.65</v>
          </cell>
          <cell r="Q132">
            <v>-190.99615384615387</v>
          </cell>
        </row>
        <row r="133">
          <cell r="A133">
            <v>1960</v>
          </cell>
          <cell r="B133">
            <v>108.1</v>
          </cell>
          <cell r="C133" t="str">
            <v>ACC DEPR-OTH PLANT&amp;MISC WTP</v>
          </cell>
          <cell r="D133">
            <v>-3177.78</v>
          </cell>
          <cell r="E133">
            <v>-3177.78</v>
          </cell>
          <cell r="F133">
            <v>-3177.78</v>
          </cell>
          <cell r="G133">
            <v>-3177.78</v>
          </cell>
          <cell r="H133">
            <v>-3177.78</v>
          </cell>
          <cell r="I133">
            <v>-3177.78</v>
          </cell>
          <cell r="J133">
            <v>-3177.78</v>
          </cell>
          <cell r="K133">
            <v>-3177.78</v>
          </cell>
          <cell r="L133">
            <v>-3177.78</v>
          </cell>
          <cell r="M133">
            <v>-3177.78</v>
          </cell>
          <cell r="N133">
            <v>-3177.78</v>
          </cell>
          <cell r="O133">
            <v>-3177.78</v>
          </cell>
          <cell r="P133">
            <v>-3177.78</v>
          </cell>
          <cell r="Q133">
            <v>-3177.7799999999993</v>
          </cell>
        </row>
        <row r="134">
          <cell r="A134">
            <v>1970</v>
          </cell>
          <cell r="B134">
            <v>108.1</v>
          </cell>
          <cell r="C134" t="str">
            <v>ACC DEPR-OFFICE STRUCTURE</v>
          </cell>
          <cell r="D134">
            <v>-44169.7</v>
          </cell>
          <cell r="E134">
            <v>-44284.34</v>
          </cell>
          <cell r="F134">
            <v>-44192.2</v>
          </cell>
          <cell r="G134">
            <v>-44267.12</v>
          </cell>
          <cell r="H134">
            <v>-44513.43</v>
          </cell>
          <cell r="I134">
            <v>-44698.239999999998</v>
          </cell>
          <cell r="J134">
            <v>-44921.66</v>
          </cell>
          <cell r="K134">
            <v>-45054.5</v>
          </cell>
          <cell r="L134">
            <v>-45192.05</v>
          </cell>
          <cell r="M134">
            <v>-45193.599999999999</v>
          </cell>
          <cell r="N134">
            <v>-45359.83</v>
          </cell>
          <cell r="O134">
            <v>-45513.21</v>
          </cell>
          <cell r="P134">
            <v>-45630.45</v>
          </cell>
          <cell r="Q134">
            <v>-44845.409999999989</v>
          </cell>
        </row>
        <row r="135">
          <cell r="A135">
            <v>1975</v>
          </cell>
          <cell r="B135">
            <v>108.1</v>
          </cell>
          <cell r="C135" t="str">
            <v>ACC DEPR-OFFICE FURN/EQPT</v>
          </cell>
          <cell r="D135">
            <v>-26011.16</v>
          </cell>
          <cell r="E135">
            <v>-26107.95</v>
          </cell>
          <cell r="F135">
            <v>-26037.56</v>
          </cell>
          <cell r="G135">
            <v>-26112.48</v>
          </cell>
          <cell r="H135">
            <v>-26413.48</v>
          </cell>
          <cell r="I135">
            <v>-26663.62</v>
          </cell>
          <cell r="J135">
            <v>-26942.12</v>
          </cell>
          <cell r="K135">
            <v>-27153.7</v>
          </cell>
          <cell r="L135">
            <v>-27371.919999999998</v>
          </cell>
          <cell r="M135">
            <v>-27472.95</v>
          </cell>
          <cell r="N135">
            <v>-27711.41</v>
          </cell>
          <cell r="O135">
            <v>-27942.66</v>
          </cell>
          <cell r="P135">
            <v>-28147.86</v>
          </cell>
          <cell r="Q135">
            <v>-26929.913076923072</v>
          </cell>
        </row>
        <row r="136">
          <cell r="A136">
            <v>1985</v>
          </cell>
          <cell r="B136">
            <v>108.1</v>
          </cell>
          <cell r="C136" t="str">
            <v>ACC DEPR-TOOL SHOP &amp; MISC EQPT</v>
          </cell>
          <cell r="D136">
            <v>-72317.039999999994</v>
          </cell>
          <cell r="E136">
            <v>-72359.44</v>
          </cell>
          <cell r="F136">
            <v>-72436.570000000007</v>
          </cell>
          <cell r="G136">
            <v>-72452.61</v>
          </cell>
          <cell r="H136">
            <v>-72655.55</v>
          </cell>
          <cell r="I136">
            <v>-72862.42</v>
          </cell>
          <cell r="J136">
            <v>-73077.78</v>
          </cell>
          <cell r="K136">
            <v>-73274.91</v>
          </cell>
          <cell r="L136">
            <v>-73467.34</v>
          </cell>
          <cell r="M136">
            <v>-73676</v>
          </cell>
          <cell r="N136">
            <v>-73931.81</v>
          </cell>
          <cell r="O136">
            <v>-74129.179999999993</v>
          </cell>
          <cell r="P136">
            <v>-74319.13</v>
          </cell>
          <cell r="Q136">
            <v>-73150.752307692295</v>
          </cell>
        </row>
        <row r="137">
          <cell r="A137">
            <v>1990</v>
          </cell>
          <cell r="B137">
            <v>108.1</v>
          </cell>
          <cell r="C137" t="str">
            <v>ACC DEPR-LABORATORY EQUIPMENT</v>
          </cell>
          <cell r="D137">
            <v>-893.76</v>
          </cell>
          <cell r="E137">
            <v>-904.21</v>
          </cell>
          <cell r="F137">
            <v>-916.19</v>
          </cell>
          <cell r="G137">
            <v>-928.18</v>
          </cell>
          <cell r="H137">
            <v>-940.16</v>
          </cell>
          <cell r="I137">
            <v>-952.14</v>
          </cell>
          <cell r="J137">
            <v>-964.12</v>
          </cell>
          <cell r="K137">
            <v>-976.1</v>
          </cell>
          <cell r="L137">
            <v>-988.08</v>
          </cell>
          <cell r="M137">
            <v>-1000.06</v>
          </cell>
          <cell r="N137">
            <v>-1012.04</v>
          </cell>
          <cell r="O137">
            <v>-1024.02</v>
          </cell>
          <cell r="P137">
            <v>-1036</v>
          </cell>
          <cell r="Q137">
            <v>-964.23538461538476</v>
          </cell>
        </row>
        <row r="138">
          <cell r="A138">
            <v>1995</v>
          </cell>
          <cell r="B138">
            <v>108.1</v>
          </cell>
          <cell r="C138" t="str">
            <v>ACC DEPR-POWER OPERATED EQUIP</v>
          </cell>
          <cell r="D138">
            <v>2359.63</v>
          </cell>
          <cell r="E138">
            <v>2294.64</v>
          </cell>
          <cell r="F138">
            <v>3088.87</v>
          </cell>
          <cell r="G138">
            <v>3012.71</v>
          </cell>
          <cell r="H138">
            <v>2936.55</v>
          </cell>
          <cell r="I138">
            <v>2845.09</v>
          </cell>
          <cell r="J138">
            <v>2753.63</v>
          </cell>
          <cell r="K138">
            <v>2662.17</v>
          </cell>
          <cell r="L138">
            <v>2570.71</v>
          </cell>
          <cell r="M138">
            <v>2479.25</v>
          </cell>
          <cell r="N138">
            <v>2387.79</v>
          </cell>
          <cell r="O138">
            <v>2296.33</v>
          </cell>
          <cell r="P138">
            <v>2175.91</v>
          </cell>
          <cell r="Q138">
            <v>2604.8676923076923</v>
          </cell>
        </row>
        <row r="139">
          <cell r="A139">
            <v>2000</v>
          </cell>
          <cell r="B139">
            <v>108.1</v>
          </cell>
          <cell r="C139" t="str">
            <v>ACC DEPR-COMMUNICATION EQPT</v>
          </cell>
          <cell r="D139">
            <v>-7230.34</v>
          </cell>
          <cell r="E139">
            <v>-7270.05</v>
          </cell>
          <cell r="F139">
            <v>-7285.98</v>
          </cell>
          <cell r="G139">
            <v>-7325.02</v>
          </cell>
          <cell r="H139">
            <v>-7376.51</v>
          </cell>
          <cell r="I139">
            <v>-7419.93</v>
          </cell>
          <cell r="J139">
            <v>-7466.61</v>
          </cell>
          <cell r="K139">
            <v>-7505.21</v>
          </cell>
          <cell r="L139">
            <v>-7545.19</v>
          </cell>
          <cell r="M139">
            <v>-7564.28</v>
          </cell>
          <cell r="N139">
            <v>-7606.04</v>
          </cell>
          <cell r="O139">
            <v>-7646.83</v>
          </cell>
          <cell r="P139">
            <v>-7684.12</v>
          </cell>
          <cell r="Q139">
            <v>-7455.8546153846146</v>
          </cell>
        </row>
        <row r="140">
          <cell r="A140">
            <v>2005</v>
          </cell>
          <cell r="B140">
            <v>108.1</v>
          </cell>
          <cell r="C140" t="str">
            <v>ACC DEPR-MISC EQUIPMENT</v>
          </cell>
          <cell r="D140">
            <v>-110.53</v>
          </cell>
          <cell r="E140">
            <v>-110.53</v>
          </cell>
          <cell r="F140">
            <v>-110.53</v>
          </cell>
          <cell r="G140">
            <v>-110.53</v>
          </cell>
          <cell r="H140">
            <v>-112.88</v>
          </cell>
          <cell r="I140">
            <v>-115.23</v>
          </cell>
          <cell r="J140">
            <v>-117.58</v>
          </cell>
          <cell r="K140">
            <v>-119.93</v>
          </cell>
          <cell r="L140">
            <v>-122.28</v>
          </cell>
          <cell r="M140">
            <v>-124.63</v>
          </cell>
          <cell r="N140">
            <v>-126.98</v>
          </cell>
          <cell r="O140">
            <v>-129.33000000000001</v>
          </cell>
          <cell r="P140">
            <v>-131.68</v>
          </cell>
          <cell r="Q140">
            <v>-118.66461538461539</v>
          </cell>
        </row>
        <row r="141">
          <cell r="A141">
            <v>2010</v>
          </cell>
          <cell r="B141">
            <v>108.1</v>
          </cell>
          <cell r="C141" t="str">
            <v>ACC DEPR-OTHER TANG PLT WATER</v>
          </cell>
          <cell r="D141">
            <v>571978.35517720704</v>
          </cell>
          <cell r="E141">
            <v>571700.98093459348</v>
          </cell>
          <cell r="F141">
            <v>572641.98561283748</v>
          </cell>
          <cell r="G141">
            <v>573582.9902910816</v>
          </cell>
          <cell r="H141">
            <v>574523.99496932572</v>
          </cell>
          <cell r="I141">
            <v>575464.99964756973</v>
          </cell>
          <cell r="J141">
            <v>576406.00432581385</v>
          </cell>
          <cell r="K141">
            <v>577347.00900405785</v>
          </cell>
          <cell r="L141">
            <v>578288.01368230197</v>
          </cell>
          <cell r="M141">
            <v>579229.01836054598</v>
          </cell>
          <cell r="N141">
            <v>580170.0230387901</v>
          </cell>
          <cell r="O141">
            <v>581111.02771703422</v>
          </cell>
          <cell r="P141">
            <v>582052.03239527834</v>
          </cell>
          <cell r="Q141">
            <v>576499.72578126437</v>
          </cell>
        </row>
        <row r="142">
          <cell r="A142">
            <v>2080</v>
          </cell>
          <cell r="B142">
            <v>108.1</v>
          </cell>
          <cell r="C142" t="str">
            <v xml:space="preserve">ACC DEPR-PWR GEN EQP 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2220</v>
          </cell>
          <cell r="B143">
            <v>108.1</v>
          </cell>
          <cell r="C143" t="str">
            <v>ACC DEPR-OFFICE FURN/EQPT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2300</v>
          </cell>
          <cell r="B144">
            <v>108.1</v>
          </cell>
          <cell r="C144" t="str">
            <v>ACC DEPR-TRANSPORTATION WTR</v>
          </cell>
          <cell r="D144">
            <v>-103021.84909136218</v>
          </cell>
          <cell r="E144">
            <v>-104143.32024207314</v>
          </cell>
          <cell r="F144">
            <v>-104652.82458335489</v>
          </cell>
          <cell r="G144">
            <v>-109137.3129648787</v>
          </cell>
          <cell r="H144">
            <v>-108733.8345186986</v>
          </cell>
          <cell r="I144">
            <v>-109600.91539905861</v>
          </cell>
          <cell r="J144">
            <v>-110525.24379144466</v>
          </cell>
          <cell r="K144">
            <v>-99300.691306574226</v>
          </cell>
          <cell r="L144">
            <v>-100083.75474680595</v>
          </cell>
          <cell r="M144">
            <v>-101072.27990844667</v>
          </cell>
          <cell r="N144">
            <v>-102051.90550871564</v>
          </cell>
          <cell r="O144">
            <v>-102909.99183572129</v>
          </cell>
          <cell r="P144">
            <v>-103866.63828169448</v>
          </cell>
          <cell r="Q144">
            <v>-104546.19709067915</v>
          </cell>
        </row>
        <row r="145">
          <cell r="A145">
            <v>2320</v>
          </cell>
          <cell r="B145">
            <v>108.1</v>
          </cell>
          <cell r="C145" t="str">
            <v>ACC DEPR-MAINFRAME COMP WTR</v>
          </cell>
          <cell r="D145">
            <v>-12270.927386329418</v>
          </cell>
          <cell r="E145">
            <v>-12242.10363420059</v>
          </cell>
          <cell r="F145">
            <v>-12122.202972637459</v>
          </cell>
          <cell r="G145">
            <v>-12103.305505094913</v>
          </cell>
          <cell r="H145">
            <v>-12140.067402369003</v>
          </cell>
          <cell r="I145">
            <v>-12142.617343402468</v>
          </cell>
          <cell r="J145">
            <v>-12158.890657425123</v>
          </cell>
          <cell r="K145">
            <v>-12141.352762633833</v>
          </cell>
          <cell r="L145">
            <v>-12129.502512801941</v>
          </cell>
          <cell r="M145">
            <v>-12037.903525060772</v>
          </cell>
          <cell r="N145">
            <v>-12035.243749547402</v>
          </cell>
          <cell r="O145">
            <v>-12028.772420731386</v>
          </cell>
          <cell r="P145">
            <v>-12009.058615838198</v>
          </cell>
          <cell r="Q145">
            <v>-12120.149883697884</v>
          </cell>
        </row>
        <row r="146">
          <cell r="A146">
            <v>2325</v>
          </cell>
          <cell r="B146">
            <v>108.1</v>
          </cell>
          <cell r="C146" t="str">
            <v>ACC DEPR-MINI COMP WTR</v>
          </cell>
          <cell r="D146">
            <v>-39816.262779283345</v>
          </cell>
          <cell r="E146">
            <v>-40168.478975327162</v>
          </cell>
          <cell r="F146">
            <v>-40398.258644286972</v>
          </cell>
          <cell r="G146">
            <v>-40796.040540009315</v>
          </cell>
          <cell r="H146">
            <v>-41316.290849324992</v>
          </cell>
          <cell r="I146">
            <v>-41817.450738633437</v>
          </cell>
          <cell r="J146">
            <v>-42396.17751875033</v>
          </cell>
          <cell r="K146">
            <v>-42898.061721926249</v>
          </cell>
          <cell r="L146">
            <v>-43442.707159778627</v>
          </cell>
          <cell r="M146">
            <v>-43836.481581234177</v>
          </cell>
          <cell r="N146">
            <v>-44410.233156261325</v>
          </cell>
          <cell r="O146">
            <v>-44971.724828531536</v>
          </cell>
          <cell r="P146">
            <v>-45511.558328764302</v>
          </cell>
          <cell r="Q146">
            <v>-42444.594370931671</v>
          </cell>
        </row>
        <row r="147">
          <cell r="A147">
            <v>2330</v>
          </cell>
          <cell r="B147">
            <v>108.1</v>
          </cell>
          <cell r="C147" t="str">
            <v>COMP SYS AMORTIZATION WTR</v>
          </cell>
          <cell r="D147">
            <v>-212562.40235699672</v>
          </cell>
          <cell r="E147">
            <v>-214744.99695753373</v>
          </cell>
          <cell r="F147">
            <v>-215166.85338385144</v>
          </cell>
          <cell r="G147">
            <v>-217510.51635855788</v>
          </cell>
          <cell r="H147">
            <v>-221276.69614700251</v>
          </cell>
          <cell r="I147">
            <v>-224015.28532095379</v>
          </cell>
          <cell r="J147">
            <v>-226779.62029069464</v>
          </cell>
          <cell r="K147">
            <v>-229150.51627941857</v>
          </cell>
          <cell r="L147">
            <v>-231686.68644390418</v>
          </cell>
          <cell r="M147">
            <v>-232502.81303108673</v>
          </cell>
          <cell r="N147">
            <v>-235152.39471732269</v>
          </cell>
          <cell r="O147">
            <v>-237724.12453680235</v>
          </cell>
          <cell r="P147">
            <v>-239861.94879066877</v>
          </cell>
          <cell r="Q147">
            <v>-226010.37343190724</v>
          </cell>
        </row>
        <row r="148">
          <cell r="A148">
            <v>2335</v>
          </cell>
          <cell r="B148">
            <v>108.1</v>
          </cell>
          <cell r="C148" t="str">
            <v>MICRO SYS AMORTIZATION WTR</v>
          </cell>
          <cell r="D148">
            <v>-6691.5758280119189</v>
          </cell>
          <cell r="E148">
            <v>-6675.1222407282867</v>
          </cell>
          <cell r="F148">
            <v>-6611.7477458232024</v>
          </cell>
          <cell r="G148">
            <v>-6600.1795034397119</v>
          </cell>
          <cell r="H148">
            <v>-6618.4743655925085</v>
          </cell>
          <cell r="I148">
            <v>-6619.151183468678</v>
          </cell>
          <cell r="J148">
            <v>-6627.1186360109632</v>
          </cell>
          <cell r="K148">
            <v>-6617.1563518336498</v>
          </cell>
          <cell r="L148">
            <v>-6610.0378901360345</v>
          </cell>
          <cell r="M148">
            <v>-6562.028348419798</v>
          </cell>
          <cell r="N148">
            <v>-6559.8524383178992</v>
          </cell>
          <cell r="O148">
            <v>-6555.6134210934642</v>
          </cell>
          <cell r="P148">
            <v>-6544.3717136502328</v>
          </cell>
          <cell r="Q148">
            <v>-6607.1099743481818</v>
          </cell>
        </row>
        <row r="149">
          <cell r="A149" t="str">
            <v>TOTAL ACCUMULATED DEPRECIATION - WATER</v>
          </cell>
          <cell r="D149">
            <v>-1532776.1622647766</v>
          </cell>
          <cell r="E149">
            <v>-1547905.0611152695</v>
          </cell>
          <cell r="F149">
            <v>-1553986.2817171162</v>
          </cell>
          <cell r="G149">
            <v>-1570063.404580899</v>
          </cell>
          <cell r="H149">
            <v>-1579956.7883136619</v>
          </cell>
          <cell r="I149">
            <v>-1593299.3803379473</v>
          </cell>
          <cell r="J149">
            <v>-1608046.6665685123</v>
          </cell>
          <cell r="K149">
            <v>-1603397.6494183287</v>
          </cell>
          <cell r="L149">
            <v>-1614857.3350711251</v>
          </cell>
          <cell r="M149">
            <v>-1624679.2880337024</v>
          </cell>
          <cell r="N149">
            <v>-1638735.9365313749</v>
          </cell>
          <cell r="O149">
            <v>-1651254.389325846</v>
          </cell>
          <cell r="P149">
            <v>-1658742.0833353379</v>
          </cell>
          <cell r="Q149">
            <v>-1598284.6482010686</v>
          </cell>
        </row>
        <row r="151">
          <cell r="A151">
            <v>2010</v>
          </cell>
          <cell r="B151">
            <v>108.1</v>
          </cell>
          <cell r="C151" t="str">
            <v>ACC DEPR-OTHER TANG PLT WATER</v>
          </cell>
          <cell r="D151">
            <v>246710.70864123155</v>
          </cell>
          <cell r="E151">
            <v>248085.75063939911</v>
          </cell>
          <cell r="F151">
            <v>248494.09321662495</v>
          </cell>
          <cell r="G151">
            <v>248902.4357938508</v>
          </cell>
          <cell r="H151">
            <v>249310.77837107662</v>
          </cell>
          <cell r="I151">
            <v>249719.12094830247</v>
          </cell>
          <cell r="J151">
            <v>250127.46352552829</v>
          </cell>
          <cell r="K151">
            <v>250535.80610275414</v>
          </cell>
          <cell r="L151">
            <v>250944.14867997993</v>
          </cell>
          <cell r="M151">
            <v>251352.49125720578</v>
          </cell>
          <cell r="N151">
            <v>251760.8338344316</v>
          </cell>
          <cell r="O151">
            <v>252169.17641165745</v>
          </cell>
          <cell r="P151">
            <v>252577.5189888833</v>
          </cell>
          <cell r="Q151">
            <v>250053.10203160968</v>
          </cell>
        </row>
        <row r="152">
          <cell r="A152">
            <v>2030</v>
          </cell>
          <cell r="B152">
            <v>108.1</v>
          </cell>
          <cell r="C152" t="str">
            <v>ACC DEPR-ORGANIZATION</v>
          </cell>
          <cell r="D152">
            <v>906.33</v>
          </cell>
          <cell r="E152">
            <v>905.8</v>
          </cell>
          <cell r="F152">
            <v>905.27</v>
          </cell>
          <cell r="G152">
            <v>904.74</v>
          </cell>
          <cell r="H152">
            <v>904.21</v>
          </cell>
          <cell r="I152">
            <v>903.68</v>
          </cell>
          <cell r="J152">
            <v>903.15</v>
          </cell>
          <cell r="K152">
            <v>902.62</v>
          </cell>
          <cell r="L152">
            <v>902.09</v>
          </cell>
          <cell r="M152">
            <v>901.56</v>
          </cell>
          <cell r="N152">
            <v>901.03</v>
          </cell>
          <cell r="O152">
            <v>900.5</v>
          </cell>
          <cell r="P152">
            <v>899.97</v>
          </cell>
          <cell r="Q152">
            <v>903.15000000000009</v>
          </cell>
        </row>
        <row r="153">
          <cell r="A153">
            <v>2055</v>
          </cell>
          <cell r="B153">
            <v>108.1</v>
          </cell>
          <cell r="C153" t="str">
            <v>ACC DEPR-STRUCT/IMPRV PUMP PLT LS</v>
          </cell>
          <cell r="D153">
            <v>-115132.81</v>
          </cell>
          <cell r="E153">
            <v>-116061.1</v>
          </cell>
          <cell r="F153">
            <v>-116989.39</v>
          </cell>
          <cell r="G153">
            <v>-117917.68</v>
          </cell>
          <cell r="H153">
            <v>-118845.86</v>
          </cell>
          <cell r="I153">
            <v>-119774.04</v>
          </cell>
          <cell r="J153">
            <v>-113956.69</v>
          </cell>
          <cell r="K153">
            <v>-114917.36</v>
          </cell>
          <cell r="L153">
            <v>-115878.03</v>
          </cell>
          <cell r="M153">
            <v>-116838.7</v>
          </cell>
          <cell r="N153">
            <v>-117551.8</v>
          </cell>
          <cell r="O153">
            <v>-118515.43</v>
          </cell>
          <cell r="P153">
            <v>-119480.13</v>
          </cell>
          <cell r="Q153">
            <v>-117066.07846153846</v>
          </cell>
        </row>
        <row r="154">
          <cell r="A154">
            <v>2060</v>
          </cell>
          <cell r="B154">
            <v>108.1</v>
          </cell>
          <cell r="C154" t="str">
            <v>ACC DEPR-STRUCT/IMPRV TREAT PLT</v>
          </cell>
          <cell r="D154">
            <v>-22200.74</v>
          </cell>
          <cell r="E154">
            <v>-22283.86</v>
          </cell>
          <cell r="F154">
            <v>-22366.98</v>
          </cell>
          <cell r="G154">
            <v>-22450.1</v>
          </cell>
          <cell r="H154">
            <v>-22533.22</v>
          </cell>
          <cell r="I154">
            <v>-22616.34</v>
          </cell>
          <cell r="J154">
            <v>-22699.46</v>
          </cell>
          <cell r="K154">
            <v>-22782.58</v>
          </cell>
          <cell r="L154">
            <v>-22865.7</v>
          </cell>
          <cell r="M154">
            <v>-22948.82</v>
          </cell>
          <cell r="N154">
            <v>-23031.94</v>
          </cell>
          <cell r="O154">
            <v>-23115.06</v>
          </cell>
          <cell r="P154">
            <v>-23198.18</v>
          </cell>
          <cell r="Q154">
            <v>-22699.46</v>
          </cell>
        </row>
        <row r="155">
          <cell r="A155">
            <v>2075</v>
          </cell>
          <cell r="B155">
            <v>108.1</v>
          </cell>
          <cell r="C155" t="str">
            <v>ACC DEPR-STRUCT/IMPRV GEN PLT</v>
          </cell>
          <cell r="D155">
            <v>-5624.47</v>
          </cell>
          <cell r="E155">
            <v>-5592.07</v>
          </cell>
          <cell r="F155">
            <v>-5516.98</v>
          </cell>
          <cell r="G155">
            <v>-5441.89</v>
          </cell>
          <cell r="H155">
            <v>-5366.8</v>
          </cell>
          <cell r="I155">
            <v>-5291.81</v>
          </cell>
          <cell r="J155">
            <v>-5216.82</v>
          </cell>
          <cell r="K155">
            <v>-5141.83</v>
          </cell>
          <cell r="L155">
            <v>-5066.84</v>
          </cell>
          <cell r="M155">
            <v>-4992.3999999999996</v>
          </cell>
          <cell r="N155">
            <v>-4919.03</v>
          </cell>
          <cell r="O155">
            <v>-4845.66</v>
          </cell>
          <cell r="P155">
            <v>-4772.83</v>
          </cell>
          <cell r="Q155">
            <v>-5214.5715384615378</v>
          </cell>
        </row>
        <row r="156">
          <cell r="A156">
            <v>2105</v>
          </cell>
          <cell r="B156">
            <v>108.1</v>
          </cell>
          <cell r="C156" t="str">
            <v>ACC DEPR-SEWER FORCE MAIN</v>
          </cell>
          <cell r="D156">
            <v>-107151.07</v>
          </cell>
          <cell r="E156">
            <v>-107679.28</v>
          </cell>
          <cell r="F156">
            <v>-107917.27</v>
          </cell>
          <cell r="G156">
            <v>-108447.24</v>
          </cell>
          <cell r="H156">
            <v>-108977.21</v>
          </cell>
          <cell r="I156">
            <v>-109507.18</v>
          </cell>
          <cell r="J156">
            <v>-110037.15</v>
          </cell>
          <cell r="K156">
            <v>-110567.4</v>
          </cell>
          <cell r="L156">
            <v>-111097.65</v>
          </cell>
          <cell r="M156">
            <v>-111627.9</v>
          </cell>
          <cell r="N156">
            <v>-112158.15</v>
          </cell>
          <cell r="O156">
            <v>-112688.4</v>
          </cell>
          <cell r="P156">
            <v>-113218.65</v>
          </cell>
          <cell r="Q156">
            <v>-110082.65769230768</v>
          </cell>
        </row>
        <row r="157">
          <cell r="A157">
            <v>2110</v>
          </cell>
          <cell r="B157">
            <v>108.1</v>
          </cell>
          <cell r="C157" t="str">
            <v>ACC DEPR-SEWER GRAVITY MAIN</v>
          </cell>
          <cell r="D157">
            <v>-245911.06</v>
          </cell>
          <cell r="E157">
            <v>-246953.51</v>
          </cell>
          <cell r="F157">
            <v>-247995.96</v>
          </cell>
          <cell r="G157">
            <v>-249038.41</v>
          </cell>
          <cell r="H157">
            <v>-250302.9</v>
          </cell>
          <cell r="I157">
            <v>-251345.9</v>
          </cell>
          <cell r="J157">
            <v>-252388.9</v>
          </cell>
          <cell r="K157">
            <v>-253431.9</v>
          </cell>
          <cell r="L157">
            <v>-254475.89</v>
          </cell>
          <cell r="M157">
            <v>-255520.1</v>
          </cell>
          <cell r="N157">
            <v>-256564.67</v>
          </cell>
          <cell r="O157">
            <v>-257609.24</v>
          </cell>
          <cell r="P157">
            <v>-257097.14</v>
          </cell>
          <cell r="Q157">
            <v>-252202.73692307688</v>
          </cell>
        </row>
        <row r="158">
          <cell r="A158">
            <v>2113</v>
          </cell>
          <cell r="B158">
            <v>108.1</v>
          </cell>
          <cell r="C158" t="str">
            <v>ACC DEPR-MANHOLES</v>
          </cell>
          <cell r="D158">
            <v>-12503.68</v>
          </cell>
          <cell r="E158">
            <v>-12556.93</v>
          </cell>
          <cell r="F158">
            <v>-12610.18</v>
          </cell>
          <cell r="G158">
            <v>-12663.43</v>
          </cell>
          <cell r="H158">
            <v>-12716.68</v>
          </cell>
          <cell r="I158">
            <v>-12769.93</v>
          </cell>
          <cell r="J158">
            <v>-12823.18</v>
          </cell>
          <cell r="K158">
            <v>-12876.43</v>
          </cell>
          <cell r="L158">
            <v>-12929.68</v>
          </cell>
          <cell r="M158">
            <v>-12982.93</v>
          </cell>
          <cell r="N158">
            <v>-13036.18</v>
          </cell>
          <cell r="O158">
            <v>-13089.43</v>
          </cell>
          <cell r="P158">
            <v>-13142.68</v>
          </cell>
          <cell r="Q158">
            <v>-12823.179999999997</v>
          </cell>
        </row>
        <row r="159">
          <cell r="A159">
            <v>2120</v>
          </cell>
          <cell r="B159">
            <v>108.1</v>
          </cell>
          <cell r="C159" t="str">
            <v>ACC DEPR-SERVICES TO CUST</v>
          </cell>
          <cell r="D159">
            <v>0</v>
          </cell>
          <cell r="E159">
            <v>-0.72</v>
          </cell>
          <cell r="F159">
            <v>-1.44</v>
          </cell>
          <cell r="G159">
            <v>-2.16</v>
          </cell>
          <cell r="H159">
            <v>-2.88</v>
          </cell>
          <cell r="I159">
            <v>-3.6</v>
          </cell>
          <cell r="J159">
            <v>-4.32</v>
          </cell>
          <cell r="K159">
            <v>-5.04</v>
          </cell>
          <cell r="L159">
            <v>-5.76</v>
          </cell>
          <cell r="M159">
            <v>-6.48</v>
          </cell>
          <cell r="N159">
            <v>-7.2</v>
          </cell>
          <cell r="O159">
            <v>-7.92</v>
          </cell>
          <cell r="P159">
            <v>-8.64</v>
          </cell>
          <cell r="Q159">
            <v>-4.3200000000000012</v>
          </cell>
        </row>
        <row r="160">
          <cell r="A160">
            <v>2125</v>
          </cell>
          <cell r="B160">
            <v>108.1</v>
          </cell>
          <cell r="C160" t="str">
            <v>ACC DEPR-FLOW MEASURE DEVICES</v>
          </cell>
          <cell r="D160">
            <v>-42813.97</v>
          </cell>
          <cell r="E160">
            <v>-44523.19</v>
          </cell>
          <cell r="F160">
            <v>-46232.41</v>
          </cell>
          <cell r="G160">
            <v>-47941.63</v>
          </cell>
          <cell r="H160">
            <v>-49650.85</v>
          </cell>
          <cell r="I160">
            <v>-51360.07</v>
          </cell>
          <cell r="J160">
            <v>-53069.29</v>
          </cell>
          <cell r="K160">
            <v>-54778.51</v>
          </cell>
          <cell r="L160">
            <v>-56487.73</v>
          </cell>
          <cell r="M160">
            <v>-58196.95</v>
          </cell>
          <cell r="N160">
            <v>-59906.17</v>
          </cell>
          <cell r="O160">
            <v>-61615.39</v>
          </cell>
          <cell r="P160">
            <v>-63324.61</v>
          </cell>
          <cell r="Q160">
            <v>-53069.29</v>
          </cell>
        </row>
        <row r="161">
          <cell r="A161">
            <v>2130</v>
          </cell>
          <cell r="B161">
            <v>108.1</v>
          </cell>
          <cell r="C161" t="str">
            <v>ACC DEPR-FLOW MEASURE INSTALL</v>
          </cell>
          <cell r="D161">
            <v>-52.73</v>
          </cell>
          <cell r="E161">
            <v>-53.35</v>
          </cell>
          <cell r="F161">
            <v>-53.97</v>
          </cell>
          <cell r="G161">
            <v>-54.59</v>
          </cell>
          <cell r="H161">
            <v>-55.21</v>
          </cell>
          <cell r="I161">
            <v>-55.83</v>
          </cell>
          <cell r="J161">
            <v>-56.45</v>
          </cell>
          <cell r="K161">
            <v>-57.07</v>
          </cell>
          <cell r="L161">
            <v>-57.69</v>
          </cell>
          <cell r="M161">
            <v>-58.31</v>
          </cell>
          <cell r="N161">
            <v>-58.93</v>
          </cell>
          <cell r="O161">
            <v>-59.55</v>
          </cell>
          <cell r="P161">
            <v>-60.17</v>
          </cell>
          <cell r="Q161">
            <v>-56.449999999999996</v>
          </cell>
        </row>
        <row r="162">
          <cell r="A162">
            <v>2140</v>
          </cell>
          <cell r="B162">
            <v>108.1</v>
          </cell>
          <cell r="C162" t="str">
            <v>ACC DEPR-PUMP EQP PUMP PLT</v>
          </cell>
          <cell r="D162">
            <v>-20403.02</v>
          </cell>
          <cell r="E162">
            <v>-20692.259999999998</v>
          </cell>
          <cell r="F162">
            <v>-20982.97</v>
          </cell>
          <cell r="G162">
            <v>-19145.810000000001</v>
          </cell>
          <cell r="H162">
            <v>-19441.72</v>
          </cell>
          <cell r="I162">
            <v>-19261.7</v>
          </cell>
          <cell r="J162">
            <v>-18946.68</v>
          </cell>
          <cell r="K162">
            <v>-19247.580000000002</v>
          </cell>
          <cell r="L162">
            <v>-19563.04</v>
          </cell>
          <cell r="M162">
            <v>-19890.02</v>
          </cell>
          <cell r="N162">
            <v>-20217</v>
          </cell>
          <cell r="O162">
            <v>-20559.05</v>
          </cell>
          <cell r="P162">
            <v>-20683.14</v>
          </cell>
          <cell r="Q162">
            <v>-19925.691538461539</v>
          </cell>
        </row>
        <row r="163">
          <cell r="A163">
            <v>2155</v>
          </cell>
          <cell r="B163">
            <v>108.1</v>
          </cell>
          <cell r="C163" t="str">
            <v>ACC DEPR-TREAT/DISP EQP LAGOON</v>
          </cell>
          <cell r="D163">
            <v>-56275.08</v>
          </cell>
          <cell r="E163">
            <v>-56275.08</v>
          </cell>
          <cell r="F163">
            <v>-56275.08</v>
          </cell>
          <cell r="G163">
            <v>-56275.08</v>
          </cell>
          <cell r="H163">
            <v>-56275.08</v>
          </cell>
          <cell r="I163">
            <v>-56275.08</v>
          </cell>
          <cell r="J163">
            <v>-56275.08</v>
          </cell>
          <cell r="K163">
            <v>-56275.08</v>
          </cell>
          <cell r="L163">
            <v>-56275.08</v>
          </cell>
          <cell r="M163">
            <v>-56275.08</v>
          </cell>
          <cell r="N163">
            <v>-56275.08</v>
          </cell>
          <cell r="O163">
            <v>-56275.08</v>
          </cell>
          <cell r="P163">
            <v>-56275.08</v>
          </cell>
          <cell r="Q163">
            <v>-56275.079999999994</v>
          </cell>
        </row>
        <row r="164">
          <cell r="A164">
            <v>2160</v>
          </cell>
          <cell r="B164">
            <v>108.1</v>
          </cell>
          <cell r="C164" t="str">
            <v>ACC DEPR-TREAT/DISP EQP TRT PLT</v>
          </cell>
          <cell r="D164">
            <v>555768.72</v>
          </cell>
          <cell r="E164">
            <v>555904.19999999995</v>
          </cell>
          <cell r="F164">
            <v>556040</v>
          </cell>
          <cell r="G164">
            <v>556175.80000000005</v>
          </cell>
          <cell r="H164">
            <v>556311.6</v>
          </cell>
          <cell r="I164">
            <v>556447.03</v>
          </cell>
          <cell r="J164">
            <v>556582.46</v>
          </cell>
          <cell r="K164">
            <v>556717.89</v>
          </cell>
          <cell r="L164">
            <v>556853.31999999995</v>
          </cell>
          <cell r="M164">
            <v>556988.75</v>
          </cell>
          <cell r="N164">
            <v>557124.18000000005</v>
          </cell>
          <cell r="O164">
            <v>557259.61</v>
          </cell>
          <cell r="P164">
            <v>557394.62</v>
          </cell>
          <cell r="Q164">
            <v>556582.16769230762</v>
          </cell>
        </row>
        <row r="165">
          <cell r="A165">
            <v>2170</v>
          </cell>
          <cell r="B165">
            <v>108.1</v>
          </cell>
          <cell r="C165" t="str">
            <v>ACC DEPR-PLANT SEWERS TRT PLT</v>
          </cell>
          <cell r="D165">
            <v>194.88</v>
          </cell>
          <cell r="E165">
            <v>194.28</v>
          </cell>
          <cell r="F165">
            <v>193.68</v>
          </cell>
          <cell r="G165">
            <v>193.08</v>
          </cell>
          <cell r="H165">
            <v>191.55</v>
          </cell>
          <cell r="I165">
            <v>190.02</v>
          </cell>
          <cell r="J165">
            <v>188.49</v>
          </cell>
          <cell r="K165">
            <v>186.96</v>
          </cell>
          <cell r="L165">
            <v>185.43</v>
          </cell>
          <cell r="M165">
            <v>183.9</v>
          </cell>
          <cell r="N165">
            <v>182.37</v>
          </cell>
          <cell r="O165">
            <v>180.74</v>
          </cell>
          <cell r="P165">
            <v>177.8</v>
          </cell>
          <cell r="Q165">
            <v>187.93692307692311</v>
          </cell>
        </row>
        <row r="166">
          <cell r="A166">
            <v>2195</v>
          </cell>
          <cell r="B166">
            <v>108.1</v>
          </cell>
          <cell r="C166" t="str">
            <v>ACC DEPR-OTHER PLT PUMP</v>
          </cell>
          <cell r="D166">
            <v>-297.77</v>
          </cell>
          <cell r="E166">
            <v>-301.49</v>
          </cell>
          <cell r="F166">
            <v>-305.20999999999998</v>
          </cell>
          <cell r="G166">
            <v>-308.93</v>
          </cell>
          <cell r="H166">
            <v>-319.37</v>
          </cell>
          <cell r="I166">
            <v>-329.81</v>
          </cell>
          <cell r="J166">
            <v>-340.25</v>
          </cell>
          <cell r="K166">
            <v>-350.69</v>
          </cell>
          <cell r="L166">
            <v>-361.13</v>
          </cell>
          <cell r="M166">
            <v>-371.57</v>
          </cell>
          <cell r="N166">
            <v>-382.01</v>
          </cell>
          <cell r="O166">
            <v>-392.45</v>
          </cell>
          <cell r="P166">
            <v>-402.89</v>
          </cell>
          <cell r="Q166">
            <v>-343.3515384615385</v>
          </cell>
        </row>
        <row r="167">
          <cell r="A167">
            <v>2200</v>
          </cell>
          <cell r="B167">
            <v>108.1</v>
          </cell>
          <cell r="C167" t="str">
            <v>ACC DEPR-OTHER PLT TREATMENT</v>
          </cell>
          <cell r="D167">
            <v>-463.61</v>
          </cell>
          <cell r="E167">
            <v>-463.61</v>
          </cell>
          <cell r="F167">
            <v>-463.61</v>
          </cell>
          <cell r="G167">
            <v>-463.61</v>
          </cell>
          <cell r="H167">
            <v>-463.61</v>
          </cell>
          <cell r="I167">
            <v>-463.61</v>
          </cell>
          <cell r="J167">
            <v>-463.61</v>
          </cell>
          <cell r="K167">
            <v>-463.61</v>
          </cell>
          <cell r="L167">
            <v>-463.61</v>
          </cell>
          <cell r="M167">
            <v>-463.61</v>
          </cell>
          <cell r="N167">
            <v>-463.61</v>
          </cell>
          <cell r="O167">
            <v>-463.61</v>
          </cell>
          <cell r="P167">
            <v>-463.61</v>
          </cell>
          <cell r="Q167">
            <v>-463.60999999999996</v>
          </cell>
        </row>
        <row r="168">
          <cell r="A168">
            <v>2230</v>
          </cell>
          <cell r="B168">
            <v>108.1</v>
          </cell>
          <cell r="C168" t="str">
            <v>ACC DEPR-TOOL SHOP &amp; MISC EQPT</v>
          </cell>
          <cell r="D168">
            <v>189.83</v>
          </cell>
          <cell r="E168">
            <v>186.01</v>
          </cell>
          <cell r="F168">
            <v>182.23</v>
          </cell>
          <cell r="G168">
            <v>178.46</v>
          </cell>
          <cell r="H168">
            <v>174.66</v>
          </cell>
          <cell r="I168">
            <v>170.85</v>
          </cell>
          <cell r="J168">
            <v>167.03</v>
          </cell>
          <cell r="K168">
            <v>163.24</v>
          </cell>
          <cell r="L168">
            <v>159.44</v>
          </cell>
          <cell r="M168">
            <v>155.63</v>
          </cell>
          <cell r="N168">
            <v>151.83000000000001</v>
          </cell>
          <cell r="O168">
            <v>148.03</v>
          </cell>
          <cell r="P168">
            <v>144.24</v>
          </cell>
          <cell r="Q168">
            <v>167.03692307692307</v>
          </cell>
        </row>
        <row r="169">
          <cell r="A169">
            <v>2240</v>
          </cell>
          <cell r="B169">
            <v>108.1</v>
          </cell>
          <cell r="C169" t="str">
            <v>ACC DEPR-POWER OPERATED EQUIP</v>
          </cell>
          <cell r="D169">
            <v>-1024.5899999999999</v>
          </cell>
          <cell r="E169">
            <v>-1044.68</v>
          </cell>
          <cell r="F169">
            <v>-1074.31</v>
          </cell>
          <cell r="G169">
            <v>-1103.94</v>
          </cell>
          <cell r="H169">
            <v>-1133.57</v>
          </cell>
          <cell r="I169">
            <v>-1163.2</v>
          </cell>
          <cell r="J169">
            <v>-1192.83</v>
          </cell>
          <cell r="K169">
            <v>-1222.46</v>
          </cell>
          <cell r="L169">
            <v>-1252.0899999999999</v>
          </cell>
          <cell r="M169">
            <v>-1298.8800000000001</v>
          </cell>
          <cell r="N169">
            <v>-1345.67</v>
          </cell>
          <cell r="O169">
            <v>-1392.46</v>
          </cell>
          <cell r="P169">
            <v>-1439.25</v>
          </cell>
          <cell r="Q169">
            <v>-1206.7638461538461</v>
          </cell>
        </row>
        <row r="170">
          <cell r="A170">
            <v>2255</v>
          </cell>
          <cell r="B170">
            <v>108.1</v>
          </cell>
          <cell r="C170" t="str">
            <v>ACC DEPR-OTHER TANG PLT SEWER</v>
          </cell>
          <cell r="D170">
            <v>430519.01</v>
          </cell>
          <cell r="E170">
            <v>432327.87</v>
          </cell>
          <cell r="F170">
            <v>433468.42</v>
          </cell>
          <cell r="G170">
            <v>434608.96</v>
          </cell>
          <cell r="H170">
            <v>435749.51</v>
          </cell>
          <cell r="I170">
            <v>436890.05</v>
          </cell>
          <cell r="J170">
            <v>438030.6</v>
          </cell>
          <cell r="K170">
            <v>439171.15</v>
          </cell>
          <cell r="L170">
            <v>440311.69</v>
          </cell>
          <cell r="M170">
            <v>441452.24</v>
          </cell>
          <cell r="N170">
            <v>442592.79</v>
          </cell>
          <cell r="O170">
            <v>443733.33</v>
          </cell>
          <cell r="P170">
            <v>444873.88</v>
          </cell>
          <cell r="Q170">
            <v>437979.19230769231</v>
          </cell>
        </row>
        <row r="171">
          <cell r="A171">
            <v>2280</v>
          </cell>
          <cell r="B171">
            <v>108.1</v>
          </cell>
          <cell r="C171" t="str">
            <v>ACC DEPR-REUSE DIST RESERVOIRS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>
            <v>2285</v>
          </cell>
          <cell r="B172">
            <v>108.1</v>
          </cell>
          <cell r="C172" t="str">
            <v>ACC DEPR-REUSE TRANS/DIST SYS</v>
          </cell>
          <cell r="D172">
            <v>-676.19</v>
          </cell>
          <cell r="E172">
            <v>-688.82</v>
          </cell>
          <cell r="F172">
            <v>-701.45</v>
          </cell>
          <cell r="G172">
            <v>-714.4</v>
          </cell>
          <cell r="H172">
            <v>-727.54</v>
          </cell>
          <cell r="I172">
            <v>-741.31</v>
          </cell>
          <cell r="J172">
            <v>-755.08</v>
          </cell>
          <cell r="K172">
            <v>-768.85</v>
          </cell>
          <cell r="L172">
            <v>-782.62</v>
          </cell>
          <cell r="M172">
            <v>-796.39</v>
          </cell>
          <cell r="N172">
            <v>-810.16</v>
          </cell>
          <cell r="O172">
            <v>-823.93</v>
          </cell>
          <cell r="P172">
            <v>-837.7</v>
          </cell>
          <cell r="Q172">
            <v>-755.72615384615392</v>
          </cell>
        </row>
        <row r="173">
          <cell r="A173">
            <v>2300</v>
          </cell>
          <cell r="B173">
            <v>108.1</v>
          </cell>
          <cell r="C173" t="str">
            <v>ACC DEPR-TRANSPORTATION WTR</v>
          </cell>
          <cell r="D173">
            <v>-44436.285332834945</v>
          </cell>
          <cell r="E173">
            <v>-45192.285194434393</v>
          </cell>
          <cell r="F173">
            <v>-45413.381136502358</v>
          </cell>
          <cell r="G173">
            <v>-47359.394355764758</v>
          </cell>
          <cell r="H173">
            <v>-47184.307629441886</v>
          </cell>
          <cell r="I173">
            <v>-47560.571477577199</v>
          </cell>
          <cell r="J173">
            <v>-47961.67749402576</v>
          </cell>
          <cell r="K173">
            <v>-43090.859318677904</v>
          </cell>
          <cell r="L173">
            <v>-43430.664370351202</v>
          </cell>
          <cell r="M173">
            <v>-43859.628138002372</v>
          </cell>
          <cell r="N173">
            <v>-44284.730001551739</v>
          </cell>
          <cell r="O173">
            <v>-44657.090724460759</v>
          </cell>
          <cell r="P173">
            <v>-45072.220940361032</v>
          </cell>
          <cell r="Q173">
            <v>-45346.392008768176</v>
          </cell>
        </row>
        <row r="174">
          <cell r="A174">
            <v>2320</v>
          </cell>
          <cell r="B174">
            <v>108.1</v>
          </cell>
          <cell r="C174" t="str">
            <v>ACC DEPR-MAINFRAME COMP WTR</v>
          </cell>
          <cell r="D174">
            <v>-5292.8037639265285</v>
          </cell>
          <cell r="E174">
            <v>-5312.3775728547043</v>
          </cell>
          <cell r="F174">
            <v>-5260.3474966120102</v>
          </cell>
          <cell r="G174">
            <v>-5252.1470691563636</v>
          </cell>
          <cell r="H174">
            <v>-5268.0996443386939</v>
          </cell>
          <cell r="I174">
            <v>-5269.206173899548</v>
          </cell>
          <cell r="J174">
            <v>-5276.2678677908225</v>
          </cell>
          <cell r="K174">
            <v>-5268.657417679613</v>
          </cell>
          <cell r="L174">
            <v>-5263.5150823979702</v>
          </cell>
          <cell r="M174">
            <v>-5223.7663249366351</v>
          </cell>
          <cell r="N174">
            <v>-5222.6121334505751</v>
          </cell>
          <cell r="O174">
            <v>-5219.8039443438656</v>
          </cell>
          <cell r="P174">
            <v>-5211.2492728495299</v>
          </cell>
          <cell r="Q174">
            <v>-5256.988751095143</v>
          </cell>
        </row>
        <row r="175">
          <cell r="A175">
            <v>2325</v>
          </cell>
          <cell r="B175">
            <v>108.1</v>
          </cell>
          <cell r="C175" t="str">
            <v>ACC DEPR-MINI COMP WTR</v>
          </cell>
          <cell r="D175">
            <v>-17173.898831677208</v>
          </cell>
          <cell r="E175">
            <v>-17430.838132105728</v>
          </cell>
          <cell r="F175">
            <v>-17530.549455956138</v>
          </cell>
          <cell r="G175">
            <v>-17703.164202969019</v>
          </cell>
          <cell r="H175">
            <v>-17928.923284746292</v>
          </cell>
          <cell r="I175">
            <v>-18146.398208658775</v>
          </cell>
          <cell r="J175">
            <v>-18397.532757047542</v>
          </cell>
          <cell r="K175">
            <v>-18615.321992034351</v>
          </cell>
          <cell r="L175">
            <v>-18851.667173847833</v>
          </cell>
          <cell r="M175">
            <v>-19022.54290467078</v>
          </cell>
          <cell r="N175">
            <v>-19271.518496663743</v>
          </cell>
          <cell r="O175">
            <v>-19515.173987275648</v>
          </cell>
          <cell r="P175">
            <v>-19749.431061501069</v>
          </cell>
          <cell r="Q175">
            <v>-18410.535422242629</v>
          </cell>
        </row>
        <row r="176">
          <cell r="A176">
            <v>2330</v>
          </cell>
          <cell r="B176">
            <v>108.1</v>
          </cell>
          <cell r="C176" t="str">
            <v>COMP SYS AMORTIZATION WTR</v>
          </cell>
          <cell r="D176">
            <v>-91684.275185081366</v>
          </cell>
          <cell r="E176">
            <v>-93187.130235762685</v>
          </cell>
          <cell r="F176">
            <v>-93370.191961516583</v>
          </cell>
          <cell r="G176">
            <v>-94387.208562354514</v>
          </cell>
          <cell r="H176">
            <v>-96021.516655252679</v>
          </cell>
          <cell r="I176">
            <v>-97209.908793048162</v>
          </cell>
          <cell r="J176">
            <v>-98409.47314374386</v>
          </cell>
          <cell r="K176">
            <v>-99438.307325712507</v>
          </cell>
          <cell r="L176">
            <v>-100538.86111167433</v>
          </cell>
          <cell r="M176">
            <v>-100893.01369099467</v>
          </cell>
          <cell r="N176">
            <v>-102042.78163513164</v>
          </cell>
          <cell r="O176">
            <v>-103158.76629141883</v>
          </cell>
          <cell r="P176">
            <v>-104086.46057994103</v>
          </cell>
          <cell r="Q176">
            <v>-98032.915013202524</v>
          </cell>
        </row>
        <row r="177">
          <cell r="A177">
            <v>2335</v>
          </cell>
          <cell r="B177">
            <v>108.1</v>
          </cell>
          <cell r="C177" t="str">
            <v>MICRO SYS AMORTIZATION WTR</v>
          </cell>
          <cell r="D177">
            <v>-2886.2690336313326</v>
          </cell>
          <cell r="E177">
            <v>-2896.6238766875285</v>
          </cell>
          <cell r="F177">
            <v>-2869.1229458438934</v>
          </cell>
          <cell r="G177">
            <v>-2864.1029857756162</v>
          </cell>
          <cell r="H177">
            <v>-2872.0419167227014</v>
          </cell>
          <cell r="I177">
            <v>-2872.335617234779</v>
          </cell>
          <cell r="J177">
            <v>-2875.7930390523966</v>
          </cell>
          <cell r="K177">
            <v>-2871.4699736202338</v>
          </cell>
          <cell r="L177">
            <v>-2868.3809656028543</v>
          </cell>
          <cell r="M177">
            <v>-2847.5475516474412</v>
          </cell>
          <cell r="N177">
            <v>-2846.6033302643141</v>
          </cell>
          <cell r="O177">
            <v>-2844.7638375834058</v>
          </cell>
          <cell r="P177">
            <v>-2839.885575130605</v>
          </cell>
          <cell r="Q177">
            <v>-2865.7646652920844</v>
          </cell>
        </row>
        <row r="178">
          <cell r="A178" t="str">
            <v>TOTAL ACCUMULATED DEPRECIATION - WASTEWATER</v>
          </cell>
          <cell r="D178">
            <v>442285.15649408038</v>
          </cell>
          <cell r="E178">
            <v>438414.70562755404</v>
          </cell>
          <cell r="F178">
            <v>435352.89022019412</v>
          </cell>
          <cell r="G178">
            <v>431428.55861783051</v>
          </cell>
          <cell r="H178">
            <v>426554.91924057429</v>
          </cell>
          <cell r="I178">
            <v>422302.9206778839</v>
          </cell>
          <cell r="J178">
            <v>424852.65922386787</v>
          </cell>
          <cell r="K178">
            <v>425506.66007502947</v>
          </cell>
          <cell r="L178">
            <v>420840.48997610563</v>
          </cell>
          <cell r="M178">
            <v>416919.93264695379</v>
          </cell>
          <cell r="N178">
            <v>412317.18823736964</v>
          </cell>
          <cell r="O178">
            <v>407543.12762657495</v>
          </cell>
          <cell r="P178">
            <v>404704.08155910001</v>
          </cell>
          <cell r="Q178">
            <v>423771.02232485538</v>
          </cell>
        </row>
        <row r="180">
          <cell r="A180">
            <v>2400</v>
          </cell>
          <cell r="B180">
            <v>114</v>
          </cell>
          <cell r="C180" t="str">
            <v>UTILITY PAA WTR PLANT AMORT</v>
          </cell>
          <cell r="D180">
            <v>375485.51</v>
          </cell>
          <cell r="E180">
            <v>375484.77</v>
          </cell>
          <cell r="F180">
            <v>375484.77</v>
          </cell>
          <cell r="G180">
            <v>375484.77</v>
          </cell>
          <cell r="H180">
            <v>375484.77</v>
          </cell>
          <cell r="I180">
            <v>375484.77</v>
          </cell>
          <cell r="J180">
            <v>375484.77</v>
          </cell>
          <cell r="K180">
            <v>375484.77</v>
          </cell>
          <cell r="L180">
            <v>375484.77</v>
          </cell>
          <cell r="M180">
            <v>375484.77</v>
          </cell>
          <cell r="N180">
            <v>375484.77</v>
          </cell>
          <cell r="O180">
            <v>375484.77</v>
          </cell>
          <cell r="P180">
            <v>375484.77</v>
          </cell>
          <cell r="Q180">
            <v>375484.82692307694</v>
          </cell>
        </row>
        <row r="181">
          <cell r="A181">
            <v>2420</v>
          </cell>
          <cell r="B181">
            <v>115</v>
          </cell>
          <cell r="C181" t="str">
            <v>ACC AMORT UTIL PAA-WATER</v>
          </cell>
          <cell r="D181">
            <v>-34442.400000000001</v>
          </cell>
          <cell r="E181">
            <v>-34440.82</v>
          </cell>
          <cell r="F181">
            <v>-34440.82</v>
          </cell>
          <cell r="G181">
            <v>-34440.82</v>
          </cell>
          <cell r="H181">
            <v>-34440.82</v>
          </cell>
          <cell r="I181">
            <v>-34440.82</v>
          </cell>
          <cell r="J181">
            <v>-34440.82</v>
          </cell>
          <cell r="K181">
            <v>-34440.82</v>
          </cell>
          <cell r="L181">
            <v>-34440.82</v>
          </cell>
          <cell r="M181">
            <v>-34440.82</v>
          </cell>
          <cell r="N181">
            <v>-34440.82</v>
          </cell>
          <cell r="O181">
            <v>-34440.82</v>
          </cell>
          <cell r="P181">
            <v>-34440.82</v>
          </cell>
          <cell r="Q181">
            <v>-34440.941538461542</v>
          </cell>
        </row>
        <row r="182">
          <cell r="A182" t="str">
            <v>TOTAL PAA NET - WATER</v>
          </cell>
          <cell r="D182">
            <v>341043.11</v>
          </cell>
          <cell r="E182">
            <v>341043.95</v>
          </cell>
          <cell r="F182">
            <v>341043.95</v>
          </cell>
          <cell r="G182">
            <v>341043.95</v>
          </cell>
          <cell r="H182">
            <v>341043.95</v>
          </cell>
          <cell r="I182">
            <v>341043.95</v>
          </cell>
          <cell r="J182">
            <v>341043.95</v>
          </cell>
          <cell r="K182">
            <v>341043.95</v>
          </cell>
          <cell r="L182">
            <v>341043.95</v>
          </cell>
          <cell r="M182">
            <v>341043.95</v>
          </cell>
          <cell r="N182">
            <v>341043.95</v>
          </cell>
          <cell r="O182">
            <v>341043.95</v>
          </cell>
          <cell r="P182">
            <v>341043.95</v>
          </cell>
          <cell r="Q182">
            <v>341043.88538461539</v>
          </cell>
        </row>
        <row r="184">
          <cell r="A184">
            <v>2410</v>
          </cell>
          <cell r="B184">
            <v>114</v>
          </cell>
          <cell r="C184" t="str">
            <v>UTILITY PAA SWR PLANT AMORT</v>
          </cell>
          <cell r="D184">
            <v>78938</v>
          </cell>
          <cell r="E184">
            <v>78938</v>
          </cell>
          <cell r="F184">
            <v>78938</v>
          </cell>
          <cell r="G184">
            <v>78938</v>
          </cell>
          <cell r="H184">
            <v>78938</v>
          </cell>
          <cell r="I184">
            <v>78938</v>
          </cell>
          <cell r="J184">
            <v>78938</v>
          </cell>
          <cell r="K184">
            <v>78938</v>
          </cell>
          <cell r="L184">
            <v>78938</v>
          </cell>
          <cell r="M184">
            <v>78938</v>
          </cell>
          <cell r="N184">
            <v>78938</v>
          </cell>
          <cell r="O184">
            <v>78938</v>
          </cell>
          <cell r="P184">
            <v>78938</v>
          </cell>
          <cell r="Q184">
            <v>78938</v>
          </cell>
        </row>
        <row r="185">
          <cell r="A185">
            <v>2425</v>
          </cell>
          <cell r="B185">
            <v>115</v>
          </cell>
          <cell r="C185" t="str">
            <v>ACC AMORT UTIL PAA-SEWER</v>
          </cell>
          <cell r="D185">
            <v>-7254.75</v>
          </cell>
          <cell r="E185">
            <v>-7254.75</v>
          </cell>
          <cell r="F185">
            <v>-7254.75</v>
          </cell>
          <cell r="G185">
            <v>-7254.75</v>
          </cell>
          <cell r="H185">
            <v>-7254.75</v>
          </cell>
          <cell r="I185">
            <v>-7254.75</v>
          </cell>
          <cell r="J185">
            <v>-7254.75</v>
          </cell>
          <cell r="K185">
            <v>-7254.75</v>
          </cell>
          <cell r="L185">
            <v>-7254.75</v>
          </cell>
          <cell r="M185">
            <v>-7254.75</v>
          </cell>
          <cell r="N185">
            <v>-7254.75</v>
          </cell>
          <cell r="O185">
            <v>-7254.75</v>
          </cell>
          <cell r="P185">
            <v>-7254.75</v>
          </cell>
          <cell r="Q185">
            <v>-7254.75</v>
          </cell>
        </row>
        <row r="186">
          <cell r="A186" t="str">
            <v>TOTAL PAA NET - WASTEWATER</v>
          </cell>
          <cell r="D186">
            <v>71683.25</v>
          </cell>
          <cell r="E186">
            <v>71683.25</v>
          </cell>
          <cell r="F186">
            <v>71683.25</v>
          </cell>
          <cell r="G186">
            <v>71683.25</v>
          </cell>
          <cell r="H186">
            <v>71683.25</v>
          </cell>
          <cell r="I186">
            <v>71683.25</v>
          </cell>
          <cell r="J186">
            <v>71683.25</v>
          </cell>
          <cell r="K186">
            <v>71683.25</v>
          </cell>
          <cell r="L186">
            <v>71683.25</v>
          </cell>
          <cell r="M186">
            <v>71683.25</v>
          </cell>
          <cell r="N186">
            <v>71683.25</v>
          </cell>
          <cell r="O186">
            <v>71683.25</v>
          </cell>
          <cell r="P186">
            <v>71683.25</v>
          </cell>
          <cell r="Q186">
            <v>71683.25</v>
          </cell>
        </row>
        <row r="188">
          <cell r="A188">
            <v>2620</v>
          </cell>
          <cell r="B188" t="str">
            <v>SEWER</v>
          </cell>
          <cell r="C188" t="str">
            <v xml:space="preserve">     UTIL PLANT ACQUIRED/DISPO</v>
          </cell>
          <cell r="D188">
            <v>464.85732901390321</v>
          </cell>
          <cell r="E188">
            <v>466.66821496922358</v>
          </cell>
          <cell r="F188">
            <v>466.66821496922358</v>
          </cell>
          <cell r="G188">
            <v>466.66821496922358</v>
          </cell>
          <cell r="H188">
            <v>466.66821496922358</v>
          </cell>
          <cell r="I188">
            <v>466.66821496922358</v>
          </cell>
          <cell r="J188">
            <v>466.66821496922358</v>
          </cell>
          <cell r="K188">
            <v>466.66821496922358</v>
          </cell>
          <cell r="L188">
            <v>466.66821496922358</v>
          </cell>
          <cell r="M188">
            <v>466.66821496922358</v>
          </cell>
          <cell r="N188">
            <v>466.66821496922358</v>
          </cell>
          <cell r="O188">
            <v>466.66821496922358</v>
          </cell>
          <cell r="P188">
            <v>466.66821496922358</v>
          </cell>
        </row>
        <row r="189">
          <cell r="A189">
            <v>2620</v>
          </cell>
          <cell r="B189" t="str">
            <v>WATER</v>
          </cell>
          <cell r="C189" t="str">
            <v xml:space="preserve">     UTIL PLANT ACQUIRED/DISPO</v>
          </cell>
          <cell r="D189">
            <v>1077.7332362499869</v>
          </cell>
          <cell r="E189">
            <v>1075.4131407438058</v>
          </cell>
          <cell r="F189">
            <v>1075.4131407438058</v>
          </cell>
          <cell r="G189">
            <v>1075.4131407438058</v>
          </cell>
          <cell r="H189">
            <v>1075.4131407438058</v>
          </cell>
          <cell r="I189">
            <v>1075.4131407438058</v>
          </cell>
          <cell r="J189">
            <v>1075.4131407438058</v>
          </cell>
          <cell r="K189">
            <v>1075.4131407438058</v>
          </cell>
          <cell r="L189">
            <v>1075.4131407438058</v>
          </cell>
          <cell r="M189">
            <v>1075.4131407438058</v>
          </cell>
          <cell r="N189">
            <v>1075.4131407438058</v>
          </cell>
          <cell r="O189">
            <v>1075.4131407438058</v>
          </cell>
          <cell r="P189">
            <v>1075.4131407438058</v>
          </cell>
        </row>
        <row r="190">
          <cell r="A190" t="str">
            <v>TOTAL UTIL PLANT ACQUIRED/DISPOSED</v>
          </cell>
          <cell r="D190">
            <v>1542.5905652638901</v>
          </cell>
          <cell r="E190">
            <v>1542.0813557130293</v>
          </cell>
          <cell r="F190">
            <v>1542.0813557130293</v>
          </cell>
          <cell r="G190">
            <v>1542.0813557130293</v>
          </cell>
          <cell r="H190">
            <v>1542.0813557130293</v>
          </cell>
          <cell r="I190">
            <v>1542.0813557130293</v>
          </cell>
          <cell r="J190">
            <v>1542.0813557130293</v>
          </cell>
          <cell r="K190">
            <v>1542.0813557130293</v>
          </cell>
          <cell r="L190">
            <v>1542.0813557130293</v>
          </cell>
          <cell r="M190">
            <v>1542.0813557130293</v>
          </cell>
          <cell r="N190">
            <v>1542.0813557130293</v>
          </cell>
          <cell r="O190">
            <v>1542.0813557130293</v>
          </cell>
          <cell r="P190">
            <v>1542.0813557130293</v>
          </cell>
          <cell r="Q190">
            <v>0</v>
          </cell>
        </row>
        <row r="192">
          <cell r="A192">
            <v>2640</v>
          </cell>
          <cell r="B192" t="str">
            <v>SEWER</v>
          </cell>
          <cell r="C192" t="str">
            <v xml:space="preserve">     CASH-BANK OF AMERICA-FL</v>
          </cell>
          <cell r="D192">
            <v>-133.0972087759192</v>
          </cell>
          <cell r="E192">
            <v>0</v>
          </cell>
          <cell r="F192">
            <v>0</v>
          </cell>
          <cell r="G192">
            <v>0</v>
          </cell>
          <cell r="H192">
            <v>39.341698856876846</v>
          </cell>
          <cell r="I192">
            <v>133.18931774685771</v>
          </cell>
          <cell r="J192">
            <v>64.377091191227436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>
            <v>2640</v>
          </cell>
          <cell r="B193" t="str">
            <v>WATER</v>
          </cell>
          <cell r="C193" t="str">
            <v xml:space="preserve">     CASH-BANK OF AMERICA-FL</v>
          </cell>
          <cell r="D193">
            <v>-308.5748607087603</v>
          </cell>
          <cell r="E193">
            <v>0</v>
          </cell>
          <cell r="F193">
            <v>0</v>
          </cell>
          <cell r="G193">
            <v>0</v>
          </cell>
          <cell r="H193">
            <v>90.6609419127916</v>
          </cell>
          <cell r="I193">
            <v>306.92800134485077</v>
          </cell>
          <cell r="J193">
            <v>148.35372885739409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>
            <v>2650</v>
          </cell>
          <cell r="B194" t="str">
            <v>SEWER</v>
          </cell>
          <cell r="C194" t="str">
            <v xml:space="preserve">     CASH-FL PETTY CASH-BOA</v>
          </cell>
          <cell r="D194">
            <v>384.94844718562132</v>
          </cell>
          <cell r="E194">
            <v>386.44804220762427</v>
          </cell>
          <cell r="F194">
            <v>386.44804220762427</v>
          </cell>
          <cell r="G194">
            <v>386.44804220762427</v>
          </cell>
          <cell r="H194">
            <v>386.44804220762427</v>
          </cell>
          <cell r="I194">
            <v>386.44804220762427</v>
          </cell>
          <cell r="J194">
            <v>386.44804220762427</v>
          </cell>
          <cell r="K194">
            <v>386.44804220762427</v>
          </cell>
          <cell r="L194">
            <v>386.44804220762427</v>
          </cell>
          <cell r="M194">
            <v>386.44804220762427</v>
          </cell>
          <cell r="N194">
            <v>386.44804220762427</v>
          </cell>
          <cell r="O194">
            <v>386.44804220762427</v>
          </cell>
          <cell r="P194">
            <v>386.44804220762427</v>
          </cell>
        </row>
        <row r="195">
          <cell r="A195">
            <v>2650</v>
          </cell>
          <cell r="B195" t="str">
            <v>WATER</v>
          </cell>
          <cell r="C195" t="str">
            <v xml:space="preserve">     CASH-FL PETTY CASH-BOA</v>
          </cell>
          <cell r="D195">
            <v>892.47110861913211</v>
          </cell>
          <cell r="E195">
            <v>890.54983706615621</v>
          </cell>
          <cell r="F195">
            <v>890.54983706615621</v>
          </cell>
          <cell r="G195">
            <v>890.54983706615621</v>
          </cell>
          <cell r="H195">
            <v>890.54983706615621</v>
          </cell>
          <cell r="I195">
            <v>890.54983706615621</v>
          </cell>
          <cell r="J195">
            <v>890.54983706615621</v>
          </cell>
          <cell r="K195">
            <v>890.54983706615621</v>
          </cell>
          <cell r="L195">
            <v>890.54983706615621</v>
          </cell>
          <cell r="M195">
            <v>890.54983706615621</v>
          </cell>
          <cell r="N195">
            <v>890.54983706615621</v>
          </cell>
          <cell r="O195">
            <v>890.54983706615621</v>
          </cell>
          <cell r="P195">
            <v>890.54983706615621</v>
          </cell>
        </row>
        <row r="196">
          <cell r="A196">
            <v>2675</v>
          </cell>
          <cell r="B196" t="str">
            <v>SEWER</v>
          </cell>
          <cell r="C196" t="str">
            <v xml:space="preserve">     A/R-CUSTOMER TRADE CC&amp;B</v>
          </cell>
          <cell r="D196">
            <v>40599.99176110229</v>
          </cell>
          <cell r="E196">
            <v>40581.045457197535</v>
          </cell>
          <cell r="F196">
            <v>40087.202215900274</v>
          </cell>
          <cell r="G196">
            <v>37400.348777323743</v>
          </cell>
          <cell r="H196">
            <v>38152.828811669162</v>
          </cell>
          <cell r="I196">
            <v>40594.488696425797</v>
          </cell>
          <cell r="J196">
            <v>39558.515530957426</v>
          </cell>
          <cell r="K196">
            <v>36400.180022965906</v>
          </cell>
          <cell r="L196">
            <v>40002.340802151753</v>
          </cell>
          <cell r="M196">
            <v>38648.686735426469</v>
          </cell>
          <cell r="N196">
            <v>39618.822036104066</v>
          </cell>
          <cell r="O196">
            <v>41126.646972947805</v>
          </cell>
          <cell r="P196">
            <v>40334.731204055235</v>
          </cell>
        </row>
        <row r="197">
          <cell r="A197">
            <v>2675</v>
          </cell>
          <cell r="B197" t="str">
            <v>WATER</v>
          </cell>
          <cell r="C197" t="str">
            <v xml:space="preserve">     A/R-CUSTOMER TRADE CC&amp;B</v>
          </cell>
          <cell r="D197">
            <v>94127.720015159532</v>
          </cell>
          <cell r="E197">
            <v>93516.953051259494</v>
          </cell>
          <cell r="F197">
            <v>92378.916445973198</v>
          </cell>
          <cell r="G197">
            <v>86187.1994993017</v>
          </cell>
          <cell r="H197">
            <v>87921.251425541806</v>
          </cell>
          <cell r="I197">
            <v>93547.932311591561</v>
          </cell>
          <cell r="J197">
            <v>91160.584898877554</v>
          </cell>
          <cell r="K197">
            <v>83882.361528991867</v>
          </cell>
          <cell r="L197">
            <v>92183.357638752364</v>
          </cell>
          <cell r="M197">
            <v>89063.930763978671</v>
          </cell>
          <cell r="N197">
            <v>91299.558169451178</v>
          </cell>
          <cell r="O197">
            <v>94774.263964723505</v>
          </cell>
          <cell r="P197">
            <v>92949.334396110251</v>
          </cell>
        </row>
        <row r="198">
          <cell r="A198">
            <v>2680</v>
          </cell>
          <cell r="B198" t="str">
            <v>SEWER</v>
          </cell>
          <cell r="C198" t="str">
            <v xml:space="preserve">     A/R-CUSTOMER ACCRUAL</v>
          </cell>
          <cell r="D198">
            <v>21431.619848612281</v>
          </cell>
          <cell r="E198">
            <v>20464.356075104744</v>
          </cell>
          <cell r="F198">
            <v>20396.083587648063</v>
          </cell>
          <cell r="G198">
            <v>22003.707443231779</v>
          </cell>
          <cell r="H198">
            <v>22989.021134847153</v>
          </cell>
          <cell r="I198">
            <v>24086.920022759012</v>
          </cell>
          <cell r="J198">
            <v>23134.067966689079</v>
          </cell>
          <cell r="K198">
            <v>22756.894677494438</v>
          </cell>
          <cell r="L198">
            <v>20816.539057569957</v>
          </cell>
          <cell r="M198">
            <v>21464.612424352144</v>
          </cell>
          <cell r="N198">
            <v>22308.357316505459</v>
          </cell>
          <cell r="O198">
            <v>22965.963068328765</v>
          </cell>
          <cell r="P198">
            <v>26790.510526043552</v>
          </cell>
        </row>
        <row r="199">
          <cell r="A199">
            <v>2680</v>
          </cell>
          <cell r="B199" t="str">
            <v>WATER</v>
          </cell>
          <cell r="C199" t="str">
            <v xml:space="preserve">     A/R-CUSTOMER ACCRUAL</v>
          </cell>
          <cell r="D199">
            <v>49687.43650126156</v>
          </cell>
          <cell r="E199">
            <v>47159.066621838305</v>
          </cell>
          <cell r="F199">
            <v>47001.736150623285</v>
          </cell>
          <cell r="G199">
            <v>50706.423472818497</v>
          </cell>
          <cell r="H199">
            <v>52977.028707391502</v>
          </cell>
          <cell r="I199">
            <v>55507.080794496454</v>
          </cell>
          <cell r="J199">
            <v>53311.281746237</v>
          </cell>
          <cell r="K199">
            <v>52442.105105260431</v>
          </cell>
          <cell r="L199">
            <v>47970.654373351259</v>
          </cell>
          <cell r="M199">
            <v>49464.106450111205</v>
          </cell>
          <cell r="N199">
            <v>51408.473594372314</v>
          </cell>
          <cell r="O199">
            <v>52923.892567113224</v>
          </cell>
          <cell r="P199">
            <v>61737.367454611282</v>
          </cell>
        </row>
        <row r="200">
          <cell r="A200">
            <v>2685</v>
          </cell>
          <cell r="B200" t="str">
            <v>SEWER</v>
          </cell>
          <cell r="C200" t="str">
            <v xml:space="preserve">     A/R-CUSTOMER REFUNDS</v>
          </cell>
          <cell r="D200">
            <v>-822.51164813257333</v>
          </cell>
          <cell r="E200">
            <v>-825.71580282418665</v>
          </cell>
          <cell r="F200">
            <v>-825.71580282418665</v>
          </cell>
          <cell r="G200">
            <v>-825.71580282418665</v>
          </cell>
          <cell r="H200">
            <v>-825.71580282418665</v>
          </cell>
          <cell r="I200">
            <v>-825.71580282418665</v>
          </cell>
          <cell r="J200">
            <v>-825.71580282418665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A201">
            <v>2685</v>
          </cell>
          <cell r="B201" t="str">
            <v>WATER</v>
          </cell>
          <cell r="C201" t="str">
            <v xml:space="preserve">     A/R-CUSTOMER REFUNDS</v>
          </cell>
          <cell r="D201">
            <v>-1906.9251683643272</v>
          </cell>
          <cell r="E201">
            <v>-1902.8200258625147</v>
          </cell>
          <cell r="F201">
            <v>-1902.8200258625147</v>
          </cell>
          <cell r="G201">
            <v>-1902.8200258625147</v>
          </cell>
          <cell r="H201">
            <v>-1902.8200258625147</v>
          </cell>
          <cell r="I201">
            <v>-1902.8200258625147</v>
          </cell>
          <cell r="J201">
            <v>-1902.8200258625147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2690</v>
          </cell>
          <cell r="B202" t="str">
            <v>SEWER</v>
          </cell>
          <cell r="C202" t="str">
            <v xml:space="preserve">    ACCUM PROV UNCOLLECT ACCTS</v>
          </cell>
          <cell r="D202">
            <v>-1948.1368362250673</v>
          </cell>
          <cell r="E202">
            <v>-2084.7854230590183</v>
          </cell>
          <cell r="F202">
            <v>-2275.4047843583508</v>
          </cell>
          <cell r="G202">
            <v>-2303.0435483370402</v>
          </cell>
          <cell r="H202">
            <v>-1994.4184128691873</v>
          </cell>
          <cell r="I202">
            <v>-2015.897195055087</v>
          </cell>
          <cell r="J202">
            <v>-1963.9611545026637</v>
          </cell>
          <cell r="K202">
            <v>-1894.5641032431593</v>
          </cell>
          <cell r="L202">
            <v>-2017.9956079242745</v>
          </cell>
          <cell r="M202">
            <v>-2041.7454164382145</v>
          </cell>
          <cell r="N202">
            <v>-2296.819158537216</v>
          </cell>
          <cell r="O202">
            <v>-2337.0161957275122</v>
          </cell>
          <cell r="P202">
            <v>-2435.9005207675991</v>
          </cell>
        </row>
        <row r="203">
          <cell r="A203">
            <v>2690</v>
          </cell>
          <cell r="B203" t="str">
            <v>WATER</v>
          </cell>
          <cell r="C203" t="str">
            <v xml:space="preserve">    ACCUM PROV UNCOLLECT ACCTS</v>
          </cell>
          <cell r="D203">
            <v>-4516.5939872701401</v>
          </cell>
          <cell r="E203">
            <v>-4804.2818595148183</v>
          </cell>
          <cell r="F203">
            <v>-5243.5544721460701</v>
          </cell>
          <cell r="G203">
            <v>-5307.2465964930425</v>
          </cell>
          <cell r="H203">
            <v>-4596.0356856152684</v>
          </cell>
          <cell r="I203">
            <v>-4645.5324455594055</v>
          </cell>
          <cell r="J203">
            <v>-4525.8484844566274</v>
          </cell>
          <cell r="K203">
            <v>-4365.9265132157443</v>
          </cell>
          <cell r="L203">
            <v>-4650.368131174675</v>
          </cell>
          <cell r="M203">
            <v>-4705.0983556613046</v>
          </cell>
          <cell r="N203">
            <v>-5292.9028071173634</v>
          </cell>
          <cell r="O203">
            <v>-5385.5348326695284</v>
          </cell>
          <cell r="P203">
            <v>-5613.4087249780159</v>
          </cell>
        </row>
        <row r="204">
          <cell r="A204">
            <v>2710</v>
          </cell>
          <cell r="B204" t="str">
            <v>SEWER</v>
          </cell>
          <cell r="C204" t="str">
            <v xml:space="preserve">    A/R ASSOC COS</v>
          </cell>
          <cell r="D204">
            <v>691804.67152021104</v>
          </cell>
          <cell r="E204">
            <v>689165.92002068995</v>
          </cell>
          <cell r="F204">
            <v>695712.45419665845</v>
          </cell>
          <cell r="G204">
            <v>684381.11229793599</v>
          </cell>
          <cell r="H204">
            <v>696244.71810231195</v>
          </cell>
          <cell r="I204">
            <v>705447.3624869393</v>
          </cell>
          <cell r="J204">
            <v>708901.25474577129</v>
          </cell>
          <cell r="K204">
            <v>701353.34094491252</v>
          </cell>
          <cell r="L204">
            <v>711018.85218393395</v>
          </cell>
          <cell r="M204">
            <v>691708.94909139792</v>
          </cell>
          <cell r="N204">
            <v>694469.46210313938</v>
          </cell>
          <cell r="O204">
            <v>661899.7357521333</v>
          </cell>
          <cell r="P204">
            <v>659555.03696932679</v>
          </cell>
        </row>
        <row r="205">
          <cell r="A205">
            <v>2710</v>
          </cell>
          <cell r="B205" t="str">
            <v>WATER</v>
          </cell>
          <cell r="C205" t="str">
            <v xml:space="preserve">    A/R ASSOC COS</v>
          </cell>
          <cell r="D205">
            <v>1603891.8630624341</v>
          </cell>
          <cell r="E205">
            <v>1588147.773449542</v>
          </cell>
          <cell r="F205">
            <v>1603233.9281378984</v>
          </cell>
          <cell r="G205">
            <v>1577121.4276734076</v>
          </cell>
          <cell r="H205">
            <v>1604460.5032079858</v>
          </cell>
          <cell r="I205">
            <v>1625667.5286349759</v>
          </cell>
          <cell r="J205">
            <v>1633626.8474887491</v>
          </cell>
          <cell r="K205">
            <v>1616233.0644405931</v>
          </cell>
          <cell r="L205">
            <v>1638506.7429664298</v>
          </cell>
          <cell r="M205">
            <v>1594008.0544633521</v>
          </cell>
          <cell r="N205">
            <v>1600369.5161459672</v>
          </cell>
          <cell r="O205">
            <v>1525314.2400744832</v>
          </cell>
          <cell r="P205">
            <v>1519911.0011110527</v>
          </cell>
        </row>
        <row r="206">
          <cell r="A206">
            <v>2755</v>
          </cell>
          <cell r="B206" t="str">
            <v>SEWER</v>
          </cell>
          <cell r="C206" t="str">
            <v xml:space="preserve">    INVENTORY</v>
          </cell>
          <cell r="D206">
            <v>636.83304779407956</v>
          </cell>
          <cell r="E206">
            <v>639.31387782547972</v>
          </cell>
          <cell r="F206">
            <v>639.31387782547972</v>
          </cell>
          <cell r="G206">
            <v>639.31387782547972</v>
          </cell>
          <cell r="H206">
            <v>639.31387782547972</v>
          </cell>
          <cell r="I206">
            <v>639.31387782547972</v>
          </cell>
          <cell r="J206">
            <v>639.31387782547972</v>
          </cell>
          <cell r="K206">
            <v>639.31387782547972</v>
          </cell>
          <cell r="L206">
            <v>639.31387782547972</v>
          </cell>
          <cell r="M206">
            <v>639.31387782547972</v>
          </cell>
          <cell r="N206">
            <v>639.31387782547972</v>
          </cell>
          <cell r="O206">
            <v>639.31387782547972</v>
          </cell>
          <cell r="P206">
            <v>566.91927791858484</v>
          </cell>
        </row>
        <row r="207">
          <cell r="A207">
            <v>2755</v>
          </cell>
          <cell r="B207" t="str">
            <v>WATER</v>
          </cell>
          <cell r="C207" t="str">
            <v xml:space="preserve">    INVENTORY</v>
          </cell>
          <cell r="D207">
            <v>1476.4447040255841</v>
          </cell>
          <cell r="E207">
            <v>1473.2662804531112</v>
          </cell>
          <cell r="F207">
            <v>1473.2662804531112</v>
          </cell>
          <cell r="G207">
            <v>1473.2662804531112</v>
          </cell>
          <cell r="H207">
            <v>1473.2662804531112</v>
          </cell>
          <cell r="I207">
            <v>1473.2662804531112</v>
          </cell>
          <cell r="J207">
            <v>1473.2662804531112</v>
          </cell>
          <cell r="K207">
            <v>1473.2662804531112</v>
          </cell>
          <cell r="L207">
            <v>1473.2662804531112</v>
          </cell>
          <cell r="M207">
            <v>1473.2662804531112</v>
          </cell>
          <cell r="N207">
            <v>1473.2662804531112</v>
          </cell>
          <cell r="O207">
            <v>1473.2662804531112</v>
          </cell>
          <cell r="P207">
            <v>1306.4366109760513</v>
          </cell>
        </row>
        <row r="208">
          <cell r="A208">
            <v>2775</v>
          </cell>
          <cell r="B208" t="str">
            <v>SEWER</v>
          </cell>
          <cell r="C208" t="str">
            <v xml:space="preserve">    SPECIAL DEPOSITS</v>
          </cell>
          <cell r="D208">
            <v>522.24672668182632</v>
          </cell>
          <cell r="E208">
            <v>524.28117726167693</v>
          </cell>
          <cell r="F208">
            <v>524.28117726167693</v>
          </cell>
          <cell r="G208">
            <v>524.28117726167693</v>
          </cell>
          <cell r="H208">
            <v>524.28117726167693</v>
          </cell>
          <cell r="I208">
            <v>524.28117726167693</v>
          </cell>
          <cell r="J208">
            <v>524.28117726167693</v>
          </cell>
          <cell r="K208">
            <v>524.28117726167693</v>
          </cell>
          <cell r="L208">
            <v>524.28117726167693</v>
          </cell>
          <cell r="M208">
            <v>524.28117726167693</v>
          </cell>
          <cell r="N208">
            <v>524.28117726167693</v>
          </cell>
          <cell r="O208">
            <v>524.28117726167693</v>
          </cell>
          <cell r="P208">
            <v>524.28117726167693</v>
          </cell>
        </row>
        <row r="209">
          <cell r="A209">
            <v>2775</v>
          </cell>
          <cell r="B209" t="str">
            <v>WATER</v>
          </cell>
          <cell r="C209" t="str">
            <v xml:space="preserve">    SPECIAL DEPOSITS</v>
          </cell>
          <cell r="D209">
            <v>1210.7858040266226</v>
          </cell>
          <cell r="E209">
            <v>1208.1792789530853</v>
          </cell>
          <cell r="F209">
            <v>1208.1792789530853</v>
          </cell>
          <cell r="G209">
            <v>1208.1792789530853</v>
          </cell>
          <cell r="H209">
            <v>1208.1792789530853</v>
          </cell>
          <cell r="I209">
            <v>1208.1792789530853</v>
          </cell>
          <cell r="J209">
            <v>1208.1792789530853</v>
          </cell>
          <cell r="K209">
            <v>1208.1792789530853</v>
          </cell>
          <cell r="L209">
            <v>1208.1792789530853</v>
          </cell>
          <cell r="M209">
            <v>1208.1792789530853</v>
          </cell>
          <cell r="N209">
            <v>1208.1792789530853</v>
          </cell>
          <cell r="O209">
            <v>1208.1792789530853</v>
          </cell>
          <cell r="P209">
            <v>1208.1792789530853</v>
          </cell>
        </row>
        <row r="210">
          <cell r="A210" t="str">
            <v>TOTAL OTHER ASSETS</v>
          </cell>
          <cell r="D210">
            <v>2497031.1928376369</v>
          </cell>
          <cell r="E210">
            <v>2474539.550058139</v>
          </cell>
          <cell r="F210">
            <v>2493684.864143278</v>
          </cell>
          <cell r="G210">
            <v>2452583.43168427</v>
          </cell>
          <cell r="H210">
            <v>2498678.402597113</v>
          </cell>
          <cell r="I210">
            <v>2541023.5032907459</v>
          </cell>
          <cell r="J210">
            <v>2545808.9762234516</v>
          </cell>
          <cell r="K210">
            <v>2511929.4945975267</v>
          </cell>
          <cell r="L210">
            <v>2548952.1617768575</v>
          </cell>
          <cell r="M210">
            <v>2482733.5346502862</v>
          </cell>
          <cell r="N210">
            <v>2497006.5058936523</v>
          </cell>
          <cell r="O210">
            <v>2396404.2298651002</v>
          </cell>
          <cell r="P210">
            <v>2398111.4866398377</v>
          </cell>
          <cell r="Q210">
            <v>0</v>
          </cell>
        </row>
        <row r="212">
          <cell r="A212">
            <v>2906</v>
          </cell>
          <cell r="B212">
            <v>186.1</v>
          </cell>
          <cell r="C212" t="str">
            <v>RCIP - ATTORNEY FEES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A213">
            <v>2907</v>
          </cell>
          <cell r="B213">
            <v>186.1</v>
          </cell>
          <cell r="C213" t="str">
            <v>RCIP - CAPITALIZED TIME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</row>
        <row r="214">
          <cell r="A214">
            <v>2908</v>
          </cell>
          <cell r="B214">
            <v>186.1</v>
          </cell>
          <cell r="C214" t="str">
            <v>RCIP - ADMINISTRATIVE EXPENSES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A215">
            <v>2909</v>
          </cell>
          <cell r="B215">
            <v>186.1</v>
          </cell>
          <cell r="C215" t="str">
            <v>RCIP - TRAVEL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A216">
            <v>2910</v>
          </cell>
          <cell r="B216">
            <v>186.1</v>
          </cell>
          <cell r="C216" t="str">
            <v>RCIP - CONSULTING FEES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A217">
            <v>2914</v>
          </cell>
          <cell r="B217" t="str">
            <v>SEWER</v>
          </cell>
          <cell r="C217" t="str">
            <v xml:space="preserve">     RATE CASE IN PROGRESS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13.912129519474474</v>
          </cell>
          <cell r="K217">
            <v>547.63294429214295</v>
          </cell>
          <cell r="L217">
            <v>547.63294429214295</v>
          </cell>
          <cell r="M217">
            <v>923.29908612217446</v>
          </cell>
          <cell r="N217">
            <v>923.29908612217446</v>
          </cell>
          <cell r="O217">
            <v>923.29908612217446</v>
          </cell>
          <cell r="P217">
            <v>1640.4783799720683</v>
          </cell>
        </row>
        <row r="218">
          <cell r="A218">
            <v>2914</v>
          </cell>
          <cell r="B218" t="str">
            <v>WATER</v>
          </cell>
          <cell r="C218" t="str">
            <v xml:space="preserve">     RATE CASE IN PROGRESS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32.059794134381626</v>
          </cell>
          <cell r="K218">
            <v>1261.9922371075361</v>
          </cell>
          <cell r="L218">
            <v>1261.9922371075361</v>
          </cell>
          <cell r="M218">
            <v>2127.6957337195468</v>
          </cell>
          <cell r="N218">
            <v>2127.6957337195468</v>
          </cell>
          <cell r="O218">
            <v>2127.6957337195468</v>
          </cell>
          <cell r="P218">
            <v>3780.3989008431176</v>
          </cell>
        </row>
        <row r="219">
          <cell r="A219">
            <v>2915</v>
          </cell>
          <cell r="B219" t="str">
            <v>SEWER</v>
          </cell>
          <cell r="C219" t="str">
            <v xml:space="preserve">     REG EXP BEING AMORT</v>
          </cell>
          <cell r="D219">
            <v>56545.033779605234</v>
          </cell>
          <cell r="E219">
            <v>56764.701110846741</v>
          </cell>
          <cell r="F219">
            <v>56762.766294315414</v>
          </cell>
          <cell r="G219">
            <v>56759.225142088653</v>
          </cell>
          <cell r="H219">
            <v>56758.74337019604</v>
          </cell>
          <cell r="I219">
            <v>56758.586214658877</v>
          </cell>
          <cell r="J219">
            <v>56758.96622190038</v>
          </cell>
          <cell r="K219">
            <v>56758.203631097094</v>
          </cell>
          <cell r="L219">
            <v>56757.131881860041</v>
          </cell>
          <cell r="M219">
            <v>56757.259409713966</v>
          </cell>
          <cell r="N219">
            <v>56756.713229814311</v>
          </cell>
          <cell r="O219">
            <v>56755.901688925682</v>
          </cell>
          <cell r="P219">
            <v>56754.644444628364</v>
          </cell>
        </row>
        <row r="220">
          <cell r="A220">
            <v>2915</v>
          </cell>
          <cell r="B220" t="str">
            <v>WATER</v>
          </cell>
          <cell r="C220" t="str">
            <v xml:space="preserve">     REG EXP BEING AMORT</v>
          </cell>
          <cell r="D220">
            <v>131094.97999833865</v>
          </cell>
          <cell r="E220">
            <v>130811.36350592251</v>
          </cell>
          <cell r="F220">
            <v>130806.90481973827</v>
          </cell>
          <cell r="G220">
            <v>130798.74441473128</v>
          </cell>
          <cell r="H220">
            <v>130797.6341959344</v>
          </cell>
          <cell r="I220">
            <v>130797.27203900067</v>
          </cell>
          <cell r="J220">
            <v>130798.14774634046</v>
          </cell>
          <cell r="K220">
            <v>130796.39039466198</v>
          </cell>
          <cell r="L220">
            <v>130793.92060311386</v>
          </cell>
          <cell r="M220">
            <v>130794.21448456009</v>
          </cell>
          <cell r="N220">
            <v>130792.95584079037</v>
          </cell>
          <cell r="O220">
            <v>130791.08568613253</v>
          </cell>
          <cell r="P220">
            <v>130788.1884306626</v>
          </cell>
        </row>
        <row r="221">
          <cell r="A221">
            <v>2920</v>
          </cell>
          <cell r="B221" t="str">
            <v>SEWER</v>
          </cell>
          <cell r="C221" t="str">
            <v xml:space="preserve">     RATE CASE ACCUM AMORT</v>
          </cell>
          <cell r="D221">
            <v>-18313.280794110626</v>
          </cell>
          <cell r="E221">
            <v>-18384.621527957377</v>
          </cell>
          <cell r="F221">
            <v>-18384.621527957377</v>
          </cell>
          <cell r="G221">
            <v>-18384.621527957377</v>
          </cell>
          <cell r="H221">
            <v>-18384.621527957377</v>
          </cell>
          <cell r="I221">
            <v>-18384.621527957377</v>
          </cell>
          <cell r="J221">
            <v>-18384.621527957377</v>
          </cell>
          <cell r="K221">
            <v>-18384.621527957377</v>
          </cell>
          <cell r="L221">
            <v>-18384.621527957377</v>
          </cell>
          <cell r="M221">
            <v>-18384.621527957377</v>
          </cell>
          <cell r="N221">
            <v>-18384.621527957377</v>
          </cell>
          <cell r="O221">
            <v>-18384.621527957377</v>
          </cell>
          <cell r="P221">
            <v>-18384.621527957377</v>
          </cell>
        </row>
        <row r="222">
          <cell r="A222">
            <v>2920</v>
          </cell>
          <cell r="B222" t="str">
            <v>WATER</v>
          </cell>
          <cell r="C222" t="str">
            <v xml:space="preserve">     RATE CASE ACCUM AMORT</v>
          </cell>
          <cell r="D222">
            <v>-42457.825540707512</v>
          </cell>
          <cell r="E222">
            <v>-42366.42424869394</v>
          </cell>
          <cell r="F222">
            <v>-42366.42424869394</v>
          </cell>
          <cell r="G222">
            <v>-42366.42424869394</v>
          </cell>
          <cell r="H222">
            <v>-42366.42424869394</v>
          </cell>
          <cell r="I222">
            <v>-42366.42424869394</v>
          </cell>
          <cell r="J222">
            <v>-42366.42424869394</v>
          </cell>
          <cell r="K222">
            <v>-42366.42424869394</v>
          </cell>
          <cell r="L222">
            <v>-42366.42424869394</v>
          </cell>
          <cell r="M222">
            <v>-42366.42424869394</v>
          </cell>
          <cell r="N222">
            <v>-42366.42424869394</v>
          </cell>
          <cell r="O222">
            <v>-42366.42424869394</v>
          </cell>
          <cell r="P222">
            <v>-42366.42424869394</v>
          </cell>
        </row>
        <row r="223">
          <cell r="A223">
            <v>2930</v>
          </cell>
          <cell r="B223" t="str">
            <v>SEWER</v>
          </cell>
          <cell r="C223" t="str">
            <v xml:space="preserve">     MISC REG ACCUM AMORT</v>
          </cell>
          <cell r="D223">
            <v>-82974.253259612291</v>
          </cell>
          <cell r="E223">
            <v>-82152.138594527496</v>
          </cell>
          <cell r="F223">
            <v>-81005.463522888327</v>
          </cell>
          <cell r="G223">
            <v>-79857.183403713861</v>
          </cell>
          <cell r="H223">
            <v>-78711.961376713385</v>
          </cell>
          <cell r="I223">
            <v>-77567.065254228539</v>
          </cell>
          <cell r="J223">
            <v>-76422.705006362172</v>
          </cell>
          <cell r="K223">
            <v>-75277.203448611181</v>
          </cell>
          <cell r="L223">
            <v>-74131.391444266279</v>
          </cell>
          <cell r="M223">
            <v>-72986.780005172521</v>
          </cell>
          <cell r="N223">
            <v>-71841.493570164996</v>
          </cell>
          <cell r="O223">
            <v>-70695.943062328675</v>
          </cell>
          <cell r="P223">
            <v>-69549.945562923487</v>
          </cell>
        </row>
        <row r="224">
          <cell r="A224">
            <v>2930</v>
          </cell>
          <cell r="B224" t="str">
            <v>WATER</v>
          </cell>
          <cell r="C224" t="str">
            <v xml:space="preserve">     MISC REG ACCUM AMORT</v>
          </cell>
          <cell r="D224">
            <v>-192368.93754176659</v>
          </cell>
          <cell r="E224">
            <v>-189315.42057259608</v>
          </cell>
          <cell r="F224">
            <v>-186672.96625355608</v>
          </cell>
          <cell r="G224">
            <v>-184026.81318419281</v>
          </cell>
          <cell r="H224">
            <v>-181387.70733254022</v>
          </cell>
          <cell r="I224">
            <v>-178749.35251125021</v>
          </cell>
          <cell r="J224">
            <v>-176112.23258573422</v>
          </cell>
          <cell r="K224">
            <v>-173472.48256969944</v>
          </cell>
          <cell r="L224">
            <v>-170832.0171452956</v>
          </cell>
          <cell r="M224">
            <v>-168194.31836238559</v>
          </cell>
          <cell r="N224">
            <v>-165555.0640857601</v>
          </cell>
          <cell r="O224">
            <v>-162915.20126674598</v>
          </cell>
          <cell r="P224">
            <v>-160274.30837842028</v>
          </cell>
        </row>
        <row r="225">
          <cell r="A225" t="str">
            <v>TOTAL RATE CASES - NET</v>
          </cell>
          <cell r="D225">
            <v>-148474.28335825313</v>
          </cell>
          <cell r="E225">
            <v>-144642.54032700564</v>
          </cell>
          <cell r="F225">
            <v>-140859.80443904205</v>
          </cell>
          <cell r="G225">
            <v>-137077.07280773806</v>
          </cell>
          <cell r="H225">
            <v>-133294.33691977451</v>
          </cell>
          <cell r="I225">
            <v>-129511.60528847051</v>
          </cell>
          <cell r="J225">
            <v>-125682.89747685302</v>
          </cell>
          <cell r="K225">
            <v>-120136.5125878032</v>
          </cell>
          <cell r="L225">
            <v>-116353.77669983963</v>
          </cell>
          <cell r="M225">
            <v>-111329.67543009367</v>
          </cell>
          <cell r="N225">
            <v>-107546.93954213003</v>
          </cell>
          <cell r="O225">
            <v>-103764.20791082605</v>
          </cell>
          <cell r="P225">
            <v>-97611.589561888934</v>
          </cell>
          <cell r="Q225">
            <v>0</v>
          </cell>
        </row>
        <row r="227">
          <cell r="A227">
            <v>2985</v>
          </cell>
          <cell r="B227" t="str">
            <v>SEWER</v>
          </cell>
          <cell r="C227" t="str">
            <v xml:space="preserve">     DEF CHGS-OTHER</v>
          </cell>
          <cell r="D227">
            <v>-282.03889563799856</v>
          </cell>
          <cell r="E227">
            <v>-283.1375989241194</v>
          </cell>
          <cell r="F227">
            <v>-283.1375989241194</v>
          </cell>
          <cell r="G227">
            <v>-283.1375989241194</v>
          </cell>
          <cell r="H227">
            <v>-283.1375989241194</v>
          </cell>
          <cell r="I227">
            <v>-283.1375989241194</v>
          </cell>
          <cell r="J227">
            <v>-283.1375989241194</v>
          </cell>
          <cell r="K227">
            <v>-283.1375989241194</v>
          </cell>
          <cell r="L227">
            <v>-283.1375989241194</v>
          </cell>
          <cell r="M227">
            <v>-283.1375989241194</v>
          </cell>
          <cell r="N227">
            <v>-283.1375989241194</v>
          </cell>
          <cell r="O227">
            <v>-283.1375989241194</v>
          </cell>
          <cell r="P227">
            <v>-283.1375989241194</v>
          </cell>
        </row>
        <row r="228">
          <cell r="A228">
            <v>2985</v>
          </cell>
          <cell r="B228" t="str">
            <v>WATER</v>
          </cell>
          <cell r="C228" t="str">
            <v xml:space="preserve">     DEF CHGS-OTHER</v>
          </cell>
          <cell r="D228">
            <v>-653.88383224828408</v>
          </cell>
          <cell r="E228">
            <v>-652.47618062380377</v>
          </cell>
          <cell r="F228">
            <v>-652.47618062380377</v>
          </cell>
          <cell r="G228">
            <v>-652.47618062380377</v>
          </cell>
          <cell r="H228">
            <v>-652.47618062380377</v>
          </cell>
          <cell r="I228">
            <v>-652.47618062380377</v>
          </cell>
          <cell r="J228">
            <v>-652.47618062380377</v>
          </cell>
          <cell r="K228">
            <v>-652.47618062380377</v>
          </cell>
          <cell r="L228">
            <v>-652.47618062380377</v>
          </cell>
          <cell r="M228">
            <v>-652.47618062380377</v>
          </cell>
          <cell r="N228">
            <v>-652.47618062380377</v>
          </cell>
          <cell r="O228">
            <v>-652.47618062380377</v>
          </cell>
          <cell r="P228">
            <v>-652.47618062380377</v>
          </cell>
        </row>
        <row r="229">
          <cell r="A229">
            <v>3000</v>
          </cell>
          <cell r="B229" t="str">
            <v>SEWER</v>
          </cell>
          <cell r="C229" t="str">
            <v xml:space="preserve">     DEF CHGS-OTHER WTR &amp; SWR</v>
          </cell>
          <cell r="D229">
            <v>5391.694850245608</v>
          </cell>
          <cell r="E229">
            <v>5414.3727512062369</v>
          </cell>
          <cell r="F229">
            <v>5414.3727512062369</v>
          </cell>
          <cell r="G229">
            <v>5414.3727512062369</v>
          </cell>
          <cell r="H229">
            <v>5414.3727512062369</v>
          </cell>
          <cell r="I229">
            <v>5414.3727512062369</v>
          </cell>
          <cell r="J229">
            <v>5414.3727512062369</v>
          </cell>
          <cell r="K229">
            <v>5414.3727512062369</v>
          </cell>
          <cell r="L229">
            <v>5414.3727512062369</v>
          </cell>
          <cell r="M229">
            <v>5414.3727512062369</v>
          </cell>
          <cell r="N229">
            <v>5414.3727512062369</v>
          </cell>
          <cell r="O229">
            <v>5414.3727512062369</v>
          </cell>
          <cell r="P229">
            <v>5414.3727512062369</v>
          </cell>
        </row>
        <row r="230">
          <cell r="A230">
            <v>3000</v>
          </cell>
          <cell r="B230" t="str">
            <v>WATER</v>
          </cell>
          <cell r="C230" t="str">
            <v xml:space="preserve">     DEF CHGS-OTHER WTR &amp; SWR</v>
          </cell>
          <cell r="D230">
            <v>12500.19818371799</v>
          </cell>
          <cell r="E230">
            <v>12477.146329574603</v>
          </cell>
          <cell r="F230">
            <v>12477.146329574603</v>
          </cell>
          <cell r="G230">
            <v>12477.146329574603</v>
          </cell>
          <cell r="H230">
            <v>12477.146329574603</v>
          </cell>
          <cell r="I230">
            <v>12477.146329574603</v>
          </cell>
          <cell r="J230">
            <v>12477.146329574603</v>
          </cell>
          <cell r="K230">
            <v>12477.146329574603</v>
          </cell>
          <cell r="L230">
            <v>12477.146329574603</v>
          </cell>
          <cell r="M230">
            <v>12477.146329574603</v>
          </cell>
          <cell r="N230">
            <v>12477.146329574603</v>
          </cell>
          <cell r="O230">
            <v>12477.146329574603</v>
          </cell>
          <cell r="P230">
            <v>12477.146329574603</v>
          </cell>
        </row>
        <row r="231">
          <cell r="A231">
            <v>3140</v>
          </cell>
          <cell r="B231" t="str">
            <v>SEWER</v>
          </cell>
          <cell r="C231" t="str">
            <v xml:space="preserve">     AMORT - OTHER</v>
          </cell>
          <cell r="D231">
            <v>282.03889563799902</v>
          </cell>
          <cell r="E231">
            <v>292.66611948481886</v>
          </cell>
          <cell r="F231">
            <v>297.38593824031506</v>
          </cell>
          <cell r="G231">
            <v>302.10446883567027</v>
          </cell>
          <cell r="H231">
            <v>306.82299943102453</v>
          </cell>
          <cell r="I231">
            <v>311.54281818652026</v>
          </cell>
          <cell r="J231">
            <v>316.26134878187548</v>
          </cell>
          <cell r="K231">
            <v>320.97987937723116</v>
          </cell>
          <cell r="L231">
            <v>325.69969813272689</v>
          </cell>
          <cell r="M231">
            <v>330.41822872808211</v>
          </cell>
          <cell r="N231">
            <v>335.13675932343688</v>
          </cell>
          <cell r="O231">
            <v>339.85657807893352</v>
          </cell>
          <cell r="P231">
            <v>344.57510867428823</v>
          </cell>
        </row>
        <row r="232">
          <cell r="A232">
            <v>3140</v>
          </cell>
          <cell r="B232" t="str">
            <v>WATER</v>
          </cell>
          <cell r="C232" t="str">
            <v xml:space="preserve">     AMORT - OTHER</v>
          </cell>
          <cell r="D232">
            <v>653.88383224828522</v>
          </cell>
          <cell r="E232">
            <v>674.43417110639871</v>
          </cell>
          <cell r="F232">
            <v>685.31075311643428</v>
          </cell>
          <cell r="G232">
            <v>696.18436662701231</v>
          </cell>
          <cell r="H232">
            <v>707.05798013758829</v>
          </cell>
          <cell r="I232">
            <v>717.93456214762273</v>
          </cell>
          <cell r="J232">
            <v>728.80817565820075</v>
          </cell>
          <cell r="K232">
            <v>739.68178916877991</v>
          </cell>
          <cell r="L232">
            <v>750.55837117881447</v>
          </cell>
          <cell r="M232">
            <v>761.43198468939249</v>
          </cell>
          <cell r="N232">
            <v>772.30559819996949</v>
          </cell>
          <cell r="O232">
            <v>783.18218021000609</v>
          </cell>
          <cell r="P232">
            <v>794.0557937205831</v>
          </cell>
        </row>
        <row r="233">
          <cell r="A233">
            <v>3155</v>
          </cell>
          <cell r="B233" t="str">
            <v>SEWER</v>
          </cell>
          <cell r="C233" t="str">
            <v xml:space="preserve">     AMORT - OTHER WTR &amp; SWR</v>
          </cell>
          <cell r="D233">
            <v>-5479.3498916351909</v>
          </cell>
          <cell r="E233">
            <v>-5503.0027992319674</v>
          </cell>
          <cell r="F233">
            <v>-5503.0027992319674</v>
          </cell>
          <cell r="G233">
            <v>-5503.0027992319674</v>
          </cell>
          <cell r="H233">
            <v>-5503.0027992319674</v>
          </cell>
          <cell r="I233">
            <v>-5503.0027992319674</v>
          </cell>
          <cell r="J233">
            <v>-1614.2973071124575</v>
          </cell>
          <cell r="K233">
            <v>-1691.3977469190909</v>
          </cell>
          <cell r="L233">
            <v>-1768.4981867257236</v>
          </cell>
          <cell r="M233">
            <v>-1260.811109778642</v>
          </cell>
          <cell r="N233">
            <v>-1317.3965342106624</v>
          </cell>
          <cell r="O233">
            <v>-1372.9195228720043</v>
          </cell>
          <cell r="P233">
            <v>-1428.4377472473798</v>
          </cell>
        </row>
        <row r="234">
          <cell r="A234">
            <v>3155</v>
          </cell>
          <cell r="B234" t="str">
            <v>WATER</v>
          </cell>
          <cell r="C234" t="str">
            <v xml:space="preserve">     AMORT - OTHER WTR &amp; SWR</v>
          </cell>
          <cell r="D234">
            <v>-12703.419141061651</v>
          </cell>
          <cell r="E234">
            <v>-12681.389762605308</v>
          </cell>
          <cell r="F234">
            <v>-12681.389762605308</v>
          </cell>
          <cell r="G234">
            <v>-12681.389762605308</v>
          </cell>
          <cell r="H234">
            <v>-12681.389762605308</v>
          </cell>
          <cell r="I234">
            <v>-12681.389762605308</v>
          </cell>
          <cell r="J234">
            <v>-3720.0659514609679</v>
          </cell>
          <cell r="K234">
            <v>-3897.7399893867096</v>
          </cell>
          <cell r="L234">
            <v>-4075.4140273124503</v>
          </cell>
          <cell r="M234">
            <v>-2905.4750076371774</v>
          </cell>
          <cell r="N234">
            <v>-3035.8732371647084</v>
          </cell>
          <cell r="O234">
            <v>-3163.8231375531773</v>
          </cell>
          <cell r="P234">
            <v>-3291.7620588872114</v>
          </cell>
        </row>
        <row r="235">
          <cell r="A235">
            <v>2960</v>
          </cell>
          <cell r="B235" t="str">
            <v>186.2</v>
          </cell>
          <cell r="C235" t="str">
            <v>DEF CHGS-TANK MAINT&amp;REP WTR</v>
          </cell>
          <cell r="D235">
            <v>47493.51</v>
          </cell>
          <cell r="E235">
            <v>47439.9</v>
          </cell>
          <cell r="F235">
            <v>47439.9</v>
          </cell>
          <cell r="G235">
            <v>47439.9</v>
          </cell>
          <cell r="H235">
            <v>47439.9</v>
          </cell>
          <cell r="I235">
            <v>47439.9</v>
          </cell>
          <cell r="J235">
            <v>47439.9</v>
          </cell>
          <cell r="K235">
            <v>47439.9</v>
          </cell>
          <cell r="L235">
            <v>47439.9</v>
          </cell>
          <cell r="M235">
            <v>47439.9</v>
          </cell>
          <cell r="N235">
            <v>47439.9</v>
          </cell>
          <cell r="O235">
            <v>47439.9</v>
          </cell>
          <cell r="P235">
            <v>47439.9</v>
          </cell>
          <cell r="Q235">
            <v>47444.023846153861</v>
          </cell>
        </row>
        <row r="236">
          <cell r="A236">
            <v>3005</v>
          </cell>
          <cell r="B236" t="str">
            <v>186.2</v>
          </cell>
          <cell r="C236" t="str">
            <v>DEF CHGS-VOC TESTING</v>
          </cell>
          <cell r="D236">
            <v>1929</v>
          </cell>
          <cell r="E236">
            <v>1929</v>
          </cell>
          <cell r="F236">
            <v>1929</v>
          </cell>
          <cell r="G236">
            <v>1929</v>
          </cell>
          <cell r="H236">
            <v>1929</v>
          </cell>
          <cell r="I236">
            <v>1929</v>
          </cell>
          <cell r="J236">
            <v>1929</v>
          </cell>
          <cell r="K236">
            <v>1929</v>
          </cell>
          <cell r="L236">
            <v>1929</v>
          </cell>
          <cell r="M236">
            <v>1929</v>
          </cell>
          <cell r="N236">
            <v>1929</v>
          </cell>
          <cell r="O236">
            <v>1929</v>
          </cell>
          <cell r="P236">
            <v>1929</v>
          </cell>
          <cell r="Q236">
            <v>1929</v>
          </cell>
        </row>
        <row r="237">
          <cell r="A237">
            <v>3110</v>
          </cell>
          <cell r="B237">
            <v>186.2</v>
          </cell>
          <cell r="C237" t="str">
            <v>AMORT - TANK MAINT&amp;REP WTR</v>
          </cell>
          <cell r="D237">
            <v>-44694.06</v>
          </cell>
          <cell r="E237">
            <v>-44690.45</v>
          </cell>
          <cell r="F237">
            <v>-44740.45</v>
          </cell>
          <cell r="G237">
            <v>-44790.45</v>
          </cell>
          <cell r="H237">
            <v>-44840.45</v>
          </cell>
          <cell r="I237">
            <v>-44890.45</v>
          </cell>
          <cell r="J237">
            <v>-44940.45</v>
          </cell>
          <cell r="K237">
            <v>-44990.45</v>
          </cell>
          <cell r="L237">
            <v>-45040.45</v>
          </cell>
          <cell r="M237">
            <v>-45090.45</v>
          </cell>
          <cell r="N237">
            <v>-45140.45</v>
          </cell>
          <cell r="O237">
            <v>-45190.45</v>
          </cell>
          <cell r="P237">
            <v>-45240.45</v>
          </cell>
          <cell r="Q237">
            <v>-44944.573846153842</v>
          </cell>
        </row>
        <row r="238">
          <cell r="A238">
            <v>3160</v>
          </cell>
          <cell r="B238">
            <v>186.2</v>
          </cell>
          <cell r="C238" t="str">
            <v>AMORT - VOC TESTING</v>
          </cell>
          <cell r="D238">
            <v>-1929</v>
          </cell>
          <cell r="E238">
            <v>-1929</v>
          </cell>
          <cell r="F238">
            <v>-1929</v>
          </cell>
          <cell r="G238">
            <v>-1929</v>
          </cell>
          <cell r="H238">
            <v>-1929</v>
          </cell>
          <cell r="I238">
            <v>-1929</v>
          </cell>
          <cell r="J238">
            <v>-1929</v>
          </cell>
          <cell r="K238">
            <v>-1929</v>
          </cell>
          <cell r="L238">
            <v>-1929</v>
          </cell>
          <cell r="M238">
            <v>-1929</v>
          </cell>
          <cell r="N238">
            <v>-1929</v>
          </cell>
          <cell r="O238">
            <v>-1929</v>
          </cell>
          <cell r="P238">
            <v>-1929</v>
          </cell>
          <cell r="Q238">
            <v>-1929</v>
          </cell>
        </row>
        <row r="239">
          <cell r="A239" t="str">
            <v>TOTAL DEFERRED ASSET - NET</v>
          </cell>
          <cell r="D239">
            <v>2508.5740012667593</v>
          </cell>
          <cell r="E239">
            <v>2488.0630299868644</v>
          </cell>
          <cell r="F239">
            <v>2453.6594307523919</v>
          </cell>
          <cell r="G239">
            <v>2419.2515748583246</v>
          </cell>
          <cell r="H239">
            <v>2384.8437189642573</v>
          </cell>
          <cell r="I239">
            <v>2350.4401197297921</v>
          </cell>
          <cell r="J239">
            <v>15166.061567099568</v>
          </cell>
          <cell r="K239">
            <v>14876.879233473133</v>
          </cell>
          <cell r="L239">
            <v>14587.701156506286</v>
          </cell>
          <cell r="M239">
            <v>16230.919397234575</v>
          </cell>
          <cell r="N239">
            <v>16009.527887380951</v>
          </cell>
          <cell r="O239">
            <v>15791.651399096678</v>
          </cell>
          <cell r="P239">
            <v>15573.786397493197</v>
          </cell>
          <cell r="Q239">
            <v>2499.4500000000189</v>
          </cell>
        </row>
        <row r="241">
          <cell r="A241">
            <v>3225</v>
          </cell>
          <cell r="B241" t="str">
            <v>252</v>
          </cell>
          <cell r="C241" t="str">
            <v>ADV-IN-AID OF CONST-WATER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A242">
            <v>3230</v>
          </cell>
          <cell r="B242" t="str">
            <v>252</v>
          </cell>
          <cell r="C242" t="str">
            <v>ADV-IN-AID OF CONST-SEWER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A243">
            <v>3235</v>
          </cell>
          <cell r="B243" t="str">
            <v>252</v>
          </cell>
          <cell r="C243" t="str">
            <v>ACC AMORT-AIA-WATER</v>
          </cell>
          <cell r="D243">
            <v>682.86</v>
          </cell>
          <cell r="E243">
            <v>682.04</v>
          </cell>
          <cell r="F243">
            <v>682.04</v>
          </cell>
          <cell r="G243">
            <v>682.04</v>
          </cell>
          <cell r="H243">
            <v>682.04</v>
          </cell>
          <cell r="I243">
            <v>682.04</v>
          </cell>
          <cell r="J243">
            <v>682.04</v>
          </cell>
          <cell r="K243">
            <v>682.04</v>
          </cell>
          <cell r="L243">
            <v>682.04</v>
          </cell>
          <cell r="M243">
            <v>682.04</v>
          </cell>
          <cell r="N243">
            <v>682.04</v>
          </cell>
          <cell r="O243">
            <v>682.04</v>
          </cell>
          <cell r="P243">
            <v>682.04</v>
          </cell>
          <cell r="Q243">
            <v>682.10307692307697</v>
          </cell>
        </row>
        <row r="244">
          <cell r="A244">
            <v>3240</v>
          </cell>
          <cell r="B244" t="str">
            <v>252</v>
          </cell>
          <cell r="C244" t="str">
            <v>ACC AMORT-CIA-SEWER</v>
          </cell>
          <cell r="D244">
            <v>584.71</v>
          </cell>
          <cell r="E244">
            <v>585.61</v>
          </cell>
          <cell r="F244">
            <v>585.61</v>
          </cell>
          <cell r="G244">
            <v>585.61</v>
          </cell>
          <cell r="H244">
            <v>585.61</v>
          </cell>
          <cell r="I244">
            <v>585.61</v>
          </cell>
          <cell r="J244">
            <v>585.61</v>
          </cell>
          <cell r="K244">
            <v>585.61</v>
          </cell>
          <cell r="L244">
            <v>585.61</v>
          </cell>
          <cell r="M244">
            <v>585.61</v>
          </cell>
          <cell r="N244">
            <v>585.61</v>
          </cell>
          <cell r="O244">
            <v>585.61</v>
          </cell>
          <cell r="P244">
            <v>585.61</v>
          </cell>
          <cell r="Q244">
            <v>585.54076923076911</v>
          </cell>
        </row>
        <row r="245">
          <cell r="A245" t="str">
            <v>TOTAL ADVANCES IN AID OF CONSTRUCTION - NET</v>
          </cell>
          <cell r="D245">
            <v>1267.5700000000002</v>
          </cell>
          <cell r="E245">
            <v>1267.6500000000001</v>
          </cell>
          <cell r="F245">
            <v>1267.6500000000001</v>
          </cell>
          <cell r="G245">
            <v>1267.6500000000001</v>
          </cell>
          <cell r="H245">
            <v>1267.6500000000001</v>
          </cell>
          <cell r="I245">
            <v>1267.6500000000001</v>
          </cell>
          <cell r="J245">
            <v>1267.6500000000001</v>
          </cell>
          <cell r="K245">
            <v>1267.6500000000001</v>
          </cell>
          <cell r="L245">
            <v>1267.6500000000001</v>
          </cell>
          <cell r="M245">
            <v>1267.6500000000001</v>
          </cell>
          <cell r="N245">
            <v>1267.6500000000001</v>
          </cell>
          <cell r="O245">
            <v>1267.6500000000001</v>
          </cell>
          <cell r="P245">
            <v>1267.6500000000001</v>
          </cell>
          <cell r="Q245">
            <v>1267.643846153846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3265</v>
          </cell>
          <cell r="B247">
            <v>271.10000000000002</v>
          </cell>
          <cell r="C247" t="str">
            <v>CIAC-STRUCT &amp; IMPRV SRC SUPPLY</v>
          </cell>
          <cell r="D247">
            <v>-11518.44</v>
          </cell>
          <cell r="E247">
            <v>-11518.44</v>
          </cell>
          <cell r="F247">
            <v>-11518.44</v>
          </cell>
          <cell r="G247">
            <v>-11518.44</v>
          </cell>
          <cell r="H247">
            <v>-11518.44</v>
          </cell>
          <cell r="I247">
            <v>-11518.44</v>
          </cell>
          <cell r="J247">
            <v>-11518.44</v>
          </cell>
          <cell r="K247">
            <v>-11518.44</v>
          </cell>
          <cell r="L247">
            <v>-11518.44</v>
          </cell>
          <cell r="M247">
            <v>-11518.44</v>
          </cell>
          <cell r="N247">
            <v>-11518.44</v>
          </cell>
          <cell r="O247">
            <v>-11518.44</v>
          </cell>
          <cell r="P247">
            <v>-11518.44</v>
          </cell>
          <cell r="Q247">
            <v>-11518.44</v>
          </cell>
        </row>
        <row r="248">
          <cell r="A248">
            <v>3270</v>
          </cell>
          <cell r="B248">
            <v>271.10000000000002</v>
          </cell>
          <cell r="C248" t="str">
            <v>CIAC-STRUCT &amp; IMPRV WTP</v>
          </cell>
          <cell r="D248">
            <v>-983.21</v>
          </cell>
          <cell r="E248">
            <v>-983.21</v>
          </cell>
          <cell r="F248">
            <v>-983.21</v>
          </cell>
          <cell r="G248">
            <v>-983.21</v>
          </cell>
          <cell r="H248">
            <v>-983.21</v>
          </cell>
          <cell r="I248">
            <v>-983.21</v>
          </cell>
          <cell r="J248">
            <v>-983.21</v>
          </cell>
          <cell r="K248">
            <v>-983.21</v>
          </cell>
          <cell r="L248">
            <v>-983.21</v>
          </cell>
          <cell r="M248">
            <v>-983.21</v>
          </cell>
          <cell r="N248">
            <v>-983.21</v>
          </cell>
          <cell r="O248">
            <v>-983.21</v>
          </cell>
          <cell r="P248">
            <v>-983.21</v>
          </cell>
          <cell r="Q248">
            <v>-983.2099999999997</v>
          </cell>
        </row>
        <row r="249">
          <cell r="A249">
            <v>3295</v>
          </cell>
          <cell r="B249">
            <v>271.10000000000002</v>
          </cell>
          <cell r="C249" t="str">
            <v>CIAC-WELLS &amp; SPRINGS</v>
          </cell>
          <cell r="D249">
            <v>-102618.56</v>
          </cell>
          <cell r="E249">
            <v>-102618.56</v>
          </cell>
          <cell r="F249">
            <v>-102618.56</v>
          </cell>
          <cell r="G249">
            <v>-102618.56</v>
          </cell>
          <cell r="H249">
            <v>-102618.56</v>
          </cell>
          <cell r="I249">
            <v>-102618.56</v>
          </cell>
          <cell r="J249">
            <v>-102618.56</v>
          </cell>
          <cell r="K249">
            <v>-102618.56</v>
          </cell>
          <cell r="L249">
            <v>-102618.56</v>
          </cell>
          <cell r="M249">
            <v>-102618.56</v>
          </cell>
          <cell r="N249">
            <v>-102618.56</v>
          </cell>
          <cell r="O249">
            <v>-102618.56</v>
          </cell>
          <cell r="P249">
            <v>-102618.56</v>
          </cell>
          <cell r="Q249">
            <v>-102618.56000000003</v>
          </cell>
        </row>
        <row r="250">
          <cell r="A250">
            <v>3315</v>
          </cell>
          <cell r="B250">
            <v>271.10000000000002</v>
          </cell>
          <cell r="C250" t="str">
            <v>CIAC-ELEC PUMP EQP SRC PUMP</v>
          </cell>
          <cell r="D250">
            <v>-43027.86</v>
          </cell>
          <cell r="E250">
            <v>-43027.86</v>
          </cell>
          <cell r="F250">
            <v>-43027.86</v>
          </cell>
          <cell r="G250">
            <v>-43027.86</v>
          </cell>
          <cell r="H250">
            <v>-43027.86</v>
          </cell>
          <cell r="I250">
            <v>-43027.86</v>
          </cell>
          <cell r="J250">
            <v>-43027.86</v>
          </cell>
          <cell r="K250">
            <v>-43027.86</v>
          </cell>
          <cell r="L250">
            <v>-43027.86</v>
          </cell>
          <cell r="M250">
            <v>-43027.86</v>
          </cell>
          <cell r="N250">
            <v>-43027.86</v>
          </cell>
          <cell r="O250">
            <v>-43027.86</v>
          </cell>
          <cell r="P250">
            <v>-43027.86</v>
          </cell>
          <cell r="Q250">
            <v>-43027.859999999993</v>
          </cell>
        </row>
        <row r="251">
          <cell r="A251">
            <v>3330</v>
          </cell>
          <cell r="B251">
            <v>271.10000000000002</v>
          </cell>
          <cell r="C251" t="str">
            <v>CIAC-WATER TREATMENT EQPT</v>
          </cell>
          <cell r="D251">
            <v>1320.64</v>
          </cell>
          <cell r="E251">
            <v>1320.64</v>
          </cell>
          <cell r="F251">
            <v>1320.64</v>
          </cell>
          <cell r="G251">
            <v>1320.64</v>
          </cell>
          <cell r="H251">
            <v>1320.64</v>
          </cell>
          <cell r="I251">
            <v>1320.64</v>
          </cell>
          <cell r="J251">
            <v>1320.64</v>
          </cell>
          <cell r="K251">
            <v>1320.64</v>
          </cell>
          <cell r="L251">
            <v>1320.64</v>
          </cell>
          <cell r="M251">
            <v>1320.64</v>
          </cell>
          <cell r="N251">
            <v>1320.64</v>
          </cell>
          <cell r="O251">
            <v>1320.64</v>
          </cell>
          <cell r="P251">
            <v>1320.64</v>
          </cell>
          <cell r="Q251">
            <v>1320.6399999999999</v>
          </cell>
        </row>
        <row r="252">
          <cell r="A252">
            <v>3335</v>
          </cell>
          <cell r="B252">
            <v>271.10000000000002</v>
          </cell>
          <cell r="C252" t="str">
            <v>CIAC-DIST RESV &amp; STANDPIPES</v>
          </cell>
          <cell r="D252">
            <v>-20711.71</v>
          </cell>
          <cell r="E252">
            <v>-20711.71</v>
          </cell>
          <cell r="F252">
            <v>-20711.71</v>
          </cell>
          <cell r="G252">
            <v>-20711.71</v>
          </cell>
          <cell r="H252">
            <v>-20711.71</v>
          </cell>
          <cell r="I252">
            <v>-20711.71</v>
          </cell>
          <cell r="J252">
            <v>-20711.71</v>
          </cell>
          <cell r="K252">
            <v>-20711.71</v>
          </cell>
          <cell r="L252">
            <v>-20711.71</v>
          </cell>
          <cell r="M252">
            <v>-20711.71</v>
          </cell>
          <cell r="N252">
            <v>-20711.71</v>
          </cell>
          <cell r="O252">
            <v>-20711.71</v>
          </cell>
          <cell r="P252">
            <v>-20711.71</v>
          </cell>
          <cell r="Q252">
            <v>-20711.709999999995</v>
          </cell>
        </row>
        <row r="253">
          <cell r="A253">
            <v>3340</v>
          </cell>
          <cell r="B253">
            <v>271.10000000000002</v>
          </cell>
          <cell r="C253" t="str">
            <v>CIAC-TRANS &amp; DISTR MAINS</v>
          </cell>
          <cell r="D253">
            <v>-173616.42</v>
          </cell>
          <cell r="E253">
            <v>-173616.42</v>
          </cell>
          <cell r="F253">
            <v>-173616.42</v>
          </cell>
          <cell r="G253">
            <v>-173616.42</v>
          </cell>
          <cell r="H253">
            <v>-173616.42</v>
          </cell>
          <cell r="I253">
            <v>-173616.42</v>
          </cell>
          <cell r="J253">
            <v>-173616.42</v>
          </cell>
          <cell r="K253">
            <v>-173616.42</v>
          </cell>
          <cell r="L253">
            <v>-173616.42</v>
          </cell>
          <cell r="M253">
            <v>-173616.42</v>
          </cell>
          <cell r="N253">
            <v>-173616.42</v>
          </cell>
          <cell r="O253">
            <v>-173616.42</v>
          </cell>
          <cell r="P253">
            <v>-173616.42</v>
          </cell>
          <cell r="Q253">
            <v>-173616.41999999998</v>
          </cell>
        </row>
        <row r="254">
          <cell r="A254">
            <v>3345</v>
          </cell>
          <cell r="B254">
            <v>271.10000000000002</v>
          </cell>
          <cell r="C254" t="str">
            <v>CIAC-SERVICE LINES</v>
          </cell>
          <cell r="D254">
            <v>-51878.35</v>
          </cell>
          <cell r="E254">
            <v>-51878.35</v>
          </cell>
          <cell r="F254">
            <v>-51878.35</v>
          </cell>
          <cell r="G254">
            <v>-51878.35</v>
          </cell>
          <cell r="H254">
            <v>-51878.35</v>
          </cell>
          <cell r="I254">
            <v>-51878.35</v>
          </cell>
          <cell r="J254">
            <v>-51878.35</v>
          </cell>
          <cell r="K254">
            <v>-51878.35</v>
          </cell>
          <cell r="L254">
            <v>-51878.35</v>
          </cell>
          <cell r="M254">
            <v>-51878.35</v>
          </cell>
          <cell r="N254">
            <v>-51878.35</v>
          </cell>
          <cell r="O254">
            <v>-51878.35</v>
          </cell>
          <cell r="P254">
            <v>-51878.35</v>
          </cell>
          <cell r="Q254">
            <v>-51878.349999999984</v>
          </cell>
        </row>
        <row r="255">
          <cell r="A255">
            <v>3350</v>
          </cell>
          <cell r="B255">
            <v>271.10000000000002</v>
          </cell>
          <cell r="C255" t="str">
            <v>CIAC-METERS</v>
          </cell>
          <cell r="D255">
            <v>-38083.39</v>
          </cell>
          <cell r="E255">
            <v>-38083.39</v>
          </cell>
          <cell r="F255">
            <v>-38083.39</v>
          </cell>
          <cell r="G255">
            <v>-38083.39</v>
          </cell>
          <cell r="H255">
            <v>-38083.39</v>
          </cell>
          <cell r="I255">
            <v>-38083.39</v>
          </cell>
          <cell r="J255">
            <v>-38083.39</v>
          </cell>
          <cell r="K255">
            <v>-38083.39</v>
          </cell>
          <cell r="L255">
            <v>-38083.39</v>
          </cell>
          <cell r="M255">
            <v>-38083.39</v>
          </cell>
          <cell r="N255">
            <v>-38083.39</v>
          </cell>
          <cell r="O255">
            <v>-38083.39</v>
          </cell>
          <cell r="P255">
            <v>-38083.39</v>
          </cell>
          <cell r="Q255">
            <v>-38083.390000000007</v>
          </cell>
        </row>
        <row r="256">
          <cell r="A256">
            <v>3355</v>
          </cell>
          <cell r="B256">
            <v>271.10000000000002</v>
          </cell>
          <cell r="C256" t="str">
            <v>CIAC-METER INSTALLS</v>
          </cell>
          <cell r="D256">
            <v>-761.24</v>
          </cell>
          <cell r="E256">
            <v>-761.24</v>
          </cell>
          <cell r="F256">
            <v>-761.24</v>
          </cell>
          <cell r="G256">
            <v>-761.24</v>
          </cell>
          <cell r="H256">
            <v>-761.24</v>
          </cell>
          <cell r="I256">
            <v>-761.24</v>
          </cell>
          <cell r="J256">
            <v>-761.24</v>
          </cell>
          <cell r="K256">
            <v>-761.24</v>
          </cell>
          <cell r="L256">
            <v>-761.24</v>
          </cell>
          <cell r="M256">
            <v>-761.24</v>
          </cell>
          <cell r="N256">
            <v>-761.24</v>
          </cell>
          <cell r="O256">
            <v>-761.24</v>
          </cell>
          <cell r="P256">
            <v>-761.24</v>
          </cell>
          <cell r="Q256">
            <v>-761.2399999999999</v>
          </cell>
        </row>
        <row r="257">
          <cell r="A257">
            <v>3360</v>
          </cell>
          <cell r="B257">
            <v>271.10000000000002</v>
          </cell>
          <cell r="C257" t="str">
            <v>CIAC-HYDRANTS</v>
          </cell>
          <cell r="D257">
            <v>-21029.29</v>
          </cell>
          <cell r="E257">
            <v>-21029.29</v>
          </cell>
          <cell r="F257">
            <v>-21029.29</v>
          </cell>
          <cell r="G257">
            <v>-21029.29</v>
          </cell>
          <cell r="H257">
            <v>-21029.29</v>
          </cell>
          <cell r="I257">
            <v>-21029.29</v>
          </cell>
          <cell r="J257">
            <v>-21029.29</v>
          </cell>
          <cell r="K257">
            <v>-21029.29</v>
          </cell>
          <cell r="L257">
            <v>-21029.29</v>
          </cell>
          <cell r="M257">
            <v>-21029.29</v>
          </cell>
          <cell r="N257">
            <v>-21029.29</v>
          </cell>
          <cell r="O257">
            <v>-21029.29</v>
          </cell>
          <cell r="P257">
            <v>-21029.29</v>
          </cell>
          <cell r="Q257">
            <v>-21029.290000000005</v>
          </cell>
        </row>
        <row r="258">
          <cell r="A258">
            <v>3430</v>
          </cell>
          <cell r="B258">
            <v>271.10000000000002</v>
          </cell>
          <cell r="C258" t="str">
            <v>CIAC-OTHER TANGIBLE PLT WATER</v>
          </cell>
          <cell r="D258">
            <v>-238524.46</v>
          </cell>
          <cell r="E258">
            <v>-238375.22</v>
          </cell>
          <cell r="F258">
            <v>-238375.22</v>
          </cell>
          <cell r="G258">
            <v>-238375.22</v>
          </cell>
          <cell r="H258">
            <v>-238375.22</v>
          </cell>
          <cell r="I258">
            <v>-238375.22</v>
          </cell>
          <cell r="J258">
            <v>-238375.22</v>
          </cell>
          <cell r="K258">
            <v>-238375.22</v>
          </cell>
          <cell r="L258">
            <v>-238375.22</v>
          </cell>
          <cell r="M258">
            <v>-238375.22</v>
          </cell>
          <cell r="N258">
            <v>-238375.22</v>
          </cell>
          <cell r="O258">
            <v>-238375.22</v>
          </cell>
          <cell r="P258">
            <v>-238375.22</v>
          </cell>
          <cell r="Q258">
            <v>-238386.70000000007</v>
          </cell>
        </row>
        <row r="259">
          <cell r="A259">
            <v>3435</v>
          </cell>
          <cell r="B259">
            <v>271.10000000000002</v>
          </cell>
          <cell r="C259" t="str">
            <v>CIAC-WATER-TAP</v>
          </cell>
          <cell r="D259">
            <v>-9690</v>
          </cell>
          <cell r="E259">
            <v>-9851</v>
          </cell>
          <cell r="F259">
            <v>-9851</v>
          </cell>
          <cell r="G259">
            <v>-11051</v>
          </cell>
          <cell r="H259">
            <v>-11051</v>
          </cell>
          <cell r="I259">
            <v>-11051</v>
          </cell>
          <cell r="J259">
            <v>-11051</v>
          </cell>
          <cell r="K259">
            <v>-11051</v>
          </cell>
          <cell r="L259">
            <v>-11051</v>
          </cell>
          <cell r="M259">
            <v>-11051</v>
          </cell>
          <cell r="N259">
            <v>-11051</v>
          </cell>
          <cell r="O259">
            <v>-11051</v>
          </cell>
          <cell r="P259">
            <v>-11118</v>
          </cell>
          <cell r="Q259">
            <v>-10766.846153846154</v>
          </cell>
        </row>
        <row r="260">
          <cell r="A260">
            <v>3455</v>
          </cell>
          <cell r="B260">
            <v>271.10000000000002</v>
          </cell>
          <cell r="C260" t="str">
            <v>CIAC-WTR PLT MTR FEE</v>
          </cell>
          <cell r="D260">
            <v>-8452</v>
          </cell>
          <cell r="E260">
            <v>-8452</v>
          </cell>
          <cell r="F260">
            <v>-8452</v>
          </cell>
          <cell r="G260">
            <v>-8452</v>
          </cell>
          <cell r="H260">
            <v>-8452</v>
          </cell>
          <cell r="I260">
            <v>-8452</v>
          </cell>
          <cell r="J260">
            <v>-8452</v>
          </cell>
          <cell r="K260">
            <v>-8452</v>
          </cell>
          <cell r="L260">
            <v>-8452</v>
          </cell>
          <cell r="M260">
            <v>-8452</v>
          </cell>
          <cell r="N260">
            <v>-8452</v>
          </cell>
          <cell r="O260">
            <v>-8452</v>
          </cell>
          <cell r="P260">
            <v>-8452</v>
          </cell>
          <cell r="Q260">
            <v>-8452</v>
          </cell>
        </row>
        <row r="261">
          <cell r="A261" t="str">
            <v>TOTAL CIAC - WATER</v>
          </cell>
          <cell r="D261">
            <v>-719574.28999999992</v>
          </cell>
          <cell r="E261">
            <v>-719586.04999999993</v>
          </cell>
          <cell r="F261">
            <v>-719586.04999999993</v>
          </cell>
          <cell r="G261">
            <v>-720786.04999999993</v>
          </cell>
          <cell r="H261">
            <v>-720786.04999999993</v>
          </cell>
          <cell r="I261">
            <v>-720786.04999999993</v>
          </cell>
          <cell r="J261">
            <v>-720786.04999999993</v>
          </cell>
          <cell r="K261">
            <v>-720786.04999999993</v>
          </cell>
          <cell r="L261">
            <v>-720786.04999999993</v>
          </cell>
          <cell r="M261">
            <v>-720786.04999999993</v>
          </cell>
          <cell r="N261">
            <v>-720786.04999999993</v>
          </cell>
          <cell r="O261">
            <v>-720786.04999999993</v>
          </cell>
          <cell r="P261">
            <v>-720853.04999999993</v>
          </cell>
          <cell r="Q261">
            <v>-720513.37615384615</v>
          </cell>
        </row>
        <row r="263">
          <cell r="A263">
            <v>3500</v>
          </cell>
          <cell r="B263">
            <v>271.2</v>
          </cell>
          <cell r="C263" t="str">
            <v>CIAC-STRUCT/IMPRV PUMP PLT LS</v>
          </cell>
          <cell r="D263">
            <v>-72330.75</v>
          </cell>
          <cell r="E263">
            <v>-72330.75</v>
          </cell>
          <cell r="F263">
            <v>-72330.75</v>
          </cell>
          <cell r="G263">
            <v>-72330.75</v>
          </cell>
          <cell r="H263">
            <v>-72330.75</v>
          </cell>
          <cell r="I263">
            <v>-72330.75</v>
          </cell>
          <cell r="J263">
            <v>-72330.75</v>
          </cell>
          <cell r="K263">
            <v>-72330.75</v>
          </cell>
          <cell r="L263">
            <v>-72330.75</v>
          </cell>
          <cell r="M263">
            <v>-72330.75</v>
          </cell>
          <cell r="N263">
            <v>-72330.75</v>
          </cell>
          <cell r="O263">
            <v>-72330.75</v>
          </cell>
          <cell r="P263">
            <v>-72330.75</v>
          </cell>
        </row>
        <row r="264">
          <cell r="A264">
            <v>3520</v>
          </cell>
          <cell r="B264">
            <v>271.2</v>
          </cell>
          <cell r="C264" t="str">
            <v>CIAC-STRUCT/IMPRV GEN PLT</v>
          </cell>
          <cell r="D264">
            <v>-105691</v>
          </cell>
          <cell r="E264">
            <v>-105691</v>
          </cell>
          <cell r="F264">
            <v>-105691</v>
          </cell>
          <cell r="G264">
            <v>-105691</v>
          </cell>
          <cell r="H264">
            <v>-105691</v>
          </cell>
          <cell r="I264">
            <v>-105691</v>
          </cell>
          <cell r="J264">
            <v>-105691</v>
          </cell>
          <cell r="K264">
            <v>-105691</v>
          </cell>
          <cell r="L264">
            <v>-105691</v>
          </cell>
          <cell r="M264">
            <v>-105691</v>
          </cell>
          <cell r="N264">
            <v>-105691</v>
          </cell>
          <cell r="O264">
            <v>-105691</v>
          </cell>
          <cell r="P264">
            <v>-105691</v>
          </cell>
        </row>
        <row r="265">
          <cell r="A265">
            <v>3550</v>
          </cell>
          <cell r="B265">
            <v>271.2</v>
          </cell>
          <cell r="C265" t="str">
            <v>CIAC-SEWER FORCE MAIN</v>
          </cell>
          <cell r="D265">
            <v>-55179.53</v>
          </cell>
          <cell r="E265">
            <v>-55179.53</v>
          </cell>
          <cell r="F265">
            <v>-55179.53</v>
          </cell>
          <cell r="G265">
            <v>-55179.53</v>
          </cell>
          <cell r="H265">
            <v>-55179.53</v>
          </cell>
          <cell r="I265">
            <v>-55179.53</v>
          </cell>
          <cell r="J265">
            <v>-55179.53</v>
          </cell>
          <cell r="K265">
            <v>-55179.53</v>
          </cell>
          <cell r="L265">
            <v>-55179.53</v>
          </cell>
          <cell r="M265">
            <v>-55179.53</v>
          </cell>
          <cell r="N265">
            <v>-55179.53</v>
          </cell>
          <cell r="O265">
            <v>-55179.53</v>
          </cell>
          <cell r="P265">
            <v>-55179.53</v>
          </cell>
        </row>
        <row r="266">
          <cell r="A266">
            <v>3555</v>
          </cell>
          <cell r="B266">
            <v>271.2</v>
          </cell>
          <cell r="C266" t="str">
            <v>CIAC-SEWER GRAVITY MAIN</v>
          </cell>
          <cell r="D266">
            <v>-167260.65</v>
          </cell>
          <cell r="E266">
            <v>-167260.65</v>
          </cell>
          <cell r="F266">
            <v>-167260.65</v>
          </cell>
          <cell r="G266">
            <v>-167260.65</v>
          </cell>
          <cell r="H266">
            <v>-167260.65</v>
          </cell>
          <cell r="I266">
            <v>-167260.65</v>
          </cell>
          <cell r="J266">
            <v>-167260.65</v>
          </cell>
          <cell r="K266">
            <v>-167260.65</v>
          </cell>
          <cell r="L266">
            <v>-167260.65</v>
          </cell>
          <cell r="M266">
            <v>-167260.65</v>
          </cell>
          <cell r="N266">
            <v>-167260.65</v>
          </cell>
          <cell r="O266">
            <v>-167260.65</v>
          </cell>
          <cell r="P266">
            <v>-167260.65</v>
          </cell>
        </row>
        <row r="267">
          <cell r="A267">
            <v>3557</v>
          </cell>
          <cell r="B267">
            <v>271.2</v>
          </cell>
          <cell r="C267" t="str">
            <v>CIAC-MANHOLES</v>
          </cell>
          <cell r="D267">
            <v>-8685.39</v>
          </cell>
          <cell r="E267">
            <v>-8685.39</v>
          </cell>
          <cell r="F267">
            <v>-8685.39</v>
          </cell>
          <cell r="G267">
            <v>-8685.39</v>
          </cell>
          <cell r="H267">
            <v>-8685.39</v>
          </cell>
          <cell r="I267">
            <v>-8685.39</v>
          </cell>
          <cell r="J267">
            <v>-8685.39</v>
          </cell>
          <cell r="K267">
            <v>-8685.39</v>
          </cell>
          <cell r="L267">
            <v>-8685.39</v>
          </cell>
          <cell r="M267">
            <v>-8685.39</v>
          </cell>
          <cell r="N267">
            <v>-8685.39</v>
          </cell>
          <cell r="O267">
            <v>-8685.39</v>
          </cell>
          <cell r="P267">
            <v>-8685.39</v>
          </cell>
        </row>
        <row r="268">
          <cell r="A268">
            <v>3565</v>
          </cell>
          <cell r="B268">
            <v>271.2</v>
          </cell>
          <cell r="C268" t="str">
            <v>CIAC-SERVICES TO CUSTOMERS</v>
          </cell>
          <cell r="D268">
            <v>-36736.17</v>
          </cell>
          <cell r="E268">
            <v>-36736.17</v>
          </cell>
          <cell r="F268">
            <v>-36736.17</v>
          </cell>
          <cell r="G268">
            <v>-36736.17</v>
          </cell>
          <cell r="H268">
            <v>-36736.17</v>
          </cell>
          <cell r="I268">
            <v>-36736.17</v>
          </cell>
          <cell r="J268">
            <v>-36736.17</v>
          </cell>
          <cell r="K268">
            <v>-36736.17</v>
          </cell>
          <cell r="L268">
            <v>-36736.17</v>
          </cell>
          <cell r="M268">
            <v>-36736.17</v>
          </cell>
          <cell r="N268">
            <v>-36736.17</v>
          </cell>
          <cell r="O268">
            <v>-36736.17</v>
          </cell>
          <cell r="P268">
            <v>-36736.17</v>
          </cell>
        </row>
        <row r="269">
          <cell r="A269">
            <v>3600</v>
          </cell>
          <cell r="B269">
            <v>271.2</v>
          </cell>
          <cell r="C269" t="str">
            <v>CIAC-TREAT/DISP EQUIP LAGOON</v>
          </cell>
          <cell r="D269">
            <v>-68371.199999999997</v>
          </cell>
          <cell r="E269">
            <v>-68371.199999999997</v>
          </cell>
          <cell r="F269">
            <v>-68371.199999999997</v>
          </cell>
          <cell r="G269">
            <v>-68371.199999999997</v>
          </cell>
          <cell r="H269">
            <v>-68371.199999999997</v>
          </cell>
          <cell r="I269">
            <v>-68371.199999999997</v>
          </cell>
          <cell r="J269">
            <v>-68371.199999999997</v>
          </cell>
          <cell r="K269">
            <v>-68371.199999999997</v>
          </cell>
          <cell r="L269">
            <v>-68371.199999999997</v>
          </cell>
          <cell r="M269">
            <v>-68371.199999999997</v>
          </cell>
          <cell r="N269">
            <v>-68371.199999999997</v>
          </cell>
          <cell r="O269">
            <v>-68371.199999999997</v>
          </cell>
          <cell r="P269">
            <v>-68371.199999999997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>
        <row r="139">
          <cell r="D139">
            <v>12288.16992814794</v>
          </cell>
          <cell r="E139">
            <v>12258.15134226452</v>
          </cell>
          <cell r="F139">
            <v>12136.94454094036</v>
          </cell>
          <cell r="G139">
            <v>12116.889358609631</v>
          </cell>
          <cell r="H139">
            <v>12152.555879584132</v>
          </cell>
          <cell r="I139">
            <v>12153.96888532561</v>
          </cell>
          <cell r="J139">
            <v>12169.114169554648</v>
          </cell>
          <cell r="K139">
            <v>12154.040129312574</v>
          </cell>
          <cell r="L139">
            <v>12140.972794703359</v>
          </cell>
          <cell r="M139">
            <v>12048.088446697358</v>
          </cell>
          <cell r="N139">
            <v>12044.238302901775</v>
          </cell>
          <cell r="O139">
            <v>12036.570668804636</v>
          </cell>
          <cell r="P139">
            <v>12015.657590130866</v>
          </cell>
        </row>
        <row r="140">
          <cell r="D140">
            <v>53944.725982826109</v>
          </cell>
          <cell r="E140">
            <v>53575.187284953179</v>
          </cell>
          <cell r="F140">
            <v>53363.960737598922</v>
          </cell>
          <cell r="G140">
            <v>53688.732389179117</v>
          </cell>
          <cell r="H140">
            <v>54044.976072001235</v>
          </cell>
          <cell r="I140">
            <v>54158.473680235853</v>
          </cell>
          <cell r="J140">
            <v>55697.138972223649</v>
          </cell>
          <cell r="K140">
            <v>56392.542623493493</v>
          </cell>
          <cell r="L140">
            <v>57605.346824600405</v>
          </cell>
          <cell r="M140">
            <v>57638.858214969208</v>
          </cell>
          <cell r="N140">
            <v>57633.823639890332</v>
          </cell>
          <cell r="O140">
            <v>57635.821440024818</v>
          </cell>
          <cell r="P140">
            <v>58200.988114622654</v>
          </cell>
        </row>
        <row r="141">
          <cell r="D141">
            <v>261822.29759877059</v>
          </cell>
          <cell r="E141">
            <v>261188.99955619921</v>
          </cell>
          <cell r="F141">
            <v>258621.87981637611</v>
          </cell>
          <cell r="G141">
            <v>258301.85479542747</v>
          </cell>
          <cell r="H141">
            <v>259128.09802875909</v>
          </cell>
          <cell r="I141">
            <v>259210.83010862253</v>
          </cell>
          <cell r="J141">
            <v>259555.80536750628</v>
          </cell>
          <cell r="K141">
            <v>259231.27713288157</v>
          </cell>
          <cell r="L141">
            <v>259031.60101691404</v>
          </cell>
          <cell r="M141">
            <v>257107.88869187393</v>
          </cell>
          <cell r="N141">
            <v>257030.27727357365</v>
          </cell>
          <cell r="O141">
            <v>256870.29890084307</v>
          </cell>
          <cell r="P141">
            <v>256415.33776858216</v>
          </cell>
        </row>
        <row r="142">
          <cell r="D142">
            <v>6691.5758280119189</v>
          </cell>
          <cell r="E142">
            <v>6675.1222407282867</v>
          </cell>
          <cell r="F142">
            <v>6611.7477458232024</v>
          </cell>
          <cell r="G142">
            <v>6600.1795034397119</v>
          </cell>
          <cell r="H142">
            <v>6618.4743655925085</v>
          </cell>
          <cell r="I142">
            <v>6619.151183468678</v>
          </cell>
          <cell r="J142">
            <v>6627.1186360109632</v>
          </cell>
          <cell r="K142">
            <v>6617.1563518336498</v>
          </cell>
          <cell r="L142">
            <v>6610.0378901360345</v>
          </cell>
          <cell r="M142">
            <v>6562.028348419798</v>
          </cell>
          <cell r="N142">
            <v>6559.8524383178992</v>
          </cell>
          <cell r="O142">
            <v>6555.6134210934642</v>
          </cell>
          <cell r="P142">
            <v>6544.3717136502328</v>
          </cell>
        </row>
      </sheetData>
      <sheetData sheetId="13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COVER"/>
      <sheetName val="CONTENTS vol 1"/>
      <sheetName val="A 1"/>
      <sheetName val="A 2"/>
      <sheetName val="A 3"/>
      <sheetName val="A 4"/>
      <sheetName val="A 5"/>
      <sheetName val="A 5 (a)"/>
      <sheetName val="A 6"/>
      <sheetName val="A 6 (a)"/>
      <sheetName val="A 7"/>
      <sheetName val="A 8"/>
      <sheetName val="A 9"/>
      <sheetName val="A 9 (a)"/>
      <sheetName val="A 10"/>
      <sheetName val="A 10 (a)"/>
      <sheetName val="A 11"/>
      <sheetName val="A 12"/>
      <sheetName val="A 12 (a)"/>
      <sheetName val="A 13"/>
      <sheetName val="A 14"/>
      <sheetName val="A 14 (a)"/>
      <sheetName val="A 15"/>
      <sheetName val="A 16"/>
      <sheetName val="A 17"/>
      <sheetName val="A 18 "/>
      <sheetName val="A 18 (a)"/>
      <sheetName val="A 19 "/>
      <sheetName val="A 19 (a) "/>
      <sheetName val="B 1"/>
      <sheetName val="B 2"/>
      <sheetName val="B 3"/>
      <sheetName val="B 4"/>
      <sheetName val="B 5"/>
      <sheetName val="B 5 (a)"/>
      <sheetName val="B 6"/>
      <sheetName val="B 6 (a)"/>
      <sheetName val="B 7"/>
      <sheetName val="B 8"/>
      <sheetName val="B 9"/>
      <sheetName val="B 10"/>
      <sheetName val="B 11"/>
      <sheetName val="B12 - 1.31.2015"/>
      <sheetName val="B12 - 2.28.2015"/>
      <sheetName val="B12 - 3.31.2015"/>
      <sheetName val="B12 - 4.30.2015"/>
      <sheetName val="B12 - 5.31.2015"/>
      <sheetName val="B12 - 6.30.2015"/>
      <sheetName val="B12 - 7.31.2015"/>
      <sheetName val="B12 - 8.31.2015"/>
      <sheetName val="B12 - 9.30.2015"/>
      <sheetName val="B12 - 10.31.2015"/>
      <sheetName val="B12 - 11.30.2015"/>
      <sheetName val="B12 - 12.31.2015"/>
      <sheetName val="B12 - Test Year"/>
      <sheetName val="B 13"/>
      <sheetName val="B 14"/>
      <sheetName val="B 15"/>
      <sheetName val="C INSTRUCT"/>
      <sheetName val="C 1"/>
      <sheetName val="C 2 (w)"/>
      <sheetName val="C 3"/>
      <sheetName val="C 4"/>
      <sheetName val="C 5 (w)"/>
      <sheetName val="C 6"/>
      <sheetName val="C 7"/>
      <sheetName val="C 8"/>
      <sheetName val="C 9"/>
      <sheetName val="C 10"/>
      <sheetName val="D 1"/>
      <sheetName val="D 2"/>
      <sheetName val="D 2 (a)"/>
      <sheetName val="D 3"/>
      <sheetName val="D 4"/>
      <sheetName val="D 5"/>
      <sheetName val="D 6"/>
      <sheetName val="D 7"/>
      <sheetName val="E 1 (w)"/>
      <sheetName val="E 2 (w)"/>
      <sheetName val="E - 1 - W  INTERIM"/>
      <sheetName val="E 2 - W INTERIM"/>
      <sheetName val="E 3 (w)"/>
      <sheetName val="E 4 (w)"/>
      <sheetName val="E-4 S"/>
      <sheetName val="E 5 (w)"/>
      <sheetName val="E-5 S"/>
      <sheetName val="E 6 (w)"/>
      <sheetName val="E 7"/>
      <sheetName val="E 8"/>
      <sheetName val="E 9"/>
      <sheetName val="E 10"/>
      <sheetName val="E 11"/>
      <sheetName val="E 12"/>
      <sheetName val="E 13"/>
      <sheetName val="E 14"/>
      <sheetName val="A 1 INT"/>
      <sheetName val="A 3 INT"/>
      <sheetName val="B 1 INT"/>
      <sheetName val="B 3 INT"/>
      <sheetName val="B 15 INT"/>
      <sheetName val="C 1 INT"/>
      <sheetName val="C 2 (w) INT"/>
      <sheetName val="C 3 INT"/>
      <sheetName val="C 5 (w) INT"/>
      <sheetName val="D 1 INT"/>
      <sheetName val="D 2 INT"/>
      <sheetName val="E 1 (w) INT"/>
      <sheetName val="E 2 (w) INT"/>
      <sheetName val="Monthly BS -UC Ledger FORMATTED"/>
      <sheetName val="Pinellas W"/>
      <sheetName val="APPENDIX A PLANT ACCT"/>
      <sheetName val="Monthly IS -UC Ledger FORMATTED"/>
      <sheetName val="O&amp;M EXPENSES ALLOCATED"/>
      <sheetName val="TAX EXPENSE"/>
      <sheetName val="REVENUE REQUIREMENTS"/>
      <sheetName val="INTERIM COST OF CAPITAL"/>
      <sheetName val="PROFORMA YEAR"/>
      <sheetName val="EQUITY RETURN CALCULATION"/>
      <sheetName val="Leverage Formula"/>
      <sheetName val="Corporate ERC"/>
      <sheetName val="2014_2015 UIF ERC"/>
      <sheetName val="2011 UIF ERC"/>
      <sheetName val="13-Mth TY UIF Consol Trial Bal"/>
      <sheetName val="UIF only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>
        <row r="6">
          <cell r="A6">
            <v>1020</v>
          </cell>
          <cell r="B6">
            <v>301.10000000000002</v>
          </cell>
          <cell r="C6" t="str">
            <v>ORGANIZATION</v>
          </cell>
          <cell r="D6">
            <v>59.58</v>
          </cell>
          <cell r="E6">
            <v>58.95</v>
          </cell>
          <cell r="F6">
            <v>58.95</v>
          </cell>
          <cell r="G6">
            <v>58.95</v>
          </cell>
          <cell r="H6">
            <v>58.95</v>
          </cell>
          <cell r="I6">
            <v>58.95</v>
          </cell>
          <cell r="J6">
            <v>58.95</v>
          </cell>
          <cell r="K6">
            <v>58.95</v>
          </cell>
          <cell r="L6">
            <v>58.95</v>
          </cell>
          <cell r="M6">
            <v>58.95</v>
          </cell>
          <cell r="N6">
            <v>58.95</v>
          </cell>
          <cell r="O6">
            <v>58.95</v>
          </cell>
          <cell r="P6">
            <v>58.95</v>
          </cell>
          <cell r="Q6">
            <v>58.998461538461548</v>
          </cell>
        </row>
        <row r="7">
          <cell r="A7">
            <v>1025</v>
          </cell>
          <cell r="B7">
            <v>302.10000000000002</v>
          </cell>
          <cell r="C7" t="str">
            <v>FRANCHISES</v>
          </cell>
          <cell r="D7">
            <v>567.72</v>
          </cell>
          <cell r="E7">
            <v>566.16</v>
          </cell>
          <cell r="F7">
            <v>566.12</v>
          </cell>
          <cell r="G7">
            <v>566.04999999999995</v>
          </cell>
          <cell r="H7">
            <v>566.04999999999995</v>
          </cell>
          <cell r="I7">
            <v>566.04</v>
          </cell>
          <cell r="J7">
            <v>566.04999999999995</v>
          </cell>
          <cell r="K7">
            <v>566.04</v>
          </cell>
          <cell r="L7">
            <v>566.02</v>
          </cell>
          <cell r="M7">
            <v>566.02</v>
          </cell>
          <cell r="N7">
            <v>566.01</v>
          </cell>
          <cell r="O7">
            <v>565.99</v>
          </cell>
          <cell r="P7">
            <v>565.97</v>
          </cell>
          <cell r="Q7">
            <v>566.17230769230775</v>
          </cell>
        </row>
        <row r="8">
          <cell r="A8">
            <v>1030</v>
          </cell>
          <cell r="B8">
            <v>303.2</v>
          </cell>
          <cell r="C8" t="str">
            <v>LAND &amp; LAND RIGHTS PUMP</v>
          </cell>
          <cell r="D8">
            <v>-3701</v>
          </cell>
          <cell r="E8">
            <v>-3701</v>
          </cell>
          <cell r="F8">
            <v>-3701</v>
          </cell>
          <cell r="G8">
            <v>-3701</v>
          </cell>
          <cell r="H8">
            <v>-3701</v>
          </cell>
          <cell r="I8">
            <v>-3701</v>
          </cell>
          <cell r="J8">
            <v>-3701</v>
          </cell>
          <cell r="K8">
            <v>-3701</v>
          </cell>
          <cell r="L8">
            <v>-3701</v>
          </cell>
          <cell r="M8">
            <v>-3701</v>
          </cell>
          <cell r="N8">
            <v>-3701</v>
          </cell>
          <cell r="O8">
            <v>-3701</v>
          </cell>
          <cell r="P8">
            <v>-3701</v>
          </cell>
          <cell r="Q8">
            <v>-3701</v>
          </cell>
        </row>
        <row r="9">
          <cell r="A9">
            <v>1035</v>
          </cell>
          <cell r="B9">
            <v>303.3</v>
          </cell>
          <cell r="C9" t="str">
            <v>LAND &amp; LAND RIGHTS WTR TRT</v>
          </cell>
          <cell r="D9">
            <v>3701</v>
          </cell>
          <cell r="E9">
            <v>3701</v>
          </cell>
          <cell r="F9">
            <v>3701</v>
          </cell>
          <cell r="G9">
            <v>3701</v>
          </cell>
          <cell r="H9">
            <v>3701</v>
          </cell>
          <cell r="I9">
            <v>3701</v>
          </cell>
          <cell r="J9">
            <v>3701</v>
          </cell>
          <cell r="K9">
            <v>3701</v>
          </cell>
          <cell r="L9">
            <v>3701</v>
          </cell>
          <cell r="M9">
            <v>3701</v>
          </cell>
          <cell r="N9">
            <v>3701</v>
          </cell>
          <cell r="O9">
            <v>3701</v>
          </cell>
          <cell r="P9">
            <v>3701</v>
          </cell>
          <cell r="Q9">
            <v>3701</v>
          </cell>
        </row>
        <row r="10">
          <cell r="A10">
            <v>1040</v>
          </cell>
          <cell r="B10">
            <v>303.39999999999998</v>
          </cell>
          <cell r="C10" t="str">
            <v>LAND &amp; LAND RIGHTS TRANS DIST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>
            <v>1045</v>
          </cell>
          <cell r="B11">
            <v>303.5</v>
          </cell>
          <cell r="C11" t="str">
            <v>LAND &amp; LAND RIGHTS GEN PLT</v>
          </cell>
          <cell r="D11">
            <v>6209.64</v>
          </cell>
          <cell r="E11">
            <v>6209.3</v>
          </cell>
          <cell r="F11">
            <v>6207.1</v>
          </cell>
          <cell r="G11">
            <v>6206.79</v>
          </cell>
          <cell r="H11">
            <v>6207.46</v>
          </cell>
          <cell r="I11">
            <v>6207.49</v>
          </cell>
          <cell r="J11">
            <v>6207.76</v>
          </cell>
          <cell r="K11">
            <v>6207.43</v>
          </cell>
          <cell r="L11">
            <v>6207.2</v>
          </cell>
          <cell r="M11">
            <v>6205.49</v>
          </cell>
          <cell r="N11">
            <v>6205.43</v>
          </cell>
          <cell r="O11">
            <v>6205.3</v>
          </cell>
          <cell r="P11">
            <v>6204.94</v>
          </cell>
          <cell r="Q11">
            <v>6207.0253846153846</v>
          </cell>
        </row>
        <row r="12">
          <cell r="A12">
            <v>1050</v>
          </cell>
          <cell r="B12">
            <v>304.2</v>
          </cell>
          <cell r="C12" t="str">
            <v>STRUCT &amp; IMPRV SRC SUPPLY</v>
          </cell>
          <cell r="D12">
            <v>9435.34</v>
          </cell>
          <cell r="E12">
            <v>9435.34</v>
          </cell>
          <cell r="F12">
            <v>9435.34</v>
          </cell>
          <cell r="G12">
            <v>9435.34</v>
          </cell>
          <cell r="H12">
            <v>9435.34</v>
          </cell>
          <cell r="I12">
            <v>9435.34</v>
          </cell>
          <cell r="J12">
            <v>9435.34</v>
          </cell>
          <cell r="K12">
            <v>9435.34</v>
          </cell>
          <cell r="L12">
            <v>9435.34</v>
          </cell>
          <cell r="M12">
            <v>9435.34</v>
          </cell>
          <cell r="N12">
            <v>9435.34</v>
          </cell>
          <cell r="O12">
            <v>9435.34</v>
          </cell>
          <cell r="P12">
            <v>9435.34</v>
          </cell>
          <cell r="Q12">
            <v>9435.3399999999983</v>
          </cell>
        </row>
        <row r="13">
          <cell r="A13">
            <v>1055</v>
          </cell>
          <cell r="B13">
            <v>304.3</v>
          </cell>
          <cell r="C13" t="str">
            <v>STRUCT &amp; IMPRV WTR TRT PLT</v>
          </cell>
          <cell r="D13">
            <v>29221.68</v>
          </cell>
          <cell r="E13">
            <v>29221.68</v>
          </cell>
          <cell r="F13">
            <v>29221.68</v>
          </cell>
          <cell r="G13">
            <v>29585.279999999999</v>
          </cell>
          <cell r="H13">
            <v>29585.279999999999</v>
          </cell>
          <cell r="I13">
            <v>30487.69</v>
          </cell>
          <cell r="J13">
            <v>30487.69</v>
          </cell>
          <cell r="K13">
            <v>30487.69</v>
          </cell>
          <cell r="L13">
            <v>30487.69</v>
          </cell>
          <cell r="M13">
            <v>30487.69</v>
          </cell>
          <cell r="N13">
            <v>30487.69</v>
          </cell>
          <cell r="O13">
            <v>30568.27</v>
          </cell>
          <cell r="P13">
            <v>30568.27</v>
          </cell>
          <cell r="Q13">
            <v>30069.098461538462</v>
          </cell>
        </row>
        <row r="14">
          <cell r="A14">
            <v>1060</v>
          </cell>
          <cell r="B14">
            <v>304.39999999999998</v>
          </cell>
          <cell r="C14" t="str">
            <v>STRUCT &amp; IMPRV TRANS DIST PLT</v>
          </cell>
          <cell r="D14">
            <v>1394.47</v>
          </cell>
          <cell r="E14">
            <v>1394.47</v>
          </cell>
          <cell r="F14">
            <v>1394.47</v>
          </cell>
          <cell r="G14">
            <v>1394.47</v>
          </cell>
          <cell r="H14">
            <v>1394.47</v>
          </cell>
          <cell r="I14">
            <v>1394.47</v>
          </cell>
          <cell r="J14">
            <v>1394.47</v>
          </cell>
          <cell r="K14">
            <v>1394.47</v>
          </cell>
          <cell r="L14">
            <v>1434.76</v>
          </cell>
          <cell r="M14">
            <v>1434.76</v>
          </cell>
          <cell r="N14">
            <v>1434.76</v>
          </cell>
          <cell r="O14">
            <v>1434.76</v>
          </cell>
          <cell r="P14">
            <v>1434.76</v>
          </cell>
          <cell r="Q14">
            <v>1409.9661538461537</v>
          </cell>
        </row>
        <row r="15">
          <cell r="A15">
            <v>1065</v>
          </cell>
          <cell r="B15">
            <v>304.5</v>
          </cell>
          <cell r="C15" t="str">
            <v>STRUCT &amp; IMPRV GEN PLT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1080</v>
          </cell>
          <cell r="B16">
            <v>307.2</v>
          </cell>
          <cell r="C16" t="str">
            <v>WELLS &amp; SPRINGS</v>
          </cell>
          <cell r="D16">
            <v>45391.59</v>
          </cell>
          <cell r="E16">
            <v>45391.55</v>
          </cell>
          <cell r="F16">
            <v>45391.55</v>
          </cell>
          <cell r="G16">
            <v>45391.55</v>
          </cell>
          <cell r="H16">
            <v>45391.55</v>
          </cell>
          <cell r="I16">
            <v>45472.13</v>
          </cell>
          <cell r="J16">
            <v>45472.13</v>
          </cell>
          <cell r="K16">
            <v>45472.13</v>
          </cell>
          <cell r="L16">
            <v>45472.13</v>
          </cell>
          <cell r="M16">
            <v>45472.13</v>
          </cell>
          <cell r="N16">
            <v>45472.13</v>
          </cell>
          <cell r="O16">
            <v>45472.13</v>
          </cell>
          <cell r="P16">
            <v>45472.13</v>
          </cell>
          <cell r="Q16">
            <v>45441.140769230769</v>
          </cell>
        </row>
        <row r="17">
          <cell r="A17">
            <v>1090</v>
          </cell>
          <cell r="B17">
            <v>309.2</v>
          </cell>
          <cell r="C17" t="str">
            <v>SUPPLY MAINS</v>
          </cell>
          <cell r="D17">
            <v>5521.61</v>
          </cell>
          <cell r="E17">
            <v>5602.23</v>
          </cell>
          <cell r="F17">
            <v>5602.23</v>
          </cell>
          <cell r="G17">
            <v>5602.23</v>
          </cell>
          <cell r="H17">
            <v>5602.23</v>
          </cell>
          <cell r="I17">
            <v>5602.23</v>
          </cell>
          <cell r="J17">
            <v>5602.23</v>
          </cell>
          <cell r="K17">
            <v>5602.23</v>
          </cell>
          <cell r="L17">
            <v>5602.23</v>
          </cell>
          <cell r="M17">
            <v>5702.96</v>
          </cell>
          <cell r="N17">
            <v>5763.4</v>
          </cell>
          <cell r="O17">
            <v>5763.4</v>
          </cell>
          <cell r="P17">
            <v>5763.4</v>
          </cell>
          <cell r="Q17">
            <v>5640.9699999999975</v>
          </cell>
        </row>
        <row r="18">
          <cell r="A18">
            <v>1095</v>
          </cell>
          <cell r="B18">
            <v>310.2</v>
          </cell>
          <cell r="C18" t="str">
            <v>POWER GENERATION EQUIP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1100</v>
          </cell>
          <cell r="B19">
            <v>311.2</v>
          </cell>
          <cell r="C19" t="str">
            <v>ELECTRIC PUMP EQUIP SRC PUMP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A20">
            <v>1105</v>
          </cell>
          <cell r="B20">
            <v>311.3</v>
          </cell>
          <cell r="C20" t="str">
            <v>ELECTRIC PUMP EQUIP WTP</v>
          </cell>
          <cell r="D20">
            <v>19451.87</v>
          </cell>
          <cell r="E20">
            <v>19434.939999999999</v>
          </cell>
          <cell r="F20">
            <v>19434.939999999999</v>
          </cell>
          <cell r="G20">
            <v>19657.14</v>
          </cell>
          <cell r="H20">
            <v>20020.63</v>
          </cell>
          <cell r="I20">
            <v>20020.63</v>
          </cell>
          <cell r="J20">
            <v>20020.63</v>
          </cell>
          <cell r="K20">
            <v>20020.63</v>
          </cell>
          <cell r="L20">
            <v>20190.310000000001</v>
          </cell>
          <cell r="M20">
            <v>20190.310000000001</v>
          </cell>
          <cell r="N20">
            <v>20190.310000000001</v>
          </cell>
          <cell r="O20">
            <v>20397.439999999999</v>
          </cell>
          <cell r="P20">
            <v>20591.98</v>
          </cell>
          <cell r="Q20">
            <v>19970.904615384618</v>
          </cell>
        </row>
        <row r="21">
          <cell r="A21">
            <v>1110</v>
          </cell>
          <cell r="B21">
            <v>311.39999999999998</v>
          </cell>
          <cell r="C21" t="str">
            <v>ELECTRIC PUMP EQUIP TRANS DIST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124.68</v>
          </cell>
          <cell r="L21">
            <v>124.68</v>
          </cell>
          <cell r="M21">
            <v>124.68</v>
          </cell>
          <cell r="N21">
            <v>124.68</v>
          </cell>
          <cell r="O21">
            <v>124.68</v>
          </cell>
          <cell r="P21">
            <v>124.68</v>
          </cell>
          <cell r="Q21">
            <v>57.544615384615398</v>
          </cell>
        </row>
        <row r="22">
          <cell r="A22">
            <v>1115</v>
          </cell>
          <cell r="B22">
            <v>320.3</v>
          </cell>
          <cell r="C22" t="str">
            <v>WATER TREATMENT EQPT</v>
          </cell>
          <cell r="D22">
            <v>20104.93</v>
          </cell>
          <cell r="E22">
            <v>20346.78</v>
          </cell>
          <cell r="F22">
            <v>20346.78</v>
          </cell>
          <cell r="G22">
            <v>20346.78</v>
          </cell>
          <cell r="H22">
            <v>20467.650000000001</v>
          </cell>
          <cell r="I22">
            <v>20789.97</v>
          </cell>
          <cell r="J22">
            <v>20789.97</v>
          </cell>
          <cell r="K22">
            <v>20991.42</v>
          </cell>
          <cell r="L22">
            <v>21236</v>
          </cell>
          <cell r="M22">
            <v>21236</v>
          </cell>
          <cell r="N22">
            <v>21437.45</v>
          </cell>
          <cell r="O22">
            <v>21477.74</v>
          </cell>
          <cell r="P22">
            <v>21658.720000000001</v>
          </cell>
          <cell r="Q22">
            <v>20863.860769230763</v>
          </cell>
        </row>
        <row r="23">
          <cell r="A23">
            <v>1120</v>
          </cell>
          <cell r="B23">
            <v>330.4</v>
          </cell>
          <cell r="C23" t="str">
            <v>DIST RESV &amp; STANDPIPES</v>
          </cell>
          <cell r="D23">
            <v>31931.040000000001</v>
          </cell>
          <cell r="E23">
            <v>31931.040000000001</v>
          </cell>
          <cell r="F23">
            <v>31931.040000000001</v>
          </cell>
          <cell r="G23">
            <v>31931.040000000001</v>
          </cell>
          <cell r="H23">
            <v>31959.14</v>
          </cell>
          <cell r="I23">
            <v>31959.14</v>
          </cell>
          <cell r="J23">
            <v>31959.14</v>
          </cell>
          <cell r="K23">
            <v>31959.14</v>
          </cell>
          <cell r="L23">
            <v>31959.14</v>
          </cell>
          <cell r="M23">
            <v>32122.95</v>
          </cell>
          <cell r="N23">
            <v>32122.95</v>
          </cell>
          <cell r="O23">
            <v>32122.95</v>
          </cell>
          <cell r="P23">
            <v>32122.95</v>
          </cell>
          <cell r="Q23">
            <v>32000.896923076929</v>
          </cell>
        </row>
        <row r="24">
          <cell r="A24">
            <v>1125</v>
          </cell>
          <cell r="B24">
            <v>331.4</v>
          </cell>
          <cell r="C24" t="str">
            <v>TRANS &amp; DISTR MAINS</v>
          </cell>
          <cell r="D24">
            <v>540780.35</v>
          </cell>
          <cell r="E24">
            <v>540899.19999999995</v>
          </cell>
          <cell r="F24">
            <v>541060.43999999994</v>
          </cell>
          <cell r="G24">
            <v>541484.64</v>
          </cell>
          <cell r="H24">
            <v>541484.64</v>
          </cell>
          <cell r="I24">
            <v>545414.98</v>
          </cell>
          <cell r="J24">
            <v>545495.56000000006</v>
          </cell>
          <cell r="K24">
            <v>545535.85</v>
          </cell>
          <cell r="L24">
            <v>548182.01</v>
          </cell>
          <cell r="M24">
            <v>548981.09</v>
          </cell>
          <cell r="N24">
            <v>549481.61</v>
          </cell>
          <cell r="O24">
            <v>549481.61</v>
          </cell>
          <cell r="P24">
            <v>549517.03</v>
          </cell>
          <cell r="Q24">
            <v>545215.30846153852</v>
          </cell>
        </row>
        <row r="25">
          <cell r="A25">
            <v>1130</v>
          </cell>
          <cell r="B25">
            <v>333.4</v>
          </cell>
          <cell r="C25" t="str">
            <v>SERVICE LINES</v>
          </cell>
          <cell r="D25">
            <v>121032.97</v>
          </cell>
          <cell r="E25">
            <v>121032.97</v>
          </cell>
          <cell r="F25">
            <v>121290.63</v>
          </cell>
          <cell r="G25">
            <v>121568.43</v>
          </cell>
          <cell r="H25">
            <v>121568.43</v>
          </cell>
          <cell r="I25">
            <v>122299.99</v>
          </cell>
          <cell r="J25">
            <v>122299.99</v>
          </cell>
          <cell r="K25">
            <v>123686.43</v>
          </cell>
          <cell r="L25">
            <v>123686.43</v>
          </cell>
          <cell r="M25">
            <v>123686.43</v>
          </cell>
          <cell r="N25">
            <v>123686.43</v>
          </cell>
          <cell r="O25">
            <v>123806.86</v>
          </cell>
          <cell r="P25">
            <v>123806.86</v>
          </cell>
          <cell r="Q25">
            <v>122573.29615384614</v>
          </cell>
        </row>
        <row r="26">
          <cell r="A26">
            <v>1135</v>
          </cell>
          <cell r="B26">
            <v>334.4</v>
          </cell>
          <cell r="C26" t="str">
            <v>METERS</v>
          </cell>
          <cell r="D26">
            <v>44096.72</v>
          </cell>
          <cell r="E26">
            <v>44096.72</v>
          </cell>
          <cell r="F26">
            <v>44096.72</v>
          </cell>
          <cell r="G26">
            <v>44096.72</v>
          </cell>
          <cell r="H26">
            <v>46335.47</v>
          </cell>
          <cell r="I26">
            <v>46335.47</v>
          </cell>
          <cell r="J26">
            <v>44207.72</v>
          </cell>
          <cell r="K26">
            <v>44207.72</v>
          </cell>
          <cell r="L26">
            <v>44207.72</v>
          </cell>
          <cell r="M26">
            <v>44207.72</v>
          </cell>
          <cell r="N26">
            <v>44207.72</v>
          </cell>
          <cell r="O26">
            <v>44207.72</v>
          </cell>
          <cell r="P26">
            <v>44207.72</v>
          </cell>
          <cell r="Q26">
            <v>44500.912307692299</v>
          </cell>
        </row>
        <row r="27">
          <cell r="A27">
            <v>1140</v>
          </cell>
          <cell r="B27">
            <v>334.4</v>
          </cell>
          <cell r="C27" t="str">
            <v>METER INSTALLATIONS</v>
          </cell>
          <cell r="D27">
            <v>33767.919999999998</v>
          </cell>
          <cell r="E27">
            <v>33767.919999999998</v>
          </cell>
          <cell r="F27">
            <v>33767.919999999998</v>
          </cell>
          <cell r="G27">
            <v>34212.32</v>
          </cell>
          <cell r="H27">
            <v>34616.32</v>
          </cell>
          <cell r="I27">
            <v>34616.32</v>
          </cell>
          <cell r="J27">
            <v>34616.32</v>
          </cell>
          <cell r="K27">
            <v>34616.32</v>
          </cell>
          <cell r="L27">
            <v>34616.32</v>
          </cell>
          <cell r="M27">
            <v>34616.32</v>
          </cell>
          <cell r="N27">
            <v>34616.32</v>
          </cell>
          <cell r="O27">
            <v>34616.32</v>
          </cell>
          <cell r="P27">
            <v>34616.32</v>
          </cell>
          <cell r="Q27">
            <v>34389.458461538467</v>
          </cell>
        </row>
        <row r="28">
          <cell r="A28">
            <v>1145</v>
          </cell>
          <cell r="B28">
            <v>335.4</v>
          </cell>
          <cell r="C28" t="str">
            <v>HYDRANTS</v>
          </cell>
          <cell r="D28">
            <v>2608.2399999999998</v>
          </cell>
          <cell r="E28">
            <v>2608.2399999999998</v>
          </cell>
          <cell r="F28">
            <v>2608.2399999999998</v>
          </cell>
          <cell r="G28">
            <v>2608.2399999999998</v>
          </cell>
          <cell r="H28">
            <v>2608.2399999999998</v>
          </cell>
          <cell r="I28">
            <v>2608.2399999999998</v>
          </cell>
          <cell r="J28">
            <v>2608.2399999999998</v>
          </cell>
          <cell r="K28">
            <v>2608.2399999999998</v>
          </cell>
          <cell r="L28">
            <v>2608.2399999999998</v>
          </cell>
          <cell r="M28">
            <v>2608.2399999999998</v>
          </cell>
          <cell r="N28">
            <v>2608.2399999999998</v>
          </cell>
          <cell r="O28">
            <v>2608.2399999999998</v>
          </cell>
          <cell r="P28">
            <v>2608.2399999999998</v>
          </cell>
          <cell r="Q28">
            <v>2608.2399999999989</v>
          </cell>
        </row>
        <row r="29">
          <cell r="A29">
            <v>1150</v>
          </cell>
          <cell r="B29">
            <v>336.4</v>
          </cell>
          <cell r="C29" t="str">
            <v>BACKFLOW PREVENTION DEVICES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1155</v>
          </cell>
          <cell r="B30">
            <v>339.3</v>
          </cell>
          <cell r="C30" t="str">
            <v>OTH PLT&amp;MISC EQUIP WTP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1175</v>
          </cell>
          <cell r="B31" t="str">
            <v>304.5/354.7</v>
          </cell>
          <cell r="C31" t="str">
            <v>OFFICE STRUCT &amp; IMPRV</v>
          </cell>
          <cell r="D31">
            <v>15491.83</v>
          </cell>
          <cell r="E31">
            <v>15442.21</v>
          </cell>
          <cell r="F31">
            <v>15356.04</v>
          </cell>
          <cell r="G31">
            <v>15338.98</v>
          </cell>
          <cell r="H31">
            <v>15356.16</v>
          </cell>
          <cell r="I31">
            <v>15356.31</v>
          </cell>
          <cell r="J31">
            <v>15396.91</v>
          </cell>
          <cell r="K31">
            <v>15437.84</v>
          </cell>
          <cell r="L31">
            <v>15427.16</v>
          </cell>
          <cell r="M31">
            <v>15386.32</v>
          </cell>
          <cell r="N31">
            <v>15379.44</v>
          </cell>
          <cell r="O31">
            <v>15431.58</v>
          </cell>
          <cell r="P31">
            <v>15448.06</v>
          </cell>
          <cell r="Q31">
            <v>15403.756923076922</v>
          </cell>
        </row>
        <row r="32">
          <cell r="A32">
            <v>1180</v>
          </cell>
          <cell r="B32" t="str">
            <v>340.5/390.7</v>
          </cell>
          <cell r="C32" t="str">
            <v>OFFICE FURN &amp; EQPT</v>
          </cell>
          <cell r="D32">
            <v>5176.05</v>
          </cell>
          <cell r="E32">
            <v>5169.7700000000004</v>
          </cell>
          <cell r="F32">
            <v>5137.38</v>
          </cell>
          <cell r="G32">
            <v>5128.37</v>
          </cell>
          <cell r="H32">
            <v>5137.82</v>
          </cell>
          <cell r="I32">
            <v>5170.33</v>
          </cell>
          <cell r="J32">
            <v>5188.68</v>
          </cell>
          <cell r="K32">
            <v>5187.6400000000003</v>
          </cell>
          <cell r="L32">
            <v>5182.03</v>
          </cell>
          <cell r="M32">
            <v>5151.8900000000003</v>
          </cell>
          <cell r="N32">
            <v>5155.43</v>
          </cell>
          <cell r="O32">
            <v>5153.37</v>
          </cell>
          <cell r="P32">
            <v>5165.1499999999996</v>
          </cell>
          <cell r="Q32">
            <v>5161.8392307692311</v>
          </cell>
        </row>
        <row r="33">
          <cell r="A33">
            <v>1190</v>
          </cell>
          <cell r="B33" t="str">
            <v>343.5/393.7</v>
          </cell>
          <cell r="C33" t="str">
            <v>TOOL SHOP &amp; MISC EQPT</v>
          </cell>
          <cell r="D33">
            <v>3871.03</v>
          </cell>
          <cell r="E33">
            <v>3864.06</v>
          </cell>
          <cell r="F33">
            <v>3859.6</v>
          </cell>
          <cell r="G33">
            <v>3852.24</v>
          </cell>
          <cell r="H33">
            <v>3851.4</v>
          </cell>
          <cell r="I33">
            <v>3851.08</v>
          </cell>
          <cell r="J33">
            <v>3851.92</v>
          </cell>
          <cell r="K33">
            <v>3850.28</v>
          </cell>
          <cell r="L33">
            <v>3848.03</v>
          </cell>
          <cell r="M33">
            <v>3847.91</v>
          </cell>
          <cell r="N33">
            <v>3846.78</v>
          </cell>
          <cell r="O33">
            <v>3845.08</v>
          </cell>
          <cell r="P33">
            <v>3842.41</v>
          </cell>
          <cell r="Q33">
            <v>3852.4476923076927</v>
          </cell>
        </row>
        <row r="34">
          <cell r="A34">
            <v>1195</v>
          </cell>
          <cell r="B34" t="str">
            <v>344.5/394.7</v>
          </cell>
          <cell r="C34" t="str">
            <v>LABORATORY EQUIPMENT</v>
          </cell>
          <cell r="D34">
            <v>-220.05</v>
          </cell>
          <cell r="E34">
            <v>-220.54</v>
          </cell>
          <cell r="F34">
            <v>-220.54</v>
          </cell>
          <cell r="G34">
            <v>-220.54</v>
          </cell>
          <cell r="H34">
            <v>-220.54</v>
          </cell>
          <cell r="I34">
            <v>-220.54</v>
          </cell>
          <cell r="J34">
            <v>-220.54</v>
          </cell>
          <cell r="K34">
            <v>-220.54</v>
          </cell>
          <cell r="L34">
            <v>-220.54</v>
          </cell>
          <cell r="M34">
            <v>-220.54</v>
          </cell>
          <cell r="N34">
            <v>-220.54</v>
          </cell>
          <cell r="O34">
            <v>-220.54</v>
          </cell>
          <cell r="P34">
            <v>-220.54</v>
          </cell>
          <cell r="Q34">
            <v>-220.50230769230768</v>
          </cell>
        </row>
        <row r="35">
          <cell r="A35">
            <v>1200</v>
          </cell>
          <cell r="B35" t="str">
            <v>345.5/395.7</v>
          </cell>
          <cell r="C35" t="str">
            <v>POWER OPERATED EQUIP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1205</v>
          </cell>
          <cell r="B36" t="str">
            <v>346.5/396.7</v>
          </cell>
          <cell r="C36" t="str">
            <v>COMMUNICATION EQPT</v>
          </cell>
          <cell r="D36">
            <v>783.39</v>
          </cell>
          <cell r="E36">
            <v>781.04</v>
          </cell>
          <cell r="F36">
            <v>772.82</v>
          </cell>
          <cell r="G36">
            <v>771.66</v>
          </cell>
          <cell r="H36">
            <v>774.15</v>
          </cell>
          <cell r="I36">
            <v>774.26</v>
          </cell>
          <cell r="J36">
            <v>775.28</v>
          </cell>
          <cell r="K36">
            <v>774.03</v>
          </cell>
          <cell r="L36">
            <v>773.2</v>
          </cell>
          <cell r="M36">
            <v>766.8</v>
          </cell>
          <cell r="N36">
            <v>766.57</v>
          </cell>
          <cell r="O36">
            <v>766.09</v>
          </cell>
          <cell r="P36">
            <v>764.73</v>
          </cell>
          <cell r="Q36">
            <v>772.61692307692294</v>
          </cell>
        </row>
        <row r="37">
          <cell r="A37">
            <v>1210</v>
          </cell>
          <cell r="B37" t="str">
            <v>347.5/397.7</v>
          </cell>
          <cell r="C37" t="str">
            <v>MISC EQUIPMENT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1215</v>
          </cell>
          <cell r="B38">
            <v>348.5</v>
          </cell>
          <cell r="C38" t="str">
            <v>WATER PLANT ALLOCATED</v>
          </cell>
          <cell r="D38">
            <v>-22345.599999999999</v>
          </cell>
          <cell r="E38">
            <v>-22284.46</v>
          </cell>
          <cell r="F38">
            <v>-22284.46</v>
          </cell>
          <cell r="G38">
            <v>-22284.46</v>
          </cell>
          <cell r="H38">
            <v>-22284.46</v>
          </cell>
          <cell r="I38">
            <v>-22284.46</v>
          </cell>
          <cell r="J38">
            <v>-22284.46</v>
          </cell>
          <cell r="K38">
            <v>-22284.46</v>
          </cell>
          <cell r="L38">
            <v>-22284.46</v>
          </cell>
          <cell r="M38">
            <v>-22284.46</v>
          </cell>
          <cell r="N38">
            <v>-22284.46</v>
          </cell>
          <cell r="O38">
            <v>-22284.46</v>
          </cell>
          <cell r="P38">
            <v>-22284.46</v>
          </cell>
          <cell r="Q38">
            <v>-22289.163076923072</v>
          </cell>
        </row>
        <row r="39">
          <cell r="A39">
            <v>1220</v>
          </cell>
          <cell r="B39">
            <v>348.5</v>
          </cell>
          <cell r="C39" t="str">
            <v>OTHER TANGIBLE PLT WATER</v>
          </cell>
          <cell r="D39">
            <v>-85746.44</v>
          </cell>
          <cell r="E39">
            <v>-85545.3</v>
          </cell>
          <cell r="F39">
            <v>-85545.3</v>
          </cell>
          <cell r="G39">
            <v>-85545.3</v>
          </cell>
          <cell r="H39">
            <v>-85545.3</v>
          </cell>
          <cell r="I39">
            <v>-85545.3</v>
          </cell>
          <cell r="J39">
            <v>-85545.3</v>
          </cell>
          <cell r="K39">
            <v>-85545.3</v>
          </cell>
          <cell r="L39">
            <v>-85545.3</v>
          </cell>
          <cell r="M39">
            <v>-85545.3</v>
          </cell>
          <cell r="N39">
            <v>-85545.3</v>
          </cell>
          <cell r="O39">
            <v>-85545.3</v>
          </cell>
          <cell r="P39">
            <v>-85545.3</v>
          </cell>
          <cell r="Q39">
            <v>-85560.772307692328</v>
          </cell>
        </row>
        <row r="40">
          <cell r="A40">
            <v>1460</v>
          </cell>
          <cell r="B40" t="str">
            <v>340.5/390.7</v>
          </cell>
          <cell r="C40" t="str">
            <v>OFFICE FURN &amp; EQPT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1470</v>
          </cell>
          <cell r="B41" t="str">
            <v>343.5/393.7</v>
          </cell>
          <cell r="C41" t="str">
            <v>TOOL SHOP &amp; MISC EQPT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A42">
            <v>1480</v>
          </cell>
          <cell r="B42" t="str">
            <v>345.5/395.7</v>
          </cell>
          <cell r="C42" t="str">
            <v>POWER OPERATED EQUIP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>
            <v>1555</v>
          </cell>
          <cell r="B43" t="str">
            <v>341.5/391.7</v>
          </cell>
          <cell r="C43" t="str">
            <v>TRANSPORTATION EQPT WTR</v>
          </cell>
          <cell r="D43">
            <v>19231.86</v>
          </cell>
          <cell r="E43">
            <v>19150.05</v>
          </cell>
          <cell r="F43">
            <v>19112.05</v>
          </cell>
          <cell r="G43">
            <v>20331.13</v>
          </cell>
          <cell r="H43">
            <v>20138.96</v>
          </cell>
          <cell r="I43">
            <v>20135.98</v>
          </cell>
          <cell r="J43">
            <v>20197.259999999998</v>
          </cell>
          <cell r="K43">
            <v>19633.34</v>
          </cell>
          <cell r="L43">
            <v>19575.39</v>
          </cell>
          <cell r="M43">
            <v>19833.12</v>
          </cell>
          <cell r="N43">
            <v>19822.7</v>
          </cell>
          <cell r="O43">
            <v>19809.78</v>
          </cell>
          <cell r="P43">
            <v>19784.32</v>
          </cell>
          <cell r="Q43">
            <v>19750.456923076927</v>
          </cell>
        </row>
        <row r="44">
          <cell r="A44">
            <v>1580</v>
          </cell>
          <cell r="B44" t="str">
            <v>340.5/390.7</v>
          </cell>
          <cell r="C44" t="str">
            <v>MAINFRAME COMPUTER WTR</v>
          </cell>
          <cell r="D44">
            <v>1844.66</v>
          </cell>
          <cell r="E44">
            <v>1837.33</v>
          </cell>
          <cell r="F44">
            <v>1819.17</v>
          </cell>
          <cell r="G44">
            <v>1816.16</v>
          </cell>
          <cell r="H44">
            <v>1821.51</v>
          </cell>
          <cell r="I44">
            <v>1821.72</v>
          </cell>
          <cell r="J44">
            <v>1823.99</v>
          </cell>
          <cell r="K44">
            <v>1821.73</v>
          </cell>
          <cell r="L44">
            <v>1819.77</v>
          </cell>
          <cell r="M44">
            <v>1805.85</v>
          </cell>
          <cell r="N44">
            <v>1805.27</v>
          </cell>
          <cell r="O44">
            <v>1804.12</v>
          </cell>
          <cell r="P44">
            <v>1800.99</v>
          </cell>
          <cell r="Q44">
            <v>1818.6361538461535</v>
          </cell>
        </row>
        <row r="45">
          <cell r="A45">
            <v>1585</v>
          </cell>
          <cell r="B45" t="str">
            <v>340.5/390.7</v>
          </cell>
          <cell r="C45" t="str">
            <v>MINI COMPUTERS WTR</v>
          </cell>
          <cell r="D45">
            <v>8098.02</v>
          </cell>
          <cell r="E45">
            <v>8030.21</v>
          </cell>
          <cell r="F45">
            <v>7998.55</v>
          </cell>
          <cell r="G45">
            <v>8047.23</v>
          </cell>
          <cell r="H45">
            <v>8100.63</v>
          </cell>
          <cell r="I45">
            <v>8117.64</v>
          </cell>
          <cell r="J45">
            <v>8348.26</v>
          </cell>
          <cell r="K45">
            <v>8452.49</v>
          </cell>
          <cell r="L45">
            <v>8634.2800000000007</v>
          </cell>
          <cell r="M45">
            <v>8639.2999999999993</v>
          </cell>
          <cell r="N45">
            <v>8638.5499999999993</v>
          </cell>
          <cell r="O45">
            <v>8638.85</v>
          </cell>
          <cell r="P45">
            <v>8723.56</v>
          </cell>
          <cell r="Q45">
            <v>8343.6592307692317</v>
          </cell>
        </row>
        <row r="46">
          <cell r="A46">
            <v>1590</v>
          </cell>
          <cell r="B46" t="str">
            <v>340.5/390.7</v>
          </cell>
          <cell r="C46" t="str">
            <v>COMP SYS COST WTR</v>
          </cell>
          <cell r="D46">
            <v>39303.96</v>
          </cell>
          <cell r="E46">
            <v>39148.769999999997</v>
          </cell>
          <cell r="F46">
            <v>38763.99</v>
          </cell>
          <cell r="G46">
            <v>38716.019999999997</v>
          </cell>
          <cell r="H46">
            <v>38839.870000000003</v>
          </cell>
          <cell r="I46">
            <v>38852.269999999997</v>
          </cell>
          <cell r="J46">
            <v>38903.97</v>
          </cell>
          <cell r="K46">
            <v>38855.33</v>
          </cell>
          <cell r="L46">
            <v>38825.4</v>
          </cell>
          <cell r="M46">
            <v>38537.06</v>
          </cell>
          <cell r="N46">
            <v>38525.43</v>
          </cell>
          <cell r="O46">
            <v>38501.449999999997</v>
          </cell>
          <cell r="P46">
            <v>38433.26</v>
          </cell>
          <cell r="Q46">
            <v>38785.136923076927</v>
          </cell>
        </row>
        <row r="47">
          <cell r="A47">
            <v>1595</v>
          </cell>
          <cell r="B47" t="str">
            <v>340.5/390.7</v>
          </cell>
          <cell r="C47" t="str">
            <v>MICRO SYS COST WTR</v>
          </cell>
          <cell r="D47">
            <v>1004.52</v>
          </cell>
          <cell r="E47">
            <v>1000.51</v>
          </cell>
          <cell r="F47">
            <v>991.01</v>
          </cell>
          <cell r="G47">
            <v>989.28</v>
          </cell>
          <cell r="H47">
            <v>992.02</v>
          </cell>
          <cell r="I47">
            <v>992.12</v>
          </cell>
          <cell r="J47">
            <v>993.32</v>
          </cell>
          <cell r="K47">
            <v>991.82</v>
          </cell>
          <cell r="L47">
            <v>990.76</v>
          </cell>
          <cell r="M47">
            <v>983.56</v>
          </cell>
          <cell r="N47">
            <v>983.23</v>
          </cell>
          <cell r="O47">
            <v>982.6</v>
          </cell>
          <cell r="P47">
            <v>980.91</v>
          </cell>
          <cell r="Q47">
            <v>990.43538461538446</v>
          </cell>
        </row>
        <row r="48">
          <cell r="A48">
            <v>1495</v>
          </cell>
          <cell r="B48">
            <v>348.5</v>
          </cell>
          <cell r="C48" t="str">
            <v>SEWER PLANT ALLOCATED (TO BE ADJUSTED)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1640</v>
          </cell>
          <cell r="B49" t="str">
            <v>348.5/398.7</v>
          </cell>
          <cell r="C49" t="str">
            <v>OTHER PLANT</v>
          </cell>
          <cell r="D49">
            <v>20.190000000000001</v>
          </cell>
          <cell r="E49">
            <v>20.12</v>
          </cell>
          <cell r="F49">
            <v>20.12</v>
          </cell>
          <cell r="G49">
            <v>20.12</v>
          </cell>
          <cell r="H49">
            <v>20.12</v>
          </cell>
          <cell r="I49">
            <v>20.12</v>
          </cell>
          <cell r="J49">
            <v>20.12</v>
          </cell>
          <cell r="K49">
            <v>20.12</v>
          </cell>
          <cell r="L49">
            <v>20.12</v>
          </cell>
          <cell r="M49">
            <v>20.12</v>
          </cell>
          <cell r="N49">
            <v>20.12</v>
          </cell>
          <cell r="O49">
            <v>20.12</v>
          </cell>
          <cell r="P49">
            <v>20.12</v>
          </cell>
          <cell r="Q49">
            <v>20.125384615384618</v>
          </cell>
        </row>
        <row r="50">
          <cell r="A50" t="str">
            <v>TOTAL UPIS - WATER</v>
          </cell>
          <cell r="D50">
            <v>898089.08999999985</v>
          </cell>
          <cell r="E50">
            <v>898391.26</v>
          </cell>
          <cell r="F50">
            <v>898194.58</v>
          </cell>
          <cell r="G50">
            <v>901106.85999999987</v>
          </cell>
          <cell r="H50">
            <v>904284.19</v>
          </cell>
          <cell r="I50">
            <v>910310.60999999987</v>
          </cell>
          <cell r="J50">
            <v>908671.6</v>
          </cell>
          <cell r="K50">
            <v>909949.02999999968</v>
          </cell>
          <cell r="L50">
            <v>913121.00999999989</v>
          </cell>
          <cell r="M50">
            <v>914058.71000000008</v>
          </cell>
          <cell r="N50">
            <v>914792.63999999978</v>
          </cell>
          <cell r="O50">
            <v>915250.43999999959</v>
          </cell>
          <cell r="P50">
            <v>915671.47</v>
          </cell>
          <cell r="Q50">
            <v>907837.80692307686</v>
          </cell>
        </row>
        <row r="52">
          <cell r="A52">
            <v>1245</v>
          </cell>
          <cell r="B52">
            <v>351.1</v>
          </cell>
          <cell r="C52" t="str">
            <v>ORGANIZATION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1285</v>
          </cell>
          <cell r="B53">
            <v>353.7</v>
          </cell>
          <cell r="C53" t="str">
            <v>LAND &amp; LAND RIGHTS GEN PLT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1295</v>
          </cell>
          <cell r="B54">
            <v>354.3</v>
          </cell>
          <cell r="C54" t="str">
            <v>STRUCT/IMPRV PUMP PLT LS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1320</v>
          </cell>
          <cell r="B55">
            <v>355.2</v>
          </cell>
          <cell r="C55" t="str">
            <v>POWER GEN EQUIP COLL PLT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1345</v>
          </cell>
          <cell r="B56">
            <v>360.2</v>
          </cell>
          <cell r="C56" t="str">
            <v>SEWER FORCE MAIN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1350</v>
          </cell>
          <cell r="B57">
            <v>361.2</v>
          </cell>
          <cell r="C57" t="str">
            <v>SEWER GRAVITY MAIN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1353</v>
          </cell>
          <cell r="B58">
            <v>361.2</v>
          </cell>
          <cell r="C58" t="str">
            <v>MANHOLES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1365</v>
          </cell>
          <cell r="B59" t="str">
            <v>364.2 362.2</v>
          </cell>
          <cell r="C59" t="str">
            <v>FLOW MEASURE DEVICES SERVICES TO CUSTOMERS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1370</v>
          </cell>
          <cell r="B60">
            <v>365.2</v>
          </cell>
          <cell r="C60" t="str">
            <v>FLOW MEASURE INSTALL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>
            <v>1380</v>
          </cell>
          <cell r="B61">
            <v>371.3</v>
          </cell>
          <cell r="C61" t="str">
            <v>PUMPING EQUIPMENT PUMP PLT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>
            <v>1395</v>
          </cell>
          <cell r="B62">
            <v>380.4</v>
          </cell>
          <cell r="C62" t="str">
            <v>TREAT/DISP EQUIP LAGOON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1400</v>
          </cell>
          <cell r="B63">
            <v>380.4</v>
          </cell>
          <cell r="C63" t="str">
            <v>TREAT/DISP EQUIP TRT PLT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A64">
            <v>1435</v>
          </cell>
          <cell r="B64">
            <v>389.3</v>
          </cell>
          <cell r="C64" t="str">
            <v>OTHER PLT PUMP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1500</v>
          </cell>
          <cell r="B65">
            <v>398.7</v>
          </cell>
          <cell r="C65" t="str">
            <v>OTHER TANGIBLE PLT SEWER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1535</v>
          </cell>
          <cell r="B66">
            <v>374.5</v>
          </cell>
          <cell r="C66" t="str">
            <v>REUSE DIST RESERVOIRS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1540</v>
          </cell>
          <cell r="B67">
            <v>375.6</v>
          </cell>
          <cell r="C67" t="str">
            <v>REUSE TRANMISSION &amp; DIST SYS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B68" t="str">
            <v>348.5/398.7</v>
          </cell>
          <cell r="C68" t="str">
            <v>OTHER PLANT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 t="str">
            <v>TOTAL UPIS - WASTEWATER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A71">
            <v>1665</v>
          </cell>
          <cell r="B71">
            <v>105</v>
          </cell>
          <cell r="C71" t="str">
            <v>WIP-CAP TIME WATER STORE TANK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A72">
            <v>1666</v>
          </cell>
          <cell r="B72">
            <v>105</v>
          </cell>
          <cell r="C72" t="str">
            <v>WIP - INTEREST DURING CONSTR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A73">
            <v>1667</v>
          </cell>
          <cell r="B73">
            <v>105</v>
          </cell>
          <cell r="C73" t="str">
            <v>WIP - ENGINEERING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1668</v>
          </cell>
          <cell r="B74">
            <v>105</v>
          </cell>
          <cell r="C74" t="str">
            <v>WIP - LABOR/INSTALLATION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1669</v>
          </cell>
          <cell r="B75">
            <v>105</v>
          </cell>
          <cell r="C75" t="str">
            <v>WIP - EQUIPMENT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1670</v>
          </cell>
          <cell r="B76">
            <v>105</v>
          </cell>
          <cell r="C76" t="str">
            <v>WIP - MATERIAL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1671</v>
          </cell>
          <cell r="B77">
            <v>105</v>
          </cell>
          <cell r="C77" t="str">
            <v>WIP - ELECTRICAL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1672</v>
          </cell>
          <cell r="B78">
            <v>105</v>
          </cell>
          <cell r="C78" t="str">
            <v>WIP - PIPING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1687</v>
          </cell>
          <cell r="B79">
            <v>105</v>
          </cell>
          <cell r="C79" t="str">
            <v>WIP - TANK/COST OF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1699</v>
          </cell>
          <cell r="B80">
            <v>105</v>
          </cell>
          <cell r="C80" t="str">
            <v>WIP - TRANSFER TO FIXED ASSETS</v>
          </cell>
          <cell r="D80">
            <v>20440.939999999999</v>
          </cell>
          <cell r="E80">
            <v>25819.86</v>
          </cell>
          <cell r="F80">
            <v>22934.21</v>
          </cell>
          <cell r="G80">
            <v>27431.86</v>
          </cell>
          <cell r="H80">
            <v>7988.43</v>
          </cell>
          <cell r="I80">
            <v>8092.99</v>
          </cell>
          <cell r="J80">
            <v>10134.209999999999</v>
          </cell>
          <cell r="K80">
            <v>10996.17</v>
          </cell>
          <cell r="L80">
            <v>9931.9599999999991</v>
          </cell>
          <cell r="M80">
            <v>18850.150000000001</v>
          </cell>
          <cell r="N80">
            <v>29090.04</v>
          </cell>
          <cell r="O80">
            <v>30785.86</v>
          </cell>
          <cell r="P80">
            <v>31728.560000000001</v>
          </cell>
          <cell r="Q80">
            <v>19555.787692307695</v>
          </cell>
        </row>
        <row r="81">
          <cell r="A81">
            <v>1745</v>
          </cell>
          <cell r="B81">
            <v>105</v>
          </cell>
          <cell r="C81" t="str">
            <v>WIP-CAP TIME OFFICE RENOVATION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 t="str">
            <v>TOTAL CWIP - WATER</v>
          </cell>
          <cell r="D82">
            <v>20440.939999999999</v>
          </cell>
          <cell r="E82">
            <v>25819.86</v>
          </cell>
          <cell r="F82">
            <v>22934.21</v>
          </cell>
          <cell r="G82">
            <v>27431.86</v>
          </cell>
          <cell r="H82">
            <v>7988.43</v>
          </cell>
          <cell r="I82">
            <v>8092.99</v>
          </cell>
          <cell r="J82">
            <v>10134.209999999999</v>
          </cell>
          <cell r="K82">
            <v>10996.17</v>
          </cell>
          <cell r="L82">
            <v>9931.9599999999991</v>
          </cell>
          <cell r="M82">
            <v>18850.150000000001</v>
          </cell>
          <cell r="N82">
            <v>29090.04</v>
          </cell>
          <cell r="O82">
            <v>30785.86</v>
          </cell>
          <cell r="P82">
            <v>31728.560000000001</v>
          </cell>
          <cell r="Q82">
            <v>19555.787692307695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>
            <v>1705</v>
          </cell>
          <cell r="B84">
            <v>105</v>
          </cell>
          <cell r="C84" t="str">
            <v>WIP-CAP TIME EXPAND/MOD WWTP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1706</v>
          </cell>
          <cell r="B85">
            <v>105</v>
          </cell>
          <cell r="C85" t="str">
            <v>WIP - INTEREST DURING CONSTR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1708</v>
          </cell>
          <cell r="B86">
            <v>105</v>
          </cell>
          <cell r="C86" t="str">
            <v>WIP - LABOR/INSTALLATION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1709</v>
          </cell>
          <cell r="B87">
            <v>105</v>
          </cell>
          <cell r="C87" t="str">
            <v>WIP - EQUIPMENT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1710</v>
          </cell>
          <cell r="B88">
            <v>105</v>
          </cell>
          <cell r="C88" t="str">
            <v>WIP - MATERIAL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1711</v>
          </cell>
          <cell r="B89">
            <v>105</v>
          </cell>
          <cell r="C89" t="str">
            <v>WIP - ELECTRICAL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1714</v>
          </cell>
          <cell r="B90">
            <v>105</v>
          </cell>
          <cell r="C90" t="str">
            <v>WIP - BUILDING ADDITION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1717</v>
          </cell>
          <cell r="B91">
            <v>105</v>
          </cell>
          <cell r="C91" t="str">
            <v>WIP - CONSTRUCTION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1726</v>
          </cell>
          <cell r="B92">
            <v>105</v>
          </cell>
          <cell r="C92" t="str">
            <v>WIP - PUMPS/EQUIPMENT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1739</v>
          </cell>
          <cell r="B93">
            <v>105</v>
          </cell>
          <cell r="C93" t="str">
            <v>WIP - TRANSFER TO FIXED ASSETS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1746</v>
          </cell>
          <cell r="B94">
            <v>105</v>
          </cell>
          <cell r="C94" t="str">
            <v>WIP - INTEREST DURING CONSTR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>
            <v>1750</v>
          </cell>
          <cell r="B95">
            <v>105</v>
          </cell>
          <cell r="C95" t="str">
            <v>WIP - ELECTRICAL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>
            <v>1751</v>
          </cell>
          <cell r="B96">
            <v>105</v>
          </cell>
          <cell r="C96" t="str">
            <v>WIP - SITE WORK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A97">
            <v>1757</v>
          </cell>
          <cell r="B97">
            <v>105</v>
          </cell>
          <cell r="C97" t="str">
            <v>WIP - INTERIOR FINISH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>
            <v>1769</v>
          </cell>
          <cell r="B98">
            <v>105</v>
          </cell>
          <cell r="C98" t="str">
            <v>WIP - TRANSFER TO FIXED ASSETS</v>
          </cell>
          <cell r="D98">
            <v>6.78</v>
          </cell>
          <cell r="E98">
            <v>6.76</v>
          </cell>
          <cell r="F98">
            <v>6.74</v>
          </cell>
          <cell r="G98">
            <v>11.21</v>
          </cell>
          <cell r="H98">
            <v>11.2</v>
          </cell>
          <cell r="I98">
            <v>2.98</v>
          </cell>
          <cell r="J98">
            <v>2.99</v>
          </cell>
          <cell r="K98">
            <v>2.98</v>
          </cell>
          <cell r="L98">
            <v>2.98</v>
          </cell>
          <cell r="M98">
            <v>2.98</v>
          </cell>
          <cell r="N98">
            <v>2.98</v>
          </cell>
          <cell r="O98">
            <v>2.98</v>
          </cell>
          <cell r="P98">
            <v>2.97</v>
          </cell>
          <cell r="Q98">
            <v>5.1176923076923071</v>
          </cell>
        </row>
        <row r="99">
          <cell r="A99" t="str">
            <v>TOTAL CWIP - WASTEWATER</v>
          </cell>
          <cell r="D99">
            <v>6.78</v>
          </cell>
          <cell r="E99">
            <v>6.76</v>
          </cell>
          <cell r="F99">
            <v>6.74</v>
          </cell>
          <cell r="G99">
            <v>11.21</v>
          </cell>
          <cell r="H99">
            <v>11.2</v>
          </cell>
          <cell r="I99">
            <v>2.98</v>
          </cell>
          <cell r="J99">
            <v>2.99</v>
          </cell>
          <cell r="K99">
            <v>2.98</v>
          </cell>
          <cell r="L99">
            <v>2.98</v>
          </cell>
          <cell r="M99">
            <v>2.98</v>
          </cell>
          <cell r="N99">
            <v>2.98</v>
          </cell>
          <cell r="O99">
            <v>2.98</v>
          </cell>
          <cell r="P99">
            <v>2.97</v>
          </cell>
          <cell r="Q99">
            <v>5.1176923076923071</v>
          </cell>
        </row>
        <row r="101">
          <cell r="A101">
            <v>1835</v>
          </cell>
          <cell r="B101">
            <v>108.1</v>
          </cell>
          <cell r="C101" t="str">
            <v>ACC DEPR-ORGANIZATION</v>
          </cell>
          <cell r="D101">
            <v>-4290.16</v>
          </cell>
          <cell r="E101">
            <v>-4290.1000000000004</v>
          </cell>
          <cell r="F101">
            <v>-4290.22</v>
          </cell>
          <cell r="G101">
            <v>-4290.34</v>
          </cell>
          <cell r="H101">
            <v>-4290.46</v>
          </cell>
          <cell r="I101">
            <v>-4290.58</v>
          </cell>
          <cell r="J101">
            <v>-4290.7</v>
          </cell>
          <cell r="K101">
            <v>-4290.8100000000004</v>
          </cell>
          <cell r="L101">
            <v>-4290.93</v>
          </cell>
          <cell r="M101">
            <v>-4291.05</v>
          </cell>
          <cell r="N101">
            <v>-4291.17</v>
          </cell>
          <cell r="O101">
            <v>-4291.29</v>
          </cell>
          <cell r="P101">
            <v>-4291.41</v>
          </cell>
          <cell r="Q101">
            <v>-4290.709230769231</v>
          </cell>
        </row>
        <row r="102">
          <cell r="A102">
            <v>1840</v>
          </cell>
          <cell r="B102">
            <v>108.1</v>
          </cell>
          <cell r="C102" t="str">
            <v>ACC DEPR-FRANCHISES</v>
          </cell>
          <cell r="D102">
            <v>-92.19</v>
          </cell>
          <cell r="E102">
            <v>-93.11</v>
          </cell>
          <cell r="F102">
            <v>-94.29</v>
          </cell>
          <cell r="G102">
            <v>-95.45</v>
          </cell>
          <cell r="H102">
            <v>-96.63</v>
          </cell>
          <cell r="I102">
            <v>-97.81</v>
          </cell>
          <cell r="J102">
            <v>-98.99</v>
          </cell>
          <cell r="K102">
            <v>-100.16</v>
          </cell>
          <cell r="L102">
            <v>-101.34</v>
          </cell>
          <cell r="M102">
            <v>-102.52</v>
          </cell>
          <cell r="N102">
            <v>-103.7</v>
          </cell>
          <cell r="O102">
            <v>-104.87</v>
          </cell>
          <cell r="P102">
            <v>-106.05</v>
          </cell>
          <cell r="Q102">
            <v>-99.008461538461532</v>
          </cell>
        </row>
        <row r="103">
          <cell r="A103">
            <v>1845</v>
          </cell>
          <cell r="B103">
            <v>108.1</v>
          </cell>
          <cell r="C103" t="str">
            <v>ACC DEPR-STRUCT&amp;IMPRV SRC SPLY</v>
          </cell>
          <cell r="D103">
            <v>-3070.47</v>
          </cell>
          <cell r="E103">
            <v>-3095.11</v>
          </cell>
          <cell r="F103">
            <v>-3119.75</v>
          </cell>
          <cell r="G103">
            <v>-3144.39</v>
          </cell>
          <cell r="H103">
            <v>-3169.03</v>
          </cell>
          <cell r="I103">
            <v>-3193.67</v>
          </cell>
          <cell r="J103">
            <v>-3218.31</v>
          </cell>
          <cell r="K103">
            <v>-3242.95</v>
          </cell>
          <cell r="L103">
            <v>-3267.59</v>
          </cell>
          <cell r="M103">
            <v>-3292.23</v>
          </cell>
          <cell r="N103">
            <v>-3316.87</v>
          </cell>
          <cell r="O103">
            <v>-3341.51</v>
          </cell>
          <cell r="P103">
            <v>-3366.15</v>
          </cell>
          <cell r="Q103">
            <v>-3218.3100000000004</v>
          </cell>
        </row>
        <row r="104">
          <cell r="A104">
            <v>1850</v>
          </cell>
          <cell r="B104">
            <v>108.1</v>
          </cell>
          <cell r="C104" t="str">
            <v>ACC DEPR-STRUCT&amp;IMPRV WTP</v>
          </cell>
          <cell r="D104">
            <v>-1176.6199999999999</v>
          </cell>
          <cell r="E104">
            <v>-1252.9100000000001</v>
          </cell>
          <cell r="F104">
            <v>-1329.2</v>
          </cell>
          <cell r="G104">
            <v>-1406.44</v>
          </cell>
          <cell r="H104">
            <v>-1483.68</v>
          </cell>
          <cell r="I104">
            <v>-574.28</v>
          </cell>
          <cell r="J104">
            <v>-653.88</v>
          </cell>
          <cell r="K104">
            <v>-733.48</v>
          </cell>
          <cell r="L104">
            <v>-813.08</v>
          </cell>
          <cell r="M104">
            <v>-892.68</v>
          </cell>
          <cell r="N104">
            <v>-972.28</v>
          </cell>
          <cell r="O104">
            <v>-1052.0899999999999</v>
          </cell>
          <cell r="P104">
            <v>-1131.9000000000001</v>
          </cell>
          <cell r="Q104">
            <v>-1036.3476923076923</v>
          </cell>
        </row>
        <row r="105">
          <cell r="A105">
            <v>1855</v>
          </cell>
          <cell r="B105">
            <v>108.1</v>
          </cell>
          <cell r="C105" t="str">
            <v>ACC DEPR-STRUCT&amp;IMPRV TRNS DST</v>
          </cell>
          <cell r="D105">
            <v>-237.79</v>
          </cell>
          <cell r="E105">
            <v>-241.43</v>
          </cell>
          <cell r="F105">
            <v>-245.07</v>
          </cell>
          <cell r="G105">
            <v>-248.71</v>
          </cell>
          <cell r="H105">
            <v>-252.35</v>
          </cell>
          <cell r="I105">
            <v>-255.99</v>
          </cell>
          <cell r="J105">
            <v>-259.63</v>
          </cell>
          <cell r="K105">
            <v>-263.27</v>
          </cell>
          <cell r="L105">
            <v>-267.02</v>
          </cell>
          <cell r="M105">
            <v>-270.77</v>
          </cell>
          <cell r="N105">
            <v>-274.52</v>
          </cell>
          <cell r="O105">
            <v>-278.27</v>
          </cell>
          <cell r="P105">
            <v>-282.02</v>
          </cell>
          <cell r="Q105">
            <v>-259.75692307692304</v>
          </cell>
        </row>
        <row r="106">
          <cell r="A106">
            <v>1860</v>
          </cell>
          <cell r="B106">
            <v>108.1</v>
          </cell>
          <cell r="C106" t="str">
            <v>ACC DEPR-STRUCT&amp;IMPRV GEN PLT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1875</v>
          </cell>
          <cell r="B107">
            <v>108.1</v>
          </cell>
          <cell r="C107" t="str">
            <v>ACC DEPR-WELLS &amp; SPRINGS</v>
          </cell>
          <cell r="D107">
            <v>-23265.52</v>
          </cell>
          <cell r="E107">
            <v>-23391.599999999999</v>
          </cell>
          <cell r="F107">
            <v>-23517.68</v>
          </cell>
          <cell r="G107">
            <v>-23643.77</v>
          </cell>
          <cell r="H107">
            <v>-23769.85</v>
          </cell>
          <cell r="I107">
            <v>-23896.16</v>
          </cell>
          <cell r="J107">
            <v>-24022.46</v>
          </cell>
          <cell r="K107">
            <v>-24148.77</v>
          </cell>
          <cell r="L107">
            <v>-24275.07</v>
          </cell>
          <cell r="M107">
            <v>-24401.38</v>
          </cell>
          <cell r="N107">
            <v>-24527.69</v>
          </cell>
          <cell r="O107">
            <v>-24653.99</v>
          </cell>
          <cell r="P107">
            <v>-24780.3</v>
          </cell>
          <cell r="Q107">
            <v>-24022.63384615384</v>
          </cell>
        </row>
        <row r="108">
          <cell r="A108">
            <v>1885</v>
          </cell>
          <cell r="B108">
            <v>108.1</v>
          </cell>
          <cell r="C108" t="str">
            <v>ACC DEPR-SUPPLY MAINS</v>
          </cell>
          <cell r="D108">
            <v>-11547.07</v>
          </cell>
          <cell r="E108">
            <v>-11560.41</v>
          </cell>
          <cell r="F108">
            <v>-11573.75</v>
          </cell>
          <cell r="G108">
            <v>-11587.09</v>
          </cell>
          <cell r="H108">
            <v>-11600.43</v>
          </cell>
          <cell r="I108">
            <v>-11613.77</v>
          </cell>
          <cell r="J108">
            <v>-11627.11</v>
          </cell>
          <cell r="K108">
            <v>-11640.45</v>
          </cell>
          <cell r="L108">
            <v>-11653.79</v>
          </cell>
          <cell r="M108">
            <v>-11667.37</v>
          </cell>
          <cell r="N108">
            <v>-11681.09</v>
          </cell>
          <cell r="O108">
            <v>-11694.81</v>
          </cell>
          <cell r="P108">
            <v>-11708.53</v>
          </cell>
          <cell r="Q108">
            <v>-11627.359230769229</v>
          </cell>
        </row>
        <row r="109">
          <cell r="A109">
            <v>1890</v>
          </cell>
          <cell r="B109">
            <v>108.1</v>
          </cell>
          <cell r="C109" t="str">
            <v>ACC DEPR-POWER GENERATION EQUP</v>
          </cell>
          <cell r="D109">
            <v>-536.66999999999996</v>
          </cell>
          <cell r="E109">
            <v>-536.66999999999996</v>
          </cell>
          <cell r="F109">
            <v>-536.66999999999996</v>
          </cell>
          <cell r="G109">
            <v>-536.66999999999996</v>
          </cell>
          <cell r="H109">
            <v>-536.66999999999996</v>
          </cell>
          <cell r="I109">
            <v>-536.66999999999996</v>
          </cell>
          <cell r="J109">
            <v>-536.66999999999996</v>
          </cell>
          <cell r="K109">
            <v>-536.66999999999996</v>
          </cell>
          <cell r="L109">
            <v>-536.66999999999996</v>
          </cell>
          <cell r="M109">
            <v>-536.66999999999996</v>
          </cell>
          <cell r="N109">
            <v>-536.66999999999996</v>
          </cell>
          <cell r="O109">
            <v>-536.66999999999996</v>
          </cell>
          <cell r="P109">
            <v>-536.66999999999996</v>
          </cell>
          <cell r="Q109">
            <v>-536.66999999999996</v>
          </cell>
        </row>
        <row r="110">
          <cell r="A110">
            <v>1895</v>
          </cell>
          <cell r="B110">
            <v>108.1</v>
          </cell>
          <cell r="C110" t="str">
            <v>ACC DEPR-ELECT PUMP EQUIP SRC PUMP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1900</v>
          </cell>
          <cell r="B111">
            <v>108.1</v>
          </cell>
          <cell r="C111" t="str">
            <v>ACC DEPR-ELECT PUMP EQUIP WTP</v>
          </cell>
          <cell r="D111">
            <v>-8842.93</v>
          </cell>
          <cell r="E111">
            <v>-8917.51</v>
          </cell>
          <cell r="F111">
            <v>-8998.49</v>
          </cell>
          <cell r="G111">
            <v>-9080.39</v>
          </cell>
          <cell r="H111">
            <v>-9163.81</v>
          </cell>
          <cell r="I111">
            <v>-9247.23</v>
          </cell>
          <cell r="J111">
            <v>-9330.65</v>
          </cell>
          <cell r="K111">
            <v>-9414.07</v>
          </cell>
          <cell r="L111">
            <v>-9498.19</v>
          </cell>
          <cell r="M111">
            <v>-9582.31</v>
          </cell>
          <cell r="N111">
            <v>-9666.43</v>
          </cell>
          <cell r="O111">
            <v>-9751.43</v>
          </cell>
          <cell r="P111">
            <v>-9836.42</v>
          </cell>
          <cell r="Q111">
            <v>-9333.0661538461536</v>
          </cell>
        </row>
        <row r="112">
          <cell r="A112">
            <v>1905</v>
          </cell>
          <cell r="B112">
            <v>108.1</v>
          </cell>
          <cell r="C112" t="str">
            <v>ACC DEPR-ELECT PUMP EQUIP TRAN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-0.52</v>
          </cell>
          <cell r="L112">
            <v>-1.04</v>
          </cell>
          <cell r="M112">
            <v>-1.56</v>
          </cell>
          <cell r="N112">
            <v>-2.08</v>
          </cell>
          <cell r="O112">
            <v>-2.6</v>
          </cell>
          <cell r="P112">
            <v>-3.12</v>
          </cell>
          <cell r="Q112">
            <v>-0.84000000000000008</v>
          </cell>
        </row>
        <row r="113">
          <cell r="A113">
            <v>1910</v>
          </cell>
          <cell r="B113">
            <v>108.1</v>
          </cell>
          <cell r="C113" t="str">
            <v>ACC DEPR-WATER TREATMENT EQPT</v>
          </cell>
          <cell r="D113">
            <v>-9297.25</v>
          </cell>
          <cell r="E113">
            <v>-9374.33</v>
          </cell>
          <cell r="F113">
            <v>-9451.4</v>
          </cell>
          <cell r="G113">
            <v>-9528.4599999999991</v>
          </cell>
          <cell r="H113">
            <v>-9605.98</v>
          </cell>
          <cell r="I113">
            <v>-9684.7199999999993</v>
          </cell>
          <cell r="J113">
            <v>-9763.4599999999991</v>
          </cell>
          <cell r="K113">
            <v>-9842.9699999999993</v>
          </cell>
          <cell r="L113">
            <v>-9923.4</v>
          </cell>
          <cell r="M113">
            <v>-10003.83</v>
          </cell>
          <cell r="N113">
            <v>-10085.030000000001</v>
          </cell>
          <cell r="O113">
            <v>-10166.370000000001</v>
          </cell>
          <cell r="P113">
            <v>-10248.33</v>
          </cell>
          <cell r="Q113">
            <v>-9767.3484615384623</v>
          </cell>
        </row>
        <row r="114">
          <cell r="A114">
            <v>1915</v>
          </cell>
          <cell r="B114">
            <v>108.1</v>
          </cell>
          <cell r="C114" t="str">
            <v>ACC DEPR-DIST RESV &amp; STANDPIPE</v>
          </cell>
          <cell r="D114">
            <v>-2489.69</v>
          </cell>
          <cell r="E114">
            <v>-2561.61</v>
          </cell>
          <cell r="F114">
            <v>-2633.53</v>
          </cell>
          <cell r="G114">
            <v>-2705.45</v>
          </cell>
          <cell r="H114">
            <v>-2777.44</v>
          </cell>
          <cell r="I114">
            <v>-2849.43</v>
          </cell>
          <cell r="J114">
            <v>-2921.42</v>
          </cell>
          <cell r="K114">
            <v>-2993.41</v>
          </cell>
          <cell r="L114">
            <v>-3065.4</v>
          </cell>
          <cell r="M114">
            <v>-3137.76</v>
          </cell>
          <cell r="N114">
            <v>-3210.12</v>
          </cell>
          <cell r="O114">
            <v>-3282.48</v>
          </cell>
          <cell r="P114">
            <v>-3354.84</v>
          </cell>
          <cell r="Q114">
            <v>-2921.7369230769232</v>
          </cell>
        </row>
        <row r="115">
          <cell r="A115">
            <v>1920</v>
          </cell>
          <cell r="B115">
            <v>108.1</v>
          </cell>
          <cell r="C115" t="str">
            <v>ACC DEPR-TRANS &amp; DISTR MAINS</v>
          </cell>
          <cell r="D115">
            <v>-75615.59</v>
          </cell>
          <cell r="E115">
            <v>-76665.52</v>
          </cell>
          <cell r="F115">
            <v>-77716.13</v>
          </cell>
          <cell r="G115">
            <v>-78767.56</v>
          </cell>
          <cell r="H115">
            <v>-79818.990000000005</v>
          </cell>
          <cell r="I115">
            <v>-78700.81</v>
          </cell>
          <cell r="J115">
            <v>-79760.03</v>
          </cell>
          <cell r="K115">
            <v>-80819.33</v>
          </cell>
          <cell r="L115">
            <v>-81883.759999999995</v>
          </cell>
          <cell r="M115">
            <v>-82949.75</v>
          </cell>
          <cell r="N115">
            <v>-84016.71</v>
          </cell>
          <cell r="O115">
            <v>-85083.67</v>
          </cell>
          <cell r="P115">
            <v>-86150.63</v>
          </cell>
          <cell r="Q115">
            <v>-80611.421538461538</v>
          </cell>
        </row>
        <row r="116">
          <cell r="A116">
            <v>1925</v>
          </cell>
          <cell r="B116">
            <v>108.1</v>
          </cell>
          <cell r="C116" t="str">
            <v>ACC DEPR-SERVICE LINES</v>
          </cell>
          <cell r="D116">
            <v>-20222.28</v>
          </cell>
          <cell r="E116">
            <v>-20474.45</v>
          </cell>
          <cell r="F116">
            <v>-20380.54</v>
          </cell>
          <cell r="G116">
            <v>-20256.919999999998</v>
          </cell>
          <cell r="H116">
            <v>-20510.21</v>
          </cell>
          <cell r="I116">
            <v>-19744.41</v>
          </cell>
          <cell r="J116">
            <v>-19999.22</v>
          </cell>
          <cell r="K116">
            <v>-19281.29</v>
          </cell>
          <cell r="L116">
            <v>-19539</v>
          </cell>
          <cell r="M116">
            <v>-19796.71</v>
          </cell>
          <cell r="N116">
            <v>-20054.419999999998</v>
          </cell>
          <cell r="O116">
            <v>-20312.38</v>
          </cell>
          <cell r="P116">
            <v>-20570.34</v>
          </cell>
          <cell r="Q116">
            <v>-20087.859230769231</v>
          </cell>
        </row>
        <row r="117">
          <cell r="A117">
            <v>1930</v>
          </cell>
          <cell r="B117">
            <v>108.1</v>
          </cell>
          <cell r="C117" t="str">
            <v>ACC DEPR-METERS</v>
          </cell>
          <cell r="D117">
            <v>-16993.830000000002</v>
          </cell>
          <cell r="E117">
            <v>-17177.75</v>
          </cell>
          <cell r="F117">
            <v>-17361.48</v>
          </cell>
          <cell r="G117">
            <v>-17545.21</v>
          </cell>
          <cell r="H117">
            <v>-17738.27</v>
          </cell>
          <cell r="I117">
            <v>-17931.330000000002</v>
          </cell>
          <cell r="J117">
            <v>-15996.64</v>
          </cell>
          <cell r="K117">
            <v>-16180.84</v>
          </cell>
          <cell r="L117">
            <v>-16365.04</v>
          </cell>
          <cell r="M117">
            <v>-16549.240000000002</v>
          </cell>
          <cell r="N117">
            <v>-16733.439999999999</v>
          </cell>
          <cell r="O117">
            <v>-16917.64</v>
          </cell>
          <cell r="P117">
            <v>-17101.84</v>
          </cell>
          <cell r="Q117">
            <v>-16968.657692307694</v>
          </cell>
        </row>
        <row r="118">
          <cell r="A118">
            <v>1935</v>
          </cell>
          <cell r="B118">
            <v>108.1</v>
          </cell>
          <cell r="C118" t="str">
            <v>ACC DEPR-METER INSTALLS</v>
          </cell>
          <cell r="D118">
            <v>-9315.1200000000008</v>
          </cell>
          <cell r="E118">
            <v>-9455.83</v>
          </cell>
          <cell r="F118">
            <v>-9596.5400000000009</v>
          </cell>
          <cell r="G118">
            <v>-9739.1</v>
          </cell>
          <cell r="H118">
            <v>-9883.34</v>
          </cell>
          <cell r="I118">
            <v>-10027.58</v>
          </cell>
          <cell r="J118">
            <v>-10171.82</v>
          </cell>
          <cell r="K118">
            <v>-10316.06</v>
          </cell>
          <cell r="L118">
            <v>-10460.299999999999</v>
          </cell>
          <cell r="M118">
            <v>-10604.54</v>
          </cell>
          <cell r="N118">
            <v>-10748.78</v>
          </cell>
          <cell r="O118">
            <v>-10893.02</v>
          </cell>
          <cell r="P118">
            <v>-11037.26</v>
          </cell>
          <cell r="Q118">
            <v>-10173.022307692308</v>
          </cell>
        </row>
        <row r="119">
          <cell r="A119">
            <v>1940</v>
          </cell>
          <cell r="B119">
            <v>108.1</v>
          </cell>
          <cell r="C119" t="str">
            <v>ACC DEPR-HYDRANTS</v>
          </cell>
          <cell r="D119">
            <v>508.24</v>
          </cell>
          <cell r="E119">
            <v>503.41</v>
          </cell>
          <cell r="F119">
            <v>498.58</v>
          </cell>
          <cell r="G119">
            <v>493.75</v>
          </cell>
          <cell r="H119">
            <v>488.92</v>
          </cell>
          <cell r="I119">
            <v>484.09</v>
          </cell>
          <cell r="J119">
            <v>479.26</v>
          </cell>
          <cell r="K119">
            <v>474.43</v>
          </cell>
          <cell r="L119">
            <v>469.6</v>
          </cell>
          <cell r="M119">
            <v>464.77</v>
          </cell>
          <cell r="N119">
            <v>459.94</v>
          </cell>
          <cell r="O119">
            <v>455.11</v>
          </cell>
          <cell r="P119">
            <v>450.28</v>
          </cell>
          <cell r="Q119">
            <v>479.25999999999988</v>
          </cell>
        </row>
        <row r="120">
          <cell r="A120">
            <v>1945</v>
          </cell>
          <cell r="B120">
            <v>108.1</v>
          </cell>
          <cell r="C120" t="str">
            <v>ACC DEPR-BACKFLOW PREVENT DEVC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1960</v>
          </cell>
          <cell r="B121">
            <v>108.1</v>
          </cell>
          <cell r="C121" t="str">
            <v>ACC DEPR-OTH PLANT&amp;MISC WTP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1970</v>
          </cell>
          <cell r="B122">
            <v>108.1</v>
          </cell>
          <cell r="C122" t="str">
            <v>ACC DEPR-OFFICE STRUCTURE</v>
          </cell>
          <cell r="D122">
            <v>-6548.21</v>
          </cell>
          <cell r="E122">
            <v>-6553.98</v>
          </cell>
          <cell r="F122">
            <v>-6538.79</v>
          </cell>
          <cell r="G122">
            <v>-6548.65</v>
          </cell>
          <cell r="H122">
            <v>-6584.2</v>
          </cell>
          <cell r="I122">
            <v>-6610.53</v>
          </cell>
          <cell r="J122">
            <v>-6642.64</v>
          </cell>
          <cell r="K122">
            <v>-6661.18</v>
          </cell>
          <cell r="L122">
            <v>-6680.43</v>
          </cell>
          <cell r="M122">
            <v>-6679.29</v>
          </cell>
          <cell r="N122">
            <v>-6702.83</v>
          </cell>
          <cell r="O122">
            <v>-6724.45</v>
          </cell>
          <cell r="P122">
            <v>-6740.65</v>
          </cell>
          <cell r="Q122">
            <v>-6631.9869230769218</v>
          </cell>
        </row>
        <row r="123">
          <cell r="A123">
            <v>1975</v>
          </cell>
          <cell r="B123">
            <v>108.1</v>
          </cell>
          <cell r="C123" t="str">
            <v>ACC DEPR-OFFICE FURN/EQPT</v>
          </cell>
          <cell r="D123">
            <v>-4471.72</v>
          </cell>
          <cell r="E123">
            <v>-4473.78</v>
          </cell>
          <cell r="F123">
            <v>-4457.6400000000003</v>
          </cell>
          <cell r="G123">
            <v>-4463.28</v>
          </cell>
          <cell r="H123">
            <v>-4487.1400000000003</v>
          </cell>
          <cell r="I123">
            <v>-4503.3599999999997</v>
          </cell>
          <cell r="J123">
            <v>-4523.84</v>
          </cell>
          <cell r="K123">
            <v>-4534.29</v>
          </cell>
          <cell r="L123">
            <v>-4545.58</v>
          </cell>
          <cell r="M123">
            <v>-4539.3100000000004</v>
          </cell>
          <cell r="N123">
            <v>-4553.6499999999996</v>
          </cell>
          <cell r="O123">
            <v>-4566.59</v>
          </cell>
          <cell r="P123">
            <v>-4575.6400000000003</v>
          </cell>
          <cell r="Q123">
            <v>-4515.0630769230766</v>
          </cell>
        </row>
        <row r="124">
          <cell r="A124">
            <v>1985</v>
          </cell>
          <cell r="B124">
            <v>108.1</v>
          </cell>
          <cell r="C124" t="str">
            <v>ACC DEPR-TOOL SHOP &amp; MISC EQPT</v>
          </cell>
          <cell r="D124">
            <v>-4028.64</v>
          </cell>
          <cell r="E124">
            <v>-4041.04</v>
          </cell>
          <cell r="F124">
            <v>-4062.08</v>
          </cell>
          <cell r="G124">
            <v>-4073.93</v>
          </cell>
          <cell r="H124">
            <v>-4092.86</v>
          </cell>
          <cell r="I124">
            <v>-4112.38</v>
          </cell>
          <cell r="J124">
            <v>-4133.18</v>
          </cell>
          <cell r="K124">
            <v>-4151.24</v>
          </cell>
          <cell r="L124">
            <v>-4168.6000000000004</v>
          </cell>
          <cell r="M124">
            <v>-4188.3900000000003</v>
          </cell>
          <cell r="N124">
            <v>-4201.03</v>
          </cell>
          <cell r="O124">
            <v>-4218.97</v>
          </cell>
          <cell r="P124">
            <v>-4235.79</v>
          </cell>
          <cell r="Q124">
            <v>-4131.3946153846155</v>
          </cell>
        </row>
        <row r="125">
          <cell r="A125">
            <v>1990</v>
          </cell>
          <cell r="B125">
            <v>108.1</v>
          </cell>
          <cell r="C125" t="str">
            <v>ACC DEPR-LABORATORY EQUIPMENT</v>
          </cell>
          <cell r="D125">
            <v>632.34</v>
          </cell>
          <cell r="E125">
            <v>634.09</v>
          </cell>
          <cell r="F125">
            <v>635.30999999999995</v>
          </cell>
          <cell r="G125">
            <v>636.54</v>
          </cell>
          <cell r="H125">
            <v>637.76</v>
          </cell>
          <cell r="I125">
            <v>638.99</v>
          </cell>
          <cell r="J125">
            <v>640.21</v>
          </cell>
          <cell r="K125">
            <v>641.42999999999995</v>
          </cell>
          <cell r="L125">
            <v>642.66</v>
          </cell>
          <cell r="M125">
            <v>643.88</v>
          </cell>
          <cell r="N125">
            <v>645.11</v>
          </cell>
          <cell r="O125">
            <v>646.33000000000004</v>
          </cell>
          <cell r="P125">
            <v>647.55999999999995</v>
          </cell>
          <cell r="Q125">
            <v>640.16999999999996</v>
          </cell>
        </row>
        <row r="126">
          <cell r="A126">
            <v>1995</v>
          </cell>
          <cell r="B126">
            <v>108.1</v>
          </cell>
          <cell r="C126" t="str">
            <v>ACC DEPR-POWER OPERATED EQUIP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>
            <v>2000</v>
          </cell>
          <cell r="B127">
            <v>108.1</v>
          </cell>
          <cell r="C127" t="str">
            <v>ACC DEPR-COMMUNICATION EQPT</v>
          </cell>
          <cell r="D127">
            <v>-379.61</v>
          </cell>
          <cell r="E127">
            <v>-384.98</v>
          </cell>
          <cell r="F127">
            <v>-387.37</v>
          </cell>
          <cell r="G127">
            <v>-393.22</v>
          </cell>
          <cell r="H127">
            <v>-400.94</v>
          </cell>
          <cell r="I127">
            <v>-407.44</v>
          </cell>
          <cell r="J127">
            <v>-414.44</v>
          </cell>
          <cell r="K127">
            <v>-420.23</v>
          </cell>
          <cell r="L127">
            <v>-426.22</v>
          </cell>
          <cell r="M127">
            <v>-429.08</v>
          </cell>
          <cell r="N127">
            <v>-435.34</v>
          </cell>
          <cell r="O127">
            <v>-441.45</v>
          </cell>
          <cell r="P127">
            <v>-447.04</v>
          </cell>
          <cell r="Q127">
            <v>-412.8738461538461</v>
          </cell>
        </row>
        <row r="128">
          <cell r="A128">
            <v>2005</v>
          </cell>
          <cell r="B128">
            <v>108.1</v>
          </cell>
          <cell r="C128" t="str">
            <v>ACC DEPR-MISC EQUIPMENT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A129">
            <v>2010</v>
          </cell>
          <cell r="B129">
            <v>108.1</v>
          </cell>
          <cell r="C129" t="str">
            <v>ACC DEPR-OTHER TANG PLT WATER</v>
          </cell>
          <cell r="D129">
            <v>91700.9</v>
          </cell>
          <cell r="E129">
            <v>91644.47</v>
          </cell>
          <cell r="F129">
            <v>91882.53</v>
          </cell>
          <cell r="G129">
            <v>92120.59</v>
          </cell>
          <cell r="H129">
            <v>92358.65</v>
          </cell>
          <cell r="I129">
            <v>92596.7</v>
          </cell>
          <cell r="J129">
            <v>92834.76</v>
          </cell>
          <cell r="K129">
            <v>93072.82</v>
          </cell>
          <cell r="L129">
            <v>93310.88</v>
          </cell>
          <cell r="M129">
            <v>93548.94</v>
          </cell>
          <cell r="N129">
            <v>93787</v>
          </cell>
          <cell r="O129">
            <v>94025.06</v>
          </cell>
          <cell r="P129">
            <v>94263.12</v>
          </cell>
          <cell r="Q129">
            <v>92857.416923076918</v>
          </cell>
        </row>
        <row r="130">
          <cell r="A130">
            <v>2220</v>
          </cell>
          <cell r="B130">
            <v>108.1</v>
          </cell>
          <cell r="C130" t="str">
            <v>ACC DEPR-OFFICE FURN/EQPT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2230</v>
          </cell>
          <cell r="B131">
            <v>108.1</v>
          </cell>
          <cell r="C131" t="str">
            <v>ACC DEPR-TOOL SHOP &amp; MISC EQPT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2240</v>
          </cell>
          <cell r="B132">
            <v>108.1</v>
          </cell>
          <cell r="C132" t="str">
            <v>ACC DEPR-POWER OPERATED EQUIP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2300</v>
          </cell>
          <cell r="B133">
            <v>108.1</v>
          </cell>
          <cell r="C133" t="str">
            <v>ACC DEPR-TRANSPORTATION WTR</v>
          </cell>
          <cell r="D133">
            <v>-15465.32</v>
          </cell>
          <cell r="E133">
            <v>-15609.7</v>
          </cell>
          <cell r="F133">
            <v>-15686.07</v>
          </cell>
          <cell r="G133">
            <v>-16358.24</v>
          </cell>
          <cell r="H133">
            <v>-16297.76</v>
          </cell>
          <cell r="I133">
            <v>-16427.72</v>
          </cell>
          <cell r="J133">
            <v>-16566.27</v>
          </cell>
          <cell r="K133">
            <v>-14883.86</v>
          </cell>
          <cell r="L133">
            <v>-15001.23</v>
          </cell>
          <cell r="M133">
            <v>-15149.39</v>
          </cell>
          <cell r="N133">
            <v>-15296.23</v>
          </cell>
          <cell r="O133">
            <v>-15424.84</v>
          </cell>
          <cell r="P133">
            <v>-15568.23</v>
          </cell>
          <cell r="Q133">
            <v>-15671.91230769231</v>
          </cell>
        </row>
        <row r="134">
          <cell r="A134">
            <v>2320</v>
          </cell>
          <cell r="B134">
            <v>108.1</v>
          </cell>
          <cell r="C134" t="str">
            <v>ACC DEPR-MAINFRAME COMP WTR</v>
          </cell>
          <cell r="D134">
            <v>-1842.07</v>
          </cell>
          <cell r="E134">
            <v>-1834.93</v>
          </cell>
          <cell r="F134">
            <v>-1816.96</v>
          </cell>
          <cell r="G134">
            <v>-1814.13</v>
          </cell>
          <cell r="H134">
            <v>-1819.64</v>
          </cell>
          <cell r="I134">
            <v>-1820.02</v>
          </cell>
          <cell r="J134">
            <v>-1822.46</v>
          </cell>
          <cell r="K134">
            <v>-1819.83</v>
          </cell>
          <cell r="L134">
            <v>-1818.05</v>
          </cell>
          <cell r="M134">
            <v>-1804.32</v>
          </cell>
          <cell r="N134">
            <v>-1803.92</v>
          </cell>
          <cell r="O134">
            <v>-1802.95</v>
          </cell>
          <cell r="P134">
            <v>-1800</v>
          </cell>
          <cell r="Q134">
            <v>-1816.8676923076926</v>
          </cell>
        </row>
        <row r="135">
          <cell r="A135">
            <v>2325</v>
          </cell>
          <cell r="B135">
            <v>108.1</v>
          </cell>
          <cell r="C135" t="str">
            <v>ACC DEPR-MINI COMP WTR</v>
          </cell>
          <cell r="D135">
            <v>-5977.09</v>
          </cell>
          <cell r="E135">
            <v>-6020.72</v>
          </cell>
          <cell r="F135">
            <v>-6055.16</v>
          </cell>
          <cell r="G135">
            <v>-6114.79</v>
          </cell>
          <cell r="H135">
            <v>-6192.76</v>
          </cell>
          <cell r="I135">
            <v>-6267.88</v>
          </cell>
          <cell r="J135">
            <v>-6354.62</v>
          </cell>
          <cell r="K135">
            <v>-6429.85</v>
          </cell>
          <cell r="L135">
            <v>-6511.49</v>
          </cell>
          <cell r="M135">
            <v>-6570.51</v>
          </cell>
          <cell r="N135">
            <v>-6656.51</v>
          </cell>
          <cell r="O135">
            <v>-6740.67</v>
          </cell>
          <cell r="P135">
            <v>-6821.58</v>
          </cell>
          <cell r="Q135">
            <v>-6362.5869230769231</v>
          </cell>
        </row>
        <row r="136">
          <cell r="A136">
            <v>2330</v>
          </cell>
          <cell r="B136">
            <v>108.1</v>
          </cell>
          <cell r="C136" t="str">
            <v>COMP SYS AMORTIZATION WTR</v>
          </cell>
          <cell r="D136">
            <v>-31909.21</v>
          </cell>
          <cell r="E136">
            <v>-32187.43</v>
          </cell>
          <cell r="F136">
            <v>-32250.66</v>
          </cell>
          <cell r="G136">
            <v>-32601.94</v>
          </cell>
          <cell r="H136">
            <v>-33166.44</v>
          </cell>
          <cell r="I136">
            <v>-33576.92</v>
          </cell>
          <cell r="J136">
            <v>-33991.26</v>
          </cell>
          <cell r="K136">
            <v>-34346.620000000003</v>
          </cell>
          <cell r="L136">
            <v>-34726.76</v>
          </cell>
          <cell r="M136">
            <v>-34849.089999999997</v>
          </cell>
          <cell r="N136">
            <v>-35246.230000000003</v>
          </cell>
          <cell r="O136">
            <v>-35631.69</v>
          </cell>
          <cell r="P136">
            <v>-35952.129999999997</v>
          </cell>
          <cell r="Q136">
            <v>-33879.721538461534</v>
          </cell>
        </row>
        <row r="137">
          <cell r="A137">
            <v>2335</v>
          </cell>
          <cell r="B137">
            <v>108.1</v>
          </cell>
          <cell r="C137" t="str">
            <v>MICRO SYS AMORTIZATION WTR</v>
          </cell>
          <cell r="D137">
            <v>-1004.52</v>
          </cell>
          <cell r="E137">
            <v>-1000.51</v>
          </cell>
          <cell r="F137">
            <v>-991.01</v>
          </cell>
          <cell r="G137">
            <v>-989.28</v>
          </cell>
          <cell r="H137">
            <v>-992.02</v>
          </cell>
          <cell r="I137">
            <v>-992.12</v>
          </cell>
          <cell r="J137">
            <v>-993.32</v>
          </cell>
          <cell r="K137">
            <v>-991.82</v>
          </cell>
          <cell r="L137">
            <v>-990.76</v>
          </cell>
          <cell r="M137">
            <v>-983.56</v>
          </cell>
          <cell r="N137">
            <v>-983.23</v>
          </cell>
          <cell r="O137">
            <v>-982.6</v>
          </cell>
          <cell r="P137">
            <v>-980.91</v>
          </cell>
          <cell r="Q137">
            <v>-990.43538461538446</v>
          </cell>
        </row>
        <row r="138">
          <cell r="A138">
            <v>2030</v>
          </cell>
          <cell r="B138">
            <v>108.1</v>
          </cell>
          <cell r="C138" t="str">
            <v>ACC DEPR-ORGANIZATION (sewer) POSSIBLE ADJ.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 t="str">
            <v>TOTAL ACCUMULATED DEPRECIATION - WATER</v>
          </cell>
          <cell r="D139">
            <v>-165778.09</v>
          </cell>
          <cell r="E139">
            <v>-168413.44</v>
          </cell>
          <cell r="F139">
            <v>-170074.06000000006</v>
          </cell>
          <cell r="G139">
            <v>-172682.53</v>
          </cell>
          <cell r="H139">
            <v>-175245.57</v>
          </cell>
          <cell r="I139">
            <v>-173643.02999999997</v>
          </cell>
          <cell r="J139">
            <v>-174138.79</v>
          </cell>
          <cell r="K139">
            <v>-173855.29</v>
          </cell>
          <cell r="L139">
            <v>-176387.59999999998</v>
          </cell>
          <cell r="M139">
            <v>-178615.72</v>
          </cell>
          <cell r="N139">
            <v>-181207.92</v>
          </cell>
          <cell r="O139">
            <v>-183770.80000000008</v>
          </cell>
          <cell r="P139">
            <v>-186266.82000000004</v>
          </cell>
          <cell r="Q139">
            <v>-175390.74307692301</v>
          </cell>
        </row>
        <row r="141">
          <cell r="A141">
            <v>2055</v>
          </cell>
          <cell r="B141">
            <v>108.1</v>
          </cell>
          <cell r="C141" t="str">
            <v>ACC DEPR-STRUCT/IMPRV PUMP PLT LS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2080</v>
          </cell>
          <cell r="B142">
            <v>108.1</v>
          </cell>
          <cell r="C142" t="str">
            <v>ACC DEPR-PWR GEN EQP COLL PLT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2105</v>
          </cell>
          <cell r="B143">
            <v>108.1</v>
          </cell>
          <cell r="C143" t="str">
            <v>ACC DEPR-SEWER FORCE MAIN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2110</v>
          </cell>
          <cell r="B144">
            <v>108.1</v>
          </cell>
          <cell r="C144" t="str">
            <v>ACC DEPR-SEWER GRAVITY MAIN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2113</v>
          </cell>
          <cell r="B145">
            <v>108.1</v>
          </cell>
          <cell r="C145" t="str">
            <v>ACC DEPR-MANHOLES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>
            <v>2125</v>
          </cell>
          <cell r="B146">
            <v>108.1</v>
          </cell>
          <cell r="C146" t="str">
            <v>ACC DEPR-FLOW MEASURE DEVICES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A147">
            <v>2130</v>
          </cell>
          <cell r="B147">
            <v>108.1</v>
          </cell>
          <cell r="C147" t="str">
            <v>ACC DEPR-FLOW MEASURE INSTALL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A148">
            <v>2140</v>
          </cell>
          <cell r="B148">
            <v>108.1</v>
          </cell>
          <cell r="C148" t="str">
            <v>ACC DEPR-PUMP EQP PUMP PLT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A149">
            <v>2155</v>
          </cell>
          <cell r="B149">
            <v>108.1</v>
          </cell>
          <cell r="C149" t="str">
            <v>ACC DEPR-TREAT/DISP EQP LAGOON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2160</v>
          </cell>
          <cell r="B150">
            <v>108.1</v>
          </cell>
          <cell r="C150" t="str">
            <v>ACC DEPR-TREAT/DISP EQP TRT PLT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2195</v>
          </cell>
          <cell r="B151">
            <v>108.1</v>
          </cell>
          <cell r="C151" t="str">
            <v>ACC DEPR-OTHER PLT PUMP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2255</v>
          </cell>
          <cell r="B152">
            <v>108.1</v>
          </cell>
          <cell r="C152" t="str">
            <v>ACC DEPR-OTHER TANG PLT SEWER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A153">
            <v>2280</v>
          </cell>
          <cell r="B153">
            <v>108.1</v>
          </cell>
          <cell r="C153" t="str">
            <v>ACC DEPR-REUSE DIST RESERVOIRS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>
            <v>2285</v>
          </cell>
          <cell r="B154">
            <v>108.1</v>
          </cell>
          <cell r="C154" t="str">
            <v>ACC DEPR-REUSE TRANS/DIST SYS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 t="str">
            <v>TOTAL ACCUMULATED DEPRECIATION - WASTEWATER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7">
          <cell r="A157">
            <v>2400</v>
          </cell>
          <cell r="B157">
            <v>114</v>
          </cell>
          <cell r="C157" t="str">
            <v>UTILITY PAA WTR PLANT AMORT</v>
          </cell>
          <cell r="D157">
            <v>95377.9</v>
          </cell>
          <cell r="E157">
            <v>95377.65</v>
          </cell>
          <cell r="F157">
            <v>95377.65</v>
          </cell>
          <cell r="G157">
            <v>95377.65</v>
          </cell>
          <cell r="H157">
            <v>95377.65</v>
          </cell>
          <cell r="I157">
            <v>95377.65</v>
          </cell>
          <cell r="J157">
            <v>95377.65</v>
          </cell>
          <cell r="K157">
            <v>95377.65</v>
          </cell>
          <cell r="L157">
            <v>95377.65</v>
          </cell>
          <cell r="M157">
            <v>95377.65</v>
          </cell>
          <cell r="N157">
            <v>95377.65</v>
          </cell>
          <cell r="O157">
            <v>95377.65</v>
          </cell>
          <cell r="P157">
            <v>95377.65</v>
          </cell>
          <cell r="Q157">
            <v>95377.669230769228</v>
          </cell>
        </row>
        <row r="158">
          <cell r="A158">
            <v>2420</v>
          </cell>
          <cell r="B158">
            <v>115</v>
          </cell>
          <cell r="C158" t="str">
            <v>ACC AMORT UTIL PAA-WATER</v>
          </cell>
          <cell r="D158">
            <v>-25082.95</v>
          </cell>
          <cell r="E158">
            <v>-25082.41</v>
          </cell>
          <cell r="F158">
            <v>-25082.41</v>
          </cell>
          <cell r="G158">
            <v>-25082.41</v>
          </cell>
          <cell r="H158">
            <v>-25082.41</v>
          </cell>
          <cell r="I158">
            <v>-25082.41</v>
          </cell>
          <cell r="J158">
            <v>-25082.41</v>
          </cell>
          <cell r="K158">
            <v>-25082.41</v>
          </cell>
          <cell r="L158">
            <v>-25082.41</v>
          </cell>
          <cell r="M158">
            <v>-25082.41</v>
          </cell>
          <cell r="N158">
            <v>-25082.41</v>
          </cell>
          <cell r="O158">
            <v>-25082.41</v>
          </cell>
          <cell r="P158">
            <v>-25082.41</v>
          </cell>
          <cell r="Q158">
            <v>-25082.451538461533</v>
          </cell>
        </row>
        <row r="159">
          <cell r="A159" t="str">
            <v>TOTAL WATER PAA - NET</v>
          </cell>
          <cell r="D159">
            <v>70294.95</v>
          </cell>
          <cell r="E159">
            <v>70295.239999999991</v>
          </cell>
          <cell r="F159">
            <v>70295.239999999991</v>
          </cell>
          <cell r="G159">
            <v>70295.239999999991</v>
          </cell>
          <cell r="H159">
            <v>70295.239999999991</v>
          </cell>
          <cell r="I159">
            <v>70295.239999999991</v>
          </cell>
          <cell r="J159">
            <v>70295.239999999991</v>
          </cell>
          <cell r="K159">
            <v>70295.239999999991</v>
          </cell>
          <cell r="L159">
            <v>70295.239999999991</v>
          </cell>
          <cell r="M159">
            <v>70295.239999999991</v>
          </cell>
          <cell r="N159">
            <v>70295.239999999991</v>
          </cell>
          <cell r="O159">
            <v>70295.239999999991</v>
          </cell>
          <cell r="P159">
            <v>70295.239999999991</v>
          </cell>
          <cell r="Q159">
            <v>70295.217692307691</v>
          </cell>
        </row>
        <row r="161">
          <cell r="A161">
            <v>2410</v>
          </cell>
          <cell r="B161">
            <v>114</v>
          </cell>
          <cell r="C161" t="str">
            <v>UTILITY PAA SWR PLANT AMORT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>
            <v>2425</v>
          </cell>
          <cell r="B162">
            <v>115</v>
          </cell>
          <cell r="C162" t="str">
            <v>ACC AMORT UTIL PAA-SEWER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TOTAL WASTEWATER PAA - NET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5">
          <cell r="A165">
            <v>2620</v>
          </cell>
          <cell r="B165" t="str">
            <v>104</v>
          </cell>
          <cell r="C165" t="str">
            <v>UTIL PLANT ACQUIRED/DISPOSED</v>
          </cell>
          <cell r="D165">
            <v>161.79</v>
          </cell>
          <cell r="E165">
            <v>161.19</v>
          </cell>
          <cell r="F165">
            <v>161.19</v>
          </cell>
          <cell r="G165">
            <v>161.19</v>
          </cell>
          <cell r="H165">
            <v>161.19</v>
          </cell>
          <cell r="I165">
            <v>161.19</v>
          </cell>
          <cell r="J165">
            <v>161.19</v>
          </cell>
          <cell r="K165">
            <v>161.19</v>
          </cell>
          <cell r="L165">
            <v>161.19</v>
          </cell>
          <cell r="M165">
            <v>161.19</v>
          </cell>
          <cell r="N165">
            <v>161.19</v>
          </cell>
          <cell r="O165">
            <v>161.19</v>
          </cell>
          <cell r="P165">
            <v>161.19</v>
          </cell>
          <cell r="Q165">
            <v>161.23615384615385</v>
          </cell>
        </row>
        <row r="166">
          <cell r="A166" t="str">
            <v>TOTAL UTIL PLANT ACQUIRED/DISPOSED</v>
          </cell>
          <cell r="D166">
            <v>161.79</v>
          </cell>
          <cell r="E166">
            <v>161.19</v>
          </cell>
          <cell r="F166">
            <v>161.19</v>
          </cell>
          <cell r="G166">
            <v>161.19</v>
          </cell>
          <cell r="H166">
            <v>161.19</v>
          </cell>
          <cell r="I166">
            <v>161.19</v>
          </cell>
          <cell r="J166">
            <v>161.19</v>
          </cell>
          <cell r="K166">
            <v>161.19</v>
          </cell>
          <cell r="L166">
            <v>161.19</v>
          </cell>
          <cell r="M166">
            <v>161.19</v>
          </cell>
          <cell r="N166">
            <v>161.19</v>
          </cell>
          <cell r="O166">
            <v>161.19</v>
          </cell>
          <cell r="P166">
            <v>161.19</v>
          </cell>
          <cell r="Q166">
            <v>161.23615384615385</v>
          </cell>
        </row>
        <row r="168">
          <cell r="A168">
            <v>2640</v>
          </cell>
          <cell r="B168" t="str">
            <v>131.2</v>
          </cell>
          <cell r="C168" t="str">
            <v>CASH-CHASE-WSC DISBURSEMENT</v>
          </cell>
          <cell r="D168">
            <v>-46.32</v>
          </cell>
          <cell r="E168">
            <v>0</v>
          </cell>
          <cell r="F168">
            <v>0</v>
          </cell>
          <cell r="G168">
            <v>0</v>
          </cell>
          <cell r="H168">
            <v>13.59</v>
          </cell>
          <cell r="I168">
            <v>46</v>
          </cell>
          <cell r="J168">
            <v>22.24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2.7315384615384608</v>
          </cell>
        </row>
        <row r="169">
          <cell r="A169">
            <v>2650</v>
          </cell>
          <cell r="B169" t="str">
            <v>131.1</v>
          </cell>
          <cell r="C169" t="str">
            <v>CASH-WSC PETTY CASH-CHASE</v>
          </cell>
          <cell r="D169">
            <v>133.97999999999999</v>
          </cell>
          <cell r="E169">
            <v>133.47999999999999</v>
          </cell>
          <cell r="F169">
            <v>133.47999999999999</v>
          </cell>
          <cell r="G169">
            <v>133.47999999999999</v>
          </cell>
          <cell r="H169">
            <v>133.47999999999999</v>
          </cell>
          <cell r="I169">
            <v>133.47999999999999</v>
          </cell>
          <cell r="J169">
            <v>133.47999999999999</v>
          </cell>
          <cell r="K169">
            <v>133.47999999999999</v>
          </cell>
          <cell r="L169">
            <v>133.47999999999999</v>
          </cell>
          <cell r="M169">
            <v>133.47999999999999</v>
          </cell>
          <cell r="N169">
            <v>133.47999999999999</v>
          </cell>
          <cell r="O169">
            <v>133.47999999999999</v>
          </cell>
          <cell r="P169">
            <v>133.47999999999999</v>
          </cell>
          <cell r="Q169">
            <v>133.51846153846154</v>
          </cell>
        </row>
        <row r="170">
          <cell r="A170">
            <v>2675</v>
          </cell>
          <cell r="B170" t="str">
            <v>141</v>
          </cell>
          <cell r="C170" t="str">
            <v>A/R-CUSTOMER TRADE CC&amp;B</v>
          </cell>
          <cell r="D170">
            <v>14130.16</v>
          </cell>
          <cell r="E170">
            <v>14016.95</v>
          </cell>
          <cell r="F170">
            <v>13846.37</v>
          </cell>
          <cell r="G170">
            <v>12918.32</v>
          </cell>
          <cell r="H170">
            <v>13178.23</v>
          </cell>
          <cell r="I170">
            <v>14021.59</v>
          </cell>
          <cell r="J170">
            <v>13663.76</v>
          </cell>
          <cell r="K170">
            <v>12572.85</v>
          </cell>
          <cell r="L170">
            <v>13817.06</v>
          </cell>
          <cell r="M170">
            <v>13349.5</v>
          </cell>
          <cell r="N170">
            <v>13684.59</v>
          </cell>
          <cell r="O170">
            <v>14205.41</v>
          </cell>
          <cell r="P170">
            <v>13931.87</v>
          </cell>
          <cell r="Q170">
            <v>13641.281538461537</v>
          </cell>
        </row>
        <row r="171">
          <cell r="A171">
            <v>2680</v>
          </cell>
          <cell r="B171" t="str">
            <v>141</v>
          </cell>
          <cell r="C171" t="str">
            <v>A/R-CUSTOMER ACCRUAL</v>
          </cell>
          <cell r="D171">
            <v>7458.93</v>
          </cell>
          <cell r="E171">
            <v>7068.52</v>
          </cell>
          <cell r="F171">
            <v>7044.94</v>
          </cell>
          <cell r="G171">
            <v>7600.22</v>
          </cell>
          <cell r="H171">
            <v>7940.55</v>
          </cell>
          <cell r="I171">
            <v>8319.7800000000007</v>
          </cell>
          <cell r="J171">
            <v>7990.65</v>
          </cell>
          <cell r="K171">
            <v>7860.38</v>
          </cell>
          <cell r="L171">
            <v>7190.16</v>
          </cell>
          <cell r="M171">
            <v>7414.01</v>
          </cell>
          <cell r="N171">
            <v>7705.45</v>
          </cell>
          <cell r="O171">
            <v>7932.59</v>
          </cell>
          <cell r="P171">
            <v>9253.61</v>
          </cell>
          <cell r="Q171">
            <v>7752.291538461538</v>
          </cell>
        </row>
        <row r="172">
          <cell r="A172">
            <v>2685</v>
          </cell>
          <cell r="B172" t="str">
            <v>141</v>
          </cell>
          <cell r="C172" t="str">
            <v>A/R-CUSTOMER REFUNDS</v>
          </cell>
          <cell r="D172">
            <v>-286.26</v>
          </cell>
          <cell r="E172">
            <v>-285.20999999999998</v>
          </cell>
          <cell r="F172">
            <v>-285.20999999999998</v>
          </cell>
          <cell r="G172">
            <v>-285.20999999999998</v>
          </cell>
          <cell r="H172">
            <v>-285.20999999999998</v>
          </cell>
          <cell r="I172">
            <v>-285.20999999999998</v>
          </cell>
          <cell r="J172">
            <v>-285.20999999999998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-153.65538461538463</v>
          </cell>
        </row>
        <row r="173">
          <cell r="A173">
            <v>2690</v>
          </cell>
          <cell r="B173" t="str">
            <v>143</v>
          </cell>
          <cell r="C173" t="str">
            <v>ACCUM PROV UNCOLLECT ACCTS</v>
          </cell>
          <cell r="D173">
            <v>-678.02</v>
          </cell>
          <cell r="E173">
            <v>-720.1</v>
          </cell>
          <cell r="F173">
            <v>-785.94</v>
          </cell>
          <cell r="G173">
            <v>-795.49</v>
          </cell>
          <cell r="H173">
            <v>-688.88</v>
          </cell>
          <cell r="I173">
            <v>-696.3</v>
          </cell>
          <cell r="J173">
            <v>-678.36</v>
          </cell>
          <cell r="K173">
            <v>-654.39</v>
          </cell>
          <cell r="L173">
            <v>-697.03</v>
          </cell>
          <cell r="M173">
            <v>-705.23</v>
          </cell>
          <cell r="N173">
            <v>-793.34</v>
          </cell>
          <cell r="O173">
            <v>-807.22</v>
          </cell>
          <cell r="P173">
            <v>-841.38</v>
          </cell>
          <cell r="Q173">
            <v>-733.97538461538454</v>
          </cell>
        </row>
        <row r="174">
          <cell r="A174">
            <v>2710</v>
          </cell>
          <cell r="B174" t="str">
            <v>145</v>
          </cell>
          <cell r="C174" t="str">
            <v>A/R ASSOC COS</v>
          </cell>
          <cell r="D174">
            <v>240771.31</v>
          </cell>
          <cell r="E174">
            <v>238042.29</v>
          </cell>
          <cell r="F174">
            <v>240303.51</v>
          </cell>
          <cell r="G174">
            <v>236389.59</v>
          </cell>
          <cell r="H174">
            <v>240487.35</v>
          </cell>
          <cell r="I174">
            <v>243666.01</v>
          </cell>
          <cell r="J174">
            <v>244859</v>
          </cell>
          <cell r="K174">
            <v>242251.9</v>
          </cell>
          <cell r="L174">
            <v>245590.43</v>
          </cell>
          <cell r="M174">
            <v>238920.67</v>
          </cell>
          <cell r="N174">
            <v>239874.17</v>
          </cell>
          <cell r="O174">
            <v>228624.38</v>
          </cell>
          <cell r="P174">
            <v>227814.5</v>
          </cell>
          <cell r="Q174">
            <v>239045.77769230769</v>
          </cell>
        </row>
        <row r="175">
          <cell r="A175">
            <v>2755</v>
          </cell>
          <cell r="B175" t="str">
            <v>151</v>
          </cell>
          <cell r="C175" t="str">
            <v>INVENTORY</v>
          </cell>
          <cell r="D175">
            <v>221.64</v>
          </cell>
          <cell r="E175">
            <v>220.82</v>
          </cell>
          <cell r="F175">
            <v>220.82</v>
          </cell>
          <cell r="G175">
            <v>220.82</v>
          </cell>
          <cell r="H175">
            <v>220.82</v>
          </cell>
          <cell r="I175">
            <v>220.82</v>
          </cell>
          <cell r="J175">
            <v>220.82</v>
          </cell>
          <cell r="K175">
            <v>220.82</v>
          </cell>
          <cell r="L175">
            <v>220.82</v>
          </cell>
          <cell r="M175">
            <v>220.82</v>
          </cell>
          <cell r="N175">
            <v>220.82</v>
          </cell>
          <cell r="O175">
            <v>220.82</v>
          </cell>
          <cell r="P175">
            <v>195.82</v>
          </cell>
          <cell r="Q175">
            <v>218.96</v>
          </cell>
        </row>
        <row r="176">
          <cell r="A176">
            <v>2775</v>
          </cell>
          <cell r="B176" t="str">
            <v>132</v>
          </cell>
          <cell r="C176" t="str">
            <v>SPECIAL DEPOSITS</v>
          </cell>
          <cell r="D176">
            <v>181.76</v>
          </cell>
          <cell r="E176">
            <v>181.09</v>
          </cell>
          <cell r="F176">
            <v>181.09</v>
          </cell>
          <cell r="G176">
            <v>181.09</v>
          </cell>
          <cell r="H176">
            <v>181.09</v>
          </cell>
          <cell r="I176">
            <v>181.09</v>
          </cell>
          <cell r="J176">
            <v>181.09</v>
          </cell>
          <cell r="K176">
            <v>181.09</v>
          </cell>
          <cell r="L176">
            <v>181.09</v>
          </cell>
          <cell r="M176">
            <v>181.09</v>
          </cell>
          <cell r="N176">
            <v>181.09</v>
          </cell>
          <cell r="O176">
            <v>181.09</v>
          </cell>
          <cell r="P176">
            <v>181.09</v>
          </cell>
          <cell r="Q176">
            <v>181.14153846153843</v>
          </cell>
        </row>
        <row r="177">
          <cell r="A177" t="str">
            <v>TOTAL OTHER ASSETS</v>
          </cell>
          <cell r="D177">
            <v>261887.18000000002</v>
          </cell>
          <cell r="E177">
            <v>258657.84000000003</v>
          </cell>
          <cell r="F177">
            <v>260659.06000000003</v>
          </cell>
          <cell r="G177">
            <v>256362.82</v>
          </cell>
          <cell r="H177">
            <v>261181.02000000002</v>
          </cell>
          <cell r="I177">
            <v>265607.26000000007</v>
          </cell>
          <cell r="J177">
            <v>266107.47000000003</v>
          </cell>
          <cell r="K177">
            <v>262566.13</v>
          </cell>
          <cell r="L177">
            <v>266436.01</v>
          </cell>
          <cell r="M177">
            <v>259514.34000000003</v>
          </cell>
          <cell r="N177">
            <v>261006.26</v>
          </cell>
          <cell r="O177">
            <v>250490.55000000002</v>
          </cell>
          <cell r="P177">
            <v>250668.99</v>
          </cell>
          <cell r="Q177">
            <v>260088.07153846152</v>
          </cell>
        </row>
        <row r="179">
          <cell r="A179">
            <v>2906</v>
          </cell>
          <cell r="B179">
            <v>186.1</v>
          </cell>
          <cell r="C179" t="str">
            <v>RCIP - ATTORNEY FEES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2907</v>
          </cell>
          <cell r="B180">
            <v>186.1</v>
          </cell>
          <cell r="C180" t="str">
            <v>RCIP - CAPITALIZED TIME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2908</v>
          </cell>
          <cell r="B181">
            <v>186.1</v>
          </cell>
          <cell r="C181" t="str">
            <v>RCIP - ADMINISTRATIVE EXPENSES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2909</v>
          </cell>
          <cell r="B182">
            <v>186.1</v>
          </cell>
          <cell r="C182" t="str">
            <v>RCIP - TRAVEL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2910</v>
          </cell>
          <cell r="B183">
            <v>186.1</v>
          </cell>
          <cell r="C183" t="str">
            <v>RCIP - CONSULTING FEES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A184">
            <v>2914</v>
          </cell>
          <cell r="B184">
            <v>186.1</v>
          </cell>
          <cell r="C184" t="str">
            <v>RCIP - TRANSFER TO DEF RC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4.8099999999999996</v>
          </cell>
          <cell r="K184">
            <v>189.16</v>
          </cell>
          <cell r="L184">
            <v>189.16</v>
          </cell>
          <cell r="M184">
            <v>318.91000000000003</v>
          </cell>
          <cell r="N184">
            <v>318.91000000000003</v>
          </cell>
          <cell r="O184">
            <v>318.91000000000003</v>
          </cell>
          <cell r="P184">
            <v>566.63</v>
          </cell>
          <cell r="Q184">
            <v>146.65307692307695</v>
          </cell>
        </row>
        <row r="185">
          <cell r="A185">
            <v>2915</v>
          </cell>
          <cell r="B185">
            <v>186.1</v>
          </cell>
          <cell r="C185" t="str">
            <v>REG EXP BEING AMORT</v>
          </cell>
          <cell r="D185">
            <v>19679.580000000002</v>
          </cell>
          <cell r="E185">
            <v>19606.89</v>
          </cell>
          <cell r="F185">
            <v>19606.22</v>
          </cell>
          <cell r="G185">
            <v>19605</v>
          </cell>
          <cell r="H185">
            <v>19604.830000000002</v>
          </cell>
          <cell r="I185">
            <v>19604.78</v>
          </cell>
          <cell r="J185">
            <v>19604.91</v>
          </cell>
          <cell r="K185">
            <v>19604.64</v>
          </cell>
          <cell r="L185">
            <v>19604.27</v>
          </cell>
          <cell r="M185">
            <v>19604.32</v>
          </cell>
          <cell r="N185">
            <v>19604.13</v>
          </cell>
          <cell r="O185">
            <v>19603.849999999999</v>
          </cell>
          <cell r="P185">
            <v>19603.419999999998</v>
          </cell>
          <cell r="Q185">
            <v>19610.526153846153</v>
          </cell>
        </row>
        <row r="186">
          <cell r="A186">
            <v>2920</v>
          </cell>
          <cell r="B186">
            <v>186.1</v>
          </cell>
          <cell r="C186" t="str">
            <v>RATE CASE BEING AMORT</v>
          </cell>
          <cell r="D186">
            <v>-6373.64</v>
          </cell>
          <cell r="E186">
            <v>-6350.17</v>
          </cell>
          <cell r="F186">
            <v>-6350.17</v>
          </cell>
          <cell r="G186">
            <v>-6350.17</v>
          </cell>
          <cell r="H186">
            <v>-6350.17</v>
          </cell>
          <cell r="I186">
            <v>-6350.17</v>
          </cell>
          <cell r="J186">
            <v>-6350.17</v>
          </cell>
          <cell r="K186">
            <v>-6350.17</v>
          </cell>
          <cell r="L186">
            <v>-6350.17</v>
          </cell>
          <cell r="M186">
            <v>-6350.17</v>
          </cell>
          <cell r="N186">
            <v>-6350.17</v>
          </cell>
          <cell r="O186">
            <v>-6350.17</v>
          </cell>
          <cell r="P186">
            <v>-6350.17</v>
          </cell>
          <cell r="Q186">
            <v>-6351.9753846153844</v>
          </cell>
        </row>
        <row r="187">
          <cell r="A187">
            <v>2930</v>
          </cell>
          <cell r="B187">
            <v>186.1</v>
          </cell>
          <cell r="C187" t="str">
            <v>RATE CASE ACCUM AMORT</v>
          </cell>
          <cell r="D187">
            <v>-28877.83</v>
          </cell>
          <cell r="E187">
            <v>-28375.87</v>
          </cell>
          <cell r="F187">
            <v>-27979.8</v>
          </cell>
          <cell r="G187">
            <v>-27583.18</v>
          </cell>
          <cell r="H187">
            <v>-27187.61</v>
          </cell>
          <cell r="I187">
            <v>-26792.16</v>
          </cell>
          <cell r="J187">
            <v>-26396.89</v>
          </cell>
          <cell r="K187">
            <v>-26001.22</v>
          </cell>
          <cell r="L187">
            <v>-25605.45</v>
          </cell>
          <cell r="M187">
            <v>-25210.1</v>
          </cell>
          <cell r="N187">
            <v>-24814.51</v>
          </cell>
          <cell r="O187">
            <v>-24418.83</v>
          </cell>
          <cell r="P187">
            <v>-24022.99</v>
          </cell>
          <cell r="Q187">
            <v>-26405.110769230771</v>
          </cell>
        </row>
        <row r="188">
          <cell r="A188" t="str">
            <v>TOTAL RATE CASES - NET</v>
          </cell>
          <cell r="D188">
            <v>-15571.89</v>
          </cell>
          <cell r="E188">
            <v>-15119.15</v>
          </cell>
          <cell r="F188">
            <v>-14723.749999999998</v>
          </cell>
          <cell r="G188">
            <v>-14328.35</v>
          </cell>
          <cell r="H188">
            <v>-13932.949999999999</v>
          </cell>
          <cell r="I188">
            <v>-13537.550000000001</v>
          </cell>
          <cell r="J188">
            <v>-13137.339999999998</v>
          </cell>
          <cell r="K188">
            <v>-12557.590000000002</v>
          </cell>
          <cell r="L188">
            <v>-12162.19</v>
          </cell>
          <cell r="M188">
            <v>-11637.039999999999</v>
          </cell>
          <cell r="N188">
            <v>-11241.639999999998</v>
          </cell>
          <cell r="O188">
            <v>-10846.240000000003</v>
          </cell>
          <cell r="P188">
            <v>-10203.110000000002</v>
          </cell>
          <cell r="Q188">
            <v>-12999.906923076924</v>
          </cell>
        </row>
        <row r="190">
          <cell r="A190">
            <v>2960</v>
          </cell>
          <cell r="B190" t="str">
            <v>186.2</v>
          </cell>
          <cell r="C190" t="str">
            <v>DEF CHGS-TANK MAINT&amp;REP WTR</v>
          </cell>
          <cell r="D190">
            <v>6679.23</v>
          </cell>
          <cell r="E190">
            <v>6660.95</v>
          </cell>
          <cell r="F190">
            <v>6660.95</v>
          </cell>
          <cell r="G190">
            <v>6660.95</v>
          </cell>
          <cell r="H190">
            <v>6660.95</v>
          </cell>
          <cell r="I190">
            <v>6660.95</v>
          </cell>
          <cell r="J190">
            <v>6660.95</v>
          </cell>
          <cell r="K190">
            <v>6660.95</v>
          </cell>
          <cell r="L190">
            <v>6660.95</v>
          </cell>
          <cell r="M190">
            <v>6660.95</v>
          </cell>
          <cell r="N190">
            <v>6660.95</v>
          </cell>
          <cell r="O190">
            <v>6660.95</v>
          </cell>
          <cell r="P190">
            <v>6660.95</v>
          </cell>
          <cell r="Q190">
            <v>6662.3561538461518</v>
          </cell>
        </row>
        <row r="191">
          <cell r="A191">
            <v>2985</v>
          </cell>
          <cell r="B191">
            <v>186.2</v>
          </cell>
          <cell r="C191" t="str">
            <v>DEF CHGS-OTHER</v>
          </cell>
          <cell r="D191">
            <v>-98.16</v>
          </cell>
          <cell r="E191">
            <v>-97.8</v>
          </cell>
          <cell r="F191">
            <v>-97.8</v>
          </cell>
          <cell r="G191">
            <v>-97.8</v>
          </cell>
          <cell r="H191">
            <v>-97.8</v>
          </cell>
          <cell r="I191">
            <v>-97.8</v>
          </cell>
          <cell r="J191">
            <v>-97.8</v>
          </cell>
          <cell r="K191">
            <v>-97.8</v>
          </cell>
          <cell r="L191">
            <v>-97.8</v>
          </cell>
          <cell r="M191">
            <v>-97.8</v>
          </cell>
          <cell r="N191">
            <v>-97.8</v>
          </cell>
          <cell r="O191">
            <v>-97.8</v>
          </cell>
          <cell r="P191">
            <v>-97.8</v>
          </cell>
          <cell r="Q191">
            <v>-97.827692307692288</v>
          </cell>
        </row>
        <row r="192">
          <cell r="A192">
            <v>3000</v>
          </cell>
          <cell r="B192">
            <v>186.2</v>
          </cell>
          <cell r="C192" t="str">
            <v>DEF CHGS-OTHER WTR &amp; SWR</v>
          </cell>
          <cell r="D192">
            <v>118.81</v>
          </cell>
          <cell r="E192">
            <v>118.37</v>
          </cell>
          <cell r="F192">
            <v>118.37</v>
          </cell>
          <cell r="G192">
            <v>118.37</v>
          </cell>
          <cell r="H192">
            <v>118.37</v>
          </cell>
          <cell r="I192">
            <v>118.37</v>
          </cell>
          <cell r="J192">
            <v>118.37</v>
          </cell>
          <cell r="K192">
            <v>118.37</v>
          </cell>
          <cell r="L192">
            <v>118.37</v>
          </cell>
          <cell r="M192">
            <v>118.37</v>
          </cell>
          <cell r="N192">
            <v>118.37</v>
          </cell>
          <cell r="O192">
            <v>118.37</v>
          </cell>
          <cell r="P192">
            <v>118.37</v>
          </cell>
          <cell r="Q192">
            <v>118.40384615384612</v>
          </cell>
        </row>
        <row r="193">
          <cell r="A193">
            <v>3005</v>
          </cell>
          <cell r="B193" t="str">
            <v>186.2</v>
          </cell>
          <cell r="C193" t="str">
            <v>DEF CHGS-VOC TESTING</v>
          </cell>
          <cell r="D193">
            <v>643</v>
          </cell>
          <cell r="E193">
            <v>643</v>
          </cell>
          <cell r="F193">
            <v>643</v>
          </cell>
          <cell r="G193">
            <v>643</v>
          </cell>
          <cell r="H193">
            <v>643</v>
          </cell>
          <cell r="I193">
            <v>643</v>
          </cell>
          <cell r="J193">
            <v>643</v>
          </cell>
          <cell r="K193">
            <v>643</v>
          </cell>
          <cell r="L193">
            <v>643</v>
          </cell>
          <cell r="M193">
            <v>643</v>
          </cell>
          <cell r="N193">
            <v>643</v>
          </cell>
          <cell r="O193">
            <v>643</v>
          </cell>
          <cell r="P193">
            <v>643</v>
          </cell>
          <cell r="Q193">
            <v>643</v>
          </cell>
        </row>
        <row r="194">
          <cell r="A194">
            <v>3110</v>
          </cell>
          <cell r="B194">
            <v>186.2</v>
          </cell>
          <cell r="C194" t="str">
            <v>AMORT - TANK MAINT&amp;REP WTR</v>
          </cell>
          <cell r="D194">
            <v>-6679.23</v>
          </cell>
          <cell r="E194">
            <v>-6660.95</v>
          </cell>
          <cell r="F194">
            <v>-6660.95</v>
          </cell>
          <cell r="G194">
            <v>-6660.95</v>
          </cell>
          <cell r="H194">
            <v>-6660.95</v>
          </cell>
          <cell r="I194">
            <v>-6660.95</v>
          </cell>
          <cell r="J194">
            <v>-6660.95</v>
          </cell>
          <cell r="K194">
            <v>-6660.95</v>
          </cell>
          <cell r="L194">
            <v>-6660.95</v>
          </cell>
          <cell r="M194">
            <v>-6660.95</v>
          </cell>
          <cell r="N194">
            <v>-6660.95</v>
          </cell>
          <cell r="O194">
            <v>-6660.95</v>
          </cell>
          <cell r="P194">
            <v>-6660.95</v>
          </cell>
          <cell r="Q194">
            <v>-6662.3561538461518</v>
          </cell>
        </row>
        <row r="195">
          <cell r="A195">
            <v>3140</v>
          </cell>
          <cell r="B195">
            <v>186.2</v>
          </cell>
          <cell r="C195" t="str">
            <v>AMORT - OTHER</v>
          </cell>
          <cell r="D195">
            <v>98.16</v>
          </cell>
          <cell r="E195">
            <v>101.09</v>
          </cell>
          <cell r="F195">
            <v>102.72</v>
          </cell>
          <cell r="G195">
            <v>104.35</v>
          </cell>
          <cell r="H195">
            <v>105.98</v>
          </cell>
          <cell r="I195">
            <v>107.61</v>
          </cell>
          <cell r="J195">
            <v>109.24</v>
          </cell>
          <cell r="K195">
            <v>110.87</v>
          </cell>
          <cell r="L195">
            <v>112.5</v>
          </cell>
          <cell r="M195">
            <v>114.13</v>
          </cell>
          <cell r="N195">
            <v>115.76</v>
          </cell>
          <cell r="O195">
            <v>117.39</v>
          </cell>
          <cell r="P195">
            <v>119.02</v>
          </cell>
          <cell r="Q195">
            <v>109.14000000000001</v>
          </cell>
        </row>
        <row r="196">
          <cell r="A196">
            <v>3155</v>
          </cell>
          <cell r="B196">
            <v>186.2</v>
          </cell>
          <cell r="D196">
            <v>515.83000000000004</v>
          </cell>
          <cell r="E196">
            <v>513.92999999999995</v>
          </cell>
          <cell r="F196">
            <v>513.92999999999995</v>
          </cell>
          <cell r="G196">
            <v>513.92999999999995</v>
          </cell>
          <cell r="H196">
            <v>513.92999999999995</v>
          </cell>
          <cell r="I196">
            <v>513.92999999999995</v>
          </cell>
          <cell r="J196">
            <v>150.76</v>
          </cell>
          <cell r="K196">
            <v>157.96</v>
          </cell>
          <cell r="L196">
            <v>165.16</v>
          </cell>
          <cell r="M196">
            <v>117.75</v>
          </cell>
          <cell r="N196">
            <v>123.03</v>
          </cell>
          <cell r="O196">
            <v>128.22</v>
          </cell>
          <cell r="P196">
            <v>133.4</v>
          </cell>
          <cell r="Q196">
            <v>312.44307692307689</v>
          </cell>
        </row>
        <row r="197">
          <cell r="A197">
            <v>3160</v>
          </cell>
          <cell r="B197">
            <v>186.2</v>
          </cell>
          <cell r="C197" t="str">
            <v>AMORT - VOC TESTING</v>
          </cell>
          <cell r="D197">
            <v>-643</v>
          </cell>
          <cell r="E197">
            <v>-643</v>
          </cell>
          <cell r="F197">
            <v>-643</v>
          </cell>
          <cell r="G197">
            <v>-643</v>
          </cell>
          <cell r="H197">
            <v>-643</v>
          </cell>
          <cell r="I197">
            <v>-643</v>
          </cell>
          <cell r="J197">
            <v>-643</v>
          </cell>
          <cell r="K197">
            <v>-643</v>
          </cell>
          <cell r="L197">
            <v>-643</v>
          </cell>
          <cell r="M197">
            <v>-643</v>
          </cell>
          <cell r="N197">
            <v>-643</v>
          </cell>
          <cell r="O197">
            <v>-643</v>
          </cell>
          <cell r="P197">
            <v>-643</v>
          </cell>
          <cell r="Q197">
            <v>-643</v>
          </cell>
        </row>
        <row r="198">
          <cell r="A198" t="str">
            <v>TOTAL DEFERRED ASSETS - NET</v>
          </cell>
          <cell r="D198">
            <v>634.64000000000055</v>
          </cell>
          <cell r="E198">
            <v>635.58999999999969</v>
          </cell>
          <cell r="F198">
            <v>637.2199999999998</v>
          </cell>
          <cell r="G198">
            <v>638.84999999999968</v>
          </cell>
          <cell r="H198">
            <v>640.47999999999956</v>
          </cell>
          <cell r="I198">
            <v>642.10999999999967</v>
          </cell>
          <cell r="J198">
            <v>280.56999999999971</v>
          </cell>
          <cell r="K198">
            <v>289.39999999999975</v>
          </cell>
          <cell r="L198">
            <v>298.22999999999968</v>
          </cell>
          <cell r="M198">
            <v>252.4499999999997</v>
          </cell>
          <cell r="N198">
            <v>259.35999999999967</v>
          </cell>
          <cell r="O198">
            <v>266.17999999999972</v>
          </cell>
          <cell r="P198">
            <v>272.98999999999967</v>
          </cell>
          <cell r="Q198">
            <v>442.15923076923082</v>
          </cell>
        </row>
        <row r="200">
          <cell r="A200">
            <v>3220</v>
          </cell>
          <cell r="B200">
            <v>252</v>
          </cell>
          <cell r="C200" t="str">
            <v>ADV-IN-AID OF CONST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3225</v>
          </cell>
          <cell r="B201" t="str">
            <v>252</v>
          </cell>
          <cell r="C201" t="str">
            <v>ADV-IN-AID OF CONST-WATER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3230</v>
          </cell>
          <cell r="B202" t="str">
            <v>252</v>
          </cell>
          <cell r="C202" t="str">
            <v>ADV-IN-AID OF CONST-SEWER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>
            <v>3235</v>
          </cell>
          <cell r="B203" t="str">
            <v>252</v>
          </cell>
          <cell r="C203" t="str">
            <v>ACC AMORT-AIA-WATER</v>
          </cell>
          <cell r="D203">
            <v>102.51</v>
          </cell>
          <cell r="E203">
            <v>102.23</v>
          </cell>
          <cell r="F203">
            <v>102.23</v>
          </cell>
          <cell r="G203">
            <v>102.23</v>
          </cell>
          <cell r="H203">
            <v>102.23</v>
          </cell>
          <cell r="I203">
            <v>102.23</v>
          </cell>
          <cell r="J203">
            <v>102.23</v>
          </cell>
          <cell r="K203">
            <v>102.23</v>
          </cell>
          <cell r="L203">
            <v>102.23</v>
          </cell>
          <cell r="M203">
            <v>102.23</v>
          </cell>
          <cell r="N203">
            <v>102.23</v>
          </cell>
          <cell r="O203">
            <v>102.23</v>
          </cell>
          <cell r="P203">
            <v>102.23</v>
          </cell>
          <cell r="Q203">
            <v>102.25153846153847</v>
          </cell>
        </row>
        <row r="204">
          <cell r="A204">
            <v>3240</v>
          </cell>
          <cell r="B204" t="str">
            <v>252</v>
          </cell>
          <cell r="C204" t="str">
            <v>ACC AMORT-CIA-SEWER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A205" t="str">
            <v>TOTAL ADVANCES IN AID OF CONSTRUCTION - NET</v>
          </cell>
          <cell r="D205">
            <v>102.51</v>
          </cell>
          <cell r="E205">
            <v>102.23</v>
          </cell>
          <cell r="F205">
            <v>102.23</v>
          </cell>
          <cell r="G205">
            <v>102.23</v>
          </cell>
          <cell r="H205">
            <v>102.23</v>
          </cell>
          <cell r="I205">
            <v>102.23</v>
          </cell>
          <cell r="J205">
            <v>102.23</v>
          </cell>
          <cell r="K205">
            <v>102.23</v>
          </cell>
          <cell r="L205">
            <v>102.23</v>
          </cell>
          <cell r="M205">
            <v>102.23</v>
          </cell>
          <cell r="N205">
            <v>102.23</v>
          </cell>
          <cell r="O205">
            <v>102.23</v>
          </cell>
          <cell r="P205">
            <v>102.23</v>
          </cell>
          <cell r="Q205">
            <v>102.25153846153847</v>
          </cell>
        </row>
        <row r="207">
          <cell r="A207">
            <v>3265</v>
          </cell>
          <cell r="B207">
            <v>271.10000000000002</v>
          </cell>
          <cell r="C207" t="str">
            <v>CIAC-STRUCT &amp; IMPRV SRC SUPPLY</v>
          </cell>
          <cell r="D207">
            <v>-1867.42</v>
          </cell>
          <cell r="E207">
            <v>-1867.42</v>
          </cell>
          <cell r="F207">
            <v>-1867.42</v>
          </cell>
          <cell r="G207">
            <v>-1867.42</v>
          </cell>
          <cell r="H207">
            <v>-1867.42</v>
          </cell>
          <cell r="I207">
            <v>-1867.42</v>
          </cell>
          <cell r="J207">
            <v>-1867.42</v>
          </cell>
          <cell r="K207">
            <v>-1867.42</v>
          </cell>
          <cell r="L207">
            <v>-1867.42</v>
          </cell>
          <cell r="M207">
            <v>-1867.42</v>
          </cell>
          <cell r="N207">
            <v>-1867.42</v>
          </cell>
          <cell r="O207">
            <v>-1867.42</v>
          </cell>
          <cell r="P207">
            <v>-1867.42</v>
          </cell>
        </row>
        <row r="208">
          <cell r="A208">
            <v>3270</v>
          </cell>
          <cell r="B208">
            <v>271.10000000000002</v>
          </cell>
          <cell r="C208" t="str">
            <v>CIAC-STRUCT &amp; IMPRV WTP</v>
          </cell>
          <cell r="D208">
            <v>-306.52999999999997</v>
          </cell>
          <cell r="E208">
            <v>-306.52999999999997</v>
          </cell>
          <cell r="F208">
            <v>-306.52999999999997</v>
          </cell>
          <cell r="G208">
            <v>-306.52999999999997</v>
          </cell>
          <cell r="H208">
            <v>-306.52999999999997</v>
          </cell>
          <cell r="I208">
            <v>-306.52999999999997</v>
          </cell>
          <cell r="J208">
            <v>-306.52999999999997</v>
          </cell>
          <cell r="K208">
            <v>-306.52999999999997</v>
          </cell>
          <cell r="L208">
            <v>-306.52999999999997</v>
          </cell>
          <cell r="M208">
            <v>-306.52999999999997</v>
          </cell>
          <cell r="N208">
            <v>-306.52999999999997</v>
          </cell>
          <cell r="O208">
            <v>-306.52999999999997</v>
          </cell>
          <cell r="P208">
            <v>-306.52999999999997</v>
          </cell>
          <cell r="Q208">
            <v>-306.52999999999986</v>
          </cell>
        </row>
        <row r="209">
          <cell r="A209">
            <v>3295</v>
          </cell>
          <cell r="B209">
            <v>271.10000000000002</v>
          </cell>
          <cell r="C209" t="str">
            <v>CIAC-WELLS &amp; SPRINGS</v>
          </cell>
          <cell r="D209">
            <v>-11008.29</v>
          </cell>
          <cell r="E209">
            <v>-11008.29</v>
          </cell>
          <cell r="F209">
            <v>-11008.29</v>
          </cell>
          <cell r="G209">
            <v>-11008.29</v>
          </cell>
          <cell r="H209">
            <v>-11008.29</v>
          </cell>
          <cell r="I209">
            <v>-11008.29</v>
          </cell>
          <cell r="J209">
            <v>-11008.29</v>
          </cell>
          <cell r="K209">
            <v>-11008.29</v>
          </cell>
          <cell r="L209">
            <v>-11008.29</v>
          </cell>
          <cell r="M209">
            <v>-11008.29</v>
          </cell>
          <cell r="N209">
            <v>-11008.29</v>
          </cell>
          <cell r="O209">
            <v>-11008.29</v>
          </cell>
          <cell r="P209">
            <v>-11008.29</v>
          </cell>
          <cell r="Q209">
            <v>-11008.290000000005</v>
          </cell>
        </row>
        <row r="210">
          <cell r="A210">
            <v>3315</v>
          </cell>
          <cell r="B210">
            <v>271.10000000000002</v>
          </cell>
          <cell r="C210" t="str">
            <v>CIAC-ELEC PUMP EQP SRC PUMP</v>
          </cell>
          <cell r="D210">
            <v>-2564.9499999999998</v>
          </cell>
          <cell r="E210">
            <v>-2564.9499999999998</v>
          </cell>
          <cell r="F210">
            <v>-2564.9499999999998</v>
          </cell>
          <cell r="G210">
            <v>-2564.9499999999998</v>
          </cell>
          <cell r="H210">
            <v>-2564.9499999999998</v>
          </cell>
          <cell r="I210">
            <v>-2564.9499999999998</v>
          </cell>
          <cell r="J210">
            <v>-2564.9499999999998</v>
          </cell>
          <cell r="K210">
            <v>-2564.9499999999998</v>
          </cell>
          <cell r="L210">
            <v>-2564.9499999999998</v>
          </cell>
          <cell r="M210">
            <v>-2564.9499999999998</v>
          </cell>
          <cell r="N210">
            <v>-2564.9499999999998</v>
          </cell>
          <cell r="O210">
            <v>-2564.9499999999998</v>
          </cell>
          <cell r="P210">
            <v>-2564.9499999999998</v>
          </cell>
          <cell r="Q210">
            <v>-2564.9500000000003</v>
          </cell>
        </row>
        <row r="211">
          <cell r="A211">
            <v>3320</v>
          </cell>
          <cell r="B211">
            <v>271.10000000000002</v>
          </cell>
          <cell r="C211" t="str">
            <v>CIAC-ELEC PUMP EQP WTP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2">
          <cell r="A212">
            <v>3330</v>
          </cell>
          <cell r="B212">
            <v>271.10000000000002</v>
          </cell>
          <cell r="C212" t="str">
            <v>CIAC-WATER TREATMENT EQPT</v>
          </cell>
          <cell r="D212">
            <v>-4599.16</v>
          </cell>
          <cell r="E212">
            <v>-4599.16</v>
          </cell>
          <cell r="F212">
            <v>-4599.16</v>
          </cell>
          <cell r="G212">
            <v>-4599.16</v>
          </cell>
          <cell r="H212">
            <v>-4599.16</v>
          </cell>
          <cell r="I212">
            <v>-4599.16</v>
          </cell>
          <cell r="J212">
            <v>-4599.16</v>
          </cell>
          <cell r="K212">
            <v>-4599.16</v>
          </cell>
          <cell r="L212">
            <v>-4599.16</v>
          </cell>
          <cell r="M212">
            <v>-4599.16</v>
          </cell>
          <cell r="N212">
            <v>-4599.16</v>
          </cell>
          <cell r="O212">
            <v>-4599.16</v>
          </cell>
          <cell r="P212">
            <v>-4599.16</v>
          </cell>
          <cell r="Q212">
            <v>-4599.1600000000017</v>
          </cell>
        </row>
        <row r="213">
          <cell r="A213">
            <v>3335</v>
          </cell>
          <cell r="B213">
            <v>271.10000000000002</v>
          </cell>
          <cell r="C213" t="str">
            <v>CIAC-DIST RESV &amp; STANDPIPES</v>
          </cell>
          <cell r="D213">
            <v>-12344.43</v>
          </cell>
          <cell r="E213">
            <v>-12344.43</v>
          </cell>
          <cell r="F213">
            <v>-12344.43</v>
          </cell>
          <cell r="G213">
            <v>-12344.43</v>
          </cell>
          <cell r="H213">
            <v>-12344.43</v>
          </cell>
          <cell r="I213">
            <v>-12344.43</v>
          </cell>
          <cell r="J213">
            <v>-12344.43</v>
          </cell>
          <cell r="K213">
            <v>-12344.43</v>
          </cell>
          <cell r="L213">
            <v>-12344.43</v>
          </cell>
          <cell r="M213">
            <v>-12344.43</v>
          </cell>
          <cell r="N213">
            <v>-12344.43</v>
          </cell>
          <cell r="O213">
            <v>-12344.43</v>
          </cell>
          <cell r="P213">
            <v>-12344.43</v>
          </cell>
          <cell r="Q213">
            <v>-12344.429999999997</v>
          </cell>
        </row>
        <row r="214">
          <cell r="A214">
            <v>3340</v>
          </cell>
          <cell r="B214">
            <v>271.10000000000002</v>
          </cell>
          <cell r="C214" t="str">
            <v>CIAC-TRANS &amp; DISTR MAINS</v>
          </cell>
          <cell r="D214">
            <v>-66970.509999999995</v>
          </cell>
          <cell r="E214">
            <v>-66970.509999999995</v>
          </cell>
          <cell r="F214">
            <v>-66970.509999999995</v>
          </cell>
          <cell r="G214">
            <v>-66970.509999999995</v>
          </cell>
          <cell r="H214">
            <v>-66970.509999999995</v>
          </cell>
          <cell r="I214">
            <v>-66970.509999999995</v>
          </cell>
          <cell r="J214">
            <v>-66970.509999999995</v>
          </cell>
          <cell r="K214">
            <v>-66970.509999999995</v>
          </cell>
          <cell r="L214">
            <v>-66970.509999999995</v>
          </cell>
          <cell r="M214">
            <v>-66970.509999999995</v>
          </cell>
          <cell r="N214">
            <v>-66970.509999999995</v>
          </cell>
          <cell r="O214">
            <v>-66970.509999999995</v>
          </cell>
          <cell r="P214">
            <v>-66970.509999999995</v>
          </cell>
          <cell r="Q214">
            <v>-66970.509999999995</v>
          </cell>
        </row>
        <row r="215">
          <cell r="A215">
            <v>3345</v>
          </cell>
          <cell r="B215">
            <v>271.10000000000002</v>
          </cell>
          <cell r="C215" t="str">
            <v>CIAC-SERVICE LINES</v>
          </cell>
          <cell r="D215">
            <v>-32440.25</v>
          </cell>
          <cell r="E215">
            <v>-32440.25</v>
          </cell>
          <cell r="F215">
            <v>-32440.25</v>
          </cell>
          <cell r="G215">
            <v>-32440.25</v>
          </cell>
          <cell r="H215">
            <v>-32440.25</v>
          </cell>
          <cell r="I215">
            <v>-32440.25</v>
          </cell>
          <cell r="J215">
            <v>-32440.25</v>
          </cell>
          <cell r="K215">
            <v>-32440.25</v>
          </cell>
          <cell r="L215">
            <v>-32440.25</v>
          </cell>
          <cell r="M215">
            <v>-32440.25</v>
          </cell>
          <cell r="N215">
            <v>-32440.25</v>
          </cell>
          <cell r="O215">
            <v>-32440.25</v>
          </cell>
          <cell r="P215">
            <v>-32440.25</v>
          </cell>
          <cell r="Q215">
            <v>-32440.25</v>
          </cell>
        </row>
        <row r="216">
          <cell r="A216">
            <v>3350</v>
          </cell>
          <cell r="B216">
            <v>271.10000000000002</v>
          </cell>
          <cell r="C216" t="str">
            <v>CIAC-METERS</v>
          </cell>
          <cell r="D216">
            <v>-5076.07</v>
          </cell>
          <cell r="E216">
            <v>-5076.07</v>
          </cell>
          <cell r="F216">
            <v>-5076.07</v>
          </cell>
          <cell r="G216">
            <v>-5076.07</v>
          </cell>
          <cell r="H216">
            <v>-5076.07</v>
          </cell>
          <cell r="I216">
            <v>-5076.07</v>
          </cell>
          <cell r="J216">
            <v>-5076.07</v>
          </cell>
          <cell r="K216">
            <v>-5076.07</v>
          </cell>
          <cell r="L216">
            <v>-5076.07</v>
          </cell>
          <cell r="M216">
            <v>-5076.07</v>
          </cell>
          <cell r="N216">
            <v>-5076.07</v>
          </cell>
          <cell r="O216">
            <v>-5076.07</v>
          </cell>
          <cell r="P216">
            <v>-5076.07</v>
          </cell>
          <cell r="Q216">
            <v>-5076.0700000000006</v>
          </cell>
        </row>
        <row r="217">
          <cell r="A217">
            <v>3355</v>
          </cell>
          <cell r="B217">
            <v>271.10000000000002</v>
          </cell>
          <cell r="C217" t="str">
            <v>CIAC-METER INSTALLS</v>
          </cell>
          <cell r="D217">
            <v>-167.05</v>
          </cell>
          <cell r="E217">
            <v>-167.05</v>
          </cell>
          <cell r="F217">
            <v>-167.05</v>
          </cell>
          <cell r="G217">
            <v>-167.05</v>
          </cell>
          <cell r="H217">
            <v>-167.05</v>
          </cell>
          <cell r="I217">
            <v>-167.05</v>
          </cell>
          <cell r="J217">
            <v>-167.05</v>
          </cell>
          <cell r="K217">
            <v>-167.05</v>
          </cell>
          <cell r="L217">
            <v>-167.05</v>
          </cell>
          <cell r="M217">
            <v>-167.05</v>
          </cell>
          <cell r="N217">
            <v>-167.05</v>
          </cell>
          <cell r="O217">
            <v>-167.05</v>
          </cell>
          <cell r="P217">
            <v>-167.05</v>
          </cell>
          <cell r="Q217">
            <v>-167.04999999999998</v>
          </cell>
        </row>
        <row r="218">
          <cell r="A218">
            <v>3360</v>
          </cell>
          <cell r="B218">
            <v>271.10000000000002</v>
          </cell>
          <cell r="C218" t="str">
            <v>CIAC-HYDRANTS</v>
          </cell>
          <cell r="D218">
            <v>-595.79</v>
          </cell>
          <cell r="E218">
            <v>-595.79</v>
          </cell>
          <cell r="F218">
            <v>-595.79</v>
          </cell>
          <cell r="G218">
            <v>-595.79</v>
          </cell>
          <cell r="H218">
            <v>-595.79</v>
          </cell>
          <cell r="I218">
            <v>-595.79</v>
          </cell>
          <cell r="J218">
            <v>-595.79</v>
          </cell>
          <cell r="K218">
            <v>-595.79</v>
          </cell>
          <cell r="L218">
            <v>-595.79</v>
          </cell>
          <cell r="M218">
            <v>-595.79</v>
          </cell>
          <cell r="N218">
            <v>-595.79</v>
          </cell>
          <cell r="O218">
            <v>-595.79</v>
          </cell>
          <cell r="P218">
            <v>-595.79</v>
          </cell>
          <cell r="Q218">
            <v>-595.79</v>
          </cell>
        </row>
        <row r="219">
          <cell r="A219">
            <v>3430</v>
          </cell>
          <cell r="B219">
            <v>271.10000000000002</v>
          </cell>
          <cell r="C219" t="str">
            <v>CIAC-OTHER TANGIBLE PLT WATER</v>
          </cell>
          <cell r="D219">
            <v>-19501.310000000001</v>
          </cell>
          <cell r="E219">
            <v>-19450.43</v>
          </cell>
          <cell r="F219">
            <v>-19450.43</v>
          </cell>
          <cell r="G219">
            <v>-19450.43</v>
          </cell>
          <cell r="H219">
            <v>-19450.43</v>
          </cell>
          <cell r="I219">
            <v>-19450.43</v>
          </cell>
          <cell r="J219">
            <v>-19450.43</v>
          </cell>
          <cell r="K219">
            <v>-19450.43</v>
          </cell>
          <cell r="L219">
            <v>-19450.43</v>
          </cell>
          <cell r="M219">
            <v>-19450.43</v>
          </cell>
          <cell r="N219">
            <v>-19450.43</v>
          </cell>
          <cell r="O219">
            <v>-19450.43</v>
          </cell>
          <cell r="P219">
            <v>-19450.43</v>
          </cell>
          <cell r="Q219">
            <v>-19454.343846153843</v>
          </cell>
        </row>
        <row r="220">
          <cell r="A220">
            <v>3435</v>
          </cell>
          <cell r="B220">
            <v>271.10000000000002</v>
          </cell>
          <cell r="C220" t="str">
            <v>CIAC-WATER-TAP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A221">
            <v>3455</v>
          </cell>
          <cell r="B221">
            <v>271.10000000000002</v>
          </cell>
          <cell r="C221" t="str">
            <v>CIAC-WTR PLT MTR FEE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A222" t="str">
            <v>TOTAL CIAC - WATER</v>
          </cell>
          <cell r="D222">
            <v>-157441.75999999998</v>
          </cell>
          <cell r="E222">
            <v>-157390.87999999998</v>
          </cell>
          <cell r="F222">
            <v>-157390.87999999998</v>
          </cell>
          <cell r="G222">
            <v>-157390.87999999998</v>
          </cell>
          <cell r="H222">
            <v>-157390.87999999998</v>
          </cell>
          <cell r="I222">
            <v>-157390.87999999998</v>
          </cell>
          <cell r="J222">
            <v>-157390.87999999998</v>
          </cell>
          <cell r="K222">
            <v>-157390.87999999998</v>
          </cell>
          <cell r="L222">
            <v>-157390.87999999998</v>
          </cell>
          <cell r="M222">
            <v>-157390.87999999998</v>
          </cell>
          <cell r="N222">
            <v>-157390.87999999998</v>
          </cell>
          <cell r="O222">
            <v>-157390.87999999998</v>
          </cell>
          <cell r="P222">
            <v>-157390.87999999998</v>
          </cell>
          <cell r="Q222">
            <v>-155527.37384615385</v>
          </cell>
        </row>
        <row r="224">
          <cell r="A224">
            <v>3500</v>
          </cell>
          <cell r="B224">
            <v>271.2</v>
          </cell>
          <cell r="C224" t="str">
            <v>CIAC-STRUCT/IMPRV PUMP PLT LS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A225">
            <v>3520</v>
          </cell>
          <cell r="B225">
            <v>271.2</v>
          </cell>
          <cell r="C225" t="str">
            <v>CIAC-STRUCT/IMPRV GEN PLT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A226">
            <v>3550</v>
          </cell>
          <cell r="B226">
            <v>271.2</v>
          </cell>
          <cell r="C226" t="str">
            <v>CIAC-SEWER FORCE MAIN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A227">
            <v>3555</v>
          </cell>
          <cell r="B227">
            <v>271.2</v>
          </cell>
          <cell r="C227" t="str">
            <v>CIAC-SEWER GRAVITY MAIN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>
            <v>3600</v>
          </cell>
          <cell r="B228">
            <v>271.2</v>
          </cell>
          <cell r="C228" t="str">
            <v>CIAC-TREAT/DISP EQUIP LAGOON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</sheetData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COVER"/>
      <sheetName val="CONTENTS vol 2"/>
      <sheetName val="CONTENTS vol 1"/>
      <sheetName val="A 1"/>
      <sheetName val="A 2"/>
      <sheetName val="A 3"/>
      <sheetName val="A 4"/>
      <sheetName val="A 5"/>
      <sheetName val="A 5 (a)"/>
      <sheetName val="A 6"/>
      <sheetName val="A 6 (a)"/>
      <sheetName val="A 7"/>
      <sheetName val="A 8"/>
      <sheetName val="A 9"/>
      <sheetName val="A 9 (a)"/>
      <sheetName val="A 10"/>
      <sheetName val="A 10 (a)"/>
      <sheetName val="A 11"/>
      <sheetName val="A 12"/>
      <sheetName val="A 12 (a)"/>
      <sheetName val="A 13"/>
      <sheetName val="A 14"/>
      <sheetName val="A 14 (a)"/>
      <sheetName val="A 15"/>
      <sheetName val="A 16"/>
      <sheetName val="A 17"/>
      <sheetName val="A 18 "/>
      <sheetName val="A 18 (a)"/>
      <sheetName val="A 19 "/>
      <sheetName val="A 19 (a) "/>
      <sheetName val="B 1"/>
      <sheetName val="B 2"/>
      <sheetName val="B 3"/>
      <sheetName val="B 4"/>
      <sheetName val="B 5"/>
      <sheetName val="B 5 (a)"/>
      <sheetName val="B 6"/>
      <sheetName val="B 6 (a)"/>
      <sheetName val="B 7"/>
      <sheetName val="B 8"/>
      <sheetName val="B 9"/>
      <sheetName val="B 10"/>
      <sheetName val="B 11"/>
      <sheetName val="B12 - 1.31.2015"/>
      <sheetName val="B12 - 2.28.2015"/>
      <sheetName val="B12 - 3.31.2015"/>
      <sheetName val="B12 - 4.30.2015"/>
      <sheetName val="B12 - 5.31.2015"/>
      <sheetName val="B12 - 6.30.2015"/>
      <sheetName val="B12 - 7.31.2015"/>
      <sheetName val="B12 - 8.31.2015"/>
      <sheetName val="B12 - 9.30.2015"/>
      <sheetName val="B12 - 10.31.2015"/>
      <sheetName val="B12 - 11.30.2015"/>
      <sheetName val="B12 - 12.31.2015"/>
      <sheetName val="B12 - Test Year"/>
      <sheetName val="B 13"/>
      <sheetName val="B 14"/>
      <sheetName val="B 15"/>
      <sheetName val="C INSTRUCT"/>
      <sheetName val="C 1"/>
      <sheetName val="C 2 (w)"/>
      <sheetName val="C 2 (s)"/>
      <sheetName val="C 3"/>
      <sheetName val="C 4"/>
      <sheetName val="C 5 (w)"/>
      <sheetName val="C 5 (s)"/>
      <sheetName val="C 6"/>
      <sheetName val="C 7"/>
      <sheetName val="C 8"/>
      <sheetName val="C 9"/>
      <sheetName val="C 10"/>
      <sheetName val="D 1"/>
      <sheetName val="D 2"/>
      <sheetName val="D 2 (a)"/>
      <sheetName val="D 3"/>
      <sheetName val="D 4"/>
      <sheetName val="D 5"/>
      <sheetName val="D 6"/>
      <sheetName val="D 7"/>
      <sheetName val="E 1 (w) "/>
      <sheetName val="E 1 (s)"/>
      <sheetName val="E 2 (w)"/>
      <sheetName val="E 2 (s)"/>
      <sheetName val="E 3"/>
      <sheetName val="E 4 (w)"/>
      <sheetName val="E 4 (s)"/>
      <sheetName val="E 5 (w)"/>
      <sheetName val="E 5 (s)"/>
      <sheetName val="E 6 (w)"/>
      <sheetName val="E 7"/>
      <sheetName val="E 8"/>
      <sheetName val="E 9"/>
      <sheetName val="E 10"/>
      <sheetName val="E 11"/>
      <sheetName val="E 12"/>
      <sheetName val="E 13"/>
      <sheetName val="E 14"/>
      <sheetName val="A 1 INT"/>
      <sheetName val="A 2 INT"/>
      <sheetName val="A 3 INT"/>
      <sheetName val="B 1 INT"/>
      <sheetName val="B 2 INT"/>
      <sheetName val="B 3 INT"/>
      <sheetName val="B 15 INT"/>
      <sheetName val="C 1 INT"/>
      <sheetName val="C 2 (w) INT "/>
      <sheetName val="C 2 (s) INT"/>
      <sheetName val="C 3 INT"/>
      <sheetName val="C 5 (w) INT"/>
      <sheetName val="C 5 (s) INT"/>
      <sheetName val="D 1 INT"/>
      <sheetName val="D 2 INT"/>
      <sheetName val="E 1 (w) INT"/>
      <sheetName val="E 1 (s) INT"/>
      <sheetName val="E 2 (w) INT"/>
      <sheetName val="E 2 (s) INT"/>
      <sheetName val="Monthly BS -UC Ledger FORMATTED"/>
      <sheetName val="Seminole BS"/>
      <sheetName val="APPENDIX A PLANT ACCT "/>
      <sheetName val="REVENUES TESTING"/>
      <sheetName val="TAX EXPENSE"/>
      <sheetName val="Monthly IS -UC Ledger FORMATTED"/>
      <sheetName val="O&amp;M EXPENSES ALLOCATED"/>
      <sheetName val="13-Mth TY UIF Consol Trial Bal"/>
      <sheetName val="UIF only"/>
      <sheetName val="REVENUE REQUIREMENTS"/>
      <sheetName val="PROFORMA YEAR"/>
      <sheetName val="INTERIM COST OF CAPITAL"/>
      <sheetName val="EQUITY RETURN CALCULATION"/>
      <sheetName val="Leverage Formula"/>
      <sheetName val="Corporate ERC"/>
      <sheetName val="2014_ 2015 UIF ERC"/>
      <sheetName val="2007 - 2009 &amp; Test Year BS"/>
      <sheetName val="Seminole sewer"/>
      <sheetName val="Seminole water"/>
      <sheetName val="Common Pl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9">
          <cell r="P59">
            <v>1080317.1717503751</v>
          </cell>
        </row>
      </sheetData>
      <sheetData sheetId="16" refreshError="1"/>
      <sheetData sheetId="17">
        <row r="74">
          <cell r="P74">
            <v>409129.30674753012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>
        <row r="6">
          <cell r="A6">
            <v>1020</v>
          </cell>
          <cell r="B6">
            <v>301.10000000000002</v>
          </cell>
          <cell r="C6" t="str">
            <v>ORGANIZATION</v>
          </cell>
          <cell r="D6">
            <v>56012.49</v>
          </cell>
          <cell r="E6">
            <v>56016.01</v>
          </cell>
          <cell r="F6">
            <v>56016.01</v>
          </cell>
          <cell r="G6">
            <v>56016.01</v>
          </cell>
          <cell r="H6">
            <v>56016.01</v>
          </cell>
          <cell r="I6">
            <v>56016.01</v>
          </cell>
          <cell r="J6">
            <v>56016.01</v>
          </cell>
          <cell r="K6">
            <v>56016.01</v>
          </cell>
          <cell r="L6">
            <v>56016.01</v>
          </cell>
          <cell r="M6">
            <v>56016.01</v>
          </cell>
          <cell r="N6">
            <v>56016.01</v>
          </cell>
          <cell r="O6">
            <v>56016.01</v>
          </cell>
          <cell r="P6">
            <v>56016.01</v>
          </cell>
          <cell r="Q6">
            <v>56015.739230769235</v>
          </cell>
        </row>
        <row r="7">
          <cell r="A7">
            <v>1025</v>
          </cell>
          <cell r="B7">
            <v>302.10000000000002</v>
          </cell>
          <cell r="C7" t="str">
            <v>FRANCHISES</v>
          </cell>
          <cell r="D7">
            <v>4810.7700000000004</v>
          </cell>
          <cell r="E7">
            <v>4819.38</v>
          </cell>
          <cell r="F7">
            <v>4819.1499999999996</v>
          </cell>
          <cell r="G7">
            <v>4818.7299999999996</v>
          </cell>
          <cell r="H7">
            <v>4818.68</v>
          </cell>
          <cell r="I7">
            <v>4818.66</v>
          </cell>
          <cell r="J7">
            <v>4818.71</v>
          </cell>
          <cell r="K7">
            <v>4818.62</v>
          </cell>
          <cell r="L7">
            <v>4818.49</v>
          </cell>
          <cell r="M7">
            <v>4818.5</v>
          </cell>
          <cell r="N7">
            <v>4818.4399999999996</v>
          </cell>
          <cell r="O7">
            <v>4818.34</v>
          </cell>
          <cell r="P7">
            <v>4818.1899999999996</v>
          </cell>
          <cell r="Q7">
            <v>4818.0507692307692</v>
          </cell>
        </row>
        <row r="8">
          <cell r="A8">
            <v>1030</v>
          </cell>
          <cell r="B8">
            <v>303.2</v>
          </cell>
          <cell r="C8" t="str">
            <v>LAND &amp; LAND RIGHTS PUMP</v>
          </cell>
          <cell r="D8">
            <v>-12635.05</v>
          </cell>
          <cell r="E8">
            <v>-12635.05</v>
          </cell>
          <cell r="F8">
            <v>-12635.05</v>
          </cell>
          <cell r="G8">
            <v>-12635.05</v>
          </cell>
          <cell r="H8">
            <v>-12635.05</v>
          </cell>
          <cell r="I8">
            <v>-12635.05</v>
          </cell>
          <cell r="J8">
            <v>-12635.05</v>
          </cell>
          <cell r="K8">
            <v>-12635.05</v>
          </cell>
          <cell r="L8">
            <v>-12635.05</v>
          </cell>
          <cell r="M8">
            <v>-12635.05</v>
          </cell>
          <cell r="N8">
            <v>-12635.05</v>
          </cell>
          <cell r="O8">
            <v>-12635.05</v>
          </cell>
          <cell r="P8">
            <v>-12635.05</v>
          </cell>
          <cell r="Q8">
            <v>-12635.05</v>
          </cell>
        </row>
        <row r="9">
          <cell r="A9">
            <v>1035</v>
          </cell>
          <cell r="B9">
            <v>303.3</v>
          </cell>
          <cell r="C9" t="str">
            <v>LAND &amp; LAND RIGHTS WTR TRT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1040</v>
          </cell>
          <cell r="B10">
            <v>303.39999999999998</v>
          </cell>
          <cell r="C10" t="str">
            <v>LAND &amp; LAND RIGHTS TRANS DIST</v>
          </cell>
          <cell r="D10">
            <v>245.51</v>
          </cell>
          <cell r="E10">
            <v>245.51</v>
          </cell>
          <cell r="F10">
            <v>245.51</v>
          </cell>
          <cell r="G10">
            <v>245.51</v>
          </cell>
          <cell r="H10">
            <v>245.51</v>
          </cell>
          <cell r="I10">
            <v>245.51</v>
          </cell>
          <cell r="J10">
            <v>245.51</v>
          </cell>
          <cell r="K10">
            <v>245.51</v>
          </cell>
          <cell r="L10">
            <v>245.51</v>
          </cell>
          <cell r="M10">
            <v>245.51</v>
          </cell>
          <cell r="N10">
            <v>245.51</v>
          </cell>
          <cell r="O10">
            <v>245.51</v>
          </cell>
          <cell r="P10">
            <v>245.51</v>
          </cell>
          <cell r="Q10">
            <v>245.51000000000008</v>
          </cell>
        </row>
        <row r="11">
          <cell r="A11">
            <v>1045</v>
          </cell>
          <cell r="B11">
            <v>303.5</v>
          </cell>
          <cell r="C11" t="str">
            <v>LAND &amp; LAND RIGHTS GEN PLT</v>
          </cell>
          <cell r="D11">
            <v>11614.72</v>
          </cell>
          <cell r="E11">
            <v>11615.96</v>
          </cell>
          <cell r="F11">
            <v>11602.08</v>
          </cell>
          <cell r="G11">
            <v>11600.13</v>
          </cell>
          <cell r="H11">
            <v>11604.33</v>
          </cell>
          <cell r="I11">
            <v>11604.51</v>
          </cell>
          <cell r="J11">
            <v>11606.22</v>
          </cell>
          <cell r="K11">
            <v>11604.13</v>
          </cell>
          <cell r="L11">
            <v>11602.72</v>
          </cell>
          <cell r="M11">
            <v>11591.92</v>
          </cell>
          <cell r="N11">
            <v>11591.53</v>
          </cell>
          <cell r="O11">
            <v>11590.73</v>
          </cell>
          <cell r="P11">
            <v>11588.43</v>
          </cell>
          <cell r="Q11">
            <v>11601.33923076923</v>
          </cell>
        </row>
        <row r="12">
          <cell r="A12">
            <v>1050</v>
          </cell>
          <cell r="B12">
            <v>304.2</v>
          </cell>
          <cell r="C12" t="str">
            <v>STRUCT &amp; IMPRV SRC SUPPLY</v>
          </cell>
          <cell r="D12">
            <v>279032.21000000002</v>
          </cell>
          <cell r="E12">
            <v>279032.21000000002</v>
          </cell>
          <cell r="F12">
            <v>279032.21000000002</v>
          </cell>
          <cell r="G12">
            <v>279032.21000000002</v>
          </cell>
          <cell r="H12">
            <v>279032.21000000002</v>
          </cell>
          <cell r="I12">
            <v>279032.21000000002</v>
          </cell>
          <cell r="J12">
            <v>279032.21000000002</v>
          </cell>
          <cell r="K12">
            <v>279032.21000000002</v>
          </cell>
          <cell r="L12">
            <v>279032.21000000002</v>
          </cell>
          <cell r="M12">
            <v>279032.21000000002</v>
          </cell>
          <cell r="N12">
            <v>279032.21000000002</v>
          </cell>
          <cell r="O12">
            <v>279032.21000000002</v>
          </cell>
          <cell r="P12">
            <v>279032.21000000002</v>
          </cell>
          <cell r="Q12">
            <v>279032.21000000002</v>
          </cell>
        </row>
        <row r="13">
          <cell r="A13">
            <v>1055</v>
          </cell>
          <cell r="B13">
            <v>304.3</v>
          </cell>
          <cell r="C13" t="str">
            <v>STRUCT &amp; IMPRV WTR TRT PLT</v>
          </cell>
          <cell r="D13">
            <v>127910.87</v>
          </cell>
          <cell r="E13">
            <v>127910.87</v>
          </cell>
          <cell r="F13">
            <v>130038.81</v>
          </cell>
          <cell r="G13">
            <v>128770.79</v>
          </cell>
          <cell r="H13">
            <v>128770.79</v>
          </cell>
          <cell r="I13">
            <v>128770.79</v>
          </cell>
          <cell r="J13">
            <v>128831.23</v>
          </cell>
          <cell r="K13">
            <v>128831.23</v>
          </cell>
          <cell r="L13">
            <v>128831.23</v>
          </cell>
          <cell r="M13">
            <v>128831.23</v>
          </cell>
          <cell r="N13">
            <v>128831.23</v>
          </cell>
          <cell r="O13">
            <v>128949.95</v>
          </cell>
          <cell r="P13">
            <v>129080.42</v>
          </cell>
          <cell r="Q13">
            <v>128796.87999999999</v>
          </cell>
        </row>
        <row r="14">
          <cell r="A14">
            <v>1060</v>
          </cell>
          <cell r="B14">
            <v>304.39999999999998</v>
          </cell>
          <cell r="C14" t="str">
            <v>STRUCT &amp; IMPRV TRANS DIST PLT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A15">
            <v>1065</v>
          </cell>
          <cell r="B15">
            <v>304.5</v>
          </cell>
          <cell r="C15" t="str">
            <v>STRUCT &amp; IMPRV GEN PLT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-277.95</v>
          </cell>
          <cell r="Q15">
            <v>-21.380769230769229</v>
          </cell>
        </row>
        <row r="16">
          <cell r="A16">
            <v>1080</v>
          </cell>
          <cell r="B16">
            <v>307.2</v>
          </cell>
          <cell r="C16" t="str">
            <v>WELLS &amp; SPRINGS</v>
          </cell>
          <cell r="D16">
            <v>211948.89</v>
          </cell>
          <cell r="E16">
            <v>211949.08</v>
          </cell>
          <cell r="F16">
            <v>211949.08</v>
          </cell>
          <cell r="G16">
            <v>211949.08</v>
          </cell>
          <cell r="H16">
            <v>211949.08</v>
          </cell>
          <cell r="I16">
            <v>211949.08</v>
          </cell>
          <cell r="J16">
            <v>211949.08</v>
          </cell>
          <cell r="K16">
            <v>211949.08</v>
          </cell>
          <cell r="L16">
            <v>211949.08</v>
          </cell>
          <cell r="M16">
            <v>211949.08</v>
          </cell>
          <cell r="N16">
            <v>211949.08</v>
          </cell>
          <cell r="O16">
            <v>211949.08</v>
          </cell>
          <cell r="P16">
            <v>211949.08</v>
          </cell>
          <cell r="Q16">
            <v>211949.06538461542</v>
          </cell>
        </row>
        <row r="17">
          <cell r="A17">
            <v>1090</v>
          </cell>
          <cell r="B17">
            <v>309.2</v>
          </cell>
          <cell r="C17" t="str">
            <v>SUPPLY MAINS</v>
          </cell>
          <cell r="D17">
            <v>2979.05</v>
          </cell>
          <cell r="E17">
            <v>2979.05</v>
          </cell>
          <cell r="F17">
            <v>2979.05</v>
          </cell>
          <cell r="G17">
            <v>2979.05</v>
          </cell>
          <cell r="H17">
            <v>2979.05</v>
          </cell>
          <cell r="I17">
            <v>2979.05</v>
          </cell>
          <cell r="J17">
            <v>2979.05</v>
          </cell>
          <cell r="K17">
            <v>2979.05</v>
          </cell>
          <cell r="L17">
            <v>2979.05</v>
          </cell>
          <cell r="M17">
            <v>2979.05</v>
          </cell>
          <cell r="N17">
            <v>3341.66</v>
          </cell>
          <cell r="O17">
            <v>3341.66</v>
          </cell>
          <cell r="P17">
            <v>3341.66</v>
          </cell>
          <cell r="Q17">
            <v>3062.7292307692305</v>
          </cell>
        </row>
        <row r="18">
          <cell r="A18">
            <v>1095</v>
          </cell>
          <cell r="B18">
            <v>310.2</v>
          </cell>
          <cell r="C18" t="str">
            <v>POWER GENERATION EQUIP</v>
          </cell>
          <cell r="D18">
            <v>1073.6500000000001</v>
          </cell>
          <cell r="E18">
            <v>1073.6500000000001</v>
          </cell>
          <cell r="F18">
            <v>1073.6500000000001</v>
          </cell>
          <cell r="G18">
            <v>1073.6500000000001</v>
          </cell>
          <cell r="H18">
            <v>1073.6500000000001</v>
          </cell>
          <cell r="I18">
            <v>1073.6500000000001</v>
          </cell>
          <cell r="J18">
            <v>1073.6500000000001</v>
          </cell>
          <cell r="K18">
            <v>1073.6500000000001</v>
          </cell>
          <cell r="L18">
            <v>1073.6500000000001</v>
          </cell>
          <cell r="M18">
            <v>1073.6500000000001</v>
          </cell>
          <cell r="N18">
            <v>1073.6500000000001</v>
          </cell>
          <cell r="O18">
            <v>1073.6500000000001</v>
          </cell>
          <cell r="P18">
            <v>1073.6500000000001</v>
          </cell>
          <cell r="Q18">
            <v>1073.6499999999999</v>
          </cell>
        </row>
        <row r="19">
          <cell r="A19">
            <v>1100</v>
          </cell>
          <cell r="B19">
            <v>311.2</v>
          </cell>
          <cell r="C19" t="str">
            <v>ELECTRIC PUMP EQUIP SRC PUMP</v>
          </cell>
          <cell r="D19">
            <v>49302.92</v>
          </cell>
          <cell r="E19">
            <v>49302.92</v>
          </cell>
          <cell r="F19">
            <v>49302.92</v>
          </cell>
          <cell r="G19">
            <v>49302.92</v>
          </cell>
          <cell r="H19">
            <v>49302.92</v>
          </cell>
          <cell r="I19">
            <v>49302.92</v>
          </cell>
          <cell r="J19">
            <v>49302.92</v>
          </cell>
          <cell r="K19">
            <v>49302.92</v>
          </cell>
          <cell r="L19">
            <v>49302.92</v>
          </cell>
          <cell r="M19">
            <v>49302.92</v>
          </cell>
          <cell r="N19">
            <v>49302.92</v>
          </cell>
          <cell r="O19">
            <v>49302.92</v>
          </cell>
          <cell r="P19">
            <v>49302.92</v>
          </cell>
          <cell r="Q19">
            <v>49302.92</v>
          </cell>
        </row>
        <row r="20">
          <cell r="A20">
            <v>1105</v>
          </cell>
          <cell r="B20">
            <v>311.3</v>
          </cell>
          <cell r="C20" t="str">
            <v>ELECTRIC PUMP EQUIP WTP</v>
          </cell>
          <cell r="D20">
            <v>1075473.67</v>
          </cell>
          <cell r="E20">
            <v>1075870.6299999999</v>
          </cell>
          <cell r="F20">
            <v>1169977.96</v>
          </cell>
          <cell r="G20">
            <v>1171649.1599999999</v>
          </cell>
          <cell r="H20">
            <v>1172072.1000000001</v>
          </cell>
          <cell r="I20">
            <v>1172111.4099999999</v>
          </cell>
          <cell r="J20">
            <v>1172111.4099999999</v>
          </cell>
          <cell r="K20">
            <v>1172111.4099999999</v>
          </cell>
          <cell r="L20">
            <v>1172111.4099999999</v>
          </cell>
          <cell r="M20">
            <v>1172111.4099999999</v>
          </cell>
          <cell r="N20">
            <v>1163536.43</v>
          </cell>
          <cell r="O20">
            <v>1163576.72</v>
          </cell>
          <cell r="P20">
            <v>1176594.6100000001</v>
          </cell>
          <cell r="Q20">
            <v>1156100.6407692307</v>
          </cell>
        </row>
        <row r="21">
          <cell r="A21">
            <v>1110</v>
          </cell>
          <cell r="B21">
            <v>311.39999999999998</v>
          </cell>
          <cell r="C21" t="str">
            <v>ELECTRIC PUMP EQUIP TRANS DIST</v>
          </cell>
          <cell r="D21">
            <v>8382.23</v>
          </cell>
          <cell r="E21">
            <v>8528.23</v>
          </cell>
          <cell r="F21">
            <v>8528.23</v>
          </cell>
          <cell r="G21">
            <v>8528.23</v>
          </cell>
          <cell r="H21">
            <v>8528.23</v>
          </cell>
          <cell r="I21">
            <v>8528.23</v>
          </cell>
          <cell r="J21">
            <v>8528.23</v>
          </cell>
          <cell r="K21">
            <v>8528.23</v>
          </cell>
          <cell r="L21">
            <v>8528.23</v>
          </cell>
          <cell r="M21">
            <v>8528.23</v>
          </cell>
          <cell r="N21">
            <v>8528.23</v>
          </cell>
          <cell r="O21">
            <v>8528.23</v>
          </cell>
          <cell r="P21">
            <v>8528.23</v>
          </cell>
          <cell r="Q21">
            <v>8516.9992307692282</v>
          </cell>
        </row>
        <row r="22">
          <cell r="A22">
            <v>1115</v>
          </cell>
          <cell r="B22">
            <v>320.3</v>
          </cell>
          <cell r="C22" t="str">
            <v>WATER TREATMENT EQPT</v>
          </cell>
          <cell r="D22">
            <v>158225.32999999999</v>
          </cell>
          <cell r="E22">
            <v>158225.35999999999</v>
          </cell>
          <cell r="F22">
            <v>158225.35999999999</v>
          </cell>
          <cell r="G22">
            <v>158225.35999999999</v>
          </cell>
          <cell r="H22">
            <v>158225.35999999999</v>
          </cell>
          <cell r="I22">
            <v>158225.35999999999</v>
          </cell>
          <cell r="J22">
            <v>158247.89000000001</v>
          </cell>
          <cell r="K22">
            <v>158247.89000000001</v>
          </cell>
          <cell r="L22">
            <v>158247.89000000001</v>
          </cell>
          <cell r="M22">
            <v>158247.89000000001</v>
          </cell>
          <cell r="N22">
            <v>160984.76999999999</v>
          </cell>
          <cell r="O22">
            <v>161121.96</v>
          </cell>
          <cell r="P22">
            <v>161304.25</v>
          </cell>
          <cell r="Q22">
            <v>158904.2053846154</v>
          </cell>
        </row>
        <row r="23">
          <cell r="A23">
            <v>1120</v>
          </cell>
          <cell r="B23">
            <v>330.4</v>
          </cell>
          <cell r="C23" t="str">
            <v>DIST RESV &amp; STANDPIPES</v>
          </cell>
          <cell r="D23">
            <v>364299.59</v>
          </cell>
          <cell r="E23">
            <v>364633.91</v>
          </cell>
          <cell r="F23">
            <v>364997.51</v>
          </cell>
          <cell r="G23">
            <v>364997.51</v>
          </cell>
          <cell r="H23">
            <v>364997.51</v>
          </cell>
          <cell r="I23">
            <v>364997.51</v>
          </cell>
          <cell r="J23">
            <v>364997.51</v>
          </cell>
          <cell r="K23">
            <v>380945.51</v>
          </cell>
          <cell r="L23">
            <v>380945.51</v>
          </cell>
          <cell r="M23">
            <v>380945.51</v>
          </cell>
          <cell r="N23">
            <v>381156.45</v>
          </cell>
          <cell r="O23">
            <v>381156.45</v>
          </cell>
          <cell r="P23">
            <v>381546.45</v>
          </cell>
          <cell r="Q23">
            <v>372355.14846153843</v>
          </cell>
        </row>
        <row r="24">
          <cell r="A24">
            <v>1125</v>
          </cell>
          <cell r="B24">
            <v>331.4</v>
          </cell>
          <cell r="C24" t="str">
            <v>TRANS &amp; DISTR MAINS</v>
          </cell>
          <cell r="D24">
            <v>1883571.65</v>
          </cell>
          <cell r="E24">
            <v>1883724.35</v>
          </cell>
          <cell r="F24">
            <v>1885995.08</v>
          </cell>
          <cell r="G24">
            <v>1888055.48</v>
          </cell>
          <cell r="H24">
            <v>1892098.76</v>
          </cell>
          <cell r="I24">
            <v>1892823.98</v>
          </cell>
          <cell r="J24">
            <v>1894798.19</v>
          </cell>
          <cell r="K24">
            <v>1896665.24</v>
          </cell>
          <cell r="L24">
            <v>1897612.06</v>
          </cell>
          <cell r="M24">
            <v>1902262.03</v>
          </cell>
          <cell r="N24">
            <v>1917308.18</v>
          </cell>
          <cell r="O24">
            <v>1920506.58</v>
          </cell>
          <cell r="P24">
            <v>1922099.74</v>
          </cell>
          <cell r="Q24">
            <v>1898270.8707692304</v>
          </cell>
        </row>
        <row r="25">
          <cell r="A25">
            <v>1130</v>
          </cell>
          <cell r="B25">
            <v>333.4</v>
          </cell>
          <cell r="C25" t="str">
            <v>SERVICE LINES</v>
          </cell>
          <cell r="D25">
            <v>329635.59999999998</v>
          </cell>
          <cell r="E25">
            <v>329635.59999999998</v>
          </cell>
          <cell r="F25">
            <v>329635.59999999998</v>
          </cell>
          <cell r="G25">
            <v>330571.55</v>
          </cell>
          <cell r="H25">
            <v>330652.34999999998</v>
          </cell>
          <cell r="I25">
            <v>330934.38</v>
          </cell>
          <cell r="J25">
            <v>331537.67</v>
          </cell>
          <cell r="K25">
            <v>332866.81</v>
          </cell>
          <cell r="L25">
            <v>333577.76</v>
          </cell>
          <cell r="M25">
            <v>334020.02</v>
          </cell>
          <cell r="N25">
            <v>337033.09</v>
          </cell>
          <cell r="O25">
            <v>339159.51</v>
          </cell>
          <cell r="P25">
            <v>339481.83</v>
          </cell>
          <cell r="Q25">
            <v>332980.13615384611</v>
          </cell>
        </row>
        <row r="26">
          <cell r="A26">
            <v>1135</v>
          </cell>
          <cell r="B26">
            <v>334.4</v>
          </cell>
          <cell r="C26" t="str">
            <v>METERS</v>
          </cell>
          <cell r="D26">
            <v>243441.08</v>
          </cell>
          <cell r="E26">
            <v>243441.08</v>
          </cell>
          <cell r="F26">
            <v>246844.71</v>
          </cell>
          <cell r="G26">
            <v>246844.71</v>
          </cell>
          <cell r="H26">
            <v>246844.71</v>
          </cell>
          <cell r="I26">
            <v>246844.71</v>
          </cell>
          <cell r="J26">
            <v>246844.71</v>
          </cell>
          <cell r="K26">
            <v>246844.71</v>
          </cell>
          <cell r="L26">
            <v>246844.71</v>
          </cell>
          <cell r="M26">
            <v>247015.77</v>
          </cell>
          <cell r="N26">
            <v>249413.9</v>
          </cell>
          <cell r="O26">
            <v>249413.9</v>
          </cell>
          <cell r="P26">
            <v>249413.9</v>
          </cell>
          <cell r="Q26">
            <v>246927.12307692305</v>
          </cell>
        </row>
        <row r="27">
          <cell r="A27">
            <v>1140</v>
          </cell>
          <cell r="B27">
            <v>334.4</v>
          </cell>
          <cell r="C27" t="str">
            <v>METER INSTALLATIONS</v>
          </cell>
          <cell r="D27">
            <v>99715.63</v>
          </cell>
          <cell r="E27">
            <v>101515.9</v>
          </cell>
          <cell r="F27">
            <v>105272.37</v>
          </cell>
          <cell r="G27">
            <v>106767.17</v>
          </cell>
          <cell r="H27">
            <v>107291.49</v>
          </cell>
          <cell r="I27">
            <v>107573.52</v>
          </cell>
          <cell r="J27">
            <v>109023.96</v>
          </cell>
          <cell r="K27">
            <v>109386.57</v>
          </cell>
          <cell r="L27">
            <v>109628.31</v>
          </cell>
          <cell r="M27">
            <v>109789.47</v>
          </cell>
          <cell r="N27">
            <v>113979.63</v>
          </cell>
          <cell r="O27">
            <v>117243.12</v>
          </cell>
          <cell r="P27">
            <v>117646.02</v>
          </cell>
          <cell r="Q27">
            <v>108833.32</v>
          </cell>
        </row>
        <row r="28">
          <cell r="A28">
            <v>1145</v>
          </cell>
          <cell r="B28">
            <v>335.4</v>
          </cell>
          <cell r="C28" t="str">
            <v>HYDRANTS</v>
          </cell>
          <cell r="D28">
            <v>45504.14</v>
          </cell>
          <cell r="E28">
            <v>45504.14</v>
          </cell>
          <cell r="F28">
            <v>45665.74</v>
          </cell>
          <cell r="G28">
            <v>63874.29</v>
          </cell>
          <cell r="H28">
            <v>63874.29</v>
          </cell>
          <cell r="I28">
            <v>63874.29</v>
          </cell>
          <cell r="J28">
            <v>63874.29</v>
          </cell>
          <cell r="K28">
            <v>63874.29</v>
          </cell>
          <cell r="L28">
            <v>63874.29</v>
          </cell>
          <cell r="M28">
            <v>63874.29</v>
          </cell>
          <cell r="N28">
            <v>63874.29</v>
          </cell>
          <cell r="O28">
            <v>63874.29</v>
          </cell>
          <cell r="P28">
            <v>63874.29</v>
          </cell>
          <cell r="Q28">
            <v>59647.455384615387</v>
          </cell>
        </row>
        <row r="29">
          <cell r="A29">
            <v>1150</v>
          </cell>
          <cell r="B29">
            <v>336.4</v>
          </cell>
          <cell r="C29" t="str">
            <v>BACKFLOW PREVENTION DEVICES</v>
          </cell>
          <cell r="D29">
            <v>5167.34</v>
          </cell>
          <cell r="E29">
            <v>5167.34</v>
          </cell>
          <cell r="F29">
            <v>5167.34</v>
          </cell>
          <cell r="G29">
            <v>5167.34</v>
          </cell>
          <cell r="H29">
            <v>5167.34</v>
          </cell>
          <cell r="I29">
            <v>5167.34</v>
          </cell>
          <cell r="J29">
            <v>5167.34</v>
          </cell>
          <cell r="K29">
            <v>5167.34</v>
          </cell>
          <cell r="L29">
            <v>5167.34</v>
          </cell>
          <cell r="M29">
            <v>5167.34</v>
          </cell>
          <cell r="N29">
            <v>5167.34</v>
          </cell>
          <cell r="O29">
            <v>5167.34</v>
          </cell>
          <cell r="P29">
            <v>5167.34</v>
          </cell>
          <cell r="Q29">
            <v>5167.3399999999983</v>
          </cell>
        </row>
        <row r="30">
          <cell r="A30">
            <v>1155</v>
          </cell>
          <cell r="B30">
            <v>339.1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1165</v>
          </cell>
          <cell r="B31">
            <v>339.3</v>
          </cell>
          <cell r="C31" t="str">
            <v>OTH PLT&amp;MISC EQUIP WTP</v>
          </cell>
          <cell r="D31">
            <v>888.21</v>
          </cell>
          <cell r="E31">
            <v>888.21</v>
          </cell>
          <cell r="F31">
            <v>888.21</v>
          </cell>
          <cell r="G31">
            <v>888.21</v>
          </cell>
          <cell r="H31">
            <v>888.21</v>
          </cell>
          <cell r="I31">
            <v>888.21</v>
          </cell>
          <cell r="J31">
            <v>888.21</v>
          </cell>
          <cell r="K31">
            <v>888.21</v>
          </cell>
          <cell r="L31">
            <v>888.21</v>
          </cell>
          <cell r="M31">
            <v>888.21</v>
          </cell>
          <cell r="N31">
            <v>888.21</v>
          </cell>
          <cell r="O31">
            <v>888.21</v>
          </cell>
          <cell r="P31">
            <v>888.21</v>
          </cell>
          <cell r="Q31">
            <v>888.20999999999992</v>
          </cell>
        </row>
        <row r="32">
          <cell r="A32">
            <v>1175</v>
          </cell>
          <cell r="B32" t="str">
            <v>304.5/354.7</v>
          </cell>
          <cell r="C32" t="str">
            <v>OFFICE STRUCT &amp; IMPRV</v>
          </cell>
          <cell r="D32">
            <v>105142.16</v>
          </cell>
          <cell r="E32">
            <v>105333.64</v>
          </cell>
          <cell r="F32">
            <v>104790.35</v>
          </cell>
          <cell r="G32">
            <v>104682.82</v>
          </cell>
          <cell r="H32">
            <v>104791.09</v>
          </cell>
          <cell r="I32">
            <v>104792.05</v>
          </cell>
          <cell r="J32">
            <v>105048.01</v>
          </cell>
          <cell r="K32">
            <v>105306.05</v>
          </cell>
          <cell r="L32">
            <v>105238.73</v>
          </cell>
          <cell r="M32">
            <v>104981.27</v>
          </cell>
          <cell r="N32">
            <v>104937.86</v>
          </cell>
          <cell r="O32">
            <v>105266.57</v>
          </cell>
          <cell r="P32">
            <v>105370.51</v>
          </cell>
          <cell r="Q32">
            <v>105052.39307692311</v>
          </cell>
        </row>
        <row r="33">
          <cell r="A33">
            <v>1180</v>
          </cell>
          <cell r="B33" t="str">
            <v>340.5/390.7</v>
          </cell>
          <cell r="C33" t="str">
            <v>OFFICE FURN &amp; EQPT</v>
          </cell>
          <cell r="D33">
            <v>29936.17</v>
          </cell>
          <cell r="E33">
            <v>30065</v>
          </cell>
          <cell r="F33">
            <v>29860.81</v>
          </cell>
          <cell r="G33">
            <v>29804.05</v>
          </cell>
          <cell r="H33">
            <v>29863.63</v>
          </cell>
          <cell r="I33">
            <v>30068.57</v>
          </cell>
          <cell r="J33">
            <v>30184.23</v>
          </cell>
          <cell r="K33">
            <v>30177.69</v>
          </cell>
          <cell r="L33">
            <v>30142.32</v>
          </cell>
          <cell r="M33">
            <v>29952.31</v>
          </cell>
          <cell r="N33">
            <v>29974.63</v>
          </cell>
          <cell r="O33">
            <v>29961.64</v>
          </cell>
          <cell r="P33">
            <v>30035.9</v>
          </cell>
          <cell r="Q33">
            <v>30002.073076923083</v>
          </cell>
        </row>
        <row r="34">
          <cell r="A34">
            <v>1190</v>
          </cell>
          <cell r="B34" t="str">
            <v>343.5/393.7</v>
          </cell>
          <cell r="C34" t="str">
            <v>TOOL SHOP &amp; MISC EQPT</v>
          </cell>
          <cell r="D34">
            <v>20881.900000000001</v>
          </cell>
          <cell r="E34">
            <v>20905.82</v>
          </cell>
          <cell r="F34">
            <v>20877.66</v>
          </cell>
          <cell r="G34">
            <v>20831.3</v>
          </cell>
          <cell r="H34">
            <v>20826</v>
          </cell>
          <cell r="I34">
            <v>20823.990000000002</v>
          </cell>
          <cell r="J34">
            <v>20829.3</v>
          </cell>
          <cell r="K34">
            <v>20818.95</v>
          </cell>
          <cell r="L34">
            <v>20804.73</v>
          </cell>
          <cell r="M34">
            <v>20803.990000000002</v>
          </cell>
          <cell r="N34">
            <v>20796.84</v>
          </cell>
          <cell r="O34">
            <v>20786.14</v>
          </cell>
          <cell r="P34">
            <v>20769.32</v>
          </cell>
          <cell r="Q34">
            <v>20827.38</v>
          </cell>
        </row>
        <row r="35">
          <cell r="A35">
            <v>1195</v>
          </cell>
          <cell r="B35" t="str">
            <v>344.5/394.7</v>
          </cell>
          <cell r="C35" t="str">
            <v>LABORATORY EQUIPMENT</v>
          </cell>
          <cell r="D35">
            <v>6219.12</v>
          </cell>
          <cell r="E35">
            <v>6221.87</v>
          </cell>
          <cell r="F35">
            <v>6221.87</v>
          </cell>
          <cell r="G35">
            <v>6221.87</v>
          </cell>
          <cell r="H35">
            <v>6221.87</v>
          </cell>
          <cell r="I35">
            <v>6221.87</v>
          </cell>
          <cell r="J35">
            <v>6221.87</v>
          </cell>
          <cell r="K35">
            <v>6221.87</v>
          </cell>
          <cell r="L35">
            <v>6221.87</v>
          </cell>
          <cell r="M35">
            <v>6221.87</v>
          </cell>
          <cell r="N35">
            <v>6221.87</v>
          </cell>
          <cell r="O35">
            <v>6221.87</v>
          </cell>
          <cell r="P35">
            <v>6221.87</v>
          </cell>
          <cell r="Q35">
            <v>6221.6584615384618</v>
          </cell>
        </row>
        <row r="36">
          <cell r="A36">
            <v>1200</v>
          </cell>
          <cell r="B36" t="str">
            <v>345.5/395.7</v>
          </cell>
          <cell r="C36" t="str">
            <v>POWER OPERATED EQUIP</v>
          </cell>
          <cell r="D36">
            <v>5251.64</v>
          </cell>
          <cell r="E36">
            <v>5251.64</v>
          </cell>
          <cell r="F36">
            <v>5251.64</v>
          </cell>
          <cell r="G36">
            <v>5251.64</v>
          </cell>
          <cell r="H36">
            <v>6895.84</v>
          </cell>
          <cell r="I36">
            <v>6895.84</v>
          </cell>
          <cell r="J36">
            <v>6895.84</v>
          </cell>
          <cell r="K36">
            <v>6895.84</v>
          </cell>
          <cell r="L36">
            <v>5825.26</v>
          </cell>
          <cell r="M36">
            <v>5825.26</v>
          </cell>
          <cell r="N36">
            <v>5825.26</v>
          </cell>
          <cell r="O36">
            <v>5976.72</v>
          </cell>
          <cell r="P36">
            <v>5976.72</v>
          </cell>
          <cell r="Q36">
            <v>6001.4723076923074</v>
          </cell>
        </row>
        <row r="37">
          <cell r="A37">
            <v>1205</v>
          </cell>
          <cell r="B37" t="str">
            <v>346.5/396.7</v>
          </cell>
          <cell r="C37" t="str">
            <v>COMMUNICATION EQPT</v>
          </cell>
          <cell r="D37">
            <v>4913.2700000000004</v>
          </cell>
          <cell r="E37">
            <v>4923.95</v>
          </cell>
          <cell r="F37">
            <v>4872.1099999999997</v>
          </cell>
          <cell r="G37">
            <v>4864.83</v>
          </cell>
          <cell r="H37">
            <v>4880.51</v>
          </cell>
          <cell r="I37">
            <v>4881.1899999999996</v>
          </cell>
          <cell r="J37">
            <v>4887.6099999999997</v>
          </cell>
          <cell r="K37">
            <v>4879.7700000000004</v>
          </cell>
          <cell r="L37">
            <v>4874.54</v>
          </cell>
          <cell r="M37">
            <v>4834.17</v>
          </cell>
          <cell r="N37">
            <v>4832.72</v>
          </cell>
          <cell r="O37">
            <v>4829.72</v>
          </cell>
          <cell r="P37">
            <v>4821.1499999999996</v>
          </cell>
          <cell r="Q37">
            <v>4868.8876923076932</v>
          </cell>
        </row>
        <row r="38">
          <cell r="A38">
            <v>1210</v>
          </cell>
          <cell r="B38" t="str">
            <v>347.5/397.7</v>
          </cell>
          <cell r="C38" t="str">
            <v>MISC EQUIPMENT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1215</v>
          </cell>
          <cell r="B39">
            <v>348.5</v>
          </cell>
          <cell r="C39" t="str">
            <v>WATER PLANT ALLOCATED</v>
          </cell>
          <cell r="D39">
            <v>-140147.09</v>
          </cell>
          <cell r="E39">
            <v>-140488.95999999999</v>
          </cell>
          <cell r="F39">
            <v>-140488.95999999999</v>
          </cell>
          <cell r="G39">
            <v>-140488.95999999999</v>
          </cell>
          <cell r="H39">
            <v>-140488.95999999999</v>
          </cell>
          <cell r="I39">
            <v>-140488.95999999999</v>
          </cell>
          <cell r="J39">
            <v>-140488.95999999999</v>
          </cell>
          <cell r="K39">
            <v>-140488.95999999999</v>
          </cell>
          <cell r="L39">
            <v>-140488.95999999999</v>
          </cell>
          <cell r="M39">
            <v>-140488.95999999999</v>
          </cell>
          <cell r="N39">
            <v>-140488.95999999999</v>
          </cell>
          <cell r="O39">
            <v>-140488.95999999999</v>
          </cell>
          <cell r="P39">
            <v>-140488.95999999999</v>
          </cell>
          <cell r="Q39">
            <v>-140462.66230769228</v>
          </cell>
        </row>
        <row r="40">
          <cell r="A40">
            <v>1220</v>
          </cell>
          <cell r="B40">
            <v>348.5</v>
          </cell>
          <cell r="C40" t="str">
            <v>OTHER TANGIBLE PLT WATER</v>
          </cell>
          <cell r="D40">
            <v>-460998.66</v>
          </cell>
          <cell r="E40">
            <v>-462123.23</v>
          </cell>
          <cell r="F40">
            <v>-462123.23</v>
          </cell>
          <cell r="G40">
            <v>-462123.23</v>
          </cell>
          <cell r="H40">
            <v>-462123.23</v>
          </cell>
          <cell r="I40">
            <v>-462123.23</v>
          </cell>
          <cell r="J40">
            <v>-462123.23</v>
          </cell>
          <cell r="K40">
            <v>-462123.23</v>
          </cell>
          <cell r="L40">
            <v>-462123.23</v>
          </cell>
          <cell r="M40">
            <v>-462123.23</v>
          </cell>
          <cell r="N40">
            <v>-462123.23</v>
          </cell>
          <cell r="O40">
            <v>-462123.23</v>
          </cell>
          <cell r="P40">
            <v>-462123.23</v>
          </cell>
          <cell r="Q40">
            <v>-462036.72461538477</v>
          </cell>
        </row>
        <row r="41">
          <cell r="A41">
            <v>1640</v>
          </cell>
          <cell r="B41">
            <v>348.5</v>
          </cell>
          <cell r="D41">
            <v>126.62780737002784</v>
          </cell>
          <cell r="E41">
            <v>126.81623648683609</v>
          </cell>
          <cell r="F41">
            <v>126.81623648683609</v>
          </cell>
          <cell r="G41">
            <v>126.81623648683609</v>
          </cell>
          <cell r="H41">
            <v>126.81623648683609</v>
          </cell>
          <cell r="I41">
            <v>126.81623648683609</v>
          </cell>
          <cell r="J41">
            <v>126.81623648683609</v>
          </cell>
          <cell r="K41">
            <v>126.81623648683609</v>
          </cell>
          <cell r="L41">
            <v>126.81623648683609</v>
          </cell>
          <cell r="M41">
            <v>126.81623648683609</v>
          </cell>
          <cell r="N41">
            <v>126.81623648683609</v>
          </cell>
          <cell r="O41">
            <v>126.81623648683609</v>
          </cell>
          <cell r="P41">
            <v>126.81623648683609</v>
          </cell>
        </row>
        <row r="42">
          <cell r="A42">
            <v>1555</v>
          </cell>
          <cell r="B42" t="str">
            <v>341.5/391.7</v>
          </cell>
          <cell r="C42" t="str">
            <v>TRANSPORTATION EQPT WTR</v>
          </cell>
          <cell r="D42">
            <v>120618.33059994395</v>
          </cell>
          <cell r="E42">
            <v>120728.54942171418</v>
          </cell>
          <cell r="F42">
            <v>120489.02634200591</v>
          </cell>
          <cell r="G42">
            <v>128174.53627579786</v>
          </cell>
          <cell r="H42">
            <v>126963.01905756997</v>
          </cell>
          <cell r="I42">
            <v>126944.22803858688</v>
          </cell>
          <cell r="J42">
            <v>127330.52527388405</v>
          </cell>
          <cell r="K42">
            <v>123775.43502922465</v>
          </cell>
          <cell r="L42">
            <v>123410.08309005329</v>
          </cell>
          <cell r="M42">
            <v>125034.91015931311</v>
          </cell>
          <cell r="N42">
            <v>124969.22714684738</v>
          </cell>
          <cell r="O42">
            <v>124887.76293229195</v>
          </cell>
          <cell r="P42">
            <v>124727.25806496666</v>
          </cell>
          <cell r="Q42">
            <v>124465.60703324617</v>
          </cell>
        </row>
        <row r="43">
          <cell r="A43">
            <v>1580</v>
          </cell>
          <cell r="B43" t="str">
            <v>340.5/390.7</v>
          </cell>
          <cell r="C43" t="str">
            <v>MAINFRAME COMPUTER WTR</v>
          </cell>
          <cell r="D43">
            <v>11569.347799790259</v>
          </cell>
          <cell r="E43">
            <v>11583.194760254488</v>
          </cell>
          <cell r="F43">
            <v>11468.661830548805</v>
          </cell>
          <cell r="G43">
            <v>11449.710923809032</v>
          </cell>
          <cell r="H43">
            <v>11483.413579889311</v>
          </cell>
          <cell r="I43">
            <v>11484.748782910054</v>
          </cell>
          <cell r="J43">
            <v>11499.060139657582</v>
          </cell>
          <cell r="K43">
            <v>11484.816104070762</v>
          </cell>
          <cell r="L43">
            <v>11472.468281177265</v>
          </cell>
          <cell r="M43">
            <v>11384.698317902035</v>
          </cell>
          <cell r="N43">
            <v>11381.060170175349</v>
          </cell>
          <cell r="O43">
            <v>11373.814730253971</v>
          </cell>
          <cell r="P43">
            <v>11354.053164537323</v>
          </cell>
          <cell r="Q43">
            <v>11460.696044998173</v>
          </cell>
        </row>
        <row r="44">
          <cell r="A44">
            <v>1585</v>
          </cell>
          <cell r="B44" t="str">
            <v>340.5/390.7</v>
          </cell>
          <cell r="C44" t="str">
            <v>MINI COMPUTERS WTR</v>
          </cell>
          <cell r="D44">
            <v>50789.116728446985</v>
          </cell>
          <cell r="E44">
            <v>50625.237958930331</v>
          </cell>
          <cell r="F44">
            <v>50425.641937619614</v>
          </cell>
          <cell r="G44">
            <v>50732.531058811357</v>
          </cell>
          <cell r="H44">
            <v>51069.159302746593</v>
          </cell>
          <cell r="I44">
            <v>51176.40752185382</v>
          </cell>
          <cell r="J44">
            <v>52630.3510448456</v>
          </cell>
          <cell r="K44">
            <v>53287.46447938757</v>
          </cell>
          <cell r="L44">
            <v>54433.489428438414</v>
          </cell>
          <cell r="M44">
            <v>54465.155619407225</v>
          </cell>
          <cell r="N44">
            <v>54460.398257383742</v>
          </cell>
          <cell r="O44">
            <v>54462.286054931981</v>
          </cell>
          <cell r="P44">
            <v>54996.333602648323</v>
          </cell>
          <cell r="Q44">
            <v>52581.044076573191</v>
          </cell>
        </row>
        <row r="45">
          <cell r="A45">
            <v>1590</v>
          </cell>
          <cell r="B45" t="str">
            <v>340.5/390.7</v>
          </cell>
          <cell r="C45" t="str">
            <v>COMP SYS COST WTR</v>
          </cell>
          <cell r="D45">
            <v>246506.45623981146</v>
          </cell>
          <cell r="E45">
            <v>246807.44809082916</v>
          </cell>
          <cell r="F45">
            <v>244381.67873221953</v>
          </cell>
          <cell r="G45">
            <v>244079.27488336008</v>
          </cell>
          <cell r="H45">
            <v>244860.02362954535</v>
          </cell>
          <cell r="I45">
            <v>244938.20032741944</v>
          </cell>
          <cell r="J45">
            <v>245264.18060776909</v>
          </cell>
          <cell r="K45">
            <v>244957.52150054311</v>
          </cell>
          <cell r="L45">
            <v>244768.83992241244</v>
          </cell>
          <cell r="M45">
            <v>242951.05077122018</v>
          </cell>
          <cell r="N45">
            <v>242877.7127817721</v>
          </cell>
          <cell r="O45">
            <v>242726.54311539853</v>
          </cell>
          <cell r="P45">
            <v>242296.63298815495</v>
          </cell>
          <cell r="Q45">
            <v>244416.58181465039</v>
          </cell>
        </row>
        <row r="46">
          <cell r="A46">
            <v>1595</v>
          </cell>
          <cell r="B46" t="str">
            <v>340.5/390.7</v>
          </cell>
          <cell r="C46" t="str">
            <v>MICRO SYS COST WTR</v>
          </cell>
          <cell r="D46">
            <v>6300.1381438910175</v>
          </cell>
          <cell r="E46">
            <v>6307.5776113381262</v>
          </cell>
          <cell r="F46">
            <v>6247.6926338385138</v>
          </cell>
          <cell r="G46">
            <v>6236.7613603682812</v>
          </cell>
          <cell r="H46">
            <v>6254.048873428851</v>
          </cell>
          <cell r="I46">
            <v>6254.6884244555931</v>
          </cell>
          <cell r="J46">
            <v>6262.2171742616238</v>
          </cell>
          <cell r="K46">
            <v>6252.8034319557219</v>
          </cell>
          <cell r="L46">
            <v>6246.0769259814806</v>
          </cell>
          <cell r="M46">
            <v>6200.7108788082542</v>
          </cell>
          <cell r="N46">
            <v>6198.6547783582455</v>
          </cell>
          <cell r="O46">
            <v>6194.6491692960208</v>
          </cell>
          <cell r="P46">
            <v>6184.0264511457081</v>
          </cell>
          <cell r="Q46">
            <v>6241.5419890098037</v>
          </cell>
        </row>
        <row r="47">
          <cell r="A47" t="str">
            <v>TOTAL UPIS - WATER</v>
          </cell>
          <cell r="D47">
            <v>4953709.0273192534</v>
          </cell>
          <cell r="E47">
            <v>4955712.8940795539</v>
          </cell>
          <cell r="F47">
            <v>5058023.2977127181</v>
          </cell>
          <cell r="G47">
            <v>5088565.9907386322</v>
          </cell>
          <cell r="H47">
            <v>5095420.7606796669</v>
          </cell>
          <cell r="I47">
            <v>5097122.6893317131</v>
          </cell>
          <cell r="J47">
            <v>5103806.7704769038</v>
          </cell>
          <cell r="K47">
            <v>5120316.4067816697</v>
          </cell>
          <cell r="L47">
            <v>5121594.5738845496</v>
          </cell>
          <cell r="M47">
            <v>5126225.2219831366</v>
          </cell>
          <cell r="N47">
            <v>5145428.5693710232</v>
          </cell>
          <cell r="O47">
            <v>5154523.6622386584</v>
          </cell>
          <cell r="P47">
            <v>5170348.3505079392</v>
          </cell>
          <cell r="Q47">
            <v>5091473.0609584777</v>
          </cell>
        </row>
        <row r="49">
          <cell r="A49">
            <v>1245</v>
          </cell>
          <cell r="B49">
            <v>351.1</v>
          </cell>
          <cell r="C49" t="str">
            <v>ORGANIZATION</v>
          </cell>
          <cell r="D49">
            <v>150</v>
          </cell>
          <cell r="E49">
            <v>150</v>
          </cell>
          <cell r="F49">
            <v>150</v>
          </cell>
          <cell r="G49">
            <v>150</v>
          </cell>
          <cell r="H49">
            <v>150</v>
          </cell>
          <cell r="I49">
            <v>150</v>
          </cell>
          <cell r="J49">
            <v>150</v>
          </cell>
          <cell r="K49">
            <v>150</v>
          </cell>
          <cell r="L49">
            <v>150</v>
          </cell>
          <cell r="M49">
            <v>150</v>
          </cell>
          <cell r="N49">
            <v>150</v>
          </cell>
          <cell r="O49">
            <v>150</v>
          </cell>
          <cell r="P49">
            <v>150</v>
          </cell>
          <cell r="Q49">
            <v>150</v>
          </cell>
        </row>
        <row r="50">
          <cell r="A50">
            <v>1265</v>
          </cell>
          <cell r="B50">
            <v>353.2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>
            <v>1270</v>
          </cell>
          <cell r="B51">
            <v>353.4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>
            <v>1285</v>
          </cell>
          <cell r="B52">
            <v>353.7</v>
          </cell>
          <cell r="C52" t="str">
            <v>LAND &amp; LAND RIGHTS GEN PLT</v>
          </cell>
          <cell r="D52">
            <v>1295.22</v>
          </cell>
          <cell r="E52">
            <v>1295.08</v>
          </cell>
          <cell r="F52">
            <v>1295.08</v>
          </cell>
          <cell r="G52">
            <v>1295.08</v>
          </cell>
          <cell r="H52">
            <v>1295.08</v>
          </cell>
          <cell r="I52">
            <v>1295.08</v>
          </cell>
          <cell r="J52">
            <v>1295.08</v>
          </cell>
          <cell r="K52">
            <v>1295.08</v>
          </cell>
          <cell r="L52">
            <v>1295.08</v>
          </cell>
          <cell r="M52">
            <v>1295.08</v>
          </cell>
          <cell r="N52">
            <v>1295.08</v>
          </cell>
          <cell r="O52">
            <v>1295.08</v>
          </cell>
          <cell r="P52">
            <v>1295.08</v>
          </cell>
          <cell r="Q52">
            <v>1295.0907692307692</v>
          </cell>
        </row>
        <row r="53">
          <cell r="A53">
            <v>1290</v>
          </cell>
          <cell r="B53">
            <v>354.2</v>
          </cell>
          <cell r="D53">
            <v>156329.17000000001</v>
          </cell>
          <cell r="E53">
            <v>156329.17000000001</v>
          </cell>
          <cell r="F53">
            <v>156329.17000000001</v>
          </cell>
          <cell r="G53">
            <v>156329.17000000001</v>
          </cell>
          <cell r="H53">
            <v>156329.17000000001</v>
          </cell>
          <cell r="I53">
            <v>156329.17000000001</v>
          </cell>
          <cell r="J53">
            <v>156329.17000000001</v>
          </cell>
          <cell r="K53">
            <v>156329.17000000001</v>
          </cell>
          <cell r="L53">
            <v>156329.17000000001</v>
          </cell>
          <cell r="M53">
            <v>156329.17000000001</v>
          </cell>
          <cell r="N53">
            <v>156329.17000000001</v>
          </cell>
          <cell r="O53">
            <v>156329.17000000001</v>
          </cell>
          <cell r="P53">
            <v>156329.17000000001</v>
          </cell>
          <cell r="Q53">
            <v>156329.16999999998</v>
          </cell>
        </row>
        <row r="54">
          <cell r="A54">
            <v>1300</v>
          </cell>
          <cell r="B54">
            <v>354.4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1315</v>
          </cell>
          <cell r="B55">
            <v>354.7</v>
          </cell>
          <cell r="C55" t="str">
            <v>STRUCT/IMPRV GEN PLT</v>
          </cell>
          <cell r="D55">
            <v>118.08</v>
          </cell>
          <cell r="E55">
            <v>118.08</v>
          </cell>
          <cell r="F55">
            <v>118.08</v>
          </cell>
          <cell r="G55">
            <v>118.08</v>
          </cell>
          <cell r="H55">
            <v>118.08</v>
          </cell>
          <cell r="I55">
            <v>118.08</v>
          </cell>
          <cell r="J55">
            <v>118.08</v>
          </cell>
          <cell r="K55">
            <v>118.08</v>
          </cell>
          <cell r="L55">
            <v>118.08</v>
          </cell>
          <cell r="M55">
            <v>118.08</v>
          </cell>
          <cell r="N55">
            <v>118.08</v>
          </cell>
          <cell r="O55">
            <v>118.08</v>
          </cell>
          <cell r="P55">
            <v>118.08</v>
          </cell>
          <cell r="Q55">
            <v>118.07999999999998</v>
          </cell>
        </row>
        <row r="56">
          <cell r="A56">
            <v>1295</v>
          </cell>
          <cell r="B56">
            <v>354.3</v>
          </cell>
          <cell r="C56" t="str">
            <v>STRUCT/IMPRV PUMP PLT LS</v>
          </cell>
          <cell r="D56">
            <v>798699.92</v>
          </cell>
          <cell r="E56">
            <v>798699.92</v>
          </cell>
          <cell r="F56">
            <v>798861.52</v>
          </cell>
          <cell r="G56">
            <v>798861.52</v>
          </cell>
          <cell r="H56">
            <v>799790.44</v>
          </cell>
          <cell r="I56">
            <v>799790.1</v>
          </cell>
          <cell r="J56">
            <v>799790.1</v>
          </cell>
          <cell r="K56">
            <v>799790.1</v>
          </cell>
          <cell r="L56">
            <v>799790.1</v>
          </cell>
          <cell r="M56">
            <v>799790.1</v>
          </cell>
          <cell r="N56">
            <v>799790.1</v>
          </cell>
          <cell r="O56">
            <v>799790.1</v>
          </cell>
          <cell r="P56">
            <v>799790.1</v>
          </cell>
          <cell r="Q56">
            <v>799479.5476923075</v>
          </cell>
        </row>
        <row r="57">
          <cell r="A57">
            <v>1320</v>
          </cell>
          <cell r="B57">
            <v>355.2</v>
          </cell>
          <cell r="C57" t="str">
            <v>POWER GEN EQUIP COLL PLT</v>
          </cell>
          <cell r="D57">
            <v>523.02</v>
          </cell>
          <cell r="E57">
            <v>523.02</v>
          </cell>
          <cell r="F57">
            <v>523.02</v>
          </cell>
          <cell r="G57">
            <v>523.02</v>
          </cell>
          <cell r="H57">
            <v>523.02</v>
          </cell>
          <cell r="I57">
            <v>523.02</v>
          </cell>
          <cell r="J57">
            <v>523.02</v>
          </cell>
          <cell r="K57">
            <v>523.02</v>
          </cell>
          <cell r="L57">
            <v>523.02</v>
          </cell>
          <cell r="M57">
            <v>523.02</v>
          </cell>
          <cell r="N57">
            <v>523.02</v>
          </cell>
          <cell r="O57">
            <v>523.02</v>
          </cell>
          <cell r="P57">
            <v>523.02</v>
          </cell>
          <cell r="Q57">
            <v>523.02000000000021</v>
          </cell>
        </row>
        <row r="58">
          <cell r="A58">
            <v>1345</v>
          </cell>
          <cell r="B58">
            <v>360.2</v>
          </cell>
          <cell r="C58" t="str">
            <v>SEWER FORCE MAIN</v>
          </cell>
          <cell r="D58">
            <v>26347.599999999999</v>
          </cell>
          <cell r="E58">
            <v>28045.919999999998</v>
          </cell>
          <cell r="F58">
            <v>28045.919999999998</v>
          </cell>
          <cell r="G58">
            <v>28045.919999999998</v>
          </cell>
          <cell r="H58">
            <v>28045.919999999998</v>
          </cell>
          <cell r="I58">
            <v>28045.919999999998</v>
          </cell>
          <cell r="J58">
            <v>28045.919999999998</v>
          </cell>
          <cell r="K58">
            <v>28045.919999999998</v>
          </cell>
          <cell r="L58">
            <v>28045.919999999998</v>
          </cell>
          <cell r="M58">
            <v>28045.919999999998</v>
          </cell>
          <cell r="N58">
            <v>28045.919999999998</v>
          </cell>
          <cell r="O58">
            <v>28045.919999999998</v>
          </cell>
          <cell r="P58">
            <v>28207.08</v>
          </cell>
          <cell r="Q58">
            <v>27927.676923076917</v>
          </cell>
        </row>
        <row r="59">
          <cell r="A59">
            <v>1350</v>
          </cell>
          <cell r="B59">
            <v>361.2</v>
          </cell>
          <cell r="C59" t="str">
            <v>SEWER GRAVITY MAIN</v>
          </cell>
          <cell r="D59">
            <v>1645872.22</v>
          </cell>
          <cell r="E59">
            <v>1645872.22</v>
          </cell>
          <cell r="F59">
            <v>1645953.02</v>
          </cell>
          <cell r="G59">
            <v>1647568.62</v>
          </cell>
          <cell r="H59">
            <v>1647891.38</v>
          </cell>
          <cell r="I59">
            <v>1654843.04</v>
          </cell>
          <cell r="J59">
            <v>1655729.42</v>
          </cell>
          <cell r="K59">
            <v>1655729.42</v>
          </cell>
          <cell r="L59">
            <v>1655810</v>
          </cell>
          <cell r="M59">
            <v>1656333.77</v>
          </cell>
          <cell r="N59">
            <v>1657058.99</v>
          </cell>
          <cell r="O59">
            <v>1657058.99</v>
          </cell>
          <cell r="P59">
            <v>1657905.08</v>
          </cell>
          <cell r="Q59">
            <v>1652586.6284615381</v>
          </cell>
        </row>
        <row r="60">
          <cell r="A60">
            <v>1353</v>
          </cell>
          <cell r="B60">
            <v>361.2</v>
          </cell>
          <cell r="C60" t="str">
            <v>MANHOLES</v>
          </cell>
          <cell r="D60">
            <v>218669.96</v>
          </cell>
          <cell r="E60">
            <v>218669.96</v>
          </cell>
          <cell r="F60">
            <v>218669.96</v>
          </cell>
          <cell r="G60">
            <v>218750.76</v>
          </cell>
          <cell r="H60">
            <v>218750.76</v>
          </cell>
          <cell r="I60">
            <v>218750.76</v>
          </cell>
          <cell r="J60">
            <v>220536.18</v>
          </cell>
          <cell r="K60">
            <v>220536.18</v>
          </cell>
          <cell r="L60">
            <v>220536.18</v>
          </cell>
          <cell r="M60">
            <v>220536.18</v>
          </cell>
          <cell r="N60">
            <v>220536.18</v>
          </cell>
          <cell r="O60">
            <v>220536.18</v>
          </cell>
          <cell r="P60">
            <v>223573.67</v>
          </cell>
          <cell r="Q60">
            <v>219927.14692307694</v>
          </cell>
        </row>
        <row r="61">
          <cell r="A61">
            <v>1360</v>
          </cell>
          <cell r="B61">
            <v>363.2</v>
          </cell>
          <cell r="D61">
            <v>91990.74</v>
          </cell>
          <cell r="E61">
            <v>91990.74</v>
          </cell>
          <cell r="F61">
            <v>91990.74</v>
          </cell>
          <cell r="G61">
            <v>91990.74</v>
          </cell>
          <cell r="H61">
            <v>91990.74</v>
          </cell>
          <cell r="I61">
            <v>91990.74</v>
          </cell>
          <cell r="J61">
            <v>91990.74</v>
          </cell>
          <cell r="K61">
            <v>91990.74</v>
          </cell>
          <cell r="L61">
            <v>91990.74</v>
          </cell>
          <cell r="M61">
            <v>91990.74</v>
          </cell>
          <cell r="N61">
            <v>91990.74</v>
          </cell>
          <cell r="O61">
            <v>91990.74</v>
          </cell>
          <cell r="P61">
            <v>91990.74</v>
          </cell>
          <cell r="Q61">
            <v>91990.74</v>
          </cell>
        </row>
        <row r="62">
          <cell r="A62">
            <v>1365</v>
          </cell>
          <cell r="B62" t="str">
            <v>362.2 364.2</v>
          </cell>
          <cell r="C62" t="str">
            <v>FLOW MEASURING DEVICES SERVICES TO CUSTOMERS</v>
          </cell>
          <cell r="D62">
            <v>9174.0300000000007</v>
          </cell>
          <cell r="E62">
            <v>9174.0300000000007</v>
          </cell>
          <cell r="F62">
            <v>9174.0300000000007</v>
          </cell>
          <cell r="G62">
            <v>9174.0300000000007</v>
          </cell>
          <cell r="H62">
            <v>9174.0300000000007</v>
          </cell>
          <cell r="I62">
            <v>9174.0300000000007</v>
          </cell>
          <cell r="J62">
            <v>9174.0300000000007</v>
          </cell>
          <cell r="K62">
            <v>9174.0300000000007</v>
          </cell>
          <cell r="L62">
            <v>9174.0300000000007</v>
          </cell>
          <cell r="M62">
            <v>9174.0300000000007</v>
          </cell>
          <cell r="N62">
            <v>9174.0300000000007</v>
          </cell>
          <cell r="O62">
            <v>9174.0300000000007</v>
          </cell>
          <cell r="P62">
            <v>9174.0300000000007</v>
          </cell>
          <cell r="Q62">
            <v>9174.0300000000007</v>
          </cell>
        </row>
        <row r="63">
          <cell r="A63">
            <v>1370</v>
          </cell>
          <cell r="B63">
            <v>365.2</v>
          </cell>
          <cell r="C63" t="str">
            <v>FLOW MEASURE INSTALL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A64">
            <v>1380</v>
          </cell>
          <cell r="B64">
            <v>371.3</v>
          </cell>
          <cell r="C64" t="str">
            <v>PUMPING EQUIPMENT PUMP PLT</v>
          </cell>
          <cell r="D64">
            <v>16202.2</v>
          </cell>
          <cell r="E64">
            <v>16202.2</v>
          </cell>
          <cell r="F64">
            <v>16202.2</v>
          </cell>
          <cell r="G64">
            <v>16371.36</v>
          </cell>
          <cell r="H64">
            <v>16371.36</v>
          </cell>
          <cell r="I64">
            <v>16371.36</v>
          </cell>
          <cell r="J64">
            <v>16371.36</v>
          </cell>
          <cell r="K64">
            <v>16371.36</v>
          </cell>
          <cell r="L64">
            <v>16371.36</v>
          </cell>
          <cell r="M64">
            <v>17288.95</v>
          </cell>
          <cell r="N64">
            <v>17288.95</v>
          </cell>
          <cell r="O64">
            <v>18267.03</v>
          </cell>
          <cell r="P64">
            <v>18267.03</v>
          </cell>
          <cell r="Q64">
            <v>16765.132307692311</v>
          </cell>
        </row>
        <row r="65">
          <cell r="A65">
            <v>1395</v>
          </cell>
          <cell r="B65">
            <v>380.4</v>
          </cell>
          <cell r="C65" t="str">
            <v>TREAT/DISP EQUIP LAGOON</v>
          </cell>
          <cell r="D65">
            <v>590</v>
          </cell>
          <cell r="E65">
            <v>590</v>
          </cell>
          <cell r="F65">
            <v>590</v>
          </cell>
          <cell r="G65">
            <v>590</v>
          </cell>
          <cell r="H65">
            <v>590</v>
          </cell>
          <cell r="I65">
            <v>590</v>
          </cell>
          <cell r="J65">
            <v>590</v>
          </cell>
          <cell r="K65">
            <v>590</v>
          </cell>
          <cell r="L65">
            <v>590</v>
          </cell>
          <cell r="M65">
            <v>590</v>
          </cell>
          <cell r="N65">
            <v>590</v>
          </cell>
          <cell r="O65">
            <v>590</v>
          </cell>
          <cell r="P65">
            <v>590</v>
          </cell>
          <cell r="Q65">
            <v>590</v>
          </cell>
        </row>
        <row r="66">
          <cell r="A66">
            <v>1400</v>
          </cell>
          <cell r="B66">
            <v>380.4</v>
          </cell>
          <cell r="C66" t="str">
            <v>TREAT/DISP EQUIP TRT PLT</v>
          </cell>
          <cell r="D66">
            <v>-496753.09</v>
          </cell>
          <cell r="E66">
            <v>-496753.09</v>
          </cell>
          <cell r="F66">
            <v>-496753.09</v>
          </cell>
          <cell r="G66">
            <v>-496753.09</v>
          </cell>
          <cell r="H66">
            <v>-496753.09</v>
          </cell>
          <cell r="I66">
            <v>-496753.09</v>
          </cell>
          <cell r="J66">
            <v>-496753.09</v>
          </cell>
          <cell r="K66">
            <v>-496753.09</v>
          </cell>
          <cell r="L66">
            <v>-496753.09</v>
          </cell>
          <cell r="M66">
            <v>-496753.09</v>
          </cell>
          <cell r="N66">
            <v>-496753.09</v>
          </cell>
          <cell r="O66">
            <v>-496753.09</v>
          </cell>
          <cell r="P66">
            <v>-496753.09</v>
          </cell>
          <cell r="Q66">
            <v>-496753.08999999991</v>
          </cell>
        </row>
        <row r="67">
          <cell r="A67">
            <v>1410</v>
          </cell>
          <cell r="B67">
            <v>381.4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1435</v>
          </cell>
          <cell r="B68">
            <v>389.3</v>
          </cell>
          <cell r="C68" t="str">
            <v>OTHER PLT PUMP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1460</v>
          </cell>
          <cell r="C69" t="str">
            <v>OFFICE FURN &amp; EQPT</v>
          </cell>
          <cell r="D69">
            <v>870</v>
          </cell>
          <cell r="E69">
            <v>870</v>
          </cell>
          <cell r="F69">
            <v>870</v>
          </cell>
          <cell r="G69">
            <v>870</v>
          </cell>
          <cell r="H69">
            <v>870</v>
          </cell>
          <cell r="I69">
            <v>870</v>
          </cell>
          <cell r="J69">
            <v>870</v>
          </cell>
          <cell r="K69">
            <v>870</v>
          </cell>
          <cell r="L69">
            <v>870</v>
          </cell>
          <cell r="M69">
            <v>870</v>
          </cell>
          <cell r="N69">
            <v>870</v>
          </cell>
          <cell r="O69">
            <v>870</v>
          </cell>
          <cell r="P69">
            <v>870</v>
          </cell>
          <cell r="Q69">
            <v>870</v>
          </cell>
        </row>
        <row r="70">
          <cell r="A70">
            <v>1470</v>
          </cell>
          <cell r="C70" t="str">
            <v>TOOL SHOP &amp; MISC EQPT</v>
          </cell>
          <cell r="D70">
            <v>2664.15</v>
          </cell>
          <cell r="E70">
            <v>2664.13</v>
          </cell>
          <cell r="F70">
            <v>2664.07</v>
          </cell>
          <cell r="G70">
            <v>2663.96</v>
          </cell>
          <cell r="H70">
            <v>2663.94</v>
          </cell>
          <cell r="I70">
            <v>2663.94</v>
          </cell>
          <cell r="J70">
            <v>2663.95</v>
          </cell>
          <cell r="K70">
            <v>2663.92</v>
          </cell>
          <cell r="L70">
            <v>2663.89</v>
          </cell>
          <cell r="M70">
            <v>2663.89</v>
          </cell>
          <cell r="N70">
            <v>2663.87</v>
          </cell>
          <cell r="O70">
            <v>2663.85</v>
          </cell>
          <cell r="P70">
            <v>2663.81</v>
          </cell>
          <cell r="Q70">
            <v>2663.9515384615388</v>
          </cell>
        </row>
        <row r="71">
          <cell r="A71">
            <v>1480</v>
          </cell>
          <cell r="B71" t="str">
            <v>345.5/395.7</v>
          </cell>
          <cell r="C71" t="str">
            <v>POWER OPERATED EQUIP</v>
          </cell>
          <cell r="D71">
            <v>0</v>
          </cell>
          <cell r="E71">
            <v>0</v>
          </cell>
          <cell r="F71">
            <v>0</v>
          </cell>
          <cell r="G71">
            <v>472.25</v>
          </cell>
          <cell r="H71">
            <v>472.25</v>
          </cell>
          <cell r="I71">
            <v>472.25</v>
          </cell>
          <cell r="J71">
            <v>472.25</v>
          </cell>
          <cell r="K71">
            <v>472.25</v>
          </cell>
          <cell r="L71">
            <v>472.25</v>
          </cell>
          <cell r="M71">
            <v>472.25</v>
          </cell>
          <cell r="N71">
            <v>2664.25</v>
          </cell>
          <cell r="O71">
            <v>2664.25</v>
          </cell>
          <cell r="P71">
            <v>2664.25</v>
          </cell>
          <cell r="Q71">
            <v>869.11538461538464</v>
          </cell>
        </row>
        <row r="72">
          <cell r="A72">
            <v>1495</v>
          </cell>
          <cell r="B72">
            <v>398.7</v>
          </cell>
          <cell r="C72" t="str">
            <v>SEWER PLANT ALLOCATED</v>
          </cell>
          <cell r="D72">
            <v>60517.72</v>
          </cell>
          <cell r="E72">
            <v>60523.53</v>
          </cell>
          <cell r="F72">
            <v>60523.53</v>
          </cell>
          <cell r="G72">
            <v>60523.53</v>
          </cell>
          <cell r="H72">
            <v>60523.53</v>
          </cell>
          <cell r="I72">
            <v>60523.53</v>
          </cell>
          <cell r="J72">
            <v>60523.53</v>
          </cell>
          <cell r="K72">
            <v>60523.53</v>
          </cell>
          <cell r="L72">
            <v>60523.53</v>
          </cell>
          <cell r="M72">
            <v>60523.53</v>
          </cell>
          <cell r="N72">
            <v>60523.53</v>
          </cell>
          <cell r="O72">
            <v>60523.53</v>
          </cell>
          <cell r="P72">
            <v>60523.53</v>
          </cell>
          <cell r="Q72">
            <v>60523.083076923089</v>
          </cell>
        </row>
        <row r="73">
          <cell r="A73">
            <v>1500</v>
          </cell>
          <cell r="B73">
            <v>398.7</v>
          </cell>
          <cell r="C73" t="str">
            <v>OTHER TANGIBLE PLT SEWER</v>
          </cell>
          <cell r="D73">
            <v>-527832.76</v>
          </cell>
          <cell r="E73">
            <v>-527883.43999999994</v>
          </cell>
          <cell r="F73">
            <v>-527883.43999999994</v>
          </cell>
          <cell r="G73">
            <v>-527883.43999999994</v>
          </cell>
          <cell r="H73">
            <v>-527883.43999999994</v>
          </cell>
          <cell r="I73">
            <v>-527883.43999999994</v>
          </cell>
          <cell r="J73">
            <v>-527883.43999999994</v>
          </cell>
          <cell r="K73">
            <v>-527883.43999999994</v>
          </cell>
          <cell r="L73">
            <v>-527883.43999999994</v>
          </cell>
          <cell r="M73">
            <v>-527883.43999999994</v>
          </cell>
          <cell r="N73">
            <v>-527883.43999999994</v>
          </cell>
          <cell r="O73">
            <v>-527883.43999999994</v>
          </cell>
          <cell r="P73">
            <v>-527883.43999999994</v>
          </cell>
          <cell r="Q73">
            <v>-527879.54153846134</v>
          </cell>
        </row>
        <row r="74">
          <cell r="A74">
            <v>1535</v>
          </cell>
          <cell r="B74">
            <v>374.5</v>
          </cell>
          <cell r="C74" t="str">
            <v>REUSE DIST RESERVOIRS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1540</v>
          </cell>
          <cell r="B75">
            <v>375.6</v>
          </cell>
          <cell r="C75" t="str">
            <v>REUSE TRANMISSION &amp; DIST SYS</v>
          </cell>
          <cell r="D75">
            <v>2865.8</v>
          </cell>
          <cell r="E75">
            <v>2865.8</v>
          </cell>
          <cell r="F75">
            <v>3027.4</v>
          </cell>
          <cell r="G75">
            <v>3027.4</v>
          </cell>
          <cell r="H75">
            <v>3027.4</v>
          </cell>
          <cell r="I75">
            <v>3027.4</v>
          </cell>
          <cell r="J75">
            <v>3027.4</v>
          </cell>
          <cell r="K75">
            <v>3027.4</v>
          </cell>
          <cell r="L75">
            <v>3027.4</v>
          </cell>
          <cell r="M75">
            <v>3027.4</v>
          </cell>
          <cell r="N75">
            <v>3027.4</v>
          </cell>
          <cell r="O75">
            <v>3027.4</v>
          </cell>
          <cell r="P75">
            <v>3027.4</v>
          </cell>
          <cell r="Q75">
            <v>3002.5384615384619</v>
          </cell>
        </row>
        <row r="76">
          <cell r="A76">
            <v>1555</v>
          </cell>
          <cell r="C76" t="str">
            <v xml:space="preserve">     TRANSPORTATION EQPT WTR</v>
          </cell>
          <cell r="D76">
            <v>65529.625021026077</v>
          </cell>
          <cell r="E76">
            <v>65651.575188020477</v>
          </cell>
          <cell r="F76">
            <v>65521.323747478396</v>
          </cell>
          <cell r="G76">
            <v>69700.665218020993</v>
          </cell>
          <cell r="H76">
            <v>69041.848276004748</v>
          </cell>
          <cell r="I76">
            <v>69031.62981482438</v>
          </cell>
          <cell r="J76">
            <v>69241.696299591364</v>
          </cell>
          <cell r="K76">
            <v>67308.456186830794</v>
          </cell>
          <cell r="L76">
            <v>67109.779648269789</v>
          </cell>
          <cell r="M76">
            <v>67993.352399006879</v>
          </cell>
          <cell r="N76">
            <v>67957.634308694978</v>
          </cell>
          <cell r="O76">
            <v>67913.334480422083</v>
          </cell>
          <cell r="P76">
            <v>67826.052744530083</v>
          </cell>
        </row>
        <row r="77">
          <cell r="A77">
            <v>1580</v>
          </cell>
          <cell r="C77" t="str">
            <v xml:space="preserve">     MAINFRAME COMPUTER WTR</v>
          </cell>
          <cell r="D77">
            <v>6285.4047082827146</v>
          </cell>
          <cell r="E77">
            <v>6298.8827859101011</v>
          </cell>
          <cell r="F77">
            <v>6236.6003574199549</v>
          </cell>
          <cell r="G77">
            <v>6226.2949500853465</v>
          </cell>
          <cell r="H77">
            <v>6244.6222841773133</v>
          </cell>
          <cell r="I77">
            <v>6245.3483608338083</v>
          </cell>
          <cell r="J77">
            <v>6253.1308043242125</v>
          </cell>
          <cell r="K77">
            <v>6245.3849697408577</v>
          </cell>
          <cell r="L77">
            <v>6238.6702860394153</v>
          </cell>
          <cell r="M77">
            <v>6190.9414234728192</v>
          </cell>
          <cell r="N77">
            <v>6188.9630171209856</v>
          </cell>
          <cell r="O77">
            <v>6185.0229834997153</v>
          </cell>
          <cell r="P77">
            <v>6174.2767439093786</v>
          </cell>
        </row>
        <row r="78">
          <cell r="A78">
            <v>1585</v>
          </cell>
          <cell r="C78" t="str">
            <v xml:space="preserve">     MINI COMPUTERS WTR</v>
          </cell>
          <cell r="D78">
            <v>27592.752758309191</v>
          </cell>
          <cell r="E78">
            <v>27529.74861532095</v>
          </cell>
          <cell r="F78">
            <v>27421.209307401848</v>
          </cell>
          <cell r="G78">
            <v>27588.094060932082</v>
          </cell>
          <cell r="H78">
            <v>27771.150799151703</v>
          </cell>
          <cell r="I78">
            <v>27829.4718388248</v>
          </cell>
          <cell r="J78">
            <v>28620.118980499657</v>
          </cell>
          <cell r="K78">
            <v>28977.453946102509</v>
          </cell>
          <cell r="L78">
            <v>29600.65652304349</v>
          </cell>
          <cell r="M78">
            <v>29617.876437697192</v>
          </cell>
          <cell r="N78">
            <v>29615.289408265653</v>
          </cell>
          <cell r="O78">
            <v>29616.315983034183</v>
          </cell>
          <cell r="P78">
            <v>29906.728341178292</v>
          </cell>
        </row>
        <row r="79">
          <cell r="A79">
            <v>1590</v>
          </cell>
          <cell r="C79" t="str">
            <v xml:space="preserve">     COMP SYS COST WTR</v>
          </cell>
          <cell r="D79">
            <v>133922.22858922841</v>
          </cell>
          <cell r="E79">
            <v>134212.64326384934</v>
          </cell>
          <cell r="F79">
            <v>132893.52214296797</v>
          </cell>
          <cell r="G79">
            <v>132729.07645786996</v>
          </cell>
          <cell r="H79">
            <v>133153.64368127036</v>
          </cell>
          <cell r="I79">
            <v>133196.15577458229</v>
          </cell>
          <cell r="J79">
            <v>133373.42220400349</v>
          </cell>
          <cell r="K79">
            <v>133206.66253090568</v>
          </cell>
          <cell r="L79">
            <v>133104.05844204206</v>
          </cell>
          <cell r="M79">
            <v>132115.55388610146</v>
          </cell>
          <cell r="N79">
            <v>132075.67305798375</v>
          </cell>
          <cell r="O79">
            <v>131993.46775720268</v>
          </cell>
          <cell r="P79">
            <v>131759.68480215172</v>
          </cell>
        </row>
        <row r="80">
          <cell r="A80">
            <v>1595</v>
          </cell>
          <cell r="C80" t="str">
            <v xml:space="preserve">     MICRO SYS COST WTR</v>
          </cell>
          <cell r="D80">
            <v>3422.7441890166024</v>
          </cell>
          <cell r="E80">
            <v>3430.0288356695796</v>
          </cell>
          <cell r="F80">
            <v>3397.4636874773691</v>
          </cell>
          <cell r="G80">
            <v>3391.5193161951056</v>
          </cell>
          <cell r="H80">
            <v>3400.9201784513516</v>
          </cell>
          <cell r="I80">
            <v>3401.2679630683274</v>
          </cell>
          <cell r="J80">
            <v>3405.362059173433</v>
          </cell>
          <cell r="K80">
            <v>3400.2429136709238</v>
          </cell>
          <cell r="L80">
            <v>3396.585073708166</v>
          </cell>
          <cell r="M80">
            <v>3371.9152464697654</v>
          </cell>
          <cell r="N80">
            <v>3370.7971494336093</v>
          </cell>
          <cell r="O80">
            <v>3368.6189194641274</v>
          </cell>
          <cell r="P80">
            <v>3362.8423390058438</v>
          </cell>
        </row>
        <row r="81">
          <cell r="A81">
            <v>1640</v>
          </cell>
          <cell r="B81" t="str">
            <v>348.5/398.7</v>
          </cell>
          <cell r="C81" t="str">
            <v>OTHER PLANT</v>
          </cell>
          <cell r="D81">
            <v>68.794458461826054</v>
          </cell>
          <cell r="E81">
            <v>68.962028655666529</v>
          </cell>
          <cell r="F81">
            <v>68.962028655666529</v>
          </cell>
          <cell r="G81">
            <v>68.962028655666529</v>
          </cell>
          <cell r="H81">
            <v>68.962028655666529</v>
          </cell>
          <cell r="I81">
            <v>68.962028655666529</v>
          </cell>
          <cell r="J81">
            <v>68.962028655666529</v>
          </cell>
          <cell r="K81">
            <v>68.962028655666529</v>
          </cell>
          <cell r="L81">
            <v>68.962028655666529</v>
          </cell>
          <cell r="M81">
            <v>68.962028655666529</v>
          </cell>
          <cell r="N81">
            <v>68.962028655666529</v>
          </cell>
          <cell r="O81">
            <v>68.962028655666529</v>
          </cell>
          <cell r="P81">
            <v>68.962028655666529</v>
          </cell>
          <cell r="Q81">
            <v>68.949138640755706</v>
          </cell>
        </row>
        <row r="82">
          <cell r="A82" t="str">
            <v>TOTAL UPIS - WASTEWATER</v>
          </cell>
          <cell r="D82">
            <v>2245115.5297243251</v>
          </cell>
          <cell r="E82">
            <v>2247139.1107174265</v>
          </cell>
          <cell r="F82">
            <v>2245890.2912714011</v>
          </cell>
          <cell r="G82">
            <v>2252393.5220317589</v>
          </cell>
          <cell r="H82">
            <v>2253621.7172477106</v>
          </cell>
          <cell r="I82">
            <v>2260664.7257807888</v>
          </cell>
          <cell r="J82">
            <v>2264526.3923762483</v>
          </cell>
          <cell r="K82">
            <v>2262770.8325759061</v>
          </cell>
          <cell r="L82">
            <v>2263162.9320017588</v>
          </cell>
          <cell r="M82">
            <v>2264444.1814214047</v>
          </cell>
          <cell r="N82">
            <v>2267280.0989701548</v>
          </cell>
          <cell r="O82">
            <v>2268126.5621522786</v>
          </cell>
          <cell r="P82">
            <v>2272124.0869994308</v>
          </cell>
          <cell r="Q82">
            <v>2020221.2691386412</v>
          </cell>
        </row>
        <row r="84">
          <cell r="A84">
            <v>1665</v>
          </cell>
          <cell r="B84">
            <v>105</v>
          </cell>
          <cell r="C84" t="str">
            <v>WIP-CAP TIME WATER STORE TANK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1666</v>
          </cell>
          <cell r="B85">
            <v>105</v>
          </cell>
          <cell r="C85" t="str">
            <v>WIP - INTEREST DURING CONSTR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1667</v>
          </cell>
          <cell r="B86">
            <v>105</v>
          </cell>
          <cell r="C86" t="str">
            <v>WIP - ENGINEERING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1668</v>
          </cell>
          <cell r="B87">
            <v>105</v>
          </cell>
          <cell r="C87" t="str">
            <v>WIP - LABOR/INSTALLATION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1669</v>
          </cell>
          <cell r="B88">
            <v>105</v>
          </cell>
          <cell r="C88" t="str">
            <v>WIP - EQUIPMENT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1670</v>
          </cell>
          <cell r="B89">
            <v>105</v>
          </cell>
          <cell r="C89" t="str">
            <v>WIP - MATERIAL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1671</v>
          </cell>
          <cell r="B90">
            <v>105</v>
          </cell>
          <cell r="C90" t="str">
            <v>WIP - ELECTRICAL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1672</v>
          </cell>
          <cell r="B91">
            <v>105</v>
          </cell>
          <cell r="C91" t="str">
            <v>WIP - PIPING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1687</v>
          </cell>
          <cell r="B92">
            <v>105</v>
          </cell>
          <cell r="C92" t="str">
            <v>WIP - TANK/COST OF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1699</v>
          </cell>
          <cell r="B93">
            <v>105</v>
          </cell>
          <cell r="C93" t="str">
            <v>WIP - TRANSFER TO FIXED ASSETS</v>
          </cell>
          <cell r="D93">
            <v>128201.42</v>
          </cell>
          <cell r="E93">
            <v>162777.35</v>
          </cell>
          <cell r="F93">
            <v>144585.22</v>
          </cell>
          <cell r="G93">
            <v>172939.99</v>
          </cell>
          <cell r="H93">
            <v>50361.87</v>
          </cell>
          <cell r="I93">
            <v>51021.01</v>
          </cell>
          <cell r="J93">
            <v>63889.59</v>
          </cell>
          <cell r="K93">
            <v>69323.710000000006</v>
          </cell>
          <cell r="L93">
            <v>62614.52</v>
          </cell>
          <cell r="M93">
            <v>118837.92</v>
          </cell>
          <cell r="N93">
            <v>183393.71</v>
          </cell>
          <cell r="O93">
            <v>194084.78</v>
          </cell>
          <cell r="P93">
            <v>200027.9</v>
          </cell>
          <cell r="Q93">
            <v>123235.30692307692</v>
          </cell>
        </row>
        <row r="94">
          <cell r="A94" t="str">
            <v>TOTAL CWIP - WATER</v>
          </cell>
          <cell r="D94">
            <v>128201.42</v>
          </cell>
          <cell r="E94">
            <v>162777.35</v>
          </cell>
          <cell r="F94">
            <v>144585.22</v>
          </cell>
          <cell r="G94">
            <v>172939.99</v>
          </cell>
          <cell r="H94">
            <v>50361.87</v>
          </cell>
          <cell r="I94">
            <v>51021.01</v>
          </cell>
          <cell r="J94">
            <v>63889.59</v>
          </cell>
          <cell r="K94">
            <v>69323.710000000006</v>
          </cell>
          <cell r="L94">
            <v>62614.52</v>
          </cell>
          <cell r="M94">
            <v>118837.92</v>
          </cell>
          <cell r="N94">
            <v>183393.71</v>
          </cell>
          <cell r="O94">
            <v>194084.78</v>
          </cell>
          <cell r="P94">
            <v>200027.9</v>
          </cell>
          <cell r="Q94">
            <v>123235.30692307692</v>
          </cell>
        </row>
        <row r="96">
          <cell r="A96">
            <v>1705</v>
          </cell>
          <cell r="B96">
            <v>105</v>
          </cell>
          <cell r="C96" t="str">
            <v>WIP-CAP TIME EXPAND/MOD WWTP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A97">
            <v>1706</v>
          </cell>
          <cell r="B97">
            <v>105</v>
          </cell>
          <cell r="C97" t="str">
            <v>WIP - INTEREST DURING CONSTR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>
            <v>1708</v>
          </cell>
          <cell r="B98">
            <v>105</v>
          </cell>
          <cell r="C98" t="str">
            <v>WIP - LABOR/INSTALLATION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1709</v>
          </cell>
          <cell r="B99">
            <v>105</v>
          </cell>
          <cell r="C99" t="str">
            <v>WIP - EQUIPMENT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1710</v>
          </cell>
          <cell r="B100">
            <v>105</v>
          </cell>
          <cell r="C100" t="str">
            <v>WIP - MATERIAL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1711</v>
          </cell>
          <cell r="B101">
            <v>105</v>
          </cell>
          <cell r="C101" t="str">
            <v>WIP - ELECTRICAL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1714</v>
          </cell>
          <cell r="B102">
            <v>105</v>
          </cell>
          <cell r="C102" t="str">
            <v>WIP - BUILDING ADDITION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1717</v>
          </cell>
          <cell r="B103">
            <v>105</v>
          </cell>
          <cell r="C103" t="str">
            <v>WIP - CONSTRUCTION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1726</v>
          </cell>
          <cell r="B104">
            <v>105</v>
          </cell>
          <cell r="C104" t="str">
            <v>WIP - PUMPS/EQUIPMENT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1739</v>
          </cell>
          <cell r="B105">
            <v>105</v>
          </cell>
          <cell r="C105" t="str">
            <v>WIP - TRANSFER TO FIXED ASSETS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1745</v>
          </cell>
          <cell r="B106">
            <v>105</v>
          </cell>
          <cell r="C106" t="str">
            <v>WIP-CAP TIME OFFICE RENOVATION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1746</v>
          </cell>
          <cell r="B107">
            <v>105</v>
          </cell>
          <cell r="C107" t="str">
            <v>WIP - INTEREST DURING CONSTR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1750</v>
          </cell>
          <cell r="B108">
            <v>105</v>
          </cell>
          <cell r="C108" t="str">
            <v>WIP - ELECTRICAL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1751</v>
          </cell>
          <cell r="B109">
            <v>105</v>
          </cell>
          <cell r="C109" t="str">
            <v>WIP - SITE WORK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1757</v>
          </cell>
          <cell r="B110">
            <v>105</v>
          </cell>
          <cell r="C110" t="str">
            <v>WIP - INTERIOR FINISH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1769</v>
          </cell>
          <cell r="B111">
            <v>105</v>
          </cell>
          <cell r="C111" t="str">
            <v>WIP - TRANSFER TO FIXED ASSETS</v>
          </cell>
          <cell r="D111">
            <v>42.52</v>
          </cell>
          <cell r="E111">
            <v>42.59</v>
          </cell>
          <cell r="F111">
            <v>42.51</v>
          </cell>
          <cell r="G111">
            <v>70.66</v>
          </cell>
          <cell r="H111">
            <v>70.63</v>
          </cell>
          <cell r="I111">
            <v>18.809999999999999</v>
          </cell>
          <cell r="J111">
            <v>18.82</v>
          </cell>
          <cell r="K111">
            <v>18.809999999999999</v>
          </cell>
          <cell r="L111">
            <v>18.79</v>
          </cell>
          <cell r="M111">
            <v>18.79</v>
          </cell>
          <cell r="N111">
            <v>18.78</v>
          </cell>
          <cell r="O111">
            <v>18.760000000000002</v>
          </cell>
          <cell r="P111">
            <v>18.739999999999998</v>
          </cell>
          <cell r="Q111">
            <v>32.246923076923082</v>
          </cell>
        </row>
        <row r="112">
          <cell r="A112" t="str">
            <v>TOTAL CWIP - WASTEWATER</v>
          </cell>
          <cell r="D112">
            <v>42.52</v>
          </cell>
          <cell r="E112">
            <v>42.59</v>
          </cell>
          <cell r="F112">
            <v>42.51</v>
          </cell>
          <cell r="G112">
            <v>70.66</v>
          </cell>
          <cell r="H112">
            <v>70.63</v>
          </cell>
          <cell r="I112">
            <v>18.809999999999999</v>
          </cell>
          <cell r="J112">
            <v>18.82</v>
          </cell>
          <cell r="K112">
            <v>18.809999999999999</v>
          </cell>
          <cell r="L112">
            <v>18.79</v>
          </cell>
          <cell r="M112">
            <v>18.79</v>
          </cell>
          <cell r="N112">
            <v>18.78</v>
          </cell>
          <cell r="O112">
            <v>18.760000000000002</v>
          </cell>
          <cell r="P112">
            <v>18.739999999999998</v>
          </cell>
          <cell r="Q112">
            <v>32.246923076923082</v>
          </cell>
        </row>
        <row r="114">
          <cell r="A114">
            <v>1835</v>
          </cell>
          <cell r="B114">
            <v>108.1</v>
          </cell>
          <cell r="C114" t="str">
            <v>ACC DEPR-ORGANIZATION</v>
          </cell>
          <cell r="D114">
            <v>88357.51</v>
          </cell>
          <cell r="E114">
            <v>88329.09</v>
          </cell>
          <cell r="F114">
            <v>88301.65</v>
          </cell>
          <cell r="G114">
            <v>88274.2</v>
          </cell>
          <cell r="H114">
            <v>88157.5</v>
          </cell>
          <cell r="I114">
            <v>88040.81</v>
          </cell>
          <cell r="J114">
            <v>87924.11</v>
          </cell>
          <cell r="K114">
            <v>87807.42</v>
          </cell>
          <cell r="L114">
            <v>87690.72</v>
          </cell>
          <cell r="M114">
            <v>87574.03</v>
          </cell>
          <cell r="N114">
            <v>87457.33</v>
          </cell>
          <cell r="O114">
            <v>87340.64</v>
          </cell>
          <cell r="P114">
            <v>87223.94</v>
          </cell>
          <cell r="Q114">
            <v>87882.99615384615</v>
          </cell>
        </row>
        <row r="115">
          <cell r="A115">
            <v>1840</v>
          </cell>
          <cell r="B115">
            <v>108.1</v>
          </cell>
          <cell r="C115" t="str">
            <v>ACC DEPR-FRANCHISES</v>
          </cell>
          <cell r="D115">
            <v>-823.18</v>
          </cell>
          <cell r="E115">
            <v>-834.61</v>
          </cell>
          <cell r="F115">
            <v>-844.6</v>
          </cell>
          <cell r="G115">
            <v>-854.55</v>
          </cell>
          <cell r="H115">
            <v>-864.58</v>
          </cell>
          <cell r="I115">
            <v>-874.61</v>
          </cell>
          <cell r="J115">
            <v>-884.64</v>
          </cell>
          <cell r="K115">
            <v>-894.66</v>
          </cell>
          <cell r="L115">
            <v>-904.67</v>
          </cell>
          <cell r="M115">
            <v>-914.7</v>
          </cell>
          <cell r="N115">
            <v>-924.72</v>
          </cell>
          <cell r="O115">
            <v>-934.74</v>
          </cell>
          <cell r="P115">
            <v>-944.74</v>
          </cell>
          <cell r="Q115">
            <v>-884.53846153846143</v>
          </cell>
        </row>
        <row r="116">
          <cell r="A116">
            <v>1845</v>
          </cell>
          <cell r="B116">
            <v>108.1</v>
          </cell>
          <cell r="C116" t="str">
            <v>ACC DEPR-STRUCT&amp;IMPRV SRC SPLY</v>
          </cell>
          <cell r="D116">
            <v>-64326.89</v>
          </cell>
          <cell r="E116">
            <v>-65055.44</v>
          </cell>
          <cell r="F116">
            <v>-65783.990000000005</v>
          </cell>
          <cell r="G116">
            <v>-66512.539999999994</v>
          </cell>
          <cell r="H116">
            <v>-67241.09</v>
          </cell>
          <cell r="I116">
            <v>-67969.64</v>
          </cell>
          <cell r="J116">
            <v>-68698.19</v>
          </cell>
          <cell r="K116">
            <v>-69426.740000000005</v>
          </cell>
          <cell r="L116">
            <v>-70155.289999999994</v>
          </cell>
          <cell r="M116">
            <v>-70883.839999999997</v>
          </cell>
          <cell r="N116">
            <v>-71612.39</v>
          </cell>
          <cell r="O116">
            <v>-72340.94</v>
          </cell>
          <cell r="P116">
            <v>-73069.490000000005</v>
          </cell>
          <cell r="Q116">
            <v>-68698.19</v>
          </cell>
        </row>
        <row r="117">
          <cell r="A117">
            <v>1850</v>
          </cell>
          <cell r="B117">
            <v>108.1</v>
          </cell>
          <cell r="C117" t="str">
            <v>ACC DEPR-STRUCT&amp;IMPRV WTP</v>
          </cell>
          <cell r="D117">
            <v>-15105.06</v>
          </cell>
          <cell r="E117">
            <v>-15438.69</v>
          </cell>
          <cell r="F117">
            <v>-14573.96</v>
          </cell>
          <cell r="G117">
            <v>-13645.12</v>
          </cell>
          <cell r="H117">
            <v>-13981.33</v>
          </cell>
          <cell r="I117">
            <v>-14317.54</v>
          </cell>
          <cell r="J117">
            <v>-14653.91</v>
          </cell>
          <cell r="K117">
            <v>-14990.28</v>
          </cell>
          <cell r="L117">
            <v>-15326.65</v>
          </cell>
          <cell r="M117">
            <v>-15663.02</v>
          </cell>
          <cell r="N117">
            <v>-15999.39</v>
          </cell>
          <cell r="O117">
            <v>-16063.95</v>
          </cell>
          <cell r="P117">
            <v>-16110.91</v>
          </cell>
          <cell r="Q117">
            <v>-15066.908461538464</v>
          </cell>
        </row>
        <row r="118">
          <cell r="A118">
            <v>1855</v>
          </cell>
          <cell r="B118">
            <v>108.1</v>
          </cell>
          <cell r="C118" t="str">
            <v>ACC DEPR-STRUCT&amp;IMPRV TRNS DST</v>
          </cell>
          <cell r="D118">
            <v>-6.38</v>
          </cell>
          <cell r="E118">
            <v>-6.38</v>
          </cell>
          <cell r="F118">
            <v>-6.38</v>
          </cell>
          <cell r="G118">
            <v>-6.38</v>
          </cell>
          <cell r="H118">
            <v>-6.38</v>
          </cell>
          <cell r="I118">
            <v>-6.38</v>
          </cell>
          <cell r="J118">
            <v>-6.38</v>
          </cell>
          <cell r="K118">
            <v>-6.38</v>
          </cell>
          <cell r="L118">
            <v>-6.38</v>
          </cell>
          <cell r="M118">
            <v>-6.38</v>
          </cell>
          <cell r="N118">
            <v>-6.38</v>
          </cell>
          <cell r="O118">
            <v>-6.38</v>
          </cell>
          <cell r="P118">
            <v>-6.38</v>
          </cell>
          <cell r="Q118">
            <v>-6.38</v>
          </cell>
        </row>
        <row r="119">
          <cell r="A119">
            <v>1860</v>
          </cell>
          <cell r="B119">
            <v>108.1</v>
          </cell>
          <cell r="C119" t="str">
            <v>ACC DEPR-STRUCT&amp;IMPRV GEN PLT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277.95</v>
          </cell>
          <cell r="Q119">
            <v>21.380769230769229</v>
          </cell>
        </row>
        <row r="120">
          <cell r="A120">
            <v>1875</v>
          </cell>
          <cell r="B120">
            <v>108.1</v>
          </cell>
          <cell r="C120" t="str">
            <v>ACC DEPR-WELLS &amp; SPRINGS</v>
          </cell>
          <cell r="D120">
            <v>-156766.04999999999</v>
          </cell>
          <cell r="E120">
            <v>-157354.85</v>
          </cell>
          <cell r="F120">
            <v>-157943.59</v>
          </cell>
          <cell r="G120">
            <v>-158532.34</v>
          </cell>
          <cell r="H120">
            <v>-159121.07999999999</v>
          </cell>
          <cell r="I120">
            <v>-159709.82999999999</v>
          </cell>
          <cell r="J120">
            <v>-160298.57</v>
          </cell>
          <cell r="K120">
            <v>-160887.32</v>
          </cell>
          <cell r="L120">
            <v>-161476.06</v>
          </cell>
          <cell r="M120">
            <v>-162064.81</v>
          </cell>
          <cell r="N120">
            <v>-162653.54999999999</v>
          </cell>
          <cell r="O120">
            <v>-163242.29999999999</v>
          </cell>
          <cell r="P120">
            <v>-163831.04000000001</v>
          </cell>
          <cell r="Q120">
            <v>-160298.56846153847</v>
          </cell>
        </row>
        <row r="121">
          <cell r="A121">
            <v>1885</v>
          </cell>
          <cell r="B121">
            <v>108.1</v>
          </cell>
          <cell r="C121" t="str">
            <v>ACC DEPR-SUPPLY MAINS</v>
          </cell>
          <cell r="D121">
            <v>-154.9</v>
          </cell>
          <cell r="E121">
            <v>-161.99</v>
          </cell>
          <cell r="F121">
            <v>-169.08</v>
          </cell>
          <cell r="G121">
            <v>-176.17</v>
          </cell>
          <cell r="H121">
            <v>-183.26</v>
          </cell>
          <cell r="I121">
            <v>-190.35</v>
          </cell>
          <cell r="J121">
            <v>-197.44</v>
          </cell>
          <cell r="K121">
            <v>-204.53</v>
          </cell>
          <cell r="L121">
            <v>-211.62</v>
          </cell>
          <cell r="M121">
            <v>-218.71</v>
          </cell>
          <cell r="N121">
            <v>-226.66</v>
          </cell>
          <cell r="O121">
            <v>-234.61</v>
          </cell>
          <cell r="P121">
            <v>-242.56</v>
          </cell>
          <cell r="Q121">
            <v>-197.83692307692309</v>
          </cell>
        </row>
        <row r="122">
          <cell r="A122">
            <v>1890</v>
          </cell>
          <cell r="B122">
            <v>108.1</v>
          </cell>
          <cell r="C122" t="str">
            <v>ACC DEPR-POWER GENERATION EQUP</v>
          </cell>
          <cell r="D122">
            <v>-257.17</v>
          </cell>
          <cell r="E122">
            <v>-261.64</v>
          </cell>
          <cell r="F122">
            <v>-266.11</v>
          </cell>
          <cell r="G122">
            <v>-270.58</v>
          </cell>
          <cell r="H122">
            <v>-275.05</v>
          </cell>
          <cell r="I122">
            <v>-279.52</v>
          </cell>
          <cell r="J122">
            <v>-283.99</v>
          </cell>
          <cell r="K122">
            <v>-288.45999999999998</v>
          </cell>
          <cell r="L122">
            <v>-292.93</v>
          </cell>
          <cell r="M122">
            <v>-297.39999999999998</v>
          </cell>
          <cell r="N122">
            <v>-301.87</v>
          </cell>
          <cell r="O122">
            <v>-306.33999999999997</v>
          </cell>
          <cell r="P122">
            <v>-310.81</v>
          </cell>
          <cell r="Q122">
            <v>-283.99</v>
          </cell>
        </row>
        <row r="123">
          <cell r="A123">
            <v>1895</v>
          </cell>
          <cell r="B123">
            <v>108.1</v>
          </cell>
          <cell r="C123" t="str">
            <v>ACC DEPR-ELECT PUMP EQUIP SRC PUMP</v>
          </cell>
          <cell r="D123">
            <v>38441.47</v>
          </cell>
          <cell r="E123">
            <v>38236.050000000003</v>
          </cell>
          <cell r="F123">
            <v>38030.629999999997</v>
          </cell>
          <cell r="G123">
            <v>37825.21</v>
          </cell>
          <cell r="H123">
            <v>37619.79</v>
          </cell>
          <cell r="I123">
            <v>37414.370000000003</v>
          </cell>
          <cell r="J123">
            <v>37208.949999999997</v>
          </cell>
          <cell r="K123">
            <v>37003.53</v>
          </cell>
          <cell r="L123">
            <v>36798.11</v>
          </cell>
          <cell r="M123">
            <v>36592.69</v>
          </cell>
          <cell r="N123">
            <v>36387.269999999997</v>
          </cell>
          <cell r="O123">
            <v>36181.85</v>
          </cell>
          <cell r="P123">
            <v>35976.43</v>
          </cell>
          <cell r="Q123">
            <v>37208.949999999997</v>
          </cell>
        </row>
        <row r="124">
          <cell r="A124">
            <v>1900</v>
          </cell>
          <cell r="B124">
            <v>108.1</v>
          </cell>
          <cell r="C124" t="str">
            <v>ACC DEPR-ELECT PUMP EQUIP WTP</v>
          </cell>
          <cell r="D124">
            <v>-292627.38</v>
          </cell>
          <cell r="E124">
            <v>-297145.99</v>
          </cell>
          <cell r="F124">
            <v>-293411.73</v>
          </cell>
          <cell r="G124">
            <v>-298293.62</v>
          </cell>
          <cell r="H124">
            <v>-303598.44</v>
          </cell>
          <cell r="I124">
            <v>-308237.58</v>
          </cell>
          <cell r="J124">
            <v>-313121.38</v>
          </cell>
          <cell r="K124">
            <v>-318005.19</v>
          </cell>
          <cell r="L124">
            <v>-322888.99</v>
          </cell>
          <cell r="M124">
            <v>-327772.79999999999</v>
          </cell>
          <cell r="N124">
            <v>-322438.5</v>
          </cell>
          <cell r="O124">
            <v>-327286.75</v>
          </cell>
          <cell r="P124">
            <v>-325121.58</v>
          </cell>
          <cell r="Q124">
            <v>-311534.61</v>
          </cell>
        </row>
        <row r="125">
          <cell r="A125">
            <v>1905</v>
          </cell>
          <cell r="B125">
            <v>108.1</v>
          </cell>
          <cell r="C125" t="str">
            <v>ACC DEPR-ELECT PUMP EQUIP TRAN</v>
          </cell>
          <cell r="D125">
            <v>-1405.02</v>
          </cell>
          <cell r="E125">
            <v>-1440.23</v>
          </cell>
          <cell r="F125">
            <v>-1475.44</v>
          </cell>
          <cell r="G125">
            <v>-1510.65</v>
          </cell>
          <cell r="H125">
            <v>-1546.19</v>
          </cell>
          <cell r="I125">
            <v>-1581.73</v>
          </cell>
          <cell r="J125">
            <v>-1617.27</v>
          </cell>
          <cell r="K125">
            <v>-1652.81</v>
          </cell>
          <cell r="L125">
            <v>-1688.35</v>
          </cell>
          <cell r="M125">
            <v>-1723.89</v>
          </cell>
          <cell r="N125">
            <v>-1759.43</v>
          </cell>
          <cell r="O125">
            <v>-1794.97</v>
          </cell>
          <cell r="P125">
            <v>-1830.51</v>
          </cell>
          <cell r="Q125">
            <v>-1617.4223076923076</v>
          </cell>
        </row>
        <row r="126">
          <cell r="A126">
            <v>1910</v>
          </cell>
          <cell r="B126">
            <v>108.1</v>
          </cell>
          <cell r="C126" t="str">
            <v>ACC DEPR-WATER TREATMENT EQPT</v>
          </cell>
          <cell r="D126">
            <v>-79669.460000000006</v>
          </cell>
          <cell r="E126">
            <v>-80268.740000000005</v>
          </cell>
          <cell r="F126">
            <v>-80868.09</v>
          </cell>
          <cell r="G126">
            <v>-81467.429999999993</v>
          </cell>
          <cell r="H126">
            <v>-82066.78</v>
          </cell>
          <cell r="I126">
            <v>-82666.12</v>
          </cell>
          <cell r="J126">
            <v>-82993.05</v>
          </cell>
          <cell r="K126">
            <v>-83592.47</v>
          </cell>
          <cell r="L126">
            <v>-84191.9</v>
          </cell>
          <cell r="M126">
            <v>-84791.32</v>
          </cell>
          <cell r="N126">
            <v>-80426.42</v>
          </cell>
          <cell r="O126">
            <v>-80227.02</v>
          </cell>
          <cell r="P126">
            <v>-80195.820000000007</v>
          </cell>
          <cell r="Q126">
            <v>-81801.893846153849</v>
          </cell>
        </row>
        <row r="127">
          <cell r="A127">
            <v>1915</v>
          </cell>
          <cell r="B127">
            <v>108.1</v>
          </cell>
          <cell r="C127" t="str">
            <v>ACC DEPR-DIST RESV &amp; STANDPIPE</v>
          </cell>
          <cell r="D127">
            <v>528098.07999999996</v>
          </cell>
          <cell r="E127">
            <v>527276.86</v>
          </cell>
          <cell r="F127">
            <v>526454.81999999995</v>
          </cell>
          <cell r="G127">
            <v>525632.78</v>
          </cell>
          <cell r="H127">
            <v>524810.74</v>
          </cell>
          <cell r="I127">
            <v>523988.7</v>
          </cell>
          <cell r="J127">
            <v>523166.66</v>
          </cell>
          <cell r="K127">
            <v>522308.7</v>
          </cell>
          <cell r="L127">
            <v>521450.74</v>
          </cell>
          <cell r="M127">
            <v>520592.78</v>
          </cell>
          <cell r="N127">
            <v>519734.35</v>
          </cell>
          <cell r="O127">
            <v>518875.92</v>
          </cell>
          <cell r="P127">
            <v>518016.61</v>
          </cell>
          <cell r="Q127">
            <v>523108.28769230779</v>
          </cell>
        </row>
        <row r="128">
          <cell r="A128">
            <v>1920</v>
          </cell>
          <cell r="B128">
            <v>108.1</v>
          </cell>
          <cell r="C128" t="str">
            <v>ACC DEPR-TRANS &amp; DISTR MAINS</v>
          </cell>
          <cell r="D128">
            <v>-603872.43999999994</v>
          </cell>
          <cell r="E128">
            <v>-607532.21</v>
          </cell>
          <cell r="F128">
            <v>-611194.31999999995</v>
          </cell>
          <cell r="G128">
            <v>-614860.42000000004</v>
          </cell>
          <cell r="H128">
            <v>-618034.31000000006</v>
          </cell>
          <cell r="I128">
            <v>-621709.68000000005</v>
          </cell>
          <cell r="J128">
            <v>-625388.89</v>
          </cell>
          <cell r="K128">
            <v>-629005.93000000005</v>
          </cell>
          <cell r="L128">
            <v>-632690.6</v>
          </cell>
          <cell r="M128">
            <v>-636132.71</v>
          </cell>
          <cell r="N128">
            <v>-638734.64</v>
          </cell>
          <cell r="O128">
            <v>-641964.27</v>
          </cell>
          <cell r="P128">
            <v>-645696.05000000005</v>
          </cell>
          <cell r="Q128">
            <v>-625139.72846153833</v>
          </cell>
        </row>
        <row r="129">
          <cell r="A129">
            <v>1925</v>
          </cell>
          <cell r="B129">
            <v>108.1</v>
          </cell>
          <cell r="C129" t="str">
            <v>ACC DEPR-SERVICE LINES</v>
          </cell>
          <cell r="D129">
            <v>-152248.07999999999</v>
          </cell>
          <cell r="E129">
            <v>-152934.82</v>
          </cell>
          <cell r="F129">
            <v>-153621.56</v>
          </cell>
          <cell r="G129">
            <v>-154251.03</v>
          </cell>
          <cell r="H129">
            <v>-154939.89000000001</v>
          </cell>
          <cell r="I129">
            <v>-155629.34</v>
          </cell>
          <cell r="J129">
            <v>-156320.04999999999</v>
          </cell>
          <cell r="K129">
            <v>-157013.51999999999</v>
          </cell>
          <cell r="L129">
            <v>-157708.48000000001</v>
          </cell>
          <cell r="M129">
            <v>-157991.32999999999</v>
          </cell>
          <cell r="N129">
            <v>-158693.49</v>
          </cell>
          <cell r="O129">
            <v>-159335.51</v>
          </cell>
          <cell r="P129">
            <v>-160042.76999999999</v>
          </cell>
          <cell r="Q129">
            <v>-156209.99000000002</v>
          </cell>
        </row>
        <row r="130">
          <cell r="A130">
            <v>1930</v>
          </cell>
          <cell r="B130">
            <v>108.1</v>
          </cell>
          <cell r="C130" t="str">
            <v>ACC DEPR-METERS</v>
          </cell>
          <cell r="D130">
            <v>-245630.52</v>
          </cell>
          <cell r="E130">
            <v>-246643.8</v>
          </cell>
          <cell r="F130">
            <v>-247672.31</v>
          </cell>
          <cell r="G130">
            <v>-248700.82</v>
          </cell>
          <cell r="H130">
            <v>-249729.33</v>
          </cell>
          <cell r="I130">
            <v>-250757.84</v>
          </cell>
          <cell r="J130">
            <v>-251786.35</v>
          </cell>
          <cell r="K130">
            <v>-252814.86</v>
          </cell>
          <cell r="L130">
            <v>-253843.37</v>
          </cell>
          <cell r="M130">
            <v>-254872.59</v>
          </cell>
          <cell r="N130">
            <v>-255911.81</v>
          </cell>
          <cell r="O130">
            <v>-256951.03</v>
          </cell>
          <cell r="P130">
            <v>-257990.25</v>
          </cell>
          <cell r="Q130">
            <v>-251792.68307692307</v>
          </cell>
        </row>
        <row r="131">
          <cell r="A131">
            <v>1935</v>
          </cell>
          <cell r="B131">
            <v>108.1</v>
          </cell>
          <cell r="C131" t="str">
            <v>ACC DEPR-METER INSTALLS</v>
          </cell>
          <cell r="D131">
            <v>-27264.75</v>
          </cell>
          <cell r="E131">
            <v>-27687.7</v>
          </cell>
          <cell r="F131">
            <v>-28126.31</v>
          </cell>
          <cell r="G131">
            <v>-28571.15</v>
          </cell>
          <cell r="H131">
            <v>-29018.18</v>
          </cell>
          <cell r="I131">
            <v>-29466.39</v>
          </cell>
          <cell r="J131">
            <v>-29920.639999999999</v>
          </cell>
          <cell r="K131">
            <v>-30376.400000000001</v>
          </cell>
          <cell r="L131">
            <v>-30833.16</v>
          </cell>
          <cell r="M131">
            <v>-31290.6</v>
          </cell>
          <cell r="N131">
            <v>-31765.5</v>
          </cell>
          <cell r="O131">
            <v>-32253.99</v>
          </cell>
          <cell r="P131">
            <v>-32744.16</v>
          </cell>
          <cell r="Q131">
            <v>-29947.609999999993</v>
          </cell>
        </row>
        <row r="132">
          <cell r="A132">
            <v>1940</v>
          </cell>
          <cell r="B132">
            <v>108.1</v>
          </cell>
          <cell r="C132" t="str">
            <v>ACC DEPR-HYDRANTS</v>
          </cell>
          <cell r="D132">
            <v>15907.99</v>
          </cell>
          <cell r="E132">
            <v>15824.44</v>
          </cell>
          <cell r="F132">
            <v>15740.03</v>
          </cell>
          <cell r="G132">
            <v>17615.72</v>
          </cell>
          <cell r="H132">
            <v>17497.650000000001</v>
          </cell>
          <cell r="I132">
            <v>17379.580000000002</v>
          </cell>
          <cell r="J132">
            <v>17261.509999999998</v>
          </cell>
          <cell r="K132">
            <v>17143.439999999999</v>
          </cell>
          <cell r="L132">
            <v>17025.37</v>
          </cell>
          <cell r="M132">
            <v>16907.3</v>
          </cell>
          <cell r="N132">
            <v>16789.23</v>
          </cell>
          <cell r="O132">
            <v>16671.16</v>
          </cell>
          <cell r="P132">
            <v>16553.09</v>
          </cell>
          <cell r="Q132">
            <v>16793.577692307692</v>
          </cell>
        </row>
        <row r="133">
          <cell r="A133">
            <v>1945</v>
          </cell>
          <cell r="B133">
            <v>108.1</v>
          </cell>
          <cell r="C133" t="str">
            <v>ACC DEPR-BACKFLOW PREVENT DEVC</v>
          </cell>
          <cell r="D133">
            <v>-1398.33</v>
          </cell>
          <cell r="E133">
            <v>-1427.03</v>
          </cell>
          <cell r="F133">
            <v>-1455.73</v>
          </cell>
          <cell r="G133">
            <v>-1484.43</v>
          </cell>
          <cell r="H133">
            <v>-1513.13</v>
          </cell>
          <cell r="I133">
            <v>-1541.83</v>
          </cell>
          <cell r="J133">
            <v>-1570.53</v>
          </cell>
          <cell r="K133">
            <v>-1599.23</v>
          </cell>
          <cell r="L133">
            <v>-1627.93</v>
          </cell>
          <cell r="M133">
            <v>-1656.63</v>
          </cell>
          <cell r="N133">
            <v>-1685.33</v>
          </cell>
          <cell r="O133">
            <v>-1714.03</v>
          </cell>
          <cell r="P133">
            <v>-1742.73</v>
          </cell>
          <cell r="Q133">
            <v>-1570.5299999999997</v>
          </cell>
        </row>
        <row r="134">
          <cell r="A134">
            <v>1950</v>
          </cell>
          <cell r="B134">
            <v>108.1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1960</v>
          </cell>
          <cell r="B135">
            <v>108.1</v>
          </cell>
          <cell r="C135" t="str">
            <v>ACC DEPR-OTH PLANT&amp;MISC WTP</v>
          </cell>
          <cell r="D135">
            <v>-282.45</v>
          </cell>
          <cell r="E135">
            <v>-286.56</v>
          </cell>
          <cell r="F135">
            <v>-290.67</v>
          </cell>
          <cell r="G135">
            <v>-294.77999999999997</v>
          </cell>
          <cell r="H135">
            <v>-298.89</v>
          </cell>
          <cell r="I135">
            <v>-303</v>
          </cell>
          <cell r="J135">
            <v>-307.11</v>
          </cell>
          <cell r="K135">
            <v>-311.22000000000003</v>
          </cell>
          <cell r="L135">
            <v>-315.33</v>
          </cell>
          <cell r="M135">
            <v>-319.44</v>
          </cell>
          <cell r="N135">
            <v>-323.55</v>
          </cell>
          <cell r="O135">
            <v>-327.66000000000003</v>
          </cell>
          <cell r="P135">
            <v>-331.77</v>
          </cell>
          <cell r="Q135">
            <v>-307.11</v>
          </cell>
        </row>
        <row r="136">
          <cell r="A136">
            <v>1970</v>
          </cell>
          <cell r="B136">
            <v>108.1</v>
          </cell>
          <cell r="C136" t="str">
            <v>ACC DEPR-OFFICE STRUCTURE</v>
          </cell>
          <cell r="D136">
            <v>-42892.89</v>
          </cell>
          <cell r="E136">
            <v>-43159.05</v>
          </cell>
          <cell r="F136">
            <v>-43079.97</v>
          </cell>
          <cell r="G136">
            <v>-43158.74</v>
          </cell>
          <cell r="H136">
            <v>-43399.47</v>
          </cell>
          <cell r="I136">
            <v>-43582.09</v>
          </cell>
          <cell r="J136">
            <v>-43801.19</v>
          </cell>
          <cell r="K136">
            <v>-43934.7</v>
          </cell>
          <cell r="L136">
            <v>-44072.66</v>
          </cell>
          <cell r="M136">
            <v>-44082.11</v>
          </cell>
          <cell r="N136">
            <v>-44247.17</v>
          </cell>
          <cell r="O136">
            <v>-44400.09</v>
          </cell>
          <cell r="P136">
            <v>-44518.86</v>
          </cell>
          <cell r="Q136">
            <v>-43717.614615384613</v>
          </cell>
        </row>
        <row r="137">
          <cell r="A137">
            <v>1975</v>
          </cell>
          <cell r="B137">
            <v>108.1</v>
          </cell>
          <cell r="C137" t="str">
            <v>ACC DEPR-OFFICE FURN/EQPT</v>
          </cell>
          <cell r="D137">
            <v>-26361.040000000001</v>
          </cell>
          <cell r="E137">
            <v>-26505.57</v>
          </cell>
          <cell r="F137">
            <v>-26389.78</v>
          </cell>
          <cell r="G137">
            <v>-26411.31</v>
          </cell>
          <cell r="H137">
            <v>-26547.64</v>
          </cell>
          <cell r="I137">
            <v>-26635.89</v>
          </cell>
          <cell r="J137">
            <v>-26750.95</v>
          </cell>
          <cell r="K137">
            <v>-26802.77</v>
          </cell>
          <cell r="L137">
            <v>-26859.95</v>
          </cell>
          <cell r="M137">
            <v>-26806.39</v>
          </cell>
          <cell r="N137">
            <v>-26882.7</v>
          </cell>
          <cell r="O137">
            <v>-26950.29</v>
          </cell>
          <cell r="P137">
            <v>-26993.26</v>
          </cell>
          <cell r="Q137">
            <v>-26684.426153846151</v>
          </cell>
        </row>
        <row r="138">
          <cell r="A138">
            <v>1985</v>
          </cell>
          <cell r="B138">
            <v>108.1</v>
          </cell>
          <cell r="C138" t="str">
            <v>ACC DEPR-TOOL SHOP &amp; MISC EQPT</v>
          </cell>
          <cell r="D138">
            <v>-24736.46</v>
          </cell>
          <cell r="E138">
            <v>-24869.48</v>
          </cell>
          <cell r="F138">
            <v>-24984.16</v>
          </cell>
          <cell r="G138">
            <v>-25040.9</v>
          </cell>
          <cell r="H138">
            <v>-25142.31</v>
          </cell>
          <cell r="I138">
            <v>-25247.439999999999</v>
          </cell>
          <cell r="J138">
            <v>-25360.59</v>
          </cell>
          <cell r="K138">
            <v>-25456.52</v>
          </cell>
          <cell r="L138">
            <v>-25547.99</v>
          </cell>
          <cell r="M138">
            <v>-25654.81</v>
          </cell>
          <cell r="N138">
            <v>-25716.57</v>
          </cell>
          <cell r="O138">
            <v>-25811.67</v>
          </cell>
          <cell r="P138">
            <v>-25899.78</v>
          </cell>
          <cell r="Q138">
            <v>-25343.74461538461</v>
          </cell>
        </row>
        <row r="139">
          <cell r="A139">
            <v>1990</v>
          </cell>
          <cell r="B139">
            <v>108.1</v>
          </cell>
          <cell r="C139" t="str">
            <v>ACC DEPR-LABORATORY EQUIPMENT</v>
          </cell>
          <cell r="D139">
            <v>-4381.87</v>
          </cell>
          <cell r="E139">
            <v>-4409.75</v>
          </cell>
          <cell r="F139">
            <v>-4434.7299999999996</v>
          </cell>
          <cell r="G139">
            <v>-4459.71</v>
          </cell>
          <cell r="H139">
            <v>-4494.28</v>
          </cell>
          <cell r="I139">
            <v>-4528.8599999999997</v>
          </cell>
          <cell r="J139">
            <v>-4563.43</v>
          </cell>
          <cell r="K139">
            <v>-4598.01</v>
          </cell>
          <cell r="L139">
            <v>-4632.58</v>
          </cell>
          <cell r="M139">
            <v>-4667.16</v>
          </cell>
          <cell r="N139">
            <v>-4701.7299999999996</v>
          </cell>
          <cell r="O139">
            <v>-4736.3100000000004</v>
          </cell>
          <cell r="P139">
            <v>-4770.88</v>
          </cell>
          <cell r="Q139">
            <v>-4567.6384615384613</v>
          </cell>
        </row>
        <row r="140">
          <cell r="A140">
            <v>1995</v>
          </cell>
          <cell r="B140">
            <v>108.1</v>
          </cell>
          <cell r="C140" t="str">
            <v>ACC DEPR-POWER OPERATED EQUIP</v>
          </cell>
          <cell r="D140">
            <v>59.17</v>
          </cell>
          <cell r="E140">
            <v>29.51</v>
          </cell>
          <cell r="F140">
            <v>-0.15</v>
          </cell>
          <cell r="G140">
            <v>-29.81</v>
          </cell>
          <cell r="H140">
            <v>-70.89</v>
          </cell>
          <cell r="I140">
            <v>-111.97</v>
          </cell>
          <cell r="J140">
            <v>-153.05000000000001</v>
          </cell>
          <cell r="K140">
            <v>-194.13</v>
          </cell>
          <cell r="L140">
            <v>-227.77</v>
          </cell>
          <cell r="M140">
            <v>-261.41000000000003</v>
          </cell>
          <cell r="N140">
            <v>-295.05</v>
          </cell>
          <cell r="O140">
            <v>-329.74</v>
          </cell>
          <cell r="P140">
            <v>-364.43</v>
          </cell>
          <cell r="Q140">
            <v>-149.97846153846154</v>
          </cell>
        </row>
        <row r="141">
          <cell r="A141">
            <v>2000</v>
          </cell>
          <cell r="B141">
            <v>108.1</v>
          </cell>
          <cell r="C141" t="str">
            <v>ACC DEPR-COMMUNICATION EQPT</v>
          </cell>
          <cell r="D141">
            <v>-2380.83</v>
          </cell>
          <cell r="E141">
            <v>-2427.04</v>
          </cell>
          <cell r="F141">
            <v>-2442.09</v>
          </cell>
          <cell r="G141">
            <v>-2478.98</v>
          </cell>
          <cell r="H141">
            <v>-2527.64</v>
          </cell>
          <cell r="I141">
            <v>-2568.66</v>
          </cell>
          <cell r="J141">
            <v>-2612.77</v>
          </cell>
          <cell r="K141">
            <v>-2649.25</v>
          </cell>
          <cell r="L141">
            <v>-2687.03</v>
          </cell>
          <cell r="M141">
            <v>-2705.06</v>
          </cell>
          <cell r="N141">
            <v>-2744.53</v>
          </cell>
          <cell r="O141">
            <v>-2783.07</v>
          </cell>
          <cell r="P141">
            <v>-2818.31</v>
          </cell>
          <cell r="Q141">
            <v>-2601.9430769230767</v>
          </cell>
        </row>
        <row r="142">
          <cell r="A142">
            <v>2005</v>
          </cell>
          <cell r="B142">
            <v>108.1</v>
          </cell>
          <cell r="C142" t="str">
            <v>ACC DEPR-MISC EQUIPMENT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2010</v>
          </cell>
          <cell r="B143">
            <v>108.1</v>
          </cell>
          <cell r="C143" t="str">
            <v>ACC DEPR-OTHER TANG PLT WATER</v>
          </cell>
          <cell r="D143">
            <v>501515.36895565322</v>
          </cell>
          <cell r="E143">
            <v>503119.22471939167</v>
          </cell>
          <cell r="F143">
            <v>503976.79813014017</v>
          </cell>
          <cell r="G143">
            <v>504834.37154088862</v>
          </cell>
          <cell r="H143">
            <v>505691.94495163707</v>
          </cell>
          <cell r="I143">
            <v>506549.51836238551</v>
          </cell>
          <cell r="J143">
            <v>507407.09177313402</v>
          </cell>
          <cell r="K143">
            <v>508264.66518388246</v>
          </cell>
          <cell r="L143">
            <v>509122.23859463085</v>
          </cell>
          <cell r="M143">
            <v>509979.8120053793</v>
          </cell>
          <cell r="N143">
            <v>510837.3854161278</v>
          </cell>
          <cell r="O143">
            <v>511694.95882687625</v>
          </cell>
          <cell r="P143">
            <v>512552.53223762469</v>
          </cell>
          <cell r="Q143">
            <v>507349.68543828861</v>
          </cell>
        </row>
        <row r="144">
          <cell r="A144">
            <v>2300</v>
          </cell>
          <cell r="B144">
            <v>108.1</v>
          </cell>
          <cell r="C144" t="str">
            <v>ACC DEPR-TRANSPORTATION WTR</v>
          </cell>
          <cell r="D144">
            <v>-96995.37116468868</v>
          </cell>
          <cell r="E144">
            <v>-98408.995586820485</v>
          </cell>
          <cell r="F144">
            <v>-98890.445672684029</v>
          </cell>
          <cell r="G144">
            <v>-103128.0097941344</v>
          </cell>
          <cell r="H144">
            <v>-102746.74762064865</v>
          </cell>
          <cell r="I144">
            <v>-103566.08541716238</v>
          </cell>
          <cell r="J144">
            <v>-104439.51857135468</v>
          </cell>
          <cell r="K144">
            <v>-93833.01079553095</v>
          </cell>
          <cell r="L144">
            <v>-94572.957308229437</v>
          </cell>
          <cell r="M144">
            <v>-95507.052438317885</v>
          </cell>
          <cell r="N144">
            <v>-96432.738033414353</v>
          </cell>
          <cell r="O144">
            <v>-97243.576533388492</v>
          </cell>
          <cell r="P144">
            <v>-98147.548249107727</v>
          </cell>
          <cell r="Q144">
            <v>-98762.465937344808</v>
          </cell>
        </row>
        <row r="145">
          <cell r="A145">
            <v>2320</v>
          </cell>
          <cell r="B145">
            <v>108.1</v>
          </cell>
          <cell r="C145" t="str">
            <v>ACC DEPR-MAINFRAME COMP WTR</v>
          </cell>
          <cell r="D145">
            <v>-11553.113896416744</v>
          </cell>
          <cell r="E145">
            <v>-11568.030668804637</v>
          </cell>
          <cell r="F145">
            <v>-11454.731960378627</v>
          </cell>
          <cell r="G145">
            <v>-11436.875022500388</v>
          </cell>
          <cell r="H145">
            <v>-11471.612741426574</v>
          </cell>
          <cell r="I145">
            <v>-11474.022277970307</v>
          </cell>
          <cell r="J145">
            <v>-11489.39955309574</v>
          </cell>
          <cell r="K145">
            <v>-11472.82732736771</v>
          </cell>
          <cell r="L145">
            <v>-11461.629574303002</v>
          </cell>
          <cell r="M145">
            <v>-11375.07419696891</v>
          </cell>
          <cell r="N145">
            <v>-11372.56087363575</v>
          </cell>
          <cell r="O145">
            <v>-11366.445868204621</v>
          </cell>
          <cell r="P145">
            <v>-11347.817542026582</v>
          </cell>
          <cell r="Q145">
            <v>-11449.549346392276</v>
          </cell>
        </row>
        <row r="146">
          <cell r="A146">
            <v>2325</v>
          </cell>
          <cell r="B146">
            <v>108.1</v>
          </cell>
          <cell r="C146" t="str">
            <v>ACC DEPR-MINI COMP WTR</v>
          </cell>
          <cell r="D146">
            <v>-37487.127446552251</v>
          </cell>
          <cell r="E146">
            <v>-37956.727911343311</v>
          </cell>
          <cell r="F146">
            <v>-38173.855484922162</v>
          </cell>
          <cell r="G146">
            <v>-38549.734770599505</v>
          </cell>
          <cell r="H146">
            <v>-39041.339131536763</v>
          </cell>
          <cell r="I146">
            <v>-39514.904226452192</v>
          </cell>
          <cell r="J146">
            <v>-40061.765235090272</v>
          </cell>
          <cell r="K146">
            <v>-40536.014761806255</v>
          </cell>
          <cell r="L146">
            <v>-41050.67101018985</v>
          </cell>
          <cell r="M146">
            <v>-41422.763480577269</v>
          </cell>
          <cell r="N146">
            <v>-41964.923228159125</v>
          </cell>
          <cell r="O146">
            <v>-42495.498126002189</v>
          </cell>
          <cell r="P146">
            <v>-43005.60739098952</v>
          </cell>
          <cell r="Q146">
            <v>-40096.994784940049</v>
          </cell>
        </row>
        <row r="147">
          <cell r="A147">
            <v>2330</v>
          </cell>
          <cell r="B147">
            <v>108.1</v>
          </cell>
          <cell r="C147" t="str">
            <v>COMP SYS AMORTIZATION WTR</v>
          </cell>
          <cell r="D147">
            <v>-200128.12130745829</v>
          </cell>
          <cell r="E147">
            <v>-202920.73854342318</v>
          </cell>
          <cell r="F147">
            <v>-203319.36677132366</v>
          </cell>
          <cell r="G147">
            <v>-205533.98330936741</v>
          </cell>
          <cell r="H147">
            <v>-209092.79024310765</v>
          </cell>
          <cell r="I147">
            <v>-211680.58761030363</v>
          </cell>
          <cell r="J147">
            <v>-214292.71316195108</v>
          </cell>
          <cell r="K147">
            <v>-216533.0632136761</v>
          </cell>
          <cell r="L147">
            <v>-218929.58713805411</v>
          </cell>
          <cell r="M147">
            <v>-219700.77627941861</v>
          </cell>
          <cell r="N147">
            <v>-222204.46707650134</v>
          </cell>
          <cell r="O147">
            <v>-224634.59267521856</v>
          </cell>
          <cell r="P147">
            <v>-226654.70435473026</v>
          </cell>
          <cell r="Q147">
            <v>-213509.65320650261</v>
          </cell>
        </row>
        <row r="148">
          <cell r="A148">
            <v>2335</v>
          </cell>
          <cell r="B148">
            <v>108.1</v>
          </cell>
          <cell r="C148" t="str">
            <v>MICRO SYS AMORTIZATION WTR</v>
          </cell>
          <cell r="D148">
            <v>-6300.1381438910175</v>
          </cell>
          <cell r="E148">
            <v>-6307.5776113381262</v>
          </cell>
          <cell r="F148">
            <v>-6247.6926338385138</v>
          </cell>
          <cell r="G148">
            <v>-6236.7613603682812</v>
          </cell>
          <cell r="H148">
            <v>-6254.048873428851</v>
          </cell>
          <cell r="I148">
            <v>-6254.6884244555931</v>
          </cell>
          <cell r="J148">
            <v>-6262.2171742616238</v>
          </cell>
          <cell r="K148">
            <v>-6252.8034319557219</v>
          </cell>
          <cell r="L148">
            <v>-6246.0769259814806</v>
          </cell>
          <cell r="M148">
            <v>-6200.7108788082542</v>
          </cell>
          <cell r="N148">
            <v>-6198.6547783582455</v>
          </cell>
          <cell r="O148">
            <v>-6194.6491692960208</v>
          </cell>
          <cell r="P148">
            <v>-6184.0264511457081</v>
          </cell>
          <cell r="Q148">
            <v>-6241.5419890098037</v>
          </cell>
        </row>
        <row r="149">
          <cell r="A149" t="str">
            <v>TOTAL ACCUMULATED DEPRECIATION - WATER</v>
          </cell>
          <cell r="D149">
            <v>-922675.43300335424</v>
          </cell>
          <cell r="E149">
            <v>-940198.46560233855</v>
          </cell>
          <cell r="F149">
            <v>-944616.91439300671</v>
          </cell>
          <cell r="G149">
            <v>-961714.5427160816</v>
          </cell>
          <cell r="H149">
            <v>-979429.05365851137</v>
          </cell>
          <cell r="I149">
            <v>-997033.59959395858</v>
          </cell>
          <cell r="J149">
            <v>-1014867.6619226194</v>
          </cell>
          <cell r="K149">
            <v>-1020805.3443464544</v>
          </cell>
          <cell r="L149">
            <v>-1038363.4333621265</v>
          </cell>
          <cell r="M149">
            <v>-1053336.8752687112</v>
          </cell>
          <cell r="N149">
            <v>-1055019.1585739411</v>
          </cell>
          <cell r="O149">
            <v>-1071165.8935452336</v>
          </cell>
          <cell r="P149">
            <v>-1080316.2417503751</v>
          </cell>
          <cell r="Q149">
            <v>-1006118.6629028236</v>
          </cell>
        </row>
        <row r="151">
          <cell r="A151">
            <v>2030</v>
          </cell>
          <cell r="B151">
            <v>108.1</v>
          </cell>
          <cell r="C151" t="str">
            <v>ACC DEPR-ORGANIZATION</v>
          </cell>
          <cell r="D151">
            <v>-108.85</v>
          </cell>
          <cell r="E151">
            <v>-108.85</v>
          </cell>
          <cell r="F151">
            <v>-108.85</v>
          </cell>
          <cell r="G151">
            <v>-108.85</v>
          </cell>
          <cell r="H151">
            <v>-109.1</v>
          </cell>
          <cell r="I151">
            <v>-109.35</v>
          </cell>
          <cell r="J151">
            <v>-109.6</v>
          </cell>
          <cell r="K151">
            <v>-109.85</v>
          </cell>
          <cell r="L151">
            <v>-110.1</v>
          </cell>
          <cell r="M151">
            <v>-110.35</v>
          </cell>
          <cell r="N151">
            <v>-110.6</v>
          </cell>
          <cell r="O151">
            <v>-110.85</v>
          </cell>
          <cell r="P151">
            <v>-111.1</v>
          </cell>
          <cell r="Q151">
            <v>-109.71538461538459</v>
          </cell>
        </row>
        <row r="152">
          <cell r="A152">
            <v>2050</v>
          </cell>
          <cell r="B152">
            <v>108.1</v>
          </cell>
          <cell r="C152" t="str">
            <v>ACC DEPR-STRUCT/IMPRV C</v>
          </cell>
          <cell r="D152">
            <v>-138560.67000000001</v>
          </cell>
          <cell r="E152">
            <v>-138968.84</v>
          </cell>
          <cell r="F152">
            <v>-139377.01</v>
          </cell>
          <cell r="G152">
            <v>-139785.18</v>
          </cell>
          <cell r="H152">
            <v>-140193.35</v>
          </cell>
          <cell r="I152">
            <v>-140601.51999999999</v>
          </cell>
          <cell r="J152">
            <v>-141009.69</v>
          </cell>
          <cell r="K152">
            <v>-141417.85999999999</v>
          </cell>
          <cell r="L152">
            <v>-141826.03</v>
          </cell>
          <cell r="M152">
            <v>-142234.20000000001</v>
          </cell>
          <cell r="N152">
            <v>-142642.37</v>
          </cell>
          <cell r="O152">
            <v>-143050.54</v>
          </cell>
          <cell r="P152">
            <v>-143458.71</v>
          </cell>
          <cell r="Q152">
            <v>-141009.69</v>
          </cell>
        </row>
        <row r="153">
          <cell r="A153">
            <v>2060</v>
          </cell>
          <cell r="B153">
            <v>108.1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>
            <v>2120</v>
          </cell>
          <cell r="B154">
            <v>108.1</v>
          </cell>
          <cell r="C154" t="str">
            <v>ACC DEPR-SERVICES TO CU</v>
          </cell>
          <cell r="D154">
            <v>-61957.94</v>
          </cell>
          <cell r="E154">
            <v>-62159.67</v>
          </cell>
          <cell r="F154">
            <v>-62361.4</v>
          </cell>
          <cell r="G154">
            <v>-62563.13</v>
          </cell>
          <cell r="H154">
            <v>-62764.86</v>
          </cell>
          <cell r="I154">
            <v>-62966.59</v>
          </cell>
          <cell r="J154">
            <v>-63168.32</v>
          </cell>
          <cell r="K154">
            <v>-63370.05</v>
          </cell>
          <cell r="L154">
            <v>-63571.78</v>
          </cell>
          <cell r="M154">
            <v>-63773.51</v>
          </cell>
          <cell r="N154">
            <v>-63975.24</v>
          </cell>
          <cell r="O154">
            <v>-64176.97</v>
          </cell>
          <cell r="P154">
            <v>-64378.7</v>
          </cell>
          <cell r="Q154">
            <v>-63168.319999999992</v>
          </cell>
        </row>
        <row r="155">
          <cell r="A155">
            <v>2170</v>
          </cell>
          <cell r="B155">
            <v>108.1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A156">
            <v>2185</v>
          </cell>
          <cell r="B156">
            <v>108.1</v>
          </cell>
          <cell r="C156" t="str">
            <v xml:space="preserve">ACC DEPR-OTHERP PLT TANG </v>
          </cell>
          <cell r="D156">
            <v>-1980</v>
          </cell>
          <cell r="E156">
            <v>-1980</v>
          </cell>
          <cell r="F156">
            <v>-1980</v>
          </cell>
          <cell r="G156">
            <v>-1980</v>
          </cell>
          <cell r="H156">
            <v>-1980</v>
          </cell>
          <cell r="I156">
            <v>-1980</v>
          </cell>
          <cell r="J156">
            <v>-1980</v>
          </cell>
          <cell r="K156">
            <v>-1980</v>
          </cell>
          <cell r="L156">
            <v>-1980</v>
          </cell>
          <cell r="M156">
            <v>-1980</v>
          </cell>
          <cell r="N156">
            <v>-1980</v>
          </cell>
          <cell r="O156">
            <v>-1980</v>
          </cell>
          <cell r="P156">
            <v>-1980</v>
          </cell>
          <cell r="Q156">
            <v>-1980</v>
          </cell>
        </row>
        <row r="157">
          <cell r="A157">
            <v>2010</v>
          </cell>
          <cell r="B157">
            <v>108.1</v>
          </cell>
          <cell r="D157">
            <v>272463.67866710277</v>
          </cell>
          <cell r="E157">
            <v>273593.69236538553</v>
          </cell>
          <cell r="F157">
            <v>274060.03645321465</v>
          </cell>
          <cell r="G157">
            <v>274526.38054104376</v>
          </cell>
          <cell r="H157">
            <v>274992.72462887288</v>
          </cell>
          <cell r="I157">
            <v>275459.06871670194</v>
          </cell>
          <cell r="J157">
            <v>275925.41280453105</v>
          </cell>
          <cell r="K157">
            <v>276391.75689236016</v>
          </cell>
          <cell r="L157">
            <v>276858.10098018922</v>
          </cell>
          <cell r="M157">
            <v>277324.44506801834</v>
          </cell>
          <cell r="N157">
            <v>277790.78915584739</v>
          </cell>
          <cell r="O157">
            <v>278257.13324367651</v>
          </cell>
          <cell r="P157">
            <v>278723.47733150562</v>
          </cell>
          <cell r="Q157">
            <v>275874.36129603459</v>
          </cell>
        </row>
        <row r="158">
          <cell r="A158">
            <v>2055</v>
          </cell>
          <cell r="B158">
            <v>108.1</v>
          </cell>
          <cell r="C158" t="str">
            <v>ACC DEPR-STRUCT/IMPRV PUMP PLT LS</v>
          </cell>
          <cell r="D158">
            <v>-225483.33</v>
          </cell>
          <cell r="E158">
            <v>-228145.68</v>
          </cell>
          <cell r="F158">
            <v>-230808.57</v>
          </cell>
          <cell r="G158">
            <v>-233471.46</v>
          </cell>
          <cell r="H158">
            <v>-236137.45</v>
          </cell>
          <cell r="I158">
            <v>-238803.43</v>
          </cell>
          <cell r="J158">
            <v>-241469.41</v>
          </cell>
          <cell r="K158">
            <v>-244135.39</v>
          </cell>
          <cell r="L158">
            <v>-246801.37</v>
          </cell>
          <cell r="M158">
            <v>-249467.35</v>
          </cell>
          <cell r="N158">
            <v>-252133.33</v>
          </cell>
          <cell r="O158">
            <v>-254799.31</v>
          </cell>
          <cell r="P158">
            <v>-257465.29</v>
          </cell>
          <cell r="Q158">
            <v>-241470.87461538462</v>
          </cell>
        </row>
        <row r="159">
          <cell r="A159">
            <v>2075</v>
          </cell>
          <cell r="B159">
            <v>108.1</v>
          </cell>
          <cell r="C159" t="str">
            <v>ACC DEPR-STRUCT/IMPRV GEN PLT</v>
          </cell>
          <cell r="D159">
            <v>-32628.42</v>
          </cell>
          <cell r="E159">
            <v>-32631.86</v>
          </cell>
          <cell r="F159">
            <v>-32632.17</v>
          </cell>
          <cell r="G159">
            <v>-32632.48</v>
          </cell>
          <cell r="H159">
            <v>-32632.79</v>
          </cell>
          <cell r="I159">
            <v>-32633.1</v>
          </cell>
          <cell r="J159">
            <v>-32633.41</v>
          </cell>
          <cell r="K159">
            <v>-32633.72</v>
          </cell>
          <cell r="L159">
            <v>-32634.03</v>
          </cell>
          <cell r="M159">
            <v>-32634.34</v>
          </cell>
          <cell r="N159">
            <v>-32634.65</v>
          </cell>
          <cell r="O159">
            <v>-32634.959999999999</v>
          </cell>
          <cell r="P159">
            <v>-32635.27</v>
          </cell>
          <cell r="Q159">
            <v>-32633.169230769236</v>
          </cell>
        </row>
        <row r="160">
          <cell r="A160">
            <v>2080</v>
          </cell>
          <cell r="B160">
            <v>108.1</v>
          </cell>
          <cell r="C160" t="str">
            <v>ACC DEPR-PWR GEN EQP COLL PLT</v>
          </cell>
          <cell r="D160">
            <v>-154.55000000000001</v>
          </cell>
          <cell r="E160">
            <v>-156.72999999999999</v>
          </cell>
          <cell r="F160">
            <v>-158.91</v>
          </cell>
          <cell r="G160">
            <v>-161.09</v>
          </cell>
          <cell r="H160">
            <v>-163.27000000000001</v>
          </cell>
          <cell r="I160">
            <v>-165.45</v>
          </cell>
          <cell r="J160">
            <v>-167.63</v>
          </cell>
          <cell r="K160">
            <v>-169.81</v>
          </cell>
          <cell r="L160">
            <v>-171.99</v>
          </cell>
          <cell r="M160">
            <v>-174.17</v>
          </cell>
          <cell r="N160">
            <v>-176.35</v>
          </cell>
          <cell r="O160">
            <v>-178.53</v>
          </cell>
          <cell r="P160">
            <v>-180.71</v>
          </cell>
          <cell r="Q160">
            <v>-167.63</v>
          </cell>
        </row>
        <row r="161">
          <cell r="A161">
            <v>2105</v>
          </cell>
          <cell r="B161">
            <v>108.1</v>
          </cell>
          <cell r="C161" t="str">
            <v>ACC DEPR-SEWER FORCE MAIN</v>
          </cell>
          <cell r="D161">
            <v>57406.62</v>
          </cell>
          <cell r="E161">
            <v>57491.8</v>
          </cell>
          <cell r="F161">
            <v>57413.88</v>
          </cell>
          <cell r="G161">
            <v>57335.96</v>
          </cell>
          <cell r="H161">
            <v>57258.04</v>
          </cell>
          <cell r="I161">
            <v>57180.12</v>
          </cell>
          <cell r="J161">
            <v>57102.2</v>
          </cell>
          <cell r="K161">
            <v>57024.28</v>
          </cell>
          <cell r="L161">
            <v>56946.36</v>
          </cell>
          <cell r="M161">
            <v>56868.44</v>
          </cell>
          <cell r="N161">
            <v>56790.52</v>
          </cell>
          <cell r="O161">
            <v>56712.6</v>
          </cell>
          <cell r="P161">
            <v>56634.23</v>
          </cell>
          <cell r="Q161">
            <v>57089.619230769225</v>
          </cell>
        </row>
        <row r="162">
          <cell r="A162">
            <v>2110</v>
          </cell>
          <cell r="B162">
            <v>108.1</v>
          </cell>
          <cell r="C162" t="str">
            <v>ACC DEPR-SEWER GRAVITY MAIN</v>
          </cell>
          <cell r="D162">
            <v>-560975.75</v>
          </cell>
          <cell r="E162">
            <v>-564018.03</v>
          </cell>
          <cell r="F162">
            <v>-567060.46</v>
          </cell>
          <cell r="G162">
            <v>-570105.87</v>
          </cell>
          <cell r="H162">
            <v>-573151.88</v>
          </cell>
          <cell r="I162">
            <v>-572219.79</v>
          </cell>
          <cell r="J162">
            <v>-575280.29</v>
          </cell>
          <cell r="K162">
            <v>-578340.79</v>
          </cell>
          <cell r="L162">
            <v>-581401.43999999994</v>
          </cell>
          <cell r="M162">
            <v>-584463.06000000006</v>
          </cell>
          <cell r="N162">
            <v>-587526.02</v>
          </cell>
          <cell r="O162">
            <v>-590588.98</v>
          </cell>
          <cell r="P162">
            <v>-593653.5</v>
          </cell>
          <cell r="Q162">
            <v>-576829.68153846147</v>
          </cell>
        </row>
        <row r="163">
          <cell r="A163">
            <v>2113</v>
          </cell>
          <cell r="B163">
            <v>108.1</v>
          </cell>
          <cell r="C163" t="str">
            <v>ACC DEPR-MANHOLES</v>
          </cell>
          <cell r="D163">
            <v>-64118.77</v>
          </cell>
          <cell r="E163">
            <v>-64670.38</v>
          </cell>
          <cell r="F163">
            <v>-65221.99</v>
          </cell>
          <cell r="G163">
            <v>-65773.820000000007</v>
          </cell>
          <cell r="H163">
            <v>-66325.649999999994</v>
          </cell>
          <cell r="I163">
            <v>-66877.48</v>
          </cell>
          <cell r="J163">
            <v>-67434.259999999995</v>
          </cell>
          <cell r="K163">
            <v>-67991.039999999994</v>
          </cell>
          <cell r="L163">
            <v>-68547.820000000007</v>
          </cell>
          <cell r="M163">
            <v>-69104.600000000006</v>
          </cell>
          <cell r="N163">
            <v>-69661.38</v>
          </cell>
          <cell r="O163">
            <v>-70218.16</v>
          </cell>
          <cell r="P163">
            <v>-70774.94</v>
          </cell>
          <cell r="Q163">
            <v>-67440.022307692314</v>
          </cell>
        </row>
        <row r="164">
          <cell r="A164">
            <v>2125</v>
          </cell>
          <cell r="B164">
            <v>108.1</v>
          </cell>
          <cell r="C164" t="str">
            <v>ACC DEPR-FLOW MEASURE DEVICES</v>
          </cell>
          <cell r="D164">
            <v>-2606.75</v>
          </cell>
          <cell r="E164">
            <v>-2759.65</v>
          </cell>
          <cell r="F164">
            <v>-2912.55</v>
          </cell>
          <cell r="G164">
            <v>-3065.45</v>
          </cell>
          <cell r="H164">
            <v>-3218.35</v>
          </cell>
          <cell r="I164">
            <v>-3371.25</v>
          </cell>
          <cell r="J164">
            <v>-3524.15</v>
          </cell>
          <cell r="K164">
            <v>-3677.05</v>
          </cell>
          <cell r="L164">
            <v>-3829.95</v>
          </cell>
          <cell r="M164">
            <v>-3982.85</v>
          </cell>
          <cell r="N164">
            <v>-4135.75</v>
          </cell>
          <cell r="O164">
            <v>-4288.6499999999996</v>
          </cell>
          <cell r="P164">
            <v>-4441.55</v>
          </cell>
          <cell r="Q164">
            <v>-3524.1500000000005</v>
          </cell>
        </row>
        <row r="165">
          <cell r="A165">
            <v>2130</v>
          </cell>
          <cell r="B165">
            <v>108.1</v>
          </cell>
          <cell r="C165" t="str">
            <v>ACC DEPR-FLOW MEASURE INSTALL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>
            <v>2140</v>
          </cell>
          <cell r="B166">
            <v>108.1</v>
          </cell>
          <cell r="C166" t="str">
            <v>ACC DEPR-PUMP EQP PUMP PLT</v>
          </cell>
          <cell r="D166">
            <v>20624.52</v>
          </cell>
          <cell r="E166">
            <v>20549.52</v>
          </cell>
          <cell r="F166">
            <v>20474.52</v>
          </cell>
          <cell r="G166">
            <v>20771.580000000002</v>
          </cell>
          <cell r="H166">
            <v>20695.8</v>
          </cell>
          <cell r="I166">
            <v>20620.02</v>
          </cell>
          <cell r="J166">
            <v>20544.240000000002</v>
          </cell>
          <cell r="K166">
            <v>20468.46</v>
          </cell>
          <cell r="L166">
            <v>20392.68</v>
          </cell>
          <cell r="M166">
            <v>20816.669999999998</v>
          </cell>
          <cell r="N166">
            <v>20736.64</v>
          </cell>
          <cell r="O166">
            <v>21291.84</v>
          </cell>
          <cell r="P166">
            <v>21207.279999999999</v>
          </cell>
          <cell r="Q166">
            <v>20707.213076923079</v>
          </cell>
        </row>
        <row r="167">
          <cell r="A167">
            <v>2155</v>
          </cell>
          <cell r="B167">
            <v>108.1</v>
          </cell>
          <cell r="C167" t="str">
            <v>ACC DEPR-TREAT/DISP EQP LAGOON</v>
          </cell>
          <cell r="D167">
            <v>-315.85000000000002</v>
          </cell>
          <cell r="E167">
            <v>-318.58</v>
          </cell>
          <cell r="F167">
            <v>-321.31</v>
          </cell>
          <cell r="G167">
            <v>-324.04000000000002</v>
          </cell>
          <cell r="H167">
            <v>-326.77</v>
          </cell>
          <cell r="I167">
            <v>-329.5</v>
          </cell>
          <cell r="J167">
            <v>-332.23</v>
          </cell>
          <cell r="K167">
            <v>-334.96</v>
          </cell>
          <cell r="L167">
            <v>-337.69</v>
          </cell>
          <cell r="M167">
            <v>-340.42</v>
          </cell>
          <cell r="N167">
            <v>-343.15</v>
          </cell>
          <cell r="O167">
            <v>-345.88</v>
          </cell>
          <cell r="P167">
            <v>-348.61</v>
          </cell>
          <cell r="Q167">
            <v>-332.22999999999996</v>
          </cell>
        </row>
        <row r="168">
          <cell r="A168">
            <v>2160</v>
          </cell>
          <cell r="B168">
            <v>108.1</v>
          </cell>
          <cell r="C168" t="str">
            <v>ACC DEPR-TREAT/DISP EQP TRT PLT</v>
          </cell>
          <cell r="D168">
            <v>62004.11</v>
          </cell>
          <cell r="E168">
            <v>64303.86</v>
          </cell>
          <cell r="F168">
            <v>66603.64</v>
          </cell>
          <cell r="G168">
            <v>68903.42</v>
          </cell>
          <cell r="H168">
            <v>71203.199999999997</v>
          </cell>
          <cell r="I168">
            <v>73502.98</v>
          </cell>
          <cell r="J168">
            <v>75802.759999999995</v>
          </cell>
          <cell r="K168">
            <v>78102.539999999994</v>
          </cell>
          <cell r="L168">
            <v>80402.320000000007</v>
          </cell>
          <cell r="M168">
            <v>82702.100000000006</v>
          </cell>
          <cell r="N168">
            <v>85001.88</v>
          </cell>
          <cell r="O168">
            <v>87301.66</v>
          </cell>
          <cell r="P168">
            <v>89601.44</v>
          </cell>
          <cell r="Q168">
            <v>75802.762307692319</v>
          </cell>
        </row>
        <row r="169">
          <cell r="A169">
            <v>2195</v>
          </cell>
          <cell r="B169">
            <v>108.1</v>
          </cell>
          <cell r="C169" t="str">
            <v>ACC DEPR-OTHER PLT PUMP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>
            <v>2220</v>
          </cell>
          <cell r="B170">
            <v>108.1</v>
          </cell>
          <cell r="C170" t="str">
            <v>ACC DEPR-OFFICE FURN/EQPT</v>
          </cell>
          <cell r="D170">
            <v>-948.11</v>
          </cell>
          <cell r="E170">
            <v>-952.94</v>
          </cell>
          <cell r="F170">
            <v>-957.77</v>
          </cell>
          <cell r="G170">
            <v>-962.6</v>
          </cell>
          <cell r="H170">
            <v>-967.43</v>
          </cell>
          <cell r="I170">
            <v>-972.26</v>
          </cell>
          <cell r="J170">
            <v>-977.09</v>
          </cell>
          <cell r="K170">
            <v>-981.92</v>
          </cell>
          <cell r="L170">
            <v>-986.75</v>
          </cell>
          <cell r="M170">
            <v>-991.58</v>
          </cell>
          <cell r="N170">
            <v>-996.41</v>
          </cell>
          <cell r="O170">
            <v>-1001.24</v>
          </cell>
          <cell r="P170">
            <v>-1006.07</v>
          </cell>
          <cell r="Q170">
            <v>-977.09</v>
          </cell>
        </row>
        <row r="171">
          <cell r="A171">
            <v>2230</v>
          </cell>
          <cell r="B171">
            <v>108.1</v>
          </cell>
          <cell r="C171" t="str">
            <v>ACC DEPR-TOOL SHOP &amp; MISC EQPT</v>
          </cell>
          <cell r="D171">
            <v>-1383.82</v>
          </cell>
          <cell r="E171">
            <v>-1397.69</v>
          </cell>
          <cell r="F171">
            <v>-1411.54</v>
          </cell>
          <cell r="G171">
            <v>-1425.36</v>
          </cell>
          <cell r="H171">
            <v>-1439.23</v>
          </cell>
          <cell r="I171">
            <v>-1453.1</v>
          </cell>
          <cell r="J171">
            <v>-1466.99</v>
          </cell>
          <cell r="K171">
            <v>-1480.85</v>
          </cell>
          <cell r="L171">
            <v>-1494.71</v>
          </cell>
          <cell r="M171">
            <v>-1508.58</v>
          </cell>
          <cell r="N171">
            <v>-1522.45</v>
          </cell>
          <cell r="O171">
            <v>-1536.31</v>
          </cell>
          <cell r="P171">
            <v>-1550.17</v>
          </cell>
          <cell r="Q171">
            <v>-1466.9846153846156</v>
          </cell>
        </row>
        <row r="172">
          <cell r="A172">
            <v>2240</v>
          </cell>
          <cell r="B172">
            <v>108.1</v>
          </cell>
          <cell r="C172" t="str">
            <v>ACC DEPR-POWER OPERATED EQUIP</v>
          </cell>
          <cell r="D172">
            <v>0</v>
          </cell>
          <cell r="E172">
            <v>0</v>
          </cell>
          <cell r="F172">
            <v>0</v>
          </cell>
          <cell r="G172">
            <v>-3.28</v>
          </cell>
          <cell r="H172">
            <v>-6.56</v>
          </cell>
          <cell r="I172">
            <v>-9.84</v>
          </cell>
          <cell r="J172">
            <v>-13.12</v>
          </cell>
          <cell r="K172">
            <v>-16.399999999999999</v>
          </cell>
          <cell r="L172">
            <v>-19.68</v>
          </cell>
          <cell r="M172">
            <v>-22.96</v>
          </cell>
          <cell r="N172">
            <v>-41.46</v>
          </cell>
          <cell r="O172">
            <v>-59.96</v>
          </cell>
          <cell r="P172">
            <v>-78.459999999999994</v>
          </cell>
          <cell r="Q172">
            <v>-20.901538461538465</v>
          </cell>
        </row>
        <row r="173">
          <cell r="A173">
            <v>2255</v>
          </cell>
          <cell r="B173">
            <v>108.1</v>
          </cell>
          <cell r="C173" t="str">
            <v>ACC DEPR-OTHER TANG PLT SEWER</v>
          </cell>
          <cell r="D173">
            <v>510408.71</v>
          </cell>
          <cell r="E173">
            <v>511806.68</v>
          </cell>
          <cell r="F173">
            <v>513155.66</v>
          </cell>
          <cell r="G173">
            <v>514504.63</v>
          </cell>
          <cell r="H173">
            <v>515853.61</v>
          </cell>
          <cell r="I173">
            <v>517202.58</v>
          </cell>
          <cell r="J173">
            <v>518551.56</v>
          </cell>
          <cell r="K173">
            <v>519900.53</v>
          </cell>
          <cell r="L173">
            <v>521249.51</v>
          </cell>
          <cell r="M173">
            <v>522598.48</v>
          </cell>
          <cell r="N173">
            <v>523947.46</v>
          </cell>
          <cell r="O173">
            <v>525296.43000000005</v>
          </cell>
          <cell r="P173">
            <v>526645.4</v>
          </cell>
          <cell r="Q173">
            <v>518547.78769230761</v>
          </cell>
        </row>
        <row r="174">
          <cell r="A174">
            <v>2300</v>
          </cell>
          <cell r="C174" t="str">
            <v xml:space="preserve">     ACC DEPR-TRANSPORTATION W</v>
          </cell>
          <cell r="D174">
            <v>-52695.724352864221</v>
          </cell>
          <cell r="E174">
            <v>-53514.314583354884</v>
          </cell>
          <cell r="F174">
            <v>-53776.124707494957</v>
          </cell>
          <cell r="G174">
            <v>-56080.490666218378</v>
          </cell>
          <cell r="H174">
            <v>-55873.162222624524</v>
          </cell>
          <cell r="I174">
            <v>-56318.713976620282</v>
          </cell>
          <cell r="J174">
            <v>-56793.682512801941</v>
          </cell>
          <cell r="K174">
            <v>-51025.917174261616</v>
          </cell>
          <cell r="L174">
            <v>-51428.296349247386</v>
          </cell>
          <cell r="M174">
            <v>-51936.252561423455</v>
          </cell>
          <cell r="N174">
            <v>-52439.635710960516</v>
          </cell>
          <cell r="O174">
            <v>-52880.565590441205</v>
          </cell>
          <cell r="P174">
            <v>-53372.14084208347</v>
          </cell>
        </row>
        <row r="175">
          <cell r="A175">
            <v>2320</v>
          </cell>
          <cell r="C175" t="str">
            <v xml:space="preserve">     ACC DEPR-MAINFRAME COMP W</v>
          </cell>
          <cell r="D175">
            <v>-6276.5851400180672</v>
          </cell>
          <cell r="E175">
            <v>-6290.636629597062</v>
          </cell>
          <cell r="F175">
            <v>-6229.0253644028335</v>
          </cell>
          <cell r="G175">
            <v>-6219.3148518077887</v>
          </cell>
          <cell r="H175">
            <v>-6238.2050478456504</v>
          </cell>
          <cell r="I175">
            <v>-6239.5153416438188</v>
          </cell>
          <cell r="J175">
            <v>-6247.8774261625176</v>
          </cell>
          <cell r="K175">
            <v>-6238.8655335436788</v>
          </cell>
          <cell r="L175">
            <v>-6232.7762520043425</v>
          </cell>
          <cell r="M175">
            <v>-6185.7078751357758</v>
          </cell>
          <cell r="N175">
            <v>-6184.3411426059047</v>
          </cell>
          <cell r="O175">
            <v>-6181.0158335488513</v>
          </cell>
          <cell r="P175">
            <v>-6170.8858438938569</v>
          </cell>
        </row>
        <row r="176">
          <cell r="A176">
            <v>2325</v>
          </cell>
          <cell r="C176" t="str">
            <v xml:space="preserve">     ACC DEPR-MINI COMP WTR</v>
          </cell>
          <cell r="D176">
            <v>-20366.037172538392</v>
          </cell>
          <cell r="E176">
            <v>-20640.676859773444</v>
          </cell>
          <cell r="F176">
            <v>-20758.749737236849</v>
          </cell>
          <cell r="G176">
            <v>-20963.150993637824</v>
          </cell>
          <cell r="H176">
            <v>-21230.482961257956</v>
          </cell>
          <cell r="I176">
            <v>-21488.005267159784</v>
          </cell>
          <cell r="J176">
            <v>-21785.385520612428</v>
          </cell>
          <cell r="K176">
            <v>-22043.280017069264</v>
          </cell>
          <cell r="L176">
            <v>-22323.147484611811</v>
          </cell>
          <cell r="M176">
            <v>-22525.489489991214</v>
          </cell>
          <cell r="N176">
            <v>-22820.313221434859</v>
          </cell>
          <cell r="O176">
            <v>-23108.837170123628</v>
          </cell>
          <cell r="P176">
            <v>-23386.232011069162</v>
          </cell>
        </row>
        <row r="177">
          <cell r="A177">
            <v>2330</v>
          </cell>
          <cell r="C177" t="str">
            <v xml:space="preserve">     COMP SYS AMORTIZATION WTR</v>
          </cell>
          <cell r="D177">
            <v>-108725.76896240226</v>
          </cell>
          <cell r="E177">
            <v>-110347.27235193709</v>
          </cell>
          <cell r="F177">
            <v>-110564.04436817874</v>
          </cell>
          <cell r="G177">
            <v>-111768.34165209744</v>
          </cell>
          <cell r="H177">
            <v>-113703.6028816014</v>
          </cell>
          <cell r="I177">
            <v>-115110.8340148968</v>
          </cell>
          <cell r="J177">
            <v>-116531.29469197744</v>
          </cell>
          <cell r="K177">
            <v>-117749.58573061603</v>
          </cell>
          <cell r="L177">
            <v>-119052.80333212639</v>
          </cell>
          <cell r="M177">
            <v>-119472.17209072568</v>
          </cell>
          <cell r="N177">
            <v>-120833.66649614647</v>
          </cell>
          <cell r="O177">
            <v>-122155.15651838825</v>
          </cell>
          <cell r="P177">
            <v>-123253.68304298348</v>
          </cell>
        </row>
        <row r="178">
          <cell r="A178">
            <v>2335</v>
          </cell>
          <cell r="C178" t="str">
            <v xml:space="preserve">     MICRO SYS AMORTIZATION WT</v>
          </cell>
          <cell r="D178">
            <v>-3422.7441890166024</v>
          </cell>
          <cell r="E178">
            <v>-3430.0288356695796</v>
          </cell>
          <cell r="F178">
            <v>-3397.4636874773691</v>
          </cell>
          <cell r="G178">
            <v>-3391.5193161951056</v>
          </cell>
          <cell r="H178">
            <v>-3400.9201784513516</v>
          </cell>
          <cell r="I178">
            <v>-3401.2679630683274</v>
          </cell>
          <cell r="J178">
            <v>-3405.362059173433</v>
          </cell>
          <cell r="K178">
            <v>-3400.2429136709238</v>
          </cell>
          <cell r="L178">
            <v>-3396.585073708166</v>
          </cell>
          <cell r="M178">
            <v>-3371.9152464697654</v>
          </cell>
          <cell r="N178">
            <v>-3370.7971494336093</v>
          </cell>
          <cell r="O178">
            <v>-3368.6189194641274</v>
          </cell>
          <cell r="P178">
            <v>-3362.8423390058438</v>
          </cell>
        </row>
        <row r="179">
          <cell r="A179">
            <v>2280</v>
          </cell>
          <cell r="B179">
            <v>108.1</v>
          </cell>
          <cell r="C179" t="str">
            <v>ACC DEPR-REUSE DIST RESERVOIRS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2285</v>
          </cell>
          <cell r="B180">
            <v>108.1</v>
          </cell>
          <cell r="C180" t="str">
            <v>ACC DEPR-REUSE TRANS/DIST SYS</v>
          </cell>
          <cell r="D180">
            <v>-259.74</v>
          </cell>
          <cell r="E180">
            <v>-265.3</v>
          </cell>
          <cell r="F180">
            <v>-271.18</v>
          </cell>
          <cell r="G180">
            <v>-277.06</v>
          </cell>
          <cell r="H180">
            <v>-282.94</v>
          </cell>
          <cell r="I180">
            <v>-288.82</v>
          </cell>
          <cell r="J180">
            <v>-294.7</v>
          </cell>
          <cell r="K180">
            <v>-300.58</v>
          </cell>
          <cell r="L180">
            <v>-306.45999999999998</v>
          </cell>
          <cell r="M180">
            <v>-312.33999999999997</v>
          </cell>
          <cell r="N180">
            <v>-318.22000000000003</v>
          </cell>
          <cell r="O180">
            <v>-324.10000000000002</v>
          </cell>
          <cell r="P180">
            <v>-329.98</v>
          </cell>
          <cell r="Q180">
            <v>-294.72461538461539</v>
          </cell>
        </row>
        <row r="181">
          <cell r="A181" t="str">
            <v>TOTAL ACCUMULATED DEPRECIATION - WASTEWATER</v>
          </cell>
          <cell r="D181">
            <v>-360061.7711497366</v>
          </cell>
          <cell r="E181">
            <v>-365011.5768949464</v>
          </cell>
          <cell r="F181">
            <v>-368601.38141157612</v>
          </cell>
          <cell r="G181">
            <v>-375020.51693891286</v>
          </cell>
          <cell r="H181">
            <v>-380142.62866290804</v>
          </cell>
          <cell r="I181">
            <v>-381375.04784668697</v>
          </cell>
          <cell r="J181">
            <v>-386698.31940619671</v>
          </cell>
          <cell r="K181">
            <v>-385510.59447680146</v>
          </cell>
          <cell r="L181">
            <v>-390604.43751150882</v>
          </cell>
          <cell r="M181">
            <v>-394281.71219572757</v>
          </cell>
          <cell r="N181">
            <v>-399578.84456473391</v>
          </cell>
          <cell r="O181">
            <v>-404128.97078828956</v>
          </cell>
          <cell r="P181">
            <v>-409127.01674753003</v>
          </cell>
          <cell r="Q181">
            <v>-183403.44024242696</v>
          </cell>
        </row>
        <row r="183">
          <cell r="A183">
            <v>2400</v>
          </cell>
          <cell r="B183">
            <v>114</v>
          </cell>
          <cell r="C183" t="str">
            <v>UTILITY PAA WTR PLANT AMORT</v>
          </cell>
          <cell r="D183">
            <v>-56602.63</v>
          </cell>
          <cell r="E183">
            <v>-56601.22</v>
          </cell>
          <cell r="F183">
            <v>-56601.22</v>
          </cell>
          <cell r="G183">
            <v>-56601.22</v>
          </cell>
          <cell r="H183">
            <v>-56601.22</v>
          </cell>
          <cell r="I183">
            <v>-56601.22</v>
          </cell>
          <cell r="J183">
            <v>-56601.22</v>
          </cell>
          <cell r="K183">
            <v>-56601.22</v>
          </cell>
          <cell r="L183">
            <v>-56601.22</v>
          </cell>
          <cell r="M183">
            <v>-56601.22</v>
          </cell>
          <cell r="N183">
            <v>-56601.22</v>
          </cell>
          <cell r="O183">
            <v>-56601.22</v>
          </cell>
          <cell r="P183">
            <v>-56601.22</v>
          </cell>
          <cell r="Q183">
            <v>-56601.328461538447</v>
          </cell>
        </row>
        <row r="184">
          <cell r="A184">
            <v>2420</v>
          </cell>
          <cell r="B184">
            <v>115</v>
          </cell>
          <cell r="C184" t="str">
            <v>ACC AMORT UTIL PAA-WATER</v>
          </cell>
          <cell r="D184">
            <v>3838.81</v>
          </cell>
          <cell r="E184">
            <v>3926.69</v>
          </cell>
          <cell r="F184">
            <v>4017.6</v>
          </cell>
          <cell r="G184">
            <v>4108.51</v>
          </cell>
          <cell r="H184">
            <v>4199.42</v>
          </cell>
          <cell r="I184">
            <v>4290.33</v>
          </cell>
          <cell r="J184">
            <v>4381.24</v>
          </cell>
          <cell r="K184">
            <v>4472.1499999999996</v>
          </cell>
          <cell r="L184">
            <v>4563.0600000000004</v>
          </cell>
          <cell r="M184">
            <v>4653.97</v>
          </cell>
          <cell r="N184">
            <v>4744.88</v>
          </cell>
          <cell r="O184">
            <v>4835.79</v>
          </cell>
          <cell r="P184">
            <v>4926.7</v>
          </cell>
          <cell r="Q184">
            <v>4381.4730769230764</v>
          </cell>
        </row>
        <row r="185">
          <cell r="A185" t="str">
            <v>TOTAL PAA NET - WATER</v>
          </cell>
          <cell r="D185">
            <v>-52763.82</v>
          </cell>
          <cell r="E185">
            <v>-52674.53</v>
          </cell>
          <cell r="F185">
            <v>-52583.62</v>
          </cell>
          <cell r="G185">
            <v>-52492.71</v>
          </cell>
          <cell r="H185">
            <v>-52401.8</v>
          </cell>
          <cell r="I185">
            <v>-52310.89</v>
          </cell>
          <cell r="J185">
            <v>-52219.98</v>
          </cell>
          <cell r="K185">
            <v>-52129.07</v>
          </cell>
          <cell r="L185">
            <v>-52038.16</v>
          </cell>
          <cell r="M185">
            <v>-51947.25</v>
          </cell>
          <cell r="N185">
            <v>-51856.340000000004</v>
          </cell>
          <cell r="O185">
            <v>-51765.43</v>
          </cell>
          <cell r="P185">
            <v>-51674.520000000004</v>
          </cell>
          <cell r="Q185">
            <v>-52219.855384615374</v>
          </cell>
        </row>
        <row r="187">
          <cell r="A187">
            <v>2410</v>
          </cell>
          <cell r="B187">
            <v>114</v>
          </cell>
          <cell r="C187" t="str">
            <v>UTILITY PAA SWR PLANT AMORT</v>
          </cell>
          <cell r="D187">
            <v>33658</v>
          </cell>
          <cell r="E187">
            <v>33658</v>
          </cell>
          <cell r="F187">
            <v>33658</v>
          </cell>
          <cell r="G187">
            <v>33658</v>
          </cell>
          <cell r="H187">
            <v>33658</v>
          </cell>
          <cell r="I187">
            <v>33658</v>
          </cell>
          <cell r="J187">
            <v>33658</v>
          </cell>
          <cell r="K187">
            <v>33658</v>
          </cell>
          <cell r="L187">
            <v>33658</v>
          </cell>
          <cell r="M187">
            <v>33658</v>
          </cell>
          <cell r="N187">
            <v>33658</v>
          </cell>
          <cell r="O187">
            <v>33658</v>
          </cell>
          <cell r="P187">
            <v>33658</v>
          </cell>
          <cell r="Q187">
            <v>33658</v>
          </cell>
        </row>
        <row r="188">
          <cell r="A188">
            <v>2425</v>
          </cell>
          <cell r="B188">
            <v>115</v>
          </cell>
          <cell r="C188" t="str">
            <v>ACC AMORT UTIL PAA-SEWER</v>
          </cell>
          <cell r="D188">
            <v>0</v>
          </cell>
          <cell r="E188">
            <v>-102.05</v>
          </cell>
          <cell r="F188">
            <v>-152.59</v>
          </cell>
          <cell r="G188">
            <v>-203.12</v>
          </cell>
          <cell r="H188">
            <v>-253.66</v>
          </cell>
          <cell r="I188">
            <v>-304.2</v>
          </cell>
          <cell r="J188">
            <v>-354.74</v>
          </cell>
          <cell r="K188">
            <v>-405.27</v>
          </cell>
          <cell r="L188">
            <v>-455.81</v>
          </cell>
          <cell r="M188">
            <v>-506.35</v>
          </cell>
          <cell r="N188">
            <v>-556.89</v>
          </cell>
          <cell r="O188">
            <v>-607.41999999999996</v>
          </cell>
          <cell r="P188">
            <v>-657.96</v>
          </cell>
          <cell r="Q188">
            <v>-350.77384615384614</v>
          </cell>
        </row>
        <row r="189">
          <cell r="A189" t="str">
            <v>TOTAL PAA NET - WASTEWATER</v>
          </cell>
          <cell r="D189">
            <v>33658</v>
          </cell>
          <cell r="E189">
            <v>33555.949999999997</v>
          </cell>
          <cell r="F189">
            <v>33505.410000000003</v>
          </cell>
          <cell r="G189">
            <v>33454.879999999997</v>
          </cell>
          <cell r="H189">
            <v>33404.339999999997</v>
          </cell>
          <cell r="I189">
            <v>33353.800000000003</v>
          </cell>
          <cell r="J189">
            <v>33303.26</v>
          </cell>
          <cell r="K189">
            <v>33252.730000000003</v>
          </cell>
          <cell r="L189">
            <v>33202.19</v>
          </cell>
          <cell r="M189">
            <v>33151.65</v>
          </cell>
          <cell r="N189">
            <v>33101.11</v>
          </cell>
          <cell r="O189">
            <v>33050.58</v>
          </cell>
          <cell r="P189">
            <v>33000.04</v>
          </cell>
          <cell r="Q189">
            <v>33307.226153846153</v>
          </cell>
        </row>
        <row r="191">
          <cell r="A191">
            <v>2620</v>
          </cell>
          <cell r="B191" t="str">
            <v>WATER</v>
          </cell>
          <cell r="C191" t="str">
            <v xml:space="preserve">     UTIL PLANT ACQUIRED/DISPO</v>
          </cell>
          <cell r="D191">
            <v>1014.6889828572616</v>
          </cell>
          <cell r="E191">
            <v>1016.1988956706151</v>
          </cell>
          <cell r="F191">
            <v>1016.1988956706151</v>
          </cell>
          <cell r="G191">
            <v>1016.1988956706151</v>
          </cell>
          <cell r="H191">
            <v>1016.1988956706151</v>
          </cell>
          <cell r="I191">
            <v>1016.1988956706151</v>
          </cell>
          <cell r="J191">
            <v>1016.1988956706151</v>
          </cell>
          <cell r="K191">
            <v>1016.1988956706151</v>
          </cell>
          <cell r="L191">
            <v>1016.1988956706151</v>
          </cell>
          <cell r="M191">
            <v>1016.1988956706151</v>
          </cell>
          <cell r="N191">
            <v>1016.1988956706151</v>
          </cell>
          <cell r="O191">
            <v>1016.1988956706151</v>
          </cell>
          <cell r="P191">
            <v>1016.1988956706151</v>
          </cell>
        </row>
        <row r="192">
          <cell r="A192">
            <v>2620</v>
          </cell>
          <cell r="B192" t="str">
            <v>SEWER</v>
          </cell>
          <cell r="C192" t="str">
            <v xml:space="preserve">     UTIL PLANT ACQUIRED/DISPO</v>
          </cell>
          <cell r="D192">
            <v>551.26105815655853</v>
          </cell>
          <cell r="E192">
            <v>552.60382506594942</v>
          </cell>
          <cell r="F192">
            <v>552.60382506594942</v>
          </cell>
          <cell r="G192">
            <v>552.60382506594942</v>
          </cell>
          <cell r="H192">
            <v>552.60382506594942</v>
          </cell>
          <cell r="I192">
            <v>552.60382506594942</v>
          </cell>
          <cell r="J192">
            <v>552.60382506594942</v>
          </cell>
          <cell r="K192">
            <v>552.60382506594942</v>
          </cell>
          <cell r="L192">
            <v>552.60382506594942</v>
          </cell>
          <cell r="M192">
            <v>552.60382506594942</v>
          </cell>
          <cell r="N192">
            <v>552.60382506594942</v>
          </cell>
          <cell r="O192">
            <v>552.60382506594942</v>
          </cell>
          <cell r="P192">
            <v>552.60382506594942</v>
          </cell>
        </row>
        <row r="193">
          <cell r="A193">
            <v>2640</v>
          </cell>
          <cell r="B193" t="str">
            <v>WATER</v>
          </cell>
          <cell r="C193" t="str">
            <v xml:space="preserve">     CASH-BANK OF AMERICA-FL</v>
          </cell>
          <cell r="D193">
            <v>-290.52413066276262</v>
          </cell>
          <cell r="E193">
            <v>0</v>
          </cell>
          <cell r="F193">
            <v>0</v>
          </cell>
          <cell r="G193">
            <v>0</v>
          </cell>
          <cell r="H193">
            <v>85.668982051414687</v>
          </cell>
          <cell r="I193">
            <v>290.02797548233593</v>
          </cell>
          <cell r="J193">
            <v>140.18509698443077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>
            <v>2640</v>
          </cell>
          <cell r="B194" t="str">
            <v>SEWER</v>
          </cell>
          <cell r="C194" t="str">
            <v xml:space="preserve">     CASH-BANK OF AMERICA-FL</v>
          </cell>
          <cell r="D194">
            <v>-157.83618664922281</v>
          </cell>
          <cell r="E194">
            <v>0</v>
          </cell>
          <cell r="F194">
            <v>0</v>
          </cell>
          <cell r="G194">
            <v>0</v>
          </cell>
          <cell r="H194">
            <v>46.586359592406765</v>
          </cell>
          <cell r="I194">
            <v>157.7157476853049</v>
          </cell>
          <cell r="J194">
            <v>76.231947447369777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2650</v>
          </cell>
          <cell r="B195" t="str">
            <v>WATER</v>
          </cell>
          <cell r="C195" t="str">
            <v xml:space="preserve">     CASH-FL PETTY CASH-BOA</v>
          </cell>
          <cell r="D195">
            <v>840.26414976793455</v>
          </cell>
          <cell r="E195">
            <v>841.51450887084263</v>
          </cell>
          <cell r="F195">
            <v>841.51450887084263</v>
          </cell>
          <cell r="G195">
            <v>841.51450887084263</v>
          </cell>
          <cell r="H195">
            <v>841.51450887084263</v>
          </cell>
          <cell r="I195">
            <v>841.51450887084263</v>
          </cell>
          <cell r="J195">
            <v>841.51450887084263</v>
          </cell>
          <cell r="K195">
            <v>841.51450887084263</v>
          </cell>
          <cell r="L195">
            <v>841.51450887084263</v>
          </cell>
          <cell r="M195">
            <v>841.51450887084263</v>
          </cell>
          <cell r="N195">
            <v>841.51450887084263</v>
          </cell>
          <cell r="O195">
            <v>841.51450887084263</v>
          </cell>
          <cell r="P195">
            <v>841.51450887084263</v>
          </cell>
        </row>
        <row r="196">
          <cell r="A196">
            <v>2650</v>
          </cell>
          <cell r="B196" t="str">
            <v>SEWER</v>
          </cell>
          <cell r="C196" t="str">
            <v xml:space="preserve">     CASH-FL PETTY CASH-BOA</v>
          </cell>
          <cell r="D196">
            <v>456.49939258013268</v>
          </cell>
          <cell r="E196">
            <v>457.6113381265194</v>
          </cell>
          <cell r="F196">
            <v>457.6113381265194</v>
          </cell>
          <cell r="G196">
            <v>457.6113381265194</v>
          </cell>
          <cell r="H196">
            <v>457.6113381265194</v>
          </cell>
          <cell r="I196">
            <v>457.6113381265194</v>
          </cell>
          <cell r="J196">
            <v>457.6113381265194</v>
          </cell>
          <cell r="K196">
            <v>457.6113381265194</v>
          </cell>
          <cell r="L196">
            <v>457.6113381265194</v>
          </cell>
          <cell r="M196">
            <v>457.6113381265194</v>
          </cell>
          <cell r="N196">
            <v>457.6113381265194</v>
          </cell>
          <cell r="O196">
            <v>457.6113381265194</v>
          </cell>
          <cell r="P196">
            <v>457.6113381265194</v>
          </cell>
        </row>
        <row r="197">
          <cell r="A197">
            <v>2675</v>
          </cell>
          <cell r="B197" t="str">
            <v>WATER</v>
          </cell>
          <cell r="C197" t="str">
            <v xml:space="preserve">     A/R-CUSTOMER TRADE CC&amp;B</v>
          </cell>
          <cell r="D197">
            <v>88621.522718541368</v>
          </cell>
          <cell r="E197">
            <v>88367.735911653654</v>
          </cell>
          <cell r="F197">
            <v>87292.361715719235</v>
          </cell>
          <cell r="G197">
            <v>81441.572205038014</v>
          </cell>
          <cell r="H197">
            <v>83080.144011276061</v>
          </cell>
          <cell r="I197">
            <v>88397.0093963689</v>
          </cell>
          <cell r="J197">
            <v>86141.113766616661</v>
          </cell>
          <cell r="K197">
            <v>79263.642894532662</v>
          </cell>
          <cell r="L197">
            <v>87107.570739667921</v>
          </cell>
          <cell r="M197">
            <v>84159.905302850049</v>
          </cell>
          <cell r="N197">
            <v>86272.434910774318</v>
          </cell>
          <cell r="O197">
            <v>89555.816950809487</v>
          </cell>
          <cell r="P197">
            <v>87831.371393989539</v>
          </cell>
        </row>
        <row r="198">
          <cell r="A198">
            <v>2675</v>
          </cell>
          <cell r="B198" t="str">
            <v>SEWER</v>
          </cell>
          <cell r="C198" t="str">
            <v xml:space="preserve">     A/R-CUSTOMER TRADE CC&amp;B</v>
          </cell>
          <cell r="D198">
            <v>48146.37313958197</v>
          </cell>
          <cell r="E198">
            <v>48053.928306005269</v>
          </cell>
          <cell r="F198">
            <v>47469.145251642265</v>
          </cell>
          <cell r="G198">
            <v>44287.51547716339</v>
          </cell>
          <cell r="H198">
            <v>45178.562546423207</v>
          </cell>
          <cell r="I198">
            <v>48069.847079087565</v>
          </cell>
          <cell r="J198">
            <v>46843.102433662643</v>
          </cell>
          <cell r="K198">
            <v>43103.168522215892</v>
          </cell>
          <cell r="L198">
            <v>47368.656852531931</v>
          </cell>
          <cell r="M198">
            <v>45765.731281228975</v>
          </cell>
          <cell r="N198">
            <v>46914.51420834841</v>
          </cell>
          <cell r="O198">
            <v>48700.00077225468</v>
          </cell>
          <cell r="P198">
            <v>47762.25599131018</v>
          </cell>
        </row>
        <row r="199">
          <cell r="A199">
            <v>2680</v>
          </cell>
          <cell r="B199" t="str">
            <v>WATER</v>
          </cell>
          <cell r="C199" t="str">
            <v xml:space="preserve">     A/R-CUSTOMER ACCRUAL</v>
          </cell>
          <cell r="D199">
            <v>46780.866274179985</v>
          </cell>
          <cell r="E199">
            <v>44562.400817255475</v>
          </cell>
          <cell r="F199">
            <v>44413.733254021623</v>
          </cell>
          <cell r="G199">
            <v>47914.43361092433</v>
          </cell>
          <cell r="H199">
            <v>50060.015103708691</v>
          </cell>
          <cell r="I199">
            <v>52450.75782341075</v>
          </cell>
          <cell r="J199">
            <v>50375.863549371548</v>
          </cell>
          <cell r="K199">
            <v>49554.545388713603</v>
          </cell>
          <cell r="L199">
            <v>45329.301039673104</v>
          </cell>
          <cell r="M199">
            <v>46740.520871049506</v>
          </cell>
          <cell r="N199">
            <v>48577.827548750844</v>
          </cell>
          <cell r="O199">
            <v>50009.804738012732</v>
          </cell>
          <cell r="P199">
            <v>58337.993327471166</v>
          </cell>
        </row>
        <row r="200">
          <cell r="A200">
            <v>2680</v>
          </cell>
          <cell r="B200" t="str">
            <v>SEWER</v>
          </cell>
          <cell r="C200" t="str">
            <v xml:space="preserve">     A/R-CUSTOMER ACCRUAL</v>
          </cell>
          <cell r="D200">
            <v>25415.147182506309</v>
          </cell>
          <cell r="E200">
            <v>24232.808410489833</v>
          </cell>
          <cell r="F200">
            <v>24151.963740754149</v>
          </cell>
          <cell r="G200">
            <v>26055.626907360471</v>
          </cell>
          <cell r="H200">
            <v>27222.383282470386</v>
          </cell>
          <cell r="I200">
            <v>28522.457094087826</v>
          </cell>
          <cell r="J200">
            <v>27394.140071380538</v>
          </cell>
          <cell r="K200">
            <v>26947.511405369056</v>
          </cell>
          <cell r="L200">
            <v>24649.844876635801</v>
          </cell>
          <cell r="M200">
            <v>25417.259090673975</v>
          </cell>
          <cell r="N200">
            <v>26416.377178916875</v>
          </cell>
          <cell r="O200">
            <v>27195.079139295503</v>
          </cell>
          <cell r="P200">
            <v>31723.906015620956</v>
          </cell>
        </row>
        <row r="201">
          <cell r="A201">
            <v>2685</v>
          </cell>
          <cell r="B201" t="str">
            <v>WATER</v>
          </cell>
          <cell r="C201" t="str">
            <v xml:space="preserve">     A/R-CUSTOMER REFUNDS</v>
          </cell>
          <cell r="D201">
            <v>-1795.3756035261504</v>
          </cell>
          <cell r="E201">
            <v>-1798.0472208141521</v>
          </cell>
          <cell r="F201">
            <v>-1798.0472208141521</v>
          </cell>
          <cell r="G201">
            <v>-1798.0472208141521</v>
          </cell>
          <cell r="H201">
            <v>-1798.0472208141521</v>
          </cell>
          <cell r="I201">
            <v>-1798.0472208141521</v>
          </cell>
          <cell r="J201">
            <v>-1798.0472208141521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2685</v>
          </cell>
          <cell r="B202" t="str">
            <v>SEWER</v>
          </cell>
          <cell r="C202" t="str">
            <v xml:space="preserve">     A/R-CUSTOMER REFUNDS</v>
          </cell>
          <cell r="D202">
            <v>-975.39312213811797</v>
          </cell>
          <cell r="E202">
            <v>-977.76899394817144</v>
          </cell>
          <cell r="F202">
            <v>-977.76899394817144</v>
          </cell>
          <cell r="G202">
            <v>-977.76899394817144</v>
          </cell>
          <cell r="H202">
            <v>-977.76899394817144</v>
          </cell>
          <cell r="I202">
            <v>-977.76899394817144</v>
          </cell>
          <cell r="J202">
            <v>-977.76899394817144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2690</v>
          </cell>
          <cell r="B203" t="str">
            <v>WATER</v>
          </cell>
          <cell r="C203" t="str">
            <v xml:space="preserve">    ACCUM PROV UNCOLLECT ACCTS</v>
          </cell>
          <cell r="D203">
            <v>-4252.3864021015697</v>
          </cell>
          <cell r="E203">
            <v>-4539.7491765375271</v>
          </cell>
          <cell r="F203">
            <v>-4954.8346231831583</v>
          </cell>
          <cell r="G203">
            <v>-5015.0197408576014</v>
          </cell>
          <cell r="H203">
            <v>-4342.9694237831691</v>
          </cell>
          <cell r="I203">
            <v>-4389.7408001862104</v>
          </cell>
          <cell r="J203">
            <v>-4276.6468602906943</v>
          </cell>
          <cell r="K203">
            <v>-4125.5304898360318</v>
          </cell>
          <cell r="L203">
            <v>-4394.310223969379</v>
          </cell>
          <cell r="M203">
            <v>-4446.0269006362187</v>
          </cell>
          <cell r="N203">
            <v>-5001.4657471680548</v>
          </cell>
          <cell r="O203">
            <v>-5088.9972813324366</v>
          </cell>
          <cell r="P203">
            <v>-5304.3240138623078</v>
          </cell>
        </row>
        <row r="204">
          <cell r="A204">
            <v>2690</v>
          </cell>
          <cell r="B204" t="str">
            <v>SEWER</v>
          </cell>
          <cell r="C204" t="str">
            <v xml:space="preserve">    ACCUM PROV UNCOLLECT ACCTS</v>
          </cell>
          <cell r="D204">
            <v>-2310.2399526524</v>
          </cell>
          <cell r="E204">
            <v>-2468.6926648735321</v>
          </cell>
          <cell r="F204">
            <v>-2694.4140335178186</v>
          </cell>
          <cell r="G204">
            <v>-2727.1423964206274</v>
          </cell>
          <cell r="H204">
            <v>-2361.6848295660266</v>
          </cell>
          <cell r="I204">
            <v>-2387.1188677390987</v>
          </cell>
          <cell r="J204">
            <v>-2325.6189546371484</v>
          </cell>
          <cell r="K204">
            <v>-2243.4426359075151</v>
          </cell>
          <cell r="L204">
            <v>-2389.6036973051255</v>
          </cell>
          <cell r="M204">
            <v>-2417.7269647752546</v>
          </cell>
          <cell r="N204">
            <v>-2719.7718031345366</v>
          </cell>
          <cell r="O204">
            <v>-2767.3710091553298</v>
          </cell>
          <cell r="P204">
            <v>-2884.4645983551436</v>
          </cell>
        </row>
        <row r="205">
          <cell r="A205">
            <v>2710</v>
          </cell>
          <cell r="B205" t="str">
            <v>WATER</v>
          </cell>
          <cell r="C205" t="str">
            <v xml:space="preserve">    A/R ASSOC COS</v>
          </cell>
          <cell r="D205">
            <v>1510068.8634291708</v>
          </cell>
          <cell r="E205">
            <v>1500701.4071121917</v>
          </cell>
          <cell r="F205">
            <v>1514956.8901013809</v>
          </cell>
          <cell r="G205">
            <v>1490282.1924155587</v>
          </cell>
          <cell r="H205">
            <v>1516115.9276697871</v>
          </cell>
          <cell r="I205">
            <v>1536155.2548854288</v>
          </cell>
          <cell r="J205">
            <v>1543676.3188589455</v>
          </cell>
          <cell r="K205">
            <v>1527240.2698137895</v>
          </cell>
          <cell r="L205">
            <v>1548287.5182273828</v>
          </cell>
          <cell r="M205">
            <v>1506239.0101681058</v>
          </cell>
          <cell r="N205">
            <v>1512250.1979542745</v>
          </cell>
          <cell r="O205">
            <v>1441327.6047959442</v>
          </cell>
          <cell r="P205">
            <v>1436221.8782061753</v>
          </cell>
        </row>
        <row r="206">
          <cell r="A206">
            <v>2710</v>
          </cell>
          <cell r="B206" t="str">
            <v>SEWER</v>
          </cell>
          <cell r="C206" t="str">
            <v xml:space="preserve">    A/R ASSOC COS</v>
          </cell>
          <cell r="D206">
            <v>820391.44369062071</v>
          </cell>
          <cell r="E206">
            <v>816073.84281280695</v>
          </cell>
          <cell r="F206">
            <v>823825.90243573149</v>
          </cell>
          <cell r="G206">
            <v>810407.92650442221</v>
          </cell>
          <cell r="H206">
            <v>824456.18120933091</v>
          </cell>
          <cell r="I206">
            <v>835353.46609941521</v>
          </cell>
          <cell r="J206">
            <v>839443.38268763223</v>
          </cell>
          <cell r="K206">
            <v>830505.54226090061</v>
          </cell>
          <cell r="L206">
            <v>841950.92960585491</v>
          </cell>
          <cell r="M206">
            <v>819085.1633755751</v>
          </cell>
          <cell r="N206">
            <v>822354.01692184305</v>
          </cell>
          <cell r="O206">
            <v>783786.66910257027</v>
          </cell>
          <cell r="P206">
            <v>781010.20078001299</v>
          </cell>
        </row>
        <row r="207">
          <cell r="A207">
            <v>2755</v>
          </cell>
          <cell r="B207" t="str">
            <v>WATER</v>
          </cell>
          <cell r="C207" t="str">
            <v xml:space="preserve">    INVENTORY</v>
          </cell>
          <cell r="D207">
            <v>1390.0769917660864</v>
          </cell>
          <cell r="E207">
            <v>1392.1455025086641</v>
          </cell>
          <cell r="F207">
            <v>1392.1455025086641</v>
          </cell>
          <cell r="G207">
            <v>1392.1455025086641</v>
          </cell>
          <cell r="H207">
            <v>1392.1455025086641</v>
          </cell>
          <cell r="I207">
            <v>1392.1455025086641</v>
          </cell>
          <cell r="J207">
            <v>1392.1455025086641</v>
          </cell>
          <cell r="K207">
            <v>1392.1455025086641</v>
          </cell>
          <cell r="L207">
            <v>1392.1455025086641</v>
          </cell>
          <cell r="M207">
            <v>1392.1455025086641</v>
          </cell>
          <cell r="N207">
            <v>1392.1455025086641</v>
          </cell>
          <cell r="O207">
            <v>1392.1455025086641</v>
          </cell>
          <cell r="P207">
            <v>1234.5017845135262</v>
          </cell>
        </row>
        <row r="208">
          <cell r="A208">
            <v>2755</v>
          </cell>
          <cell r="B208" t="str">
            <v>SEWER</v>
          </cell>
          <cell r="C208" t="str">
            <v xml:space="preserve">    INVENTORY</v>
          </cell>
          <cell r="D208">
            <v>755.20216179173281</v>
          </cell>
          <cell r="E208">
            <v>757.04169037397185</v>
          </cell>
          <cell r="F208">
            <v>757.04169037397185</v>
          </cell>
          <cell r="G208">
            <v>757.04169037397185</v>
          </cell>
          <cell r="H208">
            <v>757.04169037397185</v>
          </cell>
          <cell r="I208">
            <v>757.04169037397185</v>
          </cell>
          <cell r="J208">
            <v>757.04169037397185</v>
          </cell>
          <cell r="K208">
            <v>757.04169037397185</v>
          </cell>
          <cell r="L208">
            <v>757.04169037397185</v>
          </cell>
          <cell r="M208">
            <v>757.04169037397185</v>
          </cell>
          <cell r="N208">
            <v>757.04169037397185</v>
          </cell>
          <cell r="O208">
            <v>757.04169037397185</v>
          </cell>
          <cell r="P208">
            <v>671.31583303160392</v>
          </cell>
        </row>
        <row r="209">
          <cell r="A209">
            <v>2775</v>
          </cell>
          <cell r="B209" t="str">
            <v>WATER</v>
          </cell>
          <cell r="C209" t="str">
            <v xml:space="preserve">    SPECIAL DEPOSITS</v>
          </cell>
          <cell r="D209">
            <v>1139.9583631851647</v>
          </cell>
          <cell r="E209">
            <v>1141.6546837014432</v>
          </cell>
          <cell r="F209">
            <v>1141.6546837014432</v>
          </cell>
          <cell r="G209">
            <v>1141.6546837014432</v>
          </cell>
          <cell r="H209">
            <v>1141.6546837014432</v>
          </cell>
          <cell r="I209">
            <v>1141.6546837014432</v>
          </cell>
          <cell r="J209">
            <v>1141.6546837014432</v>
          </cell>
          <cell r="K209">
            <v>1141.6546837014432</v>
          </cell>
          <cell r="L209">
            <v>1141.6546837014432</v>
          </cell>
          <cell r="M209">
            <v>1141.6546837014432</v>
          </cell>
          <cell r="N209">
            <v>1141.6546837014432</v>
          </cell>
          <cell r="O209">
            <v>1141.6546837014432</v>
          </cell>
          <cell r="P209">
            <v>1141.6546837014432</v>
          </cell>
        </row>
        <row r="210">
          <cell r="A210">
            <v>2775</v>
          </cell>
          <cell r="B210" t="str">
            <v>SEWER</v>
          </cell>
          <cell r="C210" t="str">
            <v xml:space="preserve">    SPECIAL DEPOSITS</v>
          </cell>
          <cell r="D210">
            <v>619.31750926704672</v>
          </cell>
          <cell r="E210">
            <v>620.82604872497791</v>
          </cell>
          <cell r="F210">
            <v>620.82604872497791</v>
          </cell>
          <cell r="G210">
            <v>620.82604872497791</v>
          </cell>
          <cell r="H210">
            <v>620.82604872497791</v>
          </cell>
          <cell r="I210">
            <v>620.82604872497791</v>
          </cell>
          <cell r="J210">
            <v>620.82604872497791</v>
          </cell>
          <cell r="K210">
            <v>620.82604872497791</v>
          </cell>
          <cell r="L210">
            <v>620.82604872497791</v>
          </cell>
          <cell r="M210">
            <v>620.82604872497791</v>
          </cell>
          <cell r="N210">
            <v>620.82604872497791</v>
          </cell>
          <cell r="O210">
            <v>620.82604872497791</v>
          </cell>
          <cell r="P210">
            <v>620.82604872497791</v>
          </cell>
        </row>
        <row r="211">
          <cell r="A211" t="str">
            <v>TOTAL OTHER ASSETS</v>
          </cell>
          <cell r="D211">
            <v>2536409.7296462432</v>
          </cell>
          <cell r="E211">
            <v>2518987.4618072719</v>
          </cell>
          <cell r="F211">
            <v>2538464.5281208288</v>
          </cell>
          <cell r="G211">
            <v>2496650.8852614691</v>
          </cell>
          <cell r="H211">
            <v>2543544.5951895709</v>
          </cell>
          <cell r="I211">
            <v>2586623.4567113211</v>
          </cell>
          <cell r="J211">
            <v>2591491.8528753929</v>
          </cell>
          <cell r="K211">
            <v>2557025.3036528202</v>
          </cell>
          <cell r="L211">
            <v>2594689.5039135143</v>
          </cell>
          <cell r="M211">
            <v>2527323.4327171142</v>
          </cell>
          <cell r="N211">
            <v>2541843.7276656479</v>
          </cell>
          <cell r="O211">
            <v>2439498.2037014412</v>
          </cell>
          <cell r="P211">
            <v>2441235.0440200679</v>
          </cell>
          <cell r="Q211">
            <v>0</v>
          </cell>
        </row>
        <row r="213">
          <cell r="A213">
            <v>2906</v>
          </cell>
          <cell r="B213">
            <v>186.1</v>
          </cell>
          <cell r="C213" t="str">
            <v>RCIP - ATTORNEY FEES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</row>
        <row r="214">
          <cell r="A214">
            <v>2907</v>
          </cell>
          <cell r="B214">
            <v>186.1</v>
          </cell>
          <cell r="C214" t="str">
            <v>RCIP - CAPITALIZED TIME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A215">
            <v>2908</v>
          </cell>
          <cell r="B215">
            <v>186.1</v>
          </cell>
          <cell r="C215" t="str">
            <v>RCIP - ADMINISTRATIVE EXPENSES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A216">
            <v>2909</v>
          </cell>
          <cell r="B216">
            <v>186.1</v>
          </cell>
          <cell r="C216" t="str">
            <v>RCIP - TRAVEL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A217">
            <v>2910</v>
          </cell>
          <cell r="B217">
            <v>186.1</v>
          </cell>
          <cell r="C217" t="str">
            <v>RCIP - CONSULTING FEES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</row>
        <row r="218">
          <cell r="A218">
            <v>2914</v>
          </cell>
          <cell r="B218" t="str">
            <v>WATER</v>
          </cell>
          <cell r="C218" t="str">
            <v xml:space="preserve">     RATE CASE IN PROGRESS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30.294522319350335</v>
          </cell>
          <cell r="K218">
            <v>1192.5046004241453</v>
          </cell>
          <cell r="L218">
            <v>1192.5046004241453</v>
          </cell>
          <cell r="M218">
            <v>2010.5408544974914</v>
          </cell>
          <cell r="N218">
            <v>2010.5408544974914</v>
          </cell>
          <cell r="O218">
            <v>2010.5408544974914</v>
          </cell>
          <cell r="P218">
            <v>3572.2431153985412</v>
          </cell>
        </row>
        <row r="219">
          <cell r="A219">
            <v>2914</v>
          </cell>
          <cell r="B219" t="str">
            <v>SEWER</v>
          </cell>
          <cell r="C219" t="str">
            <v xml:space="preserve">     RATE CASE IN PROGRESS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16.474008172554697</v>
          </cell>
          <cell r="K219">
            <v>648.47797651683641</v>
          </cell>
          <cell r="L219">
            <v>648.47797651683641</v>
          </cell>
          <cell r="M219">
            <v>1093.3219583096259</v>
          </cell>
          <cell r="N219">
            <v>1093.3219583096259</v>
          </cell>
          <cell r="O219">
            <v>1093.3219583096259</v>
          </cell>
          <cell r="P219">
            <v>1942.56775720271</v>
          </cell>
        </row>
        <row r="220">
          <cell r="A220">
            <v>2915</v>
          </cell>
          <cell r="B220" t="str">
            <v>WATER</v>
          </cell>
          <cell r="C220" t="str">
            <v xml:space="preserve">     REG EXP BEING AMORT</v>
          </cell>
          <cell r="D220">
            <v>123426.30572947493</v>
          </cell>
          <cell r="E220">
            <v>123608.64685356645</v>
          </cell>
          <cell r="F220">
            <v>123604.43367092537</v>
          </cell>
          <cell r="G220">
            <v>123596.72259297576</v>
          </cell>
          <cell r="H220">
            <v>123595.67350488802</v>
          </cell>
          <cell r="I220">
            <v>123595.33128898776</v>
          </cell>
          <cell r="J220">
            <v>123596.15877825482</v>
          </cell>
          <cell r="K220">
            <v>123594.49818962399</v>
          </cell>
          <cell r="L220">
            <v>123592.16438938605</v>
          </cell>
          <cell r="M220">
            <v>123592.44208917397</v>
          </cell>
          <cell r="N220">
            <v>123591.25274866811</v>
          </cell>
          <cell r="O220">
            <v>123589.48556819948</v>
          </cell>
          <cell r="P220">
            <v>123586.74784099728</v>
          </cell>
        </row>
        <row r="221">
          <cell r="A221">
            <v>2915</v>
          </cell>
          <cell r="B221" t="str">
            <v>SEWER</v>
          </cell>
          <cell r="C221" t="str">
            <v xml:space="preserve">     REG EXP BEING AMORT</v>
          </cell>
          <cell r="D221">
            <v>67055.144039497856</v>
          </cell>
          <cell r="E221">
            <v>67217.757619614131</v>
          </cell>
          <cell r="F221">
            <v>67215.466512181243</v>
          </cell>
          <cell r="G221">
            <v>67211.273266952878</v>
          </cell>
          <cell r="H221">
            <v>67210.702778151346</v>
          </cell>
          <cell r="I221">
            <v>67210.516682873844</v>
          </cell>
          <cell r="J221">
            <v>67210.966667356333</v>
          </cell>
          <cell r="K221">
            <v>67210.063647649105</v>
          </cell>
          <cell r="L221">
            <v>67208.794538871356</v>
          </cell>
          <cell r="M221">
            <v>67208.945550612945</v>
          </cell>
          <cell r="N221">
            <v>67208.29879325506</v>
          </cell>
          <cell r="O221">
            <v>67207.337809444987</v>
          </cell>
          <cell r="P221">
            <v>67205.849047224954</v>
          </cell>
        </row>
        <row r="222">
          <cell r="A222">
            <v>2920</v>
          </cell>
          <cell r="B222" t="str">
            <v>WATER</v>
          </cell>
          <cell r="C222" t="str">
            <v xml:space="preserve">     RATE CASE ACCUM AMORT</v>
          </cell>
          <cell r="D222">
            <v>538367.76001035597</v>
          </cell>
          <cell r="E222">
            <v>538115.67035710218</v>
          </cell>
          <cell r="F222">
            <v>538115.67035710218</v>
          </cell>
          <cell r="G222">
            <v>538115.67035710218</v>
          </cell>
          <cell r="H222">
            <v>538115.67035710218</v>
          </cell>
          <cell r="I222">
            <v>538115.67035710218</v>
          </cell>
          <cell r="J222">
            <v>538115.67035710218</v>
          </cell>
          <cell r="K222">
            <v>538115.67035710218</v>
          </cell>
          <cell r="L222">
            <v>538115.67035710218</v>
          </cell>
          <cell r="M222">
            <v>538115.67035710218</v>
          </cell>
          <cell r="N222">
            <v>538115.67035710218</v>
          </cell>
          <cell r="O222">
            <v>538115.67035710218</v>
          </cell>
          <cell r="P222">
            <v>538115.67035710218</v>
          </cell>
        </row>
        <row r="223">
          <cell r="A223">
            <v>2920</v>
          </cell>
          <cell r="B223" t="str">
            <v>SEWER</v>
          </cell>
          <cell r="C223" t="str">
            <v xml:space="preserve">     RATE CASE ACCUM AMORT</v>
          </cell>
          <cell r="D223">
            <v>292484.87573500525</v>
          </cell>
          <cell r="E223">
            <v>292624.58268174337</v>
          </cell>
          <cell r="F223">
            <v>292624.58268174337</v>
          </cell>
          <cell r="G223">
            <v>292624.58268174337</v>
          </cell>
          <cell r="H223">
            <v>292624.58268174337</v>
          </cell>
          <cell r="I223">
            <v>292624.58268174337</v>
          </cell>
          <cell r="J223">
            <v>292624.58268174337</v>
          </cell>
          <cell r="K223">
            <v>292624.58268174337</v>
          </cell>
          <cell r="L223">
            <v>292624.58268174337</v>
          </cell>
          <cell r="M223">
            <v>292624.58268174337</v>
          </cell>
          <cell r="N223">
            <v>292624.58268174337</v>
          </cell>
          <cell r="O223">
            <v>292624.58268174337</v>
          </cell>
          <cell r="P223">
            <v>292624.58268174337</v>
          </cell>
        </row>
        <row r="224">
          <cell r="A224">
            <v>2930</v>
          </cell>
          <cell r="B224" t="str">
            <v>WATER</v>
          </cell>
          <cell r="C224" t="str">
            <v xml:space="preserve">     MISC REG ACCUM AMORT</v>
          </cell>
          <cell r="D224">
            <v>-307576.95730935934</v>
          </cell>
          <cell r="E224">
            <v>-316822.98313256155</v>
          </cell>
          <cell r="F224">
            <v>-325838.73497040616</v>
          </cell>
          <cell r="G224">
            <v>-334850.97876290214</v>
          </cell>
          <cell r="H224">
            <v>-343869.89469530003</v>
          </cell>
          <cell r="I224">
            <v>-352889.50734984537</v>
          </cell>
          <cell r="J224">
            <v>-361910.29985959805</v>
          </cell>
          <cell r="K224">
            <v>-370928.59414141282</v>
          </cell>
          <cell r="L224">
            <v>-379946.22536166053</v>
          </cell>
          <cell r="M224">
            <v>-388966.45793189411</v>
          </cell>
          <cell r="N224">
            <v>-397985.23361187382</v>
          </cell>
          <cell r="O224">
            <v>-407003.42130185082</v>
          </cell>
          <cell r="P224">
            <v>-416020.6485951342</v>
          </cell>
        </row>
        <row r="225">
          <cell r="A225">
            <v>2930</v>
          </cell>
          <cell r="B225" t="str">
            <v>SEWER</v>
          </cell>
          <cell r="C225" t="str">
            <v xml:space="preserve">     MISC REG ACCUM AMORT</v>
          </cell>
          <cell r="D225">
            <v>-167100.66021755923</v>
          </cell>
          <cell r="E225">
            <v>-172286.73746227624</v>
          </cell>
          <cell r="F225">
            <v>-177189.45775912364</v>
          </cell>
          <cell r="G225">
            <v>-182090.27039863513</v>
          </cell>
          <cell r="H225">
            <v>-186994.7113141139</v>
          </cell>
          <cell r="I225">
            <v>-191899.53110357624</v>
          </cell>
          <cell r="J225">
            <v>-196804.99249233902</v>
          </cell>
          <cell r="K225">
            <v>-201709.09535737161</v>
          </cell>
          <cell r="L225">
            <v>-206612.83765287418</v>
          </cell>
          <cell r="M225">
            <v>-211517.99454935559</v>
          </cell>
          <cell r="N225">
            <v>-216422.35919627803</v>
          </cell>
          <cell r="O225">
            <v>-221326.40409720779</v>
          </cell>
          <cell r="P225">
            <v>-226229.92673926806</v>
          </cell>
        </row>
        <row r="226">
          <cell r="A226" t="str">
            <v>TOTAL RATE CASES - NET</v>
          </cell>
          <cell r="D226">
            <v>546656.4679874155</v>
          </cell>
          <cell r="E226">
            <v>532456.93691718834</v>
          </cell>
          <cell r="F226">
            <v>518531.96049242245</v>
          </cell>
          <cell r="G226">
            <v>504606.99973723694</v>
          </cell>
          <cell r="H226">
            <v>490682.02331247088</v>
          </cell>
          <cell r="I226">
            <v>476757.06255728559</v>
          </cell>
          <cell r="J226">
            <v>462878.8546630115</v>
          </cell>
          <cell r="K226">
            <v>450748.10795427521</v>
          </cell>
          <cell r="L226">
            <v>436823.13152950909</v>
          </cell>
          <cell r="M226">
            <v>424161.05101018993</v>
          </cell>
          <cell r="N226">
            <v>410236.07458542404</v>
          </cell>
          <cell r="O226">
            <v>396311.11383023858</v>
          </cell>
          <cell r="P226">
            <v>384797.08546526678</v>
          </cell>
          <cell r="Q226">
            <v>0</v>
          </cell>
        </row>
        <row r="228">
          <cell r="A228">
            <v>2960</v>
          </cell>
          <cell r="B228" t="str">
            <v>186.2</v>
          </cell>
          <cell r="C228" t="str">
            <v>DEF CHGS-TANK MAINT&amp;REP WTR</v>
          </cell>
          <cell r="D228">
            <v>97440.27</v>
          </cell>
          <cell r="E228">
            <v>97542.46</v>
          </cell>
          <cell r="F228">
            <v>97542.46</v>
          </cell>
          <cell r="G228">
            <v>97542.46</v>
          </cell>
          <cell r="H228">
            <v>101742.46</v>
          </cell>
          <cell r="I228">
            <v>101742.46</v>
          </cell>
          <cell r="J228">
            <v>101742.46</v>
          </cell>
          <cell r="K228">
            <v>101742.46</v>
          </cell>
          <cell r="L228">
            <v>101742.46</v>
          </cell>
          <cell r="M228">
            <v>101742.46</v>
          </cell>
          <cell r="N228">
            <v>101742.46</v>
          </cell>
          <cell r="O228">
            <v>101742.46</v>
          </cell>
          <cell r="P228">
            <v>101742.46</v>
          </cell>
          <cell r="Q228">
            <v>100442.29153846152</v>
          </cell>
        </row>
        <row r="229">
          <cell r="A229">
            <v>2985</v>
          </cell>
          <cell r="B229" t="str">
            <v>WATER</v>
          </cell>
          <cell r="C229" t="str">
            <v xml:space="preserve">     DEF CHGS-OTHER</v>
          </cell>
          <cell r="D229">
            <v>2232.8435260826618</v>
          </cell>
          <cell r="E229">
            <v>2230.9787979276084</v>
          </cell>
          <cell r="F229">
            <v>2230.9787979276084</v>
          </cell>
          <cell r="G229">
            <v>2230.9787979276084</v>
          </cell>
          <cell r="H229">
            <v>2230.9787979276084</v>
          </cell>
          <cell r="I229">
            <v>2230.9787979276084</v>
          </cell>
          <cell r="J229">
            <v>2230.9787979276084</v>
          </cell>
          <cell r="K229">
            <v>2230.9787979276084</v>
          </cell>
          <cell r="L229">
            <v>2230.9787979276084</v>
          </cell>
          <cell r="M229">
            <v>2230.9787979276084</v>
          </cell>
          <cell r="N229">
            <v>2230.9787979276084</v>
          </cell>
          <cell r="O229">
            <v>2230.9787979276084</v>
          </cell>
          <cell r="P229">
            <v>2230.9787979276084</v>
          </cell>
        </row>
        <row r="230">
          <cell r="A230">
            <v>2985</v>
          </cell>
          <cell r="B230" t="str">
            <v>SEWER</v>
          </cell>
          <cell r="C230" t="str">
            <v xml:space="preserve">     DEF CHGS-OTHER</v>
          </cell>
          <cell r="D230">
            <v>1213.0610518903209</v>
          </cell>
          <cell r="E230">
            <v>1213.1949981723246</v>
          </cell>
          <cell r="F230">
            <v>1213.1949981723246</v>
          </cell>
          <cell r="G230">
            <v>1213.1949981723246</v>
          </cell>
          <cell r="H230">
            <v>1213.1949981723246</v>
          </cell>
          <cell r="I230">
            <v>1213.1949981723246</v>
          </cell>
          <cell r="J230">
            <v>1213.1949981723246</v>
          </cell>
          <cell r="K230">
            <v>1213.1949981723246</v>
          </cell>
          <cell r="L230">
            <v>1213.1949981723246</v>
          </cell>
          <cell r="M230">
            <v>1213.1949981723246</v>
          </cell>
          <cell r="N230">
            <v>1213.1949981723246</v>
          </cell>
          <cell r="O230">
            <v>1213.1949981723246</v>
          </cell>
          <cell r="P230">
            <v>1213.1949981723246</v>
          </cell>
        </row>
        <row r="231">
          <cell r="A231">
            <v>3000</v>
          </cell>
          <cell r="B231" t="str">
            <v>WATER</v>
          </cell>
          <cell r="C231" t="str">
            <v xml:space="preserve">     DEF CHGS-OTHER WTR &amp; SWR</v>
          </cell>
          <cell r="D231">
            <v>745.16704175103052</v>
          </cell>
          <cell r="E231">
            <v>746.27589114570935</v>
          </cell>
          <cell r="F231">
            <v>746.27589114570935</v>
          </cell>
          <cell r="G231">
            <v>746.27589114570935</v>
          </cell>
          <cell r="H231">
            <v>746.27589114570935</v>
          </cell>
          <cell r="I231">
            <v>746.27589114570935</v>
          </cell>
          <cell r="J231">
            <v>746.27589114570935</v>
          </cell>
          <cell r="K231">
            <v>746.27589114570935</v>
          </cell>
          <cell r="L231">
            <v>746.27589114570935</v>
          </cell>
          <cell r="M231">
            <v>746.27589114570935</v>
          </cell>
          <cell r="N231">
            <v>746.27589114570935</v>
          </cell>
          <cell r="O231">
            <v>746.27589114570935</v>
          </cell>
          <cell r="P231">
            <v>746.27589114570935</v>
          </cell>
        </row>
        <row r="232">
          <cell r="A232">
            <v>3000</v>
          </cell>
          <cell r="B232" t="str">
            <v>SEWER</v>
          </cell>
          <cell r="C232" t="str">
            <v xml:space="preserve">     DEF CHGS-OTHER WTR &amp; SWR</v>
          </cell>
          <cell r="D232">
            <v>404.83495817836331</v>
          </cell>
          <cell r="E232">
            <v>405.8210590058448</v>
          </cell>
          <cell r="F232">
            <v>405.8210590058448</v>
          </cell>
          <cell r="G232">
            <v>405.8210590058448</v>
          </cell>
          <cell r="H232">
            <v>405.8210590058448</v>
          </cell>
          <cell r="I232">
            <v>405.8210590058448</v>
          </cell>
          <cell r="J232">
            <v>405.8210590058448</v>
          </cell>
          <cell r="K232">
            <v>405.8210590058448</v>
          </cell>
          <cell r="L232">
            <v>405.8210590058448</v>
          </cell>
          <cell r="M232">
            <v>405.8210590058448</v>
          </cell>
          <cell r="N232">
            <v>405.8210590058448</v>
          </cell>
          <cell r="O232">
            <v>405.8210590058448</v>
          </cell>
          <cell r="P232">
            <v>405.8210590058448</v>
          </cell>
        </row>
        <row r="233">
          <cell r="A233">
            <v>3005</v>
          </cell>
          <cell r="B233" t="str">
            <v>186.2</v>
          </cell>
          <cell r="C233" t="str">
            <v>DEF CHGS-VOC TESTING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3030</v>
          </cell>
          <cell r="B234" t="str">
            <v>186.2</v>
          </cell>
          <cell r="D234">
            <v>2725</v>
          </cell>
          <cell r="E234">
            <v>2725</v>
          </cell>
          <cell r="F234">
            <v>2725</v>
          </cell>
          <cell r="G234">
            <v>2725</v>
          </cell>
          <cell r="H234">
            <v>2725</v>
          </cell>
          <cell r="I234">
            <v>2725</v>
          </cell>
          <cell r="J234">
            <v>2725</v>
          </cell>
          <cell r="K234">
            <v>2725</v>
          </cell>
          <cell r="L234">
            <v>2725</v>
          </cell>
          <cell r="M234">
            <v>2725</v>
          </cell>
          <cell r="N234">
            <v>2725</v>
          </cell>
          <cell r="O234">
            <v>2725</v>
          </cell>
          <cell r="P234">
            <v>2725</v>
          </cell>
          <cell r="Q234">
            <v>2725</v>
          </cell>
        </row>
        <row r="235">
          <cell r="A235">
            <v>3110</v>
          </cell>
          <cell r="B235" t="str">
            <v>186.2</v>
          </cell>
          <cell r="C235" t="str">
            <v>AMORT - TANK MAINT&amp;REP WTR</v>
          </cell>
          <cell r="D235">
            <v>-56801.54</v>
          </cell>
          <cell r="E235">
            <v>-55631.53</v>
          </cell>
          <cell r="F235">
            <v>-56557.41</v>
          </cell>
          <cell r="G235">
            <v>-57483.199999999997</v>
          </cell>
          <cell r="H235">
            <v>-58409</v>
          </cell>
          <cell r="I235">
            <v>-59475.519999999997</v>
          </cell>
          <cell r="J235">
            <v>-60471.64</v>
          </cell>
          <cell r="K235">
            <v>-61467.76</v>
          </cell>
          <cell r="L235">
            <v>-62463.96</v>
          </cell>
          <cell r="M235">
            <v>-63460.07</v>
          </cell>
          <cell r="N235">
            <v>-64456.19</v>
          </cell>
          <cell r="O235">
            <v>-65452.39</v>
          </cell>
          <cell r="P235">
            <v>-66448.509999999995</v>
          </cell>
          <cell r="Q235">
            <v>-60659.901538461549</v>
          </cell>
        </row>
        <row r="236">
          <cell r="A236">
            <v>3140</v>
          </cell>
          <cell r="B236" t="str">
            <v>WATER</v>
          </cell>
          <cell r="C236" t="str">
            <v xml:space="preserve">     AMORT - OTHER</v>
          </cell>
          <cell r="D236">
            <v>-2232.8435260826609</v>
          </cell>
          <cell r="E236">
            <v>-2306.0586440070911</v>
          </cell>
          <cell r="F236">
            <v>-2343.2483906659022</v>
          </cell>
          <cell r="G236">
            <v>-2380.4279872846864</v>
          </cell>
          <cell r="H236">
            <v>-2417.6075839034729</v>
          </cell>
          <cell r="I236">
            <v>-2454.7973305622845</v>
          </cell>
          <cell r="J236">
            <v>-2491.9769271810683</v>
          </cell>
          <cell r="K236">
            <v>-2529.156523799852</v>
          </cell>
          <cell r="L236">
            <v>-2566.3462704586627</v>
          </cell>
          <cell r="M236">
            <v>-2603.5258670774474</v>
          </cell>
          <cell r="N236">
            <v>-2640.705463696233</v>
          </cell>
          <cell r="O236">
            <v>-2677.8952103550414</v>
          </cell>
          <cell r="P236">
            <v>-2715.0748069738274</v>
          </cell>
        </row>
        <row r="237">
          <cell r="A237">
            <v>3140</v>
          </cell>
          <cell r="B237" t="str">
            <v>SEWER</v>
          </cell>
          <cell r="C237" t="str">
            <v xml:space="preserve">     AMORT - OTHER</v>
          </cell>
          <cell r="D237">
            <v>-1213.0610518903204</v>
          </cell>
          <cell r="E237">
            <v>-1254.0230391253756</v>
          </cell>
          <cell r="F237">
            <v>-1274.2466354552362</v>
          </cell>
          <cell r="G237">
            <v>-1294.4647122446136</v>
          </cell>
          <cell r="H237">
            <v>-1314.6827890339923</v>
          </cell>
          <cell r="I237">
            <v>-1334.9063853638534</v>
          </cell>
          <cell r="J237">
            <v>-1355.1244621532305</v>
          </cell>
          <cell r="K237">
            <v>-1375.3425389426079</v>
          </cell>
          <cell r="L237">
            <v>-1395.5661352724685</v>
          </cell>
          <cell r="M237">
            <v>-1415.7842120618461</v>
          </cell>
          <cell r="N237">
            <v>-1436.0022888512242</v>
          </cell>
          <cell r="O237">
            <v>-1456.2258851810836</v>
          </cell>
          <cell r="P237">
            <v>-1476.4439619704622</v>
          </cell>
        </row>
        <row r="238">
          <cell r="A238">
            <v>3155</v>
          </cell>
          <cell r="B238" t="str">
            <v>WATER</v>
          </cell>
          <cell r="C238" t="str">
            <v xml:space="preserve">     AMORT - OTHER WTR &amp; SWR</v>
          </cell>
          <cell r="D238">
            <v>3235.165423273007</v>
          </cell>
          <cell r="E238">
            <v>3239.9795267159784</v>
          </cell>
          <cell r="F238">
            <v>3239.9795267159784</v>
          </cell>
          <cell r="G238">
            <v>3239.9795267159784</v>
          </cell>
          <cell r="H238">
            <v>3239.9795267159784</v>
          </cell>
          <cell r="I238">
            <v>3239.9795267159784</v>
          </cell>
          <cell r="J238">
            <v>950.44295194744768</v>
          </cell>
          <cell r="K238">
            <v>995.83704960430384</v>
          </cell>
          <cell r="L238">
            <v>1041.23114726116</v>
          </cell>
          <cell r="M238">
            <v>742.32238866187379</v>
          </cell>
          <cell r="N238">
            <v>775.63794806807073</v>
          </cell>
          <cell r="O238">
            <v>808.32798168933982</v>
          </cell>
          <cell r="P238">
            <v>841.01521026224634</v>
          </cell>
        </row>
        <row r="239">
          <cell r="A239">
            <v>3155</v>
          </cell>
          <cell r="B239" t="str">
            <v>SEWER</v>
          </cell>
          <cell r="C239" t="str">
            <v xml:space="preserve">     AMORT - OTHER WTR &amp; SWR</v>
          </cell>
          <cell r="D239">
            <v>1757.6033096595336</v>
          </cell>
          <cell r="E239">
            <v>1761.8844964568354</v>
          </cell>
          <cell r="F239">
            <v>1761.8844964568354</v>
          </cell>
          <cell r="G239">
            <v>1761.8844964568354</v>
          </cell>
          <cell r="H239">
            <v>1761.8844964568354</v>
          </cell>
          <cell r="I239">
            <v>1761.8844964568354</v>
          </cell>
          <cell r="J239">
            <v>516.84607510474325</v>
          </cell>
          <cell r="K239">
            <v>541.53115605441485</v>
          </cell>
          <cell r="L239">
            <v>566.21623700408634</v>
          </cell>
          <cell r="M239">
            <v>403.67116433041963</v>
          </cell>
          <cell r="N239">
            <v>421.78799720684867</v>
          </cell>
          <cell r="O239">
            <v>439.56467232193671</v>
          </cell>
          <cell r="P239">
            <v>457.33982206589781</v>
          </cell>
        </row>
        <row r="240">
          <cell r="A240">
            <v>3160</v>
          </cell>
          <cell r="B240" t="str">
            <v>186.2</v>
          </cell>
          <cell r="C240" t="str">
            <v>AMORT - VOC TESTING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A241">
            <v>3185</v>
          </cell>
          <cell r="B241" t="str">
            <v>186.2</v>
          </cell>
          <cell r="D241">
            <v>-2725</v>
          </cell>
          <cell r="E241">
            <v>-2725</v>
          </cell>
          <cell r="F241">
            <v>-2725</v>
          </cell>
          <cell r="G241">
            <v>-2725</v>
          </cell>
          <cell r="H241">
            <v>-2725</v>
          </cell>
          <cell r="I241">
            <v>-2725</v>
          </cell>
          <cell r="J241">
            <v>-2725</v>
          </cell>
          <cell r="K241">
            <v>-2725</v>
          </cell>
          <cell r="L241">
            <v>-2725</v>
          </cell>
          <cell r="M241">
            <v>-2725</v>
          </cell>
          <cell r="N241">
            <v>-2725</v>
          </cell>
          <cell r="O241">
            <v>-2725</v>
          </cell>
          <cell r="P241">
            <v>-2725</v>
          </cell>
          <cell r="Q241">
            <v>-2725</v>
          </cell>
        </row>
        <row r="242">
          <cell r="A242" t="str">
            <v>TOTAL DEFERRED ASSETS - NET</v>
          </cell>
          <cell r="D242">
            <v>46781.500732861961</v>
          </cell>
          <cell r="E242">
            <v>47948.983086291846</v>
          </cell>
          <cell r="F242">
            <v>46965.68974330317</v>
          </cell>
          <cell r="G242">
            <v>45982.502069895017</v>
          </cell>
          <cell r="H242">
            <v>49199.304396486848</v>
          </cell>
          <cell r="I242">
            <v>48075.37105349818</v>
          </cell>
          <cell r="J242">
            <v>43487.278383969402</v>
          </cell>
          <cell r="K242">
            <v>42503.839889167764</v>
          </cell>
          <cell r="L242">
            <v>41520.30572478562</v>
          </cell>
          <cell r="M242">
            <v>40005.344220104504</v>
          </cell>
          <cell r="N242">
            <v>39003.258938978957</v>
          </cell>
          <cell r="O242">
            <v>38000.112304726659</v>
          </cell>
          <cell r="P242">
            <v>36997.057009635362</v>
          </cell>
          <cell r="Q242">
            <v>39782.38999999997</v>
          </cell>
        </row>
        <row r="244">
          <cell r="A244">
            <v>3225</v>
          </cell>
          <cell r="B244" t="str">
            <v>252</v>
          </cell>
          <cell r="C244" t="str">
            <v>ADV-IN-AID OF CONST-WATER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3235</v>
          </cell>
          <cell r="B245" t="str">
            <v>252</v>
          </cell>
          <cell r="C245" t="str">
            <v>ACC AMORT-AIA-WATER</v>
          </cell>
          <cell r="D245">
            <v>642.91999999999996</v>
          </cell>
          <cell r="E245">
            <v>644.49</v>
          </cell>
          <cell r="F245">
            <v>644.49</v>
          </cell>
          <cell r="G245">
            <v>644.49</v>
          </cell>
          <cell r="H245">
            <v>644.49</v>
          </cell>
          <cell r="I245">
            <v>644.49</v>
          </cell>
          <cell r="J245">
            <v>644.49</v>
          </cell>
          <cell r="K245">
            <v>644.49</v>
          </cell>
          <cell r="L245">
            <v>644.49</v>
          </cell>
          <cell r="M245">
            <v>644.49</v>
          </cell>
          <cell r="N245">
            <v>644.49</v>
          </cell>
          <cell r="O245">
            <v>644.49</v>
          </cell>
          <cell r="P245">
            <v>644.49</v>
          </cell>
          <cell r="Q245">
            <v>644.36923076923074</v>
          </cell>
        </row>
        <row r="246">
          <cell r="A246" t="str">
            <v>TOTAL ADVANCES IN CONSTRUCTION - NET WATER</v>
          </cell>
          <cell r="D246">
            <v>642.91999999999996</v>
          </cell>
          <cell r="E246">
            <v>644.49</v>
          </cell>
          <cell r="F246">
            <v>644.49</v>
          </cell>
          <cell r="G246">
            <v>644.49</v>
          </cell>
          <cell r="H246">
            <v>644.49</v>
          </cell>
          <cell r="I246">
            <v>644.49</v>
          </cell>
          <cell r="J246">
            <v>644.49</v>
          </cell>
          <cell r="K246">
            <v>644.49</v>
          </cell>
          <cell r="L246">
            <v>644.49</v>
          </cell>
          <cell r="M246">
            <v>644.49</v>
          </cell>
          <cell r="N246">
            <v>644.49</v>
          </cell>
          <cell r="O246">
            <v>644.49</v>
          </cell>
          <cell r="P246">
            <v>644.49</v>
          </cell>
          <cell r="Q246">
            <v>644.36923076923074</v>
          </cell>
        </row>
        <row r="248">
          <cell r="A248">
            <v>3230</v>
          </cell>
          <cell r="B248" t="str">
            <v>252</v>
          </cell>
          <cell r="C248" t="str">
            <v>ADV-IN-AID OF CONST-SEWER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3240</v>
          </cell>
          <cell r="B249" t="str">
            <v>252</v>
          </cell>
          <cell r="C249" t="str">
            <v>ACC AMORT-CIA-SEWER</v>
          </cell>
          <cell r="D249">
            <v>693.39</v>
          </cell>
          <cell r="E249">
            <v>693.45</v>
          </cell>
          <cell r="F249">
            <v>693.45</v>
          </cell>
          <cell r="G249">
            <v>693.45</v>
          </cell>
          <cell r="H249">
            <v>693.45</v>
          </cell>
          <cell r="I249">
            <v>693.45</v>
          </cell>
          <cell r="J249">
            <v>693.45</v>
          </cell>
          <cell r="K249">
            <v>693.45</v>
          </cell>
          <cell r="L249">
            <v>693.45</v>
          </cell>
          <cell r="M249">
            <v>693.45</v>
          </cell>
          <cell r="N249">
            <v>693.45</v>
          </cell>
          <cell r="O249">
            <v>693.45</v>
          </cell>
          <cell r="P249">
            <v>693.45</v>
          </cell>
          <cell r="Q249">
            <v>693.44538461538457</v>
          </cell>
        </row>
        <row r="250">
          <cell r="A250" t="str">
            <v>TOTAL ADVANCES IN CONSTRUCTION - NET WASTEWATER</v>
          </cell>
          <cell r="D250">
            <v>693.39</v>
          </cell>
          <cell r="E250">
            <v>693.45</v>
          </cell>
          <cell r="F250">
            <v>693.45</v>
          </cell>
          <cell r="G250">
            <v>693.45</v>
          </cell>
          <cell r="H250">
            <v>693.45</v>
          </cell>
          <cell r="I250">
            <v>693.45</v>
          </cell>
          <cell r="J250">
            <v>693.45</v>
          </cell>
          <cell r="K250">
            <v>693.45</v>
          </cell>
          <cell r="L250">
            <v>693.45</v>
          </cell>
          <cell r="M250">
            <v>693.45</v>
          </cell>
          <cell r="N250">
            <v>693.45</v>
          </cell>
          <cell r="O250">
            <v>693.45</v>
          </cell>
          <cell r="P250">
            <v>693.45</v>
          </cell>
          <cell r="Q250">
            <v>693.44538461538457</v>
          </cell>
        </row>
        <row r="252">
          <cell r="A252">
            <v>3265</v>
          </cell>
          <cell r="B252">
            <v>271.10000000000002</v>
          </cell>
          <cell r="C252" t="str">
            <v>CIAC-STRUCT &amp; IMPRV SRC SUPPLY</v>
          </cell>
          <cell r="D252">
            <v>-26073.39</v>
          </cell>
          <cell r="E252">
            <v>-26073.39</v>
          </cell>
          <cell r="F252">
            <v>-26073.39</v>
          </cell>
          <cell r="G252">
            <v>-26073.39</v>
          </cell>
          <cell r="H252">
            <v>-26073.39</v>
          </cell>
          <cell r="I252">
            <v>-26073.39</v>
          </cell>
          <cell r="J252">
            <v>-26073.39</v>
          </cell>
          <cell r="K252">
            <v>-26073.39</v>
          </cell>
          <cell r="L252">
            <v>-26073.39</v>
          </cell>
          <cell r="M252">
            <v>-26073.39</v>
          </cell>
          <cell r="N252">
            <v>-26073.39</v>
          </cell>
          <cell r="O252">
            <v>-26073.39</v>
          </cell>
          <cell r="P252">
            <v>-26073.39</v>
          </cell>
          <cell r="Q252">
            <v>-26073.390000000007</v>
          </cell>
        </row>
        <row r="253">
          <cell r="A253">
            <v>3270</v>
          </cell>
          <cell r="B253">
            <v>271.10000000000002</v>
          </cell>
          <cell r="C253" t="str">
            <v>CIAC-STRUCT &amp; IMPRV WTP</v>
          </cell>
          <cell r="D253">
            <v>-11057.9</v>
          </cell>
          <cell r="E253">
            <v>-11057.9</v>
          </cell>
          <cell r="F253">
            <v>-11057.9</v>
          </cell>
          <cell r="G253">
            <v>-11057.9</v>
          </cell>
          <cell r="H253">
            <v>-11057.9</v>
          </cell>
          <cell r="I253">
            <v>-11057.9</v>
          </cell>
          <cell r="J253">
            <v>-11057.9</v>
          </cell>
          <cell r="K253">
            <v>-11057.9</v>
          </cell>
          <cell r="L253">
            <v>-11057.9</v>
          </cell>
          <cell r="M253">
            <v>-11057.9</v>
          </cell>
          <cell r="N253">
            <v>-11057.9</v>
          </cell>
          <cell r="O253">
            <v>-11057.9</v>
          </cell>
          <cell r="P253">
            <v>-11057.9</v>
          </cell>
          <cell r="Q253">
            <v>-11057.899999999996</v>
          </cell>
        </row>
        <row r="254">
          <cell r="A254">
            <v>3295</v>
          </cell>
          <cell r="B254">
            <v>271.10000000000002</v>
          </cell>
          <cell r="C254" t="str">
            <v>CIAC-WELLS &amp; SPRINGS</v>
          </cell>
          <cell r="D254">
            <v>-38931.33</v>
          </cell>
          <cell r="E254">
            <v>-38931.33</v>
          </cell>
          <cell r="F254">
            <v>-38931.33</v>
          </cell>
          <cell r="G254">
            <v>-38931.33</v>
          </cell>
          <cell r="H254">
            <v>-38931.33</v>
          </cell>
          <cell r="I254">
            <v>-38931.33</v>
          </cell>
          <cell r="J254">
            <v>-38931.33</v>
          </cell>
          <cell r="K254">
            <v>-38931.33</v>
          </cell>
          <cell r="L254">
            <v>-38931.33</v>
          </cell>
          <cell r="M254">
            <v>-38931.33</v>
          </cell>
          <cell r="N254">
            <v>-38931.33</v>
          </cell>
          <cell r="O254">
            <v>-38931.33</v>
          </cell>
          <cell r="P254">
            <v>-38931.33</v>
          </cell>
          <cell r="Q254">
            <v>-38931.330000000009</v>
          </cell>
        </row>
        <row r="255">
          <cell r="A255">
            <v>3315</v>
          </cell>
          <cell r="B255">
            <v>271.10000000000002</v>
          </cell>
          <cell r="C255" t="str">
            <v>CIAC-ELEC PUMP EQP SRC PUMP</v>
          </cell>
          <cell r="D255">
            <v>-102027.61</v>
          </cell>
          <cell r="E255">
            <v>-102027.61</v>
          </cell>
          <cell r="F255">
            <v>-102027.61</v>
          </cell>
          <cell r="G255">
            <v>-102027.61</v>
          </cell>
          <cell r="H255">
            <v>-102027.61</v>
          </cell>
          <cell r="I255">
            <v>-102027.61</v>
          </cell>
          <cell r="J255">
            <v>-102027.61</v>
          </cell>
          <cell r="K255">
            <v>-102027.61</v>
          </cell>
          <cell r="L255">
            <v>-102027.61</v>
          </cell>
          <cell r="M255">
            <v>-102027.61</v>
          </cell>
          <cell r="N255">
            <v>-102027.61</v>
          </cell>
          <cell r="O255">
            <v>-102027.61</v>
          </cell>
          <cell r="P255">
            <v>-102027.61</v>
          </cell>
          <cell r="Q255">
            <v>-102027.61000000002</v>
          </cell>
        </row>
        <row r="256">
          <cell r="A256">
            <v>3320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</row>
        <row r="257">
          <cell r="A257">
            <v>3330</v>
          </cell>
          <cell r="B257">
            <v>271.10000000000002</v>
          </cell>
          <cell r="C257" t="str">
            <v>CIAC-WATER TREATMENT EQPT</v>
          </cell>
          <cell r="D257">
            <v>-177661.25</v>
          </cell>
          <cell r="E257">
            <v>-177661.25</v>
          </cell>
          <cell r="F257">
            <v>-177661.25</v>
          </cell>
          <cell r="G257">
            <v>-177661.25</v>
          </cell>
          <cell r="H257">
            <v>-177661.25</v>
          </cell>
          <cell r="I257">
            <v>-177661.25</v>
          </cell>
          <cell r="J257">
            <v>-177661.25</v>
          </cell>
          <cell r="K257">
            <v>-177661.25</v>
          </cell>
          <cell r="L257">
            <v>-177661.25</v>
          </cell>
          <cell r="M257">
            <v>-177661.25</v>
          </cell>
          <cell r="N257">
            <v>-177661.25</v>
          </cell>
          <cell r="O257">
            <v>-177661.25</v>
          </cell>
          <cell r="P257">
            <v>-177661.25</v>
          </cell>
          <cell r="Q257">
            <v>-177661.25</v>
          </cell>
        </row>
        <row r="258">
          <cell r="A258">
            <v>3335</v>
          </cell>
          <cell r="B258">
            <v>271.10000000000002</v>
          </cell>
          <cell r="C258" t="str">
            <v>CIAC-DIST RESV &amp; STANDPIPES</v>
          </cell>
          <cell r="D258">
            <v>-48384.959999999999</v>
          </cell>
          <cell r="E258">
            <v>-48384.959999999999</v>
          </cell>
          <cell r="F258">
            <v>-48384.959999999999</v>
          </cell>
          <cell r="G258">
            <v>-48384.959999999999</v>
          </cell>
          <cell r="H258">
            <v>-48384.959999999999</v>
          </cell>
          <cell r="I258">
            <v>-48384.959999999999</v>
          </cell>
          <cell r="J258">
            <v>-48384.959999999999</v>
          </cell>
          <cell r="K258">
            <v>-48384.959999999999</v>
          </cell>
          <cell r="L258">
            <v>-48384.959999999999</v>
          </cell>
          <cell r="M258">
            <v>-48384.959999999999</v>
          </cell>
          <cell r="N258">
            <v>-48384.959999999999</v>
          </cell>
          <cell r="O258">
            <v>-48384.959999999999</v>
          </cell>
          <cell r="P258">
            <v>-48384.959999999999</v>
          </cell>
          <cell r="Q258">
            <v>-48384.959999999999</v>
          </cell>
        </row>
        <row r="259">
          <cell r="A259">
            <v>3340</v>
          </cell>
          <cell r="B259">
            <v>271.10000000000002</v>
          </cell>
          <cell r="C259" t="str">
            <v>CIAC-TRANS &amp; DISTR MAINS</v>
          </cell>
          <cell r="D259">
            <v>-291345.08</v>
          </cell>
          <cell r="E259">
            <v>-291345.08</v>
          </cell>
          <cell r="F259">
            <v>-291345.08</v>
          </cell>
          <cell r="G259">
            <v>-291345.08</v>
          </cell>
          <cell r="H259">
            <v>-291345.08</v>
          </cell>
          <cell r="I259">
            <v>-291345.08</v>
          </cell>
          <cell r="J259">
            <v>-291345.08</v>
          </cell>
          <cell r="K259">
            <v>-291345.08</v>
          </cell>
          <cell r="L259">
            <v>-291345.08</v>
          </cell>
          <cell r="M259">
            <v>-291345.08</v>
          </cell>
          <cell r="N259">
            <v>-291345.08</v>
          </cell>
          <cell r="O259">
            <v>-291345.08</v>
          </cell>
          <cell r="P259">
            <v>-291345.08</v>
          </cell>
          <cell r="Q259">
            <v>-291345.08</v>
          </cell>
        </row>
        <row r="260">
          <cell r="A260">
            <v>3345</v>
          </cell>
          <cell r="B260">
            <v>271.10000000000002</v>
          </cell>
          <cell r="C260" t="str">
            <v>CIAC-SERVICE LINES</v>
          </cell>
          <cell r="D260">
            <v>-64139.88</v>
          </cell>
          <cell r="E260">
            <v>-64139.88</v>
          </cell>
          <cell r="F260">
            <v>-64139.88</v>
          </cell>
          <cell r="G260">
            <v>-64139.88</v>
          </cell>
          <cell r="H260">
            <v>-64139.88</v>
          </cell>
          <cell r="I260">
            <v>-64139.88</v>
          </cell>
          <cell r="J260">
            <v>-64139.88</v>
          </cell>
          <cell r="K260">
            <v>-64139.88</v>
          </cell>
          <cell r="L260">
            <v>-64139.88</v>
          </cell>
          <cell r="M260">
            <v>-64139.88</v>
          </cell>
          <cell r="N260">
            <v>-64139.88</v>
          </cell>
          <cell r="O260">
            <v>-64139.88</v>
          </cell>
          <cell r="P260">
            <v>-64139.88</v>
          </cell>
          <cell r="Q260">
            <v>-64139.88</v>
          </cell>
        </row>
        <row r="261">
          <cell r="A261">
            <v>3350</v>
          </cell>
          <cell r="B261">
            <v>271.10000000000002</v>
          </cell>
          <cell r="C261" t="str">
            <v>CIAC-METERS</v>
          </cell>
          <cell r="D261">
            <v>-61353.61</v>
          </cell>
          <cell r="E261">
            <v>-61353.61</v>
          </cell>
          <cell r="F261">
            <v>-61353.61</v>
          </cell>
          <cell r="G261">
            <v>-61353.61</v>
          </cell>
          <cell r="H261">
            <v>-61353.61</v>
          </cell>
          <cell r="I261">
            <v>-61353.61</v>
          </cell>
          <cell r="J261">
            <v>-61353.61</v>
          </cell>
          <cell r="K261">
            <v>-61353.61</v>
          </cell>
          <cell r="L261">
            <v>-61353.61</v>
          </cell>
          <cell r="M261">
            <v>-61353.61</v>
          </cell>
          <cell r="N261">
            <v>-61353.61</v>
          </cell>
          <cell r="O261">
            <v>-61353.61</v>
          </cell>
          <cell r="P261">
            <v>-61353.61</v>
          </cell>
          <cell r="Q261">
            <v>-61353.609999999993</v>
          </cell>
        </row>
        <row r="262">
          <cell r="A262">
            <v>3355</v>
          </cell>
          <cell r="B262">
            <v>271.10000000000002</v>
          </cell>
          <cell r="C262" t="str">
            <v>CIAC-METER INSTALLS</v>
          </cell>
          <cell r="D262">
            <v>-1623.1</v>
          </cell>
          <cell r="E262">
            <v>-1623.1</v>
          </cell>
          <cell r="F262">
            <v>-1623.1</v>
          </cell>
          <cell r="G262">
            <v>-1623.1</v>
          </cell>
          <cell r="H262">
            <v>-1623.1</v>
          </cell>
          <cell r="I262">
            <v>-1623.1</v>
          </cell>
          <cell r="J262">
            <v>-1623.1</v>
          </cell>
          <cell r="K262">
            <v>-1623.1</v>
          </cell>
          <cell r="L262">
            <v>-1623.1</v>
          </cell>
          <cell r="M262">
            <v>-1623.1</v>
          </cell>
          <cell r="N262">
            <v>-1623.1</v>
          </cell>
          <cell r="O262">
            <v>-1623.1</v>
          </cell>
          <cell r="P262">
            <v>-1623.1</v>
          </cell>
          <cell r="Q262">
            <v>-1623.1</v>
          </cell>
        </row>
        <row r="263">
          <cell r="A263">
            <v>3360</v>
          </cell>
          <cell r="B263">
            <v>271.10000000000002</v>
          </cell>
          <cell r="C263" t="str">
            <v>CIAC-HYDRANTS</v>
          </cell>
          <cell r="D263">
            <v>-18520.41</v>
          </cell>
          <cell r="E263">
            <v>-18520.41</v>
          </cell>
          <cell r="F263">
            <v>-18520.41</v>
          </cell>
          <cell r="G263">
            <v>-18520.41</v>
          </cell>
          <cell r="H263">
            <v>-18520.41</v>
          </cell>
          <cell r="I263">
            <v>-18520.41</v>
          </cell>
          <cell r="J263">
            <v>-18520.41</v>
          </cell>
          <cell r="K263">
            <v>-18520.41</v>
          </cell>
          <cell r="L263">
            <v>-18520.41</v>
          </cell>
          <cell r="M263">
            <v>-18520.41</v>
          </cell>
          <cell r="N263">
            <v>-18520.41</v>
          </cell>
          <cell r="O263">
            <v>-18520.41</v>
          </cell>
          <cell r="P263">
            <v>-18520.41</v>
          </cell>
          <cell r="Q263">
            <v>-18520.41</v>
          </cell>
        </row>
        <row r="264">
          <cell r="A264">
            <v>3430</v>
          </cell>
          <cell r="B264">
            <v>271.10000000000002</v>
          </cell>
          <cell r="C264" t="str">
            <v>CIAC-OTHER TANGIBLE PLT WATER</v>
          </cell>
          <cell r="D264">
            <v>-216680.66</v>
          </cell>
          <cell r="E264">
            <v>-216965.15</v>
          </cell>
          <cell r="F264">
            <v>-216965.15</v>
          </cell>
          <cell r="G264">
            <v>-216965.15</v>
          </cell>
          <cell r="H264">
            <v>-216965.15</v>
          </cell>
          <cell r="I264">
            <v>-216965.15</v>
          </cell>
          <cell r="J264">
            <v>-216965.15</v>
          </cell>
          <cell r="K264">
            <v>-216965.15</v>
          </cell>
          <cell r="L264">
            <v>-216965.15</v>
          </cell>
          <cell r="M264">
            <v>-216965.15</v>
          </cell>
          <cell r="N264">
            <v>-216965.15</v>
          </cell>
          <cell r="O264">
            <v>-216965.15</v>
          </cell>
          <cell r="P264">
            <v>-216965.15</v>
          </cell>
          <cell r="Q264">
            <v>-216943.26615384611</v>
          </cell>
        </row>
        <row r="265">
          <cell r="A265">
            <v>3435</v>
          </cell>
          <cell r="B265">
            <v>271.10000000000002</v>
          </cell>
          <cell r="C265" t="str">
            <v>CIAC-WATER-TAP</v>
          </cell>
          <cell r="D265">
            <v>-27190</v>
          </cell>
          <cell r="E265">
            <v>-27190</v>
          </cell>
          <cell r="F265">
            <v>-27190</v>
          </cell>
          <cell r="G265">
            <v>-27190</v>
          </cell>
          <cell r="H265">
            <v>-27190</v>
          </cell>
          <cell r="I265">
            <v>-27430</v>
          </cell>
          <cell r="J265">
            <v>-27430</v>
          </cell>
          <cell r="K265">
            <v>-27430</v>
          </cell>
          <cell r="L265">
            <v>-27430</v>
          </cell>
          <cell r="M265">
            <v>-27430</v>
          </cell>
          <cell r="N265">
            <v>-27430</v>
          </cell>
          <cell r="O265">
            <v>-28650</v>
          </cell>
          <cell r="P265">
            <v>-28650</v>
          </cell>
          <cell r="Q265">
            <v>-27525.384615384617</v>
          </cell>
        </row>
        <row r="266">
          <cell r="A266">
            <v>3455</v>
          </cell>
          <cell r="B266">
            <v>271.10000000000002</v>
          </cell>
          <cell r="C266" t="str">
            <v>CIAC-WTR PLT MTR FEE</v>
          </cell>
          <cell r="D266">
            <v>-2652</v>
          </cell>
          <cell r="E266">
            <v>-2652</v>
          </cell>
          <cell r="F266">
            <v>-2652</v>
          </cell>
          <cell r="G266">
            <v>-2652</v>
          </cell>
          <cell r="H266">
            <v>-2652</v>
          </cell>
          <cell r="I266">
            <v>-2652</v>
          </cell>
          <cell r="J266">
            <v>-2652</v>
          </cell>
          <cell r="K266">
            <v>-2652</v>
          </cell>
          <cell r="L266">
            <v>-2652</v>
          </cell>
          <cell r="M266">
            <v>-2652</v>
          </cell>
          <cell r="N266">
            <v>-2652</v>
          </cell>
          <cell r="O266">
            <v>-2802</v>
          </cell>
          <cell r="P266">
            <v>-2823</v>
          </cell>
          <cell r="Q266">
            <v>-2676.6923076923076</v>
          </cell>
        </row>
        <row r="267">
          <cell r="A267" t="str">
            <v>TOTAL CIAC - WATER</v>
          </cell>
          <cell r="D267">
            <v>-1087641.18</v>
          </cell>
          <cell r="E267">
            <v>-1087925.67</v>
          </cell>
          <cell r="F267">
            <v>-1087925.67</v>
          </cell>
          <cell r="G267">
            <v>-1087925.67</v>
          </cell>
          <cell r="H267">
            <v>-1087925.67</v>
          </cell>
          <cell r="I267">
            <v>-1088165.67</v>
          </cell>
          <cell r="J267">
            <v>-1088165.67</v>
          </cell>
          <cell r="K267">
            <v>-1088165.67</v>
          </cell>
          <cell r="L267">
            <v>-1088165.67</v>
          </cell>
          <cell r="M267">
            <v>-1088165.67</v>
          </cell>
          <cell r="N267">
            <v>-1088165.67</v>
          </cell>
          <cell r="O267">
            <v>-1089535.67</v>
          </cell>
          <cell r="P267">
            <v>-1089556.67</v>
          </cell>
          <cell r="Q267">
            <v>-1088263.8630769229</v>
          </cell>
        </row>
        <row r="269">
          <cell r="A269">
            <v>3495</v>
          </cell>
          <cell r="B269">
            <v>271.2</v>
          </cell>
          <cell r="C269" t="str">
            <v>CIAC-STRUCT/IMPRV COLL PL</v>
          </cell>
          <cell r="D269">
            <v>-68679.53</v>
          </cell>
          <cell r="E269">
            <v>-68679.53</v>
          </cell>
          <cell r="F269">
            <v>-68679.53</v>
          </cell>
          <cell r="G269">
            <v>-68679.53</v>
          </cell>
          <cell r="H269">
            <v>-68679.53</v>
          </cell>
          <cell r="I269">
            <v>-68679.53</v>
          </cell>
          <cell r="J269">
            <v>-68679.53</v>
          </cell>
          <cell r="K269">
            <v>-68679.53</v>
          </cell>
          <cell r="L269">
            <v>-68679.53</v>
          </cell>
          <cell r="M269">
            <v>-68679.53</v>
          </cell>
          <cell r="N269">
            <v>-68679.53</v>
          </cell>
          <cell r="O269">
            <v>-68679.53</v>
          </cell>
          <cell r="P269">
            <v>-68679.53</v>
          </cell>
          <cell r="Q269">
            <v>-68679.530000000013</v>
          </cell>
        </row>
        <row r="270">
          <cell r="A270">
            <v>3500</v>
          </cell>
          <cell r="B270">
            <v>271.2</v>
          </cell>
          <cell r="C270" t="str">
            <v>CIAC-STRUCT/IMPRV PUMP PLT LS</v>
          </cell>
          <cell r="D270">
            <v>-114060.11</v>
          </cell>
          <cell r="E270">
            <v>-114060.11</v>
          </cell>
          <cell r="F270">
            <v>-114060.11</v>
          </cell>
          <cell r="G270">
            <v>-114060.11</v>
          </cell>
          <cell r="H270">
            <v>-114060.11</v>
          </cell>
          <cell r="I270">
            <v>-114060.11</v>
          </cell>
          <cell r="J270">
            <v>-114060.11</v>
          </cell>
          <cell r="K270">
            <v>-114060.11</v>
          </cell>
          <cell r="L270">
            <v>-114060.11</v>
          </cell>
          <cell r="M270">
            <v>-114060.11</v>
          </cell>
          <cell r="N270">
            <v>-114060.11</v>
          </cell>
          <cell r="O270">
            <v>-114060.11</v>
          </cell>
          <cell r="P270">
            <v>-114060.11</v>
          </cell>
          <cell r="Q270">
            <v>-114060.11000000003</v>
          </cell>
        </row>
        <row r="271">
          <cell r="A271">
            <v>3520</v>
          </cell>
          <cell r="B271">
            <v>271.2</v>
          </cell>
          <cell r="C271" t="str">
            <v>CIAC-STRUCT/IMPRV GEN PLT</v>
          </cell>
          <cell r="D271">
            <v>-15238.43</v>
          </cell>
          <cell r="E271">
            <v>-15238.43</v>
          </cell>
          <cell r="F271">
            <v>-15238.43</v>
          </cell>
          <cell r="G271">
            <v>-15238.43</v>
          </cell>
          <cell r="H271">
            <v>-15238.43</v>
          </cell>
          <cell r="I271">
            <v>-15238.43</v>
          </cell>
          <cell r="J271">
            <v>-15238.43</v>
          </cell>
          <cell r="K271">
            <v>-15238.43</v>
          </cell>
          <cell r="L271">
            <v>-15238.43</v>
          </cell>
          <cell r="M271">
            <v>-15238.43</v>
          </cell>
          <cell r="N271">
            <v>-15238.43</v>
          </cell>
          <cell r="O271">
            <v>-15238.43</v>
          </cell>
          <cell r="P271">
            <v>-15238.43</v>
          </cell>
          <cell r="Q271">
            <v>-15238.429999999995</v>
          </cell>
        </row>
        <row r="272">
          <cell r="A272">
            <v>3550</v>
          </cell>
          <cell r="B272">
            <v>271.2</v>
          </cell>
          <cell r="C272" t="str">
            <v>CIAC-SEWER FORCE MAIN</v>
          </cell>
          <cell r="D272">
            <v>-80869.279999999999</v>
          </cell>
          <cell r="E272">
            <v>-80869.279999999999</v>
          </cell>
          <cell r="F272">
            <v>-80869.279999999999</v>
          </cell>
          <cell r="G272">
            <v>-80869.279999999999</v>
          </cell>
          <cell r="H272">
            <v>-80869.279999999999</v>
          </cell>
          <cell r="I272">
            <v>-80869.279999999999</v>
          </cell>
          <cell r="J272">
            <v>-80869.279999999999</v>
          </cell>
          <cell r="K272">
            <v>-80869.279999999999</v>
          </cell>
          <cell r="L272">
            <v>-80869.279999999999</v>
          </cell>
          <cell r="M272">
            <v>-80869.279999999999</v>
          </cell>
          <cell r="N272">
            <v>-80869.279999999999</v>
          </cell>
          <cell r="O272">
            <v>-80869.279999999999</v>
          </cell>
          <cell r="P272">
            <v>-80869.279999999999</v>
          </cell>
          <cell r="Q272">
            <v>-80869.280000000013</v>
          </cell>
        </row>
        <row r="273">
          <cell r="A273">
            <v>3555</v>
          </cell>
          <cell r="B273">
            <v>271.2</v>
          </cell>
          <cell r="C273" t="str">
            <v>CIAC-SEWER GRAVITY MAIN</v>
          </cell>
          <cell r="D273">
            <v>-473170.9</v>
          </cell>
          <cell r="E273">
            <v>-473170.9</v>
          </cell>
          <cell r="F273">
            <v>-473170.9</v>
          </cell>
          <cell r="G273">
            <v>-473170.9</v>
          </cell>
          <cell r="H273">
            <v>-473170.9</v>
          </cell>
          <cell r="I273">
            <v>-473170.9</v>
          </cell>
          <cell r="J273">
            <v>-473170.9</v>
          </cell>
          <cell r="K273">
            <v>-473170.9</v>
          </cell>
          <cell r="L273">
            <v>-473170.9</v>
          </cell>
          <cell r="M273">
            <v>-473170.9</v>
          </cell>
          <cell r="N273">
            <v>-473170.9</v>
          </cell>
          <cell r="O273">
            <v>-473170.9</v>
          </cell>
          <cell r="P273">
            <v>-473170.9</v>
          </cell>
          <cell r="Q273">
            <v>-473170.90000000008</v>
          </cell>
        </row>
        <row r="274">
          <cell r="A274">
            <v>3557</v>
          </cell>
          <cell r="B274">
            <v>271.2</v>
          </cell>
          <cell r="C274" t="str">
            <v>CIAC-MANHOLES</v>
          </cell>
          <cell r="D274">
            <v>-23146.39</v>
          </cell>
          <cell r="E274">
            <v>-23146.39</v>
          </cell>
          <cell r="F274">
            <v>-23146.39</v>
          </cell>
          <cell r="G274">
            <v>-23146.39</v>
          </cell>
          <cell r="H274">
            <v>-23146.39</v>
          </cell>
          <cell r="I274">
            <v>-23146.39</v>
          </cell>
          <cell r="J274">
            <v>-23146.39</v>
          </cell>
          <cell r="K274">
            <v>-23146.39</v>
          </cell>
          <cell r="L274">
            <v>-23146.39</v>
          </cell>
          <cell r="M274">
            <v>-23146.39</v>
          </cell>
          <cell r="N274">
            <v>-23146.39</v>
          </cell>
          <cell r="O274">
            <v>-23146.39</v>
          </cell>
          <cell r="P274">
            <v>-23146.39</v>
          </cell>
          <cell r="Q274">
            <v>-23146.390000000007</v>
          </cell>
        </row>
        <row r="275">
          <cell r="A275">
            <v>3600</v>
          </cell>
          <cell r="B275">
            <v>271.2</v>
          </cell>
          <cell r="C275" t="str">
            <v>CIAC-TREAT/DISP EQUIP LAGOON</v>
          </cell>
          <cell r="D275">
            <v>-40.72</v>
          </cell>
          <cell r="E275">
            <v>-40.72</v>
          </cell>
          <cell r="F275">
            <v>-40.72</v>
          </cell>
          <cell r="G275">
            <v>-40.72</v>
          </cell>
          <cell r="H275">
            <v>-40.72</v>
          </cell>
          <cell r="I275">
            <v>-40.72</v>
          </cell>
          <cell r="J275">
            <v>-40.72</v>
          </cell>
          <cell r="K275">
            <v>-40.72</v>
          </cell>
          <cell r="L275">
            <v>-40.72</v>
          </cell>
          <cell r="M275">
            <v>-40.72</v>
          </cell>
          <cell r="N275">
            <v>-40.72</v>
          </cell>
          <cell r="O275">
            <v>-40.72</v>
          </cell>
          <cell r="P275">
            <v>-40.72</v>
          </cell>
          <cell r="Q275">
            <v>-40.720000000000013</v>
          </cell>
        </row>
      </sheetData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COVER"/>
      <sheetName val="CONTENTS vol 1"/>
      <sheetName val="CONTENTS vol 2"/>
      <sheetName val="APPENDIX A PLANT ACCT REC"/>
      <sheetName val="A 2"/>
      <sheetName val="A 3"/>
      <sheetName val="A 4"/>
      <sheetName val="A 6"/>
      <sheetName val="ProformaAdd"/>
      <sheetName val="ProformaExp"/>
      <sheetName val="A 6 (a)"/>
      <sheetName val="A 7"/>
      <sheetName val="A 8"/>
      <sheetName val="A 10"/>
      <sheetName val="A 10 (a)"/>
      <sheetName val="A 11"/>
      <sheetName val="A 12"/>
      <sheetName val="A 12 (a)"/>
      <sheetName val="A 13"/>
      <sheetName val="A 14"/>
      <sheetName val="A 14 (a)"/>
      <sheetName val="A 15"/>
      <sheetName val="A 16"/>
      <sheetName val="A 17"/>
      <sheetName val="A 18"/>
      <sheetName val="A 18 (a)"/>
      <sheetName val="A 19"/>
      <sheetName val="A 19 (a)"/>
      <sheetName val="B 2"/>
      <sheetName val="B 3"/>
      <sheetName val="B 4"/>
      <sheetName val="B 5"/>
      <sheetName val="B 6"/>
      <sheetName val="B 8"/>
      <sheetName val="B 9"/>
      <sheetName val="B 10"/>
      <sheetName val="B 11"/>
      <sheetName val="B 12"/>
      <sheetName val="B 12 (2)"/>
      <sheetName val="B 12 (3)"/>
      <sheetName val="B 12 (4)"/>
      <sheetName val="B 12 (5)"/>
      <sheetName val="B 12 (6)"/>
      <sheetName val="B 12 (7)"/>
      <sheetName val="B 12 (8)"/>
      <sheetName val="B 12 (9)"/>
      <sheetName val="B 12 (10)"/>
      <sheetName val="B 12 (11)"/>
      <sheetName val="B 12 (12)"/>
      <sheetName val="B 12 (13)"/>
      <sheetName val="B 14"/>
      <sheetName val="B 15"/>
      <sheetName val="C INSTRUCT"/>
      <sheetName val="C 1"/>
      <sheetName val="C 2"/>
      <sheetName val="C 3"/>
      <sheetName val="C 4"/>
      <sheetName val="C 5"/>
      <sheetName val="C 6"/>
      <sheetName val="C 7"/>
      <sheetName val="C 8"/>
      <sheetName val="C 9"/>
      <sheetName val="C 10"/>
      <sheetName val="D 1"/>
      <sheetName val="D 2"/>
      <sheetName val="D 3"/>
      <sheetName val="D 4"/>
      <sheetName val="D 5"/>
      <sheetName val="D 6"/>
      <sheetName val="D 7"/>
      <sheetName val="E 1"/>
      <sheetName val="E 2"/>
      <sheetName val="E 3"/>
      <sheetName val="E 4(S)"/>
      <sheetName val="E 5(S)"/>
      <sheetName val="E 6"/>
      <sheetName val="E 7"/>
      <sheetName val="E 8"/>
      <sheetName val="E 9"/>
      <sheetName val="E 10"/>
      <sheetName val="E 11"/>
      <sheetName val="E 12"/>
      <sheetName val="E 13"/>
      <sheetName val="E 14"/>
      <sheetName val="F 2"/>
      <sheetName val="F 4"/>
      <sheetName val="F 6"/>
      <sheetName val="F 6(2)"/>
      <sheetName val="F 7"/>
      <sheetName val="F 8"/>
      <sheetName val="F 10"/>
      <sheetName val="A 2 (I) "/>
      <sheetName val="A 3 (I) "/>
      <sheetName val="B 2 (I)"/>
      <sheetName val="B 3 (I)"/>
      <sheetName val="B 15 (I)"/>
      <sheetName val="C 1 (I)"/>
      <sheetName val="C 2 (S) (I)"/>
      <sheetName val="C 5 (S) (I)"/>
      <sheetName val="D 1 (I)"/>
      <sheetName val="D 2 (I)"/>
      <sheetName val="E 1 S (I)"/>
      <sheetName val="E 2 S (I)"/>
      <sheetName val="12-31-15 Plant Acc Bal_PerAR"/>
      <sheetName val="Rev &amp; other exp"/>
      <sheetName val="12-31-15 Depreciation Exp_PerAR"/>
      <sheetName val="12-31-15 CIAC Amort Exp_PerAR"/>
      <sheetName val="12-31-15 CIAC Bal &amp; Proj_PerAR"/>
      <sheetName val="Trial Blc"/>
      <sheetName val="O&amp;M per TB"/>
      <sheetName val="O&amp;M"/>
      <sheetName val="Other BalSheet Acct_PerAR"/>
      <sheetName val="Working Capital_PerAR"/>
      <sheetName val="12 Mo IS"/>
      <sheetName val="IncomeAccountsAllocationPerAR "/>
      <sheetName val="IncomeAccounts_Water BU"/>
      <sheetName val="IncomeAccounts_Sewer BU"/>
      <sheetName val="ADJUSTED MONTHLY FINAL"/>
      <sheetName val="APPENDIX B INC. STAT.ACCT RECON"/>
      <sheetName val="CommonPlant_PerAR"/>
      <sheetName val="Interest Expense Adj_PerAR"/>
      <sheetName val="RateCase&amp;Other Deferred_PerAR"/>
      <sheetName val="Property Taxes"/>
      <sheetName val="C 5 Calculation"/>
      <sheetName val="Rev Requirements Final"/>
      <sheetName val="Rev Requirements Interim"/>
      <sheetName val="Reuse RateBase"/>
      <sheetName val="REVENUE REQUIREMENTS"/>
      <sheetName val="PROFORMA YEAR"/>
      <sheetName val="INTERIM COST OF CAPITAL"/>
      <sheetName val="AR to MFR"/>
      <sheetName val="Chemic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63">
          <cell r="C63">
            <v>7387402.29</v>
          </cell>
          <cell r="D63">
            <v>7383668.8600000003</v>
          </cell>
          <cell r="E63">
            <v>7401872.7700000005</v>
          </cell>
          <cell r="F63">
            <v>7404742.4500000011</v>
          </cell>
          <cell r="G63">
            <v>7422276.3900000006</v>
          </cell>
          <cell r="H63">
            <v>7424370.7700000023</v>
          </cell>
          <cell r="I63">
            <v>7437144.3899999997</v>
          </cell>
          <cell r="J63">
            <v>7453723.7100000018</v>
          </cell>
          <cell r="K63">
            <v>7459087.2699999986</v>
          </cell>
          <cell r="L63">
            <v>7474399.4399999995</v>
          </cell>
          <cell r="M63">
            <v>7479065.3600000003</v>
          </cell>
          <cell r="N63">
            <v>7487018.330000001</v>
          </cell>
          <cell r="O63">
            <v>7485682.8600000003</v>
          </cell>
        </row>
      </sheetData>
      <sheetData sheetId="12" refreshError="1"/>
      <sheetData sheetId="13" refreshError="1"/>
      <sheetData sheetId="14" refreshError="1"/>
      <sheetData sheetId="15">
        <row r="62">
          <cell r="C62">
            <v>4064686.47</v>
          </cell>
          <cell r="D62">
            <v>4085065.3000000003</v>
          </cell>
          <cell r="E62">
            <v>4105797.7799999984</v>
          </cell>
          <cell r="F62">
            <v>4129706.93</v>
          </cell>
          <cell r="G62">
            <v>4153791.7300000004</v>
          </cell>
          <cell r="H62">
            <v>4177440.0900000003</v>
          </cell>
          <cell r="I62">
            <v>4190908.0299999989</v>
          </cell>
          <cell r="J62">
            <v>4201825.5</v>
          </cell>
          <cell r="K62">
            <v>4225545.0499999989</v>
          </cell>
          <cell r="L62">
            <v>4243744.7999999989</v>
          </cell>
          <cell r="M62">
            <v>4268393.4400000013</v>
          </cell>
          <cell r="N62">
            <v>4289877.5999999996</v>
          </cell>
          <cell r="O62">
            <v>4313105.1999999993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52">
          <cell r="D52">
            <v>-10053.200000000001</v>
          </cell>
          <cell r="E52">
            <v>-10053.200000000001</v>
          </cell>
          <cell r="F52">
            <v>-10053.200000000001</v>
          </cell>
          <cell r="G52">
            <v>-10053.200000000001</v>
          </cell>
          <cell r="H52">
            <v>-10527.919999999998</v>
          </cell>
          <cell r="I52">
            <v>-10527.920000000002</v>
          </cell>
          <cell r="J52">
            <v>-10527.919999999998</v>
          </cell>
          <cell r="K52">
            <v>-10527.920000000009</v>
          </cell>
          <cell r="L52">
            <v>-10527.919999999996</v>
          </cell>
          <cell r="M52">
            <v>-10527.920000000002</v>
          </cell>
          <cell r="N52">
            <v>-10527.920000000006</v>
          </cell>
          <cell r="O52">
            <v>-10527.920000000002</v>
          </cell>
        </row>
      </sheetData>
      <sheetData sheetId="108" refreshError="1"/>
      <sheetData sheetId="109">
        <row r="4">
          <cell r="B4">
            <v>1025</v>
          </cell>
          <cell r="C4">
            <v>78.63</v>
          </cell>
          <cell r="D4">
            <v>78.47</v>
          </cell>
          <cell r="E4">
            <v>78.290000000000006</v>
          </cell>
          <cell r="F4">
            <v>77.819999999999993</v>
          </cell>
          <cell r="G4">
            <v>77.86</v>
          </cell>
          <cell r="H4">
            <v>77.77</v>
          </cell>
          <cell r="I4">
            <v>77.83</v>
          </cell>
          <cell r="J4">
            <v>77.73</v>
          </cell>
          <cell r="K4">
            <v>77.61</v>
          </cell>
          <cell r="L4">
            <v>77.48</v>
          </cell>
          <cell r="M4">
            <v>77.510000000000005</v>
          </cell>
          <cell r="N4">
            <v>77.42</v>
          </cell>
          <cell r="O4">
            <v>77.23</v>
          </cell>
        </row>
        <row r="5">
          <cell r="B5">
            <v>1045</v>
          </cell>
          <cell r="C5">
            <v>889.09</v>
          </cell>
          <cell r="D5">
            <v>887.61</v>
          </cell>
          <cell r="E5">
            <v>877.96</v>
          </cell>
          <cell r="F5">
            <v>874.54</v>
          </cell>
          <cell r="G5">
            <v>878.24</v>
          </cell>
          <cell r="H5">
            <v>877.48</v>
          </cell>
          <cell r="I5">
            <v>878.99</v>
          </cell>
          <cell r="J5">
            <v>877.11</v>
          </cell>
          <cell r="K5">
            <v>875.85</v>
          </cell>
          <cell r="L5">
            <v>867.02</v>
          </cell>
          <cell r="M5">
            <v>867.5</v>
          </cell>
          <cell r="N5">
            <v>866.71</v>
          </cell>
          <cell r="O5">
            <v>864.2</v>
          </cell>
        </row>
        <row r="6">
          <cell r="B6">
            <v>1175</v>
          </cell>
          <cell r="C6">
            <v>65664.149999999994</v>
          </cell>
          <cell r="D6">
            <v>65541.740000000005</v>
          </cell>
          <cell r="E6">
            <v>65153.15</v>
          </cell>
          <cell r="F6">
            <v>64923.85</v>
          </cell>
          <cell r="G6">
            <v>65062.26</v>
          </cell>
          <cell r="H6">
            <v>64997.75</v>
          </cell>
          <cell r="I6">
            <v>65195.56</v>
          </cell>
          <cell r="J6">
            <v>65333.56</v>
          </cell>
          <cell r="K6">
            <v>65265.08</v>
          </cell>
          <cell r="L6">
            <v>64973.9</v>
          </cell>
          <cell r="M6">
            <v>65000.43</v>
          </cell>
          <cell r="N6">
            <v>65202.2</v>
          </cell>
          <cell r="O6">
            <v>65197.919999999998</v>
          </cell>
        </row>
        <row r="7">
          <cell r="B7">
            <v>1180</v>
          </cell>
          <cell r="C7">
            <v>21939.39</v>
          </cell>
          <cell r="D7">
            <v>21942.16</v>
          </cell>
          <cell r="E7">
            <v>21797.05</v>
          </cell>
          <cell r="F7">
            <v>21706.38</v>
          </cell>
          <cell r="G7">
            <v>21768.37</v>
          </cell>
          <cell r="H7">
            <v>21884.16</v>
          </cell>
          <cell r="I7">
            <v>21970.560000000001</v>
          </cell>
          <cell r="J7">
            <v>21954.31</v>
          </cell>
          <cell r="K7">
            <v>21922.74</v>
          </cell>
          <cell r="L7">
            <v>21755.59</v>
          </cell>
          <cell r="M7">
            <v>21789.17</v>
          </cell>
          <cell r="N7">
            <v>21774.25</v>
          </cell>
          <cell r="O7">
            <v>21799.3</v>
          </cell>
        </row>
        <row r="8">
          <cell r="B8">
            <v>1190</v>
          </cell>
          <cell r="C8">
            <v>8835.81</v>
          </cell>
          <cell r="D8">
            <v>8818.1</v>
          </cell>
          <cell r="E8">
            <v>8796.06</v>
          </cell>
          <cell r="F8">
            <v>8743.7199999999993</v>
          </cell>
          <cell r="G8">
            <v>8749</v>
          </cell>
          <cell r="H8">
            <v>8738.89</v>
          </cell>
          <cell r="I8">
            <v>8745.93</v>
          </cell>
          <cell r="J8">
            <v>8734.27</v>
          </cell>
          <cell r="K8">
            <v>8721.61</v>
          </cell>
          <cell r="L8">
            <v>8705.25</v>
          </cell>
          <cell r="M8">
            <v>8707.91</v>
          </cell>
          <cell r="N8">
            <v>8698.25</v>
          </cell>
          <cell r="O8">
            <v>8677.14</v>
          </cell>
        </row>
        <row r="9">
          <cell r="B9">
            <v>1205</v>
          </cell>
          <cell r="C9">
            <v>3320.5</v>
          </cell>
          <cell r="D9">
            <v>3314.99</v>
          </cell>
          <cell r="E9">
            <v>3278.94</v>
          </cell>
          <cell r="F9">
            <v>3266.14</v>
          </cell>
          <cell r="G9">
            <v>3279.98</v>
          </cell>
          <cell r="H9">
            <v>3277.15</v>
          </cell>
          <cell r="I9">
            <v>3282.77</v>
          </cell>
          <cell r="J9">
            <v>3275.74</v>
          </cell>
          <cell r="K9">
            <v>3271.05</v>
          </cell>
          <cell r="L9">
            <v>3238.07</v>
          </cell>
          <cell r="M9">
            <v>3239.87</v>
          </cell>
          <cell r="N9">
            <v>3236.93</v>
          </cell>
          <cell r="O9">
            <v>3227.53</v>
          </cell>
        </row>
        <row r="10">
          <cell r="B10">
            <v>1245</v>
          </cell>
          <cell r="C10">
            <v>16958.41</v>
          </cell>
          <cell r="D10">
            <v>16958.41</v>
          </cell>
          <cell r="E10">
            <v>16958.41</v>
          </cell>
          <cell r="F10">
            <v>16958.41</v>
          </cell>
          <cell r="G10">
            <v>16958.41</v>
          </cell>
          <cell r="H10">
            <v>16958.41</v>
          </cell>
          <cell r="I10">
            <v>16958.41</v>
          </cell>
          <cell r="J10">
            <v>16958.41</v>
          </cell>
          <cell r="K10">
            <v>16958.41</v>
          </cell>
          <cell r="L10">
            <v>16958.41</v>
          </cell>
          <cell r="M10">
            <v>16958.41</v>
          </cell>
          <cell r="N10">
            <v>16958.41</v>
          </cell>
          <cell r="O10">
            <v>16958.41</v>
          </cell>
        </row>
        <row r="11">
          <cell r="B11">
            <v>1250</v>
          </cell>
          <cell r="C11">
            <v>1582.59</v>
          </cell>
          <cell r="D11">
            <v>1582.59</v>
          </cell>
          <cell r="E11">
            <v>1582.59</v>
          </cell>
          <cell r="F11">
            <v>1582.59</v>
          </cell>
          <cell r="G11">
            <v>1582.59</v>
          </cell>
          <cell r="H11">
            <v>1582.59</v>
          </cell>
          <cell r="I11">
            <v>1582.59</v>
          </cell>
          <cell r="J11">
            <v>1582.59</v>
          </cell>
          <cell r="K11">
            <v>1582.59</v>
          </cell>
          <cell r="L11">
            <v>1582.59</v>
          </cell>
          <cell r="M11">
            <v>1582.59</v>
          </cell>
          <cell r="N11">
            <v>1582.59</v>
          </cell>
          <cell r="O11">
            <v>1582.59</v>
          </cell>
        </row>
        <row r="12">
          <cell r="B12">
            <v>1265</v>
          </cell>
          <cell r="C12">
            <v>11411.15</v>
          </cell>
          <cell r="D12">
            <v>11411.15</v>
          </cell>
          <cell r="E12">
            <v>11411.15</v>
          </cell>
          <cell r="F12">
            <v>11411.15</v>
          </cell>
          <cell r="G12">
            <v>11411.15</v>
          </cell>
          <cell r="H12">
            <v>11411.15</v>
          </cell>
          <cell r="I12">
            <v>11411.15</v>
          </cell>
          <cell r="J12">
            <v>11411.15</v>
          </cell>
          <cell r="K12">
            <v>11411.15</v>
          </cell>
          <cell r="L12">
            <v>11411.15</v>
          </cell>
          <cell r="M12">
            <v>11411.15</v>
          </cell>
          <cell r="N12">
            <v>11411.15</v>
          </cell>
          <cell r="O12">
            <v>11411.15</v>
          </cell>
        </row>
        <row r="13">
          <cell r="B13">
            <v>1270</v>
          </cell>
          <cell r="C13">
            <v>39579.18</v>
          </cell>
          <cell r="D13">
            <v>39579.18</v>
          </cell>
          <cell r="E13">
            <v>39579.18</v>
          </cell>
          <cell r="F13">
            <v>39579.18</v>
          </cell>
          <cell r="G13">
            <v>39579.18</v>
          </cell>
          <cell r="H13">
            <v>39579.18</v>
          </cell>
          <cell r="I13">
            <v>39579.18</v>
          </cell>
          <cell r="J13">
            <v>39579.18</v>
          </cell>
          <cell r="K13">
            <v>39579.18</v>
          </cell>
          <cell r="L13">
            <v>39579.18</v>
          </cell>
          <cell r="M13">
            <v>39579.18</v>
          </cell>
          <cell r="N13">
            <v>39579.18</v>
          </cell>
          <cell r="O13">
            <v>39579.18</v>
          </cell>
        </row>
        <row r="14">
          <cell r="B14">
            <v>1290</v>
          </cell>
          <cell r="C14">
            <v>51226.59</v>
          </cell>
          <cell r="D14">
            <v>52194.03</v>
          </cell>
          <cell r="E14">
            <v>53970.37</v>
          </cell>
          <cell r="F14">
            <v>56919.57</v>
          </cell>
          <cell r="G14">
            <v>59139.81</v>
          </cell>
          <cell r="H14">
            <v>60912.57</v>
          </cell>
          <cell r="I14">
            <v>61919.82</v>
          </cell>
          <cell r="J14">
            <v>63329.97</v>
          </cell>
          <cell r="K14">
            <v>65747.37</v>
          </cell>
          <cell r="L14">
            <v>68325.929999999993</v>
          </cell>
          <cell r="M14">
            <v>70340.429999999993</v>
          </cell>
          <cell r="N14">
            <v>71710.289999999994</v>
          </cell>
          <cell r="O14">
            <v>73160.73</v>
          </cell>
        </row>
        <row r="15">
          <cell r="B15">
            <v>1295</v>
          </cell>
          <cell r="C15">
            <v>337796.31</v>
          </cell>
          <cell r="D15">
            <v>337796.31</v>
          </cell>
          <cell r="E15">
            <v>341834.31</v>
          </cell>
          <cell r="F15">
            <v>342014.54</v>
          </cell>
          <cell r="G15">
            <v>352443.97</v>
          </cell>
          <cell r="H15">
            <v>352663.75</v>
          </cell>
          <cell r="I15">
            <v>353898.31</v>
          </cell>
          <cell r="J15">
            <v>367430.35</v>
          </cell>
          <cell r="K15">
            <v>368215.35</v>
          </cell>
          <cell r="L15">
            <v>368215.35</v>
          </cell>
          <cell r="M15">
            <v>368815.35</v>
          </cell>
          <cell r="N15">
            <v>373464.19</v>
          </cell>
          <cell r="O15">
            <v>373464.19</v>
          </cell>
        </row>
        <row r="16">
          <cell r="B16">
            <v>1300</v>
          </cell>
          <cell r="C16">
            <v>2858370.77</v>
          </cell>
          <cell r="D16">
            <v>2858370.77</v>
          </cell>
          <cell r="E16">
            <v>2858370.77</v>
          </cell>
          <cell r="F16">
            <v>2859730.6</v>
          </cell>
          <cell r="G16">
            <v>2859730.6</v>
          </cell>
          <cell r="H16">
            <v>2859730.6</v>
          </cell>
          <cell r="I16">
            <v>2862514.16</v>
          </cell>
          <cell r="J16">
            <v>2863459.62</v>
          </cell>
          <cell r="K16">
            <v>2863720.94</v>
          </cell>
          <cell r="L16">
            <v>2866271.09</v>
          </cell>
          <cell r="M16">
            <v>2866705.63</v>
          </cell>
          <cell r="N16">
            <v>2868482.49</v>
          </cell>
          <cell r="O16">
            <v>2871449.38</v>
          </cell>
        </row>
        <row r="17">
          <cell r="B17">
            <v>1310</v>
          </cell>
          <cell r="C17">
            <v>14827.23</v>
          </cell>
          <cell r="D17">
            <v>14827.23</v>
          </cell>
          <cell r="E17">
            <v>14827.23</v>
          </cell>
          <cell r="F17">
            <v>14827.23</v>
          </cell>
          <cell r="G17">
            <v>14827.23</v>
          </cell>
          <cell r="H17">
            <v>14827.23</v>
          </cell>
          <cell r="I17">
            <v>14827.23</v>
          </cell>
          <cell r="J17">
            <v>14827.23</v>
          </cell>
          <cell r="K17">
            <v>14827.23</v>
          </cell>
          <cell r="L17">
            <v>14827.23</v>
          </cell>
          <cell r="M17">
            <v>14827.23</v>
          </cell>
          <cell r="N17">
            <v>14827.23</v>
          </cell>
          <cell r="O17">
            <v>14827.23</v>
          </cell>
        </row>
        <row r="18">
          <cell r="B18">
            <v>1330</v>
          </cell>
          <cell r="C18">
            <v>5400.02</v>
          </cell>
          <cell r="D18">
            <v>5400.02</v>
          </cell>
          <cell r="E18">
            <v>5400.02</v>
          </cell>
          <cell r="F18">
            <v>5400.02</v>
          </cell>
          <cell r="G18">
            <v>5400.02</v>
          </cell>
          <cell r="H18">
            <v>5400.02</v>
          </cell>
          <cell r="I18">
            <v>5400.02</v>
          </cell>
          <cell r="J18">
            <v>5400.02</v>
          </cell>
          <cell r="K18">
            <v>5400.02</v>
          </cell>
          <cell r="L18">
            <v>5400.02</v>
          </cell>
          <cell r="M18">
            <v>5400.02</v>
          </cell>
          <cell r="N18">
            <v>5400.02</v>
          </cell>
          <cell r="O18">
            <v>5400.02</v>
          </cell>
        </row>
        <row r="19">
          <cell r="B19">
            <v>1345</v>
          </cell>
          <cell r="C19">
            <v>107881.81</v>
          </cell>
          <cell r="D19">
            <v>107881.81</v>
          </cell>
          <cell r="E19">
            <v>107881.81</v>
          </cell>
          <cell r="F19">
            <v>107881.81</v>
          </cell>
          <cell r="G19">
            <v>107881.81</v>
          </cell>
          <cell r="H19">
            <v>107881.81</v>
          </cell>
          <cell r="I19">
            <v>107881.81</v>
          </cell>
          <cell r="J19">
            <v>107881.81</v>
          </cell>
          <cell r="K19">
            <v>107881.81</v>
          </cell>
          <cell r="L19">
            <v>107881.81</v>
          </cell>
          <cell r="M19">
            <v>107881.81</v>
          </cell>
          <cell r="N19">
            <v>107881.81</v>
          </cell>
          <cell r="O19">
            <v>107881.81</v>
          </cell>
        </row>
        <row r="20">
          <cell r="B20">
            <v>1350</v>
          </cell>
          <cell r="C20">
            <v>1404802.76</v>
          </cell>
          <cell r="D20">
            <v>1404802.76</v>
          </cell>
          <cell r="E20">
            <v>1405590.26</v>
          </cell>
          <cell r="F20">
            <v>1405590.26</v>
          </cell>
          <cell r="G20">
            <v>1405590.26</v>
          </cell>
          <cell r="H20">
            <v>1405590.26</v>
          </cell>
          <cell r="I20">
            <v>1405590.26</v>
          </cell>
          <cell r="J20">
            <v>1405590.26</v>
          </cell>
          <cell r="K20">
            <v>1405590.26</v>
          </cell>
          <cell r="L20">
            <v>1405590.26</v>
          </cell>
          <cell r="M20">
            <v>1405590.26</v>
          </cell>
          <cell r="N20">
            <v>1405590.26</v>
          </cell>
          <cell r="O20">
            <v>1405590.26</v>
          </cell>
        </row>
        <row r="21">
          <cell r="B21">
            <v>1353</v>
          </cell>
          <cell r="C21">
            <v>21677.5</v>
          </cell>
          <cell r="D21">
            <v>21677.5</v>
          </cell>
          <cell r="E21">
            <v>21677.5</v>
          </cell>
          <cell r="F21">
            <v>21677.5</v>
          </cell>
          <cell r="G21">
            <v>21677.5</v>
          </cell>
          <cell r="H21">
            <v>21677.5</v>
          </cell>
          <cell r="I21">
            <v>21677.5</v>
          </cell>
          <cell r="J21">
            <v>21677.5</v>
          </cell>
          <cell r="K21">
            <v>21677.5</v>
          </cell>
          <cell r="L21">
            <v>21677.5</v>
          </cell>
          <cell r="M21">
            <v>21677.5</v>
          </cell>
          <cell r="N21">
            <v>21677.5</v>
          </cell>
          <cell r="O21">
            <v>21677.5</v>
          </cell>
        </row>
        <row r="22">
          <cell r="B22">
            <v>1355</v>
          </cell>
          <cell r="C22">
            <v>11856.49</v>
          </cell>
          <cell r="D22">
            <v>11856.49</v>
          </cell>
          <cell r="E22">
            <v>11856.49</v>
          </cell>
          <cell r="F22">
            <v>11856.49</v>
          </cell>
          <cell r="G22">
            <v>11856.49</v>
          </cell>
          <cell r="H22">
            <v>11856.49</v>
          </cell>
          <cell r="I22">
            <v>11856.49</v>
          </cell>
          <cell r="J22">
            <v>11856.49</v>
          </cell>
          <cell r="K22">
            <v>11856.49</v>
          </cell>
          <cell r="L22">
            <v>11856.49</v>
          </cell>
          <cell r="M22">
            <v>11856.49</v>
          </cell>
          <cell r="N22">
            <v>11856.49</v>
          </cell>
          <cell r="O22">
            <v>11856.49</v>
          </cell>
        </row>
        <row r="23">
          <cell r="B23">
            <v>1360</v>
          </cell>
          <cell r="C23">
            <v>172433.65</v>
          </cell>
          <cell r="D23">
            <v>172433.65</v>
          </cell>
          <cell r="E23">
            <v>172433.65</v>
          </cell>
          <cell r="F23">
            <v>172433.65</v>
          </cell>
          <cell r="G23">
            <v>172433.65</v>
          </cell>
          <cell r="H23">
            <v>172433.65</v>
          </cell>
          <cell r="I23">
            <v>172433.65</v>
          </cell>
          <cell r="J23">
            <v>172433.65</v>
          </cell>
          <cell r="K23">
            <v>172433.65</v>
          </cell>
          <cell r="L23">
            <v>172433.65</v>
          </cell>
          <cell r="M23">
            <v>172433.65</v>
          </cell>
          <cell r="N23">
            <v>172433.65</v>
          </cell>
          <cell r="O23">
            <v>172433.65</v>
          </cell>
        </row>
        <row r="24">
          <cell r="B24">
            <v>1365</v>
          </cell>
          <cell r="C24">
            <v>13046.65</v>
          </cell>
          <cell r="D24">
            <v>13046.65</v>
          </cell>
          <cell r="E24">
            <v>13046.65</v>
          </cell>
          <cell r="F24">
            <v>13046.65</v>
          </cell>
          <cell r="G24">
            <v>13046.65</v>
          </cell>
          <cell r="H24">
            <v>13046.65</v>
          </cell>
          <cell r="I24">
            <v>13046.65</v>
          </cell>
          <cell r="J24">
            <v>13046.65</v>
          </cell>
          <cell r="K24">
            <v>13046.65</v>
          </cell>
          <cell r="L24">
            <v>13046.65</v>
          </cell>
          <cell r="M24">
            <v>13046.65</v>
          </cell>
          <cell r="N24">
            <v>13046.65</v>
          </cell>
          <cell r="O24">
            <v>13046.65</v>
          </cell>
        </row>
        <row r="25">
          <cell r="B25">
            <v>1380</v>
          </cell>
          <cell r="C25">
            <v>123806.84</v>
          </cell>
          <cell r="D25">
            <v>119393.06</v>
          </cell>
          <cell r="E25">
            <v>133749.4</v>
          </cell>
          <cell r="F25">
            <v>125211.31</v>
          </cell>
          <cell r="G25">
            <v>125227.64</v>
          </cell>
          <cell r="H25">
            <v>125549.96</v>
          </cell>
          <cell r="I25">
            <v>125889.39</v>
          </cell>
          <cell r="J25">
            <v>125969.97</v>
          </cell>
          <cell r="K25">
            <v>126843.44</v>
          </cell>
          <cell r="L25">
            <v>135744.49</v>
          </cell>
          <cell r="M25">
            <v>136107.1</v>
          </cell>
          <cell r="N25">
            <v>136187.68</v>
          </cell>
          <cell r="O25">
            <v>130747.52</v>
          </cell>
        </row>
        <row r="26">
          <cell r="B26">
            <v>1385</v>
          </cell>
          <cell r="C26">
            <v>18867.439999999999</v>
          </cell>
          <cell r="D26">
            <v>18867.439999999999</v>
          </cell>
          <cell r="E26">
            <v>18867.439999999999</v>
          </cell>
          <cell r="F26">
            <v>18867.439999999999</v>
          </cell>
          <cell r="G26">
            <v>18867.439999999999</v>
          </cell>
          <cell r="H26">
            <v>18867.439999999999</v>
          </cell>
          <cell r="I26">
            <v>18867.439999999999</v>
          </cell>
          <cell r="J26">
            <v>18867.439999999999</v>
          </cell>
          <cell r="K26">
            <v>18867.439999999999</v>
          </cell>
          <cell r="L26">
            <v>18867.439999999999</v>
          </cell>
          <cell r="M26">
            <v>18867.439999999999</v>
          </cell>
          <cell r="N26">
            <v>18867.439999999999</v>
          </cell>
          <cell r="O26">
            <v>18867.439999999999</v>
          </cell>
        </row>
        <row r="27">
          <cell r="B27">
            <v>1390</v>
          </cell>
          <cell r="C27">
            <v>1355.74</v>
          </cell>
          <cell r="D27">
            <v>1355.74</v>
          </cell>
          <cell r="E27">
            <v>1355.74</v>
          </cell>
          <cell r="F27">
            <v>1355.74</v>
          </cell>
          <cell r="G27">
            <v>1355.74</v>
          </cell>
          <cell r="H27">
            <v>1355.74</v>
          </cell>
          <cell r="I27">
            <v>1355.74</v>
          </cell>
          <cell r="J27">
            <v>1355.74</v>
          </cell>
          <cell r="K27">
            <v>1355.74</v>
          </cell>
          <cell r="L27">
            <v>1355.74</v>
          </cell>
          <cell r="M27">
            <v>1355.74</v>
          </cell>
          <cell r="N27">
            <v>1355.74</v>
          </cell>
          <cell r="O27">
            <v>1355.74</v>
          </cell>
        </row>
        <row r="28">
          <cell r="B28">
            <v>1395</v>
          </cell>
          <cell r="C28">
            <v>150039.43</v>
          </cell>
          <cell r="D28">
            <v>150039.43</v>
          </cell>
          <cell r="E28">
            <v>150039.43</v>
          </cell>
          <cell r="F28">
            <v>150039.43</v>
          </cell>
          <cell r="G28">
            <v>150039.43</v>
          </cell>
          <cell r="H28">
            <v>150039.43</v>
          </cell>
          <cell r="I28">
            <v>150039.43</v>
          </cell>
          <cell r="J28">
            <v>150039.43</v>
          </cell>
          <cell r="K28">
            <v>150039.43</v>
          </cell>
          <cell r="L28">
            <v>150039.43</v>
          </cell>
          <cell r="M28">
            <v>150039.43</v>
          </cell>
          <cell r="N28">
            <v>150039.43</v>
          </cell>
          <cell r="O28">
            <v>150039.43</v>
          </cell>
        </row>
        <row r="29">
          <cell r="B29">
            <v>1400</v>
          </cell>
          <cell r="C29">
            <v>1089047.83</v>
          </cell>
          <cell r="D29">
            <v>1089843.5</v>
          </cell>
          <cell r="E29">
            <v>1089843.5</v>
          </cell>
          <cell r="F29">
            <v>1090903.96</v>
          </cell>
          <cell r="G29">
            <v>1091954.3600000001</v>
          </cell>
          <cell r="H29">
            <v>1091954.3600000001</v>
          </cell>
          <cell r="I29">
            <v>1092596.73</v>
          </cell>
          <cell r="J29">
            <v>1093765.1399999999</v>
          </cell>
          <cell r="K29">
            <v>1094517.6200000001</v>
          </cell>
          <cell r="L29">
            <v>1097090.6200000001</v>
          </cell>
          <cell r="M29">
            <v>1097770.02</v>
          </cell>
          <cell r="N29">
            <v>1097770.02</v>
          </cell>
          <cell r="O29">
            <v>1098021.21</v>
          </cell>
        </row>
        <row r="30">
          <cell r="B30">
            <v>1405</v>
          </cell>
          <cell r="C30">
            <v>2734.32</v>
          </cell>
          <cell r="D30">
            <v>2734.32</v>
          </cell>
          <cell r="E30">
            <v>2734.32</v>
          </cell>
          <cell r="F30">
            <v>2734.32</v>
          </cell>
          <cell r="G30">
            <v>2734.32</v>
          </cell>
          <cell r="H30">
            <v>2734.32</v>
          </cell>
          <cell r="I30">
            <v>2734.32</v>
          </cell>
          <cell r="J30">
            <v>2734.32</v>
          </cell>
          <cell r="K30">
            <v>2734.32</v>
          </cell>
          <cell r="L30">
            <v>2734.32</v>
          </cell>
          <cell r="M30">
            <v>2734.32</v>
          </cell>
          <cell r="N30">
            <v>2734.32</v>
          </cell>
          <cell r="O30">
            <v>2734.32</v>
          </cell>
        </row>
        <row r="31">
          <cell r="B31">
            <v>1410</v>
          </cell>
          <cell r="C31">
            <v>166082.35999999999</v>
          </cell>
          <cell r="D31">
            <v>166082.35999999999</v>
          </cell>
          <cell r="E31">
            <v>166407.35999999999</v>
          </cell>
          <cell r="F31">
            <v>166407.35999999999</v>
          </cell>
          <cell r="G31">
            <v>166407.35999999999</v>
          </cell>
          <cell r="H31">
            <v>166407.35999999999</v>
          </cell>
          <cell r="I31">
            <v>170381.52</v>
          </cell>
          <cell r="J31">
            <v>172981.52</v>
          </cell>
          <cell r="K31">
            <v>172981.52</v>
          </cell>
          <cell r="L31">
            <v>172981.52</v>
          </cell>
          <cell r="M31">
            <v>172981.52</v>
          </cell>
          <cell r="N31">
            <v>172988.72</v>
          </cell>
          <cell r="O31">
            <v>172988.72</v>
          </cell>
        </row>
        <row r="32">
          <cell r="B32">
            <v>1415</v>
          </cell>
          <cell r="C32">
            <v>8577.98</v>
          </cell>
          <cell r="D32">
            <v>8577.98</v>
          </cell>
          <cell r="E32">
            <v>8577.98</v>
          </cell>
          <cell r="F32">
            <v>8577.98</v>
          </cell>
          <cell r="G32">
            <v>8577.98</v>
          </cell>
          <cell r="H32">
            <v>8577.98</v>
          </cell>
          <cell r="I32">
            <v>8577.98</v>
          </cell>
          <cell r="J32">
            <v>8577.98</v>
          </cell>
          <cell r="K32">
            <v>8577.98</v>
          </cell>
          <cell r="L32">
            <v>8577.98</v>
          </cell>
          <cell r="M32">
            <v>8577.98</v>
          </cell>
          <cell r="N32">
            <v>8577.98</v>
          </cell>
          <cell r="O32">
            <v>8577.98</v>
          </cell>
        </row>
        <row r="33">
          <cell r="B33">
            <v>1420</v>
          </cell>
          <cell r="C33">
            <v>16375</v>
          </cell>
          <cell r="D33">
            <v>16375</v>
          </cell>
          <cell r="E33">
            <v>16375</v>
          </cell>
          <cell r="F33">
            <v>16375</v>
          </cell>
          <cell r="G33">
            <v>16375</v>
          </cell>
          <cell r="H33">
            <v>16375</v>
          </cell>
          <cell r="I33">
            <v>16375</v>
          </cell>
          <cell r="J33">
            <v>16375</v>
          </cell>
          <cell r="K33">
            <v>16375</v>
          </cell>
          <cell r="L33">
            <v>16375</v>
          </cell>
          <cell r="M33">
            <v>16375</v>
          </cell>
          <cell r="N33">
            <v>16375</v>
          </cell>
          <cell r="O33">
            <v>16375</v>
          </cell>
        </row>
        <row r="34">
          <cell r="B34">
            <v>1430</v>
          </cell>
          <cell r="C34">
            <v>2916.16</v>
          </cell>
          <cell r="D34">
            <v>2916.16</v>
          </cell>
          <cell r="E34">
            <v>2916.16</v>
          </cell>
          <cell r="F34">
            <v>2916.16</v>
          </cell>
          <cell r="G34">
            <v>2916.16</v>
          </cell>
          <cell r="H34">
            <v>2916.16</v>
          </cell>
          <cell r="I34">
            <v>2916.16</v>
          </cell>
          <cell r="J34">
            <v>2916.16</v>
          </cell>
          <cell r="K34">
            <v>2916.16</v>
          </cell>
          <cell r="L34">
            <v>2916.16</v>
          </cell>
          <cell r="M34">
            <v>2916.16</v>
          </cell>
          <cell r="N34">
            <v>2916.16</v>
          </cell>
          <cell r="O34">
            <v>2916.16</v>
          </cell>
        </row>
        <row r="35">
          <cell r="B35">
            <v>1435</v>
          </cell>
          <cell r="C35">
            <v>3878.9</v>
          </cell>
          <cell r="D35">
            <v>3878.9</v>
          </cell>
          <cell r="E35">
            <v>3878.9</v>
          </cell>
          <cell r="F35">
            <v>3878.9</v>
          </cell>
          <cell r="G35">
            <v>3878.9</v>
          </cell>
          <cell r="H35">
            <v>3878.9</v>
          </cell>
          <cell r="I35">
            <v>3878.9</v>
          </cell>
          <cell r="J35">
            <v>3878.9</v>
          </cell>
          <cell r="K35">
            <v>3878.9</v>
          </cell>
          <cell r="L35">
            <v>3878.9</v>
          </cell>
          <cell r="M35">
            <v>3878.9</v>
          </cell>
          <cell r="N35">
            <v>3878.9</v>
          </cell>
          <cell r="O35">
            <v>3878.9</v>
          </cell>
        </row>
        <row r="36">
          <cell r="B36">
            <v>1440</v>
          </cell>
          <cell r="C36">
            <v>26162.6</v>
          </cell>
          <cell r="D36">
            <v>26162.6</v>
          </cell>
          <cell r="E36">
            <v>26162.6</v>
          </cell>
          <cell r="F36">
            <v>26162.6</v>
          </cell>
          <cell r="G36">
            <v>26162.6</v>
          </cell>
          <cell r="H36">
            <v>26162.6</v>
          </cell>
          <cell r="I36">
            <v>26162.6</v>
          </cell>
          <cell r="J36">
            <v>26162.6</v>
          </cell>
          <cell r="K36">
            <v>26162.6</v>
          </cell>
          <cell r="L36">
            <v>26162.6</v>
          </cell>
          <cell r="M36">
            <v>26162.6</v>
          </cell>
          <cell r="N36">
            <v>26162.6</v>
          </cell>
          <cell r="O36">
            <v>26162.6</v>
          </cell>
        </row>
        <row r="37">
          <cell r="B37">
            <v>1455</v>
          </cell>
          <cell r="C37">
            <v>6414.86</v>
          </cell>
          <cell r="D37">
            <v>6414.86</v>
          </cell>
          <cell r="E37">
            <v>6414.86</v>
          </cell>
          <cell r="F37">
            <v>6414.86</v>
          </cell>
          <cell r="G37">
            <v>6414.86</v>
          </cell>
          <cell r="H37">
            <v>6414.86</v>
          </cell>
          <cell r="I37">
            <v>6414.86</v>
          </cell>
          <cell r="J37">
            <v>6414.86</v>
          </cell>
          <cell r="K37">
            <v>6414.86</v>
          </cell>
          <cell r="L37">
            <v>6414.86</v>
          </cell>
          <cell r="M37">
            <v>6414.86</v>
          </cell>
          <cell r="N37">
            <v>6414.86</v>
          </cell>
          <cell r="O37">
            <v>6414.86</v>
          </cell>
        </row>
        <row r="38">
          <cell r="B38">
            <v>1460</v>
          </cell>
          <cell r="C38">
            <v>2415.42</v>
          </cell>
          <cell r="D38">
            <v>2415.42</v>
          </cell>
          <cell r="E38">
            <v>2415.42</v>
          </cell>
          <cell r="F38">
            <v>2415.42</v>
          </cell>
          <cell r="G38">
            <v>2754.61</v>
          </cell>
          <cell r="H38">
            <v>2754.61</v>
          </cell>
          <cell r="I38">
            <v>2754.61</v>
          </cell>
          <cell r="J38">
            <v>2754.61</v>
          </cell>
          <cell r="K38">
            <v>2754.61</v>
          </cell>
          <cell r="L38">
            <v>2754.61</v>
          </cell>
          <cell r="M38">
            <v>3050.35</v>
          </cell>
          <cell r="N38">
            <v>3293.09</v>
          </cell>
          <cell r="O38">
            <v>3293.09</v>
          </cell>
        </row>
        <row r="39">
          <cell r="B39">
            <v>1470</v>
          </cell>
          <cell r="C39">
            <v>66928.179999999993</v>
          </cell>
          <cell r="D39">
            <v>66928.14</v>
          </cell>
          <cell r="E39">
            <v>66928.11</v>
          </cell>
          <cell r="F39">
            <v>66928.009999999995</v>
          </cell>
          <cell r="G39">
            <v>66928.02</v>
          </cell>
          <cell r="H39">
            <v>66928</v>
          </cell>
          <cell r="I39">
            <v>67188.240000000005</v>
          </cell>
          <cell r="J39">
            <v>67188.22</v>
          </cell>
          <cell r="K39">
            <v>67188.2</v>
          </cell>
          <cell r="L39">
            <v>67188.17</v>
          </cell>
          <cell r="M39">
            <v>67188.179999999993</v>
          </cell>
          <cell r="N39">
            <v>67188.160000000003</v>
          </cell>
          <cell r="O39">
            <v>67188.12</v>
          </cell>
        </row>
        <row r="40">
          <cell r="B40">
            <v>1475</v>
          </cell>
          <cell r="C40">
            <v>14670.29</v>
          </cell>
          <cell r="D40">
            <v>14670.29</v>
          </cell>
          <cell r="E40">
            <v>15215.29</v>
          </cell>
          <cell r="F40">
            <v>15215.29</v>
          </cell>
          <cell r="G40">
            <v>15215.29</v>
          </cell>
          <cell r="H40">
            <v>15215.29</v>
          </cell>
          <cell r="I40">
            <v>15215.29</v>
          </cell>
          <cell r="J40">
            <v>15232.11</v>
          </cell>
          <cell r="K40">
            <v>15232.11</v>
          </cell>
          <cell r="L40">
            <v>15491.92</v>
          </cell>
          <cell r="M40">
            <v>15491.92</v>
          </cell>
          <cell r="N40">
            <v>15491.92</v>
          </cell>
          <cell r="O40">
            <v>15491.92</v>
          </cell>
        </row>
        <row r="41">
          <cell r="B41">
            <v>1495</v>
          </cell>
          <cell r="C41">
            <v>36733</v>
          </cell>
          <cell r="D41">
            <v>36733</v>
          </cell>
          <cell r="E41">
            <v>36733</v>
          </cell>
          <cell r="F41">
            <v>36733</v>
          </cell>
          <cell r="G41">
            <v>36733</v>
          </cell>
          <cell r="H41">
            <v>36733</v>
          </cell>
          <cell r="I41">
            <v>36733</v>
          </cell>
          <cell r="J41">
            <v>36733</v>
          </cell>
          <cell r="K41">
            <v>36733</v>
          </cell>
          <cell r="L41">
            <v>36733</v>
          </cell>
          <cell r="M41">
            <v>36733</v>
          </cell>
          <cell r="N41">
            <v>36733</v>
          </cell>
          <cell r="O41">
            <v>36733</v>
          </cell>
        </row>
        <row r="42">
          <cell r="B42">
            <v>1500</v>
          </cell>
          <cell r="C42">
            <v>3523.86</v>
          </cell>
          <cell r="D42">
            <v>3523.86</v>
          </cell>
          <cell r="E42">
            <v>3523.86</v>
          </cell>
          <cell r="F42">
            <v>3523.86</v>
          </cell>
          <cell r="G42">
            <v>3523.86</v>
          </cell>
          <cell r="H42">
            <v>3523.86</v>
          </cell>
          <cell r="I42">
            <v>3523.86</v>
          </cell>
          <cell r="J42">
            <v>3523.86</v>
          </cell>
          <cell r="K42">
            <v>3523.86</v>
          </cell>
          <cell r="L42">
            <v>3523.86</v>
          </cell>
          <cell r="M42">
            <v>3523.86</v>
          </cell>
          <cell r="N42">
            <v>3523.86</v>
          </cell>
          <cell r="O42">
            <v>3523.86</v>
          </cell>
        </row>
        <row r="43">
          <cell r="B43">
            <v>1535</v>
          </cell>
          <cell r="C43">
            <v>9320.27</v>
          </cell>
          <cell r="D43">
            <v>9320.27</v>
          </cell>
          <cell r="E43">
            <v>9320.27</v>
          </cell>
          <cell r="F43">
            <v>9320.27</v>
          </cell>
          <cell r="G43">
            <v>9320.27</v>
          </cell>
          <cell r="H43">
            <v>9320.27</v>
          </cell>
          <cell r="I43">
            <v>9320.27</v>
          </cell>
          <cell r="J43">
            <v>9320.27</v>
          </cell>
          <cell r="K43">
            <v>9320.27</v>
          </cell>
          <cell r="L43">
            <v>9320.27</v>
          </cell>
          <cell r="M43">
            <v>9320.27</v>
          </cell>
          <cell r="N43">
            <v>9320.27</v>
          </cell>
          <cell r="O43">
            <v>9320.27</v>
          </cell>
        </row>
        <row r="44">
          <cell r="B44">
            <v>1540</v>
          </cell>
          <cell r="C44">
            <v>53993.34</v>
          </cell>
          <cell r="D44">
            <v>53993.34</v>
          </cell>
          <cell r="E44">
            <v>53993.34</v>
          </cell>
          <cell r="F44">
            <v>53993.34</v>
          </cell>
          <cell r="G44">
            <v>56868.3</v>
          </cell>
          <cell r="H44">
            <v>56868.3</v>
          </cell>
          <cell r="I44">
            <v>56868.3</v>
          </cell>
          <cell r="J44">
            <v>56868.3</v>
          </cell>
          <cell r="K44">
            <v>56868.3</v>
          </cell>
          <cell r="L44">
            <v>56868.3</v>
          </cell>
          <cell r="M44">
            <v>56868.3</v>
          </cell>
          <cell r="N44">
            <v>56868.3</v>
          </cell>
          <cell r="O44">
            <v>56868.3</v>
          </cell>
        </row>
        <row r="45">
          <cell r="B45">
            <v>1555</v>
          </cell>
          <cell r="C45">
            <v>114583.42</v>
          </cell>
          <cell r="D45">
            <v>114357.72</v>
          </cell>
          <cell r="E45">
            <v>114090.84</v>
          </cell>
          <cell r="F45">
            <v>121075.58</v>
          </cell>
          <cell r="G45">
            <v>120052.43</v>
          </cell>
          <cell r="H45">
            <v>119914.46</v>
          </cell>
          <cell r="I45">
            <v>120327.29</v>
          </cell>
          <cell r="J45">
            <v>116904.55</v>
          </cell>
          <cell r="K45">
            <v>116517.89</v>
          </cell>
          <cell r="L45">
            <v>117837.22</v>
          </cell>
          <cell r="M45">
            <v>117876.15</v>
          </cell>
          <cell r="N45">
            <v>117765.73</v>
          </cell>
          <cell r="O45">
            <v>117481.14</v>
          </cell>
        </row>
        <row r="46">
          <cell r="B46">
            <v>1580</v>
          </cell>
          <cell r="C46">
            <v>10990.5</v>
          </cell>
          <cell r="D46">
            <v>10971.95</v>
          </cell>
          <cell r="E46">
            <v>10859.65</v>
          </cell>
          <cell r="F46">
            <v>10815.56</v>
          </cell>
          <cell r="G46">
            <v>10858.38</v>
          </cell>
          <cell r="H46">
            <v>10848.76</v>
          </cell>
          <cell r="I46">
            <v>10866.61</v>
          </cell>
          <cell r="J46">
            <v>10847.28</v>
          </cell>
          <cell r="K46">
            <v>10831.75</v>
          </cell>
          <cell r="L46">
            <v>10729.33</v>
          </cell>
          <cell r="M46">
            <v>10735.08</v>
          </cell>
          <cell r="N46">
            <v>10725.19</v>
          </cell>
          <cell r="O46">
            <v>10694.43</v>
          </cell>
        </row>
        <row r="47">
          <cell r="B47">
            <v>1585</v>
          </cell>
          <cell r="C47">
            <v>48247.98</v>
          </cell>
          <cell r="D47">
            <v>47953.75</v>
          </cell>
          <cell r="E47">
            <v>47747.95</v>
          </cell>
          <cell r="F47">
            <v>47922.7</v>
          </cell>
          <cell r="G47">
            <v>48289.47</v>
          </cell>
          <cell r="H47">
            <v>48342.42</v>
          </cell>
          <cell r="I47">
            <v>49735.66</v>
          </cell>
          <cell r="J47">
            <v>50329.43</v>
          </cell>
          <cell r="K47">
            <v>51393.49</v>
          </cell>
          <cell r="L47">
            <v>51329.85</v>
          </cell>
          <cell r="M47">
            <v>51369.3</v>
          </cell>
          <cell r="N47">
            <v>51356.44</v>
          </cell>
          <cell r="O47">
            <v>51801.279999999999</v>
          </cell>
        </row>
        <row r="48">
          <cell r="B48">
            <v>1590</v>
          </cell>
          <cell r="C48">
            <v>234172.96</v>
          </cell>
          <cell r="D48">
            <v>233783.43</v>
          </cell>
          <cell r="E48">
            <v>231404.58</v>
          </cell>
          <cell r="F48">
            <v>230560.92</v>
          </cell>
          <cell r="G48">
            <v>231532.3</v>
          </cell>
          <cell r="H48">
            <v>231374.3</v>
          </cell>
          <cell r="I48">
            <v>231774.53</v>
          </cell>
          <cell r="J48">
            <v>231359.71</v>
          </cell>
          <cell r="K48">
            <v>231099</v>
          </cell>
          <cell r="L48">
            <v>228965.47</v>
          </cell>
          <cell r="M48">
            <v>229092.31</v>
          </cell>
          <cell r="N48">
            <v>228884.47</v>
          </cell>
          <cell r="O48">
            <v>228220.25</v>
          </cell>
        </row>
        <row r="49">
          <cell r="B49">
            <v>1595</v>
          </cell>
          <cell r="C49">
            <v>5984.93</v>
          </cell>
          <cell r="D49">
            <v>5974.72</v>
          </cell>
          <cell r="E49">
            <v>5915.93</v>
          </cell>
          <cell r="F49">
            <v>5891.34</v>
          </cell>
          <cell r="G49">
            <v>5913.64</v>
          </cell>
          <cell r="H49">
            <v>5908.33</v>
          </cell>
          <cell r="I49">
            <v>5917.79</v>
          </cell>
          <cell r="J49">
            <v>5905.71</v>
          </cell>
          <cell r="K49">
            <v>5897.24</v>
          </cell>
          <cell r="L49">
            <v>5843.76</v>
          </cell>
          <cell r="M49">
            <v>5846.83</v>
          </cell>
          <cell r="N49">
            <v>5841.38</v>
          </cell>
          <cell r="O49">
            <v>5824.76</v>
          </cell>
        </row>
        <row r="51">
          <cell r="B51">
            <v>1705</v>
          </cell>
          <cell r="C51">
            <v>1601.4599999999998</v>
          </cell>
          <cell r="D51">
            <v>1601.4599999999998</v>
          </cell>
          <cell r="E51">
            <v>1601.4599999999998</v>
          </cell>
          <cell r="F51">
            <v>1601.46</v>
          </cell>
          <cell r="G51">
            <v>1601.4599999999998</v>
          </cell>
          <cell r="H51">
            <v>1601.4599999999998</v>
          </cell>
          <cell r="I51">
            <v>1601.4599999999998</v>
          </cell>
          <cell r="J51">
            <v>1601.46</v>
          </cell>
          <cell r="K51">
            <v>1601.46</v>
          </cell>
          <cell r="L51">
            <v>1601.46</v>
          </cell>
          <cell r="M51">
            <v>1601.46</v>
          </cell>
          <cell r="N51">
            <v>1601.46</v>
          </cell>
          <cell r="O51">
            <v>1601.46</v>
          </cell>
        </row>
        <row r="52">
          <cell r="B52">
            <v>1706</v>
          </cell>
          <cell r="C52">
            <v>703.35</v>
          </cell>
          <cell r="D52">
            <v>703.35</v>
          </cell>
          <cell r="E52">
            <v>703.35</v>
          </cell>
          <cell r="F52">
            <v>703.35</v>
          </cell>
          <cell r="G52">
            <v>703.35</v>
          </cell>
          <cell r="H52">
            <v>703.35</v>
          </cell>
          <cell r="I52">
            <v>703.35</v>
          </cell>
          <cell r="J52">
            <v>703.35</v>
          </cell>
          <cell r="K52">
            <v>703.35</v>
          </cell>
          <cell r="L52">
            <v>703.35</v>
          </cell>
          <cell r="M52">
            <v>703.35</v>
          </cell>
          <cell r="N52">
            <v>703.35</v>
          </cell>
          <cell r="O52">
            <v>703.35</v>
          </cell>
        </row>
        <row r="53">
          <cell r="B53">
            <v>1708</v>
          </cell>
          <cell r="C53">
            <v>36145.520000000004</v>
          </cell>
          <cell r="D53">
            <v>36145.520000000004</v>
          </cell>
          <cell r="E53">
            <v>36145.520000000004</v>
          </cell>
          <cell r="F53">
            <v>36145.520000000004</v>
          </cell>
          <cell r="G53">
            <v>36145.520000000004</v>
          </cell>
          <cell r="H53">
            <v>36145.520000000004</v>
          </cell>
          <cell r="I53">
            <v>36145.520000000004</v>
          </cell>
          <cell r="J53">
            <v>36145.520000000004</v>
          </cell>
          <cell r="K53">
            <v>36145.520000000004</v>
          </cell>
          <cell r="L53">
            <v>36145.520000000004</v>
          </cell>
          <cell r="M53">
            <v>36145.520000000004</v>
          </cell>
          <cell r="N53">
            <v>36145.520000000004</v>
          </cell>
          <cell r="O53">
            <v>36145.520000000004</v>
          </cell>
        </row>
        <row r="54">
          <cell r="B54">
            <v>1710</v>
          </cell>
          <cell r="C54">
            <v>37450.339999999997</v>
          </cell>
          <cell r="D54">
            <v>37450.339999999997</v>
          </cell>
          <cell r="E54">
            <v>37450.339999999997</v>
          </cell>
          <cell r="F54">
            <v>37450.339999999997</v>
          </cell>
          <cell r="G54">
            <v>37450.339999999997</v>
          </cell>
          <cell r="H54">
            <v>37450.339999999997</v>
          </cell>
          <cell r="I54">
            <v>37450.339999999997</v>
          </cell>
          <cell r="J54">
            <v>37450.339999999997</v>
          </cell>
          <cell r="K54">
            <v>37450.339999999997</v>
          </cell>
          <cell r="L54">
            <v>37450.339999999997</v>
          </cell>
          <cell r="M54">
            <v>37450.339999999997</v>
          </cell>
          <cell r="N54">
            <v>37450.339999999997</v>
          </cell>
          <cell r="O54">
            <v>37450.339999999997</v>
          </cell>
        </row>
        <row r="55">
          <cell r="B55">
            <v>1739</v>
          </cell>
          <cell r="C55">
            <v>-75900.67</v>
          </cell>
          <cell r="D55">
            <v>-75900.67</v>
          </cell>
          <cell r="E55">
            <v>-75900.67</v>
          </cell>
          <cell r="F55">
            <v>-75900.670000000013</v>
          </cell>
          <cell r="G55">
            <v>-75900.67</v>
          </cell>
          <cell r="H55">
            <v>-75900.67</v>
          </cell>
          <cell r="I55">
            <v>-75900.67</v>
          </cell>
          <cell r="J55">
            <v>-75900.67</v>
          </cell>
          <cell r="K55">
            <v>-75900.67</v>
          </cell>
          <cell r="L55">
            <v>-75900.67</v>
          </cell>
          <cell r="M55">
            <v>-75900.67</v>
          </cell>
          <cell r="N55">
            <v>-75900.67</v>
          </cell>
          <cell r="O55">
            <v>-75900.67</v>
          </cell>
        </row>
        <row r="56">
          <cell r="B56">
            <v>1745</v>
          </cell>
          <cell r="C56">
            <v>28.73</v>
          </cell>
          <cell r="D56">
            <v>28.68</v>
          </cell>
          <cell r="E56">
            <v>28.61</v>
          </cell>
          <cell r="F56">
            <v>47.44</v>
          </cell>
          <cell r="G56">
            <v>47.46</v>
          </cell>
          <cell r="H56">
            <v>12.63</v>
          </cell>
          <cell r="I56">
            <v>12.64</v>
          </cell>
          <cell r="J56">
            <v>12.62</v>
          </cell>
          <cell r="K56">
            <v>12.61</v>
          </cell>
          <cell r="L56">
            <v>12.58</v>
          </cell>
          <cell r="M56">
            <v>12.59</v>
          </cell>
          <cell r="N56">
            <v>4912.57</v>
          </cell>
          <cell r="O56">
            <v>4912.54</v>
          </cell>
        </row>
        <row r="58">
          <cell r="B58">
            <v>1840</v>
          </cell>
          <cell r="C58">
            <v>-13.93</v>
          </cell>
          <cell r="D58">
            <v>-14.06</v>
          </cell>
          <cell r="E58">
            <v>-14.19</v>
          </cell>
          <cell r="F58">
            <v>-14.27</v>
          </cell>
          <cell r="G58">
            <v>-14.44</v>
          </cell>
          <cell r="H58">
            <v>-14.59</v>
          </cell>
          <cell r="I58">
            <v>-14.76</v>
          </cell>
          <cell r="J58">
            <v>-14.9</v>
          </cell>
          <cell r="K58">
            <v>-15.04</v>
          </cell>
          <cell r="L58">
            <v>-15.18</v>
          </cell>
          <cell r="M58">
            <v>-15.35</v>
          </cell>
          <cell r="N58">
            <v>-15.49</v>
          </cell>
          <cell r="O58">
            <v>-15.61</v>
          </cell>
        </row>
        <row r="59">
          <cell r="B59">
            <v>1970</v>
          </cell>
          <cell r="C59">
            <v>-27755.43</v>
          </cell>
          <cell r="D59">
            <v>-27817.200000000001</v>
          </cell>
          <cell r="E59">
            <v>-27743.03</v>
          </cell>
          <cell r="F59">
            <v>-27717.85</v>
          </cell>
          <cell r="G59">
            <v>-27896.49</v>
          </cell>
          <cell r="H59">
            <v>-27980</v>
          </cell>
          <cell r="I59">
            <v>-28127.14</v>
          </cell>
          <cell r="J59">
            <v>-28190.400000000001</v>
          </cell>
          <cell r="K59">
            <v>-28261.77</v>
          </cell>
          <cell r="L59">
            <v>-28205.54</v>
          </cell>
          <cell r="M59">
            <v>-28329.200000000001</v>
          </cell>
          <cell r="N59">
            <v>-28412.46</v>
          </cell>
          <cell r="O59">
            <v>-28448.65</v>
          </cell>
        </row>
        <row r="60">
          <cell r="B60">
            <v>1975</v>
          </cell>
          <cell r="C60">
            <v>-18953.97</v>
          </cell>
          <cell r="D60">
            <v>-18988.18</v>
          </cell>
          <cell r="E60">
            <v>-18913.05</v>
          </cell>
          <cell r="F60">
            <v>-18891.32</v>
          </cell>
          <cell r="G60">
            <v>-19011.48</v>
          </cell>
          <cell r="H60">
            <v>-19061.12</v>
          </cell>
          <cell r="I60">
            <v>-19155.43</v>
          </cell>
          <cell r="J60">
            <v>-19189.29</v>
          </cell>
          <cell r="K60">
            <v>-19230.240000000002</v>
          </cell>
          <cell r="L60">
            <v>-19168.78</v>
          </cell>
          <cell r="M60">
            <v>-19245.759999999998</v>
          </cell>
          <cell r="N60">
            <v>-19294.98</v>
          </cell>
          <cell r="O60">
            <v>-19311.29</v>
          </cell>
        </row>
        <row r="61">
          <cell r="B61">
            <v>1985</v>
          </cell>
          <cell r="C61">
            <v>-9474.17</v>
          </cell>
          <cell r="D61">
            <v>-9500.08</v>
          </cell>
          <cell r="E61">
            <v>-9521.3700000000008</v>
          </cell>
          <cell r="F61">
            <v>-9509.19</v>
          </cell>
          <cell r="G61">
            <v>-9559.6200000000008</v>
          </cell>
          <cell r="H61">
            <v>-9593.32</v>
          </cell>
          <cell r="I61">
            <v>-9645.81</v>
          </cell>
          <cell r="J61">
            <v>-9677.69</v>
          </cell>
          <cell r="K61">
            <v>-9708.32</v>
          </cell>
          <cell r="L61">
            <v>-9734.9699999999993</v>
          </cell>
          <cell r="M61">
            <v>-9782.52</v>
          </cell>
          <cell r="N61">
            <v>-9816.2099999999991</v>
          </cell>
          <cell r="O61">
            <v>-9836.84</v>
          </cell>
        </row>
        <row r="62">
          <cell r="B62">
            <v>2000</v>
          </cell>
          <cell r="C62">
            <v>-1609.02</v>
          </cell>
          <cell r="D62">
            <v>-1633.97</v>
          </cell>
          <cell r="E62">
            <v>-1643.53</v>
          </cell>
          <cell r="F62">
            <v>-1664.33</v>
          </cell>
          <cell r="G62">
            <v>-1698.72</v>
          </cell>
          <cell r="H62">
            <v>-1724.56</v>
          </cell>
          <cell r="I62">
            <v>-1754.88</v>
          </cell>
          <cell r="J62">
            <v>-1778.41</v>
          </cell>
          <cell r="K62">
            <v>-1803.13</v>
          </cell>
          <cell r="L62">
            <v>-1811.93</v>
          </cell>
          <cell r="M62">
            <v>-1839.94</v>
          </cell>
          <cell r="N62">
            <v>-1865.24</v>
          </cell>
          <cell r="O62">
            <v>-1886.72</v>
          </cell>
        </row>
        <row r="63">
          <cell r="B63">
            <v>2030</v>
          </cell>
          <cell r="C63">
            <v>-3312.06</v>
          </cell>
          <cell r="D63">
            <v>-3341.84</v>
          </cell>
          <cell r="E63">
            <v>-3371.62</v>
          </cell>
          <cell r="F63">
            <v>-3401.4</v>
          </cell>
          <cell r="G63">
            <v>-3435.62</v>
          </cell>
          <cell r="H63">
            <v>-3469.84</v>
          </cell>
          <cell r="I63">
            <v>-3504.06</v>
          </cell>
          <cell r="J63">
            <v>-3538.28</v>
          </cell>
          <cell r="K63">
            <v>-3572.5</v>
          </cell>
          <cell r="L63">
            <v>-3606.72</v>
          </cell>
          <cell r="M63">
            <v>-3640.94</v>
          </cell>
          <cell r="N63">
            <v>-3675.16</v>
          </cell>
          <cell r="O63">
            <v>-3709.38</v>
          </cell>
        </row>
        <row r="64">
          <cell r="B64">
            <v>2040</v>
          </cell>
          <cell r="C64">
            <v>-751.96</v>
          </cell>
          <cell r="D64">
            <v>-755.26</v>
          </cell>
          <cell r="E64">
            <v>-758.56</v>
          </cell>
          <cell r="F64">
            <v>-761.86</v>
          </cell>
          <cell r="G64">
            <v>-765.16</v>
          </cell>
          <cell r="H64">
            <v>-768.46</v>
          </cell>
          <cell r="I64">
            <v>-771.76</v>
          </cell>
          <cell r="J64">
            <v>-775.06</v>
          </cell>
          <cell r="K64">
            <v>-778.36</v>
          </cell>
          <cell r="L64">
            <v>-781.66</v>
          </cell>
          <cell r="M64">
            <v>-784.96</v>
          </cell>
          <cell r="N64">
            <v>-788.26</v>
          </cell>
          <cell r="O64">
            <v>-791.56</v>
          </cell>
        </row>
        <row r="65">
          <cell r="B65">
            <v>2050</v>
          </cell>
          <cell r="C65">
            <v>-2499.3000000000002</v>
          </cell>
          <cell r="D65">
            <v>-2635.58</v>
          </cell>
          <cell r="E65">
            <v>-2776.49</v>
          </cell>
          <cell r="F65">
            <v>-2925.11</v>
          </cell>
          <cell r="G65">
            <v>-3079.52</v>
          </cell>
          <cell r="H65">
            <v>-3238.56</v>
          </cell>
          <cell r="I65">
            <v>-3400.23</v>
          </cell>
          <cell r="J65">
            <v>-3565.58</v>
          </cell>
          <cell r="K65">
            <v>-3737.24</v>
          </cell>
          <cell r="L65">
            <v>-3915.64</v>
          </cell>
          <cell r="M65">
            <v>-4099.3</v>
          </cell>
          <cell r="N65">
            <v>-4286.53</v>
          </cell>
          <cell r="O65">
            <v>-4477.55</v>
          </cell>
        </row>
        <row r="66">
          <cell r="B66">
            <v>2055</v>
          </cell>
          <cell r="C66">
            <v>-116682.94</v>
          </cell>
          <cell r="D66">
            <v>-117808.93</v>
          </cell>
          <cell r="E66">
            <v>-118948.38</v>
          </cell>
          <cell r="F66">
            <v>-120088.43</v>
          </cell>
          <cell r="G66">
            <v>-121263.24</v>
          </cell>
          <cell r="H66">
            <v>-122438.79</v>
          </cell>
          <cell r="I66">
            <v>-123137.14</v>
          </cell>
          <cell r="J66">
            <v>-124361.91</v>
          </cell>
          <cell r="K66">
            <v>-125589.29</v>
          </cell>
          <cell r="L66">
            <v>-126816.67</v>
          </cell>
          <cell r="M66">
            <v>-128046.05</v>
          </cell>
          <cell r="N66">
            <v>-126784.27</v>
          </cell>
          <cell r="O66">
            <v>-128029.15</v>
          </cell>
        </row>
        <row r="67">
          <cell r="B67">
            <v>2060</v>
          </cell>
          <cell r="C67">
            <v>-2263746.77</v>
          </cell>
          <cell r="D67">
            <v>-2271209.87</v>
          </cell>
          <cell r="E67">
            <v>-2278672.9700000002</v>
          </cell>
          <cell r="F67">
            <v>-2286139.62</v>
          </cell>
          <cell r="G67">
            <v>-2293606.27</v>
          </cell>
          <cell r="H67">
            <v>-2301072.92</v>
          </cell>
          <cell r="I67">
            <v>-2308546.84</v>
          </cell>
          <cell r="J67">
            <v>-2314805.4900000002</v>
          </cell>
          <cell r="K67">
            <v>-2322282.56</v>
          </cell>
          <cell r="L67">
            <v>-2329766.29</v>
          </cell>
          <cell r="M67">
            <v>-2337251.15</v>
          </cell>
          <cell r="N67">
            <v>-2344740.65</v>
          </cell>
          <cell r="O67">
            <v>-2352230.15</v>
          </cell>
        </row>
        <row r="68">
          <cell r="B68">
            <v>2070</v>
          </cell>
          <cell r="C68">
            <v>-6605.77</v>
          </cell>
          <cell r="D68">
            <v>-6644.48</v>
          </cell>
          <cell r="E68">
            <v>-6683.19</v>
          </cell>
          <cell r="F68">
            <v>-6721.9</v>
          </cell>
          <cell r="G68">
            <v>-6760.61</v>
          </cell>
          <cell r="H68">
            <v>-6799.32</v>
          </cell>
          <cell r="I68">
            <v>-6838.03</v>
          </cell>
          <cell r="J68">
            <v>-6876.74</v>
          </cell>
          <cell r="K68">
            <v>-6915.45</v>
          </cell>
          <cell r="L68">
            <v>-6954.16</v>
          </cell>
          <cell r="M68">
            <v>-6992.87</v>
          </cell>
          <cell r="N68">
            <v>-7031.58</v>
          </cell>
          <cell r="O68">
            <v>-7070.29</v>
          </cell>
        </row>
        <row r="69">
          <cell r="B69">
            <v>2075</v>
          </cell>
          <cell r="C69">
            <v>-9801.81</v>
          </cell>
          <cell r="D69">
            <v>-9801.81</v>
          </cell>
          <cell r="E69">
            <v>-9801.81</v>
          </cell>
          <cell r="F69">
            <v>-9801.81</v>
          </cell>
          <cell r="G69">
            <v>-9611.01</v>
          </cell>
          <cell r="H69">
            <v>-9611.01</v>
          </cell>
          <cell r="I69">
            <v>-9611.01</v>
          </cell>
          <cell r="J69">
            <v>-9611.01</v>
          </cell>
          <cell r="K69">
            <v>-9611.01</v>
          </cell>
          <cell r="L69">
            <v>-9611.01</v>
          </cell>
          <cell r="M69">
            <v>-9611.01</v>
          </cell>
          <cell r="N69">
            <v>-9611.01</v>
          </cell>
          <cell r="O69">
            <v>-9611.01</v>
          </cell>
        </row>
        <row r="70">
          <cell r="B70">
            <v>2090</v>
          </cell>
          <cell r="C70">
            <v>-1613.04</v>
          </cell>
          <cell r="D70">
            <v>-1635.54</v>
          </cell>
          <cell r="E70">
            <v>-1658.04</v>
          </cell>
          <cell r="F70">
            <v>-1680.54</v>
          </cell>
          <cell r="G70">
            <v>-1703.04</v>
          </cell>
          <cell r="H70">
            <v>-1725.54</v>
          </cell>
          <cell r="I70">
            <v>-1748.04</v>
          </cell>
          <cell r="J70">
            <v>-1770.54</v>
          </cell>
          <cell r="K70">
            <v>-1793.04</v>
          </cell>
          <cell r="L70">
            <v>-1815.54</v>
          </cell>
          <cell r="M70">
            <v>-1838.04</v>
          </cell>
          <cell r="N70">
            <v>-1860.54</v>
          </cell>
          <cell r="O70">
            <v>-1883.04</v>
          </cell>
        </row>
        <row r="71">
          <cell r="B71">
            <v>2105</v>
          </cell>
          <cell r="C71">
            <v>-141531.49</v>
          </cell>
          <cell r="D71">
            <v>-141831.16</v>
          </cell>
          <cell r="E71">
            <v>-142130.82999999999</v>
          </cell>
          <cell r="F71">
            <v>-142430.5</v>
          </cell>
          <cell r="G71">
            <v>-142730.17000000001</v>
          </cell>
          <cell r="H71">
            <v>-143029.84</v>
          </cell>
          <cell r="I71">
            <v>-143329.51</v>
          </cell>
          <cell r="J71">
            <v>-143629.18</v>
          </cell>
          <cell r="K71">
            <v>-143928.85</v>
          </cell>
          <cell r="L71">
            <v>-144228.51999999999</v>
          </cell>
          <cell r="M71">
            <v>-144528.19</v>
          </cell>
          <cell r="N71">
            <v>-144827.85999999999</v>
          </cell>
          <cell r="O71">
            <v>-145127.53</v>
          </cell>
        </row>
        <row r="72">
          <cell r="B72">
            <v>2110</v>
          </cell>
          <cell r="C72">
            <v>-747363.19</v>
          </cell>
          <cell r="D72">
            <v>-749959.87</v>
          </cell>
          <cell r="E72">
            <v>-752558.01</v>
          </cell>
          <cell r="F72">
            <v>-755156.15</v>
          </cell>
          <cell r="G72">
            <v>-757754.29</v>
          </cell>
          <cell r="H72">
            <v>-760352.43</v>
          </cell>
          <cell r="I72">
            <v>-762950.57</v>
          </cell>
          <cell r="J72">
            <v>-765548.71</v>
          </cell>
          <cell r="K72">
            <v>-768146.85</v>
          </cell>
          <cell r="L72">
            <v>-770744.99</v>
          </cell>
          <cell r="M72">
            <v>-773343.13</v>
          </cell>
          <cell r="N72">
            <v>-775941.27</v>
          </cell>
          <cell r="O72">
            <v>-778539.41</v>
          </cell>
        </row>
        <row r="73">
          <cell r="B73">
            <v>2113</v>
          </cell>
          <cell r="C73">
            <v>-9675.15</v>
          </cell>
          <cell r="D73">
            <v>-9718.2099999999991</v>
          </cell>
          <cell r="E73">
            <v>-9761.27</v>
          </cell>
          <cell r="F73">
            <v>-9804.33</v>
          </cell>
          <cell r="G73">
            <v>-9847.39</v>
          </cell>
          <cell r="H73">
            <v>-9890.4500000000007</v>
          </cell>
          <cell r="I73">
            <v>-9933.51</v>
          </cell>
          <cell r="J73">
            <v>-9976.57</v>
          </cell>
          <cell r="K73">
            <v>-10019.629999999999</v>
          </cell>
          <cell r="L73">
            <v>-10062.69</v>
          </cell>
          <cell r="M73">
            <v>-10105.75</v>
          </cell>
          <cell r="N73">
            <v>-10148.81</v>
          </cell>
          <cell r="O73">
            <v>-10191.870000000001</v>
          </cell>
        </row>
        <row r="74">
          <cell r="B74">
            <v>2115</v>
          </cell>
          <cell r="C74">
            <v>-403.02</v>
          </cell>
          <cell r="D74">
            <v>-427.72</v>
          </cell>
          <cell r="E74">
            <v>-452.42</v>
          </cell>
          <cell r="F74">
            <v>-477.12</v>
          </cell>
          <cell r="G74">
            <v>-501.82</v>
          </cell>
          <cell r="H74">
            <v>-526.52</v>
          </cell>
          <cell r="I74">
            <v>-551.22</v>
          </cell>
          <cell r="J74">
            <v>-575.91999999999996</v>
          </cell>
          <cell r="K74">
            <v>-600.62</v>
          </cell>
          <cell r="L74">
            <v>-625.32000000000005</v>
          </cell>
          <cell r="M74">
            <v>-650.02</v>
          </cell>
          <cell r="N74">
            <v>-674.72</v>
          </cell>
          <cell r="O74">
            <v>-699.42</v>
          </cell>
        </row>
        <row r="75">
          <cell r="B75">
            <v>2120</v>
          </cell>
          <cell r="C75">
            <v>-101109.18</v>
          </cell>
          <cell r="D75">
            <v>-101487.32</v>
          </cell>
          <cell r="E75">
            <v>-101865.46</v>
          </cell>
          <cell r="F75">
            <v>-102243.6</v>
          </cell>
          <cell r="G75">
            <v>-102621.74</v>
          </cell>
          <cell r="H75">
            <v>-102999.88</v>
          </cell>
          <cell r="I75">
            <v>-103378.02</v>
          </cell>
          <cell r="J75">
            <v>-103756.16</v>
          </cell>
          <cell r="K75">
            <v>-104134.3</v>
          </cell>
          <cell r="L75">
            <v>-104512.44</v>
          </cell>
          <cell r="M75">
            <v>-104890.58</v>
          </cell>
          <cell r="N75">
            <v>-105268.72</v>
          </cell>
          <cell r="O75">
            <v>-105646.86</v>
          </cell>
        </row>
        <row r="76">
          <cell r="B76">
            <v>2125</v>
          </cell>
          <cell r="C76">
            <v>-3702.07</v>
          </cell>
          <cell r="D76">
            <v>-3919.52</v>
          </cell>
          <cell r="E76">
            <v>-4136.97</v>
          </cell>
          <cell r="F76">
            <v>-4354.42</v>
          </cell>
          <cell r="G76">
            <v>-4571.87</v>
          </cell>
          <cell r="H76">
            <v>-4789.32</v>
          </cell>
          <cell r="I76">
            <v>-5006.7700000000004</v>
          </cell>
          <cell r="J76">
            <v>-5224.22</v>
          </cell>
          <cell r="K76">
            <v>-5441.67</v>
          </cell>
          <cell r="L76">
            <v>-5659.12</v>
          </cell>
          <cell r="M76">
            <v>-5876.57</v>
          </cell>
          <cell r="N76">
            <v>-6094.02</v>
          </cell>
          <cell r="O76">
            <v>-6311.47</v>
          </cell>
        </row>
        <row r="77">
          <cell r="B77">
            <v>2140</v>
          </cell>
          <cell r="C77">
            <v>-8563.98</v>
          </cell>
          <cell r="D77">
            <v>-6217.55</v>
          </cell>
          <cell r="E77">
            <v>-6836.76</v>
          </cell>
          <cell r="F77">
            <v>-5687.17</v>
          </cell>
          <cell r="G77">
            <v>-6162.55</v>
          </cell>
          <cell r="H77">
            <v>-6743.8</v>
          </cell>
          <cell r="I77">
            <v>-6779.19</v>
          </cell>
          <cell r="J77">
            <v>-7362.39</v>
          </cell>
          <cell r="K77">
            <v>-7949.63</v>
          </cell>
          <cell r="L77">
            <v>-8578.08</v>
          </cell>
          <cell r="M77">
            <v>-9208.2099999999991</v>
          </cell>
          <cell r="N77">
            <v>-9838.7099999999991</v>
          </cell>
          <cell r="O77">
            <v>-10444.02</v>
          </cell>
        </row>
        <row r="78">
          <cell r="B78">
            <v>2145</v>
          </cell>
          <cell r="C78">
            <v>-6443.73</v>
          </cell>
          <cell r="D78">
            <v>-6531.08</v>
          </cell>
          <cell r="E78">
            <v>-6618.43</v>
          </cell>
          <cell r="F78">
            <v>-6705.78</v>
          </cell>
          <cell r="G78">
            <v>-6793.13</v>
          </cell>
          <cell r="H78">
            <v>-6880.48</v>
          </cell>
          <cell r="I78">
            <v>-6967.83</v>
          </cell>
          <cell r="J78">
            <v>-7055.18</v>
          </cell>
          <cell r="K78">
            <v>-7142.53</v>
          </cell>
          <cell r="L78">
            <v>-7229.88</v>
          </cell>
          <cell r="M78">
            <v>-7317.23</v>
          </cell>
          <cell r="N78">
            <v>-7404.58</v>
          </cell>
          <cell r="O78">
            <v>-7491.93</v>
          </cell>
        </row>
        <row r="79">
          <cell r="B79">
            <v>2150</v>
          </cell>
          <cell r="C79">
            <v>-495.82</v>
          </cell>
          <cell r="D79">
            <v>-502.1</v>
          </cell>
          <cell r="E79">
            <v>-508.38</v>
          </cell>
          <cell r="F79">
            <v>-514.66</v>
          </cell>
          <cell r="G79">
            <v>-520.94000000000005</v>
          </cell>
          <cell r="H79">
            <v>-527.22</v>
          </cell>
          <cell r="I79">
            <v>-533.5</v>
          </cell>
          <cell r="J79">
            <v>-539.78</v>
          </cell>
          <cell r="K79">
            <v>-546.05999999999995</v>
          </cell>
          <cell r="L79">
            <v>-552.34</v>
          </cell>
          <cell r="M79">
            <v>-558.62</v>
          </cell>
          <cell r="N79">
            <v>-564.9</v>
          </cell>
          <cell r="O79">
            <v>-571.17999999999995</v>
          </cell>
        </row>
        <row r="80">
          <cell r="B80">
            <v>2155</v>
          </cell>
          <cell r="C80">
            <v>-120951.23</v>
          </cell>
          <cell r="D80">
            <v>-121645.86</v>
          </cell>
          <cell r="E80">
            <v>-122340.49</v>
          </cell>
          <cell r="F80">
            <v>-123035.12</v>
          </cell>
          <cell r="G80">
            <v>-123729.75</v>
          </cell>
          <cell r="H80">
            <v>-124424.38</v>
          </cell>
          <cell r="I80">
            <v>-125119.01</v>
          </cell>
          <cell r="J80">
            <v>-125813.64</v>
          </cell>
          <cell r="K80">
            <v>-126508.27</v>
          </cell>
          <cell r="L80">
            <v>-127202.9</v>
          </cell>
          <cell r="M80">
            <v>-127897.53</v>
          </cell>
          <cell r="N80">
            <v>-128592.16</v>
          </cell>
          <cell r="O80">
            <v>-129286.79</v>
          </cell>
        </row>
        <row r="81">
          <cell r="B81">
            <v>2160</v>
          </cell>
          <cell r="C81">
            <v>20618.689999999999</v>
          </cell>
          <cell r="D81">
            <v>15573.14</v>
          </cell>
          <cell r="E81">
            <v>10527.59</v>
          </cell>
          <cell r="F81">
            <v>5477.13</v>
          </cell>
          <cell r="G81">
            <v>421.8</v>
          </cell>
          <cell r="H81">
            <v>-4633.53</v>
          </cell>
          <cell r="I81">
            <v>-9691.83</v>
          </cell>
          <cell r="J81">
            <v>-14755.54</v>
          </cell>
          <cell r="K81">
            <v>-19822.73</v>
          </cell>
          <cell r="L81">
            <v>-21675.91</v>
          </cell>
          <cell r="M81">
            <v>-26758.16</v>
          </cell>
          <cell r="N81">
            <v>-31840.41</v>
          </cell>
          <cell r="O81">
            <v>-36923.82</v>
          </cell>
        </row>
        <row r="82">
          <cell r="B82">
            <v>2165</v>
          </cell>
          <cell r="C82">
            <v>-1000.08</v>
          </cell>
          <cell r="D82">
            <v>-1012.74</v>
          </cell>
          <cell r="E82">
            <v>-1025.4000000000001</v>
          </cell>
          <cell r="F82">
            <v>-1038.06</v>
          </cell>
          <cell r="G82">
            <v>-1050.72</v>
          </cell>
          <cell r="H82">
            <v>-1063.3800000000001</v>
          </cell>
          <cell r="I82">
            <v>-1076.04</v>
          </cell>
          <cell r="J82">
            <v>-1088.7</v>
          </cell>
          <cell r="K82">
            <v>-1101.3599999999999</v>
          </cell>
          <cell r="L82">
            <v>-1114.02</v>
          </cell>
          <cell r="M82">
            <v>-1126.68</v>
          </cell>
          <cell r="N82">
            <v>-1139.3399999999999</v>
          </cell>
          <cell r="O82">
            <v>-1152</v>
          </cell>
        </row>
        <row r="83">
          <cell r="B83">
            <v>2170</v>
          </cell>
          <cell r="C83">
            <v>-20415.759999999998</v>
          </cell>
          <cell r="D83">
            <v>-20452.060000000001</v>
          </cell>
          <cell r="E83">
            <v>-20848.27</v>
          </cell>
          <cell r="F83">
            <v>-21244.48</v>
          </cell>
          <cell r="G83">
            <v>-21640.69</v>
          </cell>
          <cell r="H83">
            <v>-22036.9</v>
          </cell>
          <cell r="I83">
            <v>-12477.09</v>
          </cell>
          <cell r="J83">
            <v>-12884.31</v>
          </cell>
          <cell r="K83">
            <v>-13296.17</v>
          </cell>
          <cell r="L83">
            <v>-13708.03</v>
          </cell>
          <cell r="M83">
            <v>-14119.89</v>
          </cell>
          <cell r="N83">
            <v>-14531.77</v>
          </cell>
          <cell r="O83">
            <v>-14943.65</v>
          </cell>
        </row>
        <row r="84">
          <cell r="B84">
            <v>2175</v>
          </cell>
          <cell r="C84">
            <v>-1599.42</v>
          </cell>
          <cell r="D84">
            <v>-1619.84</v>
          </cell>
          <cell r="E84">
            <v>-1640.26</v>
          </cell>
          <cell r="F84">
            <v>-1660.68</v>
          </cell>
          <cell r="G84">
            <v>-1681.1</v>
          </cell>
          <cell r="H84">
            <v>-1701.52</v>
          </cell>
          <cell r="I84">
            <v>-1721.94</v>
          </cell>
          <cell r="J84">
            <v>-1742.36</v>
          </cell>
          <cell r="K84">
            <v>-1762.78</v>
          </cell>
          <cell r="L84">
            <v>-1783.2</v>
          </cell>
          <cell r="M84">
            <v>-1803.62</v>
          </cell>
          <cell r="N84">
            <v>-1824.04</v>
          </cell>
          <cell r="O84">
            <v>-1844.46</v>
          </cell>
        </row>
        <row r="85">
          <cell r="B85">
            <v>2180</v>
          </cell>
          <cell r="C85">
            <v>-7365.87</v>
          </cell>
          <cell r="D85">
            <v>-7411.36</v>
          </cell>
          <cell r="E85">
            <v>-7456.85</v>
          </cell>
          <cell r="F85">
            <v>-7502.34</v>
          </cell>
          <cell r="G85">
            <v>-7547.83</v>
          </cell>
          <cell r="H85">
            <v>-7593.32</v>
          </cell>
          <cell r="I85">
            <v>-7638.81</v>
          </cell>
          <cell r="J85">
            <v>-7684.3</v>
          </cell>
          <cell r="K85">
            <v>-7729.79</v>
          </cell>
          <cell r="L85">
            <v>-7775.28</v>
          </cell>
          <cell r="M85">
            <v>-7820.77</v>
          </cell>
          <cell r="N85">
            <v>-7866.26</v>
          </cell>
          <cell r="O85">
            <v>-7911.75</v>
          </cell>
        </row>
        <row r="86">
          <cell r="B86">
            <v>2190</v>
          </cell>
          <cell r="C86">
            <v>-1027.18</v>
          </cell>
          <cell r="D86">
            <v>-1040.68</v>
          </cell>
          <cell r="E86">
            <v>-1054.18</v>
          </cell>
          <cell r="F86">
            <v>-1067.68</v>
          </cell>
          <cell r="G86">
            <v>-1081.18</v>
          </cell>
          <cell r="H86">
            <v>-1094.68</v>
          </cell>
          <cell r="I86">
            <v>-1108.18</v>
          </cell>
          <cell r="J86">
            <v>-1121.68</v>
          </cell>
          <cell r="K86">
            <v>-1135.18</v>
          </cell>
          <cell r="L86">
            <v>-1148.68</v>
          </cell>
          <cell r="M86">
            <v>-1162.18</v>
          </cell>
          <cell r="N86">
            <v>-1175.68</v>
          </cell>
          <cell r="O86">
            <v>-1189.18</v>
          </cell>
        </row>
        <row r="87">
          <cell r="B87">
            <v>2195</v>
          </cell>
          <cell r="C87">
            <v>-1070.73</v>
          </cell>
          <cell r="D87">
            <v>-1088.69</v>
          </cell>
          <cell r="E87">
            <v>-1106.6500000000001</v>
          </cell>
          <cell r="F87">
            <v>-1124.6099999999999</v>
          </cell>
          <cell r="G87">
            <v>-1142.57</v>
          </cell>
          <cell r="H87">
            <v>-1160.53</v>
          </cell>
          <cell r="I87">
            <v>-1178.49</v>
          </cell>
          <cell r="J87">
            <v>-1196.45</v>
          </cell>
          <cell r="K87">
            <v>-1214.4100000000001</v>
          </cell>
          <cell r="L87">
            <v>-1232.3699999999999</v>
          </cell>
          <cell r="M87">
            <v>-1250.33</v>
          </cell>
          <cell r="N87">
            <v>-1268.29</v>
          </cell>
          <cell r="O87">
            <v>-1286.25</v>
          </cell>
        </row>
        <row r="88">
          <cell r="B88">
            <v>2200</v>
          </cell>
          <cell r="C88">
            <v>-9356.2000000000007</v>
          </cell>
          <cell r="D88">
            <v>-9477.32</v>
          </cell>
          <cell r="E88">
            <v>-9598.44</v>
          </cell>
          <cell r="F88">
            <v>-9719.56</v>
          </cell>
          <cell r="G88">
            <v>-9840.68</v>
          </cell>
          <cell r="H88">
            <v>-9961.7999999999993</v>
          </cell>
          <cell r="I88">
            <v>-10082.92</v>
          </cell>
          <cell r="J88">
            <v>-10204.040000000001</v>
          </cell>
          <cell r="K88">
            <v>-10325.16</v>
          </cell>
          <cell r="L88">
            <v>-10446.280000000001</v>
          </cell>
          <cell r="M88">
            <v>-10567.4</v>
          </cell>
          <cell r="N88">
            <v>-10688.52</v>
          </cell>
          <cell r="O88">
            <v>-10809.64</v>
          </cell>
        </row>
        <row r="89">
          <cell r="B89">
            <v>2215</v>
          </cell>
          <cell r="C89">
            <v>-1612.34</v>
          </cell>
          <cell r="D89">
            <v>-1625.71</v>
          </cell>
          <cell r="E89">
            <v>-1639.08</v>
          </cell>
          <cell r="F89">
            <v>-1652.45</v>
          </cell>
          <cell r="G89">
            <v>-1665.82</v>
          </cell>
          <cell r="H89">
            <v>-1679.19</v>
          </cell>
          <cell r="I89">
            <v>-1692.56</v>
          </cell>
          <cell r="J89">
            <v>-1705.93</v>
          </cell>
          <cell r="K89">
            <v>-1719.3</v>
          </cell>
          <cell r="L89">
            <v>-1732.67</v>
          </cell>
          <cell r="M89">
            <v>-1746.04</v>
          </cell>
          <cell r="N89">
            <v>-1759.41</v>
          </cell>
          <cell r="O89">
            <v>-1772.78</v>
          </cell>
        </row>
        <row r="90">
          <cell r="B90">
            <v>2220</v>
          </cell>
          <cell r="C90">
            <v>-1917.63</v>
          </cell>
          <cell r="D90">
            <v>-1931.04</v>
          </cell>
          <cell r="E90">
            <v>-1944.45</v>
          </cell>
          <cell r="F90">
            <v>-1957.86</v>
          </cell>
          <cell r="G90">
            <v>-1973.15</v>
          </cell>
          <cell r="H90">
            <v>-1988.44</v>
          </cell>
          <cell r="I90">
            <v>-2003.73</v>
          </cell>
          <cell r="J90">
            <v>-2019.02</v>
          </cell>
          <cell r="K90">
            <v>-2034.31</v>
          </cell>
          <cell r="L90">
            <v>-2049.6</v>
          </cell>
          <cell r="M90">
            <v>-2066.54</v>
          </cell>
          <cell r="N90">
            <v>-2084.8200000000002</v>
          </cell>
          <cell r="O90">
            <v>-2103.1</v>
          </cell>
        </row>
        <row r="91">
          <cell r="B91">
            <v>2230</v>
          </cell>
          <cell r="C91">
            <v>-76636.070000000007</v>
          </cell>
          <cell r="D91">
            <v>-76984.63</v>
          </cell>
          <cell r="E91">
            <v>-77333.179999999993</v>
          </cell>
          <cell r="F91">
            <v>-77681.710000000006</v>
          </cell>
          <cell r="G91">
            <v>-78030.289999999994</v>
          </cell>
          <cell r="H91">
            <v>-78378.850000000006</v>
          </cell>
          <cell r="I91">
            <v>-78728.789999999994</v>
          </cell>
          <cell r="J91">
            <v>-79078.720000000001</v>
          </cell>
          <cell r="K91">
            <v>-79428.639999999999</v>
          </cell>
          <cell r="L91">
            <v>-79778.559999999998</v>
          </cell>
          <cell r="M91">
            <v>-80128.490000000005</v>
          </cell>
          <cell r="N91">
            <v>-80478.42</v>
          </cell>
          <cell r="O91">
            <v>-80828.33</v>
          </cell>
        </row>
        <row r="92">
          <cell r="B92">
            <v>2235</v>
          </cell>
          <cell r="C92">
            <v>-11257.08</v>
          </cell>
          <cell r="D92">
            <v>-11338.58</v>
          </cell>
          <cell r="E92">
            <v>-11423.11</v>
          </cell>
          <cell r="F92">
            <v>-11507.64</v>
          </cell>
          <cell r="G92">
            <v>-11592.17</v>
          </cell>
          <cell r="H92">
            <v>-11676.7</v>
          </cell>
          <cell r="I92">
            <v>-11761.23</v>
          </cell>
          <cell r="J92">
            <v>-11275.02</v>
          </cell>
          <cell r="K92">
            <v>-11359.64</v>
          </cell>
          <cell r="L92">
            <v>-11445.71</v>
          </cell>
          <cell r="M92">
            <v>-11531.78</v>
          </cell>
          <cell r="N92">
            <v>-11617.85</v>
          </cell>
          <cell r="O92">
            <v>-11703.92</v>
          </cell>
        </row>
        <row r="93">
          <cell r="B93">
            <v>2255</v>
          </cell>
          <cell r="C93">
            <v>-2172.89</v>
          </cell>
          <cell r="D93">
            <v>-2202.2600000000002</v>
          </cell>
          <cell r="E93">
            <v>-2231.63</v>
          </cell>
          <cell r="F93">
            <v>-2261</v>
          </cell>
          <cell r="G93">
            <v>-2290.37</v>
          </cell>
          <cell r="H93">
            <v>-2319.7399999999998</v>
          </cell>
          <cell r="I93">
            <v>-2349.11</v>
          </cell>
          <cell r="J93">
            <v>-2378.48</v>
          </cell>
          <cell r="K93">
            <v>-2407.85</v>
          </cell>
          <cell r="L93">
            <v>-2437.2199999999998</v>
          </cell>
          <cell r="M93">
            <v>-2466.59</v>
          </cell>
          <cell r="N93">
            <v>-2495.96</v>
          </cell>
          <cell r="O93">
            <v>-2525.33</v>
          </cell>
        </row>
        <row r="94">
          <cell r="B94">
            <v>2280</v>
          </cell>
          <cell r="C94">
            <v>-1472.28</v>
          </cell>
          <cell r="D94">
            <v>-1493.28</v>
          </cell>
          <cell r="E94">
            <v>-1514.28</v>
          </cell>
          <cell r="F94">
            <v>-1535.28</v>
          </cell>
          <cell r="G94">
            <v>-1556.28</v>
          </cell>
          <cell r="H94">
            <v>-1577.28</v>
          </cell>
          <cell r="I94">
            <v>-1598.28</v>
          </cell>
          <cell r="J94">
            <v>-1619.28</v>
          </cell>
          <cell r="K94">
            <v>-1640.28</v>
          </cell>
          <cell r="L94">
            <v>-1661.28</v>
          </cell>
          <cell r="M94">
            <v>-1682.28</v>
          </cell>
          <cell r="N94">
            <v>-1703.28</v>
          </cell>
          <cell r="O94">
            <v>-1724.28</v>
          </cell>
        </row>
        <row r="95">
          <cell r="B95">
            <v>2285</v>
          </cell>
          <cell r="C95">
            <v>-10513.59</v>
          </cell>
          <cell r="D95">
            <v>-10618.42</v>
          </cell>
          <cell r="E95">
            <v>-10723.25</v>
          </cell>
          <cell r="F95">
            <v>-10828.08</v>
          </cell>
          <cell r="G95">
            <v>-10938.5</v>
          </cell>
          <cell r="H95">
            <v>-11048.92</v>
          </cell>
          <cell r="I95">
            <v>-11159.34</v>
          </cell>
          <cell r="J95">
            <v>-11269.76</v>
          </cell>
          <cell r="K95">
            <v>-11380.18</v>
          </cell>
          <cell r="L95">
            <v>-11490.6</v>
          </cell>
          <cell r="M95">
            <v>-11601.02</v>
          </cell>
          <cell r="N95">
            <v>-11711.44</v>
          </cell>
          <cell r="O95">
            <v>-11821.86</v>
          </cell>
        </row>
        <row r="96">
          <cell r="B96">
            <v>2300</v>
          </cell>
          <cell r="C96">
            <v>-92142.39</v>
          </cell>
          <cell r="D96">
            <v>-93215.96</v>
          </cell>
          <cell r="E96">
            <v>-93639.19</v>
          </cell>
          <cell r="F96">
            <v>-97416.26</v>
          </cell>
          <cell r="G96">
            <v>-97154.25</v>
          </cell>
          <cell r="H96">
            <v>-97830.92</v>
          </cell>
          <cell r="I96">
            <v>-98695.3</v>
          </cell>
          <cell r="J96">
            <v>-88624.25</v>
          </cell>
          <cell r="K96">
            <v>-89291.26</v>
          </cell>
          <cell r="L96">
            <v>-90009.15</v>
          </cell>
          <cell r="M96">
            <v>-90959.35</v>
          </cell>
          <cell r="N96">
            <v>-91698.02</v>
          </cell>
          <cell r="O96">
            <v>-92445.6</v>
          </cell>
        </row>
        <row r="97">
          <cell r="B97">
            <v>2320</v>
          </cell>
          <cell r="C97">
            <v>-10975.08</v>
          </cell>
          <cell r="D97">
            <v>-10957.59</v>
          </cell>
          <cell r="E97">
            <v>-10846.46</v>
          </cell>
          <cell r="F97">
            <v>-10803.44</v>
          </cell>
          <cell r="G97">
            <v>-10847.22</v>
          </cell>
          <cell r="H97">
            <v>-10838.63</v>
          </cell>
          <cell r="I97">
            <v>-10857.48</v>
          </cell>
          <cell r="J97">
            <v>-10835.96</v>
          </cell>
          <cell r="K97">
            <v>-10821.52</v>
          </cell>
          <cell r="L97">
            <v>-10720.26</v>
          </cell>
          <cell r="M97">
            <v>-10727.07</v>
          </cell>
          <cell r="N97">
            <v>-10718.24</v>
          </cell>
          <cell r="O97">
            <v>-10688.56</v>
          </cell>
        </row>
        <row r="98">
          <cell r="B98">
            <v>2325</v>
          </cell>
          <cell r="C98">
            <v>-35611.53</v>
          </cell>
          <cell r="D98">
            <v>-35953.75</v>
          </cell>
          <cell r="E98">
            <v>-36146.76</v>
          </cell>
          <cell r="F98">
            <v>-36414.65</v>
          </cell>
          <cell r="G98">
            <v>-36916.32</v>
          </cell>
          <cell r="H98">
            <v>-37326.69</v>
          </cell>
          <cell r="I98">
            <v>-37858.35</v>
          </cell>
          <cell r="J98">
            <v>-38285.82</v>
          </cell>
          <cell r="K98">
            <v>-38758.07</v>
          </cell>
          <cell r="L98">
            <v>-39038.25</v>
          </cell>
          <cell r="M98">
            <v>-39583.050000000003</v>
          </cell>
          <cell r="N98">
            <v>-40072.089999999997</v>
          </cell>
          <cell r="O98">
            <v>-40507.160000000003</v>
          </cell>
        </row>
        <row r="99">
          <cell r="B99">
            <v>2330</v>
          </cell>
          <cell r="C99">
            <v>-190115.08</v>
          </cell>
          <cell r="D99">
            <v>-192212.62</v>
          </cell>
          <cell r="E99">
            <v>-192522.75</v>
          </cell>
          <cell r="F99">
            <v>-194150.46</v>
          </cell>
          <cell r="G99">
            <v>-197711.88</v>
          </cell>
          <cell r="H99">
            <v>-199958.39</v>
          </cell>
          <cell r="I99">
            <v>-202506.51</v>
          </cell>
          <cell r="J99">
            <v>-204513.12</v>
          </cell>
          <cell r="K99">
            <v>-206702.82</v>
          </cell>
          <cell r="L99">
            <v>-207053.6</v>
          </cell>
          <cell r="M99">
            <v>-209592.45</v>
          </cell>
          <cell r="N99">
            <v>-211824.25</v>
          </cell>
          <cell r="O99">
            <v>-213487.05</v>
          </cell>
        </row>
        <row r="100">
          <cell r="B100">
            <v>2335</v>
          </cell>
          <cell r="C100">
            <v>-5984.93</v>
          </cell>
          <cell r="D100">
            <v>-5974.72</v>
          </cell>
          <cell r="E100">
            <v>-5915.93</v>
          </cell>
          <cell r="F100">
            <v>-5891.34</v>
          </cell>
          <cell r="G100">
            <v>-5913.64</v>
          </cell>
          <cell r="H100">
            <v>-5908.33</v>
          </cell>
          <cell r="I100">
            <v>-5917.79</v>
          </cell>
          <cell r="J100">
            <v>-5905.71</v>
          </cell>
          <cell r="K100">
            <v>-5897.24</v>
          </cell>
          <cell r="L100">
            <v>-5843.76</v>
          </cell>
          <cell r="M100">
            <v>-5846.83</v>
          </cell>
          <cell r="N100">
            <v>-5841.38</v>
          </cell>
          <cell r="O100">
            <v>-5824.76</v>
          </cell>
        </row>
        <row r="101">
          <cell r="B101">
            <v>2410</v>
          </cell>
          <cell r="C101">
            <v>310957</v>
          </cell>
          <cell r="D101">
            <v>310957</v>
          </cell>
          <cell r="E101">
            <v>310957</v>
          </cell>
          <cell r="F101">
            <v>310957</v>
          </cell>
          <cell r="G101">
            <v>310957</v>
          </cell>
          <cell r="H101">
            <v>310957</v>
          </cell>
          <cell r="I101">
            <v>310957</v>
          </cell>
          <cell r="J101">
            <v>310957</v>
          </cell>
          <cell r="K101">
            <v>310957</v>
          </cell>
          <cell r="L101">
            <v>310957</v>
          </cell>
          <cell r="M101">
            <v>310957</v>
          </cell>
          <cell r="N101">
            <v>310957</v>
          </cell>
          <cell r="O101">
            <v>310957</v>
          </cell>
        </row>
        <row r="102">
          <cell r="B102">
            <v>2425</v>
          </cell>
          <cell r="C102">
            <v>-44192.160000000003</v>
          </cell>
          <cell r="D102">
            <v>-44192.160000000003</v>
          </cell>
          <cell r="E102">
            <v>-44192.160000000003</v>
          </cell>
          <cell r="F102">
            <v>-44192.160000000003</v>
          </cell>
          <cell r="G102">
            <v>-44192.160000000003</v>
          </cell>
          <cell r="H102">
            <v>-44192.160000000003</v>
          </cell>
          <cell r="I102">
            <v>-44192.160000000003</v>
          </cell>
          <cell r="J102">
            <v>-44192.160000000003</v>
          </cell>
          <cell r="K102">
            <v>-44192.160000000003</v>
          </cell>
          <cell r="L102">
            <v>-44192.160000000003</v>
          </cell>
          <cell r="M102">
            <v>-44192.160000000003</v>
          </cell>
          <cell r="N102">
            <v>-44192.160000000003</v>
          </cell>
          <cell r="O102">
            <v>-44192.160000000003</v>
          </cell>
        </row>
        <row r="103">
          <cell r="B103">
            <v>2675</v>
          </cell>
          <cell r="C103">
            <v>73125.48</v>
          </cell>
          <cell r="D103">
            <v>69375.14</v>
          </cell>
          <cell r="E103">
            <v>78457.66</v>
          </cell>
          <cell r="F103">
            <v>76726.960000000006</v>
          </cell>
          <cell r="G103">
            <v>86124.35</v>
          </cell>
          <cell r="H103">
            <v>88174.01</v>
          </cell>
          <cell r="I103">
            <v>76569.460000000006</v>
          </cell>
          <cell r="J103">
            <v>64670.57</v>
          </cell>
          <cell r="K103">
            <v>73429.600000000006</v>
          </cell>
          <cell r="L103">
            <v>83759.11</v>
          </cell>
          <cell r="M103">
            <v>66511.02</v>
          </cell>
          <cell r="N103">
            <v>60565.45</v>
          </cell>
          <cell r="O103">
            <v>74965.53</v>
          </cell>
        </row>
        <row r="104">
          <cell r="B104">
            <v>2680</v>
          </cell>
          <cell r="C104">
            <v>62832</v>
          </cell>
          <cell r="D104">
            <v>60926</v>
          </cell>
          <cell r="E104">
            <v>62917</v>
          </cell>
          <cell r="F104">
            <v>66378</v>
          </cell>
          <cell r="G104">
            <v>66843</v>
          </cell>
          <cell r="H104">
            <v>63930</v>
          </cell>
          <cell r="I104">
            <v>61931</v>
          </cell>
          <cell r="J104">
            <v>59174</v>
          </cell>
          <cell r="K104">
            <v>56398</v>
          </cell>
          <cell r="L104">
            <v>59151</v>
          </cell>
          <cell r="M104">
            <v>60308</v>
          </cell>
          <cell r="N104">
            <v>61937</v>
          </cell>
          <cell r="O104">
            <v>68643</v>
          </cell>
        </row>
        <row r="105">
          <cell r="B105">
            <v>2685</v>
          </cell>
          <cell r="C105">
            <v>-2396.5</v>
          </cell>
          <cell r="D105">
            <v>-2396.5</v>
          </cell>
          <cell r="E105">
            <v>-2396.5</v>
          </cell>
          <cell r="F105">
            <v>-2396.5</v>
          </cell>
          <cell r="G105">
            <v>-2396.5</v>
          </cell>
          <cell r="H105">
            <v>-2396.5</v>
          </cell>
          <cell r="I105">
            <v>-2396.5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>
            <v>2690</v>
          </cell>
          <cell r="C106">
            <v>-1434</v>
          </cell>
          <cell r="D106">
            <v>-1489</v>
          </cell>
          <cell r="E106">
            <v>-1717</v>
          </cell>
          <cell r="F106">
            <v>-1669</v>
          </cell>
          <cell r="G106">
            <v>-1768</v>
          </cell>
          <cell r="H106">
            <v>-2019</v>
          </cell>
          <cell r="I106">
            <v>-1989</v>
          </cell>
          <cell r="J106">
            <v>-1950</v>
          </cell>
          <cell r="K106">
            <v>-1422</v>
          </cell>
          <cell r="L106">
            <v>-1571</v>
          </cell>
          <cell r="M106">
            <v>-1611</v>
          </cell>
          <cell r="N106">
            <v>-365</v>
          </cell>
          <cell r="O106">
            <v>-458</v>
          </cell>
        </row>
        <row r="107">
          <cell r="B107">
            <v>2710</v>
          </cell>
          <cell r="C107">
            <v>241220.85</v>
          </cell>
          <cell r="D107">
            <v>261494.62</v>
          </cell>
          <cell r="E107">
            <v>289569.39</v>
          </cell>
          <cell r="F107">
            <v>295126.18</v>
          </cell>
          <cell r="G107">
            <v>318905.33</v>
          </cell>
          <cell r="H107">
            <v>362552.88</v>
          </cell>
          <cell r="I107">
            <v>371838.56</v>
          </cell>
          <cell r="J107">
            <v>364991.52</v>
          </cell>
          <cell r="K107">
            <v>398174.53</v>
          </cell>
          <cell r="L107">
            <v>414555.48</v>
          </cell>
          <cell r="M107">
            <v>447312.5</v>
          </cell>
          <cell r="N107">
            <v>477007</v>
          </cell>
          <cell r="O107">
            <v>491885.83</v>
          </cell>
        </row>
        <row r="108">
          <cell r="B108">
            <v>2755</v>
          </cell>
          <cell r="C108">
            <v>3323</v>
          </cell>
          <cell r="D108">
            <v>3323</v>
          </cell>
          <cell r="E108">
            <v>3323</v>
          </cell>
          <cell r="F108">
            <v>3323</v>
          </cell>
          <cell r="G108">
            <v>3323</v>
          </cell>
          <cell r="H108">
            <v>3323</v>
          </cell>
          <cell r="I108">
            <v>3323</v>
          </cell>
          <cell r="J108">
            <v>3323</v>
          </cell>
          <cell r="K108">
            <v>3323</v>
          </cell>
          <cell r="L108">
            <v>3323</v>
          </cell>
          <cell r="M108">
            <v>3323</v>
          </cell>
          <cell r="N108">
            <v>3323</v>
          </cell>
          <cell r="O108">
            <v>3419</v>
          </cell>
        </row>
        <row r="109">
          <cell r="B109">
            <v>2775</v>
          </cell>
          <cell r="C109">
            <v>10857</v>
          </cell>
          <cell r="D109">
            <v>10857</v>
          </cell>
          <cell r="E109">
            <v>10857</v>
          </cell>
          <cell r="F109">
            <v>10857</v>
          </cell>
          <cell r="G109">
            <v>10857</v>
          </cell>
          <cell r="H109">
            <v>10857</v>
          </cell>
          <cell r="I109">
            <v>10857</v>
          </cell>
          <cell r="J109">
            <v>10857</v>
          </cell>
          <cell r="K109">
            <v>10857</v>
          </cell>
          <cell r="L109">
            <v>10857</v>
          </cell>
          <cell r="M109">
            <v>10857</v>
          </cell>
          <cell r="N109">
            <v>10857</v>
          </cell>
          <cell r="O109">
            <v>10857</v>
          </cell>
        </row>
        <row r="110">
          <cell r="B110">
            <v>2906</v>
          </cell>
          <cell r="C110">
            <v>92705.59</v>
          </cell>
          <cell r="D110">
            <v>92705.59</v>
          </cell>
          <cell r="E110">
            <v>92705.59</v>
          </cell>
          <cell r="F110">
            <v>92705.59</v>
          </cell>
          <cell r="G110">
            <v>92705.59</v>
          </cell>
          <cell r="H110">
            <v>92705.59</v>
          </cell>
          <cell r="I110">
            <v>92705.59</v>
          </cell>
          <cell r="J110">
            <v>92705.59</v>
          </cell>
          <cell r="K110">
            <v>92705.59</v>
          </cell>
          <cell r="L110">
            <v>92705.59</v>
          </cell>
          <cell r="M110">
            <v>92705.59</v>
          </cell>
          <cell r="N110">
            <v>92705.59</v>
          </cell>
          <cell r="O110">
            <v>92705.59</v>
          </cell>
        </row>
        <row r="111">
          <cell r="B111">
            <v>2907</v>
          </cell>
          <cell r="C111">
            <v>73724.28</v>
          </cell>
          <cell r="D111">
            <v>73724.28</v>
          </cell>
          <cell r="E111">
            <v>73724.28</v>
          </cell>
          <cell r="F111">
            <v>73724.28</v>
          </cell>
          <cell r="G111">
            <v>73724.28</v>
          </cell>
          <cell r="H111">
            <v>73724.28</v>
          </cell>
          <cell r="I111">
            <v>73724.28</v>
          </cell>
          <cell r="J111">
            <v>73724.28</v>
          </cell>
          <cell r="K111">
            <v>73724.28</v>
          </cell>
          <cell r="L111">
            <v>73724.28</v>
          </cell>
          <cell r="M111">
            <v>73724.28</v>
          </cell>
          <cell r="N111">
            <v>73724.28</v>
          </cell>
          <cell r="O111">
            <v>73724.28</v>
          </cell>
        </row>
        <row r="112">
          <cell r="B112">
            <v>2908</v>
          </cell>
          <cell r="C112">
            <v>3002.64</v>
          </cell>
          <cell r="D112">
            <v>3002.64</v>
          </cell>
          <cell r="E112">
            <v>3002.64</v>
          </cell>
          <cell r="F112">
            <v>3002.64</v>
          </cell>
          <cell r="G112">
            <v>3002.64</v>
          </cell>
          <cell r="H112">
            <v>3002.64</v>
          </cell>
          <cell r="I112">
            <v>3002.64</v>
          </cell>
          <cell r="J112">
            <v>3002.64</v>
          </cell>
          <cell r="K112">
            <v>3002.64</v>
          </cell>
          <cell r="L112">
            <v>3002.64</v>
          </cell>
          <cell r="M112">
            <v>3002.64</v>
          </cell>
          <cell r="N112">
            <v>3002.64</v>
          </cell>
          <cell r="O112">
            <v>3002.64</v>
          </cell>
        </row>
        <row r="113">
          <cell r="B113">
            <v>2909</v>
          </cell>
          <cell r="C113">
            <v>331.04</v>
          </cell>
          <cell r="D113">
            <v>331.04</v>
          </cell>
          <cell r="E113">
            <v>331.04</v>
          </cell>
          <cell r="F113">
            <v>331.04</v>
          </cell>
          <cell r="G113">
            <v>331.04</v>
          </cell>
          <cell r="H113">
            <v>331.04</v>
          </cell>
          <cell r="I113">
            <v>331.04</v>
          </cell>
          <cell r="J113">
            <v>331.04</v>
          </cell>
          <cell r="K113">
            <v>331.04</v>
          </cell>
          <cell r="L113">
            <v>331.04</v>
          </cell>
          <cell r="M113">
            <v>331.04</v>
          </cell>
          <cell r="N113">
            <v>331.04</v>
          </cell>
          <cell r="O113">
            <v>331.04</v>
          </cell>
        </row>
        <row r="114">
          <cell r="B114">
            <v>2910</v>
          </cell>
          <cell r="C114">
            <v>71463.53</v>
          </cell>
          <cell r="D114">
            <v>71463.53</v>
          </cell>
          <cell r="E114">
            <v>71463.53</v>
          </cell>
          <cell r="F114">
            <v>71463.53</v>
          </cell>
          <cell r="G114">
            <v>71463.53</v>
          </cell>
          <cell r="H114">
            <v>71463.53</v>
          </cell>
          <cell r="I114">
            <v>71463.53</v>
          </cell>
          <cell r="J114">
            <v>71463.53</v>
          </cell>
          <cell r="K114">
            <v>71463.53</v>
          </cell>
          <cell r="L114">
            <v>71463.53</v>
          </cell>
          <cell r="M114">
            <v>71463.53</v>
          </cell>
          <cell r="N114">
            <v>71463.53</v>
          </cell>
          <cell r="O114">
            <v>71463.53</v>
          </cell>
        </row>
        <row r="115">
          <cell r="B115">
            <v>2914</v>
          </cell>
          <cell r="C115">
            <v>-241227.08000000002</v>
          </cell>
          <cell r="D115">
            <v>-241227.08000000002</v>
          </cell>
          <cell r="E115">
            <v>-241227.08000000002</v>
          </cell>
          <cell r="F115">
            <v>-241227.08000000002</v>
          </cell>
          <cell r="G115">
            <v>-241227.08000000002</v>
          </cell>
          <cell r="H115">
            <v>-241227.08000000002</v>
          </cell>
          <cell r="I115">
            <v>-241227.08000000002</v>
          </cell>
          <cell r="J115">
            <v>-241227.08000000002</v>
          </cell>
          <cell r="K115">
            <v>-241227.08000000002</v>
          </cell>
          <cell r="L115">
            <v>-241227.08000000002</v>
          </cell>
          <cell r="M115">
            <v>-241227.08000000002</v>
          </cell>
          <cell r="N115">
            <v>-241227.08000000002</v>
          </cell>
          <cell r="O115">
            <v>-241227.08000000002</v>
          </cell>
        </row>
        <row r="116">
          <cell r="B116">
            <v>2915</v>
          </cell>
          <cell r="C116">
            <v>2040.87</v>
          </cell>
          <cell r="D116">
            <v>2036.76</v>
          </cell>
          <cell r="E116">
            <v>2032.06</v>
          </cell>
          <cell r="F116">
            <v>2019.87</v>
          </cell>
          <cell r="G116">
            <v>2020.93</v>
          </cell>
          <cell r="H116">
            <v>2018.58</v>
          </cell>
          <cell r="I116">
            <v>2020.16</v>
          </cell>
          <cell r="J116">
            <v>2017.51</v>
          </cell>
          <cell r="K116">
            <v>2014.58</v>
          </cell>
          <cell r="L116">
            <v>2011.18</v>
          </cell>
          <cell r="M116">
            <v>2011.78</v>
          </cell>
          <cell r="N116">
            <v>2009.54</v>
          </cell>
          <cell r="O116">
            <v>2004.68</v>
          </cell>
        </row>
        <row r="117">
          <cell r="B117">
            <v>2920</v>
          </cell>
          <cell r="C117">
            <v>151815.10999999999</v>
          </cell>
          <cell r="D117">
            <v>151815.10999999999</v>
          </cell>
          <cell r="E117">
            <v>151815.10999999999</v>
          </cell>
          <cell r="F117">
            <v>151815.10999999999</v>
          </cell>
          <cell r="G117">
            <v>151815.10999999999</v>
          </cell>
          <cell r="H117">
            <v>151815.10999999999</v>
          </cell>
          <cell r="I117">
            <v>151815.10999999999</v>
          </cell>
          <cell r="J117">
            <v>151815.10999999999</v>
          </cell>
          <cell r="K117">
            <v>151815.10999999999</v>
          </cell>
          <cell r="L117">
            <v>151815.10999999999</v>
          </cell>
          <cell r="M117">
            <v>151815.10999999999</v>
          </cell>
          <cell r="N117">
            <v>151815.10999999999</v>
          </cell>
          <cell r="O117">
            <v>151815.10999999999</v>
          </cell>
        </row>
        <row r="118">
          <cell r="B118">
            <v>2930</v>
          </cell>
          <cell r="C118">
            <v>-137604.78</v>
          </cell>
          <cell r="D118">
            <v>-139441.20000000001</v>
          </cell>
          <cell r="E118">
            <v>-141277.04</v>
          </cell>
          <cell r="F118">
            <v>-143105.38</v>
          </cell>
          <cell r="G118">
            <v>-144946.97</v>
          </cell>
          <cell r="H118">
            <v>-146785.16</v>
          </cell>
          <cell r="I118">
            <v>-148627.26999999999</v>
          </cell>
          <cell r="J118">
            <v>-148624.62</v>
          </cell>
          <cell r="K118">
            <v>-148621.69</v>
          </cell>
          <cell r="L118">
            <v>-148618.29</v>
          </cell>
          <cell r="M118">
            <v>-148618.89000000001</v>
          </cell>
          <cell r="N118">
            <v>-148616.65</v>
          </cell>
          <cell r="O118">
            <v>-148611.79</v>
          </cell>
        </row>
        <row r="119">
          <cell r="B119">
            <v>2960</v>
          </cell>
          <cell r="C119">
            <v>3940</v>
          </cell>
          <cell r="D119">
            <v>3940</v>
          </cell>
          <cell r="E119">
            <v>3940</v>
          </cell>
          <cell r="F119">
            <v>3940</v>
          </cell>
          <cell r="G119">
            <v>3940</v>
          </cell>
          <cell r="H119">
            <v>3940</v>
          </cell>
          <cell r="I119">
            <v>3940</v>
          </cell>
          <cell r="J119">
            <v>3940</v>
          </cell>
          <cell r="K119">
            <v>3940</v>
          </cell>
          <cell r="L119">
            <v>3940</v>
          </cell>
          <cell r="M119">
            <v>3940</v>
          </cell>
          <cell r="N119">
            <v>3940</v>
          </cell>
          <cell r="O119">
            <v>3940</v>
          </cell>
        </row>
        <row r="120">
          <cell r="B120">
            <v>3040</v>
          </cell>
          <cell r="C120">
            <v>12460.35</v>
          </cell>
          <cell r="D120">
            <v>12460.35</v>
          </cell>
          <cell r="E120">
            <v>12460.35</v>
          </cell>
          <cell r="F120">
            <v>12460.35</v>
          </cell>
          <cell r="G120">
            <v>12460.35</v>
          </cell>
          <cell r="H120">
            <v>12460.35</v>
          </cell>
          <cell r="I120">
            <v>12460.35</v>
          </cell>
          <cell r="J120">
            <v>12460.35</v>
          </cell>
          <cell r="K120">
            <v>12460.35</v>
          </cell>
          <cell r="L120">
            <v>12460.35</v>
          </cell>
          <cell r="M120">
            <v>12460.35</v>
          </cell>
          <cell r="N120">
            <v>12460.35</v>
          </cell>
          <cell r="O120">
            <v>12460.35</v>
          </cell>
        </row>
        <row r="121">
          <cell r="B121">
            <v>3110</v>
          </cell>
          <cell r="C121">
            <v>-263.39</v>
          </cell>
          <cell r="D121">
            <v>-329.06</v>
          </cell>
          <cell r="E121">
            <v>-394.72</v>
          </cell>
          <cell r="F121">
            <v>-460.39</v>
          </cell>
          <cell r="G121">
            <v>-526.05999999999995</v>
          </cell>
          <cell r="H121">
            <v>-591.72</v>
          </cell>
          <cell r="I121">
            <v>-657.39</v>
          </cell>
          <cell r="J121">
            <v>-723.06</v>
          </cell>
          <cell r="K121">
            <v>-788.72</v>
          </cell>
          <cell r="L121">
            <v>-854.39</v>
          </cell>
          <cell r="M121">
            <v>-920.06</v>
          </cell>
          <cell r="N121">
            <v>-985.72</v>
          </cell>
          <cell r="O121">
            <v>-1051.3900000000001</v>
          </cell>
        </row>
        <row r="122">
          <cell r="B122">
            <v>3195</v>
          </cell>
          <cell r="C122">
            <v>-6264.07</v>
          </cell>
          <cell r="D122">
            <v>-6471.74</v>
          </cell>
          <cell r="E122">
            <v>-6679.42</v>
          </cell>
          <cell r="F122">
            <v>-6887.09</v>
          </cell>
          <cell r="G122">
            <v>-7094.76</v>
          </cell>
          <cell r="H122">
            <v>-7302.44</v>
          </cell>
          <cell r="I122">
            <v>-7510.1</v>
          </cell>
          <cell r="J122">
            <v>-7717.77</v>
          </cell>
          <cell r="K122">
            <v>-7925.45</v>
          </cell>
          <cell r="L122">
            <v>-8133.12</v>
          </cell>
          <cell r="M122">
            <v>-8340.7900000000009</v>
          </cell>
          <cell r="N122">
            <v>-8548.4699999999993</v>
          </cell>
          <cell r="O122">
            <v>-8756.14</v>
          </cell>
        </row>
        <row r="123">
          <cell r="B123">
            <v>3500</v>
          </cell>
          <cell r="C123">
            <v>-166565.75</v>
          </cell>
          <cell r="D123">
            <v>-166565.75</v>
          </cell>
          <cell r="E123">
            <v>-166565.75</v>
          </cell>
          <cell r="F123">
            <v>-166565.75</v>
          </cell>
          <cell r="G123">
            <v>-166565.75</v>
          </cell>
          <cell r="H123">
            <v>-166565.75</v>
          </cell>
          <cell r="I123">
            <v>-166565.75</v>
          </cell>
          <cell r="J123">
            <v>-166565.75</v>
          </cell>
          <cell r="K123">
            <v>-166565.75</v>
          </cell>
          <cell r="L123">
            <v>-166565.75</v>
          </cell>
          <cell r="M123">
            <v>-166565.75</v>
          </cell>
          <cell r="N123">
            <v>-166565.75</v>
          </cell>
          <cell r="O123">
            <v>-166565.75</v>
          </cell>
        </row>
        <row r="124">
          <cell r="B124">
            <v>3505</v>
          </cell>
          <cell r="C124">
            <v>-1585113.79</v>
          </cell>
          <cell r="D124">
            <v>-1585113.79</v>
          </cell>
          <cell r="E124">
            <v>-1585113.79</v>
          </cell>
          <cell r="F124">
            <v>-1585113.79</v>
          </cell>
          <cell r="G124">
            <v>-1585113.79</v>
          </cell>
          <cell r="H124">
            <v>-1585113.79</v>
          </cell>
          <cell r="I124">
            <v>-1585113.79</v>
          </cell>
          <cell r="J124">
            <v>-1585113.79</v>
          </cell>
          <cell r="K124">
            <v>-1585113.79</v>
          </cell>
          <cell r="L124">
            <v>-1585113.79</v>
          </cell>
          <cell r="M124">
            <v>-1585113.79</v>
          </cell>
          <cell r="N124">
            <v>-1585113.79</v>
          </cell>
          <cell r="O124">
            <v>-1585113.79</v>
          </cell>
        </row>
        <row r="125">
          <cell r="B125">
            <v>3515</v>
          </cell>
          <cell r="C125">
            <v>170</v>
          </cell>
          <cell r="D125">
            <v>170</v>
          </cell>
          <cell r="E125">
            <v>170</v>
          </cell>
          <cell r="F125">
            <v>170</v>
          </cell>
          <cell r="G125">
            <v>170</v>
          </cell>
          <cell r="H125">
            <v>170</v>
          </cell>
          <cell r="I125">
            <v>170</v>
          </cell>
          <cell r="J125">
            <v>170</v>
          </cell>
          <cell r="K125">
            <v>170</v>
          </cell>
          <cell r="L125">
            <v>170</v>
          </cell>
          <cell r="M125">
            <v>170</v>
          </cell>
          <cell r="N125">
            <v>170</v>
          </cell>
          <cell r="O125">
            <v>170</v>
          </cell>
        </row>
        <row r="126">
          <cell r="B126">
            <v>3550</v>
          </cell>
          <cell r="C126">
            <v>-78173.11</v>
          </cell>
          <cell r="D126">
            <v>-78173.11</v>
          </cell>
          <cell r="E126">
            <v>-78173.11</v>
          </cell>
          <cell r="F126">
            <v>-78173.11</v>
          </cell>
          <cell r="G126">
            <v>-78173.11</v>
          </cell>
          <cell r="H126">
            <v>-78173.11</v>
          </cell>
          <cell r="I126">
            <v>-78173.11</v>
          </cell>
          <cell r="J126">
            <v>-78173.11</v>
          </cell>
          <cell r="K126">
            <v>-78173.11</v>
          </cell>
          <cell r="L126">
            <v>-78173.11</v>
          </cell>
          <cell r="M126">
            <v>-78173.11</v>
          </cell>
          <cell r="N126">
            <v>-78173.11</v>
          </cell>
          <cell r="O126">
            <v>-78173.11</v>
          </cell>
        </row>
        <row r="127">
          <cell r="B127">
            <v>3555</v>
          </cell>
          <cell r="C127">
            <v>-1025519.77</v>
          </cell>
          <cell r="D127">
            <v>-1025519.77</v>
          </cell>
          <cell r="E127">
            <v>-1025519.77</v>
          </cell>
          <cell r="F127">
            <v>-1025519.77</v>
          </cell>
          <cell r="G127">
            <v>-1025519.77</v>
          </cell>
          <cell r="H127">
            <v>-1025519.77</v>
          </cell>
          <cell r="I127">
            <v>-1025519.77</v>
          </cell>
          <cell r="J127">
            <v>-1025519.77</v>
          </cell>
          <cell r="K127">
            <v>-1025519.77</v>
          </cell>
          <cell r="L127">
            <v>-1025519.77</v>
          </cell>
          <cell r="M127">
            <v>-1025519.77</v>
          </cell>
          <cell r="N127">
            <v>-1025519.77</v>
          </cell>
          <cell r="O127">
            <v>-1025519.77</v>
          </cell>
        </row>
        <row r="128">
          <cell r="B128">
            <v>3560</v>
          </cell>
          <cell r="C128">
            <v>-13327.84</v>
          </cell>
          <cell r="D128">
            <v>-13327.84</v>
          </cell>
          <cell r="E128">
            <v>-13327.84</v>
          </cell>
          <cell r="F128">
            <v>-13327.84</v>
          </cell>
          <cell r="G128">
            <v>-13327.84</v>
          </cell>
          <cell r="H128">
            <v>-13327.84</v>
          </cell>
          <cell r="I128">
            <v>-13327.84</v>
          </cell>
          <cell r="J128">
            <v>-13327.84</v>
          </cell>
          <cell r="K128">
            <v>-13327.84</v>
          </cell>
          <cell r="L128">
            <v>-13327.84</v>
          </cell>
          <cell r="M128">
            <v>-13327.84</v>
          </cell>
          <cell r="N128">
            <v>-13327.84</v>
          </cell>
          <cell r="O128">
            <v>-13327.84</v>
          </cell>
        </row>
        <row r="129">
          <cell r="B129">
            <v>3565</v>
          </cell>
          <cell r="C129">
            <v>-100927.83</v>
          </cell>
          <cell r="D129">
            <v>-100927.83</v>
          </cell>
          <cell r="E129">
            <v>-100927.83</v>
          </cell>
          <cell r="F129">
            <v>-100927.83</v>
          </cell>
          <cell r="G129">
            <v>-100927.83</v>
          </cell>
          <cell r="H129">
            <v>-100927.83</v>
          </cell>
          <cell r="I129">
            <v>-100927.83</v>
          </cell>
          <cell r="J129">
            <v>-100927.83</v>
          </cell>
          <cell r="K129">
            <v>-100927.83</v>
          </cell>
          <cell r="L129">
            <v>-100927.83</v>
          </cell>
          <cell r="M129">
            <v>-100927.83</v>
          </cell>
          <cell r="N129">
            <v>-100927.83</v>
          </cell>
          <cell r="O129">
            <v>-100927.83</v>
          </cell>
        </row>
        <row r="130">
          <cell r="B130">
            <v>3600</v>
          </cell>
          <cell r="C130">
            <v>-4612.2</v>
          </cell>
          <cell r="D130">
            <v>-4612.2</v>
          </cell>
          <cell r="E130">
            <v>-4612.2</v>
          </cell>
          <cell r="F130">
            <v>-4612.2</v>
          </cell>
          <cell r="G130">
            <v>-4612.2</v>
          </cell>
          <cell r="H130">
            <v>-4612.2</v>
          </cell>
          <cell r="I130">
            <v>-4612.2</v>
          </cell>
          <cell r="J130">
            <v>-4612.2</v>
          </cell>
          <cell r="K130">
            <v>-4612.2</v>
          </cell>
          <cell r="L130">
            <v>-4612.2</v>
          </cell>
          <cell r="M130">
            <v>-4612.2</v>
          </cell>
          <cell r="N130">
            <v>-4612.2</v>
          </cell>
          <cell r="O130">
            <v>-4612.2</v>
          </cell>
        </row>
        <row r="131">
          <cell r="B131">
            <v>3605</v>
          </cell>
          <cell r="C131">
            <v>-667980.23</v>
          </cell>
          <cell r="D131">
            <v>-667980.23</v>
          </cell>
          <cell r="E131">
            <v>-667980.23</v>
          </cell>
          <cell r="F131">
            <v>-667980.23</v>
          </cell>
          <cell r="G131">
            <v>-667980.23</v>
          </cell>
          <cell r="H131">
            <v>-667980.23</v>
          </cell>
          <cell r="I131">
            <v>-667980.23</v>
          </cell>
          <cell r="J131">
            <v>-667980.23</v>
          </cell>
          <cell r="K131">
            <v>-667980.23</v>
          </cell>
          <cell r="L131">
            <v>-667980.23</v>
          </cell>
          <cell r="M131">
            <v>-667980.23</v>
          </cell>
          <cell r="N131">
            <v>-667980.23</v>
          </cell>
          <cell r="O131">
            <v>-667980.23</v>
          </cell>
        </row>
        <row r="132">
          <cell r="B132">
            <v>3625</v>
          </cell>
          <cell r="C132">
            <v>-11712.06</v>
          </cell>
          <cell r="D132">
            <v>-11712.06</v>
          </cell>
          <cell r="E132">
            <v>-11712.06</v>
          </cell>
          <cell r="F132">
            <v>-11712.06</v>
          </cell>
          <cell r="G132">
            <v>-11712.06</v>
          </cell>
          <cell r="H132">
            <v>-11712.06</v>
          </cell>
          <cell r="I132">
            <v>-11712.06</v>
          </cell>
          <cell r="J132">
            <v>-11712.06</v>
          </cell>
          <cell r="K132">
            <v>-11712.06</v>
          </cell>
          <cell r="L132">
            <v>-11712.06</v>
          </cell>
          <cell r="M132">
            <v>-11712.06</v>
          </cell>
          <cell r="N132">
            <v>-11712.06</v>
          </cell>
          <cell r="O132">
            <v>-11712.06</v>
          </cell>
        </row>
        <row r="133">
          <cell r="B133">
            <v>3705</v>
          </cell>
          <cell r="C133">
            <v>-156588.5</v>
          </cell>
          <cell r="D133">
            <v>-156588.5</v>
          </cell>
          <cell r="E133">
            <v>-156588.5</v>
          </cell>
          <cell r="F133">
            <v>-156588.5</v>
          </cell>
          <cell r="G133">
            <v>-156588.5</v>
          </cell>
          <cell r="H133">
            <v>-156588.5</v>
          </cell>
          <cell r="I133">
            <v>-156588.5</v>
          </cell>
          <cell r="J133">
            <v>-156588.5</v>
          </cell>
          <cell r="K133">
            <v>-156588.5</v>
          </cell>
          <cell r="L133">
            <v>-156588.5</v>
          </cell>
          <cell r="M133">
            <v>-156588.5</v>
          </cell>
          <cell r="N133">
            <v>-156588.5</v>
          </cell>
          <cell r="O133">
            <v>-156588.5</v>
          </cell>
        </row>
        <row r="134">
          <cell r="B134">
            <v>4050</v>
          </cell>
          <cell r="C134">
            <v>161332.17000000001</v>
          </cell>
          <cell r="D134">
            <v>161887.39000000001</v>
          </cell>
          <cell r="E134">
            <v>162442.60999999999</v>
          </cell>
          <cell r="F134">
            <v>162997.82999999999</v>
          </cell>
          <cell r="G134">
            <v>163553.04999999999</v>
          </cell>
          <cell r="H134">
            <v>164108.26999999999</v>
          </cell>
          <cell r="I134">
            <v>164663.49</v>
          </cell>
          <cell r="J134">
            <v>165218.71</v>
          </cell>
          <cell r="K134">
            <v>165773.93</v>
          </cell>
          <cell r="L134">
            <v>166329.15</v>
          </cell>
          <cell r="M134">
            <v>166884.37</v>
          </cell>
          <cell r="N134">
            <v>167439.59</v>
          </cell>
          <cell r="O134">
            <v>167994.81</v>
          </cell>
        </row>
        <row r="135">
          <cell r="B135">
            <v>4055</v>
          </cell>
          <cell r="C135">
            <v>1596782.25</v>
          </cell>
          <cell r="D135">
            <v>1600920.93</v>
          </cell>
          <cell r="E135">
            <v>1605059.61</v>
          </cell>
          <cell r="F135">
            <v>1609198.29</v>
          </cell>
          <cell r="G135">
            <v>1613336.97</v>
          </cell>
          <cell r="H135">
            <v>1617475.65</v>
          </cell>
          <cell r="I135">
            <v>1621614.33</v>
          </cell>
          <cell r="J135">
            <v>1625753.01</v>
          </cell>
          <cell r="K135">
            <v>1629891.69</v>
          </cell>
          <cell r="L135">
            <v>1634030.37</v>
          </cell>
          <cell r="M135">
            <v>1638169.05</v>
          </cell>
          <cell r="N135">
            <v>1642307.73</v>
          </cell>
          <cell r="O135">
            <v>1646446.41</v>
          </cell>
        </row>
        <row r="136">
          <cell r="B136">
            <v>4065</v>
          </cell>
          <cell r="C136">
            <v>5691.12</v>
          </cell>
          <cell r="D136">
            <v>5690.68</v>
          </cell>
          <cell r="E136">
            <v>5690.24</v>
          </cell>
          <cell r="F136">
            <v>5689.8</v>
          </cell>
          <cell r="G136">
            <v>5689.36</v>
          </cell>
          <cell r="H136">
            <v>5688.92</v>
          </cell>
          <cell r="I136">
            <v>5688.48</v>
          </cell>
          <cell r="J136">
            <v>5688.04</v>
          </cell>
          <cell r="K136">
            <v>5687.6</v>
          </cell>
          <cell r="L136">
            <v>5687.16</v>
          </cell>
          <cell r="M136">
            <v>5686.72</v>
          </cell>
          <cell r="N136">
            <v>5686.28</v>
          </cell>
          <cell r="O136">
            <v>5685.84</v>
          </cell>
        </row>
        <row r="137">
          <cell r="B137">
            <v>4100</v>
          </cell>
          <cell r="C137">
            <v>57226.33</v>
          </cell>
          <cell r="D137">
            <v>57443.48</v>
          </cell>
          <cell r="E137">
            <v>57660.63</v>
          </cell>
          <cell r="F137">
            <v>57877.78</v>
          </cell>
          <cell r="G137">
            <v>58094.93</v>
          </cell>
          <cell r="H137">
            <v>58312.08</v>
          </cell>
          <cell r="I137">
            <v>58529.23</v>
          </cell>
          <cell r="J137">
            <v>58746.38</v>
          </cell>
          <cell r="K137">
            <v>58963.53</v>
          </cell>
          <cell r="L137">
            <v>59180.68</v>
          </cell>
          <cell r="M137">
            <v>59397.83</v>
          </cell>
          <cell r="N137">
            <v>59614.98</v>
          </cell>
          <cell r="O137">
            <v>59832.13</v>
          </cell>
        </row>
        <row r="138">
          <cell r="B138">
            <v>4105</v>
          </cell>
          <cell r="C138">
            <v>603332.88</v>
          </cell>
          <cell r="D138">
            <v>605228.49</v>
          </cell>
          <cell r="E138">
            <v>607124.1</v>
          </cell>
          <cell r="F138">
            <v>609019.71</v>
          </cell>
          <cell r="G138">
            <v>610915.31999999995</v>
          </cell>
          <cell r="H138">
            <v>612810.93000000005</v>
          </cell>
          <cell r="I138">
            <v>614706.54</v>
          </cell>
          <cell r="J138">
            <v>616602.15</v>
          </cell>
          <cell r="K138">
            <v>618497.76</v>
          </cell>
          <cell r="L138">
            <v>620393.37</v>
          </cell>
          <cell r="M138">
            <v>622288.98</v>
          </cell>
          <cell r="N138">
            <v>624184.59</v>
          </cell>
          <cell r="O138">
            <v>626080.19999999995</v>
          </cell>
        </row>
        <row r="139">
          <cell r="B139">
            <v>4107</v>
          </cell>
          <cell r="C139">
            <v>12294.21</v>
          </cell>
          <cell r="D139">
            <v>12294.21</v>
          </cell>
          <cell r="E139">
            <v>12294.21</v>
          </cell>
          <cell r="F139">
            <v>12294.21</v>
          </cell>
          <cell r="G139">
            <v>12294.21</v>
          </cell>
          <cell r="H139">
            <v>12294.21</v>
          </cell>
          <cell r="I139">
            <v>12294.21</v>
          </cell>
          <cell r="J139">
            <v>12294.21</v>
          </cell>
          <cell r="K139">
            <v>12294.21</v>
          </cell>
          <cell r="L139">
            <v>12294.21</v>
          </cell>
          <cell r="M139">
            <v>12294.21</v>
          </cell>
          <cell r="N139">
            <v>12294.21</v>
          </cell>
          <cell r="O139">
            <v>12294.21</v>
          </cell>
        </row>
        <row r="140">
          <cell r="B140">
            <v>4110</v>
          </cell>
          <cell r="C140">
            <v>4507.1499999999996</v>
          </cell>
          <cell r="D140">
            <v>4534.92</v>
          </cell>
          <cell r="E140">
            <v>4562.6899999999996</v>
          </cell>
          <cell r="F140">
            <v>4590.46</v>
          </cell>
          <cell r="G140">
            <v>4618.2299999999996</v>
          </cell>
          <cell r="H140">
            <v>4646</v>
          </cell>
          <cell r="I140">
            <v>4673.7700000000004</v>
          </cell>
          <cell r="J140">
            <v>4701.54</v>
          </cell>
          <cell r="K140">
            <v>4729.3100000000004</v>
          </cell>
          <cell r="L140">
            <v>4757.08</v>
          </cell>
          <cell r="M140">
            <v>4784.8500000000004</v>
          </cell>
          <cell r="N140">
            <v>4812.62</v>
          </cell>
          <cell r="O140">
            <v>4840.3900000000003</v>
          </cell>
        </row>
        <row r="141">
          <cell r="B141">
            <v>4115</v>
          </cell>
          <cell r="C141">
            <v>52896.55</v>
          </cell>
          <cell r="D141">
            <v>53117.88</v>
          </cell>
          <cell r="E141">
            <v>53339.21</v>
          </cell>
          <cell r="F141">
            <v>53560.54</v>
          </cell>
          <cell r="G141">
            <v>53781.87</v>
          </cell>
          <cell r="H141">
            <v>54003.199999999997</v>
          </cell>
          <cell r="I141">
            <v>54224.53</v>
          </cell>
          <cell r="J141">
            <v>54445.86</v>
          </cell>
          <cell r="K141">
            <v>54667.19</v>
          </cell>
          <cell r="L141">
            <v>54888.52</v>
          </cell>
          <cell r="M141">
            <v>55109.85</v>
          </cell>
          <cell r="N141">
            <v>55331.18</v>
          </cell>
          <cell r="O141">
            <v>55552.51</v>
          </cell>
        </row>
        <row r="142">
          <cell r="B142">
            <v>4150</v>
          </cell>
          <cell r="C142">
            <v>4171.01</v>
          </cell>
          <cell r="D142">
            <v>4192.3599999999997</v>
          </cell>
          <cell r="E142">
            <v>4213.71</v>
          </cell>
          <cell r="F142">
            <v>4235.0600000000004</v>
          </cell>
          <cell r="G142">
            <v>4256.41</v>
          </cell>
          <cell r="H142">
            <v>4277.76</v>
          </cell>
          <cell r="I142">
            <v>4299.1099999999997</v>
          </cell>
          <cell r="J142">
            <v>4320.46</v>
          </cell>
          <cell r="K142">
            <v>4341.8100000000004</v>
          </cell>
          <cell r="L142">
            <v>4363.16</v>
          </cell>
          <cell r="M142">
            <v>4384.51</v>
          </cell>
          <cell r="N142">
            <v>4405.8599999999997</v>
          </cell>
          <cell r="O142">
            <v>4427.21</v>
          </cell>
        </row>
        <row r="143">
          <cell r="B143">
            <v>4155</v>
          </cell>
          <cell r="C143">
            <v>446542.66</v>
          </cell>
          <cell r="D143">
            <v>449160.44</v>
          </cell>
          <cell r="E143">
            <v>451778.22</v>
          </cell>
          <cell r="F143">
            <v>454396</v>
          </cell>
          <cell r="G143">
            <v>457013.78</v>
          </cell>
          <cell r="H143">
            <v>460106.28</v>
          </cell>
          <cell r="I143">
            <v>463198.78</v>
          </cell>
          <cell r="J143">
            <v>466291.28</v>
          </cell>
          <cell r="K143">
            <v>469383.78</v>
          </cell>
          <cell r="L143">
            <v>472476.28</v>
          </cell>
          <cell r="M143">
            <v>475568.78</v>
          </cell>
          <cell r="N143">
            <v>478661.28</v>
          </cell>
          <cell r="O143">
            <v>481753.78</v>
          </cell>
        </row>
        <row r="144">
          <cell r="B144">
            <v>4175</v>
          </cell>
          <cell r="C144">
            <v>12311.35</v>
          </cell>
          <cell r="D144">
            <v>12343.88</v>
          </cell>
          <cell r="E144">
            <v>12376.41</v>
          </cell>
          <cell r="F144">
            <v>12408.94</v>
          </cell>
          <cell r="G144">
            <v>12441.47</v>
          </cell>
          <cell r="H144">
            <v>12474</v>
          </cell>
          <cell r="I144">
            <v>12506.53</v>
          </cell>
          <cell r="J144">
            <v>12539.06</v>
          </cell>
          <cell r="K144">
            <v>12571.59</v>
          </cell>
          <cell r="L144">
            <v>12604.12</v>
          </cell>
          <cell r="M144">
            <v>12636.65</v>
          </cell>
          <cell r="N144">
            <v>12669.18</v>
          </cell>
          <cell r="O144">
            <v>12701.71</v>
          </cell>
        </row>
        <row r="145">
          <cell r="B145">
            <v>4265</v>
          </cell>
          <cell r="C145">
            <v>53083.63</v>
          </cell>
          <cell r="D145">
            <v>53409.85</v>
          </cell>
          <cell r="E145">
            <v>53736.07</v>
          </cell>
          <cell r="F145">
            <v>54062.29</v>
          </cell>
          <cell r="G145">
            <v>54388.51</v>
          </cell>
          <cell r="H145">
            <v>54714.73</v>
          </cell>
          <cell r="I145">
            <v>55040.95</v>
          </cell>
          <cell r="J145">
            <v>55367.17</v>
          </cell>
          <cell r="K145">
            <v>55693.39</v>
          </cell>
          <cell r="L145">
            <v>56019.61</v>
          </cell>
          <cell r="M145">
            <v>56345.83</v>
          </cell>
          <cell r="N145">
            <v>56672.05</v>
          </cell>
          <cell r="O145">
            <v>56998.27</v>
          </cell>
        </row>
        <row r="146">
          <cell r="B146">
            <v>4367</v>
          </cell>
          <cell r="O146">
            <v>-1130.6500000000001</v>
          </cell>
        </row>
        <row r="147">
          <cell r="B147">
            <v>4371</v>
          </cell>
          <cell r="C147">
            <v>17189</v>
          </cell>
          <cell r="D147">
            <v>17189</v>
          </cell>
          <cell r="E147">
            <v>17189</v>
          </cell>
          <cell r="F147">
            <v>17189</v>
          </cell>
          <cell r="G147">
            <v>17189</v>
          </cell>
          <cell r="H147">
            <v>17189</v>
          </cell>
          <cell r="I147">
            <v>17189</v>
          </cell>
          <cell r="J147">
            <v>17189</v>
          </cell>
          <cell r="K147">
            <v>17189</v>
          </cell>
          <cell r="L147">
            <v>17189</v>
          </cell>
          <cell r="M147">
            <v>17189</v>
          </cell>
          <cell r="N147">
            <v>17189</v>
          </cell>
          <cell r="O147">
            <v>17189</v>
          </cell>
        </row>
        <row r="148">
          <cell r="B148">
            <v>4375</v>
          </cell>
          <cell r="C148">
            <v>-10392.01</v>
          </cell>
          <cell r="D148">
            <v>-10392.01</v>
          </cell>
          <cell r="E148">
            <v>-10392.01</v>
          </cell>
          <cell r="F148">
            <v>-10392.01</v>
          </cell>
          <cell r="G148">
            <v>-10392.01</v>
          </cell>
          <cell r="H148">
            <v>-10392.01</v>
          </cell>
          <cell r="I148">
            <v>-10392.01</v>
          </cell>
          <cell r="J148">
            <v>-10392.01</v>
          </cell>
          <cell r="K148">
            <v>-10392.01</v>
          </cell>
          <cell r="L148">
            <v>-10392.01</v>
          </cell>
          <cell r="M148">
            <v>-10392.01</v>
          </cell>
          <cell r="N148">
            <v>-10392.01</v>
          </cell>
          <cell r="O148">
            <v>-6756.87</v>
          </cell>
        </row>
        <row r="149">
          <cell r="B149">
            <v>4377</v>
          </cell>
          <cell r="C149">
            <v>-2789.88</v>
          </cell>
          <cell r="D149">
            <v>-2789.88</v>
          </cell>
          <cell r="E149">
            <v>-2789.88</v>
          </cell>
          <cell r="F149">
            <v>-2789.88</v>
          </cell>
          <cell r="G149">
            <v>-2789.88</v>
          </cell>
          <cell r="H149">
            <v>-2789.88</v>
          </cell>
          <cell r="I149">
            <v>-2789.88</v>
          </cell>
          <cell r="J149">
            <v>-2789.88</v>
          </cell>
          <cell r="K149">
            <v>-2789.88</v>
          </cell>
          <cell r="L149">
            <v>-2789.88</v>
          </cell>
          <cell r="M149">
            <v>-2789.88</v>
          </cell>
          <cell r="N149">
            <v>-2789.88</v>
          </cell>
          <cell r="O149">
            <v>-1710.17</v>
          </cell>
        </row>
        <row r="150">
          <cell r="B150">
            <v>4383</v>
          </cell>
          <cell r="C150">
            <v>-85734.88</v>
          </cell>
          <cell r="D150">
            <v>-85734.88</v>
          </cell>
          <cell r="E150">
            <v>-85734.88</v>
          </cell>
          <cell r="F150">
            <v>-85734.88</v>
          </cell>
          <cell r="G150">
            <v>-85734.88</v>
          </cell>
          <cell r="H150">
            <v>-85734.88</v>
          </cell>
          <cell r="I150">
            <v>-85734.88</v>
          </cell>
          <cell r="J150">
            <v>-85734.88</v>
          </cell>
          <cell r="K150">
            <v>-85734.88</v>
          </cell>
          <cell r="L150">
            <v>-85734.88</v>
          </cell>
          <cell r="M150">
            <v>-85734.88</v>
          </cell>
          <cell r="N150">
            <v>-85734.88</v>
          </cell>
          <cell r="O150">
            <v>-85591.06</v>
          </cell>
        </row>
        <row r="151">
          <cell r="B151">
            <v>4385</v>
          </cell>
          <cell r="C151">
            <v>119</v>
          </cell>
          <cell r="D151">
            <v>119</v>
          </cell>
          <cell r="E151">
            <v>119</v>
          </cell>
          <cell r="F151">
            <v>119</v>
          </cell>
          <cell r="G151">
            <v>119</v>
          </cell>
          <cell r="H151">
            <v>119</v>
          </cell>
          <cell r="I151">
            <v>119</v>
          </cell>
          <cell r="J151">
            <v>119</v>
          </cell>
          <cell r="K151">
            <v>119</v>
          </cell>
          <cell r="L151">
            <v>119</v>
          </cell>
          <cell r="M151">
            <v>119</v>
          </cell>
          <cell r="N151">
            <v>119</v>
          </cell>
          <cell r="O151">
            <v>-202.27</v>
          </cell>
        </row>
        <row r="152">
          <cell r="B152">
            <v>4387</v>
          </cell>
          <cell r="C152">
            <v>-332496.71000000002</v>
          </cell>
          <cell r="D152">
            <v>-332496.71000000002</v>
          </cell>
          <cell r="E152">
            <v>-332442.58</v>
          </cell>
          <cell r="F152">
            <v>-332425.92</v>
          </cell>
          <cell r="G152">
            <v>-332443.94</v>
          </cell>
          <cell r="H152">
            <v>-332440.25</v>
          </cell>
          <cell r="I152">
            <v>-332447.57</v>
          </cell>
          <cell r="J152">
            <v>-332438.40999999997</v>
          </cell>
          <cell r="K152">
            <v>-332432.31</v>
          </cell>
          <cell r="L152">
            <v>-332389.36</v>
          </cell>
          <cell r="M152">
            <v>-332391.7</v>
          </cell>
          <cell r="N152">
            <v>-332387.88</v>
          </cell>
          <cell r="O152">
            <v>-364025.79</v>
          </cell>
        </row>
        <row r="153">
          <cell r="B153">
            <v>4389</v>
          </cell>
          <cell r="C153">
            <v>-51520.6</v>
          </cell>
          <cell r="D153">
            <v>-51520.68</v>
          </cell>
          <cell r="E153">
            <v>-51521.17</v>
          </cell>
          <cell r="F153">
            <v>-51521.34</v>
          </cell>
          <cell r="G153">
            <v>-51521.15</v>
          </cell>
          <cell r="H153">
            <v>-51521.19</v>
          </cell>
          <cell r="I153">
            <v>-51521.120000000003</v>
          </cell>
          <cell r="J153">
            <v>-51521.21</v>
          </cell>
          <cell r="K153">
            <v>-51521.279999999999</v>
          </cell>
          <cell r="L153">
            <v>-51521.73</v>
          </cell>
          <cell r="M153">
            <v>-51521.7</v>
          </cell>
          <cell r="N153">
            <v>-51521.74</v>
          </cell>
          <cell r="O153">
            <v>-70020.12</v>
          </cell>
        </row>
        <row r="154">
          <cell r="B154">
            <v>4417</v>
          </cell>
          <cell r="C154">
            <v>-2063.09</v>
          </cell>
          <cell r="D154">
            <v>-2063.09</v>
          </cell>
          <cell r="E154">
            <v>-2063.11</v>
          </cell>
          <cell r="F154">
            <v>-2063.12</v>
          </cell>
          <cell r="G154">
            <v>-2063.11</v>
          </cell>
          <cell r="H154">
            <v>-2063.12</v>
          </cell>
          <cell r="I154">
            <v>-2063.11</v>
          </cell>
          <cell r="J154">
            <v>-2063.12</v>
          </cell>
          <cell r="K154">
            <v>-2063.12</v>
          </cell>
          <cell r="L154">
            <v>-2063.14</v>
          </cell>
          <cell r="M154">
            <v>-2063.14</v>
          </cell>
          <cell r="N154">
            <v>-2063.14</v>
          </cell>
          <cell r="O154">
            <v>-2088.4899999999998</v>
          </cell>
        </row>
        <row r="155">
          <cell r="B155">
            <v>4421</v>
          </cell>
          <cell r="C155">
            <v>2684</v>
          </cell>
          <cell r="D155">
            <v>2684</v>
          </cell>
          <cell r="E155">
            <v>2684</v>
          </cell>
          <cell r="F155">
            <v>2684</v>
          </cell>
          <cell r="G155">
            <v>2684</v>
          </cell>
          <cell r="H155">
            <v>2684</v>
          </cell>
          <cell r="I155">
            <v>2684</v>
          </cell>
          <cell r="J155">
            <v>2684</v>
          </cell>
          <cell r="K155">
            <v>2684</v>
          </cell>
          <cell r="L155">
            <v>2684</v>
          </cell>
          <cell r="M155">
            <v>2684</v>
          </cell>
          <cell r="N155">
            <v>2684</v>
          </cell>
          <cell r="O155">
            <v>2684</v>
          </cell>
        </row>
        <row r="156">
          <cell r="B156">
            <v>4425</v>
          </cell>
          <cell r="C156">
            <v>-1694.98</v>
          </cell>
          <cell r="D156">
            <v>-1694.98</v>
          </cell>
          <cell r="E156">
            <v>-1694.98</v>
          </cell>
          <cell r="F156">
            <v>-1694.98</v>
          </cell>
          <cell r="G156">
            <v>-1694.98</v>
          </cell>
          <cell r="H156">
            <v>-1694.98</v>
          </cell>
          <cell r="I156">
            <v>-1694.98</v>
          </cell>
          <cell r="J156">
            <v>-1694.98</v>
          </cell>
          <cell r="K156">
            <v>-1694.98</v>
          </cell>
          <cell r="L156">
            <v>-1694.98</v>
          </cell>
          <cell r="M156">
            <v>-1694.98</v>
          </cell>
          <cell r="N156">
            <v>-1694.98</v>
          </cell>
          <cell r="O156">
            <v>-1037.8900000000001</v>
          </cell>
        </row>
        <row r="157">
          <cell r="B157">
            <v>4427</v>
          </cell>
          <cell r="C157">
            <v>-469.31</v>
          </cell>
          <cell r="D157">
            <v>-469.31</v>
          </cell>
          <cell r="E157">
            <v>-469.31</v>
          </cell>
          <cell r="F157">
            <v>-469.31</v>
          </cell>
          <cell r="G157">
            <v>-469.31</v>
          </cell>
          <cell r="H157">
            <v>-469.31</v>
          </cell>
          <cell r="I157">
            <v>-469.31</v>
          </cell>
          <cell r="J157">
            <v>-469.31</v>
          </cell>
          <cell r="K157">
            <v>-469.31</v>
          </cell>
          <cell r="L157">
            <v>-469.31</v>
          </cell>
          <cell r="M157">
            <v>-469.31</v>
          </cell>
          <cell r="N157">
            <v>-469.31</v>
          </cell>
          <cell r="O157">
            <v>-274.14</v>
          </cell>
        </row>
        <row r="158">
          <cell r="B158">
            <v>4433</v>
          </cell>
          <cell r="C158">
            <v>-43684.14</v>
          </cell>
          <cell r="D158">
            <v>-43684.14</v>
          </cell>
          <cell r="E158">
            <v>-43684.14</v>
          </cell>
          <cell r="F158">
            <v>-43684.14</v>
          </cell>
          <cell r="G158">
            <v>-43684.14</v>
          </cell>
          <cell r="H158">
            <v>-43684.14</v>
          </cell>
          <cell r="I158">
            <v>-43684.14</v>
          </cell>
          <cell r="J158">
            <v>-43684.14</v>
          </cell>
          <cell r="K158">
            <v>-43684.14</v>
          </cell>
          <cell r="L158">
            <v>-43684.14</v>
          </cell>
          <cell r="M158">
            <v>-43684.14</v>
          </cell>
          <cell r="N158">
            <v>-43684.14</v>
          </cell>
          <cell r="O158">
            <v>-43658.14</v>
          </cell>
        </row>
        <row r="159">
          <cell r="B159">
            <v>4435</v>
          </cell>
          <cell r="C159">
            <v>20</v>
          </cell>
          <cell r="D159">
            <v>20</v>
          </cell>
          <cell r="E159">
            <v>20</v>
          </cell>
          <cell r="F159">
            <v>20</v>
          </cell>
          <cell r="G159">
            <v>20</v>
          </cell>
          <cell r="H159">
            <v>20</v>
          </cell>
          <cell r="I159">
            <v>20</v>
          </cell>
          <cell r="J159">
            <v>20</v>
          </cell>
          <cell r="K159">
            <v>20</v>
          </cell>
          <cell r="L159">
            <v>20</v>
          </cell>
          <cell r="M159">
            <v>20</v>
          </cell>
          <cell r="N159">
            <v>20</v>
          </cell>
          <cell r="O159">
            <v>-38.07</v>
          </cell>
        </row>
        <row r="160">
          <cell r="B160">
            <v>4437</v>
          </cell>
          <cell r="C160">
            <v>6054.59</v>
          </cell>
          <cell r="D160">
            <v>6054.78</v>
          </cell>
          <cell r="E160">
            <v>6056.01</v>
          </cell>
          <cell r="F160">
            <v>6056.45</v>
          </cell>
          <cell r="G160">
            <v>6055.98</v>
          </cell>
          <cell r="H160">
            <v>6056.08</v>
          </cell>
          <cell r="I160">
            <v>6055.88</v>
          </cell>
          <cell r="J160">
            <v>6056.12</v>
          </cell>
          <cell r="K160">
            <v>6056.28</v>
          </cell>
          <cell r="L160">
            <v>6057.41</v>
          </cell>
          <cell r="M160">
            <v>6057.35</v>
          </cell>
          <cell r="N160">
            <v>6057.45</v>
          </cell>
          <cell r="O160">
            <v>1725.68</v>
          </cell>
        </row>
        <row r="161">
          <cell r="B161">
            <v>4439</v>
          </cell>
          <cell r="C161">
            <v>-4416</v>
          </cell>
          <cell r="D161">
            <v>-4416</v>
          </cell>
          <cell r="E161">
            <v>-4416</v>
          </cell>
          <cell r="F161">
            <v>-4416</v>
          </cell>
          <cell r="G161">
            <v>-4416</v>
          </cell>
          <cell r="H161">
            <v>-4416</v>
          </cell>
          <cell r="I161">
            <v>-4416</v>
          </cell>
          <cell r="J161">
            <v>-4416</v>
          </cell>
          <cell r="K161">
            <v>-4416</v>
          </cell>
          <cell r="L161">
            <v>-4416</v>
          </cell>
          <cell r="M161">
            <v>-4416</v>
          </cell>
          <cell r="N161">
            <v>-4416</v>
          </cell>
          <cell r="O161">
            <v>41877.980000000003</v>
          </cell>
        </row>
        <row r="162">
          <cell r="B162">
            <v>4515</v>
          </cell>
          <cell r="C162">
            <v>-1652.79</v>
          </cell>
          <cell r="D162">
            <v>-2163.7600000000002</v>
          </cell>
          <cell r="E162">
            <v>-2859.53</v>
          </cell>
          <cell r="F162">
            <v>-3909.02</v>
          </cell>
          <cell r="G162">
            <v>-1297.71</v>
          </cell>
          <cell r="H162">
            <v>-1743.59</v>
          </cell>
          <cell r="I162">
            <v>-1698.97</v>
          </cell>
          <cell r="J162">
            <v>-1366.83</v>
          </cell>
          <cell r="K162">
            <v>-7594.17</v>
          </cell>
          <cell r="L162">
            <v>-14381.44</v>
          </cell>
          <cell r="M162">
            <v>-1665.13</v>
          </cell>
          <cell r="N162">
            <v>-1032.74</v>
          </cell>
          <cell r="O162">
            <v>-3029.77</v>
          </cell>
        </row>
        <row r="163">
          <cell r="B163">
            <v>4525</v>
          </cell>
          <cell r="C163">
            <v>-9233.56</v>
          </cell>
          <cell r="D163">
            <v>-8562</v>
          </cell>
          <cell r="E163">
            <v>-8214.19</v>
          </cell>
          <cell r="F163">
            <v>-3552.04</v>
          </cell>
          <cell r="G163">
            <v>-5219.91</v>
          </cell>
          <cell r="H163">
            <v>-5090.33</v>
          </cell>
          <cell r="I163">
            <v>-6188.01</v>
          </cell>
          <cell r="J163">
            <v>-7572.42</v>
          </cell>
          <cell r="K163">
            <v>-8239.5499999999993</v>
          </cell>
          <cell r="L163">
            <v>-3195.81</v>
          </cell>
          <cell r="M163">
            <v>-4837.33</v>
          </cell>
          <cell r="N163">
            <v>-5378.1</v>
          </cell>
          <cell r="O163">
            <v>-10259.75</v>
          </cell>
        </row>
        <row r="164">
          <cell r="B164">
            <v>4527</v>
          </cell>
          <cell r="C164">
            <v>-10405.17</v>
          </cell>
          <cell r="D164">
            <v>-4028</v>
          </cell>
          <cell r="E164">
            <v>-22650.34</v>
          </cell>
          <cell r="F164">
            <v>-1936</v>
          </cell>
          <cell r="G164">
            <v>-12639.67</v>
          </cell>
          <cell r="H164">
            <v>-6819.67</v>
          </cell>
          <cell r="I164">
            <v>-11851.41</v>
          </cell>
          <cell r="J164">
            <v>-6218.54</v>
          </cell>
          <cell r="K164">
            <v>-14570.54</v>
          </cell>
          <cell r="L164">
            <v>-12022.23</v>
          </cell>
          <cell r="M164">
            <v>-10138.540000000001</v>
          </cell>
          <cell r="N164">
            <v>-18240.04</v>
          </cell>
          <cell r="O164">
            <v>-6871.19</v>
          </cell>
        </row>
        <row r="165">
          <cell r="B165">
            <v>4535</v>
          </cell>
          <cell r="C165">
            <v>998568.67</v>
          </cell>
          <cell r="D165">
            <v>998568.67</v>
          </cell>
          <cell r="E165">
            <v>998568.67</v>
          </cell>
          <cell r="F165">
            <v>998568.67</v>
          </cell>
          <cell r="G165">
            <v>998568.67</v>
          </cell>
          <cell r="H165">
            <v>998568.67</v>
          </cell>
          <cell r="I165">
            <v>998568.67</v>
          </cell>
          <cell r="J165">
            <v>998568.67</v>
          </cell>
          <cell r="K165">
            <v>998568.67</v>
          </cell>
          <cell r="L165">
            <v>998568.67</v>
          </cell>
          <cell r="M165">
            <v>998568.67</v>
          </cell>
          <cell r="N165">
            <v>998568.67</v>
          </cell>
          <cell r="O165">
            <v>998568.67</v>
          </cell>
        </row>
        <row r="166">
          <cell r="B166">
            <v>4545</v>
          </cell>
          <cell r="C166">
            <v>-382.43</v>
          </cell>
          <cell r="D166">
            <v>-506.2</v>
          </cell>
          <cell r="E166">
            <v>-382.43</v>
          </cell>
          <cell r="F166">
            <v>-382.43</v>
          </cell>
          <cell r="G166">
            <v>-382.68</v>
          </cell>
          <cell r="H166">
            <v>-407.6</v>
          </cell>
          <cell r="I166">
            <v>-541.45000000000005</v>
          </cell>
          <cell r="J166">
            <v>-2779.18</v>
          </cell>
          <cell r="K166">
            <v>-2779.18</v>
          </cell>
          <cell r="L166">
            <v>-2826.45</v>
          </cell>
          <cell r="M166">
            <v>-2779.18</v>
          </cell>
          <cell r="N166">
            <v>-2794.76</v>
          </cell>
          <cell r="O166">
            <v>-2789.51</v>
          </cell>
        </row>
        <row r="167">
          <cell r="B167">
            <v>4565</v>
          </cell>
          <cell r="C167">
            <v>-1255151.22</v>
          </cell>
          <cell r="D167">
            <v>-1255151.22</v>
          </cell>
          <cell r="E167">
            <v>-1255151.22</v>
          </cell>
          <cell r="F167">
            <v>-1255151.22</v>
          </cell>
          <cell r="G167">
            <v>-1255151.22</v>
          </cell>
          <cell r="H167">
            <v>-1255151.22</v>
          </cell>
          <cell r="I167">
            <v>-1255151.22</v>
          </cell>
          <cell r="J167">
            <v>-1255151.22</v>
          </cell>
          <cell r="K167">
            <v>-1255151.22</v>
          </cell>
          <cell r="L167">
            <v>-1255151.22</v>
          </cell>
          <cell r="M167">
            <v>-1255151.22</v>
          </cell>
          <cell r="N167">
            <v>-1255151.22</v>
          </cell>
          <cell r="O167">
            <v>-1255151.22</v>
          </cell>
        </row>
        <row r="168">
          <cell r="B168">
            <v>4595</v>
          </cell>
          <cell r="C168">
            <v>-3598.9</v>
          </cell>
          <cell r="D168">
            <v>-3373.81</v>
          </cell>
          <cell r="E168">
            <v>-3381.75</v>
          </cell>
          <cell r="F168">
            <v>-3251.48</v>
          </cell>
          <cell r="G168">
            <v>-3196.21</v>
          </cell>
          <cell r="H168">
            <v>-3443.17</v>
          </cell>
          <cell r="I168">
            <v>-3549.52</v>
          </cell>
          <cell r="J168">
            <v>-3566.97</v>
          </cell>
          <cell r="K168">
            <v>-3672.94</v>
          </cell>
          <cell r="L168">
            <v>-3413.03</v>
          </cell>
          <cell r="M168">
            <v>-3367.63</v>
          </cell>
          <cell r="N168">
            <v>-3176.67</v>
          </cell>
          <cell r="O168">
            <v>-3382.67</v>
          </cell>
        </row>
        <row r="169">
          <cell r="B169">
            <v>4612</v>
          </cell>
          <cell r="C169">
            <v>0</v>
          </cell>
          <cell r="D169">
            <v>19755.59</v>
          </cell>
          <cell r="E169">
            <v>15204.69</v>
          </cell>
          <cell r="F169">
            <v>10287.23</v>
          </cell>
          <cell r="G169">
            <v>5374.79</v>
          </cell>
          <cell r="H169">
            <v>607.70000000000005</v>
          </cell>
          <cell r="I169">
            <v>-4311.9799999999996</v>
          </cell>
          <cell r="J169">
            <v>17388.78</v>
          </cell>
          <cell r="K169">
            <v>12470.19</v>
          </cell>
          <cell r="L169">
            <v>7551.27</v>
          </cell>
          <cell r="M169">
            <v>2632.53</v>
          </cell>
          <cell r="N169">
            <v>3469.82</v>
          </cell>
          <cell r="O169">
            <v>0</v>
          </cell>
        </row>
        <row r="170">
          <cell r="B170">
            <v>4614</v>
          </cell>
          <cell r="C170">
            <v>-24651.91</v>
          </cell>
          <cell r="D170">
            <v>-24651.91</v>
          </cell>
          <cell r="E170">
            <v>-24651.91</v>
          </cell>
          <cell r="F170">
            <v>-24651.91</v>
          </cell>
          <cell r="G170">
            <v>-24651.91</v>
          </cell>
          <cell r="H170">
            <v>-24651.91</v>
          </cell>
          <cell r="I170">
            <v>-24651.91</v>
          </cell>
          <cell r="J170">
            <v>-24651.91</v>
          </cell>
          <cell r="K170">
            <v>-24651.91</v>
          </cell>
          <cell r="L170">
            <v>-24651.91</v>
          </cell>
          <cell r="M170">
            <v>-24651.91</v>
          </cell>
          <cell r="N170">
            <v>-24651.91</v>
          </cell>
          <cell r="O170">
            <v>-26034</v>
          </cell>
        </row>
        <row r="171">
          <cell r="B171">
            <v>4628</v>
          </cell>
          <cell r="C171">
            <v>-699.12</v>
          </cell>
          <cell r="D171">
            <v>-697.96</v>
          </cell>
          <cell r="E171">
            <v>-690.37</v>
          </cell>
          <cell r="F171">
            <v>-687.67</v>
          </cell>
          <cell r="G171">
            <v>-690.59</v>
          </cell>
          <cell r="H171">
            <v>-689.99</v>
          </cell>
          <cell r="I171">
            <v>-691.17</v>
          </cell>
          <cell r="J171">
            <v>-689.69</v>
          </cell>
          <cell r="K171">
            <v>-688.71</v>
          </cell>
          <cell r="L171">
            <v>-681.76</v>
          </cell>
          <cell r="M171">
            <v>-682.14</v>
          </cell>
          <cell r="N171">
            <v>-681.52</v>
          </cell>
          <cell r="O171">
            <v>-709.58</v>
          </cell>
        </row>
        <row r="172">
          <cell r="B172">
            <v>4634</v>
          </cell>
          <cell r="C172">
            <v>-144.38</v>
          </cell>
          <cell r="D172">
            <v>-144.38</v>
          </cell>
          <cell r="E172">
            <v>-144.38</v>
          </cell>
          <cell r="F172">
            <v>-144.38</v>
          </cell>
          <cell r="G172">
            <v>-144.38</v>
          </cell>
          <cell r="H172">
            <v>-144.38</v>
          </cell>
          <cell r="I172">
            <v>-144.38</v>
          </cell>
          <cell r="J172">
            <v>-144.38</v>
          </cell>
          <cell r="K172">
            <v>-144.38</v>
          </cell>
          <cell r="L172">
            <v>-144.38</v>
          </cell>
          <cell r="M172">
            <v>-144.38</v>
          </cell>
          <cell r="N172">
            <v>-144.38</v>
          </cell>
          <cell r="O172">
            <v>-144.38</v>
          </cell>
        </row>
        <row r="173">
          <cell r="B173">
            <v>4635</v>
          </cell>
          <cell r="C173">
            <v>-97.02</v>
          </cell>
          <cell r="D173">
            <v>-13.94</v>
          </cell>
          <cell r="E173">
            <v>-25.88</v>
          </cell>
          <cell r="F173">
            <v>-26.28</v>
          </cell>
          <cell r="G173">
            <v>-59.3</v>
          </cell>
          <cell r="H173">
            <v>-60.21</v>
          </cell>
          <cell r="I173">
            <v>-60.72</v>
          </cell>
          <cell r="J173">
            <v>-74.31</v>
          </cell>
          <cell r="K173">
            <v>-94.61</v>
          </cell>
          <cell r="L173">
            <v>-94.78</v>
          </cell>
          <cell r="M173">
            <v>-101.33</v>
          </cell>
          <cell r="N173">
            <v>-118.16</v>
          </cell>
          <cell r="O173">
            <v>-124.65</v>
          </cell>
        </row>
        <row r="174">
          <cell r="B174">
            <v>4659</v>
          </cell>
          <cell r="C174">
            <v>82809</v>
          </cell>
          <cell r="D174">
            <v>82809</v>
          </cell>
          <cell r="E174">
            <v>82809</v>
          </cell>
          <cell r="F174">
            <v>82809</v>
          </cell>
          <cell r="G174">
            <v>82809</v>
          </cell>
          <cell r="H174">
            <v>82809</v>
          </cell>
          <cell r="I174">
            <v>82809</v>
          </cell>
          <cell r="J174">
            <v>82809</v>
          </cell>
          <cell r="K174">
            <v>82809</v>
          </cell>
          <cell r="L174">
            <v>82809</v>
          </cell>
          <cell r="M174">
            <v>82809</v>
          </cell>
          <cell r="N174">
            <v>82809</v>
          </cell>
          <cell r="O174">
            <v>82809</v>
          </cell>
        </row>
        <row r="175">
          <cell r="B175">
            <v>4661</v>
          </cell>
          <cell r="C175">
            <v>7786.32</v>
          </cell>
          <cell r="D175">
            <v>7786.32</v>
          </cell>
          <cell r="E175">
            <v>7785.51</v>
          </cell>
          <cell r="F175">
            <v>7792.03</v>
          </cell>
          <cell r="G175">
            <v>7792.33</v>
          </cell>
          <cell r="H175">
            <v>7792.27</v>
          </cell>
          <cell r="I175">
            <v>7792.39</v>
          </cell>
          <cell r="J175">
            <v>7792.24</v>
          </cell>
          <cell r="K175">
            <v>7792.14</v>
          </cell>
          <cell r="L175">
            <v>7791.43</v>
          </cell>
          <cell r="M175">
            <v>7791.47</v>
          </cell>
          <cell r="N175">
            <v>7791.41</v>
          </cell>
          <cell r="O175">
            <v>6963.77</v>
          </cell>
        </row>
        <row r="176">
          <cell r="B176">
            <v>4685</v>
          </cell>
          <cell r="C176">
            <v>-2190.79</v>
          </cell>
          <cell r="D176">
            <v>-2200.59</v>
          </cell>
          <cell r="E176">
            <v>-2193.6</v>
          </cell>
          <cell r="F176">
            <v>-2206.96</v>
          </cell>
          <cell r="G176">
            <v>-2219.96</v>
          </cell>
          <cell r="H176">
            <v>-2231.67</v>
          </cell>
          <cell r="I176">
            <v>-2244.08</v>
          </cell>
          <cell r="J176">
            <v>-2254.08</v>
          </cell>
          <cell r="K176">
            <v>-2267.2399999999998</v>
          </cell>
          <cell r="L176">
            <v>-2279.89</v>
          </cell>
          <cell r="M176">
            <v>-2288.5100000000002</v>
          </cell>
          <cell r="N176">
            <v>-2299.79</v>
          </cell>
          <cell r="O176">
            <v>-2311.5100000000002</v>
          </cell>
        </row>
        <row r="177">
          <cell r="B177">
            <v>4760</v>
          </cell>
          <cell r="C177">
            <v>-1000</v>
          </cell>
          <cell r="D177">
            <v>-1000</v>
          </cell>
          <cell r="E177">
            <v>-1000</v>
          </cell>
          <cell r="F177">
            <v>-1000</v>
          </cell>
          <cell r="G177">
            <v>-1000</v>
          </cell>
          <cell r="H177">
            <v>-1000</v>
          </cell>
          <cell r="I177">
            <v>-1000</v>
          </cell>
          <cell r="J177">
            <v>-1000</v>
          </cell>
          <cell r="K177">
            <v>-1000</v>
          </cell>
          <cell r="L177">
            <v>-1000</v>
          </cell>
          <cell r="M177">
            <v>-1000</v>
          </cell>
          <cell r="N177">
            <v>-1000</v>
          </cell>
          <cell r="O177">
            <v>-1000</v>
          </cell>
        </row>
        <row r="178">
          <cell r="B178">
            <v>4780</v>
          </cell>
          <cell r="C178">
            <v>-750000</v>
          </cell>
          <cell r="D178">
            <v>-750000</v>
          </cell>
          <cell r="E178">
            <v>-750000</v>
          </cell>
          <cell r="F178">
            <v>-750000</v>
          </cell>
          <cell r="G178">
            <v>-750000</v>
          </cell>
          <cell r="H178">
            <v>-750000</v>
          </cell>
          <cell r="I178">
            <v>-750000</v>
          </cell>
          <cell r="J178">
            <v>-750000</v>
          </cell>
          <cell r="K178">
            <v>-750000</v>
          </cell>
          <cell r="L178">
            <v>-750000</v>
          </cell>
          <cell r="M178">
            <v>-750000</v>
          </cell>
          <cell r="N178">
            <v>-750000</v>
          </cell>
          <cell r="O178">
            <v>-750000</v>
          </cell>
        </row>
        <row r="179">
          <cell r="B179">
            <v>4785</v>
          </cell>
          <cell r="C179">
            <v>-1851260.48</v>
          </cell>
          <cell r="D179">
            <v>-1851260.48</v>
          </cell>
          <cell r="E179">
            <v>-1851260.48</v>
          </cell>
          <cell r="F179">
            <v>-1851260.48</v>
          </cell>
          <cell r="G179">
            <v>-1851260.48</v>
          </cell>
          <cell r="H179">
            <v>-1851260.48</v>
          </cell>
          <cell r="I179">
            <v>-1851260.48</v>
          </cell>
          <cell r="J179">
            <v>-1851260.48</v>
          </cell>
          <cell r="K179">
            <v>-1851260.48</v>
          </cell>
          <cell r="L179">
            <v>-1851260.48</v>
          </cell>
          <cell r="M179">
            <v>-1851260.48</v>
          </cell>
          <cell r="N179">
            <v>-1851260.48</v>
          </cell>
          <cell r="O179">
            <v>-1851260.48</v>
          </cell>
        </row>
        <row r="180">
          <cell r="B180">
            <v>4998</v>
          </cell>
          <cell r="C180">
            <v>254833.04</v>
          </cell>
          <cell r="D180">
            <v>127517.25</v>
          </cell>
          <cell r="E180">
            <v>127517.25</v>
          </cell>
          <cell r="F180">
            <v>127517.25</v>
          </cell>
          <cell r="G180">
            <v>127517.25</v>
          </cell>
          <cell r="H180">
            <v>127517.25</v>
          </cell>
          <cell r="I180">
            <v>127517.25</v>
          </cell>
          <cell r="J180">
            <v>127517.25</v>
          </cell>
          <cell r="K180">
            <v>127517.25</v>
          </cell>
          <cell r="L180">
            <v>127517.25</v>
          </cell>
          <cell r="M180">
            <v>127517.25</v>
          </cell>
          <cell r="N180">
            <v>127517.25</v>
          </cell>
          <cell r="O180">
            <v>127517.25</v>
          </cell>
        </row>
        <row r="182">
          <cell r="B182">
            <v>5100</v>
          </cell>
          <cell r="C182">
            <v>-289038.3</v>
          </cell>
          <cell r="D182">
            <v>-24091.1</v>
          </cell>
          <cell r="E182">
            <v>-48182.2</v>
          </cell>
          <cell r="F182">
            <v>-72273.3</v>
          </cell>
          <cell r="G182">
            <v>-96357.299999999988</v>
          </cell>
          <cell r="H182">
            <v>-120448.4</v>
          </cell>
          <cell r="I182">
            <v>-144539.5</v>
          </cell>
          <cell r="J182">
            <v>-168630.6</v>
          </cell>
          <cell r="K182">
            <v>-192721.69999999998</v>
          </cell>
          <cell r="L182">
            <v>-217002.85</v>
          </cell>
          <cell r="M182">
            <v>-241283.97</v>
          </cell>
          <cell r="N182">
            <v>-265565.12</v>
          </cell>
          <cell r="O182">
            <v>-289846.27</v>
          </cell>
        </row>
        <row r="183">
          <cell r="B183">
            <v>5105</v>
          </cell>
          <cell r="C183">
            <v>-2765</v>
          </cell>
          <cell r="D183">
            <v>1906</v>
          </cell>
          <cell r="E183">
            <v>-85</v>
          </cell>
          <cell r="F183">
            <v>-3546</v>
          </cell>
          <cell r="G183">
            <v>-4011</v>
          </cell>
          <cell r="H183">
            <v>-1098</v>
          </cell>
          <cell r="I183">
            <v>901</v>
          </cell>
          <cell r="J183">
            <v>3658</v>
          </cell>
          <cell r="K183">
            <v>6434</v>
          </cell>
          <cell r="L183">
            <v>3681</v>
          </cell>
          <cell r="M183">
            <v>2524</v>
          </cell>
          <cell r="N183">
            <v>895</v>
          </cell>
          <cell r="O183">
            <v>-5811</v>
          </cell>
        </row>
        <row r="184">
          <cell r="B184">
            <v>5140</v>
          </cell>
          <cell r="C184">
            <v>-696968.02</v>
          </cell>
          <cell r="D184">
            <v>-63030.95</v>
          </cell>
          <cell r="E184">
            <v>-124523.26</v>
          </cell>
          <cell r="F184">
            <v>-187210.4</v>
          </cell>
          <cell r="G184">
            <v>-251273.89</v>
          </cell>
          <cell r="H184">
            <v>-313726.23</v>
          </cell>
          <cell r="I184">
            <v>-372460.85</v>
          </cell>
          <cell r="J184">
            <v>-425269.03</v>
          </cell>
          <cell r="K184">
            <v>-479972.2</v>
          </cell>
          <cell r="L184">
            <v>-553454.65</v>
          </cell>
          <cell r="M184">
            <v>-607126.68999999994</v>
          </cell>
          <cell r="N184">
            <v>-665066.36</v>
          </cell>
          <cell r="O184">
            <v>-730305.67</v>
          </cell>
        </row>
        <row r="185">
          <cell r="B185">
            <v>5155</v>
          </cell>
          <cell r="C185">
            <v>-135382.56</v>
          </cell>
          <cell r="D185">
            <v>-11281.88</v>
          </cell>
          <cell r="E185">
            <v>-22563.759999999998</v>
          </cell>
          <cell r="F185">
            <v>-33845.64</v>
          </cell>
          <cell r="G185">
            <v>-45133.15</v>
          </cell>
          <cell r="H185">
            <v>-56391.02</v>
          </cell>
          <cell r="I185">
            <v>-67648.89</v>
          </cell>
          <cell r="J185">
            <v>-78906.759999999995</v>
          </cell>
          <cell r="K185">
            <v>-90164.63</v>
          </cell>
          <cell r="L185">
            <v>-101431.62</v>
          </cell>
          <cell r="M185">
            <v>-112777.56</v>
          </cell>
          <cell r="N185">
            <v>-124123.5</v>
          </cell>
          <cell r="O185">
            <v>-135469.44</v>
          </cell>
        </row>
        <row r="186">
          <cell r="B186">
            <v>5270</v>
          </cell>
          <cell r="C186">
            <v>-1.72</v>
          </cell>
          <cell r="D186">
            <v>-2.2200000000000002</v>
          </cell>
          <cell r="E186">
            <v>-2.2200000000000002</v>
          </cell>
          <cell r="F186">
            <v>-2.2200000000000002</v>
          </cell>
          <cell r="G186">
            <v>-2.2200000000000002</v>
          </cell>
          <cell r="H186">
            <v>-2.2200000000000002</v>
          </cell>
          <cell r="I186">
            <v>-2.2200000000000002</v>
          </cell>
          <cell r="J186">
            <v>-2.2200000000000002</v>
          </cell>
          <cell r="K186">
            <v>-2.2200000000000002</v>
          </cell>
          <cell r="L186">
            <v>-2.2200000000000002</v>
          </cell>
          <cell r="M186">
            <v>-2.2200000000000002</v>
          </cell>
          <cell r="N186">
            <v>-2.2200000000000002</v>
          </cell>
          <cell r="O186">
            <v>-2.2200000000000002</v>
          </cell>
        </row>
        <row r="187">
          <cell r="B187">
            <v>5285</v>
          </cell>
          <cell r="C187">
            <v>-1765</v>
          </cell>
          <cell r="D187">
            <v>-105</v>
          </cell>
          <cell r="E187">
            <v>-189</v>
          </cell>
          <cell r="F187">
            <v>-336</v>
          </cell>
          <cell r="G187">
            <v>-567</v>
          </cell>
          <cell r="H187">
            <v>-693</v>
          </cell>
          <cell r="I187">
            <v>-819</v>
          </cell>
          <cell r="J187">
            <v>-1012</v>
          </cell>
          <cell r="K187">
            <v>-1159</v>
          </cell>
          <cell r="L187">
            <v>-1264</v>
          </cell>
          <cell r="M187">
            <v>-1369</v>
          </cell>
          <cell r="N187">
            <v>-1714</v>
          </cell>
          <cell r="O187">
            <v>-1735</v>
          </cell>
        </row>
        <row r="188">
          <cell r="B188">
            <v>5440</v>
          </cell>
          <cell r="C188">
            <v>3645.7400000000002</v>
          </cell>
          <cell r="D188">
            <v>304.65999999999997</v>
          </cell>
          <cell r="E188">
            <v>635.4799999999999</v>
          </cell>
          <cell r="F188">
            <v>926.57</v>
          </cell>
          <cell r="G188">
            <v>1244.31</v>
          </cell>
          <cell r="H188">
            <v>1594.75</v>
          </cell>
          <cell r="I188">
            <v>1892.87</v>
          </cell>
          <cell r="J188">
            <v>2184.4500000000003</v>
          </cell>
          <cell r="K188">
            <v>2521.81</v>
          </cell>
          <cell r="L188">
            <v>2802.38</v>
          </cell>
          <cell r="M188">
            <v>3087.42</v>
          </cell>
          <cell r="N188">
            <v>3424.7799999999997</v>
          </cell>
          <cell r="O188">
            <v>3762.14</v>
          </cell>
        </row>
        <row r="189">
          <cell r="B189">
            <v>5470</v>
          </cell>
          <cell r="C189">
            <v>70458.200000000012</v>
          </cell>
          <cell r="D189">
            <v>5753.07</v>
          </cell>
          <cell r="E189">
            <v>12240.27</v>
          </cell>
          <cell r="F189">
            <v>19515.759999999998</v>
          </cell>
          <cell r="G189">
            <v>26795.66</v>
          </cell>
          <cell r="H189">
            <v>32527.14</v>
          </cell>
          <cell r="I189">
            <v>37695.35</v>
          </cell>
          <cell r="J189">
            <v>43232.619999999995</v>
          </cell>
          <cell r="K189">
            <v>49084.479999999996</v>
          </cell>
          <cell r="L189">
            <v>54031.64</v>
          </cell>
          <cell r="M189">
            <v>59490.44</v>
          </cell>
          <cell r="N189">
            <v>65271.39</v>
          </cell>
          <cell r="O189">
            <v>70877.83</v>
          </cell>
        </row>
        <row r="190">
          <cell r="B190">
            <v>5480</v>
          </cell>
          <cell r="C190">
            <v>35872.83</v>
          </cell>
          <cell r="D190">
            <v>3035.5</v>
          </cell>
          <cell r="E190">
            <v>6422</v>
          </cell>
          <cell r="F190">
            <v>9366.5</v>
          </cell>
          <cell r="G190">
            <v>12415</v>
          </cell>
          <cell r="H190">
            <v>16042</v>
          </cell>
          <cell r="I190">
            <v>18791.5</v>
          </cell>
          <cell r="J190">
            <v>21438.41</v>
          </cell>
          <cell r="K190">
            <v>23861.559999999998</v>
          </cell>
          <cell r="L190">
            <v>28689.059999999998</v>
          </cell>
          <cell r="M190">
            <v>31594.559999999998</v>
          </cell>
          <cell r="N190">
            <v>34055.08</v>
          </cell>
          <cell r="O190">
            <v>37049.880000000005</v>
          </cell>
        </row>
        <row r="191">
          <cell r="B191">
            <v>5485</v>
          </cell>
          <cell r="C191">
            <v>1809.04</v>
          </cell>
          <cell r="D191">
            <v>197.83</v>
          </cell>
          <cell r="E191">
            <v>548.32000000000005</v>
          </cell>
          <cell r="F191">
            <v>548.32000000000005</v>
          </cell>
          <cell r="G191">
            <v>1096.8699999999999</v>
          </cell>
          <cell r="H191">
            <v>1315.02</v>
          </cell>
          <cell r="I191">
            <v>2272.9899999999998</v>
          </cell>
          <cell r="J191">
            <v>2552.1799999999998</v>
          </cell>
          <cell r="K191">
            <v>2552.1799999999998</v>
          </cell>
          <cell r="L191">
            <v>3174.71</v>
          </cell>
          <cell r="M191">
            <v>3174.71</v>
          </cell>
          <cell r="N191">
            <v>3174.71</v>
          </cell>
          <cell r="O191">
            <v>3676.76</v>
          </cell>
        </row>
        <row r="192">
          <cell r="B192">
            <v>5490</v>
          </cell>
          <cell r="C192">
            <v>1539.84</v>
          </cell>
          <cell r="H192">
            <v>166</v>
          </cell>
          <cell r="I192">
            <v>166</v>
          </cell>
          <cell r="J192">
            <v>166</v>
          </cell>
          <cell r="K192">
            <v>166</v>
          </cell>
          <cell r="L192">
            <v>384.88</v>
          </cell>
          <cell r="M192">
            <v>835.63</v>
          </cell>
          <cell r="N192">
            <v>835.63</v>
          </cell>
          <cell r="O192">
            <v>835.63</v>
          </cell>
        </row>
        <row r="193">
          <cell r="B193">
            <v>5495</v>
          </cell>
          <cell r="C193">
            <v>167.41</v>
          </cell>
          <cell r="D193">
            <v>15</v>
          </cell>
          <cell r="E193">
            <v>30</v>
          </cell>
          <cell r="F193">
            <v>45</v>
          </cell>
          <cell r="G193">
            <v>60</v>
          </cell>
          <cell r="H193">
            <v>75</v>
          </cell>
          <cell r="I193">
            <v>90</v>
          </cell>
          <cell r="J193">
            <v>105</v>
          </cell>
          <cell r="K193">
            <v>120</v>
          </cell>
          <cell r="L193">
            <v>135</v>
          </cell>
          <cell r="M193">
            <v>150</v>
          </cell>
          <cell r="N193">
            <v>165</v>
          </cell>
          <cell r="O193">
            <v>180</v>
          </cell>
        </row>
        <row r="194">
          <cell r="B194">
            <v>5505</v>
          </cell>
          <cell r="C194">
            <v>248.4</v>
          </cell>
          <cell r="D194">
            <v>9.5</v>
          </cell>
          <cell r="E194">
            <v>1.62</v>
          </cell>
          <cell r="F194">
            <v>22.64</v>
          </cell>
          <cell r="G194">
            <v>41.19</v>
          </cell>
          <cell r="H194">
            <v>54.08</v>
          </cell>
          <cell r="I194">
            <v>65.83</v>
          </cell>
          <cell r="J194">
            <v>76.09</v>
          </cell>
          <cell r="K194">
            <v>87.12</v>
          </cell>
          <cell r="L194">
            <v>95.539999999999992</v>
          </cell>
          <cell r="M194">
            <v>108.21000000000001</v>
          </cell>
          <cell r="N194">
            <v>119.98</v>
          </cell>
          <cell r="O194">
            <v>130.30000000000001</v>
          </cell>
        </row>
        <row r="195">
          <cell r="B195">
            <v>5510</v>
          </cell>
          <cell r="C195">
            <v>474.5</v>
          </cell>
          <cell r="D195">
            <v>0.1</v>
          </cell>
          <cell r="E195">
            <v>0.1</v>
          </cell>
          <cell r="F195">
            <v>146.96</v>
          </cell>
          <cell r="G195">
            <v>563.04999999999995</v>
          </cell>
          <cell r="H195">
            <v>563.04999999999995</v>
          </cell>
          <cell r="I195">
            <v>672.94</v>
          </cell>
          <cell r="J195">
            <v>672.94</v>
          </cell>
          <cell r="K195">
            <v>1471.72</v>
          </cell>
          <cell r="L195">
            <v>1471.72</v>
          </cell>
          <cell r="M195">
            <v>1471.72</v>
          </cell>
          <cell r="N195">
            <v>2719.83</v>
          </cell>
          <cell r="O195">
            <v>2719.83</v>
          </cell>
        </row>
        <row r="196">
          <cell r="B196">
            <v>5515</v>
          </cell>
          <cell r="C196">
            <v>1064</v>
          </cell>
          <cell r="D196">
            <v>55</v>
          </cell>
          <cell r="E196">
            <v>283</v>
          </cell>
          <cell r="F196">
            <v>235</v>
          </cell>
          <cell r="G196">
            <v>334</v>
          </cell>
          <cell r="H196">
            <v>585</v>
          </cell>
          <cell r="I196">
            <v>555</v>
          </cell>
          <cell r="J196">
            <v>516</v>
          </cell>
          <cell r="K196">
            <v>-12</v>
          </cell>
          <cell r="L196">
            <v>137</v>
          </cell>
          <cell r="M196">
            <v>177</v>
          </cell>
          <cell r="N196">
            <v>-1069</v>
          </cell>
          <cell r="O196">
            <v>-976</v>
          </cell>
        </row>
        <row r="197">
          <cell r="B197">
            <v>5525</v>
          </cell>
          <cell r="C197">
            <v>227.95</v>
          </cell>
          <cell r="D197">
            <v>21.33</v>
          </cell>
          <cell r="E197">
            <v>42.39</v>
          </cell>
          <cell r="F197">
            <v>64.650000000000006</v>
          </cell>
          <cell r="G197">
            <v>87.699999999999989</v>
          </cell>
          <cell r="H197">
            <v>111.14000000000001</v>
          </cell>
          <cell r="I197">
            <v>134.87</v>
          </cell>
          <cell r="J197">
            <v>151.14999999999998</v>
          </cell>
          <cell r="K197">
            <v>171.91</v>
          </cell>
          <cell r="L197">
            <v>182.74</v>
          </cell>
          <cell r="M197">
            <v>212.42000000000002</v>
          </cell>
          <cell r="N197">
            <v>226.32</v>
          </cell>
          <cell r="O197">
            <v>243.81</v>
          </cell>
        </row>
        <row r="198">
          <cell r="B198">
            <v>5535</v>
          </cell>
          <cell r="C198">
            <v>435.35</v>
          </cell>
          <cell r="D198">
            <v>37.56</v>
          </cell>
          <cell r="E198">
            <v>76.52000000000001</v>
          </cell>
          <cell r="F198">
            <v>112.25</v>
          </cell>
          <cell r="G198">
            <v>145.76</v>
          </cell>
          <cell r="H198">
            <v>183.48</v>
          </cell>
          <cell r="I198">
            <v>216.61</v>
          </cell>
          <cell r="J198">
            <v>248.37</v>
          </cell>
          <cell r="K198">
            <v>288.33</v>
          </cell>
          <cell r="L198">
            <v>311.39999999999998</v>
          </cell>
          <cell r="M198">
            <v>369.38</v>
          </cell>
          <cell r="N198">
            <v>399.04999999999995</v>
          </cell>
          <cell r="O198">
            <v>431.52</v>
          </cell>
        </row>
        <row r="199">
          <cell r="B199">
            <v>5540</v>
          </cell>
          <cell r="C199">
            <v>6828.5400000000009</v>
          </cell>
          <cell r="D199">
            <v>758.66000000000008</v>
          </cell>
          <cell r="E199">
            <v>1243.9000000000001</v>
          </cell>
          <cell r="F199">
            <v>1843.93</v>
          </cell>
          <cell r="G199">
            <v>2463.36</v>
          </cell>
          <cell r="H199">
            <v>2997.34</v>
          </cell>
          <cell r="I199">
            <v>3668.2599999999998</v>
          </cell>
          <cell r="J199">
            <v>4195.3500000000004</v>
          </cell>
          <cell r="K199">
            <v>4909.32</v>
          </cell>
          <cell r="L199">
            <v>5490.8</v>
          </cell>
          <cell r="M199">
            <v>6050.02</v>
          </cell>
          <cell r="N199">
            <v>6579.51</v>
          </cell>
          <cell r="O199">
            <v>7234.39</v>
          </cell>
        </row>
        <row r="200">
          <cell r="B200">
            <v>5545</v>
          </cell>
          <cell r="C200">
            <v>50.05</v>
          </cell>
          <cell r="D200">
            <v>7.79</v>
          </cell>
          <cell r="E200">
            <v>7.79</v>
          </cell>
          <cell r="F200">
            <v>7.79</v>
          </cell>
          <cell r="G200">
            <v>45.42</v>
          </cell>
          <cell r="H200">
            <v>62.89</v>
          </cell>
          <cell r="I200">
            <v>78.95</v>
          </cell>
          <cell r="J200">
            <v>97.65</v>
          </cell>
          <cell r="K200">
            <v>116.97</v>
          </cell>
          <cell r="L200">
            <v>133.08000000000001</v>
          </cell>
          <cell r="M200">
            <v>149.73000000000002</v>
          </cell>
          <cell r="N200">
            <v>168.69</v>
          </cell>
          <cell r="O200">
            <v>168.69</v>
          </cell>
        </row>
        <row r="201">
          <cell r="B201">
            <v>5625</v>
          </cell>
          <cell r="C201">
            <v>8396.41</v>
          </cell>
          <cell r="D201">
            <v>714.42000000000007</v>
          </cell>
          <cell r="E201">
            <v>1421.08</v>
          </cell>
          <cell r="F201">
            <v>2124.98</v>
          </cell>
          <cell r="G201">
            <v>2839.46</v>
          </cell>
          <cell r="H201">
            <v>3553.33</v>
          </cell>
          <cell r="I201">
            <v>4268.42</v>
          </cell>
          <cell r="J201">
            <v>4981.9799999999996</v>
          </cell>
          <cell r="K201">
            <v>5887.7000000000007</v>
          </cell>
          <cell r="L201">
            <v>6634.04</v>
          </cell>
          <cell r="M201">
            <v>7367.1299999999992</v>
          </cell>
          <cell r="N201">
            <v>8099.5499999999993</v>
          </cell>
          <cell r="O201">
            <v>8829.84</v>
          </cell>
        </row>
        <row r="202">
          <cell r="B202">
            <v>5630</v>
          </cell>
          <cell r="C202">
            <v>5807</v>
          </cell>
          <cell r="D202">
            <v>669.06999999999994</v>
          </cell>
          <cell r="E202">
            <v>1166.6399999999999</v>
          </cell>
          <cell r="F202">
            <v>1666.0100000000002</v>
          </cell>
          <cell r="G202">
            <v>2175.6000000000004</v>
          </cell>
          <cell r="H202">
            <v>2686.05</v>
          </cell>
          <cell r="I202">
            <v>3191.8599999999997</v>
          </cell>
          <cell r="J202">
            <v>3704.5199999999995</v>
          </cell>
          <cell r="K202">
            <v>4214.7700000000004</v>
          </cell>
          <cell r="L202">
            <v>4703.74</v>
          </cell>
          <cell r="M202">
            <v>5297.92</v>
          </cell>
          <cell r="N202">
            <v>5901.76</v>
          </cell>
          <cell r="O202">
            <v>6488.78</v>
          </cell>
        </row>
        <row r="203">
          <cell r="B203">
            <v>5635</v>
          </cell>
          <cell r="C203">
            <v>1219.99</v>
          </cell>
          <cell r="D203">
            <v>106.75</v>
          </cell>
          <cell r="E203">
            <v>185.98</v>
          </cell>
          <cell r="F203">
            <v>299.41000000000003</v>
          </cell>
          <cell r="G203">
            <v>358.31</v>
          </cell>
          <cell r="H203">
            <v>473.33000000000004</v>
          </cell>
          <cell r="I203">
            <v>581.66999999999996</v>
          </cell>
          <cell r="J203">
            <v>704.69</v>
          </cell>
          <cell r="K203">
            <v>830.34</v>
          </cell>
          <cell r="L203">
            <v>875.1</v>
          </cell>
          <cell r="M203">
            <v>965.54</v>
          </cell>
          <cell r="N203">
            <v>1031.49</v>
          </cell>
          <cell r="O203">
            <v>1112.1499999999999</v>
          </cell>
        </row>
        <row r="204">
          <cell r="B204">
            <v>5645</v>
          </cell>
          <cell r="C204">
            <v>-9207.49</v>
          </cell>
          <cell r="D204">
            <v>-721.8</v>
          </cell>
          <cell r="E204">
            <v>-1469.7199999999998</v>
          </cell>
          <cell r="F204">
            <v>-2479.0500000000002</v>
          </cell>
          <cell r="G204">
            <v>-3211.69</v>
          </cell>
          <cell r="H204">
            <v>-3962.2599999999998</v>
          </cell>
          <cell r="I204">
            <v>-4735.9799999999996</v>
          </cell>
          <cell r="J204">
            <v>-5560.41</v>
          </cell>
          <cell r="K204">
            <v>-6352.04</v>
          </cell>
          <cell r="L204">
            <v>-7379.7899999999991</v>
          </cell>
          <cell r="M204">
            <v>-8146.7900000000009</v>
          </cell>
          <cell r="N204">
            <v>-8919.92</v>
          </cell>
          <cell r="O204">
            <v>-9405.52</v>
          </cell>
        </row>
        <row r="205">
          <cell r="B205">
            <v>5650</v>
          </cell>
          <cell r="C205">
            <v>213.68</v>
          </cell>
          <cell r="D205">
            <v>0.78</v>
          </cell>
          <cell r="E205">
            <v>17.53</v>
          </cell>
          <cell r="F205">
            <v>38.24</v>
          </cell>
          <cell r="G205">
            <v>38.61</v>
          </cell>
          <cell r="H205">
            <v>60.210000000000008</v>
          </cell>
          <cell r="I205">
            <v>97.42</v>
          </cell>
          <cell r="J205">
            <v>137.85999999999999</v>
          </cell>
          <cell r="K205">
            <v>175.44</v>
          </cell>
          <cell r="L205">
            <v>206.82999999999998</v>
          </cell>
          <cell r="M205">
            <v>221.6</v>
          </cell>
          <cell r="N205">
            <v>224.35000000000002</v>
          </cell>
          <cell r="O205">
            <v>267.11</v>
          </cell>
        </row>
        <row r="206">
          <cell r="B206">
            <v>5655</v>
          </cell>
          <cell r="C206">
            <v>36767.800000000003</v>
          </cell>
          <cell r="D206">
            <v>5470.54</v>
          </cell>
          <cell r="E206">
            <v>9263.39</v>
          </cell>
          <cell r="F206">
            <v>12487.02</v>
          </cell>
          <cell r="G206">
            <v>15203.24</v>
          </cell>
          <cell r="H206">
            <v>18319.34</v>
          </cell>
          <cell r="I206">
            <v>22905.08</v>
          </cell>
          <cell r="J206">
            <v>26181.65</v>
          </cell>
          <cell r="K206">
            <v>29943.98</v>
          </cell>
          <cell r="L206">
            <v>32582.61</v>
          </cell>
          <cell r="M206">
            <v>36299.760000000002</v>
          </cell>
          <cell r="N206">
            <v>40219.07</v>
          </cell>
          <cell r="O206">
            <v>45193.45</v>
          </cell>
        </row>
        <row r="207">
          <cell r="B207">
            <v>5660</v>
          </cell>
          <cell r="C207">
            <v>341.24</v>
          </cell>
          <cell r="D207">
            <v>2.14</v>
          </cell>
          <cell r="E207">
            <v>18.259999999999998</v>
          </cell>
          <cell r="F207">
            <v>53.56</v>
          </cell>
          <cell r="G207">
            <v>72.569999999999993</v>
          </cell>
          <cell r="H207">
            <v>83.61</v>
          </cell>
          <cell r="I207">
            <v>122.2</v>
          </cell>
          <cell r="J207">
            <v>130.76</v>
          </cell>
          <cell r="K207">
            <v>151.57</v>
          </cell>
          <cell r="L207">
            <v>157.51</v>
          </cell>
          <cell r="M207">
            <v>175.72</v>
          </cell>
          <cell r="N207">
            <v>199.57999999999998</v>
          </cell>
          <cell r="O207">
            <v>248.47000000000003</v>
          </cell>
        </row>
        <row r="208">
          <cell r="B208">
            <v>5665</v>
          </cell>
          <cell r="C208">
            <v>3004.21</v>
          </cell>
          <cell r="D208">
            <v>250.35000000000002</v>
          </cell>
          <cell r="E208">
            <v>538.05999999999995</v>
          </cell>
          <cell r="F208">
            <v>842.53</v>
          </cell>
          <cell r="G208">
            <v>1062.44</v>
          </cell>
          <cell r="H208">
            <v>1368.5900000000001</v>
          </cell>
          <cell r="I208">
            <v>1619.21</v>
          </cell>
          <cell r="J208">
            <v>1864.61</v>
          </cell>
          <cell r="K208">
            <v>2101.4300000000003</v>
          </cell>
          <cell r="L208">
            <v>2383.02</v>
          </cell>
          <cell r="M208">
            <v>2614.5100000000002</v>
          </cell>
          <cell r="N208">
            <v>2840.02</v>
          </cell>
          <cell r="O208">
            <v>3068.65</v>
          </cell>
        </row>
        <row r="209">
          <cell r="B209">
            <v>5670</v>
          </cell>
          <cell r="C209">
            <v>1438.4499999999998</v>
          </cell>
          <cell r="D209">
            <v>123.72</v>
          </cell>
          <cell r="E209">
            <v>248.01999999999998</v>
          </cell>
          <cell r="F209">
            <v>372.52</v>
          </cell>
          <cell r="G209">
            <v>497.18</v>
          </cell>
          <cell r="H209">
            <v>538.52</v>
          </cell>
          <cell r="I209">
            <v>748.64</v>
          </cell>
          <cell r="J209">
            <v>872.99</v>
          </cell>
          <cell r="K209">
            <v>998.26</v>
          </cell>
          <cell r="L209">
            <v>1124.1500000000001</v>
          </cell>
          <cell r="M209">
            <v>1250.3600000000001</v>
          </cell>
          <cell r="N209">
            <v>1376.8700000000001</v>
          </cell>
          <cell r="O209">
            <v>1500.13</v>
          </cell>
        </row>
        <row r="210">
          <cell r="B210">
            <v>5675</v>
          </cell>
          <cell r="C210">
            <v>-309.73</v>
          </cell>
          <cell r="D210">
            <v>-25.880000000000003</v>
          </cell>
          <cell r="E210">
            <v>-51.86</v>
          </cell>
          <cell r="F210">
            <v>-83.96</v>
          </cell>
          <cell r="G210">
            <v>-109.83</v>
          </cell>
          <cell r="H210">
            <v>-134.68</v>
          </cell>
          <cell r="I210">
            <v>-159.66</v>
          </cell>
          <cell r="J210">
            <v>-182.81</v>
          </cell>
          <cell r="K210">
            <v>-206.51</v>
          </cell>
          <cell r="L210">
            <v>-238.01999999999998</v>
          </cell>
          <cell r="M210">
            <v>-262.82</v>
          </cell>
          <cell r="N210">
            <v>-287.45</v>
          </cell>
          <cell r="O210">
            <v>-305.49</v>
          </cell>
        </row>
        <row r="211">
          <cell r="B211">
            <v>5680</v>
          </cell>
          <cell r="C211">
            <v>-163.80000000000001</v>
          </cell>
          <cell r="D211">
            <v>-12.92</v>
          </cell>
          <cell r="E211">
            <v>-25.729999999999997</v>
          </cell>
          <cell r="F211">
            <v>-41.89</v>
          </cell>
          <cell r="G211">
            <v>-55.16</v>
          </cell>
          <cell r="H211">
            <v>-68.39</v>
          </cell>
          <cell r="I211">
            <v>-81.710000000000008</v>
          </cell>
          <cell r="J211">
            <v>-93.65</v>
          </cell>
          <cell r="K211">
            <v>-106.16</v>
          </cell>
          <cell r="L211">
            <v>-121.91</v>
          </cell>
          <cell r="M211">
            <v>-134.49</v>
          </cell>
          <cell r="N211">
            <v>-147.31</v>
          </cell>
          <cell r="O211">
            <v>-156.86000000000001</v>
          </cell>
        </row>
        <row r="212">
          <cell r="B212">
            <v>5690</v>
          </cell>
          <cell r="C212">
            <v>0.39</v>
          </cell>
          <cell r="F212">
            <v>5.49</v>
          </cell>
          <cell r="G212">
            <v>5.49</v>
          </cell>
          <cell r="H212">
            <v>5.49</v>
          </cell>
          <cell r="I212">
            <v>5.49</v>
          </cell>
          <cell r="J212">
            <v>5.49</v>
          </cell>
          <cell r="K212">
            <v>5.49</v>
          </cell>
          <cell r="L212">
            <v>5.49</v>
          </cell>
          <cell r="M212">
            <v>5.49</v>
          </cell>
          <cell r="N212">
            <v>5.49</v>
          </cell>
          <cell r="O212">
            <v>5.49</v>
          </cell>
        </row>
        <row r="213">
          <cell r="B213">
            <v>5705</v>
          </cell>
          <cell r="C213">
            <v>21512.04</v>
          </cell>
          <cell r="D213">
            <v>1737.48</v>
          </cell>
          <cell r="E213">
            <v>3255.59</v>
          </cell>
          <cell r="F213">
            <v>4959.18</v>
          </cell>
          <cell r="G213">
            <v>6697.41</v>
          </cell>
          <cell r="H213">
            <v>8405.82</v>
          </cell>
          <cell r="I213">
            <v>10121.09</v>
          </cell>
          <cell r="J213">
            <v>11828.77</v>
          </cell>
          <cell r="K213">
            <v>13534.939999999999</v>
          </cell>
          <cell r="L213">
            <v>15222.970000000001</v>
          </cell>
          <cell r="M213">
            <v>17026.71</v>
          </cell>
          <cell r="N213">
            <v>18787.48</v>
          </cell>
          <cell r="O213">
            <v>20544.87</v>
          </cell>
        </row>
        <row r="214">
          <cell r="B214">
            <v>5715</v>
          </cell>
          <cell r="C214">
            <v>3880.71</v>
          </cell>
          <cell r="D214">
            <v>57</v>
          </cell>
          <cell r="E214">
            <v>160.07</v>
          </cell>
          <cell r="F214">
            <v>216.31</v>
          </cell>
          <cell r="G214">
            <v>429.23</v>
          </cell>
          <cell r="H214">
            <v>678.86</v>
          </cell>
          <cell r="I214">
            <v>1170.3</v>
          </cell>
          <cell r="J214">
            <v>1760.32</v>
          </cell>
          <cell r="K214">
            <v>1894.39</v>
          </cell>
          <cell r="L214">
            <v>2372</v>
          </cell>
          <cell r="M214">
            <v>3246.42</v>
          </cell>
          <cell r="N214">
            <v>4740.28</v>
          </cell>
          <cell r="O214">
            <v>4498.22</v>
          </cell>
        </row>
        <row r="215">
          <cell r="B215">
            <v>5735</v>
          </cell>
          <cell r="C215">
            <v>6946.9400000000005</v>
          </cell>
          <cell r="D215">
            <v>398.79</v>
          </cell>
          <cell r="E215">
            <v>816.38</v>
          </cell>
          <cell r="F215">
            <v>1607.28</v>
          </cell>
          <cell r="G215">
            <v>2284.21</v>
          </cell>
          <cell r="H215">
            <v>2945.05</v>
          </cell>
          <cell r="I215">
            <v>3594.96</v>
          </cell>
          <cell r="J215">
            <v>4164.88</v>
          </cell>
          <cell r="K215">
            <v>4870.9799999999996</v>
          </cell>
          <cell r="L215">
            <v>5555.02</v>
          </cell>
          <cell r="M215">
            <v>6133.2900000000009</v>
          </cell>
          <cell r="N215">
            <v>6770.25</v>
          </cell>
          <cell r="O215">
            <v>7453.1200000000008</v>
          </cell>
        </row>
        <row r="216">
          <cell r="B216">
            <v>5740</v>
          </cell>
          <cell r="C216">
            <v>3.1100000000000003</v>
          </cell>
          <cell r="N216">
            <v>1.75</v>
          </cell>
          <cell r="O216">
            <v>-0.98</v>
          </cell>
        </row>
        <row r="217">
          <cell r="B217">
            <v>5750</v>
          </cell>
          <cell r="C217">
            <v>1109.53</v>
          </cell>
          <cell r="D217">
            <v>89.52000000000001</v>
          </cell>
          <cell r="E217">
            <v>182.63</v>
          </cell>
          <cell r="F217">
            <v>271.34000000000003</v>
          </cell>
          <cell r="G217">
            <v>355.4</v>
          </cell>
          <cell r="H217">
            <v>461.5</v>
          </cell>
          <cell r="I217">
            <v>559.84999999999991</v>
          </cell>
          <cell r="J217">
            <v>664.78</v>
          </cell>
          <cell r="K217">
            <v>775.33</v>
          </cell>
          <cell r="L217">
            <v>895.09</v>
          </cell>
          <cell r="M217">
            <v>1296.92</v>
          </cell>
          <cell r="N217">
            <v>1484.29</v>
          </cell>
          <cell r="O217">
            <v>1574.8</v>
          </cell>
        </row>
        <row r="218">
          <cell r="B218">
            <v>5785</v>
          </cell>
          <cell r="C218">
            <v>538.14</v>
          </cell>
        </row>
        <row r="219">
          <cell r="B219">
            <v>5790</v>
          </cell>
          <cell r="C219">
            <v>980.15</v>
          </cell>
          <cell r="D219">
            <v>61.120000000000005</v>
          </cell>
          <cell r="E219">
            <v>110.61999999999999</v>
          </cell>
          <cell r="F219">
            <v>194.9</v>
          </cell>
          <cell r="G219">
            <v>265.57</v>
          </cell>
          <cell r="H219">
            <v>338</v>
          </cell>
          <cell r="I219">
            <v>404.54999999999995</v>
          </cell>
          <cell r="J219">
            <v>479.67</v>
          </cell>
          <cell r="K219">
            <v>557.51</v>
          </cell>
          <cell r="L219">
            <v>633.04999999999995</v>
          </cell>
          <cell r="M219">
            <v>707.96</v>
          </cell>
          <cell r="N219">
            <v>780.59</v>
          </cell>
          <cell r="O219">
            <v>851.93000000000006</v>
          </cell>
        </row>
        <row r="220">
          <cell r="B220">
            <v>5795</v>
          </cell>
          <cell r="C220">
            <v>0.01</v>
          </cell>
          <cell r="H220">
            <v>4.62</v>
          </cell>
          <cell r="I220">
            <v>4.62</v>
          </cell>
          <cell r="J220">
            <v>4.62</v>
          </cell>
          <cell r="K220">
            <v>4.62</v>
          </cell>
          <cell r="L220">
            <v>4.62</v>
          </cell>
          <cell r="M220">
            <v>4.62</v>
          </cell>
          <cell r="N220">
            <v>4.62</v>
          </cell>
          <cell r="O220">
            <v>18.62</v>
          </cell>
        </row>
        <row r="221">
          <cell r="B221">
            <v>5800</v>
          </cell>
          <cell r="F221">
            <v>1.2</v>
          </cell>
          <cell r="G221">
            <v>1.2</v>
          </cell>
          <cell r="H221">
            <v>1.2</v>
          </cell>
          <cell r="I221">
            <v>1.2</v>
          </cell>
          <cell r="J221">
            <v>1.2</v>
          </cell>
          <cell r="K221">
            <v>1.2</v>
          </cell>
          <cell r="L221">
            <v>1.2</v>
          </cell>
          <cell r="M221">
            <v>1.2</v>
          </cell>
          <cell r="N221">
            <v>1.2</v>
          </cell>
          <cell r="O221">
            <v>1.2</v>
          </cell>
        </row>
        <row r="222">
          <cell r="B222">
            <v>5805</v>
          </cell>
          <cell r="C222">
            <v>5.65</v>
          </cell>
          <cell r="G222">
            <v>184.3</v>
          </cell>
          <cell r="H222">
            <v>184.3</v>
          </cell>
          <cell r="I222">
            <v>184.3</v>
          </cell>
          <cell r="J222">
            <v>185.17000000000002</v>
          </cell>
          <cell r="K222">
            <v>185.17000000000002</v>
          </cell>
          <cell r="L222">
            <v>185.17000000000002</v>
          </cell>
          <cell r="M222">
            <v>185.17000000000002</v>
          </cell>
          <cell r="N222">
            <v>186.48000000000002</v>
          </cell>
          <cell r="O222">
            <v>189.07</v>
          </cell>
        </row>
        <row r="223">
          <cell r="B223">
            <v>5810</v>
          </cell>
          <cell r="C223">
            <v>805.58999999999992</v>
          </cell>
          <cell r="E223">
            <v>56.18</v>
          </cell>
          <cell r="F223">
            <v>511.14</v>
          </cell>
          <cell r="G223">
            <v>908.28</v>
          </cell>
          <cell r="H223">
            <v>1426.37</v>
          </cell>
          <cell r="I223">
            <v>1427.77</v>
          </cell>
          <cell r="J223">
            <v>1441.83</v>
          </cell>
          <cell r="K223">
            <v>1244.29</v>
          </cell>
          <cell r="L223">
            <v>1295.5899999999999</v>
          </cell>
          <cell r="M223">
            <v>1297.32</v>
          </cell>
          <cell r="N223">
            <v>1307.4499999999998</v>
          </cell>
          <cell r="O223">
            <v>1443.9</v>
          </cell>
        </row>
        <row r="224">
          <cell r="B224">
            <v>5815</v>
          </cell>
          <cell r="C224">
            <v>569.49</v>
          </cell>
        </row>
        <row r="225">
          <cell r="B225">
            <v>5820</v>
          </cell>
          <cell r="C225">
            <v>259.11</v>
          </cell>
          <cell r="F225">
            <v>10.220000000000001</v>
          </cell>
          <cell r="G225">
            <v>28.65</v>
          </cell>
          <cell r="H225">
            <v>50.66</v>
          </cell>
          <cell r="I225">
            <v>102.81</v>
          </cell>
          <cell r="J225">
            <v>223.55</v>
          </cell>
          <cell r="K225">
            <v>209.55</v>
          </cell>
          <cell r="L225">
            <v>231.01</v>
          </cell>
          <cell r="M225">
            <v>249.88</v>
          </cell>
          <cell r="N225">
            <v>254.71</v>
          </cell>
          <cell r="O225">
            <v>250.89000000000001</v>
          </cell>
        </row>
        <row r="226">
          <cell r="B226">
            <v>5825</v>
          </cell>
          <cell r="C226">
            <v>1981.77</v>
          </cell>
          <cell r="D226">
            <v>21.4</v>
          </cell>
          <cell r="E226">
            <v>31.83</v>
          </cell>
          <cell r="F226">
            <v>37.11</v>
          </cell>
          <cell r="G226">
            <v>81.240000000000009</v>
          </cell>
          <cell r="H226">
            <v>82.26</v>
          </cell>
          <cell r="I226">
            <v>87.14</v>
          </cell>
          <cell r="J226">
            <v>37.1</v>
          </cell>
          <cell r="K226">
            <v>48.14</v>
          </cell>
          <cell r="L226">
            <v>63.74</v>
          </cell>
          <cell r="M226">
            <v>69.05</v>
          </cell>
          <cell r="N226">
            <v>128.76</v>
          </cell>
          <cell r="O226">
            <v>98.63</v>
          </cell>
        </row>
        <row r="227">
          <cell r="B227">
            <v>5855</v>
          </cell>
          <cell r="C227">
            <v>235.84</v>
          </cell>
          <cell r="E227">
            <v>38.81</v>
          </cell>
          <cell r="F227">
            <v>49.41</v>
          </cell>
          <cell r="G227">
            <v>79.47</v>
          </cell>
          <cell r="H227">
            <v>79.47</v>
          </cell>
          <cell r="I227">
            <v>108.04</v>
          </cell>
          <cell r="J227">
            <v>127.61000000000001</v>
          </cell>
          <cell r="K227">
            <v>127.61000000000001</v>
          </cell>
          <cell r="L227">
            <v>146.96</v>
          </cell>
          <cell r="M227">
            <v>186.81</v>
          </cell>
          <cell r="N227">
            <v>207.10000000000002</v>
          </cell>
          <cell r="O227">
            <v>230.21</v>
          </cell>
        </row>
        <row r="228">
          <cell r="B228">
            <v>5860</v>
          </cell>
          <cell r="C228">
            <v>3153.04</v>
          </cell>
          <cell r="D228">
            <v>83.61</v>
          </cell>
          <cell r="E228">
            <v>210.89</v>
          </cell>
          <cell r="F228">
            <v>216.82</v>
          </cell>
          <cell r="G228">
            <v>704.06999999999994</v>
          </cell>
          <cell r="H228">
            <v>870.68</v>
          </cell>
          <cell r="I228">
            <v>1255.3499999999999</v>
          </cell>
          <cell r="J228">
            <v>1271.53</v>
          </cell>
          <cell r="K228">
            <v>1933.39</v>
          </cell>
          <cell r="L228">
            <v>2291.67</v>
          </cell>
          <cell r="M228">
            <v>2623.25</v>
          </cell>
          <cell r="N228">
            <v>2732.51</v>
          </cell>
          <cell r="O228">
            <v>3049.1800000000003</v>
          </cell>
        </row>
        <row r="229">
          <cell r="B229">
            <v>5865</v>
          </cell>
          <cell r="C229">
            <v>97.03</v>
          </cell>
          <cell r="E229">
            <v>6.39</v>
          </cell>
          <cell r="F229">
            <v>9.08</v>
          </cell>
          <cell r="G229">
            <v>19.13</v>
          </cell>
          <cell r="H229">
            <v>22.93</v>
          </cell>
          <cell r="I229">
            <v>25.270000000000003</v>
          </cell>
          <cell r="J229">
            <v>28.759999999999998</v>
          </cell>
          <cell r="K229">
            <v>164.71</v>
          </cell>
          <cell r="L229">
            <v>176.51</v>
          </cell>
          <cell r="M229">
            <v>188.06</v>
          </cell>
          <cell r="N229">
            <v>200.2</v>
          </cell>
          <cell r="O229">
            <v>203.1</v>
          </cell>
        </row>
        <row r="230">
          <cell r="B230">
            <v>5870</v>
          </cell>
          <cell r="C230">
            <v>615.39</v>
          </cell>
          <cell r="D230">
            <v>73.84</v>
          </cell>
          <cell r="E230">
            <v>96.4</v>
          </cell>
          <cell r="F230">
            <v>96.4</v>
          </cell>
          <cell r="G230">
            <v>96.4</v>
          </cell>
          <cell r="H230">
            <v>97.990000000000009</v>
          </cell>
          <cell r="I230">
            <v>100.05000000000001</v>
          </cell>
          <cell r="J230">
            <v>100.05000000000001</v>
          </cell>
          <cell r="K230">
            <v>100.05000000000001</v>
          </cell>
          <cell r="L230">
            <v>100.05000000000001</v>
          </cell>
          <cell r="M230">
            <v>101.46</v>
          </cell>
          <cell r="N230">
            <v>106.24</v>
          </cell>
          <cell r="O230">
            <v>551.35</v>
          </cell>
        </row>
        <row r="231">
          <cell r="B231">
            <v>5875</v>
          </cell>
          <cell r="C231">
            <v>59.42</v>
          </cell>
          <cell r="D231">
            <v>3.0300000000000002</v>
          </cell>
          <cell r="E231">
            <v>4.54</v>
          </cell>
          <cell r="F231">
            <v>8.86</v>
          </cell>
          <cell r="G231">
            <v>9.3500000000000014</v>
          </cell>
          <cell r="H231">
            <v>12.120000000000001</v>
          </cell>
          <cell r="I231">
            <v>14.259999999999998</v>
          </cell>
          <cell r="J231">
            <v>16.71</v>
          </cell>
          <cell r="K231">
            <v>20.18</v>
          </cell>
          <cell r="L231">
            <v>23.04</v>
          </cell>
          <cell r="M231">
            <v>26.29</v>
          </cell>
          <cell r="N231">
            <v>29.82</v>
          </cell>
          <cell r="O231">
            <v>32.94</v>
          </cell>
        </row>
        <row r="232">
          <cell r="B232">
            <v>5880</v>
          </cell>
          <cell r="C232">
            <v>1629.04</v>
          </cell>
          <cell r="D232">
            <v>160.01</v>
          </cell>
          <cell r="E232">
            <v>383.24</v>
          </cell>
          <cell r="F232">
            <v>403.37</v>
          </cell>
          <cell r="G232">
            <v>658.74</v>
          </cell>
          <cell r="H232">
            <v>680.33</v>
          </cell>
          <cell r="I232">
            <v>747.53</v>
          </cell>
          <cell r="J232">
            <v>1005.1400000000001</v>
          </cell>
          <cell r="K232">
            <v>1210.6500000000001</v>
          </cell>
          <cell r="L232">
            <v>1217.56</v>
          </cell>
          <cell r="M232">
            <v>1236.3899999999999</v>
          </cell>
          <cell r="N232">
            <v>1275.73</v>
          </cell>
          <cell r="O232">
            <v>1498.02</v>
          </cell>
        </row>
        <row r="233">
          <cell r="B233">
            <v>5885</v>
          </cell>
          <cell r="C233">
            <v>125.72</v>
          </cell>
          <cell r="D233">
            <v>0.31</v>
          </cell>
          <cell r="E233">
            <v>5.31</v>
          </cell>
          <cell r="F233">
            <v>65.19</v>
          </cell>
          <cell r="G233">
            <v>65.19</v>
          </cell>
          <cell r="H233">
            <v>66.72</v>
          </cell>
          <cell r="I233">
            <v>68.3</v>
          </cell>
          <cell r="J233">
            <v>112.86</v>
          </cell>
          <cell r="K233">
            <v>154.66</v>
          </cell>
          <cell r="L233">
            <v>163.57</v>
          </cell>
          <cell r="M233">
            <v>163.57</v>
          </cell>
          <cell r="N233">
            <v>177.08</v>
          </cell>
          <cell r="O233">
            <v>177.08</v>
          </cell>
        </row>
        <row r="234">
          <cell r="B234">
            <v>5890</v>
          </cell>
          <cell r="C234">
            <v>47.89</v>
          </cell>
          <cell r="D234">
            <v>17.329999999999998</v>
          </cell>
          <cell r="E234">
            <v>20.05</v>
          </cell>
          <cell r="F234">
            <v>112.93</v>
          </cell>
          <cell r="G234">
            <v>115.63</v>
          </cell>
          <cell r="H234">
            <v>118.33</v>
          </cell>
          <cell r="I234">
            <v>121.03</v>
          </cell>
          <cell r="J234">
            <v>124.01</v>
          </cell>
          <cell r="K234">
            <v>126.71000000000001</v>
          </cell>
          <cell r="L234">
            <v>129.4</v>
          </cell>
          <cell r="M234">
            <v>132.09</v>
          </cell>
          <cell r="N234">
            <v>134.78</v>
          </cell>
          <cell r="O234">
            <v>137.47</v>
          </cell>
        </row>
        <row r="235">
          <cell r="B235">
            <v>5895</v>
          </cell>
          <cell r="C235">
            <v>623.29999999999995</v>
          </cell>
          <cell r="D235">
            <v>11.32</v>
          </cell>
          <cell r="E235">
            <v>25.16</v>
          </cell>
          <cell r="F235">
            <v>65.36</v>
          </cell>
          <cell r="G235">
            <v>80.67</v>
          </cell>
          <cell r="H235">
            <v>122.1</v>
          </cell>
          <cell r="I235">
            <v>140.67000000000002</v>
          </cell>
          <cell r="J235">
            <v>184.66</v>
          </cell>
          <cell r="K235">
            <v>195.3</v>
          </cell>
          <cell r="L235">
            <v>207.26999999999998</v>
          </cell>
          <cell r="M235">
            <v>255.10999999999999</v>
          </cell>
          <cell r="N235">
            <v>266</v>
          </cell>
          <cell r="O235">
            <v>306.87</v>
          </cell>
        </row>
        <row r="236">
          <cell r="B236">
            <v>5900</v>
          </cell>
          <cell r="C236">
            <v>884.86</v>
          </cell>
          <cell r="D236">
            <v>19.89</v>
          </cell>
          <cell r="E236">
            <v>203.87</v>
          </cell>
          <cell r="F236">
            <v>299.97000000000003</v>
          </cell>
          <cell r="G236">
            <v>306.52</v>
          </cell>
          <cell r="H236">
            <v>364.21</v>
          </cell>
          <cell r="I236">
            <v>552.75</v>
          </cell>
          <cell r="J236">
            <v>675.41</v>
          </cell>
          <cell r="K236">
            <v>687.67000000000007</v>
          </cell>
          <cell r="L236">
            <v>842.42</v>
          </cell>
          <cell r="M236">
            <v>864.33999999999992</v>
          </cell>
          <cell r="N236">
            <v>934.01</v>
          </cell>
          <cell r="O236">
            <v>973.28</v>
          </cell>
        </row>
        <row r="237">
          <cell r="B237">
            <v>5930</v>
          </cell>
          <cell r="C237">
            <v>733.98</v>
          </cell>
          <cell r="D237">
            <v>66.42</v>
          </cell>
          <cell r="E237">
            <v>128.59</v>
          </cell>
          <cell r="F237">
            <v>189.16000000000003</v>
          </cell>
          <cell r="G237">
            <v>251.21</v>
          </cell>
          <cell r="H237">
            <v>306.57</v>
          </cell>
          <cell r="I237">
            <v>369.66</v>
          </cell>
          <cell r="J237">
            <v>434.72</v>
          </cell>
          <cell r="K237">
            <v>503.26</v>
          </cell>
          <cell r="L237">
            <v>568.76</v>
          </cell>
          <cell r="M237">
            <v>625.5</v>
          </cell>
          <cell r="N237">
            <v>679.39</v>
          </cell>
          <cell r="O237">
            <v>733.18000000000006</v>
          </cell>
        </row>
        <row r="238">
          <cell r="B238">
            <v>5935</v>
          </cell>
          <cell r="C238">
            <v>71.98</v>
          </cell>
          <cell r="D238">
            <v>20.29</v>
          </cell>
          <cell r="E238">
            <v>30.52</v>
          </cell>
          <cell r="F238">
            <v>39.619999999999997</v>
          </cell>
          <cell r="G238">
            <v>44.45</v>
          </cell>
          <cell r="H238">
            <v>47.18</v>
          </cell>
          <cell r="I238">
            <v>49.260000000000005</v>
          </cell>
          <cell r="J238">
            <v>50.1</v>
          </cell>
          <cell r="K238">
            <v>50.99</v>
          </cell>
          <cell r="L238">
            <v>50.99</v>
          </cell>
          <cell r="M238">
            <v>52.8</v>
          </cell>
          <cell r="N238">
            <v>52.8</v>
          </cell>
          <cell r="O238">
            <v>56.36</v>
          </cell>
        </row>
        <row r="239">
          <cell r="B239">
            <v>5940</v>
          </cell>
          <cell r="C239">
            <v>9.1999999999999993</v>
          </cell>
          <cell r="E239">
            <v>3.2299999999999995</v>
          </cell>
          <cell r="F239">
            <v>3.2299999999999995</v>
          </cell>
          <cell r="G239">
            <v>3.2299999999999995</v>
          </cell>
          <cell r="H239">
            <v>7.64</v>
          </cell>
          <cell r="I239">
            <v>7.64</v>
          </cell>
          <cell r="J239">
            <v>7.64</v>
          </cell>
          <cell r="K239">
            <v>11.73</v>
          </cell>
          <cell r="L239">
            <v>11.73</v>
          </cell>
          <cell r="M239">
            <v>11.73</v>
          </cell>
          <cell r="N239">
            <v>15.149999999999999</v>
          </cell>
          <cell r="O239">
            <v>14.82</v>
          </cell>
        </row>
        <row r="240">
          <cell r="B240">
            <v>5945</v>
          </cell>
          <cell r="C240">
            <v>10651.54</v>
          </cell>
          <cell r="D240">
            <v>881.67000000000007</v>
          </cell>
          <cell r="E240">
            <v>1838.7400000000002</v>
          </cell>
          <cell r="F240">
            <v>2842.27</v>
          </cell>
          <cell r="G240">
            <v>3839.3999999999996</v>
          </cell>
          <cell r="H240">
            <v>4821.7</v>
          </cell>
          <cell r="I240">
            <v>5809.52</v>
          </cell>
          <cell r="J240">
            <v>6799.19</v>
          </cell>
          <cell r="K240">
            <v>7729.58</v>
          </cell>
          <cell r="L240">
            <v>8631.869999999999</v>
          </cell>
          <cell r="M240">
            <v>9579.3700000000008</v>
          </cell>
          <cell r="N240">
            <v>10476.58</v>
          </cell>
          <cell r="O240">
            <v>11398.18</v>
          </cell>
        </row>
        <row r="241">
          <cell r="B241">
            <v>5950</v>
          </cell>
          <cell r="C241">
            <v>1401.3</v>
          </cell>
          <cell r="D241">
            <v>226.2</v>
          </cell>
          <cell r="E241">
            <v>267.25</v>
          </cell>
          <cell r="F241">
            <v>472.15</v>
          </cell>
          <cell r="G241">
            <v>492.36</v>
          </cell>
          <cell r="H241">
            <v>604.77</v>
          </cell>
          <cell r="I241">
            <v>811.93000000000006</v>
          </cell>
          <cell r="J241">
            <v>964.89</v>
          </cell>
          <cell r="K241">
            <v>1057.23</v>
          </cell>
          <cell r="L241">
            <v>1079.6499999999999</v>
          </cell>
          <cell r="M241">
            <v>1302.5600000000002</v>
          </cell>
          <cell r="N241">
            <v>1324.78</v>
          </cell>
          <cell r="O241">
            <v>1549.38</v>
          </cell>
        </row>
        <row r="242">
          <cell r="B242">
            <v>5955</v>
          </cell>
          <cell r="C242">
            <v>484.92</v>
          </cell>
          <cell r="D242">
            <v>15.809999999999999</v>
          </cell>
          <cell r="E242">
            <v>37.89</v>
          </cell>
          <cell r="F242">
            <v>53.570000000000007</v>
          </cell>
          <cell r="G242">
            <v>69.260000000000005</v>
          </cell>
          <cell r="H242">
            <v>84.93</v>
          </cell>
          <cell r="I242">
            <v>187.57999999999998</v>
          </cell>
          <cell r="J242">
            <v>203.23</v>
          </cell>
          <cell r="K242">
            <v>225.12</v>
          </cell>
          <cell r="L242">
            <v>240.73</v>
          </cell>
          <cell r="M242">
            <v>362.65</v>
          </cell>
          <cell r="N242">
            <v>378.25</v>
          </cell>
          <cell r="O242">
            <v>455.46999999999997</v>
          </cell>
        </row>
        <row r="243">
          <cell r="B243">
            <v>5960</v>
          </cell>
          <cell r="C243">
            <v>809.52</v>
          </cell>
          <cell r="D243">
            <v>53.16</v>
          </cell>
          <cell r="E243">
            <v>56.59</v>
          </cell>
          <cell r="F243">
            <v>291.46000000000004</v>
          </cell>
          <cell r="G243">
            <v>387.44</v>
          </cell>
          <cell r="H243">
            <v>445.95000000000005</v>
          </cell>
          <cell r="I243">
            <v>504.46000000000004</v>
          </cell>
          <cell r="J243">
            <v>596.8900000000001</v>
          </cell>
          <cell r="K243">
            <v>655.40000000000009</v>
          </cell>
          <cell r="L243">
            <v>655.40000000000009</v>
          </cell>
          <cell r="M243">
            <v>806.13</v>
          </cell>
          <cell r="N243">
            <v>864.64</v>
          </cell>
          <cell r="O243">
            <v>864.64</v>
          </cell>
        </row>
        <row r="244">
          <cell r="B244">
            <v>5965</v>
          </cell>
          <cell r="C244">
            <v>680.18999999999994</v>
          </cell>
          <cell r="D244">
            <v>31.9</v>
          </cell>
          <cell r="E244">
            <v>79.650000000000006</v>
          </cell>
          <cell r="F244">
            <v>314.85000000000002</v>
          </cell>
          <cell r="G244">
            <v>723.81</v>
          </cell>
          <cell r="H244">
            <v>806.54</v>
          </cell>
          <cell r="I244">
            <v>898.4</v>
          </cell>
          <cell r="J244">
            <v>933.78</v>
          </cell>
          <cell r="K244">
            <v>1027.6799999999998</v>
          </cell>
          <cell r="L244">
            <v>1111.8799999999999</v>
          </cell>
          <cell r="M244">
            <v>1180.96</v>
          </cell>
          <cell r="N244">
            <v>1290.33</v>
          </cell>
          <cell r="O244">
            <v>1366.9099999999999</v>
          </cell>
        </row>
        <row r="245">
          <cell r="B245">
            <v>5970</v>
          </cell>
          <cell r="C245">
            <v>870.13000000000011</v>
          </cell>
          <cell r="D245">
            <v>38.520000000000003</v>
          </cell>
          <cell r="E245">
            <v>76.760000000000005</v>
          </cell>
          <cell r="F245">
            <v>114.82</v>
          </cell>
          <cell r="G245">
            <v>152.99</v>
          </cell>
          <cell r="H245">
            <v>191.12</v>
          </cell>
          <cell r="I245">
            <v>229.3</v>
          </cell>
          <cell r="J245">
            <v>267.40999999999997</v>
          </cell>
          <cell r="K245">
            <v>305.47000000000003</v>
          </cell>
          <cell r="L245">
            <v>343.27</v>
          </cell>
          <cell r="M245">
            <v>381.09000000000003</v>
          </cell>
          <cell r="N245">
            <v>441.52</v>
          </cell>
          <cell r="O245">
            <v>479.2</v>
          </cell>
        </row>
        <row r="246">
          <cell r="B246">
            <v>5975</v>
          </cell>
          <cell r="C246">
            <v>132.79</v>
          </cell>
          <cell r="E246">
            <v>11.66</v>
          </cell>
          <cell r="F246">
            <v>1.5899999999999999</v>
          </cell>
          <cell r="G246">
            <v>1.5899999999999999</v>
          </cell>
          <cell r="H246">
            <v>26.310000000000002</v>
          </cell>
          <cell r="I246">
            <v>26.310000000000002</v>
          </cell>
          <cell r="J246">
            <v>42.28</v>
          </cell>
          <cell r="K246">
            <v>56.37</v>
          </cell>
          <cell r="L246">
            <v>56.37</v>
          </cell>
          <cell r="M246">
            <v>56.37</v>
          </cell>
          <cell r="N246">
            <v>125.27000000000001</v>
          </cell>
          <cell r="O246">
            <v>125.27000000000001</v>
          </cell>
        </row>
        <row r="247">
          <cell r="B247">
            <v>5980</v>
          </cell>
          <cell r="C247">
            <v>1.5</v>
          </cell>
          <cell r="F247">
            <v>0.5</v>
          </cell>
          <cell r="G247">
            <v>0.5</v>
          </cell>
          <cell r="H247">
            <v>0.5</v>
          </cell>
          <cell r="I247">
            <v>1</v>
          </cell>
          <cell r="J247">
            <v>1</v>
          </cell>
          <cell r="K247">
            <v>1</v>
          </cell>
          <cell r="L247">
            <v>1.4</v>
          </cell>
          <cell r="M247">
            <v>1.4</v>
          </cell>
          <cell r="N247">
            <v>1.4</v>
          </cell>
          <cell r="O247">
            <v>-72.8</v>
          </cell>
        </row>
        <row r="248">
          <cell r="B248">
            <v>6010</v>
          </cell>
          <cell r="C248">
            <v>4120.2700000000004</v>
          </cell>
          <cell r="D248">
            <v>206.32999999999998</v>
          </cell>
          <cell r="E248">
            <v>420.69</v>
          </cell>
          <cell r="F248">
            <v>625.74</v>
          </cell>
          <cell r="G248">
            <v>829.89</v>
          </cell>
          <cell r="H248">
            <v>1033.8699999999999</v>
          </cell>
          <cell r="I248">
            <v>1238.2</v>
          </cell>
          <cell r="J248">
            <v>1534.42</v>
          </cell>
          <cell r="K248">
            <v>1830.21</v>
          </cell>
          <cell r="L248">
            <v>2123.02</v>
          </cell>
          <cell r="M248">
            <v>2415.9899999999998</v>
          </cell>
          <cell r="N248">
            <v>2817.84</v>
          </cell>
          <cell r="O248">
            <v>3248.5299999999997</v>
          </cell>
        </row>
        <row r="249">
          <cell r="B249">
            <v>6015</v>
          </cell>
          <cell r="C249">
            <v>23.21</v>
          </cell>
          <cell r="D249">
            <v>1.53</v>
          </cell>
          <cell r="E249">
            <v>1.7000000000000002</v>
          </cell>
          <cell r="F249">
            <v>2.91</v>
          </cell>
          <cell r="G249">
            <v>2.91</v>
          </cell>
          <cell r="H249">
            <v>3.14</v>
          </cell>
          <cell r="I249">
            <v>3.14</v>
          </cell>
          <cell r="J249">
            <v>3.37</v>
          </cell>
          <cell r="K249">
            <v>3.37</v>
          </cell>
          <cell r="L249">
            <v>3.5999999999999996</v>
          </cell>
          <cell r="M249">
            <v>3.5999999999999996</v>
          </cell>
          <cell r="N249">
            <v>14.55</v>
          </cell>
          <cell r="O249">
            <v>14.55</v>
          </cell>
        </row>
        <row r="250">
          <cell r="B250">
            <v>6020</v>
          </cell>
          <cell r="C250">
            <v>79.040000000000006</v>
          </cell>
          <cell r="K250">
            <v>114</v>
          </cell>
          <cell r="L250">
            <v>0.19</v>
          </cell>
          <cell r="M250">
            <v>0.19</v>
          </cell>
          <cell r="N250">
            <v>0.19</v>
          </cell>
          <cell r="O250">
            <v>0.19</v>
          </cell>
        </row>
        <row r="251">
          <cell r="B251">
            <v>6025</v>
          </cell>
          <cell r="C251">
            <v>292.27</v>
          </cell>
          <cell r="E251">
            <v>5.59</v>
          </cell>
          <cell r="F251">
            <v>5.59</v>
          </cell>
          <cell r="G251">
            <v>5.59</v>
          </cell>
          <cell r="H251">
            <v>5.59</v>
          </cell>
          <cell r="I251">
            <v>5.59</v>
          </cell>
          <cell r="J251">
            <v>5.59</v>
          </cell>
          <cell r="K251">
            <v>-228.26</v>
          </cell>
          <cell r="L251">
            <v>-228.26</v>
          </cell>
          <cell r="M251">
            <v>-208.17000000000002</v>
          </cell>
          <cell r="N251">
            <v>-208.17000000000002</v>
          </cell>
          <cell r="O251">
            <v>-135.38999999999999</v>
          </cell>
        </row>
        <row r="252">
          <cell r="B252">
            <v>6035</v>
          </cell>
          <cell r="C252">
            <v>859.53</v>
          </cell>
          <cell r="D252">
            <v>109.69</v>
          </cell>
          <cell r="E252">
            <v>173.11</v>
          </cell>
          <cell r="F252">
            <v>237.67</v>
          </cell>
          <cell r="G252">
            <v>319.81</v>
          </cell>
          <cell r="H252">
            <v>386.21</v>
          </cell>
          <cell r="I252">
            <v>463.59</v>
          </cell>
          <cell r="J252">
            <v>545.6</v>
          </cell>
          <cell r="K252">
            <v>611.44000000000005</v>
          </cell>
          <cell r="L252">
            <v>674.9</v>
          </cell>
          <cell r="M252">
            <v>747.05</v>
          </cell>
          <cell r="N252">
            <v>814.56</v>
          </cell>
          <cell r="O252">
            <v>886.55</v>
          </cell>
        </row>
        <row r="253">
          <cell r="B253">
            <v>6040</v>
          </cell>
          <cell r="C253">
            <v>8715.9399999999987</v>
          </cell>
          <cell r="D253">
            <v>297.43</v>
          </cell>
          <cell r="E253">
            <v>591.62</v>
          </cell>
          <cell r="F253">
            <v>919.37999999999988</v>
          </cell>
          <cell r="G253">
            <v>1213.67</v>
          </cell>
          <cell r="H253">
            <v>1507.71</v>
          </cell>
          <cell r="I253">
            <v>1802.25</v>
          </cell>
          <cell r="J253">
            <v>2096.16</v>
          </cell>
          <cell r="K253">
            <v>2389.65</v>
          </cell>
          <cell r="L253">
            <v>2680.18</v>
          </cell>
          <cell r="M253">
            <v>2970.87</v>
          </cell>
          <cell r="N253">
            <v>3261.29</v>
          </cell>
          <cell r="O253">
            <v>3523.24</v>
          </cell>
        </row>
        <row r="254">
          <cell r="B254">
            <v>6045</v>
          </cell>
          <cell r="C254">
            <v>172.72</v>
          </cell>
          <cell r="F254">
            <v>1.27</v>
          </cell>
          <cell r="G254">
            <v>1.27</v>
          </cell>
          <cell r="H254">
            <v>1.27</v>
          </cell>
          <cell r="I254">
            <v>1.27</v>
          </cell>
          <cell r="J254">
            <v>1.27</v>
          </cell>
          <cell r="K254">
            <v>1.27</v>
          </cell>
          <cell r="L254">
            <v>13.83</v>
          </cell>
          <cell r="M254">
            <v>70.14</v>
          </cell>
          <cell r="N254">
            <v>93.41</v>
          </cell>
          <cell r="O254">
            <v>144.66</v>
          </cell>
        </row>
        <row r="255">
          <cell r="B255">
            <v>6050</v>
          </cell>
          <cell r="C255">
            <v>14185.76</v>
          </cell>
          <cell r="D255">
            <v>1318.87</v>
          </cell>
          <cell r="E255">
            <v>1542.6100000000001</v>
          </cell>
          <cell r="F255">
            <v>2746.95</v>
          </cell>
          <cell r="G255">
            <v>4827.55</v>
          </cell>
          <cell r="H255">
            <v>5030.6399999999994</v>
          </cell>
          <cell r="I255">
            <v>6115.43</v>
          </cell>
          <cell r="J255">
            <v>8324.4599999999991</v>
          </cell>
          <cell r="K255">
            <v>9717.119999999999</v>
          </cell>
          <cell r="L255">
            <v>10754.78</v>
          </cell>
          <cell r="M255">
            <v>11638.300000000001</v>
          </cell>
          <cell r="N255">
            <v>13801.11</v>
          </cell>
          <cell r="O255">
            <v>15187.5</v>
          </cell>
        </row>
        <row r="256">
          <cell r="B256">
            <v>6065</v>
          </cell>
          <cell r="C256">
            <v>22207.75</v>
          </cell>
          <cell r="D256">
            <v>1840.53</v>
          </cell>
          <cell r="E256">
            <v>3681.07</v>
          </cell>
          <cell r="F256">
            <v>5521.6</v>
          </cell>
          <cell r="G256">
            <v>7362.13</v>
          </cell>
          <cell r="H256">
            <v>9202.67</v>
          </cell>
          <cell r="I256">
            <v>11043.2</v>
          </cell>
          <cell r="J256">
            <v>11043.2</v>
          </cell>
          <cell r="K256">
            <v>11043.2</v>
          </cell>
          <cell r="L256">
            <v>11043.2</v>
          </cell>
          <cell r="M256">
            <v>11043.2</v>
          </cell>
          <cell r="N256">
            <v>11043.2</v>
          </cell>
          <cell r="O256">
            <v>11043.2</v>
          </cell>
        </row>
        <row r="257">
          <cell r="B257">
            <v>6070</v>
          </cell>
          <cell r="C257">
            <v>4174.29</v>
          </cell>
          <cell r="D257">
            <v>-217.17000000000002</v>
          </cell>
          <cell r="E257">
            <v>-221.31</v>
          </cell>
          <cell r="F257">
            <v>-208.36</v>
          </cell>
          <cell r="G257">
            <v>-208.36</v>
          </cell>
          <cell r="H257">
            <v>-170.29</v>
          </cell>
          <cell r="I257">
            <v>-130.77000000000001</v>
          </cell>
          <cell r="J257">
            <v>-117.45</v>
          </cell>
          <cell r="K257">
            <v>-104.78</v>
          </cell>
          <cell r="L257">
            <v>-104.78</v>
          </cell>
          <cell r="M257">
            <v>46.42</v>
          </cell>
          <cell r="N257">
            <v>50.63</v>
          </cell>
          <cell r="O257">
            <v>182.70999999999998</v>
          </cell>
        </row>
        <row r="258">
          <cell r="B258">
            <v>6090</v>
          </cell>
          <cell r="C258">
            <v>184.76</v>
          </cell>
          <cell r="D258">
            <v>15.92</v>
          </cell>
          <cell r="E258">
            <v>31.67</v>
          </cell>
          <cell r="F258">
            <v>47.83</v>
          </cell>
          <cell r="G258">
            <v>64.05</v>
          </cell>
          <cell r="H258">
            <v>80.83</v>
          </cell>
          <cell r="I258">
            <v>97.64</v>
          </cell>
          <cell r="J258">
            <v>114.94999999999999</v>
          </cell>
          <cell r="K258">
            <v>132.22999999999999</v>
          </cell>
          <cell r="L258">
            <v>149.32999999999998</v>
          </cell>
          <cell r="M258">
            <v>166.45</v>
          </cell>
          <cell r="N258">
            <v>183.55</v>
          </cell>
          <cell r="O258">
            <v>217.64999999999998</v>
          </cell>
        </row>
        <row r="259">
          <cell r="B259">
            <v>6110</v>
          </cell>
          <cell r="C259">
            <v>9447.380000000001</v>
          </cell>
          <cell r="D259">
            <v>784.24</v>
          </cell>
          <cell r="E259">
            <v>1497.23</v>
          </cell>
          <cell r="F259">
            <v>2372.14</v>
          </cell>
          <cell r="G259">
            <v>3342.63</v>
          </cell>
          <cell r="H259">
            <v>4149.2299999999996</v>
          </cell>
          <cell r="I259">
            <v>4967.71</v>
          </cell>
          <cell r="J259">
            <v>5793.56</v>
          </cell>
          <cell r="K259">
            <v>6581.4299999999994</v>
          </cell>
          <cell r="L259">
            <v>7390.98</v>
          </cell>
          <cell r="M259">
            <v>8210.99</v>
          </cell>
          <cell r="N259">
            <v>8919.82</v>
          </cell>
          <cell r="O259">
            <v>9746.66</v>
          </cell>
        </row>
        <row r="260">
          <cell r="B260">
            <v>6115</v>
          </cell>
          <cell r="C260">
            <v>1427.8600000000001</v>
          </cell>
          <cell r="D260">
            <v>145.6</v>
          </cell>
          <cell r="E260">
            <v>251.37</v>
          </cell>
          <cell r="F260">
            <v>388.21000000000004</v>
          </cell>
          <cell r="G260">
            <v>567.16</v>
          </cell>
          <cell r="H260">
            <v>686.77</v>
          </cell>
          <cell r="I260">
            <v>809.9</v>
          </cell>
          <cell r="J260">
            <v>945.05000000000007</v>
          </cell>
          <cell r="K260">
            <v>1094.02</v>
          </cell>
          <cell r="L260">
            <v>1246.17</v>
          </cell>
          <cell r="M260">
            <v>1401.03</v>
          </cell>
          <cell r="N260">
            <v>1553.3400000000001</v>
          </cell>
          <cell r="O260">
            <v>1723.9899999999998</v>
          </cell>
        </row>
        <row r="261">
          <cell r="B261">
            <v>6120</v>
          </cell>
          <cell r="C261">
            <v>9981.0600000000013</v>
          </cell>
          <cell r="D261">
            <v>633.71</v>
          </cell>
          <cell r="E261">
            <v>1280.06</v>
          </cell>
          <cell r="F261">
            <v>1900.33</v>
          </cell>
          <cell r="G261">
            <v>2546.62</v>
          </cell>
          <cell r="H261">
            <v>3181.9300000000003</v>
          </cell>
          <cell r="I261">
            <v>3819.18</v>
          </cell>
          <cell r="J261">
            <v>4634.71</v>
          </cell>
          <cell r="K261">
            <v>5123.43</v>
          </cell>
          <cell r="L261">
            <v>5743.83</v>
          </cell>
          <cell r="M261">
            <v>6378.23</v>
          </cell>
          <cell r="N261">
            <v>7924.3899999999994</v>
          </cell>
          <cell r="O261">
            <v>7978.6399999999994</v>
          </cell>
        </row>
        <row r="262">
          <cell r="B262">
            <v>6125</v>
          </cell>
          <cell r="C262">
            <v>1399.55</v>
          </cell>
          <cell r="D262">
            <v>123.53</v>
          </cell>
          <cell r="E262">
            <v>247.45999999999998</v>
          </cell>
          <cell r="F262">
            <v>371.9</v>
          </cell>
          <cell r="G262">
            <v>497.85</v>
          </cell>
          <cell r="H262">
            <v>627.68000000000006</v>
          </cell>
          <cell r="I262">
            <v>757.41000000000008</v>
          </cell>
          <cell r="J262">
            <v>886.86</v>
          </cell>
          <cell r="K262">
            <v>1015.1300000000001</v>
          </cell>
          <cell r="L262">
            <v>1142.4299999999998</v>
          </cell>
          <cell r="M262">
            <v>1273.6399999999999</v>
          </cell>
          <cell r="N262">
            <v>1401.8799999999999</v>
          </cell>
          <cell r="O262">
            <v>1529.42</v>
          </cell>
        </row>
        <row r="263">
          <cell r="B263">
            <v>6130</v>
          </cell>
          <cell r="C263">
            <v>3457.05</v>
          </cell>
          <cell r="D263">
            <v>294.02999999999997</v>
          </cell>
          <cell r="E263">
            <v>573.29999999999995</v>
          </cell>
          <cell r="F263">
            <v>839.7</v>
          </cell>
          <cell r="G263">
            <v>1128.32</v>
          </cell>
          <cell r="H263">
            <v>1415.08</v>
          </cell>
          <cell r="I263">
            <v>1703.94</v>
          </cell>
          <cell r="J263">
            <v>1998.76</v>
          </cell>
          <cell r="K263">
            <v>2308.1999999999998</v>
          </cell>
          <cell r="L263">
            <v>2629.99</v>
          </cell>
          <cell r="M263">
            <v>2939.66</v>
          </cell>
          <cell r="N263">
            <v>3252.38</v>
          </cell>
          <cell r="O263">
            <v>3566.13</v>
          </cell>
        </row>
        <row r="264">
          <cell r="B264">
            <v>6135</v>
          </cell>
          <cell r="C264">
            <v>17540.53</v>
          </cell>
          <cell r="D264">
            <v>1644.43</v>
          </cell>
          <cell r="E264">
            <v>3346.6</v>
          </cell>
          <cell r="F264">
            <v>5178.09</v>
          </cell>
          <cell r="G264">
            <v>6853.6</v>
          </cell>
          <cell r="H264">
            <v>8682.23</v>
          </cell>
          <cell r="I264">
            <v>10933.02</v>
          </cell>
          <cell r="J264">
            <v>13359.91</v>
          </cell>
          <cell r="K264">
            <v>15778.62</v>
          </cell>
          <cell r="L264">
            <v>18055.669999999998</v>
          </cell>
          <cell r="M264">
            <v>20317.3</v>
          </cell>
          <cell r="N264">
            <v>22657.69</v>
          </cell>
          <cell r="O264">
            <v>25463.57</v>
          </cell>
        </row>
        <row r="265">
          <cell r="B265">
            <v>6140</v>
          </cell>
          <cell r="C265">
            <v>4327.29</v>
          </cell>
          <cell r="D265">
            <v>168.13</v>
          </cell>
          <cell r="E265">
            <v>387.49</v>
          </cell>
          <cell r="F265">
            <v>633.25</v>
          </cell>
          <cell r="G265">
            <v>895.66</v>
          </cell>
          <cell r="H265">
            <v>1120.19</v>
          </cell>
          <cell r="I265">
            <v>1365.93</v>
          </cell>
          <cell r="J265">
            <v>1607.77</v>
          </cell>
          <cell r="K265">
            <v>1853.79</v>
          </cell>
          <cell r="L265">
            <v>2106.46</v>
          </cell>
          <cell r="M265">
            <v>2350.14</v>
          </cell>
          <cell r="N265">
            <v>2595.88</v>
          </cell>
          <cell r="O265">
            <v>2838.63</v>
          </cell>
        </row>
        <row r="266">
          <cell r="B266">
            <v>6145</v>
          </cell>
          <cell r="C266">
            <v>9674.61</v>
          </cell>
          <cell r="D266">
            <v>811.79000000000008</v>
          </cell>
          <cell r="E266">
            <v>1557.74</v>
          </cell>
          <cell r="F266">
            <v>2316.7799999999997</v>
          </cell>
          <cell r="G266">
            <v>3114.8999999999996</v>
          </cell>
          <cell r="H266">
            <v>3899.2300000000005</v>
          </cell>
          <cell r="I266">
            <v>4731.46</v>
          </cell>
          <cell r="J266">
            <v>5572.1900000000005</v>
          </cell>
          <cell r="K266">
            <v>6354.96</v>
          </cell>
          <cell r="L266">
            <v>7149.34</v>
          </cell>
          <cell r="M266">
            <v>7935.77</v>
          </cell>
          <cell r="N266">
            <v>8725.6200000000008</v>
          </cell>
          <cell r="O266">
            <v>9569.11</v>
          </cell>
        </row>
        <row r="267">
          <cell r="B267">
            <v>6146</v>
          </cell>
          <cell r="C267">
            <v>4301.49</v>
          </cell>
          <cell r="D267">
            <v>340.35</v>
          </cell>
          <cell r="E267">
            <v>657.31</v>
          </cell>
          <cell r="F267">
            <v>988.98</v>
          </cell>
          <cell r="G267">
            <v>1392.8200000000002</v>
          </cell>
          <cell r="H267">
            <v>1724.69</v>
          </cell>
          <cell r="I267">
            <v>2066.5699999999997</v>
          </cell>
          <cell r="J267">
            <v>2379.77</v>
          </cell>
          <cell r="K267">
            <v>2686.44</v>
          </cell>
          <cell r="L267">
            <v>3046.6800000000003</v>
          </cell>
          <cell r="M267">
            <v>3362.73</v>
          </cell>
          <cell r="N267">
            <v>3683.7200000000003</v>
          </cell>
          <cell r="O267">
            <v>4027.33</v>
          </cell>
        </row>
        <row r="268">
          <cell r="B268">
            <v>6150</v>
          </cell>
          <cell r="C268">
            <v>148900.29</v>
          </cell>
          <cell r="D268">
            <v>14406.130000000001</v>
          </cell>
          <cell r="E268">
            <v>25318.81</v>
          </cell>
          <cell r="F268">
            <v>37487.040000000001</v>
          </cell>
          <cell r="G268">
            <v>50210.13</v>
          </cell>
          <cell r="H268">
            <v>62351.839999999997</v>
          </cell>
          <cell r="I268">
            <v>75096.97</v>
          </cell>
          <cell r="J268">
            <v>88410.08</v>
          </cell>
          <cell r="K268">
            <v>100673.13</v>
          </cell>
          <cell r="L268">
            <v>113573.05</v>
          </cell>
          <cell r="M268">
            <v>125642.98999999999</v>
          </cell>
          <cell r="N268">
            <v>136972.48000000001</v>
          </cell>
          <cell r="O268">
            <v>150996.34</v>
          </cell>
        </row>
        <row r="269">
          <cell r="B269">
            <v>6155</v>
          </cell>
          <cell r="C269">
            <v>2713.96</v>
          </cell>
          <cell r="D269">
            <v>192.02999999999997</v>
          </cell>
          <cell r="E269">
            <v>387.28</v>
          </cell>
          <cell r="F269">
            <v>616.23</v>
          </cell>
          <cell r="G269">
            <v>853.3</v>
          </cell>
          <cell r="H269">
            <v>1079.3499999999999</v>
          </cell>
          <cell r="I269">
            <v>1327.95</v>
          </cell>
          <cell r="J269">
            <v>1575.04</v>
          </cell>
          <cell r="K269">
            <v>1800.8799999999999</v>
          </cell>
          <cell r="L269">
            <v>2037.2399999999998</v>
          </cell>
          <cell r="M269">
            <v>2255.27</v>
          </cell>
          <cell r="N269">
            <v>2463.9899999999998</v>
          </cell>
          <cell r="O269">
            <v>2679.96</v>
          </cell>
        </row>
        <row r="270">
          <cell r="B270">
            <v>6165</v>
          </cell>
          <cell r="C270">
            <v>-32554.21</v>
          </cell>
          <cell r="D270">
            <v>-1335.01</v>
          </cell>
          <cell r="E270">
            <v>-3111.35</v>
          </cell>
          <cell r="F270">
            <v>-6809.46</v>
          </cell>
          <cell r="G270">
            <v>-10532.619999999999</v>
          </cell>
          <cell r="H270">
            <v>-12651.42</v>
          </cell>
          <cell r="I270">
            <v>-14366.58</v>
          </cell>
          <cell r="J270">
            <v>-17034.66</v>
          </cell>
          <cell r="K270">
            <v>-20470.18</v>
          </cell>
          <cell r="L270">
            <v>-24388.05</v>
          </cell>
          <cell r="M270">
            <v>-26970.28</v>
          </cell>
          <cell r="N270">
            <v>-28471.82</v>
          </cell>
          <cell r="O270">
            <v>-31027.469999999998</v>
          </cell>
        </row>
        <row r="271">
          <cell r="B271">
            <v>6185</v>
          </cell>
          <cell r="C271">
            <v>1847.76</v>
          </cell>
          <cell r="D271">
            <v>3.8600000000000003</v>
          </cell>
          <cell r="E271">
            <v>47.79</v>
          </cell>
          <cell r="F271">
            <v>395.39</v>
          </cell>
          <cell r="G271">
            <v>369.58</v>
          </cell>
          <cell r="H271">
            <v>485.08</v>
          </cell>
          <cell r="I271">
            <v>511.39000000000004</v>
          </cell>
          <cell r="J271">
            <v>576.67999999999995</v>
          </cell>
          <cell r="K271">
            <v>625.16</v>
          </cell>
          <cell r="L271">
            <v>752.41</v>
          </cell>
          <cell r="M271">
            <v>778.5</v>
          </cell>
          <cell r="N271">
            <v>880.89</v>
          </cell>
          <cell r="O271">
            <v>896.05000000000007</v>
          </cell>
        </row>
        <row r="272">
          <cell r="B272">
            <v>6190</v>
          </cell>
          <cell r="C272">
            <v>419.96</v>
          </cell>
          <cell r="D272">
            <v>5.1899999999999995</v>
          </cell>
          <cell r="E272">
            <v>22.549999999999997</v>
          </cell>
          <cell r="F272">
            <v>58.75</v>
          </cell>
          <cell r="G272">
            <v>66.02</v>
          </cell>
          <cell r="H272">
            <v>96.460000000000008</v>
          </cell>
          <cell r="I272">
            <v>110.92</v>
          </cell>
          <cell r="J272">
            <v>165.37</v>
          </cell>
          <cell r="K272">
            <v>170.87</v>
          </cell>
          <cell r="L272">
            <v>229.76</v>
          </cell>
          <cell r="M272">
            <v>323.42</v>
          </cell>
          <cell r="N272">
            <v>357.13</v>
          </cell>
          <cell r="O272">
            <v>379.65999999999997</v>
          </cell>
        </row>
        <row r="273">
          <cell r="B273">
            <v>6195</v>
          </cell>
          <cell r="C273">
            <v>101.08</v>
          </cell>
          <cell r="D273">
            <v>0.26</v>
          </cell>
          <cell r="E273">
            <v>4.26</v>
          </cell>
          <cell r="F273">
            <v>7.6999999999999993</v>
          </cell>
          <cell r="G273">
            <v>13.94</v>
          </cell>
          <cell r="H273">
            <v>21.380000000000003</v>
          </cell>
          <cell r="I273">
            <v>24.05</v>
          </cell>
          <cell r="J273">
            <v>75.650000000000006</v>
          </cell>
          <cell r="K273">
            <v>78.050000000000011</v>
          </cell>
          <cell r="L273">
            <v>93.53</v>
          </cell>
          <cell r="M273">
            <v>101.64999999999999</v>
          </cell>
          <cell r="N273">
            <v>110.88999999999999</v>
          </cell>
          <cell r="O273">
            <v>118.98</v>
          </cell>
        </row>
        <row r="274">
          <cell r="B274">
            <v>6200</v>
          </cell>
          <cell r="C274">
            <v>583.14</v>
          </cell>
          <cell r="D274">
            <v>57.49</v>
          </cell>
          <cell r="E274">
            <v>72.350000000000009</v>
          </cell>
          <cell r="F274">
            <v>248.65</v>
          </cell>
          <cell r="G274">
            <v>251.31</v>
          </cell>
          <cell r="H274">
            <v>289.89</v>
          </cell>
          <cell r="I274">
            <v>306.68</v>
          </cell>
          <cell r="J274">
            <v>338.99</v>
          </cell>
          <cell r="K274">
            <v>343.1</v>
          </cell>
          <cell r="L274">
            <v>411.79</v>
          </cell>
          <cell r="M274">
            <v>423.76</v>
          </cell>
          <cell r="N274">
            <v>456.96999999999997</v>
          </cell>
          <cell r="O274">
            <v>514.70000000000005</v>
          </cell>
        </row>
        <row r="275">
          <cell r="B275">
            <v>6205</v>
          </cell>
          <cell r="C275">
            <v>23.07</v>
          </cell>
          <cell r="E275">
            <v>0.8600000000000001</v>
          </cell>
          <cell r="F275">
            <v>0.8600000000000001</v>
          </cell>
          <cell r="G275">
            <v>7.4700000000000006</v>
          </cell>
          <cell r="H275">
            <v>7.92</v>
          </cell>
          <cell r="I275">
            <v>9.58</v>
          </cell>
          <cell r="J275">
            <v>10.24</v>
          </cell>
          <cell r="K275">
            <v>12.91</v>
          </cell>
          <cell r="L275">
            <v>13.209999999999999</v>
          </cell>
          <cell r="M275">
            <v>13.209999999999999</v>
          </cell>
          <cell r="N275">
            <v>24.39</v>
          </cell>
          <cell r="O275">
            <v>24.39</v>
          </cell>
        </row>
        <row r="276">
          <cell r="B276">
            <v>6207</v>
          </cell>
          <cell r="C276">
            <v>421.41</v>
          </cell>
          <cell r="D276">
            <v>41.24</v>
          </cell>
          <cell r="E276">
            <v>120.74000000000001</v>
          </cell>
          <cell r="F276">
            <v>169.01</v>
          </cell>
          <cell r="G276">
            <v>425.89</v>
          </cell>
          <cell r="H276">
            <v>240.87</v>
          </cell>
          <cell r="I276">
            <v>245.4</v>
          </cell>
          <cell r="J276">
            <v>328.53999999999996</v>
          </cell>
          <cell r="K276">
            <v>368.27</v>
          </cell>
          <cell r="L276">
            <v>400.28999999999996</v>
          </cell>
          <cell r="M276">
            <v>440.99</v>
          </cell>
          <cell r="N276">
            <v>525.38</v>
          </cell>
          <cell r="O276">
            <v>555.62</v>
          </cell>
        </row>
        <row r="277">
          <cell r="B277">
            <v>6215</v>
          </cell>
          <cell r="C277">
            <v>9720.23</v>
          </cell>
          <cell r="D277">
            <v>480.7</v>
          </cell>
          <cell r="E277">
            <v>953.28</v>
          </cell>
          <cell r="F277">
            <v>1533.1</v>
          </cell>
          <cell r="G277">
            <v>2102.8000000000002</v>
          </cell>
          <cell r="H277">
            <v>2701.9</v>
          </cell>
          <cell r="I277">
            <v>3364.5699999999997</v>
          </cell>
          <cell r="J277">
            <v>4009.99</v>
          </cell>
          <cell r="K277">
            <v>4616.6000000000004</v>
          </cell>
          <cell r="L277">
            <v>5126.7299999999996</v>
          </cell>
          <cell r="M277">
            <v>5662.91</v>
          </cell>
          <cell r="N277">
            <v>6148.6399999999994</v>
          </cell>
          <cell r="O277">
            <v>6615.83</v>
          </cell>
        </row>
        <row r="278">
          <cell r="B278">
            <v>6220</v>
          </cell>
          <cell r="C278">
            <v>3918.45</v>
          </cell>
          <cell r="D278">
            <v>197.19</v>
          </cell>
          <cell r="E278">
            <v>461.62</v>
          </cell>
          <cell r="F278">
            <v>625.14</v>
          </cell>
          <cell r="G278">
            <v>1047.69</v>
          </cell>
          <cell r="H278">
            <v>1347.61</v>
          </cell>
          <cell r="I278">
            <v>1590.55</v>
          </cell>
          <cell r="J278">
            <v>1906.21</v>
          </cell>
          <cell r="K278">
            <v>2141.1800000000003</v>
          </cell>
          <cell r="L278">
            <v>2443.73</v>
          </cell>
          <cell r="M278">
            <v>2663.69</v>
          </cell>
          <cell r="N278">
            <v>2952.8</v>
          </cell>
          <cell r="O278">
            <v>3187.09</v>
          </cell>
        </row>
        <row r="279">
          <cell r="B279">
            <v>6225</v>
          </cell>
          <cell r="C279">
            <v>328.99</v>
          </cell>
          <cell r="H279">
            <v>159.37</v>
          </cell>
          <cell r="I279">
            <v>158.22999999999999</v>
          </cell>
          <cell r="J279">
            <v>158.22999999999999</v>
          </cell>
          <cell r="K279">
            <v>158.22999999999999</v>
          </cell>
          <cell r="L279">
            <v>158.22999999999999</v>
          </cell>
          <cell r="M279">
            <v>158.22999999999999</v>
          </cell>
          <cell r="N279">
            <v>250.58999999999997</v>
          </cell>
          <cell r="O279">
            <v>250.7</v>
          </cell>
        </row>
        <row r="280">
          <cell r="B280">
            <v>6230</v>
          </cell>
          <cell r="C280">
            <v>360.24</v>
          </cell>
          <cell r="D280">
            <v>52.150000000000006</v>
          </cell>
          <cell r="E280">
            <v>104.33000000000001</v>
          </cell>
          <cell r="F280">
            <v>156.24</v>
          </cell>
          <cell r="G280">
            <v>207.98</v>
          </cell>
          <cell r="H280">
            <v>291.27999999999997</v>
          </cell>
          <cell r="I280">
            <v>356.98</v>
          </cell>
          <cell r="J280">
            <v>356.98</v>
          </cell>
          <cell r="K280">
            <v>414.46000000000004</v>
          </cell>
          <cell r="L280">
            <v>414.46000000000004</v>
          </cell>
          <cell r="M280">
            <v>633.22</v>
          </cell>
          <cell r="N280">
            <v>633.22</v>
          </cell>
          <cell r="O280">
            <v>737.86</v>
          </cell>
        </row>
        <row r="281">
          <cell r="B281">
            <v>6260</v>
          </cell>
          <cell r="C281">
            <v>6343.26</v>
          </cell>
          <cell r="D281">
            <v>639.29</v>
          </cell>
          <cell r="E281">
            <v>639.29</v>
          </cell>
          <cell r="F281">
            <v>1293.1200000000001</v>
          </cell>
          <cell r="G281">
            <v>2387.3199999999997</v>
          </cell>
          <cell r="H281">
            <v>2649.74</v>
          </cell>
          <cell r="I281">
            <v>3215.99</v>
          </cell>
          <cell r="J281">
            <v>3576.67</v>
          </cell>
          <cell r="K281">
            <v>3947.56</v>
          </cell>
          <cell r="L281">
            <v>4460.87</v>
          </cell>
          <cell r="M281">
            <v>5007.8500000000004</v>
          </cell>
          <cell r="N281">
            <v>5375.5</v>
          </cell>
          <cell r="O281">
            <v>6029.54</v>
          </cell>
        </row>
        <row r="282">
          <cell r="B282">
            <v>6270</v>
          </cell>
          <cell r="C282">
            <v>33213</v>
          </cell>
          <cell r="D282">
            <v>3036.3599999999997</v>
          </cell>
          <cell r="E282">
            <v>5226.68</v>
          </cell>
          <cell r="F282">
            <v>5726.68</v>
          </cell>
          <cell r="G282">
            <v>8592.68</v>
          </cell>
          <cell r="H282">
            <v>10660.68</v>
          </cell>
          <cell r="I282">
            <v>13647.18</v>
          </cell>
          <cell r="J282">
            <v>13647.18</v>
          </cell>
          <cell r="K282">
            <v>16538.18</v>
          </cell>
          <cell r="L282">
            <v>18250.18</v>
          </cell>
          <cell r="M282">
            <v>22069.18</v>
          </cell>
          <cell r="N282">
            <v>24007.18</v>
          </cell>
          <cell r="O282">
            <v>27393.18</v>
          </cell>
        </row>
        <row r="283">
          <cell r="B283">
            <v>6320</v>
          </cell>
          <cell r="C283">
            <v>4689.2</v>
          </cell>
          <cell r="D283">
            <v>211.3</v>
          </cell>
          <cell r="E283">
            <v>211.3</v>
          </cell>
          <cell r="F283">
            <v>430.68</v>
          </cell>
          <cell r="G283">
            <v>1283.26</v>
          </cell>
          <cell r="H283">
            <v>2243.77</v>
          </cell>
          <cell r="I283">
            <v>2785.49</v>
          </cell>
          <cell r="J283">
            <v>3587.04</v>
          </cell>
          <cell r="K283">
            <v>3883.97</v>
          </cell>
          <cell r="L283">
            <v>4083.55</v>
          </cell>
          <cell r="M283">
            <v>5161.9799999999996</v>
          </cell>
          <cell r="N283">
            <v>6177.54</v>
          </cell>
          <cell r="O283">
            <v>6422.08</v>
          </cell>
        </row>
        <row r="284">
          <cell r="B284">
            <v>6325</v>
          </cell>
          <cell r="C284">
            <v>9355.66</v>
          </cell>
          <cell r="D284">
            <v>360</v>
          </cell>
          <cell r="E284">
            <v>360</v>
          </cell>
          <cell r="F284">
            <v>727.39</v>
          </cell>
          <cell r="G284">
            <v>727.39</v>
          </cell>
          <cell r="H284">
            <v>1207.3900000000001</v>
          </cell>
          <cell r="I284">
            <v>1559.89</v>
          </cell>
          <cell r="J284">
            <v>1559.89</v>
          </cell>
          <cell r="K284">
            <v>1559.89</v>
          </cell>
          <cell r="L284">
            <v>1559.89</v>
          </cell>
          <cell r="M284">
            <v>2471.29</v>
          </cell>
          <cell r="N284">
            <v>2471.29</v>
          </cell>
          <cell r="O284">
            <v>2471.29</v>
          </cell>
        </row>
        <row r="285">
          <cell r="B285">
            <v>6335</v>
          </cell>
          <cell r="C285">
            <v>510</v>
          </cell>
          <cell r="E285">
            <v>2115.9899999999998</v>
          </cell>
          <cell r="F285">
            <v>2115.9899999999998</v>
          </cell>
          <cell r="G285">
            <v>2640.99</v>
          </cell>
          <cell r="H285">
            <v>3041.85</v>
          </cell>
          <cell r="I285">
            <v>3523.31</v>
          </cell>
          <cell r="J285">
            <v>3523.31</v>
          </cell>
          <cell r="K285">
            <v>3523.31</v>
          </cell>
          <cell r="L285">
            <v>3523.31</v>
          </cell>
          <cell r="M285">
            <v>3523.31</v>
          </cell>
          <cell r="N285">
            <v>3723.31</v>
          </cell>
          <cell r="O285">
            <v>4581.6099999999997</v>
          </cell>
        </row>
        <row r="286">
          <cell r="B286">
            <v>6340</v>
          </cell>
          <cell r="C286">
            <v>-100</v>
          </cell>
        </row>
        <row r="287">
          <cell r="B287">
            <v>6345</v>
          </cell>
          <cell r="C287">
            <v>22071.5</v>
          </cell>
          <cell r="D287">
            <v>2707.72</v>
          </cell>
          <cell r="E287">
            <v>9114.8000000000011</v>
          </cell>
          <cell r="F287">
            <v>13832.67</v>
          </cell>
          <cell r="G287">
            <v>16190.26</v>
          </cell>
          <cell r="H287">
            <v>18451.46</v>
          </cell>
          <cell r="I287">
            <v>22815.38</v>
          </cell>
          <cell r="J287">
            <v>23589.489999999998</v>
          </cell>
          <cell r="K287">
            <v>29572.36</v>
          </cell>
          <cell r="L287">
            <v>32176.15</v>
          </cell>
          <cell r="M287">
            <v>42742.95</v>
          </cell>
          <cell r="N287">
            <v>43700.71</v>
          </cell>
          <cell r="O287">
            <v>45781.27</v>
          </cell>
        </row>
        <row r="288">
          <cell r="B288">
            <v>6355</v>
          </cell>
          <cell r="C288">
            <v>2755.46</v>
          </cell>
          <cell r="D288">
            <v>273.33999999999997</v>
          </cell>
          <cell r="E288">
            <v>546.67999999999995</v>
          </cell>
          <cell r="F288">
            <v>820.02</v>
          </cell>
          <cell r="G288">
            <v>1093.3599999999999</v>
          </cell>
          <cell r="H288">
            <v>1366.7</v>
          </cell>
          <cell r="I288">
            <v>1640.03</v>
          </cell>
          <cell r="J288">
            <v>1913.37</v>
          </cell>
          <cell r="K288">
            <v>2186.71</v>
          </cell>
          <cell r="L288">
            <v>2460.0500000000002</v>
          </cell>
          <cell r="M288">
            <v>2733.39</v>
          </cell>
          <cell r="N288">
            <v>3006.73</v>
          </cell>
          <cell r="O288">
            <v>3280.07</v>
          </cell>
        </row>
        <row r="289">
          <cell r="B289">
            <v>6360</v>
          </cell>
          <cell r="C289">
            <v>31.57</v>
          </cell>
          <cell r="O289">
            <v>22.64</v>
          </cell>
        </row>
        <row r="290">
          <cell r="B290">
            <v>6365</v>
          </cell>
          <cell r="F290">
            <v>21.79</v>
          </cell>
          <cell r="G290">
            <v>21.79</v>
          </cell>
          <cell r="H290">
            <v>21.79</v>
          </cell>
          <cell r="I290">
            <v>21.79</v>
          </cell>
          <cell r="J290">
            <v>21.79</v>
          </cell>
          <cell r="K290">
            <v>21.79</v>
          </cell>
          <cell r="L290">
            <v>21.79</v>
          </cell>
          <cell r="M290">
            <v>21.79</v>
          </cell>
          <cell r="N290">
            <v>21.79</v>
          </cell>
          <cell r="O290">
            <v>32.65</v>
          </cell>
        </row>
        <row r="291">
          <cell r="B291">
            <v>6385</v>
          </cell>
          <cell r="C291">
            <v>460.06</v>
          </cell>
          <cell r="E291">
            <v>189.86</v>
          </cell>
          <cell r="F291">
            <v>192.64999999999998</v>
          </cell>
          <cell r="G291">
            <v>192.64999999999998</v>
          </cell>
          <cell r="H291">
            <v>192.81</v>
          </cell>
          <cell r="I291">
            <v>213.77999999999997</v>
          </cell>
          <cell r="J291">
            <v>215.8</v>
          </cell>
          <cell r="K291">
            <v>443.29999999999995</v>
          </cell>
          <cell r="L291">
            <v>443.29999999999995</v>
          </cell>
          <cell r="M291">
            <v>443.29999999999995</v>
          </cell>
          <cell r="N291">
            <v>443.29999999999995</v>
          </cell>
          <cell r="O291">
            <v>443.29999999999995</v>
          </cell>
        </row>
        <row r="292">
          <cell r="B292">
            <v>6390</v>
          </cell>
          <cell r="C292">
            <v>144.35</v>
          </cell>
          <cell r="D292">
            <v>5.76</v>
          </cell>
          <cell r="E292">
            <v>10.54</v>
          </cell>
          <cell r="F292">
            <v>20.72</v>
          </cell>
          <cell r="G292">
            <v>27.75</v>
          </cell>
          <cell r="H292">
            <v>38.369999999999997</v>
          </cell>
          <cell r="I292">
            <v>1337.73</v>
          </cell>
          <cell r="J292">
            <v>1350.57</v>
          </cell>
          <cell r="K292">
            <v>1358.4</v>
          </cell>
          <cell r="L292">
            <v>1362.5700000000002</v>
          </cell>
          <cell r="M292">
            <v>1367.55</v>
          </cell>
          <cell r="N292">
            <v>1375.1200000000001</v>
          </cell>
          <cell r="O292">
            <v>1380.79</v>
          </cell>
        </row>
        <row r="293">
          <cell r="B293">
            <v>6400</v>
          </cell>
          <cell r="C293">
            <v>1850</v>
          </cell>
        </row>
        <row r="294">
          <cell r="B294">
            <v>6410</v>
          </cell>
          <cell r="C294">
            <v>64525</v>
          </cell>
          <cell r="D294">
            <v>324.48</v>
          </cell>
          <cell r="E294">
            <v>9345.9</v>
          </cell>
          <cell r="F294">
            <v>9345.9</v>
          </cell>
          <cell r="G294">
            <v>18957.899999999998</v>
          </cell>
          <cell r="H294">
            <v>18957.899999999998</v>
          </cell>
          <cell r="I294">
            <v>28480.899999999998</v>
          </cell>
          <cell r="J294">
            <v>32040.899999999998</v>
          </cell>
          <cell r="K294">
            <v>41474.9</v>
          </cell>
          <cell r="L294">
            <v>41474.9</v>
          </cell>
          <cell r="M294">
            <v>41474.9</v>
          </cell>
          <cell r="N294">
            <v>50908.9</v>
          </cell>
          <cell r="O294">
            <v>50908.9</v>
          </cell>
        </row>
        <row r="295">
          <cell r="B295">
            <v>6640</v>
          </cell>
          <cell r="C295">
            <v>384</v>
          </cell>
          <cell r="D295">
            <v>29.78</v>
          </cell>
          <cell r="E295">
            <v>59.56</v>
          </cell>
          <cell r="F295">
            <v>89.34</v>
          </cell>
          <cell r="G295">
            <v>123.56</v>
          </cell>
          <cell r="H295">
            <v>157.78</v>
          </cell>
          <cell r="I295">
            <v>192</v>
          </cell>
          <cell r="J295">
            <v>226.22</v>
          </cell>
          <cell r="K295">
            <v>260.44</v>
          </cell>
          <cell r="L295">
            <v>294.65999999999997</v>
          </cell>
          <cell r="M295">
            <v>328.88</v>
          </cell>
          <cell r="N295">
            <v>363.09999999999997</v>
          </cell>
          <cell r="O295">
            <v>397.32</v>
          </cell>
        </row>
        <row r="296">
          <cell r="B296">
            <v>6645</v>
          </cell>
          <cell r="C296">
            <v>39.6</v>
          </cell>
          <cell r="D296">
            <v>3.3</v>
          </cell>
          <cell r="E296">
            <v>6.6</v>
          </cell>
          <cell r="F296">
            <v>9.9</v>
          </cell>
          <cell r="G296">
            <v>13.2</v>
          </cell>
          <cell r="H296">
            <v>16.5</v>
          </cell>
          <cell r="I296">
            <v>19.8</v>
          </cell>
          <cell r="J296">
            <v>23.1</v>
          </cell>
          <cell r="K296">
            <v>26.4</v>
          </cell>
          <cell r="L296">
            <v>29.7</v>
          </cell>
          <cell r="M296">
            <v>33</v>
          </cell>
          <cell r="N296">
            <v>36.299999999999997</v>
          </cell>
          <cell r="O296">
            <v>39.6</v>
          </cell>
        </row>
        <row r="297">
          <cell r="B297">
            <v>6655</v>
          </cell>
          <cell r="C297">
            <v>1204.75</v>
          </cell>
          <cell r="D297">
            <v>136.28</v>
          </cell>
          <cell r="E297">
            <v>277.19</v>
          </cell>
          <cell r="F297">
            <v>425.81</v>
          </cell>
          <cell r="G297">
            <v>580.22</v>
          </cell>
          <cell r="H297">
            <v>739.26</v>
          </cell>
          <cell r="I297">
            <v>900.93</v>
          </cell>
          <cell r="J297">
            <v>1066.28</v>
          </cell>
          <cell r="K297">
            <v>1237.94</v>
          </cell>
          <cell r="L297">
            <v>1416.34</v>
          </cell>
          <cell r="M297">
            <v>1600</v>
          </cell>
          <cell r="N297">
            <v>1787.23</v>
          </cell>
          <cell r="O297">
            <v>1978.25</v>
          </cell>
        </row>
        <row r="298">
          <cell r="B298">
            <v>6660</v>
          </cell>
          <cell r="C298">
            <v>14059.949999999999</v>
          </cell>
          <cell r="D298">
            <v>1125.99</v>
          </cell>
          <cell r="E298">
            <v>2265.44</v>
          </cell>
          <cell r="F298">
            <v>3405.49</v>
          </cell>
          <cell r="G298">
            <v>4580.3</v>
          </cell>
          <cell r="H298">
            <v>5755.85</v>
          </cell>
          <cell r="I298">
            <v>6937.1200000000008</v>
          </cell>
          <cell r="J298">
            <v>8161.8899999999994</v>
          </cell>
          <cell r="K298">
            <v>9389.27</v>
          </cell>
          <cell r="L298">
            <v>10616.65</v>
          </cell>
          <cell r="M298">
            <v>11846.029999999999</v>
          </cell>
          <cell r="N298">
            <v>13099.29</v>
          </cell>
          <cell r="O298">
            <v>14344.170000000002</v>
          </cell>
        </row>
        <row r="299">
          <cell r="B299">
            <v>6665</v>
          </cell>
          <cell r="C299">
            <v>89371.03</v>
          </cell>
          <cell r="D299">
            <v>7463.1</v>
          </cell>
          <cell r="E299">
            <v>14926.2</v>
          </cell>
          <cell r="F299">
            <v>22392.85</v>
          </cell>
          <cell r="G299">
            <v>29859.5</v>
          </cell>
          <cell r="H299">
            <v>37326.15</v>
          </cell>
          <cell r="I299">
            <v>44800.07</v>
          </cell>
          <cell r="J299">
            <v>52279.65</v>
          </cell>
          <cell r="K299">
            <v>59756.72</v>
          </cell>
          <cell r="L299">
            <v>67240.450000000012</v>
          </cell>
          <cell r="M299">
            <v>74725.31</v>
          </cell>
          <cell r="N299">
            <v>82214.81</v>
          </cell>
          <cell r="O299">
            <v>89704.31</v>
          </cell>
        </row>
        <row r="300">
          <cell r="B300">
            <v>6675</v>
          </cell>
          <cell r="C300">
            <v>464.52</v>
          </cell>
          <cell r="D300">
            <v>38.71</v>
          </cell>
          <cell r="E300">
            <v>77.42</v>
          </cell>
          <cell r="F300">
            <v>116.13</v>
          </cell>
          <cell r="G300">
            <v>154.84</v>
          </cell>
          <cell r="H300">
            <v>193.55</v>
          </cell>
          <cell r="I300">
            <v>232.26</v>
          </cell>
          <cell r="J300">
            <v>270.97000000000003</v>
          </cell>
          <cell r="K300">
            <v>309.68</v>
          </cell>
          <cell r="L300">
            <v>348.39</v>
          </cell>
          <cell r="M300">
            <v>387.1</v>
          </cell>
          <cell r="N300">
            <v>425.81</v>
          </cell>
          <cell r="O300">
            <v>464.52</v>
          </cell>
        </row>
        <row r="301">
          <cell r="B301">
            <v>6695</v>
          </cell>
          <cell r="C301">
            <v>270</v>
          </cell>
          <cell r="D301">
            <v>22.5</v>
          </cell>
          <cell r="E301">
            <v>45</v>
          </cell>
          <cell r="F301">
            <v>67.5</v>
          </cell>
          <cell r="G301">
            <v>90</v>
          </cell>
          <cell r="H301">
            <v>112.5</v>
          </cell>
          <cell r="I301">
            <v>135</v>
          </cell>
          <cell r="J301">
            <v>157.5</v>
          </cell>
          <cell r="K301">
            <v>180</v>
          </cell>
          <cell r="L301">
            <v>202.5</v>
          </cell>
          <cell r="M301">
            <v>225</v>
          </cell>
          <cell r="N301">
            <v>247.5</v>
          </cell>
          <cell r="O301">
            <v>270</v>
          </cell>
        </row>
        <row r="302">
          <cell r="B302">
            <v>6710</v>
          </cell>
          <cell r="C302">
            <v>4216.9399999999996</v>
          </cell>
          <cell r="D302">
            <v>299.67</v>
          </cell>
          <cell r="E302">
            <v>599.34</v>
          </cell>
          <cell r="F302">
            <v>899.01</v>
          </cell>
          <cell r="G302">
            <v>1198.68</v>
          </cell>
          <cell r="H302">
            <v>1498.35</v>
          </cell>
          <cell r="I302">
            <v>1798.02</v>
          </cell>
          <cell r="J302">
            <v>2097.69</v>
          </cell>
          <cell r="K302">
            <v>2397.36</v>
          </cell>
          <cell r="L302">
            <v>2697.0299999999997</v>
          </cell>
          <cell r="M302">
            <v>2996.7</v>
          </cell>
          <cell r="N302">
            <v>3296.37</v>
          </cell>
          <cell r="O302">
            <v>3596.04</v>
          </cell>
        </row>
        <row r="303">
          <cell r="B303">
            <v>6715</v>
          </cell>
          <cell r="C303">
            <v>31174.11</v>
          </cell>
          <cell r="D303">
            <v>2596.6799999999998</v>
          </cell>
          <cell r="E303">
            <v>5194.82</v>
          </cell>
          <cell r="F303">
            <v>7792.96</v>
          </cell>
          <cell r="G303">
            <v>10391.1</v>
          </cell>
          <cell r="H303">
            <v>12989.240000000002</v>
          </cell>
          <cell r="I303">
            <v>15587.38</v>
          </cell>
          <cell r="J303">
            <v>18185.52</v>
          </cell>
          <cell r="K303">
            <v>20783.66</v>
          </cell>
          <cell r="L303">
            <v>23381.8</v>
          </cell>
          <cell r="M303">
            <v>25979.940000000002</v>
          </cell>
          <cell r="N303">
            <v>28578.079999999998</v>
          </cell>
          <cell r="O303">
            <v>31176.22</v>
          </cell>
        </row>
        <row r="304">
          <cell r="B304">
            <v>6717</v>
          </cell>
          <cell r="C304">
            <v>516.72</v>
          </cell>
          <cell r="D304">
            <v>43.06</v>
          </cell>
          <cell r="E304">
            <v>86.12</v>
          </cell>
          <cell r="F304">
            <v>129.18</v>
          </cell>
          <cell r="G304">
            <v>172.24</v>
          </cell>
          <cell r="H304">
            <v>215.29999999999998</v>
          </cell>
          <cell r="I304">
            <v>258.36</v>
          </cell>
          <cell r="J304">
            <v>301.42</v>
          </cell>
          <cell r="K304">
            <v>344.48</v>
          </cell>
          <cell r="L304">
            <v>387.53999999999996</v>
          </cell>
          <cell r="M304">
            <v>430.59999999999997</v>
          </cell>
          <cell r="N304">
            <v>473.65999999999997</v>
          </cell>
          <cell r="O304">
            <v>516.72</v>
          </cell>
        </row>
        <row r="305">
          <cell r="B305">
            <v>6720</v>
          </cell>
          <cell r="C305">
            <v>250.5</v>
          </cell>
          <cell r="D305">
            <v>24.7</v>
          </cell>
          <cell r="E305">
            <v>49.4</v>
          </cell>
          <cell r="F305">
            <v>74.099999999999994</v>
          </cell>
          <cell r="G305">
            <v>98.8</v>
          </cell>
          <cell r="H305">
            <v>123.5</v>
          </cell>
          <cell r="I305">
            <v>148.19999999999999</v>
          </cell>
          <cell r="J305">
            <v>172.9</v>
          </cell>
          <cell r="K305">
            <v>197.6</v>
          </cell>
          <cell r="L305">
            <v>222.3</v>
          </cell>
          <cell r="M305">
            <v>247</v>
          </cell>
          <cell r="N305">
            <v>271.7</v>
          </cell>
          <cell r="O305">
            <v>296.39999999999998</v>
          </cell>
        </row>
        <row r="306">
          <cell r="B306">
            <v>6725</v>
          </cell>
          <cell r="C306">
            <v>4610.2</v>
          </cell>
          <cell r="D306">
            <v>378.14</v>
          </cell>
          <cell r="E306">
            <v>756.28</v>
          </cell>
          <cell r="F306">
            <v>1134.42</v>
          </cell>
          <cell r="G306">
            <v>1512.56</v>
          </cell>
          <cell r="H306">
            <v>1890.7</v>
          </cell>
          <cell r="I306">
            <v>2268.84</v>
          </cell>
          <cell r="J306">
            <v>2646.98</v>
          </cell>
          <cell r="K306">
            <v>3025.12</v>
          </cell>
          <cell r="L306">
            <v>3403.26</v>
          </cell>
          <cell r="M306">
            <v>3781.4</v>
          </cell>
          <cell r="N306">
            <v>4159.54</v>
          </cell>
          <cell r="O306">
            <v>4537.68</v>
          </cell>
        </row>
        <row r="307">
          <cell r="B307">
            <v>6730</v>
          </cell>
          <cell r="C307">
            <v>2622.3</v>
          </cell>
          <cell r="D307">
            <v>217.45</v>
          </cell>
          <cell r="E307">
            <v>434.9</v>
          </cell>
          <cell r="F307">
            <v>652.35</v>
          </cell>
          <cell r="G307">
            <v>869.8</v>
          </cell>
          <cell r="H307">
            <v>1087.25</v>
          </cell>
          <cell r="I307">
            <v>1304.7</v>
          </cell>
          <cell r="J307">
            <v>1522.15</v>
          </cell>
          <cell r="K307">
            <v>1739.6</v>
          </cell>
          <cell r="L307">
            <v>1957.0499999999997</v>
          </cell>
          <cell r="M307">
            <v>2174.5</v>
          </cell>
          <cell r="N307">
            <v>2391.9499999999998</v>
          </cell>
          <cell r="O307">
            <v>2609.4</v>
          </cell>
        </row>
        <row r="308">
          <cell r="B308">
            <v>6745</v>
          </cell>
          <cell r="C308">
            <v>6254.55</v>
          </cell>
          <cell r="D308">
            <v>566.23</v>
          </cell>
          <cell r="E308">
            <v>1185.44</v>
          </cell>
          <cell r="F308">
            <v>1773.17</v>
          </cell>
          <cell r="G308">
            <v>2353.42</v>
          </cell>
          <cell r="H308">
            <v>2934.67</v>
          </cell>
          <cell r="I308">
            <v>3520.04</v>
          </cell>
          <cell r="J308">
            <v>4103.24</v>
          </cell>
          <cell r="K308">
            <v>4690.4800000000005</v>
          </cell>
          <cell r="L308">
            <v>5318.93</v>
          </cell>
          <cell r="M308">
            <v>5949.0599999999995</v>
          </cell>
          <cell r="N308">
            <v>6579.5599999999995</v>
          </cell>
          <cell r="O308">
            <v>7184.87</v>
          </cell>
        </row>
        <row r="309">
          <cell r="B309">
            <v>6750</v>
          </cell>
          <cell r="C309">
            <v>1043.72</v>
          </cell>
          <cell r="D309">
            <v>87.35</v>
          </cell>
          <cell r="E309">
            <v>174.7</v>
          </cell>
          <cell r="F309">
            <v>262.05</v>
          </cell>
          <cell r="G309">
            <v>349.4</v>
          </cell>
          <cell r="H309">
            <v>436.75</v>
          </cell>
          <cell r="I309">
            <v>524.1</v>
          </cell>
          <cell r="J309">
            <v>611.45000000000005</v>
          </cell>
          <cell r="K309">
            <v>698.8</v>
          </cell>
          <cell r="L309">
            <v>786.15</v>
          </cell>
          <cell r="M309">
            <v>873.5</v>
          </cell>
          <cell r="N309">
            <v>960.85</v>
          </cell>
          <cell r="O309">
            <v>1048.2</v>
          </cell>
        </row>
        <row r="310">
          <cell r="B310">
            <v>6755</v>
          </cell>
          <cell r="C310">
            <v>75.36</v>
          </cell>
          <cell r="D310">
            <v>6.28</v>
          </cell>
          <cell r="E310">
            <v>12.56</v>
          </cell>
          <cell r="F310">
            <v>18.84</v>
          </cell>
          <cell r="G310">
            <v>25.12</v>
          </cell>
          <cell r="H310">
            <v>31.4</v>
          </cell>
          <cell r="I310">
            <v>37.68</v>
          </cell>
          <cell r="J310">
            <v>43.96</v>
          </cell>
          <cell r="K310">
            <v>50.24</v>
          </cell>
          <cell r="L310">
            <v>56.52</v>
          </cell>
          <cell r="M310">
            <v>62.8</v>
          </cell>
          <cell r="N310">
            <v>69.08</v>
          </cell>
          <cell r="O310">
            <v>75.36</v>
          </cell>
        </row>
        <row r="311">
          <cell r="B311">
            <v>6760</v>
          </cell>
          <cell r="C311">
            <v>8498.5</v>
          </cell>
          <cell r="D311">
            <v>694.63</v>
          </cell>
          <cell r="E311">
            <v>1389.26</v>
          </cell>
          <cell r="F311">
            <v>2083.89</v>
          </cell>
          <cell r="G311">
            <v>2778.52</v>
          </cell>
          <cell r="H311">
            <v>3473.15</v>
          </cell>
          <cell r="I311">
            <v>4167.78</v>
          </cell>
          <cell r="J311">
            <v>4862.41</v>
          </cell>
          <cell r="K311">
            <v>5557.04</v>
          </cell>
          <cell r="L311">
            <v>6251.67</v>
          </cell>
          <cell r="M311">
            <v>6946.3</v>
          </cell>
          <cell r="N311">
            <v>7640.93</v>
          </cell>
          <cell r="O311">
            <v>8335.56</v>
          </cell>
        </row>
        <row r="312">
          <cell r="B312">
            <v>6765</v>
          </cell>
          <cell r="C312">
            <v>63333.22</v>
          </cell>
          <cell r="D312">
            <v>5045.55</v>
          </cell>
          <cell r="E312">
            <v>10091.1</v>
          </cell>
          <cell r="F312">
            <v>15141.56</v>
          </cell>
          <cell r="G312">
            <v>20196.89</v>
          </cell>
          <cell r="H312">
            <v>25252.22</v>
          </cell>
          <cell r="I312">
            <v>30310.52</v>
          </cell>
          <cell r="J312">
            <v>35374.230000000003</v>
          </cell>
          <cell r="K312">
            <v>40441.42</v>
          </cell>
          <cell r="L312">
            <v>45535.520000000004</v>
          </cell>
          <cell r="M312">
            <v>50617.770000000004</v>
          </cell>
          <cell r="N312">
            <v>55700.020000000004</v>
          </cell>
          <cell r="O312">
            <v>60783.43</v>
          </cell>
        </row>
        <row r="313">
          <cell r="B313">
            <v>6770</v>
          </cell>
          <cell r="C313">
            <v>151.91999999999999</v>
          </cell>
          <cell r="D313">
            <v>12.66</v>
          </cell>
          <cell r="E313">
            <v>25.32</v>
          </cell>
          <cell r="F313">
            <v>37.979999999999997</v>
          </cell>
          <cell r="G313">
            <v>50.64</v>
          </cell>
          <cell r="H313">
            <v>63.3</v>
          </cell>
          <cell r="I313">
            <v>75.959999999999994</v>
          </cell>
          <cell r="J313">
            <v>88.62</v>
          </cell>
          <cell r="K313">
            <v>101.28</v>
          </cell>
          <cell r="L313">
            <v>113.94</v>
          </cell>
          <cell r="M313">
            <v>126.6</v>
          </cell>
          <cell r="N313">
            <v>139.26</v>
          </cell>
          <cell r="O313">
            <v>151.91999999999999</v>
          </cell>
        </row>
        <row r="314">
          <cell r="B314">
            <v>6775</v>
          </cell>
          <cell r="C314">
            <v>4660.09</v>
          </cell>
          <cell r="D314">
            <v>396.3</v>
          </cell>
          <cell r="E314">
            <v>792.51</v>
          </cell>
          <cell r="F314">
            <v>1188.72</v>
          </cell>
          <cell r="G314">
            <v>1584.93</v>
          </cell>
          <cell r="H314">
            <v>1981.14</v>
          </cell>
          <cell r="I314">
            <v>2410.6000000000004</v>
          </cell>
          <cell r="J314">
            <v>2817.8199999999997</v>
          </cell>
          <cell r="K314">
            <v>3229.6800000000003</v>
          </cell>
          <cell r="L314">
            <v>3641.54</v>
          </cell>
          <cell r="M314">
            <v>4053.4</v>
          </cell>
          <cell r="N314">
            <v>4465.28</v>
          </cell>
          <cell r="O314">
            <v>4877.16</v>
          </cell>
        </row>
        <row r="315">
          <cell r="B315">
            <v>6780</v>
          </cell>
          <cell r="C315">
            <v>245.04</v>
          </cell>
          <cell r="D315">
            <v>20.420000000000002</v>
          </cell>
          <cell r="E315">
            <v>40.840000000000003</v>
          </cell>
          <cell r="F315">
            <v>61.26</v>
          </cell>
          <cell r="G315">
            <v>81.680000000000007</v>
          </cell>
          <cell r="H315">
            <v>102.1</v>
          </cell>
          <cell r="I315">
            <v>122.52</v>
          </cell>
          <cell r="J315">
            <v>142.94</v>
          </cell>
          <cell r="K315">
            <v>163.36000000000001</v>
          </cell>
          <cell r="L315">
            <v>183.78</v>
          </cell>
          <cell r="M315">
            <v>204.2</v>
          </cell>
          <cell r="N315">
            <v>224.62</v>
          </cell>
          <cell r="O315">
            <v>245.04</v>
          </cell>
        </row>
        <row r="316">
          <cell r="B316">
            <v>6785</v>
          </cell>
          <cell r="C316">
            <v>545.88</v>
          </cell>
          <cell r="D316">
            <v>45.49</v>
          </cell>
          <cell r="E316">
            <v>90.98</v>
          </cell>
          <cell r="F316">
            <v>136.47</v>
          </cell>
          <cell r="G316">
            <v>181.96</v>
          </cell>
          <cell r="H316">
            <v>227.45</v>
          </cell>
          <cell r="I316">
            <v>272.94</v>
          </cell>
          <cell r="J316">
            <v>318.43</v>
          </cell>
          <cell r="K316">
            <v>363.92</v>
          </cell>
          <cell r="L316">
            <v>409.41</v>
          </cell>
          <cell r="M316">
            <v>454.9</v>
          </cell>
          <cell r="N316">
            <v>500.39</v>
          </cell>
          <cell r="O316">
            <v>545.88</v>
          </cell>
        </row>
        <row r="317">
          <cell r="B317">
            <v>6795</v>
          </cell>
          <cell r="C317">
            <v>162</v>
          </cell>
          <cell r="D317">
            <v>13.5</v>
          </cell>
          <cell r="E317">
            <v>27</v>
          </cell>
          <cell r="F317">
            <v>40.5</v>
          </cell>
          <cell r="G317">
            <v>54</v>
          </cell>
          <cell r="H317">
            <v>67.5</v>
          </cell>
          <cell r="I317">
            <v>81</v>
          </cell>
          <cell r="J317">
            <v>94.5</v>
          </cell>
          <cell r="K317">
            <v>108</v>
          </cell>
          <cell r="L317">
            <v>121.5</v>
          </cell>
          <cell r="M317">
            <v>135</v>
          </cell>
          <cell r="N317">
            <v>148.5</v>
          </cell>
          <cell r="O317">
            <v>162</v>
          </cell>
        </row>
        <row r="318">
          <cell r="B318">
            <v>6800</v>
          </cell>
          <cell r="C318">
            <v>215.52</v>
          </cell>
          <cell r="D318">
            <v>17.96</v>
          </cell>
          <cell r="E318">
            <v>35.92</v>
          </cell>
          <cell r="F318">
            <v>53.88</v>
          </cell>
          <cell r="G318">
            <v>71.84</v>
          </cell>
          <cell r="H318">
            <v>89.800000000000011</v>
          </cell>
          <cell r="I318">
            <v>107.76</v>
          </cell>
          <cell r="J318">
            <v>125.72</v>
          </cell>
          <cell r="K318">
            <v>143.68</v>
          </cell>
          <cell r="L318">
            <v>161.63999999999999</v>
          </cell>
          <cell r="M318">
            <v>179.60000000000002</v>
          </cell>
          <cell r="N318">
            <v>197.56</v>
          </cell>
          <cell r="O318">
            <v>215.52</v>
          </cell>
        </row>
        <row r="319">
          <cell r="B319">
            <v>6805</v>
          </cell>
          <cell r="C319">
            <v>1453.4399999999998</v>
          </cell>
          <cell r="D319">
            <v>121.11999999999999</v>
          </cell>
          <cell r="E319">
            <v>242.23999999999998</v>
          </cell>
          <cell r="F319">
            <v>363.35999999999996</v>
          </cell>
          <cell r="G319">
            <v>484.47999999999996</v>
          </cell>
          <cell r="H319">
            <v>605.6</v>
          </cell>
          <cell r="I319">
            <v>726.71999999999991</v>
          </cell>
          <cell r="J319">
            <v>847.84</v>
          </cell>
          <cell r="K319">
            <v>968.95999999999992</v>
          </cell>
          <cell r="L319">
            <v>1090.0800000000002</v>
          </cell>
          <cell r="M319">
            <v>1211.2</v>
          </cell>
          <cell r="N319">
            <v>1332.32</v>
          </cell>
          <cell r="O319">
            <v>1453.4399999999998</v>
          </cell>
        </row>
        <row r="320">
          <cell r="B320">
            <v>6820</v>
          </cell>
          <cell r="C320">
            <v>128.34</v>
          </cell>
          <cell r="D320">
            <v>13.370000000000001</v>
          </cell>
          <cell r="E320">
            <v>26.740000000000002</v>
          </cell>
          <cell r="F320">
            <v>40.11</v>
          </cell>
          <cell r="G320">
            <v>53.480000000000004</v>
          </cell>
          <cell r="H320">
            <v>66.849999999999994</v>
          </cell>
          <cell r="I320">
            <v>80.22</v>
          </cell>
          <cell r="J320">
            <v>93.59</v>
          </cell>
          <cell r="K320">
            <v>106.96000000000001</v>
          </cell>
          <cell r="L320">
            <v>120.33</v>
          </cell>
          <cell r="M320">
            <v>133.69999999999999</v>
          </cell>
          <cell r="N320">
            <v>147.07</v>
          </cell>
          <cell r="O320">
            <v>160.44</v>
          </cell>
        </row>
        <row r="321">
          <cell r="B321">
            <v>6825</v>
          </cell>
          <cell r="C321">
            <v>160.92000000000002</v>
          </cell>
          <cell r="D321">
            <v>13.41</v>
          </cell>
          <cell r="E321">
            <v>26.82</v>
          </cell>
          <cell r="F321">
            <v>40.230000000000004</v>
          </cell>
          <cell r="G321">
            <v>55.519999999999996</v>
          </cell>
          <cell r="H321">
            <v>70.81</v>
          </cell>
          <cell r="I321">
            <v>86.1</v>
          </cell>
          <cell r="J321">
            <v>101.39</v>
          </cell>
          <cell r="K321">
            <v>116.68</v>
          </cell>
          <cell r="L321">
            <v>131.97</v>
          </cell>
          <cell r="M321">
            <v>148.91</v>
          </cell>
          <cell r="N321">
            <v>167.19</v>
          </cell>
          <cell r="O321">
            <v>185.47</v>
          </cell>
        </row>
        <row r="322">
          <cell r="B322">
            <v>6835</v>
          </cell>
          <cell r="C322">
            <v>4483.5199999999995</v>
          </cell>
          <cell r="D322">
            <v>348.66</v>
          </cell>
          <cell r="E322">
            <v>697.32</v>
          </cell>
          <cell r="F322">
            <v>1045.98</v>
          </cell>
          <cell r="G322">
            <v>1394.64</v>
          </cell>
          <cell r="H322">
            <v>1743.3</v>
          </cell>
          <cell r="I322">
            <v>2093.3200000000002</v>
          </cell>
          <cell r="J322">
            <v>2443.3399999999997</v>
          </cell>
          <cell r="K322">
            <v>2793.36</v>
          </cell>
          <cell r="L322">
            <v>3143.3799999999997</v>
          </cell>
          <cell r="M322">
            <v>3493.4</v>
          </cell>
          <cell r="N322">
            <v>3843.42</v>
          </cell>
          <cell r="O322">
            <v>4193.4400000000005</v>
          </cell>
        </row>
        <row r="323">
          <cell r="B323">
            <v>6840</v>
          </cell>
          <cell r="C323">
            <v>945.2</v>
          </cell>
          <cell r="D323">
            <v>81.5</v>
          </cell>
          <cell r="E323">
            <v>166.03</v>
          </cell>
          <cell r="F323">
            <v>250.56</v>
          </cell>
          <cell r="G323">
            <v>335.09000000000003</v>
          </cell>
          <cell r="H323">
            <v>419.62</v>
          </cell>
          <cell r="I323">
            <v>504.15</v>
          </cell>
          <cell r="J323">
            <v>591.96</v>
          </cell>
          <cell r="K323">
            <v>676.58</v>
          </cell>
          <cell r="L323">
            <v>762.65</v>
          </cell>
          <cell r="M323">
            <v>848.72</v>
          </cell>
          <cell r="N323">
            <v>934.79</v>
          </cell>
          <cell r="O323">
            <v>1020.86</v>
          </cell>
        </row>
        <row r="324">
          <cell r="B324">
            <v>6860</v>
          </cell>
          <cell r="C324">
            <v>352.44</v>
          </cell>
          <cell r="D324">
            <v>29.37</v>
          </cell>
          <cell r="E324">
            <v>58.74</v>
          </cell>
          <cell r="F324">
            <v>88.11</v>
          </cell>
          <cell r="G324">
            <v>117.48</v>
          </cell>
          <cell r="H324">
            <v>146.85</v>
          </cell>
          <cell r="I324">
            <v>176.22</v>
          </cell>
          <cell r="J324">
            <v>205.59</v>
          </cell>
          <cell r="K324">
            <v>234.96</v>
          </cell>
          <cell r="L324">
            <v>264.33</v>
          </cell>
          <cell r="M324">
            <v>293.7</v>
          </cell>
          <cell r="N324">
            <v>323.07</v>
          </cell>
          <cell r="O324">
            <v>352.44</v>
          </cell>
        </row>
        <row r="325">
          <cell r="B325">
            <v>6885</v>
          </cell>
          <cell r="C325">
            <v>252</v>
          </cell>
          <cell r="D325">
            <v>21</v>
          </cell>
          <cell r="E325">
            <v>42</v>
          </cell>
          <cell r="F325">
            <v>63</v>
          </cell>
          <cell r="G325">
            <v>84</v>
          </cell>
          <cell r="H325">
            <v>105</v>
          </cell>
          <cell r="I325">
            <v>126</v>
          </cell>
          <cell r="J325">
            <v>147</v>
          </cell>
          <cell r="K325">
            <v>168</v>
          </cell>
          <cell r="L325">
            <v>189</v>
          </cell>
          <cell r="M325">
            <v>210</v>
          </cell>
          <cell r="N325">
            <v>231</v>
          </cell>
          <cell r="O325">
            <v>252</v>
          </cell>
        </row>
        <row r="326">
          <cell r="B326">
            <v>6890</v>
          </cell>
          <cell r="C326">
            <v>1257.96</v>
          </cell>
          <cell r="D326">
            <v>104.83</v>
          </cell>
          <cell r="E326">
            <v>209.66</v>
          </cell>
          <cell r="F326">
            <v>314.49</v>
          </cell>
          <cell r="G326">
            <v>424.90999999999997</v>
          </cell>
          <cell r="H326">
            <v>535.33000000000004</v>
          </cell>
          <cell r="I326">
            <v>645.75</v>
          </cell>
          <cell r="J326">
            <v>756.17</v>
          </cell>
          <cell r="K326">
            <v>866.58999999999992</v>
          </cell>
          <cell r="L326">
            <v>977.01</v>
          </cell>
          <cell r="M326">
            <v>1087.43</v>
          </cell>
          <cell r="N326">
            <v>1197.8500000000001</v>
          </cell>
          <cell r="O326">
            <v>1308.27</v>
          </cell>
        </row>
        <row r="327">
          <cell r="B327">
            <v>6905</v>
          </cell>
          <cell r="C327">
            <v>7863.4800000000005</v>
          </cell>
          <cell r="D327">
            <v>1258.8899999999999</v>
          </cell>
          <cell r="E327">
            <v>1900.1799999999998</v>
          </cell>
          <cell r="F327">
            <v>6238.04</v>
          </cell>
          <cell r="G327">
            <v>7024.25</v>
          </cell>
          <cell r="H327">
            <v>7813.7000000000007</v>
          </cell>
          <cell r="I327">
            <v>8600.9</v>
          </cell>
          <cell r="J327">
            <v>9454.9599999999991</v>
          </cell>
          <cell r="K327">
            <v>10250.450000000001</v>
          </cell>
          <cell r="L327">
            <v>11119.189999999999</v>
          </cell>
          <cell r="M327">
            <v>12042.45</v>
          </cell>
          <cell r="N327">
            <v>12882.390000000001</v>
          </cell>
          <cell r="O327">
            <v>13851.560000000001</v>
          </cell>
        </row>
        <row r="328">
          <cell r="B328">
            <v>6920</v>
          </cell>
          <cell r="C328">
            <v>33936.39</v>
          </cell>
          <cell r="D328">
            <v>2822.46</v>
          </cell>
          <cell r="E328">
            <v>5645.0599999999995</v>
          </cell>
          <cell r="F328">
            <v>8473.7099999999991</v>
          </cell>
          <cell r="G328">
            <v>11630.98</v>
          </cell>
          <cell r="H328">
            <v>14496.94</v>
          </cell>
          <cell r="I328">
            <v>17188.36</v>
          </cell>
          <cell r="J328">
            <v>20122.86</v>
          </cell>
          <cell r="K328">
            <v>23133.45</v>
          </cell>
          <cell r="L328">
            <v>26082.760000000002</v>
          </cell>
          <cell r="M328">
            <v>29035.559999999998</v>
          </cell>
          <cell r="N328">
            <v>31987.090000000004</v>
          </cell>
          <cell r="O328">
            <v>34808.65</v>
          </cell>
        </row>
        <row r="329">
          <cell r="B329">
            <v>7225</v>
          </cell>
          <cell r="C329">
            <v>-6662.64</v>
          </cell>
          <cell r="D329">
            <v>-555.22</v>
          </cell>
          <cell r="E329">
            <v>-1110.44</v>
          </cell>
          <cell r="F329">
            <v>-1665.66</v>
          </cell>
          <cell r="G329">
            <v>-2220.88</v>
          </cell>
          <cell r="H329">
            <v>-2776.1000000000004</v>
          </cell>
          <cell r="I329">
            <v>-3331.32</v>
          </cell>
          <cell r="J329">
            <v>-3886.54</v>
          </cell>
          <cell r="K329">
            <v>-4441.76</v>
          </cell>
          <cell r="L329">
            <v>-4996.9799999999996</v>
          </cell>
          <cell r="M329">
            <v>-5552.2000000000007</v>
          </cell>
          <cell r="N329">
            <v>-6107.42</v>
          </cell>
          <cell r="O329">
            <v>-6662.64</v>
          </cell>
        </row>
        <row r="330">
          <cell r="B330">
            <v>7230</v>
          </cell>
          <cell r="C330">
            <v>-50980.52</v>
          </cell>
          <cell r="D330">
            <v>-4138.68</v>
          </cell>
          <cell r="E330">
            <v>-8277.36</v>
          </cell>
          <cell r="F330">
            <v>-12416.04</v>
          </cell>
          <cell r="G330">
            <v>-16554.72</v>
          </cell>
          <cell r="H330">
            <v>-20693.400000000001</v>
          </cell>
          <cell r="I330">
            <v>-24832.080000000002</v>
          </cell>
          <cell r="J330">
            <v>-28970.76</v>
          </cell>
          <cell r="K330">
            <v>-33109.440000000002</v>
          </cell>
          <cell r="L330">
            <v>-37248.120000000003</v>
          </cell>
          <cell r="M330">
            <v>-41386.800000000003</v>
          </cell>
          <cell r="N330">
            <v>-45525.48</v>
          </cell>
          <cell r="O330">
            <v>-49664.160000000003</v>
          </cell>
        </row>
        <row r="331">
          <cell r="B331">
            <v>7240</v>
          </cell>
          <cell r="C331">
            <v>5.28</v>
          </cell>
          <cell r="D331">
            <v>0.44</v>
          </cell>
          <cell r="E331">
            <v>0.88</v>
          </cell>
          <cell r="F331">
            <v>1.32</v>
          </cell>
          <cell r="G331">
            <v>1.76</v>
          </cell>
          <cell r="H331">
            <v>2.2000000000000002</v>
          </cell>
          <cell r="I331">
            <v>2.64</v>
          </cell>
          <cell r="J331">
            <v>3.08</v>
          </cell>
          <cell r="K331">
            <v>3.52</v>
          </cell>
          <cell r="L331">
            <v>3.96</v>
          </cell>
          <cell r="M331">
            <v>4.4000000000000004</v>
          </cell>
          <cell r="N331">
            <v>4.84</v>
          </cell>
          <cell r="O331">
            <v>5.28</v>
          </cell>
        </row>
        <row r="332">
          <cell r="B332">
            <v>7275</v>
          </cell>
          <cell r="C332">
            <v>-2605.7999999999997</v>
          </cell>
          <cell r="D332">
            <v>-217.14999999999998</v>
          </cell>
          <cell r="E332">
            <v>-434.29999999999995</v>
          </cell>
          <cell r="F332">
            <v>-651.44999999999993</v>
          </cell>
          <cell r="G332">
            <v>-868.59999999999991</v>
          </cell>
          <cell r="H332">
            <v>-1085.75</v>
          </cell>
          <cell r="I332">
            <v>-1302.8999999999999</v>
          </cell>
          <cell r="J332">
            <v>-1520.0500000000002</v>
          </cell>
          <cell r="K332">
            <v>-1737.1999999999998</v>
          </cell>
          <cell r="L332">
            <v>-1954.3500000000001</v>
          </cell>
          <cell r="M332">
            <v>-2171.5</v>
          </cell>
          <cell r="N332">
            <v>-2388.65</v>
          </cell>
          <cell r="O332">
            <v>-2605.7999999999997</v>
          </cell>
        </row>
        <row r="333">
          <cell r="B333">
            <v>7280</v>
          </cell>
          <cell r="C333">
            <v>-22747.32</v>
          </cell>
          <cell r="D333">
            <v>-1895.61</v>
          </cell>
          <cell r="E333">
            <v>-3791.22</v>
          </cell>
          <cell r="F333">
            <v>-5686.83</v>
          </cell>
          <cell r="G333">
            <v>-7582.44</v>
          </cell>
          <cell r="H333">
            <v>-9478.0499999999993</v>
          </cell>
          <cell r="I333">
            <v>-11373.66</v>
          </cell>
          <cell r="J333">
            <v>-13269.27</v>
          </cell>
          <cell r="K333">
            <v>-15164.88</v>
          </cell>
          <cell r="L333">
            <v>-17060.489999999998</v>
          </cell>
          <cell r="M333">
            <v>-18956.099999999999</v>
          </cell>
          <cell r="N333">
            <v>-20851.71</v>
          </cell>
          <cell r="O333">
            <v>-22747.32</v>
          </cell>
        </row>
        <row r="334">
          <cell r="B334">
            <v>7285</v>
          </cell>
          <cell r="C334">
            <v>-333.24</v>
          </cell>
          <cell r="D334">
            <v>-27.77</v>
          </cell>
          <cell r="E334">
            <v>-55.54</v>
          </cell>
          <cell r="F334">
            <v>-83.31</v>
          </cell>
          <cell r="G334">
            <v>-111.08</v>
          </cell>
          <cell r="H334">
            <v>-138.85</v>
          </cell>
          <cell r="I334">
            <v>-166.62</v>
          </cell>
          <cell r="J334">
            <v>-194.39</v>
          </cell>
          <cell r="K334">
            <v>-222.16</v>
          </cell>
          <cell r="L334">
            <v>-249.93</v>
          </cell>
          <cell r="M334">
            <v>-277.7</v>
          </cell>
          <cell r="N334">
            <v>-305.47000000000003</v>
          </cell>
          <cell r="O334">
            <v>-333.24</v>
          </cell>
        </row>
        <row r="335">
          <cell r="B335">
            <v>7290</v>
          </cell>
          <cell r="C335">
            <v>-2655.96</v>
          </cell>
          <cell r="D335">
            <v>-221.33</v>
          </cell>
          <cell r="E335">
            <v>-442.66</v>
          </cell>
          <cell r="F335">
            <v>-663.99</v>
          </cell>
          <cell r="G335">
            <v>-885.32</v>
          </cell>
          <cell r="H335">
            <v>-1106.6500000000001</v>
          </cell>
          <cell r="I335">
            <v>-1327.98</v>
          </cell>
          <cell r="J335">
            <v>-1549.31</v>
          </cell>
          <cell r="K335">
            <v>-1770.64</v>
          </cell>
          <cell r="L335">
            <v>-1991.97</v>
          </cell>
          <cell r="M335">
            <v>-2213.3000000000002</v>
          </cell>
          <cell r="N335">
            <v>-2434.63</v>
          </cell>
          <cell r="O335">
            <v>-2655.96</v>
          </cell>
        </row>
        <row r="336">
          <cell r="B336">
            <v>7325</v>
          </cell>
          <cell r="C336">
            <v>-256.2</v>
          </cell>
          <cell r="D336">
            <v>-21.35</v>
          </cell>
          <cell r="E336">
            <v>-42.7</v>
          </cell>
          <cell r="F336">
            <v>-64.05</v>
          </cell>
          <cell r="G336">
            <v>-85.4</v>
          </cell>
          <cell r="H336">
            <v>-106.75</v>
          </cell>
          <cell r="I336">
            <v>-128.1</v>
          </cell>
          <cell r="J336">
            <v>-149.44999999999999</v>
          </cell>
          <cell r="K336">
            <v>-170.8</v>
          </cell>
          <cell r="L336">
            <v>-192.15</v>
          </cell>
          <cell r="M336">
            <v>-213.5</v>
          </cell>
          <cell r="N336">
            <v>-234.85</v>
          </cell>
          <cell r="O336">
            <v>-256.2</v>
          </cell>
        </row>
        <row r="337">
          <cell r="B337">
            <v>7330</v>
          </cell>
          <cell r="C337">
            <v>-31413.360000000001</v>
          </cell>
          <cell r="D337">
            <v>-2617.7800000000002</v>
          </cell>
          <cell r="E337">
            <v>-5235.5600000000004</v>
          </cell>
          <cell r="F337">
            <v>-7853.34</v>
          </cell>
          <cell r="G337">
            <v>-10471.120000000001</v>
          </cell>
          <cell r="H337">
            <v>-13563.619999999999</v>
          </cell>
          <cell r="I337">
            <v>-16656.12</v>
          </cell>
          <cell r="J337">
            <v>-19748.62</v>
          </cell>
          <cell r="K337">
            <v>-22841.120000000003</v>
          </cell>
          <cell r="L337">
            <v>-25933.62</v>
          </cell>
          <cell r="M337">
            <v>-29026.12</v>
          </cell>
          <cell r="N337">
            <v>-32118.620000000003</v>
          </cell>
          <cell r="O337">
            <v>-35211.120000000003</v>
          </cell>
        </row>
        <row r="338">
          <cell r="B338">
            <v>7350</v>
          </cell>
          <cell r="C338">
            <v>-392</v>
          </cell>
          <cell r="D338">
            <v>-32.53</v>
          </cell>
          <cell r="E338">
            <v>-65.06</v>
          </cell>
          <cell r="F338">
            <v>-97.59</v>
          </cell>
          <cell r="G338">
            <v>-130.12</v>
          </cell>
          <cell r="H338">
            <v>-162.65</v>
          </cell>
          <cell r="I338">
            <v>-195.18</v>
          </cell>
          <cell r="J338">
            <v>-227.71</v>
          </cell>
          <cell r="K338">
            <v>-260.24</v>
          </cell>
          <cell r="L338">
            <v>-292.77</v>
          </cell>
          <cell r="M338">
            <v>-325.3</v>
          </cell>
          <cell r="N338">
            <v>-357.83</v>
          </cell>
          <cell r="O338">
            <v>-390.36</v>
          </cell>
        </row>
        <row r="339">
          <cell r="B339">
            <v>7430</v>
          </cell>
          <cell r="C339">
            <v>-3914.64</v>
          </cell>
          <cell r="D339">
            <v>-326.22000000000003</v>
          </cell>
          <cell r="E339">
            <v>-652.44000000000005</v>
          </cell>
          <cell r="F339">
            <v>-978.66</v>
          </cell>
          <cell r="G339">
            <v>-1304.8800000000001</v>
          </cell>
          <cell r="H339">
            <v>-1631.1</v>
          </cell>
          <cell r="I339">
            <v>-1957.32</v>
          </cell>
          <cell r="J339">
            <v>-2283.54</v>
          </cell>
          <cell r="K339">
            <v>-2609.7600000000002</v>
          </cell>
          <cell r="L339">
            <v>-2935.98</v>
          </cell>
          <cell r="M339">
            <v>-3262.2</v>
          </cell>
          <cell r="N339">
            <v>-3588.42</v>
          </cell>
          <cell r="O339">
            <v>-3914.64</v>
          </cell>
        </row>
        <row r="340">
          <cell r="B340">
            <v>7510</v>
          </cell>
          <cell r="C340">
            <v>12225.470000000001</v>
          </cell>
          <cell r="D340">
            <v>1108.3499999999999</v>
          </cell>
          <cell r="E340">
            <v>2249.09</v>
          </cell>
          <cell r="F340">
            <v>3325.79</v>
          </cell>
          <cell r="G340">
            <v>4477.8599999999997</v>
          </cell>
          <cell r="H340">
            <v>5478.27</v>
          </cell>
          <cell r="I340">
            <v>6527.15</v>
          </cell>
          <cell r="J340">
            <v>7622.92</v>
          </cell>
          <cell r="K340">
            <v>8646.34</v>
          </cell>
          <cell r="L340">
            <v>9679.34</v>
          </cell>
          <cell r="M340">
            <v>10714.29</v>
          </cell>
          <cell r="N340">
            <v>11698.11</v>
          </cell>
          <cell r="O340">
            <v>12771.06</v>
          </cell>
        </row>
        <row r="341">
          <cell r="B341">
            <v>7515</v>
          </cell>
          <cell r="C341">
            <v>0.52</v>
          </cell>
          <cell r="D341">
            <v>229.23</v>
          </cell>
          <cell r="E341">
            <v>264.73</v>
          </cell>
          <cell r="F341">
            <v>277.56</v>
          </cell>
          <cell r="G341">
            <v>279.64999999999998</v>
          </cell>
          <cell r="H341">
            <v>281.31</v>
          </cell>
          <cell r="I341">
            <v>283.46000000000004</v>
          </cell>
          <cell r="J341">
            <v>286.69</v>
          </cell>
          <cell r="K341">
            <v>288.51</v>
          </cell>
          <cell r="L341">
            <v>289.33000000000004</v>
          </cell>
          <cell r="M341">
            <v>291.7</v>
          </cell>
          <cell r="N341">
            <v>293.39999999999998</v>
          </cell>
          <cell r="O341">
            <v>294.63</v>
          </cell>
        </row>
        <row r="342">
          <cell r="B342">
            <v>7520</v>
          </cell>
          <cell r="C342">
            <v>1376.21</v>
          </cell>
          <cell r="D342">
            <v>444.55</v>
          </cell>
          <cell r="E342">
            <v>634.47</v>
          </cell>
          <cell r="F342">
            <v>743.23</v>
          </cell>
          <cell r="G342">
            <v>774.13</v>
          </cell>
          <cell r="H342">
            <v>793.02</v>
          </cell>
          <cell r="I342">
            <v>813.93000000000006</v>
          </cell>
          <cell r="J342">
            <v>605.25</v>
          </cell>
          <cell r="K342">
            <v>622.99</v>
          </cell>
          <cell r="L342">
            <v>634.33999999999992</v>
          </cell>
          <cell r="M342">
            <v>650.67000000000007</v>
          </cell>
          <cell r="N342">
            <v>662.77</v>
          </cell>
          <cell r="O342">
            <v>508.40999999999997</v>
          </cell>
        </row>
        <row r="343">
          <cell r="B343">
            <v>7535</v>
          </cell>
          <cell r="C343">
            <v>224.32</v>
          </cell>
          <cell r="E343">
            <v>0.06</v>
          </cell>
          <cell r="F343">
            <v>0.06</v>
          </cell>
          <cell r="G343">
            <v>5.6099999999999994</v>
          </cell>
          <cell r="H343">
            <v>168.94000000000003</v>
          </cell>
          <cell r="I343">
            <v>221.86</v>
          </cell>
          <cell r="J343">
            <v>221.86</v>
          </cell>
          <cell r="K343">
            <v>222</v>
          </cell>
          <cell r="L343">
            <v>222</v>
          </cell>
          <cell r="M343">
            <v>222</v>
          </cell>
          <cell r="N343">
            <v>222.98</v>
          </cell>
          <cell r="O343">
            <v>230.76999999999998</v>
          </cell>
        </row>
        <row r="344">
          <cell r="B344">
            <v>7540</v>
          </cell>
          <cell r="C344">
            <v>50642.37</v>
          </cell>
          <cell r="D344">
            <v>24675.35</v>
          </cell>
          <cell r="E344">
            <v>24675.35</v>
          </cell>
          <cell r="F344">
            <v>24675.35</v>
          </cell>
          <cell r="G344">
            <v>24675.35</v>
          </cell>
          <cell r="H344">
            <v>24675.35</v>
          </cell>
          <cell r="I344">
            <v>24675.35</v>
          </cell>
          <cell r="J344">
            <v>50980.98</v>
          </cell>
          <cell r="K344">
            <v>50980.98</v>
          </cell>
          <cell r="L344">
            <v>50980.98</v>
          </cell>
          <cell r="M344">
            <v>50980.98</v>
          </cell>
          <cell r="N344">
            <v>50980.98</v>
          </cell>
          <cell r="O344">
            <v>52363.07</v>
          </cell>
        </row>
        <row r="345">
          <cell r="B345">
            <v>7545</v>
          </cell>
          <cell r="C345">
            <v>2.81</v>
          </cell>
          <cell r="F345">
            <v>2.77</v>
          </cell>
          <cell r="G345">
            <v>2.77</v>
          </cell>
          <cell r="H345">
            <v>2.77</v>
          </cell>
          <cell r="I345">
            <v>2.77</v>
          </cell>
          <cell r="J345">
            <v>2.77</v>
          </cell>
          <cell r="K345">
            <v>2.77</v>
          </cell>
          <cell r="L345">
            <v>2.77</v>
          </cell>
          <cell r="M345">
            <v>2.77</v>
          </cell>
          <cell r="N345">
            <v>2.77</v>
          </cell>
          <cell r="O345">
            <v>2.77</v>
          </cell>
        </row>
        <row r="346">
          <cell r="B346">
            <v>7550</v>
          </cell>
          <cell r="C346">
            <v>-2.34</v>
          </cell>
          <cell r="D346">
            <v>-19755.59</v>
          </cell>
          <cell r="E346">
            <v>-15203.9</v>
          </cell>
          <cell r="F346">
            <v>-10287.32</v>
          </cell>
          <cell r="G346">
            <v>-5374.22</v>
          </cell>
          <cell r="H346">
            <v>-607.21</v>
          </cell>
          <cell r="I346">
            <v>4312.5</v>
          </cell>
          <cell r="J346">
            <v>-17388.14</v>
          </cell>
          <cell r="K346">
            <v>-12469.83</v>
          </cell>
          <cell r="L346">
            <v>-7552.1</v>
          </cell>
          <cell r="M346">
            <v>-2633.33</v>
          </cell>
          <cell r="N346">
            <v>-3470.6</v>
          </cell>
          <cell r="O346">
            <v>-0.5</v>
          </cell>
        </row>
        <row r="347">
          <cell r="B347">
            <v>7555</v>
          </cell>
          <cell r="C347">
            <v>6372.68</v>
          </cell>
          <cell r="E347">
            <v>366.86</v>
          </cell>
          <cell r="F347">
            <v>366.86</v>
          </cell>
          <cell r="G347">
            <v>366.86</v>
          </cell>
          <cell r="H347">
            <v>366.86</v>
          </cell>
          <cell r="I347">
            <v>366.86</v>
          </cell>
          <cell r="J347">
            <v>681.06</v>
          </cell>
          <cell r="K347">
            <v>681.06</v>
          </cell>
          <cell r="L347">
            <v>681.06</v>
          </cell>
          <cell r="M347">
            <v>681.06</v>
          </cell>
          <cell r="N347">
            <v>6434.7000000000007</v>
          </cell>
          <cell r="O347">
            <v>6464.7300000000005</v>
          </cell>
        </row>
        <row r="348">
          <cell r="B348">
            <v>7595</v>
          </cell>
          <cell r="C348">
            <v>65024.1</v>
          </cell>
          <cell r="O348">
            <v>46741.67</v>
          </cell>
        </row>
        <row r="349">
          <cell r="B349">
            <v>7600</v>
          </cell>
          <cell r="C349">
            <v>-11495.4</v>
          </cell>
          <cell r="O349">
            <v>-42756.74</v>
          </cell>
        </row>
        <row r="350">
          <cell r="B350">
            <v>7610</v>
          </cell>
          <cell r="C350">
            <v>2580.5299999999997</v>
          </cell>
          <cell r="O350">
            <v>819.65000000000009</v>
          </cell>
        </row>
        <row r="351">
          <cell r="B351">
            <v>7660</v>
          </cell>
          <cell r="C351">
            <v>602.64</v>
          </cell>
        </row>
        <row r="352">
          <cell r="B352">
            <v>7710</v>
          </cell>
          <cell r="C352">
            <v>77034.510000000009</v>
          </cell>
          <cell r="F352">
            <v>18201.059999999998</v>
          </cell>
          <cell r="G352">
            <v>18201.059999999998</v>
          </cell>
          <cell r="H352">
            <v>18201.059999999998</v>
          </cell>
          <cell r="I352">
            <v>36111.21</v>
          </cell>
          <cell r="J352">
            <v>36111.21</v>
          </cell>
          <cell r="K352">
            <v>36111.21</v>
          </cell>
          <cell r="L352">
            <v>52825.409999999996</v>
          </cell>
          <cell r="M352">
            <v>52825.409999999996</v>
          </cell>
          <cell r="N352">
            <v>52825.409999999996</v>
          </cell>
          <cell r="O352">
            <v>70161.569999999992</v>
          </cell>
        </row>
        <row r="353">
          <cell r="B353">
            <v>7735</v>
          </cell>
          <cell r="C353">
            <v>203.37</v>
          </cell>
          <cell r="D353">
            <v>-22.759999999999998</v>
          </cell>
          <cell r="E353">
            <v>14.790000000000003</v>
          </cell>
          <cell r="F353">
            <v>30.209999999999997</v>
          </cell>
          <cell r="G353">
            <v>58.339999999999996</v>
          </cell>
          <cell r="H353">
            <v>73.399999999999991</v>
          </cell>
          <cell r="I353">
            <v>88.61999999999999</v>
          </cell>
          <cell r="J353">
            <v>101.94</v>
          </cell>
          <cell r="K353">
            <v>117.34</v>
          </cell>
          <cell r="L353">
            <v>132.15</v>
          </cell>
          <cell r="M353">
            <v>154.94</v>
          </cell>
          <cell r="N353">
            <v>165.51000000000002</v>
          </cell>
          <cell r="O353">
            <v>181.74</v>
          </cell>
        </row>
        <row r="354">
          <cell r="B354">
            <v>7750</v>
          </cell>
          <cell r="F354">
            <v>-0.02</v>
          </cell>
          <cell r="G354">
            <v>-7.33</v>
          </cell>
          <cell r="H354">
            <v>-14.739999999999998</v>
          </cell>
          <cell r="I354">
            <v>-27.97</v>
          </cell>
          <cell r="J354">
            <v>-44.52</v>
          </cell>
          <cell r="K354">
            <v>-63.26</v>
          </cell>
          <cell r="L354">
            <v>-86.539999999999992</v>
          </cell>
          <cell r="M354">
            <v>-112.81</v>
          </cell>
          <cell r="N354">
            <v>-139.5</v>
          </cell>
          <cell r="O354">
            <v>-169.59</v>
          </cell>
        </row>
        <row r="355">
          <cell r="B355">
            <v>7765</v>
          </cell>
          <cell r="C355">
            <v>-881.30000000000007</v>
          </cell>
          <cell r="G355">
            <v>-176.47</v>
          </cell>
          <cell r="H355">
            <v>-176.47</v>
          </cell>
          <cell r="I355">
            <v>-176.47</v>
          </cell>
          <cell r="J355">
            <v>-176.47</v>
          </cell>
          <cell r="K355">
            <v>-176.47</v>
          </cell>
          <cell r="L355">
            <v>-176.47</v>
          </cell>
          <cell r="M355">
            <v>-176.47</v>
          </cell>
          <cell r="N355">
            <v>-176.47</v>
          </cell>
          <cell r="O355">
            <v>-176.47</v>
          </cell>
        </row>
        <row r="356">
          <cell r="B356" t="str">
            <v>Grand Total</v>
          </cell>
          <cell r="C356">
            <v>5.8282694226363674E-9</v>
          </cell>
          <cell r="D356">
            <v>8.6787821373945917E-10</v>
          </cell>
          <cell r="E356">
            <v>6.2611249518340628E-10</v>
          </cell>
          <cell r="F356">
            <v>1.223667851074639E-9</v>
          </cell>
          <cell r="G356">
            <v>-4.3380055103625637E-10</v>
          </cell>
          <cell r="H356">
            <v>3.1299407510232413E-9</v>
          </cell>
          <cell r="I356">
            <v>3.0265141504060011E-9</v>
          </cell>
          <cell r="J356">
            <v>-2.6673774300434161E-9</v>
          </cell>
          <cell r="K356">
            <v>2.8079512048861943E-9</v>
          </cell>
          <cell r="L356">
            <v>3.6676510717370547E-9</v>
          </cell>
          <cell r="M356">
            <v>-2.673772314665257E-9</v>
          </cell>
          <cell r="N356">
            <v>1.5707257716712775E-9</v>
          </cell>
          <cell r="O356">
            <v>-9.0977891886723228E-10</v>
          </cell>
        </row>
      </sheetData>
      <sheetData sheetId="110">
        <row r="4">
          <cell r="B4">
            <v>5140</v>
          </cell>
          <cell r="D4">
            <v>-63030.95</v>
          </cell>
          <cell r="E4">
            <v>-61492.31</v>
          </cell>
          <cell r="F4">
            <v>-62687.14</v>
          </cell>
          <cell r="G4">
            <v>-64063.49000000002</v>
          </cell>
          <cell r="H4">
            <v>-62452.339999999967</v>
          </cell>
          <cell r="I4">
            <v>-58734.619999999995</v>
          </cell>
          <cell r="J4">
            <v>-52808.180000000051</v>
          </cell>
          <cell r="K4">
            <v>-54703.169999999984</v>
          </cell>
          <cell r="L4">
            <v>-73482.450000000012</v>
          </cell>
          <cell r="M4">
            <v>-53672.039999999921</v>
          </cell>
          <cell r="N4">
            <v>-57939.670000000042</v>
          </cell>
          <cell r="O4">
            <v>-65239.310000000056</v>
          </cell>
          <cell r="P4">
            <v>-730305.67</v>
          </cell>
        </row>
        <row r="5">
          <cell r="B5">
            <v>5155</v>
          </cell>
          <cell r="D5">
            <v>-11281.88</v>
          </cell>
          <cell r="E5">
            <v>-11281.88</v>
          </cell>
          <cell r="F5">
            <v>-11281.880000000001</v>
          </cell>
          <cell r="G5">
            <v>-11287.510000000002</v>
          </cell>
          <cell r="H5">
            <v>-11257.869999999995</v>
          </cell>
          <cell r="I5">
            <v>-11257.870000000003</v>
          </cell>
          <cell r="J5">
            <v>-11257.869999999995</v>
          </cell>
          <cell r="K5">
            <v>-11257.87000000001</v>
          </cell>
          <cell r="L5">
            <v>-11266.989999999991</v>
          </cell>
          <cell r="M5">
            <v>-11345.940000000002</v>
          </cell>
          <cell r="N5">
            <v>-11345.940000000002</v>
          </cell>
          <cell r="O5">
            <v>-11345.940000000002</v>
          </cell>
          <cell r="P5">
            <v>-135469.44</v>
          </cell>
        </row>
        <row r="6">
          <cell r="B6">
            <v>5270</v>
          </cell>
          <cell r="D6">
            <v>-2.2200000000000002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-2.2200000000000002</v>
          </cell>
        </row>
        <row r="7">
          <cell r="B7">
            <v>5285</v>
          </cell>
          <cell r="D7">
            <v>-105</v>
          </cell>
          <cell r="E7">
            <v>-84</v>
          </cell>
          <cell r="F7">
            <v>-147</v>
          </cell>
          <cell r="G7">
            <v>-231</v>
          </cell>
          <cell r="H7">
            <v>-126</v>
          </cell>
          <cell r="I7">
            <v>-126</v>
          </cell>
          <cell r="J7">
            <v>-193</v>
          </cell>
          <cell r="K7">
            <v>-147</v>
          </cell>
          <cell r="L7">
            <v>-105</v>
          </cell>
          <cell r="M7">
            <v>-105</v>
          </cell>
          <cell r="N7">
            <v>-345</v>
          </cell>
          <cell r="O7">
            <v>-21</v>
          </cell>
          <cell r="P7">
            <v>-1735</v>
          </cell>
        </row>
        <row r="8">
          <cell r="B8">
            <v>5440</v>
          </cell>
          <cell r="D8">
            <v>304.65999999999997</v>
          </cell>
          <cell r="E8">
            <v>330.81999999999994</v>
          </cell>
          <cell r="F8">
            <v>291.09000000000015</v>
          </cell>
          <cell r="G8">
            <v>317.7399999999999</v>
          </cell>
          <cell r="H8">
            <v>350.44000000000005</v>
          </cell>
          <cell r="I8">
            <v>298.11999999999989</v>
          </cell>
          <cell r="J8">
            <v>291.58000000000038</v>
          </cell>
          <cell r="K8">
            <v>337.35999999999967</v>
          </cell>
          <cell r="L8">
            <v>280.57000000000016</v>
          </cell>
          <cell r="M8">
            <v>285.03999999999996</v>
          </cell>
          <cell r="N8">
            <v>337.35999999999967</v>
          </cell>
          <cell r="O8">
            <v>337.36000000000013</v>
          </cell>
          <cell r="P8">
            <v>3762.14</v>
          </cell>
        </row>
        <row r="9">
          <cell r="B9">
            <v>5470</v>
          </cell>
          <cell r="D9">
            <v>5753.07</v>
          </cell>
          <cell r="E9">
            <v>6487.2000000000007</v>
          </cell>
          <cell r="F9">
            <v>7275.489999999998</v>
          </cell>
          <cell r="G9">
            <v>7279.9000000000015</v>
          </cell>
          <cell r="H9">
            <v>5731.48</v>
          </cell>
          <cell r="I9">
            <v>5168.2099999999991</v>
          </cell>
          <cell r="J9">
            <v>5537.2699999999968</v>
          </cell>
          <cell r="K9">
            <v>5851.8600000000006</v>
          </cell>
          <cell r="L9">
            <v>4947.1600000000035</v>
          </cell>
          <cell r="M9">
            <v>5458.8000000000029</v>
          </cell>
          <cell r="N9">
            <v>5780.9499999999971</v>
          </cell>
          <cell r="O9">
            <v>5606.4400000000023</v>
          </cell>
          <cell r="P9">
            <v>70877.83</v>
          </cell>
        </row>
        <row r="10">
          <cell r="B10">
            <v>5480</v>
          </cell>
          <cell r="D10">
            <v>3035.5</v>
          </cell>
          <cell r="E10">
            <v>3386.5</v>
          </cell>
          <cell r="F10">
            <v>2944.5</v>
          </cell>
          <cell r="G10">
            <v>3048.5</v>
          </cell>
          <cell r="H10">
            <v>3627</v>
          </cell>
          <cell r="I10">
            <v>2749.5</v>
          </cell>
          <cell r="J10">
            <v>2646.91</v>
          </cell>
          <cell r="K10">
            <v>2423.1499999999978</v>
          </cell>
          <cell r="L10">
            <v>4827.5</v>
          </cell>
          <cell r="M10">
            <v>2905.5</v>
          </cell>
          <cell r="N10">
            <v>2460.5200000000041</v>
          </cell>
          <cell r="O10">
            <v>2994.8000000000029</v>
          </cell>
          <cell r="P10">
            <v>37049.880000000005</v>
          </cell>
        </row>
        <row r="11">
          <cell r="B11">
            <v>5485</v>
          </cell>
          <cell r="D11">
            <v>197.83</v>
          </cell>
          <cell r="E11">
            <v>350.49</v>
          </cell>
          <cell r="F11">
            <v>0</v>
          </cell>
          <cell r="G11">
            <v>548.54999999999984</v>
          </cell>
          <cell r="H11">
            <v>218.15000000000009</v>
          </cell>
          <cell r="I11">
            <v>957.9699999999998</v>
          </cell>
          <cell r="J11">
            <v>279.19000000000005</v>
          </cell>
          <cell r="K11">
            <v>0</v>
          </cell>
          <cell r="L11">
            <v>622.5300000000002</v>
          </cell>
          <cell r="M11">
            <v>0</v>
          </cell>
          <cell r="N11">
            <v>0</v>
          </cell>
          <cell r="O11">
            <v>502.05000000000018</v>
          </cell>
          <cell r="P11">
            <v>3676.76</v>
          </cell>
        </row>
        <row r="12">
          <cell r="B12">
            <v>5490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166</v>
          </cell>
          <cell r="I12">
            <v>0</v>
          </cell>
          <cell r="J12">
            <v>0</v>
          </cell>
          <cell r="K12">
            <v>0</v>
          </cell>
          <cell r="L12">
            <v>218.88</v>
          </cell>
          <cell r="M12">
            <v>450.75</v>
          </cell>
          <cell r="N12">
            <v>0</v>
          </cell>
          <cell r="O12">
            <v>0</v>
          </cell>
          <cell r="P12">
            <v>835.63</v>
          </cell>
        </row>
        <row r="13">
          <cell r="B13">
            <v>5495</v>
          </cell>
          <cell r="D13">
            <v>15</v>
          </cell>
          <cell r="E13">
            <v>15</v>
          </cell>
          <cell r="F13">
            <v>15</v>
          </cell>
          <cell r="G13">
            <v>15</v>
          </cell>
          <cell r="H13">
            <v>15</v>
          </cell>
          <cell r="I13">
            <v>15</v>
          </cell>
          <cell r="J13">
            <v>15</v>
          </cell>
          <cell r="K13">
            <v>15</v>
          </cell>
          <cell r="L13">
            <v>15</v>
          </cell>
          <cell r="M13">
            <v>15</v>
          </cell>
          <cell r="N13">
            <v>15</v>
          </cell>
          <cell r="O13">
            <v>15</v>
          </cell>
          <cell r="P13">
            <v>180</v>
          </cell>
        </row>
        <row r="14">
          <cell r="B14">
            <v>5505</v>
          </cell>
          <cell r="D14">
            <v>9.5</v>
          </cell>
          <cell r="E14">
            <v>-7.88</v>
          </cell>
          <cell r="F14">
            <v>21.02</v>
          </cell>
          <cell r="G14">
            <v>18.549999999999997</v>
          </cell>
          <cell r="H14">
            <v>12.89</v>
          </cell>
          <cell r="I14">
            <v>11.75</v>
          </cell>
          <cell r="J14">
            <v>10.260000000000005</v>
          </cell>
          <cell r="K14">
            <v>11.030000000000001</v>
          </cell>
          <cell r="L14">
            <v>8.4199999999999875</v>
          </cell>
          <cell r="M14">
            <v>12.670000000000016</v>
          </cell>
          <cell r="N14">
            <v>11.769999999999996</v>
          </cell>
          <cell r="O14">
            <v>10.320000000000007</v>
          </cell>
          <cell r="P14">
            <v>130.30000000000001</v>
          </cell>
        </row>
        <row r="15">
          <cell r="B15">
            <v>5510</v>
          </cell>
          <cell r="D15">
            <v>0.1</v>
          </cell>
          <cell r="E15">
            <v>0</v>
          </cell>
          <cell r="F15">
            <v>146.86000000000001</v>
          </cell>
          <cell r="G15">
            <v>416.08999999999992</v>
          </cell>
          <cell r="H15">
            <v>0</v>
          </cell>
          <cell r="I15">
            <v>109.8900000000001</v>
          </cell>
          <cell r="J15">
            <v>0</v>
          </cell>
          <cell r="K15">
            <v>798.78</v>
          </cell>
          <cell r="L15">
            <v>0</v>
          </cell>
          <cell r="M15">
            <v>0</v>
          </cell>
          <cell r="N15">
            <v>1248.1099999999999</v>
          </cell>
          <cell r="O15">
            <v>0</v>
          </cell>
          <cell r="P15">
            <v>2719.83</v>
          </cell>
        </row>
        <row r="16">
          <cell r="B16">
            <v>5515</v>
          </cell>
          <cell r="D16">
            <v>55</v>
          </cell>
          <cell r="E16">
            <v>228</v>
          </cell>
          <cell r="F16">
            <v>-48</v>
          </cell>
          <cell r="G16">
            <v>99</v>
          </cell>
          <cell r="H16">
            <v>251</v>
          </cell>
          <cell r="I16">
            <v>-30</v>
          </cell>
          <cell r="J16">
            <v>-39</v>
          </cell>
          <cell r="K16">
            <v>-528</v>
          </cell>
          <cell r="L16">
            <v>149</v>
          </cell>
          <cell r="M16">
            <v>40</v>
          </cell>
          <cell r="N16">
            <v>-1246</v>
          </cell>
          <cell r="O16">
            <v>93</v>
          </cell>
          <cell r="P16">
            <v>-976</v>
          </cell>
        </row>
        <row r="17">
          <cell r="B17">
            <v>5525</v>
          </cell>
          <cell r="D17">
            <v>21.33</v>
          </cell>
          <cell r="E17">
            <v>21.060000000000002</v>
          </cell>
          <cell r="F17">
            <v>22.260000000000005</v>
          </cell>
          <cell r="G17">
            <v>23.049999999999983</v>
          </cell>
          <cell r="H17">
            <v>23.440000000000026</v>
          </cell>
          <cell r="I17">
            <v>23.72999999999999</v>
          </cell>
          <cell r="J17">
            <v>16.279999999999973</v>
          </cell>
          <cell r="K17">
            <v>20.760000000000019</v>
          </cell>
          <cell r="L17">
            <v>10.830000000000013</v>
          </cell>
          <cell r="M17">
            <v>29.680000000000007</v>
          </cell>
          <cell r="N17">
            <v>13.899999999999977</v>
          </cell>
          <cell r="O17">
            <v>17.490000000000009</v>
          </cell>
          <cell r="P17">
            <v>243.81</v>
          </cell>
        </row>
        <row r="18">
          <cell r="B18">
            <v>5535</v>
          </cell>
          <cell r="D18">
            <v>37.56</v>
          </cell>
          <cell r="E18">
            <v>38.960000000000008</v>
          </cell>
          <cell r="F18">
            <v>35.72999999999999</v>
          </cell>
          <cell r="G18">
            <v>33.509999999999991</v>
          </cell>
          <cell r="H18">
            <v>37.72</v>
          </cell>
          <cell r="I18">
            <v>33.130000000000024</v>
          </cell>
          <cell r="J18">
            <v>31.759999999999991</v>
          </cell>
          <cell r="K18">
            <v>39.95999999999998</v>
          </cell>
          <cell r="L18">
            <v>23.069999999999993</v>
          </cell>
          <cell r="M18">
            <v>57.980000000000018</v>
          </cell>
          <cell r="N18">
            <v>29.669999999999959</v>
          </cell>
          <cell r="O18">
            <v>32.470000000000027</v>
          </cell>
          <cell r="P18">
            <v>431.52</v>
          </cell>
        </row>
        <row r="19">
          <cell r="B19">
            <v>5540</v>
          </cell>
          <cell r="D19">
            <v>758.66000000000008</v>
          </cell>
          <cell r="E19">
            <v>485.24</v>
          </cell>
          <cell r="F19">
            <v>600.03</v>
          </cell>
          <cell r="G19">
            <v>619.43000000000006</v>
          </cell>
          <cell r="H19">
            <v>533.98</v>
          </cell>
          <cell r="I19">
            <v>670.91999999999962</v>
          </cell>
          <cell r="J19">
            <v>527.0900000000006</v>
          </cell>
          <cell r="K19">
            <v>713.96999999999935</v>
          </cell>
          <cell r="L19">
            <v>581.48000000000047</v>
          </cell>
          <cell r="M19">
            <v>559.22000000000025</v>
          </cell>
          <cell r="N19">
            <v>529.48999999999978</v>
          </cell>
          <cell r="O19">
            <v>654.88000000000011</v>
          </cell>
          <cell r="P19">
            <v>7234.39</v>
          </cell>
        </row>
        <row r="20">
          <cell r="B20">
            <v>5545</v>
          </cell>
          <cell r="D20">
            <v>7.79</v>
          </cell>
          <cell r="E20">
            <v>0</v>
          </cell>
          <cell r="F20">
            <v>0</v>
          </cell>
          <cell r="G20">
            <v>37.630000000000003</v>
          </cell>
          <cell r="H20">
            <v>17.47</v>
          </cell>
          <cell r="I20">
            <v>16.060000000000002</v>
          </cell>
          <cell r="J20">
            <v>18.700000000000003</v>
          </cell>
          <cell r="K20">
            <v>19.319999999999993</v>
          </cell>
          <cell r="L20">
            <v>16.110000000000014</v>
          </cell>
          <cell r="M20">
            <v>16.650000000000006</v>
          </cell>
          <cell r="N20">
            <v>18.95999999999998</v>
          </cell>
          <cell r="O20">
            <v>0</v>
          </cell>
          <cell r="P20">
            <v>168.69</v>
          </cell>
        </row>
        <row r="21">
          <cell r="B21">
            <v>5625</v>
          </cell>
          <cell r="D21">
            <v>714.42000000000007</v>
          </cell>
          <cell r="E21">
            <v>706.65999999999985</v>
          </cell>
          <cell r="F21">
            <v>703.90000000000009</v>
          </cell>
          <cell r="G21">
            <v>714.48</v>
          </cell>
          <cell r="H21">
            <v>713.86999999999989</v>
          </cell>
          <cell r="I21">
            <v>715.09000000000015</v>
          </cell>
          <cell r="J21">
            <v>713.55999999999949</v>
          </cell>
          <cell r="K21">
            <v>905.72000000000116</v>
          </cell>
          <cell r="L21">
            <v>746.33999999999924</v>
          </cell>
          <cell r="M21">
            <v>733.08999999999924</v>
          </cell>
          <cell r="N21">
            <v>732.42000000000007</v>
          </cell>
          <cell r="O21">
            <v>730.29000000000087</v>
          </cell>
          <cell r="P21">
            <v>8829.84</v>
          </cell>
        </row>
        <row r="22">
          <cell r="B22">
            <v>5630</v>
          </cell>
          <cell r="D22">
            <v>669.06999999999994</v>
          </cell>
          <cell r="E22">
            <v>497.56999999999994</v>
          </cell>
          <cell r="F22">
            <v>499.37000000000035</v>
          </cell>
          <cell r="G22">
            <v>509.59000000000015</v>
          </cell>
          <cell r="H22">
            <v>510.44999999999982</v>
          </cell>
          <cell r="I22">
            <v>505.80999999999949</v>
          </cell>
          <cell r="J22">
            <v>512.65999999999985</v>
          </cell>
          <cell r="K22">
            <v>510.25000000000091</v>
          </cell>
          <cell r="L22">
            <v>488.96999999999935</v>
          </cell>
          <cell r="M22">
            <v>594.18000000000029</v>
          </cell>
          <cell r="N22">
            <v>603.84000000000015</v>
          </cell>
          <cell r="O22">
            <v>587.01999999999953</v>
          </cell>
          <cell r="P22">
            <v>6488.78</v>
          </cell>
        </row>
        <row r="23">
          <cell r="B23">
            <v>5635</v>
          </cell>
          <cell r="D23">
            <v>106.75</v>
          </cell>
          <cell r="E23">
            <v>79.22999999999999</v>
          </cell>
          <cell r="F23">
            <v>113.43000000000004</v>
          </cell>
          <cell r="G23">
            <v>58.899999999999977</v>
          </cell>
          <cell r="H23">
            <v>115.02000000000004</v>
          </cell>
          <cell r="I23">
            <v>108.33999999999992</v>
          </cell>
          <cell r="J23">
            <v>123.0200000000001</v>
          </cell>
          <cell r="K23">
            <v>125.64999999999998</v>
          </cell>
          <cell r="L23">
            <v>44.759999999999991</v>
          </cell>
          <cell r="M23">
            <v>90.439999999999941</v>
          </cell>
          <cell r="N23">
            <v>65.950000000000045</v>
          </cell>
          <cell r="O23">
            <v>80.659999999999854</v>
          </cell>
          <cell r="P23">
            <v>1112.1499999999999</v>
          </cell>
        </row>
        <row r="24">
          <cell r="B24">
            <v>5645</v>
          </cell>
          <cell r="D24">
            <v>-721.8</v>
          </cell>
          <cell r="E24">
            <v>-747.91999999999985</v>
          </cell>
          <cell r="F24">
            <v>-1009.3300000000004</v>
          </cell>
          <cell r="G24">
            <v>-732.63999999999987</v>
          </cell>
          <cell r="H24">
            <v>-750.56999999999971</v>
          </cell>
          <cell r="I24">
            <v>-773.7199999999998</v>
          </cell>
          <cell r="J24">
            <v>-824.43000000000029</v>
          </cell>
          <cell r="K24">
            <v>-791.63000000000011</v>
          </cell>
          <cell r="L24">
            <v>-1027.7499999999991</v>
          </cell>
          <cell r="M24">
            <v>-767.00000000000182</v>
          </cell>
          <cell r="N24">
            <v>-773.1299999999992</v>
          </cell>
          <cell r="O24">
            <v>-485.60000000000036</v>
          </cell>
          <cell r="P24">
            <v>-9405.52</v>
          </cell>
        </row>
        <row r="25">
          <cell r="B25">
            <v>5650</v>
          </cell>
          <cell r="D25">
            <v>0.78</v>
          </cell>
          <cell r="E25">
            <v>16.75</v>
          </cell>
          <cell r="F25">
            <v>20.71</v>
          </cell>
          <cell r="G25">
            <v>0.36999999999999744</v>
          </cell>
          <cell r="H25">
            <v>21.600000000000009</v>
          </cell>
          <cell r="I25">
            <v>37.209999999999994</v>
          </cell>
          <cell r="J25">
            <v>40.439999999999984</v>
          </cell>
          <cell r="K25">
            <v>37.580000000000013</v>
          </cell>
          <cell r="L25">
            <v>31.389999999999986</v>
          </cell>
          <cell r="M25">
            <v>14.77000000000001</v>
          </cell>
          <cell r="N25">
            <v>2.7500000000000284</v>
          </cell>
          <cell r="O25">
            <v>42.759999999999991</v>
          </cell>
          <cell r="P25">
            <v>267.11</v>
          </cell>
        </row>
        <row r="26">
          <cell r="B26">
            <v>5655</v>
          </cell>
          <cell r="D26">
            <v>5470.54</v>
          </cell>
          <cell r="E26">
            <v>3792.8499999999995</v>
          </cell>
          <cell r="F26">
            <v>3223.630000000001</v>
          </cell>
          <cell r="G26">
            <v>2716.2199999999993</v>
          </cell>
          <cell r="H26">
            <v>3116.1000000000004</v>
          </cell>
          <cell r="I26">
            <v>4585.7400000000016</v>
          </cell>
          <cell r="J26">
            <v>3276.5699999999997</v>
          </cell>
          <cell r="K26">
            <v>3762.3299999999981</v>
          </cell>
          <cell r="L26">
            <v>2638.630000000001</v>
          </cell>
          <cell r="M26">
            <v>3717.1500000000015</v>
          </cell>
          <cell r="N26">
            <v>3919.3099999999977</v>
          </cell>
          <cell r="O26">
            <v>4974.3799999999974</v>
          </cell>
          <cell r="P26">
            <v>45193.45</v>
          </cell>
        </row>
        <row r="27">
          <cell r="B27">
            <v>5660</v>
          </cell>
          <cell r="D27">
            <v>2.14</v>
          </cell>
          <cell r="E27">
            <v>16.119999999999997</v>
          </cell>
          <cell r="F27">
            <v>35.300000000000004</v>
          </cell>
          <cell r="G27">
            <v>19.009999999999991</v>
          </cell>
          <cell r="H27">
            <v>11.040000000000006</v>
          </cell>
          <cell r="I27">
            <v>38.590000000000003</v>
          </cell>
          <cell r="J27">
            <v>8.5599999999999881</v>
          </cell>
          <cell r="K27">
            <v>20.810000000000002</v>
          </cell>
          <cell r="L27">
            <v>5.9399999999999977</v>
          </cell>
          <cell r="M27">
            <v>18.210000000000008</v>
          </cell>
          <cell r="N27">
            <v>23.859999999999985</v>
          </cell>
          <cell r="O27">
            <v>48.890000000000043</v>
          </cell>
          <cell r="P27">
            <v>248.47000000000003</v>
          </cell>
        </row>
        <row r="28">
          <cell r="B28">
            <v>5665</v>
          </cell>
          <cell r="D28">
            <v>250.35000000000002</v>
          </cell>
          <cell r="E28">
            <v>287.70999999999992</v>
          </cell>
          <cell r="F28">
            <v>304.47000000000003</v>
          </cell>
          <cell r="G28">
            <v>219.91000000000008</v>
          </cell>
          <cell r="H28">
            <v>306.15000000000009</v>
          </cell>
          <cell r="I28">
            <v>250.61999999999989</v>
          </cell>
          <cell r="J28">
            <v>245.39999999999986</v>
          </cell>
          <cell r="K28">
            <v>236.82000000000039</v>
          </cell>
          <cell r="L28">
            <v>281.58999999999969</v>
          </cell>
          <cell r="M28">
            <v>231.49000000000024</v>
          </cell>
          <cell r="N28">
            <v>225.50999999999976</v>
          </cell>
          <cell r="O28">
            <v>228.63000000000011</v>
          </cell>
          <cell r="P28">
            <v>3068.65</v>
          </cell>
        </row>
        <row r="29">
          <cell r="B29">
            <v>5670</v>
          </cell>
          <cell r="D29">
            <v>123.72</v>
          </cell>
          <cell r="E29">
            <v>124.29999999999998</v>
          </cell>
          <cell r="F29">
            <v>124.5</v>
          </cell>
          <cell r="G29">
            <v>124.66000000000003</v>
          </cell>
          <cell r="H29">
            <v>41.339999999999975</v>
          </cell>
          <cell r="I29">
            <v>210.12</v>
          </cell>
          <cell r="J29">
            <v>124.35000000000002</v>
          </cell>
          <cell r="K29">
            <v>125.26999999999998</v>
          </cell>
          <cell r="L29">
            <v>125.8900000000001</v>
          </cell>
          <cell r="M29">
            <v>126.21000000000004</v>
          </cell>
          <cell r="N29">
            <v>126.50999999999999</v>
          </cell>
          <cell r="O29">
            <v>123.25999999999999</v>
          </cell>
          <cell r="P29">
            <v>1500.13</v>
          </cell>
        </row>
        <row r="30">
          <cell r="B30">
            <v>5675</v>
          </cell>
          <cell r="D30">
            <v>-25.880000000000003</v>
          </cell>
          <cell r="E30">
            <v>-25.979999999999997</v>
          </cell>
          <cell r="F30">
            <v>-32.099999999999994</v>
          </cell>
          <cell r="G30">
            <v>-25.870000000000005</v>
          </cell>
          <cell r="H30">
            <v>-24.850000000000009</v>
          </cell>
          <cell r="I30">
            <v>-24.97999999999999</v>
          </cell>
          <cell r="J30">
            <v>-23.150000000000006</v>
          </cell>
          <cell r="K30">
            <v>-23.699999999999989</v>
          </cell>
          <cell r="L30">
            <v>-31.509999999999991</v>
          </cell>
          <cell r="M30">
            <v>-24.800000000000011</v>
          </cell>
          <cell r="N30">
            <v>-24.629999999999995</v>
          </cell>
          <cell r="O30">
            <v>-18.04000000000002</v>
          </cell>
          <cell r="P30">
            <v>-305.49</v>
          </cell>
        </row>
        <row r="31">
          <cell r="B31">
            <v>5680</v>
          </cell>
          <cell r="D31">
            <v>-12.92</v>
          </cell>
          <cell r="E31">
            <v>-12.809999999999997</v>
          </cell>
          <cell r="F31">
            <v>-16.160000000000004</v>
          </cell>
          <cell r="G31">
            <v>-13.269999999999996</v>
          </cell>
          <cell r="H31">
            <v>-13.230000000000004</v>
          </cell>
          <cell r="I31">
            <v>-13.320000000000007</v>
          </cell>
          <cell r="J31">
            <v>-11.939999999999998</v>
          </cell>
          <cell r="K31">
            <v>-12.509999999999991</v>
          </cell>
          <cell r="L31">
            <v>-15.75</v>
          </cell>
          <cell r="M31">
            <v>-12.580000000000013</v>
          </cell>
          <cell r="N31">
            <v>-12.819999999999993</v>
          </cell>
          <cell r="O31">
            <v>-9.5500000000000114</v>
          </cell>
          <cell r="P31">
            <v>-156.86000000000001</v>
          </cell>
        </row>
        <row r="32">
          <cell r="B32">
            <v>5690</v>
          </cell>
          <cell r="D32">
            <v>0</v>
          </cell>
          <cell r="E32">
            <v>0</v>
          </cell>
          <cell r="F32">
            <v>5.49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5.49</v>
          </cell>
        </row>
        <row r="33">
          <cell r="B33">
            <v>5705</v>
          </cell>
          <cell r="D33">
            <v>1737.48</v>
          </cell>
          <cell r="E33">
            <v>1518.1100000000001</v>
          </cell>
          <cell r="F33">
            <v>1703.5900000000001</v>
          </cell>
          <cell r="G33">
            <v>1738.2299999999996</v>
          </cell>
          <cell r="H33">
            <v>1708.4099999999999</v>
          </cell>
          <cell r="I33">
            <v>1715.2700000000004</v>
          </cell>
          <cell r="J33">
            <v>1707.6800000000003</v>
          </cell>
          <cell r="K33">
            <v>1706.1699999999983</v>
          </cell>
          <cell r="L33">
            <v>1688.0300000000025</v>
          </cell>
          <cell r="M33">
            <v>1803.739999999998</v>
          </cell>
          <cell r="N33">
            <v>1760.7700000000004</v>
          </cell>
          <cell r="O33">
            <v>1757.3899999999994</v>
          </cell>
          <cell r="P33">
            <v>20544.87</v>
          </cell>
        </row>
        <row r="34">
          <cell r="B34">
            <v>5715</v>
          </cell>
          <cell r="D34">
            <v>57</v>
          </cell>
          <cell r="E34">
            <v>103.07</v>
          </cell>
          <cell r="F34">
            <v>56.240000000000009</v>
          </cell>
          <cell r="G34">
            <v>212.92000000000002</v>
          </cell>
          <cell r="H34">
            <v>249.63</v>
          </cell>
          <cell r="I34">
            <v>491.43999999999994</v>
          </cell>
          <cell r="J34">
            <v>590.02</v>
          </cell>
          <cell r="K34">
            <v>134.07000000000016</v>
          </cell>
          <cell r="L34">
            <v>477.6099999999999</v>
          </cell>
          <cell r="M34">
            <v>874.42000000000007</v>
          </cell>
          <cell r="N34">
            <v>1493.8599999999997</v>
          </cell>
          <cell r="O34">
            <v>-242.05999999999949</v>
          </cell>
          <cell r="P34">
            <v>4498.22</v>
          </cell>
        </row>
        <row r="35">
          <cell r="B35">
            <v>5735</v>
          </cell>
          <cell r="D35">
            <v>398.79</v>
          </cell>
          <cell r="E35">
            <v>417.59</v>
          </cell>
          <cell r="F35">
            <v>790.9</v>
          </cell>
          <cell r="G35">
            <v>676.93000000000006</v>
          </cell>
          <cell r="H35">
            <v>660.84000000000015</v>
          </cell>
          <cell r="I35">
            <v>649.90999999999985</v>
          </cell>
          <cell r="J35">
            <v>569.92000000000007</v>
          </cell>
          <cell r="K35">
            <v>706.09999999999945</v>
          </cell>
          <cell r="L35">
            <v>684.04000000000087</v>
          </cell>
          <cell r="M35">
            <v>578.27000000000044</v>
          </cell>
          <cell r="N35">
            <v>636.95999999999913</v>
          </cell>
          <cell r="O35">
            <v>682.8700000000008</v>
          </cell>
          <cell r="P35">
            <v>7453.1200000000008</v>
          </cell>
        </row>
        <row r="36">
          <cell r="B36">
            <v>5740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1.75</v>
          </cell>
          <cell r="O36">
            <v>-2.73</v>
          </cell>
          <cell r="P36">
            <v>-0.98</v>
          </cell>
        </row>
        <row r="37">
          <cell r="B37">
            <v>5750</v>
          </cell>
          <cell r="D37">
            <v>89.52000000000001</v>
          </cell>
          <cell r="E37">
            <v>93.109999999999985</v>
          </cell>
          <cell r="F37">
            <v>88.710000000000036</v>
          </cell>
          <cell r="G37">
            <v>84.059999999999945</v>
          </cell>
          <cell r="H37">
            <v>106.10000000000002</v>
          </cell>
          <cell r="I37">
            <v>98.349999999999909</v>
          </cell>
          <cell r="J37">
            <v>104.93000000000006</v>
          </cell>
          <cell r="K37">
            <v>110.55000000000007</v>
          </cell>
          <cell r="L37">
            <v>119.75999999999999</v>
          </cell>
          <cell r="M37">
            <v>401.83000000000004</v>
          </cell>
          <cell r="N37">
            <v>187.36999999999989</v>
          </cell>
          <cell r="O37">
            <v>90.509999999999991</v>
          </cell>
          <cell r="P37">
            <v>1574.8</v>
          </cell>
        </row>
        <row r="38">
          <cell r="B38">
            <v>5785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>
            <v>5790</v>
          </cell>
          <cell r="D39">
            <v>61.120000000000005</v>
          </cell>
          <cell r="E39">
            <v>49.499999999999986</v>
          </cell>
          <cell r="F39">
            <v>84.280000000000015</v>
          </cell>
          <cell r="G39">
            <v>70.669999999999987</v>
          </cell>
          <cell r="H39">
            <v>72.430000000000007</v>
          </cell>
          <cell r="I39">
            <v>66.549999999999955</v>
          </cell>
          <cell r="J39">
            <v>75.120000000000061</v>
          </cell>
          <cell r="K39">
            <v>77.839999999999975</v>
          </cell>
          <cell r="L39">
            <v>75.539999999999964</v>
          </cell>
          <cell r="M39">
            <v>74.910000000000082</v>
          </cell>
          <cell r="N39">
            <v>72.63</v>
          </cell>
          <cell r="O39">
            <v>71.340000000000032</v>
          </cell>
          <cell r="P39">
            <v>851.93000000000006</v>
          </cell>
        </row>
        <row r="40">
          <cell r="B40">
            <v>5795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4.62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14</v>
          </cell>
          <cell r="P40">
            <v>18.62</v>
          </cell>
        </row>
        <row r="41">
          <cell r="B41">
            <v>5800</v>
          </cell>
          <cell r="D41">
            <v>0</v>
          </cell>
          <cell r="E41">
            <v>0</v>
          </cell>
          <cell r="F41">
            <v>1.2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1.2</v>
          </cell>
        </row>
        <row r="42">
          <cell r="B42">
            <v>5805</v>
          </cell>
          <cell r="D42">
            <v>0</v>
          </cell>
          <cell r="E42">
            <v>0</v>
          </cell>
          <cell r="F42">
            <v>0</v>
          </cell>
          <cell r="G42">
            <v>184.3</v>
          </cell>
          <cell r="H42">
            <v>0</v>
          </cell>
          <cell r="I42">
            <v>0</v>
          </cell>
          <cell r="J42">
            <v>0.87000000000000455</v>
          </cell>
          <cell r="K42">
            <v>0</v>
          </cell>
          <cell r="L42">
            <v>0</v>
          </cell>
          <cell r="M42">
            <v>0</v>
          </cell>
          <cell r="N42">
            <v>1.3100000000000023</v>
          </cell>
          <cell r="O42">
            <v>2.589999999999975</v>
          </cell>
          <cell r="P42">
            <v>189.07</v>
          </cell>
        </row>
        <row r="43">
          <cell r="B43">
            <v>5810</v>
          </cell>
          <cell r="D43">
            <v>0</v>
          </cell>
          <cell r="E43">
            <v>56.18</v>
          </cell>
          <cell r="F43">
            <v>454.96</v>
          </cell>
          <cell r="G43">
            <v>397.14</v>
          </cell>
          <cell r="H43">
            <v>518.08999999999992</v>
          </cell>
          <cell r="I43">
            <v>1.4000000000000909</v>
          </cell>
          <cell r="J43">
            <v>14.059999999999945</v>
          </cell>
          <cell r="K43">
            <v>-197.53999999999996</v>
          </cell>
          <cell r="L43">
            <v>51.299999999999955</v>
          </cell>
          <cell r="M43">
            <v>1.7300000000000182</v>
          </cell>
          <cell r="N43">
            <v>10.129999999999882</v>
          </cell>
          <cell r="O43">
            <v>136.45000000000027</v>
          </cell>
          <cell r="P43">
            <v>1443.9</v>
          </cell>
        </row>
        <row r="44">
          <cell r="B44">
            <v>5815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5820</v>
          </cell>
          <cell r="D45">
            <v>0</v>
          </cell>
          <cell r="E45">
            <v>0</v>
          </cell>
          <cell r="F45">
            <v>10.220000000000001</v>
          </cell>
          <cell r="G45">
            <v>18.43</v>
          </cell>
          <cell r="H45">
            <v>22.009999999999998</v>
          </cell>
          <cell r="I45">
            <v>52.150000000000006</v>
          </cell>
          <cell r="J45">
            <v>120.74000000000001</v>
          </cell>
          <cell r="K45">
            <v>-14</v>
          </cell>
          <cell r="L45">
            <v>21.45999999999998</v>
          </cell>
          <cell r="M45">
            <v>18.870000000000005</v>
          </cell>
          <cell r="N45">
            <v>4.8300000000000125</v>
          </cell>
          <cell r="O45">
            <v>-3.8199999999999932</v>
          </cell>
          <cell r="P45">
            <v>250.89000000000001</v>
          </cell>
        </row>
        <row r="46">
          <cell r="B46">
            <v>5825</v>
          </cell>
          <cell r="D46">
            <v>21.4</v>
          </cell>
          <cell r="E46">
            <v>10.43</v>
          </cell>
          <cell r="F46">
            <v>5.2800000000000011</v>
          </cell>
          <cell r="G46">
            <v>44.13000000000001</v>
          </cell>
          <cell r="H46">
            <v>1.019999999999996</v>
          </cell>
          <cell r="I46">
            <v>4.8799999999999955</v>
          </cell>
          <cell r="J46">
            <v>-50.04</v>
          </cell>
          <cell r="K46">
            <v>11.04</v>
          </cell>
          <cell r="L46">
            <v>15.600000000000001</v>
          </cell>
          <cell r="M46">
            <v>5.3099999999999952</v>
          </cell>
          <cell r="N46">
            <v>59.709999999999994</v>
          </cell>
          <cell r="O46">
            <v>-30.129999999999995</v>
          </cell>
          <cell r="P46">
            <v>98.63</v>
          </cell>
        </row>
        <row r="47">
          <cell r="B47">
            <v>5855</v>
          </cell>
          <cell r="D47">
            <v>0</v>
          </cell>
          <cell r="E47">
            <v>38.81</v>
          </cell>
          <cell r="F47">
            <v>10.599999999999994</v>
          </cell>
          <cell r="G47">
            <v>30.060000000000002</v>
          </cell>
          <cell r="H47">
            <v>0</v>
          </cell>
          <cell r="I47">
            <v>28.570000000000007</v>
          </cell>
          <cell r="J47">
            <v>19.570000000000007</v>
          </cell>
          <cell r="K47">
            <v>0</v>
          </cell>
          <cell r="L47">
            <v>19.349999999999994</v>
          </cell>
          <cell r="M47">
            <v>39.849999999999994</v>
          </cell>
          <cell r="N47">
            <v>20.29000000000002</v>
          </cell>
          <cell r="O47">
            <v>23.109999999999985</v>
          </cell>
          <cell r="P47">
            <v>230.21</v>
          </cell>
        </row>
        <row r="48">
          <cell r="B48">
            <v>5860</v>
          </cell>
          <cell r="D48">
            <v>83.61</v>
          </cell>
          <cell r="E48">
            <v>127.27999999999999</v>
          </cell>
          <cell r="F48">
            <v>5.9300000000000068</v>
          </cell>
          <cell r="G48">
            <v>487.24999999999994</v>
          </cell>
          <cell r="H48">
            <v>166.61</v>
          </cell>
          <cell r="I48">
            <v>384.66999999999996</v>
          </cell>
          <cell r="J48">
            <v>16.180000000000064</v>
          </cell>
          <cell r="K48">
            <v>661.86000000000013</v>
          </cell>
          <cell r="L48">
            <v>358.28</v>
          </cell>
          <cell r="M48">
            <v>331.57999999999993</v>
          </cell>
          <cell r="N48">
            <v>109.26000000000022</v>
          </cell>
          <cell r="O48">
            <v>316.67000000000007</v>
          </cell>
          <cell r="P48">
            <v>3049.1800000000003</v>
          </cell>
        </row>
        <row r="49">
          <cell r="B49">
            <v>5865</v>
          </cell>
          <cell r="D49">
            <v>0</v>
          </cell>
          <cell r="E49">
            <v>6.39</v>
          </cell>
          <cell r="F49">
            <v>2.6900000000000004</v>
          </cell>
          <cell r="G49">
            <v>10.049999999999999</v>
          </cell>
          <cell r="H49">
            <v>3.8000000000000007</v>
          </cell>
          <cell r="I49">
            <v>2.3400000000000034</v>
          </cell>
          <cell r="J49">
            <v>3.4899999999999949</v>
          </cell>
          <cell r="K49">
            <v>135.95000000000002</v>
          </cell>
          <cell r="L49">
            <v>11.799999999999983</v>
          </cell>
          <cell r="M49">
            <v>11.550000000000011</v>
          </cell>
          <cell r="N49">
            <v>12.139999999999986</v>
          </cell>
          <cell r="O49">
            <v>2.9000000000000057</v>
          </cell>
          <cell r="P49">
            <v>203.1</v>
          </cell>
        </row>
        <row r="50">
          <cell r="B50">
            <v>5870</v>
          </cell>
          <cell r="D50">
            <v>73.84</v>
          </cell>
          <cell r="E50">
            <v>22.560000000000002</v>
          </cell>
          <cell r="F50">
            <v>0</v>
          </cell>
          <cell r="G50">
            <v>0</v>
          </cell>
          <cell r="H50">
            <v>1.5900000000000034</v>
          </cell>
          <cell r="I50">
            <v>2.0600000000000023</v>
          </cell>
          <cell r="J50">
            <v>0</v>
          </cell>
          <cell r="K50">
            <v>0</v>
          </cell>
          <cell r="L50">
            <v>0</v>
          </cell>
          <cell r="M50">
            <v>1.4099999999999824</v>
          </cell>
          <cell r="N50">
            <v>4.7800000000000011</v>
          </cell>
          <cell r="O50">
            <v>445.11</v>
          </cell>
          <cell r="P50">
            <v>551.35</v>
          </cell>
        </row>
        <row r="51">
          <cell r="B51">
            <v>5875</v>
          </cell>
          <cell r="D51">
            <v>3.0300000000000002</v>
          </cell>
          <cell r="E51">
            <v>1.5099999999999998</v>
          </cell>
          <cell r="F51">
            <v>4.3199999999999994</v>
          </cell>
          <cell r="G51">
            <v>0.49000000000000199</v>
          </cell>
          <cell r="H51">
            <v>2.7699999999999996</v>
          </cell>
          <cell r="I51">
            <v>2.139999999999997</v>
          </cell>
          <cell r="J51">
            <v>2.4500000000000028</v>
          </cell>
          <cell r="K51">
            <v>3.4699999999999989</v>
          </cell>
          <cell r="L51">
            <v>2.8599999999999994</v>
          </cell>
          <cell r="M51">
            <v>3.25</v>
          </cell>
          <cell r="N51">
            <v>3.5300000000000011</v>
          </cell>
          <cell r="O51">
            <v>3.1199999999999974</v>
          </cell>
          <cell r="P51">
            <v>32.94</v>
          </cell>
        </row>
        <row r="52">
          <cell r="B52">
            <v>5880</v>
          </cell>
          <cell r="D52">
            <v>160.01</v>
          </cell>
          <cell r="E52">
            <v>223.23000000000002</v>
          </cell>
          <cell r="F52">
            <v>20.129999999999995</v>
          </cell>
          <cell r="G52">
            <v>255.37</v>
          </cell>
          <cell r="H52">
            <v>21.590000000000032</v>
          </cell>
          <cell r="I52">
            <v>67.199999999999932</v>
          </cell>
          <cell r="J52">
            <v>257.61000000000013</v>
          </cell>
          <cell r="K52">
            <v>205.51</v>
          </cell>
          <cell r="L52">
            <v>6.9099999999998545</v>
          </cell>
          <cell r="M52">
            <v>18.829999999999927</v>
          </cell>
          <cell r="N52">
            <v>39.340000000000146</v>
          </cell>
          <cell r="O52">
            <v>222.28999999999996</v>
          </cell>
          <cell r="P52">
            <v>1498.02</v>
          </cell>
        </row>
        <row r="53">
          <cell r="B53">
            <v>5885</v>
          </cell>
          <cell r="D53">
            <v>0.31</v>
          </cell>
          <cell r="E53">
            <v>5</v>
          </cell>
          <cell r="F53">
            <v>59.879999999999995</v>
          </cell>
          <cell r="G53">
            <v>0</v>
          </cell>
          <cell r="H53">
            <v>1.5300000000000011</v>
          </cell>
          <cell r="I53">
            <v>1.5799999999999983</v>
          </cell>
          <cell r="J53">
            <v>44.56</v>
          </cell>
          <cell r="K53">
            <v>41.8</v>
          </cell>
          <cell r="L53">
            <v>8.9099999999999966</v>
          </cell>
          <cell r="M53">
            <v>0</v>
          </cell>
          <cell r="N53">
            <v>13.510000000000019</v>
          </cell>
          <cell r="O53">
            <v>0</v>
          </cell>
          <cell r="P53">
            <v>177.08</v>
          </cell>
        </row>
        <row r="54">
          <cell r="B54">
            <v>5890</v>
          </cell>
          <cell r="D54">
            <v>17.329999999999998</v>
          </cell>
          <cell r="E54">
            <v>2.7200000000000024</v>
          </cell>
          <cell r="F54">
            <v>92.88000000000001</v>
          </cell>
          <cell r="G54">
            <v>2.6999999999999886</v>
          </cell>
          <cell r="H54">
            <v>2.7000000000000028</v>
          </cell>
          <cell r="I54">
            <v>2.7000000000000028</v>
          </cell>
          <cell r="J54">
            <v>2.980000000000004</v>
          </cell>
          <cell r="K54">
            <v>2.7000000000000028</v>
          </cell>
          <cell r="L54">
            <v>2.6899999999999977</v>
          </cell>
          <cell r="M54">
            <v>2.6899999999999977</v>
          </cell>
          <cell r="N54">
            <v>2.6899999999999977</v>
          </cell>
          <cell r="O54">
            <v>2.6899999999999977</v>
          </cell>
          <cell r="P54">
            <v>137.47</v>
          </cell>
        </row>
        <row r="55">
          <cell r="B55">
            <v>5895</v>
          </cell>
          <cell r="D55">
            <v>11.32</v>
          </cell>
          <cell r="E55">
            <v>13.84</v>
          </cell>
          <cell r="F55">
            <v>40.200000000000003</v>
          </cell>
          <cell r="G55">
            <v>15.310000000000002</v>
          </cell>
          <cell r="H55">
            <v>41.429999999999993</v>
          </cell>
          <cell r="I55">
            <v>18.570000000000022</v>
          </cell>
          <cell r="J55">
            <v>43.989999999999981</v>
          </cell>
          <cell r="K55">
            <v>10.640000000000015</v>
          </cell>
          <cell r="L55">
            <v>11.96999999999997</v>
          </cell>
          <cell r="M55">
            <v>47.84</v>
          </cell>
          <cell r="N55">
            <v>10.890000000000015</v>
          </cell>
          <cell r="O55">
            <v>40.870000000000005</v>
          </cell>
          <cell r="P55">
            <v>306.87</v>
          </cell>
        </row>
        <row r="56">
          <cell r="B56">
            <v>5900</v>
          </cell>
          <cell r="D56">
            <v>19.89</v>
          </cell>
          <cell r="E56">
            <v>183.98000000000002</v>
          </cell>
          <cell r="F56">
            <v>96.100000000000023</v>
          </cell>
          <cell r="G56">
            <v>6.5499999999999545</v>
          </cell>
          <cell r="H56">
            <v>57.69</v>
          </cell>
          <cell r="I56">
            <v>188.54000000000002</v>
          </cell>
          <cell r="J56">
            <v>122.65999999999997</v>
          </cell>
          <cell r="K56">
            <v>12.260000000000105</v>
          </cell>
          <cell r="L56">
            <v>154.74999999999989</v>
          </cell>
          <cell r="M56">
            <v>21.919999999999959</v>
          </cell>
          <cell r="N56">
            <v>69.670000000000073</v>
          </cell>
          <cell r="O56">
            <v>39.269999999999982</v>
          </cell>
          <cell r="P56">
            <v>973.28</v>
          </cell>
        </row>
        <row r="57">
          <cell r="B57">
            <v>5930</v>
          </cell>
          <cell r="D57">
            <v>66.42</v>
          </cell>
          <cell r="E57">
            <v>62.17</v>
          </cell>
          <cell r="F57">
            <v>60.570000000000022</v>
          </cell>
          <cell r="G57">
            <v>62.049999999999983</v>
          </cell>
          <cell r="H57">
            <v>55.359999999999985</v>
          </cell>
          <cell r="I57">
            <v>63.090000000000032</v>
          </cell>
          <cell r="J57">
            <v>65.06</v>
          </cell>
          <cell r="K57">
            <v>68.539999999999964</v>
          </cell>
          <cell r="L57">
            <v>65.5</v>
          </cell>
          <cell r="M57">
            <v>56.740000000000009</v>
          </cell>
          <cell r="N57">
            <v>53.889999999999986</v>
          </cell>
          <cell r="O57">
            <v>53.790000000000077</v>
          </cell>
          <cell r="P57">
            <v>733.18000000000006</v>
          </cell>
        </row>
        <row r="58">
          <cell r="B58">
            <v>5935</v>
          </cell>
          <cell r="D58">
            <v>20.29</v>
          </cell>
          <cell r="E58">
            <v>10.23</v>
          </cell>
          <cell r="F58">
            <v>9.0999999999999979</v>
          </cell>
          <cell r="G58">
            <v>4.8300000000000054</v>
          </cell>
          <cell r="H58">
            <v>2.7299999999999969</v>
          </cell>
          <cell r="I58">
            <v>2.0800000000000054</v>
          </cell>
          <cell r="J58">
            <v>0.83999999999999631</v>
          </cell>
          <cell r="K58">
            <v>0.89000000000000057</v>
          </cell>
          <cell r="L58">
            <v>0</v>
          </cell>
          <cell r="M58">
            <v>1.8099999999999952</v>
          </cell>
          <cell r="N58">
            <v>0</v>
          </cell>
          <cell r="O58">
            <v>3.5600000000000023</v>
          </cell>
          <cell r="P58">
            <v>56.36</v>
          </cell>
        </row>
        <row r="59">
          <cell r="B59">
            <v>5940</v>
          </cell>
          <cell r="D59">
            <v>0</v>
          </cell>
          <cell r="E59">
            <v>3.2299999999999995</v>
          </cell>
          <cell r="F59">
            <v>0</v>
          </cell>
          <cell r="G59">
            <v>0</v>
          </cell>
          <cell r="H59">
            <v>4.41</v>
          </cell>
          <cell r="I59">
            <v>0</v>
          </cell>
          <cell r="J59">
            <v>0</v>
          </cell>
          <cell r="K59">
            <v>4.0900000000000007</v>
          </cell>
          <cell r="L59">
            <v>0</v>
          </cell>
          <cell r="M59">
            <v>0</v>
          </cell>
          <cell r="N59">
            <v>3.4199999999999982</v>
          </cell>
          <cell r="O59">
            <v>-0.32999999999999829</v>
          </cell>
          <cell r="P59">
            <v>14.82</v>
          </cell>
        </row>
        <row r="60">
          <cell r="B60">
            <v>5945</v>
          </cell>
          <cell r="D60">
            <v>881.67000000000007</v>
          </cell>
          <cell r="E60">
            <v>957.07000000000016</v>
          </cell>
          <cell r="F60">
            <v>1003.5299999999997</v>
          </cell>
          <cell r="G60">
            <v>997.12999999999965</v>
          </cell>
          <cell r="H60">
            <v>982.30000000000018</v>
          </cell>
          <cell r="I60">
            <v>987.82000000000062</v>
          </cell>
          <cell r="J60">
            <v>989.66999999999916</v>
          </cell>
          <cell r="K60">
            <v>930.39000000000033</v>
          </cell>
          <cell r="L60">
            <v>902.28999999999905</v>
          </cell>
          <cell r="M60">
            <v>947.50000000000182</v>
          </cell>
          <cell r="N60">
            <v>897.20999999999913</v>
          </cell>
          <cell r="O60">
            <v>921.60000000000036</v>
          </cell>
          <cell r="P60">
            <v>11398.18</v>
          </cell>
        </row>
        <row r="61">
          <cell r="B61">
            <v>5950</v>
          </cell>
          <cell r="D61">
            <v>226.2</v>
          </cell>
          <cell r="E61">
            <v>41.050000000000011</v>
          </cell>
          <cell r="F61">
            <v>204.89999999999998</v>
          </cell>
          <cell r="G61">
            <v>20.210000000000036</v>
          </cell>
          <cell r="H61">
            <v>112.40999999999997</v>
          </cell>
          <cell r="I61">
            <v>207.16000000000008</v>
          </cell>
          <cell r="J61">
            <v>152.95999999999992</v>
          </cell>
          <cell r="K61">
            <v>92.340000000000032</v>
          </cell>
          <cell r="L61">
            <v>22.419999999999845</v>
          </cell>
          <cell r="M61">
            <v>222.91000000000031</v>
          </cell>
          <cell r="N61">
            <v>22.2199999999998</v>
          </cell>
          <cell r="O61">
            <v>224.60000000000014</v>
          </cell>
          <cell r="P61">
            <v>1549.38</v>
          </cell>
        </row>
        <row r="62">
          <cell r="B62">
            <v>5955</v>
          </cell>
          <cell r="D62">
            <v>15.809999999999999</v>
          </cell>
          <cell r="E62">
            <v>22.080000000000002</v>
          </cell>
          <cell r="F62">
            <v>15.680000000000007</v>
          </cell>
          <cell r="G62">
            <v>15.689999999999998</v>
          </cell>
          <cell r="H62">
            <v>15.670000000000002</v>
          </cell>
          <cell r="I62">
            <v>102.64999999999998</v>
          </cell>
          <cell r="J62">
            <v>15.650000000000006</v>
          </cell>
          <cell r="K62">
            <v>21.890000000000015</v>
          </cell>
          <cell r="L62">
            <v>15.609999999999985</v>
          </cell>
          <cell r="M62">
            <v>121.91999999999999</v>
          </cell>
          <cell r="N62">
            <v>15.600000000000023</v>
          </cell>
          <cell r="O62">
            <v>77.21999999999997</v>
          </cell>
          <cell r="P62">
            <v>455.46999999999997</v>
          </cell>
        </row>
        <row r="63">
          <cell r="B63">
            <v>5960</v>
          </cell>
          <cell r="D63">
            <v>53.16</v>
          </cell>
          <cell r="E63">
            <v>3.4300000000000068</v>
          </cell>
          <cell r="F63">
            <v>234.87000000000003</v>
          </cell>
          <cell r="G63">
            <v>95.979999999999961</v>
          </cell>
          <cell r="H63">
            <v>58.510000000000048</v>
          </cell>
          <cell r="I63">
            <v>58.509999999999991</v>
          </cell>
          <cell r="J63">
            <v>92.430000000000064</v>
          </cell>
          <cell r="K63">
            <v>58.509999999999991</v>
          </cell>
          <cell r="L63">
            <v>0</v>
          </cell>
          <cell r="M63">
            <v>150.7299999999999</v>
          </cell>
          <cell r="N63">
            <v>58.509999999999991</v>
          </cell>
          <cell r="O63">
            <v>0</v>
          </cell>
          <cell r="P63">
            <v>864.64</v>
          </cell>
        </row>
        <row r="64">
          <cell r="B64">
            <v>5965</v>
          </cell>
          <cell r="D64">
            <v>31.9</v>
          </cell>
          <cell r="E64">
            <v>47.750000000000007</v>
          </cell>
          <cell r="F64">
            <v>235.20000000000002</v>
          </cell>
          <cell r="G64">
            <v>408.95999999999992</v>
          </cell>
          <cell r="H64">
            <v>82.730000000000018</v>
          </cell>
          <cell r="I64">
            <v>91.860000000000014</v>
          </cell>
          <cell r="J64">
            <v>35.379999999999995</v>
          </cell>
          <cell r="K64">
            <v>93.899999999999864</v>
          </cell>
          <cell r="L64">
            <v>84.200000000000045</v>
          </cell>
          <cell r="M64">
            <v>69.080000000000155</v>
          </cell>
          <cell r="N64">
            <v>109.36999999999989</v>
          </cell>
          <cell r="O64">
            <v>76.579999999999927</v>
          </cell>
          <cell r="P64">
            <v>1366.9099999999999</v>
          </cell>
        </row>
        <row r="65">
          <cell r="B65">
            <v>5970</v>
          </cell>
          <cell r="D65">
            <v>38.520000000000003</v>
          </cell>
          <cell r="E65">
            <v>38.24</v>
          </cell>
          <cell r="F65">
            <v>38.059999999999988</v>
          </cell>
          <cell r="G65">
            <v>38.170000000000016</v>
          </cell>
          <cell r="H65">
            <v>38.129999999999995</v>
          </cell>
          <cell r="I65">
            <v>38.180000000000007</v>
          </cell>
          <cell r="J65">
            <v>38.109999999999957</v>
          </cell>
          <cell r="K65">
            <v>38.060000000000059</v>
          </cell>
          <cell r="L65">
            <v>37.799999999999955</v>
          </cell>
          <cell r="M65">
            <v>37.82000000000005</v>
          </cell>
          <cell r="N65">
            <v>60.42999999999995</v>
          </cell>
          <cell r="O65">
            <v>37.680000000000007</v>
          </cell>
          <cell r="P65">
            <v>479.2</v>
          </cell>
        </row>
        <row r="66">
          <cell r="B66">
            <v>5975</v>
          </cell>
          <cell r="D66">
            <v>0</v>
          </cell>
          <cell r="E66">
            <v>11.66</v>
          </cell>
          <cell r="F66">
            <v>-10.07</v>
          </cell>
          <cell r="G66">
            <v>0</v>
          </cell>
          <cell r="H66">
            <v>24.720000000000002</v>
          </cell>
          <cell r="I66">
            <v>0</v>
          </cell>
          <cell r="J66">
            <v>15.969999999999999</v>
          </cell>
          <cell r="K66">
            <v>14.089999999999996</v>
          </cell>
          <cell r="L66">
            <v>0</v>
          </cell>
          <cell r="M66">
            <v>0</v>
          </cell>
          <cell r="N66">
            <v>68.900000000000006</v>
          </cell>
          <cell r="O66">
            <v>0</v>
          </cell>
          <cell r="P66">
            <v>125.27000000000001</v>
          </cell>
        </row>
        <row r="67">
          <cell r="B67">
            <v>5980</v>
          </cell>
          <cell r="D67">
            <v>0</v>
          </cell>
          <cell r="E67">
            <v>0</v>
          </cell>
          <cell r="F67">
            <v>0.5</v>
          </cell>
          <cell r="G67">
            <v>0</v>
          </cell>
          <cell r="H67">
            <v>0</v>
          </cell>
          <cell r="I67">
            <v>0.5</v>
          </cell>
          <cell r="J67">
            <v>0</v>
          </cell>
          <cell r="K67">
            <v>0</v>
          </cell>
          <cell r="L67">
            <v>0.39999999999999991</v>
          </cell>
          <cell r="M67">
            <v>0</v>
          </cell>
          <cell r="N67">
            <v>0</v>
          </cell>
          <cell r="O67">
            <v>-74.2</v>
          </cell>
          <cell r="P67">
            <v>-72.8</v>
          </cell>
        </row>
        <row r="68">
          <cell r="B68">
            <v>6010</v>
          </cell>
          <cell r="D68">
            <v>206.32999999999998</v>
          </cell>
          <cell r="E68">
            <v>214.36</v>
          </cell>
          <cell r="F68">
            <v>205.05</v>
          </cell>
          <cell r="G68">
            <v>204.14999999999998</v>
          </cell>
          <cell r="H68">
            <v>203.9799999999999</v>
          </cell>
          <cell r="I68">
            <v>204.33000000000015</v>
          </cell>
          <cell r="J68">
            <v>296.22000000000003</v>
          </cell>
          <cell r="K68">
            <v>295.78999999999996</v>
          </cell>
          <cell r="L68">
            <v>292.80999999999995</v>
          </cell>
          <cell r="M68">
            <v>292.9699999999998</v>
          </cell>
          <cell r="N68">
            <v>401.85000000000036</v>
          </cell>
          <cell r="O68">
            <v>430.6899999999996</v>
          </cell>
          <cell r="P68">
            <v>3248.5299999999997</v>
          </cell>
        </row>
        <row r="69">
          <cell r="B69">
            <v>6015</v>
          </cell>
          <cell r="D69">
            <v>1.53</v>
          </cell>
          <cell r="E69">
            <v>0.17000000000000015</v>
          </cell>
          <cell r="F69">
            <v>1.21</v>
          </cell>
          <cell r="G69">
            <v>0</v>
          </cell>
          <cell r="H69">
            <v>0.22999999999999998</v>
          </cell>
          <cell r="I69">
            <v>0</v>
          </cell>
          <cell r="J69">
            <v>0.22999999999999998</v>
          </cell>
          <cell r="K69">
            <v>0</v>
          </cell>
          <cell r="L69">
            <v>0.22999999999999954</v>
          </cell>
          <cell r="M69">
            <v>0</v>
          </cell>
          <cell r="N69">
            <v>10.950000000000001</v>
          </cell>
          <cell r="O69">
            <v>0</v>
          </cell>
          <cell r="P69">
            <v>14.55</v>
          </cell>
        </row>
        <row r="70">
          <cell r="B70">
            <v>6020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114</v>
          </cell>
          <cell r="L70">
            <v>-113.81</v>
          </cell>
          <cell r="M70">
            <v>0</v>
          </cell>
          <cell r="N70">
            <v>0</v>
          </cell>
          <cell r="O70">
            <v>0</v>
          </cell>
          <cell r="P70">
            <v>0.18999999999999773</v>
          </cell>
        </row>
        <row r="71">
          <cell r="B71">
            <v>6025</v>
          </cell>
          <cell r="D71">
            <v>0</v>
          </cell>
          <cell r="E71">
            <v>5.59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-233.85</v>
          </cell>
          <cell r="L71">
            <v>0</v>
          </cell>
          <cell r="M71">
            <v>20.089999999999975</v>
          </cell>
          <cell r="N71">
            <v>0</v>
          </cell>
          <cell r="O71">
            <v>72.78000000000003</v>
          </cell>
          <cell r="P71">
            <v>-135.38999999999999</v>
          </cell>
        </row>
        <row r="72">
          <cell r="B72">
            <v>6035</v>
          </cell>
          <cell r="D72">
            <v>109.69</v>
          </cell>
          <cell r="E72">
            <v>63.420000000000016</v>
          </cell>
          <cell r="F72">
            <v>64.559999999999974</v>
          </cell>
          <cell r="G72">
            <v>82.140000000000015</v>
          </cell>
          <cell r="H72">
            <v>66.399999999999977</v>
          </cell>
          <cell r="I72">
            <v>77.38</v>
          </cell>
          <cell r="J72">
            <v>82.010000000000048</v>
          </cell>
          <cell r="K72">
            <v>65.840000000000032</v>
          </cell>
          <cell r="L72">
            <v>63.459999999999923</v>
          </cell>
          <cell r="M72">
            <v>72.149999999999977</v>
          </cell>
          <cell r="N72">
            <v>67.509999999999991</v>
          </cell>
          <cell r="O72">
            <v>71.990000000000009</v>
          </cell>
          <cell r="P72">
            <v>886.55</v>
          </cell>
        </row>
        <row r="73">
          <cell r="B73">
            <v>6040</v>
          </cell>
          <cell r="D73">
            <v>297.43</v>
          </cell>
          <cell r="E73">
            <v>294.19</v>
          </cell>
          <cell r="F73">
            <v>327.75999999999988</v>
          </cell>
          <cell r="G73">
            <v>294.29000000000019</v>
          </cell>
          <cell r="H73">
            <v>294.03999999999996</v>
          </cell>
          <cell r="I73">
            <v>294.53999999999996</v>
          </cell>
          <cell r="J73">
            <v>293.90999999999985</v>
          </cell>
          <cell r="K73">
            <v>293.49000000000024</v>
          </cell>
          <cell r="L73">
            <v>290.52999999999975</v>
          </cell>
          <cell r="M73">
            <v>290.69000000000005</v>
          </cell>
          <cell r="N73">
            <v>290.42000000000007</v>
          </cell>
          <cell r="O73">
            <v>261.94999999999982</v>
          </cell>
          <cell r="P73">
            <v>3523.24</v>
          </cell>
        </row>
        <row r="74">
          <cell r="B74">
            <v>6045</v>
          </cell>
          <cell r="D74">
            <v>0</v>
          </cell>
          <cell r="E74">
            <v>0</v>
          </cell>
          <cell r="F74">
            <v>1.27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12.56</v>
          </cell>
          <cell r="M74">
            <v>56.31</v>
          </cell>
          <cell r="N74">
            <v>23.269999999999996</v>
          </cell>
          <cell r="O74">
            <v>51.25</v>
          </cell>
          <cell r="P74">
            <v>144.66</v>
          </cell>
        </row>
        <row r="75">
          <cell r="B75">
            <v>6050</v>
          </cell>
          <cell r="D75">
            <v>1318.87</v>
          </cell>
          <cell r="E75">
            <v>223.74000000000024</v>
          </cell>
          <cell r="F75">
            <v>1204.3399999999997</v>
          </cell>
          <cell r="G75">
            <v>2080.6000000000004</v>
          </cell>
          <cell r="H75">
            <v>203.08999999999924</v>
          </cell>
          <cell r="I75">
            <v>1084.7900000000009</v>
          </cell>
          <cell r="J75">
            <v>2209.0299999999988</v>
          </cell>
          <cell r="K75">
            <v>1392.6599999999999</v>
          </cell>
          <cell r="L75">
            <v>1037.6600000000017</v>
          </cell>
          <cell r="M75">
            <v>883.52000000000044</v>
          </cell>
          <cell r="N75">
            <v>2162.8099999999995</v>
          </cell>
          <cell r="O75">
            <v>1386.3899999999994</v>
          </cell>
          <cell r="P75">
            <v>15187.5</v>
          </cell>
        </row>
        <row r="76">
          <cell r="B76">
            <v>6065</v>
          </cell>
          <cell r="D76">
            <v>1840.53</v>
          </cell>
          <cell r="E76">
            <v>1840.5400000000002</v>
          </cell>
          <cell r="F76">
            <v>1840.5300000000002</v>
          </cell>
          <cell r="G76">
            <v>1840.5299999999997</v>
          </cell>
          <cell r="H76">
            <v>1840.54</v>
          </cell>
          <cell r="I76">
            <v>1840.5300000000007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11043.2</v>
          </cell>
        </row>
        <row r="77">
          <cell r="B77">
            <v>6070</v>
          </cell>
          <cell r="D77">
            <v>-217.17000000000002</v>
          </cell>
          <cell r="E77">
            <v>-4.1399999999999864</v>
          </cell>
          <cell r="F77">
            <v>12.949999999999989</v>
          </cell>
          <cell r="G77">
            <v>0</v>
          </cell>
          <cell r="H77">
            <v>38.070000000000022</v>
          </cell>
          <cell r="I77">
            <v>39.519999999999982</v>
          </cell>
          <cell r="J77">
            <v>13.320000000000007</v>
          </cell>
          <cell r="K77">
            <v>12.670000000000002</v>
          </cell>
          <cell r="L77">
            <v>0</v>
          </cell>
          <cell r="M77">
            <v>151.19999999999999</v>
          </cell>
          <cell r="N77">
            <v>4.2100000000000009</v>
          </cell>
          <cell r="O77">
            <v>132.07999999999998</v>
          </cell>
          <cell r="P77">
            <v>182.70999999999998</v>
          </cell>
        </row>
        <row r="78">
          <cell r="B78">
            <v>6090</v>
          </cell>
          <cell r="D78">
            <v>15.92</v>
          </cell>
          <cell r="E78">
            <v>15.750000000000002</v>
          </cell>
          <cell r="F78">
            <v>16.159999999999997</v>
          </cell>
          <cell r="G78">
            <v>16.22</v>
          </cell>
          <cell r="H78">
            <v>16.78</v>
          </cell>
          <cell r="I78">
            <v>16.810000000000002</v>
          </cell>
          <cell r="J78">
            <v>17.309999999999988</v>
          </cell>
          <cell r="K78">
            <v>17.28</v>
          </cell>
          <cell r="L78">
            <v>17.099999999999994</v>
          </cell>
          <cell r="M78">
            <v>17.120000000000005</v>
          </cell>
          <cell r="N78">
            <v>17.100000000000023</v>
          </cell>
          <cell r="O78">
            <v>34.099999999999966</v>
          </cell>
          <cell r="P78">
            <v>217.64999999999998</v>
          </cell>
        </row>
        <row r="79">
          <cell r="B79">
            <v>6110</v>
          </cell>
          <cell r="D79">
            <v>784.24</v>
          </cell>
          <cell r="E79">
            <v>712.99</v>
          </cell>
          <cell r="F79">
            <v>874.90999999999985</v>
          </cell>
          <cell r="G79">
            <v>970.49000000000024</v>
          </cell>
          <cell r="H79">
            <v>806.59999999999945</v>
          </cell>
          <cell r="I79">
            <v>818.48000000000047</v>
          </cell>
          <cell r="J79">
            <v>825.85000000000036</v>
          </cell>
          <cell r="K79">
            <v>787.86999999999898</v>
          </cell>
          <cell r="L79">
            <v>809.55000000000018</v>
          </cell>
          <cell r="M79">
            <v>820.01000000000022</v>
          </cell>
          <cell r="N79">
            <v>708.82999999999993</v>
          </cell>
          <cell r="O79">
            <v>826.84000000000015</v>
          </cell>
          <cell r="P79">
            <v>9746.66</v>
          </cell>
        </row>
        <row r="80">
          <cell r="B80">
            <v>6115</v>
          </cell>
          <cell r="D80">
            <v>145.6</v>
          </cell>
          <cell r="E80">
            <v>105.77000000000001</v>
          </cell>
          <cell r="F80">
            <v>136.84000000000003</v>
          </cell>
          <cell r="G80">
            <v>178.94999999999993</v>
          </cell>
          <cell r="H80">
            <v>119.61000000000001</v>
          </cell>
          <cell r="I80">
            <v>123.13</v>
          </cell>
          <cell r="J80">
            <v>135.15000000000009</v>
          </cell>
          <cell r="K80">
            <v>148.96999999999991</v>
          </cell>
          <cell r="L80">
            <v>152.15000000000009</v>
          </cell>
          <cell r="M80">
            <v>154.8599999999999</v>
          </cell>
          <cell r="N80">
            <v>152.31000000000017</v>
          </cell>
          <cell r="O80">
            <v>170.64999999999964</v>
          </cell>
          <cell r="P80">
            <v>1723.9899999999998</v>
          </cell>
        </row>
        <row r="81">
          <cell r="B81">
            <v>6120</v>
          </cell>
          <cell r="D81">
            <v>633.71</v>
          </cell>
          <cell r="E81">
            <v>646.34999999999991</v>
          </cell>
          <cell r="F81">
            <v>620.27</v>
          </cell>
          <cell r="G81">
            <v>646.29</v>
          </cell>
          <cell r="H81">
            <v>635.3100000000004</v>
          </cell>
          <cell r="I81">
            <v>637.24999999999955</v>
          </cell>
          <cell r="J81">
            <v>815.5300000000002</v>
          </cell>
          <cell r="K81">
            <v>488.72000000000025</v>
          </cell>
          <cell r="L81">
            <v>620.39999999999964</v>
          </cell>
          <cell r="M81">
            <v>634.39999999999964</v>
          </cell>
          <cell r="N81">
            <v>1546.1599999999999</v>
          </cell>
          <cell r="O81">
            <v>54.25</v>
          </cell>
          <cell r="P81">
            <v>7978.6399999999994</v>
          </cell>
        </row>
        <row r="82">
          <cell r="B82">
            <v>6125</v>
          </cell>
          <cell r="D82">
            <v>123.53</v>
          </cell>
          <cell r="E82">
            <v>123.92999999999998</v>
          </cell>
          <cell r="F82">
            <v>124.44</v>
          </cell>
          <cell r="G82">
            <v>125.95000000000005</v>
          </cell>
          <cell r="H82">
            <v>129.83000000000004</v>
          </cell>
          <cell r="I82">
            <v>129.73000000000002</v>
          </cell>
          <cell r="J82">
            <v>129.44999999999993</v>
          </cell>
          <cell r="K82">
            <v>128.2700000000001</v>
          </cell>
          <cell r="L82">
            <v>127.29999999999973</v>
          </cell>
          <cell r="M82">
            <v>131.21000000000004</v>
          </cell>
          <cell r="N82">
            <v>128.24</v>
          </cell>
          <cell r="O82">
            <v>127.54000000000019</v>
          </cell>
          <cell r="P82">
            <v>1529.42</v>
          </cell>
        </row>
        <row r="83">
          <cell r="B83">
            <v>6130</v>
          </cell>
          <cell r="D83">
            <v>294.02999999999997</v>
          </cell>
          <cell r="E83">
            <v>279.27</v>
          </cell>
          <cell r="F83">
            <v>266.40000000000009</v>
          </cell>
          <cell r="G83">
            <v>288.61999999999989</v>
          </cell>
          <cell r="H83">
            <v>286.76</v>
          </cell>
          <cell r="I83">
            <v>288.86000000000013</v>
          </cell>
          <cell r="J83">
            <v>294.81999999999994</v>
          </cell>
          <cell r="K83">
            <v>309.43999999999983</v>
          </cell>
          <cell r="L83">
            <v>321.78999999999996</v>
          </cell>
          <cell r="M83">
            <v>309.67000000000007</v>
          </cell>
          <cell r="N83">
            <v>312.72000000000025</v>
          </cell>
          <cell r="O83">
            <v>313.75</v>
          </cell>
          <cell r="P83">
            <v>3566.13</v>
          </cell>
        </row>
        <row r="84">
          <cell r="B84">
            <v>6135</v>
          </cell>
          <cell r="D84">
            <v>1644.43</v>
          </cell>
          <cell r="E84">
            <v>1702.1699999999998</v>
          </cell>
          <cell r="F84">
            <v>1831.4900000000002</v>
          </cell>
          <cell r="G84">
            <v>1675.5100000000002</v>
          </cell>
          <cell r="H84">
            <v>1828.6299999999992</v>
          </cell>
          <cell r="I84">
            <v>2250.7900000000009</v>
          </cell>
          <cell r="J84">
            <v>2426.8899999999994</v>
          </cell>
          <cell r="K84">
            <v>2418.7100000000009</v>
          </cell>
          <cell r="L84">
            <v>2277.0499999999975</v>
          </cell>
          <cell r="M84">
            <v>2261.630000000001</v>
          </cell>
          <cell r="N84">
            <v>2340.3899999999994</v>
          </cell>
          <cell r="O84">
            <v>2805.880000000001</v>
          </cell>
          <cell r="P84">
            <v>25463.57</v>
          </cell>
        </row>
        <row r="85">
          <cell r="B85">
            <v>6140</v>
          </cell>
          <cell r="D85">
            <v>168.13</v>
          </cell>
          <cell r="E85">
            <v>219.36</v>
          </cell>
          <cell r="F85">
            <v>245.76</v>
          </cell>
          <cell r="G85">
            <v>262.40999999999997</v>
          </cell>
          <cell r="H85">
            <v>224.53000000000009</v>
          </cell>
          <cell r="I85">
            <v>245.74</v>
          </cell>
          <cell r="J85">
            <v>241.83999999999992</v>
          </cell>
          <cell r="K85">
            <v>246.01999999999998</v>
          </cell>
          <cell r="L85">
            <v>252.67000000000007</v>
          </cell>
          <cell r="M85">
            <v>243.67999999999984</v>
          </cell>
          <cell r="N85">
            <v>245.74000000000024</v>
          </cell>
          <cell r="O85">
            <v>242.75</v>
          </cell>
          <cell r="P85">
            <v>2838.63</v>
          </cell>
        </row>
        <row r="86">
          <cell r="B86">
            <v>6145</v>
          </cell>
          <cell r="D86">
            <v>811.79000000000008</v>
          </cell>
          <cell r="E86">
            <v>745.94999999999993</v>
          </cell>
          <cell r="F86">
            <v>759.03999999999974</v>
          </cell>
          <cell r="G86">
            <v>798.11999999999989</v>
          </cell>
          <cell r="H86">
            <v>784.33000000000084</v>
          </cell>
          <cell r="I86">
            <v>832.22999999999956</v>
          </cell>
          <cell r="J86">
            <v>840.73000000000047</v>
          </cell>
          <cell r="K86">
            <v>782.76999999999953</v>
          </cell>
          <cell r="L86">
            <v>794.38000000000011</v>
          </cell>
          <cell r="M86">
            <v>786.43000000000029</v>
          </cell>
          <cell r="N86">
            <v>789.85000000000036</v>
          </cell>
          <cell r="O86">
            <v>843.48999999999978</v>
          </cell>
          <cell r="P86">
            <v>9569.11</v>
          </cell>
        </row>
        <row r="87">
          <cell r="B87">
            <v>6146</v>
          </cell>
          <cell r="D87">
            <v>340.35</v>
          </cell>
          <cell r="E87">
            <v>316.95999999999992</v>
          </cell>
          <cell r="F87">
            <v>331.67000000000007</v>
          </cell>
          <cell r="G87">
            <v>403.84000000000015</v>
          </cell>
          <cell r="H87">
            <v>331.86999999999989</v>
          </cell>
          <cell r="I87">
            <v>341.87999999999965</v>
          </cell>
          <cell r="J87">
            <v>313.20000000000027</v>
          </cell>
          <cell r="K87">
            <v>306.67000000000007</v>
          </cell>
          <cell r="L87">
            <v>360.24000000000024</v>
          </cell>
          <cell r="M87">
            <v>316.04999999999973</v>
          </cell>
          <cell r="N87">
            <v>320.99000000000024</v>
          </cell>
          <cell r="O87">
            <v>343.60999999999967</v>
          </cell>
          <cell r="P87">
            <v>4027.33</v>
          </cell>
        </row>
        <row r="88">
          <cell r="B88">
            <v>6150</v>
          </cell>
          <cell r="D88">
            <v>14406.130000000001</v>
          </cell>
          <cell r="E88">
            <v>10912.68</v>
          </cell>
          <cell r="F88">
            <v>12168.23</v>
          </cell>
          <cell r="G88">
            <v>12723.089999999997</v>
          </cell>
          <cell r="H88">
            <v>12141.71</v>
          </cell>
          <cell r="I88">
            <v>12745.130000000005</v>
          </cell>
          <cell r="J88">
            <v>13313.11</v>
          </cell>
          <cell r="K88">
            <v>12263.050000000003</v>
          </cell>
          <cell r="L88">
            <v>12899.919999999998</v>
          </cell>
          <cell r="M88">
            <v>12069.939999999988</v>
          </cell>
          <cell r="N88">
            <v>11329.49000000002</v>
          </cell>
          <cell r="O88">
            <v>14023.859999999986</v>
          </cell>
          <cell r="P88">
            <v>150996.34</v>
          </cell>
        </row>
        <row r="89">
          <cell r="B89">
            <v>6155</v>
          </cell>
          <cell r="D89">
            <v>192.02999999999997</v>
          </cell>
          <cell r="E89">
            <v>195.25</v>
          </cell>
          <cell r="F89">
            <v>228.95000000000005</v>
          </cell>
          <cell r="G89">
            <v>237.06999999999994</v>
          </cell>
          <cell r="H89">
            <v>226.04999999999995</v>
          </cell>
          <cell r="I89">
            <v>248.60000000000014</v>
          </cell>
          <cell r="J89">
            <v>247.08999999999992</v>
          </cell>
          <cell r="K89">
            <v>225.83999999999992</v>
          </cell>
          <cell r="L89">
            <v>236.3599999999999</v>
          </cell>
          <cell r="M89">
            <v>218.0300000000002</v>
          </cell>
          <cell r="N89">
            <v>208.7199999999998</v>
          </cell>
          <cell r="O89">
            <v>215.97000000000025</v>
          </cell>
          <cell r="P89">
            <v>2679.96</v>
          </cell>
        </row>
        <row r="90">
          <cell r="B90">
            <v>6165</v>
          </cell>
          <cell r="D90">
            <v>-1335.01</v>
          </cell>
          <cell r="E90">
            <v>-1776.34</v>
          </cell>
          <cell r="F90">
            <v>-3698.11</v>
          </cell>
          <cell r="G90">
            <v>-3723.1599999999989</v>
          </cell>
          <cell r="H90">
            <v>-2118.8000000000011</v>
          </cell>
          <cell r="I90">
            <v>-1715.1599999999999</v>
          </cell>
          <cell r="J90">
            <v>-2668.08</v>
          </cell>
          <cell r="K90">
            <v>-3435.5200000000004</v>
          </cell>
          <cell r="L90">
            <v>-3917.869999999999</v>
          </cell>
          <cell r="M90">
            <v>-2582.2299999999996</v>
          </cell>
          <cell r="N90">
            <v>-1501.5400000000009</v>
          </cell>
          <cell r="O90">
            <v>-2555.6499999999978</v>
          </cell>
          <cell r="P90">
            <v>-31027.469999999998</v>
          </cell>
        </row>
        <row r="91">
          <cell r="B91">
            <v>6185</v>
          </cell>
          <cell r="D91">
            <v>3.8600000000000003</v>
          </cell>
          <cell r="E91">
            <v>43.93</v>
          </cell>
          <cell r="F91">
            <v>347.59999999999997</v>
          </cell>
          <cell r="G91">
            <v>-25.810000000000002</v>
          </cell>
          <cell r="H91">
            <v>115.5</v>
          </cell>
          <cell r="I91">
            <v>26.310000000000059</v>
          </cell>
          <cell r="J91">
            <v>65.289999999999907</v>
          </cell>
          <cell r="K91">
            <v>48.480000000000018</v>
          </cell>
          <cell r="L91">
            <v>127.25</v>
          </cell>
          <cell r="M91">
            <v>26.090000000000032</v>
          </cell>
          <cell r="N91">
            <v>102.38999999999999</v>
          </cell>
          <cell r="O91">
            <v>15.160000000000082</v>
          </cell>
          <cell r="P91">
            <v>896.05000000000007</v>
          </cell>
        </row>
        <row r="92">
          <cell r="B92">
            <v>6190</v>
          </cell>
          <cell r="D92">
            <v>5.1899999999999995</v>
          </cell>
          <cell r="E92">
            <v>17.36</v>
          </cell>
          <cell r="F92">
            <v>36.200000000000003</v>
          </cell>
          <cell r="G92">
            <v>7.269999999999996</v>
          </cell>
          <cell r="H92">
            <v>30.440000000000012</v>
          </cell>
          <cell r="I92">
            <v>14.459999999999994</v>
          </cell>
          <cell r="J92">
            <v>54.45</v>
          </cell>
          <cell r="K92">
            <v>5.5</v>
          </cell>
          <cell r="L92">
            <v>58.889999999999986</v>
          </cell>
          <cell r="M92">
            <v>93.660000000000025</v>
          </cell>
          <cell r="N92">
            <v>33.70999999999998</v>
          </cell>
          <cell r="O92">
            <v>22.529999999999973</v>
          </cell>
          <cell r="P92">
            <v>379.65999999999997</v>
          </cell>
        </row>
        <row r="93">
          <cell r="B93">
            <v>6195</v>
          </cell>
          <cell r="D93">
            <v>0.26</v>
          </cell>
          <cell r="E93">
            <v>4</v>
          </cell>
          <cell r="F93">
            <v>3.4399999999999995</v>
          </cell>
          <cell r="G93">
            <v>6.24</v>
          </cell>
          <cell r="H93">
            <v>7.4400000000000031</v>
          </cell>
          <cell r="I93">
            <v>2.6699999999999982</v>
          </cell>
          <cell r="J93">
            <v>51.600000000000009</v>
          </cell>
          <cell r="K93">
            <v>2.4000000000000057</v>
          </cell>
          <cell r="L93">
            <v>15.47999999999999</v>
          </cell>
          <cell r="M93">
            <v>8.1199999999999903</v>
          </cell>
          <cell r="N93">
            <v>9.2399999999999949</v>
          </cell>
          <cell r="O93">
            <v>8.0900000000000176</v>
          </cell>
          <cell r="P93">
            <v>118.98</v>
          </cell>
        </row>
        <row r="94">
          <cell r="B94">
            <v>6200</v>
          </cell>
          <cell r="D94">
            <v>57.49</v>
          </cell>
          <cell r="E94">
            <v>14.860000000000007</v>
          </cell>
          <cell r="F94">
            <v>176.3</v>
          </cell>
          <cell r="G94">
            <v>2.6599999999999966</v>
          </cell>
          <cell r="H94">
            <v>38.579999999999984</v>
          </cell>
          <cell r="I94">
            <v>16.79000000000002</v>
          </cell>
          <cell r="J94">
            <v>32.31</v>
          </cell>
          <cell r="K94">
            <v>4.1100000000000136</v>
          </cell>
          <cell r="L94">
            <v>68.69</v>
          </cell>
          <cell r="M94">
            <v>11.96999999999997</v>
          </cell>
          <cell r="N94">
            <v>33.20999999999998</v>
          </cell>
          <cell r="O94">
            <v>57.730000000000075</v>
          </cell>
          <cell r="P94">
            <v>514.70000000000005</v>
          </cell>
        </row>
        <row r="95">
          <cell r="B95">
            <v>6205</v>
          </cell>
          <cell r="D95">
            <v>0</v>
          </cell>
          <cell r="E95">
            <v>0.8600000000000001</v>
          </cell>
          <cell r="F95">
            <v>0</v>
          </cell>
          <cell r="G95">
            <v>6.61</v>
          </cell>
          <cell r="H95">
            <v>0.44999999999999929</v>
          </cell>
          <cell r="I95">
            <v>1.6600000000000001</v>
          </cell>
          <cell r="J95">
            <v>0.66000000000000014</v>
          </cell>
          <cell r="K95">
            <v>2.67</v>
          </cell>
          <cell r="L95">
            <v>0.29999999999999893</v>
          </cell>
          <cell r="M95">
            <v>0</v>
          </cell>
          <cell r="N95">
            <v>11.180000000000001</v>
          </cell>
          <cell r="O95">
            <v>0</v>
          </cell>
          <cell r="P95">
            <v>24.39</v>
          </cell>
        </row>
        <row r="96">
          <cell r="B96">
            <v>6207</v>
          </cell>
          <cell r="D96">
            <v>41.24</v>
          </cell>
          <cell r="E96">
            <v>79.5</v>
          </cell>
          <cell r="F96">
            <v>48.269999999999982</v>
          </cell>
          <cell r="G96">
            <v>256.88</v>
          </cell>
          <cell r="H96">
            <v>-185.01999999999998</v>
          </cell>
          <cell r="I96">
            <v>4.5300000000000011</v>
          </cell>
          <cell r="J96">
            <v>83.139999999999958</v>
          </cell>
          <cell r="K96">
            <v>39.730000000000018</v>
          </cell>
          <cell r="L96">
            <v>32.019999999999982</v>
          </cell>
          <cell r="M96">
            <v>40.700000000000045</v>
          </cell>
          <cell r="N96">
            <v>84.389999999999986</v>
          </cell>
          <cell r="O96">
            <v>30.240000000000009</v>
          </cell>
          <cell r="P96">
            <v>555.62</v>
          </cell>
        </row>
        <row r="97">
          <cell r="B97">
            <v>6215</v>
          </cell>
          <cell r="D97">
            <v>480.7</v>
          </cell>
          <cell r="E97">
            <v>472.58</v>
          </cell>
          <cell r="F97">
            <v>579.81999999999994</v>
          </cell>
          <cell r="G97">
            <v>569.70000000000027</v>
          </cell>
          <cell r="H97">
            <v>599.09999999999991</v>
          </cell>
          <cell r="I97">
            <v>662.66999999999962</v>
          </cell>
          <cell r="J97">
            <v>645.42000000000007</v>
          </cell>
          <cell r="K97">
            <v>606.61000000000058</v>
          </cell>
          <cell r="L97">
            <v>510.1299999999992</v>
          </cell>
          <cell r="M97">
            <v>536.18000000000029</v>
          </cell>
          <cell r="N97">
            <v>485.72999999999956</v>
          </cell>
          <cell r="O97">
            <v>467.19000000000051</v>
          </cell>
          <cell r="P97">
            <v>6615.83</v>
          </cell>
        </row>
        <row r="98">
          <cell r="B98">
            <v>6220</v>
          </cell>
          <cell r="D98">
            <v>197.19</v>
          </cell>
          <cell r="E98">
            <v>264.43</v>
          </cell>
          <cell r="F98">
            <v>163.51999999999998</v>
          </cell>
          <cell r="G98">
            <v>422.55000000000007</v>
          </cell>
          <cell r="H98">
            <v>299.91999999999985</v>
          </cell>
          <cell r="I98">
            <v>242.94000000000005</v>
          </cell>
          <cell r="J98">
            <v>315.66000000000008</v>
          </cell>
          <cell r="K98">
            <v>234.97000000000025</v>
          </cell>
          <cell r="L98">
            <v>302.54999999999973</v>
          </cell>
          <cell r="M98">
            <v>219.96000000000004</v>
          </cell>
          <cell r="N98">
            <v>289.11000000000013</v>
          </cell>
          <cell r="O98">
            <v>234.28999999999996</v>
          </cell>
          <cell r="P98">
            <v>3187.09</v>
          </cell>
        </row>
        <row r="99">
          <cell r="B99">
            <v>6225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159.37</v>
          </cell>
          <cell r="I99">
            <v>-1.1400000000000148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92.359999999999985</v>
          </cell>
          <cell r="O99">
            <v>0.11000000000001364</v>
          </cell>
          <cell r="P99">
            <v>250.7</v>
          </cell>
        </row>
        <row r="100">
          <cell r="B100">
            <v>6230</v>
          </cell>
          <cell r="D100">
            <v>52.150000000000006</v>
          </cell>
          <cell r="E100">
            <v>52.180000000000007</v>
          </cell>
          <cell r="F100">
            <v>51.91</v>
          </cell>
          <cell r="G100">
            <v>51.739999999999981</v>
          </cell>
          <cell r="H100">
            <v>83.299999999999983</v>
          </cell>
          <cell r="I100">
            <v>65.700000000000045</v>
          </cell>
          <cell r="J100">
            <v>0</v>
          </cell>
          <cell r="K100">
            <v>57.480000000000018</v>
          </cell>
          <cell r="L100">
            <v>0</v>
          </cell>
          <cell r="M100">
            <v>218.76</v>
          </cell>
          <cell r="N100">
            <v>0</v>
          </cell>
          <cell r="O100">
            <v>104.63999999999999</v>
          </cell>
          <cell r="P100">
            <v>737.86</v>
          </cell>
        </row>
        <row r="101">
          <cell r="B101">
            <v>6260</v>
          </cell>
          <cell r="D101">
            <v>639.29</v>
          </cell>
          <cell r="E101">
            <v>0</v>
          </cell>
          <cell r="F101">
            <v>653.83000000000015</v>
          </cell>
          <cell r="G101">
            <v>1094.1999999999996</v>
          </cell>
          <cell r="H101">
            <v>262.42000000000007</v>
          </cell>
          <cell r="I101">
            <v>566.25</v>
          </cell>
          <cell r="J101">
            <v>360.68000000000029</v>
          </cell>
          <cell r="K101">
            <v>370.88999999999987</v>
          </cell>
          <cell r="L101">
            <v>513.30999999999995</v>
          </cell>
          <cell r="M101">
            <v>546.98000000000047</v>
          </cell>
          <cell r="N101">
            <v>367.64999999999964</v>
          </cell>
          <cell r="O101">
            <v>654.04</v>
          </cell>
          <cell r="P101">
            <v>6029.54</v>
          </cell>
        </row>
        <row r="102">
          <cell r="B102">
            <v>6270</v>
          </cell>
          <cell r="D102">
            <v>3036.3599999999997</v>
          </cell>
          <cell r="E102">
            <v>2190.3200000000006</v>
          </cell>
          <cell r="F102">
            <v>500</v>
          </cell>
          <cell r="G102">
            <v>2866</v>
          </cell>
          <cell r="H102">
            <v>2068</v>
          </cell>
          <cell r="I102">
            <v>2986.5</v>
          </cell>
          <cell r="J102">
            <v>0</v>
          </cell>
          <cell r="K102">
            <v>2891</v>
          </cell>
          <cell r="L102">
            <v>1712</v>
          </cell>
          <cell r="M102">
            <v>3819</v>
          </cell>
          <cell r="N102">
            <v>1938</v>
          </cell>
          <cell r="O102">
            <v>3386</v>
          </cell>
          <cell r="P102">
            <v>27393.18</v>
          </cell>
        </row>
        <row r="103">
          <cell r="B103">
            <v>6320</v>
          </cell>
          <cell r="D103">
            <v>211.3</v>
          </cell>
          <cell r="E103">
            <v>0</v>
          </cell>
          <cell r="F103">
            <v>219.38</v>
          </cell>
          <cell r="G103">
            <v>852.57999999999993</v>
          </cell>
          <cell r="H103">
            <v>960.51</v>
          </cell>
          <cell r="I103">
            <v>541.7199999999998</v>
          </cell>
          <cell r="J103">
            <v>801.55000000000018</v>
          </cell>
          <cell r="K103">
            <v>296.92999999999984</v>
          </cell>
          <cell r="L103">
            <v>199.58000000000038</v>
          </cell>
          <cell r="M103">
            <v>1078.4299999999994</v>
          </cell>
          <cell r="N103">
            <v>1015.5600000000004</v>
          </cell>
          <cell r="O103">
            <v>244.53999999999996</v>
          </cell>
          <cell r="P103">
            <v>6422.08</v>
          </cell>
        </row>
        <row r="104">
          <cell r="B104">
            <v>6325</v>
          </cell>
          <cell r="D104">
            <v>360</v>
          </cell>
          <cell r="E104">
            <v>0</v>
          </cell>
          <cell r="F104">
            <v>367.39</v>
          </cell>
          <cell r="G104">
            <v>0</v>
          </cell>
          <cell r="H104">
            <v>480.00000000000011</v>
          </cell>
          <cell r="I104">
            <v>352.5</v>
          </cell>
          <cell r="J104">
            <v>0</v>
          </cell>
          <cell r="K104">
            <v>0</v>
          </cell>
          <cell r="L104">
            <v>0</v>
          </cell>
          <cell r="M104">
            <v>911.39999999999986</v>
          </cell>
          <cell r="N104">
            <v>0</v>
          </cell>
          <cell r="O104">
            <v>0</v>
          </cell>
          <cell r="P104">
            <v>2471.29</v>
          </cell>
        </row>
        <row r="105">
          <cell r="B105">
            <v>6335</v>
          </cell>
          <cell r="D105">
            <v>0</v>
          </cell>
          <cell r="E105">
            <v>2115.9899999999998</v>
          </cell>
          <cell r="F105">
            <v>0</v>
          </cell>
          <cell r="G105">
            <v>525</v>
          </cell>
          <cell r="H105">
            <v>400.86000000000013</v>
          </cell>
          <cell r="I105">
            <v>481.46000000000004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200</v>
          </cell>
          <cell r="O105">
            <v>858.29999999999973</v>
          </cell>
          <cell r="P105">
            <v>4581.6099999999997</v>
          </cell>
        </row>
        <row r="106">
          <cell r="B106">
            <v>6340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B107">
            <v>6345</v>
          </cell>
          <cell r="D107">
            <v>2707.72</v>
          </cell>
          <cell r="E107">
            <v>6407.0800000000017</v>
          </cell>
          <cell r="F107">
            <v>4717.869999999999</v>
          </cell>
          <cell r="G107">
            <v>2357.59</v>
          </cell>
          <cell r="H107">
            <v>2261.1999999999989</v>
          </cell>
          <cell r="I107">
            <v>4363.9200000000019</v>
          </cell>
          <cell r="J107">
            <v>774.10999999999694</v>
          </cell>
          <cell r="K107">
            <v>5982.8700000000026</v>
          </cell>
          <cell r="L107">
            <v>2603.7900000000009</v>
          </cell>
          <cell r="M107">
            <v>10566.799999999996</v>
          </cell>
          <cell r="N107">
            <v>957.76000000000204</v>
          </cell>
          <cell r="O107">
            <v>2080.5599999999977</v>
          </cell>
          <cell r="P107">
            <v>45781.27</v>
          </cell>
        </row>
        <row r="108">
          <cell r="B108">
            <v>6355</v>
          </cell>
          <cell r="D108">
            <v>273.33999999999997</v>
          </cell>
          <cell r="E108">
            <v>273.33999999999997</v>
          </cell>
          <cell r="F108">
            <v>273.34000000000003</v>
          </cell>
          <cell r="G108">
            <v>273.33999999999992</v>
          </cell>
          <cell r="H108">
            <v>273.34000000000015</v>
          </cell>
          <cell r="I108">
            <v>273.32999999999993</v>
          </cell>
          <cell r="J108">
            <v>273.33999999999992</v>
          </cell>
          <cell r="K108">
            <v>273.34000000000015</v>
          </cell>
          <cell r="L108">
            <v>273.34000000000015</v>
          </cell>
          <cell r="M108">
            <v>273.33999999999969</v>
          </cell>
          <cell r="N108">
            <v>273.34000000000015</v>
          </cell>
          <cell r="O108">
            <v>273.34000000000015</v>
          </cell>
          <cell r="P108">
            <v>3280.07</v>
          </cell>
        </row>
        <row r="109">
          <cell r="B109">
            <v>6360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22.64</v>
          </cell>
          <cell r="P109">
            <v>22.64</v>
          </cell>
        </row>
        <row r="110">
          <cell r="B110">
            <v>6365</v>
          </cell>
          <cell r="D110">
            <v>0</v>
          </cell>
          <cell r="E110">
            <v>0</v>
          </cell>
          <cell r="F110">
            <v>21.79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10.86</v>
          </cell>
          <cell r="P110">
            <v>32.65</v>
          </cell>
        </row>
        <row r="111">
          <cell r="B111">
            <v>6385</v>
          </cell>
          <cell r="D111">
            <v>0</v>
          </cell>
          <cell r="E111">
            <v>189.86</v>
          </cell>
          <cell r="F111">
            <v>2.7899999999999636</v>
          </cell>
          <cell r="G111">
            <v>0</v>
          </cell>
          <cell r="H111">
            <v>0.16000000000002501</v>
          </cell>
          <cell r="I111">
            <v>20.96999999999997</v>
          </cell>
          <cell r="J111">
            <v>2.0200000000000387</v>
          </cell>
          <cell r="K111">
            <v>227.49999999999994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443.29999999999995</v>
          </cell>
        </row>
        <row r="112">
          <cell r="B112">
            <v>6390</v>
          </cell>
          <cell r="D112">
            <v>5.76</v>
          </cell>
          <cell r="E112">
            <v>4.7799999999999994</v>
          </cell>
          <cell r="F112">
            <v>10.18</v>
          </cell>
          <cell r="G112">
            <v>7.0300000000000011</v>
          </cell>
          <cell r="H112">
            <v>10.619999999999997</v>
          </cell>
          <cell r="I112">
            <v>1299.3600000000001</v>
          </cell>
          <cell r="J112">
            <v>12.839999999999918</v>
          </cell>
          <cell r="K112">
            <v>7.8300000000001546</v>
          </cell>
          <cell r="L112">
            <v>4.1700000000000728</v>
          </cell>
          <cell r="M112">
            <v>4.9799999999997908</v>
          </cell>
          <cell r="N112">
            <v>7.5700000000001637</v>
          </cell>
          <cell r="O112">
            <v>5.6699999999998454</v>
          </cell>
          <cell r="P112">
            <v>1380.79</v>
          </cell>
        </row>
        <row r="113">
          <cell r="B113">
            <v>6400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B114">
            <v>6410</v>
          </cell>
          <cell r="D114">
            <v>324.48</v>
          </cell>
          <cell r="E114">
            <v>9021.42</v>
          </cell>
          <cell r="F114">
            <v>0</v>
          </cell>
          <cell r="G114">
            <v>9611.9999999999982</v>
          </cell>
          <cell r="H114">
            <v>0</v>
          </cell>
          <cell r="I114">
            <v>9523</v>
          </cell>
          <cell r="J114">
            <v>3560</v>
          </cell>
          <cell r="K114">
            <v>9434.0000000000036</v>
          </cell>
          <cell r="L114">
            <v>0</v>
          </cell>
          <cell r="M114">
            <v>0</v>
          </cell>
          <cell r="N114">
            <v>9434</v>
          </cell>
          <cell r="O114">
            <v>0</v>
          </cell>
          <cell r="P114">
            <v>50908.9</v>
          </cell>
        </row>
        <row r="115">
          <cell r="D115">
            <v>50715.55</v>
          </cell>
          <cell r="E115">
            <v>57799.72</v>
          </cell>
          <cell r="F115">
            <v>46043.899999999987</v>
          </cell>
          <cell r="G115">
            <v>59598.869999999981</v>
          </cell>
          <cell r="H115">
            <v>45626.63</v>
          </cell>
          <cell r="I115">
            <v>62645.99000000002</v>
          </cell>
          <cell r="J115">
            <v>45142.039999999986</v>
          </cell>
          <cell r="K115">
            <v>56308.540000000008</v>
          </cell>
          <cell r="L115">
            <v>42503.539999999994</v>
          </cell>
          <cell r="M115">
            <v>55618.02</v>
          </cell>
          <cell r="N115">
            <v>54452.130000000012</v>
          </cell>
          <cell r="O115">
            <v>49452.19</v>
          </cell>
          <cell r="P115">
            <v>625907.12</v>
          </cell>
        </row>
        <row r="117">
          <cell r="B117">
            <v>6640</v>
          </cell>
          <cell r="D117">
            <v>29.78</v>
          </cell>
          <cell r="E117">
            <v>29.78</v>
          </cell>
          <cell r="F117">
            <v>29.78</v>
          </cell>
          <cell r="G117">
            <v>34.22</v>
          </cell>
          <cell r="H117">
            <v>34.22</v>
          </cell>
          <cell r="I117">
            <v>34.22</v>
          </cell>
          <cell r="J117">
            <v>34.22</v>
          </cell>
          <cell r="K117">
            <v>34.22</v>
          </cell>
          <cell r="L117">
            <v>34.21999999999997</v>
          </cell>
          <cell r="M117">
            <v>34.220000000000027</v>
          </cell>
          <cell r="N117">
            <v>34.21999999999997</v>
          </cell>
          <cell r="O117">
            <v>34.220000000000027</v>
          </cell>
          <cell r="P117">
            <v>397.32</v>
          </cell>
        </row>
        <row r="118">
          <cell r="B118">
            <v>6645</v>
          </cell>
          <cell r="D118">
            <v>3.3</v>
          </cell>
          <cell r="E118">
            <v>3.3</v>
          </cell>
          <cell r="F118">
            <v>3.3000000000000007</v>
          </cell>
          <cell r="G118">
            <v>3.2999999999999989</v>
          </cell>
          <cell r="H118">
            <v>3.3000000000000007</v>
          </cell>
          <cell r="I118">
            <v>3.3000000000000007</v>
          </cell>
          <cell r="J118">
            <v>3.3000000000000007</v>
          </cell>
          <cell r="K118">
            <v>3.2999999999999972</v>
          </cell>
          <cell r="L118">
            <v>3.3000000000000007</v>
          </cell>
          <cell r="M118">
            <v>3.3000000000000007</v>
          </cell>
          <cell r="N118">
            <v>3.2999999999999972</v>
          </cell>
          <cell r="O118">
            <v>3.3000000000000043</v>
          </cell>
          <cell r="P118">
            <v>39.6</v>
          </cell>
        </row>
        <row r="119">
          <cell r="B119">
            <v>6655</v>
          </cell>
          <cell r="D119">
            <v>136.28</v>
          </cell>
          <cell r="E119">
            <v>140.91</v>
          </cell>
          <cell r="F119">
            <v>148.62</v>
          </cell>
          <cell r="G119">
            <v>154.41000000000003</v>
          </cell>
          <cell r="H119">
            <v>159.03999999999996</v>
          </cell>
          <cell r="I119">
            <v>161.66999999999996</v>
          </cell>
          <cell r="J119">
            <v>165.35000000000002</v>
          </cell>
          <cell r="K119">
            <v>171.66000000000008</v>
          </cell>
          <cell r="L119">
            <v>178.39999999999986</v>
          </cell>
          <cell r="M119">
            <v>183.66000000000008</v>
          </cell>
          <cell r="N119">
            <v>187.23000000000002</v>
          </cell>
          <cell r="O119">
            <v>191.01999999999998</v>
          </cell>
          <cell r="P119">
            <v>1978.25</v>
          </cell>
        </row>
        <row r="120">
          <cell r="B120">
            <v>6660</v>
          </cell>
          <cell r="D120">
            <v>1125.99</v>
          </cell>
          <cell r="E120">
            <v>1139.45</v>
          </cell>
          <cell r="F120">
            <v>1140.0499999999997</v>
          </cell>
          <cell r="G120">
            <v>1174.8100000000004</v>
          </cell>
          <cell r="H120">
            <v>1175.5500000000002</v>
          </cell>
          <cell r="I120">
            <v>1181.2700000000004</v>
          </cell>
          <cell r="J120">
            <v>1224.7699999999986</v>
          </cell>
          <cell r="K120">
            <v>1227.380000000001</v>
          </cell>
          <cell r="L120">
            <v>1227.3799999999992</v>
          </cell>
          <cell r="M120">
            <v>1229.3799999999992</v>
          </cell>
          <cell r="N120">
            <v>1253.260000000002</v>
          </cell>
          <cell r="O120">
            <v>1244.880000000001</v>
          </cell>
          <cell r="P120">
            <v>14344.170000000002</v>
          </cell>
        </row>
        <row r="121">
          <cell r="B121">
            <v>6665</v>
          </cell>
          <cell r="D121">
            <v>7463.1</v>
          </cell>
          <cell r="E121">
            <v>7463.1</v>
          </cell>
          <cell r="F121">
            <v>7466.6499999999978</v>
          </cell>
          <cell r="G121">
            <v>7466.6500000000015</v>
          </cell>
          <cell r="H121">
            <v>7466.6500000000015</v>
          </cell>
          <cell r="I121">
            <v>7473.9199999999983</v>
          </cell>
          <cell r="J121">
            <v>7479.5800000000017</v>
          </cell>
          <cell r="K121">
            <v>7477.07</v>
          </cell>
          <cell r="L121">
            <v>7483.7300000000105</v>
          </cell>
          <cell r="M121">
            <v>7484.859999999986</v>
          </cell>
          <cell r="N121">
            <v>7489.5</v>
          </cell>
          <cell r="O121">
            <v>7489.5</v>
          </cell>
          <cell r="P121">
            <v>89704.31</v>
          </cell>
        </row>
        <row r="122">
          <cell r="B122">
            <v>6675</v>
          </cell>
          <cell r="D122">
            <v>38.71</v>
          </cell>
          <cell r="E122">
            <v>38.71</v>
          </cell>
          <cell r="F122">
            <v>38.709999999999994</v>
          </cell>
          <cell r="G122">
            <v>38.710000000000008</v>
          </cell>
          <cell r="H122">
            <v>38.710000000000008</v>
          </cell>
          <cell r="I122">
            <v>38.70999999999998</v>
          </cell>
          <cell r="J122">
            <v>38.710000000000036</v>
          </cell>
          <cell r="K122">
            <v>38.70999999999998</v>
          </cell>
          <cell r="L122">
            <v>38.70999999999998</v>
          </cell>
          <cell r="M122">
            <v>38.710000000000036</v>
          </cell>
          <cell r="N122">
            <v>38.70999999999998</v>
          </cell>
          <cell r="O122">
            <v>38.70999999999998</v>
          </cell>
          <cell r="P122">
            <v>464.52</v>
          </cell>
        </row>
        <row r="123">
          <cell r="B123">
            <v>6695</v>
          </cell>
          <cell r="D123">
            <v>22.5</v>
          </cell>
          <cell r="E123">
            <v>22.5</v>
          </cell>
          <cell r="F123">
            <v>22.5</v>
          </cell>
          <cell r="G123">
            <v>22.5</v>
          </cell>
          <cell r="H123">
            <v>22.5</v>
          </cell>
          <cell r="I123">
            <v>22.5</v>
          </cell>
          <cell r="J123">
            <v>22.5</v>
          </cell>
          <cell r="K123">
            <v>22.5</v>
          </cell>
          <cell r="L123">
            <v>22.5</v>
          </cell>
          <cell r="M123">
            <v>22.5</v>
          </cell>
          <cell r="N123">
            <v>22.5</v>
          </cell>
          <cell r="O123">
            <v>22.5</v>
          </cell>
          <cell r="P123">
            <v>270</v>
          </cell>
        </row>
        <row r="124">
          <cell r="B124">
            <v>6710</v>
          </cell>
          <cell r="D124">
            <v>299.67</v>
          </cell>
          <cell r="E124">
            <v>299.67</v>
          </cell>
          <cell r="F124">
            <v>299.66999999999996</v>
          </cell>
          <cell r="G124">
            <v>299.67000000000007</v>
          </cell>
          <cell r="H124">
            <v>299.66999999999985</v>
          </cell>
          <cell r="I124">
            <v>299.67000000000007</v>
          </cell>
          <cell r="J124">
            <v>299.67000000000007</v>
          </cell>
          <cell r="K124">
            <v>299.67000000000007</v>
          </cell>
          <cell r="L124">
            <v>299.66999999999962</v>
          </cell>
          <cell r="M124">
            <v>299.67000000000007</v>
          </cell>
          <cell r="N124">
            <v>299.67000000000007</v>
          </cell>
          <cell r="O124">
            <v>299.67000000000007</v>
          </cell>
          <cell r="P124">
            <v>3596.04</v>
          </cell>
        </row>
        <row r="125">
          <cell r="B125">
            <v>6715</v>
          </cell>
          <cell r="D125">
            <v>2596.6799999999998</v>
          </cell>
          <cell r="E125">
            <v>2598.14</v>
          </cell>
          <cell r="F125">
            <v>2598.1400000000003</v>
          </cell>
          <cell r="G125">
            <v>2598.1400000000003</v>
          </cell>
          <cell r="H125">
            <v>2598.1400000000012</v>
          </cell>
          <cell r="I125">
            <v>2598.1399999999976</v>
          </cell>
          <cell r="J125">
            <v>2598.1400000000012</v>
          </cell>
          <cell r="K125">
            <v>2598.1399999999994</v>
          </cell>
          <cell r="L125">
            <v>2598.1399999999994</v>
          </cell>
          <cell r="M125">
            <v>2598.1400000000031</v>
          </cell>
          <cell r="N125">
            <v>2598.1399999999958</v>
          </cell>
          <cell r="O125">
            <v>2598.1400000000031</v>
          </cell>
          <cell r="P125">
            <v>31176.22</v>
          </cell>
        </row>
        <row r="126">
          <cell r="B126">
            <v>6717</v>
          </cell>
          <cell r="D126">
            <v>43.06</v>
          </cell>
          <cell r="E126">
            <v>43.06</v>
          </cell>
          <cell r="F126">
            <v>43.06</v>
          </cell>
          <cell r="G126">
            <v>43.06</v>
          </cell>
          <cell r="H126">
            <v>43.059999999999974</v>
          </cell>
          <cell r="I126">
            <v>43.060000000000031</v>
          </cell>
          <cell r="J126">
            <v>43.06</v>
          </cell>
          <cell r="K126">
            <v>43.06</v>
          </cell>
          <cell r="L126">
            <v>43.059999999999945</v>
          </cell>
          <cell r="M126">
            <v>43.06</v>
          </cell>
          <cell r="N126">
            <v>43.06</v>
          </cell>
          <cell r="O126">
            <v>43.060000000000059</v>
          </cell>
          <cell r="P126">
            <v>516.72</v>
          </cell>
        </row>
        <row r="127">
          <cell r="B127">
            <v>6720</v>
          </cell>
          <cell r="D127">
            <v>24.7</v>
          </cell>
          <cell r="E127">
            <v>24.7</v>
          </cell>
          <cell r="F127">
            <v>24.699999999999996</v>
          </cell>
          <cell r="G127">
            <v>24.700000000000003</v>
          </cell>
          <cell r="H127">
            <v>24.700000000000003</v>
          </cell>
          <cell r="I127">
            <v>24.699999999999989</v>
          </cell>
          <cell r="J127">
            <v>24.700000000000017</v>
          </cell>
          <cell r="K127">
            <v>24.699999999999989</v>
          </cell>
          <cell r="L127">
            <v>24.700000000000017</v>
          </cell>
          <cell r="M127">
            <v>24.699999999999989</v>
          </cell>
          <cell r="N127">
            <v>24.699999999999989</v>
          </cell>
          <cell r="O127">
            <v>24.699999999999989</v>
          </cell>
          <cell r="P127">
            <v>296.39999999999998</v>
          </cell>
        </row>
        <row r="128">
          <cell r="B128">
            <v>6725</v>
          </cell>
          <cell r="D128">
            <v>378.14</v>
          </cell>
          <cell r="E128">
            <v>378.14</v>
          </cell>
          <cell r="F128">
            <v>378.1400000000001</v>
          </cell>
          <cell r="G128">
            <v>378.13999999999987</v>
          </cell>
          <cell r="H128">
            <v>378.1400000000001</v>
          </cell>
          <cell r="I128">
            <v>378.1400000000001</v>
          </cell>
          <cell r="J128">
            <v>378.13999999999987</v>
          </cell>
          <cell r="K128">
            <v>378.13999999999987</v>
          </cell>
          <cell r="L128">
            <v>378.14000000000033</v>
          </cell>
          <cell r="M128">
            <v>378.13999999999987</v>
          </cell>
          <cell r="N128">
            <v>378.13999999999987</v>
          </cell>
          <cell r="O128">
            <v>378.14000000000033</v>
          </cell>
          <cell r="P128">
            <v>4537.68</v>
          </cell>
        </row>
        <row r="129">
          <cell r="B129">
            <v>6730</v>
          </cell>
          <cell r="D129">
            <v>217.45</v>
          </cell>
          <cell r="E129">
            <v>217.45</v>
          </cell>
          <cell r="F129">
            <v>217.45000000000005</v>
          </cell>
          <cell r="G129">
            <v>217.44999999999993</v>
          </cell>
          <cell r="H129">
            <v>217.45000000000005</v>
          </cell>
          <cell r="I129">
            <v>217.45000000000005</v>
          </cell>
          <cell r="J129">
            <v>217.45000000000005</v>
          </cell>
          <cell r="K129">
            <v>217.44999999999982</v>
          </cell>
          <cell r="L129">
            <v>217.44999999999982</v>
          </cell>
          <cell r="M129">
            <v>217.45000000000027</v>
          </cell>
          <cell r="N129">
            <v>217.44999999999982</v>
          </cell>
          <cell r="O129">
            <v>217.45000000000027</v>
          </cell>
          <cell r="P129">
            <v>2609.4</v>
          </cell>
        </row>
        <row r="130">
          <cell r="B130">
            <v>6745</v>
          </cell>
          <cell r="D130">
            <v>566.23</v>
          </cell>
          <cell r="E130">
            <v>619.21</v>
          </cell>
          <cell r="F130">
            <v>587.73</v>
          </cell>
          <cell r="G130">
            <v>580.25</v>
          </cell>
          <cell r="H130">
            <v>581.25</v>
          </cell>
          <cell r="I130">
            <v>585.36999999999989</v>
          </cell>
          <cell r="J130">
            <v>583.19999999999982</v>
          </cell>
          <cell r="K130">
            <v>587.24000000000069</v>
          </cell>
          <cell r="L130">
            <v>628.44999999999982</v>
          </cell>
          <cell r="M130">
            <v>630.1299999999992</v>
          </cell>
          <cell r="N130">
            <v>630.5</v>
          </cell>
          <cell r="O130">
            <v>605.3100000000004</v>
          </cell>
          <cell r="P130">
            <v>7184.87</v>
          </cell>
        </row>
        <row r="131">
          <cell r="B131">
            <v>6750</v>
          </cell>
          <cell r="D131">
            <v>87.35</v>
          </cell>
          <cell r="E131">
            <v>87.35</v>
          </cell>
          <cell r="F131">
            <v>87.350000000000023</v>
          </cell>
          <cell r="G131">
            <v>87.349999999999966</v>
          </cell>
          <cell r="H131">
            <v>87.350000000000023</v>
          </cell>
          <cell r="I131">
            <v>87.350000000000023</v>
          </cell>
          <cell r="J131">
            <v>87.350000000000023</v>
          </cell>
          <cell r="K131">
            <v>87.349999999999909</v>
          </cell>
          <cell r="L131">
            <v>87.350000000000023</v>
          </cell>
          <cell r="M131">
            <v>87.350000000000023</v>
          </cell>
          <cell r="N131">
            <v>87.350000000000023</v>
          </cell>
          <cell r="O131">
            <v>87.350000000000023</v>
          </cell>
          <cell r="P131">
            <v>1048.2</v>
          </cell>
        </row>
        <row r="132">
          <cell r="B132">
            <v>6755</v>
          </cell>
          <cell r="D132">
            <v>6.28</v>
          </cell>
          <cell r="E132">
            <v>6.28</v>
          </cell>
          <cell r="F132">
            <v>6.2799999999999994</v>
          </cell>
          <cell r="G132">
            <v>6.2800000000000011</v>
          </cell>
          <cell r="H132">
            <v>6.2799999999999976</v>
          </cell>
          <cell r="I132">
            <v>6.2800000000000011</v>
          </cell>
          <cell r="J132">
            <v>6.2800000000000011</v>
          </cell>
          <cell r="K132">
            <v>6.2800000000000011</v>
          </cell>
          <cell r="L132">
            <v>6.2800000000000011</v>
          </cell>
          <cell r="M132">
            <v>6.279999999999994</v>
          </cell>
          <cell r="N132">
            <v>6.2800000000000011</v>
          </cell>
          <cell r="O132">
            <v>6.2800000000000011</v>
          </cell>
          <cell r="P132">
            <v>75.36</v>
          </cell>
        </row>
        <row r="133">
          <cell r="B133">
            <v>6760</v>
          </cell>
          <cell r="D133">
            <v>694.63</v>
          </cell>
          <cell r="E133">
            <v>694.63</v>
          </cell>
          <cell r="F133">
            <v>694.62999999999988</v>
          </cell>
          <cell r="G133">
            <v>694.63000000000011</v>
          </cell>
          <cell r="H133">
            <v>694.63000000000011</v>
          </cell>
          <cell r="I133">
            <v>694.62999999999965</v>
          </cell>
          <cell r="J133">
            <v>694.63000000000011</v>
          </cell>
          <cell r="K133">
            <v>694.63000000000011</v>
          </cell>
          <cell r="L133">
            <v>694.63000000000011</v>
          </cell>
          <cell r="M133">
            <v>694.63000000000011</v>
          </cell>
          <cell r="N133">
            <v>694.63000000000011</v>
          </cell>
          <cell r="O133">
            <v>694.6299999999992</v>
          </cell>
          <cell r="P133">
            <v>8335.56</v>
          </cell>
        </row>
        <row r="134">
          <cell r="B134">
            <v>6765</v>
          </cell>
          <cell r="D134">
            <v>5045.55</v>
          </cell>
          <cell r="E134">
            <v>5045.55</v>
          </cell>
          <cell r="F134">
            <v>5050.4599999999991</v>
          </cell>
          <cell r="G134">
            <v>5055.33</v>
          </cell>
          <cell r="H134">
            <v>5055.3300000000017</v>
          </cell>
          <cell r="I134">
            <v>5058.2999999999993</v>
          </cell>
          <cell r="J134">
            <v>5063.7100000000028</v>
          </cell>
          <cell r="K134">
            <v>5067.1899999999951</v>
          </cell>
          <cell r="L134">
            <v>5094.1000000000058</v>
          </cell>
          <cell r="M134">
            <v>5082.25</v>
          </cell>
          <cell r="N134">
            <v>5082.25</v>
          </cell>
          <cell r="O134">
            <v>5083.4099999999962</v>
          </cell>
          <cell r="P134">
            <v>60783.43</v>
          </cell>
        </row>
        <row r="135">
          <cell r="B135">
            <v>6770</v>
          </cell>
          <cell r="D135">
            <v>12.66</v>
          </cell>
          <cell r="E135">
            <v>12.66</v>
          </cell>
          <cell r="F135">
            <v>12.659999999999997</v>
          </cell>
          <cell r="G135">
            <v>12.660000000000004</v>
          </cell>
          <cell r="H135">
            <v>12.659999999999997</v>
          </cell>
          <cell r="I135">
            <v>12.659999999999997</v>
          </cell>
          <cell r="J135">
            <v>12.660000000000011</v>
          </cell>
          <cell r="K135">
            <v>12.659999999999997</v>
          </cell>
          <cell r="L135">
            <v>12.659999999999997</v>
          </cell>
          <cell r="M135">
            <v>12.659999999999997</v>
          </cell>
          <cell r="N135">
            <v>12.659999999999997</v>
          </cell>
          <cell r="O135">
            <v>12.659999999999997</v>
          </cell>
          <cell r="P135">
            <v>151.91999999999999</v>
          </cell>
        </row>
        <row r="136">
          <cell r="B136">
            <v>6775</v>
          </cell>
          <cell r="D136">
            <v>396.3</v>
          </cell>
          <cell r="E136">
            <v>396.21</v>
          </cell>
          <cell r="F136">
            <v>396.21000000000004</v>
          </cell>
          <cell r="G136">
            <v>396.21000000000004</v>
          </cell>
          <cell r="H136">
            <v>396.21000000000004</v>
          </cell>
          <cell r="I136">
            <v>429.46000000000026</v>
          </cell>
          <cell r="J136">
            <v>407.21999999999935</v>
          </cell>
          <cell r="K136">
            <v>411.86000000000058</v>
          </cell>
          <cell r="L136">
            <v>411.85999999999967</v>
          </cell>
          <cell r="M136">
            <v>411.86000000000013</v>
          </cell>
          <cell r="N136">
            <v>411.87999999999965</v>
          </cell>
          <cell r="O136">
            <v>411.88000000000011</v>
          </cell>
          <cell r="P136">
            <v>4877.16</v>
          </cell>
        </row>
        <row r="137">
          <cell r="B137">
            <v>6780</v>
          </cell>
          <cell r="D137">
            <v>20.420000000000002</v>
          </cell>
          <cell r="E137">
            <v>20.420000000000002</v>
          </cell>
          <cell r="F137">
            <v>20.419999999999995</v>
          </cell>
          <cell r="G137">
            <v>20.420000000000009</v>
          </cell>
          <cell r="H137">
            <v>20.419999999999987</v>
          </cell>
          <cell r="I137">
            <v>20.420000000000002</v>
          </cell>
          <cell r="J137">
            <v>20.420000000000002</v>
          </cell>
          <cell r="K137">
            <v>20.420000000000016</v>
          </cell>
          <cell r="L137">
            <v>20.419999999999987</v>
          </cell>
          <cell r="M137">
            <v>20.419999999999987</v>
          </cell>
          <cell r="N137">
            <v>20.420000000000016</v>
          </cell>
          <cell r="O137">
            <v>20.419999999999987</v>
          </cell>
          <cell r="P137">
            <v>245.04</v>
          </cell>
        </row>
        <row r="138">
          <cell r="B138">
            <v>6785</v>
          </cell>
          <cell r="D138">
            <v>45.49</v>
          </cell>
          <cell r="E138">
            <v>45.49</v>
          </cell>
          <cell r="F138">
            <v>45.489999999999995</v>
          </cell>
          <cell r="G138">
            <v>45.490000000000009</v>
          </cell>
          <cell r="H138">
            <v>45.489999999999981</v>
          </cell>
          <cell r="I138">
            <v>45.490000000000009</v>
          </cell>
          <cell r="J138">
            <v>45.490000000000009</v>
          </cell>
          <cell r="K138">
            <v>45.490000000000009</v>
          </cell>
          <cell r="L138">
            <v>45.490000000000009</v>
          </cell>
          <cell r="M138">
            <v>45.489999999999952</v>
          </cell>
          <cell r="N138">
            <v>45.490000000000009</v>
          </cell>
          <cell r="O138">
            <v>45.490000000000009</v>
          </cell>
          <cell r="P138">
            <v>545.88</v>
          </cell>
        </row>
        <row r="139">
          <cell r="B139">
            <v>6795</v>
          </cell>
          <cell r="D139">
            <v>13.5</v>
          </cell>
          <cell r="E139">
            <v>13.5</v>
          </cell>
          <cell r="F139">
            <v>13.5</v>
          </cell>
          <cell r="G139">
            <v>13.5</v>
          </cell>
          <cell r="H139">
            <v>13.5</v>
          </cell>
          <cell r="I139">
            <v>13.5</v>
          </cell>
          <cell r="J139">
            <v>13.5</v>
          </cell>
          <cell r="K139">
            <v>13.5</v>
          </cell>
          <cell r="L139">
            <v>13.5</v>
          </cell>
          <cell r="M139">
            <v>13.5</v>
          </cell>
          <cell r="N139">
            <v>13.5</v>
          </cell>
          <cell r="O139">
            <v>13.5</v>
          </cell>
          <cell r="P139">
            <v>162</v>
          </cell>
        </row>
        <row r="140">
          <cell r="B140">
            <v>6800</v>
          </cell>
          <cell r="D140">
            <v>17.96</v>
          </cell>
          <cell r="E140">
            <v>17.96</v>
          </cell>
          <cell r="F140">
            <v>17.96</v>
          </cell>
          <cell r="G140">
            <v>17.96</v>
          </cell>
          <cell r="H140">
            <v>17.960000000000008</v>
          </cell>
          <cell r="I140">
            <v>17.959999999999994</v>
          </cell>
          <cell r="J140">
            <v>17.959999999999994</v>
          </cell>
          <cell r="K140">
            <v>17.960000000000008</v>
          </cell>
          <cell r="L140">
            <v>17.95999999999998</v>
          </cell>
          <cell r="M140">
            <v>17.960000000000036</v>
          </cell>
          <cell r="N140">
            <v>17.95999999999998</v>
          </cell>
          <cell r="O140">
            <v>17.960000000000008</v>
          </cell>
          <cell r="P140">
            <v>215.52</v>
          </cell>
        </row>
        <row r="141">
          <cell r="B141">
            <v>6805</v>
          </cell>
          <cell r="D141">
            <v>121.11999999999999</v>
          </cell>
          <cell r="E141">
            <v>121.11999999999999</v>
          </cell>
          <cell r="F141">
            <v>121.11999999999998</v>
          </cell>
          <cell r="G141">
            <v>121.12</v>
          </cell>
          <cell r="H141">
            <v>121.12000000000006</v>
          </cell>
          <cell r="I141">
            <v>121.11999999999989</v>
          </cell>
          <cell r="J141">
            <v>121.12000000000012</v>
          </cell>
          <cell r="K141">
            <v>121.11999999999989</v>
          </cell>
          <cell r="L141">
            <v>121.12000000000023</v>
          </cell>
          <cell r="M141">
            <v>121.11999999999989</v>
          </cell>
          <cell r="N141">
            <v>121.11999999999989</v>
          </cell>
          <cell r="O141">
            <v>121.11999999999989</v>
          </cell>
          <cell r="P141">
            <v>1453.4399999999998</v>
          </cell>
        </row>
        <row r="142">
          <cell r="B142">
            <v>6820</v>
          </cell>
          <cell r="D142">
            <v>13.370000000000001</v>
          </cell>
          <cell r="E142">
            <v>13.370000000000001</v>
          </cell>
          <cell r="F142">
            <v>13.369999999999997</v>
          </cell>
          <cell r="G142">
            <v>13.370000000000005</v>
          </cell>
          <cell r="H142">
            <v>13.36999999999999</v>
          </cell>
          <cell r="I142">
            <v>13.370000000000005</v>
          </cell>
          <cell r="J142">
            <v>13.370000000000005</v>
          </cell>
          <cell r="K142">
            <v>13.370000000000005</v>
          </cell>
          <cell r="L142">
            <v>13.36999999999999</v>
          </cell>
          <cell r="M142">
            <v>13.36999999999999</v>
          </cell>
          <cell r="N142">
            <v>13.370000000000005</v>
          </cell>
          <cell r="O142">
            <v>13.370000000000005</v>
          </cell>
          <cell r="P142">
            <v>160.44</v>
          </cell>
        </row>
        <row r="143">
          <cell r="B143">
            <v>6825</v>
          </cell>
          <cell r="D143">
            <v>13.41</v>
          </cell>
          <cell r="E143">
            <v>13.41</v>
          </cell>
          <cell r="F143">
            <v>13.410000000000004</v>
          </cell>
          <cell r="G143">
            <v>15.289999999999992</v>
          </cell>
          <cell r="H143">
            <v>15.290000000000006</v>
          </cell>
          <cell r="I143">
            <v>15.289999999999992</v>
          </cell>
          <cell r="J143">
            <v>15.290000000000006</v>
          </cell>
          <cell r="K143">
            <v>15.290000000000006</v>
          </cell>
          <cell r="L143">
            <v>15.289999999999992</v>
          </cell>
          <cell r="M143">
            <v>16.939999999999998</v>
          </cell>
          <cell r="N143">
            <v>18.28</v>
          </cell>
          <cell r="O143">
            <v>18.28</v>
          </cell>
          <cell r="P143">
            <v>185.47</v>
          </cell>
        </row>
        <row r="144">
          <cell r="B144">
            <v>6835</v>
          </cell>
          <cell r="D144">
            <v>348.66</v>
          </cell>
          <cell r="E144">
            <v>348.66</v>
          </cell>
          <cell r="F144">
            <v>348.65999999999997</v>
          </cell>
          <cell r="G144">
            <v>348.66000000000008</v>
          </cell>
          <cell r="H144">
            <v>348.65999999999985</v>
          </cell>
          <cell r="I144">
            <v>350.02000000000021</v>
          </cell>
          <cell r="J144">
            <v>350.01999999999953</v>
          </cell>
          <cell r="K144">
            <v>350.02000000000044</v>
          </cell>
          <cell r="L144">
            <v>350.01999999999953</v>
          </cell>
          <cell r="M144">
            <v>350.02000000000044</v>
          </cell>
          <cell r="N144">
            <v>350.02</v>
          </cell>
          <cell r="O144">
            <v>350.02000000000044</v>
          </cell>
          <cell r="P144">
            <v>4193.4400000000005</v>
          </cell>
        </row>
        <row r="145">
          <cell r="B145">
            <v>6840</v>
          </cell>
          <cell r="D145">
            <v>81.5</v>
          </cell>
          <cell r="E145">
            <v>84.53</v>
          </cell>
          <cell r="F145">
            <v>84.53</v>
          </cell>
          <cell r="G145">
            <v>84.53000000000003</v>
          </cell>
          <cell r="H145">
            <v>84.529999999999973</v>
          </cell>
          <cell r="I145">
            <v>84.529999999999973</v>
          </cell>
          <cell r="J145">
            <v>87.810000000000059</v>
          </cell>
          <cell r="K145">
            <v>84.62</v>
          </cell>
          <cell r="L145">
            <v>86.069999999999936</v>
          </cell>
          <cell r="M145">
            <v>86.07000000000005</v>
          </cell>
          <cell r="N145">
            <v>86.069999999999936</v>
          </cell>
          <cell r="O145">
            <v>86.07000000000005</v>
          </cell>
          <cell r="P145">
            <v>1020.86</v>
          </cell>
        </row>
        <row r="146">
          <cell r="B146">
            <v>6860</v>
          </cell>
          <cell r="D146">
            <v>29.37</v>
          </cell>
          <cell r="E146">
            <v>29.37</v>
          </cell>
          <cell r="F146">
            <v>29.369999999999997</v>
          </cell>
          <cell r="G146">
            <v>29.370000000000005</v>
          </cell>
          <cell r="H146">
            <v>29.36999999999999</v>
          </cell>
          <cell r="I146">
            <v>29.370000000000005</v>
          </cell>
          <cell r="J146">
            <v>29.370000000000005</v>
          </cell>
          <cell r="K146">
            <v>29.370000000000005</v>
          </cell>
          <cell r="L146">
            <v>29.369999999999976</v>
          </cell>
          <cell r="M146">
            <v>29.370000000000005</v>
          </cell>
          <cell r="N146">
            <v>29.370000000000005</v>
          </cell>
          <cell r="O146">
            <v>29.370000000000005</v>
          </cell>
          <cell r="P146">
            <v>352.44</v>
          </cell>
        </row>
        <row r="147">
          <cell r="B147">
            <v>6885</v>
          </cell>
          <cell r="D147">
            <v>21</v>
          </cell>
          <cell r="E147">
            <v>21</v>
          </cell>
          <cell r="F147">
            <v>21</v>
          </cell>
          <cell r="G147">
            <v>21</v>
          </cell>
          <cell r="H147">
            <v>21</v>
          </cell>
          <cell r="I147">
            <v>21</v>
          </cell>
          <cell r="J147">
            <v>21</v>
          </cell>
          <cell r="K147">
            <v>21</v>
          </cell>
          <cell r="L147">
            <v>21</v>
          </cell>
          <cell r="M147">
            <v>21</v>
          </cell>
          <cell r="N147">
            <v>21</v>
          </cell>
          <cell r="O147">
            <v>21</v>
          </cell>
          <cell r="P147">
            <v>252</v>
          </cell>
        </row>
        <row r="148">
          <cell r="B148">
            <v>6890</v>
          </cell>
          <cell r="D148">
            <v>104.83</v>
          </cell>
          <cell r="E148">
            <v>104.83</v>
          </cell>
          <cell r="F148">
            <v>104.83000000000001</v>
          </cell>
          <cell r="G148">
            <v>110.41999999999996</v>
          </cell>
          <cell r="H148">
            <v>110.42000000000007</v>
          </cell>
          <cell r="I148">
            <v>110.41999999999996</v>
          </cell>
          <cell r="J148">
            <v>110.41999999999996</v>
          </cell>
          <cell r="K148">
            <v>110.41999999999996</v>
          </cell>
          <cell r="L148">
            <v>110.42000000000007</v>
          </cell>
          <cell r="M148">
            <v>110.42000000000007</v>
          </cell>
          <cell r="N148">
            <v>110.42000000000007</v>
          </cell>
          <cell r="O148">
            <v>110.41999999999985</v>
          </cell>
          <cell r="P148">
            <v>1308.27</v>
          </cell>
        </row>
        <row r="149">
          <cell r="B149">
            <v>6905</v>
          </cell>
          <cell r="D149">
            <v>1258.8899999999999</v>
          </cell>
          <cell r="E149">
            <v>641.29</v>
          </cell>
          <cell r="F149">
            <v>4337.8600000000006</v>
          </cell>
          <cell r="G149">
            <v>786.21</v>
          </cell>
          <cell r="H149">
            <v>789.45000000000073</v>
          </cell>
          <cell r="I149">
            <v>787.19999999999891</v>
          </cell>
          <cell r="J149">
            <v>854.05999999999949</v>
          </cell>
          <cell r="K149">
            <v>795.4900000000016</v>
          </cell>
          <cell r="L149">
            <v>868.73999999999796</v>
          </cell>
          <cell r="M149">
            <v>923.26000000000204</v>
          </cell>
          <cell r="N149">
            <v>839.94000000000051</v>
          </cell>
          <cell r="O149">
            <v>969.17000000000007</v>
          </cell>
          <cell r="P149">
            <v>13851.560000000003</v>
          </cell>
        </row>
        <row r="150">
          <cell r="B150">
            <v>6920</v>
          </cell>
          <cell r="D150">
            <v>2822.46</v>
          </cell>
          <cell r="E150">
            <v>2822.5999999999995</v>
          </cell>
          <cell r="F150">
            <v>2828.6499999999996</v>
          </cell>
          <cell r="G150">
            <v>3157.2700000000004</v>
          </cell>
          <cell r="H150">
            <v>2865.9600000000009</v>
          </cell>
          <cell r="I150">
            <v>2691.42</v>
          </cell>
          <cell r="J150">
            <v>2934.5</v>
          </cell>
          <cell r="K150">
            <v>3010.59</v>
          </cell>
          <cell r="L150">
            <v>2949.3100000000013</v>
          </cell>
          <cell r="M150">
            <v>2952.7999999999956</v>
          </cell>
          <cell r="N150">
            <v>2951.5300000000061</v>
          </cell>
          <cell r="O150">
            <v>2821.5599999999977</v>
          </cell>
          <cell r="P150">
            <v>34808.65</v>
          </cell>
        </row>
        <row r="152">
          <cell r="B152">
            <v>7225</v>
          </cell>
          <cell r="D152">
            <v>-555.22</v>
          </cell>
          <cell r="E152">
            <v>-555.22</v>
          </cell>
          <cell r="F152">
            <v>-555.22</v>
          </cell>
          <cell r="G152">
            <v>-555.22</v>
          </cell>
          <cell r="H152">
            <v>-555.22000000000025</v>
          </cell>
          <cell r="I152">
            <v>-555.2199999999998</v>
          </cell>
          <cell r="J152">
            <v>-555.2199999999998</v>
          </cell>
          <cell r="K152">
            <v>-555.22000000000025</v>
          </cell>
          <cell r="L152">
            <v>-555.21999999999935</v>
          </cell>
          <cell r="M152">
            <v>-555.22000000000116</v>
          </cell>
          <cell r="N152">
            <v>-555.21999999999935</v>
          </cell>
          <cell r="O152">
            <v>-555.22000000000025</v>
          </cell>
          <cell r="P152">
            <v>-6662.64</v>
          </cell>
        </row>
        <row r="153">
          <cell r="B153">
            <v>7230</v>
          </cell>
          <cell r="D153">
            <v>-4138.68</v>
          </cell>
          <cell r="E153">
            <v>-4138.68</v>
          </cell>
          <cell r="F153">
            <v>-4138.68</v>
          </cell>
          <cell r="G153">
            <v>-4138.68</v>
          </cell>
          <cell r="H153">
            <v>-4138.68</v>
          </cell>
          <cell r="I153">
            <v>-4138.68</v>
          </cell>
          <cell r="J153">
            <v>-4138.6799999999967</v>
          </cell>
          <cell r="K153">
            <v>-4138.6800000000039</v>
          </cell>
          <cell r="L153">
            <v>-4138.68</v>
          </cell>
          <cell r="M153">
            <v>-4138.68</v>
          </cell>
          <cell r="N153">
            <v>-4138.68</v>
          </cell>
          <cell r="O153">
            <v>-4138.68</v>
          </cell>
          <cell r="P153">
            <v>-49664.160000000003</v>
          </cell>
        </row>
        <row r="154">
          <cell r="B154">
            <v>7240</v>
          </cell>
          <cell r="D154">
            <v>0.44</v>
          </cell>
          <cell r="E154">
            <v>0.44</v>
          </cell>
          <cell r="F154">
            <v>0.44000000000000006</v>
          </cell>
          <cell r="G154">
            <v>0.43999999999999995</v>
          </cell>
          <cell r="H154">
            <v>0.44000000000000017</v>
          </cell>
          <cell r="I154">
            <v>0.43999999999999995</v>
          </cell>
          <cell r="J154">
            <v>0.43999999999999995</v>
          </cell>
          <cell r="K154">
            <v>0.43999999999999995</v>
          </cell>
          <cell r="L154">
            <v>0.43999999999999995</v>
          </cell>
          <cell r="M154">
            <v>0.44000000000000039</v>
          </cell>
          <cell r="N154">
            <v>0.4399999999999995</v>
          </cell>
          <cell r="O154">
            <v>0.44000000000000039</v>
          </cell>
          <cell r="P154">
            <v>5.28</v>
          </cell>
        </row>
        <row r="155">
          <cell r="B155">
            <v>7275</v>
          </cell>
          <cell r="D155">
            <v>-217.14999999999998</v>
          </cell>
          <cell r="E155">
            <v>-217.14999999999998</v>
          </cell>
          <cell r="F155">
            <v>-217.14999999999998</v>
          </cell>
          <cell r="G155">
            <v>-217.14999999999998</v>
          </cell>
          <cell r="H155">
            <v>-217.15000000000009</v>
          </cell>
          <cell r="I155">
            <v>-217.14999999999986</v>
          </cell>
          <cell r="J155">
            <v>-217.15000000000032</v>
          </cell>
          <cell r="K155">
            <v>-217.14999999999964</v>
          </cell>
          <cell r="L155">
            <v>-217.15000000000032</v>
          </cell>
          <cell r="M155">
            <v>-217.14999999999986</v>
          </cell>
          <cell r="N155">
            <v>-217.15000000000009</v>
          </cell>
          <cell r="O155">
            <v>-217.14999999999964</v>
          </cell>
          <cell r="P155">
            <v>-2605.7999999999997</v>
          </cell>
        </row>
        <row r="156">
          <cell r="B156">
            <v>7280</v>
          </cell>
          <cell r="D156">
            <v>-1895.61</v>
          </cell>
          <cell r="E156">
            <v>-1895.61</v>
          </cell>
          <cell r="F156">
            <v>-1895.6100000000001</v>
          </cell>
          <cell r="G156">
            <v>-1895.6099999999997</v>
          </cell>
          <cell r="H156">
            <v>-1895.6099999999997</v>
          </cell>
          <cell r="I156">
            <v>-1895.6100000000006</v>
          </cell>
          <cell r="J156">
            <v>-1895.6100000000006</v>
          </cell>
          <cell r="K156">
            <v>-1895.6099999999988</v>
          </cell>
          <cell r="L156">
            <v>-1895.6099999999988</v>
          </cell>
          <cell r="M156">
            <v>-1895.6100000000006</v>
          </cell>
          <cell r="N156">
            <v>-1895.6100000000006</v>
          </cell>
          <cell r="O156">
            <v>-1895.6100000000006</v>
          </cell>
          <cell r="P156">
            <v>-22747.32</v>
          </cell>
        </row>
        <row r="157">
          <cell r="B157">
            <v>7285</v>
          </cell>
          <cell r="D157">
            <v>-27.77</v>
          </cell>
          <cell r="E157">
            <v>-27.77</v>
          </cell>
          <cell r="F157">
            <v>-27.770000000000003</v>
          </cell>
          <cell r="G157">
            <v>-27.769999999999996</v>
          </cell>
          <cell r="H157">
            <v>-27.769999999999996</v>
          </cell>
          <cell r="I157">
            <v>-27.77000000000001</v>
          </cell>
          <cell r="J157">
            <v>-27.769999999999982</v>
          </cell>
          <cell r="K157">
            <v>-27.77000000000001</v>
          </cell>
          <cell r="L157">
            <v>-27.77000000000001</v>
          </cell>
          <cell r="M157">
            <v>-27.769999999999982</v>
          </cell>
          <cell r="N157">
            <v>-27.770000000000039</v>
          </cell>
          <cell r="O157">
            <v>-27.769999999999982</v>
          </cell>
          <cell r="P157">
            <v>-333.24</v>
          </cell>
        </row>
        <row r="158">
          <cell r="B158">
            <v>7290</v>
          </cell>
          <cell r="D158">
            <v>-221.33</v>
          </cell>
          <cell r="E158">
            <v>-221.33</v>
          </cell>
          <cell r="F158">
            <v>-221.32999999999998</v>
          </cell>
          <cell r="G158">
            <v>-221.33000000000004</v>
          </cell>
          <cell r="H158">
            <v>-221.33000000000004</v>
          </cell>
          <cell r="I158">
            <v>-221.32999999999993</v>
          </cell>
          <cell r="J158">
            <v>-221.32999999999993</v>
          </cell>
          <cell r="K158">
            <v>-221.33000000000015</v>
          </cell>
          <cell r="L158">
            <v>-221.32999999999993</v>
          </cell>
          <cell r="M158">
            <v>-221.33000000000015</v>
          </cell>
          <cell r="N158">
            <v>-221.32999999999993</v>
          </cell>
          <cell r="O158">
            <v>-221.32999999999993</v>
          </cell>
          <cell r="P158">
            <v>-2655.96</v>
          </cell>
        </row>
        <row r="159">
          <cell r="B159">
            <v>7325</v>
          </cell>
          <cell r="D159">
            <v>-21.35</v>
          </cell>
          <cell r="E159">
            <v>-21.35</v>
          </cell>
          <cell r="F159">
            <v>-21.349999999999994</v>
          </cell>
          <cell r="G159">
            <v>-21.350000000000009</v>
          </cell>
          <cell r="H159">
            <v>-21.349999999999994</v>
          </cell>
          <cell r="I159">
            <v>-21.349999999999994</v>
          </cell>
          <cell r="J159">
            <v>-21.349999999999994</v>
          </cell>
          <cell r="K159">
            <v>-21.350000000000023</v>
          </cell>
          <cell r="L159">
            <v>-21.349999999999994</v>
          </cell>
          <cell r="M159">
            <v>-21.349999999999994</v>
          </cell>
          <cell r="N159">
            <v>-21.349999999999994</v>
          </cell>
          <cell r="O159">
            <v>-21.349999999999994</v>
          </cell>
          <cell r="P159">
            <v>-256.2</v>
          </cell>
        </row>
        <row r="160">
          <cell r="B160">
            <v>7330</v>
          </cell>
          <cell r="D160">
            <v>-2617.7800000000002</v>
          </cell>
          <cell r="E160">
            <v>-2617.7800000000002</v>
          </cell>
          <cell r="F160">
            <v>-2617.7799999999997</v>
          </cell>
          <cell r="G160">
            <v>-2617.7800000000007</v>
          </cell>
          <cell r="H160">
            <v>-3092.4999999999982</v>
          </cell>
          <cell r="I160">
            <v>-3092.5</v>
          </cell>
          <cell r="J160">
            <v>-3092.5</v>
          </cell>
          <cell r="K160">
            <v>-3092.5000000000036</v>
          </cell>
          <cell r="L160">
            <v>-3092.4999999999964</v>
          </cell>
          <cell r="M160">
            <v>-3092.5</v>
          </cell>
          <cell r="N160">
            <v>-3092.5000000000036</v>
          </cell>
          <cell r="O160">
            <v>-3092.5</v>
          </cell>
          <cell r="P160">
            <v>-35211.120000000003</v>
          </cell>
        </row>
        <row r="161">
          <cell r="B161">
            <v>7350</v>
          </cell>
          <cell r="D161">
            <v>-32.53</v>
          </cell>
          <cell r="E161">
            <v>-32.53</v>
          </cell>
          <cell r="F161">
            <v>-32.53</v>
          </cell>
          <cell r="G161">
            <v>-32.53</v>
          </cell>
          <cell r="H161">
            <v>-32.53</v>
          </cell>
          <cell r="I161">
            <v>-32.53</v>
          </cell>
          <cell r="J161">
            <v>-32.53</v>
          </cell>
          <cell r="K161">
            <v>-32.53</v>
          </cell>
          <cell r="L161">
            <v>-32.529999999999973</v>
          </cell>
          <cell r="M161">
            <v>-32.53000000000003</v>
          </cell>
          <cell r="N161">
            <v>-32.529999999999973</v>
          </cell>
          <cell r="O161">
            <v>-32.53000000000003</v>
          </cell>
          <cell r="P161">
            <v>-390.36</v>
          </cell>
        </row>
        <row r="162">
          <cell r="B162">
            <v>7430</v>
          </cell>
          <cell r="D162">
            <v>-326.22000000000003</v>
          </cell>
          <cell r="E162">
            <v>-326.22000000000003</v>
          </cell>
          <cell r="F162">
            <v>-326.21999999999991</v>
          </cell>
          <cell r="G162">
            <v>-326.22000000000014</v>
          </cell>
          <cell r="H162">
            <v>-326.2199999999998</v>
          </cell>
          <cell r="I162">
            <v>-326.22000000000003</v>
          </cell>
          <cell r="J162">
            <v>-326.22000000000003</v>
          </cell>
          <cell r="K162">
            <v>-326.22000000000025</v>
          </cell>
          <cell r="L162">
            <v>-326.2199999999998</v>
          </cell>
          <cell r="M162">
            <v>-326.2199999999998</v>
          </cell>
          <cell r="N162">
            <v>-326.22000000000025</v>
          </cell>
          <cell r="O162">
            <v>-326.2199999999998</v>
          </cell>
          <cell r="P162">
            <v>-3914.64</v>
          </cell>
        </row>
        <row r="164">
          <cell r="B164">
            <v>7510</v>
          </cell>
          <cell r="D164">
            <v>1108.3499999999999</v>
          </cell>
          <cell r="E164">
            <v>1140.7400000000002</v>
          </cell>
          <cell r="F164">
            <v>1076.6999999999998</v>
          </cell>
          <cell r="G164">
            <v>1152.0699999999997</v>
          </cell>
          <cell r="H164">
            <v>1000.4100000000008</v>
          </cell>
          <cell r="I164">
            <v>1048.8799999999992</v>
          </cell>
          <cell r="J164">
            <v>1095.7700000000004</v>
          </cell>
          <cell r="K164">
            <v>1023.4200000000001</v>
          </cell>
          <cell r="L164">
            <v>1033</v>
          </cell>
          <cell r="M164">
            <v>1034.9500000000007</v>
          </cell>
          <cell r="N164">
            <v>983.81999999999971</v>
          </cell>
          <cell r="O164">
            <v>1072.9499999999989</v>
          </cell>
          <cell r="P164">
            <v>12771.06</v>
          </cell>
        </row>
        <row r="165">
          <cell r="B165">
            <v>7515</v>
          </cell>
          <cell r="D165">
            <v>229.23</v>
          </cell>
          <cell r="E165">
            <v>35.500000000000028</v>
          </cell>
          <cell r="F165">
            <v>12.829999999999984</v>
          </cell>
          <cell r="G165">
            <v>2.089999999999975</v>
          </cell>
          <cell r="H165">
            <v>1.660000000000025</v>
          </cell>
          <cell r="I165">
            <v>2.1500000000000341</v>
          </cell>
          <cell r="J165">
            <v>3.2299999999999613</v>
          </cell>
          <cell r="K165">
            <v>1.8199999999999932</v>
          </cell>
          <cell r="L165">
            <v>0.82000000000005002</v>
          </cell>
          <cell r="M165">
            <v>2.3699999999999477</v>
          </cell>
          <cell r="N165">
            <v>1.6999999999999886</v>
          </cell>
          <cell r="O165">
            <v>1.2300000000000182</v>
          </cell>
          <cell r="P165">
            <v>294.63</v>
          </cell>
        </row>
        <row r="166">
          <cell r="B166">
            <v>7520</v>
          </cell>
          <cell r="D166">
            <v>444.55</v>
          </cell>
          <cell r="E166">
            <v>189.92000000000002</v>
          </cell>
          <cell r="F166">
            <v>108.75999999999999</v>
          </cell>
          <cell r="G166">
            <v>30.899999999999977</v>
          </cell>
          <cell r="H166">
            <v>18.889999999999986</v>
          </cell>
          <cell r="I166">
            <v>20.910000000000082</v>
          </cell>
          <cell r="J166">
            <v>-208.68000000000006</v>
          </cell>
          <cell r="K166">
            <v>17.740000000000009</v>
          </cell>
          <cell r="L166">
            <v>11.349999999999909</v>
          </cell>
          <cell r="M166">
            <v>16.330000000000155</v>
          </cell>
          <cell r="N166">
            <v>12.099999999999909</v>
          </cell>
          <cell r="O166">
            <v>-154.36000000000001</v>
          </cell>
          <cell r="P166">
            <v>508.40999999999997</v>
          </cell>
        </row>
        <row r="167">
          <cell r="B167">
            <v>7535</v>
          </cell>
          <cell r="D167">
            <v>0</v>
          </cell>
          <cell r="E167">
            <v>0.06</v>
          </cell>
          <cell r="F167">
            <v>0</v>
          </cell>
          <cell r="G167">
            <v>5.55</v>
          </cell>
          <cell r="H167">
            <v>163.33000000000004</v>
          </cell>
          <cell r="I167">
            <v>52.919999999999987</v>
          </cell>
          <cell r="J167">
            <v>0</v>
          </cell>
          <cell r="K167">
            <v>0.13999999999998636</v>
          </cell>
          <cell r="L167">
            <v>0</v>
          </cell>
          <cell r="M167">
            <v>0</v>
          </cell>
          <cell r="N167">
            <v>0.97999999999998977</v>
          </cell>
          <cell r="O167">
            <v>7.789999999999992</v>
          </cell>
          <cell r="P167">
            <v>230.77</v>
          </cell>
        </row>
        <row r="168">
          <cell r="B168">
            <v>7540</v>
          </cell>
          <cell r="D168">
            <v>24675.35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26305.630000000005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1382.0899999999965</v>
          </cell>
          <cell r="P168">
            <v>52363.07</v>
          </cell>
        </row>
        <row r="169">
          <cell r="B169">
            <v>7545</v>
          </cell>
          <cell r="D169">
            <v>0</v>
          </cell>
          <cell r="E169">
            <v>0</v>
          </cell>
          <cell r="F169">
            <v>2.77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2.77</v>
          </cell>
        </row>
        <row r="170">
          <cell r="B170">
            <v>7550</v>
          </cell>
          <cell r="D170">
            <v>-19755.59</v>
          </cell>
          <cell r="E170">
            <v>4551.6900000000005</v>
          </cell>
          <cell r="F170">
            <v>4916.58</v>
          </cell>
          <cell r="G170">
            <v>4913.0999999999995</v>
          </cell>
          <cell r="H170">
            <v>4767.01</v>
          </cell>
          <cell r="I170">
            <v>4919.71</v>
          </cell>
          <cell r="J170">
            <v>-21700.639999999999</v>
          </cell>
          <cell r="K170">
            <v>4918.3099999999995</v>
          </cell>
          <cell r="L170">
            <v>4917.7299999999996</v>
          </cell>
          <cell r="M170">
            <v>4918.7700000000004</v>
          </cell>
          <cell r="N170">
            <v>-837.27</v>
          </cell>
          <cell r="O170">
            <v>3470.1</v>
          </cell>
          <cell r="P170">
            <v>-0.5</v>
          </cell>
        </row>
        <row r="171">
          <cell r="B171">
            <v>7555</v>
          </cell>
          <cell r="D171">
            <v>0</v>
          </cell>
          <cell r="E171">
            <v>366.86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314.19999999999993</v>
          </cell>
          <cell r="K171">
            <v>0</v>
          </cell>
          <cell r="L171">
            <v>0</v>
          </cell>
          <cell r="M171">
            <v>0</v>
          </cell>
          <cell r="N171">
            <v>5753.6400000000012</v>
          </cell>
          <cell r="O171">
            <v>30.029999999999745</v>
          </cell>
          <cell r="P171">
            <v>6464.7300000000005</v>
          </cell>
        </row>
        <row r="172">
          <cell r="B172">
            <v>7595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46741.67</v>
          </cell>
          <cell r="P172">
            <v>46741.67</v>
          </cell>
        </row>
        <row r="173">
          <cell r="B173">
            <v>7600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-42756.74</v>
          </cell>
          <cell r="P173">
            <v>-42756.74</v>
          </cell>
        </row>
        <row r="174">
          <cell r="B174">
            <v>7610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819.65000000000009</v>
          </cell>
          <cell r="P174">
            <v>819.65000000000009</v>
          </cell>
        </row>
        <row r="175">
          <cell r="B175">
            <v>7660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B176">
            <v>7710</v>
          </cell>
          <cell r="D176">
            <v>0</v>
          </cell>
          <cell r="E176">
            <v>0</v>
          </cell>
          <cell r="F176">
            <v>18201.059999999998</v>
          </cell>
          <cell r="G176">
            <v>0</v>
          </cell>
          <cell r="H176">
            <v>0</v>
          </cell>
          <cell r="I176">
            <v>17910.150000000001</v>
          </cell>
          <cell r="J176">
            <v>0</v>
          </cell>
          <cell r="K176">
            <v>0</v>
          </cell>
          <cell r="L176">
            <v>16714.199999999997</v>
          </cell>
          <cell r="M176">
            <v>0</v>
          </cell>
          <cell r="N176">
            <v>0</v>
          </cell>
          <cell r="O176">
            <v>17336.159999999996</v>
          </cell>
          <cell r="P176">
            <v>70161.569999999992</v>
          </cell>
        </row>
        <row r="177">
          <cell r="B177">
            <v>7735</v>
          </cell>
          <cell r="D177">
            <v>-22.759999999999998</v>
          </cell>
          <cell r="E177">
            <v>37.549999999999997</v>
          </cell>
          <cell r="F177">
            <v>15.419999999999995</v>
          </cell>
          <cell r="G177">
            <v>28.13</v>
          </cell>
          <cell r="H177">
            <v>15.059999999999995</v>
          </cell>
          <cell r="I177">
            <v>15.219999999999999</v>
          </cell>
          <cell r="J177">
            <v>13.320000000000007</v>
          </cell>
          <cell r="K177">
            <v>15.400000000000006</v>
          </cell>
          <cell r="L177">
            <v>14.810000000000002</v>
          </cell>
          <cell r="M177">
            <v>22.789999999999992</v>
          </cell>
          <cell r="N177">
            <v>10.570000000000022</v>
          </cell>
          <cell r="O177">
            <v>16.22999999999999</v>
          </cell>
          <cell r="P177">
            <v>181.73999999999998</v>
          </cell>
        </row>
        <row r="178">
          <cell r="B178">
            <v>7750</v>
          </cell>
          <cell r="D178">
            <v>0</v>
          </cell>
          <cell r="E178">
            <v>0</v>
          </cell>
          <cell r="F178">
            <v>-0.02</v>
          </cell>
          <cell r="G178">
            <v>-7.3100000000000005</v>
          </cell>
          <cell r="H178">
            <v>-7.4099999999999984</v>
          </cell>
          <cell r="I178">
            <v>-13.23</v>
          </cell>
          <cell r="J178">
            <v>-16.550000000000004</v>
          </cell>
          <cell r="K178">
            <v>-18.739999999999995</v>
          </cell>
          <cell r="L178">
            <v>-23.279999999999994</v>
          </cell>
          <cell r="M178">
            <v>-26.27000000000001</v>
          </cell>
          <cell r="N178">
            <v>-26.689999999999998</v>
          </cell>
          <cell r="O178">
            <v>-30.090000000000003</v>
          </cell>
          <cell r="P178">
            <v>-169.59</v>
          </cell>
        </row>
        <row r="179">
          <cell r="B179">
            <v>7765</v>
          </cell>
          <cell r="D179">
            <v>0</v>
          </cell>
          <cell r="E179">
            <v>0</v>
          </cell>
          <cell r="F179">
            <v>0</v>
          </cell>
          <cell r="G179">
            <v>-176.47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-176.47</v>
          </cell>
        </row>
        <row r="180">
          <cell r="B180" t="str">
            <v>Grand Total</v>
          </cell>
        </row>
      </sheetData>
      <sheetData sheetId="111" refreshError="1"/>
      <sheetData sheetId="112" refreshError="1"/>
      <sheetData sheetId="113" refreshError="1"/>
      <sheetData sheetId="114" refreshError="1"/>
      <sheetData sheetId="115">
        <row r="24">
          <cell r="E24">
            <v>11827.1</v>
          </cell>
        </row>
        <row r="25">
          <cell r="E25">
            <v>9332.4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acros"/>
      <sheetName val="COVER"/>
      <sheetName val="CONTENTS vol 1"/>
      <sheetName val="CONTENTS vol 2"/>
      <sheetName val="APPENDIX A PLANT ACCT REC"/>
      <sheetName val="A 1"/>
      <sheetName val="A 2"/>
      <sheetName val="A 3"/>
      <sheetName val="A-3 COA"/>
      <sheetName val="A 4"/>
      <sheetName val="A 5"/>
      <sheetName val="A 5 (a)"/>
      <sheetName val="A 6"/>
      <sheetName val="A 6 (a)"/>
      <sheetName val="A 7"/>
      <sheetName val="A 8"/>
      <sheetName val="A 9"/>
      <sheetName val="A 9 (a)"/>
      <sheetName val="A 10"/>
      <sheetName val="A 10 (a)"/>
      <sheetName val="A 11"/>
      <sheetName val="A 12"/>
      <sheetName val="A 12 (a)"/>
      <sheetName val="A 13"/>
      <sheetName val="A 14"/>
      <sheetName val="A 14 (a)"/>
      <sheetName val="A 15"/>
      <sheetName val="A 16"/>
      <sheetName val="A 17"/>
      <sheetName val="A 18"/>
      <sheetName val="A 18 (a)"/>
      <sheetName val="A 19"/>
      <sheetName val="A 19 (a)"/>
      <sheetName val="B 1"/>
      <sheetName val="B 2"/>
      <sheetName val="B 3"/>
      <sheetName val="B-3 COA"/>
      <sheetName val="B 4"/>
      <sheetName val="B 5"/>
      <sheetName val="B 6"/>
      <sheetName val="B 7"/>
      <sheetName val="B 8"/>
      <sheetName val="B 9"/>
      <sheetName val="B 10"/>
      <sheetName val="B 11"/>
      <sheetName val="B12 - 1.31.2015"/>
      <sheetName val="B12 - 2.28.2015"/>
      <sheetName val="B12 - 3.31.2015"/>
      <sheetName val="B12 - 4.30.2015"/>
      <sheetName val="B12 - 5.31.2015"/>
      <sheetName val="B12 - 6.30.2015"/>
      <sheetName val="B12 - 7.31.2015"/>
      <sheetName val="B12 - 8.31.2015"/>
      <sheetName val="B12 - 9.30.2015"/>
      <sheetName val="B12 - 10.31.2015"/>
      <sheetName val="B12 - 11.30.2015"/>
      <sheetName val="B12 - 12.31.2015"/>
      <sheetName val="B12 - Test Year"/>
      <sheetName val="C INSTRUCT"/>
      <sheetName val="B 13"/>
      <sheetName val="B 14"/>
      <sheetName val="B 15"/>
      <sheetName val="C 1"/>
      <sheetName val="C 2 (w)"/>
      <sheetName val="C 2 (s)"/>
      <sheetName val="C 3"/>
      <sheetName val="C 4"/>
      <sheetName val="C 5 (w)"/>
      <sheetName val="C 5 (s)"/>
      <sheetName val="C 6"/>
      <sheetName val="C 7"/>
      <sheetName val="C 8"/>
      <sheetName val="C 9"/>
      <sheetName val="C 10"/>
      <sheetName val="D 1"/>
      <sheetName val="D 2"/>
      <sheetName val="D 3"/>
      <sheetName val="D 4"/>
      <sheetName val="D 5"/>
      <sheetName val="D 6"/>
      <sheetName val="D 7"/>
      <sheetName val="E 1 (w)"/>
      <sheetName val="E 1 (s)"/>
      <sheetName val="E 2 (w)"/>
      <sheetName val="E 2 (s)"/>
      <sheetName val="E 3"/>
      <sheetName val="E 4 (w)"/>
      <sheetName val="E 4 (s)"/>
      <sheetName val="E 5 (w)"/>
      <sheetName val="E 5 (s)"/>
      <sheetName val="E 6"/>
      <sheetName val="E 7"/>
      <sheetName val="E 8"/>
      <sheetName val="E 9"/>
      <sheetName val="E 10"/>
      <sheetName val="E 11"/>
      <sheetName val="E 12"/>
      <sheetName val="E 13"/>
      <sheetName val="E 14"/>
      <sheetName val="A 1 (I)"/>
      <sheetName val="A 2 (I) "/>
      <sheetName val="A 3 (I) "/>
      <sheetName val="B 1 (I)"/>
      <sheetName val="B 2 (I)"/>
      <sheetName val="B 3 (I)"/>
      <sheetName val="B 15 (I)"/>
      <sheetName val="C 1 (I)"/>
      <sheetName val="C 2 (W) (I)"/>
      <sheetName val="C 2 (S) (I)"/>
      <sheetName val="C 5 (W) (I)"/>
      <sheetName val="C 5 (S) (I)"/>
      <sheetName val="D 1 (I)"/>
      <sheetName val="D 2 (I)"/>
      <sheetName val="E 1 W (I)"/>
      <sheetName val="E 1 S (I)"/>
      <sheetName val="E 2 W (I)"/>
      <sheetName val="E 2 S (I)"/>
      <sheetName val="F 1"/>
      <sheetName val="F 2"/>
      <sheetName val="F 3"/>
      <sheetName val="F 4"/>
      <sheetName val="F 5"/>
      <sheetName val="F 6"/>
      <sheetName val="F 6 (2)"/>
      <sheetName val="F 7"/>
      <sheetName val="F 8"/>
      <sheetName val="F 9"/>
      <sheetName val="F 10"/>
      <sheetName val="AR to MFR"/>
      <sheetName val="PROFORMA ADJUSTMENTS"/>
      <sheetName val="Trial Blc"/>
      <sheetName val="P&amp;L Per TB"/>
      <sheetName val="12-31-15 Plant Acc Bal_PerAR"/>
      <sheetName val="12-31-15 CIAC Bal &amp; Proj_PerAR"/>
      <sheetName val="Other BalSheet Acct_PerAR"/>
      <sheetName val="12 Month IS UC"/>
      <sheetName val="IncomeAccountsAllocationPerAR "/>
      <sheetName val="O&amp;M EXPENSES TO BE ALLOCATED"/>
      <sheetName val="O&amp;M EXPENSES ALLOCATED TO WATER"/>
      <sheetName val="O&amp;M EXPENSES ALLOCATED TO SEWER"/>
      <sheetName val="Working Capital_PerAR"/>
      <sheetName val="ADJUSTED MONTHLY FINAL"/>
      <sheetName val="APPENDIX B INC. STAT.ACCT RECON"/>
      <sheetName val="Interest Expense Adj_PerAR"/>
      <sheetName val="AR_F-23"/>
      <sheetName val="C 5 Calculation"/>
      <sheetName val="Property Taxes"/>
      <sheetName val="12-31-15 Depreciation Exp_PerAR"/>
      <sheetName val="Rev Requirements Final"/>
      <sheetName val="Rev Requirements Interim"/>
      <sheetName val="Reuse RateBase"/>
      <sheetName val="CommonPlant_PerAR-not used"/>
      <sheetName val="TAX EXPENSE-not used"/>
      <sheetName val="REVENUE REQUIREMENTS"/>
      <sheetName val="PROFORMA YEAR"/>
      <sheetName val="INTERIM COST OF CAPITAL"/>
      <sheetName val="COA Adjustment to MFRS"/>
      <sheetName val="COA F1-F6"/>
      <sheetName val="COA Revision"/>
      <sheetName val="COA - Depreci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57">
          <cell r="D57">
            <v>74299.590000000011</v>
          </cell>
        </row>
      </sheetData>
      <sheetData sheetId="61">
        <row r="78">
          <cell r="D78">
            <v>144528.99000000005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>
        <row r="3">
          <cell r="B3" t="str">
            <v>Object Code</v>
          </cell>
          <cell r="C3">
            <v>41974</v>
          </cell>
          <cell r="D3">
            <v>42005</v>
          </cell>
          <cell r="E3">
            <v>42036</v>
          </cell>
          <cell r="F3">
            <v>42064</v>
          </cell>
          <cell r="G3">
            <v>42095</v>
          </cell>
          <cell r="H3">
            <v>42125</v>
          </cell>
          <cell r="I3">
            <v>42156</v>
          </cell>
          <cell r="J3">
            <v>42186</v>
          </cell>
          <cell r="K3">
            <v>42217</v>
          </cell>
          <cell r="L3">
            <v>42248</v>
          </cell>
          <cell r="M3">
            <v>42278</v>
          </cell>
          <cell r="N3">
            <v>42309</v>
          </cell>
          <cell r="O3">
            <v>42339</v>
          </cell>
        </row>
        <row r="4">
          <cell r="B4">
            <v>1020</v>
          </cell>
          <cell r="C4">
            <v>-0.03</v>
          </cell>
          <cell r="D4">
            <v>-0.03</v>
          </cell>
          <cell r="E4">
            <v>-0.03</v>
          </cell>
          <cell r="F4">
            <v>-0.03</v>
          </cell>
          <cell r="G4">
            <v>-0.03</v>
          </cell>
          <cell r="H4">
            <v>-0.03</v>
          </cell>
          <cell r="I4">
            <v>-0.03</v>
          </cell>
          <cell r="J4">
            <v>-0.03</v>
          </cell>
          <cell r="K4">
            <v>-0.03</v>
          </cell>
          <cell r="L4">
            <v>-0.03</v>
          </cell>
          <cell r="M4">
            <v>-0.03</v>
          </cell>
          <cell r="N4">
            <v>-0.03</v>
          </cell>
          <cell r="O4">
            <v>-0.03</v>
          </cell>
        </row>
        <row r="5">
          <cell r="B5">
            <v>1025</v>
          </cell>
          <cell r="C5">
            <v>7980.08</v>
          </cell>
          <cell r="D5">
            <v>7980.29</v>
          </cell>
          <cell r="E5">
            <v>7980.17</v>
          </cell>
          <cell r="F5">
            <v>7979.99</v>
          </cell>
          <cell r="G5">
            <v>7979.51</v>
          </cell>
          <cell r="H5">
            <v>7979.24</v>
          </cell>
          <cell r="I5">
            <v>7979.05</v>
          </cell>
          <cell r="J5">
            <v>7978.9</v>
          </cell>
          <cell r="K5">
            <v>7978.91</v>
          </cell>
          <cell r="L5">
            <v>7978.87</v>
          </cell>
          <cell r="M5">
            <v>7979.19</v>
          </cell>
          <cell r="N5">
            <v>7979.37</v>
          </cell>
          <cell r="O5">
            <v>7979.54</v>
          </cell>
        </row>
        <row r="6">
          <cell r="B6">
            <v>1045</v>
          </cell>
          <cell r="C6">
            <v>532.41</v>
          </cell>
          <cell r="D6">
            <v>534.97</v>
          </cell>
          <cell r="E6">
            <v>529.02</v>
          </cell>
          <cell r="F6">
            <v>528.11</v>
          </cell>
          <cell r="G6">
            <v>524.59</v>
          </cell>
          <cell r="H6">
            <v>521.70000000000005</v>
          </cell>
          <cell r="I6">
            <v>520.1</v>
          </cell>
          <cell r="J6">
            <v>518.01</v>
          </cell>
          <cell r="K6">
            <v>518.1</v>
          </cell>
          <cell r="L6">
            <v>513.28</v>
          </cell>
          <cell r="M6">
            <v>517.01</v>
          </cell>
          <cell r="N6">
            <v>519.08000000000004</v>
          </cell>
          <cell r="O6">
            <v>520.79999999999995</v>
          </cell>
        </row>
        <row r="7">
          <cell r="B7">
            <v>1050</v>
          </cell>
          <cell r="C7">
            <v>18447.89</v>
          </cell>
          <cell r="D7">
            <v>18447.89</v>
          </cell>
          <cell r="E7">
            <v>18447.89</v>
          </cell>
          <cell r="F7">
            <v>18447.89</v>
          </cell>
          <cell r="G7">
            <v>18447.89</v>
          </cell>
          <cell r="H7">
            <v>18447.89</v>
          </cell>
          <cell r="I7">
            <v>18447.89</v>
          </cell>
          <cell r="J7">
            <v>18447.89</v>
          </cell>
          <cell r="K7">
            <v>18447.89</v>
          </cell>
          <cell r="L7">
            <v>18447.89</v>
          </cell>
          <cell r="M7">
            <v>18447.89</v>
          </cell>
          <cell r="N7">
            <v>18447.89</v>
          </cell>
          <cell r="O7">
            <v>18447.89</v>
          </cell>
        </row>
        <row r="8">
          <cell r="B8">
            <v>1055</v>
          </cell>
          <cell r="C8">
            <v>3123.07</v>
          </cell>
          <cell r="D8">
            <v>3123.07</v>
          </cell>
          <cell r="E8">
            <v>3123.07</v>
          </cell>
          <cell r="F8">
            <v>3123.07</v>
          </cell>
          <cell r="G8">
            <v>3284.67</v>
          </cell>
          <cell r="H8">
            <v>3284.67</v>
          </cell>
          <cell r="I8">
            <v>4136.08</v>
          </cell>
          <cell r="J8">
            <v>5032.54</v>
          </cell>
          <cell r="K8">
            <v>5414.28</v>
          </cell>
          <cell r="L8">
            <v>5414.28</v>
          </cell>
          <cell r="M8">
            <v>5414.28</v>
          </cell>
          <cell r="N8">
            <v>5414.28</v>
          </cell>
          <cell r="O8">
            <v>5414.28</v>
          </cell>
        </row>
        <row r="9">
          <cell r="B9">
            <v>1080</v>
          </cell>
          <cell r="C9">
            <v>57685.7</v>
          </cell>
          <cell r="D9">
            <v>57685.7</v>
          </cell>
          <cell r="E9">
            <v>57685.7</v>
          </cell>
          <cell r="F9">
            <v>57685.7</v>
          </cell>
          <cell r="G9">
            <v>57685.7</v>
          </cell>
          <cell r="H9">
            <v>57685.7</v>
          </cell>
          <cell r="I9">
            <v>57685.7</v>
          </cell>
          <cell r="J9">
            <v>57685.7</v>
          </cell>
          <cell r="K9">
            <v>57685.7</v>
          </cell>
          <cell r="L9">
            <v>57685.7</v>
          </cell>
          <cell r="M9">
            <v>57685.7</v>
          </cell>
          <cell r="N9">
            <v>57685.7</v>
          </cell>
          <cell r="O9">
            <v>57685.7</v>
          </cell>
        </row>
        <row r="10">
          <cell r="B10">
            <v>1090</v>
          </cell>
          <cell r="J10">
            <v>1180</v>
          </cell>
          <cell r="K10">
            <v>1180</v>
          </cell>
          <cell r="L10">
            <v>1260.58</v>
          </cell>
          <cell r="M10">
            <v>1260.58</v>
          </cell>
          <cell r="N10">
            <v>1341.16</v>
          </cell>
          <cell r="O10">
            <v>1341.16</v>
          </cell>
        </row>
        <row r="11">
          <cell r="B11">
            <v>1095</v>
          </cell>
          <cell r="C11">
            <v>203.25</v>
          </cell>
          <cell r="D11">
            <v>203.25</v>
          </cell>
          <cell r="E11">
            <v>203.25</v>
          </cell>
          <cell r="F11">
            <v>203.25</v>
          </cell>
          <cell r="G11">
            <v>203.25</v>
          </cell>
          <cell r="H11">
            <v>203.25</v>
          </cell>
          <cell r="I11">
            <v>203.25</v>
          </cell>
          <cell r="J11">
            <v>203.25</v>
          </cell>
          <cell r="K11">
            <v>203.25</v>
          </cell>
          <cell r="L11">
            <v>203.25</v>
          </cell>
          <cell r="M11">
            <v>203.25</v>
          </cell>
          <cell r="N11">
            <v>203.25</v>
          </cell>
          <cell r="O11">
            <v>203.25</v>
          </cell>
        </row>
        <row r="12">
          <cell r="B12">
            <v>1100</v>
          </cell>
          <cell r="E12">
            <v>450</v>
          </cell>
          <cell r="F12">
            <v>450</v>
          </cell>
          <cell r="G12">
            <v>450</v>
          </cell>
          <cell r="H12">
            <v>450</v>
          </cell>
          <cell r="I12">
            <v>450</v>
          </cell>
          <cell r="J12">
            <v>450</v>
          </cell>
          <cell r="K12">
            <v>450</v>
          </cell>
          <cell r="L12">
            <v>450</v>
          </cell>
          <cell r="M12">
            <v>450</v>
          </cell>
          <cell r="N12">
            <v>450</v>
          </cell>
          <cell r="O12">
            <v>450</v>
          </cell>
        </row>
        <row r="13">
          <cell r="B13">
            <v>1105</v>
          </cell>
          <cell r="C13">
            <v>169712.01</v>
          </cell>
          <cell r="D13">
            <v>169712.01</v>
          </cell>
          <cell r="E13">
            <v>170495.67</v>
          </cell>
          <cell r="F13">
            <v>170495.67</v>
          </cell>
          <cell r="G13">
            <v>170817.99</v>
          </cell>
          <cell r="H13">
            <v>171019.44</v>
          </cell>
          <cell r="I13">
            <v>171019.44</v>
          </cell>
          <cell r="J13">
            <v>171019.44</v>
          </cell>
          <cell r="K13">
            <v>171019.44</v>
          </cell>
          <cell r="L13">
            <v>171019.44</v>
          </cell>
          <cell r="M13">
            <v>171486.86</v>
          </cell>
          <cell r="N13">
            <v>172323.48</v>
          </cell>
          <cell r="O13">
            <v>172323.48</v>
          </cell>
        </row>
        <row r="14">
          <cell r="B14">
            <v>1110</v>
          </cell>
          <cell r="C14">
            <v>169364.25</v>
          </cell>
          <cell r="D14">
            <v>169364.25</v>
          </cell>
          <cell r="E14">
            <v>169364.25</v>
          </cell>
          <cell r="F14">
            <v>169364.25</v>
          </cell>
          <cell r="G14">
            <v>169364.25</v>
          </cell>
          <cell r="H14">
            <v>169364.25</v>
          </cell>
          <cell r="I14">
            <v>169364.25</v>
          </cell>
          <cell r="J14">
            <v>164000.25</v>
          </cell>
          <cell r="K14">
            <v>164000.25</v>
          </cell>
          <cell r="L14">
            <v>164000.25</v>
          </cell>
          <cell r="M14">
            <v>164000.25</v>
          </cell>
          <cell r="N14">
            <v>164000.25</v>
          </cell>
          <cell r="O14">
            <v>164000.25</v>
          </cell>
        </row>
        <row r="15">
          <cell r="B15">
            <v>1115</v>
          </cell>
          <cell r="C15">
            <v>24645.47</v>
          </cell>
          <cell r="D15">
            <v>24645.47</v>
          </cell>
          <cell r="E15">
            <v>24645.47</v>
          </cell>
          <cell r="F15">
            <v>24645.47</v>
          </cell>
          <cell r="G15">
            <v>24645.47</v>
          </cell>
          <cell r="H15">
            <v>24825.47</v>
          </cell>
          <cell r="I15">
            <v>25095.47</v>
          </cell>
          <cell r="J15">
            <v>21728.82</v>
          </cell>
          <cell r="K15">
            <v>21728.82</v>
          </cell>
          <cell r="L15">
            <v>21908.82</v>
          </cell>
          <cell r="M15">
            <v>22268.82</v>
          </cell>
          <cell r="N15">
            <v>22808.82</v>
          </cell>
          <cell r="O15">
            <v>22898.82</v>
          </cell>
        </row>
        <row r="16">
          <cell r="B16">
            <v>1120</v>
          </cell>
          <cell r="C16">
            <v>43227.66</v>
          </cell>
          <cell r="D16">
            <v>43227.66</v>
          </cell>
          <cell r="E16">
            <v>43227.66</v>
          </cell>
          <cell r="F16">
            <v>43227.66</v>
          </cell>
          <cell r="G16">
            <v>43227.66</v>
          </cell>
          <cell r="H16">
            <v>43912.59</v>
          </cell>
          <cell r="I16">
            <v>45383.18</v>
          </cell>
          <cell r="J16">
            <v>45683.18</v>
          </cell>
          <cell r="K16">
            <v>45683.18</v>
          </cell>
          <cell r="L16">
            <v>45683.18</v>
          </cell>
          <cell r="M16">
            <v>45683.18</v>
          </cell>
          <cell r="N16">
            <v>223069.49</v>
          </cell>
          <cell r="O16">
            <v>223069.49</v>
          </cell>
        </row>
        <row r="17">
          <cell r="B17">
            <v>1125</v>
          </cell>
          <cell r="C17">
            <v>263927.46000000002</v>
          </cell>
          <cell r="D17">
            <v>264471.65000000002</v>
          </cell>
          <cell r="E17">
            <v>264552.45</v>
          </cell>
          <cell r="F17">
            <v>265905.84999999998</v>
          </cell>
          <cell r="G17">
            <v>265905.84999999998</v>
          </cell>
          <cell r="H17">
            <v>265905.84999999998</v>
          </cell>
          <cell r="I17">
            <v>265905.84999999998</v>
          </cell>
          <cell r="J17">
            <v>264725.84999999998</v>
          </cell>
          <cell r="K17">
            <v>264725.84999999998</v>
          </cell>
          <cell r="L17">
            <v>264725.84999999998</v>
          </cell>
          <cell r="M17">
            <v>264725.84999999998</v>
          </cell>
          <cell r="N17">
            <v>264725.84999999998</v>
          </cell>
          <cell r="O17">
            <v>264725.84999999998</v>
          </cell>
        </row>
        <row r="18">
          <cell r="B18">
            <v>1130</v>
          </cell>
          <cell r="C18">
            <v>39506.11</v>
          </cell>
          <cell r="D18">
            <v>39788.28</v>
          </cell>
          <cell r="E18">
            <v>41783.06</v>
          </cell>
          <cell r="F18">
            <v>43349.42</v>
          </cell>
          <cell r="G18">
            <v>43551.42</v>
          </cell>
          <cell r="H18">
            <v>43632</v>
          </cell>
          <cell r="I18">
            <v>43632</v>
          </cell>
          <cell r="J18">
            <v>43632</v>
          </cell>
          <cell r="K18">
            <v>43632</v>
          </cell>
          <cell r="L18">
            <v>43712.58</v>
          </cell>
          <cell r="M18">
            <v>43712.58</v>
          </cell>
          <cell r="N18">
            <v>43712.58</v>
          </cell>
          <cell r="O18">
            <v>43712.58</v>
          </cell>
        </row>
        <row r="19">
          <cell r="B19">
            <v>1135</v>
          </cell>
          <cell r="C19">
            <v>26396.639999999999</v>
          </cell>
          <cell r="D19">
            <v>26396.639999999999</v>
          </cell>
          <cell r="E19">
            <v>26396.639999999999</v>
          </cell>
          <cell r="F19">
            <v>27505.200000000001</v>
          </cell>
          <cell r="G19">
            <v>27783.4</v>
          </cell>
          <cell r="H19">
            <v>28319.72</v>
          </cell>
          <cell r="I19">
            <v>28319.72</v>
          </cell>
          <cell r="J19">
            <v>28319.72</v>
          </cell>
          <cell r="K19">
            <v>28319.72</v>
          </cell>
          <cell r="L19">
            <v>28319.72</v>
          </cell>
          <cell r="M19">
            <v>30013.96</v>
          </cell>
          <cell r="N19">
            <v>30013.96</v>
          </cell>
          <cell r="O19">
            <v>30013.96</v>
          </cell>
        </row>
        <row r="20">
          <cell r="B20">
            <v>1140</v>
          </cell>
          <cell r="C20">
            <v>16108.3</v>
          </cell>
          <cell r="D20">
            <v>16108.3</v>
          </cell>
          <cell r="E20">
            <v>16189.1</v>
          </cell>
          <cell r="F20">
            <v>16431.5</v>
          </cell>
          <cell r="G20">
            <v>16431.5</v>
          </cell>
          <cell r="H20">
            <v>16592.66</v>
          </cell>
          <cell r="I20">
            <v>16592.66</v>
          </cell>
          <cell r="J20">
            <v>16592.66</v>
          </cell>
          <cell r="K20">
            <v>17338.03</v>
          </cell>
          <cell r="L20">
            <v>17418.61</v>
          </cell>
          <cell r="M20">
            <v>17700.64</v>
          </cell>
          <cell r="N20">
            <v>17700.64</v>
          </cell>
          <cell r="O20">
            <v>17700.64</v>
          </cell>
        </row>
        <row r="21">
          <cell r="B21">
            <v>1145</v>
          </cell>
          <cell r="C21">
            <v>8035.16</v>
          </cell>
          <cell r="D21">
            <v>8035.16</v>
          </cell>
          <cell r="E21">
            <v>8035.16</v>
          </cell>
          <cell r="F21">
            <v>8035.16</v>
          </cell>
          <cell r="G21">
            <v>8035.16</v>
          </cell>
          <cell r="H21">
            <v>8035.16</v>
          </cell>
          <cell r="I21">
            <v>8035.16</v>
          </cell>
          <cell r="J21">
            <v>8035.16</v>
          </cell>
          <cell r="K21">
            <v>8035.16</v>
          </cell>
          <cell r="L21">
            <v>8035.16</v>
          </cell>
          <cell r="M21">
            <v>8035.16</v>
          </cell>
          <cell r="N21">
            <v>8035.16</v>
          </cell>
          <cell r="O21">
            <v>8035.16</v>
          </cell>
        </row>
        <row r="22">
          <cell r="B22">
            <v>1150</v>
          </cell>
          <cell r="C22">
            <v>248.11</v>
          </cell>
          <cell r="D22">
            <v>248.11</v>
          </cell>
          <cell r="E22">
            <v>248.11</v>
          </cell>
          <cell r="F22">
            <v>248.11</v>
          </cell>
          <cell r="G22">
            <v>248.11</v>
          </cell>
          <cell r="H22">
            <v>248.11</v>
          </cell>
          <cell r="I22">
            <v>248.11</v>
          </cell>
          <cell r="J22">
            <v>248.11</v>
          </cell>
          <cell r="K22">
            <v>248.11</v>
          </cell>
          <cell r="L22">
            <v>248.11</v>
          </cell>
          <cell r="M22">
            <v>248.11</v>
          </cell>
          <cell r="N22">
            <v>248.11</v>
          </cell>
          <cell r="O22">
            <v>248.11</v>
          </cell>
        </row>
        <row r="23">
          <cell r="B23">
            <v>1175</v>
          </cell>
          <cell r="C23">
            <v>39321.589999999997</v>
          </cell>
          <cell r="D23">
            <v>39502.620000000003</v>
          </cell>
          <cell r="E23">
            <v>39258.22</v>
          </cell>
          <cell r="F23">
            <v>39205.54</v>
          </cell>
          <cell r="G23">
            <v>38862.86</v>
          </cell>
          <cell r="H23">
            <v>38643.97</v>
          </cell>
          <cell r="I23">
            <v>38576.269999999997</v>
          </cell>
          <cell r="J23">
            <v>38585.01</v>
          </cell>
          <cell r="K23">
            <v>38606.629999999997</v>
          </cell>
          <cell r="L23">
            <v>38464.879999999997</v>
          </cell>
          <cell r="M23">
            <v>38738.57</v>
          </cell>
          <cell r="N23">
            <v>39050.03</v>
          </cell>
          <cell r="O23">
            <v>39290.57</v>
          </cell>
        </row>
        <row r="24">
          <cell r="B24">
            <v>1180</v>
          </cell>
          <cell r="C24">
            <v>14967.02</v>
          </cell>
          <cell r="D24">
            <v>15053.82</v>
          </cell>
          <cell r="E24">
            <v>14962.95</v>
          </cell>
          <cell r="F24">
            <v>14936.9</v>
          </cell>
          <cell r="G24">
            <v>14831.72</v>
          </cell>
          <cell r="H24">
            <v>14840.16</v>
          </cell>
          <cell r="I24">
            <v>14829.08</v>
          </cell>
          <cell r="J24">
            <v>14794.97</v>
          </cell>
          <cell r="K24">
            <v>14797.17</v>
          </cell>
          <cell r="L24">
            <v>14708.5</v>
          </cell>
          <cell r="M24">
            <v>14814.86</v>
          </cell>
          <cell r="N24">
            <v>14869.83</v>
          </cell>
          <cell r="O24">
            <v>14966.11</v>
          </cell>
        </row>
        <row r="25">
          <cell r="B25">
            <v>1190</v>
          </cell>
          <cell r="C25">
            <v>39514.32</v>
          </cell>
          <cell r="D25">
            <v>39537.94</v>
          </cell>
          <cell r="E25">
            <v>39523.279999999999</v>
          </cell>
          <cell r="F25">
            <v>39503.26</v>
          </cell>
          <cell r="G25">
            <v>39449.129999999997</v>
          </cell>
          <cell r="H25">
            <v>39418.839999999997</v>
          </cell>
          <cell r="I25">
            <v>39398.17</v>
          </cell>
          <cell r="J25">
            <v>39381.519999999997</v>
          </cell>
          <cell r="K25">
            <v>39382.33</v>
          </cell>
          <cell r="L25">
            <v>39376.74</v>
          </cell>
          <cell r="M25">
            <v>39412.870000000003</v>
          </cell>
          <cell r="N25">
            <v>39432.629999999997</v>
          </cell>
          <cell r="O25">
            <v>39452.339999999997</v>
          </cell>
        </row>
        <row r="26">
          <cell r="B26">
            <v>1195</v>
          </cell>
          <cell r="C26">
            <v>443.24</v>
          </cell>
          <cell r="D26">
            <v>443.24</v>
          </cell>
          <cell r="E26">
            <v>443.24</v>
          </cell>
          <cell r="F26">
            <v>443.24</v>
          </cell>
          <cell r="G26">
            <v>443.24</v>
          </cell>
          <cell r="H26">
            <v>443.24</v>
          </cell>
          <cell r="I26">
            <v>443.24</v>
          </cell>
          <cell r="J26">
            <v>443.24</v>
          </cell>
          <cell r="K26">
            <v>443.24</v>
          </cell>
          <cell r="L26">
            <v>443.24</v>
          </cell>
          <cell r="M26">
            <v>443.24</v>
          </cell>
          <cell r="N26">
            <v>443.24</v>
          </cell>
          <cell r="O26">
            <v>443.24</v>
          </cell>
        </row>
        <row r="27">
          <cell r="B27">
            <v>1200</v>
          </cell>
          <cell r="E27">
            <v>13288.13</v>
          </cell>
          <cell r="F27">
            <v>13288.13</v>
          </cell>
          <cell r="G27">
            <v>13288.13</v>
          </cell>
          <cell r="H27">
            <v>13288.13</v>
          </cell>
          <cell r="I27">
            <v>13288.13</v>
          </cell>
          <cell r="J27">
            <v>13288.13</v>
          </cell>
          <cell r="K27">
            <v>13288.13</v>
          </cell>
          <cell r="L27">
            <v>14377.34</v>
          </cell>
          <cell r="M27">
            <v>18494.64</v>
          </cell>
          <cell r="N27">
            <v>18494.64</v>
          </cell>
          <cell r="O27">
            <v>18494.64</v>
          </cell>
        </row>
        <row r="28">
          <cell r="B28">
            <v>1205</v>
          </cell>
          <cell r="C28">
            <v>3067.41</v>
          </cell>
          <cell r="D28">
            <v>3076.97</v>
          </cell>
          <cell r="E28">
            <v>3054.73</v>
          </cell>
          <cell r="F28">
            <v>3051.32</v>
          </cell>
          <cell r="G28">
            <v>3038.19</v>
          </cell>
          <cell r="H28">
            <v>3027.41</v>
          </cell>
          <cell r="I28">
            <v>3021.42</v>
          </cell>
          <cell r="J28">
            <v>3013.6</v>
          </cell>
          <cell r="K28">
            <v>3013.95</v>
          </cell>
          <cell r="L28">
            <v>2995.95</v>
          </cell>
          <cell r="M28">
            <v>3009.88</v>
          </cell>
          <cell r="N28">
            <v>3017.62</v>
          </cell>
          <cell r="O28">
            <v>3024.02</v>
          </cell>
        </row>
        <row r="29">
          <cell r="B29">
            <v>1250</v>
          </cell>
          <cell r="C29">
            <v>7933</v>
          </cell>
          <cell r="D29">
            <v>7933</v>
          </cell>
          <cell r="E29">
            <v>7933</v>
          </cell>
          <cell r="F29">
            <v>7933</v>
          </cell>
          <cell r="G29">
            <v>7933</v>
          </cell>
          <cell r="H29">
            <v>7933</v>
          </cell>
          <cell r="I29">
            <v>7933</v>
          </cell>
          <cell r="J29">
            <v>7933</v>
          </cell>
          <cell r="K29">
            <v>7933</v>
          </cell>
          <cell r="L29">
            <v>7933</v>
          </cell>
          <cell r="M29">
            <v>7933</v>
          </cell>
          <cell r="N29">
            <v>7933</v>
          </cell>
          <cell r="O29">
            <v>7933</v>
          </cell>
        </row>
        <row r="30">
          <cell r="B30">
            <v>1290</v>
          </cell>
          <cell r="J30">
            <v>577</v>
          </cell>
          <cell r="K30">
            <v>577</v>
          </cell>
          <cell r="L30">
            <v>577</v>
          </cell>
          <cell r="M30">
            <v>577</v>
          </cell>
          <cell r="N30">
            <v>577</v>
          </cell>
          <cell r="O30">
            <v>577</v>
          </cell>
        </row>
        <row r="31">
          <cell r="B31">
            <v>1295</v>
          </cell>
          <cell r="C31">
            <v>20020.259999999998</v>
          </cell>
          <cell r="D31">
            <v>20020.259999999998</v>
          </cell>
          <cell r="E31">
            <v>20020.259999999998</v>
          </cell>
          <cell r="F31">
            <v>20020.259999999998</v>
          </cell>
          <cell r="G31">
            <v>20020.259999999998</v>
          </cell>
          <cell r="H31">
            <v>20020.259999999998</v>
          </cell>
          <cell r="I31">
            <v>20020.259999999998</v>
          </cell>
          <cell r="J31">
            <v>19443.259999999998</v>
          </cell>
          <cell r="K31">
            <v>19443.259999999998</v>
          </cell>
          <cell r="L31">
            <v>19443.259999999998</v>
          </cell>
          <cell r="M31">
            <v>19785.73</v>
          </cell>
          <cell r="N31">
            <v>19785.73</v>
          </cell>
          <cell r="O31">
            <v>19785.73</v>
          </cell>
        </row>
        <row r="32">
          <cell r="B32">
            <v>1300</v>
          </cell>
          <cell r="C32">
            <v>1479262.14</v>
          </cell>
          <cell r="D32">
            <v>1479262.14</v>
          </cell>
          <cell r="E32">
            <v>1479423.74</v>
          </cell>
          <cell r="F32">
            <v>1479423.74</v>
          </cell>
          <cell r="G32">
            <v>1479423.74</v>
          </cell>
          <cell r="H32">
            <v>1479423.74</v>
          </cell>
          <cell r="I32">
            <v>1479423.74</v>
          </cell>
          <cell r="J32">
            <v>1479312.03</v>
          </cell>
          <cell r="K32">
            <v>1479312.03</v>
          </cell>
          <cell r="L32">
            <v>1479312.03</v>
          </cell>
          <cell r="M32">
            <v>1479464.03</v>
          </cell>
          <cell r="N32">
            <v>1479705.77</v>
          </cell>
          <cell r="O32">
            <v>1479705.77</v>
          </cell>
        </row>
        <row r="33">
          <cell r="B33">
            <v>1305</v>
          </cell>
          <cell r="C33">
            <v>1377.63</v>
          </cell>
          <cell r="D33">
            <v>1377.63</v>
          </cell>
          <cell r="E33">
            <v>1377.63</v>
          </cell>
          <cell r="F33">
            <v>1377.63</v>
          </cell>
          <cell r="G33">
            <v>1377.63</v>
          </cell>
          <cell r="H33">
            <v>1377.63</v>
          </cell>
          <cell r="I33">
            <v>1377.63</v>
          </cell>
          <cell r="J33">
            <v>1377.63</v>
          </cell>
          <cell r="K33">
            <v>1377.63</v>
          </cell>
          <cell r="L33">
            <v>1377.63</v>
          </cell>
          <cell r="M33">
            <v>1377.63</v>
          </cell>
          <cell r="N33">
            <v>1377.63</v>
          </cell>
          <cell r="O33">
            <v>1377.63</v>
          </cell>
        </row>
        <row r="34">
          <cell r="B34">
            <v>1310</v>
          </cell>
          <cell r="C34">
            <v>6308.22</v>
          </cell>
          <cell r="D34">
            <v>6308.22</v>
          </cell>
          <cell r="E34">
            <v>6308.22</v>
          </cell>
          <cell r="F34">
            <v>6308.22</v>
          </cell>
          <cell r="G34">
            <v>6308.22</v>
          </cell>
          <cell r="H34">
            <v>6308.22</v>
          </cell>
          <cell r="I34">
            <v>6308.22</v>
          </cell>
          <cell r="J34">
            <v>8933.2199999999993</v>
          </cell>
          <cell r="K34">
            <v>8933.2199999999993</v>
          </cell>
          <cell r="L34">
            <v>8933.2199999999993</v>
          </cell>
          <cell r="M34">
            <v>8933.2199999999993</v>
          </cell>
          <cell r="N34">
            <v>8933.2199999999993</v>
          </cell>
          <cell r="O34">
            <v>8933.2199999999993</v>
          </cell>
        </row>
        <row r="35">
          <cell r="B35">
            <v>1315</v>
          </cell>
          <cell r="C35">
            <v>3439.7</v>
          </cell>
          <cell r="D35">
            <v>3439.7</v>
          </cell>
          <cell r="E35">
            <v>3439.7</v>
          </cell>
          <cell r="F35">
            <v>3439.7</v>
          </cell>
          <cell r="G35">
            <v>3439.7</v>
          </cell>
          <cell r="H35">
            <v>3439.7</v>
          </cell>
          <cell r="I35">
            <v>3439.7</v>
          </cell>
          <cell r="J35">
            <v>3439.7</v>
          </cell>
          <cell r="K35">
            <v>3439.7</v>
          </cell>
          <cell r="L35">
            <v>3439.7</v>
          </cell>
          <cell r="M35">
            <v>3439.7</v>
          </cell>
          <cell r="N35">
            <v>3439.7</v>
          </cell>
          <cell r="O35">
            <v>3439.7</v>
          </cell>
        </row>
        <row r="36">
          <cell r="B36">
            <v>1330</v>
          </cell>
          <cell r="J36">
            <v>152</v>
          </cell>
          <cell r="K36">
            <v>152</v>
          </cell>
          <cell r="L36">
            <v>152</v>
          </cell>
          <cell r="M36">
            <v>0</v>
          </cell>
        </row>
        <row r="37">
          <cell r="B37">
            <v>1345</v>
          </cell>
          <cell r="C37">
            <v>43684.09</v>
          </cell>
          <cell r="D37">
            <v>43684.09</v>
          </cell>
          <cell r="E37">
            <v>43886.74</v>
          </cell>
          <cell r="F37">
            <v>44852.92</v>
          </cell>
          <cell r="G37">
            <v>45073.279999999999</v>
          </cell>
          <cell r="H37">
            <v>45275.53</v>
          </cell>
          <cell r="I37">
            <v>45495.8</v>
          </cell>
          <cell r="J37">
            <v>45495.8</v>
          </cell>
          <cell r="K37">
            <v>45495.8</v>
          </cell>
          <cell r="L37">
            <v>45495.8</v>
          </cell>
          <cell r="M37">
            <v>45495.8</v>
          </cell>
          <cell r="N37">
            <v>45495.8</v>
          </cell>
          <cell r="O37">
            <v>45698.05</v>
          </cell>
        </row>
        <row r="38">
          <cell r="B38">
            <v>1350</v>
          </cell>
          <cell r="C38">
            <v>376863.82</v>
          </cell>
          <cell r="D38">
            <v>376863.82</v>
          </cell>
          <cell r="E38">
            <v>376863.82</v>
          </cell>
          <cell r="F38">
            <v>377025.42</v>
          </cell>
          <cell r="G38">
            <v>377025.42</v>
          </cell>
          <cell r="H38">
            <v>377025.42</v>
          </cell>
          <cell r="I38">
            <v>377025.42</v>
          </cell>
          <cell r="J38">
            <v>377025.42</v>
          </cell>
          <cell r="K38">
            <v>377025.42</v>
          </cell>
          <cell r="L38">
            <v>377025.42</v>
          </cell>
          <cell r="M38">
            <v>377026.42</v>
          </cell>
          <cell r="N38">
            <v>377026.42</v>
          </cell>
          <cell r="O38">
            <v>377026.42</v>
          </cell>
        </row>
        <row r="39">
          <cell r="B39">
            <v>1353</v>
          </cell>
          <cell r="C39">
            <v>1812.61</v>
          </cell>
          <cell r="D39">
            <v>1812.61</v>
          </cell>
          <cell r="E39">
            <v>1812.61</v>
          </cell>
          <cell r="F39">
            <v>1812.61</v>
          </cell>
          <cell r="G39">
            <v>1812.61</v>
          </cell>
          <cell r="H39">
            <v>1812.61</v>
          </cell>
          <cell r="I39">
            <v>1812.61</v>
          </cell>
          <cell r="J39">
            <v>1812.61</v>
          </cell>
          <cell r="K39">
            <v>1812.61</v>
          </cell>
          <cell r="L39">
            <v>1812.61</v>
          </cell>
          <cell r="M39">
            <v>1811.61</v>
          </cell>
          <cell r="N39">
            <v>1811.61</v>
          </cell>
          <cell r="O39">
            <v>1811.61</v>
          </cell>
        </row>
        <row r="40">
          <cell r="B40">
            <v>1355</v>
          </cell>
          <cell r="C40">
            <v>2485</v>
          </cell>
          <cell r="D40">
            <v>2485</v>
          </cell>
          <cell r="E40">
            <v>2485</v>
          </cell>
          <cell r="F40">
            <v>2485</v>
          </cell>
          <cell r="G40">
            <v>2485</v>
          </cell>
          <cell r="H40">
            <v>2485</v>
          </cell>
          <cell r="I40">
            <v>2485</v>
          </cell>
          <cell r="J40">
            <v>2485</v>
          </cell>
          <cell r="K40">
            <v>2485</v>
          </cell>
          <cell r="L40">
            <v>2485</v>
          </cell>
          <cell r="M40">
            <v>2485</v>
          </cell>
          <cell r="N40">
            <v>2485</v>
          </cell>
          <cell r="O40">
            <v>2485</v>
          </cell>
        </row>
        <row r="41">
          <cell r="B41">
            <v>1360</v>
          </cell>
          <cell r="C41">
            <v>14206.29</v>
          </cell>
          <cell r="D41">
            <v>14206.29</v>
          </cell>
          <cell r="E41">
            <v>14206.29</v>
          </cell>
          <cell r="F41">
            <v>14206.29</v>
          </cell>
          <cell r="G41">
            <v>14206.29</v>
          </cell>
          <cell r="H41">
            <v>14206.29</v>
          </cell>
          <cell r="I41">
            <v>14206.29</v>
          </cell>
          <cell r="J41">
            <v>14206.29</v>
          </cell>
          <cell r="K41">
            <v>14206.29</v>
          </cell>
          <cell r="L41">
            <v>14206.29</v>
          </cell>
          <cell r="M41">
            <v>14206.29</v>
          </cell>
          <cell r="N41">
            <v>14206.29</v>
          </cell>
          <cell r="O41">
            <v>14206.29</v>
          </cell>
        </row>
        <row r="42">
          <cell r="B42">
            <v>1365</v>
          </cell>
          <cell r="C42">
            <v>7063.42</v>
          </cell>
          <cell r="D42">
            <v>7224.66</v>
          </cell>
          <cell r="E42">
            <v>7305.28</v>
          </cell>
          <cell r="F42">
            <v>7305.28</v>
          </cell>
          <cell r="G42">
            <v>7466.88</v>
          </cell>
          <cell r="H42">
            <v>7668.33</v>
          </cell>
          <cell r="I42">
            <v>7789.2</v>
          </cell>
          <cell r="J42">
            <v>5164.2</v>
          </cell>
          <cell r="K42">
            <v>5164.2</v>
          </cell>
          <cell r="L42">
            <v>5164.2</v>
          </cell>
          <cell r="M42">
            <v>8326.9699999999993</v>
          </cell>
          <cell r="N42">
            <v>11590.46</v>
          </cell>
          <cell r="O42">
            <v>14128.73</v>
          </cell>
        </row>
        <row r="43">
          <cell r="B43">
            <v>1380</v>
          </cell>
          <cell r="C43">
            <v>49112.51</v>
          </cell>
          <cell r="D43">
            <v>49536.17</v>
          </cell>
          <cell r="E43">
            <v>49536.17</v>
          </cell>
          <cell r="F43">
            <v>50962.77</v>
          </cell>
          <cell r="G43">
            <v>51124.37</v>
          </cell>
          <cell r="H43">
            <v>51124.37</v>
          </cell>
          <cell r="I43">
            <v>51509.37</v>
          </cell>
          <cell r="J43">
            <v>50222.28</v>
          </cell>
          <cell r="K43">
            <v>50222.28</v>
          </cell>
          <cell r="L43">
            <v>50302.86</v>
          </cell>
          <cell r="M43">
            <v>51336.44</v>
          </cell>
          <cell r="N43">
            <v>52190.97</v>
          </cell>
          <cell r="O43">
            <v>52190.97</v>
          </cell>
        </row>
        <row r="44">
          <cell r="B44">
            <v>1395</v>
          </cell>
          <cell r="C44">
            <v>63563.91</v>
          </cell>
          <cell r="D44">
            <v>63563.91</v>
          </cell>
          <cell r="E44">
            <v>63563.91</v>
          </cell>
          <cell r="F44">
            <v>63563.91</v>
          </cell>
          <cell r="G44">
            <v>63563.91</v>
          </cell>
          <cell r="H44">
            <v>63563.91</v>
          </cell>
          <cell r="I44">
            <v>63563.91</v>
          </cell>
          <cell r="J44">
            <v>63563.91</v>
          </cell>
          <cell r="K44">
            <v>63563.91</v>
          </cell>
          <cell r="L44">
            <v>63563.91</v>
          </cell>
          <cell r="M44">
            <v>63563.91</v>
          </cell>
          <cell r="N44">
            <v>63563.91</v>
          </cell>
          <cell r="O44">
            <v>63563.91</v>
          </cell>
        </row>
        <row r="45">
          <cell r="B45">
            <v>1400</v>
          </cell>
          <cell r="C45">
            <v>589598.62</v>
          </cell>
          <cell r="D45">
            <v>589866.86</v>
          </cell>
          <cell r="E45">
            <v>590588.87</v>
          </cell>
          <cell r="F45">
            <v>590588.87</v>
          </cell>
          <cell r="G45">
            <v>590786.66</v>
          </cell>
          <cell r="H45">
            <v>590786.66</v>
          </cell>
          <cell r="I45">
            <v>590786.66</v>
          </cell>
          <cell r="J45">
            <v>589624.46</v>
          </cell>
          <cell r="K45">
            <v>589624.46</v>
          </cell>
          <cell r="L45">
            <v>591790.29</v>
          </cell>
          <cell r="M45">
            <v>593512.71</v>
          </cell>
          <cell r="N45">
            <v>593512.71</v>
          </cell>
          <cell r="O45">
            <v>593512.71</v>
          </cell>
        </row>
        <row r="46">
          <cell r="B46">
            <v>1410</v>
          </cell>
          <cell r="C46">
            <v>20177.05</v>
          </cell>
          <cell r="D46">
            <v>20177.05</v>
          </cell>
          <cell r="E46">
            <v>20177.05</v>
          </cell>
          <cell r="F46">
            <v>20845.259999999998</v>
          </cell>
          <cell r="G46">
            <v>20845.259999999998</v>
          </cell>
          <cell r="H46">
            <v>23871.39</v>
          </cell>
          <cell r="I46">
            <v>23892.7</v>
          </cell>
          <cell r="J46">
            <v>21867.7</v>
          </cell>
          <cell r="K46">
            <v>21867.7</v>
          </cell>
          <cell r="L46">
            <v>21867.7</v>
          </cell>
          <cell r="M46">
            <v>27272.61</v>
          </cell>
          <cell r="N46">
            <v>27369.54</v>
          </cell>
          <cell r="O46">
            <v>27929.06</v>
          </cell>
        </row>
        <row r="47">
          <cell r="B47">
            <v>1420</v>
          </cell>
          <cell r="C47">
            <v>5777.88</v>
          </cell>
          <cell r="D47">
            <v>5777.88</v>
          </cell>
          <cell r="E47">
            <v>5777.88</v>
          </cell>
          <cell r="F47">
            <v>5777.88</v>
          </cell>
          <cell r="G47">
            <v>5777.88</v>
          </cell>
          <cell r="H47">
            <v>5777.88</v>
          </cell>
          <cell r="I47">
            <v>5777.88</v>
          </cell>
          <cell r="J47">
            <v>5777.88</v>
          </cell>
          <cell r="K47">
            <v>5777.88</v>
          </cell>
          <cell r="L47">
            <v>5777.88</v>
          </cell>
          <cell r="M47">
            <v>5777.88</v>
          </cell>
          <cell r="N47">
            <v>5777.88</v>
          </cell>
          <cell r="O47">
            <v>5777.88</v>
          </cell>
        </row>
        <row r="48">
          <cell r="B48">
            <v>1435</v>
          </cell>
          <cell r="J48">
            <v>500</v>
          </cell>
          <cell r="K48">
            <v>500</v>
          </cell>
          <cell r="L48">
            <v>500</v>
          </cell>
          <cell r="M48">
            <v>500</v>
          </cell>
          <cell r="N48">
            <v>500</v>
          </cell>
          <cell r="O48">
            <v>500</v>
          </cell>
        </row>
        <row r="49">
          <cell r="B49">
            <v>1440</v>
          </cell>
          <cell r="J49">
            <v>1702</v>
          </cell>
          <cell r="K49">
            <v>1702</v>
          </cell>
          <cell r="L49">
            <v>1702</v>
          </cell>
          <cell r="M49">
            <v>1701</v>
          </cell>
          <cell r="N49">
            <v>1701</v>
          </cell>
          <cell r="O49">
            <v>1701</v>
          </cell>
        </row>
        <row r="50">
          <cell r="B50">
            <v>1460</v>
          </cell>
          <cell r="C50">
            <v>541.96</v>
          </cell>
          <cell r="D50">
            <v>541.96</v>
          </cell>
          <cell r="E50">
            <v>541.96</v>
          </cell>
          <cell r="F50">
            <v>541.96</v>
          </cell>
          <cell r="G50">
            <v>541.96</v>
          </cell>
          <cell r="H50">
            <v>541.96</v>
          </cell>
          <cell r="I50">
            <v>541.96</v>
          </cell>
          <cell r="J50">
            <v>541.96</v>
          </cell>
          <cell r="K50">
            <v>541.96</v>
          </cell>
          <cell r="L50">
            <v>541.96</v>
          </cell>
          <cell r="M50">
            <v>541.96</v>
          </cell>
          <cell r="N50">
            <v>541.96</v>
          </cell>
          <cell r="O50">
            <v>541.96</v>
          </cell>
        </row>
        <row r="51">
          <cell r="B51">
            <v>1470</v>
          </cell>
          <cell r="C51">
            <v>2189.77</v>
          </cell>
          <cell r="D51">
            <v>2975.94</v>
          </cell>
          <cell r="E51">
            <v>2975.92</v>
          </cell>
          <cell r="F51">
            <v>2975.88</v>
          </cell>
          <cell r="G51">
            <v>2975.78</v>
          </cell>
          <cell r="H51">
            <v>3019.69</v>
          </cell>
          <cell r="I51">
            <v>3019.66</v>
          </cell>
          <cell r="J51">
            <v>3100.21</v>
          </cell>
          <cell r="K51">
            <v>3100.21</v>
          </cell>
          <cell r="L51">
            <v>3100.2</v>
          </cell>
          <cell r="M51">
            <v>3100.26</v>
          </cell>
          <cell r="N51">
            <v>3100.3</v>
          </cell>
          <cell r="O51">
            <v>3100.34</v>
          </cell>
        </row>
        <row r="52">
          <cell r="B52">
            <v>1475</v>
          </cell>
          <cell r="C52">
            <v>552.19000000000005</v>
          </cell>
          <cell r="D52">
            <v>552.19000000000005</v>
          </cell>
          <cell r="E52">
            <v>552.19000000000005</v>
          </cell>
          <cell r="F52">
            <v>552.19000000000005</v>
          </cell>
          <cell r="G52">
            <v>552.19000000000005</v>
          </cell>
          <cell r="H52">
            <v>552.19000000000005</v>
          </cell>
          <cell r="I52">
            <v>552.19000000000005</v>
          </cell>
          <cell r="J52">
            <v>552.19000000000005</v>
          </cell>
          <cell r="K52">
            <v>552.19000000000005</v>
          </cell>
          <cell r="L52">
            <v>552.19000000000005</v>
          </cell>
          <cell r="M52">
            <v>552.19000000000005</v>
          </cell>
          <cell r="N52">
            <v>552.19000000000005</v>
          </cell>
          <cell r="O52">
            <v>552.19000000000005</v>
          </cell>
        </row>
        <row r="53">
          <cell r="B53">
            <v>1480</v>
          </cell>
          <cell r="C53">
            <v>1818.86</v>
          </cell>
          <cell r="D53">
            <v>1818.86</v>
          </cell>
          <cell r="E53">
            <v>1818.86</v>
          </cell>
          <cell r="F53">
            <v>1818.86</v>
          </cell>
          <cell r="G53">
            <v>1818.86</v>
          </cell>
          <cell r="H53">
            <v>1818.86</v>
          </cell>
          <cell r="I53">
            <v>1818.86</v>
          </cell>
          <cell r="J53">
            <v>1818.86</v>
          </cell>
          <cell r="K53">
            <v>1818.86</v>
          </cell>
          <cell r="L53">
            <v>1818.86</v>
          </cell>
          <cell r="M53">
            <v>1818.86</v>
          </cell>
          <cell r="N53">
            <v>1818.86</v>
          </cell>
          <cell r="O53">
            <v>1818.86</v>
          </cell>
        </row>
        <row r="54">
          <cell r="B54">
            <v>1540</v>
          </cell>
          <cell r="C54">
            <v>12441.16</v>
          </cell>
          <cell r="D54">
            <v>12441.16</v>
          </cell>
          <cell r="E54">
            <v>12441.16</v>
          </cell>
          <cell r="F54">
            <v>12441.16</v>
          </cell>
          <cell r="G54">
            <v>12501.6</v>
          </cell>
          <cell r="H54">
            <v>12642.62</v>
          </cell>
          <cell r="I54">
            <v>12642.62</v>
          </cell>
          <cell r="J54">
            <v>12642.62</v>
          </cell>
          <cell r="K54">
            <v>12642.62</v>
          </cell>
          <cell r="L54">
            <v>12642.62</v>
          </cell>
          <cell r="M54">
            <v>12642.62</v>
          </cell>
          <cell r="N54">
            <v>12642.62</v>
          </cell>
          <cell r="O54">
            <v>12642.62</v>
          </cell>
        </row>
        <row r="55">
          <cell r="B55">
            <v>1555</v>
          </cell>
          <cell r="C55">
            <v>68615.86</v>
          </cell>
          <cell r="D55">
            <v>68924.460000000006</v>
          </cell>
          <cell r="E55">
            <v>68745.77</v>
          </cell>
          <cell r="F55">
            <v>73113.850000000006</v>
          </cell>
          <cell r="G55">
            <v>71709.490000000005</v>
          </cell>
          <cell r="H55">
            <v>71294.320000000007</v>
          </cell>
          <cell r="I55">
            <v>71197.77</v>
          </cell>
          <cell r="J55">
            <v>69042.06</v>
          </cell>
          <cell r="K55">
            <v>68924.509999999995</v>
          </cell>
          <cell r="L55">
            <v>69760.23</v>
          </cell>
          <cell r="M55">
            <v>70251.12</v>
          </cell>
          <cell r="N55">
            <v>70530.69</v>
          </cell>
          <cell r="O55">
            <v>70798.289999999994</v>
          </cell>
        </row>
        <row r="56">
          <cell r="B56">
            <v>1580</v>
          </cell>
          <cell r="C56">
            <v>6581.43</v>
          </cell>
          <cell r="D56">
            <v>6612.9</v>
          </cell>
          <cell r="E56">
            <v>6543.51</v>
          </cell>
          <cell r="F56">
            <v>6531.19</v>
          </cell>
          <cell r="G56">
            <v>6485.9</v>
          </cell>
          <cell r="H56">
            <v>6450.06</v>
          </cell>
          <cell r="I56">
            <v>6429.78</v>
          </cell>
          <cell r="J56">
            <v>6406.24</v>
          </cell>
          <cell r="K56">
            <v>6407.38</v>
          </cell>
          <cell r="L56">
            <v>6351.82</v>
          </cell>
          <cell r="M56">
            <v>6397.83</v>
          </cell>
          <cell r="N56">
            <v>6423.4</v>
          </cell>
          <cell r="O56">
            <v>6444.84</v>
          </cell>
        </row>
        <row r="57">
          <cell r="B57">
            <v>1585</v>
          </cell>
          <cell r="C57">
            <v>28892.28</v>
          </cell>
          <cell r="D57">
            <v>28902.17</v>
          </cell>
          <cell r="E57">
            <v>28770.66</v>
          </cell>
          <cell r="F57">
            <v>28939.06</v>
          </cell>
          <cell r="G57">
            <v>28844.17</v>
          </cell>
          <cell r="H57">
            <v>28741.66</v>
          </cell>
          <cell r="I57">
            <v>29428.639999999999</v>
          </cell>
          <cell r="J57">
            <v>29723.8</v>
          </cell>
          <cell r="K57">
            <v>30401.09</v>
          </cell>
          <cell r="L57">
            <v>30387.53</v>
          </cell>
          <cell r="M57">
            <v>30614.77</v>
          </cell>
          <cell r="N57">
            <v>30757.71</v>
          </cell>
          <cell r="O57">
            <v>31217.279999999999</v>
          </cell>
        </row>
        <row r="58">
          <cell r="B58">
            <v>1590</v>
          </cell>
          <cell r="C58">
            <v>140229.54</v>
          </cell>
          <cell r="D58">
            <v>140903.46</v>
          </cell>
          <cell r="E58">
            <v>139433.5</v>
          </cell>
          <cell r="F58">
            <v>139228.72</v>
          </cell>
          <cell r="G58">
            <v>138298.44</v>
          </cell>
          <cell r="H58">
            <v>137562</v>
          </cell>
          <cell r="I58">
            <v>137141.21</v>
          </cell>
          <cell r="J58">
            <v>136637.54999999999</v>
          </cell>
          <cell r="K58">
            <v>136703.35999999999</v>
          </cell>
          <cell r="L58">
            <v>135548.72</v>
          </cell>
          <cell r="M58">
            <v>136533.07</v>
          </cell>
          <cell r="N58">
            <v>137080.45000000001</v>
          </cell>
          <cell r="O58">
            <v>137533.59</v>
          </cell>
        </row>
        <row r="59">
          <cell r="B59">
            <v>1595</v>
          </cell>
          <cell r="C59">
            <v>3583.94</v>
          </cell>
          <cell r="D59">
            <v>3601.03</v>
          </cell>
          <cell r="E59">
            <v>3564.66</v>
          </cell>
          <cell r="F59">
            <v>3557.6</v>
          </cell>
          <cell r="G59">
            <v>3532.33</v>
          </cell>
          <cell r="H59">
            <v>3512.76</v>
          </cell>
          <cell r="I59">
            <v>3501.56</v>
          </cell>
          <cell r="J59">
            <v>3487.83</v>
          </cell>
          <cell r="K59">
            <v>3488.43</v>
          </cell>
          <cell r="L59">
            <v>3459.53</v>
          </cell>
          <cell r="M59">
            <v>3484.56</v>
          </cell>
          <cell r="N59">
            <v>3498.45</v>
          </cell>
          <cell r="O59">
            <v>3510.2</v>
          </cell>
        </row>
        <row r="60">
          <cell r="B60">
            <v>1665</v>
          </cell>
          <cell r="C60">
            <v>9770.41</v>
          </cell>
          <cell r="D60">
            <v>10659.130000000001</v>
          </cell>
          <cell r="E60">
            <v>10908.73</v>
          </cell>
          <cell r="F60">
            <v>11151.13</v>
          </cell>
          <cell r="G60">
            <v>12717.130000000001</v>
          </cell>
          <cell r="H60">
            <v>15540.84</v>
          </cell>
          <cell r="I60">
            <v>16344.029999999999</v>
          </cell>
          <cell r="J60">
            <v>23111.45</v>
          </cell>
          <cell r="K60">
            <v>27785.1</v>
          </cell>
          <cell r="L60">
            <v>28590.9</v>
          </cell>
          <cell r="M60">
            <v>28590.9</v>
          </cell>
          <cell r="N60">
            <v>28590.9</v>
          </cell>
          <cell r="O60">
            <v>28590.9</v>
          </cell>
        </row>
        <row r="61">
          <cell r="B61">
            <v>1666</v>
          </cell>
          <cell r="C61">
            <v>17510.27</v>
          </cell>
          <cell r="D61">
            <v>17600.25</v>
          </cell>
          <cell r="E61">
            <v>17704.150000000001</v>
          </cell>
          <cell r="F61">
            <v>17896.329999999998</v>
          </cell>
          <cell r="G61">
            <v>18026.379999999997</v>
          </cell>
          <cell r="H61">
            <v>18177.68</v>
          </cell>
          <cell r="I61">
            <v>18361.43</v>
          </cell>
          <cell r="J61">
            <v>19758.09</v>
          </cell>
          <cell r="K61">
            <v>21191.78</v>
          </cell>
          <cell r="L61">
            <v>22633.439999999999</v>
          </cell>
          <cell r="M61">
            <v>24093.82</v>
          </cell>
          <cell r="N61">
            <v>24093.82</v>
          </cell>
          <cell r="O61">
            <v>24093.82</v>
          </cell>
        </row>
        <row r="62">
          <cell r="B62">
            <v>1667</v>
          </cell>
          <cell r="C62">
            <v>114580.52</v>
          </cell>
          <cell r="D62">
            <v>114580.52</v>
          </cell>
          <cell r="E62">
            <v>116180.97</v>
          </cell>
          <cell r="F62">
            <v>116932.46999999999</v>
          </cell>
          <cell r="G62">
            <v>117848.47</v>
          </cell>
          <cell r="H62">
            <v>117848.47</v>
          </cell>
          <cell r="I62">
            <v>119645.04000000001</v>
          </cell>
          <cell r="J62">
            <v>119645.04000000001</v>
          </cell>
          <cell r="K62">
            <v>119645.04000000001</v>
          </cell>
          <cell r="L62">
            <v>119645.04000000001</v>
          </cell>
          <cell r="M62">
            <v>119645.04000000001</v>
          </cell>
          <cell r="N62">
            <v>119645.04000000001</v>
          </cell>
          <cell r="O62">
            <v>119645.04000000001</v>
          </cell>
        </row>
        <row r="63">
          <cell r="B63">
            <v>1669</v>
          </cell>
          <cell r="C63">
            <v>149743</v>
          </cell>
          <cell r="D63">
            <v>149743</v>
          </cell>
          <cell r="E63">
            <v>149743</v>
          </cell>
          <cell r="F63">
            <v>149743</v>
          </cell>
          <cell r="G63">
            <v>149743</v>
          </cell>
          <cell r="H63">
            <v>149743</v>
          </cell>
          <cell r="I63">
            <v>149743</v>
          </cell>
          <cell r="J63">
            <v>149743</v>
          </cell>
          <cell r="K63">
            <v>149743</v>
          </cell>
          <cell r="L63">
            <v>149743</v>
          </cell>
          <cell r="M63">
            <v>149743</v>
          </cell>
          <cell r="N63">
            <v>149743</v>
          </cell>
          <cell r="O63">
            <v>149743</v>
          </cell>
        </row>
        <row r="64">
          <cell r="B64">
            <v>1670</v>
          </cell>
          <cell r="D64">
            <v>15.56</v>
          </cell>
          <cell r="E64">
            <v>15.56</v>
          </cell>
          <cell r="F64">
            <v>15.56</v>
          </cell>
          <cell r="G64">
            <v>15.56</v>
          </cell>
          <cell r="H64">
            <v>15.56</v>
          </cell>
          <cell r="I64">
            <v>1727.56</v>
          </cell>
          <cell r="J64">
            <v>14233.63</v>
          </cell>
          <cell r="K64">
            <v>14480.24</v>
          </cell>
          <cell r="L64">
            <v>14894.85</v>
          </cell>
          <cell r="M64">
            <v>17222.07</v>
          </cell>
          <cell r="N64">
            <v>17222.07</v>
          </cell>
          <cell r="O64">
            <v>17222.07</v>
          </cell>
        </row>
        <row r="65">
          <cell r="B65">
            <v>1673</v>
          </cell>
          <cell r="C65">
            <v>13933.06</v>
          </cell>
          <cell r="D65">
            <v>13933.06</v>
          </cell>
          <cell r="E65">
            <v>13933.06</v>
          </cell>
          <cell r="F65">
            <v>13933.06</v>
          </cell>
          <cell r="G65">
            <v>13933.06</v>
          </cell>
          <cell r="H65">
            <v>13933.06</v>
          </cell>
          <cell r="I65">
            <v>13933.06</v>
          </cell>
          <cell r="J65">
            <v>13933.06</v>
          </cell>
          <cell r="K65">
            <v>13933.06</v>
          </cell>
          <cell r="L65">
            <v>13933.06</v>
          </cell>
          <cell r="M65">
            <v>13933.06</v>
          </cell>
          <cell r="N65">
            <v>13933.06</v>
          </cell>
          <cell r="O65">
            <v>13933.06</v>
          </cell>
        </row>
        <row r="66">
          <cell r="B66">
            <v>1687</v>
          </cell>
          <cell r="J66">
            <v>141911</v>
          </cell>
          <cell r="K66">
            <v>141911</v>
          </cell>
          <cell r="L66">
            <v>141911</v>
          </cell>
          <cell r="M66">
            <v>141911</v>
          </cell>
          <cell r="N66">
            <v>141911</v>
          </cell>
          <cell r="O66">
            <v>141911</v>
          </cell>
        </row>
        <row r="67">
          <cell r="B67">
            <v>1699</v>
          </cell>
          <cell r="C67">
            <v>-294484.51</v>
          </cell>
          <cell r="D67">
            <v>-294484.51</v>
          </cell>
          <cell r="E67">
            <v>-294484.51</v>
          </cell>
          <cell r="F67">
            <v>-294484.51</v>
          </cell>
          <cell r="G67">
            <v>-294484.51</v>
          </cell>
          <cell r="H67">
            <v>-294484.51</v>
          </cell>
          <cell r="I67">
            <v>-294484.51</v>
          </cell>
          <cell r="J67">
            <v>-294484.51</v>
          </cell>
          <cell r="K67">
            <v>-294484.51</v>
          </cell>
          <cell r="L67">
            <v>-294484.51</v>
          </cell>
          <cell r="M67">
            <v>-294484.51</v>
          </cell>
          <cell r="N67">
            <v>-495138.89000000007</v>
          </cell>
          <cell r="O67">
            <v>-495138.89000000007</v>
          </cell>
        </row>
        <row r="68">
          <cell r="B68">
            <v>1705</v>
          </cell>
          <cell r="C68">
            <v>14397.79</v>
          </cell>
          <cell r="D68">
            <v>14397.79</v>
          </cell>
          <cell r="E68">
            <v>14397.79</v>
          </cell>
          <cell r="F68">
            <v>14397.79</v>
          </cell>
          <cell r="G68">
            <v>14397.79</v>
          </cell>
          <cell r="H68">
            <v>14397.79</v>
          </cell>
          <cell r="I68">
            <v>14397.79</v>
          </cell>
          <cell r="J68">
            <v>14397.79</v>
          </cell>
          <cell r="K68">
            <v>14397.79</v>
          </cell>
          <cell r="L68">
            <v>14397.79</v>
          </cell>
          <cell r="M68">
            <v>14397.79</v>
          </cell>
          <cell r="N68">
            <v>14397.79</v>
          </cell>
          <cell r="O68">
            <v>14397.79</v>
          </cell>
        </row>
        <row r="69">
          <cell r="B69">
            <v>1706</v>
          </cell>
          <cell r="C69">
            <v>18122.07</v>
          </cell>
          <cell r="D69">
            <v>18122.07</v>
          </cell>
          <cell r="E69">
            <v>18122.07</v>
          </cell>
          <cell r="F69">
            <v>18122.07</v>
          </cell>
          <cell r="G69">
            <v>18122.07</v>
          </cell>
          <cell r="H69">
            <v>18122.07</v>
          </cell>
          <cell r="I69">
            <v>18122.07</v>
          </cell>
          <cell r="J69">
            <v>18122.07</v>
          </cell>
          <cell r="K69">
            <v>18122.07</v>
          </cell>
          <cell r="L69">
            <v>18122.07</v>
          </cell>
          <cell r="M69">
            <v>18122.07</v>
          </cell>
          <cell r="N69">
            <v>18122.07</v>
          </cell>
          <cell r="O69">
            <v>18122.07</v>
          </cell>
        </row>
        <row r="70">
          <cell r="B70">
            <v>1707</v>
          </cell>
          <cell r="C70">
            <v>15136.11</v>
          </cell>
          <cell r="D70">
            <v>15136.11</v>
          </cell>
          <cell r="E70">
            <v>15136.11</v>
          </cell>
          <cell r="F70">
            <v>15136.11</v>
          </cell>
          <cell r="G70">
            <v>15136.11</v>
          </cell>
          <cell r="H70">
            <v>15136.11</v>
          </cell>
          <cell r="I70">
            <v>15136.11</v>
          </cell>
          <cell r="J70">
            <v>15136.11</v>
          </cell>
          <cell r="K70">
            <v>15136.11</v>
          </cell>
          <cell r="L70">
            <v>15136.11</v>
          </cell>
          <cell r="M70">
            <v>15136.11</v>
          </cell>
          <cell r="N70">
            <v>15136.11</v>
          </cell>
          <cell r="O70">
            <v>15136.11</v>
          </cell>
        </row>
        <row r="71">
          <cell r="B71">
            <v>1720</v>
          </cell>
          <cell r="C71">
            <v>595875.31999999995</v>
          </cell>
          <cell r="D71">
            <v>596117.13</v>
          </cell>
          <cell r="E71">
            <v>596117.13</v>
          </cell>
          <cell r="F71">
            <v>596117.13</v>
          </cell>
          <cell r="G71">
            <v>596117.13</v>
          </cell>
          <cell r="H71">
            <v>596117.13</v>
          </cell>
          <cell r="I71">
            <v>596117.13</v>
          </cell>
          <cell r="J71">
            <v>596117.13</v>
          </cell>
          <cell r="K71">
            <v>596117.13</v>
          </cell>
          <cell r="L71">
            <v>596117.13</v>
          </cell>
          <cell r="M71">
            <v>596117.13</v>
          </cell>
          <cell r="N71">
            <v>596117.13</v>
          </cell>
          <cell r="O71">
            <v>596117.13</v>
          </cell>
        </row>
        <row r="72">
          <cell r="B72">
            <v>1739</v>
          </cell>
          <cell r="C72">
            <v>-643531.29</v>
          </cell>
          <cell r="D72">
            <v>-643531.29</v>
          </cell>
          <cell r="E72">
            <v>-643531.29</v>
          </cell>
          <cell r="F72">
            <v>-643531.29</v>
          </cell>
          <cell r="G72">
            <v>-643531.29</v>
          </cell>
          <cell r="H72">
            <v>-643531.29</v>
          </cell>
          <cell r="I72">
            <v>-643531.29</v>
          </cell>
          <cell r="J72">
            <v>-643531.29</v>
          </cell>
          <cell r="K72">
            <v>-643531.29</v>
          </cell>
          <cell r="L72">
            <v>-643531.29</v>
          </cell>
          <cell r="M72">
            <v>-643531.29</v>
          </cell>
          <cell r="N72">
            <v>-643531.29</v>
          </cell>
          <cell r="O72">
            <v>-643531.29</v>
          </cell>
        </row>
        <row r="73">
          <cell r="B73">
            <v>1745</v>
          </cell>
          <cell r="C73">
            <v>17.21</v>
          </cell>
          <cell r="D73">
            <v>17.28</v>
          </cell>
          <cell r="E73">
            <v>17.239999999999998</v>
          </cell>
          <cell r="F73">
            <v>28.65</v>
          </cell>
          <cell r="G73">
            <v>28.35</v>
          </cell>
          <cell r="H73">
            <v>7.51</v>
          </cell>
          <cell r="I73">
            <v>7.48</v>
          </cell>
          <cell r="J73">
            <v>7.46</v>
          </cell>
          <cell r="K73">
            <v>7.46</v>
          </cell>
          <cell r="L73">
            <v>7.45</v>
          </cell>
          <cell r="M73">
            <v>7.5</v>
          </cell>
          <cell r="N73">
            <v>7.53</v>
          </cell>
          <cell r="O73">
            <v>7.56</v>
          </cell>
        </row>
        <row r="74">
          <cell r="B74">
            <v>1775</v>
          </cell>
          <cell r="C74">
            <v>31.25</v>
          </cell>
          <cell r="D74">
            <v>31.25</v>
          </cell>
          <cell r="E74">
            <v>31.25</v>
          </cell>
          <cell r="F74">
            <v>31.25</v>
          </cell>
          <cell r="G74">
            <v>31.25</v>
          </cell>
          <cell r="H74">
            <v>31.25</v>
          </cell>
          <cell r="I74">
            <v>31.25</v>
          </cell>
          <cell r="J74">
            <v>31.25</v>
          </cell>
          <cell r="K74">
            <v>31.25</v>
          </cell>
          <cell r="L74">
            <v>31.25</v>
          </cell>
          <cell r="M74">
            <v>31.25</v>
          </cell>
          <cell r="N74">
            <v>31.25</v>
          </cell>
          <cell r="O74">
            <v>31.25</v>
          </cell>
        </row>
        <row r="75">
          <cell r="B75">
            <v>1776</v>
          </cell>
          <cell r="C75">
            <v>161.53</v>
          </cell>
          <cell r="D75">
            <v>161.53</v>
          </cell>
          <cell r="E75">
            <v>161.53</v>
          </cell>
          <cell r="F75">
            <v>161.53</v>
          </cell>
          <cell r="G75">
            <v>161.53</v>
          </cell>
          <cell r="H75">
            <v>161.53</v>
          </cell>
          <cell r="I75">
            <v>161.53</v>
          </cell>
          <cell r="J75">
            <v>161.53</v>
          </cell>
          <cell r="K75">
            <v>161.53</v>
          </cell>
          <cell r="L75">
            <v>161.53</v>
          </cell>
          <cell r="M75">
            <v>161.53</v>
          </cell>
          <cell r="N75">
            <v>161.53</v>
          </cell>
          <cell r="O75">
            <v>161.53</v>
          </cell>
        </row>
        <row r="76">
          <cell r="B76">
            <v>1780</v>
          </cell>
          <cell r="C76">
            <v>10573.25</v>
          </cell>
          <cell r="D76">
            <v>10573.25</v>
          </cell>
          <cell r="E76">
            <v>10573.25</v>
          </cell>
          <cell r="F76">
            <v>10573.25</v>
          </cell>
          <cell r="G76">
            <v>10573.25</v>
          </cell>
          <cell r="H76">
            <v>10573.25</v>
          </cell>
          <cell r="I76">
            <v>10573.25</v>
          </cell>
          <cell r="J76">
            <v>10573.25</v>
          </cell>
          <cell r="K76">
            <v>10573.25</v>
          </cell>
          <cell r="L76">
            <v>10573.25</v>
          </cell>
          <cell r="M76">
            <v>10573.25</v>
          </cell>
          <cell r="N76">
            <v>10573.25</v>
          </cell>
          <cell r="O76">
            <v>10573.25</v>
          </cell>
        </row>
        <row r="77">
          <cell r="B77">
            <v>1799</v>
          </cell>
          <cell r="C77">
            <v>-10766.03</v>
          </cell>
          <cell r="D77">
            <v>-10766.03</v>
          </cell>
          <cell r="E77">
            <v>-10766.03</v>
          </cell>
          <cell r="F77">
            <v>-10766.03</v>
          </cell>
          <cell r="G77">
            <v>-10766.03</v>
          </cell>
          <cell r="H77">
            <v>-10766.03</v>
          </cell>
          <cell r="I77">
            <v>-10766.03</v>
          </cell>
          <cell r="J77">
            <v>-10766.03</v>
          </cell>
          <cell r="K77">
            <v>-10766.03</v>
          </cell>
          <cell r="L77">
            <v>-10766.03</v>
          </cell>
          <cell r="M77">
            <v>-10766.03</v>
          </cell>
          <cell r="N77">
            <v>-10766.03</v>
          </cell>
          <cell r="O77">
            <v>-10766.03</v>
          </cell>
        </row>
        <row r="78">
          <cell r="B78">
            <v>1835</v>
          </cell>
          <cell r="C78">
            <v>1000.19</v>
          </cell>
          <cell r="D78">
            <v>1000.19</v>
          </cell>
          <cell r="E78">
            <v>1000.19</v>
          </cell>
          <cell r="F78">
            <v>1000.19</v>
          </cell>
          <cell r="G78">
            <v>1000.19</v>
          </cell>
          <cell r="H78">
            <v>1000.19</v>
          </cell>
          <cell r="I78">
            <v>1000.19</v>
          </cell>
          <cell r="J78">
            <v>-1882.81</v>
          </cell>
          <cell r="K78">
            <v>-1882.81</v>
          </cell>
          <cell r="L78">
            <v>-1882.81</v>
          </cell>
          <cell r="M78">
            <v>1639.19</v>
          </cell>
          <cell r="N78">
            <v>1639.19</v>
          </cell>
          <cell r="O78">
            <v>1639.19</v>
          </cell>
        </row>
        <row r="79">
          <cell r="B79">
            <v>1840</v>
          </cell>
          <cell r="C79">
            <v>-2999.75</v>
          </cell>
          <cell r="D79">
            <v>-3016.42</v>
          </cell>
          <cell r="E79">
            <v>-3033.02</v>
          </cell>
          <cell r="F79">
            <v>-3049.62</v>
          </cell>
          <cell r="G79">
            <v>-3066.16</v>
          </cell>
          <cell r="H79">
            <v>-3082.73</v>
          </cell>
          <cell r="I79">
            <v>-3099.32</v>
          </cell>
          <cell r="J79">
            <v>-4286.92</v>
          </cell>
          <cell r="K79">
            <v>-4303.55</v>
          </cell>
          <cell r="L79">
            <v>-4320.17</v>
          </cell>
          <cell r="M79">
            <v>-1994.86</v>
          </cell>
          <cell r="N79">
            <v>-2011.52</v>
          </cell>
          <cell r="O79">
            <v>-2028.18</v>
          </cell>
        </row>
        <row r="80">
          <cell r="B80">
            <v>1845</v>
          </cell>
          <cell r="C80">
            <v>-6241.44</v>
          </cell>
          <cell r="D80">
            <v>-6289.6</v>
          </cell>
          <cell r="E80">
            <v>-6337.76</v>
          </cell>
          <cell r="F80">
            <v>-6385.92</v>
          </cell>
          <cell r="G80">
            <v>-6434.08</v>
          </cell>
          <cell r="H80">
            <v>-6482.24</v>
          </cell>
          <cell r="I80">
            <v>-6530.4</v>
          </cell>
          <cell r="J80">
            <v>-6536.56</v>
          </cell>
          <cell r="K80">
            <v>-6584.72</v>
          </cell>
          <cell r="L80">
            <v>-6632.88</v>
          </cell>
          <cell r="M80">
            <v>-6765.04</v>
          </cell>
          <cell r="N80">
            <v>-6813.2</v>
          </cell>
          <cell r="O80">
            <v>-6861.36</v>
          </cell>
        </row>
        <row r="81">
          <cell r="B81">
            <v>1850</v>
          </cell>
          <cell r="C81">
            <v>-632.83000000000004</v>
          </cell>
          <cell r="D81">
            <v>-640.98</v>
          </cell>
          <cell r="E81">
            <v>-649.13</v>
          </cell>
          <cell r="F81">
            <v>-657.28</v>
          </cell>
          <cell r="G81">
            <v>-665.85</v>
          </cell>
          <cell r="H81">
            <v>-674.42</v>
          </cell>
          <cell r="I81">
            <v>-448.91</v>
          </cell>
          <cell r="J81">
            <v>-448.05</v>
          </cell>
          <cell r="K81">
            <v>-462.18</v>
          </cell>
          <cell r="L81">
            <v>-476.31</v>
          </cell>
          <cell r="M81">
            <v>-518.44000000000005</v>
          </cell>
          <cell r="N81">
            <v>-532.57000000000005</v>
          </cell>
          <cell r="O81">
            <v>-546.70000000000005</v>
          </cell>
        </row>
        <row r="82">
          <cell r="B82">
            <v>1875</v>
          </cell>
          <cell r="C82">
            <v>-38399.449999999997</v>
          </cell>
          <cell r="D82">
            <v>-38559.68</v>
          </cell>
          <cell r="E82">
            <v>-38719.910000000003</v>
          </cell>
          <cell r="F82">
            <v>-38880.14</v>
          </cell>
          <cell r="G82">
            <v>-39040.370000000003</v>
          </cell>
          <cell r="H82">
            <v>-39200.6</v>
          </cell>
          <cell r="I82">
            <v>-39360.83</v>
          </cell>
          <cell r="J82">
            <v>-39362.06</v>
          </cell>
          <cell r="K82">
            <v>-39522.29</v>
          </cell>
          <cell r="L82">
            <v>-39682.519999999997</v>
          </cell>
          <cell r="M82">
            <v>-40160.75</v>
          </cell>
          <cell r="N82">
            <v>-40320.980000000003</v>
          </cell>
          <cell r="O82">
            <v>-40481.21</v>
          </cell>
        </row>
        <row r="83">
          <cell r="B83">
            <v>1885</v>
          </cell>
          <cell r="J83">
            <v>-185.76</v>
          </cell>
          <cell r="K83">
            <v>-188.57</v>
          </cell>
          <cell r="L83">
            <v>-191.57</v>
          </cell>
          <cell r="M83">
            <v>16.43</v>
          </cell>
          <cell r="N83">
            <v>13.24</v>
          </cell>
          <cell r="O83">
            <v>10.050000000000001</v>
          </cell>
        </row>
        <row r="84">
          <cell r="B84">
            <v>1890</v>
          </cell>
          <cell r="C84">
            <v>-59.04</v>
          </cell>
          <cell r="D84">
            <v>-59.89</v>
          </cell>
          <cell r="E84">
            <v>-60.74</v>
          </cell>
          <cell r="F84">
            <v>-61.59</v>
          </cell>
          <cell r="G84">
            <v>-62.44</v>
          </cell>
          <cell r="H84">
            <v>-63.29</v>
          </cell>
          <cell r="I84">
            <v>-64.14</v>
          </cell>
          <cell r="J84">
            <v>-64.989999999999995</v>
          </cell>
          <cell r="K84">
            <v>-65.84</v>
          </cell>
          <cell r="L84">
            <v>-66.69</v>
          </cell>
          <cell r="M84">
            <v>-67.540000000000006</v>
          </cell>
          <cell r="N84">
            <v>-68.39</v>
          </cell>
          <cell r="O84">
            <v>-69.239999999999995</v>
          </cell>
        </row>
        <row r="85">
          <cell r="B85">
            <v>1895</v>
          </cell>
          <cell r="F85">
            <v>-1.88</v>
          </cell>
          <cell r="G85">
            <v>-3.76</v>
          </cell>
          <cell r="H85">
            <v>-5.64</v>
          </cell>
          <cell r="I85">
            <v>-7.52</v>
          </cell>
          <cell r="J85">
            <v>-9.4</v>
          </cell>
          <cell r="K85">
            <v>-11.28</v>
          </cell>
          <cell r="L85">
            <v>-13.16</v>
          </cell>
          <cell r="M85">
            <v>-15.04</v>
          </cell>
          <cell r="N85">
            <v>-16.920000000000002</v>
          </cell>
          <cell r="O85">
            <v>-18.8</v>
          </cell>
        </row>
        <row r="86">
          <cell r="B86">
            <v>1900</v>
          </cell>
          <cell r="C86">
            <v>-54551.96</v>
          </cell>
          <cell r="D86">
            <v>-55259.09</v>
          </cell>
          <cell r="E86">
            <v>-55969.49</v>
          </cell>
          <cell r="F86">
            <v>-56679.89</v>
          </cell>
          <cell r="G86">
            <v>-57391.63</v>
          </cell>
          <cell r="H86">
            <v>-58104.21</v>
          </cell>
          <cell r="I86">
            <v>-58816.79</v>
          </cell>
          <cell r="J86">
            <v>-59571.37</v>
          </cell>
          <cell r="K86">
            <v>-60283.95</v>
          </cell>
          <cell r="L86">
            <v>-60996.53</v>
          </cell>
          <cell r="M86">
            <v>-61627.06</v>
          </cell>
          <cell r="N86">
            <v>-62345.08</v>
          </cell>
          <cell r="O86">
            <v>-63063.1</v>
          </cell>
        </row>
        <row r="87">
          <cell r="B87">
            <v>1905</v>
          </cell>
          <cell r="C87">
            <v>-13587.28</v>
          </cell>
          <cell r="D87">
            <v>-14292.96</v>
          </cell>
          <cell r="E87">
            <v>-14998.64</v>
          </cell>
          <cell r="F87">
            <v>-15704.32</v>
          </cell>
          <cell r="G87">
            <v>-16410</v>
          </cell>
          <cell r="H87">
            <v>-17115.68</v>
          </cell>
          <cell r="I87">
            <v>-17821.36</v>
          </cell>
          <cell r="J87">
            <v>-19731.04</v>
          </cell>
          <cell r="K87">
            <v>-20414.37</v>
          </cell>
          <cell r="L87">
            <v>-21097.7</v>
          </cell>
          <cell r="M87">
            <v>-21781.03</v>
          </cell>
          <cell r="N87">
            <v>-22464.36</v>
          </cell>
          <cell r="O87">
            <v>-23147.69</v>
          </cell>
        </row>
        <row r="88">
          <cell r="B88">
            <v>1910</v>
          </cell>
          <cell r="C88">
            <v>-3047.04</v>
          </cell>
          <cell r="D88">
            <v>-3140.39</v>
          </cell>
          <cell r="E88">
            <v>-3233.74</v>
          </cell>
          <cell r="F88">
            <v>-3327.09</v>
          </cell>
          <cell r="G88">
            <v>-3420.44</v>
          </cell>
          <cell r="H88">
            <v>-3514.47</v>
          </cell>
          <cell r="I88">
            <v>-3609.53</v>
          </cell>
          <cell r="J88">
            <v>-3595.22</v>
          </cell>
          <cell r="K88">
            <v>-3677.52</v>
          </cell>
          <cell r="L88">
            <v>-3760.5</v>
          </cell>
          <cell r="M88">
            <v>-3842.85</v>
          </cell>
          <cell r="N88">
            <v>-3929.24</v>
          </cell>
          <cell r="O88">
            <v>-4015.97</v>
          </cell>
        </row>
        <row r="89">
          <cell r="B89">
            <v>1915</v>
          </cell>
          <cell r="C89">
            <v>-21367.68</v>
          </cell>
          <cell r="D89">
            <v>-21465.040000000001</v>
          </cell>
          <cell r="E89">
            <v>-21562.400000000001</v>
          </cell>
          <cell r="F89">
            <v>-21659.759999999998</v>
          </cell>
          <cell r="G89">
            <v>-21757.119999999999</v>
          </cell>
          <cell r="H89">
            <v>-21854.48</v>
          </cell>
          <cell r="I89">
            <v>-21956.7</v>
          </cell>
          <cell r="J89">
            <v>-22060.99</v>
          </cell>
          <cell r="K89">
            <v>-22163.88</v>
          </cell>
          <cell r="L89">
            <v>-22266.77</v>
          </cell>
          <cell r="M89">
            <v>-22367.66</v>
          </cell>
          <cell r="N89">
            <v>345.6</v>
          </cell>
          <cell r="O89">
            <v>-156.80000000000001</v>
          </cell>
        </row>
        <row r="90">
          <cell r="B90">
            <v>1920</v>
          </cell>
          <cell r="C90">
            <v>-132183.34</v>
          </cell>
          <cell r="D90">
            <v>-132696.87</v>
          </cell>
          <cell r="E90">
            <v>-133210.56</v>
          </cell>
          <cell r="F90">
            <v>-133726.88</v>
          </cell>
          <cell r="G90">
            <v>-134243.20000000001</v>
          </cell>
          <cell r="H90">
            <v>-134759.51999999999</v>
          </cell>
          <cell r="I90">
            <v>-135275.84</v>
          </cell>
          <cell r="J90">
            <v>-135661.26</v>
          </cell>
          <cell r="K90">
            <v>-136175.29</v>
          </cell>
          <cell r="L90">
            <v>-136689.32</v>
          </cell>
          <cell r="M90">
            <v>-137334.35</v>
          </cell>
          <cell r="N90">
            <v>-137848.38</v>
          </cell>
          <cell r="O90">
            <v>-138362.41</v>
          </cell>
        </row>
        <row r="91">
          <cell r="B91">
            <v>1925</v>
          </cell>
          <cell r="C91">
            <v>169.33</v>
          </cell>
          <cell r="D91">
            <v>86.43</v>
          </cell>
          <cell r="E91">
            <v>2634.09</v>
          </cell>
          <cell r="F91">
            <v>3106.78</v>
          </cell>
          <cell r="G91">
            <v>3016.03</v>
          </cell>
          <cell r="H91">
            <v>2925.12</v>
          </cell>
          <cell r="I91">
            <v>2834.21</v>
          </cell>
          <cell r="J91">
            <v>2745.3</v>
          </cell>
          <cell r="K91">
            <v>2654.39</v>
          </cell>
          <cell r="L91">
            <v>2563.31</v>
          </cell>
          <cell r="M91">
            <v>2468.23</v>
          </cell>
          <cell r="N91">
            <v>2377.15</v>
          </cell>
          <cell r="O91">
            <v>2286.0700000000002</v>
          </cell>
        </row>
        <row r="92">
          <cell r="B92">
            <v>1930</v>
          </cell>
          <cell r="C92">
            <v>-4771.3599999999997</v>
          </cell>
          <cell r="D92">
            <v>-4881.34</v>
          </cell>
          <cell r="E92">
            <v>-4991.32</v>
          </cell>
          <cell r="F92">
            <v>-5105.92</v>
          </cell>
          <cell r="G92">
            <v>-5221.68</v>
          </cell>
          <cell r="H92">
            <v>-5339.68</v>
          </cell>
          <cell r="I92">
            <v>-5457.68</v>
          </cell>
          <cell r="J92">
            <v>-5568.68</v>
          </cell>
          <cell r="K92">
            <v>-5686.68</v>
          </cell>
          <cell r="L92">
            <v>-5804.68</v>
          </cell>
          <cell r="M92">
            <v>-5943.74</v>
          </cell>
          <cell r="N92">
            <v>-6068.8</v>
          </cell>
          <cell r="O92">
            <v>-6193.86</v>
          </cell>
        </row>
        <row r="93">
          <cell r="B93">
            <v>1935</v>
          </cell>
          <cell r="C93">
            <v>-5671.67</v>
          </cell>
          <cell r="D93">
            <v>-5738.79</v>
          </cell>
          <cell r="E93">
            <v>-5806.24</v>
          </cell>
          <cell r="F93">
            <v>-5874.7</v>
          </cell>
          <cell r="G93">
            <v>-5943.16</v>
          </cell>
          <cell r="H93">
            <v>-6012.3</v>
          </cell>
          <cell r="I93">
            <v>-6081.44</v>
          </cell>
          <cell r="J93">
            <v>-6150.58</v>
          </cell>
          <cell r="K93">
            <v>-6222.82</v>
          </cell>
          <cell r="L93">
            <v>-6295.4</v>
          </cell>
          <cell r="M93">
            <v>-6370.15</v>
          </cell>
          <cell r="N93">
            <v>-6443.9</v>
          </cell>
          <cell r="O93">
            <v>-6517.65</v>
          </cell>
        </row>
        <row r="94">
          <cell r="B94">
            <v>1940</v>
          </cell>
          <cell r="C94">
            <v>94.88</v>
          </cell>
          <cell r="D94">
            <v>80.03</v>
          </cell>
          <cell r="E94">
            <v>65.180000000000007</v>
          </cell>
          <cell r="F94">
            <v>50.33</v>
          </cell>
          <cell r="G94">
            <v>35.479999999999997</v>
          </cell>
          <cell r="H94">
            <v>20.63</v>
          </cell>
          <cell r="I94">
            <v>5.78</v>
          </cell>
          <cell r="J94">
            <v>-9.07</v>
          </cell>
          <cell r="K94">
            <v>-23.92</v>
          </cell>
          <cell r="L94">
            <v>-38.770000000000003</v>
          </cell>
          <cell r="M94">
            <v>-53.62</v>
          </cell>
          <cell r="N94">
            <v>-68.47</v>
          </cell>
          <cell r="O94">
            <v>-83.32</v>
          </cell>
        </row>
        <row r="95">
          <cell r="B95">
            <v>1945</v>
          </cell>
          <cell r="C95">
            <v>424.8</v>
          </cell>
          <cell r="D95">
            <v>423.42</v>
          </cell>
          <cell r="E95">
            <v>422.04</v>
          </cell>
          <cell r="F95">
            <v>420.66</v>
          </cell>
          <cell r="G95">
            <v>419.28</v>
          </cell>
          <cell r="H95">
            <v>417.9</v>
          </cell>
          <cell r="I95">
            <v>416.52</v>
          </cell>
          <cell r="J95">
            <v>-26.86</v>
          </cell>
          <cell r="K95">
            <v>-28.24</v>
          </cell>
          <cell r="L95">
            <v>-29.62</v>
          </cell>
          <cell r="M95">
            <v>-29</v>
          </cell>
          <cell r="N95">
            <v>-30.38</v>
          </cell>
          <cell r="O95">
            <v>-31.76</v>
          </cell>
        </row>
        <row r="96">
          <cell r="B96">
            <v>1970</v>
          </cell>
          <cell r="C96">
            <v>-16620.75</v>
          </cell>
          <cell r="D96">
            <v>-16765.68</v>
          </cell>
          <cell r="E96">
            <v>-16716.650000000001</v>
          </cell>
          <cell r="F96">
            <v>-16737.96</v>
          </cell>
          <cell r="G96">
            <v>-16663.080000000002</v>
          </cell>
          <cell r="H96">
            <v>-16635.310000000001</v>
          </cell>
          <cell r="I96">
            <v>-16642.86</v>
          </cell>
          <cell r="J96">
            <v>-16648.830000000002</v>
          </cell>
          <cell r="K96">
            <v>-16717.849999999999</v>
          </cell>
          <cell r="L96">
            <v>-16697.830000000002</v>
          </cell>
          <cell r="M96">
            <v>-16883.47</v>
          </cell>
          <cell r="N96">
            <v>-17016.419999999998</v>
          </cell>
          <cell r="O96">
            <v>-17144.169999999998</v>
          </cell>
        </row>
        <row r="97">
          <cell r="B97">
            <v>1975</v>
          </cell>
          <cell r="C97">
            <v>-12813.84</v>
          </cell>
          <cell r="D97">
            <v>-12918.16</v>
          </cell>
          <cell r="E97">
            <v>-12880.08</v>
          </cell>
          <cell r="F97">
            <v>-12902.02</v>
          </cell>
          <cell r="G97">
            <v>-12860.19</v>
          </cell>
          <cell r="H97">
            <v>-12847.11</v>
          </cell>
          <cell r="I97">
            <v>-12858.89</v>
          </cell>
          <cell r="J97">
            <v>-10823.68</v>
          </cell>
          <cell r="K97">
            <v>-10876.31</v>
          </cell>
          <cell r="L97">
            <v>-10859.1</v>
          </cell>
          <cell r="M97">
            <v>-13035.23</v>
          </cell>
          <cell r="N97">
            <v>-13131.31</v>
          </cell>
          <cell r="O97">
            <v>-13223.23</v>
          </cell>
        </row>
        <row r="98">
          <cell r="B98">
            <v>1985</v>
          </cell>
          <cell r="C98">
            <v>-34184.870000000003</v>
          </cell>
          <cell r="D98">
            <v>-34415.49</v>
          </cell>
          <cell r="E98">
            <v>-34605.07</v>
          </cell>
          <cell r="F98">
            <v>-34788.49</v>
          </cell>
          <cell r="G98">
            <v>-34934.559999999998</v>
          </cell>
          <cell r="H98">
            <v>-35106.300000000003</v>
          </cell>
          <cell r="I98">
            <v>-35288.33</v>
          </cell>
          <cell r="J98">
            <v>-35436.639999999999</v>
          </cell>
          <cell r="K98">
            <v>-35642.199999999997</v>
          </cell>
          <cell r="L98">
            <v>-35840.769999999997</v>
          </cell>
          <cell r="M98">
            <v>-38167.99</v>
          </cell>
          <cell r="N98">
            <v>-38395.089999999997</v>
          </cell>
          <cell r="O98">
            <v>-38622.370000000003</v>
          </cell>
        </row>
        <row r="99">
          <cell r="B99">
            <v>1990</v>
          </cell>
          <cell r="C99">
            <v>-241.49</v>
          </cell>
          <cell r="D99">
            <v>-241.97</v>
          </cell>
          <cell r="E99">
            <v>-242.45</v>
          </cell>
          <cell r="F99">
            <v>-242.93</v>
          </cell>
          <cell r="G99">
            <v>-245.4</v>
          </cell>
          <cell r="H99">
            <v>-247.87</v>
          </cell>
          <cell r="I99">
            <v>-250.34</v>
          </cell>
          <cell r="J99">
            <v>-576.80999999999995</v>
          </cell>
          <cell r="K99">
            <v>-579.28</v>
          </cell>
          <cell r="L99">
            <v>-581.75</v>
          </cell>
          <cell r="M99">
            <v>63.78</v>
          </cell>
          <cell r="N99">
            <v>61.31</v>
          </cell>
          <cell r="O99">
            <v>58.84</v>
          </cell>
        </row>
        <row r="100">
          <cell r="B100">
            <v>1995</v>
          </cell>
          <cell r="F100">
            <v>-92.28</v>
          </cell>
          <cell r="G100">
            <v>-184.56</v>
          </cell>
          <cell r="H100">
            <v>-276.83999999999997</v>
          </cell>
          <cell r="I100">
            <v>-369.12</v>
          </cell>
          <cell r="J100">
            <v>-461.4</v>
          </cell>
          <cell r="K100">
            <v>-553.67999999999995</v>
          </cell>
          <cell r="L100">
            <v>-653.52</v>
          </cell>
          <cell r="M100">
            <v>-781.96</v>
          </cell>
          <cell r="N100">
            <v>-910.4</v>
          </cell>
          <cell r="O100">
            <v>-1038.8399999999999</v>
          </cell>
        </row>
        <row r="101">
          <cell r="B101">
            <v>2000</v>
          </cell>
          <cell r="C101">
            <v>-1976.55</v>
          </cell>
          <cell r="D101">
            <v>-1997.83</v>
          </cell>
          <cell r="E101">
            <v>-2003.33</v>
          </cell>
          <cell r="F101">
            <v>-2018.06</v>
          </cell>
          <cell r="G101">
            <v>-2036.68</v>
          </cell>
          <cell r="H101">
            <v>-2056.33</v>
          </cell>
          <cell r="I101">
            <v>-2078.35</v>
          </cell>
          <cell r="J101">
            <v>-1604.28</v>
          </cell>
          <cell r="K101">
            <v>-1629.59</v>
          </cell>
          <cell r="L101">
            <v>-1644.63</v>
          </cell>
          <cell r="M101">
            <v>-2667.5</v>
          </cell>
          <cell r="N101">
            <v>-2697.05</v>
          </cell>
          <cell r="O101">
            <v>-2725.93</v>
          </cell>
        </row>
        <row r="102">
          <cell r="B102">
            <v>2040</v>
          </cell>
          <cell r="C102">
            <v>-3388.77</v>
          </cell>
          <cell r="D102">
            <v>-3405.3</v>
          </cell>
          <cell r="E102">
            <v>-3421.83</v>
          </cell>
          <cell r="F102">
            <v>-3438.36</v>
          </cell>
          <cell r="G102">
            <v>-3454.89</v>
          </cell>
          <cell r="H102">
            <v>-3471.42</v>
          </cell>
          <cell r="I102">
            <v>-3487.95</v>
          </cell>
          <cell r="J102">
            <v>-3503.48</v>
          </cell>
          <cell r="K102">
            <v>-3520.01</v>
          </cell>
          <cell r="L102">
            <v>-3536.54</v>
          </cell>
          <cell r="M102">
            <v>-3555.07</v>
          </cell>
          <cell r="N102">
            <v>-3571.6</v>
          </cell>
          <cell r="O102">
            <v>-3588.13</v>
          </cell>
        </row>
        <row r="103">
          <cell r="B103">
            <v>2050</v>
          </cell>
          <cell r="C103">
            <v>-49.53</v>
          </cell>
          <cell r="D103">
            <v>-49.53</v>
          </cell>
          <cell r="E103">
            <v>-49.53</v>
          </cell>
          <cell r="F103">
            <v>-49.53</v>
          </cell>
          <cell r="G103">
            <v>-49.53</v>
          </cell>
          <cell r="H103">
            <v>-49.53</v>
          </cell>
          <cell r="I103">
            <v>-49.53</v>
          </cell>
          <cell r="J103">
            <v>-124.08</v>
          </cell>
          <cell r="K103">
            <v>-125.59</v>
          </cell>
          <cell r="L103">
            <v>-127.1</v>
          </cell>
          <cell r="M103">
            <v>10.39</v>
          </cell>
          <cell r="N103">
            <v>8.8800000000000008</v>
          </cell>
          <cell r="O103">
            <v>7.37</v>
          </cell>
        </row>
        <row r="104">
          <cell r="B104">
            <v>2055</v>
          </cell>
          <cell r="C104">
            <v>9832.2000000000007</v>
          </cell>
          <cell r="D104">
            <v>9765.4699999999993</v>
          </cell>
          <cell r="E104">
            <v>9698.74</v>
          </cell>
          <cell r="F104">
            <v>9632.01</v>
          </cell>
          <cell r="G104">
            <v>9565.2800000000007</v>
          </cell>
          <cell r="H104">
            <v>9498.5499999999993</v>
          </cell>
          <cell r="I104">
            <v>9431.82</v>
          </cell>
          <cell r="J104">
            <v>-1188.3599999999999</v>
          </cell>
          <cell r="K104">
            <v>-1253.17</v>
          </cell>
          <cell r="L104">
            <v>-1317.98</v>
          </cell>
          <cell r="M104">
            <v>-1503.93</v>
          </cell>
          <cell r="N104">
            <v>-1569.88</v>
          </cell>
          <cell r="O104">
            <v>-1635.83</v>
          </cell>
        </row>
        <row r="105">
          <cell r="B105">
            <v>2060</v>
          </cell>
          <cell r="C105">
            <v>-436948.28</v>
          </cell>
          <cell r="D105">
            <v>-440810.59</v>
          </cell>
          <cell r="E105">
            <v>-444673.32</v>
          </cell>
          <cell r="F105">
            <v>-448536.05</v>
          </cell>
          <cell r="G105">
            <v>-452398.78</v>
          </cell>
          <cell r="H105">
            <v>-456261.51</v>
          </cell>
          <cell r="I105">
            <v>-460124.24</v>
          </cell>
          <cell r="J105">
            <v>-468513.04</v>
          </cell>
          <cell r="K105">
            <v>-472375.48</v>
          </cell>
          <cell r="L105">
            <v>-476237.92</v>
          </cell>
          <cell r="M105">
            <v>-471178.36</v>
          </cell>
          <cell r="N105">
            <v>-475041.83</v>
          </cell>
          <cell r="O105">
            <v>-478905.3</v>
          </cell>
        </row>
        <row r="106">
          <cell r="B106">
            <v>2065</v>
          </cell>
          <cell r="C106">
            <v>-280.19</v>
          </cell>
          <cell r="D106">
            <v>-283.79000000000002</v>
          </cell>
          <cell r="E106">
            <v>-287.39</v>
          </cell>
          <cell r="F106">
            <v>-290.99</v>
          </cell>
          <cell r="G106">
            <v>-294.58999999999997</v>
          </cell>
          <cell r="H106">
            <v>-298.19</v>
          </cell>
          <cell r="I106">
            <v>-301.79000000000002</v>
          </cell>
          <cell r="J106">
            <v>-305.39</v>
          </cell>
          <cell r="K106">
            <v>-308.99</v>
          </cell>
          <cell r="L106">
            <v>-312.58999999999997</v>
          </cell>
          <cell r="M106">
            <v>-289.19</v>
          </cell>
          <cell r="N106">
            <v>-292.79000000000002</v>
          </cell>
          <cell r="O106">
            <v>-296.39</v>
          </cell>
        </row>
        <row r="107">
          <cell r="B107">
            <v>2070</v>
          </cell>
          <cell r="C107">
            <v>667.43</v>
          </cell>
          <cell r="D107">
            <v>650.96</v>
          </cell>
          <cell r="E107">
            <v>634.49</v>
          </cell>
          <cell r="F107">
            <v>618.02</v>
          </cell>
          <cell r="G107">
            <v>601.54999999999995</v>
          </cell>
          <cell r="H107">
            <v>585.08000000000004</v>
          </cell>
          <cell r="I107">
            <v>568.61</v>
          </cell>
          <cell r="J107">
            <v>258.14</v>
          </cell>
          <cell r="K107">
            <v>234.82</v>
          </cell>
          <cell r="L107">
            <v>211.5</v>
          </cell>
          <cell r="M107">
            <v>271.18</v>
          </cell>
          <cell r="N107">
            <v>247.86</v>
          </cell>
          <cell r="O107">
            <v>224.54</v>
          </cell>
        </row>
        <row r="108">
          <cell r="B108">
            <v>2075</v>
          </cell>
          <cell r="F108">
            <v>-8.98</v>
          </cell>
          <cell r="G108">
            <v>-17.96</v>
          </cell>
          <cell r="H108">
            <v>-26.94</v>
          </cell>
          <cell r="I108">
            <v>-35.92</v>
          </cell>
          <cell r="J108">
            <v>-44.9</v>
          </cell>
          <cell r="K108">
            <v>-53.88</v>
          </cell>
          <cell r="L108">
            <v>-62.86</v>
          </cell>
          <cell r="M108">
            <v>-71.84</v>
          </cell>
          <cell r="N108">
            <v>-80.819999999999993</v>
          </cell>
          <cell r="O108">
            <v>-89.8</v>
          </cell>
        </row>
        <row r="109">
          <cell r="B109">
            <v>2080</v>
          </cell>
          <cell r="J109">
            <v>-41.06</v>
          </cell>
          <cell r="K109">
            <v>-41.06</v>
          </cell>
          <cell r="L109">
            <v>-41.06</v>
          </cell>
          <cell r="M109">
            <v>-41.06</v>
          </cell>
          <cell r="N109">
            <v>-41.06</v>
          </cell>
          <cell r="O109">
            <v>-41.06</v>
          </cell>
        </row>
        <row r="110">
          <cell r="B110">
            <v>2090</v>
          </cell>
          <cell r="K110">
            <v>-0.63</v>
          </cell>
          <cell r="L110">
            <v>-1.26</v>
          </cell>
          <cell r="M110">
            <v>167.11</v>
          </cell>
          <cell r="N110">
            <v>167.11</v>
          </cell>
          <cell r="O110">
            <v>167.11</v>
          </cell>
        </row>
        <row r="111">
          <cell r="B111">
            <v>2105</v>
          </cell>
          <cell r="C111">
            <v>24097.27</v>
          </cell>
          <cell r="D111">
            <v>23975.919999999998</v>
          </cell>
          <cell r="E111">
            <v>23854.01</v>
          </cell>
          <cell r="F111">
            <v>23729.41</v>
          </cell>
          <cell r="G111">
            <v>23604.2</v>
          </cell>
          <cell r="H111">
            <v>23478.43</v>
          </cell>
          <cell r="I111">
            <v>23352.66</v>
          </cell>
          <cell r="J111">
            <v>-2323.7199999999998</v>
          </cell>
          <cell r="K111">
            <v>-2450.1</v>
          </cell>
          <cell r="L111">
            <v>-2576.48</v>
          </cell>
          <cell r="M111">
            <v>-2698.86</v>
          </cell>
          <cell r="N111">
            <v>-2825.24</v>
          </cell>
          <cell r="O111">
            <v>-2952.18</v>
          </cell>
        </row>
        <row r="112">
          <cell r="B112">
            <v>2110</v>
          </cell>
          <cell r="C112">
            <v>-202075.56</v>
          </cell>
          <cell r="D112">
            <v>-202772.16</v>
          </cell>
          <cell r="E112">
            <v>-203468.76</v>
          </cell>
          <cell r="F112">
            <v>-204165.66</v>
          </cell>
          <cell r="G112">
            <v>-204862.56</v>
          </cell>
          <cell r="H112">
            <v>-205559.46</v>
          </cell>
          <cell r="I112">
            <v>-206256.36</v>
          </cell>
          <cell r="J112">
            <v>-206929.26</v>
          </cell>
          <cell r="K112">
            <v>-207626.16</v>
          </cell>
          <cell r="L112">
            <v>-208323.06</v>
          </cell>
          <cell r="M112">
            <v>-209068.96</v>
          </cell>
          <cell r="N112">
            <v>-209765.86</v>
          </cell>
          <cell r="O112">
            <v>-210462.76</v>
          </cell>
        </row>
        <row r="113">
          <cell r="B113">
            <v>2113</v>
          </cell>
          <cell r="C113">
            <v>-573.49</v>
          </cell>
          <cell r="D113">
            <v>-576.84</v>
          </cell>
          <cell r="E113">
            <v>-580.19000000000005</v>
          </cell>
          <cell r="F113">
            <v>-583.54</v>
          </cell>
          <cell r="G113">
            <v>-586.89</v>
          </cell>
          <cell r="H113">
            <v>-590.24</v>
          </cell>
          <cell r="I113">
            <v>-593.59</v>
          </cell>
          <cell r="J113">
            <v>-564.94000000000005</v>
          </cell>
          <cell r="K113">
            <v>-568.29</v>
          </cell>
          <cell r="L113">
            <v>-571.64</v>
          </cell>
          <cell r="M113">
            <v>-637.99</v>
          </cell>
          <cell r="N113">
            <v>-641.34</v>
          </cell>
          <cell r="O113">
            <v>-644.69000000000005</v>
          </cell>
        </row>
        <row r="114">
          <cell r="B114">
            <v>2115</v>
          </cell>
          <cell r="F114">
            <v>-5.18</v>
          </cell>
          <cell r="G114">
            <v>-10.36</v>
          </cell>
          <cell r="H114">
            <v>-15.54</v>
          </cell>
          <cell r="I114">
            <v>-20.72</v>
          </cell>
          <cell r="J114">
            <v>-25.9</v>
          </cell>
          <cell r="K114">
            <v>-31.08</v>
          </cell>
          <cell r="L114">
            <v>-36.26</v>
          </cell>
          <cell r="M114">
            <v>-41.44</v>
          </cell>
          <cell r="N114">
            <v>-46.62</v>
          </cell>
          <cell r="O114">
            <v>-51.8</v>
          </cell>
        </row>
        <row r="115">
          <cell r="B115">
            <v>2120</v>
          </cell>
          <cell r="C115">
            <v>-580.37</v>
          </cell>
          <cell r="D115">
            <v>-598.13</v>
          </cell>
          <cell r="E115">
            <v>-615.89</v>
          </cell>
          <cell r="F115">
            <v>-633.65</v>
          </cell>
          <cell r="G115">
            <v>-651.41</v>
          </cell>
          <cell r="H115">
            <v>-669.17</v>
          </cell>
          <cell r="I115">
            <v>-686.93</v>
          </cell>
          <cell r="J115">
            <v>-690.69</v>
          </cell>
          <cell r="K115">
            <v>-708.45</v>
          </cell>
          <cell r="L115">
            <v>-726.21</v>
          </cell>
          <cell r="M115">
            <v>-771.97</v>
          </cell>
          <cell r="N115">
            <v>-789.73</v>
          </cell>
          <cell r="O115">
            <v>-807.49</v>
          </cell>
        </row>
        <row r="116">
          <cell r="B116">
            <v>2125</v>
          </cell>
          <cell r="C116">
            <v>-1922.14</v>
          </cell>
          <cell r="D116">
            <v>-2042.55</v>
          </cell>
          <cell r="E116">
            <v>-2164.3000000000002</v>
          </cell>
          <cell r="F116">
            <v>-2286.0500000000002</v>
          </cell>
          <cell r="G116">
            <v>-2410.5</v>
          </cell>
          <cell r="H116">
            <v>-2538.3000000000002</v>
          </cell>
          <cell r="I116">
            <v>-2668.12</v>
          </cell>
          <cell r="J116">
            <v>-919.94</v>
          </cell>
          <cell r="K116">
            <v>-1006.01</v>
          </cell>
          <cell r="L116">
            <v>-1092.08</v>
          </cell>
          <cell r="M116">
            <v>122.14</v>
          </cell>
          <cell r="N116">
            <v>-71.03</v>
          </cell>
          <cell r="O116">
            <v>-306.51</v>
          </cell>
        </row>
        <row r="117">
          <cell r="B117">
            <v>2140</v>
          </cell>
          <cell r="C117">
            <v>711.12</v>
          </cell>
          <cell r="D117">
            <v>1037.78</v>
          </cell>
          <cell r="E117">
            <v>808.45</v>
          </cell>
          <cell r="F117">
            <v>572.51</v>
          </cell>
          <cell r="G117">
            <v>335.82</v>
          </cell>
          <cell r="H117">
            <v>99.13</v>
          </cell>
          <cell r="I117">
            <v>-139.34</v>
          </cell>
          <cell r="J117">
            <v>1288.45</v>
          </cell>
          <cell r="K117">
            <v>1055.94</v>
          </cell>
          <cell r="L117">
            <v>823.06</v>
          </cell>
          <cell r="M117">
            <v>-2193.1999999999998</v>
          </cell>
          <cell r="N117">
            <v>-2434.8200000000002</v>
          </cell>
          <cell r="O117">
            <v>-2676.44</v>
          </cell>
        </row>
        <row r="118">
          <cell r="B118">
            <v>2155</v>
          </cell>
          <cell r="C118">
            <v>-31922.82</v>
          </cell>
          <cell r="D118">
            <v>-32217.1</v>
          </cell>
          <cell r="E118">
            <v>-32511.38</v>
          </cell>
          <cell r="F118">
            <v>-32805.660000000003</v>
          </cell>
          <cell r="G118">
            <v>-33099.94</v>
          </cell>
          <cell r="H118">
            <v>-33394.22</v>
          </cell>
          <cell r="I118">
            <v>-33688.5</v>
          </cell>
          <cell r="J118">
            <v>-33982.78</v>
          </cell>
          <cell r="K118">
            <v>-34277.06</v>
          </cell>
          <cell r="L118">
            <v>-34571.339999999997</v>
          </cell>
          <cell r="M118">
            <v>-34865.620000000003</v>
          </cell>
          <cell r="N118">
            <v>-35159.9</v>
          </cell>
          <cell r="O118">
            <v>-35454.18</v>
          </cell>
        </row>
        <row r="119">
          <cell r="B119">
            <v>2160</v>
          </cell>
          <cell r="C119">
            <v>-224463.61</v>
          </cell>
          <cell r="D119">
            <v>-227194.48</v>
          </cell>
          <cell r="E119">
            <v>-229523.39</v>
          </cell>
          <cell r="F119">
            <v>-232257.61</v>
          </cell>
          <cell r="G119">
            <v>-235109.41</v>
          </cell>
          <cell r="H119">
            <v>-237844.54</v>
          </cell>
          <cell r="I119">
            <v>-240579.67</v>
          </cell>
          <cell r="J119">
            <v>-242111.35</v>
          </cell>
          <cell r="K119">
            <v>-244841.1</v>
          </cell>
          <cell r="L119">
            <v>-247580.88</v>
          </cell>
          <cell r="M119">
            <v>-252426.73</v>
          </cell>
          <cell r="N119">
            <v>-255174.48</v>
          </cell>
          <cell r="O119">
            <v>-257922.23</v>
          </cell>
        </row>
        <row r="120">
          <cell r="B120">
            <v>2170</v>
          </cell>
          <cell r="C120">
            <v>13088.29</v>
          </cell>
          <cell r="D120">
            <v>13040.25</v>
          </cell>
          <cell r="E120">
            <v>12992.21</v>
          </cell>
          <cell r="F120">
            <v>12942.58</v>
          </cell>
          <cell r="G120">
            <v>12892.95</v>
          </cell>
          <cell r="H120">
            <v>12836.11</v>
          </cell>
          <cell r="I120">
            <v>12779.22</v>
          </cell>
          <cell r="J120">
            <v>7727.97</v>
          </cell>
          <cell r="K120">
            <v>7675.9</v>
          </cell>
          <cell r="L120">
            <v>7623.83</v>
          </cell>
          <cell r="M120">
            <v>7727.72</v>
          </cell>
          <cell r="N120">
            <v>7662.55</v>
          </cell>
          <cell r="O120">
            <v>7597.38</v>
          </cell>
        </row>
        <row r="121">
          <cell r="B121">
            <v>2180</v>
          </cell>
          <cell r="C121">
            <v>5243.59</v>
          </cell>
          <cell r="D121">
            <v>5227.54</v>
          </cell>
          <cell r="E121">
            <v>5211.49</v>
          </cell>
          <cell r="F121">
            <v>5195.4399999999996</v>
          </cell>
          <cell r="G121">
            <v>5179.3900000000003</v>
          </cell>
          <cell r="H121">
            <v>5163.34</v>
          </cell>
          <cell r="I121">
            <v>5147.29</v>
          </cell>
          <cell r="J121">
            <v>-304.76</v>
          </cell>
          <cell r="K121">
            <v>-320.81</v>
          </cell>
          <cell r="L121">
            <v>-336.86</v>
          </cell>
          <cell r="M121">
            <v>-352.91</v>
          </cell>
          <cell r="N121">
            <v>-368.96</v>
          </cell>
          <cell r="O121">
            <v>-385.01</v>
          </cell>
        </row>
        <row r="122">
          <cell r="B122">
            <v>2195</v>
          </cell>
          <cell r="J122">
            <v>-130.96</v>
          </cell>
          <cell r="K122">
            <v>-133.27000000000001</v>
          </cell>
          <cell r="L122">
            <v>-135.58000000000001</v>
          </cell>
          <cell r="M122">
            <v>-7.89</v>
          </cell>
          <cell r="N122">
            <v>-10.199999999999999</v>
          </cell>
          <cell r="O122">
            <v>-12.51</v>
          </cell>
        </row>
        <row r="123">
          <cell r="B123">
            <v>2200</v>
          </cell>
          <cell r="J123">
            <v>-400.26</v>
          </cell>
          <cell r="K123">
            <v>-408.14</v>
          </cell>
          <cell r="L123">
            <v>-416.02</v>
          </cell>
          <cell r="M123">
            <v>-84.9</v>
          </cell>
          <cell r="N123">
            <v>-92.78</v>
          </cell>
          <cell r="O123">
            <v>-100.66</v>
          </cell>
        </row>
        <row r="124">
          <cell r="B124">
            <v>2220</v>
          </cell>
          <cell r="C124">
            <v>-152.12</v>
          </cell>
          <cell r="D124">
            <v>-155.13</v>
          </cell>
          <cell r="E124">
            <v>-158.13999999999999</v>
          </cell>
          <cell r="F124">
            <v>-161.15</v>
          </cell>
          <cell r="G124">
            <v>-164.16</v>
          </cell>
          <cell r="H124">
            <v>-167.17</v>
          </cell>
          <cell r="I124">
            <v>-170.18</v>
          </cell>
          <cell r="J124">
            <v>-173.19</v>
          </cell>
          <cell r="K124">
            <v>-176.2</v>
          </cell>
          <cell r="L124">
            <v>-179.21</v>
          </cell>
          <cell r="M124">
            <v>-182.22</v>
          </cell>
          <cell r="N124">
            <v>-185.23</v>
          </cell>
          <cell r="O124">
            <v>-188.24</v>
          </cell>
        </row>
        <row r="125">
          <cell r="B125">
            <v>2230</v>
          </cell>
          <cell r="C125">
            <v>-811.26</v>
          </cell>
          <cell r="D125">
            <v>-826.78</v>
          </cell>
          <cell r="E125">
            <v>-842.27</v>
          </cell>
          <cell r="F125">
            <v>-857.76</v>
          </cell>
          <cell r="G125">
            <v>-873.21</v>
          </cell>
          <cell r="H125">
            <v>-635.66999999999996</v>
          </cell>
          <cell r="I125">
            <v>-651.38</v>
          </cell>
          <cell r="J125">
            <v>-665.52</v>
          </cell>
          <cell r="K125">
            <v>-681.67</v>
          </cell>
          <cell r="L125">
            <v>-697.81</v>
          </cell>
          <cell r="M125">
            <v>-716</v>
          </cell>
          <cell r="N125">
            <v>-732.16</v>
          </cell>
          <cell r="O125">
            <v>-748.33</v>
          </cell>
        </row>
        <row r="126">
          <cell r="B126">
            <v>2235</v>
          </cell>
          <cell r="C126">
            <v>-173.71</v>
          </cell>
          <cell r="D126">
            <v>-176.78</v>
          </cell>
          <cell r="E126">
            <v>-179.85</v>
          </cell>
          <cell r="F126">
            <v>-182.92</v>
          </cell>
          <cell r="G126">
            <v>-185.99</v>
          </cell>
          <cell r="H126">
            <v>-189.06</v>
          </cell>
          <cell r="I126">
            <v>-192.13</v>
          </cell>
          <cell r="J126">
            <v>-194.2</v>
          </cell>
          <cell r="K126">
            <v>-197.27</v>
          </cell>
          <cell r="L126">
            <v>-200.34</v>
          </cell>
          <cell r="M126">
            <v>-243.41</v>
          </cell>
          <cell r="N126">
            <v>-246.48</v>
          </cell>
          <cell r="O126">
            <v>-249.55</v>
          </cell>
        </row>
        <row r="127">
          <cell r="B127">
            <v>2240</v>
          </cell>
          <cell r="C127">
            <v>-291.23</v>
          </cell>
          <cell r="D127">
            <v>-303.86</v>
          </cell>
          <cell r="E127">
            <v>-316.49</v>
          </cell>
          <cell r="F127">
            <v>-329.12</v>
          </cell>
          <cell r="G127">
            <v>-341.75</v>
          </cell>
          <cell r="H127">
            <v>-354.38</v>
          </cell>
          <cell r="I127">
            <v>-367.01</v>
          </cell>
          <cell r="J127">
            <v>-379.64</v>
          </cell>
          <cell r="K127">
            <v>-392.27</v>
          </cell>
          <cell r="L127">
            <v>-404.9</v>
          </cell>
          <cell r="M127">
            <v>-417.53</v>
          </cell>
          <cell r="N127">
            <v>-430.16</v>
          </cell>
          <cell r="O127">
            <v>-442.79</v>
          </cell>
        </row>
        <row r="128">
          <cell r="B128">
            <v>2280</v>
          </cell>
          <cell r="J128">
            <v>-2</v>
          </cell>
          <cell r="K128">
            <v>-2</v>
          </cell>
          <cell r="L128">
            <v>-2</v>
          </cell>
          <cell r="M128">
            <v>2934</v>
          </cell>
          <cell r="N128">
            <v>2934</v>
          </cell>
          <cell r="O128">
            <v>2934</v>
          </cell>
        </row>
        <row r="129">
          <cell r="B129">
            <v>2285</v>
          </cell>
          <cell r="C129">
            <v>2641.6</v>
          </cell>
          <cell r="D129">
            <v>2617.44</v>
          </cell>
          <cell r="E129">
            <v>2593.2800000000002</v>
          </cell>
          <cell r="F129">
            <v>2569.12</v>
          </cell>
          <cell r="G129">
            <v>2544.85</v>
          </cell>
          <cell r="H129">
            <v>2520.3000000000002</v>
          </cell>
          <cell r="I129">
            <v>2495.75</v>
          </cell>
          <cell r="J129">
            <v>-459.8</v>
          </cell>
          <cell r="K129">
            <v>-484.35</v>
          </cell>
          <cell r="L129">
            <v>-508.9</v>
          </cell>
          <cell r="M129">
            <v>-3467.45</v>
          </cell>
          <cell r="N129">
            <v>-3492</v>
          </cell>
          <cell r="O129">
            <v>-3516.55</v>
          </cell>
        </row>
        <row r="130">
          <cell r="B130">
            <v>2300</v>
          </cell>
          <cell r="C130">
            <v>-55177.53</v>
          </cell>
          <cell r="D130">
            <v>-56182.13</v>
          </cell>
          <cell r="E130">
            <v>-56422.57</v>
          </cell>
          <cell r="F130">
            <v>-58826.71</v>
          </cell>
          <cell r="G130">
            <v>-58031.99</v>
          </cell>
          <cell r="H130">
            <v>-58164.7</v>
          </cell>
          <cell r="I130">
            <v>-58398.1</v>
          </cell>
          <cell r="J130">
            <v>-52340.14</v>
          </cell>
          <cell r="K130">
            <v>-52818.98</v>
          </cell>
          <cell r="L130">
            <v>-53285.87</v>
          </cell>
          <cell r="M130">
            <v>-54209.41</v>
          </cell>
          <cell r="N130">
            <v>-54918.559999999998</v>
          </cell>
          <cell r="O130">
            <v>-55710.99</v>
          </cell>
        </row>
        <row r="131">
          <cell r="B131">
            <v>2320</v>
          </cell>
          <cell r="C131">
            <v>-6572.19</v>
          </cell>
          <cell r="D131">
            <v>-6604.24</v>
          </cell>
          <cell r="E131">
            <v>-6535.57</v>
          </cell>
          <cell r="F131">
            <v>-6523.87</v>
          </cell>
          <cell r="G131">
            <v>-6479.24</v>
          </cell>
          <cell r="H131">
            <v>-6444.03</v>
          </cell>
          <cell r="I131">
            <v>-6424.38</v>
          </cell>
          <cell r="J131">
            <v>-6399.55</v>
          </cell>
          <cell r="K131">
            <v>-6401.32</v>
          </cell>
          <cell r="L131">
            <v>-6346.45</v>
          </cell>
          <cell r="M131">
            <v>-6393.05</v>
          </cell>
          <cell r="N131">
            <v>-6419.23</v>
          </cell>
          <cell r="O131">
            <v>-6441.3</v>
          </cell>
        </row>
        <row r="132">
          <cell r="B132">
            <v>2325</v>
          </cell>
          <cell r="C132">
            <v>-21325.21</v>
          </cell>
          <cell r="D132">
            <v>-21669.67</v>
          </cell>
          <cell r="E132">
            <v>-21780.34</v>
          </cell>
          <cell r="F132">
            <v>-21989.7</v>
          </cell>
          <cell r="G132">
            <v>-22050.79</v>
          </cell>
          <cell r="H132">
            <v>-22192.33</v>
          </cell>
          <cell r="I132">
            <v>-22400.83</v>
          </cell>
          <cell r="J132">
            <v>-22611.03</v>
          </cell>
          <cell r="K132">
            <v>-22926.79</v>
          </cell>
          <cell r="L132">
            <v>-23110.84</v>
          </cell>
          <cell r="M132">
            <v>-23590.47</v>
          </cell>
          <cell r="N132">
            <v>-23999.439999999999</v>
          </cell>
          <cell r="O132">
            <v>-24411.05</v>
          </cell>
        </row>
        <row r="133">
          <cell r="B133">
            <v>2330</v>
          </cell>
          <cell r="C133">
            <v>-113846.41</v>
          </cell>
          <cell r="D133">
            <v>-115848.34</v>
          </cell>
          <cell r="E133">
            <v>-116005.14</v>
          </cell>
          <cell r="F133">
            <v>-117241.55</v>
          </cell>
          <cell r="G133">
            <v>-118096.88</v>
          </cell>
          <cell r="H133">
            <v>-118883.89</v>
          </cell>
          <cell r="I133">
            <v>-119823.3</v>
          </cell>
          <cell r="J133">
            <v>-120782.36</v>
          </cell>
          <cell r="K133">
            <v>-122272.14</v>
          </cell>
          <cell r="L133">
            <v>-122576.78</v>
          </cell>
          <cell r="M133">
            <v>-124911.66</v>
          </cell>
          <cell r="N133">
            <v>-126862.98</v>
          </cell>
          <cell r="O133">
            <v>-128654.84</v>
          </cell>
        </row>
        <row r="134">
          <cell r="B134">
            <v>2335</v>
          </cell>
          <cell r="C134">
            <v>-3583.94</v>
          </cell>
          <cell r="D134">
            <v>-3601.03</v>
          </cell>
          <cell r="E134">
            <v>-3564.66</v>
          </cell>
          <cell r="F134">
            <v>-3557.6</v>
          </cell>
          <cell r="G134">
            <v>-3532.33</v>
          </cell>
          <cell r="H134">
            <v>-3512.76</v>
          </cell>
          <cell r="I134">
            <v>-3501.56</v>
          </cell>
          <cell r="J134">
            <v>-3487.83</v>
          </cell>
          <cell r="K134">
            <v>-3488.43</v>
          </cell>
          <cell r="L134">
            <v>-3459.53</v>
          </cell>
          <cell r="M134">
            <v>-3484.56</v>
          </cell>
          <cell r="N134">
            <v>-3498.45</v>
          </cell>
          <cell r="O134">
            <v>-3510.2</v>
          </cell>
        </row>
        <row r="135">
          <cell r="B135">
            <v>2400</v>
          </cell>
          <cell r="C135">
            <v>-351387.17</v>
          </cell>
          <cell r="D135">
            <v>-351387.17</v>
          </cell>
          <cell r="E135">
            <v>-351387.17</v>
          </cell>
          <cell r="F135">
            <v>-351387.17</v>
          </cell>
          <cell r="G135">
            <v>-351387.17</v>
          </cell>
          <cell r="H135">
            <v>-351387.17</v>
          </cell>
          <cell r="I135">
            <v>-351387.17</v>
          </cell>
          <cell r="J135">
            <v>-351387.17</v>
          </cell>
          <cell r="K135">
            <v>-351387.17</v>
          </cell>
          <cell r="L135">
            <v>-351387.17</v>
          </cell>
          <cell r="M135">
            <v>-351387.17</v>
          </cell>
          <cell r="N135">
            <v>-351387.17</v>
          </cell>
          <cell r="O135">
            <v>-351387.17</v>
          </cell>
        </row>
        <row r="136">
          <cell r="B136">
            <v>2420</v>
          </cell>
          <cell r="C136">
            <v>109738.35</v>
          </cell>
          <cell r="D136">
            <v>110670.41</v>
          </cell>
          <cell r="E136">
            <v>111602.47</v>
          </cell>
          <cell r="F136">
            <v>112534.53</v>
          </cell>
          <cell r="G136">
            <v>113466.59</v>
          </cell>
          <cell r="H136">
            <v>114398.65</v>
          </cell>
          <cell r="I136">
            <v>115330.71</v>
          </cell>
          <cell r="J136">
            <v>116262.77</v>
          </cell>
          <cell r="K136">
            <v>117194.83</v>
          </cell>
          <cell r="L136">
            <v>118126.89</v>
          </cell>
          <cell r="M136">
            <v>119058.95</v>
          </cell>
          <cell r="N136">
            <v>119991.01</v>
          </cell>
          <cell r="O136">
            <v>120923.07</v>
          </cell>
        </row>
        <row r="137">
          <cell r="B137">
            <v>2675</v>
          </cell>
          <cell r="C137">
            <v>35198.51</v>
          </cell>
          <cell r="D137">
            <v>56340.91</v>
          </cell>
          <cell r="E137">
            <v>62649.27</v>
          </cell>
          <cell r="F137">
            <v>53170.11</v>
          </cell>
          <cell r="G137">
            <v>59201.59</v>
          </cell>
          <cell r="H137">
            <v>43862.8</v>
          </cell>
          <cell r="I137">
            <v>32714.99</v>
          </cell>
          <cell r="J137">
            <v>35298.75</v>
          </cell>
          <cell r="K137">
            <v>37012.57</v>
          </cell>
          <cell r="L137">
            <v>36370.36</v>
          </cell>
          <cell r="M137">
            <v>45859.3</v>
          </cell>
          <cell r="N137">
            <v>52439.9</v>
          </cell>
          <cell r="O137">
            <v>68708.070000000007</v>
          </cell>
        </row>
        <row r="138">
          <cell r="B138">
            <v>2680</v>
          </cell>
          <cell r="C138">
            <v>43538</v>
          </cell>
          <cell r="D138">
            <v>52608</v>
          </cell>
          <cell r="E138">
            <v>51292</v>
          </cell>
          <cell r="F138">
            <v>56917</v>
          </cell>
          <cell r="G138">
            <v>51317</v>
          </cell>
          <cell r="H138">
            <v>35430</v>
          </cell>
          <cell r="I138">
            <v>34168</v>
          </cell>
          <cell r="J138">
            <v>36604</v>
          </cell>
          <cell r="K138">
            <v>36260</v>
          </cell>
          <cell r="L138">
            <v>40637</v>
          </cell>
          <cell r="M138">
            <v>43900</v>
          </cell>
          <cell r="N138">
            <v>57353</v>
          </cell>
          <cell r="O138">
            <v>60828</v>
          </cell>
        </row>
        <row r="139">
          <cell r="B139">
            <v>2685</v>
          </cell>
          <cell r="C139">
            <v>-169.65</v>
          </cell>
          <cell r="D139">
            <v>-169.65</v>
          </cell>
          <cell r="E139">
            <v>-169.65</v>
          </cell>
          <cell r="F139">
            <v>-169.65</v>
          </cell>
          <cell r="G139">
            <v>-169.65</v>
          </cell>
          <cell r="H139">
            <v>-169.65</v>
          </cell>
          <cell r="I139">
            <v>-169.65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>
            <v>2690</v>
          </cell>
          <cell r="C140">
            <v>-230</v>
          </cell>
          <cell r="D140">
            <v>-279</v>
          </cell>
          <cell r="E140">
            <v>-186</v>
          </cell>
          <cell r="F140">
            <v>-153</v>
          </cell>
          <cell r="G140">
            <v>-195</v>
          </cell>
          <cell r="H140">
            <v>-194</v>
          </cell>
          <cell r="I140">
            <v>-86</v>
          </cell>
          <cell r="J140">
            <v>-117</v>
          </cell>
          <cell r="K140">
            <v>-142</v>
          </cell>
          <cell r="L140">
            <v>-161</v>
          </cell>
          <cell r="M140">
            <v>-240</v>
          </cell>
          <cell r="N140">
            <v>-308</v>
          </cell>
          <cell r="O140">
            <v>-366</v>
          </cell>
        </row>
        <row r="141">
          <cell r="B141">
            <v>2710</v>
          </cell>
          <cell r="C141">
            <v>-955896.33</v>
          </cell>
          <cell r="D141">
            <v>-946196.4</v>
          </cell>
          <cell r="E141">
            <v>-930252.42</v>
          </cell>
          <cell r="F141">
            <v>-899212.5</v>
          </cell>
          <cell r="G141">
            <v>-862891.43</v>
          </cell>
          <cell r="H141">
            <v>-821025.71</v>
          </cell>
          <cell r="I141">
            <v>-816795.28</v>
          </cell>
          <cell r="J141">
            <v>-976757.42</v>
          </cell>
          <cell r="K141">
            <v>-952228.46</v>
          </cell>
          <cell r="L141">
            <v>-949996.29</v>
          </cell>
          <cell r="M141">
            <v>-959138.63</v>
          </cell>
          <cell r="N141">
            <v>-958283.42</v>
          </cell>
          <cell r="O141">
            <v>-936817.53</v>
          </cell>
        </row>
        <row r="142">
          <cell r="B142">
            <v>2755</v>
          </cell>
          <cell r="C142">
            <v>1596</v>
          </cell>
          <cell r="D142">
            <v>1596</v>
          </cell>
          <cell r="E142">
            <v>1596</v>
          </cell>
          <cell r="F142">
            <v>1596</v>
          </cell>
          <cell r="G142">
            <v>1596</v>
          </cell>
          <cell r="H142">
            <v>1596</v>
          </cell>
          <cell r="I142">
            <v>1596</v>
          </cell>
          <cell r="J142">
            <v>1596</v>
          </cell>
          <cell r="K142">
            <v>1596</v>
          </cell>
          <cell r="L142">
            <v>1596</v>
          </cell>
          <cell r="M142">
            <v>1596</v>
          </cell>
          <cell r="N142">
            <v>1596</v>
          </cell>
          <cell r="O142">
            <v>1160</v>
          </cell>
        </row>
        <row r="143">
          <cell r="B143">
            <v>2775</v>
          </cell>
          <cell r="C143">
            <v>6895</v>
          </cell>
          <cell r="D143">
            <v>6895</v>
          </cell>
          <cell r="E143">
            <v>6895</v>
          </cell>
          <cell r="F143">
            <v>6895</v>
          </cell>
          <cell r="G143">
            <v>6895</v>
          </cell>
          <cell r="H143">
            <v>6895</v>
          </cell>
          <cell r="I143">
            <v>6895</v>
          </cell>
          <cell r="J143">
            <v>6895</v>
          </cell>
          <cell r="K143">
            <v>6895</v>
          </cell>
          <cell r="L143">
            <v>6895</v>
          </cell>
          <cell r="M143">
            <v>6895</v>
          </cell>
          <cell r="N143">
            <v>6895</v>
          </cell>
          <cell r="O143">
            <v>6895</v>
          </cell>
        </row>
        <row r="144">
          <cell r="B144">
            <v>2906</v>
          </cell>
          <cell r="C144">
            <v>115225.97</v>
          </cell>
          <cell r="D144">
            <v>113222.22</v>
          </cell>
          <cell r="E144">
            <v>113222.22</v>
          </cell>
          <cell r="F144">
            <v>114518.22</v>
          </cell>
          <cell r="G144">
            <v>118385.23000000001</v>
          </cell>
          <cell r="H144">
            <v>118385.23000000001</v>
          </cell>
          <cell r="I144">
            <v>119266.34</v>
          </cell>
          <cell r="J144">
            <v>123672.51999999999</v>
          </cell>
          <cell r="K144">
            <v>123672.51999999999</v>
          </cell>
          <cell r="L144">
            <v>123672.51999999999</v>
          </cell>
          <cell r="M144">
            <v>123672.51999999999</v>
          </cell>
          <cell r="N144">
            <v>123672.51999999999</v>
          </cell>
          <cell r="O144">
            <v>123672.51999999999</v>
          </cell>
        </row>
        <row r="145">
          <cell r="B145">
            <v>2907</v>
          </cell>
          <cell r="C145">
            <v>82086.649999999994</v>
          </cell>
          <cell r="D145">
            <v>83295.649999999994</v>
          </cell>
          <cell r="E145">
            <v>87792.27</v>
          </cell>
          <cell r="F145">
            <v>88441.27</v>
          </cell>
          <cell r="G145">
            <v>89407.27</v>
          </cell>
          <cell r="H145">
            <v>89407.27</v>
          </cell>
          <cell r="I145">
            <v>89407.27</v>
          </cell>
          <cell r="J145">
            <v>89407.27</v>
          </cell>
          <cell r="K145">
            <v>89407.27</v>
          </cell>
          <cell r="L145">
            <v>89407.27</v>
          </cell>
          <cell r="M145">
            <v>89407.27</v>
          </cell>
          <cell r="N145">
            <v>89407.27</v>
          </cell>
          <cell r="O145">
            <v>89407.27</v>
          </cell>
        </row>
        <row r="146">
          <cell r="B146">
            <v>2908</v>
          </cell>
          <cell r="C146">
            <v>4267.1400000000003</v>
          </cell>
          <cell r="D146">
            <v>4996.03</v>
          </cell>
          <cell r="E146">
            <v>4996.03</v>
          </cell>
          <cell r="F146">
            <v>4996.0300000000007</v>
          </cell>
          <cell r="G146">
            <v>4996.03</v>
          </cell>
          <cell r="H146">
            <v>4996.03</v>
          </cell>
          <cell r="I146">
            <v>5553.74</v>
          </cell>
          <cell r="J146">
            <v>5553.74</v>
          </cell>
          <cell r="K146">
            <v>5553.74</v>
          </cell>
          <cell r="L146">
            <v>5553.74</v>
          </cell>
          <cell r="M146">
            <v>5553.74</v>
          </cell>
          <cell r="N146">
            <v>5553.74</v>
          </cell>
          <cell r="O146">
            <v>5553.74</v>
          </cell>
        </row>
        <row r="147">
          <cell r="B147">
            <v>2909</v>
          </cell>
          <cell r="C147">
            <v>1016.03</v>
          </cell>
          <cell r="D147">
            <v>1016.03</v>
          </cell>
          <cell r="E147">
            <v>1016.03</v>
          </cell>
          <cell r="F147">
            <v>1054.03</v>
          </cell>
          <cell r="G147">
            <v>1054.03</v>
          </cell>
          <cell r="H147">
            <v>1054.03</v>
          </cell>
          <cell r="I147">
            <v>1054.03</v>
          </cell>
          <cell r="J147">
            <v>1054.03</v>
          </cell>
          <cell r="K147">
            <v>1054.03</v>
          </cell>
          <cell r="L147">
            <v>1054.03</v>
          </cell>
          <cell r="M147">
            <v>1054.03</v>
          </cell>
          <cell r="N147">
            <v>1054.03</v>
          </cell>
          <cell r="O147">
            <v>1054.03</v>
          </cell>
        </row>
        <row r="148">
          <cell r="B148">
            <v>2910</v>
          </cell>
          <cell r="C148">
            <v>151385.82</v>
          </cell>
          <cell r="D148">
            <v>151460.82</v>
          </cell>
          <cell r="E148">
            <v>151460.82</v>
          </cell>
          <cell r="F148">
            <v>152723.32</v>
          </cell>
          <cell r="G148">
            <v>152723.32</v>
          </cell>
          <cell r="H148">
            <v>153048.32000000001</v>
          </cell>
          <cell r="I148">
            <v>153048.32000000001</v>
          </cell>
          <cell r="J148">
            <v>153248.32000000001</v>
          </cell>
          <cell r="K148">
            <v>153248.32000000001</v>
          </cell>
          <cell r="L148">
            <v>153248.32000000001</v>
          </cell>
          <cell r="M148">
            <v>153248.32000000001</v>
          </cell>
          <cell r="N148">
            <v>153248.32000000001</v>
          </cell>
          <cell r="O148">
            <v>153248.32000000001</v>
          </cell>
        </row>
        <row r="149">
          <cell r="B149">
            <v>2914</v>
          </cell>
          <cell r="C149">
            <v>-276017.49</v>
          </cell>
          <cell r="D149">
            <v>-276017.49</v>
          </cell>
          <cell r="E149">
            <v>-276017.49</v>
          </cell>
          <cell r="F149">
            <v>-276017.49</v>
          </cell>
          <cell r="G149">
            <v>-276017.49</v>
          </cell>
          <cell r="H149">
            <v>-276017.49</v>
          </cell>
          <cell r="I149">
            <v>-276017.49</v>
          </cell>
          <cell r="J149">
            <v>-372935.88</v>
          </cell>
          <cell r="K149">
            <v>-372935.88</v>
          </cell>
          <cell r="L149">
            <v>-372935.88</v>
          </cell>
          <cell r="M149">
            <v>-372935.88</v>
          </cell>
          <cell r="N149">
            <v>-372935.88</v>
          </cell>
          <cell r="O149">
            <v>-372935.88</v>
          </cell>
        </row>
        <row r="150">
          <cell r="B150">
            <v>2915</v>
          </cell>
          <cell r="C150">
            <v>1222.1300000000001</v>
          </cell>
          <cell r="D150">
            <v>1227.57</v>
          </cell>
          <cell r="E150">
            <v>1224.42</v>
          </cell>
          <cell r="F150">
            <v>1219.74</v>
          </cell>
          <cell r="G150">
            <v>1207.1400000000001</v>
          </cell>
          <cell r="H150">
            <v>1200.1300000000001</v>
          </cell>
          <cell r="I150">
            <v>1195.33</v>
          </cell>
          <cell r="J150">
            <v>1191.51</v>
          </cell>
          <cell r="K150">
            <v>1191.7</v>
          </cell>
          <cell r="L150">
            <v>1190.6300000000001</v>
          </cell>
          <cell r="M150">
            <v>1198.97</v>
          </cell>
          <cell r="N150">
            <v>1203.53</v>
          </cell>
          <cell r="O150">
            <v>1208.0899999999999</v>
          </cell>
        </row>
        <row r="151">
          <cell r="B151">
            <v>2920</v>
          </cell>
          <cell r="C151">
            <v>156546</v>
          </cell>
          <cell r="D151">
            <v>156546</v>
          </cell>
          <cell r="E151">
            <v>156546</v>
          </cell>
          <cell r="F151">
            <v>156546</v>
          </cell>
          <cell r="G151">
            <v>156546</v>
          </cell>
          <cell r="H151">
            <v>156546</v>
          </cell>
          <cell r="I151">
            <v>156546</v>
          </cell>
          <cell r="J151">
            <v>240143</v>
          </cell>
          <cell r="K151">
            <v>240143</v>
          </cell>
          <cell r="L151">
            <v>240143</v>
          </cell>
          <cell r="M151">
            <v>240143</v>
          </cell>
          <cell r="N151">
            <v>240143</v>
          </cell>
          <cell r="O151">
            <v>240143</v>
          </cell>
        </row>
        <row r="152">
          <cell r="B152">
            <v>2930</v>
          </cell>
          <cell r="C152">
            <v>-126632.96000000001</v>
          </cell>
          <cell r="D152">
            <v>-128391.94</v>
          </cell>
          <cell r="E152">
            <v>-130142.33</v>
          </cell>
          <cell r="F152">
            <v>-131891.19</v>
          </cell>
          <cell r="G152">
            <v>-133632.14000000001</v>
          </cell>
          <cell r="H152">
            <v>-135378.67000000001</v>
          </cell>
          <cell r="I152">
            <v>-137127.41</v>
          </cell>
          <cell r="J152">
            <v>-142378.06</v>
          </cell>
          <cell r="K152">
            <v>-145882.26</v>
          </cell>
          <cell r="L152">
            <v>-149385.19</v>
          </cell>
          <cell r="M152">
            <v>-152897.54999999999</v>
          </cell>
          <cell r="N152">
            <v>-156406.10999999999</v>
          </cell>
          <cell r="O152">
            <v>-159914.68</v>
          </cell>
        </row>
        <row r="153">
          <cell r="B153">
            <v>2960</v>
          </cell>
          <cell r="C153">
            <v>54260.12</v>
          </cell>
          <cell r="D153">
            <v>54260.12</v>
          </cell>
          <cell r="E153">
            <v>54260.12</v>
          </cell>
          <cell r="F153">
            <v>54260.12</v>
          </cell>
          <cell r="G153">
            <v>54260.12</v>
          </cell>
          <cell r="H153">
            <v>54260.12</v>
          </cell>
          <cell r="I153">
            <v>54260.12</v>
          </cell>
          <cell r="J153">
            <v>54260.12</v>
          </cell>
          <cell r="K153">
            <v>54260.12</v>
          </cell>
          <cell r="L153">
            <v>54260.12</v>
          </cell>
          <cell r="M153">
            <v>54260.12</v>
          </cell>
          <cell r="N153">
            <v>54260.12</v>
          </cell>
          <cell r="O153">
            <v>54260.12</v>
          </cell>
        </row>
        <row r="154">
          <cell r="B154">
            <v>2985</v>
          </cell>
          <cell r="C154">
            <v>6900</v>
          </cell>
          <cell r="D154">
            <v>6900</v>
          </cell>
          <cell r="E154">
            <v>6900</v>
          </cell>
          <cell r="F154">
            <v>6900</v>
          </cell>
          <cell r="G154">
            <v>6900</v>
          </cell>
          <cell r="H154">
            <v>6900</v>
          </cell>
          <cell r="I154">
            <v>6900</v>
          </cell>
          <cell r="J154">
            <v>6900</v>
          </cell>
          <cell r="K154">
            <v>6900</v>
          </cell>
          <cell r="L154">
            <v>6900</v>
          </cell>
          <cell r="M154">
            <v>6900</v>
          </cell>
          <cell r="N154">
            <v>6900</v>
          </cell>
          <cell r="O154">
            <v>6900</v>
          </cell>
        </row>
        <row r="155">
          <cell r="B155">
            <v>3000</v>
          </cell>
          <cell r="J155">
            <v>3693</v>
          </cell>
          <cell r="K155">
            <v>3693</v>
          </cell>
          <cell r="L155">
            <v>3693</v>
          </cell>
          <cell r="M155">
            <v>3693</v>
          </cell>
          <cell r="N155">
            <v>3693</v>
          </cell>
          <cell r="O155">
            <v>3693</v>
          </cell>
        </row>
        <row r="156">
          <cell r="B156">
            <v>3040</v>
          </cell>
          <cell r="C156">
            <v>10035.290000000001</v>
          </cell>
          <cell r="D156">
            <v>10035.290000000001</v>
          </cell>
          <cell r="E156">
            <v>10035.290000000001</v>
          </cell>
          <cell r="F156">
            <v>10035.290000000001</v>
          </cell>
          <cell r="G156">
            <v>10035.290000000001</v>
          </cell>
          <cell r="H156">
            <v>10035.290000000001</v>
          </cell>
          <cell r="I156">
            <v>10035.290000000001</v>
          </cell>
          <cell r="J156">
            <v>10035.290000000001</v>
          </cell>
          <cell r="K156">
            <v>10035.290000000001</v>
          </cell>
          <cell r="L156">
            <v>10035.290000000001</v>
          </cell>
          <cell r="M156">
            <v>10740.37</v>
          </cell>
          <cell r="N156">
            <v>10740.37</v>
          </cell>
          <cell r="O156">
            <v>10740.37</v>
          </cell>
        </row>
        <row r="157">
          <cell r="B157">
            <v>3110</v>
          </cell>
          <cell r="C157">
            <v>-54260.12</v>
          </cell>
          <cell r="D157">
            <v>-54260.12</v>
          </cell>
          <cell r="E157">
            <v>-54260.12</v>
          </cell>
          <cell r="F157">
            <v>-54260.12</v>
          </cell>
          <cell r="G157">
            <v>-54260.12</v>
          </cell>
          <cell r="H157">
            <v>-54260.12</v>
          </cell>
          <cell r="I157">
            <v>-54260.12</v>
          </cell>
          <cell r="J157">
            <v>-54260.12</v>
          </cell>
          <cell r="K157">
            <v>-54260.12</v>
          </cell>
          <cell r="L157">
            <v>-54260.12</v>
          </cell>
          <cell r="M157">
            <v>-54260.12</v>
          </cell>
          <cell r="N157">
            <v>-54260.12</v>
          </cell>
          <cell r="O157">
            <v>-54260.12</v>
          </cell>
        </row>
        <row r="158">
          <cell r="B158">
            <v>3140</v>
          </cell>
          <cell r="C158">
            <v>-6676.93</v>
          </cell>
          <cell r="D158">
            <v>-6788.47</v>
          </cell>
          <cell r="E158">
            <v>-6900</v>
          </cell>
          <cell r="F158">
            <v>-6900</v>
          </cell>
          <cell r="G158">
            <v>-6900</v>
          </cell>
          <cell r="H158">
            <v>-6900</v>
          </cell>
          <cell r="I158">
            <v>-6900</v>
          </cell>
          <cell r="J158">
            <v>-6900</v>
          </cell>
          <cell r="K158">
            <v>-6900</v>
          </cell>
          <cell r="L158">
            <v>-6900</v>
          </cell>
          <cell r="M158">
            <v>-6900</v>
          </cell>
          <cell r="N158">
            <v>-6900</v>
          </cell>
          <cell r="O158">
            <v>-6900</v>
          </cell>
        </row>
        <row r="159">
          <cell r="B159">
            <v>3155</v>
          </cell>
          <cell r="J159">
            <v>-739</v>
          </cell>
          <cell r="K159">
            <v>-124.11</v>
          </cell>
          <cell r="L159">
            <v>-186.17</v>
          </cell>
          <cell r="M159">
            <v>-248.22</v>
          </cell>
          <cell r="N159">
            <v>-310.27999999999997</v>
          </cell>
          <cell r="O159">
            <v>-372.34</v>
          </cell>
        </row>
        <row r="160">
          <cell r="B160">
            <v>3195</v>
          </cell>
          <cell r="C160">
            <v>-1255.78</v>
          </cell>
          <cell r="D160">
            <v>-1297.5999999999999</v>
          </cell>
          <cell r="E160">
            <v>-1339.42</v>
          </cell>
          <cell r="F160">
            <v>-1381.23</v>
          </cell>
          <cell r="G160">
            <v>-1423.04</v>
          </cell>
          <cell r="H160">
            <v>-1464.86</v>
          </cell>
          <cell r="I160">
            <v>-1506.67</v>
          </cell>
          <cell r="J160">
            <v>-1548.49</v>
          </cell>
          <cell r="K160">
            <v>-1590.3</v>
          </cell>
          <cell r="L160">
            <v>-1632.11</v>
          </cell>
          <cell r="M160">
            <v>-1791.53</v>
          </cell>
          <cell r="N160">
            <v>-1836.28</v>
          </cell>
          <cell r="O160">
            <v>-1881.03</v>
          </cell>
        </row>
        <row r="161">
          <cell r="B161">
            <v>3435</v>
          </cell>
          <cell r="C161">
            <v>-342</v>
          </cell>
          <cell r="D161">
            <v>-342</v>
          </cell>
          <cell r="E161">
            <v>-342</v>
          </cell>
          <cell r="F161">
            <v>-342</v>
          </cell>
          <cell r="G161">
            <v>-342</v>
          </cell>
          <cell r="H161">
            <v>-342</v>
          </cell>
          <cell r="I161">
            <v>-342</v>
          </cell>
          <cell r="J161">
            <v>-342</v>
          </cell>
          <cell r="K161">
            <v>-342</v>
          </cell>
          <cell r="L161">
            <v>-342</v>
          </cell>
          <cell r="M161">
            <v>-342</v>
          </cell>
          <cell r="N161">
            <v>-342</v>
          </cell>
          <cell r="O161">
            <v>-342</v>
          </cell>
        </row>
        <row r="162">
          <cell r="B162">
            <v>3980</v>
          </cell>
          <cell r="C162">
            <v>76.849999999999994</v>
          </cell>
          <cell r="D162">
            <v>77.56</v>
          </cell>
          <cell r="E162">
            <v>78.27</v>
          </cell>
          <cell r="F162">
            <v>78.98</v>
          </cell>
          <cell r="G162">
            <v>79.69</v>
          </cell>
          <cell r="H162">
            <v>80.400000000000006</v>
          </cell>
          <cell r="I162">
            <v>81.11</v>
          </cell>
          <cell r="J162">
            <v>81.819999999999993</v>
          </cell>
          <cell r="K162">
            <v>82.53</v>
          </cell>
          <cell r="L162">
            <v>83.24</v>
          </cell>
          <cell r="M162">
            <v>83.95</v>
          </cell>
          <cell r="N162">
            <v>84.66</v>
          </cell>
          <cell r="O162">
            <v>85.37</v>
          </cell>
        </row>
        <row r="163">
          <cell r="B163">
            <v>4367</v>
          </cell>
          <cell r="O163">
            <v>-124.81</v>
          </cell>
        </row>
        <row r="164">
          <cell r="B164">
            <v>4371</v>
          </cell>
          <cell r="C164">
            <v>110</v>
          </cell>
          <cell r="D164">
            <v>110</v>
          </cell>
          <cell r="E164">
            <v>110</v>
          </cell>
          <cell r="F164">
            <v>110</v>
          </cell>
          <cell r="G164">
            <v>110</v>
          </cell>
          <cell r="H164">
            <v>110</v>
          </cell>
          <cell r="I164">
            <v>110</v>
          </cell>
          <cell r="J164">
            <v>110</v>
          </cell>
          <cell r="K164">
            <v>110</v>
          </cell>
          <cell r="L164">
            <v>110</v>
          </cell>
          <cell r="M164">
            <v>110</v>
          </cell>
          <cell r="N164">
            <v>110</v>
          </cell>
          <cell r="O164">
            <v>110</v>
          </cell>
        </row>
        <row r="165">
          <cell r="B165">
            <v>4375</v>
          </cell>
          <cell r="C165">
            <v>-15561.72</v>
          </cell>
          <cell r="D165">
            <v>-15561.72</v>
          </cell>
          <cell r="E165">
            <v>-15561.72</v>
          </cell>
          <cell r="F165">
            <v>-15561.72</v>
          </cell>
          <cell r="G165">
            <v>-15561.72</v>
          </cell>
          <cell r="H165">
            <v>-15561.72</v>
          </cell>
          <cell r="I165">
            <v>-15561.72</v>
          </cell>
          <cell r="J165">
            <v>-15561.72</v>
          </cell>
          <cell r="K165">
            <v>-15561.72</v>
          </cell>
          <cell r="L165">
            <v>-15561.72</v>
          </cell>
          <cell r="M165">
            <v>-15561.72</v>
          </cell>
          <cell r="N165">
            <v>-15561.72</v>
          </cell>
          <cell r="O165">
            <v>-10840.87</v>
          </cell>
        </row>
        <row r="166">
          <cell r="B166">
            <v>4377</v>
          </cell>
          <cell r="C166">
            <v>-3493.5</v>
          </cell>
          <cell r="D166">
            <v>-3493.5</v>
          </cell>
          <cell r="E166">
            <v>-3493.5</v>
          </cell>
          <cell r="F166">
            <v>-3493.5</v>
          </cell>
          <cell r="G166">
            <v>-3493.5</v>
          </cell>
          <cell r="H166">
            <v>-3493.5</v>
          </cell>
          <cell r="I166">
            <v>-3493.5</v>
          </cell>
          <cell r="J166">
            <v>-3493.5</v>
          </cell>
          <cell r="K166">
            <v>-3493.5</v>
          </cell>
          <cell r="L166">
            <v>-3493.5</v>
          </cell>
          <cell r="M166">
            <v>-3493.5</v>
          </cell>
          <cell r="N166">
            <v>-3493.5</v>
          </cell>
          <cell r="O166">
            <v>-4539.43</v>
          </cell>
        </row>
        <row r="167">
          <cell r="B167">
            <v>4383</v>
          </cell>
          <cell r="C167">
            <v>-15118.55</v>
          </cell>
          <cell r="D167">
            <v>-15118.55</v>
          </cell>
          <cell r="E167">
            <v>-15118.55</v>
          </cell>
          <cell r="F167">
            <v>-15118.55</v>
          </cell>
          <cell r="G167">
            <v>-15118.55</v>
          </cell>
          <cell r="H167">
            <v>-15118.55</v>
          </cell>
          <cell r="I167">
            <v>-15118.55</v>
          </cell>
          <cell r="J167">
            <v>-15118.55</v>
          </cell>
          <cell r="K167">
            <v>-15118.55</v>
          </cell>
          <cell r="L167">
            <v>-15118.55</v>
          </cell>
          <cell r="M167">
            <v>-15118.55</v>
          </cell>
          <cell r="N167">
            <v>-15118.55</v>
          </cell>
          <cell r="O167">
            <v>-15583.07</v>
          </cell>
        </row>
        <row r="168">
          <cell r="B168">
            <v>4385</v>
          </cell>
          <cell r="C168">
            <v>97</v>
          </cell>
          <cell r="D168">
            <v>97</v>
          </cell>
          <cell r="E168">
            <v>97</v>
          </cell>
          <cell r="F168">
            <v>97</v>
          </cell>
          <cell r="G168">
            <v>97</v>
          </cell>
          <cell r="H168">
            <v>97</v>
          </cell>
          <cell r="I168">
            <v>97</v>
          </cell>
          <cell r="J168">
            <v>97</v>
          </cell>
          <cell r="K168">
            <v>97</v>
          </cell>
          <cell r="L168">
            <v>97</v>
          </cell>
          <cell r="M168">
            <v>97</v>
          </cell>
          <cell r="N168">
            <v>97</v>
          </cell>
          <cell r="O168">
            <v>141.77000000000001</v>
          </cell>
        </row>
        <row r="169">
          <cell r="B169">
            <v>4387</v>
          </cell>
          <cell r="C169">
            <v>1054.6300000000001</v>
          </cell>
          <cell r="D169">
            <v>1054.6300000000001</v>
          </cell>
          <cell r="E169">
            <v>1071.1400000000001</v>
          </cell>
          <cell r="F169">
            <v>1075.58</v>
          </cell>
          <cell r="G169">
            <v>1092.68</v>
          </cell>
          <cell r="H169">
            <v>1106.72</v>
          </cell>
          <cell r="I169">
            <v>1114.52</v>
          </cell>
          <cell r="J169">
            <v>1124.7</v>
          </cell>
          <cell r="K169">
            <v>1124.26</v>
          </cell>
          <cell r="L169">
            <v>1147.69</v>
          </cell>
          <cell r="M169">
            <v>1129.55</v>
          </cell>
          <cell r="N169">
            <v>1119.47</v>
          </cell>
          <cell r="O169">
            <v>-18102.91</v>
          </cell>
        </row>
        <row r="170">
          <cell r="B170">
            <v>4389</v>
          </cell>
          <cell r="C170">
            <v>36259.19</v>
          </cell>
          <cell r="D170">
            <v>36259.32</v>
          </cell>
          <cell r="E170">
            <v>36259.01</v>
          </cell>
          <cell r="F170">
            <v>36258.97</v>
          </cell>
          <cell r="G170">
            <v>36258.79</v>
          </cell>
          <cell r="H170">
            <v>36258.639999999999</v>
          </cell>
          <cell r="I170">
            <v>36258.559999999998</v>
          </cell>
          <cell r="J170">
            <v>36258.449999999997</v>
          </cell>
          <cell r="K170">
            <v>36258.46</v>
          </cell>
          <cell r="L170">
            <v>36258.21</v>
          </cell>
          <cell r="M170">
            <v>36258.400000000001</v>
          </cell>
          <cell r="N170">
            <v>36258.51</v>
          </cell>
          <cell r="O170">
            <v>31555.47</v>
          </cell>
        </row>
        <row r="171">
          <cell r="B171">
            <v>4417</v>
          </cell>
          <cell r="C171">
            <v>1.1399999999999999</v>
          </cell>
          <cell r="D171">
            <v>1.1499999999999999</v>
          </cell>
          <cell r="E171">
            <v>1.1399999999999999</v>
          </cell>
          <cell r="F171">
            <v>1.1299999999999999</v>
          </cell>
          <cell r="G171">
            <v>1.1299999999999999</v>
          </cell>
          <cell r="H171">
            <v>1.1200000000000001</v>
          </cell>
          <cell r="I171">
            <v>1.1200000000000001</v>
          </cell>
          <cell r="J171">
            <v>1.1100000000000001</v>
          </cell>
          <cell r="K171">
            <v>1.1100000000000001</v>
          </cell>
          <cell r="L171">
            <v>1.1000000000000001</v>
          </cell>
          <cell r="M171">
            <v>1.1100000000000001</v>
          </cell>
          <cell r="N171">
            <v>1.1100000000000001</v>
          </cell>
          <cell r="O171">
            <v>-14.15</v>
          </cell>
        </row>
        <row r="172">
          <cell r="B172">
            <v>4421</v>
          </cell>
          <cell r="C172">
            <v>19</v>
          </cell>
          <cell r="D172">
            <v>19</v>
          </cell>
          <cell r="E172">
            <v>19</v>
          </cell>
          <cell r="F172">
            <v>19</v>
          </cell>
          <cell r="G172">
            <v>19</v>
          </cell>
          <cell r="H172">
            <v>19</v>
          </cell>
          <cell r="I172">
            <v>19</v>
          </cell>
          <cell r="J172">
            <v>19</v>
          </cell>
          <cell r="K172">
            <v>19</v>
          </cell>
          <cell r="L172">
            <v>19</v>
          </cell>
          <cell r="M172">
            <v>19</v>
          </cell>
          <cell r="N172">
            <v>19</v>
          </cell>
          <cell r="O172">
            <v>19</v>
          </cell>
        </row>
        <row r="173">
          <cell r="B173">
            <v>4425</v>
          </cell>
          <cell r="C173">
            <v>-2665.2</v>
          </cell>
          <cell r="D173">
            <v>-2665.2</v>
          </cell>
          <cell r="E173">
            <v>-2665.2</v>
          </cell>
          <cell r="F173">
            <v>-2665.2</v>
          </cell>
          <cell r="G173">
            <v>-2665.2</v>
          </cell>
          <cell r="H173">
            <v>-2665.2</v>
          </cell>
          <cell r="I173">
            <v>-2665.2</v>
          </cell>
          <cell r="J173">
            <v>-2665.2</v>
          </cell>
          <cell r="K173">
            <v>-2665.2</v>
          </cell>
          <cell r="L173">
            <v>-2665.2</v>
          </cell>
          <cell r="M173">
            <v>-2665.2</v>
          </cell>
          <cell r="N173">
            <v>-2665.2</v>
          </cell>
          <cell r="O173">
            <v>-1811.85</v>
          </cell>
        </row>
        <row r="174">
          <cell r="B174">
            <v>4427</v>
          </cell>
          <cell r="C174">
            <v>-598.58000000000004</v>
          </cell>
          <cell r="D174">
            <v>-598.58000000000004</v>
          </cell>
          <cell r="E174">
            <v>-598.58000000000004</v>
          </cell>
          <cell r="F174">
            <v>-598.58000000000004</v>
          </cell>
          <cell r="G174">
            <v>-598.58000000000004</v>
          </cell>
          <cell r="H174">
            <v>-598.58000000000004</v>
          </cell>
          <cell r="I174">
            <v>-598.58000000000004</v>
          </cell>
          <cell r="J174">
            <v>-598.58000000000004</v>
          </cell>
          <cell r="K174">
            <v>-598.58000000000004</v>
          </cell>
          <cell r="L174">
            <v>-598.58000000000004</v>
          </cell>
          <cell r="M174">
            <v>-598.58000000000004</v>
          </cell>
          <cell r="N174">
            <v>-598.58000000000004</v>
          </cell>
          <cell r="O174">
            <v>-787.64</v>
          </cell>
        </row>
        <row r="175">
          <cell r="B175">
            <v>4433</v>
          </cell>
          <cell r="C175">
            <v>-3863.21</v>
          </cell>
          <cell r="D175">
            <v>-3863.21</v>
          </cell>
          <cell r="E175">
            <v>-3863.21</v>
          </cell>
          <cell r="F175">
            <v>-3863.21</v>
          </cell>
          <cell r="G175">
            <v>-3863.21</v>
          </cell>
          <cell r="H175">
            <v>-3863.21</v>
          </cell>
          <cell r="I175">
            <v>-3863.21</v>
          </cell>
          <cell r="J175">
            <v>-3863.21</v>
          </cell>
          <cell r="K175">
            <v>-3863.21</v>
          </cell>
          <cell r="L175">
            <v>-3863.21</v>
          </cell>
          <cell r="M175">
            <v>-3863.21</v>
          </cell>
          <cell r="N175">
            <v>-3863.21</v>
          </cell>
          <cell r="O175">
            <v>-3947.18</v>
          </cell>
        </row>
        <row r="176">
          <cell r="B176">
            <v>4435</v>
          </cell>
          <cell r="C176">
            <v>17</v>
          </cell>
          <cell r="D176">
            <v>17</v>
          </cell>
          <cell r="E176">
            <v>17</v>
          </cell>
          <cell r="F176">
            <v>17</v>
          </cell>
          <cell r="G176">
            <v>17</v>
          </cell>
          <cell r="H176">
            <v>17</v>
          </cell>
          <cell r="I176">
            <v>17</v>
          </cell>
          <cell r="J176">
            <v>17</v>
          </cell>
          <cell r="K176">
            <v>17</v>
          </cell>
          <cell r="L176">
            <v>17</v>
          </cell>
          <cell r="M176">
            <v>17</v>
          </cell>
          <cell r="N176">
            <v>17</v>
          </cell>
          <cell r="O176">
            <v>25.09</v>
          </cell>
        </row>
        <row r="177">
          <cell r="B177">
            <v>4437</v>
          </cell>
          <cell r="C177">
            <v>6980.44</v>
          </cell>
          <cell r="D177">
            <v>6980.11</v>
          </cell>
          <cell r="E177">
            <v>6980.87</v>
          </cell>
          <cell r="F177">
            <v>6980.99</v>
          </cell>
          <cell r="G177">
            <v>6981.44</v>
          </cell>
          <cell r="H177">
            <v>6981.81</v>
          </cell>
          <cell r="I177">
            <v>6982.01</v>
          </cell>
          <cell r="J177">
            <v>6982.28</v>
          </cell>
          <cell r="K177">
            <v>6982.27</v>
          </cell>
          <cell r="L177">
            <v>6982.88</v>
          </cell>
          <cell r="M177">
            <v>6982.41</v>
          </cell>
          <cell r="N177">
            <v>6982.14</v>
          </cell>
          <cell r="O177">
            <v>5127.66</v>
          </cell>
        </row>
        <row r="178">
          <cell r="B178">
            <v>4439</v>
          </cell>
          <cell r="C178">
            <v>485</v>
          </cell>
          <cell r="D178">
            <v>485</v>
          </cell>
          <cell r="E178">
            <v>485</v>
          </cell>
          <cell r="F178">
            <v>485</v>
          </cell>
          <cell r="G178">
            <v>485</v>
          </cell>
          <cell r="H178">
            <v>485</v>
          </cell>
          <cell r="I178">
            <v>485</v>
          </cell>
          <cell r="J178">
            <v>485</v>
          </cell>
          <cell r="K178">
            <v>485</v>
          </cell>
          <cell r="L178">
            <v>485</v>
          </cell>
          <cell r="M178">
            <v>485</v>
          </cell>
          <cell r="N178">
            <v>485</v>
          </cell>
          <cell r="O178">
            <v>9370.02</v>
          </cell>
        </row>
        <row r="179">
          <cell r="B179">
            <v>4515</v>
          </cell>
          <cell r="C179">
            <v>-2631.17</v>
          </cell>
          <cell r="D179">
            <v>3745.14</v>
          </cell>
          <cell r="E179">
            <v>3469.14</v>
          </cell>
          <cell r="F179">
            <v>-5034.25</v>
          </cell>
          <cell r="G179">
            <v>4213.2</v>
          </cell>
          <cell r="H179">
            <v>3634.23</v>
          </cell>
          <cell r="I179">
            <v>-3495.83</v>
          </cell>
          <cell r="J179">
            <v>4664.93</v>
          </cell>
          <cell r="K179">
            <v>4496.7</v>
          </cell>
          <cell r="L179">
            <v>-1375.84</v>
          </cell>
          <cell r="M179">
            <v>2473.73</v>
          </cell>
          <cell r="N179">
            <v>4077.75</v>
          </cell>
          <cell r="O179">
            <v>1484.22</v>
          </cell>
        </row>
        <row r="180">
          <cell r="B180">
            <v>4525</v>
          </cell>
          <cell r="C180">
            <v>-6053.66</v>
          </cell>
          <cell r="D180">
            <v>-11036.39</v>
          </cell>
          <cell r="E180">
            <v>-10420.879999999999</v>
          </cell>
          <cell r="F180">
            <v>-2835.26</v>
          </cell>
          <cell r="G180">
            <v>-5987.64</v>
          </cell>
          <cell r="H180">
            <v>-6563.94</v>
          </cell>
          <cell r="I180">
            <v>-2511.9899999999998</v>
          </cell>
          <cell r="J180">
            <v>-7049.11</v>
          </cell>
          <cell r="K180">
            <v>-7345.53</v>
          </cell>
          <cell r="L180">
            <v>-1274.95</v>
          </cell>
          <cell r="M180">
            <v>-5816</v>
          </cell>
          <cell r="N180">
            <v>-6512.12</v>
          </cell>
          <cell r="O180">
            <v>-4827.3999999999996</v>
          </cell>
        </row>
        <row r="181">
          <cell r="B181">
            <v>4527</v>
          </cell>
          <cell r="C181">
            <v>-513.6</v>
          </cell>
          <cell r="D181">
            <v>-513.6</v>
          </cell>
          <cell r="E181">
            <v>-513.6</v>
          </cell>
          <cell r="F181">
            <v>-1454.31</v>
          </cell>
          <cell r="G181">
            <v>-345.75</v>
          </cell>
          <cell r="H181">
            <v>-3371.88</v>
          </cell>
          <cell r="I181">
            <v>-345.75</v>
          </cell>
          <cell r="J181">
            <v>-12483.04</v>
          </cell>
          <cell r="K181">
            <v>-12093.04</v>
          </cell>
          <cell r="L181">
            <v>-6829.47</v>
          </cell>
          <cell r="M181">
            <v>-1882.46</v>
          </cell>
          <cell r="N181">
            <v>0</v>
          </cell>
          <cell r="O181">
            <v>-260</v>
          </cell>
        </row>
        <row r="182">
          <cell r="B182">
            <v>4535</v>
          </cell>
          <cell r="C182">
            <v>-509917.66</v>
          </cell>
          <cell r="D182">
            <v>-509917.66</v>
          </cell>
          <cell r="E182">
            <v>-509917.66</v>
          </cell>
          <cell r="F182">
            <v>-509917.66</v>
          </cell>
          <cell r="G182">
            <v>-509917.66</v>
          </cell>
          <cell r="H182">
            <v>-509917.66</v>
          </cell>
          <cell r="I182">
            <v>-509917.66</v>
          </cell>
          <cell r="J182">
            <v>-509917.66</v>
          </cell>
          <cell r="K182">
            <v>-509917.66</v>
          </cell>
          <cell r="L182">
            <v>-509917.66</v>
          </cell>
          <cell r="M182">
            <v>-509917.66</v>
          </cell>
          <cell r="N182">
            <v>-509917.66</v>
          </cell>
          <cell r="O182">
            <v>-509917.66</v>
          </cell>
        </row>
        <row r="183">
          <cell r="B183">
            <v>4545</v>
          </cell>
          <cell r="C183">
            <v>-1238.72</v>
          </cell>
          <cell r="D183">
            <v>-952.01</v>
          </cell>
          <cell r="E183">
            <v>-952.01</v>
          </cell>
          <cell r="F183">
            <v>-1001.83</v>
          </cell>
          <cell r="G183">
            <v>-1057.1400000000001</v>
          </cell>
          <cell r="H183">
            <v>-990.44</v>
          </cell>
          <cell r="I183">
            <v>-1000.45</v>
          </cell>
          <cell r="J183">
            <v>-1170.0999999999999</v>
          </cell>
          <cell r="K183">
            <v>-1173.57</v>
          </cell>
          <cell r="L183">
            <v>-1215.2</v>
          </cell>
          <cell r="M183">
            <v>-1173.57</v>
          </cell>
          <cell r="N183">
            <v>-1417.72</v>
          </cell>
          <cell r="O183">
            <v>-1423.92</v>
          </cell>
        </row>
        <row r="184">
          <cell r="B184">
            <v>4565</v>
          </cell>
          <cell r="C184">
            <v>-7842.73</v>
          </cell>
          <cell r="D184">
            <v>-7842.73</v>
          </cell>
          <cell r="E184">
            <v>-7842.73</v>
          </cell>
          <cell r="F184">
            <v>-7842.73</v>
          </cell>
          <cell r="G184">
            <v>-7842.73</v>
          </cell>
          <cell r="H184">
            <v>-7842.73</v>
          </cell>
          <cell r="I184">
            <v>-7842.73</v>
          </cell>
          <cell r="J184">
            <v>-7842.73</v>
          </cell>
          <cell r="K184">
            <v>-7842.73</v>
          </cell>
          <cell r="L184">
            <v>-7842.73</v>
          </cell>
          <cell r="M184">
            <v>-7842.73</v>
          </cell>
          <cell r="N184">
            <v>-7842.73</v>
          </cell>
          <cell r="O184">
            <v>-7842.73</v>
          </cell>
        </row>
        <row r="185">
          <cell r="B185">
            <v>4595</v>
          </cell>
          <cell r="C185">
            <v>-2610.8000000000002</v>
          </cell>
          <cell r="D185">
            <v>-2750.92</v>
          </cell>
          <cell r="E185">
            <v>-2754.66</v>
          </cell>
          <cell r="F185">
            <v>-2759.5</v>
          </cell>
          <cell r="G185">
            <v>-2514.44</v>
          </cell>
          <cell r="H185">
            <v>-2346.8200000000002</v>
          </cell>
          <cell r="I185">
            <v>-2700</v>
          </cell>
          <cell r="J185">
            <v>-2851.84</v>
          </cell>
          <cell r="K185">
            <v>-2819.44</v>
          </cell>
          <cell r="L185">
            <v>-2710.14</v>
          </cell>
          <cell r="M185">
            <v>-2801.79</v>
          </cell>
          <cell r="N185">
            <v>-2863.6</v>
          </cell>
          <cell r="O185">
            <v>-2760.84</v>
          </cell>
        </row>
        <row r="186">
          <cell r="B186">
            <v>4612</v>
          </cell>
          <cell r="C186">
            <v>0</v>
          </cell>
          <cell r="D186">
            <v>7627.36</v>
          </cell>
          <cell r="E186">
            <v>2840.78</v>
          </cell>
          <cell r="F186">
            <v>-2165.86</v>
          </cell>
          <cell r="G186">
            <v>-7170.97</v>
          </cell>
          <cell r="H186">
            <v>-12027.89</v>
          </cell>
          <cell r="I186">
            <v>-17035.349999999999</v>
          </cell>
          <cell r="J186">
            <v>-1691.92</v>
          </cell>
          <cell r="K186">
            <v>-6699.08</v>
          </cell>
          <cell r="L186">
            <v>-11706.61</v>
          </cell>
          <cell r="M186">
            <v>-16713.59</v>
          </cell>
          <cell r="N186">
            <v>5561.59</v>
          </cell>
          <cell r="O186">
            <v>0</v>
          </cell>
        </row>
        <row r="187">
          <cell r="B187">
            <v>4614</v>
          </cell>
          <cell r="C187">
            <v>-13214.34</v>
          </cell>
          <cell r="D187">
            <v>-13214.34</v>
          </cell>
          <cell r="E187">
            <v>-13214.34</v>
          </cell>
          <cell r="F187">
            <v>-13214.34</v>
          </cell>
          <cell r="G187">
            <v>-13214.34</v>
          </cell>
          <cell r="H187">
            <v>-13214.34</v>
          </cell>
          <cell r="I187">
            <v>-13214.34</v>
          </cell>
          <cell r="J187">
            <v>-13214.34</v>
          </cell>
          <cell r="K187">
            <v>-13214.34</v>
          </cell>
          <cell r="L187">
            <v>-13214.34</v>
          </cell>
          <cell r="M187">
            <v>-13214.34</v>
          </cell>
          <cell r="N187">
            <v>-13214.34</v>
          </cell>
          <cell r="O187">
            <v>-19666</v>
          </cell>
        </row>
        <row r="188">
          <cell r="B188">
            <v>4628</v>
          </cell>
          <cell r="C188">
            <v>-418.65</v>
          </cell>
          <cell r="D188">
            <v>-420.66</v>
          </cell>
          <cell r="E188">
            <v>-415.98</v>
          </cell>
          <cell r="F188">
            <v>-415.26</v>
          </cell>
          <cell r="G188">
            <v>-412.5</v>
          </cell>
          <cell r="H188">
            <v>-410.23</v>
          </cell>
          <cell r="I188">
            <v>-408.97</v>
          </cell>
          <cell r="J188">
            <v>-407.32</v>
          </cell>
          <cell r="K188">
            <v>-407.39</v>
          </cell>
          <cell r="L188">
            <v>-403.61</v>
          </cell>
          <cell r="M188">
            <v>-406.54</v>
          </cell>
          <cell r="N188">
            <v>-408.17</v>
          </cell>
          <cell r="O188">
            <v>-427.62</v>
          </cell>
        </row>
        <row r="189">
          <cell r="B189">
            <v>4635</v>
          </cell>
          <cell r="C189">
            <v>-36.520000000000003</v>
          </cell>
          <cell r="D189">
            <v>-0.63</v>
          </cell>
          <cell r="E189">
            <v>-0.98</v>
          </cell>
          <cell r="F189">
            <v>-9.5500000000000007</v>
          </cell>
          <cell r="G189">
            <v>-9.84</v>
          </cell>
          <cell r="H189">
            <v>-13.09</v>
          </cell>
          <cell r="I189">
            <v>-16.13</v>
          </cell>
          <cell r="J189">
            <v>-38.89</v>
          </cell>
          <cell r="K189">
            <v>-41.51</v>
          </cell>
          <cell r="L189">
            <v>-41.61</v>
          </cell>
          <cell r="M189">
            <v>-53.27</v>
          </cell>
          <cell r="N189">
            <v>-56.23</v>
          </cell>
          <cell r="O189">
            <v>-63.75</v>
          </cell>
        </row>
        <row r="190">
          <cell r="B190">
            <v>4659</v>
          </cell>
          <cell r="C190">
            <v>-15131</v>
          </cell>
          <cell r="D190">
            <v>-15131</v>
          </cell>
          <cell r="E190">
            <v>-15131</v>
          </cell>
          <cell r="F190">
            <v>-15131</v>
          </cell>
          <cell r="G190">
            <v>-15131</v>
          </cell>
          <cell r="H190">
            <v>-15131</v>
          </cell>
          <cell r="I190">
            <v>-15131</v>
          </cell>
          <cell r="J190">
            <v>-15131</v>
          </cell>
          <cell r="K190">
            <v>-15131</v>
          </cell>
          <cell r="L190">
            <v>-15131</v>
          </cell>
          <cell r="M190">
            <v>-15131</v>
          </cell>
          <cell r="N190">
            <v>-15131</v>
          </cell>
          <cell r="O190">
            <v>-15131</v>
          </cell>
        </row>
        <row r="191">
          <cell r="B191">
            <v>4661</v>
          </cell>
          <cell r="C191">
            <v>9378.93</v>
          </cell>
          <cell r="D191">
            <v>9378.93</v>
          </cell>
          <cell r="E191">
            <v>9378.68</v>
          </cell>
          <cell r="F191">
            <v>9382.7000000000007</v>
          </cell>
          <cell r="G191">
            <v>9382.42</v>
          </cell>
          <cell r="H191">
            <v>9382.19</v>
          </cell>
          <cell r="I191">
            <v>12482.06</v>
          </cell>
          <cell r="J191">
            <v>12481.9</v>
          </cell>
          <cell r="K191">
            <v>12481.9</v>
          </cell>
          <cell r="L191">
            <v>12481.52</v>
          </cell>
          <cell r="M191">
            <v>12481.82</v>
          </cell>
          <cell r="N191">
            <v>12481.98</v>
          </cell>
          <cell r="O191">
            <v>12476.88</v>
          </cell>
        </row>
        <row r="192">
          <cell r="B192">
            <v>4685</v>
          </cell>
          <cell r="C192">
            <v>-307.19</v>
          </cell>
          <cell r="D192">
            <v>-318.02999999999997</v>
          </cell>
          <cell r="E192">
            <v>-322.07</v>
          </cell>
          <cell r="F192">
            <v>-328.42</v>
          </cell>
          <cell r="G192">
            <v>-333.69</v>
          </cell>
          <cell r="H192">
            <v>-341.16</v>
          </cell>
          <cell r="I192">
            <v>-354.81</v>
          </cell>
          <cell r="J192">
            <v>-366.46</v>
          </cell>
          <cell r="K192">
            <v>-378.08</v>
          </cell>
          <cell r="L192">
            <v>-389.1</v>
          </cell>
          <cell r="M192">
            <v>-400.96</v>
          </cell>
          <cell r="N192">
            <v>-407.75</v>
          </cell>
          <cell r="O192">
            <v>-417.5</v>
          </cell>
        </row>
        <row r="193">
          <cell r="B193">
            <v>4760</v>
          </cell>
          <cell r="C193">
            <v>-1000</v>
          </cell>
          <cell r="D193">
            <v>-1000</v>
          </cell>
          <cell r="E193">
            <v>-1000</v>
          </cell>
          <cell r="F193">
            <v>-1000</v>
          </cell>
          <cell r="G193">
            <v>-1000</v>
          </cell>
          <cell r="H193">
            <v>-1000</v>
          </cell>
          <cell r="I193">
            <v>-1000</v>
          </cell>
          <cell r="J193">
            <v>-1000</v>
          </cell>
          <cell r="K193">
            <v>-1000</v>
          </cell>
          <cell r="L193">
            <v>-1000</v>
          </cell>
          <cell r="M193">
            <v>-1000</v>
          </cell>
          <cell r="N193">
            <v>-1000</v>
          </cell>
          <cell r="O193">
            <v>-1000</v>
          </cell>
        </row>
        <row r="194">
          <cell r="B194">
            <v>4780</v>
          </cell>
          <cell r="C194">
            <v>-799000</v>
          </cell>
          <cell r="D194">
            <v>-799000</v>
          </cell>
          <cell r="E194">
            <v>-799000</v>
          </cell>
          <cell r="F194">
            <v>-799000</v>
          </cell>
          <cell r="G194">
            <v>-799000</v>
          </cell>
          <cell r="H194">
            <v>-799000</v>
          </cell>
          <cell r="I194">
            <v>-799000</v>
          </cell>
          <cell r="J194">
            <v>-799000</v>
          </cell>
          <cell r="K194">
            <v>-799000</v>
          </cell>
          <cell r="L194">
            <v>-799000</v>
          </cell>
          <cell r="M194">
            <v>-799000</v>
          </cell>
          <cell r="N194">
            <v>-799000</v>
          </cell>
          <cell r="O194">
            <v>-799000</v>
          </cell>
        </row>
        <row r="195">
          <cell r="B195">
            <v>4785</v>
          </cell>
          <cell r="C195">
            <v>-580754.38</v>
          </cell>
          <cell r="D195">
            <v>-580754.38</v>
          </cell>
          <cell r="E195">
            <v>-580754.38</v>
          </cell>
          <cell r="F195">
            <v>-580754.38</v>
          </cell>
          <cell r="G195">
            <v>-580754.38</v>
          </cell>
          <cell r="H195">
            <v>-580754.38</v>
          </cell>
          <cell r="I195">
            <v>-580754.38</v>
          </cell>
          <cell r="J195">
            <v>-580754.38</v>
          </cell>
          <cell r="K195">
            <v>-580754.38</v>
          </cell>
          <cell r="L195">
            <v>-580754.38</v>
          </cell>
          <cell r="M195">
            <v>-580754.38</v>
          </cell>
          <cell r="N195">
            <v>-580754.38</v>
          </cell>
          <cell r="O195">
            <v>-580754.38</v>
          </cell>
        </row>
        <row r="196">
          <cell r="B196">
            <v>4998</v>
          </cell>
          <cell r="C196">
            <v>385384.68</v>
          </cell>
          <cell r="D196">
            <v>400307.20000000001</v>
          </cell>
          <cell r="E196">
            <v>400307.20000000001</v>
          </cell>
          <cell r="F196">
            <v>400307.20000000001</v>
          </cell>
          <cell r="G196">
            <v>400307.20000000001</v>
          </cell>
          <cell r="H196">
            <v>400307.20000000001</v>
          </cell>
          <cell r="I196">
            <v>400307.20000000001</v>
          </cell>
          <cell r="J196">
            <v>400307.20000000001</v>
          </cell>
          <cell r="K196">
            <v>400307.20000000001</v>
          </cell>
          <cell r="L196">
            <v>400307.20000000001</v>
          </cell>
          <cell r="M196">
            <v>400307.20000000001</v>
          </cell>
          <cell r="N196">
            <v>400307.20000000001</v>
          </cell>
          <cell r="O196">
            <v>400307.20000000001</v>
          </cell>
        </row>
        <row r="198">
          <cell r="B198">
            <v>5025</v>
          </cell>
          <cell r="C198">
            <v>-219886.52</v>
          </cell>
          <cell r="D198">
            <v>-27004.6</v>
          </cell>
          <cell r="E198">
            <v>-54136.63</v>
          </cell>
          <cell r="F198">
            <v>-82130.649999999994</v>
          </cell>
          <cell r="G198">
            <v>-109652.37</v>
          </cell>
          <cell r="H198">
            <v>-130308.03</v>
          </cell>
          <cell r="I198">
            <v>-146932.62</v>
          </cell>
          <cell r="J198">
            <v>-163411.97</v>
          </cell>
          <cell r="K198">
            <v>-180268.13</v>
          </cell>
          <cell r="L198">
            <v>-197012.23</v>
          </cell>
          <cell r="M198">
            <v>-215175.09</v>
          </cell>
          <cell r="N198">
            <v>-235927.94</v>
          </cell>
          <cell r="O198">
            <v>-260557.73</v>
          </cell>
        </row>
        <row r="199">
          <cell r="B199">
            <v>5030</v>
          </cell>
          <cell r="C199">
            <v>-1791</v>
          </cell>
          <cell r="D199">
            <v>-2862</v>
          </cell>
          <cell r="E199">
            <v>-2110</v>
          </cell>
          <cell r="F199">
            <v>-4398</v>
          </cell>
          <cell r="G199">
            <v>-2052</v>
          </cell>
          <cell r="H199">
            <v>4819</v>
          </cell>
          <cell r="I199">
            <v>5308</v>
          </cell>
          <cell r="J199">
            <v>4895</v>
          </cell>
          <cell r="K199">
            <v>5406</v>
          </cell>
          <cell r="L199">
            <v>3813</v>
          </cell>
          <cell r="M199">
            <v>3232</v>
          </cell>
          <cell r="N199">
            <v>-1225</v>
          </cell>
          <cell r="O199">
            <v>-2504</v>
          </cell>
        </row>
        <row r="200">
          <cell r="B200">
            <v>5035</v>
          </cell>
          <cell r="C200">
            <v>-19272.86</v>
          </cell>
          <cell r="D200">
            <v>-3746.69</v>
          </cell>
          <cell r="E200">
            <v>-8433.3700000000008</v>
          </cell>
          <cell r="F200">
            <v>-13490.39</v>
          </cell>
          <cell r="G200">
            <v>-18821.009999999998</v>
          </cell>
          <cell r="H200">
            <v>-21976.799999999999</v>
          </cell>
          <cell r="I200">
            <v>-24578.41</v>
          </cell>
          <cell r="J200">
            <v>-27165.07</v>
          </cell>
          <cell r="K200">
            <v>-29723.31</v>
          </cell>
          <cell r="L200">
            <v>-32358.82</v>
          </cell>
          <cell r="M200">
            <v>-34966.910000000003</v>
          </cell>
          <cell r="N200">
            <v>-38000.32</v>
          </cell>
          <cell r="O200">
            <v>-42572.86</v>
          </cell>
        </row>
        <row r="201">
          <cell r="B201">
            <v>5100</v>
          </cell>
          <cell r="C201">
            <v>502.42</v>
          </cell>
          <cell r="D201">
            <v>1.01</v>
          </cell>
          <cell r="E201">
            <v>3.01</v>
          </cell>
          <cell r="F201">
            <v>73.48</v>
          </cell>
          <cell r="G201">
            <v>73.48</v>
          </cell>
          <cell r="H201">
            <v>73.48</v>
          </cell>
          <cell r="I201">
            <v>73.48</v>
          </cell>
          <cell r="J201">
            <v>73.48</v>
          </cell>
          <cell r="K201">
            <v>73.48</v>
          </cell>
          <cell r="L201">
            <v>73.48</v>
          </cell>
          <cell r="M201">
            <v>73.48</v>
          </cell>
          <cell r="N201">
            <v>73.48</v>
          </cell>
          <cell r="O201">
            <v>89.15</v>
          </cell>
        </row>
        <row r="202">
          <cell r="B202">
            <v>5105</v>
          </cell>
          <cell r="C202">
            <v>-3653</v>
          </cell>
          <cell r="D202">
            <v>-6208</v>
          </cell>
          <cell r="E202">
            <v>-5645</v>
          </cell>
          <cell r="F202">
            <v>-8981</v>
          </cell>
          <cell r="G202">
            <v>-5726</v>
          </cell>
          <cell r="H202">
            <v>3289</v>
          </cell>
          <cell r="I202">
            <v>4062</v>
          </cell>
          <cell r="J202">
            <v>2039</v>
          </cell>
          <cell r="K202">
            <v>1872</v>
          </cell>
          <cell r="L202">
            <v>-912</v>
          </cell>
          <cell r="M202">
            <v>-3593</v>
          </cell>
          <cell r="N202">
            <v>-12590</v>
          </cell>
          <cell r="O202">
            <v>-14786</v>
          </cell>
        </row>
        <row r="203">
          <cell r="B203">
            <v>5140</v>
          </cell>
          <cell r="C203">
            <v>-368069.06</v>
          </cell>
          <cell r="D203">
            <v>-44358.87</v>
          </cell>
          <cell r="E203">
            <v>-89149.89</v>
          </cell>
          <cell r="F203">
            <v>-135539.15</v>
          </cell>
          <cell r="G203">
            <v>-181154.58</v>
          </cell>
          <cell r="H203">
            <v>-217918.92</v>
          </cell>
          <cell r="I203">
            <v>-249501.86</v>
          </cell>
          <cell r="J203">
            <v>-282134.34000000003</v>
          </cell>
          <cell r="K203">
            <v>-317065.11</v>
          </cell>
          <cell r="L203">
            <v>-351698.21</v>
          </cell>
          <cell r="M203">
            <v>-389181.68</v>
          </cell>
          <cell r="N203">
            <v>-432366.84</v>
          </cell>
          <cell r="O203">
            <v>-482582.4</v>
          </cell>
        </row>
        <row r="204">
          <cell r="B204">
            <v>5155</v>
          </cell>
          <cell r="C204">
            <v>-20930.02</v>
          </cell>
          <cell r="D204">
            <v>-4992.59</v>
          </cell>
          <cell r="E204">
            <v>-12110.88</v>
          </cell>
          <cell r="F204">
            <v>-19693.400000000001</v>
          </cell>
          <cell r="G204">
            <v>-27353.18</v>
          </cell>
          <cell r="H204">
            <v>-31778.68</v>
          </cell>
          <cell r="I204">
            <v>-35343.089999999997</v>
          </cell>
          <cell r="J204">
            <v>-39936.699999999997</v>
          </cell>
          <cell r="K204">
            <v>-45043.09</v>
          </cell>
          <cell r="L204">
            <v>-49492.27</v>
          </cell>
          <cell r="M204">
            <v>-55659.14</v>
          </cell>
          <cell r="N204">
            <v>-61911.33</v>
          </cell>
          <cell r="O204">
            <v>-70669.259999999995</v>
          </cell>
        </row>
        <row r="205">
          <cell r="B205">
            <v>5285</v>
          </cell>
          <cell r="C205">
            <v>-2406</v>
          </cell>
          <cell r="D205">
            <v>-231</v>
          </cell>
          <cell r="E205">
            <v>-462</v>
          </cell>
          <cell r="F205">
            <v>-828</v>
          </cell>
          <cell r="G205">
            <v>-1000</v>
          </cell>
          <cell r="H205">
            <v>-1084</v>
          </cell>
          <cell r="I205">
            <v>-1198</v>
          </cell>
          <cell r="J205">
            <v>-1328</v>
          </cell>
          <cell r="K205">
            <v>-1450</v>
          </cell>
          <cell r="L205">
            <v>-1555</v>
          </cell>
          <cell r="M205">
            <v>-1870</v>
          </cell>
          <cell r="N205">
            <v>-2038</v>
          </cell>
          <cell r="O205">
            <v>-2290</v>
          </cell>
        </row>
        <row r="206">
          <cell r="B206">
            <v>5465</v>
          </cell>
          <cell r="C206">
            <v>7633.8</v>
          </cell>
          <cell r="D206">
            <v>792.79</v>
          </cell>
          <cell r="E206">
            <v>1683.51</v>
          </cell>
          <cell r="F206">
            <v>2515.11</v>
          </cell>
          <cell r="G206">
            <v>3237.14</v>
          </cell>
          <cell r="H206">
            <v>4025.26</v>
          </cell>
          <cell r="I206">
            <v>4462.0200000000004</v>
          </cell>
          <cell r="J206">
            <v>4984.93</v>
          </cell>
          <cell r="K206">
            <v>5616.72</v>
          </cell>
          <cell r="L206">
            <v>6126.37</v>
          </cell>
          <cell r="M206">
            <v>6726.27</v>
          </cell>
          <cell r="N206">
            <v>7518.42</v>
          </cell>
          <cell r="O206">
            <v>8051.51</v>
          </cell>
        </row>
        <row r="207">
          <cell r="B207">
            <v>5470</v>
          </cell>
          <cell r="C207">
            <v>34045.589999999997</v>
          </cell>
          <cell r="D207">
            <v>3267.47</v>
          </cell>
          <cell r="E207">
            <v>6930.84</v>
          </cell>
          <cell r="F207">
            <v>10583.68</v>
          </cell>
          <cell r="G207">
            <v>13778.78</v>
          </cell>
          <cell r="H207">
            <v>17666.36</v>
          </cell>
          <cell r="I207">
            <v>20165.22</v>
          </cell>
          <cell r="J207">
            <v>22703.57</v>
          </cell>
          <cell r="K207">
            <v>26100.82</v>
          </cell>
          <cell r="L207">
            <v>28979.26</v>
          </cell>
          <cell r="M207">
            <v>32229.45</v>
          </cell>
          <cell r="N207">
            <v>35590.51</v>
          </cell>
          <cell r="O207">
            <v>37444.339999999997</v>
          </cell>
        </row>
        <row r="208">
          <cell r="B208">
            <v>5480</v>
          </cell>
          <cell r="C208">
            <v>6051.3</v>
          </cell>
          <cell r="D208">
            <v>1238.9000000000001</v>
          </cell>
          <cell r="E208">
            <v>2127.6</v>
          </cell>
          <cell r="F208">
            <v>2858.2</v>
          </cell>
          <cell r="G208">
            <v>3547.2</v>
          </cell>
          <cell r="H208">
            <v>4276.7</v>
          </cell>
          <cell r="I208">
            <v>4790.2</v>
          </cell>
          <cell r="J208">
            <v>5761.3</v>
          </cell>
          <cell r="K208">
            <v>6014.8</v>
          </cell>
          <cell r="L208">
            <v>7079.8</v>
          </cell>
          <cell r="M208">
            <v>7658.3</v>
          </cell>
          <cell r="N208">
            <v>7905.3</v>
          </cell>
          <cell r="O208">
            <v>9548.2999999999993</v>
          </cell>
        </row>
        <row r="209">
          <cell r="B209">
            <v>5485</v>
          </cell>
          <cell r="C209">
            <v>7235.91</v>
          </cell>
          <cell r="D209">
            <v>781.1</v>
          </cell>
          <cell r="E209">
            <v>3124.41</v>
          </cell>
          <cell r="F209">
            <v>3124.41</v>
          </cell>
          <cell r="G209">
            <v>3124.41</v>
          </cell>
          <cell r="H209">
            <v>3124.41</v>
          </cell>
          <cell r="I209">
            <v>3319.69</v>
          </cell>
          <cell r="J209">
            <v>3319.69</v>
          </cell>
          <cell r="K209">
            <v>3319.69</v>
          </cell>
          <cell r="L209">
            <v>3319.69</v>
          </cell>
          <cell r="M209">
            <v>3319.69</v>
          </cell>
          <cell r="N209">
            <v>3514.65</v>
          </cell>
          <cell r="O209">
            <v>3514.65</v>
          </cell>
        </row>
        <row r="210">
          <cell r="B210">
            <v>5490</v>
          </cell>
          <cell r="C210">
            <v>9982.9599999999991</v>
          </cell>
          <cell r="D210">
            <v>30</v>
          </cell>
          <cell r="E210">
            <v>854.31</v>
          </cell>
          <cell r="F210">
            <v>1059.51</v>
          </cell>
          <cell r="G210">
            <v>1089.51</v>
          </cell>
          <cell r="H210">
            <v>1089.51</v>
          </cell>
          <cell r="I210">
            <v>1089.51</v>
          </cell>
          <cell r="J210">
            <v>1294.71</v>
          </cell>
          <cell r="K210">
            <v>1294.71</v>
          </cell>
          <cell r="L210">
            <v>1294.71</v>
          </cell>
          <cell r="M210">
            <v>1294.71</v>
          </cell>
          <cell r="N210">
            <v>1499.9099999999999</v>
          </cell>
          <cell r="O210">
            <v>1141.51</v>
          </cell>
        </row>
        <row r="211">
          <cell r="B211">
            <v>5505</v>
          </cell>
          <cell r="C211">
            <v>147.62</v>
          </cell>
          <cell r="D211">
            <v>5.7200000000000006</v>
          </cell>
          <cell r="E211">
            <v>0.98</v>
          </cell>
          <cell r="F211">
            <v>13.68</v>
          </cell>
          <cell r="G211">
            <v>24.75</v>
          </cell>
          <cell r="H211">
            <v>32.42</v>
          </cell>
          <cell r="I211">
            <v>39.370000000000005</v>
          </cell>
          <cell r="J211">
            <v>45.43</v>
          </cell>
          <cell r="K211">
            <v>51.95</v>
          </cell>
          <cell r="L211">
            <v>56.94</v>
          </cell>
          <cell r="M211">
            <v>64.490000000000009</v>
          </cell>
          <cell r="N211">
            <v>71.539999999999992</v>
          </cell>
          <cell r="O211">
            <v>77.759999999999991</v>
          </cell>
        </row>
        <row r="212">
          <cell r="B212">
            <v>5510</v>
          </cell>
          <cell r="C212">
            <v>403.18</v>
          </cell>
          <cell r="E212">
            <v>115.61</v>
          </cell>
          <cell r="F212">
            <v>115.61</v>
          </cell>
          <cell r="G212">
            <v>115.61</v>
          </cell>
          <cell r="H212">
            <v>115.59</v>
          </cell>
          <cell r="I212">
            <v>147.01</v>
          </cell>
          <cell r="J212">
            <v>210.1</v>
          </cell>
          <cell r="K212">
            <v>210.1</v>
          </cell>
          <cell r="L212">
            <v>210.1</v>
          </cell>
          <cell r="M212">
            <v>210.1</v>
          </cell>
          <cell r="N212">
            <v>210.1</v>
          </cell>
          <cell r="O212">
            <v>210.1</v>
          </cell>
        </row>
        <row r="213">
          <cell r="B213">
            <v>5515</v>
          </cell>
          <cell r="C213">
            <v>-71</v>
          </cell>
          <cell r="D213">
            <v>49</v>
          </cell>
          <cell r="E213">
            <v>-44</v>
          </cell>
          <cell r="F213">
            <v>-77</v>
          </cell>
          <cell r="G213">
            <v>-35</v>
          </cell>
          <cell r="H213">
            <v>-36</v>
          </cell>
          <cell r="I213">
            <v>-144</v>
          </cell>
          <cell r="J213">
            <v>-113</v>
          </cell>
          <cell r="K213">
            <v>-88</v>
          </cell>
          <cell r="L213">
            <v>-69</v>
          </cell>
          <cell r="M213">
            <v>10</v>
          </cell>
          <cell r="N213">
            <v>78</v>
          </cell>
          <cell r="O213">
            <v>136</v>
          </cell>
        </row>
        <row r="214">
          <cell r="B214">
            <v>5525</v>
          </cell>
          <cell r="C214">
            <v>135.56</v>
          </cell>
          <cell r="D214">
            <v>12.86</v>
          </cell>
          <cell r="E214">
            <v>25.54</v>
          </cell>
          <cell r="F214">
            <v>38.980000000000004</v>
          </cell>
          <cell r="G214">
            <v>52.75</v>
          </cell>
          <cell r="H214">
            <v>66.69</v>
          </cell>
          <cell r="I214">
            <v>80.740000000000009</v>
          </cell>
          <cell r="J214">
            <v>90.35</v>
          </cell>
          <cell r="K214">
            <v>102.63</v>
          </cell>
          <cell r="L214">
            <v>109.05000000000001</v>
          </cell>
          <cell r="M214">
            <v>126.72999999999999</v>
          </cell>
          <cell r="N214">
            <v>135.06</v>
          </cell>
          <cell r="O214">
            <v>145.60000000000002</v>
          </cell>
        </row>
        <row r="215">
          <cell r="B215">
            <v>5535</v>
          </cell>
          <cell r="C215">
            <v>259.01</v>
          </cell>
          <cell r="D215">
            <v>22.64</v>
          </cell>
          <cell r="E215">
            <v>46.120000000000005</v>
          </cell>
          <cell r="F215">
            <v>67.69</v>
          </cell>
          <cell r="G215">
            <v>87.7</v>
          </cell>
          <cell r="H215">
            <v>110.13</v>
          </cell>
          <cell r="I215">
            <v>129.73000000000002</v>
          </cell>
          <cell r="J215">
            <v>148.48000000000002</v>
          </cell>
          <cell r="K215">
            <v>172.12</v>
          </cell>
          <cell r="L215">
            <v>185.78</v>
          </cell>
          <cell r="M215">
            <v>220.32999999999998</v>
          </cell>
          <cell r="N215">
            <v>238.09</v>
          </cell>
          <cell r="O215">
            <v>257.64999999999998</v>
          </cell>
        </row>
        <row r="216">
          <cell r="B216">
            <v>5540</v>
          </cell>
          <cell r="C216">
            <v>4063.08</v>
          </cell>
          <cell r="D216">
            <v>457.26</v>
          </cell>
          <cell r="E216">
            <v>749.64</v>
          </cell>
          <cell r="F216">
            <v>1111.98</v>
          </cell>
          <cell r="G216">
            <v>1481.9699999999998</v>
          </cell>
          <cell r="H216">
            <v>1799.45</v>
          </cell>
          <cell r="I216">
            <v>2196.4399999999996</v>
          </cell>
          <cell r="J216">
            <v>2507.7399999999998</v>
          </cell>
          <cell r="K216">
            <v>2930.08</v>
          </cell>
          <cell r="L216">
            <v>3274.33</v>
          </cell>
          <cell r="M216">
            <v>3607.62</v>
          </cell>
          <cell r="N216">
            <v>3924.73</v>
          </cell>
          <cell r="O216">
            <v>4319.38</v>
          </cell>
        </row>
        <row r="217">
          <cell r="B217">
            <v>5545</v>
          </cell>
          <cell r="C217">
            <v>1917.81</v>
          </cell>
          <cell r="D217">
            <v>4.6999999999999993</v>
          </cell>
          <cell r="E217">
            <v>4.6999999999999993</v>
          </cell>
          <cell r="F217">
            <v>4.6999999999999993</v>
          </cell>
          <cell r="G217">
            <v>27.17</v>
          </cell>
          <cell r="H217">
            <v>314.77999999999997</v>
          </cell>
          <cell r="I217">
            <v>324.28999999999996</v>
          </cell>
          <cell r="J217">
            <v>335.33</v>
          </cell>
          <cell r="K217">
            <v>346.77</v>
          </cell>
          <cell r="L217">
            <v>356.30999999999995</v>
          </cell>
          <cell r="M217">
            <v>590.74</v>
          </cell>
          <cell r="N217">
            <v>602.09</v>
          </cell>
          <cell r="O217">
            <v>852.83</v>
          </cell>
        </row>
        <row r="218">
          <cell r="B218">
            <v>5625</v>
          </cell>
          <cell r="C218">
            <v>4996.8899999999994</v>
          </cell>
          <cell r="D218">
            <v>430.59000000000003</v>
          </cell>
          <cell r="E218">
            <v>856.3900000000001</v>
          </cell>
          <cell r="F218">
            <v>1281.45</v>
          </cell>
          <cell r="G218">
            <v>1708.23</v>
          </cell>
          <cell r="H218">
            <v>2132.66</v>
          </cell>
          <cell r="I218">
            <v>2555.7799999999997</v>
          </cell>
          <cell r="J218">
            <v>2977.2</v>
          </cell>
          <cell r="K218">
            <v>3512.9700000000003</v>
          </cell>
          <cell r="L218">
            <v>3954.81</v>
          </cell>
          <cell r="M218">
            <v>4391.71</v>
          </cell>
          <cell r="N218">
            <v>4830.3600000000006</v>
          </cell>
          <cell r="O218">
            <v>5270.4500000000007</v>
          </cell>
        </row>
        <row r="219">
          <cell r="B219">
            <v>5630</v>
          </cell>
          <cell r="C219">
            <v>3456.84</v>
          </cell>
          <cell r="D219">
            <v>403.26</v>
          </cell>
          <cell r="E219">
            <v>703.06999999999994</v>
          </cell>
          <cell r="F219">
            <v>1004.62</v>
          </cell>
          <cell r="G219">
            <v>1309.01</v>
          </cell>
          <cell r="H219">
            <v>1612.5</v>
          </cell>
          <cell r="I219">
            <v>1911.78</v>
          </cell>
          <cell r="J219">
            <v>2214.5500000000002</v>
          </cell>
          <cell r="K219">
            <v>2516.38</v>
          </cell>
          <cell r="L219">
            <v>2805.85</v>
          </cell>
          <cell r="M219">
            <v>3159.9700000000003</v>
          </cell>
          <cell r="N219">
            <v>3521.6099999999997</v>
          </cell>
          <cell r="O219">
            <v>3875.37</v>
          </cell>
        </row>
        <row r="220">
          <cell r="B220">
            <v>5635</v>
          </cell>
          <cell r="C220">
            <v>726.40000000000009</v>
          </cell>
          <cell r="D220">
            <v>64.34</v>
          </cell>
          <cell r="E220">
            <v>112.08</v>
          </cell>
          <cell r="F220">
            <v>180.57999999999998</v>
          </cell>
          <cell r="G220">
            <v>215.76</v>
          </cell>
          <cell r="H220">
            <v>284.14999999999998</v>
          </cell>
          <cell r="I220">
            <v>348.26</v>
          </cell>
          <cell r="J220">
            <v>420.90999999999997</v>
          </cell>
          <cell r="K220">
            <v>495.24</v>
          </cell>
          <cell r="L220">
            <v>521.73</v>
          </cell>
          <cell r="M220">
            <v>575.63</v>
          </cell>
          <cell r="N220">
            <v>615.13</v>
          </cell>
          <cell r="O220">
            <v>663.73</v>
          </cell>
        </row>
        <row r="221">
          <cell r="B221">
            <v>5645</v>
          </cell>
          <cell r="C221">
            <v>-5476.8099999999995</v>
          </cell>
          <cell r="D221">
            <v>-435.03</v>
          </cell>
          <cell r="E221">
            <v>-885.69</v>
          </cell>
          <cell r="F221">
            <v>-1495.19</v>
          </cell>
          <cell r="G221">
            <v>-1932.81</v>
          </cell>
          <cell r="H221">
            <v>-2379.06</v>
          </cell>
          <cell r="I221">
            <v>-2836.87</v>
          </cell>
          <cell r="J221">
            <v>-3323.76</v>
          </cell>
          <cell r="K221">
            <v>-3792.05</v>
          </cell>
          <cell r="L221">
            <v>-4400.49</v>
          </cell>
          <cell r="M221">
            <v>-4857.6100000000006</v>
          </cell>
          <cell r="N221">
            <v>-5320.64</v>
          </cell>
          <cell r="O221">
            <v>-5613.28</v>
          </cell>
        </row>
        <row r="222">
          <cell r="B222">
            <v>5650</v>
          </cell>
          <cell r="C222">
            <v>126.8</v>
          </cell>
          <cell r="D222">
            <v>0.48</v>
          </cell>
          <cell r="E222">
            <v>10.57</v>
          </cell>
          <cell r="F222">
            <v>23.07</v>
          </cell>
          <cell r="G222">
            <v>23.29</v>
          </cell>
          <cell r="H222">
            <v>36.130000000000003</v>
          </cell>
          <cell r="I222">
            <v>58.150000000000006</v>
          </cell>
          <cell r="J222">
            <v>82.03</v>
          </cell>
          <cell r="K222">
            <v>104.25999999999999</v>
          </cell>
          <cell r="L222">
            <v>122.84</v>
          </cell>
          <cell r="M222">
            <v>131.65</v>
          </cell>
          <cell r="N222">
            <v>133.30000000000001</v>
          </cell>
          <cell r="O222">
            <v>159.07</v>
          </cell>
        </row>
        <row r="223">
          <cell r="B223">
            <v>5655</v>
          </cell>
          <cell r="C223">
            <v>21878.73</v>
          </cell>
          <cell r="D223">
            <v>3297.15</v>
          </cell>
          <cell r="E223">
            <v>5582.54</v>
          </cell>
          <cell r="F223">
            <v>7529.19</v>
          </cell>
          <cell r="G223">
            <v>9151.64</v>
          </cell>
          <cell r="H223">
            <v>11004.3</v>
          </cell>
          <cell r="I223">
            <v>13717.689999999999</v>
          </cell>
          <cell r="J223">
            <v>15652.78</v>
          </cell>
          <cell r="K223">
            <v>17878.330000000002</v>
          </cell>
          <cell r="L223">
            <v>19440.419999999998</v>
          </cell>
          <cell r="M223">
            <v>21655.75</v>
          </cell>
          <cell r="N223">
            <v>24003.050000000003</v>
          </cell>
          <cell r="O223">
            <v>27000.799999999999</v>
          </cell>
        </row>
        <row r="224">
          <cell r="B224">
            <v>5660</v>
          </cell>
          <cell r="C224">
            <v>203.2</v>
          </cell>
          <cell r="D224">
            <v>1.29</v>
          </cell>
          <cell r="E224">
            <v>11.02</v>
          </cell>
          <cell r="F224">
            <v>32.35</v>
          </cell>
          <cell r="G224">
            <v>43.71</v>
          </cell>
          <cell r="H224">
            <v>50.28</v>
          </cell>
          <cell r="I224">
            <v>73.12</v>
          </cell>
          <cell r="J224">
            <v>78.17</v>
          </cell>
          <cell r="K224">
            <v>90.490000000000009</v>
          </cell>
          <cell r="L224">
            <v>94</v>
          </cell>
          <cell r="M224">
            <v>104.85</v>
          </cell>
          <cell r="N224">
            <v>119.13</v>
          </cell>
          <cell r="O224">
            <v>148.59</v>
          </cell>
        </row>
        <row r="225">
          <cell r="B225">
            <v>5665</v>
          </cell>
          <cell r="C225">
            <v>1786.7</v>
          </cell>
          <cell r="D225">
            <v>150.88999999999999</v>
          </cell>
          <cell r="E225">
            <v>324.24</v>
          </cell>
          <cell r="F225">
            <v>508.1</v>
          </cell>
          <cell r="G225">
            <v>639.45000000000005</v>
          </cell>
          <cell r="H225">
            <v>821.47</v>
          </cell>
          <cell r="I225">
            <v>969.76</v>
          </cell>
          <cell r="J225">
            <v>1114.69</v>
          </cell>
          <cell r="K225">
            <v>1254.78</v>
          </cell>
          <cell r="L225">
            <v>1421.48</v>
          </cell>
          <cell r="M225">
            <v>1559.44</v>
          </cell>
          <cell r="N225">
            <v>1694.5</v>
          </cell>
          <cell r="O225">
            <v>1832.28</v>
          </cell>
        </row>
        <row r="226">
          <cell r="B226">
            <v>5670</v>
          </cell>
          <cell r="C226">
            <v>855.66</v>
          </cell>
          <cell r="D226">
            <v>74.569999999999993</v>
          </cell>
          <cell r="E226">
            <v>149.47</v>
          </cell>
          <cell r="F226">
            <v>224.64999999999998</v>
          </cell>
          <cell r="G226">
            <v>299.11</v>
          </cell>
          <cell r="H226">
            <v>323.69</v>
          </cell>
          <cell r="I226">
            <v>448.02</v>
          </cell>
          <cell r="J226">
            <v>521.46</v>
          </cell>
          <cell r="K226">
            <v>595.55999999999995</v>
          </cell>
          <cell r="L226">
            <v>670.09</v>
          </cell>
          <cell r="M226">
            <v>745.3</v>
          </cell>
          <cell r="N226">
            <v>821.06999999999994</v>
          </cell>
          <cell r="O226">
            <v>895.35</v>
          </cell>
        </row>
        <row r="227">
          <cell r="B227">
            <v>5675</v>
          </cell>
          <cell r="C227">
            <v>-184.22</v>
          </cell>
          <cell r="D227">
            <v>-15.6</v>
          </cell>
          <cell r="E227">
            <v>-31.259999999999998</v>
          </cell>
          <cell r="F227">
            <v>-50.64</v>
          </cell>
          <cell r="G227">
            <v>-66.09</v>
          </cell>
          <cell r="H227">
            <v>-80.86</v>
          </cell>
          <cell r="I227">
            <v>-95.65</v>
          </cell>
          <cell r="J227">
            <v>-109.33</v>
          </cell>
          <cell r="K227">
            <v>-123.35</v>
          </cell>
          <cell r="L227">
            <v>-142.01</v>
          </cell>
          <cell r="M227">
            <v>-156.78</v>
          </cell>
          <cell r="N227">
            <v>-171.53</v>
          </cell>
          <cell r="O227">
            <v>-182.41000000000003</v>
          </cell>
        </row>
        <row r="228">
          <cell r="B228">
            <v>5680</v>
          </cell>
          <cell r="C228">
            <v>-97.44</v>
          </cell>
          <cell r="D228">
            <v>-7.79</v>
          </cell>
          <cell r="E228">
            <v>-15.510000000000002</v>
          </cell>
          <cell r="F228">
            <v>-25.259999999999998</v>
          </cell>
          <cell r="G228">
            <v>-33.19</v>
          </cell>
          <cell r="H228">
            <v>-41.06</v>
          </cell>
          <cell r="I228">
            <v>-48.94</v>
          </cell>
          <cell r="J228">
            <v>-56</v>
          </cell>
          <cell r="K228">
            <v>-63.400000000000006</v>
          </cell>
          <cell r="L228">
            <v>-72.72999999999999</v>
          </cell>
          <cell r="M228">
            <v>-80.23</v>
          </cell>
          <cell r="N228">
            <v>-87.9</v>
          </cell>
          <cell r="O228">
            <v>-93.66</v>
          </cell>
        </row>
        <row r="229">
          <cell r="B229">
            <v>5690</v>
          </cell>
          <cell r="C229">
            <v>0.22</v>
          </cell>
          <cell r="F229">
            <v>3.3099999999999996</v>
          </cell>
          <cell r="G229">
            <v>3.3099999999999996</v>
          </cell>
          <cell r="H229">
            <v>3.3099999999999996</v>
          </cell>
          <cell r="I229">
            <v>3.3099999999999996</v>
          </cell>
          <cell r="J229">
            <v>3.3099999999999996</v>
          </cell>
          <cell r="K229">
            <v>3.3099999999999996</v>
          </cell>
          <cell r="L229">
            <v>3.3099999999999996</v>
          </cell>
          <cell r="M229">
            <v>3.3099999999999996</v>
          </cell>
          <cell r="N229">
            <v>3.3099999999999996</v>
          </cell>
          <cell r="O229">
            <v>3.3099999999999996</v>
          </cell>
        </row>
        <row r="230">
          <cell r="B230">
            <v>5705</v>
          </cell>
          <cell r="C230">
            <v>12799.849999999999</v>
          </cell>
          <cell r="D230">
            <v>1047.2</v>
          </cell>
          <cell r="E230">
            <v>1961.93</v>
          </cell>
          <cell r="F230">
            <v>2990.6800000000003</v>
          </cell>
          <cell r="G230">
            <v>4028.95</v>
          </cell>
          <cell r="H230">
            <v>5044.68</v>
          </cell>
          <cell r="I230">
            <v>6059.6100000000006</v>
          </cell>
          <cell r="J230">
            <v>7068.13</v>
          </cell>
          <cell r="K230">
            <v>8077.39</v>
          </cell>
          <cell r="L230">
            <v>9076.7200000000012</v>
          </cell>
          <cell r="M230">
            <v>10151.700000000001</v>
          </cell>
          <cell r="N230">
            <v>11206.240000000002</v>
          </cell>
          <cell r="O230">
            <v>12265.310000000001</v>
          </cell>
        </row>
        <row r="231">
          <cell r="B231">
            <v>5715</v>
          </cell>
          <cell r="C231">
            <v>2314.7799999999997</v>
          </cell>
          <cell r="D231">
            <v>34.35</v>
          </cell>
          <cell r="E231">
            <v>96.45</v>
          </cell>
          <cell r="F231">
            <v>130.41</v>
          </cell>
          <cell r="G231">
            <v>257.59000000000003</v>
          </cell>
          <cell r="H231">
            <v>406</v>
          </cell>
          <cell r="I231">
            <v>696.79</v>
          </cell>
          <cell r="J231">
            <v>1045.25</v>
          </cell>
          <cell r="K231">
            <v>1124.55</v>
          </cell>
          <cell r="L231">
            <v>1407.3</v>
          </cell>
          <cell r="M231">
            <v>1928.43</v>
          </cell>
          <cell r="N231">
            <v>2823.11</v>
          </cell>
          <cell r="O231">
            <v>2677.23</v>
          </cell>
        </row>
        <row r="232">
          <cell r="B232">
            <v>5735</v>
          </cell>
          <cell r="C232">
            <v>4136.04</v>
          </cell>
          <cell r="D232">
            <v>240.35</v>
          </cell>
          <cell r="E232">
            <v>491.97</v>
          </cell>
          <cell r="F232">
            <v>969.57999999999993</v>
          </cell>
          <cell r="G232">
            <v>1373.92</v>
          </cell>
          <cell r="H232">
            <v>1766.81</v>
          </cell>
          <cell r="I232">
            <v>2151.37</v>
          </cell>
          <cell r="J232">
            <v>2487.96</v>
          </cell>
          <cell r="K232">
            <v>2905.64</v>
          </cell>
          <cell r="L232">
            <v>3310.59</v>
          </cell>
          <cell r="M232">
            <v>3655.2200000000003</v>
          </cell>
          <cell r="N232">
            <v>4036.7</v>
          </cell>
          <cell r="O232">
            <v>4448.22</v>
          </cell>
        </row>
        <row r="233">
          <cell r="B233">
            <v>5740</v>
          </cell>
          <cell r="C233">
            <v>1.88</v>
          </cell>
          <cell r="N233">
            <v>1.05</v>
          </cell>
          <cell r="O233">
            <v>-0.6</v>
          </cell>
        </row>
        <row r="234">
          <cell r="B234">
            <v>5750</v>
          </cell>
          <cell r="C234">
            <v>661.24</v>
          </cell>
          <cell r="D234">
            <v>53.96</v>
          </cell>
          <cell r="E234">
            <v>110.06</v>
          </cell>
          <cell r="F234">
            <v>163.62</v>
          </cell>
          <cell r="G234">
            <v>213.82999999999998</v>
          </cell>
          <cell r="H234">
            <v>276.89999999999998</v>
          </cell>
          <cell r="I234">
            <v>335.09000000000003</v>
          </cell>
          <cell r="J234">
            <v>397.04999999999995</v>
          </cell>
          <cell r="K234">
            <v>462.45</v>
          </cell>
          <cell r="L234">
            <v>533.35</v>
          </cell>
          <cell r="M234">
            <v>772.83999999999992</v>
          </cell>
          <cell r="N234">
            <v>885.06</v>
          </cell>
          <cell r="O234">
            <v>939.6</v>
          </cell>
        </row>
        <row r="235">
          <cell r="B235">
            <v>5785</v>
          </cell>
          <cell r="C235">
            <v>319.02999999999997</v>
          </cell>
        </row>
        <row r="236">
          <cell r="B236">
            <v>5790</v>
          </cell>
          <cell r="C236">
            <v>583.14</v>
          </cell>
          <cell r="D236">
            <v>36.840000000000003</v>
          </cell>
          <cell r="E236">
            <v>66.66</v>
          </cell>
          <cell r="F236">
            <v>117.53999999999999</v>
          </cell>
          <cell r="G236">
            <v>159.76</v>
          </cell>
          <cell r="H236">
            <v>202.82</v>
          </cell>
          <cell r="I236">
            <v>242.19</v>
          </cell>
          <cell r="J236">
            <v>286.54999999999995</v>
          </cell>
          <cell r="K236">
            <v>332.59000000000003</v>
          </cell>
          <cell r="L236">
            <v>377.32000000000005</v>
          </cell>
          <cell r="M236">
            <v>421.97</v>
          </cell>
          <cell r="N236">
            <v>465.47</v>
          </cell>
          <cell r="O236">
            <v>508.46000000000004</v>
          </cell>
        </row>
        <row r="237">
          <cell r="B237">
            <v>5795</v>
          </cell>
          <cell r="C237">
            <v>-0.05</v>
          </cell>
          <cell r="H237">
            <v>2.75</v>
          </cell>
          <cell r="I237">
            <v>2.75</v>
          </cell>
          <cell r="J237">
            <v>2.75</v>
          </cell>
          <cell r="K237">
            <v>2.75</v>
          </cell>
          <cell r="L237">
            <v>2.75</v>
          </cell>
          <cell r="M237">
            <v>2.75</v>
          </cell>
          <cell r="N237">
            <v>2.75</v>
          </cell>
          <cell r="O237">
            <v>11.18</v>
          </cell>
        </row>
        <row r="238">
          <cell r="B238">
            <v>5800</v>
          </cell>
          <cell r="F238">
            <v>0.72</v>
          </cell>
          <cell r="G238">
            <v>0.72</v>
          </cell>
          <cell r="H238">
            <v>0.72</v>
          </cell>
          <cell r="I238">
            <v>0.72</v>
          </cell>
          <cell r="J238">
            <v>0.72</v>
          </cell>
          <cell r="K238">
            <v>0.72</v>
          </cell>
          <cell r="L238">
            <v>0.72</v>
          </cell>
          <cell r="M238">
            <v>0.72</v>
          </cell>
          <cell r="N238">
            <v>0.72</v>
          </cell>
          <cell r="O238">
            <v>0.72</v>
          </cell>
        </row>
        <row r="239">
          <cell r="B239">
            <v>5805</v>
          </cell>
          <cell r="C239">
            <v>503.39</v>
          </cell>
          <cell r="G239">
            <v>110.09</v>
          </cell>
          <cell r="H239">
            <v>110.09</v>
          </cell>
          <cell r="I239">
            <v>110.09</v>
          </cell>
          <cell r="J239">
            <v>110.61</v>
          </cell>
          <cell r="K239">
            <v>610.61</v>
          </cell>
          <cell r="L239">
            <v>610.61</v>
          </cell>
          <cell r="M239">
            <v>610.61</v>
          </cell>
          <cell r="N239">
            <v>611.41</v>
          </cell>
          <cell r="O239">
            <v>612.96999999999991</v>
          </cell>
        </row>
        <row r="240">
          <cell r="B240">
            <v>5810</v>
          </cell>
          <cell r="C240">
            <v>478.39</v>
          </cell>
          <cell r="E240">
            <v>33.85</v>
          </cell>
          <cell r="F240">
            <v>308.58000000000004</v>
          </cell>
          <cell r="G240">
            <v>697.81</v>
          </cell>
          <cell r="H240">
            <v>711.55</v>
          </cell>
          <cell r="I240">
            <v>712.39</v>
          </cell>
          <cell r="J240">
            <v>720.69</v>
          </cell>
          <cell r="K240">
            <v>603.84</v>
          </cell>
          <cell r="L240">
            <v>634.20000000000005</v>
          </cell>
          <cell r="M240">
            <v>862.24</v>
          </cell>
          <cell r="N240">
            <v>868.31999999999994</v>
          </cell>
          <cell r="O240">
            <v>950.55</v>
          </cell>
        </row>
        <row r="241">
          <cell r="B241">
            <v>5815</v>
          </cell>
          <cell r="C241">
            <v>0.8</v>
          </cell>
        </row>
        <row r="242">
          <cell r="B242">
            <v>5820</v>
          </cell>
          <cell r="C242">
            <v>154.25</v>
          </cell>
          <cell r="F242">
            <v>6.18</v>
          </cell>
          <cell r="G242">
            <v>17.189999999999998</v>
          </cell>
          <cell r="H242">
            <v>30.27</v>
          </cell>
          <cell r="I242">
            <v>61.129999999999995</v>
          </cell>
          <cell r="J242">
            <v>132.43</v>
          </cell>
          <cell r="K242">
            <v>124.15</v>
          </cell>
          <cell r="L242">
            <v>136.85</v>
          </cell>
          <cell r="M242">
            <v>148.1</v>
          </cell>
          <cell r="N242">
            <v>150.99</v>
          </cell>
          <cell r="O242">
            <v>148.69</v>
          </cell>
        </row>
        <row r="243">
          <cell r="B243">
            <v>5825</v>
          </cell>
          <cell r="C243">
            <v>1061.3499999999999</v>
          </cell>
          <cell r="D243">
            <v>12.899999999999999</v>
          </cell>
          <cell r="E243">
            <v>19.18</v>
          </cell>
          <cell r="F243">
            <v>22.380000000000003</v>
          </cell>
          <cell r="G243">
            <v>48.730000000000004</v>
          </cell>
          <cell r="H243">
            <v>49.33</v>
          </cell>
          <cell r="I243">
            <v>52.22</v>
          </cell>
          <cell r="J243">
            <v>22.67</v>
          </cell>
          <cell r="K243">
            <v>29.189999999999998</v>
          </cell>
          <cell r="L243">
            <v>38.42</v>
          </cell>
          <cell r="M243">
            <v>41.59</v>
          </cell>
          <cell r="N243">
            <v>52.67</v>
          </cell>
          <cell r="O243">
            <v>34.5</v>
          </cell>
        </row>
        <row r="244">
          <cell r="B244">
            <v>5855</v>
          </cell>
          <cell r="C244">
            <v>140.35</v>
          </cell>
          <cell r="E244">
            <v>23.39</v>
          </cell>
          <cell r="F244">
            <v>29.79</v>
          </cell>
          <cell r="G244">
            <v>47.75</v>
          </cell>
          <cell r="H244">
            <v>47.75</v>
          </cell>
          <cell r="I244">
            <v>64.66</v>
          </cell>
          <cell r="J244">
            <v>76.22</v>
          </cell>
          <cell r="K244">
            <v>76.22</v>
          </cell>
          <cell r="L244">
            <v>87.68</v>
          </cell>
          <cell r="M244">
            <v>111.42</v>
          </cell>
          <cell r="N244">
            <v>123.58000000000001</v>
          </cell>
          <cell r="O244">
            <v>137.5</v>
          </cell>
        </row>
        <row r="245">
          <cell r="B245">
            <v>5860</v>
          </cell>
          <cell r="C245">
            <v>298.62</v>
          </cell>
          <cell r="D245">
            <v>7.4</v>
          </cell>
          <cell r="E245">
            <v>17.310000000000002</v>
          </cell>
          <cell r="F245">
            <v>20.89</v>
          </cell>
          <cell r="G245">
            <v>25.54</v>
          </cell>
          <cell r="H245">
            <v>26.619999999999997</v>
          </cell>
          <cell r="I245">
            <v>33.64</v>
          </cell>
          <cell r="J245">
            <v>69.569999999999993</v>
          </cell>
          <cell r="K245">
            <v>228.85999999999999</v>
          </cell>
          <cell r="L245">
            <v>231.45</v>
          </cell>
          <cell r="M245">
            <v>240.24</v>
          </cell>
          <cell r="N245">
            <v>267.13</v>
          </cell>
          <cell r="O245">
            <v>363.09000000000003</v>
          </cell>
        </row>
        <row r="246">
          <cell r="B246">
            <v>5865</v>
          </cell>
          <cell r="C246">
            <v>57.629999999999995</v>
          </cell>
          <cell r="E246">
            <v>3.8499999999999996</v>
          </cell>
          <cell r="F246">
            <v>5.48</v>
          </cell>
          <cell r="G246">
            <v>11.48</v>
          </cell>
          <cell r="H246">
            <v>13.73</v>
          </cell>
          <cell r="I246">
            <v>15.11</v>
          </cell>
          <cell r="J246">
            <v>17.170000000000002</v>
          </cell>
          <cell r="K246">
            <v>20.47</v>
          </cell>
          <cell r="L246">
            <v>27.45</v>
          </cell>
          <cell r="M246">
            <v>34.33</v>
          </cell>
          <cell r="N246">
            <v>41.6</v>
          </cell>
          <cell r="O246">
            <v>43.35</v>
          </cell>
        </row>
        <row r="247">
          <cell r="B247">
            <v>5870</v>
          </cell>
          <cell r="C247">
            <v>371.59000000000003</v>
          </cell>
          <cell r="D247">
            <v>44.51</v>
          </cell>
          <cell r="E247">
            <v>58.099999999999994</v>
          </cell>
          <cell r="F247">
            <v>58.099999999999994</v>
          </cell>
          <cell r="G247">
            <v>58.099999999999994</v>
          </cell>
          <cell r="H247">
            <v>59.05</v>
          </cell>
          <cell r="I247">
            <v>60.269999999999996</v>
          </cell>
          <cell r="J247">
            <v>60.269999999999996</v>
          </cell>
          <cell r="K247">
            <v>60.269999999999996</v>
          </cell>
          <cell r="L247">
            <v>60.269999999999996</v>
          </cell>
          <cell r="M247">
            <v>61.11</v>
          </cell>
          <cell r="N247">
            <v>63.960000000000008</v>
          </cell>
          <cell r="O247">
            <v>332.20000000000005</v>
          </cell>
        </row>
        <row r="248">
          <cell r="B248">
            <v>5875</v>
          </cell>
          <cell r="C248">
            <v>35.340000000000003</v>
          </cell>
          <cell r="D248">
            <v>1.82</v>
          </cell>
          <cell r="E248">
            <v>2.7300000000000004</v>
          </cell>
          <cell r="F248">
            <v>5.34</v>
          </cell>
          <cell r="G248">
            <v>5.63</v>
          </cell>
          <cell r="H248">
            <v>7.27</v>
          </cell>
          <cell r="I248">
            <v>8.5399999999999991</v>
          </cell>
          <cell r="J248">
            <v>9.98</v>
          </cell>
          <cell r="K248">
            <v>12.04</v>
          </cell>
          <cell r="L248">
            <v>13.73</v>
          </cell>
          <cell r="M248">
            <v>15.67</v>
          </cell>
          <cell r="N248">
            <v>17.78</v>
          </cell>
          <cell r="O248">
            <v>19.670000000000002</v>
          </cell>
        </row>
        <row r="249">
          <cell r="B249">
            <v>5880</v>
          </cell>
          <cell r="C249">
            <v>391.56</v>
          </cell>
          <cell r="D249">
            <v>7.02</v>
          </cell>
          <cell r="E249">
            <v>148.01000000000002</v>
          </cell>
          <cell r="F249">
            <v>160.16999999999999</v>
          </cell>
          <cell r="G249">
            <v>172.2</v>
          </cell>
          <cell r="H249">
            <v>226.67</v>
          </cell>
          <cell r="I249">
            <v>324.20999999999998</v>
          </cell>
          <cell r="J249">
            <v>341.16</v>
          </cell>
          <cell r="K249">
            <v>385.95000000000005</v>
          </cell>
          <cell r="L249">
            <v>390.04999999999995</v>
          </cell>
          <cell r="M249">
            <v>764.36</v>
          </cell>
          <cell r="N249">
            <v>802.53</v>
          </cell>
          <cell r="O249">
            <v>974.65000000000009</v>
          </cell>
        </row>
        <row r="250">
          <cell r="B250">
            <v>5885</v>
          </cell>
          <cell r="C250">
            <v>74.91</v>
          </cell>
          <cell r="D250">
            <v>0.19</v>
          </cell>
          <cell r="E250">
            <v>3.2</v>
          </cell>
          <cell r="F250">
            <v>39.36</v>
          </cell>
          <cell r="G250">
            <v>39.36</v>
          </cell>
          <cell r="H250">
            <v>40.269999999999996</v>
          </cell>
          <cell r="I250">
            <v>41.21</v>
          </cell>
          <cell r="J250">
            <v>67.52</v>
          </cell>
          <cell r="K250">
            <v>92.240000000000009</v>
          </cell>
          <cell r="L250">
            <v>97.5</v>
          </cell>
          <cell r="M250">
            <v>97.5</v>
          </cell>
          <cell r="N250">
            <v>105.59</v>
          </cell>
          <cell r="O250">
            <v>105.59</v>
          </cell>
        </row>
        <row r="251">
          <cell r="B251">
            <v>5890</v>
          </cell>
          <cell r="C251">
            <v>28.67</v>
          </cell>
          <cell r="D251">
            <v>10.440000000000001</v>
          </cell>
          <cell r="E251">
            <v>12.079999999999998</v>
          </cell>
          <cell r="F251">
            <v>13.71</v>
          </cell>
          <cell r="G251">
            <v>15.33</v>
          </cell>
          <cell r="H251">
            <v>16.939999999999998</v>
          </cell>
          <cell r="I251">
            <v>18.54</v>
          </cell>
          <cell r="J251">
            <v>20.299999999999997</v>
          </cell>
          <cell r="K251">
            <v>21.9</v>
          </cell>
          <cell r="L251">
            <v>23.490000000000002</v>
          </cell>
          <cell r="M251">
            <v>25.1</v>
          </cell>
          <cell r="N251">
            <v>26.71</v>
          </cell>
          <cell r="O251">
            <v>28.33</v>
          </cell>
        </row>
        <row r="252">
          <cell r="B252">
            <v>5895</v>
          </cell>
          <cell r="C252">
            <v>397.12</v>
          </cell>
          <cell r="D252">
            <v>6.8000000000000007</v>
          </cell>
          <cell r="E252">
            <v>15.14</v>
          </cell>
          <cell r="F252">
            <v>39.4</v>
          </cell>
          <cell r="G252">
            <v>48.55</v>
          </cell>
          <cell r="H252">
            <v>73.180000000000007</v>
          </cell>
          <cell r="I252">
            <v>84.17</v>
          </cell>
          <cell r="J252">
            <v>110.16</v>
          </cell>
          <cell r="K252">
            <v>116.47</v>
          </cell>
          <cell r="L252">
            <v>123.55000000000001</v>
          </cell>
          <cell r="M252">
            <v>152.06</v>
          </cell>
          <cell r="N252">
            <v>158.57</v>
          </cell>
          <cell r="O252">
            <v>183.20999999999998</v>
          </cell>
        </row>
        <row r="253">
          <cell r="B253">
            <v>5900</v>
          </cell>
          <cell r="C253">
            <v>255.57999999999998</v>
          </cell>
          <cell r="D253">
            <v>11.98</v>
          </cell>
          <cell r="E253">
            <v>60.7</v>
          </cell>
          <cell r="F253">
            <v>88.98</v>
          </cell>
          <cell r="G253">
            <v>92.89</v>
          </cell>
          <cell r="H253">
            <v>109.26</v>
          </cell>
          <cell r="I253">
            <v>113.34</v>
          </cell>
          <cell r="J253">
            <v>303.86</v>
          </cell>
          <cell r="K253">
            <v>311.10000000000002</v>
          </cell>
          <cell r="L253">
            <v>319.87</v>
          </cell>
          <cell r="M253">
            <v>332.94</v>
          </cell>
          <cell r="N253">
            <v>370.75</v>
          </cell>
          <cell r="O253">
            <v>811.9</v>
          </cell>
        </row>
        <row r="254">
          <cell r="B254">
            <v>5930</v>
          </cell>
          <cell r="C254">
            <v>436.77</v>
          </cell>
          <cell r="D254">
            <v>40.03</v>
          </cell>
          <cell r="E254">
            <v>77.47</v>
          </cell>
          <cell r="F254">
            <v>114.05000000000001</v>
          </cell>
          <cell r="G254">
            <v>151.12</v>
          </cell>
          <cell r="H254">
            <v>184.04</v>
          </cell>
          <cell r="I254">
            <v>221.38</v>
          </cell>
          <cell r="J254">
            <v>259.81</v>
          </cell>
          <cell r="K254">
            <v>300.36</v>
          </cell>
          <cell r="L254">
            <v>339.14</v>
          </cell>
          <cell r="M254">
            <v>372.95000000000005</v>
          </cell>
          <cell r="N254">
            <v>405.23</v>
          </cell>
          <cell r="O254">
            <v>437.65</v>
          </cell>
        </row>
        <row r="255">
          <cell r="B255">
            <v>5935</v>
          </cell>
          <cell r="C255">
            <v>43.19</v>
          </cell>
          <cell r="D255">
            <v>12.219999999999999</v>
          </cell>
          <cell r="E255">
            <v>18.380000000000003</v>
          </cell>
          <cell r="F255">
            <v>23.880000000000003</v>
          </cell>
          <cell r="G255">
            <v>26.77</v>
          </cell>
          <cell r="H255">
            <v>28.4</v>
          </cell>
          <cell r="I255">
            <v>29.63</v>
          </cell>
          <cell r="J255">
            <v>30.13</v>
          </cell>
          <cell r="K255">
            <v>30.65</v>
          </cell>
          <cell r="L255">
            <v>30.65</v>
          </cell>
          <cell r="M255">
            <v>31.73</v>
          </cell>
          <cell r="N255">
            <v>31.73</v>
          </cell>
          <cell r="O255">
            <v>33.879999999999995</v>
          </cell>
        </row>
        <row r="256">
          <cell r="B256">
            <v>5940</v>
          </cell>
          <cell r="C256">
            <v>5.48</v>
          </cell>
          <cell r="E256">
            <v>1.95</v>
          </cell>
          <cell r="F256">
            <v>1.95</v>
          </cell>
          <cell r="G256">
            <v>1.95</v>
          </cell>
          <cell r="H256">
            <v>4.57</v>
          </cell>
          <cell r="I256">
            <v>4.57</v>
          </cell>
          <cell r="J256">
            <v>4.57</v>
          </cell>
          <cell r="K256">
            <v>6.98</v>
          </cell>
          <cell r="L256">
            <v>6.98</v>
          </cell>
          <cell r="M256">
            <v>6.98</v>
          </cell>
          <cell r="N256">
            <v>9.0300000000000011</v>
          </cell>
          <cell r="O256">
            <v>8.83</v>
          </cell>
        </row>
        <row r="257">
          <cell r="B257">
            <v>5945</v>
          </cell>
          <cell r="C257">
            <v>6337.6399999999994</v>
          </cell>
          <cell r="D257">
            <v>531.39</v>
          </cell>
          <cell r="E257">
            <v>1108.0700000000002</v>
          </cell>
          <cell r="F257">
            <v>1714.06</v>
          </cell>
          <cell r="G257">
            <v>2309.66</v>
          </cell>
          <cell r="H257">
            <v>2893.69</v>
          </cell>
          <cell r="I257">
            <v>3478.18</v>
          </cell>
          <cell r="J257">
            <v>4062.66</v>
          </cell>
          <cell r="K257">
            <v>4613.0200000000004</v>
          </cell>
          <cell r="L257">
            <v>5147.1899999999996</v>
          </cell>
          <cell r="M257">
            <v>5711.87</v>
          </cell>
          <cell r="N257">
            <v>6249.2000000000007</v>
          </cell>
          <cell r="O257">
            <v>6804.6100000000006</v>
          </cell>
        </row>
        <row r="258">
          <cell r="B258">
            <v>5950</v>
          </cell>
          <cell r="C258">
            <v>840.65</v>
          </cell>
          <cell r="D258">
            <v>77.23</v>
          </cell>
          <cell r="E258">
            <v>154.16999999999999</v>
          </cell>
          <cell r="F258">
            <v>218.57</v>
          </cell>
          <cell r="G258">
            <v>282.84999999999997</v>
          </cell>
          <cell r="H258">
            <v>346.99</v>
          </cell>
          <cell r="I258">
            <v>412.49</v>
          </cell>
          <cell r="J258">
            <v>500.49</v>
          </cell>
          <cell r="K258">
            <v>552.69000000000005</v>
          </cell>
          <cell r="L258">
            <v>618.16</v>
          </cell>
          <cell r="M258">
            <v>695.52</v>
          </cell>
          <cell r="N258">
            <v>761.02</v>
          </cell>
          <cell r="O258">
            <v>839.69</v>
          </cell>
        </row>
        <row r="259">
          <cell r="B259">
            <v>5955</v>
          </cell>
          <cell r="C259">
            <v>288.60000000000002</v>
          </cell>
          <cell r="D259">
            <v>9.5300000000000011</v>
          </cell>
          <cell r="E259">
            <v>22.83</v>
          </cell>
          <cell r="F259">
            <v>32.299999999999997</v>
          </cell>
          <cell r="G259">
            <v>41.67</v>
          </cell>
          <cell r="H259">
            <v>50.980000000000004</v>
          </cell>
          <cell r="I259">
            <v>111.72</v>
          </cell>
          <cell r="J259">
            <v>120.97</v>
          </cell>
          <cell r="K259">
            <v>133.92000000000002</v>
          </cell>
          <cell r="L259">
            <v>143.16999999999999</v>
          </cell>
          <cell r="M259">
            <v>215.82</v>
          </cell>
          <cell r="N259">
            <v>225.17</v>
          </cell>
          <cell r="O259">
            <v>271.70000000000005</v>
          </cell>
        </row>
        <row r="260">
          <cell r="B260">
            <v>5960</v>
          </cell>
          <cell r="C260">
            <v>1044.6599999999999</v>
          </cell>
          <cell r="D260">
            <v>32.04</v>
          </cell>
          <cell r="E260">
            <v>34.11</v>
          </cell>
          <cell r="F260">
            <v>389.01</v>
          </cell>
          <cell r="G260">
            <v>500</v>
          </cell>
          <cell r="H260">
            <v>588.6</v>
          </cell>
          <cell r="I260">
            <v>677.2</v>
          </cell>
          <cell r="J260">
            <v>785.83999999999992</v>
          </cell>
          <cell r="K260">
            <v>874.44</v>
          </cell>
          <cell r="L260">
            <v>874.44</v>
          </cell>
          <cell r="M260">
            <v>1071.73</v>
          </cell>
          <cell r="N260">
            <v>1160.33</v>
          </cell>
          <cell r="O260">
            <v>1160.33</v>
          </cell>
        </row>
        <row r="261">
          <cell r="B261">
            <v>5965</v>
          </cell>
          <cell r="C261">
            <v>586.06999999999994</v>
          </cell>
          <cell r="D261">
            <v>19.22</v>
          </cell>
          <cell r="E261">
            <v>48</v>
          </cell>
          <cell r="F261">
            <v>305.63</v>
          </cell>
          <cell r="G261">
            <v>549.90000000000009</v>
          </cell>
          <cell r="H261">
            <v>737.97</v>
          </cell>
          <cell r="I261">
            <v>792.33</v>
          </cell>
          <cell r="J261">
            <v>813.22</v>
          </cell>
          <cell r="K261">
            <v>868.76</v>
          </cell>
          <cell r="L261">
            <v>918.6</v>
          </cell>
          <cell r="M261">
            <v>959.78</v>
          </cell>
          <cell r="N261">
            <v>1037.1600000000001</v>
          </cell>
          <cell r="O261">
            <v>1083.3</v>
          </cell>
        </row>
        <row r="262">
          <cell r="B262">
            <v>5970</v>
          </cell>
          <cell r="C262">
            <v>518.26</v>
          </cell>
          <cell r="D262">
            <v>23.22</v>
          </cell>
          <cell r="E262">
            <v>46.260000000000005</v>
          </cell>
          <cell r="F262">
            <v>69.240000000000009</v>
          </cell>
          <cell r="G262">
            <v>92.03</v>
          </cell>
          <cell r="H262">
            <v>114.69999999999999</v>
          </cell>
          <cell r="I262">
            <v>137.29000000000002</v>
          </cell>
          <cell r="J262">
            <v>159.79000000000002</v>
          </cell>
          <cell r="K262">
            <v>182.3</v>
          </cell>
          <cell r="L262">
            <v>204.67000000000002</v>
          </cell>
          <cell r="M262">
            <v>227.2</v>
          </cell>
          <cell r="N262">
            <v>263.39</v>
          </cell>
          <cell r="O262">
            <v>286.10000000000002</v>
          </cell>
        </row>
        <row r="263">
          <cell r="B263">
            <v>5975</v>
          </cell>
          <cell r="C263">
            <v>78.62</v>
          </cell>
          <cell r="E263">
            <v>7.02</v>
          </cell>
          <cell r="F263">
            <v>0.94</v>
          </cell>
          <cell r="G263">
            <v>0.94</v>
          </cell>
          <cell r="H263">
            <v>15.629999999999999</v>
          </cell>
          <cell r="I263">
            <v>15.629999999999999</v>
          </cell>
          <cell r="J263">
            <v>25.060000000000002</v>
          </cell>
          <cell r="K263">
            <v>33.39</v>
          </cell>
          <cell r="L263">
            <v>33.39</v>
          </cell>
          <cell r="M263">
            <v>33.39</v>
          </cell>
          <cell r="N263">
            <v>74.650000000000006</v>
          </cell>
          <cell r="O263">
            <v>74.650000000000006</v>
          </cell>
        </row>
        <row r="264">
          <cell r="B264">
            <v>5980</v>
          </cell>
          <cell r="C264">
            <v>0.9</v>
          </cell>
          <cell r="F264">
            <v>0.3</v>
          </cell>
          <cell r="G264">
            <v>0.3</v>
          </cell>
          <cell r="H264">
            <v>0.3</v>
          </cell>
          <cell r="I264">
            <v>0.6</v>
          </cell>
          <cell r="J264">
            <v>0.6</v>
          </cell>
          <cell r="K264">
            <v>0.6</v>
          </cell>
          <cell r="L264">
            <v>0.84</v>
          </cell>
          <cell r="M264">
            <v>0.84</v>
          </cell>
          <cell r="N264">
            <v>0.84</v>
          </cell>
          <cell r="O264">
            <v>-43.88</v>
          </cell>
        </row>
        <row r="265">
          <cell r="B265">
            <v>6010</v>
          </cell>
          <cell r="C265">
            <v>2443</v>
          </cell>
          <cell r="D265">
            <v>124.35</v>
          </cell>
          <cell r="E265">
            <v>253.51</v>
          </cell>
          <cell r="F265">
            <v>377.34000000000003</v>
          </cell>
          <cell r="G265">
            <v>499.28</v>
          </cell>
          <cell r="H265">
            <v>620.54999999999995</v>
          </cell>
          <cell r="I265">
            <v>741.45</v>
          </cell>
          <cell r="J265">
            <v>916.3900000000001</v>
          </cell>
          <cell r="K265">
            <v>1091.3600000000001</v>
          </cell>
          <cell r="L265">
            <v>1264.6999999999998</v>
          </cell>
          <cell r="M265">
            <v>1439.3</v>
          </cell>
          <cell r="N265">
            <v>1679.97</v>
          </cell>
          <cell r="O265">
            <v>1939.52</v>
          </cell>
        </row>
        <row r="266">
          <cell r="B266">
            <v>6015</v>
          </cell>
          <cell r="C266">
            <v>13.82</v>
          </cell>
          <cell r="D266">
            <v>0.92</v>
          </cell>
          <cell r="E266">
            <v>1.02</v>
          </cell>
          <cell r="F266">
            <v>1.75</v>
          </cell>
          <cell r="G266">
            <v>1.75</v>
          </cell>
          <cell r="H266">
            <v>1.89</v>
          </cell>
          <cell r="I266">
            <v>1.89</v>
          </cell>
          <cell r="J266">
            <v>2.0300000000000002</v>
          </cell>
          <cell r="K266">
            <v>2.0300000000000002</v>
          </cell>
          <cell r="L266">
            <v>2.17</v>
          </cell>
          <cell r="M266">
            <v>2.17</v>
          </cell>
          <cell r="N266">
            <v>8.73</v>
          </cell>
          <cell r="O266">
            <v>8.73</v>
          </cell>
        </row>
        <row r="267">
          <cell r="B267">
            <v>6020</v>
          </cell>
          <cell r="C267">
            <v>671.68</v>
          </cell>
          <cell r="K267">
            <v>67.430000000000007</v>
          </cell>
          <cell r="L267">
            <v>0.06</v>
          </cell>
          <cell r="M267">
            <v>0.06</v>
          </cell>
          <cell r="N267">
            <v>0.06</v>
          </cell>
          <cell r="O267">
            <v>0.06</v>
          </cell>
        </row>
        <row r="268">
          <cell r="B268">
            <v>6025</v>
          </cell>
          <cell r="C268">
            <v>4487.9399999999996</v>
          </cell>
          <cell r="E268">
            <v>3.37</v>
          </cell>
          <cell r="F268">
            <v>3.37</v>
          </cell>
          <cell r="G268">
            <v>3.37</v>
          </cell>
          <cell r="H268">
            <v>1009.2</v>
          </cell>
          <cell r="I268">
            <v>1009.2</v>
          </cell>
          <cell r="J268">
            <v>1009.2</v>
          </cell>
          <cell r="K268">
            <v>870.86</v>
          </cell>
          <cell r="L268">
            <v>870.86</v>
          </cell>
          <cell r="M268">
            <v>882.83999999999992</v>
          </cell>
          <cell r="N268">
            <v>882.83999999999992</v>
          </cell>
          <cell r="O268">
            <v>926.7</v>
          </cell>
        </row>
        <row r="269">
          <cell r="B269">
            <v>6035</v>
          </cell>
          <cell r="C269">
            <v>511.6</v>
          </cell>
          <cell r="D269">
            <v>66.11</v>
          </cell>
          <cell r="E269">
            <v>104.32</v>
          </cell>
          <cell r="F269">
            <v>143.30000000000001</v>
          </cell>
          <cell r="G269">
            <v>192.36</v>
          </cell>
          <cell r="H269">
            <v>231.84</v>
          </cell>
          <cell r="I269">
            <v>277.63</v>
          </cell>
          <cell r="J269">
            <v>326.07</v>
          </cell>
          <cell r="K269">
            <v>365.02</v>
          </cell>
          <cell r="L269">
            <v>402.59</v>
          </cell>
          <cell r="M269">
            <v>445.59000000000003</v>
          </cell>
          <cell r="N269">
            <v>486.02</v>
          </cell>
          <cell r="O269">
            <v>529.4</v>
          </cell>
        </row>
        <row r="270">
          <cell r="B270">
            <v>6040</v>
          </cell>
          <cell r="C270">
            <v>5190.4400000000005</v>
          </cell>
          <cell r="D270">
            <v>179.27</v>
          </cell>
          <cell r="E270">
            <v>356.54</v>
          </cell>
          <cell r="F270">
            <v>554.47</v>
          </cell>
          <cell r="G270">
            <v>730.25</v>
          </cell>
          <cell r="H270">
            <v>905.06999999999994</v>
          </cell>
          <cell r="I270">
            <v>1079.3499999999999</v>
          </cell>
          <cell r="J270">
            <v>1252.92</v>
          </cell>
          <cell r="K270">
            <v>1426.52</v>
          </cell>
          <cell r="L270">
            <v>1598.51</v>
          </cell>
          <cell r="M270">
            <v>1771.75</v>
          </cell>
          <cell r="N270">
            <v>1945.69</v>
          </cell>
          <cell r="O270">
            <v>2103.5500000000002</v>
          </cell>
        </row>
        <row r="271">
          <cell r="B271">
            <v>6045</v>
          </cell>
          <cell r="C271">
            <v>102.76</v>
          </cell>
          <cell r="F271">
            <v>0.76</v>
          </cell>
          <cell r="G271">
            <v>0.76</v>
          </cell>
          <cell r="H271">
            <v>0.76</v>
          </cell>
          <cell r="I271">
            <v>0.76</v>
          </cell>
          <cell r="J271">
            <v>0.76</v>
          </cell>
          <cell r="K271">
            <v>0.76</v>
          </cell>
          <cell r="L271">
            <v>8.1999999999999993</v>
          </cell>
          <cell r="M271">
            <v>41.769999999999996</v>
          </cell>
          <cell r="N271">
            <v>55.7</v>
          </cell>
          <cell r="O271">
            <v>86.58</v>
          </cell>
        </row>
        <row r="272">
          <cell r="B272">
            <v>6050</v>
          </cell>
          <cell r="C272">
            <v>2484.1</v>
          </cell>
          <cell r="D272">
            <v>117.72</v>
          </cell>
          <cell r="E272">
            <v>242.35</v>
          </cell>
          <cell r="F272">
            <v>422.34000000000003</v>
          </cell>
          <cell r="G272">
            <v>600.14</v>
          </cell>
          <cell r="H272">
            <v>709.61</v>
          </cell>
          <cell r="I272">
            <v>817.05</v>
          </cell>
          <cell r="J272">
            <v>1172.2</v>
          </cell>
          <cell r="K272">
            <v>1382.1599999999999</v>
          </cell>
          <cell r="L272">
            <v>1475.5</v>
          </cell>
          <cell r="M272">
            <v>11614.67</v>
          </cell>
          <cell r="N272">
            <v>11724.16</v>
          </cell>
          <cell r="O272">
            <v>12029.33</v>
          </cell>
        </row>
        <row r="273">
          <cell r="B273">
            <v>6065</v>
          </cell>
          <cell r="C273">
            <v>21042.5</v>
          </cell>
          <cell r="D273">
            <v>1753.54</v>
          </cell>
          <cell r="E273">
            <v>3507.08</v>
          </cell>
          <cell r="F273">
            <v>5260.62</v>
          </cell>
          <cell r="G273">
            <v>7014.17</v>
          </cell>
          <cell r="H273">
            <v>8767.7099999999991</v>
          </cell>
          <cell r="I273">
            <v>10521.25</v>
          </cell>
          <cell r="J273">
            <v>15775.720000000001</v>
          </cell>
          <cell r="K273">
            <v>19279.73</v>
          </cell>
          <cell r="L273">
            <v>22783.73</v>
          </cell>
          <cell r="M273">
            <v>26287.75</v>
          </cell>
          <cell r="N273">
            <v>29791.75</v>
          </cell>
          <cell r="O273">
            <v>33295.760000000002</v>
          </cell>
        </row>
        <row r="274">
          <cell r="B274">
            <v>6070</v>
          </cell>
          <cell r="C274">
            <v>4363.5599999999995</v>
          </cell>
          <cell r="D274">
            <v>-130.88999999999999</v>
          </cell>
          <cell r="E274">
            <v>-133.38</v>
          </cell>
          <cell r="F274">
            <v>-125.56</v>
          </cell>
          <cell r="G274">
            <v>257.24</v>
          </cell>
          <cell r="H274">
            <v>1279.8800000000001</v>
          </cell>
          <cell r="I274">
            <v>1303.26</v>
          </cell>
          <cell r="J274">
            <v>1311.12</v>
          </cell>
          <cell r="K274">
            <v>1571.36</v>
          </cell>
          <cell r="L274">
            <v>1571.36</v>
          </cell>
          <cell r="M274">
            <v>1769.48</v>
          </cell>
          <cell r="N274">
            <v>1845.01</v>
          </cell>
          <cell r="O274">
            <v>1924.6100000000001</v>
          </cell>
        </row>
        <row r="275">
          <cell r="B275">
            <v>6090</v>
          </cell>
          <cell r="C275">
            <v>57112.29</v>
          </cell>
          <cell r="D275">
            <v>4759.79</v>
          </cell>
          <cell r="E275">
            <v>9519.48</v>
          </cell>
          <cell r="F275">
            <v>14279.43</v>
          </cell>
          <cell r="G275">
            <v>19039.32</v>
          </cell>
          <cell r="H275">
            <v>23799.5</v>
          </cell>
          <cell r="I275">
            <v>28559.65</v>
          </cell>
          <cell r="J275">
            <v>33320.06</v>
          </cell>
          <cell r="K275">
            <v>38080.479999999996</v>
          </cell>
          <cell r="L275">
            <v>42840.81</v>
          </cell>
          <cell r="M275">
            <v>47601.21</v>
          </cell>
          <cell r="N275">
            <v>52361.649999999994</v>
          </cell>
          <cell r="O275">
            <v>57132.4</v>
          </cell>
        </row>
        <row r="276">
          <cell r="B276">
            <v>6110</v>
          </cell>
          <cell r="C276">
            <v>5620.76</v>
          </cell>
          <cell r="D276">
            <v>472.67</v>
          </cell>
          <cell r="E276">
            <v>902.28</v>
          </cell>
          <cell r="F276">
            <v>1430.6</v>
          </cell>
          <cell r="G276">
            <v>2010.3000000000002</v>
          </cell>
          <cell r="H276">
            <v>2489.8599999999997</v>
          </cell>
          <cell r="I276">
            <v>2974.15</v>
          </cell>
          <cell r="J276">
            <v>3461.88</v>
          </cell>
          <cell r="K276">
            <v>3927.92</v>
          </cell>
          <cell r="L276">
            <v>4407.18</v>
          </cell>
          <cell r="M276">
            <v>4895.88</v>
          </cell>
          <cell r="N276">
            <v>5320.4</v>
          </cell>
          <cell r="O276">
            <v>5818.68</v>
          </cell>
        </row>
        <row r="277">
          <cell r="B277">
            <v>6115</v>
          </cell>
          <cell r="C277">
            <v>893.45</v>
          </cell>
          <cell r="D277">
            <v>87.75</v>
          </cell>
          <cell r="E277">
            <v>151.47999999999999</v>
          </cell>
          <cell r="F277">
            <v>234.11</v>
          </cell>
          <cell r="G277">
            <v>341</v>
          </cell>
          <cell r="H277">
            <v>412.11</v>
          </cell>
          <cell r="I277">
            <v>484.97</v>
          </cell>
          <cell r="J277">
            <v>564.79</v>
          </cell>
          <cell r="K277">
            <v>652.91</v>
          </cell>
          <cell r="L277">
            <v>742.99</v>
          </cell>
          <cell r="M277">
            <v>835.28</v>
          </cell>
          <cell r="N277">
            <v>926.5</v>
          </cell>
          <cell r="O277">
            <v>1029.3400000000001</v>
          </cell>
        </row>
        <row r="278">
          <cell r="B278">
            <v>6120</v>
          </cell>
          <cell r="C278">
            <v>5913.67</v>
          </cell>
          <cell r="D278">
            <v>381.94</v>
          </cell>
          <cell r="E278">
            <v>771.40000000000009</v>
          </cell>
          <cell r="F278">
            <v>1145.97</v>
          </cell>
          <cell r="G278">
            <v>1532.01</v>
          </cell>
          <cell r="H278">
            <v>1909.73</v>
          </cell>
          <cell r="I278">
            <v>2286.79</v>
          </cell>
          <cell r="J278">
            <v>2768.4300000000003</v>
          </cell>
          <cell r="K278">
            <v>3057.52</v>
          </cell>
          <cell r="L278">
            <v>3424.79</v>
          </cell>
          <cell r="M278">
            <v>3802.88</v>
          </cell>
          <cell r="N278">
            <v>4728.8799999999992</v>
          </cell>
          <cell r="O278">
            <v>4761.57</v>
          </cell>
        </row>
        <row r="279">
          <cell r="B279">
            <v>6125</v>
          </cell>
          <cell r="C279">
            <v>859.71</v>
          </cell>
          <cell r="D279">
            <v>74.45</v>
          </cell>
          <cell r="E279">
            <v>149.13</v>
          </cell>
          <cell r="F279">
            <v>224.28</v>
          </cell>
          <cell r="G279">
            <v>299.51</v>
          </cell>
          <cell r="H279">
            <v>376.71</v>
          </cell>
          <cell r="I279">
            <v>453.47</v>
          </cell>
          <cell r="J279">
            <v>529.92000000000007</v>
          </cell>
          <cell r="K279">
            <v>605.79</v>
          </cell>
          <cell r="L279">
            <v>681.16000000000008</v>
          </cell>
          <cell r="M279">
            <v>759.36</v>
          </cell>
          <cell r="N279">
            <v>836.17000000000007</v>
          </cell>
          <cell r="O279">
            <v>913.03</v>
          </cell>
        </row>
        <row r="280">
          <cell r="B280">
            <v>6130</v>
          </cell>
          <cell r="C280">
            <v>2056.8200000000002</v>
          </cell>
          <cell r="D280">
            <v>177.22</v>
          </cell>
          <cell r="E280">
            <v>345.5</v>
          </cell>
          <cell r="F280">
            <v>506.37</v>
          </cell>
          <cell r="G280">
            <v>678.76</v>
          </cell>
          <cell r="H280">
            <v>849.25</v>
          </cell>
          <cell r="I280">
            <v>1020.16</v>
          </cell>
          <cell r="J280">
            <v>1194.27</v>
          </cell>
          <cell r="K280">
            <v>1377.32</v>
          </cell>
          <cell r="L280">
            <v>1567.8200000000002</v>
          </cell>
          <cell r="M280">
            <v>1752.38</v>
          </cell>
          <cell r="N280">
            <v>1939.6599999999999</v>
          </cell>
          <cell r="O280">
            <v>2128.7399999999998</v>
          </cell>
        </row>
        <row r="281">
          <cell r="B281">
            <v>6135</v>
          </cell>
          <cell r="C281">
            <v>31151.7</v>
          </cell>
          <cell r="D281">
            <v>2605.12</v>
          </cell>
          <cell r="E281">
            <v>7593.77</v>
          </cell>
          <cell r="F281">
            <v>9348.75</v>
          </cell>
          <cell r="G281">
            <v>11669.56</v>
          </cell>
          <cell r="H281">
            <v>13161.76</v>
          </cell>
          <cell r="I281">
            <v>15123.55</v>
          </cell>
          <cell r="J281">
            <v>16736.829999999998</v>
          </cell>
          <cell r="K281">
            <v>18167.580000000002</v>
          </cell>
          <cell r="L281">
            <v>19695.599999999999</v>
          </cell>
          <cell r="M281">
            <v>21403.48</v>
          </cell>
          <cell r="N281">
            <v>23345.15</v>
          </cell>
          <cell r="O281">
            <v>25126.080000000002</v>
          </cell>
        </row>
        <row r="282">
          <cell r="B282">
            <v>6140</v>
          </cell>
          <cell r="C282">
            <v>2577.21</v>
          </cell>
          <cell r="D282">
            <v>101.34</v>
          </cell>
          <cell r="E282">
            <v>233.52</v>
          </cell>
          <cell r="F282">
            <v>381.93</v>
          </cell>
          <cell r="G282">
            <v>538.67000000000007</v>
          </cell>
          <cell r="H282">
            <v>672.16</v>
          </cell>
          <cell r="I282">
            <v>817.56</v>
          </cell>
          <cell r="J282">
            <v>960.39</v>
          </cell>
          <cell r="K282">
            <v>1105.92</v>
          </cell>
          <cell r="L282">
            <v>1255.5</v>
          </cell>
          <cell r="M282">
            <v>1400.7199999999998</v>
          </cell>
          <cell r="N282">
            <v>1547.9</v>
          </cell>
          <cell r="O282">
            <v>1694.1799999999998</v>
          </cell>
        </row>
        <row r="283">
          <cell r="B283">
            <v>6145</v>
          </cell>
          <cell r="C283">
            <v>5756.29</v>
          </cell>
          <cell r="D283">
            <v>489.27</v>
          </cell>
          <cell r="E283">
            <v>938.75</v>
          </cell>
          <cell r="F283">
            <v>1397.12</v>
          </cell>
          <cell r="G283">
            <v>1873.85</v>
          </cell>
          <cell r="H283">
            <v>2340.17</v>
          </cell>
          <cell r="I283">
            <v>2832.6</v>
          </cell>
          <cell r="J283">
            <v>3329.12</v>
          </cell>
          <cell r="K283">
            <v>3792.15</v>
          </cell>
          <cell r="L283">
            <v>4262.43</v>
          </cell>
          <cell r="M283">
            <v>4731.1100000000006</v>
          </cell>
          <cell r="N283">
            <v>5204.1499999999996</v>
          </cell>
          <cell r="O283">
            <v>5712.4699999999993</v>
          </cell>
        </row>
        <row r="284">
          <cell r="B284">
            <v>6146</v>
          </cell>
          <cell r="C284">
            <v>2699.6800000000003</v>
          </cell>
          <cell r="D284">
            <v>205.13</v>
          </cell>
          <cell r="E284">
            <v>396.12</v>
          </cell>
          <cell r="F284">
            <v>596.42000000000007</v>
          </cell>
          <cell r="G284">
            <v>837.64</v>
          </cell>
          <cell r="H284">
            <v>1034.96</v>
          </cell>
          <cell r="I284">
            <v>1237.26</v>
          </cell>
          <cell r="J284">
            <v>1422.2199999999998</v>
          </cell>
          <cell r="K284">
            <v>1603.63</v>
          </cell>
          <cell r="L284">
            <v>1816.9</v>
          </cell>
          <cell r="M284">
            <v>2005.26</v>
          </cell>
          <cell r="N284">
            <v>2197.5</v>
          </cell>
          <cell r="O284">
            <v>2404.56</v>
          </cell>
        </row>
        <row r="285">
          <cell r="B285">
            <v>6150</v>
          </cell>
          <cell r="C285">
            <v>89116.88</v>
          </cell>
          <cell r="D285">
            <v>8046.3000000000011</v>
          </cell>
          <cell r="E285">
            <v>14618.61</v>
          </cell>
          <cell r="F285">
            <v>22762.75</v>
          </cell>
          <cell r="G285">
            <v>30526.38</v>
          </cell>
          <cell r="H285">
            <v>40215.64</v>
          </cell>
          <cell r="I285">
            <v>48480.020000000004</v>
          </cell>
          <cell r="J285">
            <v>60886.569999999992</v>
          </cell>
          <cell r="K285">
            <v>70743.149999999994</v>
          </cell>
          <cell r="L285">
            <v>78808.83</v>
          </cell>
          <cell r="M285">
            <v>88353.89</v>
          </cell>
          <cell r="N285">
            <v>96597.65</v>
          </cell>
          <cell r="O285">
            <v>104901.78</v>
          </cell>
        </row>
        <row r="286">
          <cell r="B286">
            <v>6155</v>
          </cell>
          <cell r="C286">
            <v>3143.71</v>
          </cell>
          <cell r="D286">
            <v>115.74000000000001</v>
          </cell>
          <cell r="E286">
            <v>531.80999999999995</v>
          </cell>
          <cell r="F286">
            <v>670.06</v>
          </cell>
          <cell r="G286">
            <v>811.67000000000007</v>
          </cell>
          <cell r="H286">
            <v>946.06</v>
          </cell>
          <cell r="I286">
            <v>1093.1500000000001</v>
          </cell>
          <cell r="J286">
            <v>1239.08</v>
          </cell>
          <cell r="K286">
            <v>1372.67</v>
          </cell>
          <cell r="L286">
            <v>1512.6</v>
          </cell>
          <cell r="M286">
            <v>1642.54</v>
          </cell>
          <cell r="N286">
            <v>1767.54</v>
          </cell>
          <cell r="O286">
            <v>1897.69</v>
          </cell>
        </row>
        <row r="287">
          <cell r="B287">
            <v>6165</v>
          </cell>
          <cell r="C287">
            <v>-49027.79</v>
          </cell>
          <cell r="D287">
            <v>-3491.31</v>
          </cell>
          <cell r="E287">
            <v>-9116.0499999999993</v>
          </cell>
          <cell r="F287">
            <v>-13171.77</v>
          </cell>
          <cell r="G287">
            <v>-16859.03</v>
          </cell>
          <cell r="H287">
            <v>-21347.439999999999</v>
          </cell>
          <cell r="I287">
            <v>-24509.170000000002</v>
          </cell>
          <cell r="J287">
            <v>-32299.200000000001</v>
          </cell>
          <cell r="K287">
            <v>-37724.65</v>
          </cell>
          <cell r="L287">
            <v>-40045.800000000003</v>
          </cell>
          <cell r="M287">
            <v>-45504.69</v>
          </cell>
          <cell r="N287">
            <v>-49943.130000000005</v>
          </cell>
          <cell r="O287">
            <v>-52581.869999999995</v>
          </cell>
        </row>
        <row r="288">
          <cell r="B288">
            <v>6185</v>
          </cell>
          <cell r="C288">
            <v>315.91999999999996</v>
          </cell>
          <cell r="D288">
            <v>2.3199999999999998</v>
          </cell>
          <cell r="E288">
            <v>28.78</v>
          </cell>
          <cell r="F288">
            <v>92.56</v>
          </cell>
          <cell r="G288">
            <v>77.14</v>
          </cell>
          <cell r="H288">
            <v>80.47</v>
          </cell>
          <cell r="I288">
            <v>96.03</v>
          </cell>
          <cell r="J288">
            <v>134.57999999999998</v>
          </cell>
          <cell r="K288">
            <v>163.26</v>
          </cell>
          <cell r="L288">
            <v>180.1</v>
          </cell>
          <cell r="M288">
            <v>195.65</v>
          </cell>
          <cell r="N288">
            <v>256.97000000000003</v>
          </cell>
          <cell r="O288">
            <v>266.09000000000003</v>
          </cell>
        </row>
        <row r="289">
          <cell r="B289">
            <v>6190</v>
          </cell>
          <cell r="C289">
            <v>250.09</v>
          </cell>
          <cell r="D289">
            <v>3.14</v>
          </cell>
          <cell r="E289">
            <v>13.6</v>
          </cell>
          <cell r="F289">
            <v>35.450000000000003</v>
          </cell>
          <cell r="G289">
            <v>39.79</v>
          </cell>
          <cell r="H289">
            <v>57.879999999999995</v>
          </cell>
          <cell r="I289">
            <v>66.44</v>
          </cell>
          <cell r="J289">
            <v>98.61</v>
          </cell>
          <cell r="K289">
            <v>101.86000000000001</v>
          </cell>
          <cell r="L289">
            <v>136.73000000000002</v>
          </cell>
          <cell r="M289">
            <v>192.55</v>
          </cell>
          <cell r="N289">
            <v>212.75</v>
          </cell>
          <cell r="O289">
            <v>226.32</v>
          </cell>
        </row>
        <row r="290">
          <cell r="B290">
            <v>6195</v>
          </cell>
          <cell r="C290">
            <v>60.260000000000005</v>
          </cell>
          <cell r="D290">
            <v>0.16</v>
          </cell>
          <cell r="E290">
            <v>2.56</v>
          </cell>
          <cell r="F290">
            <v>4.6399999999999997</v>
          </cell>
          <cell r="G290">
            <v>8.36</v>
          </cell>
          <cell r="H290">
            <v>9.8099999999999987</v>
          </cell>
          <cell r="I290">
            <v>11.39</v>
          </cell>
          <cell r="J290">
            <v>41.86</v>
          </cell>
          <cell r="K290">
            <v>43.28</v>
          </cell>
          <cell r="L290">
            <v>48.42</v>
          </cell>
          <cell r="M290">
            <v>53.260000000000005</v>
          </cell>
          <cell r="N290">
            <v>58.8</v>
          </cell>
          <cell r="O290">
            <v>63.67</v>
          </cell>
        </row>
        <row r="291">
          <cell r="B291">
            <v>6200</v>
          </cell>
          <cell r="C291">
            <v>416.96999999999997</v>
          </cell>
          <cell r="D291">
            <v>3.1100000000000003</v>
          </cell>
          <cell r="E291">
            <v>12.059999999999999</v>
          </cell>
          <cell r="F291">
            <v>95.009999999999991</v>
          </cell>
          <cell r="G291">
            <v>96.6</v>
          </cell>
          <cell r="H291">
            <v>119.53</v>
          </cell>
          <cell r="I291">
            <v>129.46</v>
          </cell>
          <cell r="J291">
            <v>148.51999999999998</v>
          </cell>
          <cell r="K291">
            <v>150.95999999999998</v>
          </cell>
          <cell r="L291">
            <v>177.57</v>
          </cell>
          <cell r="M291">
            <v>184.69</v>
          </cell>
          <cell r="N291">
            <v>204.59</v>
          </cell>
          <cell r="O291">
            <v>295.79000000000002</v>
          </cell>
        </row>
        <row r="292">
          <cell r="B292">
            <v>6205</v>
          </cell>
          <cell r="C292">
            <v>13.780000000000001</v>
          </cell>
          <cell r="E292">
            <v>0.51</v>
          </cell>
          <cell r="F292">
            <v>0.51</v>
          </cell>
          <cell r="G292">
            <v>4.4600000000000009</v>
          </cell>
          <cell r="H292">
            <v>4.7300000000000004</v>
          </cell>
          <cell r="I292">
            <v>5.71</v>
          </cell>
          <cell r="J292">
            <v>6.1099999999999994</v>
          </cell>
          <cell r="K292">
            <v>7.6899999999999995</v>
          </cell>
          <cell r="L292">
            <v>7.87</v>
          </cell>
          <cell r="M292">
            <v>7.87</v>
          </cell>
          <cell r="N292">
            <v>14.57</v>
          </cell>
          <cell r="O292">
            <v>14.57</v>
          </cell>
        </row>
        <row r="293">
          <cell r="B293">
            <v>6207</v>
          </cell>
          <cell r="C293">
            <v>249.69</v>
          </cell>
          <cell r="D293">
            <v>24.86</v>
          </cell>
          <cell r="E293">
            <v>72.759999999999991</v>
          </cell>
          <cell r="F293">
            <v>101.89</v>
          </cell>
          <cell r="G293">
            <v>255.32</v>
          </cell>
          <cell r="H293">
            <v>145.32</v>
          </cell>
          <cell r="I293">
            <v>148</v>
          </cell>
          <cell r="J293">
            <v>197.08999999999997</v>
          </cell>
          <cell r="K293">
            <v>220.57999999999998</v>
          </cell>
          <cell r="L293">
            <v>239.54000000000002</v>
          </cell>
          <cell r="M293">
            <v>263.78999999999996</v>
          </cell>
          <cell r="N293">
            <v>314.32</v>
          </cell>
          <cell r="O293">
            <v>332.56</v>
          </cell>
        </row>
        <row r="294">
          <cell r="B294">
            <v>6215</v>
          </cell>
          <cell r="C294">
            <v>5782.57</v>
          </cell>
          <cell r="D294">
            <v>289.73</v>
          </cell>
          <cell r="E294">
            <v>574.48</v>
          </cell>
          <cell r="F294">
            <v>924.61</v>
          </cell>
          <cell r="G294">
            <v>1264.9000000000001</v>
          </cell>
          <cell r="H294">
            <v>1621.0900000000001</v>
          </cell>
          <cell r="I294">
            <v>2013.19</v>
          </cell>
          <cell r="J294">
            <v>2394.3599999999997</v>
          </cell>
          <cell r="K294">
            <v>2753.1899999999996</v>
          </cell>
          <cell r="L294">
            <v>3055.1899999999996</v>
          </cell>
          <cell r="M294">
            <v>3374.73</v>
          </cell>
          <cell r="N294">
            <v>3665.63</v>
          </cell>
          <cell r="O294">
            <v>3947.17</v>
          </cell>
        </row>
        <row r="295">
          <cell r="B295">
            <v>6220</v>
          </cell>
          <cell r="C295">
            <v>2329.87</v>
          </cell>
          <cell r="D295">
            <v>118.85</v>
          </cell>
          <cell r="E295">
            <v>278.18</v>
          </cell>
          <cell r="F295">
            <v>376.92</v>
          </cell>
          <cell r="G295">
            <v>629.32999999999993</v>
          </cell>
          <cell r="H295">
            <v>807.65000000000009</v>
          </cell>
          <cell r="I295">
            <v>951.39</v>
          </cell>
          <cell r="J295">
            <v>1137.8200000000002</v>
          </cell>
          <cell r="K295">
            <v>1276.8200000000002</v>
          </cell>
          <cell r="L295">
            <v>1455.92</v>
          </cell>
          <cell r="M295">
            <v>1587.01</v>
          </cell>
          <cell r="N295">
            <v>1760.15</v>
          </cell>
          <cell r="O295">
            <v>1901.34</v>
          </cell>
        </row>
        <row r="296">
          <cell r="B296">
            <v>6225</v>
          </cell>
          <cell r="C296">
            <v>194.86</v>
          </cell>
          <cell r="H296">
            <v>94.75</v>
          </cell>
          <cell r="I296">
            <v>94.07</v>
          </cell>
          <cell r="J296">
            <v>94.07</v>
          </cell>
          <cell r="K296">
            <v>94.07</v>
          </cell>
          <cell r="L296">
            <v>94.07</v>
          </cell>
          <cell r="M296">
            <v>94.07</v>
          </cell>
          <cell r="N296">
            <v>149.38999999999999</v>
          </cell>
          <cell r="O296">
            <v>149.44999999999999</v>
          </cell>
        </row>
        <row r="297">
          <cell r="B297">
            <v>6230</v>
          </cell>
          <cell r="C297">
            <v>213.38</v>
          </cell>
          <cell r="D297">
            <v>31.43</v>
          </cell>
          <cell r="E297">
            <v>62.879999999999995</v>
          </cell>
          <cell r="F297">
            <v>94.23</v>
          </cell>
          <cell r="G297">
            <v>125.13</v>
          </cell>
          <cell r="H297">
            <v>174.66</v>
          </cell>
          <cell r="I297">
            <v>213.53</v>
          </cell>
          <cell r="J297">
            <v>213.53</v>
          </cell>
          <cell r="K297">
            <v>247.53</v>
          </cell>
          <cell r="L297">
            <v>247.53</v>
          </cell>
          <cell r="M297">
            <v>377.9</v>
          </cell>
          <cell r="N297">
            <v>377.9</v>
          </cell>
          <cell r="O297">
            <v>440.95</v>
          </cell>
        </row>
        <row r="298">
          <cell r="B298">
            <v>6255</v>
          </cell>
          <cell r="C298">
            <v>1531</v>
          </cell>
          <cell r="E298">
            <v>1188</v>
          </cell>
          <cell r="F298">
            <v>1903</v>
          </cell>
          <cell r="G298">
            <v>1903</v>
          </cell>
          <cell r="H298">
            <v>1937</v>
          </cell>
          <cell r="I298">
            <v>1937</v>
          </cell>
          <cell r="J298">
            <v>1937</v>
          </cell>
          <cell r="K298">
            <v>1937</v>
          </cell>
          <cell r="L298">
            <v>1937</v>
          </cell>
          <cell r="M298">
            <v>1937</v>
          </cell>
          <cell r="N298">
            <v>1937</v>
          </cell>
          <cell r="O298">
            <v>2257</v>
          </cell>
        </row>
        <row r="299">
          <cell r="B299">
            <v>6260</v>
          </cell>
          <cell r="C299">
            <v>1731.1399999999999</v>
          </cell>
          <cell r="D299">
            <v>106.47</v>
          </cell>
          <cell r="E299">
            <v>282.3</v>
          </cell>
          <cell r="F299">
            <v>515.44000000000005</v>
          </cell>
          <cell r="G299">
            <v>515.44000000000005</v>
          </cell>
          <cell r="H299">
            <v>629.20000000000005</v>
          </cell>
          <cell r="I299">
            <v>775.48</v>
          </cell>
          <cell r="J299">
            <v>1037.79</v>
          </cell>
          <cell r="K299">
            <v>1037.79</v>
          </cell>
          <cell r="L299">
            <v>1037.79</v>
          </cell>
          <cell r="M299">
            <v>1444.56</v>
          </cell>
          <cell r="N299">
            <v>1640.43</v>
          </cell>
          <cell r="O299">
            <v>1640.43</v>
          </cell>
        </row>
        <row r="300">
          <cell r="B300">
            <v>6265</v>
          </cell>
          <cell r="C300">
            <v>927.5</v>
          </cell>
          <cell r="E300">
            <v>34</v>
          </cell>
          <cell r="F300">
            <v>34</v>
          </cell>
          <cell r="G300">
            <v>34</v>
          </cell>
          <cell r="H300">
            <v>34</v>
          </cell>
          <cell r="I300">
            <v>119</v>
          </cell>
          <cell r="J300">
            <v>153</v>
          </cell>
          <cell r="K300">
            <v>195.5</v>
          </cell>
          <cell r="L300">
            <v>195.5</v>
          </cell>
          <cell r="M300">
            <v>429.5</v>
          </cell>
          <cell r="N300">
            <v>463.5</v>
          </cell>
          <cell r="O300">
            <v>497.5</v>
          </cell>
        </row>
        <row r="301">
          <cell r="B301">
            <v>6270</v>
          </cell>
          <cell r="C301">
            <v>5145.75</v>
          </cell>
          <cell r="D301">
            <v>73.099999999999994</v>
          </cell>
          <cell r="E301">
            <v>1292.23</v>
          </cell>
          <cell r="F301">
            <v>2305.48</v>
          </cell>
          <cell r="G301">
            <v>2305.48</v>
          </cell>
          <cell r="H301">
            <v>2535.23</v>
          </cell>
          <cell r="I301">
            <v>3649</v>
          </cell>
          <cell r="J301">
            <v>3493</v>
          </cell>
          <cell r="K301">
            <v>3493</v>
          </cell>
          <cell r="L301">
            <v>4943</v>
          </cell>
          <cell r="M301">
            <v>5177.75</v>
          </cell>
          <cell r="N301">
            <v>6320</v>
          </cell>
          <cell r="O301">
            <v>7037.5</v>
          </cell>
        </row>
        <row r="302">
          <cell r="B302">
            <v>6285</v>
          </cell>
          <cell r="C302">
            <v>1492.19</v>
          </cell>
          <cell r="G302">
            <v>90.61</v>
          </cell>
          <cell r="H302">
            <v>252.55</v>
          </cell>
          <cell r="I302">
            <v>312.29000000000002</v>
          </cell>
          <cell r="J302">
            <v>312.29000000000002</v>
          </cell>
          <cell r="K302">
            <v>693.63</v>
          </cell>
          <cell r="L302">
            <v>693.63</v>
          </cell>
          <cell r="M302">
            <v>732.82</v>
          </cell>
          <cell r="N302">
            <v>948.5</v>
          </cell>
          <cell r="O302">
            <v>1038.93</v>
          </cell>
        </row>
        <row r="303">
          <cell r="B303">
            <v>6290</v>
          </cell>
          <cell r="C303">
            <v>1274.27</v>
          </cell>
          <cell r="G303">
            <v>1.84</v>
          </cell>
          <cell r="H303">
            <v>3.66</v>
          </cell>
          <cell r="I303">
            <v>3.66</v>
          </cell>
          <cell r="J303">
            <v>478.66</v>
          </cell>
          <cell r="K303">
            <v>478.66</v>
          </cell>
          <cell r="L303">
            <v>478.66</v>
          </cell>
          <cell r="M303">
            <v>478.66</v>
          </cell>
          <cell r="N303">
            <v>818.76</v>
          </cell>
          <cell r="O303">
            <v>818.76</v>
          </cell>
        </row>
        <row r="304">
          <cell r="B304">
            <v>6300</v>
          </cell>
          <cell r="J304">
            <v>220</v>
          </cell>
          <cell r="K304">
            <v>220</v>
          </cell>
          <cell r="L304">
            <v>220</v>
          </cell>
          <cell r="M304">
            <v>220</v>
          </cell>
          <cell r="N304">
            <v>220</v>
          </cell>
          <cell r="O304">
            <v>220</v>
          </cell>
        </row>
        <row r="305">
          <cell r="B305">
            <v>6305</v>
          </cell>
          <cell r="M305">
            <v>0.94</v>
          </cell>
          <cell r="N305">
            <v>0.94</v>
          </cell>
          <cell r="O305">
            <v>0.94</v>
          </cell>
        </row>
        <row r="306">
          <cell r="B306">
            <v>6310</v>
          </cell>
          <cell r="C306">
            <v>2613.7600000000002</v>
          </cell>
          <cell r="E306">
            <v>4.42</v>
          </cell>
          <cell r="F306">
            <v>433.96</v>
          </cell>
          <cell r="G306">
            <v>433.96</v>
          </cell>
          <cell r="H306">
            <v>895.67</v>
          </cell>
          <cell r="I306">
            <v>1125.82</v>
          </cell>
          <cell r="J306">
            <v>1949.12</v>
          </cell>
          <cell r="K306">
            <v>2485.77</v>
          </cell>
          <cell r="L306">
            <v>2715.12</v>
          </cell>
          <cell r="M306">
            <v>2908.72</v>
          </cell>
          <cell r="N306">
            <v>2908.72</v>
          </cell>
          <cell r="O306">
            <v>2908.72</v>
          </cell>
        </row>
        <row r="307">
          <cell r="B307">
            <v>6320</v>
          </cell>
          <cell r="C307">
            <v>4429.8</v>
          </cell>
          <cell r="D307">
            <v>311.58999999999997</v>
          </cell>
          <cell r="E307">
            <v>372.45</v>
          </cell>
          <cell r="F307">
            <v>521.20000000000005</v>
          </cell>
          <cell r="G307">
            <v>1225.98</v>
          </cell>
          <cell r="H307">
            <v>1917.87</v>
          </cell>
          <cell r="I307">
            <v>2135.79</v>
          </cell>
          <cell r="J307">
            <v>2431.4499999999998</v>
          </cell>
          <cell r="K307">
            <v>2583.3000000000002</v>
          </cell>
          <cell r="L307">
            <v>2583.3000000000002</v>
          </cell>
          <cell r="M307">
            <v>3256.03</v>
          </cell>
          <cell r="N307">
            <v>3725.48</v>
          </cell>
          <cell r="O307">
            <v>3778.34</v>
          </cell>
        </row>
        <row r="308">
          <cell r="B308">
            <v>6325</v>
          </cell>
          <cell r="C308">
            <v>162</v>
          </cell>
          <cell r="G308">
            <v>81</v>
          </cell>
          <cell r="H308">
            <v>81</v>
          </cell>
          <cell r="I308">
            <v>81</v>
          </cell>
          <cell r="J308">
            <v>162</v>
          </cell>
          <cell r="K308">
            <v>162</v>
          </cell>
          <cell r="L308">
            <v>162</v>
          </cell>
          <cell r="M308">
            <v>643.65</v>
          </cell>
          <cell r="N308">
            <v>643.65</v>
          </cell>
          <cell r="O308">
            <v>643.65</v>
          </cell>
        </row>
        <row r="309">
          <cell r="B309">
            <v>6335</v>
          </cell>
          <cell r="C309">
            <v>380.5</v>
          </cell>
        </row>
        <row r="310">
          <cell r="B310">
            <v>6340</v>
          </cell>
          <cell r="C310">
            <v>3000</v>
          </cell>
        </row>
        <row r="311">
          <cell r="B311">
            <v>6345</v>
          </cell>
          <cell r="C311">
            <v>14216.76</v>
          </cell>
          <cell r="D311">
            <v>1284.5999999999999</v>
          </cell>
          <cell r="E311">
            <v>1481.75</v>
          </cell>
          <cell r="F311">
            <v>2242.42</v>
          </cell>
          <cell r="G311">
            <v>3004.43</v>
          </cell>
          <cell r="H311">
            <v>4005.96</v>
          </cell>
          <cell r="I311">
            <v>6763.36</v>
          </cell>
          <cell r="J311">
            <v>6906.51</v>
          </cell>
          <cell r="K311">
            <v>7148.86</v>
          </cell>
          <cell r="L311">
            <v>7570.42</v>
          </cell>
          <cell r="M311">
            <v>10631.64</v>
          </cell>
          <cell r="N311">
            <v>11186.2</v>
          </cell>
          <cell r="O311">
            <v>12046.03</v>
          </cell>
        </row>
        <row r="312">
          <cell r="B312">
            <v>6355</v>
          </cell>
          <cell r="C312">
            <v>1881.76</v>
          </cell>
          <cell r="D312">
            <v>153.36000000000001</v>
          </cell>
          <cell r="E312">
            <v>306.70999999999998</v>
          </cell>
          <cell r="F312">
            <v>348.52</v>
          </cell>
          <cell r="G312">
            <v>390.33</v>
          </cell>
          <cell r="H312">
            <v>432.15</v>
          </cell>
          <cell r="I312">
            <v>473.96</v>
          </cell>
          <cell r="J312">
            <v>1254.78</v>
          </cell>
          <cell r="K312">
            <v>681.7</v>
          </cell>
          <cell r="L312">
            <v>785.56999999999994</v>
          </cell>
          <cell r="M312">
            <v>1007.0400000000001</v>
          </cell>
          <cell r="N312">
            <v>1113.8499999999999</v>
          </cell>
          <cell r="O312">
            <v>1220.6600000000001</v>
          </cell>
        </row>
        <row r="313">
          <cell r="B313">
            <v>6360</v>
          </cell>
          <cell r="C313">
            <v>18.899999999999999</v>
          </cell>
          <cell r="O313">
            <v>13.649999999999999</v>
          </cell>
        </row>
        <row r="314">
          <cell r="B314">
            <v>6365</v>
          </cell>
          <cell r="F314">
            <v>13.16</v>
          </cell>
          <cell r="G314">
            <v>13.16</v>
          </cell>
          <cell r="H314">
            <v>13.16</v>
          </cell>
          <cell r="I314">
            <v>13.16</v>
          </cell>
          <cell r="J314">
            <v>13.16</v>
          </cell>
          <cell r="K314">
            <v>13.16</v>
          </cell>
          <cell r="L314">
            <v>13.16</v>
          </cell>
          <cell r="M314">
            <v>13.16</v>
          </cell>
          <cell r="N314">
            <v>13.16</v>
          </cell>
          <cell r="O314">
            <v>19.700000000000003</v>
          </cell>
        </row>
        <row r="315">
          <cell r="B315">
            <v>6370</v>
          </cell>
          <cell r="C315">
            <v>324</v>
          </cell>
          <cell r="D315">
            <v>243</v>
          </cell>
          <cell r="E315">
            <v>243</v>
          </cell>
          <cell r="F315">
            <v>243</v>
          </cell>
          <cell r="G315">
            <v>243</v>
          </cell>
          <cell r="H315">
            <v>324</v>
          </cell>
          <cell r="I315">
            <v>324</v>
          </cell>
          <cell r="J315">
            <v>324</v>
          </cell>
          <cell r="K315">
            <v>324</v>
          </cell>
          <cell r="L315">
            <v>324</v>
          </cell>
          <cell r="M315">
            <v>324</v>
          </cell>
          <cell r="N315">
            <v>486</v>
          </cell>
          <cell r="O315">
            <v>486</v>
          </cell>
        </row>
        <row r="316">
          <cell r="B316">
            <v>6385</v>
          </cell>
          <cell r="C316">
            <v>260.53000000000003</v>
          </cell>
          <cell r="F316">
            <v>1.69</v>
          </cell>
          <cell r="G316">
            <v>1.69</v>
          </cell>
          <cell r="H316">
            <v>1.79</v>
          </cell>
          <cell r="I316">
            <v>14.190000000000001</v>
          </cell>
          <cell r="J316">
            <v>378.09000000000003</v>
          </cell>
          <cell r="K316">
            <v>378.09000000000003</v>
          </cell>
          <cell r="L316">
            <v>378.09000000000003</v>
          </cell>
          <cell r="M316">
            <v>478.09000000000003</v>
          </cell>
          <cell r="N316">
            <v>519.38</v>
          </cell>
          <cell r="O316">
            <v>519.38</v>
          </cell>
        </row>
        <row r="317">
          <cell r="B317">
            <v>6390</v>
          </cell>
          <cell r="C317">
            <v>1652.38</v>
          </cell>
          <cell r="D317">
            <v>3.4699999999999998</v>
          </cell>
          <cell r="E317">
            <v>1084.95</v>
          </cell>
          <cell r="F317">
            <v>1091.1099999999999</v>
          </cell>
          <cell r="G317">
            <v>1095.31</v>
          </cell>
          <cell r="H317">
            <v>1101.6300000000001</v>
          </cell>
          <cell r="I317">
            <v>1108.45</v>
          </cell>
          <cell r="J317">
            <v>1116.51</v>
          </cell>
          <cell r="K317">
            <v>1121.1399999999999</v>
          </cell>
          <cell r="L317">
            <v>1123.6100000000001</v>
          </cell>
          <cell r="M317">
            <v>1126.58</v>
          </cell>
          <cell r="N317">
            <v>1131.1100000000001</v>
          </cell>
          <cell r="O317">
            <v>1134.52</v>
          </cell>
        </row>
        <row r="318">
          <cell r="B318">
            <v>6400</v>
          </cell>
          <cell r="H318">
            <v>1200</v>
          </cell>
          <cell r="I318">
            <v>1200</v>
          </cell>
          <cell r="J318">
            <v>1200</v>
          </cell>
          <cell r="K318">
            <v>1200</v>
          </cell>
          <cell r="L318">
            <v>1200</v>
          </cell>
          <cell r="M318">
            <v>1200</v>
          </cell>
          <cell r="N318">
            <v>1200</v>
          </cell>
          <cell r="O318">
            <v>1200</v>
          </cell>
        </row>
        <row r="319">
          <cell r="B319">
            <v>6410</v>
          </cell>
          <cell r="C319">
            <v>7200</v>
          </cell>
          <cell r="D319">
            <v>97.46</v>
          </cell>
          <cell r="E319">
            <v>1200.3</v>
          </cell>
          <cell r="F319">
            <v>3600.3</v>
          </cell>
          <cell r="G319">
            <v>3600.3</v>
          </cell>
          <cell r="H319">
            <v>4800.3</v>
          </cell>
          <cell r="I319">
            <v>4800.3</v>
          </cell>
          <cell r="J319">
            <v>4800.3</v>
          </cell>
          <cell r="K319">
            <v>4800.3</v>
          </cell>
          <cell r="L319">
            <v>4800.3</v>
          </cell>
          <cell r="M319">
            <v>4800.3</v>
          </cell>
          <cell r="N319">
            <v>4800.3</v>
          </cell>
          <cell r="O319">
            <v>4800.3</v>
          </cell>
        </row>
        <row r="320">
          <cell r="B320">
            <v>6445</v>
          </cell>
          <cell r="C320">
            <v>121.42</v>
          </cell>
          <cell r="J320">
            <v>2883</v>
          </cell>
          <cell r="K320">
            <v>2883</v>
          </cell>
          <cell r="L320">
            <v>2883</v>
          </cell>
          <cell r="M320">
            <v>-639</v>
          </cell>
          <cell r="N320">
            <v>-639</v>
          </cell>
          <cell r="O320">
            <v>-639</v>
          </cell>
        </row>
        <row r="321">
          <cell r="B321">
            <v>6450</v>
          </cell>
          <cell r="C321">
            <v>199.5</v>
          </cell>
          <cell r="D321">
            <v>16.63</v>
          </cell>
          <cell r="E321">
            <v>33.26</v>
          </cell>
          <cell r="F321">
            <v>49.89</v>
          </cell>
          <cell r="G321">
            <v>66.510000000000005</v>
          </cell>
          <cell r="H321">
            <v>83.13</v>
          </cell>
          <cell r="I321">
            <v>99.75</v>
          </cell>
          <cell r="J321">
            <v>1287.3699999999999</v>
          </cell>
          <cell r="K321">
            <v>1303.99</v>
          </cell>
          <cell r="L321">
            <v>1320.61</v>
          </cell>
          <cell r="M321">
            <v>-1004.77</v>
          </cell>
          <cell r="N321">
            <v>-988.15</v>
          </cell>
          <cell r="O321">
            <v>-971.53</v>
          </cell>
        </row>
        <row r="322">
          <cell r="B322">
            <v>6455</v>
          </cell>
          <cell r="C322">
            <v>528.4</v>
          </cell>
          <cell r="D322">
            <v>48.16</v>
          </cell>
          <cell r="E322">
            <v>96.32</v>
          </cell>
          <cell r="F322">
            <v>144.47999999999999</v>
          </cell>
          <cell r="G322">
            <v>192.64</v>
          </cell>
          <cell r="H322">
            <v>240.8</v>
          </cell>
          <cell r="I322">
            <v>288.95999999999998</v>
          </cell>
          <cell r="J322">
            <v>295.12</v>
          </cell>
          <cell r="K322">
            <v>343.28</v>
          </cell>
          <cell r="L322">
            <v>391.44</v>
          </cell>
          <cell r="M322">
            <v>523.6</v>
          </cell>
          <cell r="N322">
            <v>571.76</v>
          </cell>
          <cell r="O322">
            <v>619.91999999999996</v>
          </cell>
        </row>
        <row r="323">
          <cell r="B323">
            <v>6460</v>
          </cell>
          <cell r="C323">
            <v>94.34</v>
          </cell>
          <cell r="D323">
            <v>8.15</v>
          </cell>
          <cell r="E323">
            <v>16.3</v>
          </cell>
          <cell r="F323">
            <v>24.45</v>
          </cell>
          <cell r="G323">
            <v>33.020000000000003</v>
          </cell>
          <cell r="H323">
            <v>41.59</v>
          </cell>
          <cell r="I323">
            <v>53.01</v>
          </cell>
          <cell r="J323">
            <v>52.15</v>
          </cell>
          <cell r="K323">
            <v>66.28</v>
          </cell>
          <cell r="L323">
            <v>80.41</v>
          </cell>
          <cell r="M323">
            <v>122.54</v>
          </cell>
          <cell r="N323">
            <v>136.66999999999999</v>
          </cell>
          <cell r="O323">
            <v>150.80000000000001</v>
          </cell>
        </row>
        <row r="324">
          <cell r="B324">
            <v>6485</v>
          </cell>
          <cell r="C324">
            <v>1916.04</v>
          </cell>
          <cell r="D324">
            <v>160.22999999999999</v>
          </cell>
          <cell r="E324">
            <v>320.45999999999998</v>
          </cell>
          <cell r="F324">
            <v>480.69</v>
          </cell>
          <cell r="G324">
            <v>640.91999999999996</v>
          </cell>
          <cell r="H324">
            <v>801.15</v>
          </cell>
          <cell r="I324">
            <v>961.38</v>
          </cell>
          <cell r="J324">
            <v>962.61</v>
          </cell>
          <cell r="K324">
            <v>1122.8399999999999</v>
          </cell>
          <cell r="L324">
            <v>1283.07</v>
          </cell>
          <cell r="M324">
            <v>1761.3</v>
          </cell>
          <cell r="N324">
            <v>1921.53</v>
          </cell>
          <cell r="O324">
            <v>2081.7600000000002</v>
          </cell>
        </row>
        <row r="325">
          <cell r="B325">
            <v>6495</v>
          </cell>
          <cell r="J325">
            <v>185.76</v>
          </cell>
          <cell r="K325">
            <v>188.57</v>
          </cell>
          <cell r="L325">
            <v>191.57</v>
          </cell>
          <cell r="M325">
            <v>-16.43</v>
          </cell>
          <cell r="N325">
            <v>-13.24</v>
          </cell>
          <cell r="O325">
            <v>-10.050000000000001</v>
          </cell>
        </row>
        <row r="326">
          <cell r="B326">
            <v>6500</v>
          </cell>
          <cell r="C326">
            <v>10.199999999999999</v>
          </cell>
          <cell r="D326">
            <v>0.85</v>
          </cell>
          <cell r="E326">
            <v>1.7</v>
          </cell>
          <cell r="F326">
            <v>2.5499999999999998</v>
          </cell>
          <cell r="G326">
            <v>3.4</v>
          </cell>
          <cell r="H326">
            <v>4.25</v>
          </cell>
          <cell r="I326">
            <v>5.0999999999999996</v>
          </cell>
          <cell r="J326">
            <v>5.95</v>
          </cell>
          <cell r="K326">
            <v>6.8</v>
          </cell>
          <cell r="L326">
            <v>7.65</v>
          </cell>
          <cell r="M326">
            <v>8.5</v>
          </cell>
          <cell r="N326">
            <v>9.35</v>
          </cell>
          <cell r="O326">
            <v>10.199999999999999</v>
          </cell>
        </row>
        <row r="327">
          <cell r="B327">
            <v>6505</v>
          </cell>
          <cell r="F327">
            <v>1.88</v>
          </cell>
          <cell r="G327">
            <v>3.76</v>
          </cell>
          <cell r="H327">
            <v>5.64</v>
          </cell>
          <cell r="I327">
            <v>7.52</v>
          </cell>
          <cell r="J327">
            <v>9.4</v>
          </cell>
          <cell r="K327">
            <v>11.28</v>
          </cell>
          <cell r="L327">
            <v>13.16</v>
          </cell>
          <cell r="M327">
            <v>15.04</v>
          </cell>
          <cell r="N327">
            <v>16.920000000000002</v>
          </cell>
          <cell r="O327">
            <v>18.8</v>
          </cell>
        </row>
        <row r="328">
          <cell r="B328">
            <v>6510</v>
          </cell>
          <cell r="C328">
            <v>8490.2000000000007</v>
          </cell>
          <cell r="D328">
            <v>707.13</v>
          </cell>
          <cell r="E328">
            <v>1417.53</v>
          </cell>
          <cell r="F328">
            <v>2127.9299999999998</v>
          </cell>
          <cell r="G328">
            <v>2839.67</v>
          </cell>
          <cell r="H328">
            <v>3552.25</v>
          </cell>
          <cell r="I328">
            <v>4264.83</v>
          </cell>
          <cell r="J328">
            <v>5019.41</v>
          </cell>
          <cell r="K328">
            <v>5731.99</v>
          </cell>
          <cell r="L328">
            <v>6444.57</v>
          </cell>
          <cell r="M328">
            <v>7075.1</v>
          </cell>
          <cell r="N328">
            <v>7793.12</v>
          </cell>
          <cell r="O328">
            <v>8511.14</v>
          </cell>
        </row>
        <row r="329">
          <cell r="B329">
            <v>6515</v>
          </cell>
          <cell r="C329">
            <v>8468.16</v>
          </cell>
          <cell r="D329">
            <v>705.68</v>
          </cell>
          <cell r="E329">
            <v>1411.36</v>
          </cell>
          <cell r="F329">
            <v>2117.04</v>
          </cell>
          <cell r="G329">
            <v>2822.72</v>
          </cell>
          <cell r="H329">
            <v>3528.4</v>
          </cell>
          <cell r="I329">
            <v>4234.08</v>
          </cell>
          <cell r="J329">
            <v>11507.76</v>
          </cell>
          <cell r="K329">
            <v>12191.09</v>
          </cell>
          <cell r="L329">
            <v>12874.42</v>
          </cell>
          <cell r="M329">
            <v>13557.75</v>
          </cell>
          <cell r="N329">
            <v>14241.08</v>
          </cell>
          <cell r="O329">
            <v>14924.41</v>
          </cell>
        </row>
        <row r="330">
          <cell r="B330">
            <v>6520</v>
          </cell>
          <cell r="C330">
            <v>1120.2</v>
          </cell>
          <cell r="D330">
            <v>93.35</v>
          </cell>
          <cell r="E330">
            <v>186.7</v>
          </cell>
          <cell r="F330">
            <v>280.05</v>
          </cell>
          <cell r="G330">
            <v>373.4</v>
          </cell>
          <cell r="H330">
            <v>467.43</v>
          </cell>
          <cell r="I330">
            <v>562.49</v>
          </cell>
          <cell r="J330">
            <v>548.17999999999995</v>
          </cell>
          <cell r="K330">
            <v>630.48</v>
          </cell>
          <cell r="L330">
            <v>713.46</v>
          </cell>
          <cell r="M330">
            <v>795.81</v>
          </cell>
          <cell r="N330">
            <v>882.2</v>
          </cell>
          <cell r="O330">
            <v>968.93</v>
          </cell>
        </row>
        <row r="331">
          <cell r="B331">
            <v>6525</v>
          </cell>
          <cell r="C331">
            <v>1161.8699999999999</v>
          </cell>
          <cell r="D331">
            <v>97.36</v>
          </cell>
          <cell r="E331">
            <v>194.72</v>
          </cell>
          <cell r="F331">
            <v>292.08</v>
          </cell>
          <cell r="G331">
            <v>389.44</v>
          </cell>
          <cell r="H331">
            <v>486.8</v>
          </cell>
          <cell r="I331">
            <v>589.02</v>
          </cell>
          <cell r="J331">
            <v>693.31</v>
          </cell>
          <cell r="K331">
            <v>796.2</v>
          </cell>
          <cell r="L331">
            <v>899.09</v>
          </cell>
          <cell r="M331">
            <v>999.98</v>
          </cell>
          <cell r="N331">
            <v>1554.79</v>
          </cell>
          <cell r="O331">
            <v>2057.19</v>
          </cell>
        </row>
        <row r="332">
          <cell r="B332">
            <v>6530</v>
          </cell>
          <cell r="C332">
            <v>6134.42</v>
          </cell>
          <cell r="D332">
            <v>513.53</v>
          </cell>
          <cell r="E332">
            <v>1027.22</v>
          </cell>
          <cell r="F332">
            <v>1543.54</v>
          </cell>
          <cell r="G332">
            <v>2059.86</v>
          </cell>
          <cell r="H332">
            <v>2576.1799999999998</v>
          </cell>
          <cell r="I332">
            <v>3092.5</v>
          </cell>
          <cell r="J332">
            <v>3477.92</v>
          </cell>
          <cell r="K332">
            <v>3991.95</v>
          </cell>
          <cell r="L332">
            <v>4505.9799999999996</v>
          </cell>
          <cell r="M332">
            <v>5151.01</v>
          </cell>
          <cell r="N332">
            <v>5665.04</v>
          </cell>
          <cell r="O332">
            <v>6179.07</v>
          </cell>
        </row>
        <row r="333">
          <cell r="B333">
            <v>6535</v>
          </cell>
          <cell r="C333">
            <v>973.47</v>
          </cell>
          <cell r="D333">
            <v>82.9</v>
          </cell>
          <cell r="E333">
            <v>175.46</v>
          </cell>
          <cell r="F333">
            <v>266.95</v>
          </cell>
          <cell r="G333">
            <v>357.7</v>
          </cell>
          <cell r="H333">
            <v>448.61</v>
          </cell>
          <cell r="I333">
            <v>539.52</v>
          </cell>
          <cell r="J333">
            <v>628.42999999999995</v>
          </cell>
          <cell r="K333">
            <v>719.34</v>
          </cell>
          <cell r="L333">
            <v>810.42</v>
          </cell>
          <cell r="M333">
            <v>905.5</v>
          </cell>
          <cell r="N333">
            <v>996.58</v>
          </cell>
          <cell r="O333">
            <v>1087.6600000000001</v>
          </cell>
        </row>
        <row r="334">
          <cell r="B334">
            <v>6540</v>
          </cell>
          <cell r="C334">
            <v>1075.33</v>
          </cell>
          <cell r="D334">
            <v>109.98</v>
          </cell>
          <cell r="E334">
            <v>219.96</v>
          </cell>
          <cell r="F334">
            <v>334.56</v>
          </cell>
          <cell r="G334">
            <v>450.32</v>
          </cell>
          <cell r="H334">
            <v>568.32000000000005</v>
          </cell>
          <cell r="I334">
            <v>686.32</v>
          </cell>
          <cell r="J334">
            <v>797.32</v>
          </cell>
          <cell r="K334">
            <v>915.32</v>
          </cell>
          <cell r="L334">
            <v>1033.32</v>
          </cell>
          <cell r="M334">
            <v>1172.3800000000001</v>
          </cell>
          <cell r="N334">
            <v>1297.44</v>
          </cell>
          <cell r="O334">
            <v>1422.5</v>
          </cell>
        </row>
        <row r="335">
          <cell r="B335">
            <v>6545</v>
          </cell>
          <cell r="C335">
            <v>731.64</v>
          </cell>
          <cell r="D335">
            <v>67.12</v>
          </cell>
          <cell r="E335">
            <v>134.57</v>
          </cell>
          <cell r="F335">
            <v>203.03</v>
          </cell>
          <cell r="G335">
            <v>271.49</v>
          </cell>
          <cell r="H335">
            <v>340.63</v>
          </cell>
          <cell r="I335">
            <v>409.77</v>
          </cell>
          <cell r="J335">
            <v>478.91</v>
          </cell>
          <cell r="K335">
            <v>551.15</v>
          </cell>
          <cell r="L335">
            <v>623.73</v>
          </cell>
          <cell r="M335">
            <v>698.48</v>
          </cell>
          <cell r="N335">
            <v>772.23</v>
          </cell>
          <cell r="O335">
            <v>845.98</v>
          </cell>
        </row>
        <row r="336">
          <cell r="B336">
            <v>6550</v>
          </cell>
          <cell r="C336">
            <v>178.2</v>
          </cell>
          <cell r="D336">
            <v>14.85</v>
          </cell>
          <cell r="E336">
            <v>29.7</v>
          </cell>
          <cell r="F336">
            <v>44.55</v>
          </cell>
          <cell r="G336">
            <v>59.4</v>
          </cell>
          <cell r="H336">
            <v>74.25</v>
          </cell>
          <cell r="I336">
            <v>89.1</v>
          </cell>
          <cell r="J336">
            <v>103.95</v>
          </cell>
          <cell r="K336">
            <v>118.8</v>
          </cell>
          <cell r="L336">
            <v>133.65</v>
          </cell>
          <cell r="M336">
            <v>148.5</v>
          </cell>
          <cell r="N336">
            <v>163.35</v>
          </cell>
          <cell r="O336">
            <v>178.2</v>
          </cell>
        </row>
        <row r="337">
          <cell r="B337">
            <v>6555</v>
          </cell>
          <cell r="C337">
            <v>16.559999999999999</v>
          </cell>
          <cell r="D337">
            <v>1.38</v>
          </cell>
          <cell r="E337">
            <v>2.76</v>
          </cell>
          <cell r="F337">
            <v>4.1399999999999997</v>
          </cell>
          <cell r="G337">
            <v>5.52</v>
          </cell>
          <cell r="H337">
            <v>6.9</v>
          </cell>
          <cell r="I337">
            <v>8.2799999999999994</v>
          </cell>
          <cell r="J337">
            <v>451.66</v>
          </cell>
          <cell r="K337">
            <v>453.04</v>
          </cell>
          <cell r="L337">
            <v>454.42</v>
          </cell>
          <cell r="M337">
            <v>453.8</v>
          </cell>
          <cell r="N337">
            <v>455.18</v>
          </cell>
          <cell r="O337">
            <v>456.56</v>
          </cell>
        </row>
        <row r="338">
          <cell r="B338">
            <v>6580</v>
          </cell>
          <cell r="C338">
            <v>732.9</v>
          </cell>
          <cell r="D338">
            <v>63.07</v>
          </cell>
          <cell r="E338">
            <v>126.01</v>
          </cell>
          <cell r="F338">
            <v>188.68</v>
          </cell>
          <cell r="G338">
            <v>250.72</v>
          </cell>
          <cell r="H338">
            <v>312.39999999999998</v>
          </cell>
          <cell r="I338">
            <v>373.95</v>
          </cell>
          <cell r="J338">
            <v>435.41</v>
          </cell>
          <cell r="K338">
            <v>496.93</v>
          </cell>
          <cell r="L338">
            <v>558.38</v>
          </cell>
          <cell r="M338">
            <v>620.28</v>
          </cell>
          <cell r="N338">
            <v>682.62</v>
          </cell>
          <cell r="O338">
            <v>745.29</v>
          </cell>
        </row>
        <row r="339">
          <cell r="B339">
            <v>6585</v>
          </cell>
          <cell r="C339">
            <v>574.01</v>
          </cell>
          <cell r="D339">
            <v>48.57</v>
          </cell>
          <cell r="E339">
            <v>97.07</v>
          </cell>
          <cell r="F339">
            <v>145.37</v>
          </cell>
          <cell r="G339">
            <v>193.29</v>
          </cell>
          <cell r="H339">
            <v>241.35</v>
          </cell>
          <cell r="I339">
            <v>289.43</v>
          </cell>
          <cell r="J339">
            <v>-1706.58</v>
          </cell>
          <cell r="K339">
            <v>-1658.55</v>
          </cell>
          <cell r="L339">
            <v>-1610.65</v>
          </cell>
          <cell r="M339">
            <v>481.61</v>
          </cell>
          <cell r="N339">
            <v>530.03</v>
          </cell>
          <cell r="O339">
            <v>578.85</v>
          </cell>
        </row>
        <row r="340">
          <cell r="B340">
            <v>6595</v>
          </cell>
          <cell r="C340">
            <v>2507.9299999999998</v>
          </cell>
          <cell r="D340">
            <v>204.72</v>
          </cell>
          <cell r="E340">
            <v>409.38</v>
          </cell>
          <cell r="F340">
            <v>613.87</v>
          </cell>
          <cell r="G340">
            <v>818.21</v>
          </cell>
          <cell r="H340">
            <v>1022.4</v>
          </cell>
          <cell r="I340">
            <v>1226.5</v>
          </cell>
          <cell r="J340">
            <v>1392.5</v>
          </cell>
          <cell r="K340">
            <v>1596.52</v>
          </cell>
          <cell r="L340">
            <v>1800.52</v>
          </cell>
          <cell r="M340">
            <v>4086.7</v>
          </cell>
          <cell r="N340">
            <v>4290.97</v>
          </cell>
          <cell r="O340">
            <v>4495.33</v>
          </cell>
        </row>
        <row r="341">
          <cell r="B341">
            <v>6600</v>
          </cell>
          <cell r="C341">
            <v>5.76</v>
          </cell>
          <cell r="D341">
            <v>0.48</v>
          </cell>
          <cell r="E341">
            <v>0.96</v>
          </cell>
          <cell r="F341">
            <v>1.44</v>
          </cell>
          <cell r="G341">
            <v>3.91</v>
          </cell>
          <cell r="H341">
            <v>6.38</v>
          </cell>
          <cell r="I341">
            <v>8.85</v>
          </cell>
          <cell r="J341">
            <v>335.32</v>
          </cell>
          <cell r="K341">
            <v>337.79</v>
          </cell>
          <cell r="L341">
            <v>340.26</v>
          </cell>
          <cell r="M341">
            <v>-305.27</v>
          </cell>
          <cell r="N341">
            <v>-302.8</v>
          </cell>
          <cell r="O341">
            <v>-300.33</v>
          </cell>
        </row>
        <row r="342">
          <cell r="B342">
            <v>6605</v>
          </cell>
          <cell r="F342">
            <v>92.28</v>
          </cell>
          <cell r="G342">
            <v>184.56</v>
          </cell>
          <cell r="H342">
            <v>276.83999999999997</v>
          </cell>
          <cell r="I342">
            <v>369.12</v>
          </cell>
          <cell r="J342">
            <v>461.4</v>
          </cell>
          <cell r="K342">
            <v>553.67999999999995</v>
          </cell>
          <cell r="L342">
            <v>653.52</v>
          </cell>
          <cell r="M342">
            <v>781.96</v>
          </cell>
          <cell r="N342">
            <v>910.4</v>
          </cell>
          <cell r="O342">
            <v>1038.8399999999999</v>
          </cell>
        </row>
        <row r="343">
          <cell r="B343">
            <v>6610</v>
          </cell>
          <cell r="C343">
            <v>161.88</v>
          </cell>
          <cell r="D343">
            <v>13.63</v>
          </cell>
          <cell r="E343">
            <v>27.24</v>
          </cell>
          <cell r="F343">
            <v>40.81</v>
          </cell>
          <cell r="G343">
            <v>63.23</v>
          </cell>
          <cell r="H343">
            <v>85.58</v>
          </cell>
          <cell r="I343">
            <v>107.89</v>
          </cell>
          <cell r="J343">
            <v>-364.86</v>
          </cell>
          <cell r="K343">
            <v>-342.6</v>
          </cell>
          <cell r="L343">
            <v>-320.38</v>
          </cell>
          <cell r="M343">
            <v>691.93</v>
          </cell>
          <cell r="N343">
            <v>714.3</v>
          </cell>
          <cell r="O343">
            <v>736.71</v>
          </cell>
        </row>
        <row r="344">
          <cell r="B344">
            <v>6645</v>
          </cell>
          <cell r="C344">
            <v>198.36</v>
          </cell>
          <cell r="D344">
            <v>16.53</v>
          </cell>
          <cell r="E344">
            <v>33.06</v>
          </cell>
          <cell r="F344">
            <v>49.59</v>
          </cell>
          <cell r="G344">
            <v>66.12</v>
          </cell>
          <cell r="H344">
            <v>82.65</v>
          </cell>
          <cell r="I344">
            <v>99.18</v>
          </cell>
          <cell r="J344">
            <v>114.71</v>
          </cell>
          <cell r="K344">
            <v>131.24</v>
          </cell>
          <cell r="L344">
            <v>147.77000000000001</v>
          </cell>
          <cell r="M344">
            <v>166.3</v>
          </cell>
          <cell r="N344">
            <v>182.83</v>
          </cell>
          <cell r="O344">
            <v>199.36</v>
          </cell>
        </row>
        <row r="345">
          <cell r="B345">
            <v>6655</v>
          </cell>
          <cell r="J345">
            <v>124.08</v>
          </cell>
          <cell r="K345">
            <v>125.59</v>
          </cell>
          <cell r="L345">
            <v>127.1</v>
          </cell>
          <cell r="M345">
            <v>138.61000000000001</v>
          </cell>
          <cell r="N345">
            <v>140.12</v>
          </cell>
          <cell r="O345">
            <v>141.63</v>
          </cell>
        </row>
        <row r="346">
          <cell r="B346">
            <v>6660</v>
          </cell>
          <cell r="C346">
            <v>800.76</v>
          </cell>
          <cell r="D346">
            <v>66.73</v>
          </cell>
          <cell r="E346">
            <v>133.46</v>
          </cell>
          <cell r="F346">
            <v>200.19</v>
          </cell>
          <cell r="G346">
            <v>266.92</v>
          </cell>
          <cell r="H346">
            <v>333.65</v>
          </cell>
          <cell r="I346">
            <v>400.38</v>
          </cell>
          <cell r="J346">
            <v>10971.03</v>
          </cell>
          <cell r="K346">
            <v>11035.84</v>
          </cell>
          <cell r="L346">
            <v>11100.65</v>
          </cell>
          <cell r="M346">
            <v>11137.6</v>
          </cell>
          <cell r="N346">
            <v>11203.55</v>
          </cell>
          <cell r="O346">
            <v>11269.5</v>
          </cell>
        </row>
        <row r="347">
          <cell r="B347">
            <v>6665</v>
          </cell>
          <cell r="C347">
            <v>2010.3</v>
          </cell>
          <cell r="D347">
            <v>1734.47</v>
          </cell>
          <cell r="E347">
            <v>3469.36</v>
          </cell>
          <cell r="F347">
            <v>5204.25</v>
          </cell>
          <cell r="G347">
            <v>6939.14</v>
          </cell>
          <cell r="H347">
            <v>8674.0300000000007</v>
          </cell>
          <cell r="I347">
            <v>10408.92</v>
          </cell>
          <cell r="J347">
            <v>18748.2</v>
          </cell>
          <cell r="K347">
            <v>22561.119999999999</v>
          </cell>
          <cell r="L347">
            <v>26374.04</v>
          </cell>
          <cell r="M347">
            <v>235790.23</v>
          </cell>
          <cell r="N347">
            <v>239604.18</v>
          </cell>
          <cell r="O347">
            <v>243418.13</v>
          </cell>
        </row>
        <row r="348">
          <cell r="B348">
            <v>6670</v>
          </cell>
          <cell r="C348">
            <v>43.2</v>
          </cell>
          <cell r="D348">
            <v>3.6</v>
          </cell>
          <cell r="E348">
            <v>7.2</v>
          </cell>
          <cell r="F348">
            <v>10.8</v>
          </cell>
          <cell r="G348">
            <v>14.4</v>
          </cell>
          <cell r="H348">
            <v>18</v>
          </cell>
          <cell r="I348">
            <v>21.6</v>
          </cell>
          <cell r="J348">
            <v>25.2</v>
          </cell>
          <cell r="K348">
            <v>28.8</v>
          </cell>
          <cell r="L348">
            <v>32.4</v>
          </cell>
          <cell r="M348">
            <v>36</v>
          </cell>
          <cell r="N348">
            <v>39.6</v>
          </cell>
          <cell r="O348">
            <v>43.2</v>
          </cell>
        </row>
        <row r="349">
          <cell r="B349">
            <v>6675</v>
          </cell>
          <cell r="C349">
            <v>197.64</v>
          </cell>
          <cell r="D349">
            <v>16.47</v>
          </cell>
          <cell r="E349">
            <v>32.94</v>
          </cell>
          <cell r="F349">
            <v>49.41</v>
          </cell>
          <cell r="G349">
            <v>65.88</v>
          </cell>
          <cell r="H349">
            <v>82.35</v>
          </cell>
          <cell r="I349">
            <v>98.82</v>
          </cell>
          <cell r="J349">
            <v>409.29</v>
          </cell>
          <cell r="K349">
            <v>432.61</v>
          </cell>
          <cell r="L349">
            <v>455.93</v>
          </cell>
          <cell r="M349">
            <v>396.25</v>
          </cell>
          <cell r="N349">
            <v>419.57</v>
          </cell>
          <cell r="O349">
            <v>442.89</v>
          </cell>
        </row>
        <row r="350">
          <cell r="B350">
            <v>6680</v>
          </cell>
          <cell r="C350">
            <v>25520.14</v>
          </cell>
          <cell r="D350">
            <v>2127.84</v>
          </cell>
          <cell r="E350">
            <v>4255.68</v>
          </cell>
          <cell r="F350">
            <v>6392.5</v>
          </cell>
          <cell r="G350">
            <v>8529.32</v>
          </cell>
          <cell r="H350">
            <v>10666.14</v>
          </cell>
          <cell r="I350">
            <v>12802.96</v>
          </cell>
          <cell r="J350">
            <v>12861.46</v>
          </cell>
          <cell r="K350">
            <v>12919.96</v>
          </cell>
          <cell r="L350">
            <v>12978.46</v>
          </cell>
          <cell r="M350">
            <v>-201667.31</v>
          </cell>
          <cell r="N350">
            <v>-201608.81</v>
          </cell>
          <cell r="O350">
            <v>-201550.31</v>
          </cell>
        </row>
        <row r="351">
          <cell r="B351">
            <v>6685</v>
          </cell>
          <cell r="J351">
            <v>29.03</v>
          </cell>
          <cell r="K351">
            <v>29.03</v>
          </cell>
          <cell r="L351">
            <v>29.03</v>
          </cell>
          <cell r="M351">
            <v>29.03</v>
          </cell>
          <cell r="N351">
            <v>29.03</v>
          </cell>
          <cell r="O351">
            <v>29.03</v>
          </cell>
        </row>
        <row r="352">
          <cell r="B352">
            <v>6695</v>
          </cell>
          <cell r="J352">
            <v>12.03</v>
          </cell>
          <cell r="K352">
            <v>12.66</v>
          </cell>
          <cell r="L352">
            <v>13.29</v>
          </cell>
          <cell r="M352">
            <v>-3.08</v>
          </cell>
          <cell r="N352">
            <v>-3.08</v>
          </cell>
          <cell r="O352">
            <v>-3.08</v>
          </cell>
        </row>
        <row r="353">
          <cell r="B353">
            <v>6710</v>
          </cell>
          <cell r="C353">
            <v>1450.9</v>
          </cell>
          <cell r="D353">
            <v>121.35</v>
          </cell>
          <cell r="E353">
            <v>243.26</v>
          </cell>
          <cell r="F353">
            <v>367.86</v>
          </cell>
          <cell r="G353">
            <v>493.07</v>
          </cell>
          <cell r="H353">
            <v>618.84</v>
          </cell>
          <cell r="I353">
            <v>744.61</v>
          </cell>
          <cell r="J353">
            <v>26420.99</v>
          </cell>
          <cell r="K353">
            <v>26547.37</v>
          </cell>
          <cell r="L353">
            <v>26673.75</v>
          </cell>
          <cell r="M353">
            <v>26796.13</v>
          </cell>
          <cell r="N353">
            <v>26922.51</v>
          </cell>
          <cell r="O353">
            <v>27049.45</v>
          </cell>
        </row>
        <row r="354">
          <cell r="B354">
            <v>6715</v>
          </cell>
          <cell r="C354">
            <v>8359.2000000000007</v>
          </cell>
          <cell r="D354">
            <v>696.6</v>
          </cell>
          <cell r="E354">
            <v>1393.2</v>
          </cell>
          <cell r="F354">
            <v>2090.1</v>
          </cell>
          <cell r="G354">
            <v>2787</v>
          </cell>
          <cell r="H354">
            <v>3483.9</v>
          </cell>
          <cell r="I354">
            <v>4180.8</v>
          </cell>
          <cell r="J354">
            <v>4853.7</v>
          </cell>
          <cell r="K354">
            <v>5550.6</v>
          </cell>
          <cell r="L354">
            <v>6247.5</v>
          </cell>
          <cell r="M354">
            <v>6992.4</v>
          </cell>
          <cell r="N354">
            <v>7689.3</v>
          </cell>
          <cell r="O354">
            <v>8386.2000000000007</v>
          </cell>
        </row>
        <row r="355">
          <cell r="B355">
            <v>6717</v>
          </cell>
          <cell r="C355">
            <v>40.200000000000003</v>
          </cell>
          <cell r="D355">
            <v>3.35</v>
          </cell>
          <cell r="E355">
            <v>6.7</v>
          </cell>
          <cell r="F355">
            <v>10.050000000000001</v>
          </cell>
          <cell r="G355">
            <v>13.4</v>
          </cell>
          <cell r="H355">
            <v>16.75</v>
          </cell>
          <cell r="I355">
            <v>20.100000000000001</v>
          </cell>
          <cell r="J355">
            <v>-8.5500000000000007</v>
          </cell>
          <cell r="K355">
            <v>-5.2</v>
          </cell>
          <cell r="L355">
            <v>-1.85</v>
          </cell>
          <cell r="M355">
            <v>65.5</v>
          </cell>
          <cell r="N355">
            <v>68.849999999999994</v>
          </cell>
          <cell r="O355">
            <v>72.2</v>
          </cell>
        </row>
        <row r="356">
          <cell r="B356">
            <v>6720</v>
          </cell>
          <cell r="F356">
            <v>5.18</v>
          </cell>
          <cell r="G356">
            <v>10.36</v>
          </cell>
          <cell r="H356">
            <v>15.54</v>
          </cell>
          <cell r="I356">
            <v>20.72</v>
          </cell>
          <cell r="J356">
            <v>25.9</v>
          </cell>
          <cell r="K356">
            <v>31.08</v>
          </cell>
          <cell r="L356">
            <v>36.26</v>
          </cell>
          <cell r="M356">
            <v>41.44</v>
          </cell>
          <cell r="N356">
            <v>46.62</v>
          </cell>
          <cell r="O356">
            <v>51.8</v>
          </cell>
        </row>
        <row r="357">
          <cell r="B357">
            <v>6725</v>
          </cell>
          <cell r="C357">
            <v>213.12</v>
          </cell>
          <cell r="D357">
            <v>17.760000000000002</v>
          </cell>
          <cell r="E357">
            <v>35.520000000000003</v>
          </cell>
          <cell r="F357">
            <v>53.28</v>
          </cell>
          <cell r="G357">
            <v>71.040000000000006</v>
          </cell>
          <cell r="H357">
            <v>88.8</v>
          </cell>
          <cell r="I357">
            <v>106.56</v>
          </cell>
          <cell r="J357">
            <v>110.32</v>
          </cell>
          <cell r="K357">
            <v>128.08000000000001</v>
          </cell>
          <cell r="L357">
            <v>145.84</v>
          </cell>
          <cell r="M357">
            <v>191.6</v>
          </cell>
          <cell r="N357">
            <v>209.36</v>
          </cell>
          <cell r="O357">
            <v>227.12</v>
          </cell>
        </row>
        <row r="358">
          <cell r="B358">
            <v>6730</v>
          </cell>
          <cell r="C358">
            <v>1200</v>
          </cell>
          <cell r="D358">
            <v>120.41</v>
          </cell>
          <cell r="E358">
            <v>242.16</v>
          </cell>
          <cell r="F358">
            <v>363.91</v>
          </cell>
          <cell r="G358">
            <v>488.36</v>
          </cell>
          <cell r="H358">
            <v>616.16</v>
          </cell>
          <cell r="I358">
            <v>745.98</v>
          </cell>
          <cell r="J358">
            <v>-1002.2</v>
          </cell>
          <cell r="K358">
            <v>-916.13</v>
          </cell>
          <cell r="L358">
            <v>-830.06</v>
          </cell>
          <cell r="M358">
            <v>-2044.28</v>
          </cell>
          <cell r="N358">
            <v>-1851.11</v>
          </cell>
          <cell r="O358">
            <v>-1615.63</v>
          </cell>
        </row>
        <row r="359">
          <cell r="B359">
            <v>6745</v>
          </cell>
          <cell r="C359">
            <v>2589.2399999999998</v>
          </cell>
          <cell r="D359">
            <v>231.92</v>
          </cell>
          <cell r="E359">
            <v>461.25</v>
          </cell>
          <cell r="F359">
            <v>697.19</v>
          </cell>
          <cell r="G359">
            <v>933.88</v>
          </cell>
          <cell r="H359">
            <v>1170.57</v>
          </cell>
          <cell r="I359">
            <v>1409.04</v>
          </cell>
          <cell r="J359">
            <v>934.56</v>
          </cell>
          <cell r="K359">
            <v>1167.07</v>
          </cell>
          <cell r="L359">
            <v>1399.95</v>
          </cell>
          <cell r="M359">
            <v>3463.21</v>
          </cell>
          <cell r="N359">
            <v>3704.83</v>
          </cell>
          <cell r="O359">
            <v>3946.45</v>
          </cell>
        </row>
        <row r="360">
          <cell r="B360">
            <v>6760</v>
          </cell>
          <cell r="C360">
            <v>3531.36</v>
          </cell>
          <cell r="D360">
            <v>294.27999999999997</v>
          </cell>
          <cell r="E360">
            <v>588.55999999999995</v>
          </cell>
          <cell r="F360">
            <v>882.84</v>
          </cell>
          <cell r="G360">
            <v>1177.1199999999999</v>
          </cell>
          <cell r="H360">
            <v>1471.4</v>
          </cell>
          <cell r="I360">
            <v>1765.68</v>
          </cell>
          <cell r="J360">
            <v>2059.96</v>
          </cell>
          <cell r="K360">
            <v>2354.2399999999998</v>
          </cell>
          <cell r="L360">
            <v>2648.52</v>
          </cell>
          <cell r="M360">
            <v>2942.8</v>
          </cell>
          <cell r="N360">
            <v>3237.08</v>
          </cell>
          <cell r="O360">
            <v>3531.36</v>
          </cell>
        </row>
        <row r="361">
          <cell r="B361">
            <v>6765</v>
          </cell>
          <cell r="C361">
            <v>23682.12</v>
          </cell>
          <cell r="D361">
            <v>2730.87</v>
          </cell>
          <cell r="E361">
            <v>5466.97</v>
          </cell>
          <cell r="F361">
            <v>8201.19</v>
          </cell>
          <cell r="G361">
            <v>10935.78</v>
          </cell>
          <cell r="H361">
            <v>13670.91</v>
          </cell>
          <cell r="I361">
            <v>16406.04</v>
          </cell>
          <cell r="J361">
            <v>19099.919999999998</v>
          </cell>
          <cell r="K361">
            <v>21829.67</v>
          </cell>
          <cell r="L361">
            <v>24569.45</v>
          </cell>
          <cell r="M361">
            <v>28516.04</v>
          </cell>
          <cell r="N361">
            <v>31263.79</v>
          </cell>
          <cell r="O361">
            <v>34011.54</v>
          </cell>
        </row>
        <row r="362">
          <cell r="B362">
            <v>6775</v>
          </cell>
          <cell r="C362">
            <v>508.86</v>
          </cell>
          <cell r="D362">
            <v>48.04</v>
          </cell>
          <cell r="E362">
            <v>96.08</v>
          </cell>
          <cell r="F362">
            <v>145.71</v>
          </cell>
          <cell r="G362">
            <v>195.34</v>
          </cell>
          <cell r="H362">
            <v>252.18</v>
          </cell>
          <cell r="I362">
            <v>309.07</v>
          </cell>
          <cell r="J362">
            <v>7385.32</v>
          </cell>
          <cell r="K362">
            <v>7437.39</v>
          </cell>
          <cell r="L362">
            <v>7489.46</v>
          </cell>
          <cell r="M362">
            <v>5360.57</v>
          </cell>
          <cell r="N362">
            <v>5425.74</v>
          </cell>
          <cell r="O362">
            <v>5490.91</v>
          </cell>
        </row>
        <row r="363">
          <cell r="B363">
            <v>6785</v>
          </cell>
          <cell r="C363">
            <v>192.6</v>
          </cell>
          <cell r="D363">
            <v>16.05</v>
          </cell>
          <cell r="E363">
            <v>32.1</v>
          </cell>
          <cell r="F363">
            <v>48.15</v>
          </cell>
          <cell r="G363">
            <v>64.2</v>
          </cell>
          <cell r="H363">
            <v>80.25</v>
          </cell>
          <cell r="I363">
            <v>96.3</v>
          </cell>
          <cell r="J363">
            <v>5548.35</v>
          </cell>
          <cell r="K363">
            <v>5564.4</v>
          </cell>
          <cell r="L363">
            <v>5580.45</v>
          </cell>
          <cell r="M363">
            <v>5596.5</v>
          </cell>
          <cell r="N363">
            <v>5612.55</v>
          </cell>
          <cell r="O363">
            <v>5628.6</v>
          </cell>
        </row>
        <row r="364">
          <cell r="B364">
            <v>6800</v>
          </cell>
          <cell r="J364">
            <v>130.96</v>
          </cell>
          <cell r="K364">
            <v>133.27000000000001</v>
          </cell>
          <cell r="L364">
            <v>135.58000000000001</v>
          </cell>
          <cell r="M364">
            <v>7.89</v>
          </cell>
          <cell r="N364">
            <v>10.199999999999999</v>
          </cell>
          <cell r="O364">
            <v>12.51</v>
          </cell>
        </row>
        <row r="365">
          <cell r="B365">
            <v>6805</v>
          </cell>
          <cell r="J365">
            <v>400.26</v>
          </cell>
          <cell r="K365">
            <v>408.14</v>
          </cell>
          <cell r="L365">
            <v>416.02</v>
          </cell>
          <cell r="M365">
            <v>85.9</v>
          </cell>
          <cell r="N365">
            <v>93.78</v>
          </cell>
          <cell r="O365">
            <v>101.66</v>
          </cell>
        </row>
        <row r="366">
          <cell r="B366">
            <v>6825</v>
          </cell>
          <cell r="C366">
            <v>36.119999999999997</v>
          </cell>
          <cell r="D366">
            <v>3.01</v>
          </cell>
          <cell r="E366">
            <v>6.02</v>
          </cell>
          <cell r="F366">
            <v>9.0299999999999994</v>
          </cell>
          <cell r="G366">
            <v>12.04</v>
          </cell>
          <cell r="H366">
            <v>15.05</v>
          </cell>
          <cell r="I366">
            <v>18.059999999999999</v>
          </cell>
          <cell r="J366">
            <v>21.07</v>
          </cell>
          <cell r="K366">
            <v>24.08</v>
          </cell>
          <cell r="L366">
            <v>27.09</v>
          </cell>
          <cell r="M366">
            <v>30.1</v>
          </cell>
          <cell r="N366">
            <v>33.11</v>
          </cell>
          <cell r="O366">
            <v>36.119999999999997</v>
          </cell>
        </row>
        <row r="367">
          <cell r="B367">
            <v>6835</v>
          </cell>
          <cell r="C367">
            <v>132.18</v>
          </cell>
          <cell r="D367">
            <v>15.5</v>
          </cell>
          <cell r="E367">
            <v>31</v>
          </cell>
          <cell r="F367">
            <v>46.5</v>
          </cell>
          <cell r="G367">
            <v>62</v>
          </cell>
          <cell r="H367">
            <v>79.05</v>
          </cell>
          <cell r="I367">
            <v>94.78</v>
          </cell>
          <cell r="J367">
            <v>108.93</v>
          </cell>
          <cell r="K367">
            <v>125.08</v>
          </cell>
          <cell r="L367">
            <v>141.22999999999999</v>
          </cell>
          <cell r="M367">
            <v>159.38</v>
          </cell>
          <cell r="N367">
            <v>175.53</v>
          </cell>
          <cell r="O367">
            <v>191.68</v>
          </cell>
        </row>
        <row r="368">
          <cell r="B368">
            <v>6840</v>
          </cell>
          <cell r="C368">
            <v>36.840000000000003</v>
          </cell>
          <cell r="D368">
            <v>3.07</v>
          </cell>
          <cell r="E368">
            <v>6.14</v>
          </cell>
          <cell r="F368">
            <v>9.2100000000000009</v>
          </cell>
          <cell r="G368">
            <v>12.28</v>
          </cell>
          <cell r="H368">
            <v>15.35</v>
          </cell>
          <cell r="I368">
            <v>18.420000000000002</v>
          </cell>
          <cell r="J368">
            <v>20.49</v>
          </cell>
          <cell r="K368">
            <v>23.56</v>
          </cell>
          <cell r="L368">
            <v>26.63</v>
          </cell>
          <cell r="M368">
            <v>69.7</v>
          </cell>
          <cell r="N368">
            <v>72.77</v>
          </cell>
          <cell r="O368">
            <v>75.84</v>
          </cell>
        </row>
        <row r="369">
          <cell r="B369">
            <v>6845</v>
          </cell>
          <cell r="C369">
            <v>151.56</v>
          </cell>
          <cell r="D369">
            <v>12.63</v>
          </cell>
          <cell r="E369">
            <v>25.26</v>
          </cell>
          <cell r="F369">
            <v>37.89</v>
          </cell>
          <cell r="G369">
            <v>50.52</v>
          </cell>
          <cell r="H369">
            <v>63.15</v>
          </cell>
          <cell r="I369">
            <v>75.78</v>
          </cell>
          <cell r="J369">
            <v>88.41</v>
          </cell>
          <cell r="K369">
            <v>101.04</v>
          </cell>
          <cell r="L369">
            <v>113.67</v>
          </cell>
          <cell r="M369">
            <v>126.3</v>
          </cell>
          <cell r="N369">
            <v>138.93</v>
          </cell>
          <cell r="O369">
            <v>151.56</v>
          </cell>
        </row>
        <row r="370">
          <cell r="B370">
            <v>6885</v>
          </cell>
          <cell r="J370">
            <v>2</v>
          </cell>
          <cell r="K370">
            <v>2</v>
          </cell>
          <cell r="L370">
            <v>2</v>
          </cell>
          <cell r="M370">
            <v>-2934</v>
          </cell>
          <cell r="N370">
            <v>-2934</v>
          </cell>
          <cell r="O370">
            <v>-2934</v>
          </cell>
        </row>
        <row r="371">
          <cell r="B371">
            <v>6890</v>
          </cell>
          <cell r="C371">
            <v>289.92</v>
          </cell>
          <cell r="D371">
            <v>24.16</v>
          </cell>
          <cell r="E371">
            <v>48.32</v>
          </cell>
          <cell r="F371">
            <v>72.48</v>
          </cell>
          <cell r="G371">
            <v>96.75</v>
          </cell>
          <cell r="H371">
            <v>121.3</v>
          </cell>
          <cell r="I371">
            <v>145.85</v>
          </cell>
          <cell r="J371">
            <v>3101.4</v>
          </cell>
          <cell r="K371">
            <v>3125.95</v>
          </cell>
          <cell r="L371">
            <v>3150.5</v>
          </cell>
          <cell r="M371">
            <v>6109.05</v>
          </cell>
          <cell r="N371">
            <v>6133.6</v>
          </cell>
          <cell r="O371">
            <v>6158.15</v>
          </cell>
        </row>
        <row r="372">
          <cell r="B372">
            <v>6905</v>
          </cell>
          <cell r="C372">
            <v>4690.57</v>
          </cell>
          <cell r="D372">
            <v>758.75</v>
          </cell>
          <cell r="E372">
            <v>1145.1600000000001</v>
          </cell>
          <cell r="F372">
            <v>3764.66</v>
          </cell>
          <cell r="G372">
            <v>4234.2800000000007</v>
          </cell>
          <cell r="H372">
            <v>4703.6499999999996</v>
          </cell>
          <cell r="I372">
            <v>5169.43</v>
          </cell>
          <cell r="J372">
            <v>5673.83</v>
          </cell>
          <cell r="K372">
            <v>6144.3899999999994</v>
          </cell>
          <cell r="L372">
            <v>6658.69</v>
          </cell>
          <cell r="M372">
            <v>7208.93</v>
          </cell>
          <cell r="N372">
            <v>7711.98</v>
          </cell>
          <cell r="O372">
            <v>8296.0400000000009</v>
          </cell>
        </row>
        <row r="373">
          <cell r="B373">
            <v>6920</v>
          </cell>
          <cell r="C373">
            <v>20196.669999999998</v>
          </cell>
          <cell r="D373">
            <v>1701.12</v>
          </cell>
          <cell r="E373">
            <v>3401.88</v>
          </cell>
          <cell r="F373">
            <v>5110.0200000000004</v>
          </cell>
          <cell r="G373">
            <v>6995.91</v>
          </cell>
          <cell r="H373">
            <v>8699.85</v>
          </cell>
          <cell r="I373">
            <v>10292.36</v>
          </cell>
          <cell r="J373">
            <v>12025.43</v>
          </cell>
          <cell r="K373">
            <v>13806.3</v>
          </cell>
          <cell r="L373">
            <v>15552.310000000001</v>
          </cell>
          <cell r="M373">
            <v>17312.080000000002</v>
          </cell>
          <cell r="N373">
            <v>19079.769999999997</v>
          </cell>
          <cell r="O373">
            <v>20780.14</v>
          </cell>
        </row>
        <row r="374">
          <cell r="B374">
            <v>6960</v>
          </cell>
          <cell r="C374">
            <v>-10853.68</v>
          </cell>
          <cell r="D374">
            <v>-932.06</v>
          </cell>
          <cell r="E374">
            <v>-1864.12</v>
          </cell>
          <cell r="F374">
            <v>-2796.18</v>
          </cell>
          <cell r="G374">
            <v>-3728.24</v>
          </cell>
          <cell r="H374">
            <v>-4660.3</v>
          </cell>
          <cell r="I374">
            <v>-5592.36</v>
          </cell>
          <cell r="J374">
            <v>-6524.42</v>
          </cell>
          <cell r="K374">
            <v>-7456.48</v>
          </cell>
          <cell r="L374">
            <v>-8388.5400000000009</v>
          </cell>
          <cell r="M374">
            <v>-9320.6</v>
          </cell>
          <cell r="N374">
            <v>-10252.66</v>
          </cell>
          <cell r="O374">
            <v>-11184.72</v>
          </cell>
        </row>
        <row r="375">
          <cell r="B375">
            <v>7165</v>
          </cell>
          <cell r="C375">
            <v>-8.52</v>
          </cell>
          <cell r="D375">
            <v>-0.71</v>
          </cell>
          <cell r="E375">
            <v>-1.42</v>
          </cell>
          <cell r="F375">
            <v>-2.13</v>
          </cell>
          <cell r="G375">
            <v>-2.84</v>
          </cell>
          <cell r="H375">
            <v>-3.55</v>
          </cell>
          <cell r="I375">
            <v>-4.26</v>
          </cell>
          <cell r="J375">
            <v>-4.97</v>
          </cell>
          <cell r="K375">
            <v>-5.68</v>
          </cell>
          <cell r="L375">
            <v>-6.39</v>
          </cell>
          <cell r="M375">
            <v>-7.1</v>
          </cell>
          <cell r="N375">
            <v>-7.81</v>
          </cell>
          <cell r="O375">
            <v>-8.52</v>
          </cell>
        </row>
        <row r="376">
          <cell r="B376">
            <v>7510</v>
          </cell>
          <cell r="C376">
            <v>7278.54</v>
          </cell>
          <cell r="D376">
            <v>668</v>
          </cell>
          <cell r="E376">
            <v>1355.3600000000001</v>
          </cell>
          <cell r="F376">
            <v>2005.5500000000002</v>
          </cell>
          <cell r="G376">
            <v>2693.69</v>
          </cell>
          <cell r="H376">
            <v>3288.48</v>
          </cell>
          <cell r="I376">
            <v>3909.1</v>
          </cell>
          <cell r="J376">
            <v>4556.24</v>
          </cell>
          <cell r="K376">
            <v>5161.62</v>
          </cell>
          <cell r="L376">
            <v>5773.18</v>
          </cell>
          <cell r="M376">
            <v>6389.99</v>
          </cell>
          <cell r="N376">
            <v>6979.2000000000007</v>
          </cell>
          <cell r="O376">
            <v>7625.7999999999993</v>
          </cell>
        </row>
        <row r="377">
          <cell r="B377">
            <v>7515</v>
          </cell>
          <cell r="C377">
            <v>1.43</v>
          </cell>
          <cell r="D377">
            <v>138.17000000000002</v>
          </cell>
          <cell r="E377">
            <v>159.56</v>
          </cell>
          <cell r="F377">
            <v>167.29000000000002</v>
          </cell>
          <cell r="G377">
            <v>168.53</v>
          </cell>
          <cell r="H377">
            <v>169.52</v>
          </cell>
          <cell r="I377">
            <v>170.79000000000002</v>
          </cell>
          <cell r="J377">
            <v>172.69</v>
          </cell>
          <cell r="K377">
            <v>173.76</v>
          </cell>
          <cell r="L377">
            <v>174.24</v>
          </cell>
          <cell r="M377">
            <v>175.65</v>
          </cell>
          <cell r="N377">
            <v>176.67000000000002</v>
          </cell>
          <cell r="O377">
            <v>177.41</v>
          </cell>
        </row>
        <row r="378">
          <cell r="B378">
            <v>7520</v>
          </cell>
          <cell r="C378">
            <v>833.96</v>
          </cell>
          <cell r="D378">
            <v>267.94</v>
          </cell>
          <cell r="E378">
            <v>382.37</v>
          </cell>
          <cell r="F378">
            <v>448.04</v>
          </cell>
          <cell r="G378">
            <v>466.5</v>
          </cell>
          <cell r="H378">
            <v>477.74</v>
          </cell>
          <cell r="I378">
            <v>490.1</v>
          </cell>
          <cell r="J378">
            <v>366.87</v>
          </cell>
          <cell r="K378">
            <v>377.36</v>
          </cell>
          <cell r="L378">
            <v>384.07000000000005</v>
          </cell>
          <cell r="M378">
            <v>393.8</v>
          </cell>
          <cell r="N378">
            <v>401.03999999999996</v>
          </cell>
          <cell r="O378">
            <v>308.02</v>
          </cell>
        </row>
        <row r="379">
          <cell r="B379">
            <v>7535</v>
          </cell>
          <cell r="C379">
            <v>157.77000000000001</v>
          </cell>
          <cell r="E379">
            <v>0.04</v>
          </cell>
          <cell r="F379">
            <v>0.04</v>
          </cell>
          <cell r="G379">
            <v>3.3499999999999996</v>
          </cell>
          <cell r="H379">
            <v>161.27000000000001</v>
          </cell>
          <cell r="I379">
            <v>192.58</v>
          </cell>
          <cell r="J379">
            <v>192.58</v>
          </cell>
          <cell r="K379">
            <v>192.66</v>
          </cell>
          <cell r="L379">
            <v>192.66</v>
          </cell>
          <cell r="M379">
            <v>192.66</v>
          </cell>
          <cell r="N379">
            <v>193.24</v>
          </cell>
          <cell r="O379">
            <v>197.93</v>
          </cell>
        </row>
        <row r="380">
          <cell r="B380">
            <v>7540</v>
          </cell>
          <cell r="C380">
            <v>29175.730000000003</v>
          </cell>
          <cell r="D380">
            <v>12635.68</v>
          </cell>
          <cell r="E380">
            <v>12635.68</v>
          </cell>
          <cell r="F380">
            <v>12635.68</v>
          </cell>
          <cell r="G380">
            <v>12635.68</v>
          </cell>
          <cell r="H380">
            <v>12635.68</v>
          </cell>
          <cell r="I380">
            <v>12635.68</v>
          </cell>
          <cell r="J380">
            <v>32800.660000000003</v>
          </cell>
          <cell r="K380">
            <v>32800.660000000003</v>
          </cell>
          <cell r="L380">
            <v>32800.660000000003</v>
          </cell>
          <cell r="M380">
            <v>32800.660000000003</v>
          </cell>
          <cell r="N380">
            <v>32800.660000000003</v>
          </cell>
          <cell r="O380">
            <v>39252.32</v>
          </cell>
        </row>
        <row r="381">
          <cell r="B381">
            <v>7545</v>
          </cell>
          <cell r="C381">
            <v>22039.5</v>
          </cell>
          <cell r="F381">
            <v>1.67</v>
          </cell>
          <cell r="G381">
            <v>1.67</v>
          </cell>
          <cell r="H381">
            <v>1.67</v>
          </cell>
          <cell r="I381">
            <v>1.67</v>
          </cell>
          <cell r="J381">
            <v>1.67</v>
          </cell>
          <cell r="K381">
            <v>1.67</v>
          </cell>
          <cell r="L381">
            <v>1.67</v>
          </cell>
          <cell r="M381">
            <v>1.67</v>
          </cell>
          <cell r="N381">
            <v>27283.83</v>
          </cell>
          <cell r="O381">
            <v>27283.83</v>
          </cell>
        </row>
        <row r="382">
          <cell r="B382">
            <v>7550</v>
          </cell>
          <cell r="C382">
            <v>-7.34</v>
          </cell>
          <cell r="D382">
            <v>-7627.36</v>
          </cell>
          <cell r="E382">
            <v>-2840.2999999999997</v>
          </cell>
          <cell r="F382">
            <v>2166.12</v>
          </cell>
          <cell r="G382">
            <v>7170.6100000000006</v>
          </cell>
          <cell r="H382">
            <v>12027.23</v>
          </cell>
          <cell r="I382">
            <v>17034.66</v>
          </cell>
          <cell r="J382">
            <v>1691.36</v>
          </cell>
          <cell r="K382">
            <v>6698.54</v>
          </cell>
          <cell r="L382">
            <v>11705.419999999998</v>
          </cell>
          <cell r="M382">
            <v>16712.599999999999</v>
          </cell>
          <cell r="N382">
            <v>-5562.64</v>
          </cell>
          <cell r="O382">
            <v>-1.23</v>
          </cell>
        </row>
        <row r="383">
          <cell r="B383">
            <v>7555</v>
          </cell>
          <cell r="C383">
            <v>415.53</v>
          </cell>
          <cell r="E383">
            <v>221.05</v>
          </cell>
          <cell r="F383">
            <v>221.05</v>
          </cell>
          <cell r="G383">
            <v>221.05</v>
          </cell>
          <cell r="H383">
            <v>221.05</v>
          </cell>
          <cell r="I383">
            <v>221.05</v>
          </cell>
          <cell r="J383">
            <v>406.61</v>
          </cell>
          <cell r="K383">
            <v>406.61</v>
          </cell>
          <cell r="L383">
            <v>406.61</v>
          </cell>
          <cell r="M383">
            <v>406.61</v>
          </cell>
          <cell r="N383">
            <v>406.61</v>
          </cell>
          <cell r="O383">
            <v>424.71</v>
          </cell>
        </row>
        <row r="384">
          <cell r="B384">
            <v>7595</v>
          </cell>
          <cell r="C384">
            <v>4934.4599999999991</v>
          </cell>
          <cell r="O384">
            <v>20786.82</v>
          </cell>
        </row>
        <row r="385">
          <cell r="B385">
            <v>7600</v>
          </cell>
          <cell r="C385">
            <v>18458.96</v>
          </cell>
          <cell r="O385">
            <v>-7603.9000000000005</v>
          </cell>
        </row>
        <row r="386">
          <cell r="B386">
            <v>7610</v>
          </cell>
          <cell r="C386">
            <v>-6201.2800000000007</v>
          </cell>
          <cell r="O386">
            <v>0.55000000000000004</v>
          </cell>
        </row>
        <row r="387">
          <cell r="B387">
            <v>7660</v>
          </cell>
          <cell r="C387">
            <v>356.15999999999997</v>
          </cell>
          <cell r="J387">
            <v>13321.39</v>
          </cell>
          <cell r="K387">
            <v>13321.39</v>
          </cell>
          <cell r="L387">
            <v>13321.39</v>
          </cell>
          <cell r="M387">
            <v>13321.39</v>
          </cell>
          <cell r="N387">
            <v>13321.39</v>
          </cell>
          <cell r="O387">
            <v>13321.39</v>
          </cell>
        </row>
        <row r="388">
          <cell r="B388">
            <v>7710</v>
          </cell>
          <cell r="C388">
            <v>76644.59</v>
          </cell>
          <cell r="F388">
            <v>18406.03</v>
          </cell>
          <cell r="G388">
            <v>18406.03</v>
          </cell>
          <cell r="H388">
            <v>18406.03</v>
          </cell>
          <cell r="I388">
            <v>36236.080000000002</v>
          </cell>
          <cell r="J388">
            <v>36236.080000000002</v>
          </cell>
          <cell r="K388">
            <v>36236.080000000002</v>
          </cell>
          <cell r="L388">
            <v>54485.75</v>
          </cell>
          <cell r="M388">
            <v>54485.75</v>
          </cell>
          <cell r="N388">
            <v>54485.75</v>
          </cell>
          <cell r="O388">
            <v>72909.649999999994</v>
          </cell>
        </row>
        <row r="389">
          <cell r="B389">
            <v>7735</v>
          </cell>
          <cell r="C389">
            <v>164.05</v>
          </cell>
          <cell r="D389">
            <v>-9.629999999999999</v>
          </cell>
          <cell r="E389">
            <v>16.169999999999998</v>
          </cell>
          <cell r="F389">
            <v>29.03</v>
          </cell>
          <cell r="G389">
            <v>48.879999999999995</v>
          </cell>
          <cell r="H389">
            <v>59.97</v>
          </cell>
          <cell r="I389">
            <v>72.960000000000008</v>
          </cell>
          <cell r="J389">
            <v>85.28</v>
          </cell>
          <cell r="K389">
            <v>98.38</v>
          </cell>
          <cell r="L389">
            <v>111.08</v>
          </cell>
          <cell r="M389">
            <v>129.38</v>
          </cell>
          <cell r="N389">
            <v>140.04</v>
          </cell>
          <cell r="O389">
            <v>153.72</v>
          </cell>
        </row>
        <row r="390">
          <cell r="B390">
            <v>7750</v>
          </cell>
          <cell r="C390">
            <v>-16287.96</v>
          </cell>
          <cell r="D390">
            <v>-89.98</v>
          </cell>
          <cell r="E390">
            <v>-193.88</v>
          </cell>
          <cell r="F390">
            <v>-305.27999999999997</v>
          </cell>
          <cell r="G390">
            <v>-439.7</v>
          </cell>
          <cell r="H390">
            <v>-595.41</v>
          </cell>
          <cell r="I390">
            <v>-786.99</v>
          </cell>
          <cell r="J390">
            <v>-2193.44</v>
          </cell>
          <cell r="K390">
            <v>-3638.21</v>
          </cell>
          <cell r="L390">
            <v>-5093.6600000000008</v>
          </cell>
          <cell r="M390">
            <v>-6569.69</v>
          </cell>
          <cell r="N390">
            <v>-6585.68</v>
          </cell>
          <cell r="O390">
            <v>-6603.8099999999995</v>
          </cell>
        </row>
        <row r="391">
          <cell r="B391">
            <v>7765</v>
          </cell>
          <cell r="C391">
            <v>-527.13000000000011</v>
          </cell>
          <cell r="G391">
            <v>-105.41</v>
          </cell>
          <cell r="H391">
            <v>-105.41</v>
          </cell>
          <cell r="I391">
            <v>-105.41</v>
          </cell>
          <cell r="J391">
            <v>-105.41</v>
          </cell>
          <cell r="K391">
            <v>-105.41</v>
          </cell>
          <cell r="L391">
            <v>-105.41</v>
          </cell>
          <cell r="M391">
            <v>-105.41</v>
          </cell>
          <cell r="N391">
            <v>-105.41</v>
          </cell>
          <cell r="O391">
            <v>-105.41</v>
          </cell>
        </row>
        <row r="392">
          <cell r="C392">
            <v>-1.3642420526593924E-11</v>
          </cell>
          <cell r="D392">
            <v>-1.1281002798568807E-9</v>
          </cell>
          <cell r="E392">
            <v>1.2221335055073723E-12</v>
          </cell>
          <cell r="F392">
            <v>-5.0931703299283981E-10</v>
          </cell>
          <cell r="G392">
            <v>-3.1145361845119623E-9</v>
          </cell>
          <cell r="H392">
            <v>-1.405652483299491E-9</v>
          </cell>
          <cell r="I392">
            <v>6.4264327193086501E-10</v>
          </cell>
          <cell r="J392">
            <v>-5.1673509915417526E-10</v>
          </cell>
          <cell r="K392">
            <v>-2.2429560431191931E-9</v>
          </cell>
          <cell r="L392">
            <v>-1.1200995686522219E-10</v>
          </cell>
          <cell r="M392">
            <v>-3.1488127660850296E-9</v>
          </cell>
          <cell r="N392">
            <v>-9.7239194474241231E-10</v>
          </cell>
          <cell r="O392">
            <v>-4.0668624023965094E-10</v>
          </cell>
        </row>
      </sheetData>
      <sheetData sheetId="132">
        <row r="4">
          <cell r="B4" t="str">
            <v>Object Code</v>
          </cell>
          <cell r="D4">
            <v>42005</v>
          </cell>
          <cell r="E4">
            <v>42036</v>
          </cell>
          <cell r="F4">
            <v>42064</v>
          </cell>
          <cell r="G4">
            <v>42095</v>
          </cell>
          <cell r="H4">
            <v>42125</v>
          </cell>
          <cell r="I4">
            <v>42156</v>
          </cell>
          <cell r="J4">
            <v>42186</v>
          </cell>
          <cell r="K4">
            <v>42217</v>
          </cell>
          <cell r="L4">
            <v>42248</v>
          </cell>
          <cell r="M4">
            <v>42278</v>
          </cell>
          <cell r="N4">
            <v>42309</v>
          </cell>
          <cell r="O4">
            <v>42339</v>
          </cell>
          <cell r="P4" t="str">
            <v>TOTAL</v>
          </cell>
        </row>
        <row r="5">
          <cell r="B5">
            <v>5025</v>
          </cell>
          <cell r="D5">
            <v>-27004.6</v>
          </cell>
          <cell r="E5">
            <v>-27132.03</v>
          </cell>
          <cell r="F5">
            <v>-27994.019999999997</v>
          </cell>
          <cell r="G5">
            <v>-27521.72</v>
          </cell>
          <cell r="H5">
            <v>-20655.660000000003</v>
          </cell>
          <cell r="I5">
            <v>-16624.589999999997</v>
          </cell>
          <cell r="J5">
            <v>-16479.350000000006</v>
          </cell>
          <cell r="K5">
            <v>-16856.160000000003</v>
          </cell>
          <cell r="L5">
            <v>-16744.100000000006</v>
          </cell>
          <cell r="M5">
            <v>-18162.859999999986</v>
          </cell>
          <cell r="N5">
            <v>-20752.850000000006</v>
          </cell>
          <cell r="O5">
            <v>-24629.790000000008</v>
          </cell>
          <cell r="P5">
            <v>-260557.73</v>
          </cell>
        </row>
        <row r="6">
          <cell r="B6">
            <v>5030</v>
          </cell>
          <cell r="D6">
            <v>-2862</v>
          </cell>
          <cell r="E6">
            <v>752</v>
          </cell>
          <cell r="F6">
            <v>-2288</v>
          </cell>
          <cell r="G6">
            <v>2346</v>
          </cell>
          <cell r="H6">
            <v>6871</v>
          </cell>
          <cell r="I6">
            <v>489</v>
          </cell>
          <cell r="J6">
            <v>-413</v>
          </cell>
          <cell r="K6">
            <v>511</v>
          </cell>
          <cell r="L6">
            <v>-1593</v>
          </cell>
          <cell r="M6">
            <v>-581</v>
          </cell>
          <cell r="N6">
            <v>-4457</v>
          </cell>
          <cell r="O6">
            <v>-1279</v>
          </cell>
          <cell r="P6">
            <v>-2504</v>
          </cell>
        </row>
        <row r="7">
          <cell r="B7">
            <v>5035</v>
          </cell>
          <cell r="D7">
            <v>-3746.69</v>
          </cell>
          <cell r="E7">
            <v>-4686.68</v>
          </cell>
          <cell r="F7">
            <v>-5057.0199999999986</v>
          </cell>
          <cell r="G7">
            <v>-5330.619999999999</v>
          </cell>
          <cell r="H7">
            <v>-3155.7900000000009</v>
          </cell>
          <cell r="I7">
            <v>-2601.6100000000006</v>
          </cell>
          <cell r="J7">
            <v>-2586.66</v>
          </cell>
          <cell r="K7">
            <v>-2558.2400000000016</v>
          </cell>
          <cell r="L7">
            <v>-2635.5099999999984</v>
          </cell>
          <cell r="M7">
            <v>-2608.0900000000038</v>
          </cell>
          <cell r="N7">
            <v>-3033.4099999999962</v>
          </cell>
          <cell r="O7">
            <v>-4572.5400000000009</v>
          </cell>
          <cell r="P7">
            <v>-42572.86</v>
          </cell>
        </row>
        <row r="8">
          <cell r="B8">
            <v>5100</v>
          </cell>
          <cell r="D8">
            <v>1.01</v>
          </cell>
          <cell r="E8">
            <v>1.9999999999999998</v>
          </cell>
          <cell r="F8">
            <v>70.47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15.670000000000002</v>
          </cell>
          <cell r="P8">
            <v>89.15</v>
          </cell>
        </row>
        <row r="9">
          <cell r="B9">
            <v>5105</v>
          </cell>
          <cell r="D9">
            <v>-6208</v>
          </cell>
          <cell r="E9">
            <v>563</v>
          </cell>
          <cell r="F9">
            <v>-3336</v>
          </cell>
          <cell r="G9">
            <v>3255</v>
          </cell>
          <cell r="H9">
            <v>9015</v>
          </cell>
          <cell r="I9">
            <v>773</v>
          </cell>
          <cell r="J9">
            <v>-2023</v>
          </cell>
          <cell r="K9">
            <v>-167</v>
          </cell>
          <cell r="L9">
            <v>-2784</v>
          </cell>
          <cell r="M9">
            <v>-2681</v>
          </cell>
          <cell r="N9">
            <v>-8997</v>
          </cell>
          <cell r="O9">
            <v>-2196</v>
          </cell>
          <cell r="P9">
            <v>-14786</v>
          </cell>
        </row>
        <row r="10">
          <cell r="B10">
            <v>5140</v>
          </cell>
          <cell r="D10">
            <v>-44358.87</v>
          </cell>
          <cell r="E10">
            <v>-44791.02</v>
          </cell>
          <cell r="F10">
            <v>-46389.259999999995</v>
          </cell>
          <cell r="G10">
            <v>-45615.429999999993</v>
          </cell>
          <cell r="H10">
            <v>-36764.340000000026</v>
          </cell>
          <cell r="I10">
            <v>-31582.939999999973</v>
          </cell>
          <cell r="J10">
            <v>-32632.48000000004</v>
          </cell>
          <cell r="K10">
            <v>-34930.76999999996</v>
          </cell>
          <cell r="L10">
            <v>-34633.100000000035</v>
          </cell>
          <cell r="M10">
            <v>-37483.469999999972</v>
          </cell>
          <cell r="N10">
            <v>-43185.160000000033</v>
          </cell>
          <cell r="O10">
            <v>-50215.56</v>
          </cell>
          <cell r="P10">
            <v>-482582.4</v>
          </cell>
        </row>
        <row r="11">
          <cell r="B11">
            <v>5155</v>
          </cell>
          <cell r="D11">
            <v>-4992.59</v>
          </cell>
          <cell r="E11">
            <v>-7118.2899999999991</v>
          </cell>
          <cell r="F11">
            <v>-7582.5200000000023</v>
          </cell>
          <cell r="G11">
            <v>-7659.7799999999988</v>
          </cell>
          <cell r="H11">
            <v>-4425.5</v>
          </cell>
          <cell r="I11">
            <v>-3564.4099999999962</v>
          </cell>
          <cell r="J11">
            <v>-4593.6100000000006</v>
          </cell>
          <cell r="K11">
            <v>-5106.3899999999994</v>
          </cell>
          <cell r="L11">
            <v>-4449.18</v>
          </cell>
          <cell r="M11">
            <v>-6166.8700000000026</v>
          </cell>
          <cell r="N11">
            <v>-6252.1900000000023</v>
          </cell>
          <cell r="O11">
            <v>-8757.929999999993</v>
          </cell>
          <cell r="P11">
            <v>-70669.259999999995</v>
          </cell>
        </row>
        <row r="12">
          <cell r="B12">
            <v>5285</v>
          </cell>
          <cell r="D12">
            <v>-231</v>
          </cell>
          <cell r="E12">
            <v>-231</v>
          </cell>
          <cell r="F12">
            <v>-366</v>
          </cell>
          <cell r="G12">
            <v>-172</v>
          </cell>
          <cell r="H12">
            <v>-84</v>
          </cell>
          <cell r="I12">
            <v>-114</v>
          </cell>
          <cell r="J12">
            <v>-130</v>
          </cell>
          <cell r="K12">
            <v>-122</v>
          </cell>
          <cell r="L12">
            <v>-105</v>
          </cell>
          <cell r="M12">
            <v>-315</v>
          </cell>
          <cell r="N12">
            <v>-168</v>
          </cell>
          <cell r="O12">
            <v>-252</v>
          </cell>
          <cell r="P12">
            <v>-2290</v>
          </cell>
        </row>
        <row r="13">
          <cell r="B13">
            <v>5465</v>
          </cell>
          <cell r="D13">
            <v>792.79</v>
          </cell>
          <cell r="E13">
            <v>890.72</v>
          </cell>
          <cell r="F13">
            <v>831.60000000000014</v>
          </cell>
          <cell r="G13">
            <v>722.02999999999975</v>
          </cell>
          <cell r="H13">
            <v>788.12000000000035</v>
          </cell>
          <cell r="I13">
            <v>436.76000000000022</v>
          </cell>
          <cell r="J13">
            <v>522.90999999999985</v>
          </cell>
          <cell r="K13">
            <v>631.79</v>
          </cell>
          <cell r="L13">
            <v>509.64999999999964</v>
          </cell>
          <cell r="M13">
            <v>599.90000000000055</v>
          </cell>
          <cell r="N13">
            <v>792.14999999999964</v>
          </cell>
          <cell r="O13">
            <v>533.09000000000015</v>
          </cell>
          <cell r="P13">
            <v>8051.51</v>
          </cell>
        </row>
        <row r="14">
          <cell r="B14">
            <v>5470</v>
          </cell>
          <cell r="D14">
            <v>3267.47</v>
          </cell>
          <cell r="E14">
            <v>3663.3700000000003</v>
          </cell>
          <cell r="F14">
            <v>3652.84</v>
          </cell>
          <cell r="G14">
            <v>3195.1000000000004</v>
          </cell>
          <cell r="H14">
            <v>3887.58</v>
          </cell>
          <cell r="I14">
            <v>2498.8600000000006</v>
          </cell>
          <cell r="J14">
            <v>2538.3499999999985</v>
          </cell>
          <cell r="K14">
            <v>3397.25</v>
          </cell>
          <cell r="L14">
            <v>2878.4399999999987</v>
          </cell>
          <cell r="M14">
            <v>3250.1900000000023</v>
          </cell>
          <cell r="N14">
            <v>3361.0600000000013</v>
          </cell>
          <cell r="O14">
            <v>1853.8299999999945</v>
          </cell>
          <cell r="P14">
            <v>37444.339999999997</v>
          </cell>
        </row>
        <row r="15">
          <cell r="B15">
            <v>5480</v>
          </cell>
          <cell r="D15">
            <v>1238.9000000000001</v>
          </cell>
          <cell r="E15">
            <v>888.69999999999982</v>
          </cell>
          <cell r="F15">
            <v>730.59999999999991</v>
          </cell>
          <cell r="G15">
            <v>689</v>
          </cell>
          <cell r="H15">
            <v>729.5</v>
          </cell>
          <cell r="I15">
            <v>513.5</v>
          </cell>
          <cell r="J15">
            <v>971.10000000000036</v>
          </cell>
          <cell r="K15">
            <v>253.5</v>
          </cell>
          <cell r="L15">
            <v>1065</v>
          </cell>
          <cell r="M15">
            <v>578.5</v>
          </cell>
          <cell r="N15">
            <v>247</v>
          </cell>
          <cell r="O15">
            <v>1642.9999999999991</v>
          </cell>
          <cell r="P15">
            <v>9548.2999999999993</v>
          </cell>
        </row>
        <row r="16">
          <cell r="B16">
            <v>5485</v>
          </cell>
          <cell r="D16">
            <v>781.1</v>
          </cell>
          <cell r="E16">
            <v>2343.31</v>
          </cell>
          <cell r="F16">
            <v>0</v>
          </cell>
          <cell r="G16">
            <v>0</v>
          </cell>
          <cell r="H16">
            <v>0</v>
          </cell>
          <cell r="I16">
            <v>195.2800000000002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194.96000000000004</v>
          </cell>
          <cell r="O16">
            <v>0</v>
          </cell>
          <cell r="P16">
            <v>3514.65</v>
          </cell>
        </row>
        <row r="17">
          <cell r="B17">
            <v>5490</v>
          </cell>
          <cell r="D17">
            <v>30</v>
          </cell>
          <cell r="E17">
            <v>824.31</v>
          </cell>
          <cell r="F17">
            <v>205.20000000000005</v>
          </cell>
          <cell r="G17">
            <v>30</v>
          </cell>
          <cell r="H17">
            <v>0</v>
          </cell>
          <cell r="I17">
            <v>0</v>
          </cell>
          <cell r="J17">
            <v>205.20000000000005</v>
          </cell>
          <cell r="K17">
            <v>0</v>
          </cell>
          <cell r="L17">
            <v>0</v>
          </cell>
          <cell r="M17">
            <v>0</v>
          </cell>
          <cell r="N17">
            <v>205.19999999999982</v>
          </cell>
          <cell r="O17">
            <v>-358.39999999999986</v>
          </cell>
          <cell r="P17">
            <v>1141.51</v>
          </cell>
        </row>
        <row r="18">
          <cell r="B18">
            <v>5505</v>
          </cell>
          <cell r="D18">
            <v>5.7200000000000006</v>
          </cell>
          <cell r="E18">
            <v>-4.74</v>
          </cell>
          <cell r="F18">
            <v>12.7</v>
          </cell>
          <cell r="G18">
            <v>11.07</v>
          </cell>
          <cell r="H18">
            <v>7.6700000000000017</v>
          </cell>
          <cell r="I18">
            <v>6.9500000000000028</v>
          </cell>
          <cell r="J18">
            <v>6.0599999999999952</v>
          </cell>
          <cell r="K18">
            <v>6.5200000000000031</v>
          </cell>
          <cell r="L18">
            <v>4.9899999999999949</v>
          </cell>
          <cell r="M18">
            <v>7.5500000000000114</v>
          </cell>
          <cell r="N18">
            <v>7.0499999999999829</v>
          </cell>
          <cell r="O18">
            <v>6.2199999999999989</v>
          </cell>
          <cell r="P18">
            <v>77.759999999999991</v>
          </cell>
        </row>
        <row r="19">
          <cell r="B19">
            <v>5510</v>
          </cell>
          <cell r="D19">
            <v>0</v>
          </cell>
          <cell r="E19">
            <v>115.61</v>
          </cell>
          <cell r="F19">
            <v>0</v>
          </cell>
          <cell r="G19">
            <v>0</v>
          </cell>
          <cell r="H19">
            <v>-1.9999999999996021E-2</v>
          </cell>
          <cell r="I19">
            <v>31.419999999999987</v>
          </cell>
          <cell r="J19">
            <v>63.09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210.1</v>
          </cell>
        </row>
        <row r="20">
          <cell r="B20">
            <v>5515</v>
          </cell>
          <cell r="D20">
            <v>49</v>
          </cell>
          <cell r="E20">
            <v>-93</v>
          </cell>
          <cell r="F20">
            <v>-33</v>
          </cell>
          <cell r="G20">
            <v>42</v>
          </cell>
          <cell r="H20">
            <v>-1</v>
          </cell>
          <cell r="I20">
            <v>-108</v>
          </cell>
          <cell r="J20">
            <v>31</v>
          </cell>
          <cell r="K20">
            <v>25</v>
          </cell>
          <cell r="L20">
            <v>19</v>
          </cell>
          <cell r="M20">
            <v>79</v>
          </cell>
          <cell r="N20">
            <v>68</v>
          </cell>
          <cell r="O20">
            <v>58</v>
          </cell>
        </row>
        <row r="21">
          <cell r="B21">
            <v>5525</v>
          </cell>
          <cell r="D21">
            <v>12.86</v>
          </cell>
          <cell r="E21">
            <v>12.68</v>
          </cell>
          <cell r="F21">
            <v>13.440000000000005</v>
          </cell>
          <cell r="G21">
            <v>13.769999999999996</v>
          </cell>
          <cell r="H21">
            <v>13.939999999999998</v>
          </cell>
          <cell r="I21">
            <v>14.050000000000011</v>
          </cell>
          <cell r="J21">
            <v>9.6099999999999852</v>
          </cell>
          <cell r="K21">
            <v>12.280000000000001</v>
          </cell>
          <cell r="L21">
            <v>6.4200000000000159</v>
          </cell>
          <cell r="M21">
            <v>17.679999999999978</v>
          </cell>
          <cell r="N21">
            <v>8.3300000000000125</v>
          </cell>
          <cell r="O21">
            <v>10.54000000000002</v>
          </cell>
          <cell r="P21">
            <v>145.60000000000002</v>
          </cell>
        </row>
        <row r="22">
          <cell r="B22">
            <v>5535</v>
          </cell>
          <cell r="D22">
            <v>22.64</v>
          </cell>
          <cell r="E22">
            <v>23.480000000000004</v>
          </cell>
          <cell r="F22">
            <v>21.569999999999993</v>
          </cell>
          <cell r="G22">
            <v>20.010000000000005</v>
          </cell>
          <cell r="H22">
            <v>22.429999999999993</v>
          </cell>
          <cell r="I22">
            <v>19.600000000000023</v>
          </cell>
          <cell r="J22">
            <v>18.75</v>
          </cell>
          <cell r="K22">
            <v>23.639999999999986</v>
          </cell>
          <cell r="L22">
            <v>13.659999999999997</v>
          </cell>
          <cell r="M22">
            <v>34.549999999999983</v>
          </cell>
          <cell r="N22">
            <v>17.760000000000019</v>
          </cell>
          <cell r="O22">
            <v>19.559999999999974</v>
          </cell>
          <cell r="P22">
            <v>257.64999999999998</v>
          </cell>
        </row>
        <row r="23">
          <cell r="B23">
            <v>5540</v>
          </cell>
          <cell r="D23">
            <v>457.26</v>
          </cell>
          <cell r="E23">
            <v>292.38</v>
          </cell>
          <cell r="F23">
            <v>362.34000000000003</v>
          </cell>
          <cell r="G23">
            <v>369.98999999999978</v>
          </cell>
          <cell r="H23">
            <v>317.48000000000025</v>
          </cell>
          <cell r="I23">
            <v>396.98999999999955</v>
          </cell>
          <cell r="J23">
            <v>311.30000000000018</v>
          </cell>
          <cell r="K23">
            <v>422.34000000000015</v>
          </cell>
          <cell r="L23">
            <v>344.25</v>
          </cell>
          <cell r="M23">
            <v>333.28999999999996</v>
          </cell>
          <cell r="N23">
            <v>317.11000000000013</v>
          </cell>
          <cell r="O23">
            <v>394.65000000000009</v>
          </cell>
          <cell r="P23">
            <v>4319.38</v>
          </cell>
        </row>
        <row r="24">
          <cell r="B24">
            <v>5545</v>
          </cell>
          <cell r="D24">
            <v>4.6999999999999993</v>
          </cell>
          <cell r="E24">
            <v>0</v>
          </cell>
          <cell r="F24">
            <v>0</v>
          </cell>
          <cell r="G24">
            <v>22.470000000000002</v>
          </cell>
          <cell r="H24">
            <v>287.60999999999996</v>
          </cell>
          <cell r="I24">
            <v>9.5099999999999909</v>
          </cell>
          <cell r="J24">
            <v>11.04000000000002</v>
          </cell>
          <cell r="K24">
            <v>11.439999999999998</v>
          </cell>
          <cell r="L24">
            <v>9.5399999999999636</v>
          </cell>
          <cell r="M24">
            <v>234.43000000000006</v>
          </cell>
          <cell r="N24">
            <v>11.350000000000023</v>
          </cell>
          <cell r="O24">
            <v>250.74</v>
          </cell>
          <cell r="P24">
            <v>852.83</v>
          </cell>
        </row>
        <row r="25">
          <cell r="B25">
            <v>5625</v>
          </cell>
          <cell r="D25">
            <v>430.59000000000003</v>
          </cell>
          <cell r="E25">
            <v>425.80000000000007</v>
          </cell>
          <cell r="F25">
            <v>425.05999999999995</v>
          </cell>
          <cell r="G25">
            <v>426.78</v>
          </cell>
          <cell r="H25">
            <v>424.42999999999984</v>
          </cell>
          <cell r="I25">
            <v>423.11999999999989</v>
          </cell>
          <cell r="J25">
            <v>421.42000000000007</v>
          </cell>
          <cell r="K25">
            <v>535.77000000000044</v>
          </cell>
          <cell r="L25">
            <v>441.83999999999969</v>
          </cell>
          <cell r="M25">
            <v>436.90000000000009</v>
          </cell>
          <cell r="N25">
            <v>438.65000000000055</v>
          </cell>
          <cell r="O25">
            <v>440.09000000000015</v>
          </cell>
          <cell r="P25">
            <v>5270.4500000000007</v>
          </cell>
        </row>
        <row r="26">
          <cell r="B26">
            <v>5630</v>
          </cell>
          <cell r="D26">
            <v>403.26</v>
          </cell>
          <cell r="E26">
            <v>299.80999999999995</v>
          </cell>
          <cell r="F26">
            <v>301.55000000000007</v>
          </cell>
          <cell r="G26">
            <v>304.39</v>
          </cell>
          <cell r="H26">
            <v>303.49</v>
          </cell>
          <cell r="I26">
            <v>299.27999999999997</v>
          </cell>
          <cell r="J26">
            <v>302.77000000000021</v>
          </cell>
          <cell r="K26">
            <v>301.82999999999993</v>
          </cell>
          <cell r="L26">
            <v>289.4699999999998</v>
          </cell>
          <cell r="M26">
            <v>354.12000000000035</v>
          </cell>
          <cell r="N26">
            <v>361.63999999999942</v>
          </cell>
          <cell r="O26">
            <v>353.76000000000022</v>
          </cell>
          <cell r="P26">
            <v>3875.37</v>
          </cell>
        </row>
        <row r="27">
          <cell r="B27">
            <v>5635</v>
          </cell>
          <cell r="D27">
            <v>64.34</v>
          </cell>
          <cell r="E27">
            <v>47.739999999999995</v>
          </cell>
          <cell r="F27">
            <v>68.499999999999986</v>
          </cell>
          <cell r="G27">
            <v>35.180000000000007</v>
          </cell>
          <cell r="H27">
            <v>68.389999999999986</v>
          </cell>
          <cell r="I27">
            <v>64.110000000000014</v>
          </cell>
          <cell r="J27">
            <v>72.649999999999977</v>
          </cell>
          <cell r="K27">
            <v>74.330000000000041</v>
          </cell>
          <cell r="L27">
            <v>26.490000000000009</v>
          </cell>
          <cell r="M27">
            <v>53.899999999999977</v>
          </cell>
          <cell r="N27">
            <v>39.5</v>
          </cell>
          <cell r="O27">
            <v>48.600000000000023</v>
          </cell>
          <cell r="P27">
            <v>663.73</v>
          </cell>
        </row>
        <row r="28">
          <cell r="B28">
            <v>5645</v>
          </cell>
          <cell r="D28">
            <v>-435.03</v>
          </cell>
          <cell r="E28">
            <v>-450.66000000000008</v>
          </cell>
          <cell r="F28">
            <v>-609.5</v>
          </cell>
          <cell r="G28">
            <v>-437.61999999999989</v>
          </cell>
          <cell r="H28">
            <v>-446.25</v>
          </cell>
          <cell r="I28">
            <v>-457.80999999999995</v>
          </cell>
          <cell r="J28">
            <v>-486.89000000000033</v>
          </cell>
          <cell r="K28">
            <v>-468.28999999999996</v>
          </cell>
          <cell r="L28">
            <v>-608.4399999999996</v>
          </cell>
          <cell r="M28">
            <v>-457.1200000000008</v>
          </cell>
          <cell r="N28">
            <v>-463.02999999999975</v>
          </cell>
          <cell r="O28">
            <v>-292.63999999999942</v>
          </cell>
          <cell r="P28">
            <v>-5613.28</v>
          </cell>
        </row>
        <row r="29">
          <cell r="B29">
            <v>5650</v>
          </cell>
          <cell r="D29">
            <v>0.48</v>
          </cell>
          <cell r="E29">
            <v>10.09</v>
          </cell>
          <cell r="F29">
            <v>12.5</v>
          </cell>
          <cell r="G29">
            <v>0.21999999999999886</v>
          </cell>
          <cell r="H29">
            <v>12.840000000000003</v>
          </cell>
          <cell r="I29">
            <v>22.020000000000003</v>
          </cell>
          <cell r="J29">
            <v>23.879999999999995</v>
          </cell>
          <cell r="K29">
            <v>22.22999999999999</v>
          </cell>
          <cell r="L29">
            <v>18.580000000000013</v>
          </cell>
          <cell r="M29">
            <v>8.8100000000000023</v>
          </cell>
          <cell r="N29">
            <v>1.6500000000000057</v>
          </cell>
          <cell r="O29">
            <v>25.769999999999982</v>
          </cell>
          <cell r="P29">
            <v>159.07</v>
          </cell>
        </row>
        <row r="30">
          <cell r="B30">
            <v>5655</v>
          </cell>
          <cell r="D30">
            <v>3297.15</v>
          </cell>
          <cell r="E30">
            <v>2285.39</v>
          </cell>
          <cell r="F30">
            <v>1946.6499999999996</v>
          </cell>
          <cell r="G30">
            <v>1622.4499999999998</v>
          </cell>
          <cell r="H30">
            <v>1852.6599999999999</v>
          </cell>
          <cell r="I30">
            <v>2713.3899999999994</v>
          </cell>
          <cell r="J30">
            <v>1935.090000000002</v>
          </cell>
          <cell r="K30">
            <v>2225.5500000000011</v>
          </cell>
          <cell r="L30">
            <v>1562.0899999999965</v>
          </cell>
          <cell r="M30">
            <v>2215.3300000000017</v>
          </cell>
          <cell r="N30">
            <v>2347.3000000000029</v>
          </cell>
          <cell r="O30">
            <v>2997.7499999999964</v>
          </cell>
          <cell r="P30">
            <v>27000.799999999999</v>
          </cell>
        </row>
        <row r="31">
          <cell r="B31">
            <v>5660</v>
          </cell>
          <cell r="D31">
            <v>1.29</v>
          </cell>
          <cell r="E31">
            <v>9.73</v>
          </cell>
          <cell r="F31">
            <v>21.330000000000002</v>
          </cell>
          <cell r="G31">
            <v>11.36</v>
          </cell>
          <cell r="H31">
            <v>6.57</v>
          </cell>
          <cell r="I31">
            <v>22.840000000000003</v>
          </cell>
          <cell r="J31">
            <v>5.0499999999999972</v>
          </cell>
          <cell r="K31">
            <v>12.320000000000007</v>
          </cell>
          <cell r="L31">
            <v>3.5099999999999909</v>
          </cell>
          <cell r="M31">
            <v>10.849999999999994</v>
          </cell>
          <cell r="N31">
            <v>14.280000000000001</v>
          </cell>
          <cell r="O31">
            <v>29.460000000000008</v>
          </cell>
          <cell r="P31">
            <v>148.59</v>
          </cell>
        </row>
        <row r="32">
          <cell r="B32">
            <v>5665</v>
          </cell>
          <cell r="D32">
            <v>150.88999999999999</v>
          </cell>
          <cell r="E32">
            <v>173.35000000000002</v>
          </cell>
          <cell r="F32">
            <v>183.86</v>
          </cell>
          <cell r="G32">
            <v>131.35000000000002</v>
          </cell>
          <cell r="H32">
            <v>182.01999999999998</v>
          </cell>
          <cell r="I32">
            <v>148.28999999999996</v>
          </cell>
          <cell r="J32">
            <v>144.93000000000006</v>
          </cell>
          <cell r="K32">
            <v>140.08999999999992</v>
          </cell>
          <cell r="L32">
            <v>166.70000000000005</v>
          </cell>
          <cell r="M32">
            <v>137.96000000000004</v>
          </cell>
          <cell r="N32">
            <v>135.05999999999995</v>
          </cell>
          <cell r="O32">
            <v>137.77999999999997</v>
          </cell>
          <cell r="P32">
            <v>1832.28</v>
          </cell>
        </row>
        <row r="33">
          <cell r="B33">
            <v>5670</v>
          </cell>
          <cell r="D33">
            <v>74.569999999999993</v>
          </cell>
          <cell r="E33">
            <v>74.900000000000006</v>
          </cell>
          <cell r="F33">
            <v>75.179999999999978</v>
          </cell>
          <cell r="G33">
            <v>74.460000000000036</v>
          </cell>
          <cell r="H33">
            <v>24.579999999999984</v>
          </cell>
          <cell r="I33">
            <v>124.32999999999998</v>
          </cell>
          <cell r="J33">
            <v>73.440000000000055</v>
          </cell>
          <cell r="K33">
            <v>74.099999999999909</v>
          </cell>
          <cell r="L33">
            <v>74.530000000000086</v>
          </cell>
          <cell r="M33">
            <v>75.209999999999923</v>
          </cell>
          <cell r="N33">
            <v>75.769999999999982</v>
          </cell>
          <cell r="O33">
            <v>74.280000000000086</v>
          </cell>
          <cell r="P33">
            <v>895.35</v>
          </cell>
        </row>
        <row r="34">
          <cell r="B34">
            <v>5675</v>
          </cell>
          <cell r="D34">
            <v>-15.6</v>
          </cell>
          <cell r="E34">
            <v>-15.659999999999998</v>
          </cell>
          <cell r="F34">
            <v>-19.380000000000003</v>
          </cell>
          <cell r="G34">
            <v>-15.450000000000003</v>
          </cell>
          <cell r="H34">
            <v>-14.769999999999996</v>
          </cell>
          <cell r="I34">
            <v>-14.790000000000006</v>
          </cell>
          <cell r="J34">
            <v>-13.679999999999993</v>
          </cell>
          <cell r="K34">
            <v>-14.019999999999996</v>
          </cell>
          <cell r="L34">
            <v>-18.659999999999997</v>
          </cell>
          <cell r="M34">
            <v>-14.77000000000001</v>
          </cell>
          <cell r="N34">
            <v>-14.75</v>
          </cell>
          <cell r="O34">
            <v>-10.880000000000024</v>
          </cell>
          <cell r="P34">
            <v>-182.41000000000003</v>
          </cell>
        </row>
        <row r="35">
          <cell r="B35">
            <v>5680</v>
          </cell>
          <cell r="C35" t="str">
            <v>W</v>
          </cell>
          <cell r="D35">
            <v>-7.79</v>
          </cell>
          <cell r="E35">
            <v>-7.7200000000000015</v>
          </cell>
          <cell r="F35">
            <v>-9.7499999999999964</v>
          </cell>
          <cell r="G35">
            <v>-7.93</v>
          </cell>
          <cell r="H35">
            <v>-7.8700000000000045</v>
          </cell>
          <cell r="I35">
            <v>-7.8799999999999955</v>
          </cell>
          <cell r="J35">
            <v>-7.0600000000000023</v>
          </cell>
          <cell r="K35">
            <v>-7.4000000000000057</v>
          </cell>
          <cell r="L35">
            <v>-9.3299999999999841</v>
          </cell>
          <cell r="M35">
            <v>-7.5000000000000142</v>
          </cell>
          <cell r="N35">
            <v>-7.6700000000000017</v>
          </cell>
          <cell r="O35">
            <v>-5.7599999999999909</v>
          </cell>
          <cell r="P35">
            <v>-93.66</v>
          </cell>
        </row>
        <row r="36">
          <cell r="B36">
            <v>5690</v>
          </cell>
          <cell r="D36">
            <v>0</v>
          </cell>
          <cell r="E36">
            <v>0</v>
          </cell>
          <cell r="F36">
            <v>3.3099999999999996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3.3099999999999996</v>
          </cell>
        </row>
        <row r="37">
          <cell r="B37">
            <v>5705</v>
          </cell>
          <cell r="D37">
            <v>1047.2</v>
          </cell>
          <cell r="E37">
            <v>914.73</v>
          </cell>
          <cell r="F37">
            <v>1028.7500000000002</v>
          </cell>
          <cell r="G37">
            <v>1038.2699999999995</v>
          </cell>
          <cell r="H37">
            <v>1015.7300000000005</v>
          </cell>
          <cell r="I37">
            <v>1014.9300000000003</v>
          </cell>
          <cell r="J37">
            <v>1008.5199999999995</v>
          </cell>
          <cell r="K37">
            <v>1009.2600000000002</v>
          </cell>
          <cell r="L37">
            <v>999.33000000000084</v>
          </cell>
          <cell r="M37">
            <v>1074.9799999999996</v>
          </cell>
          <cell r="N37">
            <v>1054.5400000000009</v>
          </cell>
          <cell r="O37">
            <v>1059.0699999999997</v>
          </cell>
          <cell r="P37">
            <v>12265.310000000001</v>
          </cell>
        </row>
        <row r="38">
          <cell r="B38">
            <v>5715</v>
          </cell>
          <cell r="D38">
            <v>34.35</v>
          </cell>
          <cell r="E38">
            <v>62.1</v>
          </cell>
          <cell r="F38">
            <v>33.959999999999994</v>
          </cell>
          <cell r="G38">
            <v>127.18000000000004</v>
          </cell>
          <cell r="H38">
            <v>148.40999999999997</v>
          </cell>
          <cell r="I38">
            <v>290.78999999999996</v>
          </cell>
          <cell r="J38">
            <v>348.46000000000004</v>
          </cell>
          <cell r="K38">
            <v>79.299999999999955</v>
          </cell>
          <cell r="L38">
            <v>282.75</v>
          </cell>
          <cell r="M38">
            <v>521.13000000000011</v>
          </cell>
          <cell r="N38">
            <v>894.68000000000006</v>
          </cell>
          <cell r="O38">
            <v>-145.88000000000011</v>
          </cell>
          <cell r="P38">
            <v>2677.23</v>
          </cell>
        </row>
        <row r="39">
          <cell r="B39">
            <v>5735</v>
          </cell>
          <cell r="D39">
            <v>240.35</v>
          </cell>
          <cell r="E39">
            <v>251.62000000000003</v>
          </cell>
          <cell r="F39">
            <v>477.6099999999999</v>
          </cell>
          <cell r="G39">
            <v>404.34000000000015</v>
          </cell>
          <cell r="H39">
            <v>392.88999999999987</v>
          </cell>
          <cell r="I39">
            <v>384.55999999999995</v>
          </cell>
          <cell r="J39">
            <v>336.59000000000015</v>
          </cell>
          <cell r="K39">
            <v>417.67999999999984</v>
          </cell>
          <cell r="L39">
            <v>404.95000000000027</v>
          </cell>
          <cell r="M39">
            <v>344.63000000000011</v>
          </cell>
          <cell r="N39">
            <v>381.47999999999956</v>
          </cell>
          <cell r="O39">
            <v>411.52000000000044</v>
          </cell>
          <cell r="P39">
            <v>4448.22</v>
          </cell>
        </row>
        <row r="40">
          <cell r="B40">
            <v>5740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1.05</v>
          </cell>
          <cell r="O40">
            <v>-1.65</v>
          </cell>
          <cell r="P40">
            <v>-0.59999999999999987</v>
          </cell>
        </row>
        <row r="41">
          <cell r="B41">
            <v>5750</v>
          </cell>
          <cell r="D41">
            <v>53.96</v>
          </cell>
          <cell r="E41">
            <v>56.1</v>
          </cell>
          <cell r="F41">
            <v>53.56</v>
          </cell>
          <cell r="G41">
            <v>50.20999999999998</v>
          </cell>
          <cell r="H41">
            <v>63.069999999999993</v>
          </cell>
          <cell r="I41">
            <v>58.190000000000055</v>
          </cell>
          <cell r="J41">
            <v>61.959999999999923</v>
          </cell>
          <cell r="K41">
            <v>65.400000000000034</v>
          </cell>
          <cell r="L41">
            <v>70.900000000000034</v>
          </cell>
          <cell r="M41">
            <v>239.4899999999999</v>
          </cell>
          <cell r="N41">
            <v>112.22000000000003</v>
          </cell>
          <cell r="O41">
            <v>54.540000000000077</v>
          </cell>
          <cell r="P41">
            <v>939.6</v>
          </cell>
        </row>
        <row r="42">
          <cell r="B42">
            <v>5785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>
            <v>5790</v>
          </cell>
          <cell r="D43">
            <v>36.840000000000003</v>
          </cell>
          <cell r="E43">
            <v>29.819999999999993</v>
          </cell>
          <cell r="F43">
            <v>50.879999999999995</v>
          </cell>
          <cell r="G43">
            <v>42.22</v>
          </cell>
          <cell r="H43">
            <v>43.06</v>
          </cell>
          <cell r="I43">
            <v>39.370000000000005</v>
          </cell>
          <cell r="J43">
            <v>44.359999999999957</v>
          </cell>
          <cell r="K43">
            <v>46.040000000000077</v>
          </cell>
          <cell r="L43">
            <v>44.730000000000018</v>
          </cell>
          <cell r="M43">
            <v>44.649999999999977</v>
          </cell>
          <cell r="N43">
            <v>43.5</v>
          </cell>
          <cell r="O43">
            <v>42.990000000000009</v>
          </cell>
          <cell r="P43">
            <v>508.46000000000004</v>
          </cell>
        </row>
        <row r="44">
          <cell r="B44">
            <v>5795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2.75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8.43</v>
          </cell>
          <cell r="P44">
            <v>11.18</v>
          </cell>
        </row>
        <row r="45">
          <cell r="B45">
            <v>5800</v>
          </cell>
          <cell r="D45">
            <v>0</v>
          </cell>
          <cell r="E45">
            <v>0</v>
          </cell>
          <cell r="F45">
            <v>0.72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0.72</v>
          </cell>
        </row>
        <row r="46">
          <cell r="B46">
            <v>5805</v>
          </cell>
          <cell r="D46">
            <v>0</v>
          </cell>
          <cell r="E46">
            <v>0</v>
          </cell>
          <cell r="F46">
            <v>0</v>
          </cell>
          <cell r="G46">
            <v>110.09</v>
          </cell>
          <cell r="H46">
            <v>0</v>
          </cell>
          <cell r="I46">
            <v>0</v>
          </cell>
          <cell r="J46">
            <v>0.51999999999999602</v>
          </cell>
          <cell r="K46">
            <v>500</v>
          </cell>
          <cell r="L46">
            <v>0</v>
          </cell>
          <cell r="M46">
            <v>0</v>
          </cell>
          <cell r="N46">
            <v>0.79999999999995453</v>
          </cell>
          <cell r="O46">
            <v>1.5599999999999454</v>
          </cell>
          <cell r="P46">
            <v>612.96999999999991</v>
          </cell>
        </row>
        <row r="47">
          <cell r="B47">
            <v>5810</v>
          </cell>
          <cell r="D47">
            <v>0</v>
          </cell>
          <cell r="E47">
            <v>33.85</v>
          </cell>
          <cell r="F47">
            <v>274.73</v>
          </cell>
          <cell r="G47">
            <v>389.2299999999999</v>
          </cell>
          <cell r="H47">
            <v>13.740000000000009</v>
          </cell>
          <cell r="I47">
            <v>0.84000000000003183</v>
          </cell>
          <cell r="J47">
            <v>8.3000000000000682</v>
          </cell>
          <cell r="K47">
            <v>-116.85000000000002</v>
          </cell>
          <cell r="L47">
            <v>30.360000000000014</v>
          </cell>
          <cell r="M47">
            <v>228.03999999999996</v>
          </cell>
          <cell r="N47">
            <v>6.0799999999999272</v>
          </cell>
          <cell r="O47">
            <v>82.230000000000018</v>
          </cell>
          <cell r="P47">
            <v>950.55</v>
          </cell>
        </row>
        <row r="48">
          <cell r="B48">
            <v>5815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5820</v>
          </cell>
          <cell r="D49">
            <v>0</v>
          </cell>
          <cell r="E49">
            <v>0</v>
          </cell>
          <cell r="F49">
            <v>6.18</v>
          </cell>
          <cell r="G49">
            <v>11.009999999999998</v>
          </cell>
          <cell r="H49">
            <v>13.080000000000002</v>
          </cell>
          <cell r="I49">
            <v>30.859999999999996</v>
          </cell>
          <cell r="J49">
            <v>71.300000000000011</v>
          </cell>
          <cell r="K49">
            <v>-8.2800000000000011</v>
          </cell>
          <cell r="L49">
            <v>12.699999999999989</v>
          </cell>
          <cell r="M49">
            <v>11.25</v>
          </cell>
          <cell r="N49">
            <v>2.8900000000000148</v>
          </cell>
          <cell r="O49">
            <v>-2.3000000000000114</v>
          </cell>
          <cell r="P49">
            <v>148.69</v>
          </cell>
        </row>
        <row r="50">
          <cell r="B50">
            <v>5825</v>
          </cell>
          <cell r="D50">
            <v>12.899999999999999</v>
          </cell>
          <cell r="E50">
            <v>6.2800000000000011</v>
          </cell>
          <cell r="F50">
            <v>3.2000000000000028</v>
          </cell>
          <cell r="G50">
            <v>26.35</v>
          </cell>
          <cell r="H50">
            <v>0.59999999999999432</v>
          </cell>
          <cell r="I50">
            <v>2.8900000000000006</v>
          </cell>
          <cell r="J50">
            <v>-29.549999999999997</v>
          </cell>
          <cell r="K50">
            <v>6.519999999999996</v>
          </cell>
          <cell r="L50">
            <v>9.230000000000004</v>
          </cell>
          <cell r="M50">
            <v>3.1700000000000017</v>
          </cell>
          <cell r="N50">
            <v>11.079999999999998</v>
          </cell>
          <cell r="O50">
            <v>-18.170000000000002</v>
          </cell>
          <cell r="P50">
            <v>34.5</v>
          </cell>
        </row>
        <row r="51">
          <cell r="B51">
            <v>5855</v>
          </cell>
          <cell r="D51">
            <v>0</v>
          </cell>
          <cell r="E51">
            <v>23.39</v>
          </cell>
          <cell r="F51">
            <v>6.3999999999999986</v>
          </cell>
          <cell r="G51">
            <v>17.96</v>
          </cell>
          <cell r="H51">
            <v>0</v>
          </cell>
          <cell r="I51">
            <v>16.909999999999997</v>
          </cell>
          <cell r="J51">
            <v>11.560000000000002</v>
          </cell>
          <cell r="K51">
            <v>0</v>
          </cell>
          <cell r="L51">
            <v>11.460000000000008</v>
          </cell>
          <cell r="M51">
            <v>23.739999999999995</v>
          </cell>
          <cell r="N51">
            <v>12.160000000000011</v>
          </cell>
          <cell r="O51">
            <v>13.919999999999987</v>
          </cell>
          <cell r="P51">
            <v>137.5</v>
          </cell>
        </row>
        <row r="52">
          <cell r="B52">
            <v>5860</v>
          </cell>
          <cell r="D52">
            <v>7.4</v>
          </cell>
          <cell r="E52">
            <v>9.9100000000000019</v>
          </cell>
          <cell r="F52">
            <v>3.5799999999999983</v>
          </cell>
          <cell r="G52">
            <v>4.6499999999999986</v>
          </cell>
          <cell r="H52">
            <v>1.0799999999999983</v>
          </cell>
          <cell r="I52">
            <v>7.0200000000000031</v>
          </cell>
          <cell r="J52">
            <v>35.929999999999993</v>
          </cell>
          <cell r="K52">
            <v>159.29</v>
          </cell>
          <cell r="L52">
            <v>2.5900000000000034</v>
          </cell>
          <cell r="M52">
            <v>8.7900000000000205</v>
          </cell>
          <cell r="N52">
            <v>26.889999999999986</v>
          </cell>
          <cell r="O52">
            <v>95.960000000000036</v>
          </cell>
          <cell r="P52">
            <v>363.09000000000003</v>
          </cell>
        </row>
        <row r="53">
          <cell r="B53">
            <v>5865</v>
          </cell>
          <cell r="D53">
            <v>0</v>
          </cell>
          <cell r="E53">
            <v>3.8499999999999996</v>
          </cell>
          <cell r="F53">
            <v>1.6300000000000008</v>
          </cell>
          <cell r="G53">
            <v>6</v>
          </cell>
          <cell r="H53">
            <v>2.25</v>
          </cell>
          <cell r="I53">
            <v>1.379999999999999</v>
          </cell>
          <cell r="J53">
            <v>2.0600000000000023</v>
          </cell>
          <cell r="K53">
            <v>3.2999999999999972</v>
          </cell>
          <cell r="L53">
            <v>6.98</v>
          </cell>
          <cell r="M53">
            <v>6.879999999999999</v>
          </cell>
          <cell r="N53">
            <v>7.2700000000000031</v>
          </cell>
          <cell r="O53">
            <v>1.75</v>
          </cell>
          <cell r="P53">
            <v>43.35</v>
          </cell>
        </row>
        <row r="54">
          <cell r="B54">
            <v>5870</v>
          </cell>
          <cell r="D54">
            <v>44.51</v>
          </cell>
          <cell r="E54">
            <v>13.589999999999996</v>
          </cell>
          <cell r="F54">
            <v>0</v>
          </cell>
          <cell r="G54">
            <v>0</v>
          </cell>
          <cell r="H54">
            <v>0.95000000000000284</v>
          </cell>
          <cell r="I54">
            <v>1.2199999999999989</v>
          </cell>
          <cell r="J54">
            <v>0</v>
          </cell>
          <cell r="K54">
            <v>0</v>
          </cell>
          <cell r="L54">
            <v>0</v>
          </cell>
          <cell r="M54">
            <v>0.84000000000000341</v>
          </cell>
          <cell r="N54">
            <v>2.8500000000000085</v>
          </cell>
          <cell r="O54">
            <v>268.24</v>
          </cell>
          <cell r="P54">
            <v>332.20000000000005</v>
          </cell>
        </row>
        <row r="55">
          <cell r="B55">
            <v>5875</v>
          </cell>
          <cell r="D55">
            <v>1.82</v>
          </cell>
          <cell r="E55">
            <v>0.91000000000000036</v>
          </cell>
          <cell r="F55">
            <v>2.6099999999999994</v>
          </cell>
          <cell r="G55">
            <v>0.29000000000000004</v>
          </cell>
          <cell r="H55">
            <v>1.6399999999999997</v>
          </cell>
          <cell r="I55">
            <v>1.2699999999999996</v>
          </cell>
          <cell r="J55">
            <v>1.4400000000000013</v>
          </cell>
          <cell r="K55">
            <v>2.0599999999999987</v>
          </cell>
          <cell r="L55">
            <v>1.6900000000000013</v>
          </cell>
          <cell r="M55">
            <v>1.9399999999999995</v>
          </cell>
          <cell r="N55">
            <v>2.1100000000000012</v>
          </cell>
          <cell r="O55">
            <v>1.8900000000000006</v>
          </cell>
          <cell r="P55">
            <v>19.670000000000002</v>
          </cell>
        </row>
        <row r="56">
          <cell r="B56">
            <v>5880</v>
          </cell>
          <cell r="D56">
            <v>7.02</v>
          </cell>
          <cell r="E56">
            <v>140.99</v>
          </cell>
          <cell r="F56">
            <v>12.159999999999968</v>
          </cell>
          <cell r="G56">
            <v>12.030000000000001</v>
          </cell>
          <cell r="H56">
            <v>54.47</v>
          </cell>
          <cell r="I56">
            <v>97.539999999999992</v>
          </cell>
          <cell r="J56">
            <v>16.950000000000045</v>
          </cell>
          <cell r="K56">
            <v>44.79000000000002</v>
          </cell>
          <cell r="L56">
            <v>4.0999999999999091</v>
          </cell>
          <cell r="M56">
            <v>374.31000000000006</v>
          </cell>
          <cell r="N56">
            <v>38.169999999999959</v>
          </cell>
          <cell r="O56">
            <v>172.12000000000012</v>
          </cell>
          <cell r="P56">
            <v>974.65000000000009</v>
          </cell>
        </row>
        <row r="57">
          <cell r="B57">
            <v>5885</v>
          </cell>
          <cell r="D57">
            <v>0.19</v>
          </cell>
          <cell r="E57">
            <v>3.0100000000000002</v>
          </cell>
          <cell r="F57">
            <v>36.159999999999997</v>
          </cell>
          <cell r="G57">
            <v>0</v>
          </cell>
          <cell r="H57">
            <v>0.90999999999999659</v>
          </cell>
          <cell r="I57">
            <v>0.94000000000000483</v>
          </cell>
          <cell r="J57">
            <v>26.309999999999995</v>
          </cell>
          <cell r="K57">
            <v>24.720000000000013</v>
          </cell>
          <cell r="L57">
            <v>5.2599999999999909</v>
          </cell>
          <cell r="M57">
            <v>0</v>
          </cell>
          <cell r="N57">
            <v>8.0900000000000034</v>
          </cell>
          <cell r="O57">
            <v>0</v>
          </cell>
          <cell r="P57">
            <v>105.59</v>
          </cell>
        </row>
        <row r="58">
          <cell r="B58">
            <v>5890</v>
          </cell>
          <cell r="D58">
            <v>10.440000000000001</v>
          </cell>
          <cell r="E58">
            <v>1.639999999999997</v>
          </cell>
          <cell r="F58">
            <v>1.6300000000000026</v>
          </cell>
          <cell r="G58">
            <v>1.6199999999999992</v>
          </cell>
          <cell r="H58">
            <v>1.6099999999999977</v>
          </cell>
          <cell r="I58">
            <v>1.6000000000000014</v>
          </cell>
          <cell r="J58">
            <v>1.759999999999998</v>
          </cell>
          <cell r="K58">
            <v>1.6000000000000014</v>
          </cell>
          <cell r="L58">
            <v>1.5900000000000034</v>
          </cell>
          <cell r="M58">
            <v>1.6099999999999994</v>
          </cell>
          <cell r="N58">
            <v>1.6099999999999994</v>
          </cell>
          <cell r="O58">
            <v>1.6199999999999974</v>
          </cell>
          <cell r="P58">
            <v>28.33</v>
          </cell>
        </row>
        <row r="59">
          <cell r="B59">
            <v>5895</v>
          </cell>
          <cell r="D59">
            <v>6.8000000000000007</v>
          </cell>
          <cell r="E59">
            <v>8.34</v>
          </cell>
          <cell r="F59">
            <v>24.259999999999998</v>
          </cell>
          <cell r="G59">
            <v>9.1499999999999986</v>
          </cell>
          <cell r="H59">
            <v>24.63000000000001</v>
          </cell>
          <cell r="I59">
            <v>10.989999999999995</v>
          </cell>
          <cell r="J59">
            <v>25.989999999999995</v>
          </cell>
          <cell r="K59">
            <v>6.3100000000000023</v>
          </cell>
          <cell r="L59">
            <v>7.0800000000000125</v>
          </cell>
          <cell r="M59">
            <v>28.509999999999991</v>
          </cell>
          <cell r="N59">
            <v>6.5099999999999909</v>
          </cell>
          <cell r="O59">
            <v>24.639999999999986</v>
          </cell>
          <cell r="P59">
            <v>183.20999999999998</v>
          </cell>
        </row>
        <row r="60">
          <cell r="B60">
            <v>5900</v>
          </cell>
          <cell r="D60">
            <v>11.98</v>
          </cell>
          <cell r="E60">
            <v>48.72</v>
          </cell>
          <cell r="F60">
            <v>28.28</v>
          </cell>
          <cell r="G60">
            <v>3.9099999999999966</v>
          </cell>
          <cell r="H60">
            <v>16.370000000000005</v>
          </cell>
          <cell r="I60">
            <v>4.0799999999999983</v>
          </cell>
          <cell r="J60">
            <v>190.52</v>
          </cell>
          <cell r="K60">
            <v>7.2400000000000091</v>
          </cell>
          <cell r="L60">
            <v>8.7699999999999818</v>
          </cell>
          <cell r="M60">
            <v>13.069999999999993</v>
          </cell>
          <cell r="N60">
            <v>37.81</v>
          </cell>
          <cell r="O60">
            <v>441.15</v>
          </cell>
          <cell r="P60">
            <v>811.9</v>
          </cell>
        </row>
        <row r="61">
          <cell r="B61">
            <v>5930</v>
          </cell>
          <cell r="D61">
            <v>40.03</v>
          </cell>
          <cell r="E61">
            <v>37.44</v>
          </cell>
          <cell r="F61">
            <v>36.580000000000013</v>
          </cell>
          <cell r="G61">
            <v>37.069999999999993</v>
          </cell>
          <cell r="H61">
            <v>32.919999999999987</v>
          </cell>
          <cell r="I61">
            <v>37.340000000000003</v>
          </cell>
          <cell r="J61">
            <v>38.430000000000007</v>
          </cell>
          <cell r="K61">
            <v>40.550000000000011</v>
          </cell>
          <cell r="L61">
            <v>38.779999999999973</v>
          </cell>
          <cell r="M61">
            <v>33.810000000000059</v>
          </cell>
          <cell r="N61">
            <v>32.279999999999973</v>
          </cell>
          <cell r="O61">
            <v>32.419999999999959</v>
          </cell>
          <cell r="P61">
            <v>437.65</v>
          </cell>
        </row>
        <row r="62">
          <cell r="B62">
            <v>5935</v>
          </cell>
          <cell r="D62">
            <v>12.219999999999999</v>
          </cell>
          <cell r="E62">
            <v>6.1600000000000037</v>
          </cell>
          <cell r="F62">
            <v>5.5</v>
          </cell>
          <cell r="G62">
            <v>2.889999999999997</v>
          </cell>
          <cell r="H62">
            <v>1.629999999999999</v>
          </cell>
          <cell r="I62">
            <v>1.2300000000000004</v>
          </cell>
          <cell r="J62">
            <v>0.5</v>
          </cell>
          <cell r="K62">
            <v>0.51999999999999957</v>
          </cell>
          <cell r="L62">
            <v>0</v>
          </cell>
          <cell r="M62">
            <v>1.0800000000000018</v>
          </cell>
          <cell r="N62">
            <v>0</v>
          </cell>
          <cell r="O62">
            <v>2.149999999999995</v>
          </cell>
          <cell r="P62">
            <v>33.879999999999995</v>
          </cell>
        </row>
        <row r="63">
          <cell r="B63">
            <v>5940</v>
          </cell>
          <cell r="D63">
            <v>0</v>
          </cell>
          <cell r="E63">
            <v>1.95</v>
          </cell>
          <cell r="F63">
            <v>0</v>
          </cell>
          <cell r="G63">
            <v>0</v>
          </cell>
          <cell r="H63">
            <v>2.62</v>
          </cell>
          <cell r="I63">
            <v>0</v>
          </cell>
          <cell r="J63">
            <v>0</v>
          </cell>
          <cell r="K63">
            <v>2.41</v>
          </cell>
          <cell r="L63">
            <v>0</v>
          </cell>
          <cell r="M63">
            <v>0</v>
          </cell>
          <cell r="N63">
            <v>2.0500000000000007</v>
          </cell>
          <cell r="O63">
            <v>-0.20000000000000107</v>
          </cell>
          <cell r="P63">
            <v>8.83</v>
          </cell>
        </row>
        <row r="64">
          <cell r="B64">
            <v>5945</v>
          </cell>
          <cell r="D64">
            <v>531.39</v>
          </cell>
          <cell r="E64">
            <v>576.68000000000018</v>
          </cell>
          <cell r="F64">
            <v>605.98999999999978</v>
          </cell>
          <cell r="G64">
            <v>595.59999999999991</v>
          </cell>
          <cell r="H64">
            <v>584.0300000000002</v>
          </cell>
          <cell r="I64">
            <v>584.48999999999978</v>
          </cell>
          <cell r="J64">
            <v>584.48</v>
          </cell>
          <cell r="K64">
            <v>550.36000000000058</v>
          </cell>
          <cell r="L64">
            <v>534.16999999999916</v>
          </cell>
          <cell r="M64">
            <v>564.68000000000029</v>
          </cell>
          <cell r="N64">
            <v>537.33000000000084</v>
          </cell>
          <cell r="O64">
            <v>555.40999999999985</v>
          </cell>
          <cell r="P64">
            <v>6804.6100000000006</v>
          </cell>
        </row>
        <row r="65">
          <cell r="B65">
            <v>5950</v>
          </cell>
          <cell r="D65">
            <v>77.23</v>
          </cell>
          <cell r="E65">
            <v>76.939999999999984</v>
          </cell>
          <cell r="F65">
            <v>64.400000000000006</v>
          </cell>
          <cell r="G65">
            <v>64.279999999999973</v>
          </cell>
          <cell r="H65">
            <v>64.140000000000043</v>
          </cell>
          <cell r="I65">
            <v>65.5</v>
          </cell>
          <cell r="J65">
            <v>88</v>
          </cell>
          <cell r="K65">
            <v>52.200000000000045</v>
          </cell>
          <cell r="L65">
            <v>65.469999999999914</v>
          </cell>
          <cell r="M65">
            <v>77.360000000000014</v>
          </cell>
          <cell r="N65">
            <v>65.5</v>
          </cell>
          <cell r="O65">
            <v>78.670000000000073</v>
          </cell>
          <cell r="P65">
            <v>839.69</v>
          </cell>
        </row>
        <row r="66">
          <cell r="B66">
            <v>5955</v>
          </cell>
          <cell r="D66">
            <v>9.5300000000000011</v>
          </cell>
          <cell r="E66">
            <v>13.299999999999997</v>
          </cell>
          <cell r="F66">
            <v>9.4699999999999989</v>
          </cell>
          <cell r="G66">
            <v>9.3700000000000045</v>
          </cell>
          <cell r="H66">
            <v>9.3100000000000023</v>
          </cell>
          <cell r="I66">
            <v>60.739999999999995</v>
          </cell>
          <cell r="J66">
            <v>9.25</v>
          </cell>
          <cell r="K66">
            <v>12.950000000000017</v>
          </cell>
          <cell r="L66">
            <v>9.2499999999999716</v>
          </cell>
          <cell r="M66">
            <v>72.650000000000006</v>
          </cell>
          <cell r="N66">
            <v>9.3499999999999943</v>
          </cell>
          <cell r="O66">
            <v>46.530000000000058</v>
          </cell>
          <cell r="P66">
            <v>271.70000000000005</v>
          </cell>
        </row>
        <row r="67">
          <cell r="B67">
            <v>5960</v>
          </cell>
          <cell r="D67">
            <v>32.04</v>
          </cell>
          <cell r="E67">
            <v>2.0700000000000003</v>
          </cell>
          <cell r="F67">
            <v>354.9</v>
          </cell>
          <cell r="G67">
            <v>110.99000000000001</v>
          </cell>
          <cell r="H67">
            <v>88.600000000000023</v>
          </cell>
          <cell r="I67">
            <v>88.600000000000023</v>
          </cell>
          <cell r="J67">
            <v>108.63999999999987</v>
          </cell>
          <cell r="K67">
            <v>88.600000000000136</v>
          </cell>
          <cell r="L67">
            <v>0</v>
          </cell>
          <cell r="M67">
            <v>197.28999999999996</v>
          </cell>
          <cell r="N67">
            <v>88.599999999999909</v>
          </cell>
          <cell r="O67">
            <v>0</v>
          </cell>
          <cell r="P67">
            <v>1160.33</v>
          </cell>
        </row>
        <row r="68">
          <cell r="B68">
            <v>5965</v>
          </cell>
          <cell r="D68">
            <v>19.22</v>
          </cell>
          <cell r="E68">
            <v>28.78</v>
          </cell>
          <cell r="F68">
            <v>257.63</v>
          </cell>
          <cell r="G68">
            <v>244.2700000000001</v>
          </cell>
          <cell r="H68">
            <v>188.06999999999994</v>
          </cell>
          <cell r="I68">
            <v>54.360000000000014</v>
          </cell>
          <cell r="J68">
            <v>20.889999999999986</v>
          </cell>
          <cell r="K68">
            <v>55.539999999999964</v>
          </cell>
          <cell r="L68">
            <v>49.840000000000032</v>
          </cell>
          <cell r="M68">
            <v>41.17999999999995</v>
          </cell>
          <cell r="N68">
            <v>77.380000000000109</v>
          </cell>
          <cell r="O68">
            <v>46.139999999999873</v>
          </cell>
          <cell r="P68">
            <v>1083.3</v>
          </cell>
        </row>
        <row r="69">
          <cell r="B69">
            <v>5970</v>
          </cell>
          <cell r="D69">
            <v>23.22</v>
          </cell>
          <cell r="E69">
            <v>23.040000000000006</v>
          </cell>
          <cell r="F69">
            <v>22.980000000000004</v>
          </cell>
          <cell r="G69">
            <v>22.789999999999992</v>
          </cell>
          <cell r="H69">
            <v>22.669999999999987</v>
          </cell>
          <cell r="I69">
            <v>22.590000000000032</v>
          </cell>
          <cell r="J69">
            <v>22.5</v>
          </cell>
          <cell r="K69">
            <v>22.509999999999991</v>
          </cell>
          <cell r="L69">
            <v>22.370000000000005</v>
          </cell>
          <cell r="M69">
            <v>22.529999999999973</v>
          </cell>
          <cell r="N69">
            <v>36.19</v>
          </cell>
          <cell r="O69">
            <v>22.710000000000036</v>
          </cell>
          <cell r="P69">
            <v>286.10000000000002</v>
          </cell>
        </row>
        <row r="70">
          <cell r="B70">
            <v>5975</v>
          </cell>
          <cell r="D70">
            <v>0</v>
          </cell>
          <cell r="E70">
            <v>7.02</v>
          </cell>
          <cell r="F70">
            <v>-6.08</v>
          </cell>
          <cell r="G70">
            <v>0</v>
          </cell>
          <cell r="H70">
            <v>14.69</v>
          </cell>
          <cell r="I70">
            <v>0</v>
          </cell>
          <cell r="J70">
            <v>9.4300000000000033</v>
          </cell>
          <cell r="K70">
            <v>8.3299999999999983</v>
          </cell>
          <cell r="L70">
            <v>0</v>
          </cell>
          <cell r="M70">
            <v>0</v>
          </cell>
          <cell r="N70">
            <v>41.260000000000005</v>
          </cell>
          <cell r="O70">
            <v>0</v>
          </cell>
          <cell r="P70">
            <v>74.650000000000006</v>
          </cell>
        </row>
        <row r="71">
          <cell r="B71">
            <v>5980</v>
          </cell>
          <cell r="D71">
            <v>0</v>
          </cell>
          <cell r="E71">
            <v>0</v>
          </cell>
          <cell r="F71">
            <v>0.3</v>
          </cell>
          <cell r="G71">
            <v>0</v>
          </cell>
          <cell r="H71">
            <v>0</v>
          </cell>
          <cell r="I71">
            <v>0.3</v>
          </cell>
          <cell r="J71">
            <v>0</v>
          </cell>
          <cell r="K71">
            <v>0</v>
          </cell>
          <cell r="L71">
            <v>0.24</v>
          </cell>
          <cell r="M71">
            <v>0</v>
          </cell>
          <cell r="N71">
            <v>0</v>
          </cell>
          <cell r="O71">
            <v>-44.720000000000006</v>
          </cell>
          <cell r="P71">
            <v>-43.88</v>
          </cell>
        </row>
        <row r="72">
          <cell r="B72">
            <v>6010</v>
          </cell>
          <cell r="D72">
            <v>124.35</v>
          </cell>
          <cell r="E72">
            <v>129.16</v>
          </cell>
          <cell r="F72">
            <v>123.83000000000004</v>
          </cell>
          <cell r="G72">
            <v>121.93999999999994</v>
          </cell>
          <cell r="H72">
            <v>121.26999999999998</v>
          </cell>
          <cell r="I72">
            <v>120.90000000000009</v>
          </cell>
          <cell r="J72">
            <v>174.94000000000005</v>
          </cell>
          <cell r="K72">
            <v>174.97000000000003</v>
          </cell>
          <cell r="L72">
            <v>173.33999999999969</v>
          </cell>
          <cell r="M72">
            <v>174.60000000000014</v>
          </cell>
          <cell r="N72">
            <v>240.67000000000007</v>
          </cell>
          <cell r="O72">
            <v>259.54999999999995</v>
          </cell>
          <cell r="P72">
            <v>1939.52</v>
          </cell>
        </row>
        <row r="73">
          <cell r="B73">
            <v>6015</v>
          </cell>
          <cell r="D73">
            <v>0.92</v>
          </cell>
          <cell r="E73">
            <v>9.9999999999999978E-2</v>
          </cell>
          <cell r="F73">
            <v>0.73</v>
          </cell>
          <cell r="G73">
            <v>0</v>
          </cell>
          <cell r="H73">
            <v>0.1399999999999999</v>
          </cell>
          <cell r="I73">
            <v>0</v>
          </cell>
          <cell r="J73">
            <v>0.14000000000000035</v>
          </cell>
          <cell r="K73">
            <v>0</v>
          </cell>
          <cell r="L73">
            <v>0.13999999999999968</v>
          </cell>
          <cell r="M73">
            <v>0</v>
          </cell>
          <cell r="N73">
            <v>6.5600000000000005</v>
          </cell>
          <cell r="O73">
            <v>0</v>
          </cell>
          <cell r="P73">
            <v>8.73</v>
          </cell>
        </row>
        <row r="74">
          <cell r="B74">
            <v>6020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67.430000000000007</v>
          </cell>
          <cell r="L74">
            <v>-67.37</v>
          </cell>
          <cell r="M74">
            <v>0</v>
          </cell>
          <cell r="N74">
            <v>0</v>
          </cell>
          <cell r="O74">
            <v>0</v>
          </cell>
          <cell r="P74">
            <v>6.0000000000002274E-2</v>
          </cell>
        </row>
        <row r="75">
          <cell r="B75">
            <v>6025</v>
          </cell>
          <cell r="D75">
            <v>0</v>
          </cell>
          <cell r="E75">
            <v>3.37</v>
          </cell>
          <cell r="F75">
            <v>0</v>
          </cell>
          <cell r="G75">
            <v>0</v>
          </cell>
          <cell r="H75">
            <v>1005.83</v>
          </cell>
          <cell r="I75">
            <v>0</v>
          </cell>
          <cell r="J75">
            <v>0</v>
          </cell>
          <cell r="K75">
            <v>-138.34000000000003</v>
          </cell>
          <cell r="L75">
            <v>0</v>
          </cell>
          <cell r="M75">
            <v>11.979999999999905</v>
          </cell>
          <cell r="N75">
            <v>0</v>
          </cell>
          <cell r="O75">
            <v>43.860000000000127</v>
          </cell>
          <cell r="P75">
            <v>926.7</v>
          </cell>
        </row>
        <row r="76">
          <cell r="B76">
            <v>6035</v>
          </cell>
          <cell r="D76">
            <v>66.11</v>
          </cell>
          <cell r="E76">
            <v>38.209999999999994</v>
          </cell>
          <cell r="F76">
            <v>38.980000000000018</v>
          </cell>
          <cell r="G76">
            <v>49.06</v>
          </cell>
          <cell r="H76">
            <v>39.47999999999999</v>
          </cell>
          <cell r="I76">
            <v>45.789999999999992</v>
          </cell>
          <cell r="J76">
            <v>48.44</v>
          </cell>
          <cell r="K76">
            <v>38.949999999999989</v>
          </cell>
          <cell r="L76">
            <v>37.569999999999993</v>
          </cell>
          <cell r="M76">
            <v>43.000000000000057</v>
          </cell>
          <cell r="N76">
            <v>40.42999999999995</v>
          </cell>
          <cell r="O76">
            <v>43.379999999999995</v>
          </cell>
          <cell r="P76">
            <v>529.4</v>
          </cell>
        </row>
        <row r="77">
          <cell r="B77">
            <v>6040</v>
          </cell>
          <cell r="D77">
            <v>179.27</v>
          </cell>
          <cell r="E77">
            <v>177.27</v>
          </cell>
          <cell r="F77">
            <v>197.93</v>
          </cell>
          <cell r="G77">
            <v>175.77999999999997</v>
          </cell>
          <cell r="H77">
            <v>174.81999999999994</v>
          </cell>
          <cell r="I77">
            <v>174.27999999999997</v>
          </cell>
          <cell r="J77">
            <v>173.57000000000016</v>
          </cell>
          <cell r="K77">
            <v>173.59999999999991</v>
          </cell>
          <cell r="L77">
            <v>171.99</v>
          </cell>
          <cell r="M77">
            <v>173.24</v>
          </cell>
          <cell r="N77">
            <v>173.94000000000005</v>
          </cell>
          <cell r="O77">
            <v>157.86000000000013</v>
          </cell>
          <cell r="P77">
            <v>2103.5500000000002</v>
          </cell>
        </row>
        <row r="78">
          <cell r="B78">
            <v>6045</v>
          </cell>
          <cell r="D78">
            <v>0</v>
          </cell>
          <cell r="E78">
            <v>0</v>
          </cell>
          <cell r="F78">
            <v>0.76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7.4399999999999995</v>
          </cell>
          <cell r="M78">
            <v>33.569999999999993</v>
          </cell>
          <cell r="N78">
            <v>13.930000000000007</v>
          </cell>
          <cell r="O78">
            <v>30.879999999999995</v>
          </cell>
          <cell r="P78">
            <v>86.58</v>
          </cell>
        </row>
        <row r="79">
          <cell r="B79">
            <v>6050</v>
          </cell>
          <cell r="D79">
            <v>117.72</v>
          </cell>
          <cell r="E79">
            <v>124.63</v>
          </cell>
          <cell r="F79">
            <v>179.99000000000004</v>
          </cell>
          <cell r="G79">
            <v>177.79999999999995</v>
          </cell>
          <cell r="H79">
            <v>109.47000000000003</v>
          </cell>
          <cell r="I79">
            <v>107.43999999999994</v>
          </cell>
          <cell r="J79">
            <v>355.15000000000009</v>
          </cell>
          <cell r="K79">
            <v>209.95999999999981</v>
          </cell>
          <cell r="L79">
            <v>93.340000000000146</v>
          </cell>
          <cell r="M79">
            <v>10139.17</v>
          </cell>
          <cell r="N79">
            <v>109.48999999999978</v>
          </cell>
          <cell r="O79">
            <v>305.17000000000007</v>
          </cell>
          <cell r="P79">
            <v>12029.33</v>
          </cell>
        </row>
        <row r="80">
          <cell r="B80">
            <v>6065</v>
          </cell>
          <cell r="D80">
            <v>1753.54</v>
          </cell>
          <cell r="E80">
            <v>1753.54</v>
          </cell>
          <cell r="F80">
            <v>1753.54</v>
          </cell>
          <cell r="G80">
            <v>1753.5500000000002</v>
          </cell>
          <cell r="H80">
            <v>1753.5399999999991</v>
          </cell>
          <cell r="I80">
            <v>1753.5400000000009</v>
          </cell>
          <cell r="J80">
            <v>5254.4700000000012</v>
          </cell>
          <cell r="K80">
            <v>3504.0099999999984</v>
          </cell>
          <cell r="L80">
            <v>3504</v>
          </cell>
          <cell r="M80">
            <v>3504.0200000000004</v>
          </cell>
          <cell r="N80">
            <v>3504</v>
          </cell>
          <cell r="O80">
            <v>3504.010000000002</v>
          </cell>
          <cell r="P80">
            <v>33295.760000000002</v>
          </cell>
        </row>
        <row r="81">
          <cell r="B81">
            <v>6070</v>
          </cell>
          <cell r="D81">
            <v>-130.88999999999999</v>
          </cell>
          <cell r="E81">
            <v>-2.4900000000000091</v>
          </cell>
          <cell r="F81">
            <v>7.8199999999999932</v>
          </cell>
          <cell r="G81">
            <v>382.8</v>
          </cell>
          <cell r="H81">
            <v>1022.6400000000001</v>
          </cell>
          <cell r="I81">
            <v>23.379999999999882</v>
          </cell>
          <cell r="J81">
            <v>7.8599999999999</v>
          </cell>
          <cell r="K81">
            <v>260.24</v>
          </cell>
          <cell r="L81">
            <v>0</v>
          </cell>
          <cell r="M81">
            <v>198.12000000000012</v>
          </cell>
          <cell r="N81">
            <v>75.529999999999973</v>
          </cell>
          <cell r="O81">
            <v>79.600000000000136</v>
          </cell>
          <cell r="P81">
            <v>1924.6100000000001</v>
          </cell>
        </row>
        <row r="82">
          <cell r="B82">
            <v>6090</v>
          </cell>
          <cell r="D82">
            <v>4759.79</v>
          </cell>
          <cell r="E82">
            <v>4759.6899999999996</v>
          </cell>
          <cell r="F82">
            <v>4759.9500000000007</v>
          </cell>
          <cell r="G82">
            <v>4759.8899999999994</v>
          </cell>
          <cell r="H82">
            <v>4760.18</v>
          </cell>
          <cell r="I82">
            <v>4760.1500000000015</v>
          </cell>
          <cell r="J82">
            <v>4760.4099999999962</v>
          </cell>
          <cell r="K82">
            <v>4760.4199999999983</v>
          </cell>
          <cell r="L82">
            <v>4760.3300000000017</v>
          </cell>
          <cell r="M82">
            <v>4760.4000000000015</v>
          </cell>
          <cell r="N82">
            <v>4760.4399999999951</v>
          </cell>
          <cell r="O82">
            <v>4770.7500000000073</v>
          </cell>
          <cell r="P82">
            <v>57132.4</v>
          </cell>
        </row>
        <row r="83">
          <cell r="B83">
            <v>6110</v>
          </cell>
          <cell r="D83">
            <v>472.67</v>
          </cell>
          <cell r="E83">
            <v>429.60999999999996</v>
          </cell>
          <cell r="F83">
            <v>528.31999999999994</v>
          </cell>
          <cell r="G83">
            <v>579.70000000000027</v>
          </cell>
          <cell r="H83">
            <v>479.55999999999949</v>
          </cell>
          <cell r="I83">
            <v>484.29000000000042</v>
          </cell>
          <cell r="J83">
            <v>487.73</v>
          </cell>
          <cell r="K83">
            <v>466.03999999999996</v>
          </cell>
          <cell r="L83">
            <v>479.26000000000022</v>
          </cell>
          <cell r="M83">
            <v>488.69999999999982</v>
          </cell>
          <cell r="N83">
            <v>424.51999999999953</v>
          </cell>
          <cell r="O83">
            <v>498.28000000000065</v>
          </cell>
          <cell r="P83">
            <v>5818.68</v>
          </cell>
        </row>
        <row r="84">
          <cell r="B84">
            <v>6115</v>
          </cell>
          <cell r="D84">
            <v>87.75</v>
          </cell>
          <cell r="E84">
            <v>63.72999999999999</v>
          </cell>
          <cell r="F84">
            <v>82.630000000000024</v>
          </cell>
          <cell r="G84">
            <v>106.88999999999999</v>
          </cell>
          <cell r="H84">
            <v>71.110000000000014</v>
          </cell>
          <cell r="I84">
            <v>72.860000000000014</v>
          </cell>
          <cell r="J84">
            <v>79.819999999999936</v>
          </cell>
          <cell r="K84">
            <v>88.12</v>
          </cell>
          <cell r="L84">
            <v>90.080000000000041</v>
          </cell>
          <cell r="M84">
            <v>92.289999999999964</v>
          </cell>
          <cell r="N84">
            <v>91.220000000000027</v>
          </cell>
          <cell r="O84">
            <v>102.84000000000015</v>
          </cell>
          <cell r="P84">
            <v>1029.3400000000001</v>
          </cell>
        </row>
        <row r="85">
          <cell r="B85">
            <v>6120</v>
          </cell>
          <cell r="D85">
            <v>381.94</v>
          </cell>
          <cell r="E85">
            <v>389.46000000000009</v>
          </cell>
          <cell r="F85">
            <v>374.56999999999994</v>
          </cell>
          <cell r="G85">
            <v>386.03999999999996</v>
          </cell>
          <cell r="H85">
            <v>377.72</v>
          </cell>
          <cell r="I85">
            <v>377.05999999999995</v>
          </cell>
          <cell r="J85">
            <v>481.64000000000033</v>
          </cell>
          <cell r="K85">
            <v>289.08999999999969</v>
          </cell>
          <cell r="L85">
            <v>367.27</v>
          </cell>
          <cell r="M85">
            <v>378.09000000000015</v>
          </cell>
          <cell r="N85">
            <v>925.99999999999909</v>
          </cell>
          <cell r="O85">
            <v>32.690000000000509</v>
          </cell>
          <cell r="P85">
            <v>4761.57</v>
          </cell>
        </row>
        <row r="86">
          <cell r="B86">
            <v>6125</v>
          </cell>
          <cell r="D86">
            <v>74.45</v>
          </cell>
          <cell r="E86">
            <v>74.679999999999993</v>
          </cell>
          <cell r="F86">
            <v>75.150000000000006</v>
          </cell>
          <cell r="G86">
            <v>75.22999999999999</v>
          </cell>
          <cell r="H86">
            <v>77.199999999999989</v>
          </cell>
          <cell r="I86">
            <v>76.760000000000048</v>
          </cell>
          <cell r="J86">
            <v>76.450000000000045</v>
          </cell>
          <cell r="K86">
            <v>75.869999999999891</v>
          </cell>
          <cell r="L86">
            <v>75.370000000000118</v>
          </cell>
          <cell r="M86">
            <v>78.199999999999932</v>
          </cell>
          <cell r="N86">
            <v>76.810000000000059</v>
          </cell>
          <cell r="O86">
            <v>76.8599999999999</v>
          </cell>
          <cell r="P86">
            <v>913.03</v>
          </cell>
        </row>
        <row r="87">
          <cell r="B87">
            <v>6130</v>
          </cell>
          <cell r="D87">
            <v>177.22</v>
          </cell>
          <cell r="E87">
            <v>168.28</v>
          </cell>
          <cell r="F87">
            <v>160.87</v>
          </cell>
          <cell r="G87">
            <v>172.39</v>
          </cell>
          <cell r="H87">
            <v>170.49</v>
          </cell>
          <cell r="I87">
            <v>170.90999999999997</v>
          </cell>
          <cell r="J87">
            <v>174.11</v>
          </cell>
          <cell r="K87">
            <v>183.04999999999995</v>
          </cell>
          <cell r="L87">
            <v>190.50000000000023</v>
          </cell>
          <cell r="M87">
            <v>184.55999999999995</v>
          </cell>
          <cell r="N87">
            <v>187.27999999999975</v>
          </cell>
          <cell r="O87">
            <v>189.07999999999993</v>
          </cell>
          <cell r="P87">
            <v>2128.7399999999998</v>
          </cell>
        </row>
        <row r="88">
          <cell r="B88">
            <v>6135</v>
          </cell>
          <cell r="D88">
            <v>2605.12</v>
          </cell>
          <cell r="E88">
            <v>4988.6500000000005</v>
          </cell>
          <cell r="F88">
            <v>1754.9799999999996</v>
          </cell>
          <cell r="G88">
            <v>2320.8099999999995</v>
          </cell>
          <cell r="H88">
            <v>1492.2000000000007</v>
          </cell>
          <cell r="I88">
            <v>1961.7899999999991</v>
          </cell>
          <cell r="J88">
            <v>1613.2799999999988</v>
          </cell>
          <cell r="K88">
            <v>1430.7500000000036</v>
          </cell>
          <cell r="L88">
            <v>1528.0199999999968</v>
          </cell>
          <cell r="M88">
            <v>1707.880000000001</v>
          </cell>
          <cell r="N88">
            <v>1941.6700000000019</v>
          </cell>
          <cell r="O88">
            <v>1780.9300000000003</v>
          </cell>
          <cell r="P88">
            <v>25126.080000000002</v>
          </cell>
        </row>
        <row r="89">
          <cell r="B89">
            <v>6140</v>
          </cell>
          <cell r="D89">
            <v>101.34</v>
          </cell>
          <cell r="E89">
            <v>132.18</v>
          </cell>
          <cell r="F89">
            <v>148.41</v>
          </cell>
          <cell r="G89">
            <v>156.74000000000007</v>
          </cell>
          <cell r="H89">
            <v>133.4899999999999</v>
          </cell>
          <cell r="I89">
            <v>145.39999999999998</v>
          </cell>
          <cell r="J89">
            <v>142.83000000000004</v>
          </cell>
          <cell r="K89">
            <v>145.53000000000009</v>
          </cell>
          <cell r="L89">
            <v>149.57999999999993</v>
          </cell>
          <cell r="M89">
            <v>145.2199999999998</v>
          </cell>
          <cell r="N89">
            <v>147.18000000000029</v>
          </cell>
          <cell r="O89">
            <v>146.27999999999975</v>
          </cell>
          <cell r="P89">
            <v>1694.1799999999998</v>
          </cell>
        </row>
        <row r="90">
          <cell r="B90">
            <v>6145</v>
          </cell>
          <cell r="D90">
            <v>489.27</v>
          </cell>
          <cell r="E90">
            <v>449.48</v>
          </cell>
          <cell r="F90">
            <v>458.36999999999989</v>
          </cell>
          <cell r="G90">
            <v>476.73</v>
          </cell>
          <cell r="H90">
            <v>466.32000000000016</v>
          </cell>
          <cell r="I90">
            <v>492.42999999999984</v>
          </cell>
          <cell r="J90">
            <v>496.52</v>
          </cell>
          <cell r="K90">
            <v>463.0300000000002</v>
          </cell>
          <cell r="L90">
            <v>470.2800000000002</v>
          </cell>
          <cell r="M90">
            <v>468.68000000000029</v>
          </cell>
          <cell r="N90">
            <v>473.03999999999905</v>
          </cell>
          <cell r="O90">
            <v>508.31999999999971</v>
          </cell>
          <cell r="P90">
            <v>5712.4699999999993</v>
          </cell>
        </row>
        <row r="91">
          <cell r="B91">
            <v>6146</v>
          </cell>
          <cell r="D91">
            <v>205.13</v>
          </cell>
          <cell r="E91">
            <v>190.99</v>
          </cell>
          <cell r="F91">
            <v>200.30000000000007</v>
          </cell>
          <cell r="G91">
            <v>241.21999999999991</v>
          </cell>
          <cell r="H91">
            <v>197.32000000000005</v>
          </cell>
          <cell r="I91">
            <v>202.29999999999995</v>
          </cell>
          <cell r="J91">
            <v>184.95999999999981</v>
          </cell>
          <cell r="K91">
            <v>181.41000000000031</v>
          </cell>
          <cell r="L91">
            <v>213.26999999999998</v>
          </cell>
          <cell r="M91">
            <v>188.3599999999999</v>
          </cell>
          <cell r="N91">
            <v>192.24</v>
          </cell>
          <cell r="O91">
            <v>207.05999999999995</v>
          </cell>
          <cell r="P91">
            <v>2404.56</v>
          </cell>
        </row>
        <row r="92">
          <cell r="B92">
            <v>6150</v>
          </cell>
          <cell r="D92">
            <v>8046.3000000000011</v>
          </cell>
          <cell r="E92">
            <v>6572.3099999999995</v>
          </cell>
          <cell r="F92">
            <v>8144.1399999999994</v>
          </cell>
          <cell r="G92">
            <v>7763.630000000001</v>
          </cell>
          <cell r="H92">
            <v>9689.2599999999984</v>
          </cell>
          <cell r="I92">
            <v>8264.3800000000047</v>
          </cell>
          <cell r="J92">
            <v>12406.549999999988</v>
          </cell>
          <cell r="K92">
            <v>9856.5800000000017</v>
          </cell>
          <cell r="L92">
            <v>8065.6800000000076</v>
          </cell>
          <cell r="M92">
            <v>9545.0599999999977</v>
          </cell>
          <cell r="N92">
            <v>8243.7599999999948</v>
          </cell>
          <cell r="O92">
            <v>8304.1300000000047</v>
          </cell>
          <cell r="P92">
            <v>104901.78</v>
          </cell>
        </row>
        <row r="93">
          <cell r="B93">
            <v>6155</v>
          </cell>
          <cell r="D93">
            <v>115.74000000000001</v>
          </cell>
          <cell r="E93">
            <v>416.06999999999994</v>
          </cell>
          <cell r="F93">
            <v>138.25</v>
          </cell>
          <cell r="G93">
            <v>141.61000000000013</v>
          </cell>
          <cell r="H93">
            <v>134.38999999999987</v>
          </cell>
          <cell r="I93">
            <v>147.09000000000015</v>
          </cell>
          <cell r="J93">
            <v>145.92999999999984</v>
          </cell>
          <cell r="K93">
            <v>133.59000000000015</v>
          </cell>
          <cell r="L93">
            <v>139.92999999999984</v>
          </cell>
          <cell r="M93">
            <v>129.94000000000005</v>
          </cell>
          <cell r="N93">
            <v>125</v>
          </cell>
          <cell r="O93">
            <v>130.15000000000009</v>
          </cell>
          <cell r="P93">
            <v>1897.69</v>
          </cell>
        </row>
        <row r="94">
          <cell r="B94">
            <v>6165</v>
          </cell>
          <cell r="D94">
            <v>-3491.31</v>
          </cell>
          <cell r="E94">
            <v>-5624.74</v>
          </cell>
          <cell r="F94">
            <v>-4055.7200000000012</v>
          </cell>
          <cell r="G94">
            <v>-3687.2599999999984</v>
          </cell>
          <cell r="H94">
            <v>-4488.41</v>
          </cell>
          <cell r="I94">
            <v>-3161.7300000000032</v>
          </cell>
          <cell r="J94">
            <v>-7790.0299999999988</v>
          </cell>
          <cell r="K94">
            <v>-5425.4500000000007</v>
          </cell>
          <cell r="L94">
            <v>-2321.1500000000015</v>
          </cell>
          <cell r="M94">
            <v>-5458.8899999999994</v>
          </cell>
          <cell r="N94">
            <v>-4438.4400000000023</v>
          </cell>
          <cell r="O94">
            <v>-2638.7399999999907</v>
          </cell>
          <cell r="P94">
            <v>-52581.869999999995</v>
          </cell>
        </row>
        <row r="95">
          <cell r="B95">
            <v>6185</v>
          </cell>
          <cell r="D95">
            <v>2.3199999999999998</v>
          </cell>
          <cell r="E95">
            <v>26.46</v>
          </cell>
          <cell r="F95">
            <v>63.78</v>
          </cell>
          <cell r="G95">
            <v>-15.420000000000002</v>
          </cell>
          <cell r="H95">
            <v>3.3299999999999983</v>
          </cell>
          <cell r="I95">
            <v>15.560000000000002</v>
          </cell>
          <cell r="J95">
            <v>38.549999999999983</v>
          </cell>
          <cell r="K95">
            <v>28.680000000000007</v>
          </cell>
          <cell r="L95">
            <v>16.840000000000003</v>
          </cell>
          <cell r="M95">
            <v>15.550000000000011</v>
          </cell>
          <cell r="N95">
            <v>61.320000000000022</v>
          </cell>
          <cell r="O95">
            <v>9.1200000000000045</v>
          </cell>
          <cell r="P95">
            <v>266.09000000000003</v>
          </cell>
        </row>
        <row r="96">
          <cell r="B96">
            <v>6190</v>
          </cell>
          <cell r="D96">
            <v>3.14</v>
          </cell>
          <cell r="E96">
            <v>10.459999999999999</v>
          </cell>
          <cell r="F96">
            <v>21.85</v>
          </cell>
          <cell r="G96">
            <v>4.3399999999999963</v>
          </cell>
          <cell r="H96">
            <v>18.089999999999996</v>
          </cell>
          <cell r="I96">
            <v>8.5600000000000023</v>
          </cell>
          <cell r="J96">
            <v>32.17</v>
          </cell>
          <cell r="K96">
            <v>3.2500000000000142</v>
          </cell>
          <cell r="L96">
            <v>34.870000000000005</v>
          </cell>
          <cell r="M96">
            <v>55.819999999999993</v>
          </cell>
          <cell r="N96">
            <v>20.199999999999989</v>
          </cell>
          <cell r="O96">
            <v>13.569999999999993</v>
          </cell>
          <cell r="P96">
            <v>226.32</v>
          </cell>
        </row>
        <row r="97">
          <cell r="B97">
            <v>6195</v>
          </cell>
          <cell r="D97">
            <v>0.16</v>
          </cell>
          <cell r="E97">
            <v>2.4</v>
          </cell>
          <cell r="F97">
            <v>2.0799999999999996</v>
          </cell>
          <cell r="G97">
            <v>3.7199999999999998</v>
          </cell>
          <cell r="H97">
            <v>1.4499999999999993</v>
          </cell>
          <cell r="I97">
            <v>1.5800000000000018</v>
          </cell>
          <cell r="J97">
            <v>30.47</v>
          </cell>
          <cell r="K97">
            <v>1.4200000000000017</v>
          </cell>
          <cell r="L97">
            <v>5.1400000000000006</v>
          </cell>
          <cell r="M97">
            <v>4.8400000000000034</v>
          </cell>
          <cell r="N97">
            <v>5.539999999999992</v>
          </cell>
          <cell r="O97">
            <v>4.8700000000000045</v>
          </cell>
          <cell r="P97">
            <v>63.67</v>
          </cell>
        </row>
        <row r="98">
          <cell r="B98">
            <v>6200</v>
          </cell>
          <cell r="D98">
            <v>3.1100000000000003</v>
          </cell>
          <cell r="E98">
            <v>8.9499999999999993</v>
          </cell>
          <cell r="F98">
            <v>82.949999999999989</v>
          </cell>
          <cell r="G98">
            <v>1.5900000000000034</v>
          </cell>
          <cell r="H98">
            <v>22.930000000000007</v>
          </cell>
          <cell r="I98">
            <v>9.9300000000000068</v>
          </cell>
          <cell r="J98">
            <v>19.059999999999974</v>
          </cell>
          <cell r="K98">
            <v>2.4399999999999977</v>
          </cell>
          <cell r="L98">
            <v>26.610000000000014</v>
          </cell>
          <cell r="M98">
            <v>7.1200000000000045</v>
          </cell>
          <cell r="N98">
            <v>19.900000000000006</v>
          </cell>
          <cell r="O98">
            <v>91.200000000000017</v>
          </cell>
          <cell r="P98">
            <v>295.79000000000002</v>
          </cell>
        </row>
        <row r="99">
          <cell r="B99">
            <v>6205</v>
          </cell>
          <cell r="D99">
            <v>0</v>
          </cell>
          <cell r="E99">
            <v>0.51</v>
          </cell>
          <cell r="F99">
            <v>0</v>
          </cell>
          <cell r="G99">
            <v>3.9500000000000011</v>
          </cell>
          <cell r="H99">
            <v>0.26999999999999957</v>
          </cell>
          <cell r="I99">
            <v>0.97999999999999954</v>
          </cell>
          <cell r="J99">
            <v>0.39999999999999947</v>
          </cell>
          <cell r="K99">
            <v>1.58</v>
          </cell>
          <cell r="L99">
            <v>0.1800000000000006</v>
          </cell>
          <cell r="M99">
            <v>0</v>
          </cell>
          <cell r="N99">
            <v>6.7</v>
          </cell>
          <cell r="O99">
            <v>0</v>
          </cell>
          <cell r="P99">
            <v>14.57</v>
          </cell>
        </row>
        <row r="100">
          <cell r="B100">
            <v>6207</v>
          </cell>
          <cell r="D100">
            <v>24.86</v>
          </cell>
          <cell r="E100">
            <v>47.899999999999991</v>
          </cell>
          <cell r="F100">
            <v>29.13000000000001</v>
          </cell>
          <cell r="G100">
            <v>153.43</v>
          </cell>
          <cell r="H100">
            <v>-110</v>
          </cell>
          <cell r="I100">
            <v>2.6800000000000068</v>
          </cell>
          <cell r="J100">
            <v>49.089999999999975</v>
          </cell>
          <cell r="K100">
            <v>23.490000000000009</v>
          </cell>
          <cell r="L100">
            <v>18.960000000000036</v>
          </cell>
          <cell r="M100">
            <v>24.249999999999943</v>
          </cell>
          <cell r="N100">
            <v>50.53000000000003</v>
          </cell>
          <cell r="O100">
            <v>18.240000000000009</v>
          </cell>
          <cell r="P100">
            <v>332.56</v>
          </cell>
        </row>
        <row r="101">
          <cell r="B101">
            <v>6215</v>
          </cell>
          <cell r="D101">
            <v>289.73</v>
          </cell>
          <cell r="E101">
            <v>284.75</v>
          </cell>
          <cell r="F101">
            <v>350.13</v>
          </cell>
          <cell r="G101">
            <v>340.29000000000008</v>
          </cell>
          <cell r="H101">
            <v>356.19000000000005</v>
          </cell>
          <cell r="I101">
            <v>392.09999999999991</v>
          </cell>
          <cell r="J101">
            <v>381.16999999999962</v>
          </cell>
          <cell r="K101">
            <v>358.82999999999993</v>
          </cell>
          <cell r="L101">
            <v>302</v>
          </cell>
          <cell r="M101">
            <v>319.54000000000042</v>
          </cell>
          <cell r="N101">
            <v>290.90000000000009</v>
          </cell>
          <cell r="O101">
            <v>281.53999999999996</v>
          </cell>
          <cell r="P101">
            <v>3947.17</v>
          </cell>
        </row>
        <row r="102">
          <cell r="B102">
            <v>6220</v>
          </cell>
          <cell r="D102">
            <v>118.85</v>
          </cell>
          <cell r="E102">
            <v>159.33000000000001</v>
          </cell>
          <cell r="F102">
            <v>98.740000000000009</v>
          </cell>
          <cell r="G102">
            <v>252.40999999999991</v>
          </cell>
          <cell r="H102">
            <v>178.32000000000016</v>
          </cell>
          <cell r="I102">
            <v>143.7399999999999</v>
          </cell>
          <cell r="J102">
            <v>186.43000000000018</v>
          </cell>
          <cell r="K102">
            <v>139</v>
          </cell>
          <cell r="L102">
            <v>179.09999999999991</v>
          </cell>
          <cell r="M102">
            <v>131.08999999999992</v>
          </cell>
          <cell r="N102">
            <v>173.1400000000001</v>
          </cell>
          <cell r="O102">
            <v>141.18999999999983</v>
          </cell>
          <cell r="P102">
            <v>1901.34</v>
          </cell>
        </row>
        <row r="103">
          <cell r="B103">
            <v>6225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94.75</v>
          </cell>
          <cell r="I103">
            <v>-0.68000000000000682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55.319999999999993</v>
          </cell>
          <cell r="O103">
            <v>6.0000000000002274E-2</v>
          </cell>
          <cell r="P103">
            <v>149.44999999999999</v>
          </cell>
        </row>
        <row r="104">
          <cell r="B104">
            <v>6230</v>
          </cell>
          <cell r="D104">
            <v>31.43</v>
          </cell>
          <cell r="E104">
            <v>31.449999999999996</v>
          </cell>
          <cell r="F104">
            <v>31.350000000000009</v>
          </cell>
          <cell r="G104">
            <v>30.899999999999991</v>
          </cell>
          <cell r="H104">
            <v>49.53</v>
          </cell>
          <cell r="I104">
            <v>38.870000000000005</v>
          </cell>
          <cell r="J104">
            <v>0</v>
          </cell>
          <cell r="K104">
            <v>34</v>
          </cell>
          <cell r="L104">
            <v>0</v>
          </cell>
          <cell r="M104">
            <v>130.36999999999998</v>
          </cell>
          <cell r="N104">
            <v>0</v>
          </cell>
          <cell r="O104">
            <v>63.050000000000011</v>
          </cell>
          <cell r="P104">
            <v>440.95</v>
          </cell>
        </row>
        <row r="105">
          <cell r="B105">
            <v>6255</v>
          </cell>
          <cell r="D105">
            <v>0</v>
          </cell>
          <cell r="E105">
            <v>1188</v>
          </cell>
          <cell r="F105">
            <v>715</v>
          </cell>
          <cell r="G105">
            <v>0</v>
          </cell>
          <cell r="H105">
            <v>34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320</v>
          </cell>
          <cell r="P105">
            <v>2257</v>
          </cell>
        </row>
        <row r="106">
          <cell r="B106">
            <v>6260</v>
          </cell>
          <cell r="D106">
            <v>106.47</v>
          </cell>
          <cell r="E106">
            <v>175.83</v>
          </cell>
          <cell r="F106">
            <v>233.14000000000004</v>
          </cell>
          <cell r="G106">
            <v>0</v>
          </cell>
          <cell r="H106">
            <v>113.75999999999999</v>
          </cell>
          <cell r="I106">
            <v>146.27999999999997</v>
          </cell>
          <cell r="J106">
            <v>262.30999999999995</v>
          </cell>
          <cell r="K106">
            <v>0</v>
          </cell>
          <cell r="L106">
            <v>0</v>
          </cell>
          <cell r="M106">
            <v>406.77</v>
          </cell>
          <cell r="N106">
            <v>195.87000000000012</v>
          </cell>
          <cell r="O106">
            <v>0</v>
          </cell>
          <cell r="P106">
            <v>1640.43</v>
          </cell>
        </row>
        <row r="107">
          <cell r="B107">
            <v>6265</v>
          </cell>
          <cell r="D107">
            <v>0</v>
          </cell>
          <cell r="E107">
            <v>34</v>
          </cell>
          <cell r="F107">
            <v>0</v>
          </cell>
          <cell r="G107">
            <v>0</v>
          </cell>
          <cell r="H107">
            <v>0</v>
          </cell>
          <cell r="I107">
            <v>85</v>
          </cell>
          <cell r="J107">
            <v>34</v>
          </cell>
          <cell r="K107">
            <v>42.5</v>
          </cell>
          <cell r="L107">
            <v>0</v>
          </cell>
          <cell r="M107">
            <v>234</v>
          </cell>
          <cell r="N107">
            <v>34</v>
          </cell>
          <cell r="O107">
            <v>34</v>
          </cell>
          <cell r="P107">
            <v>497.5</v>
          </cell>
        </row>
        <row r="108">
          <cell r="B108">
            <v>6270</v>
          </cell>
          <cell r="D108">
            <v>73.099999999999994</v>
          </cell>
          <cell r="E108">
            <v>1219.1300000000001</v>
          </cell>
          <cell r="F108">
            <v>1013.25</v>
          </cell>
          <cell r="G108">
            <v>0</v>
          </cell>
          <cell r="H108">
            <v>229.75</v>
          </cell>
          <cell r="I108">
            <v>1113.77</v>
          </cell>
          <cell r="J108">
            <v>-156</v>
          </cell>
          <cell r="K108">
            <v>0</v>
          </cell>
          <cell r="L108">
            <v>1450</v>
          </cell>
          <cell r="M108">
            <v>234.75</v>
          </cell>
          <cell r="N108">
            <v>1142.25</v>
          </cell>
          <cell r="O108">
            <v>717.5</v>
          </cell>
          <cell r="P108">
            <v>7037.5</v>
          </cell>
        </row>
        <row r="109">
          <cell r="B109">
            <v>6285</v>
          </cell>
          <cell r="D109">
            <v>0</v>
          </cell>
          <cell r="E109">
            <v>0</v>
          </cell>
          <cell r="F109">
            <v>0</v>
          </cell>
          <cell r="G109">
            <v>90.61</v>
          </cell>
          <cell r="H109">
            <v>161.94</v>
          </cell>
          <cell r="I109">
            <v>59.740000000000009</v>
          </cell>
          <cell r="J109">
            <v>0</v>
          </cell>
          <cell r="K109">
            <v>381.34</v>
          </cell>
          <cell r="L109">
            <v>0</v>
          </cell>
          <cell r="M109">
            <v>39.190000000000055</v>
          </cell>
          <cell r="N109">
            <v>215.67999999999995</v>
          </cell>
          <cell r="O109">
            <v>90.430000000000064</v>
          </cell>
          <cell r="P109">
            <v>1038.93</v>
          </cell>
        </row>
        <row r="110">
          <cell r="B110">
            <v>6290</v>
          </cell>
          <cell r="D110">
            <v>0</v>
          </cell>
          <cell r="E110">
            <v>0</v>
          </cell>
          <cell r="F110">
            <v>0</v>
          </cell>
          <cell r="G110">
            <v>1.84</v>
          </cell>
          <cell r="H110">
            <v>1.82</v>
          </cell>
          <cell r="I110">
            <v>0</v>
          </cell>
          <cell r="J110">
            <v>475</v>
          </cell>
          <cell r="K110">
            <v>0</v>
          </cell>
          <cell r="L110">
            <v>0</v>
          </cell>
          <cell r="M110">
            <v>0</v>
          </cell>
          <cell r="N110">
            <v>340.09999999999997</v>
          </cell>
          <cell r="O110">
            <v>0</v>
          </cell>
          <cell r="P110">
            <v>818.76</v>
          </cell>
        </row>
        <row r="111">
          <cell r="B111">
            <v>6300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220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220</v>
          </cell>
        </row>
        <row r="112">
          <cell r="B112">
            <v>6305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0.94</v>
          </cell>
          <cell r="N112">
            <v>0</v>
          </cell>
          <cell r="O112">
            <v>0</v>
          </cell>
          <cell r="P112">
            <v>0.94</v>
          </cell>
        </row>
        <row r="113">
          <cell r="B113">
            <v>6310</v>
          </cell>
          <cell r="D113">
            <v>0</v>
          </cell>
          <cell r="E113">
            <v>4.42</v>
          </cell>
          <cell r="F113">
            <v>429.53999999999996</v>
          </cell>
          <cell r="G113">
            <v>0</v>
          </cell>
          <cell r="H113">
            <v>461.71</v>
          </cell>
          <cell r="I113">
            <v>230.14999999999998</v>
          </cell>
          <cell r="J113">
            <v>823.3</v>
          </cell>
          <cell r="K113">
            <v>536.65000000000009</v>
          </cell>
          <cell r="L113">
            <v>229.34999999999991</v>
          </cell>
          <cell r="M113">
            <v>193.59999999999991</v>
          </cell>
          <cell r="N113">
            <v>0</v>
          </cell>
          <cell r="O113">
            <v>0</v>
          </cell>
          <cell r="P113">
            <v>2908.72</v>
          </cell>
        </row>
        <row r="114">
          <cell r="B114">
            <v>6320</v>
          </cell>
          <cell r="D114">
            <v>311.58999999999997</v>
          </cell>
          <cell r="E114">
            <v>60.860000000000014</v>
          </cell>
          <cell r="F114">
            <v>148.75000000000006</v>
          </cell>
          <cell r="G114">
            <v>704.78</v>
          </cell>
          <cell r="H114">
            <v>691.88999999999987</v>
          </cell>
          <cell r="I114">
            <v>217.92000000000007</v>
          </cell>
          <cell r="J114">
            <v>295.65999999999985</v>
          </cell>
          <cell r="K114">
            <v>151.85000000000036</v>
          </cell>
          <cell r="L114">
            <v>0</v>
          </cell>
          <cell r="M114">
            <v>672.73</v>
          </cell>
          <cell r="N114">
            <v>469.44999999999982</v>
          </cell>
          <cell r="O114">
            <v>52.860000000000127</v>
          </cell>
          <cell r="P114">
            <v>3778.34</v>
          </cell>
        </row>
        <row r="115">
          <cell r="B115">
            <v>6325</v>
          </cell>
          <cell r="D115">
            <v>0</v>
          </cell>
          <cell r="E115">
            <v>0</v>
          </cell>
          <cell r="F115">
            <v>0</v>
          </cell>
          <cell r="G115">
            <v>81</v>
          </cell>
          <cell r="H115">
            <v>0</v>
          </cell>
          <cell r="I115">
            <v>0</v>
          </cell>
          <cell r="J115">
            <v>81</v>
          </cell>
          <cell r="K115">
            <v>0</v>
          </cell>
          <cell r="L115">
            <v>0</v>
          </cell>
          <cell r="M115">
            <v>481.65</v>
          </cell>
          <cell r="N115">
            <v>0</v>
          </cell>
          <cell r="O115">
            <v>0</v>
          </cell>
          <cell r="P115">
            <v>643.65</v>
          </cell>
        </row>
        <row r="116">
          <cell r="B116">
            <v>6335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6340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6345</v>
          </cell>
          <cell r="D118">
            <v>1284.5999999999999</v>
          </cell>
          <cell r="E118">
            <v>197.15000000000009</v>
          </cell>
          <cell r="F118">
            <v>760.67000000000007</v>
          </cell>
          <cell r="G118">
            <v>762.00999999999976</v>
          </cell>
          <cell r="H118">
            <v>1001.5300000000002</v>
          </cell>
          <cell r="I118">
            <v>2757.3999999999996</v>
          </cell>
          <cell r="J118">
            <v>143.15000000000055</v>
          </cell>
          <cell r="K118">
            <v>242.34999999999945</v>
          </cell>
          <cell r="L118">
            <v>421.5600000000004</v>
          </cell>
          <cell r="M118">
            <v>3061.2199999999993</v>
          </cell>
          <cell r="N118">
            <v>554.56000000000131</v>
          </cell>
          <cell r="O118">
            <v>859.82999999999993</v>
          </cell>
          <cell r="P118">
            <v>12046.03</v>
          </cell>
        </row>
        <row r="119">
          <cell r="B119">
            <v>6355</v>
          </cell>
          <cell r="D119">
            <v>153.36000000000001</v>
          </cell>
          <cell r="E119">
            <v>153.34999999999997</v>
          </cell>
          <cell r="F119">
            <v>41.81</v>
          </cell>
          <cell r="G119">
            <v>41.81</v>
          </cell>
          <cell r="H119">
            <v>41.819999999999993</v>
          </cell>
          <cell r="I119">
            <v>41.81</v>
          </cell>
          <cell r="J119">
            <v>780.81999999999994</v>
          </cell>
          <cell r="K119">
            <v>-573.07999999999993</v>
          </cell>
          <cell r="L119">
            <v>103.86999999999989</v>
          </cell>
          <cell r="M119">
            <v>221.47000000000014</v>
          </cell>
          <cell r="N119">
            <v>106.80999999999983</v>
          </cell>
          <cell r="O119">
            <v>106.81000000000017</v>
          </cell>
          <cell r="P119">
            <v>1220.6600000000001</v>
          </cell>
        </row>
        <row r="120">
          <cell r="B120">
            <v>6360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13.649999999999999</v>
          </cell>
          <cell r="P120">
            <v>13.649999999999999</v>
          </cell>
        </row>
        <row r="121">
          <cell r="B121">
            <v>6365</v>
          </cell>
          <cell r="D121">
            <v>0</v>
          </cell>
          <cell r="E121">
            <v>0</v>
          </cell>
          <cell r="F121">
            <v>13.16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6.5400000000000027</v>
          </cell>
          <cell r="P121">
            <v>19.700000000000003</v>
          </cell>
        </row>
        <row r="122">
          <cell r="B122">
            <v>6370</v>
          </cell>
          <cell r="D122">
            <v>243</v>
          </cell>
          <cell r="E122">
            <v>0</v>
          </cell>
          <cell r="F122">
            <v>0</v>
          </cell>
          <cell r="G122">
            <v>0</v>
          </cell>
          <cell r="H122">
            <v>81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162</v>
          </cell>
          <cell r="O122">
            <v>0</v>
          </cell>
          <cell r="P122">
            <v>486</v>
          </cell>
        </row>
        <row r="123">
          <cell r="B123">
            <v>6385</v>
          </cell>
          <cell r="D123">
            <v>0</v>
          </cell>
          <cell r="E123">
            <v>0</v>
          </cell>
          <cell r="F123">
            <v>1.69</v>
          </cell>
          <cell r="G123">
            <v>0</v>
          </cell>
          <cell r="H123">
            <v>0.10000000000000009</v>
          </cell>
          <cell r="I123">
            <v>12.400000000000002</v>
          </cell>
          <cell r="J123">
            <v>363.90000000000003</v>
          </cell>
          <cell r="K123">
            <v>0</v>
          </cell>
          <cell r="L123">
            <v>0</v>
          </cell>
          <cell r="M123">
            <v>100</v>
          </cell>
          <cell r="N123">
            <v>41.289999999999964</v>
          </cell>
          <cell r="O123">
            <v>0</v>
          </cell>
          <cell r="P123">
            <v>519.38</v>
          </cell>
        </row>
        <row r="124">
          <cell r="B124">
            <v>6390</v>
          </cell>
          <cell r="D124">
            <v>3.4699999999999998</v>
          </cell>
          <cell r="E124">
            <v>1081.48</v>
          </cell>
          <cell r="F124">
            <v>6.1599999999998545</v>
          </cell>
          <cell r="G124">
            <v>4.2000000000000455</v>
          </cell>
          <cell r="H124">
            <v>6.3200000000001637</v>
          </cell>
          <cell r="I124">
            <v>6.8199999999999363</v>
          </cell>
          <cell r="J124">
            <v>8.0599999999999454</v>
          </cell>
          <cell r="K124">
            <v>4.6299999999998818</v>
          </cell>
          <cell r="L124">
            <v>2.4700000000002547</v>
          </cell>
          <cell r="M124">
            <v>2.9699999999997999</v>
          </cell>
          <cell r="N124">
            <v>4.5300000000002001</v>
          </cell>
          <cell r="O124">
            <v>3.4099999999998545</v>
          </cell>
          <cell r="P124">
            <v>1134.52</v>
          </cell>
        </row>
        <row r="125">
          <cell r="B125">
            <v>6400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1200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1200</v>
          </cell>
        </row>
        <row r="126">
          <cell r="B126">
            <v>6410</v>
          </cell>
          <cell r="D126">
            <v>97.46</v>
          </cell>
          <cell r="E126">
            <v>1102.8399999999999</v>
          </cell>
          <cell r="F126">
            <v>2400</v>
          </cell>
          <cell r="G126">
            <v>0</v>
          </cell>
          <cell r="H126">
            <v>1200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4800.3</v>
          </cell>
        </row>
        <row r="127">
          <cell r="B127">
            <v>6445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2883</v>
          </cell>
          <cell r="K127">
            <v>0</v>
          </cell>
          <cell r="L127">
            <v>0</v>
          </cell>
          <cell r="M127">
            <v>-3522</v>
          </cell>
          <cell r="N127">
            <v>0</v>
          </cell>
          <cell r="O127">
            <v>0</v>
          </cell>
          <cell r="P127">
            <v>-639</v>
          </cell>
        </row>
        <row r="128">
          <cell r="B128">
            <v>6450</v>
          </cell>
          <cell r="D128">
            <v>16.63</v>
          </cell>
          <cell r="E128">
            <v>16.63</v>
          </cell>
          <cell r="F128">
            <v>16.630000000000003</v>
          </cell>
          <cell r="G128">
            <v>16.620000000000005</v>
          </cell>
          <cell r="H128">
            <v>16.61999999999999</v>
          </cell>
          <cell r="I128">
            <v>16.620000000000005</v>
          </cell>
          <cell r="J128">
            <v>1187.6199999999999</v>
          </cell>
          <cell r="K128">
            <v>16.620000000000118</v>
          </cell>
          <cell r="L128">
            <v>16.619999999999891</v>
          </cell>
          <cell r="M128">
            <v>-2325.38</v>
          </cell>
          <cell r="N128">
            <v>16.620000000000005</v>
          </cell>
          <cell r="O128">
            <v>16.620000000000005</v>
          </cell>
          <cell r="P128">
            <v>-971.5300000000002</v>
          </cell>
        </row>
        <row r="129">
          <cell r="B129">
            <v>6455</v>
          </cell>
          <cell r="D129">
            <v>48.16</v>
          </cell>
          <cell r="E129">
            <v>48.16</v>
          </cell>
          <cell r="F129">
            <v>48.16</v>
          </cell>
          <cell r="G129">
            <v>48.16</v>
          </cell>
          <cell r="H129">
            <v>48.160000000000025</v>
          </cell>
          <cell r="I129">
            <v>48.159999999999968</v>
          </cell>
          <cell r="J129">
            <v>6.160000000000025</v>
          </cell>
          <cell r="K129">
            <v>48.159999999999968</v>
          </cell>
          <cell r="L129">
            <v>48.160000000000025</v>
          </cell>
          <cell r="M129">
            <v>132.16000000000003</v>
          </cell>
          <cell r="N129">
            <v>48.159999999999968</v>
          </cell>
          <cell r="O129">
            <v>48.159999999999968</v>
          </cell>
          <cell r="P129">
            <v>619.91999999999996</v>
          </cell>
        </row>
        <row r="130">
          <cell r="B130">
            <v>6460</v>
          </cell>
          <cell r="D130">
            <v>8.15</v>
          </cell>
          <cell r="E130">
            <v>8.15</v>
          </cell>
          <cell r="F130">
            <v>8.1499999999999986</v>
          </cell>
          <cell r="G130">
            <v>8.5700000000000038</v>
          </cell>
          <cell r="H130">
            <v>8.57</v>
          </cell>
          <cell r="I130">
            <v>11.419999999999995</v>
          </cell>
          <cell r="J130">
            <v>-0.85999999999999943</v>
          </cell>
          <cell r="K130">
            <v>14.130000000000003</v>
          </cell>
          <cell r="L130">
            <v>14.129999999999995</v>
          </cell>
          <cell r="M130">
            <v>42.13000000000001</v>
          </cell>
          <cell r="N130">
            <v>14.129999999999981</v>
          </cell>
          <cell r="O130">
            <v>14.130000000000024</v>
          </cell>
          <cell r="P130">
            <v>150.80000000000001</v>
          </cell>
        </row>
        <row r="131">
          <cell r="B131">
            <v>6485</v>
          </cell>
          <cell r="D131">
            <v>160.22999999999999</v>
          </cell>
          <cell r="E131">
            <v>160.22999999999999</v>
          </cell>
          <cell r="F131">
            <v>160.23000000000002</v>
          </cell>
          <cell r="G131">
            <v>160.22999999999996</v>
          </cell>
          <cell r="H131">
            <v>160.23000000000002</v>
          </cell>
          <cell r="I131">
            <v>160.23000000000002</v>
          </cell>
          <cell r="J131">
            <v>1.2300000000000182</v>
          </cell>
          <cell r="K131">
            <v>160.2299999999999</v>
          </cell>
          <cell r="L131">
            <v>160.23000000000002</v>
          </cell>
          <cell r="M131">
            <v>478.23</v>
          </cell>
          <cell r="N131">
            <v>160.23000000000002</v>
          </cell>
          <cell r="O131">
            <v>160.23000000000025</v>
          </cell>
          <cell r="P131">
            <v>2081.7600000000002</v>
          </cell>
        </row>
        <row r="132">
          <cell r="B132">
            <v>6495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185.76</v>
          </cell>
          <cell r="K132">
            <v>2.8100000000000023</v>
          </cell>
          <cell r="L132">
            <v>3</v>
          </cell>
          <cell r="M132">
            <v>-208</v>
          </cell>
          <cell r="N132">
            <v>3.1899999999999995</v>
          </cell>
          <cell r="O132">
            <v>3.1899999999999995</v>
          </cell>
          <cell r="P132">
            <v>-10.050000000000008</v>
          </cell>
        </row>
        <row r="133">
          <cell r="B133">
            <v>6500</v>
          </cell>
          <cell r="D133">
            <v>0.85</v>
          </cell>
          <cell r="E133">
            <v>0.85</v>
          </cell>
          <cell r="F133">
            <v>0.84999999999999987</v>
          </cell>
          <cell r="G133">
            <v>0.85000000000000009</v>
          </cell>
          <cell r="H133">
            <v>0.85000000000000009</v>
          </cell>
          <cell r="I133">
            <v>0.84999999999999964</v>
          </cell>
          <cell r="J133">
            <v>0.85000000000000053</v>
          </cell>
          <cell r="K133">
            <v>0.84999999999999964</v>
          </cell>
          <cell r="L133">
            <v>0.85000000000000053</v>
          </cell>
          <cell r="M133">
            <v>0.84999999999999964</v>
          </cell>
          <cell r="N133">
            <v>0.84999999999999964</v>
          </cell>
          <cell r="O133">
            <v>0.84999999999999964</v>
          </cell>
          <cell r="P133">
            <v>10.199999999999999</v>
          </cell>
        </row>
        <row r="134">
          <cell r="B134">
            <v>6505</v>
          </cell>
          <cell r="D134">
            <v>0</v>
          </cell>
          <cell r="E134">
            <v>0</v>
          </cell>
          <cell r="F134">
            <v>1.88</v>
          </cell>
          <cell r="G134">
            <v>1.88</v>
          </cell>
          <cell r="H134">
            <v>1.88</v>
          </cell>
          <cell r="I134">
            <v>1.88</v>
          </cell>
          <cell r="J134">
            <v>1.8800000000000008</v>
          </cell>
          <cell r="K134">
            <v>1.879999999999999</v>
          </cell>
          <cell r="L134">
            <v>1.8800000000000008</v>
          </cell>
          <cell r="M134">
            <v>1.879999999999999</v>
          </cell>
          <cell r="N134">
            <v>1.8800000000000026</v>
          </cell>
          <cell r="O134">
            <v>1.879999999999999</v>
          </cell>
          <cell r="P134">
            <v>18.8</v>
          </cell>
        </row>
        <row r="135">
          <cell r="B135">
            <v>6510</v>
          </cell>
          <cell r="D135">
            <v>707.13</v>
          </cell>
          <cell r="E135">
            <v>710.4</v>
          </cell>
          <cell r="F135">
            <v>710.39999999999986</v>
          </cell>
          <cell r="G135">
            <v>711.74000000000024</v>
          </cell>
          <cell r="H135">
            <v>712.57999999999993</v>
          </cell>
          <cell r="I135">
            <v>712.57999999999993</v>
          </cell>
          <cell r="J135">
            <v>754.57999999999993</v>
          </cell>
          <cell r="K135">
            <v>712.57999999999993</v>
          </cell>
          <cell r="L135">
            <v>712.57999999999993</v>
          </cell>
          <cell r="M135">
            <v>630.53000000000065</v>
          </cell>
          <cell r="N135">
            <v>718.01999999999953</v>
          </cell>
          <cell r="O135">
            <v>718.01999999999953</v>
          </cell>
          <cell r="P135">
            <v>8511.14</v>
          </cell>
        </row>
        <row r="136">
          <cell r="B136">
            <v>6515</v>
          </cell>
          <cell r="D136">
            <v>705.68</v>
          </cell>
          <cell r="E136">
            <v>705.68</v>
          </cell>
          <cell r="F136">
            <v>705.68000000000006</v>
          </cell>
          <cell r="G136">
            <v>705.67999999999984</v>
          </cell>
          <cell r="H136">
            <v>705.68000000000029</v>
          </cell>
          <cell r="I136">
            <v>705.67999999999984</v>
          </cell>
          <cell r="J136">
            <v>7273.68</v>
          </cell>
          <cell r="K136">
            <v>683.32999999999993</v>
          </cell>
          <cell r="L136">
            <v>683.32999999999993</v>
          </cell>
          <cell r="M136">
            <v>683.32999999999993</v>
          </cell>
          <cell r="N136">
            <v>683.32999999999993</v>
          </cell>
          <cell r="O136">
            <v>683.32999999999993</v>
          </cell>
          <cell r="P136">
            <v>14924.41</v>
          </cell>
        </row>
        <row r="137">
          <cell r="B137">
            <v>6520</v>
          </cell>
          <cell r="D137">
            <v>93.35</v>
          </cell>
          <cell r="E137">
            <v>93.35</v>
          </cell>
          <cell r="F137">
            <v>93.350000000000023</v>
          </cell>
          <cell r="G137">
            <v>93.349999999999966</v>
          </cell>
          <cell r="H137">
            <v>94.03000000000003</v>
          </cell>
          <cell r="I137">
            <v>95.06</v>
          </cell>
          <cell r="J137">
            <v>-14.310000000000059</v>
          </cell>
          <cell r="K137">
            <v>82.300000000000068</v>
          </cell>
          <cell r="L137">
            <v>82.980000000000018</v>
          </cell>
          <cell r="M137">
            <v>82.349999999999909</v>
          </cell>
          <cell r="N137">
            <v>86.3900000000001</v>
          </cell>
          <cell r="O137">
            <v>86.729999999999905</v>
          </cell>
          <cell r="P137">
            <v>968.93</v>
          </cell>
        </row>
        <row r="138">
          <cell r="B138">
            <v>6525</v>
          </cell>
          <cell r="D138">
            <v>97.36</v>
          </cell>
          <cell r="E138">
            <v>97.36</v>
          </cell>
          <cell r="F138">
            <v>97.359999999999985</v>
          </cell>
          <cell r="G138">
            <v>97.360000000000014</v>
          </cell>
          <cell r="H138">
            <v>97.360000000000014</v>
          </cell>
          <cell r="I138">
            <v>102.21999999999997</v>
          </cell>
          <cell r="J138">
            <v>104.28999999999996</v>
          </cell>
          <cell r="K138">
            <v>102.8900000000001</v>
          </cell>
          <cell r="L138">
            <v>102.88999999999999</v>
          </cell>
          <cell r="M138">
            <v>100.88999999999999</v>
          </cell>
          <cell r="N138">
            <v>554.80999999999995</v>
          </cell>
          <cell r="O138">
            <v>502.40000000000009</v>
          </cell>
          <cell r="P138">
            <v>2057.19</v>
          </cell>
        </row>
        <row r="139">
          <cell r="B139">
            <v>6530</v>
          </cell>
          <cell r="D139">
            <v>513.53</v>
          </cell>
          <cell r="E139">
            <v>513.69000000000005</v>
          </cell>
          <cell r="F139">
            <v>516.31999999999994</v>
          </cell>
          <cell r="G139">
            <v>516.32000000000016</v>
          </cell>
          <cell r="H139">
            <v>516.31999999999971</v>
          </cell>
          <cell r="I139">
            <v>516.32000000000016</v>
          </cell>
          <cell r="J139">
            <v>385.42000000000007</v>
          </cell>
          <cell r="K139">
            <v>514.02999999999975</v>
          </cell>
          <cell r="L139">
            <v>514.02999999999975</v>
          </cell>
          <cell r="M139">
            <v>645.03000000000065</v>
          </cell>
          <cell r="N139">
            <v>514.02999999999975</v>
          </cell>
          <cell r="O139">
            <v>514.02999999999975</v>
          </cell>
        </row>
        <row r="140">
          <cell r="B140">
            <v>6535</v>
          </cell>
          <cell r="D140">
            <v>82.9</v>
          </cell>
          <cell r="E140">
            <v>92.56</v>
          </cell>
          <cell r="F140">
            <v>91.489999999999981</v>
          </cell>
          <cell r="G140">
            <v>90.75</v>
          </cell>
          <cell r="H140">
            <v>90.910000000000025</v>
          </cell>
          <cell r="I140">
            <v>90.909999999999968</v>
          </cell>
          <cell r="J140">
            <v>88.909999999999968</v>
          </cell>
          <cell r="K140">
            <v>90.910000000000082</v>
          </cell>
          <cell r="L140">
            <v>91.079999999999927</v>
          </cell>
          <cell r="M140">
            <v>95.080000000000041</v>
          </cell>
          <cell r="N140">
            <v>91.080000000000041</v>
          </cell>
          <cell r="O140">
            <v>91.080000000000041</v>
          </cell>
          <cell r="P140">
            <v>1087.6600000000001</v>
          </cell>
        </row>
        <row r="141">
          <cell r="B141">
            <v>6540</v>
          </cell>
          <cell r="D141">
            <v>109.98</v>
          </cell>
          <cell r="E141">
            <v>109.98</v>
          </cell>
          <cell r="F141">
            <v>114.6</v>
          </cell>
          <cell r="G141">
            <v>115.75999999999999</v>
          </cell>
          <cell r="H141">
            <v>118.00000000000006</v>
          </cell>
          <cell r="I141">
            <v>118</v>
          </cell>
          <cell r="J141">
            <v>111</v>
          </cell>
          <cell r="K141">
            <v>118</v>
          </cell>
          <cell r="L141">
            <v>117.99999999999989</v>
          </cell>
          <cell r="M141">
            <v>139.06000000000017</v>
          </cell>
          <cell r="N141">
            <v>125.05999999999995</v>
          </cell>
          <cell r="O141">
            <v>125.05999999999995</v>
          </cell>
          <cell r="P141">
            <v>1422.5</v>
          </cell>
        </row>
        <row r="142">
          <cell r="B142">
            <v>6545</v>
          </cell>
          <cell r="D142">
            <v>67.12</v>
          </cell>
          <cell r="E142">
            <v>67.449999999999989</v>
          </cell>
          <cell r="F142">
            <v>68.460000000000008</v>
          </cell>
          <cell r="G142">
            <v>68.460000000000008</v>
          </cell>
          <cell r="H142">
            <v>69.139999999999986</v>
          </cell>
          <cell r="I142">
            <v>69.139999999999986</v>
          </cell>
          <cell r="J142">
            <v>69.140000000000043</v>
          </cell>
          <cell r="K142">
            <v>72.239999999999952</v>
          </cell>
          <cell r="L142">
            <v>72.580000000000041</v>
          </cell>
          <cell r="M142">
            <v>74.75</v>
          </cell>
          <cell r="N142">
            <v>73.75</v>
          </cell>
          <cell r="O142">
            <v>73.75</v>
          </cell>
          <cell r="P142">
            <v>845.98</v>
          </cell>
        </row>
        <row r="143">
          <cell r="B143">
            <v>6550</v>
          </cell>
          <cell r="D143">
            <v>14.85</v>
          </cell>
          <cell r="E143">
            <v>14.85</v>
          </cell>
          <cell r="F143">
            <v>14.849999999999998</v>
          </cell>
          <cell r="G143">
            <v>14.850000000000001</v>
          </cell>
          <cell r="H143">
            <v>14.850000000000001</v>
          </cell>
          <cell r="I143">
            <v>14.849999999999994</v>
          </cell>
          <cell r="J143">
            <v>14.850000000000009</v>
          </cell>
          <cell r="K143">
            <v>14.849999999999994</v>
          </cell>
          <cell r="L143">
            <v>14.850000000000009</v>
          </cell>
          <cell r="M143">
            <v>14.849999999999994</v>
          </cell>
          <cell r="N143">
            <v>14.849999999999994</v>
          </cell>
          <cell r="O143">
            <v>14.849999999999994</v>
          </cell>
          <cell r="P143">
            <v>178.2</v>
          </cell>
        </row>
        <row r="144">
          <cell r="B144">
            <v>6555</v>
          </cell>
          <cell r="D144">
            <v>1.38</v>
          </cell>
          <cell r="E144">
            <v>1.38</v>
          </cell>
          <cell r="F144">
            <v>1.38</v>
          </cell>
          <cell r="G144">
            <v>1.38</v>
          </cell>
          <cell r="H144">
            <v>1.3800000000000008</v>
          </cell>
          <cell r="I144">
            <v>1.379999999999999</v>
          </cell>
          <cell r="J144">
            <v>443.38000000000005</v>
          </cell>
          <cell r="K144">
            <v>1.3799999999999955</v>
          </cell>
          <cell r="L144">
            <v>1.3799999999999955</v>
          </cell>
          <cell r="M144">
            <v>-0.62000000000000455</v>
          </cell>
          <cell r="N144">
            <v>1.3799999999999955</v>
          </cell>
          <cell r="O144">
            <v>1.3799999999999955</v>
          </cell>
          <cell r="P144">
            <v>456.56</v>
          </cell>
        </row>
        <row r="145">
          <cell r="B145">
            <v>6580</v>
          </cell>
          <cell r="D145">
            <v>63.07</v>
          </cell>
          <cell r="E145">
            <v>62.940000000000005</v>
          </cell>
          <cell r="F145">
            <v>62.67</v>
          </cell>
          <cell r="G145">
            <v>62.039999999999992</v>
          </cell>
          <cell r="H145">
            <v>61.679999999999978</v>
          </cell>
          <cell r="I145">
            <v>61.550000000000011</v>
          </cell>
          <cell r="J145">
            <v>61.460000000000036</v>
          </cell>
          <cell r="K145">
            <v>61.519999999999982</v>
          </cell>
          <cell r="L145">
            <v>61.449999999999989</v>
          </cell>
          <cell r="M145">
            <v>61.899999999999977</v>
          </cell>
          <cell r="N145">
            <v>62.340000000000032</v>
          </cell>
          <cell r="O145">
            <v>62.669999999999959</v>
          </cell>
          <cell r="P145">
            <v>745.29</v>
          </cell>
        </row>
        <row r="146">
          <cell r="B146">
            <v>6585</v>
          </cell>
          <cell r="D146">
            <v>48.57</v>
          </cell>
          <cell r="E146">
            <v>48.499999999999993</v>
          </cell>
          <cell r="F146">
            <v>48.300000000000011</v>
          </cell>
          <cell r="G146">
            <v>47.919999999999987</v>
          </cell>
          <cell r="H146">
            <v>48.06</v>
          </cell>
          <cell r="I146">
            <v>48.080000000000013</v>
          </cell>
          <cell r="J146">
            <v>-1996.01</v>
          </cell>
          <cell r="K146">
            <v>48.029999999999973</v>
          </cell>
          <cell r="L146">
            <v>47.899999999999864</v>
          </cell>
          <cell r="M146">
            <v>2092.2600000000002</v>
          </cell>
          <cell r="N146">
            <v>48.419999999999959</v>
          </cell>
          <cell r="O146">
            <v>48.82000000000005</v>
          </cell>
          <cell r="P146">
            <v>578.85000000000014</v>
          </cell>
        </row>
        <row r="147">
          <cell r="B147">
            <v>6595</v>
          </cell>
          <cell r="D147">
            <v>204.72</v>
          </cell>
          <cell r="E147">
            <v>204.66</v>
          </cell>
          <cell r="F147">
            <v>204.49</v>
          </cell>
          <cell r="G147">
            <v>204.34000000000003</v>
          </cell>
          <cell r="H147">
            <v>204.18999999999994</v>
          </cell>
          <cell r="I147">
            <v>204.10000000000002</v>
          </cell>
          <cell r="J147">
            <v>166</v>
          </cell>
          <cell r="K147">
            <v>204.01999999999998</v>
          </cell>
          <cell r="L147">
            <v>204</v>
          </cell>
          <cell r="M147">
            <v>2286.1799999999998</v>
          </cell>
          <cell r="N147">
            <v>204.27000000000044</v>
          </cell>
          <cell r="O147">
            <v>204.35999999999967</v>
          </cell>
          <cell r="P147">
            <v>4495.33</v>
          </cell>
        </row>
        <row r="148">
          <cell r="B148">
            <v>6600</v>
          </cell>
          <cell r="D148">
            <v>0.48</v>
          </cell>
          <cell r="E148">
            <v>0.48</v>
          </cell>
          <cell r="F148">
            <v>0.48</v>
          </cell>
          <cell r="G148">
            <v>2.4700000000000002</v>
          </cell>
          <cell r="H148">
            <v>2.4699999999999998</v>
          </cell>
          <cell r="I148">
            <v>2.4699999999999998</v>
          </cell>
          <cell r="J148">
            <v>326.46999999999997</v>
          </cell>
          <cell r="K148">
            <v>2.4700000000000273</v>
          </cell>
          <cell r="L148">
            <v>2.4699999999999704</v>
          </cell>
          <cell r="M148">
            <v>-645.53</v>
          </cell>
          <cell r="N148">
            <v>2.4699999999999704</v>
          </cell>
          <cell r="O148">
            <v>2.4700000000000273</v>
          </cell>
          <cell r="P148">
            <v>-300.33</v>
          </cell>
        </row>
        <row r="149">
          <cell r="B149">
            <v>6605</v>
          </cell>
          <cell r="D149">
            <v>0</v>
          </cell>
          <cell r="E149">
            <v>0</v>
          </cell>
          <cell r="F149">
            <v>92.28</v>
          </cell>
          <cell r="G149">
            <v>92.28</v>
          </cell>
          <cell r="H149">
            <v>92.279999999999973</v>
          </cell>
          <cell r="I149">
            <v>92.28000000000003</v>
          </cell>
          <cell r="J149">
            <v>92.279999999999973</v>
          </cell>
          <cell r="K149">
            <v>92.279999999999973</v>
          </cell>
          <cell r="L149">
            <v>99.840000000000032</v>
          </cell>
          <cell r="M149">
            <v>128.44000000000005</v>
          </cell>
          <cell r="N149">
            <v>128.43999999999994</v>
          </cell>
          <cell r="O149">
            <v>128.43999999999994</v>
          </cell>
          <cell r="P149">
            <v>1038.8399999999999</v>
          </cell>
        </row>
        <row r="150">
          <cell r="B150">
            <v>6610</v>
          </cell>
          <cell r="D150">
            <v>13.63</v>
          </cell>
          <cell r="E150">
            <v>13.609999999999998</v>
          </cell>
          <cell r="F150">
            <v>13.570000000000004</v>
          </cell>
          <cell r="G150">
            <v>22.419999999999995</v>
          </cell>
          <cell r="H150">
            <v>22.35</v>
          </cell>
          <cell r="I150">
            <v>22.310000000000002</v>
          </cell>
          <cell r="J150">
            <v>-472.75</v>
          </cell>
          <cell r="K150">
            <v>22.259999999999991</v>
          </cell>
          <cell r="L150">
            <v>22.220000000000027</v>
          </cell>
          <cell r="M150">
            <v>1012.31</v>
          </cell>
          <cell r="N150">
            <v>22.370000000000005</v>
          </cell>
          <cell r="O150">
            <v>22.410000000000082</v>
          </cell>
          <cell r="P150">
            <v>736.71</v>
          </cell>
        </row>
        <row r="151">
          <cell r="B151">
            <v>6645</v>
          </cell>
          <cell r="D151">
            <v>16.53</v>
          </cell>
          <cell r="E151">
            <v>16.53</v>
          </cell>
          <cell r="F151">
            <v>16.53</v>
          </cell>
          <cell r="G151">
            <v>16.53</v>
          </cell>
          <cell r="H151">
            <v>16.53</v>
          </cell>
          <cell r="I151">
            <v>16.53</v>
          </cell>
          <cell r="J151">
            <v>15.529999999999987</v>
          </cell>
          <cell r="K151">
            <v>16.530000000000015</v>
          </cell>
          <cell r="L151">
            <v>16.53</v>
          </cell>
          <cell r="M151">
            <v>18.53</v>
          </cell>
          <cell r="N151">
            <v>16.53</v>
          </cell>
          <cell r="O151">
            <v>16.53</v>
          </cell>
          <cell r="P151">
            <v>199.36</v>
          </cell>
        </row>
        <row r="152">
          <cell r="B152">
            <v>6655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124.08</v>
          </cell>
          <cell r="K152">
            <v>1.5100000000000051</v>
          </cell>
          <cell r="L152">
            <v>1.5099999999999909</v>
          </cell>
          <cell r="M152">
            <v>11.510000000000019</v>
          </cell>
          <cell r="N152">
            <v>1.5099999999999909</v>
          </cell>
          <cell r="O152">
            <v>1.5099999999999909</v>
          </cell>
          <cell r="P152">
            <v>141.63</v>
          </cell>
        </row>
        <row r="153">
          <cell r="B153">
            <v>6660</v>
          </cell>
          <cell r="D153">
            <v>66.73</v>
          </cell>
          <cell r="E153">
            <v>66.73</v>
          </cell>
          <cell r="F153">
            <v>66.72999999999999</v>
          </cell>
          <cell r="G153">
            <v>66.730000000000018</v>
          </cell>
          <cell r="H153">
            <v>66.729999999999961</v>
          </cell>
          <cell r="I153">
            <v>66.730000000000018</v>
          </cell>
          <cell r="J153">
            <v>10570.650000000001</v>
          </cell>
          <cell r="K153">
            <v>64.809999999999491</v>
          </cell>
          <cell r="L153">
            <v>64.809999999999491</v>
          </cell>
          <cell r="M153">
            <v>36.950000000000728</v>
          </cell>
          <cell r="N153">
            <v>65.949999999998909</v>
          </cell>
          <cell r="O153">
            <v>65.950000000000728</v>
          </cell>
          <cell r="P153">
            <v>11269.5</v>
          </cell>
        </row>
        <row r="154">
          <cell r="B154">
            <v>6665</v>
          </cell>
          <cell r="D154">
            <v>1734.47</v>
          </cell>
          <cell r="E154">
            <v>1734.89</v>
          </cell>
          <cell r="F154">
            <v>1734.8899999999999</v>
          </cell>
          <cell r="G154">
            <v>1734.8900000000003</v>
          </cell>
          <cell r="H154">
            <v>1734.8900000000003</v>
          </cell>
          <cell r="I154">
            <v>1734.8899999999994</v>
          </cell>
          <cell r="J154">
            <v>8339.2800000000007</v>
          </cell>
          <cell r="K154">
            <v>3812.9199999999983</v>
          </cell>
          <cell r="L154">
            <v>3812.9200000000019</v>
          </cell>
          <cell r="M154">
            <v>209416.19</v>
          </cell>
          <cell r="N154">
            <v>3813.9499999999825</v>
          </cell>
          <cell r="O154">
            <v>3813.9500000000116</v>
          </cell>
          <cell r="P154">
            <v>243418.13</v>
          </cell>
        </row>
        <row r="155">
          <cell r="B155">
            <v>6670</v>
          </cell>
          <cell r="D155">
            <v>3.6</v>
          </cell>
          <cell r="E155">
            <v>3.6</v>
          </cell>
          <cell r="F155">
            <v>3.6000000000000005</v>
          </cell>
          <cell r="G155">
            <v>3.5999999999999996</v>
          </cell>
          <cell r="H155">
            <v>3.5999999999999996</v>
          </cell>
          <cell r="I155">
            <v>3.6000000000000014</v>
          </cell>
          <cell r="J155">
            <v>3.5999999999999979</v>
          </cell>
          <cell r="K155">
            <v>3.6000000000000014</v>
          </cell>
          <cell r="L155">
            <v>3.5999999999999979</v>
          </cell>
          <cell r="M155">
            <v>3.6000000000000014</v>
          </cell>
          <cell r="N155">
            <v>3.6000000000000014</v>
          </cell>
          <cell r="O155">
            <v>3.6000000000000014</v>
          </cell>
          <cell r="P155">
            <v>43.2</v>
          </cell>
        </row>
        <row r="156">
          <cell r="B156">
            <v>6675</v>
          </cell>
          <cell r="D156">
            <v>16.47</v>
          </cell>
          <cell r="E156">
            <v>16.47</v>
          </cell>
          <cell r="F156">
            <v>16.47</v>
          </cell>
          <cell r="G156">
            <v>16.47</v>
          </cell>
          <cell r="H156">
            <v>16.47</v>
          </cell>
          <cell r="I156">
            <v>16.47</v>
          </cell>
          <cell r="J156">
            <v>310.47000000000003</v>
          </cell>
          <cell r="K156">
            <v>23.319999999999993</v>
          </cell>
          <cell r="L156">
            <v>23.319999999999993</v>
          </cell>
          <cell r="M156">
            <v>-59.680000000000007</v>
          </cell>
          <cell r="N156">
            <v>23.319999999999993</v>
          </cell>
          <cell r="O156">
            <v>23.319999999999993</v>
          </cell>
          <cell r="P156">
            <v>442.89</v>
          </cell>
        </row>
        <row r="157">
          <cell r="B157">
            <v>6680</v>
          </cell>
          <cell r="D157">
            <v>2127.84</v>
          </cell>
          <cell r="E157">
            <v>2127.84</v>
          </cell>
          <cell r="F157">
            <v>2136.8199999999997</v>
          </cell>
          <cell r="G157">
            <v>2136.8199999999997</v>
          </cell>
          <cell r="H157">
            <v>2136.8199999999997</v>
          </cell>
          <cell r="I157">
            <v>2136.8199999999997</v>
          </cell>
          <cell r="J157">
            <v>58.5</v>
          </cell>
          <cell r="K157">
            <v>58.5</v>
          </cell>
          <cell r="L157">
            <v>58.5</v>
          </cell>
          <cell r="M157">
            <v>-214645.77</v>
          </cell>
          <cell r="N157">
            <v>58.5</v>
          </cell>
          <cell r="O157">
            <v>58.5</v>
          </cell>
          <cell r="P157">
            <v>-201550.31</v>
          </cell>
        </row>
        <row r="158">
          <cell r="B158">
            <v>6685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29.03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29.03</v>
          </cell>
        </row>
        <row r="159">
          <cell r="B159">
            <v>6695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12.03</v>
          </cell>
          <cell r="K159">
            <v>0.63000000000000078</v>
          </cell>
          <cell r="L159">
            <v>0.62999999999999901</v>
          </cell>
          <cell r="M159">
            <v>-16.369999999999997</v>
          </cell>
          <cell r="N159">
            <v>0</v>
          </cell>
          <cell r="O159">
            <v>0</v>
          </cell>
          <cell r="P159">
            <v>-3.0799999999999983</v>
          </cell>
        </row>
        <row r="160">
          <cell r="B160">
            <v>6710</v>
          </cell>
          <cell r="D160">
            <v>121.35</v>
          </cell>
          <cell r="E160">
            <v>121.91</v>
          </cell>
          <cell r="F160">
            <v>124.60000000000002</v>
          </cell>
          <cell r="G160">
            <v>125.20999999999998</v>
          </cell>
          <cell r="H160">
            <v>125.77000000000004</v>
          </cell>
          <cell r="I160">
            <v>125.76999999999998</v>
          </cell>
          <cell r="J160">
            <v>25676.38</v>
          </cell>
          <cell r="K160">
            <v>126.37999999999738</v>
          </cell>
          <cell r="L160">
            <v>126.38000000000102</v>
          </cell>
          <cell r="M160">
            <v>122.38000000000102</v>
          </cell>
          <cell r="N160">
            <v>126.37999999999738</v>
          </cell>
          <cell r="O160">
            <v>126.94000000000233</v>
          </cell>
          <cell r="P160">
            <v>27049.45</v>
          </cell>
        </row>
        <row r="161">
          <cell r="B161">
            <v>6715</v>
          </cell>
          <cell r="D161">
            <v>696.6</v>
          </cell>
          <cell r="E161">
            <v>696.6</v>
          </cell>
          <cell r="F161">
            <v>696.89999999999986</v>
          </cell>
          <cell r="G161">
            <v>696.90000000000009</v>
          </cell>
          <cell r="H161">
            <v>696.90000000000009</v>
          </cell>
          <cell r="I161">
            <v>696.90000000000009</v>
          </cell>
          <cell r="J161">
            <v>672.89999999999964</v>
          </cell>
          <cell r="K161">
            <v>696.90000000000055</v>
          </cell>
          <cell r="L161">
            <v>696.89999999999964</v>
          </cell>
          <cell r="M161">
            <v>744.89999999999964</v>
          </cell>
          <cell r="N161">
            <v>696.90000000000055</v>
          </cell>
          <cell r="O161">
            <v>696.90000000000055</v>
          </cell>
          <cell r="P161">
            <v>8386.2000000000007</v>
          </cell>
        </row>
        <row r="162">
          <cell r="B162">
            <v>6717</v>
          </cell>
          <cell r="D162">
            <v>3.35</v>
          </cell>
          <cell r="E162">
            <v>3.35</v>
          </cell>
          <cell r="F162">
            <v>3.3500000000000005</v>
          </cell>
          <cell r="G162">
            <v>3.3499999999999996</v>
          </cell>
          <cell r="H162">
            <v>3.3499999999999996</v>
          </cell>
          <cell r="I162">
            <v>3.3500000000000014</v>
          </cell>
          <cell r="J162">
            <v>-28.650000000000002</v>
          </cell>
          <cell r="K162">
            <v>3.3500000000000005</v>
          </cell>
          <cell r="L162">
            <v>3.35</v>
          </cell>
          <cell r="M162">
            <v>67.349999999999994</v>
          </cell>
          <cell r="N162">
            <v>3.3499999999999943</v>
          </cell>
          <cell r="O162">
            <v>3.3500000000000085</v>
          </cell>
          <cell r="P162">
            <v>72.2</v>
          </cell>
        </row>
        <row r="163">
          <cell r="B163">
            <v>6720</v>
          </cell>
          <cell r="D163">
            <v>0</v>
          </cell>
          <cell r="E163">
            <v>0</v>
          </cell>
          <cell r="F163">
            <v>5.18</v>
          </cell>
          <cell r="G163">
            <v>5.18</v>
          </cell>
          <cell r="H163">
            <v>5.18</v>
          </cell>
          <cell r="I163">
            <v>5.18</v>
          </cell>
          <cell r="J163">
            <v>5.18</v>
          </cell>
          <cell r="K163">
            <v>5.18</v>
          </cell>
          <cell r="L163">
            <v>5.18</v>
          </cell>
          <cell r="M163">
            <v>5.18</v>
          </cell>
          <cell r="N163">
            <v>5.18</v>
          </cell>
          <cell r="O163">
            <v>5.18</v>
          </cell>
          <cell r="P163">
            <v>51.8</v>
          </cell>
        </row>
        <row r="164">
          <cell r="B164">
            <v>6725</v>
          </cell>
          <cell r="D164">
            <v>17.760000000000002</v>
          </cell>
          <cell r="E164">
            <v>17.760000000000002</v>
          </cell>
          <cell r="F164">
            <v>17.759999999999998</v>
          </cell>
          <cell r="G164">
            <v>17.760000000000005</v>
          </cell>
          <cell r="H164">
            <v>17.759999999999991</v>
          </cell>
          <cell r="I164">
            <v>17.760000000000005</v>
          </cell>
          <cell r="J164">
            <v>3.7599999999999909</v>
          </cell>
          <cell r="K164">
            <v>17.760000000000019</v>
          </cell>
          <cell r="L164">
            <v>17.759999999999991</v>
          </cell>
          <cell r="M164">
            <v>45.759999999999991</v>
          </cell>
          <cell r="N164">
            <v>17.760000000000019</v>
          </cell>
          <cell r="O164">
            <v>17.759999999999991</v>
          </cell>
          <cell r="P164">
            <v>227.12</v>
          </cell>
        </row>
        <row r="165">
          <cell r="B165">
            <v>6730</v>
          </cell>
          <cell r="C165" t="str">
            <v>WATER</v>
          </cell>
          <cell r="D165">
            <v>120.41</v>
          </cell>
          <cell r="E165">
            <v>121.75</v>
          </cell>
          <cell r="F165">
            <v>121.75000000000003</v>
          </cell>
          <cell r="G165">
            <v>124.44999999999999</v>
          </cell>
          <cell r="H165">
            <v>127.79999999999995</v>
          </cell>
          <cell r="I165">
            <v>129.82000000000005</v>
          </cell>
          <cell r="J165">
            <v>-1748.18</v>
          </cell>
          <cell r="K165">
            <v>86.07000000000005</v>
          </cell>
          <cell r="L165">
            <v>86.07000000000005</v>
          </cell>
          <cell r="M165">
            <v>-1214.22</v>
          </cell>
          <cell r="N165">
            <v>193.17000000000007</v>
          </cell>
          <cell r="O165">
            <v>235.47999999999979</v>
          </cell>
          <cell r="P165">
            <v>-1615.63</v>
          </cell>
        </row>
        <row r="166">
          <cell r="B166">
            <v>6745</v>
          </cell>
          <cell r="D166">
            <v>231.92</v>
          </cell>
          <cell r="E166">
            <v>229.33</v>
          </cell>
          <cell r="F166">
            <v>235.94000000000005</v>
          </cell>
          <cell r="G166">
            <v>236.68999999999994</v>
          </cell>
          <cell r="H166">
            <v>236.68999999999994</v>
          </cell>
          <cell r="I166">
            <v>238.47000000000003</v>
          </cell>
          <cell r="J166">
            <v>-474.48</v>
          </cell>
          <cell r="K166">
            <v>232.51</v>
          </cell>
          <cell r="L166">
            <v>232.88000000000011</v>
          </cell>
          <cell r="M166">
            <v>2063.2600000000002</v>
          </cell>
          <cell r="N166">
            <v>241.61999999999989</v>
          </cell>
          <cell r="O166">
            <v>241.61999999999989</v>
          </cell>
          <cell r="P166">
            <v>3946.45</v>
          </cell>
        </row>
        <row r="167">
          <cell r="B167">
            <v>6760</v>
          </cell>
          <cell r="D167">
            <v>294.27999999999997</v>
          </cell>
          <cell r="E167">
            <v>294.27999999999997</v>
          </cell>
          <cell r="F167">
            <v>294.28000000000009</v>
          </cell>
          <cell r="G167">
            <v>294.27999999999986</v>
          </cell>
          <cell r="H167">
            <v>294.2800000000002</v>
          </cell>
          <cell r="I167">
            <v>294.27999999999997</v>
          </cell>
          <cell r="J167">
            <v>294.27999999999997</v>
          </cell>
          <cell r="K167">
            <v>294.27999999999975</v>
          </cell>
          <cell r="L167">
            <v>294.2800000000002</v>
          </cell>
          <cell r="M167">
            <v>294.2800000000002</v>
          </cell>
          <cell r="N167">
            <v>294.27999999999975</v>
          </cell>
          <cell r="O167">
            <v>294.2800000000002</v>
          </cell>
          <cell r="P167">
            <v>3531.36</v>
          </cell>
        </row>
        <row r="168">
          <cell r="B168">
            <v>6765</v>
          </cell>
          <cell r="D168">
            <v>2730.87</v>
          </cell>
          <cell r="E168">
            <v>2736.1000000000004</v>
          </cell>
          <cell r="F168">
            <v>2734.2200000000003</v>
          </cell>
          <cell r="G168">
            <v>2734.59</v>
          </cell>
          <cell r="H168">
            <v>2735.1299999999992</v>
          </cell>
          <cell r="I168">
            <v>2735.130000000001</v>
          </cell>
          <cell r="J168">
            <v>2693.8799999999974</v>
          </cell>
          <cell r="K168">
            <v>2729.75</v>
          </cell>
          <cell r="L168">
            <v>2739.7800000000025</v>
          </cell>
          <cell r="M168">
            <v>3946.59</v>
          </cell>
          <cell r="N168">
            <v>2747.75</v>
          </cell>
          <cell r="O168">
            <v>2747.75</v>
          </cell>
          <cell r="P168">
            <v>34011.54</v>
          </cell>
        </row>
        <row r="169">
          <cell r="B169">
            <v>6775</v>
          </cell>
          <cell r="C169" t="str">
            <v>s</v>
          </cell>
          <cell r="D169">
            <v>48.04</v>
          </cell>
          <cell r="E169">
            <v>48.04</v>
          </cell>
          <cell r="F169">
            <v>49.63000000000001</v>
          </cell>
          <cell r="G169">
            <v>49.629999999999995</v>
          </cell>
          <cell r="H169">
            <v>56.84</v>
          </cell>
          <cell r="I169">
            <v>56.889999999999986</v>
          </cell>
          <cell r="J169">
            <v>7076.25</v>
          </cell>
          <cell r="K169">
            <v>52.070000000000618</v>
          </cell>
          <cell r="L169">
            <v>52.069999999999709</v>
          </cell>
          <cell r="M169">
            <v>-2128.8900000000003</v>
          </cell>
          <cell r="N169">
            <v>65.170000000000073</v>
          </cell>
          <cell r="O169">
            <v>65.170000000000073</v>
          </cell>
          <cell r="P169">
            <v>5490.91</v>
          </cell>
        </row>
        <row r="170">
          <cell r="B170">
            <v>6785</v>
          </cell>
          <cell r="D170">
            <v>16.05</v>
          </cell>
          <cell r="E170">
            <v>16.05</v>
          </cell>
          <cell r="F170">
            <v>16.049999999999997</v>
          </cell>
          <cell r="G170">
            <v>16.050000000000004</v>
          </cell>
          <cell r="H170">
            <v>16.049999999999997</v>
          </cell>
          <cell r="I170">
            <v>16.049999999999997</v>
          </cell>
          <cell r="J170">
            <v>5452.05</v>
          </cell>
          <cell r="K170">
            <v>16.049999999999272</v>
          </cell>
          <cell r="L170">
            <v>16.050000000000182</v>
          </cell>
          <cell r="M170">
            <v>16.050000000000182</v>
          </cell>
          <cell r="N170">
            <v>16.050000000000182</v>
          </cell>
          <cell r="O170">
            <v>16.050000000000182</v>
          </cell>
          <cell r="P170">
            <v>5628.6</v>
          </cell>
        </row>
        <row r="171">
          <cell r="B171">
            <v>6800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130.96</v>
          </cell>
          <cell r="K171">
            <v>2.3100000000000023</v>
          </cell>
          <cell r="L171">
            <v>2.3100000000000023</v>
          </cell>
          <cell r="M171">
            <v>-127.69000000000001</v>
          </cell>
          <cell r="N171">
            <v>2.3099999999999996</v>
          </cell>
          <cell r="O171">
            <v>2.3100000000000005</v>
          </cell>
          <cell r="P171">
            <v>12.51</v>
          </cell>
        </row>
        <row r="172">
          <cell r="B172">
            <v>6805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400.26</v>
          </cell>
          <cell r="K172">
            <v>7.8799999999999955</v>
          </cell>
          <cell r="L172">
            <v>7.8799999999999955</v>
          </cell>
          <cell r="M172">
            <v>-330.12</v>
          </cell>
          <cell r="N172">
            <v>7.8799999999999955</v>
          </cell>
          <cell r="O172">
            <v>7.8799999999999955</v>
          </cell>
          <cell r="P172">
            <v>101.65999999999997</v>
          </cell>
        </row>
        <row r="173">
          <cell r="B173">
            <v>6825</v>
          </cell>
          <cell r="D173">
            <v>3.01</v>
          </cell>
          <cell r="E173">
            <v>3.01</v>
          </cell>
          <cell r="F173">
            <v>3.01</v>
          </cell>
          <cell r="G173">
            <v>3.01</v>
          </cell>
          <cell r="H173">
            <v>3.0100000000000016</v>
          </cell>
          <cell r="I173">
            <v>3.009999999999998</v>
          </cell>
          <cell r="J173">
            <v>3.0100000000000016</v>
          </cell>
          <cell r="K173">
            <v>3.009999999999998</v>
          </cell>
          <cell r="L173">
            <v>3.0100000000000016</v>
          </cell>
          <cell r="M173">
            <v>3.0100000000000016</v>
          </cell>
          <cell r="N173">
            <v>3.009999999999998</v>
          </cell>
          <cell r="O173">
            <v>3.009999999999998</v>
          </cell>
          <cell r="P173">
            <v>36.119999999999997</v>
          </cell>
        </row>
        <row r="174">
          <cell r="B174">
            <v>6835</v>
          </cell>
          <cell r="D174">
            <v>15.5</v>
          </cell>
          <cell r="E174">
            <v>15.5</v>
          </cell>
          <cell r="F174">
            <v>15.5</v>
          </cell>
          <cell r="G174">
            <v>15.5</v>
          </cell>
          <cell r="H174">
            <v>17.049999999999997</v>
          </cell>
          <cell r="I174">
            <v>15.730000000000004</v>
          </cell>
          <cell r="J174">
            <v>14.150000000000006</v>
          </cell>
          <cell r="K174">
            <v>16.149999999999991</v>
          </cell>
          <cell r="L174">
            <v>16.149999999999991</v>
          </cell>
          <cell r="M174">
            <v>18.150000000000006</v>
          </cell>
          <cell r="N174">
            <v>16.150000000000006</v>
          </cell>
          <cell r="O174">
            <v>16.150000000000006</v>
          </cell>
          <cell r="P174">
            <v>191.68</v>
          </cell>
        </row>
        <row r="175">
          <cell r="B175">
            <v>6840</v>
          </cell>
          <cell r="D175">
            <v>3.07</v>
          </cell>
          <cell r="E175">
            <v>3.07</v>
          </cell>
          <cell r="F175">
            <v>3.0700000000000012</v>
          </cell>
          <cell r="G175">
            <v>3.0699999999999985</v>
          </cell>
          <cell r="H175">
            <v>3.0700000000000003</v>
          </cell>
          <cell r="I175">
            <v>3.0700000000000021</v>
          </cell>
          <cell r="J175">
            <v>2.0699999999999967</v>
          </cell>
          <cell r="K175">
            <v>3.0700000000000003</v>
          </cell>
          <cell r="L175">
            <v>3.0700000000000003</v>
          </cell>
          <cell r="M175">
            <v>43.070000000000007</v>
          </cell>
          <cell r="N175">
            <v>3.0699999999999932</v>
          </cell>
          <cell r="O175">
            <v>3.0700000000000074</v>
          </cell>
          <cell r="P175">
            <v>75.84</v>
          </cell>
        </row>
        <row r="176">
          <cell r="B176">
            <v>6845</v>
          </cell>
          <cell r="D176">
            <v>12.63</v>
          </cell>
          <cell r="E176">
            <v>12.63</v>
          </cell>
          <cell r="F176">
            <v>12.629999999999999</v>
          </cell>
          <cell r="G176">
            <v>12.630000000000003</v>
          </cell>
          <cell r="H176">
            <v>12.629999999999995</v>
          </cell>
          <cell r="I176">
            <v>12.630000000000003</v>
          </cell>
          <cell r="J176">
            <v>12.629999999999995</v>
          </cell>
          <cell r="K176">
            <v>12.63000000000001</v>
          </cell>
          <cell r="L176">
            <v>12.629999999999995</v>
          </cell>
          <cell r="M176">
            <v>12.629999999999995</v>
          </cell>
          <cell r="N176">
            <v>12.63000000000001</v>
          </cell>
          <cell r="O176">
            <v>12.629999999999995</v>
          </cell>
          <cell r="P176">
            <v>151.56</v>
          </cell>
        </row>
        <row r="177">
          <cell r="B177">
            <v>6885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2</v>
          </cell>
          <cell r="K177">
            <v>0</v>
          </cell>
          <cell r="L177">
            <v>0</v>
          </cell>
          <cell r="M177">
            <v>-2936</v>
          </cell>
          <cell r="N177">
            <v>0</v>
          </cell>
          <cell r="O177">
            <v>0</v>
          </cell>
          <cell r="P177">
            <v>-2934</v>
          </cell>
        </row>
        <row r="178">
          <cell r="B178">
            <v>6890</v>
          </cell>
          <cell r="D178">
            <v>24.16</v>
          </cell>
          <cell r="E178">
            <v>24.16</v>
          </cell>
          <cell r="F178">
            <v>24.160000000000004</v>
          </cell>
          <cell r="G178">
            <v>24.269999999999996</v>
          </cell>
          <cell r="H178">
            <v>24.549999999999997</v>
          </cell>
          <cell r="I178">
            <v>24.549999999999997</v>
          </cell>
          <cell r="J178">
            <v>2955.55</v>
          </cell>
          <cell r="K178">
            <v>24.549999999999727</v>
          </cell>
          <cell r="L178">
            <v>24.550000000000182</v>
          </cell>
          <cell r="M178">
            <v>2958.55</v>
          </cell>
          <cell r="N178">
            <v>24.550000000000182</v>
          </cell>
          <cell r="O178">
            <v>24.549999999999272</v>
          </cell>
          <cell r="P178">
            <v>6158.15</v>
          </cell>
        </row>
        <row r="179">
          <cell r="B179">
            <v>6905</v>
          </cell>
          <cell r="D179">
            <v>758.75</v>
          </cell>
          <cell r="E179">
            <v>386.41000000000008</v>
          </cell>
          <cell r="F179">
            <v>2619.5</v>
          </cell>
          <cell r="G179">
            <v>469.6200000000008</v>
          </cell>
          <cell r="H179">
            <v>469.36999999999898</v>
          </cell>
          <cell r="I179">
            <v>465.78000000000065</v>
          </cell>
          <cell r="J179">
            <v>504.39999999999964</v>
          </cell>
          <cell r="K179">
            <v>470.55999999999949</v>
          </cell>
          <cell r="L179">
            <v>514.30000000000018</v>
          </cell>
          <cell r="M179">
            <v>550.24000000000069</v>
          </cell>
          <cell r="N179">
            <v>503.04999999999927</v>
          </cell>
          <cell r="O179">
            <v>584.06000000000131</v>
          </cell>
          <cell r="P179">
            <v>8296.0400000000009</v>
          </cell>
        </row>
        <row r="180">
          <cell r="B180">
            <v>6920</v>
          </cell>
          <cell r="D180">
            <v>1701.12</v>
          </cell>
          <cell r="E180">
            <v>1700.7600000000002</v>
          </cell>
          <cell r="F180">
            <v>1708.1400000000003</v>
          </cell>
          <cell r="G180">
            <v>1885.8899999999994</v>
          </cell>
          <cell r="H180">
            <v>1703.9400000000005</v>
          </cell>
          <cell r="I180">
            <v>1592.5100000000002</v>
          </cell>
          <cell r="J180">
            <v>1733.0699999999997</v>
          </cell>
          <cell r="K180">
            <v>1780.869999999999</v>
          </cell>
          <cell r="L180">
            <v>1746.010000000002</v>
          </cell>
          <cell r="M180">
            <v>1759.7700000000004</v>
          </cell>
          <cell r="N180">
            <v>1767.6899999999951</v>
          </cell>
          <cell r="O180">
            <v>1700.3700000000026</v>
          </cell>
          <cell r="P180">
            <v>20780.14</v>
          </cell>
        </row>
        <row r="181">
          <cell r="B181">
            <v>6960</v>
          </cell>
          <cell r="D181">
            <v>-932.06</v>
          </cell>
          <cell r="E181">
            <v>-932.06</v>
          </cell>
          <cell r="F181">
            <v>-932.06</v>
          </cell>
          <cell r="G181">
            <v>-932.06</v>
          </cell>
          <cell r="H181">
            <v>-932.0600000000004</v>
          </cell>
          <cell r="I181">
            <v>-932.05999999999949</v>
          </cell>
          <cell r="J181">
            <v>-932.0600000000004</v>
          </cell>
          <cell r="K181">
            <v>-932.05999999999949</v>
          </cell>
          <cell r="L181">
            <v>-932.06000000000131</v>
          </cell>
          <cell r="M181">
            <v>-932.05999999999949</v>
          </cell>
          <cell r="N181">
            <v>-932.05999999999949</v>
          </cell>
          <cell r="O181">
            <v>-932.05999999999949</v>
          </cell>
          <cell r="P181">
            <v>-11184.72</v>
          </cell>
        </row>
        <row r="182">
          <cell r="B182">
            <v>7165</v>
          </cell>
          <cell r="D182">
            <v>-0.71</v>
          </cell>
          <cell r="E182">
            <v>-0.71</v>
          </cell>
          <cell r="F182">
            <v>-0.71</v>
          </cell>
          <cell r="G182">
            <v>-0.71</v>
          </cell>
          <cell r="H182">
            <v>-0.71</v>
          </cell>
          <cell r="I182">
            <v>-0.71</v>
          </cell>
          <cell r="J182">
            <v>-0.71</v>
          </cell>
          <cell r="K182">
            <v>-0.71</v>
          </cell>
          <cell r="L182">
            <v>-0.71</v>
          </cell>
          <cell r="M182">
            <v>-0.71</v>
          </cell>
          <cell r="N182">
            <v>-0.71</v>
          </cell>
          <cell r="O182">
            <v>-0.71</v>
          </cell>
          <cell r="P182">
            <v>-8.52</v>
          </cell>
        </row>
        <row r="183">
          <cell r="B183">
            <v>7510</v>
          </cell>
          <cell r="D183">
            <v>668</v>
          </cell>
          <cell r="E183">
            <v>687.36000000000013</v>
          </cell>
          <cell r="F183">
            <v>650.19000000000005</v>
          </cell>
          <cell r="G183">
            <v>688.13999999999987</v>
          </cell>
          <cell r="H183">
            <v>594.79</v>
          </cell>
          <cell r="I183">
            <v>620.61999999999989</v>
          </cell>
          <cell r="J183">
            <v>647.13999999999987</v>
          </cell>
          <cell r="K183">
            <v>605.38000000000011</v>
          </cell>
          <cell r="L183">
            <v>611.5600000000004</v>
          </cell>
          <cell r="M183">
            <v>616.80999999999949</v>
          </cell>
          <cell r="N183">
            <v>589.21000000000095</v>
          </cell>
          <cell r="O183">
            <v>646.59999999999854</v>
          </cell>
          <cell r="P183">
            <v>7625.7999999999993</v>
          </cell>
        </row>
        <row r="184">
          <cell r="B184">
            <v>7515</v>
          </cell>
          <cell r="D184">
            <v>138.17000000000002</v>
          </cell>
          <cell r="E184">
            <v>21.389999999999986</v>
          </cell>
          <cell r="F184">
            <v>7.7300000000000182</v>
          </cell>
          <cell r="G184">
            <v>1.2399999999999807</v>
          </cell>
          <cell r="H184">
            <v>0.99000000000000909</v>
          </cell>
          <cell r="I184">
            <v>1.2700000000000102</v>
          </cell>
          <cell r="J184">
            <v>1.8999999999999773</v>
          </cell>
          <cell r="K184">
            <v>1.0699999999999932</v>
          </cell>
          <cell r="L184">
            <v>0.48000000000001819</v>
          </cell>
          <cell r="M184">
            <v>1.4099999999999966</v>
          </cell>
          <cell r="N184">
            <v>1.0200000000000102</v>
          </cell>
          <cell r="O184">
            <v>0.73999999999998067</v>
          </cell>
          <cell r="P184">
            <v>177.41</v>
          </cell>
        </row>
        <row r="185">
          <cell r="B185">
            <v>7520</v>
          </cell>
          <cell r="D185">
            <v>267.94</v>
          </cell>
          <cell r="E185">
            <v>114.43</v>
          </cell>
          <cell r="F185">
            <v>65.670000000000016</v>
          </cell>
          <cell r="G185">
            <v>18.45999999999998</v>
          </cell>
          <cell r="H185">
            <v>11.240000000000009</v>
          </cell>
          <cell r="I185">
            <v>12.360000000000014</v>
          </cell>
          <cell r="J185">
            <v>-123.23000000000002</v>
          </cell>
          <cell r="K185">
            <v>10.490000000000009</v>
          </cell>
          <cell r="L185">
            <v>6.7100000000000364</v>
          </cell>
          <cell r="M185">
            <v>9.7299999999999613</v>
          </cell>
          <cell r="N185">
            <v>7.2399999999999523</v>
          </cell>
          <cell r="O185">
            <v>-93.019999999999982</v>
          </cell>
          <cell r="P185">
            <v>308.02</v>
          </cell>
        </row>
        <row r="186">
          <cell r="B186">
            <v>7535</v>
          </cell>
          <cell r="D186">
            <v>0</v>
          </cell>
          <cell r="E186">
            <v>0.04</v>
          </cell>
          <cell r="F186">
            <v>0</v>
          </cell>
          <cell r="G186">
            <v>3.3099999999999996</v>
          </cell>
          <cell r="H186">
            <v>157.92000000000002</v>
          </cell>
          <cell r="I186">
            <v>31.310000000000002</v>
          </cell>
          <cell r="J186">
            <v>0</v>
          </cell>
          <cell r="K186">
            <v>7.9999999999984084E-2</v>
          </cell>
          <cell r="L186">
            <v>0</v>
          </cell>
          <cell r="M186">
            <v>0</v>
          </cell>
          <cell r="N186">
            <v>0.58000000000001251</v>
          </cell>
          <cell r="O186">
            <v>4.6899999999999977</v>
          </cell>
          <cell r="P186">
            <v>197.93</v>
          </cell>
        </row>
        <row r="187">
          <cell r="B187">
            <v>7540</v>
          </cell>
          <cell r="D187">
            <v>12635.68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20164.980000000003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6451.6599999999962</v>
          </cell>
          <cell r="P187">
            <v>39252.32</v>
          </cell>
        </row>
        <row r="188">
          <cell r="B188">
            <v>7545</v>
          </cell>
          <cell r="D188">
            <v>0</v>
          </cell>
          <cell r="E188">
            <v>0</v>
          </cell>
          <cell r="F188">
            <v>1.67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27282.160000000003</v>
          </cell>
          <cell r="O188">
            <v>0</v>
          </cell>
          <cell r="P188">
            <v>27283.83</v>
          </cell>
        </row>
        <row r="189">
          <cell r="B189">
            <v>7550</v>
          </cell>
          <cell r="D189">
            <v>-7627.36</v>
          </cell>
          <cell r="E189">
            <v>4787.0599999999995</v>
          </cell>
          <cell r="F189">
            <v>5006.42</v>
          </cell>
          <cell r="G189">
            <v>5004.4900000000007</v>
          </cell>
          <cell r="H189">
            <v>4856.619999999999</v>
          </cell>
          <cell r="I189">
            <v>5007.43</v>
          </cell>
          <cell r="J189">
            <v>-15343.3</v>
          </cell>
          <cell r="K189">
            <v>5007.18</v>
          </cell>
          <cell r="L189">
            <v>5006.8799999999983</v>
          </cell>
          <cell r="M189">
            <v>5007.18</v>
          </cell>
          <cell r="N189">
            <v>-22275.239999999998</v>
          </cell>
          <cell r="O189">
            <v>5561.4100000000008</v>
          </cell>
          <cell r="P189">
            <v>-1.2299999999986539</v>
          </cell>
        </row>
        <row r="190">
          <cell r="B190">
            <v>7555</v>
          </cell>
          <cell r="D190">
            <v>0</v>
          </cell>
          <cell r="E190">
            <v>221.05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185.56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18.099999999999966</v>
          </cell>
          <cell r="P190">
            <v>424.71</v>
          </cell>
        </row>
        <row r="191">
          <cell r="B191">
            <v>7595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20786.82</v>
          </cell>
          <cell r="P191">
            <v>20786.82</v>
          </cell>
        </row>
        <row r="192">
          <cell r="B192">
            <v>7600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-7603.9000000000005</v>
          </cell>
          <cell r="P192">
            <v>-7603.9000000000005</v>
          </cell>
        </row>
        <row r="193">
          <cell r="B193">
            <v>7610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0.55000000000000004</v>
          </cell>
          <cell r="P193">
            <v>0.55000000000000004</v>
          </cell>
        </row>
        <row r="194">
          <cell r="B194">
            <v>7660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13321.39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13321.39</v>
          </cell>
        </row>
        <row r="195">
          <cell r="B195">
            <v>7710</v>
          </cell>
          <cell r="D195">
            <v>0</v>
          </cell>
          <cell r="E195">
            <v>0</v>
          </cell>
          <cell r="F195">
            <v>18406.03</v>
          </cell>
          <cell r="G195">
            <v>0</v>
          </cell>
          <cell r="H195">
            <v>0</v>
          </cell>
          <cell r="I195">
            <v>17830.050000000003</v>
          </cell>
          <cell r="J195">
            <v>0</v>
          </cell>
          <cell r="K195">
            <v>0</v>
          </cell>
          <cell r="L195">
            <v>18249.669999999998</v>
          </cell>
          <cell r="M195">
            <v>0</v>
          </cell>
          <cell r="N195">
            <v>0</v>
          </cell>
          <cell r="O195">
            <v>18423.899999999994</v>
          </cell>
          <cell r="P195">
            <v>72909.649999999994</v>
          </cell>
        </row>
        <row r="196">
          <cell r="B196">
            <v>7735</v>
          </cell>
          <cell r="D196">
            <v>-9.629999999999999</v>
          </cell>
          <cell r="E196">
            <v>25.799999999999997</v>
          </cell>
          <cell r="F196">
            <v>12.860000000000003</v>
          </cell>
          <cell r="G196">
            <v>19.849999999999994</v>
          </cell>
          <cell r="H196">
            <v>11.090000000000003</v>
          </cell>
          <cell r="I196">
            <v>12.990000000000009</v>
          </cell>
          <cell r="J196">
            <v>12.319999999999993</v>
          </cell>
          <cell r="K196">
            <v>13.099999999999994</v>
          </cell>
          <cell r="L196">
            <v>12.700000000000003</v>
          </cell>
          <cell r="M196">
            <v>18.299999999999997</v>
          </cell>
          <cell r="N196">
            <v>10.659999999999997</v>
          </cell>
          <cell r="O196">
            <v>13.680000000000007</v>
          </cell>
          <cell r="P196">
            <v>153.72</v>
          </cell>
        </row>
        <row r="197">
          <cell r="B197">
            <v>7750</v>
          </cell>
          <cell r="D197">
            <v>-89.98</v>
          </cell>
          <cell r="E197">
            <v>-103.89999999999999</v>
          </cell>
          <cell r="F197">
            <v>-111.39999999999998</v>
          </cell>
          <cell r="G197">
            <v>-134.42000000000002</v>
          </cell>
          <cell r="H197">
            <v>-155.70999999999998</v>
          </cell>
          <cell r="I197">
            <v>-191.58000000000004</v>
          </cell>
          <cell r="J197">
            <v>-1406.45</v>
          </cell>
          <cell r="K197">
            <v>-1444.77</v>
          </cell>
          <cell r="L197">
            <v>-1455.4500000000007</v>
          </cell>
          <cell r="M197">
            <v>-1476.0299999999988</v>
          </cell>
          <cell r="N197">
            <v>-15.990000000000691</v>
          </cell>
          <cell r="O197">
            <v>-18.1299999999992</v>
          </cell>
          <cell r="P197">
            <v>-6603.8099999999995</v>
          </cell>
        </row>
        <row r="198">
          <cell r="B198">
            <v>7765</v>
          </cell>
          <cell r="D198">
            <v>0</v>
          </cell>
          <cell r="E198">
            <v>0</v>
          </cell>
          <cell r="F198">
            <v>0</v>
          </cell>
          <cell r="G198">
            <v>-105.41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-105.41</v>
          </cell>
        </row>
        <row r="200">
          <cell r="D200">
            <v>-38860.10000000002</v>
          </cell>
          <cell r="E200">
            <v>-29238.609999999957</v>
          </cell>
          <cell r="F200">
            <v>-20992.109999999986</v>
          </cell>
          <cell r="G200">
            <v>-33140.699999999975</v>
          </cell>
          <cell r="H200">
            <v>3850.7199999999675</v>
          </cell>
          <cell r="I200">
            <v>14410.120000000044</v>
          </cell>
          <cell r="J200">
            <v>67736.529999999955</v>
          </cell>
          <cell r="K200">
            <v>-13258.479999999961</v>
          </cell>
          <cell r="L200">
            <v>2556.9099999999407</v>
          </cell>
          <cell r="M200">
            <v>-16863.319999999931</v>
          </cell>
          <cell r="N200">
            <v>-34905.900000000089</v>
          </cell>
          <cell r="O200">
            <v>-1491.0999999999751</v>
          </cell>
          <cell r="P200">
            <v>-106511.11000000031</v>
          </cell>
        </row>
      </sheetData>
      <sheetData sheetId="133" refreshError="1"/>
      <sheetData sheetId="134" refreshError="1"/>
      <sheetData sheetId="135" refreshError="1"/>
      <sheetData sheetId="136">
        <row r="184">
          <cell r="D184">
            <v>5420.65</v>
          </cell>
          <cell r="E184">
            <v>5061.0899999999992</v>
          </cell>
          <cell r="F184">
            <v>7402.2299999999987</v>
          </cell>
          <cell r="G184">
            <v>5441.9500000000007</v>
          </cell>
          <cell r="H184">
            <v>5263.9099999999989</v>
          </cell>
          <cell r="I184">
            <v>5157.3900000000012</v>
          </cell>
          <cell r="J184">
            <v>13914.51</v>
          </cell>
          <cell r="K184">
            <v>5322.2099999999973</v>
          </cell>
          <cell r="L184">
            <v>5339.7700000000023</v>
          </cell>
          <cell r="M184">
            <v>4313.7000000000025</v>
          </cell>
          <cell r="N184">
            <v>5849.8199999999943</v>
          </cell>
          <cell r="O184">
            <v>5812.3000000000029</v>
          </cell>
        </row>
        <row r="223">
          <cell r="D223">
            <v>8301.6299999999992</v>
          </cell>
          <cell r="E223">
            <v>8306.59</v>
          </cell>
          <cell r="F223">
            <v>8330.0599999999977</v>
          </cell>
          <cell r="G223">
            <v>8334.5999999999985</v>
          </cell>
          <cell r="H223">
            <v>8348.0899999999983</v>
          </cell>
          <cell r="I223">
            <v>8350.6199999999972</v>
          </cell>
          <cell r="J223">
            <v>62604.160000000003</v>
          </cell>
          <cell r="K223">
            <v>8308.7099999999919</v>
          </cell>
          <cell r="L223">
            <v>8319.1100000000042</v>
          </cell>
          <cell r="M223">
            <v>-1633.8099999999818</v>
          </cell>
          <cell r="N223">
            <v>8457.5599999999795</v>
          </cell>
          <cell r="O223">
            <v>8500.4300000000112</v>
          </cell>
        </row>
        <row r="249">
          <cell r="D249">
            <v>-0.71</v>
          </cell>
          <cell r="E249">
            <v>-0.71</v>
          </cell>
          <cell r="F249">
            <v>-0.71</v>
          </cell>
          <cell r="G249">
            <v>-0.71</v>
          </cell>
          <cell r="H249">
            <v>-0.71</v>
          </cell>
          <cell r="I249">
            <v>-0.71</v>
          </cell>
          <cell r="J249">
            <v>-0.71</v>
          </cell>
          <cell r="K249">
            <v>-0.71</v>
          </cell>
          <cell r="L249">
            <v>-0.71</v>
          </cell>
          <cell r="M249">
            <v>-0.71</v>
          </cell>
          <cell r="N249">
            <v>-0.71</v>
          </cell>
          <cell r="O249">
            <v>-0.71</v>
          </cell>
          <cell r="P249">
            <v>-8.52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</sheetData>
      <sheetData sheetId="137">
        <row r="26">
          <cell r="E26">
            <v>762.7</v>
          </cell>
        </row>
        <row r="27">
          <cell r="E27">
            <v>756.7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>
        <row r="31">
          <cell r="P31">
            <v>-1156.8461538461538</v>
          </cell>
        </row>
        <row r="33">
          <cell r="P33">
            <v>-1171</v>
          </cell>
        </row>
        <row r="35">
          <cell r="P35">
            <v>42</v>
          </cell>
        </row>
        <row r="37">
          <cell r="P37">
            <v>13.999999999999998</v>
          </cell>
        </row>
        <row r="39">
          <cell r="P39">
            <v>158.99999999999997</v>
          </cell>
        </row>
        <row r="41">
          <cell r="P41">
            <v>-119.76923076923076</v>
          </cell>
        </row>
        <row r="43">
          <cell r="P43">
            <v>-42</v>
          </cell>
        </row>
        <row r="44">
          <cell r="P44">
            <v>648.30769230769226</v>
          </cell>
        </row>
        <row r="47">
          <cell r="P47">
            <v>-61.846153846153847</v>
          </cell>
        </row>
        <row r="49">
          <cell r="P49">
            <v>-0.78461538461538471</v>
          </cell>
        </row>
        <row r="53">
          <cell r="P53">
            <v>77.373076923076923</v>
          </cell>
        </row>
        <row r="55">
          <cell r="P55">
            <v>2</v>
          </cell>
        </row>
        <row r="57">
          <cell r="P57">
            <v>6.9999999999999991</v>
          </cell>
        </row>
        <row r="58">
          <cell r="P58">
            <v>-0.76923076923076927</v>
          </cell>
        </row>
        <row r="61">
          <cell r="P61">
            <v>235.92307692307691</v>
          </cell>
        </row>
        <row r="63">
          <cell r="P63">
            <v>471.69230769230785</v>
          </cell>
        </row>
        <row r="65">
          <cell r="P65">
            <v>1581.0769230769231</v>
          </cell>
        </row>
        <row r="67">
          <cell r="P67">
            <v>-324</v>
          </cell>
        </row>
        <row r="69">
          <cell r="P69">
            <v>495.00000000000011</v>
          </cell>
        </row>
        <row r="71">
          <cell r="P71">
            <v>1</v>
          </cell>
        </row>
        <row r="73">
          <cell r="P73">
            <v>47.136923076923075</v>
          </cell>
        </row>
        <row r="75">
          <cell r="P75">
            <v>-87.247692307692304</v>
          </cell>
        </row>
        <row r="81">
          <cell r="P81">
            <v>5817.7692307692305</v>
          </cell>
        </row>
        <row r="86">
          <cell r="P86">
            <v>-6867.126153846154</v>
          </cell>
        </row>
        <row r="87">
          <cell r="P87">
            <v>-20.76923076923077</v>
          </cell>
        </row>
        <row r="90">
          <cell r="P90">
            <v>93.92307692307692</v>
          </cell>
        </row>
        <row r="93">
          <cell r="P93">
            <v>12.955384615384615</v>
          </cell>
        </row>
        <row r="95">
          <cell r="P95">
            <v>-130</v>
          </cell>
        </row>
        <row r="98">
          <cell r="P98">
            <v>13754.615384615385</v>
          </cell>
        </row>
        <row r="101">
          <cell r="P101">
            <v>24.769230769230774</v>
          </cell>
        </row>
        <row r="104">
          <cell r="P104">
            <v>31.23076923076923</v>
          </cell>
        </row>
        <row r="106">
          <cell r="P106">
            <v>13.999999999999998</v>
          </cell>
        </row>
        <row r="108">
          <cell r="P108">
            <v>-2052</v>
          </cell>
        </row>
        <row r="115">
          <cell r="P115">
            <v>1238.8946153846152</v>
          </cell>
        </row>
        <row r="119">
          <cell r="P119">
            <v>1892.6284615384616</v>
          </cell>
        </row>
        <row r="124">
          <cell r="P124">
            <v>3682.9230769230767</v>
          </cell>
        </row>
        <row r="125">
          <cell r="P125">
            <v>2927.0769230769229</v>
          </cell>
        </row>
        <row r="129">
          <cell r="P129">
            <v>-76.318461538461548</v>
          </cell>
        </row>
        <row r="134">
          <cell r="P134">
            <v>-227.04538461538462</v>
          </cell>
        </row>
        <row r="136">
          <cell r="P136">
            <v>0.46153846153846145</v>
          </cell>
        </row>
        <row r="138">
          <cell r="P138">
            <v>30.23076923076923</v>
          </cell>
        </row>
        <row r="140">
          <cell r="P140">
            <v>-2257.3846153846157</v>
          </cell>
        </row>
        <row r="143">
          <cell r="P143">
            <v>3835.6923076923076</v>
          </cell>
        </row>
      </sheetData>
      <sheetData sheetId="158" refreshError="1"/>
      <sheetData sheetId="159" refreshError="1"/>
      <sheetData sheetId="16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TB2015"/>
      <sheetName val="COVER"/>
      <sheetName val="CONTENTS vol 1"/>
      <sheetName val="CONTENTS vol 2"/>
      <sheetName val="APPENDIX A PLANT ACCT REC"/>
      <sheetName val="A 1"/>
      <sheetName val="A 2"/>
      <sheetName val="A 3 "/>
      <sheetName val="A 4"/>
      <sheetName val="A 5 "/>
      <sheetName val="ProformaAdd"/>
      <sheetName val="ProformaExp"/>
      <sheetName val="A 5  (a)"/>
      <sheetName val="A 6"/>
      <sheetName val="A 6 (a)"/>
      <sheetName val="A 7"/>
      <sheetName val="A 8"/>
      <sheetName val="A 9"/>
      <sheetName val="A 9 (a)"/>
      <sheetName val="A 10"/>
      <sheetName val="A 10 (a)"/>
      <sheetName val="A 11"/>
      <sheetName val="A 12"/>
      <sheetName val="A 12 (a)"/>
      <sheetName val="A 13"/>
      <sheetName val="A 14"/>
      <sheetName val="A 14 (a)"/>
      <sheetName val="A 15"/>
      <sheetName val="A 16"/>
      <sheetName val="A 17 "/>
      <sheetName val="A 18"/>
      <sheetName val="A 18 (a)"/>
      <sheetName val="A 19 "/>
      <sheetName val="A 19 (a) "/>
      <sheetName val="B 1"/>
      <sheetName val="B 2"/>
      <sheetName val="B 3"/>
      <sheetName val="B 4"/>
      <sheetName val="B 5"/>
      <sheetName val="B 6"/>
      <sheetName val="B 7"/>
      <sheetName val="B 8"/>
      <sheetName val="B 9 "/>
      <sheetName val="B 10"/>
      <sheetName val="B 11"/>
      <sheetName val="B 12"/>
      <sheetName val="B 12 (2)"/>
      <sheetName val="B 12 (3)"/>
      <sheetName val="B 12 (4)"/>
      <sheetName val="B 12 (5)"/>
      <sheetName val="B 12 (6)"/>
      <sheetName val="B 12 (7)"/>
      <sheetName val="B 12 (8)"/>
      <sheetName val="B 12 (9)"/>
      <sheetName val="B 12 (10)"/>
      <sheetName val="B 12 (11)"/>
      <sheetName val="B 12 (12)"/>
      <sheetName val="B 12 (13)"/>
      <sheetName val="B 13"/>
      <sheetName val="B 14"/>
      <sheetName val="B 15"/>
      <sheetName val="C INSTRUCT"/>
      <sheetName val="C 1"/>
      <sheetName val="C 2 (W)"/>
      <sheetName val="C 2 (S)"/>
      <sheetName val="C 3 "/>
      <sheetName val="C 4"/>
      <sheetName val="C 5  (W)"/>
      <sheetName val="C 5 (S)"/>
      <sheetName val="C 6"/>
      <sheetName val="C 7"/>
      <sheetName val="C 8"/>
      <sheetName val="C 9"/>
      <sheetName val="C 10"/>
      <sheetName val="D 1"/>
      <sheetName val="D 2 "/>
      <sheetName val="D 3"/>
      <sheetName val="D 4"/>
      <sheetName val="D 5"/>
      <sheetName val="D 6"/>
      <sheetName val="D 7"/>
      <sheetName val="E 1 W"/>
      <sheetName val="E 1 S"/>
      <sheetName val="E 2 W"/>
      <sheetName val="E 2 S"/>
      <sheetName val="E 3"/>
      <sheetName val="E 4 Water"/>
      <sheetName val="E 4 Sewer"/>
      <sheetName val="E 5 (W)"/>
      <sheetName val="E 5 (S) "/>
      <sheetName val="E 6"/>
      <sheetName val="E 7"/>
      <sheetName val="E 8"/>
      <sheetName val="E 9 "/>
      <sheetName val="E 10"/>
      <sheetName val="E 11"/>
      <sheetName val="E 12"/>
      <sheetName val="E 13"/>
      <sheetName val="E 14"/>
      <sheetName val="F 1"/>
      <sheetName val="F 2"/>
      <sheetName val="F 3"/>
      <sheetName val="F 4"/>
      <sheetName val="F 5"/>
      <sheetName val="F 6"/>
      <sheetName val="F 6(2)"/>
      <sheetName val="F 7"/>
      <sheetName val="F 8"/>
      <sheetName val="F 9"/>
      <sheetName val="F 10"/>
      <sheetName val="A 1 (I)"/>
      <sheetName val="A 2 (I) "/>
      <sheetName val="A 3 (I) "/>
      <sheetName val="B 1 (I)"/>
      <sheetName val="B 2 (I)"/>
      <sheetName val="B 3 (I)"/>
      <sheetName val="B 15 (I)"/>
      <sheetName val="C 1 (I)"/>
      <sheetName val="C 2 (W) (I)"/>
      <sheetName val="C 2 (S) (I)"/>
      <sheetName val="C 5  (W) (I)"/>
      <sheetName val="C 5 (S) (I)"/>
      <sheetName val="D 1 (I) "/>
      <sheetName val="D 2 (I) "/>
      <sheetName val="E 1 W (I)"/>
      <sheetName val="E 1 S (I)"/>
      <sheetName val="E 2 W (I)"/>
      <sheetName val="E 2 S (I)"/>
      <sheetName val="12-31-15Plant Acc Bal_PerAR"/>
      <sheetName val="12-31-15 CIAC Bal &amp; Proj_PerAR"/>
      <sheetName val="IncAllocPerAR "/>
      <sheetName val="IncomeAccounts_Water BU"/>
      <sheetName val="IncomeAccounts_Sewer BU"/>
      <sheetName val="12-31-15 Depreciation Exp_PerAR"/>
      <sheetName val="12-31-15 CIAC Amort Exp_PerAR"/>
      <sheetName val="Working Capital_PerAR"/>
      <sheetName val="ADJUSTED MONTHLY FINAL"/>
      <sheetName val="APPENDIX B INC. STAT.ACCT RECON"/>
      <sheetName val="CommonPlant_PerAR"/>
      <sheetName val="Interest Expense Adj_PerAR"/>
      <sheetName val="Other BalSheet Acct_PerAR"/>
      <sheetName val="RateCase&amp;Other Deferred_PerAR"/>
      <sheetName val="Property Taxes"/>
      <sheetName val="C 5 Calculation"/>
      <sheetName val="Rev Requirements Final"/>
      <sheetName val="Rev Requirements Interim"/>
      <sheetName val="Reuse RateBase"/>
      <sheetName val="REVENUE REQUIREMENTS"/>
      <sheetName val="PROFORMA YEAR"/>
      <sheetName val="INTERIM COST OF CAPITAL"/>
      <sheetName val="Chemicals"/>
      <sheetName val="MFR to AR"/>
    </sheetNames>
    <sheetDataSet>
      <sheetData sheetId="0" refreshError="1"/>
      <sheetData sheetId="1">
        <row r="5">
          <cell r="B5">
            <v>12374.3</v>
          </cell>
          <cell r="C5">
            <v>12374.3</v>
          </cell>
          <cell r="D5">
            <v>12374.3</v>
          </cell>
          <cell r="E5">
            <v>12374.3</v>
          </cell>
          <cell r="F5">
            <v>12374.3</v>
          </cell>
          <cell r="G5">
            <v>12374.3</v>
          </cell>
          <cell r="H5">
            <v>12374.3</v>
          </cell>
          <cell r="I5">
            <v>12374.3</v>
          </cell>
          <cell r="J5">
            <v>12374.3</v>
          </cell>
          <cell r="K5">
            <v>12374.3</v>
          </cell>
          <cell r="L5">
            <v>12374.3</v>
          </cell>
          <cell r="M5">
            <v>12374.3</v>
          </cell>
          <cell r="N5">
            <v>12374.3</v>
          </cell>
        </row>
        <row r="6">
          <cell r="B6">
            <v>1258.3</v>
          </cell>
          <cell r="C6">
            <v>1258.23</v>
          </cell>
          <cell r="D6">
            <v>1258.28</v>
          </cell>
          <cell r="E6">
            <v>1258.25</v>
          </cell>
          <cell r="F6">
            <v>1258.1500000000001</v>
          </cell>
          <cell r="G6">
            <v>1258.17</v>
          </cell>
          <cell r="H6">
            <v>1258.0899999999999</v>
          </cell>
          <cell r="I6">
            <v>1258.1099999999999</v>
          </cell>
          <cell r="J6">
            <v>1258.1400000000001</v>
          </cell>
          <cell r="K6">
            <v>1258.1300000000001</v>
          </cell>
          <cell r="L6">
            <v>1258.1099999999999</v>
          </cell>
          <cell r="M6">
            <v>1258.0999999999999</v>
          </cell>
          <cell r="N6">
            <v>1258.0899999999999</v>
          </cell>
        </row>
        <row r="7">
          <cell r="B7">
            <v>2707</v>
          </cell>
          <cell r="C7">
            <v>2707</v>
          </cell>
          <cell r="D7">
            <v>2707</v>
          </cell>
          <cell r="E7">
            <v>2707</v>
          </cell>
          <cell r="F7">
            <v>2707</v>
          </cell>
          <cell r="G7">
            <v>2707</v>
          </cell>
          <cell r="H7">
            <v>2707</v>
          </cell>
          <cell r="I7">
            <v>2707</v>
          </cell>
          <cell r="J7">
            <v>2707</v>
          </cell>
          <cell r="K7">
            <v>2707</v>
          </cell>
          <cell r="L7">
            <v>2707</v>
          </cell>
          <cell r="M7">
            <v>2707</v>
          </cell>
          <cell r="N7">
            <v>2707</v>
          </cell>
        </row>
        <row r="8">
          <cell r="B8">
            <v>93.85</v>
          </cell>
          <cell r="C8">
            <v>93.1</v>
          </cell>
          <cell r="D8">
            <v>92.86</v>
          </cell>
          <cell r="E8">
            <v>92.7</v>
          </cell>
          <cell r="F8">
            <v>91.91</v>
          </cell>
          <cell r="G8">
            <v>92.15</v>
          </cell>
          <cell r="H8">
            <v>91.32</v>
          </cell>
          <cell r="I8">
            <v>91.48</v>
          </cell>
          <cell r="J8">
            <v>91.83</v>
          </cell>
          <cell r="K8">
            <v>90.98</v>
          </cell>
          <cell r="L8">
            <v>90.82</v>
          </cell>
          <cell r="M8">
            <v>90.7</v>
          </cell>
          <cell r="N8">
            <v>90.48</v>
          </cell>
        </row>
        <row r="9">
          <cell r="B9">
            <v>28117</v>
          </cell>
          <cell r="C9">
            <v>28117</v>
          </cell>
          <cell r="D9">
            <v>28117</v>
          </cell>
          <cell r="E9">
            <v>28117</v>
          </cell>
          <cell r="F9">
            <v>28117</v>
          </cell>
          <cell r="G9">
            <v>28117</v>
          </cell>
          <cell r="H9">
            <v>28117</v>
          </cell>
          <cell r="I9">
            <v>28117</v>
          </cell>
          <cell r="J9">
            <v>28117</v>
          </cell>
          <cell r="K9">
            <v>28117</v>
          </cell>
          <cell r="L9">
            <v>28117</v>
          </cell>
          <cell r="M9">
            <v>28117</v>
          </cell>
          <cell r="N9">
            <v>28117</v>
          </cell>
        </row>
        <row r="10">
          <cell r="B10">
            <v>12958.68</v>
          </cell>
          <cell r="C10">
            <v>12958.68</v>
          </cell>
          <cell r="D10">
            <v>12958.68</v>
          </cell>
          <cell r="E10">
            <v>13261.03</v>
          </cell>
          <cell r="F10">
            <v>13261.03</v>
          </cell>
          <cell r="G10">
            <v>13261.03</v>
          </cell>
          <cell r="H10">
            <v>13261.03</v>
          </cell>
          <cell r="I10">
            <v>13261.03</v>
          </cell>
          <cell r="J10">
            <v>13261.03</v>
          </cell>
          <cell r="K10">
            <v>13261.03</v>
          </cell>
          <cell r="L10">
            <v>13261.03</v>
          </cell>
          <cell r="M10">
            <v>13261.03</v>
          </cell>
          <cell r="N10">
            <v>13261.03</v>
          </cell>
        </row>
        <row r="11">
          <cell r="B11">
            <v>5370.55</v>
          </cell>
          <cell r="C11">
            <v>5370.55</v>
          </cell>
          <cell r="D11">
            <v>5370.55</v>
          </cell>
          <cell r="E11">
            <v>5370.55</v>
          </cell>
          <cell r="F11">
            <v>5370.55</v>
          </cell>
          <cell r="G11">
            <v>5370.55</v>
          </cell>
          <cell r="H11">
            <v>5370.55</v>
          </cell>
          <cell r="I11">
            <v>5370.55</v>
          </cell>
          <cell r="J11">
            <v>5370.55</v>
          </cell>
          <cell r="K11">
            <v>5370.55</v>
          </cell>
          <cell r="L11">
            <v>5370.55</v>
          </cell>
          <cell r="M11">
            <v>5370.55</v>
          </cell>
          <cell r="N11">
            <v>5370.55</v>
          </cell>
        </row>
        <row r="12">
          <cell r="B12">
            <v>-428.44</v>
          </cell>
          <cell r="C12">
            <v>-428.44</v>
          </cell>
          <cell r="D12">
            <v>-428.44</v>
          </cell>
          <cell r="E12">
            <v>-428.44</v>
          </cell>
          <cell r="F12">
            <v>-428.44</v>
          </cell>
          <cell r="G12">
            <v>-428.44</v>
          </cell>
          <cell r="H12">
            <v>-428.44</v>
          </cell>
          <cell r="I12">
            <v>-428.44</v>
          </cell>
          <cell r="J12">
            <v>-428.44</v>
          </cell>
          <cell r="K12">
            <v>-428.44</v>
          </cell>
          <cell r="L12">
            <v>-428.44</v>
          </cell>
          <cell r="M12">
            <v>-428.44</v>
          </cell>
          <cell r="N12">
            <v>-428.44</v>
          </cell>
        </row>
        <row r="13">
          <cell r="B13">
            <v>23551.96</v>
          </cell>
          <cell r="C13">
            <v>23551.96</v>
          </cell>
          <cell r="D13">
            <v>23551.96</v>
          </cell>
          <cell r="E13">
            <v>23551.96</v>
          </cell>
          <cell r="F13">
            <v>23551.96</v>
          </cell>
          <cell r="G13">
            <v>23551.96</v>
          </cell>
          <cell r="H13">
            <v>23551.96</v>
          </cell>
          <cell r="I13">
            <v>23551.96</v>
          </cell>
          <cell r="J13">
            <v>23551.96</v>
          </cell>
          <cell r="K13">
            <v>23551.96</v>
          </cell>
          <cell r="L13">
            <v>23551.96</v>
          </cell>
          <cell r="M13">
            <v>23551.96</v>
          </cell>
          <cell r="N13">
            <v>23551.96</v>
          </cell>
        </row>
        <row r="14">
          <cell r="B14">
            <v>80214.69</v>
          </cell>
          <cell r="C14">
            <v>80214.69</v>
          </cell>
          <cell r="D14">
            <v>80214.69</v>
          </cell>
          <cell r="E14">
            <v>80214.69</v>
          </cell>
          <cell r="F14">
            <v>80214.69</v>
          </cell>
          <cell r="G14">
            <v>80214.69</v>
          </cell>
          <cell r="H14">
            <v>80214.69</v>
          </cell>
          <cell r="I14">
            <v>80214.69</v>
          </cell>
          <cell r="J14">
            <v>80214.69</v>
          </cell>
          <cell r="K14">
            <v>80214.69</v>
          </cell>
          <cell r="L14">
            <v>80214.69</v>
          </cell>
          <cell r="M14">
            <v>80214.69</v>
          </cell>
          <cell r="N14">
            <v>80214.69</v>
          </cell>
        </row>
        <row r="15">
          <cell r="B15">
            <v>32475.02</v>
          </cell>
          <cell r="C15">
            <v>32475.02</v>
          </cell>
          <cell r="D15">
            <v>32475.02</v>
          </cell>
          <cell r="E15">
            <v>32475.02</v>
          </cell>
          <cell r="F15">
            <v>32475.02</v>
          </cell>
          <cell r="G15">
            <v>32475.02</v>
          </cell>
          <cell r="H15">
            <v>32475.02</v>
          </cell>
          <cell r="I15">
            <v>32475.02</v>
          </cell>
          <cell r="J15">
            <v>32475.02</v>
          </cell>
          <cell r="K15">
            <v>32515.31</v>
          </cell>
          <cell r="L15">
            <v>32978.65</v>
          </cell>
          <cell r="M15">
            <v>32978.65</v>
          </cell>
          <cell r="N15">
            <v>32978.65</v>
          </cell>
        </row>
        <row r="16">
          <cell r="B16">
            <v>28922.44</v>
          </cell>
          <cell r="C16">
            <v>28922.44</v>
          </cell>
          <cell r="D16">
            <v>28922.44</v>
          </cell>
          <cell r="E16">
            <v>28922.44</v>
          </cell>
          <cell r="F16">
            <v>28922.44</v>
          </cell>
          <cell r="G16">
            <v>28922.44</v>
          </cell>
          <cell r="H16">
            <v>28922.44</v>
          </cell>
          <cell r="I16">
            <v>28922.44</v>
          </cell>
          <cell r="J16">
            <v>28922.44</v>
          </cell>
          <cell r="K16">
            <v>28922.44</v>
          </cell>
          <cell r="L16">
            <v>28922.44</v>
          </cell>
          <cell r="M16">
            <v>28922.44</v>
          </cell>
          <cell r="N16">
            <v>28922.44</v>
          </cell>
        </row>
        <row r="17">
          <cell r="B17">
            <v>180409.5</v>
          </cell>
          <cell r="C17">
            <v>180409.5</v>
          </cell>
          <cell r="D17">
            <v>180409.5</v>
          </cell>
          <cell r="E17">
            <v>180409.5</v>
          </cell>
          <cell r="F17">
            <v>180409.5</v>
          </cell>
          <cell r="G17">
            <v>180409.5</v>
          </cell>
          <cell r="H17">
            <v>180409.5</v>
          </cell>
          <cell r="I17">
            <v>180409.5</v>
          </cell>
          <cell r="J17">
            <v>180409.5</v>
          </cell>
          <cell r="K17">
            <v>180409.5</v>
          </cell>
          <cell r="L17">
            <v>180409.5</v>
          </cell>
          <cell r="M17">
            <v>180409.5</v>
          </cell>
          <cell r="N17">
            <v>180409.5</v>
          </cell>
        </row>
        <row r="18">
          <cell r="B18">
            <v>31262.71</v>
          </cell>
          <cell r="C18">
            <v>31262.71</v>
          </cell>
          <cell r="D18">
            <v>31262.71</v>
          </cell>
          <cell r="E18">
            <v>31262.71</v>
          </cell>
          <cell r="F18">
            <v>31262.71</v>
          </cell>
          <cell r="G18">
            <v>31262.71</v>
          </cell>
          <cell r="H18">
            <v>31262.71</v>
          </cell>
          <cell r="I18">
            <v>31262.71</v>
          </cell>
          <cell r="J18">
            <v>31262.71</v>
          </cell>
          <cell r="K18">
            <v>31262.71</v>
          </cell>
          <cell r="L18">
            <v>31262.71</v>
          </cell>
          <cell r="M18">
            <v>31262.71</v>
          </cell>
          <cell r="N18">
            <v>31262.71</v>
          </cell>
        </row>
        <row r="19">
          <cell r="B19">
            <v>21883.97</v>
          </cell>
          <cell r="C19">
            <v>21883.97</v>
          </cell>
          <cell r="D19">
            <v>21883.97</v>
          </cell>
          <cell r="E19">
            <v>21883.97</v>
          </cell>
          <cell r="F19">
            <v>21883.97</v>
          </cell>
          <cell r="G19">
            <v>21883.97</v>
          </cell>
          <cell r="H19">
            <v>21883.97</v>
          </cell>
          <cell r="I19">
            <v>21883.97</v>
          </cell>
          <cell r="J19">
            <v>21883.97</v>
          </cell>
          <cell r="K19">
            <v>21883.97</v>
          </cell>
          <cell r="L19">
            <v>21883.97</v>
          </cell>
          <cell r="M19">
            <v>21883.97</v>
          </cell>
          <cell r="N19">
            <v>21883.97</v>
          </cell>
        </row>
        <row r="20">
          <cell r="B20">
            <v>5164.99</v>
          </cell>
          <cell r="C20">
            <v>5164.99</v>
          </cell>
          <cell r="D20">
            <v>5164.99</v>
          </cell>
          <cell r="E20">
            <v>5164.99</v>
          </cell>
          <cell r="F20">
            <v>5164.99</v>
          </cell>
          <cell r="G20">
            <v>5164.99</v>
          </cell>
          <cell r="H20">
            <v>5164.99</v>
          </cell>
          <cell r="I20">
            <v>5164.99</v>
          </cell>
          <cell r="J20">
            <v>5164.99</v>
          </cell>
          <cell r="K20">
            <v>5164.99</v>
          </cell>
          <cell r="L20">
            <v>5164.99</v>
          </cell>
          <cell r="M20">
            <v>5164.99</v>
          </cell>
          <cell r="N20">
            <v>5164.99</v>
          </cell>
        </row>
        <row r="21">
          <cell r="B21">
            <v>1839</v>
          </cell>
          <cell r="C21">
            <v>1839</v>
          </cell>
          <cell r="D21">
            <v>1839</v>
          </cell>
          <cell r="E21">
            <v>1839</v>
          </cell>
          <cell r="F21">
            <v>1839</v>
          </cell>
          <cell r="G21">
            <v>1839</v>
          </cell>
          <cell r="H21">
            <v>1839</v>
          </cell>
          <cell r="I21">
            <v>1839</v>
          </cell>
          <cell r="J21">
            <v>1839</v>
          </cell>
          <cell r="K21">
            <v>1839</v>
          </cell>
          <cell r="L21">
            <v>1839</v>
          </cell>
          <cell r="M21">
            <v>1839</v>
          </cell>
          <cell r="N21">
            <v>1839</v>
          </cell>
        </row>
        <row r="22">
          <cell r="B22">
            <v>6931.16</v>
          </cell>
          <cell r="C22">
            <v>6874.54</v>
          </cell>
          <cell r="D22">
            <v>6890.85</v>
          </cell>
          <cell r="E22">
            <v>6881.6</v>
          </cell>
          <cell r="F22">
            <v>6809.26</v>
          </cell>
          <cell r="G22">
            <v>6825.59</v>
          </cell>
          <cell r="H22">
            <v>6773.56</v>
          </cell>
          <cell r="I22">
            <v>6813.99</v>
          </cell>
          <cell r="J22">
            <v>6843.06</v>
          </cell>
          <cell r="K22">
            <v>6817.93</v>
          </cell>
          <cell r="L22">
            <v>6805.01</v>
          </cell>
          <cell r="M22">
            <v>6823.43</v>
          </cell>
          <cell r="N22">
            <v>6826.17</v>
          </cell>
        </row>
        <row r="23">
          <cell r="B23">
            <v>2315.8000000000002</v>
          </cell>
          <cell r="C23">
            <v>2301.46</v>
          </cell>
          <cell r="D23">
            <v>2305.34</v>
          </cell>
          <cell r="E23">
            <v>2300.7600000000002</v>
          </cell>
          <cell r="F23">
            <v>2278.2199999999998</v>
          </cell>
          <cell r="G23">
            <v>2298.11</v>
          </cell>
          <cell r="H23">
            <v>2282.65</v>
          </cell>
          <cell r="I23">
            <v>2289.73</v>
          </cell>
          <cell r="J23">
            <v>2298.6</v>
          </cell>
          <cell r="K23">
            <v>2282.89</v>
          </cell>
          <cell r="L23">
            <v>2281.15</v>
          </cell>
          <cell r="M23">
            <v>2278.6799999999998</v>
          </cell>
          <cell r="N23">
            <v>2282.37</v>
          </cell>
        </row>
        <row r="24">
          <cell r="B24">
            <v>2645.57</v>
          </cell>
          <cell r="C24">
            <v>2637.83</v>
          </cell>
          <cell r="D24">
            <v>2643.21</v>
          </cell>
          <cell r="E24">
            <v>2639.7</v>
          </cell>
          <cell r="F24">
            <v>2628.55</v>
          </cell>
          <cell r="G24">
            <v>2630.61</v>
          </cell>
          <cell r="H24">
            <v>2621.57</v>
          </cell>
          <cell r="I24">
            <v>2623.86</v>
          </cell>
          <cell r="J24">
            <v>2627.38</v>
          </cell>
          <cell r="K24">
            <v>2626.38</v>
          </cell>
          <cell r="L24">
            <v>2624.55</v>
          </cell>
          <cell r="M24">
            <v>2623.19</v>
          </cell>
          <cell r="N24">
            <v>2621.4</v>
          </cell>
        </row>
        <row r="25">
          <cell r="B25">
            <v>360.54</v>
          </cell>
          <cell r="C25">
            <v>360.54</v>
          </cell>
          <cell r="D25">
            <v>360.54</v>
          </cell>
          <cell r="E25">
            <v>360.54</v>
          </cell>
          <cell r="F25">
            <v>360.54</v>
          </cell>
          <cell r="G25">
            <v>360.54</v>
          </cell>
          <cell r="H25">
            <v>360.54</v>
          </cell>
          <cell r="I25">
            <v>360.54</v>
          </cell>
          <cell r="J25">
            <v>360.54</v>
          </cell>
          <cell r="K25">
            <v>360.54</v>
          </cell>
          <cell r="L25">
            <v>360.54</v>
          </cell>
          <cell r="M25">
            <v>360.54</v>
          </cell>
          <cell r="N25">
            <v>360.54</v>
          </cell>
        </row>
        <row r="26">
          <cell r="B26">
            <v>2160.4299999999998</v>
          </cell>
          <cell r="C26">
            <v>2160.4299999999998</v>
          </cell>
          <cell r="D26">
            <v>2160.4299999999998</v>
          </cell>
          <cell r="E26">
            <v>2160.4299999999998</v>
          </cell>
          <cell r="F26">
            <v>2160.4299999999998</v>
          </cell>
          <cell r="G26">
            <v>2860.12</v>
          </cell>
          <cell r="H26">
            <v>2860.12</v>
          </cell>
          <cell r="I26">
            <v>2860.12</v>
          </cell>
          <cell r="J26">
            <v>2860.12</v>
          </cell>
          <cell r="K26">
            <v>4605.33</v>
          </cell>
          <cell r="L26">
            <v>4605.33</v>
          </cell>
          <cell r="M26">
            <v>4605.33</v>
          </cell>
          <cell r="N26">
            <v>4605.33</v>
          </cell>
        </row>
        <row r="27">
          <cell r="B27">
            <v>903.52</v>
          </cell>
          <cell r="C27">
            <v>900.73</v>
          </cell>
          <cell r="D27">
            <v>899.82</v>
          </cell>
          <cell r="E27">
            <v>899.22</v>
          </cell>
          <cell r="F27">
            <v>896.31</v>
          </cell>
          <cell r="G27">
            <v>897.17</v>
          </cell>
          <cell r="H27">
            <v>894.1</v>
          </cell>
          <cell r="I27">
            <v>894.67</v>
          </cell>
          <cell r="J27">
            <v>896</v>
          </cell>
          <cell r="K27">
            <v>892.81</v>
          </cell>
          <cell r="L27">
            <v>892.22</v>
          </cell>
          <cell r="M27">
            <v>891.78</v>
          </cell>
          <cell r="N27">
            <v>890.95</v>
          </cell>
        </row>
        <row r="28">
          <cell r="B28">
            <v>6036</v>
          </cell>
          <cell r="C28">
            <v>6036</v>
          </cell>
          <cell r="D28">
            <v>6036</v>
          </cell>
          <cell r="E28">
            <v>6036</v>
          </cell>
          <cell r="F28">
            <v>6036</v>
          </cell>
          <cell r="G28">
            <v>6036</v>
          </cell>
          <cell r="H28">
            <v>6036</v>
          </cell>
          <cell r="I28">
            <v>6036</v>
          </cell>
          <cell r="J28">
            <v>6036</v>
          </cell>
          <cell r="K28">
            <v>6036</v>
          </cell>
          <cell r="L28">
            <v>6036</v>
          </cell>
          <cell r="M28">
            <v>6036</v>
          </cell>
          <cell r="N28">
            <v>6036</v>
          </cell>
        </row>
        <row r="29">
          <cell r="B29">
            <v>10994</v>
          </cell>
          <cell r="C29">
            <v>10994</v>
          </cell>
          <cell r="D29">
            <v>10994</v>
          </cell>
          <cell r="E29">
            <v>10994</v>
          </cell>
          <cell r="F29">
            <v>10994</v>
          </cell>
          <cell r="G29">
            <v>10994</v>
          </cell>
          <cell r="H29">
            <v>10994</v>
          </cell>
          <cell r="I29">
            <v>10994</v>
          </cell>
          <cell r="J29">
            <v>10994</v>
          </cell>
          <cell r="K29">
            <v>10994</v>
          </cell>
          <cell r="L29">
            <v>10994</v>
          </cell>
          <cell r="M29">
            <v>10994</v>
          </cell>
          <cell r="N29">
            <v>10994</v>
          </cell>
        </row>
        <row r="30">
          <cell r="B30">
            <v>1250</v>
          </cell>
          <cell r="C30">
            <v>1250</v>
          </cell>
          <cell r="D30">
            <v>1250</v>
          </cell>
          <cell r="E30">
            <v>1250</v>
          </cell>
          <cell r="F30">
            <v>1250</v>
          </cell>
          <cell r="G30">
            <v>1250</v>
          </cell>
          <cell r="H30">
            <v>1250</v>
          </cell>
          <cell r="I30">
            <v>1250</v>
          </cell>
          <cell r="J30">
            <v>1250</v>
          </cell>
          <cell r="K30">
            <v>1250</v>
          </cell>
          <cell r="L30">
            <v>1250</v>
          </cell>
          <cell r="M30">
            <v>1250</v>
          </cell>
          <cell r="N30">
            <v>1250</v>
          </cell>
        </row>
        <row r="31">
          <cell r="B31">
            <v>21665</v>
          </cell>
          <cell r="C31">
            <v>21665</v>
          </cell>
          <cell r="D31">
            <v>21665</v>
          </cell>
          <cell r="E31">
            <v>21665</v>
          </cell>
          <cell r="F31">
            <v>21665</v>
          </cell>
          <cell r="G31">
            <v>21665</v>
          </cell>
          <cell r="H31">
            <v>21665</v>
          </cell>
          <cell r="I31">
            <v>21665</v>
          </cell>
          <cell r="J31">
            <v>21665</v>
          </cell>
          <cell r="K31">
            <v>21665</v>
          </cell>
          <cell r="L31">
            <v>21665</v>
          </cell>
          <cell r="M31">
            <v>21665</v>
          </cell>
          <cell r="N31">
            <v>21665</v>
          </cell>
        </row>
        <row r="32">
          <cell r="B32">
            <v>215611.3</v>
          </cell>
          <cell r="C32">
            <v>215611.3</v>
          </cell>
          <cell r="D32">
            <v>215611.3</v>
          </cell>
          <cell r="E32">
            <v>215611.3</v>
          </cell>
          <cell r="F32">
            <v>215611.3</v>
          </cell>
          <cell r="G32">
            <v>215611.3</v>
          </cell>
          <cell r="H32">
            <v>215611.3</v>
          </cell>
          <cell r="I32">
            <v>215611.3</v>
          </cell>
          <cell r="J32">
            <v>215611.3</v>
          </cell>
          <cell r="K32">
            <v>215611.3</v>
          </cell>
          <cell r="L32">
            <v>215611.3</v>
          </cell>
          <cell r="M32">
            <v>215611.3</v>
          </cell>
          <cell r="N32">
            <v>215611.3</v>
          </cell>
        </row>
        <row r="33">
          <cell r="B33">
            <v>237175.93</v>
          </cell>
          <cell r="C33">
            <v>237175.93</v>
          </cell>
          <cell r="D33">
            <v>237175.93</v>
          </cell>
          <cell r="E33">
            <v>237175.93</v>
          </cell>
          <cell r="F33">
            <v>237175.93</v>
          </cell>
          <cell r="G33">
            <v>237175.93</v>
          </cell>
          <cell r="H33">
            <v>237175.93</v>
          </cell>
          <cell r="I33">
            <v>237175.93</v>
          </cell>
          <cell r="J33">
            <v>237175.93</v>
          </cell>
          <cell r="K33">
            <v>237175.93</v>
          </cell>
          <cell r="L33">
            <v>237175.93</v>
          </cell>
          <cell r="M33">
            <v>237175.93</v>
          </cell>
          <cell r="N33">
            <v>237175.93</v>
          </cell>
        </row>
        <row r="34">
          <cell r="B34">
            <v>530.23</v>
          </cell>
          <cell r="C34">
            <v>530.23</v>
          </cell>
          <cell r="D34">
            <v>530.23</v>
          </cell>
          <cell r="E34">
            <v>530.23</v>
          </cell>
          <cell r="F34">
            <v>530.23</v>
          </cell>
          <cell r="G34">
            <v>530.23</v>
          </cell>
          <cell r="H34">
            <v>530.23</v>
          </cell>
          <cell r="I34">
            <v>530.23</v>
          </cell>
          <cell r="J34">
            <v>530.23</v>
          </cell>
          <cell r="K34">
            <v>530.23</v>
          </cell>
          <cell r="L34">
            <v>530.23</v>
          </cell>
          <cell r="M34">
            <v>530.23</v>
          </cell>
          <cell r="N34">
            <v>530.23</v>
          </cell>
        </row>
        <row r="35">
          <cell r="B35">
            <v>52933.22</v>
          </cell>
          <cell r="C35">
            <v>52933.22</v>
          </cell>
          <cell r="D35">
            <v>52933.22</v>
          </cell>
          <cell r="E35">
            <v>52933.22</v>
          </cell>
          <cell r="F35">
            <v>52933.22</v>
          </cell>
          <cell r="G35">
            <v>52933.22</v>
          </cell>
          <cell r="H35">
            <v>52933.22</v>
          </cell>
          <cell r="I35">
            <v>52933.22</v>
          </cell>
          <cell r="J35">
            <v>52933.22</v>
          </cell>
          <cell r="K35">
            <v>52933.22</v>
          </cell>
          <cell r="L35">
            <v>52933.22</v>
          </cell>
          <cell r="M35">
            <v>52933.22</v>
          </cell>
          <cell r="N35">
            <v>52933.22</v>
          </cell>
        </row>
        <row r="36">
          <cell r="B36">
            <v>148808.59</v>
          </cell>
          <cell r="C36">
            <v>148808.59</v>
          </cell>
          <cell r="D36">
            <v>148808.59</v>
          </cell>
          <cell r="E36">
            <v>148808.59</v>
          </cell>
          <cell r="F36">
            <v>148808.59</v>
          </cell>
          <cell r="G36">
            <v>148808.59</v>
          </cell>
          <cell r="H36">
            <v>148808.59</v>
          </cell>
          <cell r="I36">
            <v>165155.23000000001</v>
          </cell>
          <cell r="J36">
            <v>165155.23000000001</v>
          </cell>
          <cell r="K36">
            <v>165155.23000000001</v>
          </cell>
          <cell r="L36">
            <v>165155.23000000001</v>
          </cell>
          <cell r="M36">
            <v>165155.23000000001</v>
          </cell>
          <cell r="N36">
            <v>165155.23000000001</v>
          </cell>
        </row>
        <row r="37">
          <cell r="B37">
            <v>7383.89</v>
          </cell>
          <cell r="C37">
            <v>7383.89</v>
          </cell>
          <cell r="D37">
            <v>7383.89</v>
          </cell>
          <cell r="E37">
            <v>7383.89</v>
          </cell>
          <cell r="F37">
            <v>7383.89</v>
          </cell>
          <cell r="G37">
            <v>7383.89</v>
          </cell>
          <cell r="H37">
            <v>7383.89</v>
          </cell>
          <cell r="I37">
            <v>7383.89</v>
          </cell>
          <cell r="J37">
            <v>7383.89</v>
          </cell>
          <cell r="K37">
            <v>7383.89</v>
          </cell>
          <cell r="L37">
            <v>7383.89</v>
          </cell>
          <cell r="M37">
            <v>7383.89</v>
          </cell>
          <cell r="N37">
            <v>7383.89</v>
          </cell>
        </row>
        <row r="38">
          <cell r="B38">
            <v>20511.25</v>
          </cell>
          <cell r="C38">
            <v>20511.25</v>
          </cell>
          <cell r="D38">
            <v>20511.25</v>
          </cell>
          <cell r="E38">
            <v>20511.25</v>
          </cell>
          <cell r="F38">
            <v>20511.25</v>
          </cell>
          <cell r="G38">
            <v>20511.25</v>
          </cell>
          <cell r="H38">
            <v>20511.25</v>
          </cell>
          <cell r="I38">
            <v>20511.25</v>
          </cell>
          <cell r="J38">
            <v>20511.25</v>
          </cell>
          <cell r="K38">
            <v>20511.25</v>
          </cell>
          <cell r="L38">
            <v>20511.25</v>
          </cell>
          <cell r="M38">
            <v>20511.25</v>
          </cell>
          <cell r="N38">
            <v>20511.25</v>
          </cell>
        </row>
        <row r="39">
          <cell r="B39">
            <v>4137.49</v>
          </cell>
          <cell r="C39">
            <v>4137.49</v>
          </cell>
          <cell r="D39">
            <v>4137.49</v>
          </cell>
          <cell r="E39">
            <v>4137.49</v>
          </cell>
          <cell r="F39">
            <v>4137.49</v>
          </cell>
          <cell r="G39">
            <v>4137.49</v>
          </cell>
          <cell r="H39">
            <v>4137.49</v>
          </cell>
          <cell r="I39">
            <v>4137.49</v>
          </cell>
          <cell r="J39">
            <v>4137.49</v>
          </cell>
          <cell r="K39">
            <v>4137.49</v>
          </cell>
          <cell r="L39">
            <v>4137.49</v>
          </cell>
          <cell r="M39">
            <v>4137.49</v>
          </cell>
          <cell r="N39">
            <v>4137.49</v>
          </cell>
        </row>
        <row r="40">
          <cell r="B40">
            <v>4318.45</v>
          </cell>
          <cell r="C40">
            <v>4318.45</v>
          </cell>
          <cell r="D40">
            <v>4318.45</v>
          </cell>
          <cell r="E40">
            <v>4318.45</v>
          </cell>
          <cell r="F40">
            <v>4318.45</v>
          </cell>
          <cell r="G40">
            <v>4318.45</v>
          </cell>
          <cell r="H40">
            <v>4318.45</v>
          </cell>
          <cell r="I40">
            <v>4318.45</v>
          </cell>
          <cell r="J40">
            <v>4318.45</v>
          </cell>
          <cell r="K40">
            <v>4318.45</v>
          </cell>
          <cell r="L40">
            <v>4318.45</v>
          </cell>
          <cell r="M40">
            <v>4318.45</v>
          </cell>
          <cell r="N40">
            <v>4318.45</v>
          </cell>
        </row>
        <row r="41">
          <cell r="B41">
            <v>851</v>
          </cell>
          <cell r="C41">
            <v>851</v>
          </cell>
          <cell r="D41">
            <v>851</v>
          </cell>
          <cell r="E41">
            <v>851</v>
          </cell>
          <cell r="F41">
            <v>851</v>
          </cell>
          <cell r="G41">
            <v>851</v>
          </cell>
          <cell r="H41">
            <v>851</v>
          </cell>
          <cell r="I41">
            <v>851</v>
          </cell>
          <cell r="J41">
            <v>851</v>
          </cell>
          <cell r="K41">
            <v>851</v>
          </cell>
          <cell r="L41">
            <v>851</v>
          </cell>
          <cell r="M41">
            <v>851</v>
          </cell>
          <cell r="N41">
            <v>851</v>
          </cell>
        </row>
        <row r="42">
          <cell r="B42">
            <v>46.19</v>
          </cell>
          <cell r="C42">
            <v>46.19</v>
          </cell>
          <cell r="D42">
            <v>46.19</v>
          </cell>
          <cell r="E42">
            <v>46.19</v>
          </cell>
          <cell r="F42">
            <v>46.19</v>
          </cell>
          <cell r="G42">
            <v>46.19</v>
          </cell>
          <cell r="H42">
            <v>46.19</v>
          </cell>
          <cell r="I42">
            <v>46.19</v>
          </cell>
          <cell r="J42">
            <v>46.19</v>
          </cell>
          <cell r="K42">
            <v>46.19</v>
          </cell>
          <cell r="L42">
            <v>46.19</v>
          </cell>
          <cell r="M42">
            <v>46.19</v>
          </cell>
          <cell r="N42">
            <v>46.19</v>
          </cell>
        </row>
        <row r="43">
          <cell r="B43">
            <v>55027.360000000001</v>
          </cell>
          <cell r="C43">
            <v>55027.360000000001</v>
          </cell>
          <cell r="D43">
            <v>55027.360000000001</v>
          </cell>
          <cell r="E43">
            <v>55555.360000000001</v>
          </cell>
          <cell r="F43">
            <v>55555.360000000001</v>
          </cell>
          <cell r="G43">
            <v>55645.36</v>
          </cell>
          <cell r="H43">
            <v>56185.36</v>
          </cell>
          <cell r="I43">
            <v>56185.36</v>
          </cell>
          <cell r="J43">
            <v>56185.36</v>
          </cell>
          <cell r="K43">
            <v>56185.36</v>
          </cell>
          <cell r="L43">
            <v>56185.36</v>
          </cell>
          <cell r="M43">
            <v>56185.36</v>
          </cell>
          <cell r="N43">
            <v>56185.36</v>
          </cell>
        </row>
        <row r="44">
          <cell r="B44">
            <v>382.43</v>
          </cell>
          <cell r="C44">
            <v>382.43</v>
          </cell>
          <cell r="D44">
            <v>382.43</v>
          </cell>
          <cell r="E44">
            <v>382.43</v>
          </cell>
          <cell r="F44">
            <v>382.43</v>
          </cell>
          <cell r="G44">
            <v>382.43</v>
          </cell>
          <cell r="H44">
            <v>382.43</v>
          </cell>
          <cell r="I44">
            <v>382.43</v>
          </cell>
          <cell r="J44">
            <v>382.43</v>
          </cell>
          <cell r="K44">
            <v>382.43</v>
          </cell>
          <cell r="L44">
            <v>382.43</v>
          </cell>
          <cell r="M44">
            <v>382.43</v>
          </cell>
          <cell r="N44">
            <v>382.43</v>
          </cell>
        </row>
        <row r="45">
          <cell r="B45">
            <v>1940</v>
          </cell>
          <cell r="C45">
            <v>1940</v>
          </cell>
          <cell r="D45">
            <v>1940</v>
          </cell>
          <cell r="E45">
            <v>1940</v>
          </cell>
          <cell r="F45">
            <v>1940</v>
          </cell>
          <cell r="G45">
            <v>1940</v>
          </cell>
          <cell r="H45">
            <v>1940</v>
          </cell>
          <cell r="I45">
            <v>1940</v>
          </cell>
          <cell r="J45">
            <v>1940</v>
          </cell>
          <cell r="K45">
            <v>1940</v>
          </cell>
          <cell r="L45">
            <v>1940</v>
          </cell>
          <cell r="M45">
            <v>1940</v>
          </cell>
          <cell r="N45">
            <v>1940</v>
          </cell>
        </row>
        <row r="46">
          <cell r="B46">
            <v>4266</v>
          </cell>
          <cell r="C46">
            <v>4266</v>
          </cell>
          <cell r="D46">
            <v>4266</v>
          </cell>
          <cell r="E46">
            <v>4266</v>
          </cell>
          <cell r="F46">
            <v>4266</v>
          </cell>
          <cell r="G46">
            <v>4266</v>
          </cell>
          <cell r="H46">
            <v>4266</v>
          </cell>
          <cell r="I46">
            <v>4266</v>
          </cell>
          <cell r="J46">
            <v>4266</v>
          </cell>
          <cell r="K46">
            <v>4266</v>
          </cell>
          <cell r="L46">
            <v>4266</v>
          </cell>
          <cell r="M46">
            <v>4266</v>
          </cell>
          <cell r="N46">
            <v>4266</v>
          </cell>
        </row>
        <row r="47">
          <cell r="B47">
            <v>1.7</v>
          </cell>
          <cell r="C47">
            <v>1.69</v>
          </cell>
          <cell r="D47">
            <v>1.7</v>
          </cell>
          <cell r="E47">
            <v>1.69</v>
          </cell>
          <cell r="F47">
            <v>1.67</v>
          </cell>
          <cell r="G47">
            <v>1.68</v>
          </cell>
          <cell r="H47">
            <v>1.66</v>
          </cell>
          <cell r="I47">
            <v>1.66</v>
          </cell>
          <cell r="J47">
            <v>1.67</v>
          </cell>
          <cell r="K47">
            <v>1.67</v>
          </cell>
          <cell r="L47">
            <v>1.66</v>
          </cell>
          <cell r="M47">
            <v>1.66</v>
          </cell>
          <cell r="N47">
            <v>1.66</v>
          </cell>
        </row>
        <row r="48">
          <cell r="B48">
            <v>579</v>
          </cell>
          <cell r="C48">
            <v>579</v>
          </cell>
          <cell r="D48">
            <v>579</v>
          </cell>
          <cell r="E48">
            <v>579</v>
          </cell>
          <cell r="F48">
            <v>579</v>
          </cell>
          <cell r="G48">
            <v>579</v>
          </cell>
          <cell r="H48">
            <v>579</v>
          </cell>
          <cell r="I48">
            <v>579</v>
          </cell>
          <cell r="J48">
            <v>579</v>
          </cell>
          <cell r="K48">
            <v>579</v>
          </cell>
          <cell r="L48">
            <v>579</v>
          </cell>
          <cell r="M48">
            <v>579</v>
          </cell>
          <cell r="N48">
            <v>579</v>
          </cell>
        </row>
        <row r="49">
          <cell r="B49">
            <v>7883.94</v>
          </cell>
          <cell r="C49">
            <v>7883.94</v>
          </cell>
          <cell r="D49">
            <v>7883.94</v>
          </cell>
          <cell r="E49">
            <v>7883.94</v>
          </cell>
          <cell r="F49">
            <v>7883.94</v>
          </cell>
          <cell r="G49">
            <v>7883.94</v>
          </cell>
          <cell r="H49">
            <v>7883.94</v>
          </cell>
          <cell r="I49">
            <v>7883.94</v>
          </cell>
          <cell r="J49">
            <v>7883.94</v>
          </cell>
          <cell r="K49">
            <v>7883.94</v>
          </cell>
          <cell r="L49">
            <v>7883.94</v>
          </cell>
          <cell r="M49">
            <v>7883.94</v>
          </cell>
          <cell r="N49">
            <v>7883.94</v>
          </cell>
        </row>
        <row r="50">
          <cell r="B50">
            <v>12094.82</v>
          </cell>
          <cell r="C50">
            <v>11994.75</v>
          </cell>
          <cell r="D50">
            <v>12066.69</v>
          </cell>
          <cell r="E50">
            <v>12833.4</v>
          </cell>
          <cell r="F50">
            <v>12564.4</v>
          </cell>
          <cell r="G50">
            <v>12592.54</v>
          </cell>
          <cell r="H50">
            <v>12501.54</v>
          </cell>
          <cell r="I50">
            <v>12192.61</v>
          </cell>
          <cell r="J50">
            <v>12216.93</v>
          </cell>
          <cell r="K50">
            <v>12365.06</v>
          </cell>
          <cell r="L50">
            <v>12340.66</v>
          </cell>
          <cell r="M50">
            <v>12324.21</v>
          </cell>
          <cell r="N50">
            <v>12300.18</v>
          </cell>
        </row>
        <row r="51">
          <cell r="B51">
            <v>1160.0999999999999</v>
          </cell>
          <cell r="C51">
            <v>1150.83</v>
          </cell>
          <cell r="D51">
            <v>1148.56</v>
          </cell>
          <cell r="E51">
            <v>1146.4000000000001</v>
          </cell>
          <cell r="F51">
            <v>1136.4100000000001</v>
          </cell>
          <cell r="G51">
            <v>1139.25</v>
          </cell>
          <cell r="H51">
            <v>1129</v>
          </cell>
          <cell r="I51">
            <v>1131.33</v>
          </cell>
          <cell r="J51">
            <v>1135.71</v>
          </cell>
          <cell r="K51">
            <v>1125.8699999999999</v>
          </cell>
          <cell r="L51">
            <v>1123.8800000000001</v>
          </cell>
          <cell r="M51">
            <v>1122.4000000000001</v>
          </cell>
          <cell r="N51">
            <v>1119.69</v>
          </cell>
        </row>
        <row r="52">
          <cell r="B52">
            <v>5092.8</v>
          </cell>
          <cell r="C52">
            <v>5029.7700000000004</v>
          </cell>
          <cell r="D52">
            <v>5050.01</v>
          </cell>
          <cell r="E52">
            <v>5079.57</v>
          </cell>
          <cell r="F52">
            <v>5053.8599999999997</v>
          </cell>
          <cell r="G52">
            <v>5076.57</v>
          </cell>
          <cell r="H52">
            <v>5167.34</v>
          </cell>
          <cell r="I52">
            <v>5249.13</v>
          </cell>
          <cell r="J52">
            <v>5388.62</v>
          </cell>
          <cell r="K52">
            <v>5386.21</v>
          </cell>
          <cell r="L52">
            <v>5377.94</v>
          </cell>
          <cell r="M52">
            <v>5374.47</v>
          </cell>
          <cell r="N52">
            <v>5423.55</v>
          </cell>
        </row>
        <row r="53">
          <cell r="B53">
            <v>24718.05</v>
          </cell>
          <cell r="C53">
            <v>24521.05</v>
          </cell>
          <cell r="D53">
            <v>24474.25</v>
          </cell>
          <cell r="E53">
            <v>24438.3</v>
          </cell>
          <cell r="F53">
            <v>24231.62</v>
          </cell>
          <cell r="G53">
            <v>24297.23</v>
          </cell>
          <cell r="H53">
            <v>24080.47</v>
          </cell>
          <cell r="I53">
            <v>24129.77</v>
          </cell>
          <cell r="J53">
            <v>24230.78</v>
          </cell>
          <cell r="K53">
            <v>24026.12</v>
          </cell>
          <cell r="L53">
            <v>23984.06</v>
          </cell>
          <cell r="M53">
            <v>23952.81</v>
          </cell>
          <cell r="N53">
            <v>23894.47</v>
          </cell>
        </row>
        <row r="54">
          <cell r="B54">
            <v>631.74</v>
          </cell>
          <cell r="C54">
            <v>626.67999999999995</v>
          </cell>
          <cell r="D54">
            <v>625.69000000000005</v>
          </cell>
          <cell r="E54">
            <v>624.45000000000005</v>
          </cell>
          <cell r="F54">
            <v>618.9</v>
          </cell>
          <cell r="G54">
            <v>620.45000000000005</v>
          </cell>
          <cell r="H54">
            <v>614.83000000000004</v>
          </cell>
          <cell r="I54">
            <v>615.94000000000005</v>
          </cell>
          <cell r="J54">
            <v>618.33000000000004</v>
          </cell>
          <cell r="K54">
            <v>613.21</v>
          </cell>
          <cell r="L54">
            <v>612.11</v>
          </cell>
          <cell r="M54">
            <v>611.29999999999995</v>
          </cell>
          <cell r="N54">
            <v>609.84</v>
          </cell>
        </row>
        <row r="55">
          <cell r="B55">
            <v>51.77</v>
          </cell>
          <cell r="C55">
            <v>51.77</v>
          </cell>
          <cell r="D55">
            <v>51.77</v>
          </cell>
          <cell r="E55">
            <v>51.77</v>
          </cell>
          <cell r="F55">
            <v>51.77</v>
          </cell>
          <cell r="G55">
            <v>51.77</v>
          </cell>
          <cell r="H55">
            <v>51.77</v>
          </cell>
          <cell r="I55">
            <v>51.77</v>
          </cell>
          <cell r="J55">
            <v>51.77</v>
          </cell>
          <cell r="K55">
            <v>51.77</v>
          </cell>
          <cell r="L55">
            <v>51.77</v>
          </cell>
          <cell r="M55">
            <v>51.77</v>
          </cell>
          <cell r="N55">
            <v>51.77</v>
          </cell>
        </row>
        <row r="56">
          <cell r="B56">
            <v>6880</v>
          </cell>
          <cell r="C56">
            <v>6880</v>
          </cell>
          <cell r="D56">
            <v>6880</v>
          </cell>
          <cell r="E56">
            <v>6880</v>
          </cell>
          <cell r="F56">
            <v>6880</v>
          </cell>
          <cell r="G56">
            <v>6880</v>
          </cell>
          <cell r="H56">
            <v>6880</v>
          </cell>
          <cell r="I56">
            <v>6880</v>
          </cell>
          <cell r="J56">
            <v>6880</v>
          </cell>
          <cell r="K56">
            <v>6880</v>
          </cell>
          <cell r="L56">
            <v>6880</v>
          </cell>
          <cell r="M56">
            <v>6880</v>
          </cell>
          <cell r="N56">
            <v>6880</v>
          </cell>
        </row>
        <row r="57">
          <cell r="B57">
            <v>2203.5</v>
          </cell>
          <cell r="C57">
            <v>2203.5</v>
          </cell>
          <cell r="D57">
            <v>2203.5</v>
          </cell>
          <cell r="E57">
            <v>2203.5</v>
          </cell>
          <cell r="F57">
            <v>2203.5</v>
          </cell>
          <cell r="G57">
            <v>2203.5</v>
          </cell>
          <cell r="H57">
            <v>2203.5</v>
          </cell>
          <cell r="I57">
            <v>2203.5</v>
          </cell>
          <cell r="J57">
            <v>2203.5</v>
          </cell>
          <cell r="K57">
            <v>2203.5</v>
          </cell>
          <cell r="L57">
            <v>2203.5</v>
          </cell>
          <cell r="M57">
            <v>2203.5</v>
          </cell>
          <cell r="N57">
            <v>2203.5</v>
          </cell>
        </row>
        <row r="58">
          <cell r="B58">
            <v>-9135.27</v>
          </cell>
          <cell r="C58">
            <v>-9135.27</v>
          </cell>
          <cell r="D58">
            <v>-9135.27</v>
          </cell>
          <cell r="E58">
            <v>-9135.27</v>
          </cell>
          <cell r="F58">
            <v>-9135.27</v>
          </cell>
          <cell r="G58">
            <v>-9135.27</v>
          </cell>
          <cell r="H58">
            <v>-9135.27</v>
          </cell>
          <cell r="I58">
            <v>-9135.27</v>
          </cell>
          <cell r="J58">
            <v>-9135.27</v>
          </cell>
          <cell r="K58">
            <v>-9135.27</v>
          </cell>
          <cell r="L58">
            <v>-9135.27</v>
          </cell>
          <cell r="M58">
            <v>-9135.27</v>
          </cell>
          <cell r="N58">
            <v>-9135.27</v>
          </cell>
        </row>
        <row r="59">
          <cell r="B59">
            <v>3.03</v>
          </cell>
          <cell r="C59">
            <v>3.01</v>
          </cell>
          <cell r="D59">
            <v>3.03</v>
          </cell>
          <cell r="E59">
            <v>5.03</v>
          </cell>
          <cell r="F59">
            <v>4.97</v>
          </cell>
          <cell r="G59">
            <v>1.33</v>
          </cell>
          <cell r="H59">
            <v>1.31</v>
          </cell>
          <cell r="I59">
            <v>1.32</v>
          </cell>
          <cell r="J59">
            <v>1.32</v>
          </cell>
          <cell r="K59">
            <v>1.32</v>
          </cell>
          <cell r="L59">
            <v>1.32</v>
          </cell>
          <cell r="M59">
            <v>1.32</v>
          </cell>
          <cell r="N59">
            <v>1.31</v>
          </cell>
        </row>
        <row r="60">
          <cell r="B60">
            <v>-6886.79</v>
          </cell>
          <cell r="C60">
            <v>-6912.57</v>
          </cell>
          <cell r="D60">
            <v>-6938.35</v>
          </cell>
          <cell r="E60">
            <v>-6964.13</v>
          </cell>
          <cell r="F60">
            <v>-6989.91</v>
          </cell>
          <cell r="G60">
            <v>-7015.69</v>
          </cell>
          <cell r="H60">
            <v>-7041.47</v>
          </cell>
          <cell r="I60">
            <v>-7067.25</v>
          </cell>
          <cell r="J60">
            <v>-7093.03</v>
          </cell>
          <cell r="K60">
            <v>-7118.81</v>
          </cell>
          <cell r="L60">
            <v>-7144.59</v>
          </cell>
          <cell r="M60">
            <v>-7170.37</v>
          </cell>
          <cell r="N60">
            <v>-7196.15</v>
          </cell>
        </row>
        <row r="61">
          <cell r="B61">
            <v>-807.02</v>
          </cell>
          <cell r="C61">
            <v>-809.63</v>
          </cell>
          <cell r="D61">
            <v>-812.25</v>
          </cell>
          <cell r="E61">
            <v>-814.86</v>
          </cell>
          <cell r="F61">
            <v>-817.46</v>
          </cell>
          <cell r="G61">
            <v>-820.08</v>
          </cell>
          <cell r="H61">
            <v>-822.68</v>
          </cell>
          <cell r="I61">
            <v>-825.3</v>
          </cell>
          <cell r="J61">
            <v>-827.93</v>
          </cell>
          <cell r="K61">
            <v>-830.54</v>
          </cell>
          <cell r="L61">
            <v>-833.16</v>
          </cell>
          <cell r="M61">
            <v>-835.77</v>
          </cell>
          <cell r="N61">
            <v>-838.38</v>
          </cell>
        </row>
        <row r="62">
          <cell r="B62">
            <v>-20462.54</v>
          </cell>
          <cell r="C62">
            <v>-20535.95</v>
          </cell>
          <cell r="D62">
            <v>-20609.36</v>
          </cell>
          <cell r="E62">
            <v>-20682.77</v>
          </cell>
          <cell r="F62">
            <v>-20756.18</v>
          </cell>
          <cell r="G62">
            <v>-20829.59</v>
          </cell>
          <cell r="H62">
            <v>-20903</v>
          </cell>
          <cell r="I62">
            <v>-20976.41</v>
          </cell>
          <cell r="J62">
            <v>-21049.82</v>
          </cell>
          <cell r="K62">
            <v>-21123.23</v>
          </cell>
          <cell r="L62">
            <v>-21196.639999999999</v>
          </cell>
          <cell r="M62">
            <v>-21270.05</v>
          </cell>
          <cell r="N62">
            <v>-21343.46</v>
          </cell>
        </row>
        <row r="63">
          <cell r="B63">
            <v>-15644.56</v>
          </cell>
          <cell r="C63">
            <v>-15715.34</v>
          </cell>
          <cell r="D63">
            <v>-15786.12</v>
          </cell>
          <cell r="E63">
            <v>-15857.68</v>
          </cell>
          <cell r="F63">
            <v>-15892.29</v>
          </cell>
          <cell r="G63">
            <v>-15926.9</v>
          </cell>
          <cell r="H63">
            <v>-15961.51</v>
          </cell>
          <cell r="I63">
            <v>-15996.12</v>
          </cell>
          <cell r="J63">
            <v>-16030.73</v>
          </cell>
          <cell r="K63">
            <v>-16065.34</v>
          </cell>
          <cell r="L63">
            <v>-16099.95</v>
          </cell>
          <cell r="M63">
            <v>-16134.56</v>
          </cell>
          <cell r="N63">
            <v>-16169.17</v>
          </cell>
        </row>
        <row r="64">
          <cell r="B64">
            <v>-1070.95</v>
          </cell>
          <cell r="C64">
            <v>-1084.98</v>
          </cell>
          <cell r="D64">
            <v>-1099.01</v>
          </cell>
          <cell r="E64">
            <v>-1113.04</v>
          </cell>
          <cell r="F64">
            <v>-1127.07</v>
          </cell>
          <cell r="G64">
            <v>-1141.0999999999999</v>
          </cell>
          <cell r="H64">
            <v>-1155.1300000000001</v>
          </cell>
          <cell r="I64">
            <v>-1169.1600000000001</v>
          </cell>
          <cell r="J64">
            <v>-1183.19</v>
          </cell>
          <cell r="K64">
            <v>-1197.22</v>
          </cell>
          <cell r="L64">
            <v>-1211.25</v>
          </cell>
          <cell r="M64">
            <v>-1225.28</v>
          </cell>
          <cell r="N64">
            <v>-1239.31</v>
          </cell>
        </row>
        <row r="65">
          <cell r="B65">
            <v>95.13</v>
          </cell>
          <cell r="C65">
            <v>96.25</v>
          </cell>
          <cell r="D65">
            <v>97.37</v>
          </cell>
          <cell r="E65">
            <v>98.49</v>
          </cell>
          <cell r="F65">
            <v>99.61</v>
          </cell>
          <cell r="G65">
            <v>100.73</v>
          </cell>
          <cell r="H65">
            <v>101.85</v>
          </cell>
          <cell r="I65">
            <v>102.97</v>
          </cell>
          <cell r="J65">
            <v>104.09</v>
          </cell>
          <cell r="K65">
            <v>105.21</v>
          </cell>
          <cell r="L65">
            <v>106.33</v>
          </cell>
          <cell r="M65">
            <v>107.45</v>
          </cell>
          <cell r="N65">
            <v>108.57</v>
          </cell>
        </row>
        <row r="66">
          <cell r="B66">
            <v>-18370.150000000001</v>
          </cell>
          <cell r="C66">
            <v>-18435.580000000002</v>
          </cell>
          <cell r="D66">
            <v>-18501.009999999998</v>
          </cell>
          <cell r="E66">
            <v>-18566.439999999999</v>
          </cell>
          <cell r="F66">
            <v>-18631.87</v>
          </cell>
          <cell r="G66">
            <v>-18697.3</v>
          </cell>
          <cell r="H66">
            <v>-18762.73</v>
          </cell>
          <cell r="I66">
            <v>-18828.16</v>
          </cell>
          <cell r="J66">
            <v>-18893.59</v>
          </cell>
          <cell r="K66">
            <v>-18959.02</v>
          </cell>
          <cell r="L66">
            <v>-19024.45</v>
          </cell>
          <cell r="M66">
            <v>-19089.88</v>
          </cell>
          <cell r="N66">
            <v>-19155.310000000001</v>
          </cell>
        </row>
        <row r="67">
          <cell r="B67">
            <v>-10.64</v>
          </cell>
          <cell r="C67">
            <v>-10.64</v>
          </cell>
          <cell r="D67">
            <v>-10.64</v>
          </cell>
          <cell r="E67">
            <v>-10.64</v>
          </cell>
          <cell r="F67">
            <v>-10.64</v>
          </cell>
          <cell r="G67">
            <v>-10.64</v>
          </cell>
          <cell r="H67">
            <v>-10.64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B68">
            <v>-68115.899999999994</v>
          </cell>
          <cell r="C68">
            <v>-68450.13</v>
          </cell>
          <cell r="D68">
            <v>-68784.36</v>
          </cell>
          <cell r="E68">
            <v>-69118.59</v>
          </cell>
          <cell r="F68">
            <v>-69452.820000000007</v>
          </cell>
          <cell r="G68">
            <v>-69787.05</v>
          </cell>
          <cell r="H68">
            <v>-70121.279999999999</v>
          </cell>
          <cell r="I68">
            <v>-70455.509999999995</v>
          </cell>
          <cell r="J68">
            <v>-70789.740000000005</v>
          </cell>
          <cell r="K68">
            <v>-71123.97</v>
          </cell>
          <cell r="L68">
            <v>-71458.2</v>
          </cell>
          <cell r="M68">
            <v>-71792.429999999993</v>
          </cell>
          <cell r="N68">
            <v>-72126.66</v>
          </cell>
        </row>
        <row r="69">
          <cell r="B69">
            <v>27617.23</v>
          </cell>
          <cell r="C69">
            <v>27494.22</v>
          </cell>
          <cell r="D69">
            <v>27371.21</v>
          </cell>
          <cell r="E69">
            <v>27248.2</v>
          </cell>
          <cell r="F69">
            <v>27125.19</v>
          </cell>
          <cell r="G69">
            <v>27002.18</v>
          </cell>
          <cell r="H69">
            <v>26879.17</v>
          </cell>
          <cell r="I69">
            <v>26756.16</v>
          </cell>
          <cell r="J69">
            <v>26633.15</v>
          </cell>
          <cell r="K69">
            <v>26509.99</v>
          </cell>
          <cell r="L69">
            <v>26385.07</v>
          </cell>
          <cell r="M69">
            <v>26260.15</v>
          </cell>
          <cell r="N69">
            <v>26135.23</v>
          </cell>
        </row>
        <row r="70">
          <cell r="B70">
            <v>-11168.71</v>
          </cell>
          <cell r="C70">
            <v>-11233.85</v>
          </cell>
          <cell r="D70">
            <v>-11298.99</v>
          </cell>
          <cell r="E70">
            <v>-11364.13</v>
          </cell>
          <cell r="F70">
            <v>-11429.27</v>
          </cell>
          <cell r="G70">
            <v>-11494.41</v>
          </cell>
          <cell r="H70">
            <v>-11559.55</v>
          </cell>
          <cell r="I70">
            <v>-11624.69</v>
          </cell>
          <cell r="J70">
            <v>-11689.83</v>
          </cell>
          <cell r="K70">
            <v>-11754.97</v>
          </cell>
          <cell r="L70">
            <v>-11820.11</v>
          </cell>
          <cell r="M70">
            <v>-11885.25</v>
          </cell>
          <cell r="N70">
            <v>-11950.39</v>
          </cell>
        </row>
        <row r="71">
          <cell r="B71">
            <v>-41777.910000000003</v>
          </cell>
          <cell r="C71">
            <v>-42128.23</v>
          </cell>
          <cell r="D71">
            <v>-42478.55</v>
          </cell>
          <cell r="E71">
            <v>-42828.87</v>
          </cell>
          <cell r="F71">
            <v>-43179.19</v>
          </cell>
          <cell r="G71">
            <v>-43529.51</v>
          </cell>
          <cell r="H71">
            <v>-43879.83</v>
          </cell>
          <cell r="I71">
            <v>-44230.15</v>
          </cell>
          <cell r="J71">
            <v>-44580.47</v>
          </cell>
          <cell r="K71">
            <v>-44930.79</v>
          </cell>
          <cell r="L71">
            <v>-45281.11</v>
          </cell>
          <cell r="M71">
            <v>-45631.43</v>
          </cell>
          <cell r="N71">
            <v>-45981.75</v>
          </cell>
        </row>
        <row r="72">
          <cell r="B72">
            <v>-15913.32</v>
          </cell>
          <cell r="C72">
            <v>-15978.45</v>
          </cell>
          <cell r="D72">
            <v>-16043.58</v>
          </cell>
          <cell r="E72">
            <v>-16108.71</v>
          </cell>
          <cell r="F72">
            <v>-16173.84</v>
          </cell>
          <cell r="G72">
            <v>-16238.97</v>
          </cell>
          <cell r="H72">
            <v>-16304.1</v>
          </cell>
          <cell r="I72">
            <v>-16369.23</v>
          </cell>
          <cell r="J72">
            <v>-16434.36</v>
          </cell>
          <cell r="K72">
            <v>-16499.490000000002</v>
          </cell>
          <cell r="L72">
            <v>-16564.62</v>
          </cell>
          <cell r="M72">
            <v>-16629.75</v>
          </cell>
          <cell r="N72">
            <v>-16694.88</v>
          </cell>
        </row>
        <row r="73">
          <cell r="B73">
            <v>-19038.150000000001</v>
          </cell>
          <cell r="C73">
            <v>-19129.34</v>
          </cell>
          <cell r="D73">
            <v>-19220.53</v>
          </cell>
          <cell r="E73">
            <v>-19311.72</v>
          </cell>
          <cell r="F73">
            <v>-19402.91</v>
          </cell>
          <cell r="G73">
            <v>-19494.099999999999</v>
          </cell>
          <cell r="H73">
            <v>-19585.29</v>
          </cell>
          <cell r="I73">
            <v>-19676.48</v>
          </cell>
          <cell r="J73">
            <v>-19767.669999999998</v>
          </cell>
          <cell r="K73">
            <v>-19858.86</v>
          </cell>
          <cell r="L73">
            <v>-19950.05</v>
          </cell>
          <cell r="M73">
            <v>-20041.240000000002</v>
          </cell>
          <cell r="N73">
            <v>-20132.43</v>
          </cell>
        </row>
        <row r="74">
          <cell r="B74">
            <v>-1819.77</v>
          </cell>
          <cell r="C74">
            <v>-1841.29</v>
          </cell>
          <cell r="D74">
            <v>-1862.81</v>
          </cell>
          <cell r="E74">
            <v>-1884.33</v>
          </cell>
          <cell r="F74">
            <v>-1905.85</v>
          </cell>
          <cell r="G74">
            <v>-1927.37</v>
          </cell>
          <cell r="H74">
            <v>-1948.89</v>
          </cell>
          <cell r="I74">
            <v>-1970.41</v>
          </cell>
          <cell r="J74">
            <v>-1991.93</v>
          </cell>
          <cell r="K74">
            <v>-2013.45</v>
          </cell>
          <cell r="L74">
            <v>-2034.97</v>
          </cell>
          <cell r="M74">
            <v>-2056.4899999999998</v>
          </cell>
          <cell r="N74">
            <v>-2078.0100000000002</v>
          </cell>
        </row>
        <row r="75">
          <cell r="B75">
            <v>-763.02</v>
          </cell>
          <cell r="C75">
            <v>-766.42</v>
          </cell>
          <cell r="D75">
            <v>-769.82</v>
          </cell>
          <cell r="E75">
            <v>-773.22</v>
          </cell>
          <cell r="F75">
            <v>-776.62</v>
          </cell>
          <cell r="G75">
            <v>-780.02</v>
          </cell>
          <cell r="H75">
            <v>-783.42</v>
          </cell>
          <cell r="I75">
            <v>-786.82</v>
          </cell>
          <cell r="J75">
            <v>-790.22</v>
          </cell>
          <cell r="K75">
            <v>-793.62</v>
          </cell>
          <cell r="L75">
            <v>-797.02</v>
          </cell>
          <cell r="M75">
            <v>-800.42</v>
          </cell>
          <cell r="N75">
            <v>-803.82</v>
          </cell>
        </row>
        <row r="76">
          <cell r="B76">
            <v>-2929.72</v>
          </cell>
          <cell r="C76">
            <v>-2917.69</v>
          </cell>
          <cell r="D76">
            <v>-2934.21</v>
          </cell>
          <cell r="E76">
            <v>-2937.96</v>
          </cell>
          <cell r="F76">
            <v>-2919.58</v>
          </cell>
          <cell r="G76">
            <v>-2938.25</v>
          </cell>
          <cell r="H76">
            <v>-2922.3</v>
          </cell>
          <cell r="I76">
            <v>-2940.13</v>
          </cell>
          <cell r="J76">
            <v>-2963.25</v>
          </cell>
          <cell r="K76">
            <v>-2959.71</v>
          </cell>
          <cell r="L76">
            <v>-2965.83</v>
          </cell>
          <cell r="M76">
            <v>-2973.38</v>
          </cell>
          <cell r="N76">
            <v>-2978.56</v>
          </cell>
        </row>
        <row r="77">
          <cell r="B77">
            <v>-2000.68</v>
          </cell>
          <cell r="C77">
            <v>-1991.63</v>
          </cell>
          <cell r="D77">
            <v>-2000.32</v>
          </cell>
          <cell r="E77">
            <v>-2002.39</v>
          </cell>
          <cell r="F77">
            <v>-1989.7</v>
          </cell>
          <cell r="G77">
            <v>-2001.66</v>
          </cell>
          <cell r="H77">
            <v>-1990.17</v>
          </cell>
          <cell r="I77">
            <v>-2001.35</v>
          </cell>
          <cell r="J77">
            <v>-2016.3</v>
          </cell>
          <cell r="K77">
            <v>-2011.44</v>
          </cell>
          <cell r="L77">
            <v>-2014.87</v>
          </cell>
          <cell r="M77">
            <v>-2019.23</v>
          </cell>
          <cell r="N77">
            <v>-2021.88</v>
          </cell>
        </row>
        <row r="78">
          <cell r="B78">
            <v>-2394.62</v>
          </cell>
          <cell r="C78">
            <v>-2399.9499999999998</v>
          </cell>
          <cell r="D78">
            <v>-2419.44</v>
          </cell>
          <cell r="E78">
            <v>-2429.2600000000002</v>
          </cell>
          <cell r="F78">
            <v>-2430.7399999999998</v>
          </cell>
          <cell r="G78">
            <v>-2446.6</v>
          </cell>
          <cell r="H78">
            <v>-2450.2600000000002</v>
          </cell>
          <cell r="I78">
            <v>-2466.36</v>
          </cell>
          <cell r="J78">
            <v>-2483.86</v>
          </cell>
          <cell r="K78">
            <v>-2496.39</v>
          </cell>
          <cell r="L78">
            <v>-2507.9299999999998</v>
          </cell>
          <cell r="M78">
            <v>-2519.9699999999998</v>
          </cell>
          <cell r="N78">
            <v>-2531.5300000000002</v>
          </cell>
        </row>
        <row r="79">
          <cell r="B79">
            <v>-336.75</v>
          </cell>
          <cell r="C79">
            <v>-336.75</v>
          </cell>
          <cell r="D79">
            <v>-336.75</v>
          </cell>
          <cell r="E79">
            <v>-336.75</v>
          </cell>
          <cell r="F79">
            <v>-338.75</v>
          </cell>
          <cell r="G79">
            <v>-340.75</v>
          </cell>
          <cell r="H79">
            <v>-342.75</v>
          </cell>
          <cell r="I79">
            <v>-344.75</v>
          </cell>
          <cell r="J79">
            <v>-346.75</v>
          </cell>
          <cell r="K79">
            <v>-348.75</v>
          </cell>
          <cell r="L79">
            <v>-350.75</v>
          </cell>
          <cell r="M79">
            <v>-352.75</v>
          </cell>
          <cell r="N79">
            <v>-354.75</v>
          </cell>
        </row>
        <row r="80">
          <cell r="B80">
            <v>-199.42</v>
          </cell>
          <cell r="C80">
            <v>-214.42</v>
          </cell>
          <cell r="D80">
            <v>-229.42</v>
          </cell>
          <cell r="E80">
            <v>-244.42</v>
          </cell>
          <cell r="F80">
            <v>-259.42</v>
          </cell>
          <cell r="G80">
            <v>-279.27999999999997</v>
          </cell>
          <cell r="H80">
            <v>-299.14</v>
          </cell>
          <cell r="I80">
            <v>-319</v>
          </cell>
          <cell r="J80">
            <v>-338.86</v>
          </cell>
          <cell r="K80">
            <v>1205.3399999999999</v>
          </cell>
          <cell r="L80">
            <v>1173.3599999999999</v>
          </cell>
          <cell r="M80">
            <v>1141.3800000000001</v>
          </cell>
          <cell r="N80">
            <v>1109.4000000000001</v>
          </cell>
        </row>
        <row r="81">
          <cell r="B81">
            <v>-722.87</v>
          </cell>
          <cell r="C81">
            <v>-724.41</v>
          </cell>
          <cell r="D81">
            <v>-726.86</v>
          </cell>
          <cell r="E81">
            <v>-729.44</v>
          </cell>
          <cell r="F81">
            <v>-730.81</v>
          </cell>
          <cell r="G81">
            <v>-734.13</v>
          </cell>
          <cell r="H81">
            <v>-735.35</v>
          </cell>
          <cell r="I81">
            <v>-738.51</v>
          </cell>
          <cell r="J81">
            <v>-742.09</v>
          </cell>
          <cell r="K81">
            <v>-743.16</v>
          </cell>
          <cell r="L81">
            <v>-745.66</v>
          </cell>
          <cell r="M81">
            <v>-748.23</v>
          </cell>
          <cell r="N81">
            <v>-750.57</v>
          </cell>
        </row>
        <row r="82">
          <cell r="B82">
            <v>-6036</v>
          </cell>
          <cell r="C82">
            <v>-6036</v>
          </cell>
          <cell r="D82">
            <v>-6036</v>
          </cell>
          <cell r="E82">
            <v>-6036</v>
          </cell>
          <cell r="F82">
            <v>-6036</v>
          </cell>
          <cell r="G82">
            <v>-6036</v>
          </cell>
          <cell r="H82">
            <v>-6036</v>
          </cell>
          <cell r="I82">
            <v>-6036</v>
          </cell>
          <cell r="J82">
            <v>-6036</v>
          </cell>
          <cell r="K82">
            <v>-6036</v>
          </cell>
          <cell r="L82">
            <v>-6036</v>
          </cell>
          <cell r="M82">
            <v>-6036</v>
          </cell>
          <cell r="N82">
            <v>-6036</v>
          </cell>
        </row>
        <row r="83">
          <cell r="B83">
            <v>-6848.35</v>
          </cell>
          <cell r="C83">
            <v>-6848.35</v>
          </cell>
          <cell r="D83">
            <v>-6848.35</v>
          </cell>
          <cell r="E83">
            <v>-6848.35</v>
          </cell>
          <cell r="F83">
            <v>-6866.67</v>
          </cell>
          <cell r="G83">
            <v>-6884.99</v>
          </cell>
          <cell r="H83">
            <v>-6903.31</v>
          </cell>
          <cell r="I83">
            <v>-6921.63</v>
          </cell>
          <cell r="J83">
            <v>-6939.95</v>
          </cell>
          <cell r="K83">
            <v>-6958.27</v>
          </cell>
          <cell r="L83">
            <v>-6976.59</v>
          </cell>
          <cell r="M83">
            <v>-6994.91</v>
          </cell>
          <cell r="N83">
            <v>-7013.23</v>
          </cell>
        </row>
        <row r="84">
          <cell r="B84">
            <v>-1298.17</v>
          </cell>
          <cell r="C84">
            <v>-1300.77</v>
          </cell>
          <cell r="D84">
            <v>-1303.3699999999999</v>
          </cell>
          <cell r="E84">
            <v>-1305.97</v>
          </cell>
          <cell r="F84">
            <v>-1308.57</v>
          </cell>
          <cell r="G84">
            <v>-1311.17</v>
          </cell>
          <cell r="H84">
            <v>-1313.77</v>
          </cell>
          <cell r="I84">
            <v>-1316.37</v>
          </cell>
          <cell r="J84">
            <v>-1318.97</v>
          </cell>
          <cell r="K84">
            <v>-1321.57</v>
          </cell>
          <cell r="L84">
            <v>-1324.17</v>
          </cell>
          <cell r="M84">
            <v>-1326.77</v>
          </cell>
          <cell r="N84">
            <v>-1329.37</v>
          </cell>
        </row>
        <row r="85">
          <cell r="B85">
            <v>-186910.46</v>
          </cell>
          <cell r="C85">
            <v>-187629.17</v>
          </cell>
          <cell r="D85">
            <v>-188347.88</v>
          </cell>
          <cell r="E85">
            <v>-189066.59</v>
          </cell>
          <cell r="F85">
            <v>-189785.3</v>
          </cell>
          <cell r="G85">
            <v>-190504.01</v>
          </cell>
          <cell r="H85">
            <v>-191222.72</v>
          </cell>
          <cell r="I85">
            <v>-191941.43</v>
          </cell>
          <cell r="J85">
            <v>-192660.14</v>
          </cell>
          <cell r="K85">
            <v>-193378.85</v>
          </cell>
          <cell r="L85">
            <v>-194097.56</v>
          </cell>
          <cell r="M85">
            <v>-194816.27</v>
          </cell>
          <cell r="N85">
            <v>-195534.98</v>
          </cell>
        </row>
        <row r="86">
          <cell r="B86">
            <v>-155119.85999999999</v>
          </cell>
          <cell r="C86">
            <v>-155747.19</v>
          </cell>
          <cell r="D86">
            <v>-156374.51999999999</v>
          </cell>
          <cell r="E86">
            <v>-157001.85</v>
          </cell>
          <cell r="F86">
            <v>-157621.1</v>
          </cell>
          <cell r="G86">
            <v>-158240.35</v>
          </cell>
          <cell r="H86">
            <v>-158859.6</v>
          </cell>
          <cell r="I86">
            <v>-159478.85</v>
          </cell>
          <cell r="J86">
            <v>-160098.1</v>
          </cell>
          <cell r="K86">
            <v>-160717.35</v>
          </cell>
          <cell r="L86">
            <v>-161336.6</v>
          </cell>
          <cell r="M86">
            <v>-161955.85</v>
          </cell>
          <cell r="N86">
            <v>-162575.1</v>
          </cell>
        </row>
        <row r="87">
          <cell r="B87">
            <v>-4727.3900000000003</v>
          </cell>
          <cell r="C87">
            <v>-4728.7700000000004</v>
          </cell>
          <cell r="D87">
            <v>-4730.1499999999996</v>
          </cell>
          <cell r="E87">
            <v>-4731.53</v>
          </cell>
          <cell r="F87">
            <v>-4732.91</v>
          </cell>
          <cell r="G87">
            <v>-4734.29</v>
          </cell>
          <cell r="H87">
            <v>-4735.67</v>
          </cell>
          <cell r="I87">
            <v>-4737.05</v>
          </cell>
          <cell r="J87">
            <v>-4738.43</v>
          </cell>
          <cell r="K87">
            <v>-4739.8100000000004</v>
          </cell>
          <cell r="L87">
            <v>-4741.1899999999996</v>
          </cell>
          <cell r="M87">
            <v>-4742.57</v>
          </cell>
          <cell r="N87">
            <v>-4743.95</v>
          </cell>
        </row>
        <row r="88">
          <cell r="B88">
            <v>-46326.559999999998</v>
          </cell>
          <cell r="C88">
            <v>-46357.51</v>
          </cell>
          <cell r="D88">
            <v>-46388.46</v>
          </cell>
          <cell r="E88">
            <v>-46419.41</v>
          </cell>
          <cell r="F88">
            <v>-46566.44</v>
          </cell>
          <cell r="G88">
            <v>-46713.47</v>
          </cell>
          <cell r="H88">
            <v>-46860.5</v>
          </cell>
          <cell r="I88">
            <v>-47007.53</v>
          </cell>
          <cell r="J88">
            <v>-47154.559999999998</v>
          </cell>
          <cell r="K88">
            <v>-47301.59</v>
          </cell>
          <cell r="L88">
            <v>-47448.62</v>
          </cell>
          <cell r="M88">
            <v>-47595.65</v>
          </cell>
          <cell r="N88">
            <v>-47742.68</v>
          </cell>
        </row>
        <row r="89">
          <cell r="B89">
            <v>-52691.18</v>
          </cell>
          <cell r="C89">
            <v>-52966.239999999998</v>
          </cell>
          <cell r="D89">
            <v>-53241.3</v>
          </cell>
          <cell r="E89">
            <v>-53516.36</v>
          </cell>
          <cell r="F89">
            <v>-53791.42</v>
          </cell>
          <cell r="G89">
            <v>-54066.48</v>
          </cell>
          <cell r="H89">
            <v>-54341.54</v>
          </cell>
          <cell r="I89">
            <v>-54616.6</v>
          </cell>
          <cell r="J89">
            <v>-54921.87</v>
          </cell>
          <cell r="K89">
            <v>-55227.14</v>
          </cell>
          <cell r="L89">
            <v>-55532.41</v>
          </cell>
          <cell r="M89">
            <v>-55837.68</v>
          </cell>
          <cell r="N89">
            <v>-56142.95</v>
          </cell>
        </row>
        <row r="90">
          <cell r="B90">
            <v>-1394.72</v>
          </cell>
          <cell r="C90">
            <v>-1408.37</v>
          </cell>
          <cell r="D90">
            <v>-1422.02</v>
          </cell>
          <cell r="E90">
            <v>-1435.67</v>
          </cell>
          <cell r="F90">
            <v>-1449.32</v>
          </cell>
          <cell r="G90">
            <v>-1462.97</v>
          </cell>
          <cell r="H90">
            <v>-1476.62</v>
          </cell>
          <cell r="I90">
            <v>-1490.27</v>
          </cell>
          <cell r="J90">
            <v>-1503.92</v>
          </cell>
          <cell r="K90">
            <v>-1517.57</v>
          </cell>
          <cell r="L90">
            <v>-1531.22</v>
          </cell>
          <cell r="M90">
            <v>-1544.87</v>
          </cell>
          <cell r="N90">
            <v>-1558.52</v>
          </cell>
        </row>
        <row r="91">
          <cell r="B91">
            <v>-15018.85</v>
          </cell>
          <cell r="C91">
            <v>-15063.83</v>
          </cell>
          <cell r="D91">
            <v>-15108.81</v>
          </cell>
          <cell r="E91">
            <v>-15153.79</v>
          </cell>
          <cell r="F91">
            <v>-15198.77</v>
          </cell>
          <cell r="G91">
            <v>-15243.75</v>
          </cell>
          <cell r="H91">
            <v>-15288.73</v>
          </cell>
          <cell r="I91">
            <v>-15333.71</v>
          </cell>
          <cell r="J91">
            <v>-15378.69</v>
          </cell>
          <cell r="K91">
            <v>-15423.67</v>
          </cell>
          <cell r="L91">
            <v>-15468.65</v>
          </cell>
          <cell r="M91">
            <v>-15513.63</v>
          </cell>
          <cell r="N91">
            <v>-15558.61</v>
          </cell>
        </row>
        <row r="92">
          <cell r="B92">
            <v>-1925.56</v>
          </cell>
          <cell r="C92">
            <v>-1971.09</v>
          </cell>
          <cell r="D92">
            <v>-2016.62</v>
          </cell>
          <cell r="E92">
            <v>-2062.15</v>
          </cell>
          <cell r="F92">
            <v>-2107.6799999999998</v>
          </cell>
          <cell r="G92">
            <v>-2153.21</v>
          </cell>
          <cell r="H92">
            <v>-2198.7399999999998</v>
          </cell>
          <cell r="I92">
            <v>-2244.27</v>
          </cell>
          <cell r="J92">
            <v>-2289.8000000000002</v>
          </cell>
          <cell r="K92">
            <v>-2335.33</v>
          </cell>
          <cell r="L92">
            <v>-2380.86</v>
          </cell>
          <cell r="M92">
            <v>-2426.39</v>
          </cell>
          <cell r="N92">
            <v>-2471.92</v>
          </cell>
        </row>
        <row r="93">
          <cell r="B93">
            <v>-305.06</v>
          </cell>
          <cell r="C93">
            <v>-325.05</v>
          </cell>
          <cell r="D93">
            <v>-345.04</v>
          </cell>
          <cell r="E93">
            <v>-365.03</v>
          </cell>
          <cell r="F93">
            <v>-385.02</v>
          </cell>
          <cell r="G93">
            <v>-405.01</v>
          </cell>
          <cell r="H93">
            <v>-425</v>
          </cell>
          <cell r="I93">
            <v>-444.99</v>
          </cell>
          <cell r="J93">
            <v>-464.98</v>
          </cell>
          <cell r="K93">
            <v>-484.97</v>
          </cell>
          <cell r="L93">
            <v>-504.96</v>
          </cell>
          <cell r="M93">
            <v>-524.95000000000005</v>
          </cell>
          <cell r="N93">
            <v>-544.94000000000005</v>
          </cell>
        </row>
        <row r="94">
          <cell r="B94">
            <v>-310.5</v>
          </cell>
          <cell r="C94">
            <v>-314.44</v>
          </cell>
          <cell r="D94">
            <v>-318.38</v>
          </cell>
          <cell r="E94">
            <v>-322.32</v>
          </cell>
          <cell r="F94">
            <v>-326.26</v>
          </cell>
          <cell r="G94">
            <v>-330.2</v>
          </cell>
          <cell r="H94">
            <v>-334.14</v>
          </cell>
          <cell r="I94">
            <v>-338.08</v>
          </cell>
          <cell r="J94">
            <v>-342.02</v>
          </cell>
          <cell r="K94">
            <v>-345.96</v>
          </cell>
          <cell r="L94">
            <v>-349.9</v>
          </cell>
          <cell r="M94">
            <v>-353.84</v>
          </cell>
          <cell r="N94">
            <v>-357.78</v>
          </cell>
        </row>
        <row r="95">
          <cell r="B95">
            <v>604.69000000000005</v>
          </cell>
          <cell r="C95">
            <v>604.48</v>
          </cell>
          <cell r="D95">
            <v>604.27</v>
          </cell>
          <cell r="E95">
            <v>604.05999999999995</v>
          </cell>
          <cell r="F95">
            <v>603.85</v>
          </cell>
          <cell r="G95">
            <v>603.64</v>
          </cell>
          <cell r="H95">
            <v>603.42999999999995</v>
          </cell>
          <cell r="I95">
            <v>603.22</v>
          </cell>
          <cell r="J95">
            <v>603.01</v>
          </cell>
          <cell r="K95">
            <v>602.79999999999995</v>
          </cell>
          <cell r="L95">
            <v>602.59</v>
          </cell>
          <cell r="M95">
            <v>602.38</v>
          </cell>
          <cell r="N95">
            <v>602.16999999999996</v>
          </cell>
        </row>
        <row r="96">
          <cell r="B96">
            <v>-27479.54</v>
          </cell>
          <cell r="C96">
            <v>-27734.3</v>
          </cell>
          <cell r="D96">
            <v>-27989.06</v>
          </cell>
          <cell r="E96">
            <v>-28246.26</v>
          </cell>
          <cell r="F96">
            <v>-28503.46</v>
          </cell>
          <cell r="G96">
            <v>-28761.08</v>
          </cell>
          <cell r="H96">
            <v>-29021.200000000001</v>
          </cell>
          <cell r="I96">
            <v>-29281.32</v>
          </cell>
          <cell r="J96">
            <v>-29541.439999999999</v>
          </cell>
          <cell r="K96">
            <v>-29801.56</v>
          </cell>
          <cell r="L96">
            <v>-30061.68</v>
          </cell>
          <cell r="M96">
            <v>-30321.8</v>
          </cell>
          <cell r="N96">
            <v>-30581.919999999998</v>
          </cell>
        </row>
        <row r="97">
          <cell r="B97">
            <v>143.63999999999999</v>
          </cell>
          <cell r="C97">
            <v>143.16</v>
          </cell>
          <cell r="D97">
            <v>142.68</v>
          </cell>
          <cell r="E97">
            <v>142.19999999999999</v>
          </cell>
          <cell r="F97">
            <v>141.72</v>
          </cell>
          <cell r="G97">
            <v>141.24</v>
          </cell>
          <cell r="H97">
            <v>140.76</v>
          </cell>
          <cell r="I97">
            <v>140.28</v>
          </cell>
          <cell r="J97">
            <v>139.80000000000001</v>
          </cell>
          <cell r="K97">
            <v>139.32</v>
          </cell>
          <cell r="L97">
            <v>138.84</v>
          </cell>
          <cell r="M97">
            <v>138.36000000000001</v>
          </cell>
          <cell r="N97">
            <v>137.88</v>
          </cell>
        </row>
        <row r="98">
          <cell r="B98">
            <v>-2062.59</v>
          </cell>
          <cell r="C98">
            <v>-2062.59</v>
          </cell>
          <cell r="D98">
            <v>-2062.59</v>
          </cell>
          <cell r="E98">
            <v>-2062.59</v>
          </cell>
          <cell r="F98">
            <v>-2067.98</v>
          </cell>
          <cell r="G98">
            <v>-2073.37</v>
          </cell>
          <cell r="H98">
            <v>-2078.7600000000002</v>
          </cell>
          <cell r="I98">
            <v>-2084.15</v>
          </cell>
          <cell r="J98">
            <v>-2089.54</v>
          </cell>
          <cell r="K98">
            <v>-2094.9299999999998</v>
          </cell>
          <cell r="L98">
            <v>-2100.3200000000002</v>
          </cell>
          <cell r="M98">
            <v>-2105.71</v>
          </cell>
          <cell r="N98">
            <v>-2111.1</v>
          </cell>
        </row>
        <row r="99">
          <cell r="B99">
            <v>-1502.58</v>
          </cell>
          <cell r="C99">
            <v>-1522.33</v>
          </cell>
          <cell r="D99">
            <v>-1542.08</v>
          </cell>
          <cell r="E99">
            <v>-1561.83</v>
          </cell>
          <cell r="F99">
            <v>-1581.58</v>
          </cell>
          <cell r="G99">
            <v>-1601.33</v>
          </cell>
          <cell r="H99">
            <v>-1621.08</v>
          </cell>
          <cell r="I99">
            <v>-1640.83</v>
          </cell>
          <cell r="J99">
            <v>-1660.58</v>
          </cell>
          <cell r="K99">
            <v>-1680.33</v>
          </cell>
          <cell r="L99">
            <v>-1700.08</v>
          </cell>
          <cell r="M99">
            <v>-1719.83</v>
          </cell>
          <cell r="N99">
            <v>-1739.58</v>
          </cell>
        </row>
        <row r="100">
          <cell r="B100">
            <v>-0.75</v>
          </cell>
          <cell r="C100">
            <v>-0.76</v>
          </cell>
          <cell r="D100">
            <v>-0.77</v>
          </cell>
          <cell r="E100">
            <v>-0.78</v>
          </cell>
          <cell r="F100">
            <v>-0.77</v>
          </cell>
          <cell r="G100">
            <v>-0.78</v>
          </cell>
          <cell r="H100">
            <v>-0.79</v>
          </cell>
          <cell r="I100">
            <v>-0.8</v>
          </cell>
          <cell r="J100">
            <v>-0.81</v>
          </cell>
          <cell r="K100">
            <v>-0.82</v>
          </cell>
          <cell r="L100">
            <v>-0.82</v>
          </cell>
          <cell r="M100">
            <v>-0.83</v>
          </cell>
          <cell r="N100">
            <v>-0.84</v>
          </cell>
        </row>
        <row r="101">
          <cell r="B101">
            <v>-312.05</v>
          </cell>
          <cell r="C101">
            <v>-315.27</v>
          </cell>
          <cell r="D101">
            <v>-318.49</v>
          </cell>
          <cell r="E101">
            <v>-321.70999999999998</v>
          </cell>
          <cell r="F101">
            <v>-324.93</v>
          </cell>
          <cell r="G101">
            <v>-328.15</v>
          </cell>
          <cell r="H101">
            <v>-331.37</v>
          </cell>
          <cell r="I101">
            <v>-334.59</v>
          </cell>
          <cell r="J101">
            <v>-337.81</v>
          </cell>
          <cell r="K101">
            <v>-341.03</v>
          </cell>
          <cell r="L101">
            <v>-344.25</v>
          </cell>
          <cell r="M101">
            <v>-347.47</v>
          </cell>
          <cell r="N101">
            <v>-350.69</v>
          </cell>
        </row>
        <row r="102">
          <cell r="B102">
            <v>-10183.66</v>
          </cell>
          <cell r="C102">
            <v>-10249.36</v>
          </cell>
          <cell r="D102">
            <v>-10315.06</v>
          </cell>
          <cell r="E102">
            <v>-10380.76</v>
          </cell>
          <cell r="F102">
            <v>-10446.459999999999</v>
          </cell>
          <cell r="G102">
            <v>-10512.16</v>
          </cell>
          <cell r="H102">
            <v>-10577.86</v>
          </cell>
          <cell r="I102">
            <v>-10730.91</v>
          </cell>
          <cell r="J102">
            <v>-10796.61</v>
          </cell>
          <cell r="K102">
            <v>-10862.31</v>
          </cell>
          <cell r="L102">
            <v>-10928.01</v>
          </cell>
          <cell r="M102">
            <v>-10993.71</v>
          </cell>
          <cell r="N102">
            <v>-11059.41</v>
          </cell>
        </row>
        <row r="103">
          <cell r="B103">
            <v>-9726.06</v>
          </cell>
          <cell r="C103">
            <v>-9777.23</v>
          </cell>
          <cell r="D103">
            <v>-9903.64</v>
          </cell>
          <cell r="E103">
            <v>-10325.629999999999</v>
          </cell>
          <cell r="F103">
            <v>-10167.93</v>
          </cell>
          <cell r="G103">
            <v>-10273.49</v>
          </cell>
          <cell r="H103">
            <v>-10254.06</v>
          </cell>
          <cell r="I103">
            <v>-9243.11</v>
          </cell>
          <cell r="J103">
            <v>-9362.2099999999991</v>
          </cell>
          <cell r="K103">
            <v>-9444.9599999999991</v>
          </cell>
          <cell r="L103">
            <v>-9522.69</v>
          </cell>
          <cell r="M103">
            <v>-9596.2199999999993</v>
          </cell>
          <cell r="N103">
            <v>-9678.98</v>
          </cell>
        </row>
        <row r="104">
          <cell r="B104">
            <v>-1158.47</v>
          </cell>
          <cell r="C104">
            <v>-1149.32</v>
          </cell>
          <cell r="D104">
            <v>-1147.17</v>
          </cell>
          <cell r="E104">
            <v>-1145.1099999999999</v>
          </cell>
          <cell r="F104">
            <v>-1135.24</v>
          </cell>
          <cell r="G104">
            <v>-1138.19</v>
          </cell>
          <cell r="H104">
            <v>-1128.05</v>
          </cell>
          <cell r="I104">
            <v>-1130.1500000000001</v>
          </cell>
          <cell r="J104">
            <v>-1134.6400000000001</v>
          </cell>
          <cell r="K104">
            <v>-1124.92</v>
          </cell>
          <cell r="L104">
            <v>-1123.04</v>
          </cell>
          <cell r="M104">
            <v>-1121.67</v>
          </cell>
          <cell r="N104">
            <v>-1119.08</v>
          </cell>
        </row>
        <row r="105">
          <cell r="B105">
            <v>-3758.96</v>
          </cell>
          <cell r="C105">
            <v>-3771.11</v>
          </cell>
          <cell r="D105">
            <v>-3823.02</v>
          </cell>
          <cell r="E105">
            <v>-3859.78</v>
          </cell>
          <cell r="F105">
            <v>-3863.58</v>
          </cell>
          <cell r="G105">
            <v>-3919.78</v>
          </cell>
          <cell r="H105">
            <v>-3933.34</v>
          </cell>
          <cell r="I105">
            <v>-3993.04</v>
          </cell>
          <cell r="J105">
            <v>-4063.8</v>
          </cell>
          <cell r="K105">
            <v>-4096.41</v>
          </cell>
          <cell r="L105">
            <v>-4144.01</v>
          </cell>
          <cell r="M105">
            <v>-4193.5600000000004</v>
          </cell>
          <cell r="N105">
            <v>-4241.07</v>
          </cell>
        </row>
        <row r="106">
          <cell r="B106">
            <v>-20067.54</v>
          </cell>
          <cell r="C106">
            <v>-20160.78</v>
          </cell>
          <cell r="D106">
            <v>-20361.96</v>
          </cell>
          <cell r="E106">
            <v>-20578.98</v>
          </cell>
          <cell r="F106">
            <v>-20692.060000000001</v>
          </cell>
          <cell r="G106">
            <v>-20998.16</v>
          </cell>
          <cell r="H106">
            <v>-21039.64</v>
          </cell>
          <cell r="I106">
            <v>-21329.79</v>
          </cell>
          <cell r="J106">
            <v>-21672.84</v>
          </cell>
          <cell r="K106">
            <v>-21726.83</v>
          </cell>
          <cell r="L106">
            <v>-21942.59</v>
          </cell>
          <cell r="M106">
            <v>-22167.46</v>
          </cell>
          <cell r="N106">
            <v>-22351.91</v>
          </cell>
        </row>
        <row r="107">
          <cell r="B107">
            <v>-631.74</v>
          </cell>
          <cell r="C107">
            <v>-626.67999999999995</v>
          </cell>
          <cell r="D107">
            <v>-625.69000000000005</v>
          </cell>
          <cell r="E107">
            <v>-624.45000000000005</v>
          </cell>
          <cell r="F107">
            <v>-618.9</v>
          </cell>
          <cell r="G107">
            <v>-620.45000000000005</v>
          </cell>
          <cell r="H107">
            <v>-614.83000000000004</v>
          </cell>
          <cell r="I107">
            <v>-615.94000000000005</v>
          </cell>
          <cell r="J107">
            <v>-618.33000000000004</v>
          </cell>
          <cell r="K107">
            <v>-613.21</v>
          </cell>
          <cell r="L107">
            <v>-612.11</v>
          </cell>
          <cell r="M107">
            <v>-611.29999999999995</v>
          </cell>
          <cell r="N107">
            <v>-609.84</v>
          </cell>
        </row>
        <row r="324">
          <cell r="C324">
            <v>25.78</v>
          </cell>
          <cell r="D324">
            <v>51.56</v>
          </cell>
          <cell r="E324">
            <v>77.34</v>
          </cell>
          <cell r="F324">
            <v>103.12</v>
          </cell>
          <cell r="G324">
            <v>128.9</v>
          </cell>
          <cell r="H324">
            <v>154.68</v>
          </cell>
          <cell r="I324">
            <v>180.46</v>
          </cell>
          <cell r="J324">
            <v>206.24</v>
          </cell>
          <cell r="K324">
            <v>232.02</v>
          </cell>
          <cell r="L324">
            <v>257.8</v>
          </cell>
          <cell r="M324">
            <v>283.58</v>
          </cell>
          <cell r="N324">
            <v>309.36</v>
          </cell>
        </row>
        <row r="325">
          <cell r="C325">
            <v>2.62</v>
          </cell>
          <cell r="D325">
            <v>5.24</v>
          </cell>
          <cell r="E325">
            <v>7.86</v>
          </cell>
          <cell r="F325">
            <v>10.48</v>
          </cell>
          <cell r="G325">
            <v>13.1</v>
          </cell>
          <cell r="H325">
            <v>15.72</v>
          </cell>
          <cell r="I325">
            <v>18.34</v>
          </cell>
          <cell r="J325">
            <v>20.96</v>
          </cell>
          <cell r="K325">
            <v>23.58</v>
          </cell>
          <cell r="L325">
            <v>26.2</v>
          </cell>
          <cell r="M325">
            <v>28.82</v>
          </cell>
          <cell r="N325">
            <v>31.44</v>
          </cell>
        </row>
        <row r="326">
          <cell r="C326">
            <v>73.41</v>
          </cell>
          <cell r="D326">
            <v>146.82</v>
          </cell>
          <cell r="E326">
            <v>220.23</v>
          </cell>
          <cell r="F326">
            <v>293.64</v>
          </cell>
          <cell r="G326">
            <v>367.05</v>
          </cell>
          <cell r="H326">
            <v>440.46</v>
          </cell>
          <cell r="I326">
            <v>513.87</v>
          </cell>
          <cell r="J326">
            <v>587.28</v>
          </cell>
          <cell r="K326">
            <v>660.69</v>
          </cell>
          <cell r="L326">
            <v>734.1</v>
          </cell>
          <cell r="M326">
            <v>807.51</v>
          </cell>
          <cell r="N326">
            <v>880.92</v>
          </cell>
        </row>
        <row r="327">
          <cell r="C327">
            <v>70.78</v>
          </cell>
          <cell r="D327">
            <v>141.56</v>
          </cell>
          <cell r="E327">
            <v>213.12</v>
          </cell>
          <cell r="F327">
            <v>247.73</v>
          </cell>
          <cell r="G327">
            <v>282.33999999999997</v>
          </cell>
          <cell r="H327">
            <v>316.95</v>
          </cell>
          <cell r="I327">
            <v>351.56</v>
          </cell>
          <cell r="J327">
            <v>386.17</v>
          </cell>
          <cell r="K327">
            <v>420.78</v>
          </cell>
          <cell r="L327">
            <v>455.39</v>
          </cell>
          <cell r="M327">
            <v>490</v>
          </cell>
          <cell r="N327">
            <v>524.61</v>
          </cell>
        </row>
        <row r="328">
          <cell r="C328">
            <v>14.03</v>
          </cell>
          <cell r="D328">
            <v>28.06</v>
          </cell>
          <cell r="E328">
            <v>42.09</v>
          </cell>
          <cell r="F328">
            <v>56.12</v>
          </cell>
          <cell r="G328">
            <v>70.150000000000006</v>
          </cell>
          <cell r="H328">
            <v>84.18</v>
          </cell>
          <cell r="I328">
            <v>98.21</v>
          </cell>
          <cell r="J328">
            <v>112.24</v>
          </cell>
          <cell r="K328">
            <v>126.27</v>
          </cell>
          <cell r="L328">
            <v>140.30000000000001</v>
          </cell>
          <cell r="M328">
            <v>154.33000000000001</v>
          </cell>
          <cell r="N328">
            <v>168.36</v>
          </cell>
        </row>
        <row r="329">
          <cell r="C329">
            <v>-1.1200000000000001</v>
          </cell>
          <cell r="D329">
            <v>-2.2400000000000002</v>
          </cell>
          <cell r="E329">
            <v>-3.36</v>
          </cell>
          <cell r="F329">
            <v>-4.4800000000000004</v>
          </cell>
          <cell r="G329">
            <v>-5.6</v>
          </cell>
          <cell r="H329">
            <v>-6.72</v>
          </cell>
          <cell r="I329">
            <v>-7.84</v>
          </cell>
          <cell r="J329">
            <v>-8.9600000000000009</v>
          </cell>
          <cell r="K329">
            <v>-10.08</v>
          </cell>
          <cell r="L329">
            <v>-11.2</v>
          </cell>
          <cell r="M329">
            <v>-12.32</v>
          </cell>
          <cell r="N329">
            <v>-13.44</v>
          </cell>
        </row>
        <row r="330">
          <cell r="C330">
            <v>65.430000000000007</v>
          </cell>
          <cell r="D330">
            <v>130.86000000000001</v>
          </cell>
          <cell r="E330">
            <v>196.29</v>
          </cell>
          <cell r="F330">
            <v>261.72000000000003</v>
          </cell>
          <cell r="G330">
            <v>327.14999999999998</v>
          </cell>
          <cell r="H330">
            <v>392.58</v>
          </cell>
          <cell r="I330">
            <v>458.01</v>
          </cell>
          <cell r="J330">
            <v>523.44000000000005</v>
          </cell>
          <cell r="K330">
            <v>588.87</v>
          </cell>
          <cell r="L330">
            <v>654.29999999999995</v>
          </cell>
          <cell r="M330">
            <v>719.73</v>
          </cell>
          <cell r="N330">
            <v>785.16</v>
          </cell>
        </row>
        <row r="331">
          <cell r="I331">
            <v>-10.64</v>
          </cell>
          <cell r="J331">
            <v>-10.64</v>
          </cell>
          <cell r="K331">
            <v>-10.64</v>
          </cell>
          <cell r="L331">
            <v>-10.64</v>
          </cell>
          <cell r="M331">
            <v>-10.64</v>
          </cell>
          <cell r="N331">
            <v>-10.64</v>
          </cell>
        </row>
        <row r="332">
          <cell r="C332">
            <v>334.23</v>
          </cell>
          <cell r="D332">
            <v>668.46</v>
          </cell>
          <cell r="E332">
            <v>1002.69</v>
          </cell>
          <cell r="F332">
            <v>1336.92</v>
          </cell>
          <cell r="G332">
            <v>1671.15</v>
          </cell>
          <cell r="H332">
            <v>2005.38</v>
          </cell>
          <cell r="I332">
            <v>2339.61</v>
          </cell>
          <cell r="J332">
            <v>2673.84</v>
          </cell>
          <cell r="K332">
            <v>3008.07</v>
          </cell>
          <cell r="L332">
            <v>3342.3</v>
          </cell>
          <cell r="M332">
            <v>3676.53</v>
          </cell>
          <cell r="N332">
            <v>4010.76</v>
          </cell>
        </row>
        <row r="333">
          <cell r="C333">
            <v>123.01</v>
          </cell>
          <cell r="D333">
            <v>246.02</v>
          </cell>
          <cell r="E333">
            <v>369.03</v>
          </cell>
          <cell r="F333">
            <v>492.04</v>
          </cell>
          <cell r="G333">
            <v>615.04999999999995</v>
          </cell>
          <cell r="H333">
            <v>738.06</v>
          </cell>
          <cell r="I333">
            <v>861.07</v>
          </cell>
          <cell r="J333">
            <v>984.08</v>
          </cell>
          <cell r="K333">
            <v>1107.24</v>
          </cell>
          <cell r="L333">
            <v>1232.1600000000001</v>
          </cell>
          <cell r="M333">
            <v>1357.08</v>
          </cell>
          <cell r="N333">
            <v>1482</v>
          </cell>
        </row>
        <row r="334">
          <cell r="C334">
            <v>65.14</v>
          </cell>
          <cell r="D334">
            <v>130.28</v>
          </cell>
          <cell r="E334">
            <v>195.42</v>
          </cell>
          <cell r="F334">
            <v>260.56</v>
          </cell>
          <cell r="G334">
            <v>325.7</v>
          </cell>
          <cell r="H334">
            <v>390.84</v>
          </cell>
          <cell r="I334">
            <v>455.98</v>
          </cell>
          <cell r="J334">
            <v>521.12</v>
          </cell>
          <cell r="K334">
            <v>586.26</v>
          </cell>
          <cell r="L334">
            <v>651.4</v>
          </cell>
          <cell r="M334">
            <v>716.54</v>
          </cell>
          <cell r="N334">
            <v>781.68</v>
          </cell>
        </row>
        <row r="335">
          <cell r="C335">
            <v>350.32</v>
          </cell>
          <cell r="D335">
            <v>700.64</v>
          </cell>
          <cell r="E335">
            <v>1050.96</v>
          </cell>
          <cell r="F335">
            <v>1401.28</v>
          </cell>
          <cell r="G335">
            <v>1751.6</v>
          </cell>
          <cell r="H335">
            <v>2101.92</v>
          </cell>
          <cell r="I335">
            <v>2452.2399999999998</v>
          </cell>
          <cell r="J335">
            <v>2802.56</v>
          </cell>
          <cell r="K335">
            <v>3152.88</v>
          </cell>
          <cell r="L335">
            <v>3503.2</v>
          </cell>
          <cell r="M335">
            <v>3853.52</v>
          </cell>
          <cell r="N335">
            <v>4203.84</v>
          </cell>
        </row>
        <row r="336">
          <cell r="C336">
            <v>65.13</v>
          </cell>
          <cell r="D336">
            <v>130.26</v>
          </cell>
          <cell r="E336">
            <v>195.39</v>
          </cell>
          <cell r="F336">
            <v>260.52</v>
          </cell>
          <cell r="G336">
            <v>325.64999999999998</v>
          </cell>
          <cell r="H336">
            <v>390.78</v>
          </cell>
          <cell r="I336">
            <v>455.91</v>
          </cell>
          <cell r="J336">
            <v>521.04</v>
          </cell>
          <cell r="K336">
            <v>586.16999999999996</v>
          </cell>
          <cell r="L336">
            <v>651.29999999999995</v>
          </cell>
          <cell r="M336">
            <v>716.43</v>
          </cell>
          <cell r="N336">
            <v>781.56</v>
          </cell>
        </row>
        <row r="337">
          <cell r="C337">
            <v>91.19</v>
          </cell>
          <cell r="D337">
            <v>182.38</v>
          </cell>
          <cell r="E337">
            <v>273.57</v>
          </cell>
          <cell r="F337">
            <v>364.76</v>
          </cell>
          <cell r="G337">
            <v>455.95</v>
          </cell>
          <cell r="H337">
            <v>547.14</v>
          </cell>
          <cell r="I337">
            <v>638.33000000000004</v>
          </cell>
          <cell r="J337">
            <v>729.52</v>
          </cell>
          <cell r="K337">
            <v>820.71</v>
          </cell>
          <cell r="L337">
            <v>911.9</v>
          </cell>
          <cell r="M337">
            <v>1003.09</v>
          </cell>
          <cell r="N337">
            <v>1094.28</v>
          </cell>
        </row>
        <row r="338">
          <cell r="C338">
            <v>21.52</v>
          </cell>
          <cell r="D338">
            <v>43.04</v>
          </cell>
          <cell r="E338">
            <v>64.56</v>
          </cell>
          <cell r="F338">
            <v>86.08</v>
          </cell>
          <cell r="G338">
            <v>107.6</v>
          </cell>
          <cell r="H338">
            <v>129.12</v>
          </cell>
          <cell r="I338">
            <v>150.63999999999999</v>
          </cell>
          <cell r="J338">
            <v>172.16</v>
          </cell>
          <cell r="K338">
            <v>193.68</v>
          </cell>
          <cell r="L338">
            <v>215.2</v>
          </cell>
          <cell r="M338">
            <v>236.72</v>
          </cell>
          <cell r="N338">
            <v>258.24</v>
          </cell>
        </row>
        <row r="339">
          <cell r="C339">
            <v>3.4</v>
          </cell>
          <cell r="D339">
            <v>6.8</v>
          </cell>
          <cell r="E339">
            <v>10.199999999999999</v>
          </cell>
          <cell r="F339">
            <v>13.6</v>
          </cell>
          <cell r="G339">
            <v>17</v>
          </cell>
          <cell r="H339">
            <v>20.399999999999999</v>
          </cell>
          <cell r="I339">
            <v>23.8</v>
          </cell>
          <cell r="J339">
            <v>27.2</v>
          </cell>
          <cell r="K339">
            <v>30.6</v>
          </cell>
          <cell r="L339">
            <v>34</v>
          </cell>
          <cell r="M339">
            <v>37.4</v>
          </cell>
          <cell r="N339">
            <v>40.799999999999997</v>
          </cell>
        </row>
        <row r="340">
          <cell r="C340">
            <v>10.9</v>
          </cell>
          <cell r="D340">
            <v>21.87</v>
          </cell>
          <cell r="E340">
            <v>32.799999999999997</v>
          </cell>
          <cell r="F340">
            <v>43.55</v>
          </cell>
          <cell r="G340">
            <v>54.37</v>
          </cell>
          <cell r="H340">
            <v>65.069999999999993</v>
          </cell>
          <cell r="I340">
            <v>75.849999999999994</v>
          </cell>
          <cell r="J340">
            <v>86.67</v>
          </cell>
          <cell r="K340">
            <v>97.48</v>
          </cell>
          <cell r="L340">
            <v>108.27</v>
          </cell>
          <cell r="M340">
            <v>119.08</v>
          </cell>
          <cell r="N340">
            <v>129.88</v>
          </cell>
        </row>
        <row r="341">
          <cell r="C341">
            <v>6.64</v>
          </cell>
          <cell r="D341">
            <v>13.33</v>
          </cell>
          <cell r="E341">
            <v>19.97</v>
          </cell>
          <cell r="F341">
            <v>26.52</v>
          </cell>
          <cell r="G341">
            <v>33.159999999999997</v>
          </cell>
          <cell r="H341">
            <v>39.75</v>
          </cell>
          <cell r="I341">
            <v>46.39</v>
          </cell>
          <cell r="J341">
            <v>53.04</v>
          </cell>
          <cell r="K341">
            <v>59.68</v>
          </cell>
          <cell r="L341">
            <v>66.31</v>
          </cell>
          <cell r="M341">
            <v>72.930000000000007</v>
          </cell>
          <cell r="N341">
            <v>79.59</v>
          </cell>
        </row>
        <row r="342">
          <cell r="C342">
            <v>13.5</v>
          </cell>
          <cell r="D342">
            <v>27.02</v>
          </cell>
          <cell r="E342">
            <v>40.51</v>
          </cell>
          <cell r="F342">
            <v>53.95</v>
          </cell>
          <cell r="G342">
            <v>67.42</v>
          </cell>
          <cell r="H342">
            <v>80.83</v>
          </cell>
          <cell r="I342">
            <v>94.27</v>
          </cell>
          <cell r="J342">
            <v>107.72</v>
          </cell>
          <cell r="K342">
            <v>121.17</v>
          </cell>
          <cell r="L342">
            <v>134.61000000000001</v>
          </cell>
          <cell r="M342">
            <v>148.04</v>
          </cell>
          <cell r="N342">
            <v>161.46</v>
          </cell>
        </row>
        <row r="343">
          <cell r="F343">
            <v>2</v>
          </cell>
          <cell r="G343">
            <v>4</v>
          </cell>
          <cell r="H343">
            <v>6</v>
          </cell>
          <cell r="I343">
            <v>8</v>
          </cell>
          <cell r="J343">
            <v>10</v>
          </cell>
          <cell r="K343">
            <v>12</v>
          </cell>
          <cell r="L343">
            <v>14</v>
          </cell>
          <cell r="M343">
            <v>16</v>
          </cell>
          <cell r="N343">
            <v>18</v>
          </cell>
        </row>
        <row r="344">
          <cell r="C344">
            <v>15</v>
          </cell>
          <cell r="D344">
            <v>30</v>
          </cell>
          <cell r="E344">
            <v>45</v>
          </cell>
          <cell r="F344">
            <v>60</v>
          </cell>
          <cell r="G344">
            <v>79.86</v>
          </cell>
          <cell r="H344">
            <v>99.72</v>
          </cell>
          <cell r="I344">
            <v>119.58</v>
          </cell>
          <cell r="J344">
            <v>139.44</v>
          </cell>
          <cell r="K344">
            <v>182.44</v>
          </cell>
          <cell r="L344">
            <v>214.42</v>
          </cell>
          <cell r="M344">
            <v>246.4</v>
          </cell>
          <cell r="N344">
            <v>278.38</v>
          </cell>
        </row>
        <row r="345">
          <cell r="C345">
            <v>2.36</v>
          </cell>
          <cell r="D345">
            <v>4.7300000000000004</v>
          </cell>
          <cell r="E345">
            <v>7.1</v>
          </cell>
          <cell r="F345">
            <v>9.43</v>
          </cell>
          <cell r="G345">
            <v>11.77</v>
          </cell>
          <cell r="H345">
            <v>14.09</v>
          </cell>
          <cell r="I345">
            <v>16.420000000000002</v>
          </cell>
          <cell r="J345">
            <v>18.75</v>
          </cell>
          <cell r="K345">
            <v>21.08</v>
          </cell>
          <cell r="L345">
            <v>23.4</v>
          </cell>
          <cell r="M345">
            <v>25.72</v>
          </cell>
          <cell r="N345">
            <v>28.03</v>
          </cell>
        </row>
        <row r="346">
          <cell r="F346">
            <v>18.32</v>
          </cell>
          <cell r="G346">
            <v>36.64</v>
          </cell>
          <cell r="H346">
            <v>54.96</v>
          </cell>
          <cell r="I346">
            <v>73.28</v>
          </cell>
          <cell r="J346">
            <v>91.6</v>
          </cell>
          <cell r="K346">
            <v>109.92</v>
          </cell>
          <cell r="L346">
            <v>128.24</v>
          </cell>
          <cell r="M346">
            <v>146.56</v>
          </cell>
          <cell r="N346">
            <v>164.88</v>
          </cell>
        </row>
        <row r="347">
          <cell r="C347">
            <v>2.6</v>
          </cell>
          <cell r="D347">
            <v>5.2</v>
          </cell>
          <cell r="E347">
            <v>7.8</v>
          </cell>
          <cell r="F347">
            <v>10.4</v>
          </cell>
          <cell r="G347">
            <v>13</v>
          </cell>
          <cell r="H347">
            <v>15.6</v>
          </cell>
          <cell r="I347">
            <v>18.2</v>
          </cell>
          <cell r="J347">
            <v>20.8</v>
          </cell>
          <cell r="K347">
            <v>23.4</v>
          </cell>
          <cell r="L347">
            <v>26</v>
          </cell>
          <cell r="M347">
            <v>28.6</v>
          </cell>
          <cell r="N347">
            <v>31.2</v>
          </cell>
        </row>
        <row r="348">
          <cell r="C348">
            <v>718.71</v>
          </cell>
          <cell r="D348">
            <v>1437.42</v>
          </cell>
          <cell r="E348">
            <v>2156.13</v>
          </cell>
          <cell r="F348">
            <v>2874.84</v>
          </cell>
          <cell r="G348">
            <v>3593.55</v>
          </cell>
          <cell r="H348">
            <v>4312.26</v>
          </cell>
          <cell r="I348">
            <v>5030.97</v>
          </cell>
          <cell r="J348">
            <v>5749.68</v>
          </cell>
          <cell r="K348">
            <v>6468.39</v>
          </cell>
          <cell r="L348">
            <v>7187.1</v>
          </cell>
          <cell r="M348">
            <v>7905.81</v>
          </cell>
          <cell r="N348">
            <v>8624.52</v>
          </cell>
        </row>
        <row r="349">
          <cell r="C349">
            <v>627.33000000000004</v>
          </cell>
          <cell r="D349">
            <v>1254.6600000000001</v>
          </cell>
          <cell r="E349">
            <v>1881.99</v>
          </cell>
          <cell r="F349">
            <v>2501.2399999999998</v>
          </cell>
          <cell r="G349">
            <v>3120.49</v>
          </cell>
          <cell r="H349">
            <v>3739.74</v>
          </cell>
          <cell r="I349">
            <v>4358.99</v>
          </cell>
          <cell r="J349">
            <v>4978.24</v>
          </cell>
          <cell r="K349">
            <v>5597.49</v>
          </cell>
          <cell r="L349">
            <v>6216.74</v>
          </cell>
          <cell r="M349">
            <v>6835.99</v>
          </cell>
          <cell r="N349">
            <v>7455.24</v>
          </cell>
        </row>
        <row r="350">
          <cell r="C350">
            <v>-187.18</v>
          </cell>
          <cell r="D350">
            <v>-374.36</v>
          </cell>
          <cell r="E350">
            <v>-561.54</v>
          </cell>
          <cell r="F350">
            <v>-748.72</v>
          </cell>
          <cell r="G350">
            <v>-935.9</v>
          </cell>
          <cell r="H350">
            <v>-1123.08</v>
          </cell>
          <cell r="I350">
            <v>-1310.26</v>
          </cell>
          <cell r="J350">
            <v>-1497.44</v>
          </cell>
          <cell r="K350">
            <v>-1684.62</v>
          </cell>
          <cell r="L350">
            <v>-1871.8</v>
          </cell>
          <cell r="M350">
            <v>-2058.98</v>
          </cell>
          <cell r="N350">
            <v>-2246.16</v>
          </cell>
        </row>
        <row r="351">
          <cell r="C351">
            <v>30.95</v>
          </cell>
          <cell r="D351">
            <v>61.9</v>
          </cell>
          <cell r="E351">
            <v>92.85</v>
          </cell>
          <cell r="F351">
            <v>239.88</v>
          </cell>
          <cell r="G351">
            <v>386.91</v>
          </cell>
          <cell r="H351">
            <v>533.94000000000005</v>
          </cell>
          <cell r="I351">
            <v>680.97</v>
          </cell>
          <cell r="J351">
            <v>828</v>
          </cell>
          <cell r="K351">
            <v>975.03</v>
          </cell>
          <cell r="L351">
            <v>1122.06</v>
          </cell>
          <cell r="M351">
            <v>1269.0899999999999</v>
          </cell>
          <cell r="N351">
            <v>1416.12</v>
          </cell>
        </row>
        <row r="352">
          <cell r="C352">
            <v>275.06</v>
          </cell>
          <cell r="D352">
            <v>550.12</v>
          </cell>
          <cell r="E352">
            <v>825.18</v>
          </cell>
          <cell r="F352">
            <v>1100.24</v>
          </cell>
          <cell r="G352">
            <v>1375.3</v>
          </cell>
          <cell r="H352">
            <v>1650.36</v>
          </cell>
          <cell r="I352">
            <v>1925.42</v>
          </cell>
          <cell r="J352">
            <v>2230.69</v>
          </cell>
          <cell r="K352">
            <v>2535.96</v>
          </cell>
          <cell r="L352">
            <v>2841.23</v>
          </cell>
          <cell r="M352">
            <v>3146.5</v>
          </cell>
          <cell r="N352">
            <v>3451.77</v>
          </cell>
        </row>
        <row r="353">
          <cell r="C353">
            <v>13.65</v>
          </cell>
          <cell r="D353">
            <v>27.3</v>
          </cell>
          <cell r="E353">
            <v>40.950000000000003</v>
          </cell>
          <cell r="F353">
            <v>54.6</v>
          </cell>
          <cell r="G353">
            <v>68.25</v>
          </cell>
          <cell r="H353">
            <v>81.900000000000006</v>
          </cell>
          <cell r="I353">
            <v>95.55</v>
          </cell>
          <cell r="J353">
            <v>109.2</v>
          </cell>
          <cell r="K353">
            <v>122.85</v>
          </cell>
          <cell r="L353">
            <v>136.5</v>
          </cell>
          <cell r="M353">
            <v>150.15</v>
          </cell>
          <cell r="N353">
            <v>163.80000000000001</v>
          </cell>
        </row>
        <row r="354">
          <cell r="C354">
            <v>44.98</v>
          </cell>
          <cell r="D354">
            <v>89.96</v>
          </cell>
          <cell r="E354">
            <v>134.94</v>
          </cell>
          <cell r="F354">
            <v>179.92</v>
          </cell>
          <cell r="G354">
            <v>224.9</v>
          </cell>
          <cell r="H354">
            <v>269.88</v>
          </cell>
          <cell r="I354">
            <v>314.86</v>
          </cell>
          <cell r="J354">
            <v>359.84</v>
          </cell>
          <cell r="K354">
            <v>404.82</v>
          </cell>
          <cell r="L354">
            <v>449.8</v>
          </cell>
          <cell r="M354">
            <v>494.78</v>
          </cell>
          <cell r="N354">
            <v>539.76</v>
          </cell>
        </row>
        <row r="355">
          <cell r="C355">
            <v>45.53</v>
          </cell>
          <cell r="D355">
            <v>91.06</v>
          </cell>
          <cell r="E355">
            <v>136.59</v>
          </cell>
          <cell r="F355">
            <v>182.12</v>
          </cell>
          <cell r="G355">
            <v>227.65</v>
          </cell>
          <cell r="H355">
            <v>273.18</v>
          </cell>
          <cell r="I355">
            <v>318.70999999999998</v>
          </cell>
          <cell r="J355">
            <v>364.24</v>
          </cell>
          <cell r="K355">
            <v>409.77</v>
          </cell>
          <cell r="L355">
            <v>455.3</v>
          </cell>
          <cell r="M355">
            <v>500.83</v>
          </cell>
          <cell r="N355">
            <v>546.36</v>
          </cell>
        </row>
        <row r="356">
          <cell r="C356">
            <v>19.989999999999998</v>
          </cell>
          <cell r="D356">
            <v>39.979999999999997</v>
          </cell>
          <cell r="E356">
            <v>59.97</v>
          </cell>
          <cell r="F356">
            <v>79.959999999999994</v>
          </cell>
          <cell r="G356">
            <v>99.95</v>
          </cell>
          <cell r="H356">
            <v>119.94</v>
          </cell>
          <cell r="I356">
            <v>139.93</v>
          </cell>
          <cell r="J356">
            <v>159.91999999999999</v>
          </cell>
          <cell r="K356">
            <v>179.91</v>
          </cell>
          <cell r="L356">
            <v>199.9</v>
          </cell>
          <cell r="M356">
            <v>219.89</v>
          </cell>
          <cell r="N356">
            <v>239.88</v>
          </cell>
        </row>
        <row r="357">
          <cell r="C357">
            <v>3.94</v>
          </cell>
          <cell r="D357">
            <v>7.88</v>
          </cell>
          <cell r="E357">
            <v>11.82</v>
          </cell>
          <cell r="F357">
            <v>15.76</v>
          </cell>
          <cell r="G357">
            <v>19.7</v>
          </cell>
          <cell r="H357">
            <v>23.64</v>
          </cell>
          <cell r="I357">
            <v>27.58</v>
          </cell>
          <cell r="J357">
            <v>31.52</v>
          </cell>
          <cell r="K357">
            <v>35.46</v>
          </cell>
          <cell r="L357">
            <v>39.4</v>
          </cell>
          <cell r="M357">
            <v>43.34</v>
          </cell>
          <cell r="N357">
            <v>47.28</v>
          </cell>
        </row>
        <row r="358">
          <cell r="C358">
            <v>0.21</v>
          </cell>
          <cell r="D358">
            <v>0.42</v>
          </cell>
          <cell r="E358">
            <v>0.63</v>
          </cell>
          <cell r="F358">
            <v>0.84</v>
          </cell>
          <cell r="G358">
            <v>1.05</v>
          </cell>
          <cell r="H358">
            <v>1.26</v>
          </cell>
          <cell r="I358">
            <v>1.47</v>
          </cell>
          <cell r="J358">
            <v>1.68</v>
          </cell>
          <cell r="K358">
            <v>1.89</v>
          </cell>
          <cell r="L358">
            <v>2.1</v>
          </cell>
          <cell r="M358">
            <v>2.31</v>
          </cell>
          <cell r="N358">
            <v>2.52</v>
          </cell>
        </row>
        <row r="359">
          <cell r="C359">
            <v>254.76</v>
          </cell>
          <cell r="D359">
            <v>509.52</v>
          </cell>
          <cell r="E359">
            <v>766.72</v>
          </cell>
          <cell r="F359">
            <v>1023.92</v>
          </cell>
          <cell r="G359">
            <v>1281.54</v>
          </cell>
          <cell r="H359">
            <v>1541.66</v>
          </cell>
          <cell r="I359">
            <v>1801.78</v>
          </cell>
          <cell r="J359">
            <v>2061.9</v>
          </cell>
          <cell r="K359">
            <v>2322.02</v>
          </cell>
          <cell r="L359">
            <v>2582.14</v>
          </cell>
          <cell r="M359">
            <v>2842.26</v>
          </cell>
          <cell r="N359">
            <v>3102.38</v>
          </cell>
        </row>
        <row r="360">
          <cell r="C360">
            <v>0.48</v>
          </cell>
          <cell r="D360">
            <v>0.96</v>
          </cell>
          <cell r="E360">
            <v>1.44</v>
          </cell>
          <cell r="F360">
            <v>1.92</v>
          </cell>
          <cell r="G360">
            <v>2.4</v>
          </cell>
          <cell r="H360">
            <v>2.88</v>
          </cell>
          <cell r="I360">
            <v>3.36</v>
          </cell>
          <cell r="J360">
            <v>3.84</v>
          </cell>
          <cell r="K360">
            <v>4.32</v>
          </cell>
          <cell r="L360">
            <v>4.8</v>
          </cell>
          <cell r="M360">
            <v>5.28</v>
          </cell>
          <cell r="N360">
            <v>5.76</v>
          </cell>
        </row>
        <row r="361">
          <cell r="F361">
            <v>5.39</v>
          </cell>
          <cell r="G361">
            <v>10.78</v>
          </cell>
          <cell r="H361">
            <v>16.170000000000002</v>
          </cell>
          <cell r="I361">
            <v>21.56</v>
          </cell>
          <cell r="J361">
            <v>26.95</v>
          </cell>
          <cell r="K361">
            <v>32.340000000000003</v>
          </cell>
          <cell r="L361">
            <v>37.729999999999997</v>
          </cell>
          <cell r="M361">
            <v>43.12</v>
          </cell>
          <cell r="N361">
            <v>48.51</v>
          </cell>
        </row>
        <row r="362">
          <cell r="C362">
            <v>19.75</v>
          </cell>
          <cell r="D362">
            <v>39.5</v>
          </cell>
          <cell r="E362">
            <v>59.25</v>
          </cell>
          <cell r="F362">
            <v>79</v>
          </cell>
          <cell r="G362">
            <v>98.75</v>
          </cell>
          <cell r="H362">
            <v>118.5</v>
          </cell>
          <cell r="I362">
            <v>138.25</v>
          </cell>
          <cell r="J362">
            <v>158</v>
          </cell>
          <cell r="K362">
            <v>177.75</v>
          </cell>
          <cell r="L362">
            <v>197.5</v>
          </cell>
          <cell r="M362">
            <v>217.25</v>
          </cell>
          <cell r="N362">
            <v>237</v>
          </cell>
        </row>
        <row r="363">
          <cell r="C363">
            <v>0.01</v>
          </cell>
          <cell r="D363">
            <v>0.02</v>
          </cell>
          <cell r="E363">
            <v>0.03</v>
          </cell>
          <cell r="F363">
            <v>0.04</v>
          </cell>
          <cell r="G363">
            <v>0.05</v>
          </cell>
          <cell r="H363">
            <v>0.06</v>
          </cell>
          <cell r="I363">
            <v>7.0000000000000007E-2</v>
          </cell>
          <cell r="J363">
            <v>0.08</v>
          </cell>
          <cell r="K363">
            <v>0.09</v>
          </cell>
          <cell r="L363">
            <v>0.1</v>
          </cell>
          <cell r="M363">
            <v>0.11</v>
          </cell>
          <cell r="N363">
            <v>0.12</v>
          </cell>
        </row>
        <row r="364">
          <cell r="C364">
            <v>3.22</v>
          </cell>
          <cell r="D364">
            <v>6.44</v>
          </cell>
          <cell r="E364">
            <v>9.66</v>
          </cell>
          <cell r="F364">
            <v>12.88</v>
          </cell>
          <cell r="G364">
            <v>16.100000000000001</v>
          </cell>
          <cell r="H364">
            <v>19.32</v>
          </cell>
          <cell r="I364">
            <v>22.54</v>
          </cell>
          <cell r="J364">
            <v>25.76</v>
          </cell>
          <cell r="K364">
            <v>28.98</v>
          </cell>
          <cell r="L364">
            <v>32.200000000000003</v>
          </cell>
          <cell r="M364">
            <v>35.42</v>
          </cell>
          <cell r="N364">
            <v>38.64</v>
          </cell>
        </row>
        <row r="365">
          <cell r="C365">
            <v>65.7</v>
          </cell>
          <cell r="D365">
            <v>131.4</v>
          </cell>
          <cell r="E365">
            <v>197.1</v>
          </cell>
          <cell r="F365">
            <v>262.8</v>
          </cell>
          <cell r="G365">
            <v>328.5</v>
          </cell>
          <cell r="H365">
            <v>394.2</v>
          </cell>
          <cell r="I365">
            <v>547.25</v>
          </cell>
          <cell r="J365">
            <v>612.95000000000005</v>
          </cell>
          <cell r="K365">
            <v>678.65</v>
          </cell>
          <cell r="L365">
            <v>744.35</v>
          </cell>
          <cell r="M365">
            <v>810.05</v>
          </cell>
          <cell r="N365">
            <v>875.75</v>
          </cell>
        </row>
        <row r="366">
          <cell r="C366">
            <v>132.04</v>
          </cell>
          <cell r="D366">
            <v>199.87</v>
          </cell>
          <cell r="E366">
            <v>659.66</v>
          </cell>
          <cell r="F366">
            <v>741.94</v>
          </cell>
          <cell r="G366">
            <v>824.83999999999992</v>
          </cell>
          <cell r="H366">
            <v>906.62</v>
          </cell>
          <cell r="I366">
            <v>995.7</v>
          </cell>
          <cell r="J366">
            <v>1079.0999999999999</v>
          </cell>
          <cell r="K366">
            <v>1170.2600000000002</v>
          </cell>
          <cell r="L366">
            <v>1266.92</v>
          </cell>
          <cell r="M366">
            <v>1354.82</v>
          </cell>
          <cell r="N366">
            <v>1456.29</v>
          </cell>
        </row>
        <row r="367">
          <cell r="C367">
            <v>296.05</v>
          </cell>
          <cell r="D367">
            <v>594.57999999999993</v>
          </cell>
          <cell r="E367">
            <v>894.41000000000008</v>
          </cell>
          <cell r="F367">
            <v>1224.8499999999999</v>
          </cell>
          <cell r="G367">
            <v>1525.81</v>
          </cell>
          <cell r="H367">
            <v>1805.4499999999998</v>
          </cell>
          <cell r="I367">
            <v>2111.52</v>
          </cell>
          <cell r="J367">
            <v>2427.1899999999996</v>
          </cell>
          <cell r="K367">
            <v>2736.67</v>
          </cell>
          <cell r="L367">
            <v>3045.8</v>
          </cell>
          <cell r="M367">
            <v>3354.6800000000003</v>
          </cell>
          <cell r="N367">
            <v>3650.1</v>
          </cell>
        </row>
        <row r="412">
          <cell r="C412">
            <v>532769.31000000006</v>
          </cell>
          <cell r="D412">
            <v>532835.9</v>
          </cell>
          <cell r="E412">
            <v>533877.04</v>
          </cell>
          <cell r="F412">
            <v>533250.27999999991</v>
          </cell>
          <cell r="G412">
            <v>534110.22</v>
          </cell>
          <cell r="H412">
            <v>533796.85</v>
          </cell>
          <cell r="I412">
            <v>533673</v>
          </cell>
          <cell r="J412">
            <v>533987.76</v>
          </cell>
          <cell r="K412">
            <v>535653.47</v>
          </cell>
          <cell r="L412">
            <v>536021.73</v>
          </cell>
          <cell r="M412">
            <v>535982.29</v>
          </cell>
          <cell r="N412">
            <v>535948.41</v>
          </cell>
        </row>
        <row r="413">
          <cell r="B413">
            <v>796296.96999999974</v>
          </cell>
          <cell r="C413">
            <v>796296.95999999973</v>
          </cell>
          <cell r="D413">
            <v>796296.96999999974</v>
          </cell>
          <cell r="E413">
            <v>796824.95999999973</v>
          </cell>
          <cell r="F413">
            <v>796824.93999999983</v>
          </cell>
          <cell r="G413">
            <v>796914.94999999984</v>
          </cell>
          <cell r="H413">
            <v>797454.92999999982</v>
          </cell>
          <cell r="I413">
            <v>813801.56999999983</v>
          </cell>
          <cell r="J413">
            <v>813801.57999999984</v>
          </cell>
          <cell r="K413">
            <v>813801.57999999984</v>
          </cell>
          <cell r="L413">
            <v>813801.56999999983</v>
          </cell>
          <cell r="M413">
            <v>813801.56999999983</v>
          </cell>
          <cell r="N413">
            <v>813801.56999999983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>
        <row r="27">
          <cell r="D27">
            <v>-536.1</v>
          </cell>
          <cell r="E27">
            <v>-1072.2</v>
          </cell>
          <cell r="F27">
            <v>-1608.2999999999997</v>
          </cell>
          <cell r="G27">
            <v>-2144.4</v>
          </cell>
          <cell r="H27">
            <v>-2680.4999999999995</v>
          </cell>
          <cell r="I27">
            <v>-3216.5999999999995</v>
          </cell>
          <cell r="J27">
            <v>-3752.6999999999994</v>
          </cell>
          <cell r="K27">
            <v>-4288.8</v>
          </cell>
          <cell r="L27">
            <v>-4824.8999999999996</v>
          </cell>
          <cell r="M27">
            <v>-5360.9999999999991</v>
          </cell>
          <cell r="N27">
            <v>-5897.1000000000013</v>
          </cell>
          <cell r="O27">
            <v>-6433.1999999999989</v>
          </cell>
        </row>
        <row r="50">
          <cell r="D50">
            <v>-829.9699999999998</v>
          </cell>
          <cell r="E50">
            <v>-1659.9399999999996</v>
          </cell>
          <cell r="F50">
            <v>-2489.91</v>
          </cell>
          <cell r="G50">
            <v>-3319.8799999999992</v>
          </cell>
          <cell r="H50">
            <v>-4149.8499999999995</v>
          </cell>
          <cell r="I50">
            <v>-4979.82</v>
          </cell>
          <cell r="J50">
            <v>-5809.7899999999991</v>
          </cell>
          <cell r="K50">
            <v>-6639.7599999999984</v>
          </cell>
          <cell r="L50">
            <v>-7469.7300000000005</v>
          </cell>
          <cell r="M50">
            <v>-8299.6999999999989</v>
          </cell>
          <cell r="N50">
            <v>-9129.67</v>
          </cell>
          <cell r="O50">
            <v>-9959.64</v>
          </cell>
        </row>
      </sheetData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COVER"/>
      <sheetName val="CONTENTS vol 1"/>
      <sheetName val="CONTENTS vol 2"/>
      <sheetName val="A 2"/>
      <sheetName val="A 3"/>
      <sheetName val="A 4"/>
      <sheetName val="A 6"/>
      <sheetName val="A 6 (a)"/>
      <sheetName val="A 7"/>
      <sheetName val="A 8"/>
      <sheetName val="A 10"/>
      <sheetName val="A 10 (a)"/>
      <sheetName val="A 11"/>
      <sheetName val="A 12"/>
      <sheetName val="A 12 (a)"/>
      <sheetName val="A 13"/>
      <sheetName val="A 14"/>
      <sheetName val="A 14 (a)"/>
      <sheetName val="A 15"/>
      <sheetName val="A 16"/>
      <sheetName val="A 17"/>
      <sheetName val="A 18"/>
      <sheetName val="A 18 (a)"/>
      <sheetName val="A 19"/>
      <sheetName val="A 19 (a)"/>
      <sheetName val="B 2"/>
      <sheetName val="B 3"/>
      <sheetName val="B 4"/>
      <sheetName val="B 6"/>
      <sheetName val="B 8"/>
      <sheetName val="B 9"/>
      <sheetName val="B 10"/>
      <sheetName val="B 11"/>
      <sheetName val="B12 - 1.31.2015"/>
      <sheetName val="B12 - 2.28.2015"/>
      <sheetName val="B12 - 3.31.2015"/>
      <sheetName val="B12 - 4.30.2015"/>
      <sheetName val="B12 - 5.31.2015"/>
      <sheetName val="B12 - 6.30.2015"/>
      <sheetName val="B12 - 7.31.2015"/>
      <sheetName val="B12 - 8.31.2015"/>
      <sheetName val="B12 - 9.30.2015"/>
      <sheetName val="B12 - 10.31.2015"/>
      <sheetName val="B12 - 11.30.2015"/>
      <sheetName val="B12 - 12.31.2015"/>
      <sheetName val="B12 - Test Year"/>
      <sheetName val="B 14"/>
      <sheetName val="B 15"/>
      <sheetName val="C INSTRUCT"/>
      <sheetName val="C 1"/>
      <sheetName val="C 2 (s)"/>
      <sheetName val="C 3"/>
      <sheetName val="C 4"/>
      <sheetName val="C 5 (s)"/>
      <sheetName val="C 6"/>
      <sheetName val="C 7"/>
      <sheetName val="C 8"/>
      <sheetName val="C 9"/>
      <sheetName val="C 10"/>
      <sheetName val="D 1"/>
      <sheetName val="D 2"/>
      <sheetName val="D 3"/>
      <sheetName val="D 4"/>
      <sheetName val="D 5"/>
      <sheetName val="D 6"/>
      <sheetName val="D 7"/>
      <sheetName val="E 1 (s)"/>
      <sheetName val="E 2 (s)"/>
      <sheetName val="E 3"/>
      <sheetName val="E 4 (s)"/>
      <sheetName val="E 5 (s)"/>
      <sheetName val="E 6"/>
      <sheetName val="E 7"/>
      <sheetName val="E 8"/>
      <sheetName val="E 9"/>
      <sheetName val="E 10"/>
      <sheetName val="E 11"/>
      <sheetName val="E 12"/>
      <sheetName val="E 13"/>
      <sheetName val="E 14"/>
      <sheetName val="A 2 (I)"/>
      <sheetName val="A 3 (I)"/>
      <sheetName val="B 2 (I)"/>
      <sheetName val="B 3 (I)"/>
      <sheetName val="B 15 (I)"/>
      <sheetName val="C 1 (I)"/>
      <sheetName val="C 2 (S) (I)"/>
      <sheetName val="C 5 (S) (I)"/>
      <sheetName val="D 1 (I)"/>
      <sheetName val="D 2 (I)"/>
      <sheetName val="E 1 S (I)"/>
      <sheetName val="E 2 S (I)"/>
      <sheetName val="F-2"/>
      <sheetName val="F-4"/>
      <sheetName val="F-6"/>
      <sheetName val="F-6(2)"/>
      <sheetName val="F-7"/>
      <sheetName val="F-8"/>
      <sheetName val="F-10"/>
      <sheetName val="AR to MFR"/>
      <sheetName val="Trial Blc"/>
      <sheetName val="O&amp;M Per TB"/>
      <sheetName val="PROFORMA ADJUSTMENTS"/>
      <sheetName val="12-31-15 Plant Acc Bal_PerAR"/>
      <sheetName val="12-31-15 CIAC Bal &amp; Proj_PerAR"/>
      <sheetName val="Other BalSheet Acct_PerAR"/>
      <sheetName val="O&amp;M"/>
      <sheetName val="12-31-15 Depreciation Exp_PerAR"/>
      <sheetName val="12-31-13 CIAC Amort Exp_PerAR"/>
      <sheetName val="Rev &amp; other exp"/>
      <sheetName val="Working Capital_PerAR"/>
      <sheetName val="Property Taxes"/>
      <sheetName val="IncomeAccountsAllocationPerAR "/>
      <sheetName val="IncomeAccounts_Water BU"/>
      <sheetName val="IncomeAccounts_Sewer BU"/>
      <sheetName val="ADJUSTED MONTHLY FINAL"/>
      <sheetName val="APPENDIX B INC. STAT.ACCT RECON"/>
      <sheetName val="CommonPlant_PerAR"/>
      <sheetName val="APPENDIX A PLANT ACCT REC"/>
      <sheetName val="Interest Expense Adj_PerAR"/>
      <sheetName val="AR_F-23"/>
      <sheetName val="RateCase&amp;Other Deferred_PerAR"/>
      <sheetName val="C 5 Calculation"/>
      <sheetName val="Rev Requirements Final"/>
      <sheetName val="Rev Requirements Interim"/>
      <sheetName val="Reuse RateBase"/>
      <sheetName val="REVENUE REQUIREMENTS"/>
      <sheetName val="PROFORMA YEAR"/>
      <sheetName val="INTERIM COST OF CAPI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60">
          <cell r="C60">
            <v>2268343.11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4">
          <cell r="B4">
            <v>1025</v>
          </cell>
          <cell r="C4">
            <v>53.8</v>
          </cell>
          <cell r="D4">
            <v>53.82</v>
          </cell>
          <cell r="E4">
            <v>53.52</v>
          </cell>
          <cell r="F4">
            <v>53.1</v>
          </cell>
          <cell r="G4">
            <v>53.24</v>
          </cell>
          <cell r="H4">
            <v>53.09</v>
          </cell>
          <cell r="I4">
            <v>53.08</v>
          </cell>
          <cell r="J4">
            <v>52.78</v>
          </cell>
          <cell r="K4">
            <v>52.61</v>
          </cell>
          <cell r="L4">
            <v>52.41</v>
          </cell>
          <cell r="M4">
            <v>52.26</v>
          </cell>
          <cell r="N4">
            <v>52.12</v>
          </cell>
          <cell r="O4">
            <v>51.76</v>
          </cell>
        </row>
        <row r="5">
          <cell r="B5">
            <v>1045</v>
          </cell>
          <cell r="C5">
            <v>608.36</v>
          </cell>
          <cell r="D5">
            <v>608.77</v>
          </cell>
          <cell r="E5">
            <v>600.19000000000005</v>
          </cell>
          <cell r="F5">
            <v>596.72</v>
          </cell>
          <cell r="G5">
            <v>600.51</v>
          </cell>
          <cell r="H5">
            <v>599.05999999999995</v>
          </cell>
          <cell r="I5">
            <v>599.48</v>
          </cell>
          <cell r="J5">
            <v>595.54999999999995</v>
          </cell>
          <cell r="K5">
            <v>593.65</v>
          </cell>
          <cell r="L5">
            <v>586.41</v>
          </cell>
          <cell r="M5">
            <v>584.9</v>
          </cell>
          <cell r="N5">
            <v>583.45000000000005</v>
          </cell>
          <cell r="O5">
            <v>579.14</v>
          </cell>
        </row>
        <row r="6">
          <cell r="B6">
            <v>1175</v>
          </cell>
          <cell r="C6">
            <v>44930.42</v>
          </cell>
          <cell r="D6">
            <v>44951.88</v>
          </cell>
          <cell r="E6">
            <v>44540</v>
          </cell>
          <cell r="F6">
            <v>44299.68</v>
          </cell>
          <cell r="G6">
            <v>44487.34</v>
          </cell>
          <cell r="H6">
            <v>44374.06</v>
          </cell>
          <cell r="I6">
            <v>44464.42</v>
          </cell>
          <cell r="J6">
            <v>44360.85</v>
          </cell>
          <cell r="K6">
            <v>44236.77</v>
          </cell>
          <cell r="L6">
            <v>43945.51</v>
          </cell>
          <cell r="M6">
            <v>43825.58</v>
          </cell>
          <cell r="N6">
            <v>43892.56</v>
          </cell>
          <cell r="O6">
            <v>43692.13</v>
          </cell>
        </row>
        <row r="7">
          <cell r="B7">
            <v>1180</v>
          </cell>
          <cell r="C7">
            <v>15011.93</v>
          </cell>
          <cell r="D7">
            <v>15049.06</v>
          </cell>
          <cell r="E7">
            <v>14900.9</v>
          </cell>
          <cell r="F7">
            <v>14810.98</v>
          </cell>
          <cell r="G7">
            <v>14884.47</v>
          </cell>
          <cell r="H7">
            <v>14940.34</v>
          </cell>
          <cell r="I7">
            <v>14984.28</v>
          </cell>
          <cell r="J7">
            <v>14906.77</v>
          </cell>
          <cell r="K7">
            <v>14859.27</v>
          </cell>
          <cell r="L7">
            <v>14714.52</v>
          </cell>
          <cell r="M7">
            <v>14691.03</v>
          </cell>
          <cell r="N7">
            <v>14657.9</v>
          </cell>
          <cell r="O7">
            <v>14608.71</v>
          </cell>
        </row>
        <row r="8">
          <cell r="B8">
            <v>1190</v>
          </cell>
          <cell r="C8">
            <v>6045.87</v>
          </cell>
          <cell r="D8">
            <v>6047.9</v>
          </cell>
          <cell r="E8">
            <v>6013.17</v>
          </cell>
          <cell r="F8">
            <v>5966.13</v>
          </cell>
          <cell r="G8">
            <v>5982.27</v>
          </cell>
          <cell r="H8">
            <v>5966.06</v>
          </cell>
          <cell r="I8">
            <v>5964.87</v>
          </cell>
          <cell r="J8">
            <v>5930.48</v>
          </cell>
          <cell r="K8">
            <v>5911.52</v>
          </cell>
          <cell r="L8">
            <v>5887.85</v>
          </cell>
          <cell r="M8">
            <v>5871.18</v>
          </cell>
          <cell r="N8">
            <v>5855.45</v>
          </cell>
          <cell r="O8">
            <v>5814.95</v>
          </cell>
        </row>
        <row r="9">
          <cell r="B9">
            <v>1205</v>
          </cell>
          <cell r="C9">
            <v>2272.04</v>
          </cell>
          <cell r="D9">
            <v>2273.59</v>
          </cell>
          <cell r="E9">
            <v>2241.5500000000002</v>
          </cell>
          <cell r="F9">
            <v>2228.6</v>
          </cell>
          <cell r="G9">
            <v>2242.7399999999998</v>
          </cell>
          <cell r="H9">
            <v>2237.3200000000002</v>
          </cell>
          <cell r="I9">
            <v>2238.9</v>
          </cell>
          <cell r="J9">
            <v>2224.19</v>
          </cell>
          <cell r="K9">
            <v>2217.13</v>
          </cell>
          <cell r="L9">
            <v>2190.09</v>
          </cell>
          <cell r="M9">
            <v>2184.4299999999998</v>
          </cell>
          <cell r="N9">
            <v>2179.0300000000002</v>
          </cell>
          <cell r="O9">
            <v>2162.92</v>
          </cell>
        </row>
        <row r="10">
          <cell r="B10">
            <v>1245</v>
          </cell>
          <cell r="C10">
            <v>88546.13</v>
          </cell>
          <cell r="D10">
            <v>88546.13</v>
          </cell>
          <cell r="E10">
            <v>88546.13</v>
          </cell>
          <cell r="F10">
            <v>88546.13</v>
          </cell>
          <cell r="G10">
            <v>88546.13</v>
          </cell>
          <cell r="H10">
            <v>88546.13</v>
          </cell>
          <cell r="I10">
            <v>88546.13</v>
          </cell>
          <cell r="J10">
            <v>88546.13</v>
          </cell>
          <cell r="K10">
            <v>88546.13</v>
          </cell>
          <cell r="L10">
            <v>88546.13</v>
          </cell>
          <cell r="M10">
            <v>88546.13</v>
          </cell>
          <cell r="N10">
            <v>88546.13</v>
          </cell>
          <cell r="O10">
            <v>88546.13</v>
          </cell>
        </row>
        <row r="11">
          <cell r="B11">
            <v>1285</v>
          </cell>
          <cell r="C11">
            <v>228560</v>
          </cell>
          <cell r="D11">
            <v>228560</v>
          </cell>
          <cell r="E11">
            <v>228560</v>
          </cell>
          <cell r="F11">
            <v>228560</v>
          </cell>
          <cell r="G11">
            <v>228560</v>
          </cell>
          <cell r="H11">
            <v>228560</v>
          </cell>
          <cell r="I11">
            <v>228560</v>
          </cell>
          <cell r="J11">
            <v>228560</v>
          </cell>
          <cell r="K11">
            <v>228560</v>
          </cell>
          <cell r="L11">
            <v>228560</v>
          </cell>
          <cell r="M11">
            <v>228560</v>
          </cell>
          <cell r="N11">
            <v>228560</v>
          </cell>
          <cell r="O11">
            <v>228560</v>
          </cell>
        </row>
        <row r="12">
          <cell r="B12">
            <v>1290</v>
          </cell>
          <cell r="C12">
            <v>7550.42</v>
          </cell>
          <cell r="D12">
            <v>7550.42</v>
          </cell>
          <cell r="E12">
            <v>7550.42</v>
          </cell>
          <cell r="F12">
            <v>7550.42</v>
          </cell>
          <cell r="G12">
            <v>7550.42</v>
          </cell>
          <cell r="H12">
            <v>7550.42</v>
          </cell>
          <cell r="I12">
            <v>7550.42</v>
          </cell>
          <cell r="J12">
            <v>7550.42</v>
          </cell>
          <cell r="K12">
            <v>7550.42</v>
          </cell>
          <cell r="L12">
            <v>7550.42</v>
          </cell>
          <cell r="M12">
            <v>7550.42</v>
          </cell>
          <cell r="N12">
            <v>7550.42</v>
          </cell>
          <cell r="O12">
            <v>7550.42</v>
          </cell>
        </row>
        <row r="13">
          <cell r="B13">
            <v>1295</v>
          </cell>
          <cell r="C13">
            <v>661852.44999999995</v>
          </cell>
          <cell r="D13">
            <v>664125.05000000005</v>
          </cell>
          <cell r="E13">
            <v>666217.21</v>
          </cell>
          <cell r="F13">
            <v>666338.41</v>
          </cell>
          <cell r="G13">
            <v>668581.6</v>
          </cell>
          <cell r="H13">
            <v>668863.63</v>
          </cell>
          <cell r="I13">
            <v>673330.94</v>
          </cell>
          <cell r="J13">
            <v>673411.52</v>
          </cell>
          <cell r="K13">
            <v>678517.22</v>
          </cell>
          <cell r="L13">
            <v>682376.92</v>
          </cell>
          <cell r="M13">
            <v>682376.92</v>
          </cell>
          <cell r="N13">
            <v>688580.04</v>
          </cell>
          <cell r="O13">
            <v>706410.1</v>
          </cell>
        </row>
        <row r="14">
          <cell r="B14">
            <v>1300</v>
          </cell>
          <cell r="C14">
            <v>1300805.28</v>
          </cell>
          <cell r="D14">
            <v>1302275.28</v>
          </cell>
          <cell r="E14">
            <v>1302275.28</v>
          </cell>
          <cell r="F14">
            <v>1305782.28</v>
          </cell>
          <cell r="G14">
            <v>1305782.28</v>
          </cell>
          <cell r="H14">
            <v>1305782.28</v>
          </cell>
          <cell r="I14">
            <v>1305782.28</v>
          </cell>
          <cell r="J14">
            <v>1305782.28</v>
          </cell>
          <cell r="K14">
            <v>1305782.28</v>
          </cell>
          <cell r="L14">
            <v>1308362.28</v>
          </cell>
          <cell r="M14">
            <v>1308362.28</v>
          </cell>
          <cell r="N14">
            <v>1308362.28</v>
          </cell>
          <cell r="O14">
            <v>1308362.28</v>
          </cell>
        </row>
        <row r="15">
          <cell r="B15">
            <v>1315</v>
          </cell>
          <cell r="C15">
            <v>-70936.12</v>
          </cell>
          <cell r="D15">
            <v>-70936.12</v>
          </cell>
          <cell r="E15">
            <v>-70936.12</v>
          </cell>
          <cell r="F15">
            <v>-70936.12</v>
          </cell>
          <cell r="G15">
            <v>-70936.12</v>
          </cell>
          <cell r="H15">
            <v>-70936.12</v>
          </cell>
          <cell r="I15">
            <v>-70936.12</v>
          </cell>
          <cell r="J15">
            <v>-70936.12</v>
          </cell>
          <cell r="K15">
            <v>-70936.12</v>
          </cell>
          <cell r="L15">
            <v>-70936.12</v>
          </cell>
          <cell r="M15">
            <v>-70936.12</v>
          </cell>
          <cell r="N15">
            <v>-70936.12</v>
          </cell>
          <cell r="O15">
            <v>-70936.12</v>
          </cell>
        </row>
        <row r="16">
          <cell r="B16">
            <v>1320</v>
          </cell>
          <cell r="C16">
            <v>445.12</v>
          </cell>
          <cell r="D16">
            <v>445.12</v>
          </cell>
          <cell r="E16">
            <v>445.12</v>
          </cell>
          <cell r="F16">
            <v>445.12</v>
          </cell>
          <cell r="G16">
            <v>445.12</v>
          </cell>
          <cell r="H16">
            <v>445.12</v>
          </cell>
          <cell r="I16">
            <v>445.12</v>
          </cell>
          <cell r="J16">
            <v>445.12</v>
          </cell>
          <cell r="K16">
            <v>445.12</v>
          </cell>
          <cell r="L16">
            <v>445.12</v>
          </cell>
          <cell r="M16">
            <v>445.12</v>
          </cell>
          <cell r="N16">
            <v>445.12</v>
          </cell>
          <cell r="O16">
            <v>445.12</v>
          </cell>
        </row>
        <row r="17">
          <cell r="B17">
            <v>1345</v>
          </cell>
          <cell r="C17">
            <v>23566.77</v>
          </cell>
          <cell r="D17">
            <v>23607.08</v>
          </cell>
          <cell r="E17">
            <v>23607.08</v>
          </cell>
          <cell r="F17">
            <v>23829.279999999999</v>
          </cell>
          <cell r="G17">
            <v>23829.279999999999</v>
          </cell>
          <cell r="H17">
            <v>23869.57</v>
          </cell>
          <cell r="I17">
            <v>23869.57</v>
          </cell>
          <cell r="J17">
            <v>23869.57</v>
          </cell>
          <cell r="K17">
            <v>23869.57</v>
          </cell>
          <cell r="L17">
            <v>23869.57</v>
          </cell>
          <cell r="M17">
            <v>23869.57</v>
          </cell>
          <cell r="N17">
            <v>23869.57</v>
          </cell>
          <cell r="O17">
            <v>23869.57</v>
          </cell>
        </row>
        <row r="18">
          <cell r="B18">
            <v>1350</v>
          </cell>
          <cell r="C18">
            <v>797517.33</v>
          </cell>
          <cell r="D18">
            <v>798921.78</v>
          </cell>
          <cell r="E18">
            <v>798861.79</v>
          </cell>
          <cell r="F18">
            <v>798942.59</v>
          </cell>
          <cell r="G18">
            <v>799305.86</v>
          </cell>
          <cell r="H18">
            <v>799305.86</v>
          </cell>
          <cell r="I18">
            <v>799305.86</v>
          </cell>
          <cell r="J18">
            <v>799581.88</v>
          </cell>
          <cell r="K18">
            <v>799662.46</v>
          </cell>
          <cell r="L18">
            <v>799792.75</v>
          </cell>
          <cell r="M18">
            <v>799792.75</v>
          </cell>
          <cell r="N18">
            <v>800316.53</v>
          </cell>
          <cell r="O18">
            <v>800800.01</v>
          </cell>
        </row>
        <row r="19">
          <cell r="B19">
            <v>1353</v>
          </cell>
          <cell r="C19">
            <v>304321.34999999998</v>
          </cell>
          <cell r="D19">
            <v>304321.34999999998</v>
          </cell>
          <cell r="E19">
            <v>304321.34999999998</v>
          </cell>
          <cell r="F19">
            <v>304321.34999999998</v>
          </cell>
          <cell r="G19">
            <v>304321.34999999998</v>
          </cell>
          <cell r="H19">
            <v>304321.34999999998</v>
          </cell>
          <cell r="I19">
            <v>304321.34999999998</v>
          </cell>
          <cell r="J19">
            <v>304321.34999999998</v>
          </cell>
          <cell r="K19">
            <v>304321.34999999998</v>
          </cell>
          <cell r="L19">
            <v>304321.34999999998</v>
          </cell>
          <cell r="M19">
            <v>304321.34999999998</v>
          </cell>
          <cell r="N19">
            <v>304321.34999999998</v>
          </cell>
          <cell r="O19">
            <v>304321.34999999998</v>
          </cell>
        </row>
        <row r="20">
          <cell r="B20">
            <v>1360</v>
          </cell>
          <cell r="C20">
            <v>80006.03</v>
          </cell>
          <cell r="D20">
            <v>80006.03</v>
          </cell>
          <cell r="E20">
            <v>80006.03</v>
          </cell>
          <cell r="F20">
            <v>80006.03</v>
          </cell>
          <cell r="G20">
            <v>80006.03</v>
          </cell>
          <cell r="H20">
            <v>80006.03</v>
          </cell>
          <cell r="I20">
            <v>80006.03</v>
          </cell>
          <cell r="J20">
            <v>80006.03</v>
          </cell>
          <cell r="K20">
            <v>80006.03</v>
          </cell>
          <cell r="L20">
            <v>80006.03</v>
          </cell>
          <cell r="M20">
            <v>80006.03</v>
          </cell>
          <cell r="N20">
            <v>80006.03</v>
          </cell>
          <cell r="O20">
            <v>80288.06</v>
          </cell>
        </row>
        <row r="21">
          <cell r="B21">
            <v>1365</v>
          </cell>
          <cell r="C21">
            <v>876.11</v>
          </cell>
          <cell r="D21">
            <v>876.11</v>
          </cell>
          <cell r="E21">
            <v>876.11</v>
          </cell>
          <cell r="F21">
            <v>876.11</v>
          </cell>
          <cell r="G21">
            <v>876.11</v>
          </cell>
          <cell r="H21">
            <v>876.11</v>
          </cell>
          <cell r="I21">
            <v>876.11</v>
          </cell>
          <cell r="J21">
            <v>876.11</v>
          </cell>
          <cell r="K21">
            <v>876.11</v>
          </cell>
          <cell r="L21">
            <v>876.11</v>
          </cell>
          <cell r="M21">
            <v>876.11</v>
          </cell>
          <cell r="N21">
            <v>876.11</v>
          </cell>
          <cell r="O21">
            <v>1240.1099999999999</v>
          </cell>
        </row>
        <row r="22">
          <cell r="B22">
            <v>1375</v>
          </cell>
          <cell r="C22">
            <v>5734</v>
          </cell>
          <cell r="D22">
            <v>5734</v>
          </cell>
          <cell r="E22">
            <v>5734</v>
          </cell>
          <cell r="F22">
            <v>5734</v>
          </cell>
          <cell r="G22">
            <v>5734</v>
          </cell>
          <cell r="H22">
            <v>5734</v>
          </cell>
          <cell r="I22">
            <v>5734</v>
          </cell>
          <cell r="J22">
            <v>5734</v>
          </cell>
          <cell r="K22">
            <v>5734</v>
          </cell>
          <cell r="L22">
            <v>5734</v>
          </cell>
          <cell r="M22">
            <v>5734</v>
          </cell>
          <cell r="N22">
            <v>5734</v>
          </cell>
          <cell r="O22">
            <v>5734</v>
          </cell>
        </row>
        <row r="23">
          <cell r="B23">
            <v>1380</v>
          </cell>
          <cell r="C23">
            <v>-6743.06</v>
          </cell>
          <cell r="D23">
            <v>-6743.06</v>
          </cell>
          <cell r="E23">
            <v>-6743.06</v>
          </cell>
          <cell r="F23">
            <v>-6743.06</v>
          </cell>
          <cell r="G23">
            <v>-6743.06</v>
          </cell>
          <cell r="H23">
            <v>-6743.06</v>
          </cell>
          <cell r="I23">
            <v>-6743.06</v>
          </cell>
          <cell r="J23">
            <v>-6743.06</v>
          </cell>
          <cell r="K23">
            <v>-998.06</v>
          </cell>
          <cell r="L23">
            <v>-998.06</v>
          </cell>
          <cell r="M23">
            <v>-998.06</v>
          </cell>
          <cell r="N23">
            <v>-998.06</v>
          </cell>
          <cell r="O23">
            <v>-998.06</v>
          </cell>
        </row>
        <row r="24">
          <cell r="B24">
            <v>1395</v>
          </cell>
          <cell r="C24">
            <v>211532.4</v>
          </cell>
          <cell r="D24">
            <v>211532.4</v>
          </cell>
          <cell r="E24">
            <v>211532.4</v>
          </cell>
          <cell r="F24">
            <v>211532.4</v>
          </cell>
          <cell r="G24">
            <v>211532.4</v>
          </cell>
          <cell r="H24">
            <v>211532.4</v>
          </cell>
          <cell r="I24">
            <v>211532.4</v>
          </cell>
          <cell r="J24">
            <v>211532.4</v>
          </cell>
          <cell r="K24">
            <v>211532.4</v>
          </cell>
          <cell r="L24">
            <v>211532.4</v>
          </cell>
          <cell r="M24">
            <v>211532.4</v>
          </cell>
          <cell r="N24">
            <v>211532.4</v>
          </cell>
          <cell r="O24">
            <v>211532.4</v>
          </cell>
        </row>
        <row r="25">
          <cell r="B25">
            <v>1400</v>
          </cell>
          <cell r="C25">
            <v>320113.42</v>
          </cell>
          <cell r="D25">
            <v>320113.42</v>
          </cell>
          <cell r="E25">
            <v>320113.42</v>
          </cell>
          <cell r="F25">
            <v>320113.42</v>
          </cell>
          <cell r="G25">
            <v>320113.42</v>
          </cell>
          <cell r="H25">
            <v>320113.42</v>
          </cell>
          <cell r="I25">
            <v>320113.42</v>
          </cell>
          <cell r="J25">
            <v>320113.42</v>
          </cell>
          <cell r="K25">
            <v>339073.42</v>
          </cell>
          <cell r="L25">
            <v>347873.69</v>
          </cell>
          <cell r="M25">
            <v>348148.17</v>
          </cell>
          <cell r="N25">
            <v>348148.17</v>
          </cell>
          <cell r="O25">
            <v>348148.17</v>
          </cell>
        </row>
        <row r="26">
          <cell r="B26">
            <v>1410</v>
          </cell>
          <cell r="C26">
            <v>17134.310000000001</v>
          </cell>
          <cell r="D26">
            <v>17134.310000000001</v>
          </cell>
          <cell r="E26">
            <v>17134.310000000001</v>
          </cell>
          <cell r="F26">
            <v>17134.310000000001</v>
          </cell>
          <cell r="G26">
            <v>17134.310000000001</v>
          </cell>
          <cell r="H26">
            <v>17134.310000000001</v>
          </cell>
          <cell r="I26">
            <v>17134.310000000001</v>
          </cell>
          <cell r="J26">
            <v>17134.310000000001</v>
          </cell>
          <cell r="K26">
            <v>17134.310000000001</v>
          </cell>
          <cell r="L26">
            <v>17134.310000000001</v>
          </cell>
          <cell r="M26">
            <v>17134.310000000001</v>
          </cell>
          <cell r="N26">
            <v>17134.310000000001</v>
          </cell>
          <cell r="O26">
            <v>17134.310000000001</v>
          </cell>
        </row>
        <row r="27">
          <cell r="B27">
            <v>1420</v>
          </cell>
          <cell r="M27">
            <v>3901.83</v>
          </cell>
          <cell r="N27">
            <v>3901.83</v>
          </cell>
          <cell r="O27">
            <v>3901.83</v>
          </cell>
        </row>
        <row r="28">
          <cell r="B28">
            <v>1435</v>
          </cell>
          <cell r="C28">
            <v>2377.9699999999998</v>
          </cell>
          <cell r="D28">
            <v>2377.9699999999998</v>
          </cell>
          <cell r="E28">
            <v>2377.9699999999998</v>
          </cell>
          <cell r="F28">
            <v>2377.9699999999998</v>
          </cell>
          <cell r="G28">
            <v>2377.9699999999998</v>
          </cell>
          <cell r="H28">
            <v>2377.9699999999998</v>
          </cell>
          <cell r="I28">
            <v>2377.9699999999998</v>
          </cell>
          <cell r="J28">
            <v>2377.9699999999998</v>
          </cell>
          <cell r="K28">
            <v>2377.9699999999998</v>
          </cell>
          <cell r="L28">
            <v>2377.9699999999998</v>
          </cell>
          <cell r="M28">
            <v>2377.9699999999998</v>
          </cell>
          <cell r="N28">
            <v>2377.9699999999998</v>
          </cell>
          <cell r="O28">
            <v>2377.9699999999998</v>
          </cell>
        </row>
        <row r="29">
          <cell r="B29">
            <v>1440</v>
          </cell>
          <cell r="C29">
            <v>8908.7900000000009</v>
          </cell>
          <cell r="D29">
            <v>8908.7900000000009</v>
          </cell>
          <cell r="E29">
            <v>8908.7900000000009</v>
          </cell>
          <cell r="F29">
            <v>8908.7900000000009</v>
          </cell>
          <cell r="G29">
            <v>8908.7900000000009</v>
          </cell>
          <cell r="H29">
            <v>8908.7900000000009</v>
          </cell>
          <cell r="I29">
            <v>8908.7900000000009</v>
          </cell>
          <cell r="J29">
            <v>8908.7900000000009</v>
          </cell>
          <cell r="K29">
            <v>8908.7900000000009</v>
          </cell>
          <cell r="L29">
            <v>8908.7900000000009</v>
          </cell>
          <cell r="M29">
            <v>8908.7900000000009</v>
          </cell>
          <cell r="N29">
            <v>8908.7900000000009</v>
          </cell>
          <cell r="O29">
            <v>8908.7900000000009</v>
          </cell>
        </row>
        <row r="30">
          <cell r="B30">
            <v>1455</v>
          </cell>
          <cell r="C30">
            <v>16756.490000000002</v>
          </cell>
          <cell r="D30">
            <v>16756.490000000002</v>
          </cell>
          <cell r="E30">
            <v>16756.490000000002</v>
          </cell>
          <cell r="F30">
            <v>16756.490000000002</v>
          </cell>
          <cell r="G30">
            <v>16756.490000000002</v>
          </cell>
          <cell r="H30">
            <v>16756.490000000002</v>
          </cell>
          <cell r="I30">
            <v>16756.490000000002</v>
          </cell>
          <cell r="J30">
            <v>16756.490000000002</v>
          </cell>
          <cell r="K30">
            <v>16756.490000000002</v>
          </cell>
          <cell r="L30">
            <v>16756.490000000002</v>
          </cell>
          <cell r="M30">
            <v>16756.490000000002</v>
          </cell>
          <cell r="N30">
            <v>16756.490000000002</v>
          </cell>
          <cell r="O30">
            <v>16756.490000000002</v>
          </cell>
        </row>
        <row r="31">
          <cell r="B31">
            <v>1460</v>
          </cell>
          <cell r="C31">
            <v>8669.24</v>
          </cell>
          <cell r="D31">
            <v>8669.24</v>
          </cell>
          <cell r="E31">
            <v>8669.24</v>
          </cell>
          <cell r="F31">
            <v>8669.24</v>
          </cell>
          <cell r="G31">
            <v>8669.24</v>
          </cell>
          <cell r="H31">
            <v>8669.24</v>
          </cell>
          <cell r="I31">
            <v>8669.24</v>
          </cell>
          <cell r="J31">
            <v>8669.24</v>
          </cell>
          <cell r="K31">
            <v>8669.24</v>
          </cell>
          <cell r="L31">
            <v>8669.24</v>
          </cell>
          <cell r="M31">
            <v>8669.24</v>
          </cell>
          <cell r="N31">
            <v>8939.1</v>
          </cell>
          <cell r="O31">
            <v>8939.1</v>
          </cell>
        </row>
        <row r="32">
          <cell r="B32">
            <v>1470</v>
          </cell>
          <cell r="C32">
            <v>14853.15</v>
          </cell>
          <cell r="D32">
            <v>14853.16</v>
          </cell>
          <cell r="E32">
            <v>14853.1</v>
          </cell>
          <cell r="F32">
            <v>14853.01</v>
          </cell>
          <cell r="G32">
            <v>14853.04</v>
          </cell>
          <cell r="H32">
            <v>14853.01</v>
          </cell>
          <cell r="I32">
            <v>14853.01</v>
          </cell>
          <cell r="J32">
            <v>15102.38</v>
          </cell>
          <cell r="K32">
            <v>15102.35</v>
          </cell>
          <cell r="L32">
            <v>15102.31</v>
          </cell>
          <cell r="M32">
            <v>15102.28</v>
          </cell>
          <cell r="N32">
            <v>15102.25</v>
          </cell>
          <cell r="O32">
            <v>15386.28</v>
          </cell>
        </row>
        <row r="33">
          <cell r="B33">
            <v>1475</v>
          </cell>
          <cell r="C33">
            <v>3126.82</v>
          </cell>
          <cell r="D33">
            <v>3126.82</v>
          </cell>
          <cell r="E33">
            <v>3126.82</v>
          </cell>
          <cell r="F33">
            <v>3126.82</v>
          </cell>
          <cell r="G33">
            <v>3126.82</v>
          </cell>
          <cell r="H33">
            <v>3126.82</v>
          </cell>
          <cell r="I33">
            <v>3126.82</v>
          </cell>
          <cell r="J33">
            <v>3126.82</v>
          </cell>
          <cell r="K33">
            <v>3126.82</v>
          </cell>
          <cell r="L33">
            <v>3126.82</v>
          </cell>
          <cell r="M33">
            <v>3126.82</v>
          </cell>
          <cell r="N33">
            <v>3126.82</v>
          </cell>
          <cell r="O33">
            <v>3126.82</v>
          </cell>
        </row>
        <row r="34">
          <cell r="B34">
            <v>1480</v>
          </cell>
          <cell r="C34">
            <v>1578.64</v>
          </cell>
          <cell r="D34">
            <v>1578.64</v>
          </cell>
          <cell r="E34">
            <v>1578.64</v>
          </cell>
          <cell r="F34">
            <v>1578.64</v>
          </cell>
          <cell r="G34">
            <v>1578.64</v>
          </cell>
          <cell r="H34">
            <v>1578.64</v>
          </cell>
          <cell r="I34">
            <v>1578.64</v>
          </cell>
          <cell r="J34">
            <v>1578.64</v>
          </cell>
          <cell r="K34">
            <v>1578.64</v>
          </cell>
          <cell r="L34">
            <v>1578.64</v>
          </cell>
          <cell r="M34">
            <v>1578.64</v>
          </cell>
          <cell r="N34">
            <v>1578.64</v>
          </cell>
          <cell r="O34">
            <v>1578.64</v>
          </cell>
        </row>
        <row r="35">
          <cell r="B35">
            <v>1485</v>
          </cell>
          <cell r="C35">
            <v>5046.6499999999996</v>
          </cell>
          <cell r="D35">
            <v>5046.6499999999996</v>
          </cell>
          <cell r="E35">
            <v>5046.6499999999996</v>
          </cell>
          <cell r="F35">
            <v>5046.6499999999996</v>
          </cell>
          <cell r="G35">
            <v>5046.6499999999996</v>
          </cell>
          <cell r="H35">
            <v>5046.6499999999996</v>
          </cell>
          <cell r="I35">
            <v>5046.6499999999996</v>
          </cell>
          <cell r="J35">
            <v>5046.6499999999996</v>
          </cell>
          <cell r="K35">
            <v>5046.6499999999996</v>
          </cell>
          <cell r="L35">
            <v>5046.6499999999996</v>
          </cell>
          <cell r="M35">
            <v>5046.6499999999996</v>
          </cell>
          <cell r="N35">
            <v>5046.6499999999996</v>
          </cell>
          <cell r="O35">
            <v>5046.6499999999996</v>
          </cell>
        </row>
        <row r="36">
          <cell r="B36">
            <v>1490</v>
          </cell>
          <cell r="C36">
            <v>14931</v>
          </cell>
          <cell r="D36">
            <v>14931</v>
          </cell>
          <cell r="E36">
            <v>14931</v>
          </cell>
          <cell r="F36">
            <v>14931</v>
          </cell>
          <cell r="G36">
            <v>14931</v>
          </cell>
          <cell r="H36">
            <v>14931</v>
          </cell>
          <cell r="I36">
            <v>14931</v>
          </cell>
          <cell r="J36">
            <v>14931</v>
          </cell>
          <cell r="K36">
            <v>14931</v>
          </cell>
          <cell r="L36">
            <v>14931</v>
          </cell>
          <cell r="M36">
            <v>14931</v>
          </cell>
          <cell r="N36">
            <v>14931</v>
          </cell>
          <cell r="O36">
            <v>14931</v>
          </cell>
        </row>
        <row r="37">
          <cell r="B37">
            <v>1495</v>
          </cell>
          <cell r="C37">
            <v>26881</v>
          </cell>
          <cell r="D37">
            <v>26881</v>
          </cell>
          <cell r="E37">
            <v>26881</v>
          </cell>
          <cell r="F37">
            <v>26881</v>
          </cell>
          <cell r="G37">
            <v>26881</v>
          </cell>
          <cell r="H37">
            <v>26881</v>
          </cell>
          <cell r="I37">
            <v>26881</v>
          </cell>
          <cell r="J37">
            <v>26881</v>
          </cell>
          <cell r="K37">
            <v>26881</v>
          </cell>
          <cell r="L37">
            <v>26881</v>
          </cell>
          <cell r="M37">
            <v>26881</v>
          </cell>
          <cell r="N37">
            <v>26881</v>
          </cell>
          <cell r="O37">
            <v>26881</v>
          </cell>
        </row>
        <row r="38">
          <cell r="B38">
            <v>1500</v>
          </cell>
          <cell r="C38">
            <v>1111</v>
          </cell>
          <cell r="D38">
            <v>1111</v>
          </cell>
          <cell r="E38">
            <v>1111</v>
          </cell>
          <cell r="F38">
            <v>1111</v>
          </cell>
          <cell r="G38">
            <v>1111</v>
          </cell>
          <cell r="H38">
            <v>1111</v>
          </cell>
          <cell r="I38">
            <v>1111</v>
          </cell>
          <cell r="J38">
            <v>1111</v>
          </cell>
          <cell r="K38">
            <v>1111</v>
          </cell>
          <cell r="L38">
            <v>1111</v>
          </cell>
          <cell r="M38">
            <v>1111</v>
          </cell>
          <cell r="N38">
            <v>1111</v>
          </cell>
          <cell r="O38">
            <v>1111</v>
          </cell>
        </row>
        <row r="39">
          <cell r="B39">
            <v>1535</v>
          </cell>
          <cell r="C39">
            <v>10848.93</v>
          </cell>
          <cell r="D39">
            <v>10848.93</v>
          </cell>
          <cell r="E39">
            <v>11010.17</v>
          </cell>
          <cell r="F39">
            <v>11333.37</v>
          </cell>
          <cell r="G39">
            <v>11333.37</v>
          </cell>
          <cell r="H39">
            <v>11333.37</v>
          </cell>
          <cell r="I39">
            <v>11333.37</v>
          </cell>
          <cell r="J39">
            <v>11333.37</v>
          </cell>
          <cell r="K39">
            <v>11333.37</v>
          </cell>
          <cell r="L39">
            <v>11333.37</v>
          </cell>
          <cell r="M39">
            <v>11333.37</v>
          </cell>
          <cell r="N39">
            <v>11333.37</v>
          </cell>
          <cell r="O39">
            <v>11333.37</v>
          </cell>
        </row>
        <row r="40">
          <cell r="B40">
            <v>1540</v>
          </cell>
          <cell r="C40">
            <v>392.85</v>
          </cell>
          <cell r="D40">
            <v>392.85</v>
          </cell>
          <cell r="E40">
            <v>392.85</v>
          </cell>
          <cell r="F40">
            <v>392.85</v>
          </cell>
          <cell r="G40">
            <v>392.85</v>
          </cell>
          <cell r="H40">
            <v>392.85</v>
          </cell>
          <cell r="I40">
            <v>392.85</v>
          </cell>
          <cell r="J40">
            <v>392.85</v>
          </cell>
          <cell r="K40">
            <v>392.85</v>
          </cell>
          <cell r="L40">
            <v>392.85</v>
          </cell>
          <cell r="M40">
            <v>392.85</v>
          </cell>
          <cell r="N40">
            <v>392.85</v>
          </cell>
          <cell r="O40">
            <v>392.85</v>
          </cell>
        </row>
        <row r="41">
          <cell r="B41">
            <v>1555</v>
          </cell>
          <cell r="C41">
            <v>78403.23</v>
          </cell>
          <cell r="D41">
            <v>78432.38</v>
          </cell>
          <cell r="E41">
            <v>77994.8</v>
          </cell>
          <cell r="F41">
            <v>82613.84</v>
          </cell>
          <cell r="G41">
            <v>82087.740000000005</v>
          </cell>
          <cell r="H41">
            <v>81865.77</v>
          </cell>
          <cell r="I41">
            <v>82065.149999999994</v>
          </cell>
          <cell r="J41">
            <v>79377.06</v>
          </cell>
          <cell r="K41">
            <v>78976</v>
          </cell>
          <cell r="L41">
            <v>79699.94</v>
          </cell>
          <cell r="M41">
            <v>79476.25</v>
          </cell>
          <cell r="N41">
            <v>79277.06</v>
          </cell>
          <cell r="O41">
            <v>78729.52</v>
          </cell>
        </row>
        <row r="42">
          <cell r="B42">
            <v>1580</v>
          </cell>
          <cell r="C42">
            <v>7520.21</v>
          </cell>
          <cell r="D42">
            <v>7525.13</v>
          </cell>
          <cell r="E42">
            <v>7423.88</v>
          </cell>
          <cell r="F42">
            <v>7379.82</v>
          </cell>
          <cell r="G42">
            <v>7424.58</v>
          </cell>
          <cell r="H42">
            <v>7406.46</v>
          </cell>
          <cell r="I42">
            <v>7411.2</v>
          </cell>
          <cell r="J42">
            <v>7365.2</v>
          </cell>
          <cell r="K42">
            <v>7341.78</v>
          </cell>
          <cell r="L42">
            <v>7256.86</v>
          </cell>
          <cell r="M42">
            <v>7237.97</v>
          </cell>
          <cell r="N42">
            <v>7219.94</v>
          </cell>
          <cell r="O42">
            <v>7166.83</v>
          </cell>
        </row>
        <row r="43">
          <cell r="B43">
            <v>1585</v>
          </cell>
          <cell r="C43">
            <v>33013.480000000003</v>
          </cell>
          <cell r="D43">
            <v>32889.14</v>
          </cell>
          <cell r="E43">
            <v>32641.46</v>
          </cell>
          <cell r="F43">
            <v>32699.24</v>
          </cell>
          <cell r="G43">
            <v>33018.68</v>
          </cell>
          <cell r="H43">
            <v>33003.440000000002</v>
          </cell>
          <cell r="I43">
            <v>33920.519999999997</v>
          </cell>
          <cell r="J43">
            <v>34173.199999999997</v>
          </cell>
          <cell r="K43">
            <v>34834.589999999997</v>
          </cell>
          <cell r="L43">
            <v>34717.269999999997</v>
          </cell>
          <cell r="M43">
            <v>34635</v>
          </cell>
          <cell r="N43">
            <v>34571.919999999998</v>
          </cell>
          <cell r="O43">
            <v>34714.43</v>
          </cell>
        </row>
        <row r="44">
          <cell r="B44">
            <v>1590</v>
          </cell>
          <cell r="C44">
            <v>160231.89000000001</v>
          </cell>
          <cell r="D44">
            <v>160340.66</v>
          </cell>
          <cell r="E44">
            <v>158192.81</v>
          </cell>
          <cell r="F44">
            <v>157319.29</v>
          </cell>
          <cell r="G44">
            <v>158313.87</v>
          </cell>
          <cell r="H44">
            <v>157959.57</v>
          </cell>
          <cell r="I44">
            <v>158073.97</v>
          </cell>
          <cell r="J44">
            <v>157091.01</v>
          </cell>
          <cell r="K44">
            <v>156639.26</v>
          </cell>
          <cell r="L44">
            <v>154862.23000000001</v>
          </cell>
          <cell r="M44">
            <v>154462.10999999999</v>
          </cell>
          <cell r="N44">
            <v>154079.51999999999</v>
          </cell>
          <cell r="O44">
            <v>152940.89000000001</v>
          </cell>
        </row>
        <row r="45">
          <cell r="B45">
            <v>1595</v>
          </cell>
          <cell r="C45">
            <v>4095.16</v>
          </cell>
          <cell r="D45">
            <v>4097.7700000000004</v>
          </cell>
          <cell r="E45">
            <v>4044.25</v>
          </cell>
          <cell r="F45">
            <v>4019.85</v>
          </cell>
          <cell r="G45">
            <v>4043.55</v>
          </cell>
          <cell r="H45">
            <v>4033.62</v>
          </cell>
          <cell r="I45">
            <v>4036.03</v>
          </cell>
          <cell r="J45">
            <v>4009.92</v>
          </cell>
          <cell r="K45">
            <v>3997.16</v>
          </cell>
          <cell r="L45">
            <v>3952.47</v>
          </cell>
          <cell r="M45">
            <v>3942.14</v>
          </cell>
          <cell r="N45">
            <v>3932.28</v>
          </cell>
          <cell r="O45">
            <v>3903.45</v>
          </cell>
        </row>
        <row r="46">
          <cell r="C46">
            <v>4438550.8600000013</v>
          </cell>
          <cell r="D46">
            <v>4443821.9400000004</v>
          </cell>
          <cell r="E46">
            <v>4442391.72</v>
          </cell>
          <cell r="F46">
            <v>4449986.75</v>
          </cell>
          <cell r="G46">
            <v>4453744.9799999995</v>
          </cell>
          <cell r="H46">
            <v>4453367.07</v>
          </cell>
          <cell r="I46">
            <v>4459207.4899999993</v>
          </cell>
          <cell r="J46">
            <v>4456088.5699999994</v>
          </cell>
          <cell r="K46">
            <v>4485552.55</v>
          </cell>
          <cell r="L46">
            <v>4499128.59</v>
          </cell>
          <cell r="M46">
            <v>4502402.1599999992</v>
          </cell>
          <cell r="N46">
            <v>4508737.2699999996</v>
          </cell>
          <cell r="O46">
            <v>4526044.3699999992</v>
          </cell>
        </row>
        <row r="47">
          <cell r="B47" t="str">
            <v>WIP</v>
          </cell>
        </row>
        <row r="48">
          <cell r="B48">
            <v>1705</v>
          </cell>
          <cell r="C48">
            <v>4398.92</v>
          </cell>
          <cell r="D48">
            <v>4398.92</v>
          </cell>
          <cell r="E48">
            <v>4398.92</v>
          </cell>
          <cell r="F48">
            <v>4398.92</v>
          </cell>
          <cell r="G48">
            <v>4398.92</v>
          </cell>
          <cell r="H48">
            <v>4398.92</v>
          </cell>
          <cell r="I48">
            <v>4398.92</v>
          </cell>
          <cell r="J48">
            <v>4398.92</v>
          </cell>
          <cell r="K48">
            <v>4398.92</v>
          </cell>
          <cell r="L48">
            <v>4398.92</v>
          </cell>
          <cell r="M48">
            <v>4398.92</v>
          </cell>
          <cell r="N48">
            <v>4398.92</v>
          </cell>
          <cell r="O48">
            <v>4398.92</v>
          </cell>
        </row>
        <row r="49">
          <cell r="B49">
            <v>1706</v>
          </cell>
          <cell r="C49">
            <v>4704.53</v>
          </cell>
          <cell r="D49">
            <v>4704.53</v>
          </cell>
          <cell r="E49">
            <v>4704.53</v>
          </cell>
          <cell r="F49">
            <v>4704.53</v>
          </cell>
          <cell r="G49">
            <v>4704.53</v>
          </cell>
          <cell r="H49">
            <v>4704.53</v>
          </cell>
          <cell r="I49">
            <v>4704.53</v>
          </cell>
          <cell r="J49">
            <v>4704.53</v>
          </cell>
          <cell r="K49">
            <v>4704.53</v>
          </cell>
          <cell r="L49">
            <v>4704.53</v>
          </cell>
          <cell r="M49">
            <v>4704.53</v>
          </cell>
          <cell r="N49">
            <v>4704.53</v>
          </cell>
          <cell r="O49">
            <v>4704.53</v>
          </cell>
        </row>
        <row r="50">
          <cell r="B50">
            <v>1707</v>
          </cell>
          <cell r="C50">
            <v>35485.19</v>
          </cell>
          <cell r="D50">
            <v>35485.19</v>
          </cell>
          <cell r="E50">
            <v>35485.19</v>
          </cell>
          <cell r="F50">
            <v>35485.19</v>
          </cell>
          <cell r="G50">
            <v>35485.19</v>
          </cell>
          <cell r="H50">
            <v>35485.19</v>
          </cell>
          <cell r="I50">
            <v>35485.19</v>
          </cell>
          <cell r="J50">
            <v>35485.19</v>
          </cell>
          <cell r="K50">
            <v>35485.19</v>
          </cell>
          <cell r="L50">
            <v>35485.19</v>
          </cell>
          <cell r="M50">
            <v>35485.19</v>
          </cell>
          <cell r="N50">
            <v>35485.19</v>
          </cell>
          <cell r="O50">
            <v>35485.19</v>
          </cell>
        </row>
        <row r="51">
          <cell r="B51">
            <v>1708</v>
          </cell>
          <cell r="C51">
            <v>15739.75</v>
          </cell>
          <cell r="D51">
            <v>15739.75</v>
          </cell>
          <cell r="E51">
            <v>15739.75</v>
          </cell>
          <cell r="F51">
            <v>15739.75</v>
          </cell>
          <cell r="G51">
            <v>15739.75</v>
          </cell>
          <cell r="H51">
            <v>15739.75</v>
          </cell>
          <cell r="I51">
            <v>15739.75</v>
          </cell>
          <cell r="J51">
            <v>15739.75</v>
          </cell>
          <cell r="K51">
            <v>15739.75</v>
          </cell>
          <cell r="L51">
            <v>15739.75</v>
          </cell>
          <cell r="M51">
            <v>15739.75</v>
          </cell>
          <cell r="N51">
            <v>15739.75</v>
          </cell>
          <cell r="O51">
            <v>15739.75</v>
          </cell>
        </row>
        <row r="52">
          <cell r="B52">
            <v>1709</v>
          </cell>
          <cell r="C52">
            <v>57380.450000000004</v>
          </cell>
          <cell r="D52">
            <v>57380.450000000004</v>
          </cell>
          <cell r="E52">
            <v>57380.450000000004</v>
          </cell>
          <cell r="F52">
            <v>57380.450000000004</v>
          </cell>
          <cell r="G52">
            <v>57380.450000000004</v>
          </cell>
          <cell r="H52">
            <v>57380.450000000004</v>
          </cell>
          <cell r="I52">
            <v>57380.450000000004</v>
          </cell>
          <cell r="J52">
            <v>57380.450000000004</v>
          </cell>
          <cell r="K52">
            <v>57380.450000000004</v>
          </cell>
          <cell r="L52">
            <v>57380.450000000004</v>
          </cell>
          <cell r="M52">
            <v>57380.450000000004</v>
          </cell>
          <cell r="N52">
            <v>57380.450000000004</v>
          </cell>
          <cell r="O52">
            <v>57380.450000000004</v>
          </cell>
        </row>
        <row r="53">
          <cell r="B53">
            <v>1710</v>
          </cell>
          <cell r="C53">
            <v>69529.69</v>
          </cell>
          <cell r="D53">
            <v>69529.69</v>
          </cell>
          <cell r="E53">
            <v>69529.69</v>
          </cell>
          <cell r="F53">
            <v>69529.69</v>
          </cell>
          <cell r="G53">
            <v>69529.69</v>
          </cell>
          <cell r="H53">
            <v>69529.69</v>
          </cell>
          <cell r="I53">
            <v>69529.69</v>
          </cell>
          <cell r="J53">
            <v>69529.69</v>
          </cell>
          <cell r="K53">
            <v>69529.69</v>
          </cell>
          <cell r="L53">
            <v>69529.69</v>
          </cell>
          <cell r="M53">
            <v>69529.69</v>
          </cell>
          <cell r="N53">
            <v>69529.69</v>
          </cell>
          <cell r="O53">
            <v>69529.69</v>
          </cell>
        </row>
        <row r="54">
          <cell r="B54">
            <v>1711</v>
          </cell>
          <cell r="C54">
            <v>114483.53</v>
          </cell>
          <cell r="D54">
            <v>114483.53</v>
          </cell>
          <cell r="E54">
            <v>114483.53</v>
          </cell>
          <cell r="F54">
            <v>114483.53</v>
          </cell>
          <cell r="G54">
            <v>114483.53</v>
          </cell>
          <cell r="H54">
            <v>114483.53</v>
          </cell>
          <cell r="I54">
            <v>114483.53</v>
          </cell>
          <cell r="J54">
            <v>114483.53</v>
          </cell>
          <cell r="K54">
            <v>114483.53</v>
          </cell>
          <cell r="L54">
            <v>114483.53</v>
          </cell>
          <cell r="M54">
            <v>114483.53</v>
          </cell>
          <cell r="N54">
            <v>114483.53</v>
          </cell>
          <cell r="O54">
            <v>114483.53</v>
          </cell>
        </row>
        <row r="55">
          <cell r="B55">
            <v>1713</v>
          </cell>
          <cell r="C55">
            <v>13660</v>
          </cell>
          <cell r="D55">
            <v>13660</v>
          </cell>
          <cell r="E55">
            <v>13660</v>
          </cell>
          <cell r="F55">
            <v>13660</v>
          </cell>
          <cell r="G55">
            <v>13660</v>
          </cell>
          <cell r="H55">
            <v>13660</v>
          </cell>
          <cell r="I55">
            <v>13660</v>
          </cell>
          <cell r="J55">
            <v>13660</v>
          </cell>
          <cell r="K55">
            <v>13660</v>
          </cell>
          <cell r="L55">
            <v>13660</v>
          </cell>
          <cell r="M55">
            <v>13660</v>
          </cell>
          <cell r="N55">
            <v>13660</v>
          </cell>
          <cell r="O55">
            <v>13660</v>
          </cell>
        </row>
        <row r="56">
          <cell r="B56">
            <v>1739</v>
          </cell>
          <cell r="C56">
            <v>-315382.06</v>
          </cell>
          <cell r="D56">
            <v>-315382.06</v>
          </cell>
          <cell r="E56">
            <v>-315382.06</v>
          </cell>
          <cell r="F56">
            <v>-315382.06</v>
          </cell>
          <cell r="G56">
            <v>-315382.06</v>
          </cell>
          <cell r="H56">
            <v>-315382.06</v>
          </cell>
          <cell r="I56">
            <v>-315382.06</v>
          </cell>
          <cell r="J56">
            <v>-315382.06</v>
          </cell>
          <cell r="K56">
            <v>-315382.06</v>
          </cell>
          <cell r="L56">
            <v>-315382.06</v>
          </cell>
          <cell r="M56">
            <v>-315382.06</v>
          </cell>
          <cell r="N56">
            <v>-315382.06</v>
          </cell>
          <cell r="O56">
            <v>-315382.06</v>
          </cell>
        </row>
        <row r="57">
          <cell r="B57">
            <v>1745</v>
          </cell>
          <cell r="C57">
            <v>19.66</v>
          </cell>
          <cell r="D57">
            <v>19.670000000000002</v>
          </cell>
          <cell r="E57">
            <v>19.559999999999999</v>
          </cell>
          <cell r="F57">
            <v>32.369999999999997</v>
          </cell>
          <cell r="G57">
            <v>17374.7</v>
          </cell>
          <cell r="H57">
            <v>21498.97</v>
          </cell>
          <cell r="I57">
            <v>23508.62</v>
          </cell>
          <cell r="J57">
            <v>23508.57</v>
          </cell>
          <cell r="K57">
            <v>23508.54</v>
          </cell>
          <cell r="L57">
            <v>23508.51</v>
          </cell>
          <cell r="M57">
            <v>23508.49</v>
          </cell>
          <cell r="N57">
            <v>23508.46</v>
          </cell>
          <cell r="O57">
            <v>23508.41</v>
          </cell>
        </row>
        <row r="58">
          <cell r="B58">
            <v>1775</v>
          </cell>
          <cell r="C58">
            <v>101.76</v>
          </cell>
          <cell r="D58">
            <v>101.76</v>
          </cell>
          <cell r="E58">
            <v>101.76</v>
          </cell>
          <cell r="F58">
            <v>101.76</v>
          </cell>
          <cell r="G58">
            <v>101.76</v>
          </cell>
          <cell r="H58">
            <v>101.76</v>
          </cell>
          <cell r="I58">
            <v>101.76</v>
          </cell>
          <cell r="J58">
            <v>101.76</v>
          </cell>
          <cell r="K58">
            <v>101.76</v>
          </cell>
          <cell r="L58">
            <v>101.76</v>
          </cell>
          <cell r="M58">
            <v>101.76</v>
          </cell>
          <cell r="N58">
            <v>101.76</v>
          </cell>
          <cell r="O58">
            <v>101.76</v>
          </cell>
        </row>
        <row r="59">
          <cell r="B59">
            <v>1782</v>
          </cell>
          <cell r="C59">
            <v>24150</v>
          </cell>
          <cell r="D59">
            <v>24150</v>
          </cell>
          <cell r="E59">
            <v>24150</v>
          </cell>
          <cell r="F59">
            <v>24150</v>
          </cell>
          <cell r="G59">
            <v>24150</v>
          </cell>
          <cell r="H59">
            <v>24150</v>
          </cell>
          <cell r="I59">
            <v>24150</v>
          </cell>
          <cell r="J59">
            <v>24150</v>
          </cell>
          <cell r="K59">
            <v>24150</v>
          </cell>
          <cell r="L59">
            <v>24150</v>
          </cell>
          <cell r="M59">
            <v>24150</v>
          </cell>
          <cell r="N59">
            <v>24150</v>
          </cell>
          <cell r="O59">
            <v>24150</v>
          </cell>
        </row>
        <row r="60">
          <cell r="B60">
            <v>1783</v>
          </cell>
          <cell r="C60">
            <v>11300</v>
          </cell>
          <cell r="D60">
            <v>11300</v>
          </cell>
          <cell r="E60">
            <v>11300</v>
          </cell>
          <cell r="F60">
            <v>11300</v>
          </cell>
          <cell r="G60">
            <v>11300</v>
          </cell>
          <cell r="H60">
            <v>11300</v>
          </cell>
          <cell r="I60">
            <v>11300</v>
          </cell>
          <cell r="J60">
            <v>11300</v>
          </cell>
          <cell r="K60">
            <v>11300</v>
          </cell>
          <cell r="L60">
            <v>11300</v>
          </cell>
          <cell r="M60">
            <v>11300</v>
          </cell>
          <cell r="N60">
            <v>11300</v>
          </cell>
          <cell r="O60">
            <v>11300</v>
          </cell>
        </row>
        <row r="61">
          <cell r="B61">
            <v>1784</v>
          </cell>
          <cell r="C61">
            <v>25800</v>
          </cell>
          <cell r="D61">
            <v>25800</v>
          </cell>
          <cell r="E61">
            <v>25800</v>
          </cell>
          <cell r="F61">
            <v>25800</v>
          </cell>
          <cell r="G61">
            <v>25800</v>
          </cell>
          <cell r="H61">
            <v>25800</v>
          </cell>
          <cell r="I61">
            <v>25800</v>
          </cell>
          <cell r="J61">
            <v>25800</v>
          </cell>
          <cell r="K61">
            <v>25800</v>
          </cell>
          <cell r="L61">
            <v>25800</v>
          </cell>
          <cell r="M61">
            <v>25800</v>
          </cell>
          <cell r="N61">
            <v>25800</v>
          </cell>
          <cell r="O61">
            <v>25800</v>
          </cell>
        </row>
        <row r="62">
          <cell r="B62">
            <v>1799</v>
          </cell>
          <cell r="C62">
            <v>-61351.76</v>
          </cell>
          <cell r="D62">
            <v>-61351.76</v>
          </cell>
          <cell r="E62">
            <v>-61351.76</v>
          </cell>
          <cell r="F62">
            <v>-61351.76</v>
          </cell>
          <cell r="G62">
            <v>-61351.76</v>
          </cell>
          <cell r="H62">
            <v>-61351.76</v>
          </cell>
          <cell r="I62">
            <v>-61351.76</v>
          </cell>
          <cell r="J62">
            <v>-61351.76</v>
          </cell>
          <cell r="K62">
            <v>-61351.76</v>
          </cell>
          <cell r="L62">
            <v>-61351.76</v>
          </cell>
          <cell r="M62">
            <v>-61351.76</v>
          </cell>
          <cell r="N62">
            <v>-61351.76</v>
          </cell>
          <cell r="O62">
            <v>-61351.76</v>
          </cell>
        </row>
        <row r="63">
          <cell r="C63">
            <v>19.659999999996217</v>
          </cell>
          <cell r="D63">
            <v>19.669999999998254</v>
          </cell>
          <cell r="E63">
            <v>19.559999999997672</v>
          </cell>
          <cell r="F63">
            <v>32.370000000002619</v>
          </cell>
          <cell r="G63">
            <v>17374.69999999999</v>
          </cell>
          <cell r="H63">
            <v>21498.969999999994</v>
          </cell>
          <cell r="I63">
            <v>23508.620000000003</v>
          </cell>
          <cell r="J63">
            <v>23508.57</v>
          </cell>
          <cell r="K63">
            <v>23508.54</v>
          </cell>
          <cell r="L63">
            <v>23508.509999999987</v>
          </cell>
          <cell r="M63">
            <v>23508.489999999998</v>
          </cell>
          <cell r="N63">
            <v>23508.46</v>
          </cell>
          <cell r="O63">
            <v>23508.409999999996</v>
          </cell>
        </row>
        <row r="65">
          <cell r="B65" t="str">
            <v>"12-31-15Plant Acc Bal_PerAR" Column U1</v>
          </cell>
        </row>
        <row r="66">
          <cell r="B66">
            <v>1840</v>
          </cell>
          <cell r="C66">
            <v>-9.5299999999999994</v>
          </cell>
          <cell r="D66">
            <v>-9.65</v>
          </cell>
          <cell r="E66">
            <v>-9.6999999999999993</v>
          </cell>
          <cell r="F66">
            <v>-9.74</v>
          </cell>
          <cell r="G66">
            <v>-9.8699999999999992</v>
          </cell>
          <cell r="H66">
            <v>-9.9600000000000009</v>
          </cell>
          <cell r="I66">
            <v>-10.07</v>
          </cell>
          <cell r="J66">
            <v>-10.119999999999999</v>
          </cell>
          <cell r="K66">
            <v>-10.199999999999999</v>
          </cell>
          <cell r="L66">
            <v>-10.27</v>
          </cell>
          <cell r="M66">
            <v>-10.35</v>
          </cell>
          <cell r="N66">
            <v>-10.43</v>
          </cell>
          <cell r="O66">
            <v>-10.46</v>
          </cell>
        </row>
        <row r="67">
          <cell r="B67">
            <v>1970</v>
          </cell>
          <cell r="C67">
            <v>-18991.53</v>
          </cell>
          <cell r="D67">
            <v>-19078.45</v>
          </cell>
          <cell r="E67">
            <v>-18965.7</v>
          </cell>
          <cell r="F67">
            <v>-18912.810000000001</v>
          </cell>
          <cell r="G67">
            <v>-19074.669999999998</v>
          </cell>
          <cell r="H67">
            <v>-19101.990000000002</v>
          </cell>
          <cell r="I67">
            <v>-19183.169999999998</v>
          </cell>
          <cell r="J67">
            <v>-19141.009999999998</v>
          </cell>
          <cell r="K67">
            <v>-19155.87</v>
          </cell>
          <cell r="L67">
            <v>-19076.990000000002</v>
          </cell>
          <cell r="M67">
            <v>-19100.55</v>
          </cell>
          <cell r="N67">
            <v>-19126.59</v>
          </cell>
          <cell r="O67">
            <v>-19064.75</v>
          </cell>
        </row>
        <row r="68">
          <cell r="B68">
            <v>1975</v>
          </cell>
          <cell r="C68">
            <v>-12969.18</v>
          </cell>
          <cell r="D68">
            <v>-13023.07</v>
          </cell>
          <cell r="E68">
            <v>-12929.34</v>
          </cell>
          <cell r="F68">
            <v>-12890.17</v>
          </cell>
          <cell r="G68">
            <v>-12999.4</v>
          </cell>
          <cell r="H68">
            <v>-13013.05</v>
          </cell>
          <cell r="I68">
            <v>-13064.3</v>
          </cell>
          <cell r="J68">
            <v>-13029.34</v>
          </cell>
          <cell r="K68">
            <v>-13034.28</v>
          </cell>
          <cell r="L68">
            <v>-12964.92</v>
          </cell>
          <cell r="M68">
            <v>-12976.16</v>
          </cell>
          <cell r="N68">
            <v>-12988.92</v>
          </cell>
          <cell r="O68">
            <v>-12941.39</v>
          </cell>
        </row>
        <row r="69">
          <cell r="B69">
            <v>1985</v>
          </cell>
          <cell r="C69">
            <v>-6482.67</v>
          </cell>
          <cell r="D69">
            <v>-6515.64</v>
          </cell>
          <cell r="E69">
            <v>-6509</v>
          </cell>
          <cell r="F69">
            <v>-6488.44</v>
          </cell>
          <cell r="G69">
            <v>-6536.54</v>
          </cell>
          <cell r="H69">
            <v>-6549.37</v>
          </cell>
          <cell r="I69">
            <v>-6578.6</v>
          </cell>
          <cell r="J69">
            <v>-6571.06</v>
          </cell>
          <cell r="K69">
            <v>-6580.32</v>
          </cell>
          <cell r="L69">
            <v>-6584.3</v>
          </cell>
          <cell r="M69">
            <v>-6595.71</v>
          </cell>
          <cell r="N69">
            <v>-6608.03</v>
          </cell>
          <cell r="O69">
            <v>-6592.11</v>
          </cell>
        </row>
        <row r="70">
          <cell r="B70">
            <v>2000</v>
          </cell>
          <cell r="C70">
            <v>-1100.97</v>
          </cell>
          <cell r="D70">
            <v>-1120.6600000000001</v>
          </cell>
          <cell r="E70">
            <v>-1123.55</v>
          </cell>
          <cell r="F70">
            <v>-1135.6300000000001</v>
          </cell>
          <cell r="G70">
            <v>-1161.52</v>
          </cell>
          <cell r="H70">
            <v>-1177.3599999999999</v>
          </cell>
          <cell r="I70">
            <v>-1196.8499999999999</v>
          </cell>
          <cell r="J70">
            <v>-1207.53</v>
          </cell>
          <cell r="K70">
            <v>-1222.1600000000001</v>
          </cell>
          <cell r="L70">
            <v>-1225.51</v>
          </cell>
          <cell r="M70">
            <v>-1240.55</v>
          </cell>
          <cell r="N70">
            <v>-1255.6400000000001</v>
          </cell>
          <cell r="O70">
            <v>-1264.3800000000001</v>
          </cell>
        </row>
        <row r="71">
          <cell r="B71">
            <v>2030</v>
          </cell>
          <cell r="C71">
            <v>-23346.34</v>
          </cell>
          <cell r="D71">
            <v>-23346.34</v>
          </cell>
          <cell r="E71">
            <v>-23346.34</v>
          </cell>
          <cell r="F71">
            <v>-23346.34</v>
          </cell>
          <cell r="G71">
            <v>-23493.919999999998</v>
          </cell>
          <cell r="H71">
            <v>-23641.5</v>
          </cell>
          <cell r="I71">
            <v>-23789.08</v>
          </cell>
          <cell r="J71">
            <v>-23936.66</v>
          </cell>
          <cell r="K71">
            <v>-24084.240000000002</v>
          </cell>
          <cell r="L71">
            <v>-24231.82</v>
          </cell>
          <cell r="M71">
            <v>-24379.4</v>
          </cell>
          <cell r="N71">
            <v>-24526.98</v>
          </cell>
          <cell r="O71">
            <v>-24674.560000000001</v>
          </cell>
        </row>
        <row r="72">
          <cell r="B72">
            <v>2050</v>
          </cell>
          <cell r="C72">
            <v>-778.55</v>
          </cell>
          <cell r="D72">
            <v>-798.26</v>
          </cell>
          <cell r="E72">
            <v>-817.97</v>
          </cell>
          <cell r="F72">
            <v>-837.68</v>
          </cell>
          <cell r="G72">
            <v>-857.39</v>
          </cell>
          <cell r="H72">
            <v>-877.1</v>
          </cell>
          <cell r="I72">
            <v>-866.58</v>
          </cell>
          <cell r="J72">
            <v>-886.29</v>
          </cell>
          <cell r="K72">
            <v>-906</v>
          </cell>
          <cell r="L72">
            <v>-925.71</v>
          </cell>
          <cell r="M72">
            <v>-945.42</v>
          </cell>
          <cell r="N72">
            <v>-965.13</v>
          </cell>
          <cell r="O72">
            <v>-984.84</v>
          </cell>
        </row>
        <row r="73">
          <cell r="B73">
            <v>2055</v>
          </cell>
          <cell r="C73">
            <v>-385091.76</v>
          </cell>
          <cell r="D73">
            <v>-387305.53</v>
          </cell>
          <cell r="E73">
            <v>-384727.92</v>
          </cell>
          <cell r="F73">
            <v>-386949.07</v>
          </cell>
          <cell r="G73">
            <v>-386545.91</v>
          </cell>
          <cell r="H73">
            <v>-388775.48</v>
          </cell>
          <cell r="I73">
            <v>-390560.41</v>
          </cell>
          <cell r="J73">
            <v>-392805.13</v>
          </cell>
          <cell r="K73">
            <v>-394197.58</v>
          </cell>
          <cell r="L73">
            <v>-396472.17</v>
          </cell>
          <cell r="M73">
            <v>-398746.76</v>
          </cell>
          <cell r="N73">
            <v>-401042.03</v>
          </cell>
          <cell r="O73">
            <v>-403304.29</v>
          </cell>
        </row>
        <row r="74">
          <cell r="B74">
            <v>2060</v>
          </cell>
          <cell r="C74">
            <v>252224.46</v>
          </cell>
          <cell r="D74">
            <v>248824.26</v>
          </cell>
          <cell r="E74">
            <v>245424.06</v>
          </cell>
          <cell r="F74">
            <v>242014.71</v>
          </cell>
          <cell r="G74">
            <v>238605.36</v>
          </cell>
          <cell r="H74">
            <v>235196.01</v>
          </cell>
          <cell r="I74">
            <v>231786.66</v>
          </cell>
          <cell r="J74">
            <v>228377.31</v>
          </cell>
          <cell r="K74">
            <v>224967.96</v>
          </cell>
          <cell r="L74">
            <v>221551.87</v>
          </cell>
          <cell r="M74">
            <v>218135.78</v>
          </cell>
          <cell r="N74">
            <v>214719.69</v>
          </cell>
          <cell r="O74">
            <v>211303.6</v>
          </cell>
        </row>
        <row r="75">
          <cell r="B75">
            <v>2075</v>
          </cell>
          <cell r="C75">
            <v>-879720.09</v>
          </cell>
          <cell r="D75">
            <v>-879534.88</v>
          </cell>
          <cell r="E75">
            <v>-879349.67</v>
          </cell>
          <cell r="F75">
            <v>-879164.46</v>
          </cell>
          <cell r="G75">
            <v>-878979.25</v>
          </cell>
          <cell r="H75">
            <v>-878794.04</v>
          </cell>
          <cell r="I75">
            <v>-867009.7</v>
          </cell>
          <cell r="J75">
            <v>-866824.49</v>
          </cell>
          <cell r="K75">
            <v>-866639.28</v>
          </cell>
          <cell r="L75">
            <v>-866454.07</v>
          </cell>
          <cell r="M75">
            <v>-866268.86</v>
          </cell>
          <cell r="N75">
            <v>-866083.65</v>
          </cell>
          <cell r="O75">
            <v>-865898.44</v>
          </cell>
        </row>
        <row r="76">
          <cell r="B76">
            <v>2080</v>
          </cell>
          <cell r="C76">
            <v>-142.31</v>
          </cell>
          <cell r="D76">
            <v>-144.16</v>
          </cell>
          <cell r="E76">
            <v>-146.01</v>
          </cell>
          <cell r="F76">
            <v>-147.86000000000001</v>
          </cell>
          <cell r="G76">
            <v>-149.71</v>
          </cell>
          <cell r="H76">
            <v>-151.56</v>
          </cell>
          <cell r="I76">
            <v>-153.41</v>
          </cell>
          <cell r="J76">
            <v>-155.26</v>
          </cell>
          <cell r="K76">
            <v>-157.11000000000001</v>
          </cell>
          <cell r="L76">
            <v>-158.96</v>
          </cell>
          <cell r="M76">
            <v>-160.81</v>
          </cell>
          <cell r="N76">
            <v>-162.66</v>
          </cell>
          <cell r="O76">
            <v>-164.51</v>
          </cell>
        </row>
        <row r="77">
          <cell r="B77">
            <v>2105</v>
          </cell>
          <cell r="C77">
            <v>-5347.28</v>
          </cell>
          <cell r="D77">
            <v>-5412.85</v>
          </cell>
          <cell r="E77">
            <v>-5478.42</v>
          </cell>
          <cell r="F77">
            <v>-5544.61</v>
          </cell>
          <cell r="G77">
            <v>-5610.8</v>
          </cell>
          <cell r="H77">
            <v>-5677.1</v>
          </cell>
          <cell r="I77">
            <v>-5743.4</v>
          </cell>
          <cell r="J77">
            <v>-5809.7</v>
          </cell>
          <cell r="K77">
            <v>-5876</v>
          </cell>
          <cell r="L77">
            <v>-5942.3</v>
          </cell>
          <cell r="M77">
            <v>-6008.6</v>
          </cell>
          <cell r="N77">
            <v>-6074.9</v>
          </cell>
          <cell r="O77">
            <v>-6141.2</v>
          </cell>
        </row>
        <row r="78">
          <cell r="B78">
            <v>2110</v>
          </cell>
          <cell r="C78">
            <v>-311048.46999999997</v>
          </cell>
          <cell r="D78">
            <v>-312525.21000000002</v>
          </cell>
          <cell r="E78">
            <v>-313941.96000000002</v>
          </cell>
          <cell r="F78">
            <v>-315418.74</v>
          </cell>
          <cell r="G78">
            <v>-316896.19</v>
          </cell>
          <cell r="H78">
            <v>-318373.64</v>
          </cell>
          <cell r="I78">
            <v>-319851.09000000003</v>
          </cell>
          <cell r="J78">
            <v>-321329.05</v>
          </cell>
          <cell r="K78">
            <v>-322807.15999999997</v>
          </cell>
          <cell r="L78">
            <v>-324285.51</v>
          </cell>
          <cell r="M78">
            <v>-325763.86</v>
          </cell>
          <cell r="N78">
            <v>-327243.18</v>
          </cell>
          <cell r="O78">
            <v>-328723.40000000002</v>
          </cell>
        </row>
        <row r="79">
          <cell r="B79">
            <v>2113</v>
          </cell>
          <cell r="C79">
            <v>-204186.98</v>
          </cell>
          <cell r="D79">
            <v>-205032.32000000001</v>
          </cell>
          <cell r="E79">
            <v>-205877.66</v>
          </cell>
          <cell r="F79">
            <v>-206723</v>
          </cell>
          <cell r="G79">
            <v>-207568.34</v>
          </cell>
          <cell r="H79">
            <v>-208413.68</v>
          </cell>
          <cell r="I79">
            <v>-209259.02</v>
          </cell>
          <cell r="J79">
            <v>-210104.36</v>
          </cell>
          <cell r="K79">
            <v>-210949.7</v>
          </cell>
          <cell r="L79">
            <v>-211795.04</v>
          </cell>
          <cell r="M79">
            <v>-212640.38</v>
          </cell>
          <cell r="N79">
            <v>-213485.72</v>
          </cell>
          <cell r="O79">
            <v>-214331.06</v>
          </cell>
        </row>
        <row r="80">
          <cell r="B80">
            <v>2120</v>
          </cell>
          <cell r="C80">
            <v>-32425.84</v>
          </cell>
          <cell r="D80">
            <v>-32601.29</v>
          </cell>
          <cell r="E80">
            <v>-32776.74</v>
          </cell>
          <cell r="F80">
            <v>-32952.19</v>
          </cell>
          <cell r="G80">
            <v>-33127.64</v>
          </cell>
          <cell r="H80">
            <v>-33303.089999999997</v>
          </cell>
          <cell r="I80">
            <v>-33478.54</v>
          </cell>
          <cell r="J80">
            <v>-33653.99</v>
          </cell>
          <cell r="K80">
            <v>-33829.440000000002</v>
          </cell>
          <cell r="L80">
            <v>-34004.89</v>
          </cell>
          <cell r="M80">
            <v>-34180.339999999997</v>
          </cell>
          <cell r="N80">
            <v>-34355.79</v>
          </cell>
          <cell r="O80">
            <v>-34531.86</v>
          </cell>
        </row>
        <row r="81">
          <cell r="B81">
            <v>2125</v>
          </cell>
          <cell r="C81">
            <v>-630.35</v>
          </cell>
          <cell r="D81">
            <v>-644.95000000000005</v>
          </cell>
          <cell r="E81">
            <v>-659.55</v>
          </cell>
          <cell r="F81">
            <v>-674.15</v>
          </cell>
          <cell r="G81">
            <v>-688.75</v>
          </cell>
          <cell r="H81">
            <v>-703.35</v>
          </cell>
          <cell r="I81">
            <v>-717.95</v>
          </cell>
          <cell r="J81">
            <v>-732.55</v>
          </cell>
          <cell r="K81">
            <v>-747.15</v>
          </cell>
          <cell r="L81">
            <v>-761.75</v>
          </cell>
          <cell r="M81">
            <v>-776.35</v>
          </cell>
          <cell r="N81">
            <v>-790.95</v>
          </cell>
          <cell r="O81">
            <v>-805.55</v>
          </cell>
        </row>
        <row r="82">
          <cell r="B82">
            <v>2135</v>
          </cell>
          <cell r="C82">
            <v>-3344.74</v>
          </cell>
          <cell r="D82">
            <v>-3360.67</v>
          </cell>
          <cell r="E82">
            <v>-3376.6</v>
          </cell>
          <cell r="F82">
            <v>-3392.53</v>
          </cell>
          <cell r="G82">
            <v>-3408.46</v>
          </cell>
          <cell r="H82">
            <v>-3424.39</v>
          </cell>
          <cell r="I82">
            <v>-3440.32</v>
          </cell>
          <cell r="J82">
            <v>-3456.25</v>
          </cell>
          <cell r="K82">
            <v>-3472.18</v>
          </cell>
          <cell r="L82">
            <v>-3488.11</v>
          </cell>
          <cell r="M82">
            <v>-3504.04</v>
          </cell>
          <cell r="N82">
            <v>-3519.97</v>
          </cell>
          <cell r="O82">
            <v>-3535.9</v>
          </cell>
        </row>
        <row r="83">
          <cell r="B83">
            <v>2140</v>
          </cell>
          <cell r="C83">
            <v>49888.08</v>
          </cell>
          <cell r="D83">
            <v>49919.3</v>
          </cell>
          <cell r="E83">
            <v>49950.52</v>
          </cell>
          <cell r="F83">
            <v>49981.74</v>
          </cell>
          <cell r="G83">
            <v>50012.959999999999</v>
          </cell>
          <cell r="H83">
            <v>50044.18</v>
          </cell>
          <cell r="I83">
            <v>50075.4</v>
          </cell>
          <cell r="J83">
            <v>50106.62</v>
          </cell>
          <cell r="K83">
            <v>50111.24</v>
          </cell>
          <cell r="L83">
            <v>50115.86</v>
          </cell>
          <cell r="M83">
            <v>50120.480000000003</v>
          </cell>
          <cell r="N83">
            <v>50125.1</v>
          </cell>
          <cell r="O83">
            <v>50129.72</v>
          </cell>
        </row>
        <row r="84">
          <cell r="B84">
            <v>2155</v>
          </cell>
          <cell r="C84">
            <v>-218549.88</v>
          </cell>
          <cell r="D84">
            <v>-219529.19</v>
          </cell>
          <cell r="E84">
            <v>-220508.5</v>
          </cell>
          <cell r="F84">
            <v>-221487.81</v>
          </cell>
          <cell r="G84">
            <v>-222467.12</v>
          </cell>
          <cell r="H84">
            <v>-223446.43</v>
          </cell>
          <cell r="I84">
            <v>-224425.74</v>
          </cell>
          <cell r="J84">
            <v>-225405.05</v>
          </cell>
          <cell r="K84">
            <v>-226384.36</v>
          </cell>
          <cell r="L84">
            <v>-227363.67</v>
          </cell>
          <cell r="M84">
            <v>-228342.98</v>
          </cell>
          <cell r="N84">
            <v>-229322.29</v>
          </cell>
          <cell r="O84">
            <v>-230301.6</v>
          </cell>
        </row>
        <row r="85">
          <cell r="B85">
            <v>2160</v>
          </cell>
          <cell r="C85">
            <v>-187529.22</v>
          </cell>
          <cell r="D85">
            <v>-189011.20000000001</v>
          </cell>
          <cell r="E85">
            <v>-190493.18</v>
          </cell>
          <cell r="F85">
            <v>-191975.16</v>
          </cell>
          <cell r="G85">
            <v>-193457.14</v>
          </cell>
          <cell r="H85">
            <v>-194939.12</v>
          </cell>
          <cell r="I85">
            <v>-196421.1</v>
          </cell>
          <cell r="J85">
            <v>-197903.08</v>
          </cell>
          <cell r="K85">
            <v>-204477.39</v>
          </cell>
          <cell r="L85">
            <v>-206087.89</v>
          </cell>
          <cell r="M85">
            <v>-207699.66</v>
          </cell>
          <cell r="N85">
            <v>-209311.43</v>
          </cell>
          <cell r="O85">
            <v>-210923.2</v>
          </cell>
        </row>
        <row r="86">
          <cell r="B86">
            <v>2170</v>
          </cell>
          <cell r="C86">
            <v>9899.7099999999991</v>
          </cell>
          <cell r="D86">
            <v>9858.91</v>
          </cell>
          <cell r="E86">
            <v>9818.11</v>
          </cell>
          <cell r="F86">
            <v>9777.31</v>
          </cell>
          <cell r="G86">
            <v>9736.51</v>
          </cell>
          <cell r="H86">
            <v>9695.7099999999991</v>
          </cell>
          <cell r="I86">
            <v>9680.85</v>
          </cell>
          <cell r="J86">
            <v>9640.0499999999993</v>
          </cell>
          <cell r="K86">
            <v>9599.25</v>
          </cell>
          <cell r="L86">
            <v>9558.4500000000007</v>
          </cell>
          <cell r="M86">
            <v>9517.65</v>
          </cell>
          <cell r="N86">
            <v>9476.85</v>
          </cell>
          <cell r="O86">
            <v>9436.0499999999993</v>
          </cell>
        </row>
        <row r="87">
          <cell r="B87">
            <v>2180</v>
          </cell>
          <cell r="M87">
            <v>-10.84</v>
          </cell>
          <cell r="N87">
            <v>-21.68</v>
          </cell>
          <cell r="O87">
            <v>-32.520000000000003</v>
          </cell>
        </row>
        <row r="88">
          <cell r="B88">
            <v>2195</v>
          </cell>
          <cell r="C88">
            <v>4376.53</v>
          </cell>
          <cell r="D88">
            <v>4365.5200000000004</v>
          </cell>
          <cell r="E88">
            <v>4354.51</v>
          </cell>
          <cell r="F88">
            <v>4343.5</v>
          </cell>
          <cell r="G88">
            <v>4332.49</v>
          </cell>
          <cell r="H88">
            <v>4321.4799999999996</v>
          </cell>
          <cell r="I88">
            <v>4310.47</v>
          </cell>
          <cell r="J88">
            <v>4299.46</v>
          </cell>
          <cell r="K88">
            <v>4288.45</v>
          </cell>
          <cell r="L88">
            <v>4277.4399999999996</v>
          </cell>
          <cell r="M88">
            <v>4266.43</v>
          </cell>
          <cell r="N88">
            <v>4255.42</v>
          </cell>
          <cell r="O88">
            <v>4244.41</v>
          </cell>
        </row>
        <row r="89">
          <cell r="B89">
            <v>2200</v>
          </cell>
          <cell r="C89">
            <v>-3098.86</v>
          </cell>
          <cell r="D89">
            <v>-3140.11</v>
          </cell>
          <cell r="E89">
            <v>-3181.36</v>
          </cell>
          <cell r="F89">
            <v>-3222.61</v>
          </cell>
          <cell r="G89">
            <v>-3263.86</v>
          </cell>
          <cell r="H89">
            <v>-3305.11</v>
          </cell>
          <cell r="I89">
            <v>-3346.36</v>
          </cell>
          <cell r="J89">
            <v>-3387.61</v>
          </cell>
          <cell r="K89">
            <v>-3428.86</v>
          </cell>
          <cell r="L89">
            <v>-3470.11</v>
          </cell>
          <cell r="M89">
            <v>-3511.36</v>
          </cell>
          <cell r="N89">
            <v>-3552.61</v>
          </cell>
          <cell r="O89">
            <v>-3593.86</v>
          </cell>
        </row>
        <row r="90">
          <cell r="B90">
            <v>2215</v>
          </cell>
          <cell r="C90">
            <v>-3371.54</v>
          </cell>
          <cell r="D90">
            <v>-3406.44</v>
          </cell>
          <cell r="E90">
            <v>-3441.34</v>
          </cell>
          <cell r="F90">
            <v>-3476.24</v>
          </cell>
          <cell r="G90">
            <v>-3511.14</v>
          </cell>
          <cell r="H90">
            <v>-3546.04</v>
          </cell>
          <cell r="I90">
            <v>-3580.94</v>
          </cell>
          <cell r="J90">
            <v>-3615.84</v>
          </cell>
          <cell r="K90">
            <v>-3650.74</v>
          </cell>
          <cell r="L90">
            <v>-3685.64</v>
          </cell>
          <cell r="M90">
            <v>-3720.54</v>
          </cell>
          <cell r="N90">
            <v>-3755.44</v>
          </cell>
          <cell r="O90">
            <v>-3790.34</v>
          </cell>
        </row>
        <row r="91">
          <cell r="B91">
            <v>2220</v>
          </cell>
          <cell r="C91">
            <v>-10647.52</v>
          </cell>
          <cell r="D91">
            <v>-10695.68</v>
          </cell>
          <cell r="E91">
            <v>-10743.84</v>
          </cell>
          <cell r="F91">
            <v>-10792</v>
          </cell>
          <cell r="G91">
            <v>-10840.16</v>
          </cell>
          <cell r="H91">
            <v>-10888.32</v>
          </cell>
          <cell r="I91">
            <v>-10936.48</v>
          </cell>
          <cell r="J91">
            <v>-10984.64</v>
          </cell>
          <cell r="K91">
            <v>-11032.8</v>
          </cell>
          <cell r="L91">
            <v>-11080.96</v>
          </cell>
          <cell r="M91">
            <v>-11129.12</v>
          </cell>
          <cell r="N91">
            <v>-11178.78</v>
          </cell>
          <cell r="O91">
            <v>-11228.44</v>
          </cell>
        </row>
        <row r="92">
          <cell r="B92">
            <v>2230</v>
          </cell>
          <cell r="C92">
            <v>-11952.54</v>
          </cell>
          <cell r="D92">
            <v>-12029.91</v>
          </cell>
          <cell r="E92">
            <v>-12107.25</v>
          </cell>
          <cell r="F92">
            <v>-12184.58</v>
          </cell>
          <cell r="G92">
            <v>-12261.96</v>
          </cell>
          <cell r="H92">
            <v>-12339.31</v>
          </cell>
          <cell r="I92">
            <v>-12416.68</v>
          </cell>
          <cell r="J92">
            <v>-12495.31</v>
          </cell>
          <cell r="K92">
            <v>-12573.96</v>
          </cell>
          <cell r="L92">
            <v>-12652.61</v>
          </cell>
          <cell r="M92">
            <v>-12731.26</v>
          </cell>
          <cell r="N92">
            <v>-12809.91</v>
          </cell>
          <cell r="O92">
            <v>-12890.02</v>
          </cell>
        </row>
        <row r="93">
          <cell r="B93">
            <v>2235</v>
          </cell>
          <cell r="C93">
            <v>-3167.96</v>
          </cell>
          <cell r="D93">
            <v>-3185.33</v>
          </cell>
          <cell r="E93">
            <v>-3202.7</v>
          </cell>
          <cell r="F93">
            <v>-3220.07</v>
          </cell>
          <cell r="G93">
            <v>-3237.44</v>
          </cell>
          <cell r="H93">
            <v>-3254.81</v>
          </cell>
          <cell r="I93">
            <v>-3272.18</v>
          </cell>
          <cell r="J93">
            <v>-3289.55</v>
          </cell>
          <cell r="K93">
            <v>-3306.92</v>
          </cell>
          <cell r="L93">
            <v>-3324.29</v>
          </cell>
          <cell r="M93">
            <v>-3341.66</v>
          </cell>
          <cell r="N93">
            <v>-3359.03</v>
          </cell>
          <cell r="O93">
            <v>-3376.4</v>
          </cell>
        </row>
        <row r="94">
          <cell r="B94">
            <v>2240</v>
          </cell>
          <cell r="C94">
            <v>-372.64</v>
          </cell>
          <cell r="D94">
            <v>-383.6</v>
          </cell>
          <cell r="E94">
            <v>-394.56</v>
          </cell>
          <cell r="F94">
            <v>-405.52</v>
          </cell>
          <cell r="G94">
            <v>-416.48</v>
          </cell>
          <cell r="H94">
            <v>-427.44</v>
          </cell>
          <cell r="I94">
            <v>-438.4</v>
          </cell>
          <cell r="J94">
            <v>-449.36</v>
          </cell>
          <cell r="K94">
            <v>-460.32</v>
          </cell>
          <cell r="L94">
            <v>-471.28</v>
          </cell>
          <cell r="M94">
            <v>-482.24</v>
          </cell>
          <cell r="N94">
            <v>-493.2</v>
          </cell>
          <cell r="O94">
            <v>-504.16</v>
          </cell>
        </row>
        <row r="95">
          <cell r="B95">
            <v>2245</v>
          </cell>
          <cell r="C95">
            <v>-10336.35</v>
          </cell>
          <cell r="D95">
            <v>-10378.41</v>
          </cell>
          <cell r="E95">
            <v>-10420.469999999999</v>
          </cell>
          <cell r="F95">
            <v>-10462.530000000001</v>
          </cell>
          <cell r="G95">
            <v>-10504.59</v>
          </cell>
          <cell r="H95">
            <v>-10546.65</v>
          </cell>
          <cell r="I95">
            <v>-10588.71</v>
          </cell>
          <cell r="J95">
            <v>-10630.77</v>
          </cell>
          <cell r="K95">
            <v>-10672.83</v>
          </cell>
          <cell r="L95">
            <v>-10714.89</v>
          </cell>
          <cell r="M95">
            <v>-10756.95</v>
          </cell>
          <cell r="N95">
            <v>-10799.01</v>
          </cell>
          <cell r="O95">
            <v>-10841.07</v>
          </cell>
        </row>
        <row r="96">
          <cell r="B96">
            <v>2250</v>
          </cell>
          <cell r="C96">
            <v>-18931.259999999998</v>
          </cell>
          <cell r="D96">
            <v>-19014.21</v>
          </cell>
          <cell r="E96">
            <v>-19097.16</v>
          </cell>
          <cell r="F96">
            <v>-19180.11</v>
          </cell>
          <cell r="G96">
            <v>-19263.060000000001</v>
          </cell>
          <cell r="H96">
            <v>-19346.009999999998</v>
          </cell>
          <cell r="I96">
            <v>-19428.96</v>
          </cell>
          <cell r="J96">
            <v>-19511.91</v>
          </cell>
          <cell r="K96">
            <v>-19594.86</v>
          </cell>
          <cell r="L96">
            <v>-19677.810000000001</v>
          </cell>
          <cell r="M96">
            <v>-19760.759999999998</v>
          </cell>
          <cell r="N96">
            <v>-19843.71</v>
          </cell>
          <cell r="O96">
            <v>-19926.66</v>
          </cell>
        </row>
        <row r="97">
          <cell r="B97">
            <v>2255</v>
          </cell>
          <cell r="C97">
            <v>-1557.33</v>
          </cell>
          <cell r="D97">
            <v>-1566.59</v>
          </cell>
          <cell r="E97">
            <v>-1575.85</v>
          </cell>
          <cell r="F97">
            <v>-1585.11</v>
          </cell>
          <cell r="G97">
            <v>-1594.37</v>
          </cell>
          <cell r="H97">
            <v>-1603.63</v>
          </cell>
          <cell r="I97">
            <v>-1612.89</v>
          </cell>
          <cell r="J97">
            <v>-1622.15</v>
          </cell>
          <cell r="K97">
            <v>-1631.41</v>
          </cell>
          <cell r="L97">
            <v>-1640.67</v>
          </cell>
          <cell r="M97">
            <v>-1649.93</v>
          </cell>
          <cell r="N97">
            <v>-1659.19</v>
          </cell>
          <cell r="O97">
            <v>-1668.45</v>
          </cell>
        </row>
        <row r="98">
          <cell r="B98">
            <v>2280</v>
          </cell>
          <cell r="C98">
            <v>-470.07</v>
          </cell>
          <cell r="D98">
            <v>-494.5</v>
          </cell>
          <cell r="E98">
            <v>-519.29999999999995</v>
          </cell>
          <cell r="F98">
            <v>-544.83000000000004</v>
          </cell>
          <cell r="G98">
            <v>-570.36</v>
          </cell>
          <cell r="H98">
            <v>-595.89</v>
          </cell>
          <cell r="I98">
            <v>-621.41999999999996</v>
          </cell>
          <cell r="J98">
            <v>-646.95000000000005</v>
          </cell>
          <cell r="K98">
            <v>-672.48</v>
          </cell>
          <cell r="L98">
            <v>-698.01</v>
          </cell>
          <cell r="M98">
            <v>-723.54</v>
          </cell>
          <cell r="N98">
            <v>-749.07</v>
          </cell>
          <cell r="O98">
            <v>-774.6</v>
          </cell>
        </row>
        <row r="99">
          <cell r="B99">
            <v>2285</v>
          </cell>
          <cell r="C99">
            <v>-24.76</v>
          </cell>
          <cell r="D99">
            <v>-25.52</v>
          </cell>
          <cell r="E99">
            <v>-26.28</v>
          </cell>
          <cell r="F99">
            <v>-27.04</v>
          </cell>
          <cell r="G99">
            <v>-27.8</v>
          </cell>
          <cell r="H99">
            <v>-28.56</v>
          </cell>
          <cell r="I99">
            <v>-29.32</v>
          </cell>
          <cell r="J99">
            <v>-30.08</v>
          </cell>
          <cell r="K99">
            <v>-30.84</v>
          </cell>
          <cell r="L99">
            <v>-31.6</v>
          </cell>
          <cell r="M99">
            <v>-32.36</v>
          </cell>
          <cell r="N99">
            <v>-33.119999999999997</v>
          </cell>
          <cell r="O99">
            <v>-33.880000000000003</v>
          </cell>
        </row>
        <row r="100">
          <cell r="B100">
            <v>2300</v>
          </cell>
          <cell r="C100">
            <v>-63048.05</v>
          </cell>
          <cell r="D100">
            <v>-63932.28</v>
          </cell>
          <cell r="E100">
            <v>-64013.63</v>
          </cell>
          <cell r="F100">
            <v>-66470.31</v>
          </cell>
          <cell r="G100">
            <v>-66430.75</v>
          </cell>
          <cell r="H100">
            <v>-66789.31</v>
          </cell>
          <cell r="I100">
            <v>-67311.78</v>
          </cell>
          <cell r="J100">
            <v>-60175.01</v>
          </cell>
          <cell r="K100">
            <v>-60521.75</v>
          </cell>
          <cell r="L100">
            <v>-60878.25</v>
          </cell>
          <cell r="M100">
            <v>-61328</v>
          </cell>
          <cell r="N100">
            <v>-61728.9</v>
          </cell>
          <cell r="O100">
            <v>-61952.05</v>
          </cell>
        </row>
        <row r="101">
          <cell r="B101">
            <v>2320</v>
          </cell>
          <cell r="C101">
            <v>-7509.66</v>
          </cell>
          <cell r="D101">
            <v>-7515.27</v>
          </cell>
          <cell r="E101">
            <v>-7414.86</v>
          </cell>
          <cell r="F101">
            <v>-7371.54</v>
          </cell>
          <cell r="G101">
            <v>-7416.95</v>
          </cell>
          <cell r="H101">
            <v>-7399.54</v>
          </cell>
          <cell r="I101">
            <v>-7404.97</v>
          </cell>
          <cell r="J101">
            <v>-7357.52</v>
          </cell>
          <cell r="K101">
            <v>-7334.84</v>
          </cell>
          <cell r="L101">
            <v>-7250.72</v>
          </cell>
          <cell r="M101">
            <v>-7232.57</v>
          </cell>
          <cell r="N101">
            <v>-7215.27</v>
          </cell>
          <cell r="O101">
            <v>-7162.9</v>
          </cell>
        </row>
        <row r="102">
          <cell r="B102">
            <v>2325</v>
          </cell>
          <cell r="C102">
            <v>-24367.040000000001</v>
          </cell>
          <cell r="D102">
            <v>-24658.93</v>
          </cell>
          <cell r="E102">
            <v>-24710.65</v>
          </cell>
          <cell r="F102">
            <v>-24846.92</v>
          </cell>
          <cell r="G102">
            <v>-25242.12</v>
          </cell>
          <cell r="H102">
            <v>-25482.99</v>
          </cell>
          <cell r="I102">
            <v>-25820</v>
          </cell>
          <cell r="J102">
            <v>-25995.7</v>
          </cell>
          <cell r="K102">
            <v>-26270.28</v>
          </cell>
          <cell r="L102">
            <v>-26403.77</v>
          </cell>
          <cell r="M102">
            <v>-26688.29</v>
          </cell>
          <cell r="N102">
            <v>-26975.57</v>
          </cell>
          <cell r="O102">
            <v>-27145.72</v>
          </cell>
        </row>
        <row r="103">
          <cell r="B103">
            <v>2330</v>
          </cell>
          <cell r="C103">
            <v>-130085.46</v>
          </cell>
          <cell r="D103">
            <v>-131829.26999999999</v>
          </cell>
          <cell r="E103">
            <v>-131612.41</v>
          </cell>
          <cell r="F103">
            <v>-132475.23000000001</v>
          </cell>
          <cell r="G103">
            <v>-135188.62</v>
          </cell>
          <cell r="H103">
            <v>-136511.88</v>
          </cell>
          <cell r="I103">
            <v>-138112.71</v>
          </cell>
          <cell r="J103">
            <v>-138862.43</v>
          </cell>
          <cell r="K103">
            <v>-140103.49</v>
          </cell>
          <cell r="L103">
            <v>-140042</v>
          </cell>
          <cell r="M103">
            <v>-141314.60999999999</v>
          </cell>
          <cell r="N103">
            <v>-142594.99</v>
          </cell>
          <cell r="O103">
            <v>-143067.5</v>
          </cell>
        </row>
        <row r="104">
          <cell r="B104">
            <v>2335</v>
          </cell>
          <cell r="C104">
            <v>-4095.16</v>
          </cell>
          <cell r="D104">
            <v>-4097.7700000000004</v>
          </cell>
          <cell r="E104">
            <v>-4044.25</v>
          </cell>
          <cell r="F104">
            <v>-4019.85</v>
          </cell>
          <cell r="G104">
            <v>-4043.55</v>
          </cell>
          <cell r="H104">
            <v>-4033.62</v>
          </cell>
          <cell r="I104">
            <v>-4036.03</v>
          </cell>
          <cell r="J104">
            <v>-4009.92</v>
          </cell>
          <cell r="K104">
            <v>-3997.16</v>
          </cell>
          <cell r="L104">
            <v>-3952.47</v>
          </cell>
          <cell r="M104">
            <v>-3942.14</v>
          </cell>
          <cell r="N104">
            <v>-3932.28</v>
          </cell>
          <cell r="O104">
            <v>-3903.45</v>
          </cell>
        </row>
        <row r="105">
          <cell r="C105">
            <v>-2268343.1100000008</v>
          </cell>
          <cell r="O105">
            <v>-2400971.7400000007</v>
          </cell>
        </row>
        <row r="107">
          <cell r="B107" t="str">
            <v>Other BalSheet Acct_PerAR Column A1</v>
          </cell>
        </row>
        <row r="108">
          <cell r="B108">
            <v>2410</v>
          </cell>
          <cell r="C108">
            <v>-369.15</v>
          </cell>
          <cell r="D108">
            <v>-369.15</v>
          </cell>
          <cell r="E108">
            <v>-369.15</v>
          </cell>
          <cell r="F108">
            <v>-369.15</v>
          </cell>
          <cell r="G108">
            <v>-369.15</v>
          </cell>
          <cell r="H108">
            <v>-369.15</v>
          </cell>
          <cell r="I108">
            <v>-369.15</v>
          </cell>
          <cell r="J108">
            <v>-369.15</v>
          </cell>
          <cell r="K108">
            <v>-369.15</v>
          </cell>
          <cell r="L108">
            <v>-369.15</v>
          </cell>
          <cell r="M108">
            <v>-369.15</v>
          </cell>
          <cell r="N108">
            <v>-369.15</v>
          </cell>
          <cell r="O108">
            <v>-369.15</v>
          </cell>
        </row>
        <row r="109">
          <cell r="B109">
            <v>2425</v>
          </cell>
          <cell r="C109">
            <v>33.67</v>
          </cell>
          <cell r="D109">
            <v>34.26</v>
          </cell>
          <cell r="E109">
            <v>34.85</v>
          </cell>
          <cell r="F109">
            <v>35.44</v>
          </cell>
          <cell r="G109">
            <v>36.03</v>
          </cell>
          <cell r="H109">
            <v>36.619999999999997</v>
          </cell>
          <cell r="I109">
            <v>37.21</v>
          </cell>
          <cell r="J109">
            <v>37.799999999999997</v>
          </cell>
          <cell r="K109">
            <v>38.39</v>
          </cell>
          <cell r="L109">
            <v>38.979999999999997</v>
          </cell>
          <cell r="M109">
            <v>39.57</v>
          </cell>
          <cell r="N109">
            <v>40.159999999999997</v>
          </cell>
          <cell r="O109">
            <v>40.75</v>
          </cell>
        </row>
        <row r="110">
          <cell r="O110">
            <v>-328.4</v>
          </cell>
        </row>
        <row r="111">
          <cell r="P111" t="str">
            <v>Check js</v>
          </cell>
        </row>
        <row r="112">
          <cell r="B112">
            <v>2675</v>
          </cell>
          <cell r="C112">
            <v>88836.77</v>
          </cell>
          <cell r="D112">
            <v>86656.78</v>
          </cell>
          <cell r="E112">
            <v>85159.41</v>
          </cell>
          <cell r="F112">
            <v>80687.850000000006</v>
          </cell>
          <cell r="G112">
            <v>83483.42</v>
          </cell>
          <cell r="H112">
            <v>84924.24</v>
          </cell>
          <cell r="I112">
            <v>85877.21</v>
          </cell>
          <cell r="J112">
            <v>82468.61</v>
          </cell>
          <cell r="K112">
            <v>81047.17</v>
          </cell>
          <cell r="L112">
            <v>85477.04</v>
          </cell>
          <cell r="M112">
            <v>87360.41</v>
          </cell>
          <cell r="N112">
            <v>80779.259999999995</v>
          </cell>
          <cell r="O112">
            <v>85738.11</v>
          </cell>
          <cell r="P112">
            <v>1098496.28</v>
          </cell>
        </row>
        <row r="113">
          <cell r="B113">
            <v>2680</v>
          </cell>
          <cell r="C113">
            <v>2286</v>
          </cell>
          <cell r="D113">
            <v>2011</v>
          </cell>
          <cell r="E113">
            <v>724</v>
          </cell>
          <cell r="F113">
            <v>1656</v>
          </cell>
          <cell r="G113">
            <v>1813</v>
          </cell>
          <cell r="H113">
            <v>2971</v>
          </cell>
          <cell r="I113">
            <v>1853</v>
          </cell>
          <cell r="J113">
            <v>1972</v>
          </cell>
          <cell r="K113">
            <v>1928</v>
          </cell>
          <cell r="L113">
            <v>1625</v>
          </cell>
          <cell r="M113">
            <v>2127</v>
          </cell>
          <cell r="N113">
            <v>2713</v>
          </cell>
          <cell r="O113">
            <v>1300</v>
          </cell>
        </row>
        <row r="114">
          <cell r="B114">
            <v>2685</v>
          </cell>
          <cell r="C114">
            <v>-520.38</v>
          </cell>
          <cell r="D114">
            <v>-520.38</v>
          </cell>
          <cell r="E114">
            <v>-520.38</v>
          </cell>
          <cell r="F114">
            <v>-520.38</v>
          </cell>
          <cell r="G114">
            <v>-520.38</v>
          </cell>
          <cell r="H114">
            <v>-520.38</v>
          </cell>
          <cell r="I114">
            <v>-520.38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B115">
            <v>2690</v>
          </cell>
          <cell r="C115">
            <v>-4947</v>
          </cell>
          <cell r="D115">
            <v>-5553</v>
          </cell>
          <cell r="E115">
            <v>-4317</v>
          </cell>
          <cell r="F115">
            <v>-4801</v>
          </cell>
          <cell r="G115">
            <v>-5041</v>
          </cell>
          <cell r="H115">
            <v>-5583</v>
          </cell>
          <cell r="I115">
            <v>-5776</v>
          </cell>
          <cell r="J115">
            <v>-5742</v>
          </cell>
          <cell r="K115">
            <v>-5529</v>
          </cell>
          <cell r="L115">
            <v>-5357</v>
          </cell>
          <cell r="M115">
            <v>-5906</v>
          </cell>
          <cell r="N115">
            <v>-5453</v>
          </cell>
          <cell r="O115">
            <v>-6314</v>
          </cell>
        </row>
        <row r="116">
          <cell r="B116">
            <v>2710</v>
          </cell>
          <cell r="C116">
            <v>742765.81</v>
          </cell>
          <cell r="D116">
            <v>760220.05</v>
          </cell>
          <cell r="E116">
            <v>794646.53</v>
          </cell>
          <cell r="F116">
            <v>803503.14</v>
          </cell>
          <cell r="G116">
            <v>813059.12</v>
          </cell>
          <cell r="H116">
            <v>840319.91</v>
          </cell>
          <cell r="I116">
            <v>858714.87</v>
          </cell>
          <cell r="J116">
            <v>865670.67</v>
          </cell>
          <cell r="K116">
            <v>875457.17</v>
          </cell>
          <cell r="L116">
            <v>890553.91</v>
          </cell>
          <cell r="M116">
            <v>901145.81</v>
          </cell>
          <cell r="N116">
            <v>895141.09</v>
          </cell>
          <cell r="O116">
            <v>896998.11</v>
          </cell>
        </row>
        <row r="117">
          <cell r="B117">
            <v>2755</v>
          </cell>
          <cell r="C117">
            <v>351</v>
          </cell>
          <cell r="D117">
            <v>351</v>
          </cell>
          <cell r="E117">
            <v>351</v>
          </cell>
          <cell r="F117">
            <v>351</v>
          </cell>
          <cell r="G117">
            <v>351</v>
          </cell>
          <cell r="H117">
            <v>351</v>
          </cell>
          <cell r="I117">
            <v>351</v>
          </cell>
          <cell r="J117">
            <v>351</v>
          </cell>
          <cell r="K117">
            <v>351</v>
          </cell>
          <cell r="L117">
            <v>351</v>
          </cell>
          <cell r="M117">
            <v>351</v>
          </cell>
          <cell r="N117">
            <v>351</v>
          </cell>
          <cell r="O117">
            <v>321</v>
          </cell>
        </row>
        <row r="118">
          <cell r="B118">
            <v>2906</v>
          </cell>
          <cell r="C118">
            <v>41068.449999999997</v>
          </cell>
          <cell r="D118">
            <v>41068.449999999997</v>
          </cell>
          <cell r="E118">
            <v>41068.449999999997</v>
          </cell>
          <cell r="F118">
            <v>41068.449999999997</v>
          </cell>
          <cell r="G118">
            <v>41068.449999999997</v>
          </cell>
          <cell r="H118">
            <v>41068.449999999997</v>
          </cell>
          <cell r="I118">
            <v>41068.449999999997</v>
          </cell>
          <cell r="J118">
            <v>41068.449999999997</v>
          </cell>
          <cell r="K118">
            <v>41068.449999999997</v>
          </cell>
          <cell r="L118">
            <v>41068.449999999997</v>
          </cell>
          <cell r="M118">
            <v>41068.449999999997</v>
          </cell>
          <cell r="N118">
            <v>41068.449999999997</v>
          </cell>
          <cell r="O118">
            <v>41068.449999999997</v>
          </cell>
        </row>
        <row r="119">
          <cell r="B119">
            <v>2907</v>
          </cell>
          <cell r="C119">
            <v>29303.37</v>
          </cell>
          <cell r="D119">
            <v>29303.37</v>
          </cell>
          <cell r="E119">
            <v>29303.37</v>
          </cell>
          <cell r="F119">
            <v>29303.37</v>
          </cell>
          <cell r="G119">
            <v>29303.37</v>
          </cell>
          <cell r="H119">
            <v>29303.37</v>
          </cell>
          <cell r="I119">
            <v>29303.37</v>
          </cell>
          <cell r="J119">
            <v>29303.37</v>
          </cell>
          <cell r="K119">
            <v>29303.37</v>
          </cell>
          <cell r="L119">
            <v>29303.37</v>
          </cell>
          <cell r="M119">
            <v>29303.37</v>
          </cell>
          <cell r="N119">
            <v>29303.37</v>
          </cell>
          <cell r="O119">
            <v>29303.37</v>
          </cell>
        </row>
        <row r="120">
          <cell r="B120">
            <v>2908</v>
          </cell>
          <cell r="C120">
            <v>1063.53</v>
          </cell>
          <cell r="D120">
            <v>1063.53</v>
          </cell>
          <cell r="E120">
            <v>1063.53</v>
          </cell>
          <cell r="F120">
            <v>1063.53</v>
          </cell>
          <cell r="G120">
            <v>1063.53</v>
          </cell>
          <cell r="H120">
            <v>1063.53</v>
          </cell>
          <cell r="I120">
            <v>1063.53</v>
          </cell>
          <cell r="J120">
            <v>1063.53</v>
          </cell>
          <cell r="K120">
            <v>1063.53</v>
          </cell>
          <cell r="L120">
            <v>1063.53</v>
          </cell>
          <cell r="M120">
            <v>1063.53</v>
          </cell>
          <cell r="N120">
            <v>1063.53</v>
          </cell>
          <cell r="O120">
            <v>1063.53</v>
          </cell>
        </row>
        <row r="121">
          <cell r="B121">
            <v>2909</v>
          </cell>
          <cell r="C121">
            <v>1213.43</v>
          </cell>
          <cell r="D121">
            <v>1213.43</v>
          </cell>
          <cell r="E121">
            <v>1213.43</v>
          </cell>
          <cell r="F121">
            <v>1213.43</v>
          </cell>
          <cell r="G121">
            <v>1213.43</v>
          </cell>
          <cell r="H121">
            <v>1213.43</v>
          </cell>
          <cell r="I121">
            <v>1213.43</v>
          </cell>
          <cell r="J121">
            <v>1213.43</v>
          </cell>
          <cell r="K121">
            <v>1213.43</v>
          </cell>
          <cell r="L121">
            <v>1213.43</v>
          </cell>
          <cell r="M121">
            <v>1213.43</v>
          </cell>
          <cell r="N121">
            <v>1213.43</v>
          </cell>
          <cell r="O121">
            <v>1213.43</v>
          </cell>
        </row>
        <row r="122">
          <cell r="B122">
            <v>2910</v>
          </cell>
          <cell r="C122">
            <v>29087.5</v>
          </cell>
          <cell r="D122">
            <v>29087.5</v>
          </cell>
          <cell r="E122">
            <v>29087.5</v>
          </cell>
          <cell r="F122">
            <v>29087.5</v>
          </cell>
          <cell r="G122">
            <v>29087.5</v>
          </cell>
          <cell r="H122">
            <v>29087.5</v>
          </cell>
          <cell r="I122">
            <v>29087.5</v>
          </cell>
          <cell r="J122">
            <v>29087.5</v>
          </cell>
          <cell r="K122">
            <v>29087.5</v>
          </cell>
          <cell r="L122">
            <v>29087.5</v>
          </cell>
          <cell r="M122">
            <v>29087.5</v>
          </cell>
          <cell r="N122">
            <v>29087.5</v>
          </cell>
          <cell r="O122">
            <v>29087.5</v>
          </cell>
        </row>
        <row r="123">
          <cell r="B123">
            <v>2914</v>
          </cell>
          <cell r="C123">
            <v>-101736.28</v>
          </cell>
          <cell r="D123">
            <v>-101736.28</v>
          </cell>
          <cell r="E123">
            <v>-101736.28</v>
          </cell>
          <cell r="F123">
            <v>-101736.28</v>
          </cell>
          <cell r="G123">
            <v>-101736.28</v>
          </cell>
          <cell r="H123">
            <v>-101736.28</v>
          </cell>
          <cell r="I123">
            <v>-101736.28</v>
          </cell>
          <cell r="J123">
            <v>-101736.28</v>
          </cell>
          <cell r="K123">
            <v>-101736.28</v>
          </cell>
          <cell r="L123">
            <v>-101736.28</v>
          </cell>
          <cell r="M123">
            <v>-101736.28</v>
          </cell>
          <cell r="N123">
            <v>-101736.28</v>
          </cell>
          <cell r="O123">
            <v>-101736.28</v>
          </cell>
        </row>
        <row r="124">
          <cell r="B124">
            <v>2915</v>
          </cell>
          <cell r="C124">
            <v>1396.46</v>
          </cell>
          <cell r="D124">
            <v>1396.91</v>
          </cell>
          <cell r="E124">
            <v>1389.16</v>
          </cell>
          <cell r="F124">
            <v>1378.23</v>
          </cell>
          <cell r="G124">
            <v>1381.84</v>
          </cell>
          <cell r="H124">
            <v>1378.09</v>
          </cell>
          <cell r="I124">
            <v>1377.78</v>
          </cell>
          <cell r="J124">
            <v>1369.87</v>
          </cell>
          <cell r="K124">
            <v>1365.49</v>
          </cell>
          <cell r="L124">
            <v>1360.27</v>
          </cell>
          <cell r="M124">
            <v>1356.41</v>
          </cell>
          <cell r="N124">
            <v>1352.77</v>
          </cell>
          <cell r="O124">
            <v>1343.43</v>
          </cell>
        </row>
        <row r="125">
          <cell r="B125">
            <v>2920</v>
          </cell>
          <cell r="C125">
            <v>105683.02</v>
          </cell>
          <cell r="D125">
            <v>105683.02</v>
          </cell>
          <cell r="E125">
            <v>105683.02</v>
          </cell>
          <cell r="F125">
            <v>105683.02</v>
          </cell>
          <cell r="G125">
            <v>105683.02</v>
          </cell>
          <cell r="H125">
            <v>105683.02</v>
          </cell>
          <cell r="I125">
            <v>105683.02</v>
          </cell>
          <cell r="J125">
            <v>105683.02</v>
          </cell>
          <cell r="K125">
            <v>105683.02</v>
          </cell>
          <cell r="L125">
            <v>105683.02</v>
          </cell>
          <cell r="M125">
            <v>105683.02</v>
          </cell>
          <cell r="N125">
            <v>105683.02</v>
          </cell>
          <cell r="O125">
            <v>105683.02</v>
          </cell>
        </row>
        <row r="126">
          <cell r="B126">
            <v>2930</v>
          </cell>
          <cell r="C126">
            <v>-103481.48</v>
          </cell>
          <cell r="D126">
            <v>-103481.93</v>
          </cell>
          <cell r="E126">
            <v>-103474.18</v>
          </cell>
          <cell r="F126">
            <v>-103463.25</v>
          </cell>
          <cell r="G126">
            <v>-103466.86</v>
          </cell>
          <cell r="H126">
            <v>-103463.11</v>
          </cell>
          <cell r="I126">
            <v>-103462.8</v>
          </cell>
          <cell r="J126">
            <v>-103454.89</v>
          </cell>
          <cell r="K126">
            <v>-103450.51</v>
          </cell>
          <cell r="L126">
            <v>-103445.29</v>
          </cell>
          <cell r="M126">
            <v>-103441.43</v>
          </cell>
          <cell r="N126">
            <v>-103437.79</v>
          </cell>
          <cell r="O126">
            <v>-103428.45</v>
          </cell>
        </row>
        <row r="128">
          <cell r="B128" t="str">
            <v>"12-31-13 CIAC Bal &amp; Proj_PerAR" Column A1</v>
          </cell>
        </row>
        <row r="129">
          <cell r="B129">
            <v>3500</v>
          </cell>
          <cell r="C129">
            <v>-74576.259999999995</v>
          </cell>
          <cell r="D129">
            <v>-74576.259999999995</v>
          </cell>
          <cell r="E129">
            <v>-74576.259999999995</v>
          </cell>
          <cell r="F129">
            <v>-74576.259999999995</v>
          </cell>
          <cell r="G129">
            <v>-74576.259999999995</v>
          </cell>
          <cell r="H129">
            <v>-74576.259999999995</v>
          </cell>
          <cell r="I129">
            <v>-74576.259999999995</v>
          </cell>
          <cell r="J129">
            <v>-74576.259999999995</v>
          </cell>
          <cell r="K129">
            <v>-74576.259999999995</v>
          </cell>
          <cell r="L129">
            <v>-74576.259999999995</v>
          </cell>
          <cell r="M129">
            <v>-74576.259999999995</v>
          </cell>
          <cell r="N129">
            <v>-74576.259999999995</v>
          </cell>
          <cell r="O129">
            <v>-74576.259999999995</v>
          </cell>
        </row>
        <row r="130">
          <cell r="B130">
            <v>3505</v>
          </cell>
          <cell r="C130">
            <v>-687049.07</v>
          </cell>
          <cell r="D130">
            <v>-687049.07</v>
          </cell>
          <cell r="E130">
            <v>-687049.07</v>
          </cell>
          <cell r="F130">
            <v>-687049.07</v>
          </cell>
          <cell r="G130">
            <v>-687049.07</v>
          </cell>
          <cell r="H130">
            <v>-687049.07</v>
          </cell>
          <cell r="I130">
            <v>-687049.07</v>
          </cell>
          <cell r="J130">
            <v>-687049.07</v>
          </cell>
          <cell r="K130">
            <v>-687049.07</v>
          </cell>
          <cell r="L130">
            <v>-687049.07</v>
          </cell>
          <cell r="M130">
            <v>-687049.07</v>
          </cell>
          <cell r="N130">
            <v>-687049.07</v>
          </cell>
          <cell r="O130">
            <v>-687049.07</v>
          </cell>
        </row>
        <row r="131">
          <cell r="B131">
            <v>3550</v>
          </cell>
          <cell r="C131">
            <v>-38593</v>
          </cell>
          <cell r="D131">
            <v>-38593</v>
          </cell>
          <cell r="E131">
            <v>-38593</v>
          </cell>
          <cell r="F131">
            <v>-38593</v>
          </cell>
          <cell r="G131">
            <v>-38593</v>
          </cell>
          <cell r="H131">
            <v>-38593</v>
          </cell>
          <cell r="I131">
            <v>-38593</v>
          </cell>
          <cell r="J131">
            <v>-38593</v>
          </cell>
          <cell r="K131">
            <v>-38593</v>
          </cell>
          <cell r="L131">
            <v>-38593</v>
          </cell>
          <cell r="M131">
            <v>-38593</v>
          </cell>
          <cell r="N131">
            <v>-38593</v>
          </cell>
          <cell r="O131">
            <v>-38593</v>
          </cell>
        </row>
        <row r="132">
          <cell r="B132">
            <v>3555</v>
          </cell>
          <cell r="C132">
            <v>-476916.51</v>
          </cell>
          <cell r="D132">
            <v>-476916.51</v>
          </cell>
          <cell r="E132">
            <v>-476916.51</v>
          </cell>
          <cell r="F132">
            <v>-476916.51</v>
          </cell>
          <cell r="G132">
            <v>-476916.51</v>
          </cell>
          <cell r="H132">
            <v>-476916.51</v>
          </cell>
          <cell r="I132">
            <v>-476916.51</v>
          </cell>
          <cell r="J132">
            <v>-476916.51</v>
          </cell>
          <cell r="K132">
            <v>-476916.51</v>
          </cell>
          <cell r="L132">
            <v>-476916.51</v>
          </cell>
          <cell r="M132">
            <v>-476916.51</v>
          </cell>
          <cell r="N132">
            <v>-476916.51</v>
          </cell>
          <cell r="O132">
            <v>-476916.51</v>
          </cell>
        </row>
        <row r="133">
          <cell r="B133">
            <v>3557</v>
          </cell>
          <cell r="C133">
            <v>-124953.04</v>
          </cell>
          <cell r="D133">
            <v>-124953.04</v>
          </cell>
          <cell r="E133">
            <v>-124953.04</v>
          </cell>
          <cell r="F133">
            <v>-124953.04</v>
          </cell>
          <cell r="G133">
            <v>-124953.04</v>
          </cell>
          <cell r="H133">
            <v>-124953.04</v>
          </cell>
          <cell r="I133">
            <v>-124953.04</v>
          </cell>
          <cell r="J133">
            <v>-124953.04</v>
          </cell>
          <cell r="K133">
            <v>-124953.04</v>
          </cell>
          <cell r="L133">
            <v>-124953.04</v>
          </cell>
          <cell r="M133">
            <v>-124953.04</v>
          </cell>
          <cell r="N133">
            <v>-124953.04</v>
          </cell>
          <cell r="O133">
            <v>-124953.04</v>
          </cell>
        </row>
        <row r="134">
          <cell r="B134">
            <v>3565</v>
          </cell>
          <cell r="C134">
            <v>-70056.31</v>
          </cell>
          <cell r="D134">
            <v>-70056.31</v>
          </cell>
          <cell r="E134">
            <v>-70056.31</v>
          </cell>
          <cell r="F134">
            <v>-70056.31</v>
          </cell>
          <cell r="G134">
            <v>-70056.31</v>
          </cell>
          <cell r="H134">
            <v>-70056.31</v>
          </cell>
          <cell r="I134">
            <v>-70056.31</v>
          </cell>
          <cell r="J134">
            <v>-70056.31</v>
          </cell>
          <cell r="K134">
            <v>-70056.31</v>
          </cell>
          <cell r="L134">
            <v>-70056.31</v>
          </cell>
          <cell r="M134">
            <v>-70056.31</v>
          </cell>
          <cell r="N134">
            <v>-70056.31</v>
          </cell>
          <cell r="O134">
            <v>-70056.31</v>
          </cell>
        </row>
        <row r="135">
          <cell r="B135">
            <v>3600</v>
          </cell>
          <cell r="C135">
            <v>-48841.58</v>
          </cell>
          <cell r="D135">
            <v>-48841.58</v>
          </cell>
          <cell r="E135">
            <v>-48841.58</v>
          </cell>
          <cell r="F135">
            <v>-48841.58</v>
          </cell>
          <cell r="G135">
            <v>-48841.58</v>
          </cell>
          <cell r="H135">
            <v>-48841.58</v>
          </cell>
          <cell r="I135">
            <v>-48841.58</v>
          </cell>
          <cell r="J135">
            <v>-48841.58</v>
          </cell>
          <cell r="K135">
            <v>-48841.58</v>
          </cell>
          <cell r="L135">
            <v>-48841.58</v>
          </cell>
          <cell r="M135">
            <v>-48841.58</v>
          </cell>
          <cell r="N135">
            <v>-48841.58</v>
          </cell>
          <cell r="O135">
            <v>-48841.58</v>
          </cell>
        </row>
        <row r="136">
          <cell r="B136">
            <v>3605</v>
          </cell>
          <cell r="C136">
            <v>-121243.95</v>
          </cell>
          <cell r="D136">
            <v>-121243.95</v>
          </cell>
          <cell r="E136">
            <v>-121243.95</v>
          </cell>
          <cell r="F136">
            <v>-121243.95</v>
          </cell>
          <cell r="G136">
            <v>-121243.95</v>
          </cell>
          <cell r="H136">
            <v>-121243.95</v>
          </cell>
          <cell r="I136">
            <v>-121243.95</v>
          </cell>
          <cell r="J136">
            <v>-121243.95</v>
          </cell>
          <cell r="K136">
            <v>-121243.95</v>
          </cell>
          <cell r="L136">
            <v>-121243.95</v>
          </cell>
          <cell r="M136">
            <v>-121243.95</v>
          </cell>
          <cell r="N136">
            <v>-121243.95</v>
          </cell>
          <cell r="O136">
            <v>-121243.95</v>
          </cell>
        </row>
        <row r="137">
          <cell r="B137">
            <v>3705</v>
          </cell>
          <cell r="C137">
            <v>-25843.54</v>
          </cell>
          <cell r="D137">
            <v>-25843.54</v>
          </cell>
          <cell r="E137">
            <v>-25843.54</v>
          </cell>
          <cell r="F137">
            <v>-25843.54</v>
          </cell>
          <cell r="G137">
            <v>-25843.54</v>
          </cell>
          <cell r="H137">
            <v>-25843.54</v>
          </cell>
          <cell r="I137">
            <v>-25843.54</v>
          </cell>
          <cell r="J137">
            <v>-25843.54</v>
          </cell>
          <cell r="K137">
            <v>-25843.54</v>
          </cell>
          <cell r="L137">
            <v>-25843.54</v>
          </cell>
          <cell r="M137">
            <v>-25843.54</v>
          </cell>
          <cell r="N137">
            <v>-25843.54</v>
          </cell>
          <cell r="O137">
            <v>-25843.54</v>
          </cell>
        </row>
        <row r="138">
          <cell r="B138">
            <v>3715</v>
          </cell>
          <cell r="C138">
            <v>-6851.4</v>
          </cell>
          <cell r="D138">
            <v>-6851.4</v>
          </cell>
          <cell r="E138">
            <v>-6851.4</v>
          </cell>
          <cell r="F138">
            <v>-6851.4</v>
          </cell>
          <cell r="G138">
            <v>-6851.4</v>
          </cell>
          <cell r="H138">
            <v>-6851.4</v>
          </cell>
          <cell r="I138">
            <v>-6851.4</v>
          </cell>
          <cell r="J138">
            <v>-6851.4</v>
          </cell>
          <cell r="K138">
            <v>-6851.4</v>
          </cell>
          <cell r="L138">
            <v>-7122.47</v>
          </cell>
          <cell r="M138">
            <v>-7122.47</v>
          </cell>
          <cell r="N138">
            <v>-7122.47</v>
          </cell>
          <cell r="O138">
            <v>-7122.47</v>
          </cell>
        </row>
        <row r="140">
          <cell r="B140" t="str">
            <v>"12-31-13 CIAC Bal &amp; Proj_PerAR" Column S R41</v>
          </cell>
        </row>
        <row r="141">
          <cell r="B141">
            <v>4050</v>
          </cell>
          <cell r="C141">
            <v>79626.81</v>
          </cell>
          <cell r="D141">
            <v>79875.399999999994</v>
          </cell>
          <cell r="E141">
            <v>80123.990000000005</v>
          </cell>
          <cell r="F141">
            <v>80372.58</v>
          </cell>
          <cell r="G141">
            <v>80621.17</v>
          </cell>
          <cell r="H141">
            <v>80869.759999999995</v>
          </cell>
          <cell r="I141">
            <v>81118.350000000006</v>
          </cell>
          <cell r="J141">
            <v>81366.94</v>
          </cell>
          <cell r="K141">
            <v>81615.53</v>
          </cell>
          <cell r="L141">
            <v>81864.12</v>
          </cell>
          <cell r="M141">
            <v>82112.710000000006</v>
          </cell>
          <cell r="N141">
            <v>82361.3</v>
          </cell>
          <cell r="O141">
            <v>82609.89</v>
          </cell>
        </row>
        <row r="142">
          <cell r="B142">
            <v>4055</v>
          </cell>
          <cell r="C142">
            <v>87899.14</v>
          </cell>
          <cell r="D142">
            <v>89693</v>
          </cell>
          <cell r="E142">
            <v>91486.86</v>
          </cell>
          <cell r="F142">
            <v>93280.72</v>
          </cell>
          <cell r="G142">
            <v>95074.58</v>
          </cell>
          <cell r="H142">
            <v>96868.44</v>
          </cell>
          <cell r="I142">
            <v>98662.3</v>
          </cell>
          <cell r="J142">
            <v>100456.16</v>
          </cell>
          <cell r="K142">
            <v>102250.02</v>
          </cell>
          <cell r="L142">
            <v>104043.88</v>
          </cell>
          <cell r="M142">
            <v>105837.74</v>
          </cell>
          <cell r="N142">
            <v>107631.6</v>
          </cell>
          <cell r="O142">
            <v>109425.46</v>
          </cell>
        </row>
        <row r="143">
          <cell r="B143">
            <v>4070</v>
          </cell>
          <cell r="C143">
            <v>420473.93</v>
          </cell>
          <cell r="D143">
            <v>420473.93</v>
          </cell>
          <cell r="E143">
            <v>420473.93</v>
          </cell>
          <cell r="F143">
            <v>420473.93</v>
          </cell>
          <cell r="G143">
            <v>420473.93</v>
          </cell>
          <cell r="H143">
            <v>420473.93</v>
          </cell>
          <cell r="I143">
            <v>420473.93</v>
          </cell>
          <cell r="J143">
            <v>420473.93</v>
          </cell>
          <cell r="K143">
            <v>420473.93</v>
          </cell>
          <cell r="L143">
            <v>420473.93</v>
          </cell>
          <cell r="M143">
            <v>420473.93</v>
          </cell>
          <cell r="N143">
            <v>420473.93</v>
          </cell>
          <cell r="O143">
            <v>420473.93</v>
          </cell>
        </row>
        <row r="144">
          <cell r="B144">
            <v>4100</v>
          </cell>
          <cell r="C144">
            <v>42485.87</v>
          </cell>
          <cell r="D144">
            <v>42593.07</v>
          </cell>
          <cell r="E144">
            <v>42700.27</v>
          </cell>
          <cell r="F144">
            <v>42807.47</v>
          </cell>
          <cell r="G144">
            <v>42914.67</v>
          </cell>
          <cell r="H144">
            <v>43021.87</v>
          </cell>
          <cell r="I144">
            <v>43129.07</v>
          </cell>
          <cell r="J144">
            <v>43236.27</v>
          </cell>
          <cell r="K144">
            <v>43343.47</v>
          </cell>
          <cell r="L144">
            <v>43450.67</v>
          </cell>
          <cell r="M144">
            <v>43557.87</v>
          </cell>
          <cell r="N144">
            <v>43665.07</v>
          </cell>
          <cell r="O144">
            <v>43772.27</v>
          </cell>
        </row>
        <row r="145">
          <cell r="B145">
            <v>4105</v>
          </cell>
          <cell r="C145">
            <v>414871.46</v>
          </cell>
          <cell r="D145">
            <v>415753.01</v>
          </cell>
          <cell r="E145">
            <v>416634.56</v>
          </cell>
          <cell r="F145">
            <v>417516.11</v>
          </cell>
          <cell r="G145">
            <v>418397.66</v>
          </cell>
          <cell r="H145">
            <v>419279.21</v>
          </cell>
          <cell r="I145">
            <v>420160.76</v>
          </cell>
          <cell r="J145">
            <v>421042.31</v>
          </cell>
          <cell r="K145">
            <v>421923.86</v>
          </cell>
          <cell r="L145">
            <v>422805.41</v>
          </cell>
          <cell r="M145">
            <v>423686.96</v>
          </cell>
          <cell r="N145">
            <v>424568.51</v>
          </cell>
          <cell r="O145">
            <v>425450.06</v>
          </cell>
        </row>
        <row r="146">
          <cell r="B146">
            <v>4107</v>
          </cell>
          <cell r="C146">
            <v>107088.24</v>
          </cell>
          <cell r="D146">
            <v>107297.54</v>
          </cell>
          <cell r="E146">
            <v>107506.84</v>
          </cell>
          <cell r="F146">
            <v>107716.14</v>
          </cell>
          <cell r="G146">
            <v>107925.44</v>
          </cell>
          <cell r="H146">
            <v>108134.74</v>
          </cell>
          <cell r="I146">
            <v>108344.04</v>
          </cell>
          <cell r="J146">
            <v>108553.34</v>
          </cell>
          <cell r="K146">
            <v>108762.64</v>
          </cell>
          <cell r="L146">
            <v>108971.94</v>
          </cell>
          <cell r="M146">
            <v>109181.24</v>
          </cell>
          <cell r="N146">
            <v>109390.54</v>
          </cell>
          <cell r="O146">
            <v>109599.84</v>
          </cell>
        </row>
        <row r="147">
          <cell r="B147">
            <v>4115</v>
          </cell>
          <cell r="C147">
            <v>55759.9</v>
          </cell>
          <cell r="D147">
            <v>55847.47</v>
          </cell>
          <cell r="E147">
            <v>55935.040000000001</v>
          </cell>
          <cell r="F147">
            <v>56022.61</v>
          </cell>
          <cell r="G147">
            <v>56110.18</v>
          </cell>
          <cell r="H147">
            <v>56197.75</v>
          </cell>
          <cell r="I147">
            <v>56285.32</v>
          </cell>
          <cell r="J147">
            <v>56372.89</v>
          </cell>
          <cell r="K147">
            <v>56460.46</v>
          </cell>
          <cell r="L147">
            <v>56548.03</v>
          </cell>
          <cell r="M147">
            <v>56635.6</v>
          </cell>
          <cell r="N147">
            <v>56723.17</v>
          </cell>
          <cell r="O147">
            <v>56810.74</v>
          </cell>
        </row>
        <row r="148">
          <cell r="B148">
            <v>4150</v>
          </cell>
          <cell r="C148">
            <v>61045.42</v>
          </cell>
          <cell r="D148">
            <v>61271.54</v>
          </cell>
          <cell r="E148">
            <v>61497.66</v>
          </cell>
          <cell r="F148">
            <v>61723.78</v>
          </cell>
          <cell r="G148">
            <v>61949.9</v>
          </cell>
          <cell r="H148">
            <v>62176.02</v>
          </cell>
          <cell r="I148">
            <v>62402.14</v>
          </cell>
          <cell r="J148">
            <v>62628.26</v>
          </cell>
          <cell r="K148">
            <v>62854.38</v>
          </cell>
          <cell r="L148">
            <v>63080.5</v>
          </cell>
          <cell r="M148">
            <v>63306.62</v>
          </cell>
          <cell r="N148">
            <v>63532.74</v>
          </cell>
          <cell r="O148">
            <v>63758.86</v>
          </cell>
        </row>
        <row r="149">
          <cell r="B149">
            <v>4155</v>
          </cell>
          <cell r="C149">
            <v>327657.27</v>
          </cell>
          <cell r="D149">
            <v>328218.58</v>
          </cell>
          <cell r="E149">
            <v>328779.89</v>
          </cell>
          <cell r="F149">
            <v>329341.2</v>
          </cell>
          <cell r="G149">
            <v>329902.51</v>
          </cell>
          <cell r="H149">
            <v>330463.82</v>
          </cell>
          <cell r="I149">
            <v>331025.13</v>
          </cell>
          <cell r="J149">
            <v>331586.44</v>
          </cell>
          <cell r="K149">
            <v>332147.75</v>
          </cell>
          <cell r="L149">
            <v>332709.06</v>
          </cell>
          <cell r="M149">
            <v>333270.37</v>
          </cell>
          <cell r="N149">
            <v>333831.67999999999</v>
          </cell>
          <cell r="O149">
            <v>334392.99</v>
          </cell>
        </row>
        <row r="150">
          <cell r="B150">
            <v>4265</v>
          </cell>
          <cell r="C150">
            <v>12712.96</v>
          </cell>
          <cell r="D150">
            <v>12766.8</v>
          </cell>
          <cell r="E150">
            <v>12820.64</v>
          </cell>
          <cell r="F150">
            <v>12874.48</v>
          </cell>
          <cell r="G150">
            <v>12928.32</v>
          </cell>
          <cell r="H150">
            <v>12982.16</v>
          </cell>
          <cell r="I150">
            <v>13036</v>
          </cell>
          <cell r="J150">
            <v>13089.84</v>
          </cell>
          <cell r="K150">
            <v>13143.68</v>
          </cell>
          <cell r="L150">
            <v>13197.52</v>
          </cell>
          <cell r="M150">
            <v>13251.36</v>
          </cell>
          <cell r="N150">
            <v>13305.2</v>
          </cell>
          <cell r="O150">
            <v>13359.04</v>
          </cell>
        </row>
        <row r="151">
          <cell r="B151">
            <v>4275</v>
          </cell>
          <cell r="C151">
            <v>790.53</v>
          </cell>
          <cell r="D151">
            <v>804.8</v>
          </cell>
          <cell r="E151">
            <v>819.07</v>
          </cell>
          <cell r="F151">
            <v>833.34</v>
          </cell>
          <cell r="G151">
            <v>847.61</v>
          </cell>
          <cell r="H151">
            <v>861.88</v>
          </cell>
          <cell r="I151">
            <v>876.15</v>
          </cell>
          <cell r="J151">
            <v>890.42</v>
          </cell>
          <cell r="K151">
            <v>904.69</v>
          </cell>
          <cell r="L151">
            <v>919.53</v>
          </cell>
          <cell r="M151">
            <v>934.37</v>
          </cell>
          <cell r="N151">
            <v>949.21</v>
          </cell>
          <cell r="O151">
            <v>964.05</v>
          </cell>
        </row>
        <row r="153">
          <cell r="B153" t="str">
            <v>Other BalSheet Acct_PerAR Column A1 R55</v>
          </cell>
        </row>
        <row r="154">
          <cell r="B154">
            <v>4367</v>
          </cell>
          <cell r="O154">
            <v>-18.72</v>
          </cell>
        </row>
        <row r="155">
          <cell r="B155">
            <v>4369</v>
          </cell>
          <cell r="C155">
            <v>221</v>
          </cell>
          <cell r="D155">
            <v>221</v>
          </cell>
          <cell r="E155">
            <v>221</v>
          </cell>
          <cell r="F155">
            <v>221</v>
          </cell>
          <cell r="G155">
            <v>221</v>
          </cell>
          <cell r="H155">
            <v>221</v>
          </cell>
          <cell r="I155">
            <v>221</v>
          </cell>
          <cell r="J155">
            <v>221</v>
          </cell>
          <cell r="K155">
            <v>221</v>
          </cell>
          <cell r="L155">
            <v>221</v>
          </cell>
          <cell r="M155">
            <v>221</v>
          </cell>
          <cell r="N155">
            <v>221</v>
          </cell>
          <cell r="O155">
            <v>221</v>
          </cell>
        </row>
        <row r="156">
          <cell r="B156">
            <v>4371</v>
          </cell>
          <cell r="C156">
            <v>3118.97</v>
          </cell>
          <cell r="D156">
            <v>3118.97</v>
          </cell>
          <cell r="E156">
            <v>3118.97</v>
          </cell>
          <cell r="F156">
            <v>3118.97</v>
          </cell>
          <cell r="G156">
            <v>3118.97</v>
          </cell>
          <cell r="H156">
            <v>3118.97</v>
          </cell>
          <cell r="I156">
            <v>3118.97</v>
          </cell>
          <cell r="J156">
            <v>3118.97</v>
          </cell>
          <cell r="K156">
            <v>3118.97</v>
          </cell>
          <cell r="L156">
            <v>3118.97</v>
          </cell>
          <cell r="M156">
            <v>3118.97</v>
          </cell>
          <cell r="N156">
            <v>3118.97</v>
          </cell>
          <cell r="O156">
            <v>3118.97</v>
          </cell>
        </row>
        <row r="157">
          <cell r="B157">
            <v>4375</v>
          </cell>
          <cell r="C157">
            <v>-3853.58</v>
          </cell>
          <cell r="D157">
            <v>-3853.58</v>
          </cell>
          <cell r="E157">
            <v>-3853.58</v>
          </cell>
          <cell r="F157">
            <v>-3853.58</v>
          </cell>
          <cell r="G157">
            <v>-3853.58</v>
          </cell>
          <cell r="H157">
            <v>-3853.58</v>
          </cell>
          <cell r="I157">
            <v>-3853.58</v>
          </cell>
          <cell r="J157">
            <v>-3853.58</v>
          </cell>
          <cell r="K157">
            <v>-3853.58</v>
          </cell>
          <cell r="L157">
            <v>-3853.58</v>
          </cell>
          <cell r="M157">
            <v>-3853.58</v>
          </cell>
          <cell r="N157">
            <v>-3853.58</v>
          </cell>
          <cell r="O157">
            <v>-3853.58</v>
          </cell>
        </row>
        <row r="158">
          <cell r="B158">
            <v>4377</v>
          </cell>
          <cell r="C158">
            <v>2.76</v>
          </cell>
          <cell r="D158">
            <v>2.76</v>
          </cell>
          <cell r="E158">
            <v>2.76</v>
          </cell>
          <cell r="F158">
            <v>2.76</v>
          </cell>
          <cell r="G158">
            <v>2.76</v>
          </cell>
          <cell r="H158">
            <v>2.76</v>
          </cell>
          <cell r="I158">
            <v>2.76</v>
          </cell>
          <cell r="J158">
            <v>2.76</v>
          </cell>
          <cell r="K158">
            <v>2.76</v>
          </cell>
          <cell r="L158">
            <v>2.76</v>
          </cell>
          <cell r="M158">
            <v>2.76</v>
          </cell>
          <cell r="N158">
            <v>2.76</v>
          </cell>
          <cell r="O158">
            <v>2.76</v>
          </cell>
        </row>
        <row r="159">
          <cell r="B159">
            <v>4383</v>
          </cell>
          <cell r="C159">
            <v>-33398.61</v>
          </cell>
          <cell r="D159">
            <v>-33398.61</v>
          </cell>
          <cell r="E159">
            <v>-33398.61</v>
          </cell>
          <cell r="F159">
            <v>-33398.61</v>
          </cell>
          <cell r="G159">
            <v>-33398.61</v>
          </cell>
          <cell r="H159">
            <v>-33398.61</v>
          </cell>
          <cell r="I159">
            <v>-33398.61</v>
          </cell>
          <cell r="J159">
            <v>-33398.61</v>
          </cell>
          <cell r="K159">
            <v>-33398.61</v>
          </cell>
          <cell r="L159">
            <v>-33398.61</v>
          </cell>
          <cell r="M159">
            <v>-33398.61</v>
          </cell>
          <cell r="N159">
            <v>-33398.61</v>
          </cell>
          <cell r="O159">
            <v>-32961.39</v>
          </cell>
        </row>
        <row r="160">
          <cell r="B160">
            <v>4385</v>
          </cell>
          <cell r="C160">
            <v>1018</v>
          </cell>
          <cell r="D160">
            <v>1018</v>
          </cell>
          <cell r="E160">
            <v>1018</v>
          </cell>
          <cell r="F160">
            <v>1018</v>
          </cell>
          <cell r="G160">
            <v>1018</v>
          </cell>
          <cell r="H160">
            <v>1018</v>
          </cell>
          <cell r="I160">
            <v>1018</v>
          </cell>
          <cell r="J160">
            <v>1018</v>
          </cell>
          <cell r="K160">
            <v>1018</v>
          </cell>
          <cell r="L160">
            <v>1018</v>
          </cell>
          <cell r="M160">
            <v>1018</v>
          </cell>
          <cell r="N160">
            <v>1018</v>
          </cell>
          <cell r="O160">
            <v>1467.98</v>
          </cell>
        </row>
        <row r="161">
          <cell r="B161">
            <v>4387</v>
          </cell>
          <cell r="C161">
            <v>-483166.79</v>
          </cell>
          <cell r="D161">
            <v>-483166.79</v>
          </cell>
          <cell r="E161">
            <v>-483127.08</v>
          </cell>
          <cell r="F161">
            <v>-483110.21</v>
          </cell>
          <cell r="G161">
            <v>-483128.63</v>
          </cell>
          <cell r="H161">
            <v>-483121.57</v>
          </cell>
          <cell r="I161">
            <v>-483123.63</v>
          </cell>
          <cell r="J161">
            <v>-483104.48</v>
          </cell>
          <cell r="K161">
            <v>-483095.27</v>
          </cell>
          <cell r="L161">
            <v>-483060.06</v>
          </cell>
          <cell r="M161">
            <v>-483052.7</v>
          </cell>
          <cell r="N161">
            <v>-483045.66</v>
          </cell>
          <cell r="O161">
            <v>-490800.18</v>
          </cell>
        </row>
        <row r="162">
          <cell r="B162">
            <v>4389</v>
          </cell>
          <cell r="C162">
            <v>-56831.94</v>
          </cell>
          <cell r="D162">
            <v>-56831.91</v>
          </cell>
          <cell r="E162">
            <v>-56832.35</v>
          </cell>
          <cell r="F162">
            <v>-56832.53</v>
          </cell>
          <cell r="G162">
            <v>-56832.34</v>
          </cell>
          <cell r="H162">
            <v>-56832.41</v>
          </cell>
          <cell r="I162">
            <v>-56832.39</v>
          </cell>
          <cell r="J162">
            <v>-56832.59</v>
          </cell>
          <cell r="K162">
            <v>-56832.69</v>
          </cell>
          <cell r="L162">
            <v>-56833.06</v>
          </cell>
          <cell r="M162">
            <v>-56833.13</v>
          </cell>
          <cell r="N162">
            <v>-56833.21</v>
          </cell>
          <cell r="O162">
            <v>-56688.26</v>
          </cell>
        </row>
        <row r="163">
          <cell r="B163">
            <v>4417</v>
          </cell>
          <cell r="C163">
            <v>-1202.69</v>
          </cell>
          <cell r="D163">
            <v>-1202.69</v>
          </cell>
          <cell r="E163">
            <v>-1202.71</v>
          </cell>
          <cell r="F163">
            <v>-1202.72</v>
          </cell>
          <cell r="G163">
            <v>-1202.71</v>
          </cell>
          <cell r="H163">
            <v>-1202.71</v>
          </cell>
          <cell r="I163">
            <v>-1202.71</v>
          </cell>
          <cell r="J163">
            <v>-1202.72</v>
          </cell>
          <cell r="K163">
            <v>-1202.73</v>
          </cell>
          <cell r="L163">
            <v>-1202.74</v>
          </cell>
          <cell r="M163">
            <v>-1202.74</v>
          </cell>
          <cell r="N163">
            <v>-1202.75</v>
          </cell>
          <cell r="O163">
            <v>-1219.74</v>
          </cell>
        </row>
        <row r="164">
          <cell r="B164">
            <v>4419</v>
          </cell>
          <cell r="C164">
            <v>40</v>
          </cell>
          <cell r="D164">
            <v>40</v>
          </cell>
          <cell r="E164">
            <v>40</v>
          </cell>
          <cell r="F164">
            <v>40</v>
          </cell>
          <cell r="G164">
            <v>40</v>
          </cell>
          <cell r="H164">
            <v>40</v>
          </cell>
          <cell r="I164">
            <v>40</v>
          </cell>
          <cell r="J164">
            <v>40</v>
          </cell>
          <cell r="K164">
            <v>40</v>
          </cell>
          <cell r="L164">
            <v>40</v>
          </cell>
          <cell r="M164">
            <v>40</v>
          </cell>
          <cell r="N164">
            <v>40</v>
          </cell>
          <cell r="O164">
            <v>40</v>
          </cell>
        </row>
        <row r="165">
          <cell r="B165">
            <v>4421</v>
          </cell>
          <cell r="C165">
            <v>535.29999999999995</v>
          </cell>
          <cell r="D165">
            <v>535.29999999999995</v>
          </cell>
          <cell r="E165">
            <v>535.29999999999995</v>
          </cell>
          <cell r="F165">
            <v>535.29999999999995</v>
          </cell>
          <cell r="G165">
            <v>535.29999999999995</v>
          </cell>
          <cell r="H165">
            <v>535.29999999999995</v>
          </cell>
          <cell r="I165">
            <v>535.29999999999995</v>
          </cell>
          <cell r="J165">
            <v>535.29999999999995</v>
          </cell>
          <cell r="K165">
            <v>535.29999999999995</v>
          </cell>
          <cell r="L165">
            <v>535.29999999999995</v>
          </cell>
          <cell r="M165">
            <v>535.29999999999995</v>
          </cell>
          <cell r="N165">
            <v>535.29999999999995</v>
          </cell>
          <cell r="O165">
            <v>535.29999999999995</v>
          </cell>
        </row>
        <row r="166">
          <cell r="B166">
            <v>4425</v>
          </cell>
          <cell r="C166">
            <v>-658.47</v>
          </cell>
          <cell r="D166">
            <v>-658.47</v>
          </cell>
          <cell r="E166">
            <v>-658.47</v>
          </cell>
          <cell r="F166">
            <v>-658.47</v>
          </cell>
          <cell r="G166">
            <v>-658.47</v>
          </cell>
          <cell r="H166">
            <v>-658.47</v>
          </cell>
          <cell r="I166">
            <v>-658.47</v>
          </cell>
          <cell r="J166">
            <v>-658.47</v>
          </cell>
          <cell r="K166">
            <v>-658.47</v>
          </cell>
          <cell r="L166">
            <v>-658.47</v>
          </cell>
          <cell r="M166">
            <v>-658.47</v>
          </cell>
          <cell r="N166">
            <v>-658.47</v>
          </cell>
          <cell r="O166">
            <v>-658.47</v>
          </cell>
        </row>
        <row r="167">
          <cell r="B167">
            <v>4427</v>
          </cell>
          <cell r="C167">
            <v>0.46</v>
          </cell>
          <cell r="D167">
            <v>0.46</v>
          </cell>
          <cell r="E167">
            <v>0.46</v>
          </cell>
          <cell r="F167">
            <v>0.46</v>
          </cell>
          <cell r="G167">
            <v>0.46</v>
          </cell>
          <cell r="H167">
            <v>0.46</v>
          </cell>
          <cell r="I167">
            <v>0.46</v>
          </cell>
          <cell r="J167">
            <v>0.46</v>
          </cell>
          <cell r="K167">
            <v>0.46</v>
          </cell>
          <cell r="L167">
            <v>0.46</v>
          </cell>
          <cell r="M167">
            <v>0.46</v>
          </cell>
          <cell r="N167">
            <v>0.46</v>
          </cell>
          <cell r="O167">
            <v>0.46</v>
          </cell>
        </row>
        <row r="168">
          <cell r="B168">
            <v>4433</v>
          </cell>
          <cell r="C168">
            <v>-31.53</v>
          </cell>
          <cell r="D168">
            <v>-31.53</v>
          </cell>
          <cell r="E168">
            <v>-31.53</v>
          </cell>
          <cell r="F168">
            <v>-31.53</v>
          </cell>
          <cell r="G168">
            <v>-31.53</v>
          </cell>
          <cell r="H168">
            <v>-31.53</v>
          </cell>
          <cell r="I168">
            <v>-31.53</v>
          </cell>
          <cell r="J168">
            <v>-31.53</v>
          </cell>
          <cell r="K168">
            <v>-31.53</v>
          </cell>
          <cell r="L168">
            <v>-31.53</v>
          </cell>
          <cell r="M168">
            <v>-31.53</v>
          </cell>
          <cell r="N168">
            <v>-31.53</v>
          </cell>
          <cell r="O168">
            <v>47.5</v>
          </cell>
        </row>
        <row r="169">
          <cell r="B169">
            <v>4435</v>
          </cell>
          <cell r="C169">
            <v>174</v>
          </cell>
          <cell r="D169">
            <v>174</v>
          </cell>
          <cell r="E169">
            <v>174</v>
          </cell>
          <cell r="F169">
            <v>174</v>
          </cell>
          <cell r="G169">
            <v>174</v>
          </cell>
          <cell r="H169">
            <v>174</v>
          </cell>
          <cell r="I169">
            <v>174</v>
          </cell>
          <cell r="J169">
            <v>174</v>
          </cell>
          <cell r="K169">
            <v>174</v>
          </cell>
          <cell r="L169">
            <v>174</v>
          </cell>
          <cell r="M169">
            <v>174</v>
          </cell>
          <cell r="N169">
            <v>174</v>
          </cell>
          <cell r="O169">
            <v>255.34</v>
          </cell>
        </row>
        <row r="170">
          <cell r="B170">
            <v>4437</v>
          </cell>
          <cell r="C170">
            <v>-28388.41</v>
          </cell>
          <cell r="D170">
            <v>-28388.46</v>
          </cell>
          <cell r="E170">
            <v>-28387.37</v>
          </cell>
          <cell r="F170">
            <v>-28386.93</v>
          </cell>
          <cell r="G170">
            <v>-28387.41</v>
          </cell>
          <cell r="H170">
            <v>-28387.23</v>
          </cell>
          <cell r="I170">
            <v>-28387.279999999999</v>
          </cell>
          <cell r="J170">
            <v>-28386.78</v>
          </cell>
          <cell r="K170">
            <v>-28386.54</v>
          </cell>
          <cell r="L170">
            <v>-28385.61</v>
          </cell>
          <cell r="M170">
            <v>-28385.42</v>
          </cell>
          <cell r="N170">
            <v>-28385.23</v>
          </cell>
          <cell r="O170">
            <v>-27919.82</v>
          </cell>
        </row>
        <row r="171">
          <cell r="B171">
            <v>4439</v>
          </cell>
          <cell r="O171">
            <v>11.58</v>
          </cell>
        </row>
        <row r="172">
          <cell r="B172">
            <v>4460</v>
          </cell>
          <cell r="C172">
            <v>-5430</v>
          </cell>
          <cell r="D172">
            <v>-5430</v>
          </cell>
          <cell r="E172">
            <v>-5430</v>
          </cell>
          <cell r="F172">
            <v>-5430</v>
          </cell>
          <cell r="G172">
            <v>-5430</v>
          </cell>
          <cell r="H172">
            <v>-5430</v>
          </cell>
          <cell r="I172">
            <v>-5430</v>
          </cell>
          <cell r="J172">
            <v>-5430</v>
          </cell>
          <cell r="K172">
            <v>-5430</v>
          </cell>
          <cell r="L172">
            <v>-5430</v>
          </cell>
          <cell r="M172">
            <v>-5430</v>
          </cell>
          <cell r="N172">
            <v>-5430</v>
          </cell>
          <cell r="O172">
            <v>-4501.33</v>
          </cell>
        </row>
        <row r="173">
          <cell r="B173">
            <v>4515</v>
          </cell>
          <cell r="C173">
            <v>-1763.98</v>
          </cell>
          <cell r="D173">
            <v>-2246.83</v>
          </cell>
          <cell r="E173">
            <v>-6675.14</v>
          </cell>
          <cell r="F173">
            <v>-173.56</v>
          </cell>
          <cell r="G173">
            <v>-4120.95</v>
          </cell>
          <cell r="H173">
            <v>-141.22999999999999</v>
          </cell>
          <cell r="I173">
            <v>-5107.17</v>
          </cell>
          <cell r="J173">
            <v>-302.22000000000003</v>
          </cell>
          <cell r="K173">
            <v>-5247.41</v>
          </cell>
          <cell r="L173">
            <v>-9328.9500000000007</v>
          </cell>
          <cell r="M173">
            <v>-149.22999999999999</v>
          </cell>
          <cell r="N173">
            <v>-725.83</v>
          </cell>
          <cell r="O173">
            <v>-3699.77</v>
          </cell>
        </row>
        <row r="174">
          <cell r="B174">
            <v>4525</v>
          </cell>
          <cell r="C174">
            <v>-8869.7000000000007</v>
          </cell>
          <cell r="D174">
            <v>-9996.67</v>
          </cell>
          <cell r="E174">
            <v>-9818.9599999999991</v>
          </cell>
          <cell r="F174">
            <v>-7171.57</v>
          </cell>
          <cell r="G174">
            <v>-7147.19</v>
          </cell>
          <cell r="H174">
            <v>-8034.18</v>
          </cell>
          <cell r="I174">
            <v>-8231.67</v>
          </cell>
          <cell r="J174">
            <v>-9638.58</v>
          </cell>
          <cell r="K174">
            <v>-9822.85</v>
          </cell>
          <cell r="L174">
            <v>-6661.24</v>
          </cell>
          <cell r="M174">
            <v>-7076.88</v>
          </cell>
          <cell r="N174">
            <v>-9002.16</v>
          </cell>
          <cell r="O174">
            <v>-20407.25</v>
          </cell>
        </row>
        <row r="175">
          <cell r="B175">
            <v>4527</v>
          </cell>
          <cell r="C175">
            <v>-257</v>
          </cell>
          <cell r="D175">
            <v>-2884.31</v>
          </cell>
          <cell r="E175">
            <v>-625</v>
          </cell>
          <cell r="F175">
            <v>-3924</v>
          </cell>
          <cell r="G175">
            <v>-1666.42</v>
          </cell>
          <cell r="H175">
            <v>-537</v>
          </cell>
          <cell r="I175">
            <v>-625</v>
          </cell>
          <cell r="J175">
            <v>0</v>
          </cell>
          <cell r="K175">
            <v>-855</v>
          </cell>
          <cell r="L175">
            <v>-7809.27</v>
          </cell>
          <cell r="M175">
            <v>-1465</v>
          </cell>
          <cell r="N175">
            <v>-6682.54</v>
          </cell>
          <cell r="O175">
            <v>-7260</v>
          </cell>
        </row>
        <row r="176">
          <cell r="B176">
            <v>4535</v>
          </cell>
          <cell r="C176">
            <v>1990377.54</v>
          </cell>
          <cell r="D176">
            <v>1990377.54</v>
          </cell>
          <cell r="E176">
            <v>1990377.54</v>
          </cell>
          <cell r="F176">
            <v>1990377.54</v>
          </cell>
          <cell r="G176">
            <v>1990377.54</v>
          </cell>
          <cell r="H176">
            <v>1990377.54</v>
          </cell>
          <cell r="I176">
            <v>1990377.54</v>
          </cell>
          <cell r="J176">
            <v>1990377.54</v>
          </cell>
          <cell r="K176">
            <v>1990377.54</v>
          </cell>
          <cell r="L176">
            <v>1990377.54</v>
          </cell>
          <cell r="M176">
            <v>1990377.54</v>
          </cell>
          <cell r="N176">
            <v>1990377.54</v>
          </cell>
          <cell r="O176">
            <v>1990377.54</v>
          </cell>
        </row>
        <row r="177">
          <cell r="B177">
            <v>4545</v>
          </cell>
          <cell r="C177">
            <v>-912.52</v>
          </cell>
          <cell r="D177">
            <v>-892.36</v>
          </cell>
          <cell r="E177">
            <v>-1659.38</v>
          </cell>
          <cell r="F177">
            <v>-911.53</v>
          </cell>
          <cell r="G177">
            <v>-1638.7</v>
          </cell>
          <cell r="H177">
            <v>-1659.29</v>
          </cell>
          <cell r="I177">
            <v>-1861.14</v>
          </cell>
          <cell r="J177">
            <v>-2426.4699999999998</v>
          </cell>
          <cell r="K177">
            <v>-2497.13</v>
          </cell>
          <cell r="L177">
            <v>-2505.94</v>
          </cell>
          <cell r="M177">
            <v>-2490.16</v>
          </cell>
          <cell r="N177">
            <v>-2514.75</v>
          </cell>
          <cell r="O177">
            <v>-2541</v>
          </cell>
        </row>
        <row r="178">
          <cell r="B178">
            <v>4565</v>
          </cell>
          <cell r="C178">
            <v>-1468996.58</v>
          </cell>
          <cell r="D178">
            <v>-1468996.58</v>
          </cell>
          <cell r="E178">
            <v>-1468996.58</v>
          </cell>
          <cell r="F178">
            <v>-1468996.58</v>
          </cell>
          <cell r="G178">
            <v>-1468996.58</v>
          </cell>
          <cell r="H178">
            <v>-1468996.58</v>
          </cell>
          <cell r="I178">
            <v>-1468996.58</v>
          </cell>
          <cell r="J178">
            <v>-1468996.58</v>
          </cell>
          <cell r="K178">
            <v>-1468996.58</v>
          </cell>
          <cell r="L178">
            <v>-1468996.58</v>
          </cell>
          <cell r="M178">
            <v>-1468996.58</v>
          </cell>
          <cell r="N178">
            <v>-1468996.58</v>
          </cell>
          <cell r="O178">
            <v>-1468996.58</v>
          </cell>
        </row>
        <row r="179">
          <cell r="B179">
            <v>4595</v>
          </cell>
          <cell r="C179">
            <v>-11290.81</v>
          </cell>
          <cell r="D179">
            <v>-11455.87</v>
          </cell>
          <cell r="E179">
            <v>-11154.02</v>
          </cell>
          <cell r="F179">
            <v>-11361.37</v>
          </cell>
          <cell r="G179">
            <v>-11291.47</v>
          </cell>
          <cell r="H179">
            <v>-11437.59</v>
          </cell>
          <cell r="I179">
            <v>-11418.46</v>
          </cell>
          <cell r="J179">
            <v>-11303.28</v>
          </cell>
          <cell r="K179">
            <v>-10567.96</v>
          </cell>
          <cell r="L179">
            <v>-10967.55</v>
          </cell>
          <cell r="M179">
            <v>-10535.57</v>
          </cell>
          <cell r="N179">
            <v>-10300.469999999999</v>
          </cell>
          <cell r="O179">
            <v>-9740.84</v>
          </cell>
        </row>
        <row r="180">
          <cell r="B180">
            <v>4612</v>
          </cell>
          <cell r="C180">
            <v>0</v>
          </cell>
          <cell r="D180">
            <v>10810.34</v>
          </cell>
          <cell r="E180">
            <v>3787.92</v>
          </cell>
          <cell r="F180">
            <v>-3484.76</v>
          </cell>
          <cell r="G180">
            <v>-10754.29</v>
          </cell>
          <cell r="H180">
            <v>-17877.240000000002</v>
          </cell>
          <cell r="I180">
            <v>-25151.13</v>
          </cell>
          <cell r="J180">
            <v>-14312.14</v>
          </cell>
          <cell r="K180">
            <v>-21585.89</v>
          </cell>
          <cell r="L180">
            <v>-28859.7</v>
          </cell>
          <cell r="M180">
            <v>-36132.5</v>
          </cell>
          <cell r="N180">
            <v>-314.39999999999998</v>
          </cell>
          <cell r="O180">
            <v>0</v>
          </cell>
        </row>
        <row r="181">
          <cell r="B181">
            <v>4614</v>
          </cell>
          <cell r="C181">
            <v>-17973.599999999999</v>
          </cell>
          <cell r="D181">
            <v>-17973.599999999999</v>
          </cell>
          <cell r="E181">
            <v>-17973.599999999999</v>
          </cell>
          <cell r="F181">
            <v>-17973.599999999999</v>
          </cell>
          <cell r="G181">
            <v>-17973.599999999999</v>
          </cell>
          <cell r="H181">
            <v>-17973.599999999999</v>
          </cell>
          <cell r="I181">
            <v>-17973.599999999999</v>
          </cell>
          <cell r="J181">
            <v>-17973.599999999999</v>
          </cell>
          <cell r="K181">
            <v>-17973.599999999999</v>
          </cell>
          <cell r="L181">
            <v>-17973.599999999999</v>
          </cell>
          <cell r="M181">
            <v>-17973.599999999999</v>
          </cell>
          <cell r="N181">
            <v>-17973.599999999999</v>
          </cell>
          <cell r="O181">
            <v>-18275</v>
          </cell>
        </row>
        <row r="182">
          <cell r="B182">
            <v>4628</v>
          </cell>
          <cell r="C182">
            <v>-478.37</v>
          </cell>
          <cell r="D182">
            <v>-478.69</v>
          </cell>
          <cell r="E182">
            <v>-471.95</v>
          </cell>
          <cell r="F182">
            <v>-469.22</v>
          </cell>
          <cell r="G182">
            <v>-472.2</v>
          </cell>
          <cell r="H182">
            <v>-471.06</v>
          </cell>
          <cell r="I182">
            <v>-471.39</v>
          </cell>
          <cell r="J182">
            <v>-468.29</v>
          </cell>
          <cell r="K182">
            <v>-466.81</v>
          </cell>
          <cell r="L182">
            <v>-461.11</v>
          </cell>
          <cell r="M182">
            <v>-459.92</v>
          </cell>
          <cell r="N182">
            <v>-458.78</v>
          </cell>
          <cell r="O182">
            <v>-475.52</v>
          </cell>
        </row>
        <row r="183">
          <cell r="B183">
            <v>4634</v>
          </cell>
          <cell r="C183">
            <v>-6.36</v>
          </cell>
          <cell r="D183">
            <v>-6.36</v>
          </cell>
          <cell r="E183">
            <v>-6.36</v>
          </cell>
          <cell r="F183">
            <v>-6.36</v>
          </cell>
          <cell r="G183">
            <v>-6.36</v>
          </cell>
          <cell r="H183">
            <v>-6.36</v>
          </cell>
          <cell r="I183">
            <v>-6.36</v>
          </cell>
          <cell r="J183">
            <v>-6.36</v>
          </cell>
          <cell r="K183">
            <v>-6.36</v>
          </cell>
          <cell r="L183">
            <v>-6.36</v>
          </cell>
          <cell r="M183">
            <v>-6.36</v>
          </cell>
          <cell r="N183">
            <v>-6.36</v>
          </cell>
          <cell r="O183">
            <v>-6.36</v>
          </cell>
        </row>
        <row r="184">
          <cell r="B184">
            <v>4635</v>
          </cell>
          <cell r="C184">
            <v>-30.23</v>
          </cell>
          <cell r="D184">
            <v>-0.18</v>
          </cell>
          <cell r="E184">
            <v>-0.57999999999999996</v>
          </cell>
          <cell r="F184">
            <v>-0.85</v>
          </cell>
          <cell r="G184">
            <v>-1.2</v>
          </cell>
          <cell r="H184">
            <v>-1.81</v>
          </cell>
          <cell r="I184">
            <v>-2.16</v>
          </cell>
          <cell r="J184">
            <v>-15.29</v>
          </cell>
          <cell r="K184">
            <v>-15.88</v>
          </cell>
          <cell r="L184">
            <v>-15.99</v>
          </cell>
          <cell r="M184">
            <v>-15.98</v>
          </cell>
          <cell r="N184">
            <v>-34.71</v>
          </cell>
          <cell r="O184">
            <v>-31.34</v>
          </cell>
        </row>
        <row r="185">
          <cell r="B185">
            <v>4659</v>
          </cell>
          <cell r="C185">
            <v>-43703</v>
          </cell>
          <cell r="D185">
            <v>-43703</v>
          </cell>
          <cell r="E185">
            <v>-43703</v>
          </cell>
          <cell r="F185">
            <v>-43703</v>
          </cell>
          <cell r="G185">
            <v>-43703</v>
          </cell>
          <cell r="H185">
            <v>-43703</v>
          </cell>
          <cell r="I185">
            <v>-43703</v>
          </cell>
          <cell r="J185">
            <v>-43703</v>
          </cell>
          <cell r="K185">
            <v>-43703</v>
          </cell>
          <cell r="L185">
            <v>-43703</v>
          </cell>
          <cell r="M185">
            <v>-43703</v>
          </cell>
          <cell r="N185">
            <v>-43703</v>
          </cell>
          <cell r="O185">
            <v>-43703</v>
          </cell>
        </row>
        <row r="186">
          <cell r="B186">
            <v>4661</v>
          </cell>
          <cell r="C186">
            <v>12778.93</v>
          </cell>
          <cell r="D186">
            <v>12778.93</v>
          </cell>
          <cell r="E186">
            <v>12778.34</v>
          </cell>
          <cell r="F186">
            <v>12782.71</v>
          </cell>
          <cell r="G186">
            <v>12783.01</v>
          </cell>
          <cell r="H186">
            <v>12782.9</v>
          </cell>
          <cell r="I186">
            <v>12782.93</v>
          </cell>
          <cell r="J186">
            <v>12782.62</v>
          </cell>
          <cell r="K186">
            <v>12782.46</v>
          </cell>
          <cell r="L186">
            <v>12781.89</v>
          </cell>
          <cell r="M186">
            <v>12781.76</v>
          </cell>
          <cell r="N186">
            <v>12781.65</v>
          </cell>
          <cell r="O186">
            <v>7213.43</v>
          </cell>
        </row>
        <row r="187">
          <cell r="B187">
            <v>4685</v>
          </cell>
          <cell r="C187">
            <v>-3023.02</v>
          </cell>
          <cell r="D187">
            <v>-3069.99</v>
          </cell>
          <cell r="E187">
            <v>-3015.36</v>
          </cell>
          <cell r="F187">
            <v>-3058.88</v>
          </cell>
          <cell r="G187">
            <v>-3106.43</v>
          </cell>
          <cell r="H187">
            <v>-3144.96</v>
          </cell>
          <cell r="I187">
            <v>-3190.04</v>
          </cell>
          <cell r="J187">
            <v>-3221.29</v>
          </cell>
          <cell r="K187">
            <v>-3260.23</v>
          </cell>
          <cell r="L187">
            <v>-3300.88</v>
          </cell>
          <cell r="M187">
            <v>-3334.17</v>
          </cell>
          <cell r="N187">
            <v>-3373.81</v>
          </cell>
          <cell r="O187">
            <v>-3397.75</v>
          </cell>
        </row>
        <row r="188">
          <cell r="B188">
            <v>4760</v>
          </cell>
          <cell r="C188">
            <v>-1000</v>
          </cell>
          <cell r="D188">
            <v>-1000</v>
          </cell>
          <cell r="E188">
            <v>-1000</v>
          </cell>
          <cell r="F188">
            <v>-1000</v>
          </cell>
          <cell r="G188">
            <v>-1000</v>
          </cell>
          <cell r="H188">
            <v>-1000</v>
          </cell>
          <cell r="I188">
            <v>-1000</v>
          </cell>
          <cell r="J188">
            <v>-1000</v>
          </cell>
          <cell r="K188">
            <v>-1000</v>
          </cell>
          <cell r="L188">
            <v>-1000</v>
          </cell>
          <cell r="M188">
            <v>-1000</v>
          </cell>
          <cell r="N188">
            <v>-1000</v>
          </cell>
          <cell r="O188">
            <v>-1000</v>
          </cell>
        </row>
        <row r="189">
          <cell r="B189">
            <v>4785</v>
          </cell>
          <cell r="C189">
            <v>-1496182.79</v>
          </cell>
          <cell r="D189">
            <v>-1496182.79</v>
          </cell>
          <cell r="E189">
            <v>-1496182.79</v>
          </cell>
          <cell r="F189">
            <v>-1496182.79</v>
          </cell>
          <cell r="G189">
            <v>-1496182.79</v>
          </cell>
          <cell r="H189">
            <v>-1496182.79</v>
          </cell>
          <cell r="I189">
            <v>-1496182.79</v>
          </cell>
          <cell r="J189">
            <v>-1496182.79</v>
          </cell>
          <cell r="K189">
            <v>-1496182.79</v>
          </cell>
          <cell r="L189">
            <v>-1496182.79</v>
          </cell>
          <cell r="M189">
            <v>-1496182.79</v>
          </cell>
          <cell r="N189">
            <v>-1496182.79</v>
          </cell>
          <cell r="O189">
            <v>-1496182.79</v>
          </cell>
        </row>
        <row r="190">
          <cell r="B190">
            <v>4998</v>
          </cell>
          <cell r="C190">
            <v>-1178314.32</v>
          </cell>
          <cell r="D190">
            <v>-1278565.98</v>
          </cell>
          <cell r="E190">
            <v>-1278565.98</v>
          </cell>
          <cell r="F190">
            <v>-1278565.98</v>
          </cell>
          <cell r="G190">
            <v>-1278565.98</v>
          </cell>
          <cell r="H190">
            <v>-1278565.98</v>
          </cell>
          <cell r="I190">
            <v>-1278565.98</v>
          </cell>
          <cell r="J190">
            <v>-1278565.98</v>
          </cell>
          <cell r="K190">
            <v>-1278565.98</v>
          </cell>
          <cell r="L190">
            <v>-1278565.98</v>
          </cell>
          <cell r="M190">
            <v>-1278565.98</v>
          </cell>
          <cell r="N190">
            <v>-1278565.98</v>
          </cell>
          <cell r="O190">
            <v>-1278565.98</v>
          </cell>
        </row>
        <row r="192">
          <cell r="B192" t="str">
            <v>O&amp;M Col A R1</v>
          </cell>
          <cell r="D192" t="str">
            <v>Use Jan</v>
          </cell>
        </row>
        <row r="193">
          <cell r="B193">
            <v>5100</v>
          </cell>
          <cell r="C193">
            <v>-698124.63</v>
          </cell>
          <cell r="D193">
            <v>-57181.31</v>
          </cell>
          <cell r="E193">
            <v>-114095.99</v>
          </cell>
          <cell r="F193">
            <v>-170980.91</v>
          </cell>
          <cell r="G193">
            <v>-228153.26</v>
          </cell>
          <cell r="H193">
            <v>-285082.37</v>
          </cell>
          <cell r="I193">
            <v>-342499.48</v>
          </cell>
          <cell r="J193">
            <v>-399162.51</v>
          </cell>
          <cell r="K193">
            <v>-456014.7</v>
          </cell>
          <cell r="L193">
            <v>-512744.75</v>
          </cell>
          <cell r="M193">
            <v>-569269.73</v>
          </cell>
          <cell r="N193">
            <v>-625520.98</v>
          </cell>
          <cell r="O193">
            <v>-682287.34</v>
          </cell>
        </row>
        <row r="194">
          <cell r="B194">
            <v>5105</v>
          </cell>
          <cell r="C194">
            <v>-570</v>
          </cell>
          <cell r="D194">
            <v>275</v>
          </cell>
          <cell r="E194">
            <v>1562</v>
          </cell>
          <cell r="F194">
            <v>630</v>
          </cell>
          <cell r="G194">
            <v>473</v>
          </cell>
          <cell r="H194">
            <v>-685</v>
          </cell>
          <cell r="I194">
            <v>433</v>
          </cell>
          <cell r="J194">
            <v>314</v>
          </cell>
          <cell r="K194">
            <v>358</v>
          </cell>
          <cell r="L194">
            <v>661</v>
          </cell>
          <cell r="M194">
            <v>159</v>
          </cell>
          <cell r="N194">
            <v>-427</v>
          </cell>
          <cell r="O194">
            <v>986</v>
          </cell>
        </row>
        <row r="195">
          <cell r="B195">
            <v>5155</v>
          </cell>
          <cell r="C195">
            <v>-103126.48</v>
          </cell>
          <cell r="D195">
            <v>-8214.44</v>
          </cell>
          <cell r="E195">
            <v>-17293.330000000002</v>
          </cell>
          <cell r="F195">
            <v>-24837.63</v>
          </cell>
          <cell r="G195">
            <v>-32895.4</v>
          </cell>
          <cell r="H195">
            <v>-40577.51</v>
          </cell>
          <cell r="I195">
            <v>-50812.800000000003</v>
          </cell>
          <cell r="J195">
            <v>-59703.65</v>
          </cell>
          <cell r="K195">
            <v>-68695.3</v>
          </cell>
          <cell r="L195">
            <v>-77851.149999999994</v>
          </cell>
          <cell r="M195">
            <v>-85875.72</v>
          </cell>
          <cell r="N195">
            <v>-94115.13</v>
          </cell>
          <cell r="O195">
            <v>-103771.34</v>
          </cell>
        </row>
        <row r="196">
          <cell r="B196">
            <v>5265</v>
          </cell>
          <cell r="C196">
            <v>-4409.6000000000004</v>
          </cell>
          <cell r="D196">
            <v>-539.28</v>
          </cell>
          <cell r="E196">
            <v>-953.21</v>
          </cell>
          <cell r="F196">
            <v>-1324.44</v>
          </cell>
          <cell r="G196">
            <v>-1686.69</v>
          </cell>
          <cell r="H196">
            <v>-2147.0500000000002</v>
          </cell>
          <cell r="I196">
            <v>-2521.14</v>
          </cell>
          <cell r="J196">
            <v>-3000.75</v>
          </cell>
          <cell r="K196">
            <v>-3384.89</v>
          </cell>
          <cell r="L196">
            <v>-3828.59</v>
          </cell>
          <cell r="M196">
            <v>-4291.95</v>
          </cell>
          <cell r="N196">
            <v>-4700.8900000000003</v>
          </cell>
          <cell r="O196">
            <v>-5146.3999999999996</v>
          </cell>
        </row>
        <row r="197">
          <cell r="B197">
            <v>5270</v>
          </cell>
          <cell r="L197">
            <v>-1962.63</v>
          </cell>
          <cell r="M197">
            <v>-1962.63</v>
          </cell>
          <cell r="N197">
            <v>-1962.63</v>
          </cell>
          <cell r="O197">
            <v>-1962.63</v>
          </cell>
        </row>
        <row r="198">
          <cell r="B198">
            <v>5285</v>
          </cell>
          <cell r="C198">
            <v>-4288</v>
          </cell>
          <cell r="D198">
            <v>-358</v>
          </cell>
          <cell r="E198">
            <v>-711</v>
          </cell>
          <cell r="F198">
            <v>-1047</v>
          </cell>
          <cell r="G198">
            <v>-1677</v>
          </cell>
          <cell r="H198">
            <v>-1929</v>
          </cell>
          <cell r="I198">
            <v>-2349</v>
          </cell>
          <cell r="J198">
            <v>-2601</v>
          </cell>
          <cell r="K198">
            <v>-2937</v>
          </cell>
          <cell r="L198">
            <v>-3214</v>
          </cell>
          <cell r="M198">
            <v>-3571</v>
          </cell>
          <cell r="N198">
            <v>-3919</v>
          </cell>
          <cell r="O198">
            <v>-4280</v>
          </cell>
        </row>
        <row r="199">
          <cell r="B199">
            <v>5405</v>
          </cell>
          <cell r="C199">
            <v>-24262.01</v>
          </cell>
          <cell r="D199">
            <v>-2078</v>
          </cell>
          <cell r="E199">
            <v>-4156</v>
          </cell>
          <cell r="F199">
            <v>-6234</v>
          </cell>
          <cell r="G199">
            <v>-8312</v>
          </cell>
          <cell r="H199">
            <v>-12468</v>
          </cell>
          <cell r="I199">
            <v>-14546</v>
          </cell>
          <cell r="J199">
            <v>-16624</v>
          </cell>
          <cell r="K199">
            <v>-18749.099999999999</v>
          </cell>
          <cell r="L199">
            <v>-20910.22</v>
          </cell>
          <cell r="M199">
            <v>-23071.34</v>
          </cell>
          <cell r="N199">
            <v>-25232.46</v>
          </cell>
          <cell r="O199">
            <v>-27393.58</v>
          </cell>
        </row>
        <row r="200">
          <cell r="B200">
            <v>5440</v>
          </cell>
          <cell r="C200">
            <v>667.74</v>
          </cell>
          <cell r="E200">
            <v>47.1</v>
          </cell>
          <cell r="F200">
            <v>94.2</v>
          </cell>
          <cell r="G200">
            <v>148.30000000000001</v>
          </cell>
          <cell r="H200">
            <v>218.25</v>
          </cell>
          <cell r="I200">
            <v>270.60000000000002</v>
          </cell>
          <cell r="J200">
            <v>450.62</v>
          </cell>
          <cell r="K200">
            <v>492.29</v>
          </cell>
          <cell r="L200">
            <v>532.21</v>
          </cell>
          <cell r="M200">
            <v>577.38</v>
          </cell>
          <cell r="N200">
            <v>628.15</v>
          </cell>
          <cell r="O200">
            <v>707.99</v>
          </cell>
        </row>
        <row r="201">
          <cell r="B201">
            <v>5470</v>
          </cell>
          <cell r="C201">
            <v>102593.69</v>
          </cell>
          <cell r="D201">
            <v>9402.5400000000009</v>
          </cell>
          <cell r="E201">
            <v>18356.79</v>
          </cell>
          <cell r="F201">
            <v>27278.77</v>
          </cell>
          <cell r="G201">
            <v>36097.75</v>
          </cell>
          <cell r="H201">
            <v>44984.79</v>
          </cell>
          <cell r="I201">
            <v>53211.32</v>
          </cell>
          <cell r="J201">
            <v>62317.63</v>
          </cell>
          <cell r="K201">
            <v>71097.67</v>
          </cell>
          <cell r="L201">
            <v>79484.31</v>
          </cell>
          <cell r="M201">
            <v>88041.14</v>
          </cell>
          <cell r="N201">
            <v>97990.84</v>
          </cell>
          <cell r="O201">
            <v>106256.45</v>
          </cell>
        </row>
        <row r="202">
          <cell r="B202">
            <v>5480</v>
          </cell>
          <cell r="C202">
            <v>13845</v>
          </cell>
          <cell r="D202">
            <v>1000</v>
          </cell>
          <cell r="E202">
            <v>1700</v>
          </cell>
          <cell r="F202">
            <v>3184</v>
          </cell>
          <cell r="G202">
            <v>4204</v>
          </cell>
          <cell r="H202">
            <v>5280</v>
          </cell>
          <cell r="I202">
            <v>6268</v>
          </cell>
          <cell r="J202">
            <v>7228</v>
          </cell>
          <cell r="K202">
            <v>8752</v>
          </cell>
          <cell r="L202">
            <v>9796</v>
          </cell>
          <cell r="M202">
            <v>10896</v>
          </cell>
          <cell r="N202">
            <v>11996</v>
          </cell>
          <cell r="O202">
            <v>13406</v>
          </cell>
        </row>
        <row r="203">
          <cell r="B203">
            <v>5485</v>
          </cell>
          <cell r="C203">
            <v>1024.8599999999999</v>
          </cell>
          <cell r="D203">
            <v>0</v>
          </cell>
        </row>
        <row r="204">
          <cell r="B204">
            <v>5490</v>
          </cell>
          <cell r="C204">
            <v>3558.64</v>
          </cell>
          <cell r="D204">
            <v>828</v>
          </cell>
          <cell r="E204">
            <v>824.31</v>
          </cell>
          <cell r="F204">
            <v>824.31</v>
          </cell>
          <cell r="G204">
            <v>1648.62</v>
          </cell>
          <cell r="H204">
            <v>1648.62</v>
          </cell>
          <cell r="I204">
            <v>1648.62</v>
          </cell>
          <cell r="J204">
            <v>2472.9299999999998</v>
          </cell>
          <cell r="K204">
            <v>2472.9299999999998</v>
          </cell>
          <cell r="L204">
            <v>2472.9299999999998</v>
          </cell>
          <cell r="M204">
            <v>3297.24</v>
          </cell>
          <cell r="N204">
            <v>3297.24</v>
          </cell>
          <cell r="O204">
            <v>4121.55</v>
          </cell>
        </row>
        <row r="205">
          <cell r="B205">
            <v>5505</v>
          </cell>
          <cell r="C205">
            <v>169.89</v>
          </cell>
          <cell r="D205">
            <v>6.52</v>
          </cell>
          <cell r="E205">
            <v>1.1299999999999999</v>
          </cell>
          <cell r="F205">
            <v>15.47</v>
          </cell>
          <cell r="G205">
            <v>28.15</v>
          </cell>
          <cell r="H205">
            <v>36.950000000000003</v>
          </cell>
          <cell r="I205">
            <v>44.96</v>
          </cell>
          <cell r="J205">
            <v>51.93</v>
          </cell>
          <cell r="K205">
            <v>59.41</v>
          </cell>
          <cell r="L205">
            <v>65.11</v>
          </cell>
          <cell r="M205">
            <v>73.66</v>
          </cell>
          <cell r="N205">
            <v>81.58</v>
          </cell>
          <cell r="O205">
            <v>88.49</v>
          </cell>
        </row>
        <row r="206">
          <cell r="B206">
            <v>5510</v>
          </cell>
          <cell r="C206">
            <v>4339.47</v>
          </cell>
          <cell r="D206">
            <v>262.91000000000003</v>
          </cell>
          <cell r="E206">
            <v>1047.67</v>
          </cell>
          <cell r="F206">
            <v>1368.53</v>
          </cell>
          <cell r="G206">
            <v>1885.74</v>
          </cell>
          <cell r="H206">
            <v>2325.21</v>
          </cell>
          <cell r="I206">
            <v>2735.88</v>
          </cell>
          <cell r="J206">
            <v>3964.59</v>
          </cell>
          <cell r="K206">
            <v>4699.1899999999996</v>
          </cell>
          <cell r="L206">
            <v>5663.39</v>
          </cell>
          <cell r="M206">
            <v>5314.26</v>
          </cell>
          <cell r="N206">
            <v>6199.31</v>
          </cell>
          <cell r="O206">
            <v>5918.33</v>
          </cell>
        </row>
        <row r="207">
          <cell r="B207">
            <v>5515</v>
          </cell>
          <cell r="C207">
            <v>1780</v>
          </cell>
          <cell r="D207">
            <v>606</v>
          </cell>
          <cell r="E207">
            <v>-630</v>
          </cell>
          <cell r="F207">
            <v>-146</v>
          </cell>
          <cell r="G207">
            <v>94</v>
          </cell>
          <cell r="H207">
            <v>636</v>
          </cell>
          <cell r="I207">
            <v>829</v>
          </cell>
          <cell r="J207">
            <v>795</v>
          </cell>
          <cell r="K207">
            <v>582</v>
          </cell>
          <cell r="L207">
            <v>410</v>
          </cell>
          <cell r="M207">
            <v>959</v>
          </cell>
          <cell r="N207">
            <v>506</v>
          </cell>
          <cell r="O207">
            <v>1367</v>
          </cell>
        </row>
        <row r="208">
          <cell r="B208">
            <v>5525</v>
          </cell>
          <cell r="C208">
            <v>155.93</v>
          </cell>
          <cell r="D208">
            <v>14.63</v>
          </cell>
          <cell r="E208">
            <v>29.02</v>
          </cell>
          <cell r="F208">
            <v>44.21</v>
          </cell>
          <cell r="G208">
            <v>59.97</v>
          </cell>
          <cell r="H208">
            <v>75.98</v>
          </cell>
          <cell r="I208">
            <v>92.17</v>
          </cell>
          <cell r="J208">
            <v>103.22</v>
          </cell>
          <cell r="K208">
            <v>117.29</v>
          </cell>
          <cell r="L208">
            <v>124.62</v>
          </cell>
          <cell r="M208">
            <v>144.63</v>
          </cell>
          <cell r="N208">
            <v>153.99</v>
          </cell>
          <cell r="O208">
            <v>165.71</v>
          </cell>
        </row>
        <row r="209">
          <cell r="B209">
            <v>5535</v>
          </cell>
          <cell r="C209">
            <v>297.8</v>
          </cell>
          <cell r="D209">
            <v>25.76</v>
          </cell>
          <cell r="E209">
            <v>52.39</v>
          </cell>
          <cell r="F209">
            <v>76.77</v>
          </cell>
          <cell r="G209">
            <v>99.68</v>
          </cell>
          <cell r="H209">
            <v>125.43</v>
          </cell>
          <cell r="I209">
            <v>148.02000000000001</v>
          </cell>
          <cell r="J209">
            <v>169.58</v>
          </cell>
          <cell r="K209">
            <v>196.67</v>
          </cell>
          <cell r="L209">
            <v>212.27</v>
          </cell>
          <cell r="M209">
            <v>251.36</v>
          </cell>
          <cell r="N209">
            <v>271.33</v>
          </cell>
          <cell r="O209">
            <v>293.08999999999997</v>
          </cell>
        </row>
        <row r="210">
          <cell r="B210">
            <v>5540</v>
          </cell>
          <cell r="C210">
            <v>4672.46</v>
          </cell>
          <cell r="D210">
            <v>520.33000000000004</v>
          </cell>
          <cell r="E210">
            <v>852.05</v>
          </cell>
          <cell r="F210">
            <v>1261.47</v>
          </cell>
          <cell r="G210">
            <v>1685.02</v>
          </cell>
          <cell r="H210">
            <v>2049.5700000000002</v>
          </cell>
          <cell r="I210">
            <v>2507.15</v>
          </cell>
          <cell r="J210">
            <v>2865.04</v>
          </cell>
          <cell r="K210">
            <v>3348.97</v>
          </cell>
          <cell r="L210">
            <v>3742.26</v>
          </cell>
          <cell r="M210">
            <v>4119.3100000000004</v>
          </cell>
          <cell r="N210">
            <v>4475.75</v>
          </cell>
          <cell r="O210">
            <v>4914.6099999999997</v>
          </cell>
        </row>
        <row r="211">
          <cell r="B211">
            <v>5545</v>
          </cell>
          <cell r="C211">
            <v>856.21</v>
          </cell>
          <cell r="D211">
            <v>5.35</v>
          </cell>
          <cell r="E211">
            <v>5.35</v>
          </cell>
          <cell r="F211">
            <v>5.35</v>
          </cell>
          <cell r="G211">
            <v>31.08</v>
          </cell>
          <cell r="H211">
            <v>43.01</v>
          </cell>
          <cell r="I211">
            <v>53.96</v>
          </cell>
          <cell r="J211">
            <v>66.650000000000006</v>
          </cell>
          <cell r="K211">
            <v>79.75</v>
          </cell>
          <cell r="L211">
            <v>682.52</v>
          </cell>
          <cell r="M211">
            <v>1144.8800000000001</v>
          </cell>
          <cell r="N211">
            <v>1157.6400000000001</v>
          </cell>
          <cell r="O211">
            <v>1157.6400000000001</v>
          </cell>
        </row>
        <row r="212">
          <cell r="B212">
            <v>5625</v>
          </cell>
          <cell r="C212">
            <v>5743.98</v>
          </cell>
          <cell r="D212">
            <v>489.99</v>
          </cell>
          <cell r="E212">
            <v>973.07</v>
          </cell>
          <cell r="F212">
            <v>1453.36</v>
          </cell>
          <cell r="G212">
            <v>1941.9</v>
          </cell>
          <cell r="H212">
            <v>2429.2600000000002</v>
          </cell>
          <cell r="I212">
            <v>2916.96</v>
          </cell>
          <cell r="J212">
            <v>3401.46</v>
          </cell>
          <cell r="K212">
            <v>4015.36</v>
          </cell>
          <cell r="L212">
            <v>4520.1499999999996</v>
          </cell>
          <cell r="M212">
            <v>5014.42</v>
          </cell>
          <cell r="N212">
            <v>5507.47</v>
          </cell>
          <cell r="O212">
            <v>5996.87</v>
          </cell>
        </row>
        <row r="213">
          <cell r="B213">
            <v>5630</v>
          </cell>
          <cell r="C213">
            <v>3973.67</v>
          </cell>
          <cell r="D213">
            <v>458.88</v>
          </cell>
          <cell r="E213">
            <v>799.03</v>
          </cell>
          <cell r="F213">
            <v>1139.76</v>
          </cell>
          <cell r="G213">
            <v>1488.21</v>
          </cell>
          <cell r="H213">
            <v>1836.7</v>
          </cell>
          <cell r="I213">
            <v>2181.67</v>
          </cell>
          <cell r="J213">
            <v>2529.7600000000002</v>
          </cell>
          <cell r="K213">
            <v>2875.61</v>
          </cell>
          <cell r="L213">
            <v>3206.33</v>
          </cell>
          <cell r="M213">
            <v>3606.94</v>
          </cell>
          <cell r="N213">
            <v>4013.43</v>
          </cell>
          <cell r="O213">
            <v>4406.82</v>
          </cell>
        </row>
        <row r="214">
          <cell r="B214">
            <v>5635</v>
          </cell>
          <cell r="C214">
            <v>834.53</v>
          </cell>
          <cell r="D214">
            <v>73.22</v>
          </cell>
          <cell r="E214">
            <v>127.38</v>
          </cell>
          <cell r="F214">
            <v>204.78</v>
          </cell>
          <cell r="G214">
            <v>245.06</v>
          </cell>
          <cell r="H214">
            <v>323.58999999999997</v>
          </cell>
          <cell r="I214">
            <v>397.48</v>
          </cell>
          <cell r="J214">
            <v>481.01</v>
          </cell>
          <cell r="K214">
            <v>566.16999999999996</v>
          </cell>
          <cell r="L214">
            <v>596.44000000000005</v>
          </cell>
          <cell r="M214">
            <v>657.42</v>
          </cell>
          <cell r="N214">
            <v>701.82</v>
          </cell>
          <cell r="O214">
            <v>755.87</v>
          </cell>
        </row>
        <row r="215">
          <cell r="B215">
            <v>5645</v>
          </cell>
          <cell r="C215">
            <v>-6298.59</v>
          </cell>
          <cell r="D215">
            <v>-495.05</v>
          </cell>
          <cell r="E215">
            <v>-1006.34</v>
          </cell>
          <cell r="F215">
            <v>-1695.04</v>
          </cell>
          <cell r="G215">
            <v>-2195.9899999999998</v>
          </cell>
          <cell r="H215">
            <v>-2708.41</v>
          </cell>
          <cell r="I215">
            <v>-3236.1</v>
          </cell>
          <cell r="J215">
            <v>-3795.88</v>
          </cell>
          <cell r="K215">
            <v>-4332.45</v>
          </cell>
          <cell r="L215">
            <v>-5027.58</v>
          </cell>
          <cell r="M215">
            <v>-5544.72</v>
          </cell>
          <cell r="N215">
            <v>-6065.17</v>
          </cell>
          <cell r="O215">
            <v>-6390.59</v>
          </cell>
        </row>
        <row r="216">
          <cell r="B216">
            <v>5650</v>
          </cell>
          <cell r="C216">
            <v>146.29</v>
          </cell>
          <cell r="D216">
            <v>0.54</v>
          </cell>
          <cell r="E216">
            <v>11.99</v>
          </cell>
          <cell r="F216">
            <v>26.12</v>
          </cell>
          <cell r="G216">
            <v>26.37</v>
          </cell>
          <cell r="H216">
            <v>41.11</v>
          </cell>
          <cell r="I216">
            <v>66.489999999999995</v>
          </cell>
          <cell r="J216">
            <v>93.95</v>
          </cell>
          <cell r="K216">
            <v>119.42</v>
          </cell>
          <cell r="L216">
            <v>140.65</v>
          </cell>
          <cell r="M216">
            <v>150.61000000000001</v>
          </cell>
          <cell r="N216">
            <v>152.46</v>
          </cell>
          <cell r="O216">
            <v>181.11</v>
          </cell>
        </row>
        <row r="217">
          <cell r="B217">
            <v>5655</v>
          </cell>
          <cell r="C217">
            <v>25155.66</v>
          </cell>
          <cell r="D217">
            <v>3751.98</v>
          </cell>
          <cell r="E217">
            <v>6344.85</v>
          </cell>
          <cell r="F217">
            <v>8544.44</v>
          </cell>
          <cell r="G217">
            <v>10401.700000000001</v>
          </cell>
          <cell r="H217">
            <v>12529.07</v>
          </cell>
          <cell r="I217">
            <v>15656.62</v>
          </cell>
          <cell r="J217">
            <v>17881.38</v>
          </cell>
          <cell r="K217">
            <v>20431.490000000002</v>
          </cell>
          <cell r="L217">
            <v>22216.14</v>
          </cell>
          <cell r="M217">
            <v>24722.37</v>
          </cell>
          <cell r="N217">
            <v>27360.75</v>
          </cell>
          <cell r="O217">
            <v>30694.32</v>
          </cell>
        </row>
        <row r="218">
          <cell r="B218">
            <v>5660</v>
          </cell>
          <cell r="C218">
            <v>233.46</v>
          </cell>
          <cell r="D218">
            <v>1.47</v>
          </cell>
          <cell r="E218">
            <v>12.5</v>
          </cell>
          <cell r="F218">
            <v>36.590000000000003</v>
          </cell>
          <cell r="G218">
            <v>49.6</v>
          </cell>
          <cell r="H218">
            <v>57.14</v>
          </cell>
          <cell r="I218">
            <v>83.46</v>
          </cell>
          <cell r="J218">
            <v>89.26</v>
          </cell>
          <cell r="K218">
            <v>103.37</v>
          </cell>
          <cell r="L218">
            <v>107.38</v>
          </cell>
          <cell r="M218">
            <v>119.65</v>
          </cell>
          <cell r="N218">
            <v>135.69999999999999</v>
          </cell>
          <cell r="O218">
            <v>168.46</v>
          </cell>
        </row>
        <row r="219">
          <cell r="B219">
            <v>5665</v>
          </cell>
          <cell r="C219">
            <v>2055.52</v>
          </cell>
          <cell r="D219">
            <v>171.7</v>
          </cell>
          <cell r="E219">
            <v>368.38</v>
          </cell>
          <cell r="F219">
            <v>576.13</v>
          </cell>
          <cell r="G219">
            <v>726.49</v>
          </cell>
          <cell r="H219">
            <v>935.5</v>
          </cell>
          <cell r="I219">
            <v>1106.43</v>
          </cell>
          <cell r="J219">
            <v>1273.05</v>
          </cell>
          <cell r="K219">
            <v>1433.57</v>
          </cell>
          <cell r="L219">
            <v>1624.02</v>
          </cell>
          <cell r="M219">
            <v>1780.1</v>
          </cell>
          <cell r="N219">
            <v>1931.91</v>
          </cell>
          <cell r="O219">
            <v>2085.12</v>
          </cell>
        </row>
        <row r="220">
          <cell r="B220">
            <v>5670</v>
          </cell>
          <cell r="C220">
            <v>984.06</v>
          </cell>
          <cell r="D220">
            <v>84.86</v>
          </cell>
          <cell r="E220">
            <v>169.84</v>
          </cell>
          <cell r="F220">
            <v>254.79</v>
          </cell>
          <cell r="G220">
            <v>340.03</v>
          </cell>
          <cell r="H220">
            <v>368.25</v>
          </cell>
          <cell r="I220">
            <v>511.56</v>
          </cell>
          <cell r="J220">
            <v>595.99</v>
          </cell>
          <cell r="K220">
            <v>680.9</v>
          </cell>
          <cell r="L220">
            <v>766.05</v>
          </cell>
          <cell r="M220">
            <v>851.15</v>
          </cell>
          <cell r="N220">
            <v>936.31</v>
          </cell>
          <cell r="O220">
            <v>1018.92</v>
          </cell>
        </row>
        <row r="221">
          <cell r="B221">
            <v>5675</v>
          </cell>
          <cell r="C221">
            <v>-211.88</v>
          </cell>
          <cell r="D221">
            <v>-17.75</v>
          </cell>
          <cell r="E221">
            <v>-35.520000000000003</v>
          </cell>
          <cell r="F221">
            <v>-57.42</v>
          </cell>
          <cell r="G221">
            <v>-75.11</v>
          </cell>
          <cell r="H221">
            <v>-92.08</v>
          </cell>
          <cell r="I221">
            <v>-109.12</v>
          </cell>
          <cell r="J221">
            <v>-124.84</v>
          </cell>
          <cell r="K221">
            <v>-140.9</v>
          </cell>
          <cell r="L221">
            <v>-162.21</v>
          </cell>
          <cell r="M221">
            <v>-178.93</v>
          </cell>
          <cell r="N221">
            <v>-195.51</v>
          </cell>
          <cell r="O221">
            <v>-207.6</v>
          </cell>
        </row>
        <row r="222">
          <cell r="B222">
            <v>5680</v>
          </cell>
          <cell r="C222">
            <v>-112.08</v>
          </cell>
          <cell r="D222">
            <v>-8.86</v>
          </cell>
          <cell r="E222">
            <v>-17.62</v>
          </cell>
          <cell r="F222">
            <v>-28.64</v>
          </cell>
          <cell r="G222">
            <v>-37.71</v>
          </cell>
          <cell r="H222">
            <v>-46.74</v>
          </cell>
          <cell r="I222">
            <v>-55.83</v>
          </cell>
          <cell r="J222">
            <v>-63.94</v>
          </cell>
          <cell r="K222">
            <v>-72.42</v>
          </cell>
          <cell r="L222">
            <v>-83.07</v>
          </cell>
          <cell r="M222">
            <v>-91.55</v>
          </cell>
          <cell r="N222">
            <v>-100.18</v>
          </cell>
          <cell r="O222">
            <v>-106.58</v>
          </cell>
        </row>
        <row r="223">
          <cell r="B223">
            <v>5690</v>
          </cell>
          <cell r="C223">
            <v>0.26</v>
          </cell>
          <cell r="F223">
            <v>3.74</v>
          </cell>
          <cell r="G223">
            <v>3.74</v>
          </cell>
          <cell r="H223">
            <v>3.74</v>
          </cell>
          <cell r="I223">
            <v>3.74</v>
          </cell>
          <cell r="J223">
            <v>3.74</v>
          </cell>
          <cell r="K223">
            <v>3.74</v>
          </cell>
          <cell r="L223">
            <v>3.74</v>
          </cell>
          <cell r="M223">
            <v>3.74</v>
          </cell>
          <cell r="N223">
            <v>3.74</v>
          </cell>
          <cell r="O223">
            <v>3.74</v>
          </cell>
        </row>
        <row r="224">
          <cell r="B224">
            <v>5705</v>
          </cell>
          <cell r="C224">
            <v>14717.4</v>
          </cell>
          <cell r="D224">
            <v>1191.6500000000001</v>
          </cell>
          <cell r="E224">
            <v>2229.46</v>
          </cell>
          <cell r="F224">
            <v>3391.88</v>
          </cell>
          <cell r="G224">
            <v>4580.42</v>
          </cell>
          <cell r="H224">
            <v>5746.75</v>
          </cell>
          <cell r="I224">
            <v>6916.59</v>
          </cell>
          <cell r="J224">
            <v>8076.08</v>
          </cell>
          <cell r="K224">
            <v>9232.5300000000007</v>
          </cell>
          <cell r="L224">
            <v>10374.24</v>
          </cell>
          <cell r="M224">
            <v>11590.38</v>
          </cell>
          <cell r="N224">
            <v>12775.69</v>
          </cell>
          <cell r="O224">
            <v>13953.4</v>
          </cell>
        </row>
        <row r="225">
          <cell r="B225">
            <v>5715</v>
          </cell>
          <cell r="C225">
            <v>2654.09</v>
          </cell>
          <cell r="D225">
            <v>39.090000000000003</v>
          </cell>
          <cell r="E225">
            <v>109.55</v>
          </cell>
          <cell r="F225">
            <v>147.91999999999999</v>
          </cell>
          <cell r="G225">
            <v>293.51</v>
          </cell>
          <cell r="H225">
            <v>463.93</v>
          </cell>
          <cell r="I225">
            <v>799.1</v>
          </cell>
          <cell r="J225">
            <v>1199.72</v>
          </cell>
          <cell r="K225">
            <v>1290.5899999999999</v>
          </cell>
          <cell r="L225">
            <v>1613.63</v>
          </cell>
          <cell r="M225">
            <v>2203.1999999999998</v>
          </cell>
          <cell r="N225">
            <v>3208.83</v>
          </cell>
          <cell r="O225">
            <v>3046.61</v>
          </cell>
        </row>
        <row r="226">
          <cell r="B226">
            <v>5735</v>
          </cell>
          <cell r="C226">
            <v>4752.4799999999996</v>
          </cell>
          <cell r="D226">
            <v>273.51</v>
          </cell>
          <cell r="E226">
            <v>558.98</v>
          </cell>
          <cell r="F226">
            <v>1098.6400000000001</v>
          </cell>
          <cell r="G226">
            <v>1561.5</v>
          </cell>
          <cell r="H226">
            <v>2012.66</v>
          </cell>
          <cell r="I226">
            <v>2455.91</v>
          </cell>
          <cell r="J226">
            <v>2842.88</v>
          </cell>
          <cell r="K226">
            <v>3321.48</v>
          </cell>
          <cell r="L226">
            <v>3784.13</v>
          </cell>
          <cell r="M226">
            <v>4174.0200000000004</v>
          </cell>
          <cell r="N226">
            <v>4602.8</v>
          </cell>
          <cell r="O226">
            <v>5060.42</v>
          </cell>
        </row>
        <row r="227">
          <cell r="B227">
            <v>5740</v>
          </cell>
          <cell r="C227">
            <v>2.13</v>
          </cell>
          <cell r="N227">
            <v>1.18</v>
          </cell>
          <cell r="O227">
            <v>-0.65</v>
          </cell>
        </row>
        <row r="228">
          <cell r="B228">
            <v>5745</v>
          </cell>
          <cell r="C228">
            <v>-0.03</v>
          </cell>
        </row>
        <row r="229">
          <cell r="B229">
            <v>5750</v>
          </cell>
          <cell r="C229">
            <v>759.14</v>
          </cell>
          <cell r="D229">
            <v>61.4</v>
          </cell>
          <cell r="E229">
            <v>125.06</v>
          </cell>
          <cell r="F229">
            <v>185.58</v>
          </cell>
          <cell r="G229">
            <v>243.06</v>
          </cell>
          <cell r="H229">
            <v>315.49</v>
          </cell>
          <cell r="I229">
            <v>382.56</v>
          </cell>
          <cell r="J229">
            <v>453.81</v>
          </cell>
          <cell r="K229">
            <v>528.74</v>
          </cell>
          <cell r="L229">
            <v>609.74</v>
          </cell>
          <cell r="M229">
            <v>880.67</v>
          </cell>
          <cell r="N229">
            <v>1006.81</v>
          </cell>
          <cell r="O229">
            <v>1067.46</v>
          </cell>
        </row>
        <row r="230">
          <cell r="B230">
            <v>5785</v>
          </cell>
          <cell r="C230">
            <v>368.7</v>
          </cell>
        </row>
        <row r="231">
          <cell r="B231">
            <v>5790</v>
          </cell>
          <cell r="C231">
            <v>670.44</v>
          </cell>
          <cell r="D231">
            <v>41.92</v>
          </cell>
          <cell r="E231">
            <v>75.760000000000005</v>
          </cell>
          <cell r="F231">
            <v>133.26</v>
          </cell>
          <cell r="G231">
            <v>181.58</v>
          </cell>
          <cell r="H231">
            <v>231.03</v>
          </cell>
          <cell r="I231">
            <v>276.42</v>
          </cell>
          <cell r="J231">
            <v>327.42</v>
          </cell>
          <cell r="K231">
            <v>380.18</v>
          </cell>
          <cell r="L231">
            <v>431.28</v>
          </cell>
          <cell r="M231">
            <v>481.79</v>
          </cell>
          <cell r="N231">
            <v>530.67999999999995</v>
          </cell>
          <cell r="O231">
            <v>578.49</v>
          </cell>
        </row>
        <row r="232">
          <cell r="B232">
            <v>5795</v>
          </cell>
          <cell r="C232">
            <v>0.09</v>
          </cell>
          <cell r="H232">
            <v>3.15</v>
          </cell>
          <cell r="I232">
            <v>3.15</v>
          </cell>
          <cell r="J232">
            <v>3.15</v>
          </cell>
          <cell r="K232">
            <v>3.15</v>
          </cell>
          <cell r="L232">
            <v>3.15</v>
          </cell>
          <cell r="M232">
            <v>3.15</v>
          </cell>
          <cell r="N232">
            <v>3.15</v>
          </cell>
          <cell r="O232">
            <v>12.53</v>
          </cell>
        </row>
        <row r="233">
          <cell r="B233">
            <v>5800</v>
          </cell>
          <cell r="F233">
            <v>0.82</v>
          </cell>
          <cell r="G233">
            <v>0.82</v>
          </cell>
          <cell r="H233">
            <v>0.82</v>
          </cell>
          <cell r="I233">
            <v>0.82</v>
          </cell>
          <cell r="J233">
            <v>0.82</v>
          </cell>
          <cell r="K233">
            <v>0.82</v>
          </cell>
          <cell r="L233">
            <v>0.82</v>
          </cell>
          <cell r="M233">
            <v>0.82</v>
          </cell>
          <cell r="N233">
            <v>0.82</v>
          </cell>
          <cell r="O233">
            <v>0.82</v>
          </cell>
        </row>
        <row r="234">
          <cell r="B234">
            <v>5805</v>
          </cell>
          <cell r="C234">
            <v>3.86</v>
          </cell>
          <cell r="G234">
            <v>126.02</v>
          </cell>
          <cell r="H234">
            <v>126.02</v>
          </cell>
          <cell r="I234">
            <v>126.02</v>
          </cell>
          <cell r="J234">
            <v>126.61</v>
          </cell>
          <cell r="K234">
            <v>126.61</v>
          </cell>
          <cell r="L234">
            <v>126.61</v>
          </cell>
          <cell r="M234">
            <v>126.61</v>
          </cell>
          <cell r="N234">
            <v>127.5</v>
          </cell>
          <cell r="O234">
            <v>129.24</v>
          </cell>
        </row>
        <row r="235">
          <cell r="B235">
            <v>5810</v>
          </cell>
          <cell r="C235">
            <v>550.38</v>
          </cell>
          <cell r="E235">
            <v>38.409999999999997</v>
          </cell>
          <cell r="F235">
            <v>348.84</v>
          </cell>
          <cell r="G235">
            <v>620.39</v>
          </cell>
          <cell r="H235">
            <v>636.16</v>
          </cell>
          <cell r="I235">
            <v>637.12</v>
          </cell>
          <cell r="J235">
            <v>646.66</v>
          </cell>
          <cell r="K235">
            <v>512.76</v>
          </cell>
          <cell r="L235">
            <v>547.45000000000005</v>
          </cell>
          <cell r="M235">
            <v>548.62</v>
          </cell>
          <cell r="N235">
            <v>555.44000000000005</v>
          </cell>
          <cell r="O235">
            <v>646.88</v>
          </cell>
        </row>
        <row r="236">
          <cell r="B236">
            <v>5815</v>
          </cell>
          <cell r="C236">
            <v>0.92</v>
          </cell>
        </row>
        <row r="237">
          <cell r="B237">
            <v>5820</v>
          </cell>
          <cell r="C237">
            <v>177.23</v>
          </cell>
          <cell r="F237">
            <v>6.98</v>
          </cell>
          <cell r="G237">
            <v>209.13</v>
          </cell>
          <cell r="H237">
            <v>224.16</v>
          </cell>
          <cell r="I237">
            <v>259.73</v>
          </cell>
          <cell r="J237">
            <v>341.71</v>
          </cell>
          <cell r="K237">
            <v>332.22</v>
          </cell>
          <cell r="L237">
            <v>346.73</v>
          </cell>
          <cell r="M237">
            <v>359.45</v>
          </cell>
          <cell r="N237">
            <v>362.69</v>
          </cell>
          <cell r="O237">
            <v>360.14</v>
          </cell>
        </row>
        <row r="238">
          <cell r="B238">
            <v>5825</v>
          </cell>
          <cell r="C238">
            <v>1230.6300000000001</v>
          </cell>
          <cell r="D238">
            <v>14.68</v>
          </cell>
          <cell r="E238">
            <v>21.8</v>
          </cell>
          <cell r="F238">
            <v>25.42</v>
          </cell>
          <cell r="G238">
            <v>55.6</v>
          </cell>
          <cell r="H238">
            <v>56.29</v>
          </cell>
          <cell r="I238">
            <v>59.62</v>
          </cell>
          <cell r="J238">
            <v>25.65</v>
          </cell>
          <cell r="K238">
            <v>33.130000000000003</v>
          </cell>
          <cell r="L238">
            <v>43.68</v>
          </cell>
          <cell r="M238">
            <v>47.26</v>
          </cell>
          <cell r="N238">
            <v>59.72</v>
          </cell>
          <cell r="O238">
            <v>39.520000000000003</v>
          </cell>
        </row>
        <row r="239">
          <cell r="B239">
            <v>5855</v>
          </cell>
          <cell r="C239">
            <v>161.41999999999999</v>
          </cell>
          <cell r="E239">
            <v>26.53</v>
          </cell>
          <cell r="F239">
            <v>33.76</v>
          </cell>
          <cell r="G239">
            <v>54.31</v>
          </cell>
          <cell r="H239">
            <v>54.31</v>
          </cell>
          <cell r="I239">
            <v>73.8</v>
          </cell>
          <cell r="J239">
            <v>87.09</v>
          </cell>
          <cell r="K239">
            <v>87.09</v>
          </cell>
          <cell r="L239">
            <v>100.18</v>
          </cell>
          <cell r="M239">
            <v>127.05</v>
          </cell>
          <cell r="N239">
            <v>140.71</v>
          </cell>
          <cell r="O239">
            <v>156.19</v>
          </cell>
        </row>
        <row r="240">
          <cell r="B240">
            <v>5860</v>
          </cell>
          <cell r="C240">
            <v>80.680000000000007</v>
          </cell>
          <cell r="D240">
            <v>8.41</v>
          </cell>
          <cell r="E240">
            <v>56.46</v>
          </cell>
          <cell r="F240">
            <v>60.51</v>
          </cell>
          <cell r="G240">
            <v>65.83</v>
          </cell>
          <cell r="H240">
            <v>67.069999999999993</v>
          </cell>
          <cell r="I240">
            <v>111.97</v>
          </cell>
          <cell r="J240">
            <v>122.95</v>
          </cell>
          <cell r="K240">
            <v>131.44999999999999</v>
          </cell>
          <cell r="L240">
            <v>188.14</v>
          </cell>
          <cell r="M240">
            <v>198.08</v>
          </cell>
          <cell r="N240">
            <v>210.19</v>
          </cell>
          <cell r="O240">
            <v>219.57</v>
          </cell>
        </row>
        <row r="241">
          <cell r="B241">
            <v>5865</v>
          </cell>
          <cell r="C241">
            <v>66.39</v>
          </cell>
          <cell r="E241">
            <v>4.37</v>
          </cell>
          <cell r="F241">
            <v>6.21</v>
          </cell>
          <cell r="G241">
            <v>13.08</v>
          </cell>
          <cell r="H241">
            <v>15.67</v>
          </cell>
          <cell r="I241">
            <v>17.260000000000002</v>
          </cell>
          <cell r="J241">
            <v>19.63</v>
          </cell>
          <cell r="K241">
            <v>23.42</v>
          </cell>
          <cell r="L241">
            <v>31.4</v>
          </cell>
          <cell r="M241">
            <v>39.19</v>
          </cell>
          <cell r="N241">
            <v>47.36</v>
          </cell>
          <cell r="O241">
            <v>49.3</v>
          </cell>
        </row>
        <row r="242">
          <cell r="B242">
            <v>5870</v>
          </cell>
          <cell r="C242">
            <v>423.36</v>
          </cell>
          <cell r="D242">
            <v>50.64</v>
          </cell>
          <cell r="E242">
            <v>66.06</v>
          </cell>
          <cell r="F242">
            <v>66.06</v>
          </cell>
          <cell r="G242">
            <v>66.06</v>
          </cell>
          <cell r="H242">
            <v>67.150000000000006</v>
          </cell>
          <cell r="I242">
            <v>68.55</v>
          </cell>
          <cell r="J242">
            <v>68.55</v>
          </cell>
          <cell r="K242">
            <v>68.55</v>
          </cell>
          <cell r="L242">
            <v>68.55</v>
          </cell>
          <cell r="M242">
            <v>69.5</v>
          </cell>
          <cell r="N242">
            <v>72.709999999999994</v>
          </cell>
          <cell r="O242">
            <v>371</v>
          </cell>
        </row>
        <row r="243">
          <cell r="B243">
            <v>5875</v>
          </cell>
          <cell r="C243">
            <v>40.6</v>
          </cell>
          <cell r="D243">
            <v>2.0699999999999998</v>
          </cell>
          <cell r="E243">
            <v>3.1</v>
          </cell>
          <cell r="F243">
            <v>6.06</v>
          </cell>
          <cell r="G243">
            <v>6.39</v>
          </cell>
          <cell r="H243">
            <v>8.2799999999999994</v>
          </cell>
          <cell r="I243">
            <v>9.74</v>
          </cell>
          <cell r="J243">
            <v>11.41</v>
          </cell>
          <cell r="K243">
            <v>13.77</v>
          </cell>
          <cell r="L243">
            <v>15.7</v>
          </cell>
          <cell r="M243">
            <v>17.89</v>
          </cell>
          <cell r="N243">
            <v>20.27</v>
          </cell>
          <cell r="O243">
            <v>22.37</v>
          </cell>
        </row>
        <row r="244">
          <cell r="B244">
            <v>5880</v>
          </cell>
          <cell r="C244">
            <v>572.29</v>
          </cell>
          <cell r="D244">
            <v>7.98</v>
          </cell>
          <cell r="E244">
            <v>23.51</v>
          </cell>
          <cell r="F244">
            <v>37.26</v>
          </cell>
          <cell r="G244">
            <v>51.02</v>
          </cell>
          <cell r="H244">
            <v>65.77</v>
          </cell>
          <cell r="I244">
            <v>111.6</v>
          </cell>
          <cell r="J244">
            <v>325.58</v>
          </cell>
          <cell r="K244">
            <v>340.24</v>
          </cell>
          <cell r="L244">
            <v>344.92</v>
          </cell>
          <cell r="M244">
            <v>357.62</v>
          </cell>
          <cell r="N244">
            <v>366.33</v>
          </cell>
          <cell r="O244">
            <v>379.33</v>
          </cell>
        </row>
        <row r="245">
          <cell r="B245">
            <v>5885</v>
          </cell>
          <cell r="C245">
            <v>85.92</v>
          </cell>
          <cell r="D245">
            <v>0.22</v>
          </cell>
          <cell r="E245">
            <v>3.64</v>
          </cell>
          <cell r="F245">
            <v>44.49</v>
          </cell>
          <cell r="G245">
            <v>44.49</v>
          </cell>
          <cell r="H245">
            <v>45.54</v>
          </cell>
          <cell r="I245">
            <v>46.62</v>
          </cell>
          <cell r="J245">
            <v>76.88</v>
          </cell>
          <cell r="K245">
            <v>105.21</v>
          </cell>
          <cell r="L245">
            <v>111.24</v>
          </cell>
          <cell r="M245">
            <v>111.24</v>
          </cell>
          <cell r="N245">
            <v>120.32</v>
          </cell>
          <cell r="O245">
            <v>120.32</v>
          </cell>
        </row>
        <row r="246">
          <cell r="B246">
            <v>5890</v>
          </cell>
          <cell r="C246">
            <v>32.770000000000003</v>
          </cell>
          <cell r="D246">
            <v>11.88</v>
          </cell>
          <cell r="E246">
            <v>13.74</v>
          </cell>
          <cell r="F246">
            <v>15.59</v>
          </cell>
          <cell r="G246">
            <v>17.440000000000001</v>
          </cell>
          <cell r="H246">
            <v>19.29</v>
          </cell>
          <cell r="I246">
            <v>21.13</v>
          </cell>
          <cell r="J246">
            <v>23.15</v>
          </cell>
          <cell r="K246">
            <v>24.98</v>
          </cell>
          <cell r="L246">
            <v>26.8</v>
          </cell>
          <cell r="M246">
            <v>28.62</v>
          </cell>
          <cell r="N246">
            <v>30.43</v>
          </cell>
          <cell r="O246">
            <v>32.229999999999997</v>
          </cell>
        </row>
        <row r="247">
          <cell r="B247">
            <v>5895</v>
          </cell>
          <cell r="C247">
            <v>427.89</v>
          </cell>
          <cell r="D247">
            <v>7.77</v>
          </cell>
          <cell r="E247">
            <v>17.22</v>
          </cell>
          <cell r="F247">
            <v>44.64</v>
          </cell>
          <cell r="G247">
            <v>55.12</v>
          </cell>
          <cell r="H247">
            <v>83.4</v>
          </cell>
          <cell r="I247">
            <v>96.08</v>
          </cell>
          <cell r="J247">
            <v>125.95</v>
          </cell>
          <cell r="K247">
            <v>163.49</v>
          </cell>
          <cell r="L247">
            <v>171.59</v>
          </cell>
          <cell r="M247">
            <v>203.85</v>
          </cell>
          <cell r="N247">
            <v>211.16</v>
          </cell>
          <cell r="O247">
            <v>238.55</v>
          </cell>
        </row>
        <row r="248">
          <cell r="B248">
            <v>5900</v>
          </cell>
          <cell r="C248">
            <v>235.71</v>
          </cell>
          <cell r="D248">
            <v>13.63</v>
          </cell>
          <cell r="E248">
            <v>17.21</v>
          </cell>
          <cell r="F248">
            <v>49.17</v>
          </cell>
          <cell r="G248">
            <v>53.64</v>
          </cell>
          <cell r="H248">
            <v>72.44</v>
          </cell>
          <cell r="I248">
            <v>77.150000000000006</v>
          </cell>
          <cell r="J248">
            <v>109.99</v>
          </cell>
          <cell r="K248">
            <v>118.3</v>
          </cell>
          <cell r="L248">
            <v>128.32</v>
          </cell>
          <cell r="M248">
            <v>143.09</v>
          </cell>
          <cell r="N248">
            <v>185.57</v>
          </cell>
          <cell r="O248">
            <v>211.88</v>
          </cell>
        </row>
        <row r="249">
          <cell r="B249">
            <v>5930</v>
          </cell>
          <cell r="C249">
            <v>502.16</v>
          </cell>
          <cell r="D249">
            <v>45.55</v>
          </cell>
          <cell r="E249">
            <v>88.04</v>
          </cell>
          <cell r="F249">
            <v>129.38</v>
          </cell>
          <cell r="G249">
            <v>171.81</v>
          </cell>
          <cell r="H249">
            <v>209.6</v>
          </cell>
          <cell r="I249">
            <v>252.63</v>
          </cell>
          <cell r="J249">
            <v>296.8</v>
          </cell>
          <cell r="K249">
            <v>343.27</v>
          </cell>
          <cell r="L249">
            <v>387.57</v>
          </cell>
          <cell r="M249">
            <v>425.82</v>
          </cell>
          <cell r="N249">
            <v>462.1</v>
          </cell>
          <cell r="O249">
            <v>498.14</v>
          </cell>
        </row>
        <row r="250">
          <cell r="B250">
            <v>5935</v>
          </cell>
          <cell r="C250">
            <v>49.31</v>
          </cell>
          <cell r="D250">
            <v>13.91</v>
          </cell>
          <cell r="E250">
            <v>20.91</v>
          </cell>
          <cell r="F250">
            <v>27.12</v>
          </cell>
          <cell r="G250">
            <v>30.42</v>
          </cell>
          <cell r="H250">
            <v>32.29</v>
          </cell>
          <cell r="I250">
            <v>33.700000000000003</v>
          </cell>
          <cell r="J250">
            <v>34.28</v>
          </cell>
          <cell r="K250">
            <v>34.880000000000003</v>
          </cell>
          <cell r="L250">
            <v>34.880000000000003</v>
          </cell>
          <cell r="M250">
            <v>36.11</v>
          </cell>
          <cell r="N250">
            <v>36.11</v>
          </cell>
          <cell r="O250">
            <v>38.5</v>
          </cell>
        </row>
        <row r="251">
          <cell r="B251">
            <v>5940</v>
          </cell>
          <cell r="C251">
            <v>6.3</v>
          </cell>
          <cell r="E251">
            <v>2.21</v>
          </cell>
          <cell r="F251">
            <v>2.21</v>
          </cell>
          <cell r="G251">
            <v>2.21</v>
          </cell>
          <cell r="H251">
            <v>5.22</v>
          </cell>
          <cell r="I251">
            <v>5.22</v>
          </cell>
          <cell r="J251">
            <v>5.22</v>
          </cell>
          <cell r="K251">
            <v>7.99</v>
          </cell>
          <cell r="L251">
            <v>7.99</v>
          </cell>
          <cell r="M251">
            <v>7.99</v>
          </cell>
          <cell r="N251">
            <v>10.3</v>
          </cell>
          <cell r="O251">
            <v>10.08</v>
          </cell>
        </row>
        <row r="252">
          <cell r="B252">
            <v>5945</v>
          </cell>
          <cell r="C252">
            <v>7287.14</v>
          </cell>
          <cell r="D252">
            <v>604.69000000000005</v>
          </cell>
          <cell r="E252">
            <v>1258.96</v>
          </cell>
          <cell r="F252">
            <v>1943.71</v>
          </cell>
          <cell r="G252">
            <v>2625.52</v>
          </cell>
          <cell r="H252">
            <v>3296.14</v>
          </cell>
          <cell r="I252">
            <v>3969.84</v>
          </cell>
          <cell r="J252">
            <v>4641.82</v>
          </cell>
          <cell r="K252">
            <v>5272.45</v>
          </cell>
          <cell r="L252">
            <v>5882.73</v>
          </cell>
          <cell r="M252">
            <v>6521.57</v>
          </cell>
          <cell r="N252">
            <v>7125.55</v>
          </cell>
          <cell r="O252">
            <v>7743.16</v>
          </cell>
        </row>
        <row r="253">
          <cell r="B253">
            <v>5950</v>
          </cell>
          <cell r="C253">
            <v>3401.92</v>
          </cell>
          <cell r="D253">
            <v>321.05</v>
          </cell>
          <cell r="E253">
            <v>633.78</v>
          </cell>
          <cell r="F253">
            <v>930.41</v>
          </cell>
          <cell r="G253">
            <v>1226.78</v>
          </cell>
          <cell r="H253">
            <v>1521.45</v>
          </cell>
          <cell r="I253">
            <v>1850.78</v>
          </cell>
          <cell r="J253">
            <v>2517.63</v>
          </cell>
          <cell r="K253">
            <v>2517.63</v>
          </cell>
          <cell r="L253">
            <v>2847.42</v>
          </cell>
          <cell r="M253">
            <v>3187.19</v>
          </cell>
          <cell r="N253">
            <v>3514.14</v>
          </cell>
          <cell r="O253">
            <v>4161.8900000000003</v>
          </cell>
        </row>
        <row r="254">
          <cell r="B254">
            <v>5955</v>
          </cell>
          <cell r="C254">
            <v>1912.6</v>
          </cell>
          <cell r="D254">
            <v>10.84</v>
          </cell>
          <cell r="E254">
            <v>25.93</v>
          </cell>
          <cell r="F254">
            <v>36.630000000000003</v>
          </cell>
          <cell r="G254">
            <v>71.97</v>
          </cell>
          <cell r="H254">
            <v>82.67</v>
          </cell>
          <cell r="I254">
            <v>802.68</v>
          </cell>
          <cell r="J254">
            <v>813.31</v>
          </cell>
          <cell r="K254">
            <v>828.15</v>
          </cell>
          <cell r="L254">
            <v>838.71</v>
          </cell>
          <cell r="M254">
            <v>920.9</v>
          </cell>
          <cell r="N254">
            <v>931.4</v>
          </cell>
          <cell r="O254">
            <v>983.14</v>
          </cell>
        </row>
        <row r="255">
          <cell r="B255">
            <v>5960</v>
          </cell>
          <cell r="C255">
            <v>2220.11</v>
          </cell>
          <cell r="D255">
            <v>36.46</v>
          </cell>
          <cell r="E255">
            <v>38.81</v>
          </cell>
          <cell r="F255">
            <v>566</v>
          </cell>
          <cell r="G255">
            <v>767.16</v>
          </cell>
          <cell r="H255">
            <v>942.7</v>
          </cell>
          <cell r="I255">
            <v>1118.24</v>
          </cell>
          <cell r="J255">
            <v>1316.82</v>
          </cell>
          <cell r="K255">
            <v>1492.36</v>
          </cell>
          <cell r="L255">
            <v>1492.36</v>
          </cell>
          <cell r="M255">
            <v>1866.17</v>
          </cell>
          <cell r="N255">
            <v>2041.71</v>
          </cell>
          <cell r="O255">
            <v>2041.71</v>
          </cell>
        </row>
        <row r="256">
          <cell r="B256">
            <v>5965</v>
          </cell>
          <cell r="C256">
            <v>640.63</v>
          </cell>
          <cell r="D256">
            <v>21.88</v>
          </cell>
          <cell r="E256">
            <v>54.52</v>
          </cell>
          <cell r="F256">
            <v>101.2</v>
          </cell>
          <cell r="G256">
            <v>380.82</v>
          </cell>
          <cell r="H256">
            <v>437.3</v>
          </cell>
          <cell r="I256">
            <v>499.96</v>
          </cell>
          <cell r="J256">
            <v>700.21</v>
          </cell>
          <cell r="K256">
            <v>763.85</v>
          </cell>
          <cell r="L256">
            <v>820.8</v>
          </cell>
          <cell r="M256">
            <v>867.38</v>
          </cell>
          <cell r="N256">
            <v>940.99</v>
          </cell>
          <cell r="O256">
            <v>992.3</v>
          </cell>
        </row>
        <row r="257">
          <cell r="B257">
            <v>5970</v>
          </cell>
          <cell r="C257">
            <v>595.30999999999995</v>
          </cell>
          <cell r="D257">
            <v>26.42</v>
          </cell>
          <cell r="E257">
            <v>52.56</v>
          </cell>
          <cell r="F257">
            <v>78.53</v>
          </cell>
          <cell r="G257">
            <v>104.63</v>
          </cell>
          <cell r="H257">
            <v>130.66</v>
          </cell>
          <cell r="I257">
            <v>156.69999999999999</v>
          </cell>
          <cell r="J257">
            <v>182.58</v>
          </cell>
          <cell r="K257">
            <v>208.38</v>
          </cell>
          <cell r="L257">
            <v>233.95</v>
          </cell>
          <cell r="M257">
            <v>259.45</v>
          </cell>
          <cell r="N257">
            <v>300.12</v>
          </cell>
          <cell r="O257">
            <v>325.37</v>
          </cell>
        </row>
        <row r="258">
          <cell r="B258">
            <v>5975</v>
          </cell>
          <cell r="C258">
            <v>1118.75</v>
          </cell>
          <cell r="E258">
            <v>264.97000000000003</v>
          </cell>
          <cell r="F258">
            <v>258.10000000000002</v>
          </cell>
          <cell r="G258">
            <v>258.10000000000002</v>
          </cell>
          <cell r="H258">
            <v>531.98</v>
          </cell>
          <cell r="I258">
            <v>531.98</v>
          </cell>
          <cell r="J258">
            <v>542.83000000000004</v>
          </cell>
          <cell r="K258">
            <v>809.38</v>
          </cell>
          <cell r="L258">
            <v>809.38</v>
          </cell>
          <cell r="M258">
            <v>809.38</v>
          </cell>
          <cell r="N258">
            <v>1112.76</v>
          </cell>
          <cell r="O258">
            <v>1112.76</v>
          </cell>
        </row>
        <row r="259">
          <cell r="B259">
            <v>5980</v>
          </cell>
          <cell r="C259">
            <v>1.03</v>
          </cell>
          <cell r="F259">
            <v>0.35</v>
          </cell>
          <cell r="G259">
            <v>0.35</v>
          </cell>
          <cell r="H259">
            <v>0.35</v>
          </cell>
          <cell r="I259">
            <v>0.69</v>
          </cell>
          <cell r="J259">
            <v>0.69</v>
          </cell>
          <cell r="K259">
            <v>0.69</v>
          </cell>
          <cell r="L259">
            <v>0.96</v>
          </cell>
          <cell r="M259">
            <v>0.96</v>
          </cell>
          <cell r="N259">
            <v>0.96</v>
          </cell>
          <cell r="O259">
            <v>-48.77</v>
          </cell>
        </row>
        <row r="260">
          <cell r="B260">
            <v>5985</v>
          </cell>
          <cell r="O260">
            <v>1192.5</v>
          </cell>
        </row>
        <row r="261">
          <cell r="B261">
            <v>6010</v>
          </cell>
          <cell r="C261">
            <v>2817.77</v>
          </cell>
          <cell r="D261">
            <v>141.51</v>
          </cell>
          <cell r="E261">
            <v>288.05</v>
          </cell>
          <cell r="F261">
            <v>427.96</v>
          </cell>
          <cell r="G261">
            <v>567.54999999999995</v>
          </cell>
          <cell r="H261">
            <v>706.81</v>
          </cell>
          <cell r="I261">
            <v>846.16</v>
          </cell>
          <cell r="J261">
            <v>1047.29</v>
          </cell>
          <cell r="K261">
            <v>1247.78</v>
          </cell>
          <cell r="L261">
            <v>1445.82</v>
          </cell>
          <cell r="M261">
            <v>1643.35</v>
          </cell>
          <cell r="N261">
            <v>1913.87</v>
          </cell>
          <cell r="O261">
            <v>2202.4899999999998</v>
          </cell>
        </row>
        <row r="262">
          <cell r="B262">
            <v>6015</v>
          </cell>
          <cell r="C262">
            <v>15.85</v>
          </cell>
          <cell r="D262">
            <v>1.05</v>
          </cell>
          <cell r="E262">
            <v>1.1599999999999999</v>
          </cell>
          <cell r="F262">
            <v>1.99</v>
          </cell>
          <cell r="G262">
            <v>1.99</v>
          </cell>
          <cell r="H262">
            <v>2.15</v>
          </cell>
          <cell r="I262">
            <v>2.15</v>
          </cell>
          <cell r="J262">
            <v>2.31</v>
          </cell>
          <cell r="K262">
            <v>2.31</v>
          </cell>
          <cell r="L262">
            <v>2.46</v>
          </cell>
          <cell r="M262">
            <v>2.46</v>
          </cell>
          <cell r="N262">
            <v>9.83</v>
          </cell>
          <cell r="O262">
            <v>9.83</v>
          </cell>
        </row>
        <row r="263">
          <cell r="B263">
            <v>6020</v>
          </cell>
          <cell r="C263">
            <v>54</v>
          </cell>
          <cell r="K263">
            <v>77.27</v>
          </cell>
          <cell r="L263">
            <v>0.28999999999999998</v>
          </cell>
          <cell r="M263">
            <v>0.28999999999999998</v>
          </cell>
          <cell r="N263">
            <v>0.28999999999999998</v>
          </cell>
          <cell r="O263">
            <v>0.28999999999999998</v>
          </cell>
        </row>
        <row r="264">
          <cell r="B264">
            <v>6025</v>
          </cell>
          <cell r="C264">
            <v>199.99</v>
          </cell>
          <cell r="E264">
            <v>3.82</v>
          </cell>
          <cell r="F264">
            <v>3.82</v>
          </cell>
          <cell r="G264">
            <v>3.82</v>
          </cell>
          <cell r="H264">
            <v>3.82</v>
          </cell>
          <cell r="I264">
            <v>3.82</v>
          </cell>
          <cell r="J264">
            <v>3.82</v>
          </cell>
          <cell r="K264">
            <v>-154.69</v>
          </cell>
          <cell r="L264">
            <v>-154.69</v>
          </cell>
          <cell r="M264">
            <v>-141.13999999999999</v>
          </cell>
          <cell r="N264">
            <v>-141.13999999999999</v>
          </cell>
          <cell r="O264">
            <v>-92.37</v>
          </cell>
        </row>
        <row r="265">
          <cell r="B265">
            <v>6035</v>
          </cell>
          <cell r="C265">
            <v>588.21</v>
          </cell>
          <cell r="D265">
            <v>75.23</v>
          </cell>
          <cell r="E265">
            <v>118.59</v>
          </cell>
          <cell r="F265">
            <v>162.63999999999999</v>
          </cell>
          <cell r="G265">
            <v>218.81</v>
          </cell>
          <cell r="H265">
            <v>264.14</v>
          </cell>
          <cell r="I265">
            <v>316.92</v>
          </cell>
          <cell r="J265">
            <v>372.6</v>
          </cell>
          <cell r="K265">
            <v>417.22</v>
          </cell>
          <cell r="L265">
            <v>460.14</v>
          </cell>
          <cell r="M265">
            <v>508.79</v>
          </cell>
          <cell r="N265">
            <v>554.24</v>
          </cell>
          <cell r="O265">
            <v>602.49</v>
          </cell>
        </row>
        <row r="266">
          <cell r="B266">
            <v>6040</v>
          </cell>
          <cell r="C266">
            <v>5951.94</v>
          </cell>
          <cell r="D266">
            <v>203.99</v>
          </cell>
          <cell r="E266">
            <v>405.11</v>
          </cell>
          <cell r="F266">
            <v>628.75</v>
          </cell>
          <cell r="G266">
            <v>829.97</v>
          </cell>
          <cell r="H266">
            <v>1030.71</v>
          </cell>
          <cell r="I266">
            <v>1231.5899999999999</v>
          </cell>
          <cell r="J266">
            <v>1431.15</v>
          </cell>
          <cell r="K266">
            <v>1630.08</v>
          </cell>
          <cell r="L266">
            <v>1826.58</v>
          </cell>
          <cell r="M266">
            <v>2022.57</v>
          </cell>
          <cell r="N266">
            <v>2218.08</v>
          </cell>
          <cell r="O266">
            <v>2393.62</v>
          </cell>
        </row>
        <row r="267">
          <cell r="B267">
            <v>6045</v>
          </cell>
          <cell r="C267">
            <v>117.91</v>
          </cell>
          <cell r="F267">
            <v>0.86</v>
          </cell>
          <cell r="G267">
            <v>0.86</v>
          </cell>
          <cell r="H267">
            <v>0.86</v>
          </cell>
          <cell r="I267">
            <v>0.86</v>
          </cell>
          <cell r="J267">
            <v>0.86</v>
          </cell>
          <cell r="K267">
            <v>0.86</v>
          </cell>
          <cell r="L267">
            <v>9.36</v>
          </cell>
          <cell r="M267">
            <v>47.33</v>
          </cell>
          <cell r="N267">
            <v>62.99</v>
          </cell>
          <cell r="O267">
            <v>97.33</v>
          </cell>
        </row>
        <row r="268">
          <cell r="B268">
            <v>6050</v>
          </cell>
          <cell r="C268">
            <v>3087.31</v>
          </cell>
          <cell r="D268">
            <v>133.96</v>
          </cell>
          <cell r="E268">
            <v>436.63</v>
          </cell>
          <cell r="F268">
            <v>726.4</v>
          </cell>
          <cell r="G268">
            <v>1011.65</v>
          </cell>
          <cell r="H268">
            <v>1217.8900000000001</v>
          </cell>
          <cell r="I268">
            <v>1423.3</v>
          </cell>
          <cell r="J268">
            <v>1824.03</v>
          </cell>
          <cell r="K268">
            <v>2113.96</v>
          </cell>
          <cell r="L268">
            <v>2283.11</v>
          </cell>
          <cell r="M268">
            <v>2503.0700000000002</v>
          </cell>
          <cell r="N268">
            <v>2688.64</v>
          </cell>
          <cell r="O268">
            <v>3090.51</v>
          </cell>
        </row>
        <row r="269">
          <cell r="B269">
            <v>6065</v>
          </cell>
          <cell r="C269">
            <v>12655.74</v>
          </cell>
        </row>
        <row r="270">
          <cell r="B270">
            <v>6070</v>
          </cell>
          <cell r="C270">
            <v>4737.09</v>
          </cell>
          <cell r="D270">
            <v>-148.94999999999999</v>
          </cell>
          <cell r="E270">
            <v>-151.78</v>
          </cell>
          <cell r="F270">
            <v>-142.94</v>
          </cell>
          <cell r="G270">
            <v>-142.94</v>
          </cell>
          <cell r="H270">
            <v>-116.95</v>
          </cell>
          <cell r="I270">
            <v>-90</v>
          </cell>
          <cell r="J270">
            <v>-80.959999999999994</v>
          </cell>
          <cell r="K270">
            <v>-72.38</v>
          </cell>
          <cell r="L270">
            <v>-72.38</v>
          </cell>
          <cell r="M270">
            <v>29.57</v>
          </cell>
          <cell r="N270">
            <v>32.4</v>
          </cell>
          <cell r="O270">
            <v>120.91</v>
          </cell>
        </row>
        <row r="271">
          <cell r="B271">
            <v>6090</v>
          </cell>
          <cell r="C271">
            <v>126.4</v>
          </cell>
          <cell r="D271">
            <v>10.92</v>
          </cell>
          <cell r="E271">
            <v>21.69</v>
          </cell>
          <cell r="F271">
            <v>32.71</v>
          </cell>
          <cell r="G271">
            <v>43.8</v>
          </cell>
          <cell r="H271">
            <v>55.26</v>
          </cell>
          <cell r="I271">
            <v>66.73</v>
          </cell>
          <cell r="J271">
            <v>78.48</v>
          </cell>
          <cell r="K271">
            <v>90.19</v>
          </cell>
          <cell r="L271">
            <v>101.76</v>
          </cell>
          <cell r="M271">
            <v>113.3</v>
          </cell>
          <cell r="N271">
            <v>124.81</v>
          </cell>
          <cell r="O271">
            <v>147.66</v>
          </cell>
        </row>
        <row r="272">
          <cell r="B272">
            <v>6110</v>
          </cell>
          <cell r="C272">
            <v>6463.66</v>
          </cell>
          <cell r="D272">
            <v>537.87</v>
          </cell>
          <cell r="E272">
            <v>1025.28</v>
          </cell>
          <cell r="F272">
            <v>1622.25</v>
          </cell>
          <cell r="G272">
            <v>2285.84</v>
          </cell>
          <cell r="H272">
            <v>2836.5</v>
          </cell>
          <cell r="I272">
            <v>3394.71</v>
          </cell>
          <cell r="J272">
            <v>3955.46</v>
          </cell>
          <cell r="K272">
            <v>4489.47</v>
          </cell>
          <cell r="L272">
            <v>5037.0200000000004</v>
          </cell>
          <cell r="M272">
            <v>5589.9</v>
          </cell>
          <cell r="N272">
            <v>6067.06</v>
          </cell>
          <cell r="O272">
            <v>6621.16</v>
          </cell>
        </row>
        <row r="273">
          <cell r="B273">
            <v>6115</v>
          </cell>
          <cell r="C273">
            <v>976.82</v>
          </cell>
          <cell r="D273">
            <v>99.86</v>
          </cell>
          <cell r="E273">
            <v>172.17</v>
          </cell>
          <cell r="F273">
            <v>265.54000000000002</v>
          </cell>
          <cell r="G273">
            <v>387.9</v>
          </cell>
          <cell r="H273">
            <v>469.56</v>
          </cell>
          <cell r="I273">
            <v>553.53</v>
          </cell>
          <cell r="J273">
            <v>645.29999999999995</v>
          </cell>
          <cell r="K273">
            <v>746.27</v>
          </cell>
          <cell r="L273">
            <v>849.18</v>
          </cell>
          <cell r="M273">
            <v>953.6</v>
          </cell>
          <cell r="N273">
            <v>1056.1400000000001</v>
          </cell>
          <cell r="O273">
            <v>1170.5</v>
          </cell>
        </row>
        <row r="274">
          <cell r="B274">
            <v>6120</v>
          </cell>
          <cell r="C274">
            <v>6829.02</v>
          </cell>
          <cell r="D274">
            <v>434.63</v>
          </cell>
          <cell r="E274">
            <v>876.49</v>
          </cell>
          <cell r="F274">
            <v>1299.72</v>
          </cell>
          <cell r="G274">
            <v>1741.63</v>
          </cell>
          <cell r="H274">
            <v>2175.35</v>
          </cell>
          <cell r="I274">
            <v>2609.9699999999998</v>
          </cell>
          <cell r="J274">
            <v>3163.71</v>
          </cell>
          <cell r="K274">
            <v>3494.97</v>
          </cell>
          <cell r="L274">
            <v>3914.58</v>
          </cell>
          <cell r="M274">
            <v>4342.32</v>
          </cell>
          <cell r="N274">
            <v>5383.16</v>
          </cell>
          <cell r="O274">
            <v>5419.52</v>
          </cell>
        </row>
        <row r="275">
          <cell r="B275">
            <v>6125</v>
          </cell>
          <cell r="C275">
            <v>957.49</v>
          </cell>
          <cell r="D275">
            <v>84.72</v>
          </cell>
          <cell r="E275">
            <v>169.44</v>
          </cell>
          <cell r="F275">
            <v>254.35</v>
          </cell>
          <cell r="G275">
            <v>340.47</v>
          </cell>
          <cell r="H275">
            <v>429.11</v>
          </cell>
          <cell r="I275">
            <v>517.58000000000004</v>
          </cell>
          <cell r="J275">
            <v>605.47</v>
          </cell>
          <cell r="K275">
            <v>692.41</v>
          </cell>
          <cell r="L275">
            <v>778.51</v>
          </cell>
          <cell r="M275">
            <v>866.97</v>
          </cell>
          <cell r="N275">
            <v>953.3</v>
          </cell>
          <cell r="O275">
            <v>1038.77</v>
          </cell>
        </row>
        <row r="276">
          <cell r="B276">
            <v>6130</v>
          </cell>
          <cell r="C276">
            <v>2365.1</v>
          </cell>
          <cell r="D276">
            <v>201.66</v>
          </cell>
          <cell r="E276">
            <v>392.58</v>
          </cell>
          <cell r="F276">
            <v>574.35</v>
          </cell>
          <cell r="G276">
            <v>771.69</v>
          </cell>
          <cell r="H276">
            <v>967.46</v>
          </cell>
          <cell r="I276">
            <v>1164.46</v>
          </cell>
          <cell r="J276">
            <v>1364.64</v>
          </cell>
          <cell r="K276">
            <v>1574.38</v>
          </cell>
          <cell r="L276">
            <v>1792.02</v>
          </cell>
          <cell r="M276">
            <v>2000.82</v>
          </cell>
          <cell r="N276">
            <v>2211.33</v>
          </cell>
          <cell r="O276">
            <v>2421.59</v>
          </cell>
        </row>
        <row r="277">
          <cell r="B277">
            <v>6135</v>
          </cell>
          <cell r="C277">
            <v>12001.18</v>
          </cell>
          <cell r="D277">
            <v>1127.8399999999999</v>
          </cell>
          <cell r="E277">
            <v>2291.48</v>
          </cell>
          <cell r="F277">
            <v>3541.17</v>
          </cell>
          <cell r="G277">
            <v>4686.82</v>
          </cell>
          <cell r="H277">
            <v>5935.23</v>
          </cell>
          <cell r="I277">
            <v>7470.3</v>
          </cell>
          <cell r="J277">
            <v>9253.14</v>
          </cell>
          <cell r="K277">
            <v>10892.54</v>
          </cell>
          <cell r="L277">
            <v>12522.63</v>
          </cell>
          <cell r="M277">
            <v>14047.5</v>
          </cell>
          <cell r="N277">
            <v>15622.99</v>
          </cell>
          <cell r="O277">
            <v>17503.34</v>
          </cell>
        </row>
        <row r="278">
          <cell r="B278">
            <v>6140</v>
          </cell>
          <cell r="C278">
            <v>2960.47</v>
          </cell>
          <cell r="D278">
            <v>115.32</v>
          </cell>
          <cell r="E278">
            <v>265.27999999999997</v>
          </cell>
          <cell r="F278">
            <v>432.97</v>
          </cell>
          <cell r="G278">
            <v>612.4</v>
          </cell>
          <cell r="H278">
            <v>765.68</v>
          </cell>
          <cell r="I278">
            <v>933.28</v>
          </cell>
          <cell r="J278">
            <v>1097.49</v>
          </cell>
          <cell r="K278">
            <v>1264.25</v>
          </cell>
          <cell r="L278">
            <v>1435.14</v>
          </cell>
          <cell r="M278">
            <v>1599.44</v>
          </cell>
          <cell r="N278">
            <v>1764.86</v>
          </cell>
          <cell r="O278">
            <v>1927.53</v>
          </cell>
        </row>
        <row r="279">
          <cell r="B279">
            <v>6145</v>
          </cell>
          <cell r="C279">
            <v>6618.72</v>
          </cell>
          <cell r="D279">
            <v>556.77</v>
          </cell>
          <cell r="E279">
            <v>1066.72</v>
          </cell>
          <cell r="F279">
            <v>1584.64</v>
          </cell>
          <cell r="G279">
            <v>2130.36</v>
          </cell>
          <cell r="H279">
            <v>2665.83</v>
          </cell>
          <cell r="I279">
            <v>3233.43</v>
          </cell>
          <cell r="J279">
            <v>3804.28</v>
          </cell>
          <cell r="K279">
            <v>4334.84</v>
          </cell>
          <cell r="L279">
            <v>4872.13</v>
          </cell>
          <cell r="M279">
            <v>5402.36</v>
          </cell>
          <cell r="N279">
            <v>5934.06</v>
          </cell>
          <cell r="O279">
            <v>6499.32</v>
          </cell>
        </row>
        <row r="280">
          <cell r="B280">
            <v>6146</v>
          </cell>
          <cell r="C280">
            <v>2942.9</v>
          </cell>
          <cell r="D280">
            <v>233.43</v>
          </cell>
          <cell r="E280">
            <v>450.11</v>
          </cell>
          <cell r="F280">
            <v>676.43</v>
          </cell>
          <cell r="G280">
            <v>952.56</v>
          </cell>
          <cell r="H280">
            <v>1179.1300000000001</v>
          </cell>
          <cell r="I280">
            <v>1412.3</v>
          </cell>
          <cell r="J280">
            <v>1624.96</v>
          </cell>
          <cell r="K280">
            <v>1832.82</v>
          </cell>
          <cell r="L280">
            <v>2076.4699999999998</v>
          </cell>
          <cell r="M280">
            <v>2289.56</v>
          </cell>
          <cell r="N280">
            <v>2505.64</v>
          </cell>
          <cell r="O280">
            <v>2735.9</v>
          </cell>
        </row>
        <row r="281">
          <cell r="B281">
            <v>6150</v>
          </cell>
          <cell r="C281">
            <v>95188.1</v>
          </cell>
          <cell r="D281">
            <v>8896.7099999999991</v>
          </cell>
          <cell r="E281">
            <v>15424.69</v>
          </cell>
          <cell r="F281">
            <v>22513.21</v>
          </cell>
          <cell r="G281">
            <v>30866.13</v>
          </cell>
          <cell r="H281">
            <v>38790.06</v>
          </cell>
          <cell r="I281">
            <v>46604.52</v>
          </cell>
          <cell r="J281">
            <v>54760.98</v>
          </cell>
          <cell r="K281">
            <v>63602.93</v>
          </cell>
          <cell r="L281">
            <v>70541.45</v>
          </cell>
          <cell r="M281">
            <v>77927.02</v>
          </cell>
          <cell r="N281">
            <v>86364.04</v>
          </cell>
          <cell r="O281">
            <v>96746.83</v>
          </cell>
        </row>
        <row r="282">
          <cell r="B282">
            <v>6155</v>
          </cell>
          <cell r="C282">
            <v>1896.58</v>
          </cell>
          <cell r="D282">
            <v>131.69999999999999</v>
          </cell>
          <cell r="E282">
            <v>265.17</v>
          </cell>
          <cell r="F282">
            <v>421.39</v>
          </cell>
          <cell r="G282">
            <v>583.49</v>
          </cell>
          <cell r="H282">
            <v>737.81</v>
          </cell>
          <cell r="I282">
            <v>907.36</v>
          </cell>
          <cell r="J282">
            <v>1075.1300000000001</v>
          </cell>
          <cell r="K282">
            <v>1228.2</v>
          </cell>
          <cell r="L282">
            <v>1388.06</v>
          </cell>
          <cell r="M282">
            <v>1535.06</v>
          </cell>
          <cell r="N282">
            <v>1675.56</v>
          </cell>
          <cell r="O282">
            <v>1820.29</v>
          </cell>
        </row>
        <row r="283">
          <cell r="B283">
            <v>6165</v>
          </cell>
          <cell r="C283">
            <v>-11735.67</v>
          </cell>
          <cell r="D283">
            <v>-1172.27</v>
          </cell>
          <cell r="E283">
            <v>-1454.71</v>
          </cell>
          <cell r="F283">
            <v>-2216.9299999999998</v>
          </cell>
          <cell r="G283">
            <v>-2707.25</v>
          </cell>
          <cell r="H283">
            <v>-3045.76</v>
          </cell>
          <cell r="I283">
            <v>-3182.3</v>
          </cell>
          <cell r="J283">
            <v>-3544.97</v>
          </cell>
          <cell r="K283">
            <v>-4640.17</v>
          </cell>
          <cell r="L283">
            <v>-4777.05</v>
          </cell>
          <cell r="M283">
            <v>-4779.53</v>
          </cell>
          <cell r="N283">
            <v>-5418.28</v>
          </cell>
          <cell r="O283">
            <v>-6960.94</v>
          </cell>
        </row>
        <row r="284">
          <cell r="B284">
            <v>6185</v>
          </cell>
          <cell r="C284">
            <v>364.01</v>
          </cell>
          <cell r="D284">
            <v>2.65</v>
          </cell>
          <cell r="E284">
            <v>32.68</v>
          </cell>
          <cell r="F284">
            <v>104.74</v>
          </cell>
          <cell r="G284">
            <v>87.1</v>
          </cell>
          <cell r="H284">
            <v>90.93</v>
          </cell>
          <cell r="I284">
            <v>108.87</v>
          </cell>
          <cell r="J284">
            <v>153.21</v>
          </cell>
          <cell r="K284">
            <v>186.07</v>
          </cell>
          <cell r="L284">
            <v>205.32</v>
          </cell>
          <cell r="M284">
            <v>222.91</v>
          </cell>
          <cell r="N284">
            <v>291.82</v>
          </cell>
          <cell r="O284">
            <v>301.98</v>
          </cell>
        </row>
        <row r="285">
          <cell r="B285">
            <v>6190</v>
          </cell>
          <cell r="C285">
            <v>287.57</v>
          </cell>
          <cell r="D285">
            <v>3.56</v>
          </cell>
          <cell r="E285">
            <v>15.43</v>
          </cell>
          <cell r="F285">
            <v>40.14</v>
          </cell>
          <cell r="G285">
            <v>45.11</v>
          </cell>
          <cell r="H285">
            <v>65.89</v>
          </cell>
          <cell r="I285">
            <v>75.760000000000005</v>
          </cell>
          <cell r="J285">
            <v>112.75</v>
          </cell>
          <cell r="K285">
            <v>116.48</v>
          </cell>
          <cell r="L285">
            <v>156.31</v>
          </cell>
          <cell r="M285">
            <v>219.45</v>
          </cell>
          <cell r="N285">
            <v>242.16</v>
          </cell>
          <cell r="O285">
            <v>257.26</v>
          </cell>
        </row>
        <row r="286">
          <cell r="B286">
            <v>6195</v>
          </cell>
          <cell r="C286">
            <v>69.19</v>
          </cell>
          <cell r="D286">
            <v>0.18</v>
          </cell>
          <cell r="E286">
            <v>2.91</v>
          </cell>
          <cell r="F286">
            <v>5.25</v>
          </cell>
          <cell r="G286">
            <v>9.51</v>
          </cell>
          <cell r="H286">
            <v>11.18</v>
          </cell>
          <cell r="I286">
            <v>13</v>
          </cell>
          <cell r="J286">
            <v>48.03</v>
          </cell>
          <cell r="K286">
            <v>49.66</v>
          </cell>
          <cell r="L286">
            <v>55.53</v>
          </cell>
          <cell r="M286">
            <v>61</v>
          </cell>
          <cell r="N286">
            <v>67.23</v>
          </cell>
          <cell r="O286">
            <v>72.650000000000006</v>
          </cell>
        </row>
        <row r="287">
          <cell r="B287">
            <v>6200</v>
          </cell>
          <cell r="C287">
            <v>253.23</v>
          </cell>
          <cell r="D287">
            <v>3.52</v>
          </cell>
          <cell r="E287">
            <v>13.67</v>
          </cell>
          <cell r="F287">
            <v>87.92</v>
          </cell>
          <cell r="G287">
            <v>89.73</v>
          </cell>
          <cell r="H287">
            <v>116.07</v>
          </cell>
          <cell r="I287">
            <v>127.52</v>
          </cell>
          <cell r="J287">
            <v>149.46</v>
          </cell>
          <cell r="K287">
            <v>152.25</v>
          </cell>
          <cell r="L287">
            <v>153.84</v>
          </cell>
          <cell r="M287">
            <v>161.91999999999999</v>
          </cell>
          <cell r="N287">
            <v>184.29</v>
          </cell>
          <cell r="O287">
            <v>195.45</v>
          </cell>
        </row>
        <row r="288">
          <cell r="B288">
            <v>6205</v>
          </cell>
          <cell r="C288">
            <v>15.77</v>
          </cell>
          <cell r="E288">
            <v>0.57999999999999996</v>
          </cell>
          <cell r="F288">
            <v>0.57999999999999996</v>
          </cell>
          <cell r="G288">
            <v>5.0999999999999996</v>
          </cell>
          <cell r="H288">
            <v>5.41</v>
          </cell>
          <cell r="I288">
            <v>6.54</v>
          </cell>
          <cell r="J288">
            <v>6.99</v>
          </cell>
          <cell r="K288">
            <v>8.8000000000000007</v>
          </cell>
          <cell r="L288">
            <v>9</v>
          </cell>
          <cell r="M288">
            <v>9</v>
          </cell>
          <cell r="N288">
            <v>16.54</v>
          </cell>
          <cell r="O288">
            <v>16.54</v>
          </cell>
        </row>
        <row r="289">
          <cell r="B289">
            <v>6207</v>
          </cell>
          <cell r="C289">
            <v>288.05</v>
          </cell>
          <cell r="D289">
            <v>28.29</v>
          </cell>
          <cell r="E289">
            <v>82.64</v>
          </cell>
          <cell r="F289">
            <v>115.57</v>
          </cell>
          <cell r="G289">
            <v>291.20999999999998</v>
          </cell>
          <cell r="H289">
            <v>164.9</v>
          </cell>
          <cell r="I289">
            <v>167.98</v>
          </cell>
          <cell r="J289">
            <v>224.43</v>
          </cell>
          <cell r="K289">
            <v>251.35</v>
          </cell>
          <cell r="L289">
            <v>273.01</v>
          </cell>
          <cell r="M289">
            <v>300.45</v>
          </cell>
          <cell r="N289">
            <v>357.25</v>
          </cell>
          <cell r="O289">
            <v>377.52</v>
          </cell>
        </row>
        <row r="290">
          <cell r="B290">
            <v>6215</v>
          </cell>
          <cell r="C290">
            <v>6651.56</v>
          </cell>
          <cell r="D290">
            <v>329.69</v>
          </cell>
          <cell r="E290">
            <v>652.75</v>
          </cell>
          <cell r="F290">
            <v>1048.3800000000001</v>
          </cell>
          <cell r="G290">
            <v>1437.92</v>
          </cell>
          <cell r="H290">
            <v>1846.92</v>
          </cell>
          <cell r="I290">
            <v>2298.87</v>
          </cell>
          <cell r="J290">
            <v>2737.1</v>
          </cell>
          <cell r="K290">
            <v>3148.27</v>
          </cell>
          <cell r="L290">
            <v>3493.31</v>
          </cell>
          <cell r="M290">
            <v>3854.81</v>
          </cell>
          <cell r="N290">
            <v>4181.79</v>
          </cell>
          <cell r="O290">
            <v>4494.88</v>
          </cell>
        </row>
        <row r="291">
          <cell r="B291">
            <v>6220</v>
          </cell>
          <cell r="C291">
            <v>2680.51</v>
          </cell>
          <cell r="D291">
            <v>135.24</v>
          </cell>
          <cell r="E291">
            <v>316.01</v>
          </cell>
          <cell r="F291">
            <v>427.58</v>
          </cell>
          <cell r="G291">
            <v>716.51</v>
          </cell>
          <cell r="H291">
            <v>921.27</v>
          </cell>
          <cell r="I291">
            <v>1086.96</v>
          </cell>
          <cell r="J291">
            <v>1301.29</v>
          </cell>
          <cell r="K291">
            <v>1460.56</v>
          </cell>
          <cell r="L291">
            <v>1665.19</v>
          </cell>
          <cell r="M291">
            <v>1813.49</v>
          </cell>
          <cell r="N291">
            <v>2008.11</v>
          </cell>
          <cell r="O291">
            <v>2165.11</v>
          </cell>
        </row>
        <row r="292">
          <cell r="B292">
            <v>6225</v>
          </cell>
          <cell r="C292">
            <v>225.42</v>
          </cell>
          <cell r="H292">
            <v>108.8</v>
          </cell>
          <cell r="I292">
            <v>108.02</v>
          </cell>
          <cell r="J292">
            <v>108.02</v>
          </cell>
          <cell r="K292">
            <v>108.02</v>
          </cell>
          <cell r="L292">
            <v>108.02</v>
          </cell>
          <cell r="M292">
            <v>108.02</v>
          </cell>
          <cell r="N292">
            <v>170.2</v>
          </cell>
          <cell r="O292">
            <v>170.28</v>
          </cell>
        </row>
        <row r="293">
          <cell r="B293">
            <v>6230</v>
          </cell>
          <cell r="C293">
            <v>246.17</v>
          </cell>
          <cell r="D293">
            <v>35.770000000000003</v>
          </cell>
          <cell r="E293">
            <v>71.44</v>
          </cell>
          <cell r="F293">
            <v>106.86</v>
          </cell>
          <cell r="G293">
            <v>142.24</v>
          </cell>
          <cell r="H293">
            <v>199.11</v>
          </cell>
          <cell r="I293">
            <v>243.92</v>
          </cell>
          <cell r="J293">
            <v>243.92</v>
          </cell>
          <cell r="K293">
            <v>282.88</v>
          </cell>
          <cell r="L293">
            <v>282.88</v>
          </cell>
          <cell r="M293">
            <v>430.37</v>
          </cell>
          <cell r="N293">
            <v>430.37</v>
          </cell>
          <cell r="O293">
            <v>500.49</v>
          </cell>
        </row>
        <row r="294">
          <cell r="B294">
            <v>6260</v>
          </cell>
          <cell r="C294">
            <v>1592.97</v>
          </cell>
          <cell r="E294">
            <v>187.33</v>
          </cell>
          <cell r="F294">
            <v>229.11</v>
          </cell>
          <cell r="G294">
            <v>422.28</v>
          </cell>
          <cell r="H294">
            <v>422.28</v>
          </cell>
          <cell r="I294">
            <v>422.28</v>
          </cell>
          <cell r="J294">
            <v>615.27</v>
          </cell>
          <cell r="K294">
            <v>615.27</v>
          </cell>
          <cell r="L294">
            <v>615.27</v>
          </cell>
          <cell r="M294">
            <v>989.46</v>
          </cell>
          <cell r="N294">
            <v>1152.42</v>
          </cell>
          <cell r="O294">
            <v>1152.42</v>
          </cell>
        </row>
        <row r="295">
          <cell r="B295">
            <v>6270</v>
          </cell>
          <cell r="C295">
            <v>7122.5</v>
          </cell>
          <cell r="D295">
            <v>166.91</v>
          </cell>
          <cell r="E295">
            <v>656.01</v>
          </cell>
          <cell r="F295">
            <v>1685.01</v>
          </cell>
          <cell r="G295">
            <v>1685.01</v>
          </cell>
          <cell r="H295">
            <v>1685.01</v>
          </cell>
          <cell r="I295">
            <v>3469.21</v>
          </cell>
          <cell r="J295">
            <v>3469.21</v>
          </cell>
          <cell r="K295">
            <v>3844.21</v>
          </cell>
          <cell r="L295">
            <v>4314.21</v>
          </cell>
          <cell r="M295">
            <v>4594.21</v>
          </cell>
          <cell r="N295">
            <v>4874.21</v>
          </cell>
          <cell r="O295">
            <v>6574.21</v>
          </cell>
        </row>
        <row r="296">
          <cell r="B296">
            <v>6320</v>
          </cell>
          <cell r="C296">
            <v>1981.1</v>
          </cell>
          <cell r="K296">
            <v>183.23</v>
          </cell>
          <cell r="L296">
            <v>183.23</v>
          </cell>
          <cell r="M296">
            <v>183.23</v>
          </cell>
          <cell r="N296">
            <v>584.29</v>
          </cell>
          <cell r="O296">
            <v>663.55</v>
          </cell>
        </row>
        <row r="297">
          <cell r="B297">
            <v>6325</v>
          </cell>
          <cell r="C297">
            <v>853.86</v>
          </cell>
          <cell r="D297">
            <v>360</v>
          </cell>
          <cell r="E297">
            <v>360</v>
          </cell>
          <cell r="F297">
            <v>360</v>
          </cell>
          <cell r="G297">
            <v>360</v>
          </cell>
          <cell r="H297">
            <v>360</v>
          </cell>
          <cell r="I297">
            <v>360</v>
          </cell>
          <cell r="J297">
            <v>360</v>
          </cell>
          <cell r="K297">
            <v>1131.23</v>
          </cell>
          <cell r="L297">
            <v>1131.23</v>
          </cell>
          <cell r="M297">
            <v>1353.43</v>
          </cell>
          <cell r="N297">
            <v>1353.43</v>
          </cell>
          <cell r="O297">
            <v>1433.43</v>
          </cell>
        </row>
        <row r="298">
          <cell r="B298">
            <v>6335</v>
          </cell>
          <cell r="C298">
            <v>180</v>
          </cell>
        </row>
        <row r="299">
          <cell r="B299">
            <v>6345</v>
          </cell>
          <cell r="C299">
            <v>3091.39</v>
          </cell>
          <cell r="E299">
            <v>15.33</v>
          </cell>
          <cell r="F299">
            <v>559.33000000000004</v>
          </cell>
          <cell r="G299">
            <v>761.19</v>
          </cell>
          <cell r="H299">
            <v>763.05</v>
          </cell>
          <cell r="I299">
            <v>1243.98</v>
          </cell>
          <cell r="J299">
            <v>1349.68</v>
          </cell>
          <cell r="K299">
            <v>1349.68</v>
          </cell>
          <cell r="L299">
            <v>1349.68</v>
          </cell>
          <cell r="M299">
            <v>1621.6</v>
          </cell>
          <cell r="N299">
            <v>1627.75</v>
          </cell>
          <cell r="O299">
            <v>1751.25</v>
          </cell>
        </row>
        <row r="300">
          <cell r="B300">
            <v>6360</v>
          </cell>
          <cell r="C300">
            <v>21.59</v>
          </cell>
          <cell r="O300">
            <v>969.17</v>
          </cell>
        </row>
        <row r="301">
          <cell r="B301">
            <v>6365</v>
          </cell>
          <cell r="F301">
            <v>14.87</v>
          </cell>
          <cell r="G301">
            <v>14.87</v>
          </cell>
          <cell r="H301">
            <v>14.87</v>
          </cell>
          <cell r="I301">
            <v>14.87</v>
          </cell>
          <cell r="J301">
            <v>14.87</v>
          </cell>
          <cell r="K301">
            <v>14.87</v>
          </cell>
          <cell r="L301">
            <v>14.87</v>
          </cell>
          <cell r="M301">
            <v>14.87</v>
          </cell>
          <cell r="N301">
            <v>14.87</v>
          </cell>
          <cell r="O301">
            <v>22.15</v>
          </cell>
        </row>
        <row r="302">
          <cell r="B302">
            <v>6385</v>
          </cell>
          <cell r="C302">
            <v>106.47</v>
          </cell>
          <cell r="F302">
            <v>1.91</v>
          </cell>
          <cell r="G302">
            <v>1.91</v>
          </cell>
          <cell r="H302">
            <v>2.02</v>
          </cell>
          <cell r="I302">
            <v>16.32</v>
          </cell>
          <cell r="J302">
            <v>17.690000000000001</v>
          </cell>
          <cell r="K302">
            <v>17.690000000000001</v>
          </cell>
          <cell r="L302">
            <v>17.690000000000001</v>
          </cell>
          <cell r="M302">
            <v>17.690000000000001</v>
          </cell>
          <cell r="N302">
            <v>117.69</v>
          </cell>
          <cell r="O302">
            <v>117.69</v>
          </cell>
        </row>
        <row r="303">
          <cell r="B303">
            <v>6390</v>
          </cell>
          <cell r="C303">
            <v>1656.31</v>
          </cell>
          <cell r="D303">
            <v>3.95</v>
          </cell>
          <cell r="E303">
            <v>7.22</v>
          </cell>
          <cell r="F303">
            <v>14.17</v>
          </cell>
          <cell r="G303">
            <v>520.41999999999996</v>
          </cell>
          <cell r="H303">
            <v>527.66999999999996</v>
          </cell>
          <cell r="I303">
            <v>535.54</v>
          </cell>
          <cell r="J303">
            <v>544.80999999999995</v>
          </cell>
          <cell r="K303">
            <v>550.11</v>
          </cell>
          <cell r="L303">
            <v>552.92999999999995</v>
          </cell>
          <cell r="M303">
            <v>556.29</v>
          </cell>
          <cell r="N303">
            <v>964.59</v>
          </cell>
          <cell r="O303">
            <v>968.39</v>
          </cell>
        </row>
        <row r="304">
          <cell r="B304">
            <v>6410</v>
          </cell>
          <cell r="C304">
            <v>20569.849999999999</v>
          </cell>
          <cell r="D304">
            <v>847.54</v>
          </cell>
          <cell r="E304">
            <v>2501.34</v>
          </cell>
          <cell r="F304">
            <v>5626.34</v>
          </cell>
          <cell r="G304">
            <v>7501.34</v>
          </cell>
          <cell r="H304">
            <v>8751.34</v>
          </cell>
          <cell r="I304">
            <v>10626.34</v>
          </cell>
          <cell r="J304">
            <v>12501.34</v>
          </cell>
          <cell r="K304">
            <v>13751.34</v>
          </cell>
          <cell r="L304">
            <v>15626.34</v>
          </cell>
          <cell r="M304">
            <v>17501.34</v>
          </cell>
          <cell r="N304">
            <v>18751.34</v>
          </cell>
          <cell r="O304">
            <v>21251.34</v>
          </cell>
        </row>
        <row r="306">
          <cell r="B306" t="str">
            <v>12-31-13 Dep Exp_PerAR   Col A R91</v>
          </cell>
        </row>
        <row r="307">
          <cell r="B307">
            <v>6640</v>
          </cell>
          <cell r="G307">
            <v>147.58000000000001</v>
          </cell>
          <cell r="H307">
            <v>295.16000000000003</v>
          </cell>
          <cell r="I307">
            <v>442.74</v>
          </cell>
          <cell r="J307">
            <v>590.32000000000005</v>
          </cell>
          <cell r="K307">
            <v>737.9</v>
          </cell>
          <cell r="L307">
            <v>885.48</v>
          </cell>
          <cell r="M307">
            <v>1033.06</v>
          </cell>
          <cell r="N307">
            <v>1180.6400000000001</v>
          </cell>
          <cell r="O307">
            <v>1328.22</v>
          </cell>
        </row>
        <row r="308">
          <cell r="B308">
            <v>6655</v>
          </cell>
          <cell r="C308">
            <v>236.52</v>
          </cell>
          <cell r="D308">
            <v>19.71</v>
          </cell>
          <cell r="E308">
            <v>39.42</v>
          </cell>
          <cell r="F308">
            <v>59.13</v>
          </cell>
          <cell r="G308">
            <v>78.84</v>
          </cell>
          <cell r="H308">
            <v>98.55</v>
          </cell>
          <cell r="I308">
            <v>88.03</v>
          </cell>
          <cell r="J308">
            <v>107.74</v>
          </cell>
          <cell r="K308">
            <v>127.45</v>
          </cell>
          <cell r="L308">
            <v>147.16</v>
          </cell>
          <cell r="M308">
            <v>166.87</v>
          </cell>
          <cell r="N308">
            <v>186.58</v>
          </cell>
          <cell r="O308">
            <v>206.29</v>
          </cell>
        </row>
        <row r="309">
          <cell r="B309">
            <v>6660</v>
          </cell>
          <cell r="C309">
            <v>26160.43</v>
          </cell>
          <cell r="D309">
            <v>2213.77</v>
          </cell>
          <cell r="E309">
            <v>4450.57</v>
          </cell>
          <cell r="F309">
            <v>6671.72</v>
          </cell>
          <cell r="G309">
            <v>8909.15</v>
          </cell>
          <cell r="H309">
            <v>11138.72</v>
          </cell>
          <cell r="I309">
            <v>13384.72</v>
          </cell>
          <cell r="J309">
            <v>15629.44</v>
          </cell>
          <cell r="K309">
            <v>17894.080000000002</v>
          </cell>
          <cell r="L309">
            <v>20168.669999999998</v>
          </cell>
          <cell r="M309">
            <v>22443.26</v>
          </cell>
          <cell r="N309">
            <v>24738.53</v>
          </cell>
          <cell r="O309">
            <v>27072.06</v>
          </cell>
        </row>
        <row r="310">
          <cell r="B310">
            <v>6665</v>
          </cell>
          <cell r="C310">
            <v>40700.699999999997</v>
          </cell>
          <cell r="D310">
            <v>3400.2</v>
          </cell>
          <cell r="E310">
            <v>6800.4</v>
          </cell>
          <cell r="F310">
            <v>10209.75</v>
          </cell>
          <cell r="G310">
            <v>13619.1</v>
          </cell>
          <cell r="H310">
            <v>17028.45</v>
          </cell>
          <cell r="I310">
            <v>20437.8</v>
          </cell>
          <cell r="J310">
            <v>23847.15</v>
          </cell>
          <cell r="K310">
            <v>27256.5</v>
          </cell>
          <cell r="L310">
            <v>30672.59</v>
          </cell>
          <cell r="M310">
            <v>34088.68</v>
          </cell>
          <cell r="N310">
            <v>37504.769999999997</v>
          </cell>
          <cell r="O310">
            <v>40920.86</v>
          </cell>
        </row>
        <row r="311">
          <cell r="B311">
            <v>6680</v>
          </cell>
          <cell r="C311">
            <v>37.79</v>
          </cell>
          <cell r="D311">
            <v>3.35</v>
          </cell>
          <cell r="E311">
            <v>6.7</v>
          </cell>
          <cell r="F311">
            <v>10.050000000000001</v>
          </cell>
          <cell r="G311">
            <v>13.4</v>
          </cell>
          <cell r="H311">
            <v>16.75</v>
          </cell>
          <cell r="I311">
            <v>-11579.03</v>
          </cell>
          <cell r="J311">
            <v>-11575.68</v>
          </cell>
          <cell r="K311">
            <v>-11572.33</v>
          </cell>
          <cell r="L311">
            <v>-11568.98</v>
          </cell>
          <cell r="M311">
            <v>-11565.63</v>
          </cell>
          <cell r="N311">
            <v>-11562.28</v>
          </cell>
          <cell r="O311">
            <v>-11558.93</v>
          </cell>
        </row>
        <row r="312">
          <cell r="B312">
            <v>6685</v>
          </cell>
          <cell r="C312">
            <v>22.2</v>
          </cell>
          <cell r="D312">
            <v>1.85</v>
          </cell>
          <cell r="E312">
            <v>3.7</v>
          </cell>
          <cell r="F312">
            <v>5.55</v>
          </cell>
          <cell r="G312">
            <v>7.4</v>
          </cell>
          <cell r="H312">
            <v>9.25</v>
          </cell>
          <cell r="I312">
            <v>11.1</v>
          </cell>
          <cell r="J312">
            <v>12.95</v>
          </cell>
          <cell r="K312">
            <v>14.8</v>
          </cell>
          <cell r="L312">
            <v>16.649999999999999</v>
          </cell>
          <cell r="M312">
            <v>18.5</v>
          </cell>
          <cell r="N312">
            <v>20.350000000000001</v>
          </cell>
          <cell r="O312">
            <v>22.2</v>
          </cell>
        </row>
        <row r="313">
          <cell r="B313">
            <v>6710</v>
          </cell>
          <cell r="C313">
            <v>795.43</v>
          </cell>
          <cell r="D313">
            <v>65.569999999999993</v>
          </cell>
          <cell r="E313">
            <v>131.13999999999999</v>
          </cell>
          <cell r="F313">
            <v>197.33</v>
          </cell>
          <cell r="G313">
            <v>263.52</v>
          </cell>
          <cell r="H313">
            <v>329.82</v>
          </cell>
          <cell r="I313">
            <v>396.12</v>
          </cell>
          <cell r="J313">
            <v>462.42</v>
          </cell>
          <cell r="K313">
            <v>528.72</v>
          </cell>
          <cell r="L313">
            <v>595.02</v>
          </cell>
          <cell r="M313">
            <v>661.32</v>
          </cell>
          <cell r="N313">
            <v>727.62</v>
          </cell>
          <cell r="O313">
            <v>793.92</v>
          </cell>
        </row>
        <row r="314">
          <cell r="B314">
            <v>6715</v>
          </cell>
          <cell r="C314">
            <v>17673.43</v>
          </cell>
          <cell r="D314">
            <v>1476.74</v>
          </cell>
          <cell r="E314">
            <v>2953.48</v>
          </cell>
          <cell r="F314">
            <v>4430.26</v>
          </cell>
          <cell r="G314">
            <v>5907.71</v>
          </cell>
          <cell r="H314">
            <v>7385.16</v>
          </cell>
          <cell r="I314">
            <v>8862.61</v>
          </cell>
          <cell r="J314">
            <v>10340.57</v>
          </cell>
          <cell r="K314">
            <v>11818.68</v>
          </cell>
          <cell r="L314">
            <v>13297.03</v>
          </cell>
          <cell r="M314">
            <v>14775.38</v>
          </cell>
          <cell r="N314">
            <v>16254.7</v>
          </cell>
          <cell r="O314">
            <v>17734.919999999998</v>
          </cell>
        </row>
        <row r="315">
          <cell r="B315">
            <v>6717</v>
          </cell>
          <cell r="C315">
            <v>10144.08</v>
          </cell>
          <cell r="D315">
            <v>845.34</v>
          </cell>
          <cell r="E315">
            <v>1690.68</v>
          </cell>
          <cell r="F315">
            <v>2536.02</v>
          </cell>
          <cell r="G315">
            <v>3381.36</v>
          </cell>
          <cell r="H315">
            <v>4226.7</v>
          </cell>
          <cell r="I315">
            <v>5072.04</v>
          </cell>
          <cell r="J315">
            <v>5917.38</v>
          </cell>
          <cell r="K315">
            <v>6762.72</v>
          </cell>
          <cell r="L315">
            <v>7608.06</v>
          </cell>
          <cell r="M315">
            <v>8453.4</v>
          </cell>
          <cell r="N315">
            <v>9298.74</v>
          </cell>
          <cell r="O315">
            <v>10144.08</v>
          </cell>
        </row>
        <row r="316">
          <cell r="B316">
            <v>6725</v>
          </cell>
          <cell r="C316">
            <v>2103.9899999999998</v>
          </cell>
          <cell r="D316">
            <v>175.45</v>
          </cell>
          <cell r="E316">
            <v>350.9</v>
          </cell>
          <cell r="F316">
            <v>526.35</v>
          </cell>
          <cell r="G316">
            <v>701.8</v>
          </cell>
          <cell r="H316">
            <v>877.25</v>
          </cell>
          <cell r="I316">
            <v>1052.7</v>
          </cell>
          <cell r="J316">
            <v>1228.1500000000001</v>
          </cell>
          <cell r="K316">
            <v>1403.6</v>
          </cell>
          <cell r="L316">
            <v>1579.05</v>
          </cell>
          <cell r="M316">
            <v>1754.5</v>
          </cell>
          <cell r="N316">
            <v>1929.95</v>
          </cell>
          <cell r="O316">
            <v>2106.02</v>
          </cell>
        </row>
        <row r="317">
          <cell r="B317">
            <v>6730</v>
          </cell>
          <cell r="C317">
            <v>175.2</v>
          </cell>
          <cell r="D317">
            <v>14.6</v>
          </cell>
          <cell r="E317">
            <v>29.2</v>
          </cell>
          <cell r="F317">
            <v>43.8</v>
          </cell>
          <cell r="G317">
            <v>58.4</v>
          </cell>
          <cell r="H317">
            <v>73</v>
          </cell>
          <cell r="I317">
            <v>87.6</v>
          </cell>
          <cell r="J317">
            <v>102.2</v>
          </cell>
          <cell r="K317">
            <v>116.8</v>
          </cell>
          <cell r="L317">
            <v>131.4</v>
          </cell>
          <cell r="M317">
            <v>146</v>
          </cell>
          <cell r="N317">
            <v>160.6</v>
          </cell>
          <cell r="O317">
            <v>175.2</v>
          </cell>
        </row>
        <row r="318">
          <cell r="B318">
            <v>6740</v>
          </cell>
          <cell r="C318">
            <v>223.02</v>
          </cell>
          <cell r="D318">
            <v>15.93</v>
          </cell>
          <cell r="E318">
            <v>31.86</v>
          </cell>
          <cell r="F318">
            <v>47.79</v>
          </cell>
          <cell r="G318">
            <v>63.72</v>
          </cell>
          <cell r="H318">
            <v>79.650000000000006</v>
          </cell>
          <cell r="I318">
            <v>95.58</v>
          </cell>
          <cell r="J318">
            <v>111.51</v>
          </cell>
          <cell r="K318">
            <v>127.44</v>
          </cell>
          <cell r="L318">
            <v>143.37</v>
          </cell>
          <cell r="M318">
            <v>159.30000000000001</v>
          </cell>
          <cell r="N318">
            <v>175.23</v>
          </cell>
          <cell r="O318">
            <v>191.16</v>
          </cell>
        </row>
        <row r="319">
          <cell r="B319">
            <v>6745</v>
          </cell>
          <cell r="C319">
            <v>-441.68</v>
          </cell>
          <cell r="D319">
            <v>-31.22</v>
          </cell>
          <cell r="E319">
            <v>-62.44</v>
          </cell>
          <cell r="F319">
            <v>-93.66</v>
          </cell>
          <cell r="G319">
            <v>-124.88</v>
          </cell>
          <cell r="H319">
            <v>-156.1</v>
          </cell>
          <cell r="I319">
            <v>-187.32</v>
          </cell>
          <cell r="J319">
            <v>-218.54</v>
          </cell>
          <cell r="K319">
            <v>-223.16</v>
          </cell>
          <cell r="L319">
            <v>-227.78</v>
          </cell>
          <cell r="M319">
            <v>-232.4</v>
          </cell>
          <cell r="N319">
            <v>-237.02</v>
          </cell>
          <cell r="O319">
            <v>-241.64</v>
          </cell>
        </row>
        <row r="320">
          <cell r="B320">
            <v>6760</v>
          </cell>
          <cell r="C320">
            <v>11751.72</v>
          </cell>
          <cell r="D320">
            <v>979.31</v>
          </cell>
          <cell r="E320">
            <v>1958.62</v>
          </cell>
          <cell r="F320">
            <v>2937.93</v>
          </cell>
          <cell r="G320">
            <v>3917.24</v>
          </cell>
          <cell r="H320">
            <v>4896.55</v>
          </cell>
          <cell r="I320">
            <v>5875.86</v>
          </cell>
          <cell r="J320">
            <v>6855.17</v>
          </cell>
          <cell r="K320">
            <v>7834.48</v>
          </cell>
          <cell r="L320">
            <v>8813.7900000000009</v>
          </cell>
          <cell r="M320">
            <v>9793.1</v>
          </cell>
          <cell r="N320">
            <v>10772.41</v>
          </cell>
          <cell r="O320">
            <v>11751.72</v>
          </cell>
        </row>
        <row r="321">
          <cell r="B321">
            <v>6765</v>
          </cell>
          <cell r="C321">
            <v>16982.61</v>
          </cell>
          <cell r="D321">
            <v>1481.98</v>
          </cell>
          <cell r="E321">
            <v>2963.96</v>
          </cell>
          <cell r="F321">
            <v>4445.9399999999996</v>
          </cell>
          <cell r="G321">
            <v>5927.92</v>
          </cell>
          <cell r="H321">
            <v>7409.9</v>
          </cell>
          <cell r="I321">
            <v>8891.8799999999992</v>
          </cell>
          <cell r="J321">
            <v>10373.86</v>
          </cell>
          <cell r="K321">
            <v>16948.169999999998</v>
          </cell>
          <cell r="L321">
            <v>18558.669999999998</v>
          </cell>
          <cell r="M321">
            <v>20170.439999999999</v>
          </cell>
          <cell r="N321">
            <v>21782.21</v>
          </cell>
          <cell r="O321">
            <v>23393.98</v>
          </cell>
        </row>
        <row r="322">
          <cell r="B322">
            <v>6775</v>
          </cell>
          <cell r="C322">
            <v>480.75</v>
          </cell>
          <cell r="D322">
            <v>40.799999999999997</v>
          </cell>
          <cell r="E322">
            <v>81.599999999999994</v>
          </cell>
          <cell r="F322">
            <v>122.4</v>
          </cell>
          <cell r="G322">
            <v>163.19999999999999</v>
          </cell>
          <cell r="H322">
            <v>204</v>
          </cell>
          <cell r="I322">
            <v>218.86</v>
          </cell>
          <cell r="J322">
            <v>259.66000000000003</v>
          </cell>
          <cell r="K322">
            <v>300.45999999999998</v>
          </cell>
          <cell r="L322">
            <v>341.26</v>
          </cell>
          <cell r="M322">
            <v>382.06</v>
          </cell>
          <cell r="N322">
            <v>422.86</v>
          </cell>
          <cell r="O322">
            <v>463.66</v>
          </cell>
        </row>
        <row r="323">
          <cell r="B323">
            <v>6785</v>
          </cell>
          <cell r="M323">
            <v>10.84</v>
          </cell>
          <cell r="N323">
            <v>21.68</v>
          </cell>
          <cell r="O323">
            <v>32.520000000000003</v>
          </cell>
        </row>
        <row r="324">
          <cell r="B324">
            <v>6800</v>
          </cell>
          <cell r="C324">
            <v>132.12</v>
          </cell>
          <cell r="D324">
            <v>11.01</v>
          </cell>
          <cell r="E324">
            <v>22.02</v>
          </cell>
          <cell r="F324">
            <v>33.03</v>
          </cell>
          <cell r="G324">
            <v>44.04</v>
          </cell>
          <cell r="H324">
            <v>55.05</v>
          </cell>
          <cell r="I324">
            <v>66.06</v>
          </cell>
          <cell r="J324">
            <v>77.069999999999993</v>
          </cell>
          <cell r="K324">
            <v>88.08</v>
          </cell>
          <cell r="L324">
            <v>99.09</v>
          </cell>
          <cell r="M324">
            <v>110.1</v>
          </cell>
          <cell r="N324">
            <v>121.11</v>
          </cell>
          <cell r="O324">
            <v>132.12</v>
          </cell>
        </row>
        <row r="325">
          <cell r="B325">
            <v>6805</v>
          </cell>
          <cell r="C325">
            <v>495</v>
          </cell>
          <cell r="D325">
            <v>41.25</v>
          </cell>
          <cell r="E325">
            <v>82.5</v>
          </cell>
          <cell r="F325">
            <v>123.75</v>
          </cell>
          <cell r="G325">
            <v>165</v>
          </cell>
          <cell r="H325">
            <v>206.25</v>
          </cell>
          <cell r="I325">
            <v>247.5</v>
          </cell>
          <cell r="J325">
            <v>288.75</v>
          </cell>
          <cell r="K325">
            <v>330</v>
          </cell>
          <cell r="L325">
            <v>371.25</v>
          </cell>
          <cell r="M325">
            <v>412.5</v>
          </cell>
          <cell r="N325">
            <v>453.75</v>
          </cell>
          <cell r="O325">
            <v>495</v>
          </cell>
        </row>
        <row r="326">
          <cell r="B326">
            <v>6820</v>
          </cell>
          <cell r="C326">
            <v>418.8</v>
          </cell>
          <cell r="D326">
            <v>34.9</v>
          </cell>
          <cell r="E326">
            <v>69.8</v>
          </cell>
          <cell r="F326">
            <v>104.7</v>
          </cell>
          <cell r="G326">
            <v>139.6</v>
          </cell>
          <cell r="H326">
            <v>174.5</v>
          </cell>
          <cell r="I326">
            <v>209.4</v>
          </cell>
          <cell r="J326">
            <v>244.3</v>
          </cell>
          <cell r="K326">
            <v>279.2</v>
          </cell>
          <cell r="L326">
            <v>314.10000000000002</v>
          </cell>
          <cell r="M326">
            <v>349</v>
          </cell>
          <cell r="N326">
            <v>383.9</v>
          </cell>
          <cell r="O326">
            <v>418.8</v>
          </cell>
        </row>
        <row r="327">
          <cell r="B327">
            <v>6825</v>
          </cell>
          <cell r="C327">
            <v>577.91999999999996</v>
          </cell>
          <cell r="D327">
            <v>48.16</v>
          </cell>
          <cell r="E327">
            <v>96.32</v>
          </cell>
          <cell r="F327">
            <v>144.47999999999999</v>
          </cell>
          <cell r="G327">
            <v>192.64</v>
          </cell>
          <cell r="H327">
            <v>240.8</v>
          </cell>
          <cell r="I327">
            <v>288.95999999999998</v>
          </cell>
          <cell r="J327">
            <v>337.12</v>
          </cell>
          <cell r="K327">
            <v>385.28</v>
          </cell>
          <cell r="L327">
            <v>433.44</v>
          </cell>
          <cell r="M327">
            <v>481.6</v>
          </cell>
          <cell r="N327">
            <v>531.26</v>
          </cell>
          <cell r="O327">
            <v>580.91999999999996</v>
          </cell>
        </row>
        <row r="328">
          <cell r="B328">
            <v>6835</v>
          </cell>
          <cell r="C328">
            <v>932.51</v>
          </cell>
          <cell r="D328">
            <v>77.430000000000007</v>
          </cell>
          <cell r="E328">
            <v>154.86000000000001</v>
          </cell>
          <cell r="F328">
            <v>232.29</v>
          </cell>
          <cell r="G328">
            <v>309.72000000000003</v>
          </cell>
          <cell r="H328">
            <v>387.15</v>
          </cell>
          <cell r="I328">
            <v>464.58</v>
          </cell>
          <cell r="J328">
            <v>543.30999999999995</v>
          </cell>
          <cell r="K328">
            <v>622.04</v>
          </cell>
          <cell r="L328">
            <v>700.77</v>
          </cell>
          <cell r="M328">
            <v>779.49</v>
          </cell>
          <cell r="N328">
            <v>858.21</v>
          </cell>
          <cell r="O328">
            <v>938.41</v>
          </cell>
        </row>
        <row r="329">
          <cell r="B329">
            <v>6840</v>
          </cell>
          <cell r="C329">
            <v>231.88</v>
          </cell>
          <cell r="D329">
            <v>17.37</v>
          </cell>
          <cell r="E329">
            <v>34.74</v>
          </cell>
          <cell r="F329">
            <v>52.11</v>
          </cell>
          <cell r="G329">
            <v>69.48</v>
          </cell>
          <cell r="H329">
            <v>86.85</v>
          </cell>
          <cell r="I329">
            <v>104.22</v>
          </cell>
          <cell r="J329">
            <v>121.59</v>
          </cell>
          <cell r="K329">
            <v>138.96</v>
          </cell>
          <cell r="L329">
            <v>156.33000000000001</v>
          </cell>
          <cell r="M329">
            <v>173.7</v>
          </cell>
          <cell r="N329">
            <v>191.07</v>
          </cell>
          <cell r="O329">
            <v>208.44</v>
          </cell>
        </row>
        <row r="330">
          <cell r="B330">
            <v>6845</v>
          </cell>
          <cell r="C330">
            <v>131.52000000000001</v>
          </cell>
          <cell r="D330">
            <v>10.96</v>
          </cell>
          <cell r="E330">
            <v>21.92</v>
          </cell>
          <cell r="F330">
            <v>32.880000000000003</v>
          </cell>
          <cell r="G330">
            <v>43.84</v>
          </cell>
          <cell r="H330">
            <v>54.8</v>
          </cell>
          <cell r="I330">
            <v>65.760000000000005</v>
          </cell>
          <cell r="J330">
            <v>76.72</v>
          </cell>
          <cell r="K330">
            <v>87.68</v>
          </cell>
          <cell r="L330">
            <v>98.64</v>
          </cell>
          <cell r="M330">
            <v>109.6</v>
          </cell>
          <cell r="N330">
            <v>120.56</v>
          </cell>
          <cell r="O330">
            <v>131.52000000000001</v>
          </cell>
        </row>
        <row r="331">
          <cell r="B331">
            <v>6850</v>
          </cell>
          <cell r="C331">
            <v>504.72</v>
          </cell>
          <cell r="D331">
            <v>42.06</v>
          </cell>
          <cell r="E331">
            <v>84.12</v>
          </cell>
          <cell r="F331">
            <v>126.18</v>
          </cell>
          <cell r="G331">
            <v>168.24</v>
          </cell>
          <cell r="H331">
            <v>210.3</v>
          </cell>
          <cell r="I331">
            <v>252.36</v>
          </cell>
          <cell r="J331">
            <v>294.42</v>
          </cell>
          <cell r="K331">
            <v>336.48</v>
          </cell>
          <cell r="L331">
            <v>378.54</v>
          </cell>
          <cell r="M331">
            <v>420.6</v>
          </cell>
          <cell r="N331">
            <v>462.66</v>
          </cell>
          <cell r="O331">
            <v>504.72</v>
          </cell>
        </row>
        <row r="332">
          <cell r="B332">
            <v>6855</v>
          </cell>
          <cell r="C332">
            <v>995.4</v>
          </cell>
          <cell r="D332">
            <v>82.95</v>
          </cell>
          <cell r="E332">
            <v>165.9</v>
          </cell>
          <cell r="F332">
            <v>248.85</v>
          </cell>
          <cell r="G332">
            <v>331.8</v>
          </cell>
          <cell r="H332">
            <v>414.75</v>
          </cell>
          <cell r="I332">
            <v>497.7</v>
          </cell>
          <cell r="J332">
            <v>580.65</v>
          </cell>
          <cell r="K332">
            <v>663.6</v>
          </cell>
          <cell r="L332">
            <v>746.55</v>
          </cell>
          <cell r="M332">
            <v>829.5</v>
          </cell>
          <cell r="N332">
            <v>912.45</v>
          </cell>
          <cell r="O332">
            <v>995.4</v>
          </cell>
        </row>
        <row r="333">
          <cell r="B333">
            <v>6860</v>
          </cell>
          <cell r="C333">
            <v>111.12</v>
          </cell>
          <cell r="D333">
            <v>9.26</v>
          </cell>
          <cell r="E333">
            <v>18.52</v>
          </cell>
          <cell r="F333">
            <v>27.78</v>
          </cell>
          <cell r="G333">
            <v>37.04</v>
          </cell>
          <cell r="H333">
            <v>46.3</v>
          </cell>
          <cell r="I333">
            <v>55.56</v>
          </cell>
          <cell r="J333">
            <v>64.819999999999993</v>
          </cell>
          <cell r="K333">
            <v>74.08</v>
          </cell>
          <cell r="L333">
            <v>83.34</v>
          </cell>
          <cell r="M333">
            <v>92.6</v>
          </cell>
          <cell r="N333">
            <v>101.86</v>
          </cell>
          <cell r="O333">
            <v>111.12</v>
          </cell>
        </row>
        <row r="334">
          <cell r="B334">
            <v>6885</v>
          </cell>
          <cell r="C334">
            <v>249.79</v>
          </cell>
          <cell r="D334">
            <v>24.43</v>
          </cell>
          <cell r="E334">
            <v>49.23</v>
          </cell>
          <cell r="F334">
            <v>74.760000000000005</v>
          </cell>
          <cell r="G334">
            <v>100.29</v>
          </cell>
          <cell r="H334">
            <v>125.82</v>
          </cell>
          <cell r="I334">
            <v>151.35</v>
          </cell>
          <cell r="J334">
            <v>176.88</v>
          </cell>
          <cell r="K334">
            <v>202.41</v>
          </cell>
          <cell r="L334">
            <v>227.94</v>
          </cell>
          <cell r="M334">
            <v>253.47</v>
          </cell>
          <cell r="N334">
            <v>279</v>
          </cell>
          <cell r="O334">
            <v>304.52999999999997</v>
          </cell>
        </row>
        <row r="335">
          <cell r="B335">
            <v>6890</v>
          </cell>
          <cell r="C335">
            <v>7.68</v>
          </cell>
          <cell r="D335">
            <v>0.76</v>
          </cell>
          <cell r="E335">
            <v>1.52</v>
          </cell>
          <cell r="F335">
            <v>2.2799999999999998</v>
          </cell>
          <cell r="G335">
            <v>3.04</v>
          </cell>
          <cell r="H335">
            <v>3.8</v>
          </cell>
          <cell r="I335">
            <v>4.5599999999999996</v>
          </cell>
          <cell r="J335">
            <v>5.32</v>
          </cell>
          <cell r="K335">
            <v>6.08</v>
          </cell>
          <cell r="L335">
            <v>6.84</v>
          </cell>
          <cell r="M335">
            <v>7.6</v>
          </cell>
          <cell r="N335">
            <v>8.36</v>
          </cell>
          <cell r="O335">
            <v>9.1199999999999992</v>
          </cell>
        </row>
        <row r="336">
          <cell r="B336">
            <v>6905</v>
          </cell>
          <cell r="C336">
            <v>5376.23</v>
          </cell>
          <cell r="D336">
            <v>863.41</v>
          </cell>
          <cell r="E336">
            <v>1301.8</v>
          </cell>
          <cell r="F336">
            <v>4261.66</v>
          </cell>
          <cell r="G336">
            <v>4799.24</v>
          </cell>
          <cell r="H336">
            <v>5338.2</v>
          </cell>
          <cell r="I336">
            <v>5875.08</v>
          </cell>
          <cell r="J336">
            <v>6454.98</v>
          </cell>
          <cell r="K336">
            <v>6994.17</v>
          </cell>
          <cell r="L336">
            <v>7581.75</v>
          </cell>
          <cell r="M336">
            <v>8204.24</v>
          </cell>
          <cell r="N336">
            <v>8769.67</v>
          </cell>
          <cell r="O336">
            <v>9419.16</v>
          </cell>
        </row>
        <row r="337">
          <cell r="B337">
            <v>6920</v>
          </cell>
          <cell r="C337">
            <v>23214.97</v>
          </cell>
          <cell r="D337">
            <v>1935.8</v>
          </cell>
          <cell r="E337">
            <v>3865.38</v>
          </cell>
          <cell r="F337">
            <v>5795.46</v>
          </cell>
          <cell r="G337">
            <v>7954.29</v>
          </cell>
          <cell r="H337">
            <v>9910.89</v>
          </cell>
          <cell r="I337">
            <v>11746.48</v>
          </cell>
          <cell r="J337">
            <v>13738.97</v>
          </cell>
          <cell r="K337">
            <v>15779.55</v>
          </cell>
          <cell r="L337">
            <v>17774.330000000002</v>
          </cell>
          <cell r="M337">
            <v>19765.2</v>
          </cell>
          <cell r="N337">
            <v>21752.1</v>
          </cell>
          <cell r="O337">
            <v>23642.95</v>
          </cell>
        </row>
        <row r="338">
          <cell r="B338">
            <v>6965</v>
          </cell>
          <cell r="C338">
            <v>-7.08</v>
          </cell>
          <cell r="D338">
            <v>-0.59</v>
          </cell>
          <cell r="E338">
            <v>-1.18</v>
          </cell>
          <cell r="F338">
            <v>-1.77</v>
          </cell>
          <cell r="G338">
            <v>-2.36</v>
          </cell>
          <cell r="H338">
            <v>-2.95</v>
          </cell>
          <cell r="I338">
            <v>-3.54</v>
          </cell>
          <cell r="J338">
            <v>-4.13</v>
          </cell>
          <cell r="K338">
            <v>-4.72</v>
          </cell>
          <cell r="L338">
            <v>-5.31</v>
          </cell>
          <cell r="M338">
            <v>-5.9</v>
          </cell>
          <cell r="N338">
            <v>-6.49</v>
          </cell>
          <cell r="O338">
            <v>-7.08</v>
          </cell>
        </row>
        <row r="340">
          <cell r="B340" t="str">
            <v>"12-31-13 CIAC Amort  Exp_PerAR" Column A R32</v>
          </cell>
        </row>
        <row r="341">
          <cell r="B341">
            <v>7225</v>
          </cell>
          <cell r="C341">
            <v>-2983.08</v>
          </cell>
          <cell r="D341">
            <v>-248.59</v>
          </cell>
          <cell r="E341">
            <v>-497.18</v>
          </cell>
          <cell r="F341">
            <v>-745.77</v>
          </cell>
          <cell r="G341">
            <v>-994.36</v>
          </cell>
          <cell r="H341">
            <v>-1242.95</v>
          </cell>
          <cell r="I341">
            <v>-1491.54</v>
          </cell>
          <cell r="J341">
            <v>-1740.13</v>
          </cell>
          <cell r="K341">
            <v>-1988.72</v>
          </cell>
          <cell r="L341">
            <v>-2237.31</v>
          </cell>
          <cell r="M341">
            <v>-2485.9</v>
          </cell>
          <cell r="N341">
            <v>-2734.49</v>
          </cell>
          <cell r="O341">
            <v>-2983.08</v>
          </cell>
        </row>
        <row r="342">
          <cell r="B342">
            <v>7230</v>
          </cell>
          <cell r="C342">
            <v>-21526.32</v>
          </cell>
          <cell r="D342">
            <v>-1793.86</v>
          </cell>
          <cell r="E342">
            <v>-3587.72</v>
          </cell>
          <cell r="F342">
            <v>-5381.58</v>
          </cell>
          <cell r="G342">
            <v>-7175.44</v>
          </cell>
          <cell r="H342">
            <v>-8969.2999999999993</v>
          </cell>
          <cell r="I342">
            <v>-10763.16</v>
          </cell>
          <cell r="J342">
            <v>-12557.02</v>
          </cell>
          <cell r="K342">
            <v>-14350.88</v>
          </cell>
          <cell r="L342">
            <v>-16144.74</v>
          </cell>
          <cell r="M342">
            <v>-17938.599999999999</v>
          </cell>
          <cell r="N342">
            <v>-19732.46</v>
          </cell>
          <cell r="O342">
            <v>-21526.32</v>
          </cell>
        </row>
        <row r="343">
          <cell r="B343">
            <v>7245</v>
          </cell>
          <cell r="C343">
            <v>-6.58</v>
          </cell>
        </row>
        <row r="344">
          <cell r="B344">
            <v>7275</v>
          </cell>
          <cell r="C344">
            <v>-1286.4000000000001</v>
          </cell>
          <cell r="D344">
            <v>-107.2</v>
          </cell>
          <cell r="E344">
            <v>-214.4</v>
          </cell>
          <cell r="F344">
            <v>-321.60000000000002</v>
          </cell>
          <cell r="G344">
            <v>-428.8</v>
          </cell>
          <cell r="H344">
            <v>-536</v>
          </cell>
          <cell r="I344">
            <v>-643.20000000000005</v>
          </cell>
          <cell r="J344">
            <v>-750.4</v>
          </cell>
          <cell r="K344">
            <v>-857.6</v>
          </cell>
          <cell r="L344">
            <v>-964.8</v>
          </cell>
          <cell r="M344">
            <v>-1072</v>
          </cell>
          <cell r="N344">
            <v>-1179.2</v>
          </cell>
          <cell r="O344">
            <v>-1286.4000000000001</v>
          </cell>
        </row>
        <row r="345">
          <cell r="B345">
            <v>7280</v>
          </cell>
          <cell r="C345">
            <v>-10578.6</v>
          </cell>
          <cell r="D345">
            <v>-881.55</v>
          </cell>
          <cell r="E345">
            <v>-1763.1</v>
          </cell>
          <cell r="F345">
            <v>-2644.65</v>
          </cell>
          <cell r="G345">
            <v>-3526.2</v>
          </cell>
          <cell r="H345">
            <v>-4407.75</v>
          </cell>
          <cell r="I345">
            <v>-5289.3</v>
          </cell>
          <cell r="J345">
            <v>-6170.85</v>
          </cell>
          <cell r="K345">
            <v>-7052.4</v>
          </cell>
          <cell r="L345">
            <v>-7933.95</v>
          </cell>
          <cell r="M345">
            <v>-8815.5</v>
          </cell>
          <cell r="N345">
            <v>-9697.0499999999993</v>
          </cell>
          <cell r="O345">
            <v>-10578.6</v>
          </cell>
        </row>
        <row r="346">
          <cell r="B346">
            <v>7283</v>
          </cell>
          <cell r="C346">
            <v>-2511.6</v>
          </cell>
          <cell r="D346">
            <v>-209.3</v>
          </cell>
          <cell r="E346">
            <v>-418.6</v>
          </cell>
          <cell r="F346">
            <v>-627.9</v>
          </cell>
          <cell r="G346">
            <v>-837.2</v>
          </cell>
          <cell r="H346">
            <v>-1046.5</v>
          </cell>
          <cell r="I346">
            <v>-1255.8</v>
          </cell>
          <cell r="J346">
            <v>-1465.1</v>
          </cell>
          <cell r="K346">
            <v>-1674.4</v>
          </cell>
          <cell r="L346">
            <v>-1883.7</v>
          </cell>
          <cell r="M346">
            <v>-2093</v>
          </cell>
          <cell r="N346">
            <v>-2302.3000000000002</v>
          </cell>
          <cell r="O346">
            <v>-2511.6</v>
          </cell>
        </row>
        <row r="347">
          <cell r="B347">
            <v>7290</v>
          </cell>
          <cell r="C347">
            <v>-1050.8399999999999</v>
          </cell>
          <cell r="D347">
            <v>-87.57</v>
          </cell>
          <cell r="E347">
            <v>-175.14</v>
          </cell>
          <cell r="F347">
            <v>-262.70999999999998</v>
          </cell>
          <cell r="G347">
            <v>-350.28</v>
          </cell>
          <cell r="H347">
            <v>-437.85</v>
          </cell>
          <cell r="I347">
            <v>-525.41999999999996</v>
          </cell>
          <cell r="J347">
            <v>-612.99</v>
          </cell>
          <cell r="K347">
            <v>-700.56</v>
          </cell>
          <cell r="L347">
            <v>-788.13</v>
          </cell>
          <cell r="M347">
            <v>-875.7</v>
          </cell>
          <cell r="N347">
            <v>-963.27</v>
          </cell>
          <cell r="O347">
            <v>-1050.8399999999999</v>
          </cell>
        </row>
        <row r="348">
          <cell r="B348">
            <v>7325</v>
          </cell>
          <cell r="C348">
            <v>-2713.44</v>
          </cell>
          <cell r="D348">
            <v>-226.12</v>
          </cell>
          <cell r="E348">
            <v>-452.24</v>
          </cell>
          <cell r="F348">
            <v>-678.36</v>
          </cell>
          <cell r="G348">
            <v>-904.48</v>
          </cell>
          <cell r="H348">
            <v>-1130.5999999999999</v>
          </cell>
          <cell r="I348">
            <v>-1356.72</v>
          </cell>
          <cell r="J348">
            <v>-1582.84</v>
          </cell>
          <cell r="K348">
            <v>-1808.96</v>
          </cell>
          <cell r="L348">
            <v>-2035.08</v>
          </cell>
          <cell r="M348">
            <v>-2261.1999999999998</v>
          </cell>
          <cell r="N348">
            <v>-2487.3200000000002</v>
          </cell>
          <cell r="O348">
            <v>-2713.44</v>
          </cell>
        </row>
        <row r="349">
          <cell r="B349">
            <v>7330</v>
          </cell>
          <cell r="C349">
            <v>-6735.72</v>
          </cell>
          <cell r="D349">
            <v>-561.30999999999995</v>
          </cell>
          <cell r="E349">
            <v>-1122.6199999999999</v>
          </cell>
          <cell r="F349">
            <v>-1683.93</v>
          </cell>
          <cell r="G349">
            <v>-2245.2399999999998</v>
          </cell>
          <cell r="H349">
            <v>-2806.55</v>
          </cell>
          <cell r="I349">
            <v>-3367.86</v>
          </cell>
          <cell r="J349">
            <v>-3929.17</v>
          </cell>
          <cell r="K349">
            <v>-4490.4799999999996</v>
          </cell>
          <cell r="L349">
            <v>-5051.79</v>
          </cell>
          <cell r="M349">
            <v>-5613.1</v>
          </cell>
          <cell r="N349">
            <v>-6174.41</v>
          </cell>
          <cell r="O349">
            <v>-6735.72</v>
          </cell>
        </row>
        <row r="350">
          <cell r="B350">
            <v>7430</v>
          </cell>
          <cell r="C350">
            <v>-646.08000000000004</v>
          </cell>
          <cell r="D350">
            <v>-53.84</v>
          </cell>
          <cell r="E350">
            <v>-107.68</v>
          </cell>
          <cell r="F350">
            <v>-161.52000000000001</v>
          </cell>
          <cell r="G350">
            <v>-215.36</v>
          </cell>
          <cell r="H350">
            <v>-269.2</v>
          </cell>
          <cell r="I350">
            <v>-323.04000000000002</v>
          </cell>
          <cell r="J350">
            <v>-376.88</v>
          </cell>
          <cell r="K350">
            <v>-430.72</v>
          </cell>
          <cell r="L350">
            <v>-484.56</v>
          </cell>
          <cell r="M350">
            <v>-538.4</v>
          </cell>
          <cell r="N350">
            <v>-592.24</v>
          </cell>
          <cell r="O350">
            <v>-646.08000000000004</v>
          </cell>
        </row>
        <row r="351">
          <cell r="B351">
            <v>7440</v>
          </cell>
          <cell r="C351">
            <v>-171.24</v>
          </cell>
          <cell r="D351">
            <v>-14.27</v>
          </cell>
          <cell r="E351">
            <v>-28.54</v>
          </cell>
          <cell r="F351">
            <v>-42.81</v>
          </cell>
          <cell r="G351">
            <v>-57.08</v>
          </cell>
          <cell r="H351">
            <v>-71.349999999999994</v>
          </cell>
          <cell r="I351">
            <v>-85.62</v>
          </cell>
          <cell r="J351">
            <v>-99.89</v>
          </cell>
          <cell r="K351">
            <v>-114.16</v>
          </cell>
          <cell r="L351">
            <v>-129</v>
          </cell>
          <cell r="M351">
            <v>-143.84</v>
          </cell>
          <cell r="N351">
            <v>-158.68</v>
          </cell>
          <cell r="O351">
            <v>-173.52</v>
          </cell>
        </row>
        <row r="353">
          <cell r="B353" t="str">
            <v>Property Taxes Tab but no-where to input</v>
          </cell>
        </row>
        <row r="354">
          <cell r="B354">
            <v>7510</v>
          </cell>
          <cell r="C354">
            <v>8366.2099999999991</v>
          </cell>
          <cell r="D354">
            <v>760.17</v>
          </cell>
          <cell r="E354">
            <v>1540</v>
          </cell>
          <cell r="F354">
            <v>2274.66</v>
          </cell>
          <cell r="G354">
            <v>3062.41</v>
          </cell>
          <cell r="H354">
            <v>3745.4</v>
          </cell>
          <cell r="I354">
            <v>4460.75</v>
          </cell>
          <cell r="J354">
            <v>5204.75</v>
          </cell>
          <cell r="K354">
            <v>5898.42</v>
          </cell>
          <cell r="L354">
            <v>6597.1</v>
          </cell>
          <cell r="M354">
            <v>7294.91</v>
          </cell>
          <cell r="N354">
            <v>7957.2</v>
          </cell>
          <cell r="O354">
            <v>8676.23</v>
          </cell>
        </row>
        <row r="355">
          <cell r="B355">
            <v>7515</v>
          </cell>
          <cell r="C355">
            <v>0.64</v>
          </cell>
          <cell r="D355">
            <v>157.21</v>
          </cell>
          <cell r="E355">
            <v>181.48</v>
          </cell>
          <cell r="F355">
            <v>190.23</v>
          </cell>
          <cell r="G355">
            <v>191.66</v>
          </cell>
          <cell r="H355">
            <v>192.79</v>
          </cell>
          <cell r="I355">
            <v>194.25</v>
          </cell>
          <cell r="J355">
            <v>196.44</v>
          </cell>
          <cell r="K355">
            <v>197.67</v>
          </cell>
          <cell r="L355">
            <v>198.23</v>
          </cell>
          <cell r="M355">
            <v>199.82</v>
          </cell>
          <cell r="N355">
            <v>200.96</v>
          </cell>
          <cell r="O355">
            <v>201.79</v>
          </cell>
        </row>
        <row r="356">
          <cell r="B356">
            <v>7520</v>
          </cell>
          <cell r="C356">
            <v>945.42</v>
          </cell>
          <cell r="D356">
            <v>304.89</v>
          </cell>
          <cell r="E356">
            <v>434.71</v>
          </cell>
          <cell r="F356">
            <v>508.92</v>
          </cell>
          <cell r="G356">
            <v>530.04999999999995</v>
          </cell>
          <cell r="H356">
            <v>542.94000000000005</v>
          </cell>
          <cell r="I356">
            <v>557.21</v>
          </cell>
          <cell r="J356">
            <v>415.51</v>
          </cell>
          <cell r="K356">
            <v>427.53</v>
          </cell>
          <cell r="L356">
            <v>435.21</v>
          </cell>
          <cell r="M356">
            <v>446.21</v>
          </cell>
          <cell r="N356">
            <v>454.36</v>
          </cell>
          <cell r="O356">
            <v>350.92</v>
          </cell>
        </row>
        <row r="357">
          <cell r="B357">
            <v>7535</v>
          </cell>
          <cell r="C357">
            <v>158.96</v>
          </cell>
          <cell r="E357">
            <v>0.05</v>
          </cell>
          <cell r="F357">
            <v>0.05</v>
          </cell>
          <cell r="G357">
            <v>3.84</v>
          </cell>
          <cell r="H357">
            <v>162.93</v>
          </cell>
          <cell r="I357">
            <v>199.02</v>
          </cell>
          <cell r="J357">
            <v>199.02</v>
          </cell>
          <cell r="K357">
            <v>199.11</v>
          </cell>
          <cell r="L357">
            <v>199.11</v>
          </cell>
          <cell r="M357">
            <v>199.11</v>
          </cell>
          <cell r="N357">
            <v>199.77</v>
          </cell>
          <cell r="O357">
            <v>204.99</v>
          </cell>
        </row>
        <row r="358">
          <cell r="B358">
            <v>7540</v>
          </cell>
          <cell r="C358">
            <v>36361.449999999997</v>
          </cell>
          <cell r="D358">
            <v>18085.400000000001</v>
          </cell>
          <cell r="E358">
            <v>18085.400000000001</v>
          </cell>
          <cell r="F358">
            <v>18085.400000000001</v>
          </cell>
          <cell r="G358">
            <v>18085.400000000001</v>
          </cell>
          <cell r="H358">
            <v>18085.400000000001</v>
          </cell>
          <cell r="I358">
            <v>18085.400000000001</v>
          </cell>
          <cell r="J358">
            <v>35984.120000000003</v>
          </cell>
          <cell r="K358">
            <v>35984.120000000003</v>
          </cell>
          <cell r="L358">
            <v>35984.120000000003</v>
          </cell>
          <cell r="M358">
            <v>35984.120000000003</v>
          </cell>
          <cell r="N358">
            <v>35984.120000000003</v>
          </cell>
          <cell r="O358">
            <v>36285.519999999997</v>
          </cell>
        </row>
        <row r="359">
          <cell r="B359">
            <v>7545</v>
          </cell>
          <cell r="C359">
            <v>33820.949999999997</v>
          </cell>
          <cell r="F359">
            <v>1.88</v>
          </cell>
          <cell r="G359">
            <v>1.88</v>
          </cell>
          <cell r="H359">
            <v>1.88</v>
          </cell>
          <cell r="I359">
            <v>1.88</v>
          </cell>
          <cell r="J359">
            <v>1.88</v>
          </cell>
          <cell r="K359">
            <v>1.88</v>
          </cell>
          <cell r="L359">
            <v>1.88</v>
          </cell>
          <cell r="M359">
            <v>1.88</v>
          </cell>
          <cell r="N359">
            <v>32645.86</v>
          </cell>
          <cell r="O359">
            <v>32645.86</v>
          </cell>
        </row>
        <row r="360">
          <cell r="B360">
            <v>7550</v>
          </cell>
          <cell r="C360">
            <v>-4.82</v>
          </cell>
          <cell r="D360">
            <v>-10810.34</v>
          </cell>
          <cell r="E360">
            <v>-3787.22</v>
          </cell>
          <cell r="F360">
            <v>3484.58</v>
          </cell>
          <cell r="G360">
            <v>10754.78</v>
          </cell>
          <cell r="H360">
            <v>17877.580000000002</v>
          </cell>
          <cell r="I360">
            <v>25151.49</v>
          </cell>
          <cell r="J360">
            <v>14312.74</v>
          </cell>
          <cell r="K360">
            <v>21586.080000000002</v>
          </cell>
          <cell r="L360">
            <v>28858.92</v>
          </cell>
          <cell r="M360">
            <v>36131.64</v>
          </cell>
          <cell r="N360">
            <v>313.58</v>
          </cell>
          <cell r="O360">
            <v>-0.35</v>
          </cell>
        </row>
        <row r="361">
          <cell r="B361">
            <v>7555</v>
          </cell>
          <cell r="C361">
            <v>10956.75</v>
          </cell>
          <cell r="E361">
            <v>250.8</v>
          </cell>
          <cell r="F361">
            <v>250.8</v>
          </cell>
          <cell r="G361">
            <v>250.8</v>
          </cell>
          <cell r="H361">
            <v>250.8</v>
          </cell>
          <cell r="I361">
            <v>250.8</v>
          </cell>
          <cell r="J361">
            <v>464.14</v>
          </cell>
          <cell r="K361">
            <v>464.14</v>
          </cell>
          <cell r="L361">
            <v>464.14</v>
          </cell>
          <cell r="M361">
            <v>464.14</v>
          </cell>
          <cell r="N361">
            <v>10910.02</v>
          </cell>
          <cell r="O361">
            <v>10930.15</v>
          </cell>
        </row>
        <row r="362">
          <cell r="B362">
            <v>7595</v>
          </cell>
          <cell r="C362">
            <v>47707.39</v>
          </cell>
          <cell r="O362">
            <v>6761.86</v>
          </cell>
        </row>
        <row r="363">
          <cell r="B363">
            <v>7600</v>
          </cell>
          <cell r="C363">
            <v>-815.33</v>
          </cell>
          <cell r="O363">
            <v>-619.82000000000005</v>
          </cell>
        </row>
        <row r="364">
          <cell r="B364">
            <v>7610</v>
          </cell>
          <cell r="C364">
            <v>15791.68</v>
          </cell>
          <cell r="O364">
            <v>9633.99</v>
          </cell>
        </row>
        <row r="365">
          <cell r="B365">
            <v>7660</v>
          </cell>
          <cell r="C365">
            <v>410.52</v>
          </cell>
        </row>
        <row r="366">
          <cell r="B366">
            <v>7710</v>
          </cell>
          <cell r="C366">
            <v>51041.36</v>
          </cell>
          <cell r="F366">
            <v>11981.01</v>
          </cell>
          <cell r="G366">
            <v>11981.01</v>
          </cell>
          <cell r="H366">
            <v>11981.01</v>
          </cell>
          <cell r="I366">
            <v>24024</v>
          </cell>
          <cell r="J366">
            <v>24024</v>
          </cell>
          <cell r="K366">
            <v>24024</v>
          </cell>
          <cell r="L366">
            <v>35353.019999999997</v>
          </cell>
          <cell r="M366">
            <v>35353.019999999997</v>
          </cell>
          <cell r="N366">
            <v>35353.019999999997</v>
          </cell>
          <cell r="O366">
            <v>47471.7</v>
          </cell>
        </row>
        <row r="367">
          <cell r="B367">
            <v>7735</v>
          </cell>
          <cell r="C367">
            <v>1890.6999999999998</v>
          </cell>
          <cell r="D367">
            <v>85.3</v>
          </cell>
          <cell r="E367">
            <v>204.06</v>
          </cell>
          <cell r="F367">
            <v>314.82000000000005</v>
          </cell>
          <cell r="G367">
            <v>430.37</v>
          </cell>
          <cell r="H367">
            <v>790.2</v>
          </cell>
          <cell r="I367">
            <v>898.75</v>
          </cell>
          <cell r="J367">
            <v>995.25</v>
          </cell>
          <cell r="K367">
            <v>1101.2</v>
          </cell>
          <cell r="L367">
            <v>1207.2</v>
          </cell>
          <cell r="M367">
            <v>1568.11</v>
          </cell>
          <cell r="N367">
            <v>1668.2400000000002</v>
          </cell>
          <cell r="O367">
            <v>1907.49</v>
          </cell>
        </row>
        <row r="368">
          <cell r="B368">
            <v>7750</v>
          </cell>
          <cell r="F368">
            <v>-0.01</v>
          </cell>
          <cell r="G368">
            <v>-5.01</v>
          </cell>
          <cell r="H368">
            <v>-10.07</v>
          </cell>
          <cell r="I368">
            <v>-19.09</v>
          </cell>
          <cell r="J368">
            <v>-30.33</v>
          </cell>
          <cell r="K368">
            <v>-43.03</v>
          </cell>
          <cell r="L368">
            <v>-58.79</v>
          </cell>
          <cell r="M368">
            <v>-76.510000000000005</v>
          </cell>
          <cell r="N368">
            <v>-94.48</v>
          </cell>
          <cell r="O368">
            <v>-114.63</v>
          </cell>
        </row>
        <row r="369">
          <cell r="B369">
            <v>7765</v>
          </cell>
          <cell r="C369">
            <v>-602.11</v>
          </cell>
          <cell r="G369">
            <v>-120.66</v>
          </cell>
          <cell r="H369">
            <v>-120.66</v>
          </cell>
          <cell r="I369">
            <v>-120.66</v>
          </cell>
          <cell r="J369">
            <v>-120.66</v>
          </cell>
          <cell r="K369">
            <v>-120.66</v>
          </cell>
          <cell r="L369">
            <v>-120.66</v>
          </cell>
          <cell r="M369">
            <v>-120.66</v>
          </cell>
          <cell r="N369">
            <v>-120.66</v>
          </cell>
          <cell r="O369">
            <v>-120.66</v>
          </cell>
        </row>
        <row r="370">
          <cell r="B370" t="str">
            <v>Grand Total</v>
          </cell>
          <cell r="C370">
            <v>5.3729536375612952E-9</v>
          </cell>
          <cell r="D370">
            <v>7.5196737725491403E-10</v>
          </cell>
          <cell r="E370">
            <v>1.4377974366652779E-9</v>
          </cell>
          <cell r="F370">
            <v>4.202424861224352E-9</v>
          </cell>
          <cell r="G370">
            <v>1.4217249599823845E-9</v>
          </cell>
          <cell r="H370">
            <v>3.1039064651849912E-9</v>
          </cell>
          <cell r="I370">
            <v>3.3105607144534588E-9</v>
          </cell>
          <cell r="J370">
            <v>1.2494325574152754E-9</v>
          </cell>
          <cell r="K370">
            <v>2.5809754333749879E-9</v>
          </cell>
          <cell r="L370">
            <v>2.1610162548313383E-9</v>
          </cell>
          <cell r="M370">
            <v>2.7697097948475857E-9</v>
          </cell>
          <cell r="N370">
            <v>2.0244073084541014E-9</v>
          </cell>
          <cell r="O370">
            <v>1.18890852718323E-9</v>
          </cell>
        </row>
        <row r="372">
          <cell r="B372" t="str">
            <v>TOTAL NI</v>
          </cell>
          <cell r="C372">
            <v>-100251.65999999964</v>
          </cell>
          <cell r="D372">
            <v>-16222.55000000001</v>
          </cell>
          <cell r="E372">
            <v>-36859.999999999971</v>
          </cell>
          <cell r="F372">
            <v>-38362.209999999941</v>
          </cell>
          <cell r="G372">
            <v>-54313.120000000061</v>
          </cell>
          <cell r="H372">
            <v>-75407.409999999945</v>
          </cell>
          <cell r="I372">
            <v>-91082.910000000033</v>
          </cell>
          <cell r="J372">
            <v>-106009.9999999998</v>
          </cell>
          <cell r="K372">
            <v>-118324.96000000009</v>
          </cell>
          <cell r="L372">
            <v>-128195.71999999965</v>
          </cell>
          <cell r="M372">
            <v>-142989.60999999993</v>
          </cell>
          <cell r="N372">
            <v>-156879.20000000051</v>
          </cell>
          <cell r="O372">
            <v>-145702.45000000039</v>
          </cell>
        </row>
      </sheetData>
      <sheetData sheetId="102">
        <row r="4">
          <cell r="B4">
            <v>5155</v>
          </cell>
          <cell r="D4">
            <v>-8214.44</v>
          </cell>
          <cell r="E4">
            <v>-9078.8900000000012</v>
          </cell>
          <cell r="F4">
            <v>-7544.2999999999993</v>
          </cell>
          <cell r="G4">
            <v>-8057.77</v>
          </cell>
          <cell r="H4">
            <v>-7682.1100000000006</v>
          </cell>
          <cell r="I4">
            <v>-10235.290000000001</v>
          </cell>
          <cell r="J4">
            <v>-8890.8499999999985</v>
          </cell>
          <cell r="K4">
            <v>-8991.6500000000015</v>
          </cell>
          <cell r="L4">
            <v>-9155.8499999999913</v>
          </cell>
          <cell r="M4">
            <v>-8024.570000000007</v>
          </cell>
          <cell r="N4">
            <v>-8239.4100000000035</v>
          </cell>
          <cell r="O4">
            <v>-9656.2099999999919</v>
          </cell>
          <cell r="P4">
            <v>-103771.34</v>
          </cell>
          <cell r="Q4">
            <v>0</v>
          </cell>
        </row>
        <row r="5">
          <cell r="B5">
            <v>5265</v>
          </cell>
          <cell r="D5">
            <v>-539.28</v>
          </cell>
          <cell r="E5">
            <v>-413.93000000000006</v>
          </cell>
          <cell r="F5">
            <v>-371.23</v>
          </cell>
          <cell r="G5">
            <v>-362.25</v>
          </cell>
          <cell r="H5">
            <v>-460.36000000000013</v>
          </cell>
          <cell r="I5">
            <v>-374.08999999999969</v>
          </cell>
          <cell r="J5">
            <v>-479.61000000000013</v>
          </cell>
          <cell r="K5">
            <v>-384.13999999999987</v>
          </cell>
          <cell r="L5">
            <v>-443.70000000000027</v>
          </cell>
          <cell r="M5">
            <v>-463.35999999999967</v>
          </cell>
          <cell r="N5">
            <v>-408.94000000000051</v>
          </cell>
          <cell r="O5">
            <v>-445.50999999999931</v>
          </cell>
          <cell r="P5">
            <v>-5146.3999999999996</v>
          </cell>
          <cell r="Q5">
            <v>0</v>
          </cell>
        </row>
        <row r="6">
          <cell r="B6">
            <v>5270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-1962.63</v>
          </cell>
          <cell r="M6">
            <v>0</v>
          </cell>
          <cell r="N6">
            <v>0</v>
          </cell>
          <cell r="O6">
            <v>0</v>
          </cell>
          <cell r="P6">
            <v>-1962.63</v>
          </cell>
          <cell r="Q6">
            <v>0</v>
          </cell>
        </row>
        <row r="7">
          <cell r="B7">
            <v>5285</v>
          </cell>
          <cell r="D7">
            <v>-358</v>
          </cell>
          <cell r="E7">
            <v>-353</v>
          </cell>
          <cell r="F7">
            <v>-336</v>
          </cell>
          <cell r="G7">
            <v>-630</v>
          </cell>
          <cell r="H7">
            <v>-252</v>
          </cell>
          <cell r="I7">
            <v>-420</v>
          </cell>
          <cell r="J7">
            <v>-252</v>
          </cell>
          <cell r="K7">
            <v>-336</v>
          </cell>
          <cell r="L7">
            <v>-277</v>
          </cell>
          <cell r="M7">
            <v>-357</v>
          </cell>
          <cell r="N7">
            <v>-348</v>
          </cell>
          <cell r="O7">
            <v>-361</v>
          </cell>
          <cell r="P7">
            <v>-4280</v>
          </cell>
          <cell r="Q7">
            <v>0</v>
          </cell>
        </row>
        <row r="8">
          <cell r="B8">
            <v>5405</v>
          </cell>
          <cell r="D8">
            <v>-2078</v>
          </cell>
          <cell r="E8">
            <v>-2078</v>
          </cell>
          <cell r="F8">
            <v>-2078</v>
          </cell>
          <cell r="G8">
            <v>-2078</v>
          </cell>
          <cell r="H8">
            <v>-4156</v>
          </cell>
          <cell r="I8">
            <v>-2078</v>
          </cell>
          <cell r="J8">
            <v>-2078</v>
          </cell>
          <cell r="K8">
            <v>-2125.0999999999985</v>
          </cell>
          <cell r="L8">
            <v>-2161.1200000000026</v>
          </cell>
          <cell r="M8">
            <v>-2161.119999999999</v>
          </cell>
          <cell r="N8">
            <v>-2161.119999999999</v>
          </cell>
          <cell r="O8">
            <v>-2161.1200000000026</v>
          </cell>
          <cell r="P8">
            <v>-27393.58</v>
          </cell>
          <cell r="Q8">
            <v>0</v>
          </cell>
          <cell r="R8" t="str">
            <v>Non regulated revenue</v>
          </cell>
        </row>
        <row r="9">
          <cell r="B9">
            <v>5440</v>
          </cell>
          <cell r="D9">
            <v>0</v>
          </cell>
          <cell r="E9">
            <v>47.1</v>
          </cell>
          <cell r="F9">
            <v>47.1</v>
          </cell>
          <cell r="G9">
            <v>54.100000000000009</v>
          </cell>
          <cell r="H9">
            <v>69.949999999999989</v>
          </cell>
          <cell r="I9">
            <v>52.350000000000023</v>
          </cell>
          <cell r="J9">
            <v>180.01999999999998</v>
          </cell>
          <cell r="K9">
            <v>41.670000000000016</v>
          </cell>
          <cell r="L9">
            <v>39.920000000000016</v>
          </cell>
          <cell r="M9">
            <v>45.169999999999959</v>
          </cell>
          <cell r="N9">
            <v>50.769999999999982</v>
          </cell>
          <cell r="O9">
            <v>79.840000000000032</v>
          </cell>
          <cell r="P9">
            <v>707.99</v>
          </cell>
          <cell r="Q9">
            <v>0</v>
          </cell>
        </row>
        <row r="10">
          <cell r="B10">
            <v>5470</v>
          </cell>
          <cell r="D10">
            <v>9402.5400000000009</v>
          </cell>
          <cell r="E10">
            <v>8954.25</v>
          </cell>
          <cell r="F10">
            <v>8921.98</v>
          </cell>
          <cell r="G10">
            <v>8818.98</v>
          </cell>
          <cell r="H10">
            <v>8887.0400000000009</v>
          </cell>
          <cell r="I10">
            <v>8226.5299999999988</v>
          </cell>
          <cell r="J10">
            <v>9106.3099999999977</v>
          </cell>
          <cell r="K10">
            <v>8780.0400000000009</v>
          </cell>
          <cell r="L10">
            <v>8386.64</v>
          </cell>
          <cell r="M10">
            <v>8556.8300000000017</v>
          </cell>
          <cell r="N10">
            <v>9949.6999999999971</v>
          </cell>
          <cell r="O10">
            <v>8265.61</v>
          </cell>
          <cell r="P10">
            <v>106256.45</v>
          </cell>
          <cell r="Q10">
            <v>0</v>
          </cell>
        </row>
        <row r="11">
          <cell r="B11">
            <v>5480</v>
          </cell>
          <cell r="D11">
            <v>1000</v>
          </cell>
          <cell r="E11">
            <v>700</v>
          </cell>
          <cell r="F11">
            <v>1484</v>
          </cell>
          <cell r="G11">
            <v>1020</v>
          </cell>
          <cell r="H11">
            <v>1076</v>
          </cell>
          <cell r="I11">
            <v>988</v>
          </cell>
          <cell r="J11">
            <v>960</v>
          </cell>
          <cell r="K11">
            <v>1524</v>
          </cell>
          <cell r="L11">
            <v>1044</v>
          </cell>
          <cell r="M11">
            <v>1100</v>
          </cell>
          <cell r="N11">
            <v>1100</v>
          </cell>
          <cell r="O11">
            <v>1410</v>
          </cell>
          <cell r="P11">
            <v>13406</v>
          </cell>
          <cell r="Q11">
            <v>0</v>
          </cell>
        </row>
        <row r="12">
          <cell r="B12">
            <v>5485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B13">
            <v>5490</v>
          </cell>
          <cell r="D13">
            <v>828</v>
          </cell>
          <cell r="E13">
            <v>-3.6900000000000546</v>
          </cell>
          <cell r="F13">
            <v>0</v>
          </cell>
          <cell r="G13">
            <v>824.31</v>
          </cell>
          <cell r="H13">
            <v>0</v>
          </cell>
          <cell r="I13">
            <v>0</v>
          </cell>
          <cell r="J13">
            <v>824.31</v>
          </cell>
          <cell r="K13">
            <v>0</v>
          </cell>
          <cell r="L13">
            <v>0</v>
          </cell>
          <cell r="M13">
            <v>824.31</v>
          </cell>
          <cell r="N13">
            <v>0</v>
          </cell>
          <cell r="O13">
            <v>824.3100000000004</v>
          </cell>
          <cell r="P13">
            <v>4121.55</v>
          </cell>
          <cell r="Q13">
            <v>0</v>
          </cell>
        </row>
        <row r="14">
          <cell r="B14">
            <v>5505</v>
          </cell>
          <cell r="D14">
            <v>6.52</v>
          </cell>
          <cell r="E14">
            <v>-5.39</v>
          </cell>
          <cell r="F14">
            <v>14.34</v>
          </cell>
          <cell r="G14">
            <v>12.679999999999998</v>
          </cell>
          <cell r="H14">
            <v>8.8000000000000043</v>
          </cell>
          <cell r="I14">
            <v>8.009999999999998</v>
          </cell>
          <cell r="J14">
            <v>6.9699999999999989</v>
          </cell>
          <cell r="K14">
            <v>7.4799999999999969</v>
          </cell>
          <cell r="L14">
            <v>5.7000000000000028</v>
          </cell>
          <cell r="M14">
            <v>8.5499999999999972</v>
          </cell>
          <cell r="N14">
            <v>7.9200000000000017</v>
          </cell>
          <cell r="O14">
            <v>6.9099999999999966</v>
          </cell>
          <cell r="P14">
            <v>88.49</v>
          </cell>
          <cell r="Q14">
            <v>0</v>
          </cell>
        </row>
        <row r="15">
          <cell r="B15">
            <v>5510</v>
          </cell>
          <cell r="D15">
            <v>262.91000000000003</v>
          </cell>
          <cell r="E15">
            <v>784.76</v>
          </cell>
          <cell r="F15">
            <v>320.8599999999999</v>
          </cell>
          <cell r="G15">
            <v>517.21</v>
          </cell>
          <cell r="H15">
            <v>439.47</v>
          </cell>
          <cell r="I15">
            <v>410.67000000000007</v>
          </cell>
          <cell r="J15">
            <v>1228.71</v>
          </cell>
          <cell r="K15">
            <v>734.59999999999945</v>
          </cell>
          <cell r="L15">
            <v>964.20000000000073</v>
          </cell>
          <cell r="M15">
            <v>-349.13000000000011</v>
          </cell>
          <cell r="N15">
            <v>885.05000000000018</v>
          </cell>
          <cell r="O15">
            <v>-280.98000000000047</v>
          </cell>
          <cell r="P15">
            <v>5918.33</v>
          </cell>
          <cell r="Q15">
            <v>0</v>
          </cell>
        </row>
        <row r="16">
          <cell r="B16">
            <v>5515</v>
          </cell>
          <cell r="D16">
            <v>606</v>
          </cell>
          <cell r="E16">
            <v>-1236</v>
          </cell>
          <cell r="F16">
            <v>484</v>
          </cell>
          <cell r="G16">
            <v>240</v>
          </cell>
          <cell r="H16">
            <v>542</v>
          </cell>
          <cell r="I16">
            <v>193</v>
          </cell>
          <cell r="J16">
            <v>-34</v>
          </cell>
          <cell r="K16">
            <v>-213</v>
          </cell>
          <cell r="L16">
            <v>-172</v>
          </cell>
          <cell r="M16">
            <v>549</v>
          </cell>
          <cell r="N16">
            <v>-453</v>
          </cell>
          <cell r="O16">
            <v>861</v>
          </cell>
          <cell r="P16">
            <v>1367</v>
          </cell>
          <cell r="Q16">
            <v>0</v>
          </cell>
        </row>
        <row r="17">
          <cell r="B17">
            <v>5525</v>
          </cell>
          <cell r="D17">
            <v>14.63</v>
          </cell>
          <cell r="E17">
            <v>14.389999999999999</v>
          </cell>
          <cell r="F17">
            <v>15.190000000000001</v>
          </cell>
          <cell r="G17">
            <v>15.759999999999998</v>
          </cell>
          <cell r="H17">
            <v>16.010000000000005</v>
          </cell>
          <cell r="I17">
            <v>16.189999999999998</v>
          </cell>
          <cell r="J17">
            <v>11.049999999999997</v>
          </cell>
          <cell r="K17">
            <v>14.070000000000007</v>
          </cell>
          <cell r="L17">
            <v>7.3299999999999983</v>
          </cell>
          <cell r="M17">
            <v>20.009999999999991</v>
          </cell>
          <cell r="N17">
            <v>9.3600000000000136</v>
          </cell>
          <cell r="O17">
            <v>11.719999999999999</v>
          </cell>
          <cell r="P17">
            <v>165.71</v>
          </cell>
          <cell r="Q17">
            <v>0</v>
          </cell>
        </row>
        <row r="18">
          <cell r="B18">
            <v>5535</v>
          </cell>
          <cell r="D18">
            <v>25.76</v>
          </cell>
          <cell r="E18">
            <v>26.63</v>
          </cell>
          <cell r="F18">
            <v>24.379999999999995</v>
          </cell>
          <cell r="G18">
            <v>22.910000000000011</v>
          </cell>
          <cell r="H18">
            <v>25.75</v>
          </cell>
          <cell r="I18">
            <v>22.590000000000003</v>
          </cell>
          <cell r="J18">
            <v>21.560000000000002</v>
          </cell>
          <cell r="K18">
            <v>27.089999999999975</v>
          </cell>
          <cell r="L18">
            <v>15.600000000000023</v>
          </cell>
          <cell r="M18">
            <v>39.090000000000003</v>
          </cell>
          <cell r="N18">
            <v>19.96999999999997</v>
          </cell>
          <cell r="O18">
            <v>21.759999999999991</v>
          </cell>
          <cell r="P18">
            <v>293.08999999999997</v>
          </cell>
          <cell r="Q18">
            <v>0</v>
          </cell>
        </row>
        <row r="19">
          <cell r="B19">
            <v>5540</v>
          </cell>
          <cell r="D19">
            <v>520.33000000000004</v>
          </cell>
          <cell r="E19">
            <v>331.71999999999991</v>
          </cell>
          <cell r="F19">
            <v>409.42000000000007</v>
          </cell>
          <cell r="G19">
            <v>423.54999999999995</v>
          </cell>
          <cell r="H19">
            <v>364.55000000000018</v>
          </cell>
          <cell r="I19">
            <v>457.57999999999993</v>
          </cell>
          <cell r="J19">
            <v>357.88999999999987</v>
          </cell>
          <cell r="K19">
            <v>483.92999999999984</v>
          </cell>
          <cell r="L19">
            <v>393.29000000000042</v>
          </cell>
          <cell r="M19">
            <v>377.05000000000018</v>
          </cell>
          <cell r="N19">
            <v>356.4399999999996</v>
          </cell>
          <cell r="O19">
            <v>438.85999999999967</v>
          </cell>
          <cell r="P19">
            <v>4914.6099999999997</v>
          </cell>
          <cell r="Q19">
            <v>0</v>
          </cell>
        </row>
        <row r="20">
          <cell r="B20">
            <v>5545</v>
          </cell>
          <cell r="D20">
            <v>5.35</v>
          </cell>
          <cell r="E20">
            <v>0</v>
          </cell>
          <cell r="F20">
            <v>0</v>
          </cell>
          <cell r="G20">
            <v>25.729999999999997</v>
          </cell>
          <cell r="H20">
            <v>11.93</v>
          </cell>
          <cell r="I20">
            <v>10.950000000000003</v>
          </cell>
          <cell r="J20">
            <v>12.690000000000005</v>
          </cell>
          <cell r="K20">
            <v>13.099999999999994</v>
          </cell>
          <cell r="L20">
            <v>602.77</v>
          </cell>
          <cell r="M20">
            <v>462.36000000000013</v>
          </cell>
          <cell r="N20">
            <v>12.759999999999991</v>
          </cell>
          <cell r="O20">
            <v>0</v>
          </cell>
          <cell r="P20">
            <v>1157.6400000000001</v>
          </cell>
          <cell r="Q20">
            <v>0</v>
          </cell>
        </row>
        <row r="21">
          <cell r="B21">
            <v>5625</v>
          </cell>
          <cell r="D21">
            <v>489.99</v>
          </cell>
          <cell r="E21">
            <v>483.08000000000004</v>
          </cell>
          <cell r="F21">
            <v>480.28999999999985</v>
          </cell>
          <cell r="G21">
            <v>488.54000000000019</v>
          </cell>
          <cell r="H21">
            <v>487.36000000000013</v>
          </cell>
          <cell r="I21">
            <v>487.69999999999982</v>
          </cell>
          <cell r="J21">
            <v>484.5</v>
          </cell>
          <cell r="K21">
            <v>613.90000000000009</v>
          </cell>
          <cell r="L21">
            <v>504.78999999999951</v>
          </cell>
          <cell r="M21">
            <v>494.27000000000044</v>
          </cell>
          <cell r="N21">
            <v>493.05000000000018</v>
          </cell>
          <cell r="O21">
            <v>489.39999999999964</v>
          </cell>
          <cell r="P21">
            <v>5996.87</v>
          </cell>
          <cell r="Q21">
            <v>0</v>
          </cell>
        </row>
        <row r="22">
          <cell r="B22">
            <v>5630</v>
          </cell>
          <cell r="D22">
            <v>458.88</v>
          </cell>
          <cell r="E22">
            <v>340.15</v>
          </cell>
          <cell r="F22">
            <v>340.73</v>
          </cell>
          <cell r="G22">
            <v>348.45000000000005</v>
          </cell>
          <cell r="H22">
            <v>348.49</v>
          </cell>
          <cell r="I22">
            <v>344.97</v>
          </cell>
          <cell r="J22">
            <v>348.09000000000015</v>
          </cell>
          <cell r="K22">
            <v>345.84999999999991</v>
          </cell>
          <cell r="L22">
            <v>330.7199999999998</v>
          </cell>
          <cell r="M22">
            <v>400.61000000000013</v>
          </cell>
          <cell r="N22">
            <v>406.48999999999978</v>
          </cell>
          <cell r="O22">
            <v>393.38999999999987</v>
          </cell>
          <cell r="P22">
            <v>4406.82</v>
          </cell>
          <cell r="Q22">
            <v>0</v>
          </cell>
        </row>
        <row r="23">
          <cell r="B23">
            <v>5635</v>
          </cell>
          <cell r="D23">
            <v>73.22</v>
          </cell>
          <cell r="E23">
            <v>54.16</v>
          </cell>
          <cell r="F23">
            <v>77.400000000000006</v>
          </cell>
          <cell r="G23">
            <v>40.28</v>
          </cell>
          <cell r="H23">
            <v>78.529999999999973</v>
          </cell>
          <cell r="I23">
            <v>73.890000000000043</v>
          </cell>
          <cell r="J23">
            <v>83.529999999999973</v>
          </cell>
          <cell r="K23">
            <v>85.159999999999968</v>
          </cell>
          <cell r="L23">
            <v>30.270000000000095</v>
          </cell>
          <cell r="M23">
            <v>60.979999999999905</v>
          </cell>
          <cell r="N23">
            <v>44.400000000000091</v>
          </cell>
          <cell r="O23">
            <v>54.049999999999955</v>
          </cell>
          <cell r="P23">
            <v>755.87</v>
          </cell>
          <cell r="Q23">
            <v>0</v>
          </cell>
        </row>
        <row r="24">
          <cell r="B24">
            <v>5645</v>
          </cell>
          <cell r="D24">
            <v>-495.05</v>
          </cell>
          <cell r="E24">
            <v>-511.29</v>
          </cell>
          <cell r="F24">
            <v>-688.69999999999993</v>
          </cell>
          <cell r="G24">
            <v>-500.94999999999982</v>
          </cell>
          <cell r="H24">
            <v>-512.42000000000007</v>
          </cell>
          <cell r="I24">
            <v>-527.69000000000005</v>
          </cell>
          <cell r="J24">
            <v>-559.7800000000002</v>
          </cell>
          <cell r="K24">
            <v>-536.56999999999971</v>
          </cell>
          <cell r="L24">
            <v>-695.13000000000011</v>
          </cell>
          <cell r="M24">
            <v>-517.14000000000033</v>
          </cell>
          <cell r="N24">
            <v>-520.44999999999982</v>
          </cell>
          <cell r="O24">
            <v>-325.42000000000007</v>
          </cell>
          <cell r="P24">
            <v>-6390.59</v>
          </cell>
          <cell r="Q24">
            <v>0</v>
          </cell>
        </row>
        <row r="25">
          <cell r="B25">
            <v>5650</v>
          </cell>
          <cell r="D25">
            <v>0.54</v>
          </cell>
          <cell r="E25">
            <v>11.45</v>
          </cell>
          <cell r="F25">
            <v>14.13</v>
          </cell>
          <cell r="G25">
            <v>0.25</v>
          </cell>
          <cell r="H25">
            <v>14.739999999999998</v>
          </cell>
          <cell r="I25">
            <v>25.379999999999995</v>
          </cell>
          <cell r="J25">
            <v>27.460000000000008</v>
          </cell>
          <cell r="K25">
            <v>25.47</v>
          </cell>
          <cell r="L25">
            <v>21.230000000000004</v>
          </cell>
          <cell r="M25">
            <v>9.960000000000008</v>
          </cell>
          <cell r="N25">
            <v>1.8499999999999943</v>
          </cell>
          <cell r="O25">
            <v>28.650000000000006</v>
          </cell>
          <cell r="P25">
            <v>181.11</v>
          </cell>
          <cell r="Q25">
            <v>0</v>
          </cell>
        </row>
        <row r="26">
          <cell r="B26">
            <v>5655</v>
          </cell>
          <cell r="D26">
            <v>3751.98</v>
          </cell>
          <cell r="E26">
            <v>2592.8700000000003</v>
          </cell>
          <cell r="F26">
            <v>2199.59</v>
          </cell>
          <cell r="G26">
            <v>1857.2600000000002</v>
          </cell>
          <cell r="H26">
            <v>2127.369999999999</v>
          </cell>
          <cell r="I26">
            <v>3127.5500000000011</v>
          </cell>
          <cell r="J26">
            <v>2224.7600000000002</v>
          </cell>
          <cell r="K26">
            <v>2550.1100000000006</v>
          </cell>
          <cell r="L26">
            <v>1784.6499999999978</v>
          </cell>
          <cell r="M26">
            <v>2506.2299999999996</v>
          </cell>
          <cell r="N26">
            <v>2638.380000000001</v>
          </cell>
          <cell r="O26">
            <v>3333.5699999999997</v>
          </cell>
          <cell r="P26">
            <v>30694.32</v>
          </cell>
          <cell r="Q26">
            <v>0</v>
          </cell>
        </row>
        <row r="27">
          <cell r="B27">
            <v>5660</v>
          </cell>
          <cell r="D27">
            <v>1.47</v>
          </cell>
          <cell r="E27">
            <v>11.03</v>
          </cell>
          <cell r="F27">
            <v>24.090000000000003</v>
          </cell>
          <cell r="G27">
            <v>13.009999999999998</v>
          </cell>
          <cell r="H27">
            <v>7.5399999999999991</v>
          </cell>
          <cell r="I27">
            <v>26.319999999999993</v>
          </cell>
          <cell r="J27">
            <v>5.8000000000000114</v>
          </cell>
          <cell r="K27">
            <v>14.11</v>
          </cell>
          <cell r="L27">
            <v>4.0099999999999909</v>
          </cell>
          <cell r="M27">
            <v>12.27000000000001</v>
          </cell>
          <cell r="N27">
            <v>16.049999999999983</v>
          </cell>
          <cell r="O27">
            <v>32.760000000000019</v>
          </cell>
          <cell r="P27">
            <v>168.46</v>
          </cell>
          <cell r="Q27">
            <v>0</v>
          </cell>
        </row>
        <row r="28">
          <cell r="B28">
            <v>5665</v>
          </cell>
          <cell r="D28">
            <v>171.7</v>
          </cell>
          <cell r="E28">
            <v>196.68</v>
          </cell>
          <cell r="F28">
            <v>207.75</v>
          </cell>
          <cell r="G28">
            <v>150.36000000000001</v>
          </cell>
          <cell r="H28">
            <v>209.01</v>
          </cell>
          <cell r="I28">
            <v>170.93000000000006</v>
          </cell>
          <cell r="J28">
            <v>166.61999999999989</v>
          </cell>
          <cell r="K28">
            <v>160.51999999999998</v>
          </cell>
          <cell r="L28">
            <v>190.45000000000005</v>
          </cell>
          <cell r="M28">
            <v>156.07999999999993</v>
          </cell>
          <cell r="N28">
            <v>151.81000000000017</v>
          </cell>
          <cell r="O28">
            <v>153.20999999999981</v>
          </cell>
          <cell r="P28">
            <v>2085.12</v>
          </cell>
          <cell r="Q28">
            <v>0</v>
          </cell>
        </row>
        <row r="29">
          <cell r="B29">
            <v>5670</v>
          </cell>
          <cell r="D29">
            <v>84.86</v>
          </cell>
          <cell r="E29">
            <v>84.98</v>
          </cell>
          <cell r="F29">
            <v>84.949999999999989</v>
          </cell>
          <cell r="G29">
            <v>85.239999999999981</v>
          </cell>
          <cell r="H29">
            <v>28.220000000000027</v>
          </cell>
          <cell r="I29">
            <v>143.31</v>
          </cell>
          <cell r="J29">
            <v>84.43</v>
          </cell>
          <cell r="K29">
            <v>84.909999999999968</v>
          </cell>
          <cell r="L29">
            <v>85.149999999999977</v>
          </cell>
          <cell r="M29">
            <v>85.100000000000023</v>
          </cell>
          <cell r="N29">
            <v>85.159999999999968</v>
          </cell>
          <cell r="O29">
            <v>82.610000000000014</v>
          </cell>
          <cell r="P29">
            <v>1018.92</v>
          </cell>
          <cell r="Q29">
            <v>0</v>
          </cell>
        </row>
        <row r="30">
          <cell r="B30">
            <v>5675</v>
          </cell>
          <cell r="D30">
            <v>-17.75</v>
          </cell>
          <cell r="E30">
            <v>-17.770000000000003</v>
          </cell>
          <cell r="F30">
            <v>-21.9</v>
          </cell>
          <cell r="G30">
            <v>-17.689999999999998</v>
          </cell>
          <cell r="H30">
            <v>-16.97</v>
          </cell>
          <cell r="I30">
            <v>-17.040000000000006</v>
          </cell>
          <cell r="J30">
            <v>-15.719999999999999</v>
          </cell>
          <cell r="K30">
            <v>-16.060000000000002</v>
          </cell>
          <cell r="L30">
            <v>-21.310000000000002</v>
          </cell>
          <cell r="M30">
            <v>-16.72</v>
          </cell>
          <cell r="N30">
            <v>-16.579999999999984</v>
          </cell>
          <cell r="O30">
            <v>-12.090000000000003</v>
          </cell>
          <cell r="P30">
            <v>-207.6</v>
          </cell>
          <cell r="Q30">
            <v>0</v>
          </cell>
        </row>
        <row r="31">
          <cell r="B31">
            <v>5680</v>
          </cell>
          <cell r="D31">
            <v>-8.86</v>
          </cell>
          <cell r="E31">
            <v>-8.7600000000000016</v>
          </cell>
          <cell r="F31">
            <v>-11.02</v>
          </cell>
          <cell r="G31">
            <v>-9.07</v>
          </cell>
          <cell r="H31">
            <v>-9.0300000000000011</v>
          </cell>
          <cell r="I31">
            <v>-9.0899999999999963</v>
          </cell>
          <cell r="J31">
            <v>-8.11</v>
          </cell>
          <cell r="K31">
            <v>-8.480000000000004</v>
          </cell>
          <cell r="L31">
            <v>-10.649999999999991</v>
          </cell>
          <cell r="M31">
            <v>-8.480000000000004</v>
          </cell>
          <cell r="N31">
            <v>-8.6300000000000097</v>
          </cell>
          <cell r="O31">
            <v>-6.3999999999999915</v>
          </cell>
          <cell r="P31">
            <v>-106.58</v>
          </cell>
          <cell r="Q31">
            <v>0</v>
          </cell>
        </row>
        <row r="32">
          <cell r="B32">
            <v>5690</v>
          </cell>
          <cell r="D32">
            <v>0</v>
          </cell>
          <cell r="E32">
            <v>0</v>
          </cell>
          <cell r="F32">
            <v>3.74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3.74</v>
          </cell>
          <cell r="Q32">
            <v>0</v>
          </cell>
        </row>
        <row r="33">
          <cell r="B33">
            <v>5705</v>
          </cell>
          <cell r="D33">
            <v>1191.6500000000001</v>
          </cell>
          <cell r="E33">
            <v>1037.81</v>
          </cell>
          <cell r="F33">
            <v>1162.42</v>
          </cell>
          <cell r="G33">
            <v>1188.54</v>
          </cell>
          <cell r="H33">
            <v>1166.33</v>
          </cell>
          <cell r="I33">
            <v>1169.8400000000001</v>
          </cell>
          <cell r="J33">
            <v>1159.4899999999998</v>
          </cell>
          <cell r="K33">
            <v>1156.4500000000007</v>
          </cell>
          <cell r="L33">
            <v>1141.7099999999991</v>
          </cell>
          <cell r="M33">
            <v>1216.1399999999994</v>
          </cell>
          <cell r="N33">
            <v>1185.3100000000013</v>
          </cell>
          <cell r="O33">
            <v>1177.7099999999991</v>
          </cell>
          <cell r="P33">
            <v>13953.4</v>
          </cell>
          <cell r="Q33">
            <v>0</v>
          </cell>
        </row>
        <row r="34">
          <cell r="B34">
            <v>5715</v>
          </cell>
          <cell r="D34">
            <v>39.090000000000003</v>
          </cell>
          <cell r="E34">
            <v>70.459999999999994</v>
          </cell>
          <cell r="F34">
            <v>38.36999999999999</v>
          </cell>
          <cell r="G34">
            <v>145.59</v>
          </cell>
          <cell r="H34">
            <v>170.42000000000002</v>
          </cell>
          <cell r="I34">
            <v>335.17</v>
          </cell>
          <cell r="J34">
            <v>400.62</v>
          </cell>
          <cell r="K34">
            <v>90.869999999999891</v>
          </cell>
          <cell r="L34">
            <v>323.04000000000019</v>
          </cell>
          <cell r="M34">
            <v>589.56999999999971</v>
          </cell>
          <cell r="N34">
            <v>1005.6300000000001</v>
          </cell>
          <cell r="O34">
            <v>-162.2199999999998</v>
          </cell>
          <cell r="P34">
            <v>3046.61</v>
          </cell>
          <cell r="Q34">
            <v>0</v>
          </cell>
        </row>
        <row r="35">
          <cell r="B35">
            <v>5735</v>
          </cell>
          <cell r="D35">
            <v>273.51</v>
          </cell>
          <cell r="E35">
            <v>285.47000000000003</v>
          </cell>
          <cell r="F35">
            <v>539.66000000000008</v>
          </cell>
          <cell r="G35">
            <v>462.8599999999999</v>
          </cell>
          <cell r="H35">
            <v>451.16000000000008</v>
          </cell>
          <cell r="I35">
            <v>443.24999999999977</v>
          </cell>
          <cell r="J35">
            <v>386.97000000000025</v>
          </cell>
          <cell r="K35">
            <v>478.59999999999991</v>
          </cell>
          <cell r="L35">
            <v>462.65000000000009</v>
          </cell>
          <cell r="M35">
            <v>389.89000000000033</v>
          </cell>
          <cell r="N35">
            <v>428.77999999999975</v>
          </cell>
          <cell r="O35">
            <v>457.61999999999989</v>
          </cell>
          <cell r="P35">
            <v>5060.42</v>
          </cell>
          <cell r="Q35">
            <v>0</v>
          </cell>
        </row>
        <row r="36">
          <cell r="B36">
            <v>5740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1.18</v>
          </cell>
          <cell r="O36">
            <v>-1.83</v>
          </cell>
          <cell r="P36">
            <v>-0.65000000000000013</v>
          </cell>
          <cell r="Q36">
            <v>0</v>
          </cell>
        </row>
        <row r="37">
          <cell r="B37">
            <v>5745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B38">
            <v>5750</v>
          </cell>
          <cell r="D38">
            <v>61.4</v>
          </cell>
          <cell r="E38">
            <v>63.660000000000004</v>
          </cell>
          <cell r="F38">
            <v>60.52000000000001</v>
          </cell>
          <cell r="G38">
            <v>57.47999999999999</v>
          </cell>
          <cell r="H38">
            <v>72.430000000000007</v>
          </cell>
          <cell r="I38">
            <v>67.069999999999993</v>
          </cell>
          <cell r="J38">
            <v>71.25</v>
          </cell>
          <cell r="K38">
            <v>74.930000000000007</v>
          </cell>
          <cell r="L38">
            <v>81</v>
          </cell>
          <cell r="M38">
            <v>270.92999999999995</v>
          </cell>
          <cell r="N38">
            <v>126.13999999999999</v>
          </cell>
          <cell r="O38">
            <v>60.650000000000091</v>
          </cell>
          <cell r="P38">
            <v>1067.46</v>
          </cell>
          <cell r="Q38">
            <v>0</v>
          </cell>
        </row>
        <row r="39">
          <cell r="B39">
            <v>5785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5790</v>
          </cell>
          <cell r="D40">
            <v>41.92</v>
          </cell>
          <cell r="E40">
            <v>33.840000000000003</v>
          </cell>
          <cell r="F40">
            <v>57.499999999999986</v>
          </cell>
          <cell r="G40">
            <v>48.320000000000022</v>
          </cell>
          <cell r="H40">
            <v>49.449999999999989</v>
          </cell>
          <cell r="I40">
            <v>45.390000000000015</v>
          </cell>
          <cell r="J40">
            <v>51</v>
          </cell>
          <cell r="K40">
            <v>52.759999999999991</v>
          </cell>
          <cell r="L40">
            <v>51.099999999999966</v>
          </cell>
          <cell r="M40">
            <v>50.510000000000048</v>
          </cell>
          <cell r="N40">
            <v>48.88999999999993</v>
          </cell>
          <cell r="O40">
            <v>47.810000000000059</v>
          </cell>
          <cell r="P40">
            <v>578.49</v>
          </cell>
          <cell r="Q40">
            <v>0</v>
          </cell>
        </row>
        <row r="41">
          <cell r="B41">
            <v>5795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3.15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9.379999999999999</v>
          </cell>
          <cell r="P41">
            <v>12.53</v>
          </cell>
          <cell r="Q41">
            <v>0</v>
          </cell>
        </row>
        <row r="42">
          <cell r="B42">
            <v>5800</v>
          </cell>
          <cell r="D42">
            <v>0</v>
          </cell>
          <cell r="E42">
            <v>0</v>
          </cell>
          <cell r="F42">
            <v>0.82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0.82</v>
          </cell>
          <cell r="Q42">
            <v>0</v>
          </cell>
        </row>
        <row r="43">
          <cell r="B43">
            <v>5805</v>
          </cell>
          <cell r="D43">
            <v>0</v>
          </cell>
          <cell r="E43">
            <v>0</v>
          </cell>
          <cell r="F43">
            <v>0</v>
          </cell>
          <cell r="G43">
            <v>126.02</v>
          </cell>
          <cell r="H43">
            <v>0</v>
          </cell>
          <cell r="I43">
            <v>0</v>
          </cell>
          <cell r="J43">
            <v>0.59000000000000341</v>
          </cell>
          <cell r="K43">
            <v>0</v>
          </cell>
          <cell r="L43">
            <v>0</v>
          </cell>
          <cell r="M43">
            <v>0</v>
          </cell>
          <cell r="N43">
            <v>0.89000000000000057</v>
          </cell>
          <cell r="O43">
            <v>1.7400000000000091</v>
          </cell>
          <cell r="P43">
            <v>129.24</v>
          </cell>
          <cell r="Q43">
            <v>0</v>
          </cell>
        </row>
        <row r="44">
          <cell r="B44">
            <v>5810</v>
          </cell>
          <cell r="D44">
            <v>0</v>
          </cell>
          <cell r="E44">
            <v>38.409999999999997</v>
          </cell>
          <cell r="F44">
            <v>310.42999999999995</v>
          </cell>
          <cell r="G44">
            <v>271.55</v>
          </cell>
          <cell r="H44">
            <v>15.769999999999982</v>
          </cell>
          <cell r="I44">
            <v>0.96000000000003638</v>
          </cell>
          <cell r="J44">
            <v>9.5399999999999636</v>
          </cell>
          <cell r="K44">
            <v>-133.89999999999998</v>
          </cell>
          <cell r="L44">
            <v>34.690000000000055</v>
          </cell>
          <cell r="M44">
            <v>1.1699999999999591</v>
          </cell>
          <cell r="N44">
            <v>6.82000000000005</v>
          </cell>
          <cell r="O44">
            <v>91.439999999999941</v>
          </cell>
          <cell r="P44">
            <v>646.87999999999988</v>
          </cell>
          <cell r="Q44">
            <v>0</v>
          </cell>
        </row>
        <row r="45">
          <cell r="B45">
            <v>5815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B46">
            <v>5820</v>
          </cell>
          <cell r="D46">
            <v>0</v>
          </cell>
          <cell r="E46">
            <v>0</v>
          </cell>
          <cell r="F46">
            <v>6.98</v>
          </cell>
          <cell r="G46">
            <v>202.15</v>
          </cell>
          <cell r="H46">
            <v>15.030000000000001</v>
          </cell>
          <cell r="I46">
            <v>35.570000000000022</v>
          </cell>
          <cell r="J46">
            <v>81.979999999999961</v>
          </cell>
          <cell r="K46">
            <v>-9.4899999999999523</v>
          </cell>
          <cell r="L46">
            <v>14.509999999999991</v>
          </cell>
          <cell r="M46">
            <v>12.71999999999997</v>
          </cell>
          <cell r="N46">
            <v>3.2400000000000091</v>
          </cell>
          <cell r="O46">
            <v>-2.5500000000000114</v>
          </cell>
          <cell r="P46">
            <v>360.14</v>
          </cell>
          <cell r="Q46">
            <v>0</v>
          </cell>
        </row>
        <row r="47">
          <cell r="B47">
            <v>5825</v>
          </cell>
          <cell r="D47">
            <v>14.68</v>
          </cell>
          <cell r="E47">
            <v>7.120000000000001</v>
          </cell>
          <cell r="F47">
            <v>3.620000000000001</v>
          </cell>
          <cell r="G47">
            <v>30.18</v>
          </cell>
          <cell r="H47">
            <v>0.68999999999999773</v>
          </cell>
          <cell r="I47">
            <v>3.3299999999999983</v>
          </cell>
          <cell r="J47">
            <v>-33.97</v>
          </cell>
          <cell r="K47">
            <v>7.480000000000004</v>
          </cell>
          <cell r="L47">
            <v>10.549999999999997</v>
          </cell>
          <cell r="M47">
            <v>3.5799999999999983</v>
          </cell>
          <cell r="N47">
            <v>12.46</v>
          </cell>
          <cell r="O47">
            <v>-20.199999999999996</v>
          </cell>
          <cell r="P47">
            <v>39.520000000000003</v>
          </cell>
          <cell r="Q47">
            <v>0</v>
          </cell>
        </row>
        <row r="48">
          <cell r="B48">
            <v>5855</v>
          </cell>
          <cell r="D48">
            <v>0</v>
          </cell>
          <cell r="E48">
            <v>26.53</v>
          </cell>
          <cell r="F48">
            <v>7.2299999999999969</v>
          </cell>
          <cell r="G48">
            <v>20.550000000000004</v>
          </cell>
          <cell r="H48">
            <v>0</v>
          </cell>
          <cell r="I48">
            <v>19.489999999999995</v>
          </cell>
          <cell r="J48">
            <v>13.290000000000006</v>
          </cell>
          <cell r="K48">
            <v>0</v>
          </cell>
          <cell r="L48">
            <v>13.090000000000003</v>
          </cell>
          <cell r="M48">
            <v>26.86999999999999</v>
          </cell>
          <cell r="N48">
            <v>13.660000000000011</v>
          </cell>
          <cell r="O48">
            <v>15.47999999999999</v>
          </cell>
          <cell r="P48">
            <v>156.19</v>
          </cell>
          <cell r="Q48">
            <v>0</v>
          </cell>
        </row>
        <row r="49">
          <cell r="B49">
            <v>5860</v>
          </cell>
          <cell r="D49">
            <v>8.41</v>
          </cell>
          <cell r="E49">
            <v>48.05</v>
          </cell>
          <cell r="F49">
            <v>4.0499999999999972</v>
          </cell>
          <cell r="G49">
            <v>5.32</v>
          </cell>
          <cell r="H49">
            <v>1.2399999999999949</v>
          </cell>
          <cell r="I49">
            <v>44.900000000000006</v>
          </cell>
          <cell r="J49">
            <v>10.980000000000004</v>
          </cell>
          <cell r="K49">
            <v>8.4999999999999858</v>
          </cell>
          <cell r="L49">
            <v>56.69</v>
          </cell>
          <cell r="M49">
            <v>9.9400000000000261</v>
          </cell>
          <cell r="N49">
            <v>12.109999999999985</v>
          </cell>
          <cell r="O49">
            <v>9.3799999999999955</v>
          </cell>
          <cell r="P49">
            <v>219.57</v>
          </cell>
          <cell r="Q49">
            <v>0</v>
          </cell>
        </row>
        <row r="50">
          <cell r="B50">
            <v>5865</v>
          </cell>
          <cell r="D50">
            <v>0</v>
          </cell>
          <cell r="E50">
            <v>4.37</v>
          </cell>
          <cell r="F50">
            <v>1.8399999999999999</v>
          </cell>
          <cell r="G50">
            <v>6.87</v>
          </cell>
          <cell r="H50">
            <v>2.59</v>
          </cell>
          <cell r="I50">
            <v>1.5900000000000016</v>
          </cell>
          <cell r="J50">
            <v>2.3699999999999974</v>
          </cell>
          <cell r="K50">
            <v>3.7900000000000027</v>
          </cell>
          <cell r="L50">
            <v>7.9799999999999969</v>
          </cell>
          <cell r="M50">
            <v>7.7899999999999991</v>
          </cell>
          <cell r="N50">
            <v>8.1700000000000017</v>
          </cell>
          <cell r="O50">
            <v>1.9399999999999977</v>
          </cell>
          <cell r="P50">
            <v>49.3</v>
          </cell>
          <cell r="Q50">
            <v>0</v>
          </cell>
        </row>
        <row r="51">
          <cell r="B51">
            <v>5870</v>
          </cell>
          <cell r="D51">
            <v>50.64</v>
          </cell>
          <cell r="E51">
            <v>15.420000000000002</v>
          </cell>
          <cell r="F51">
            <v>0</v>
          </cell>
          <cell r="G51">
            <v>0</v>
          </cell>
          <cell r="H51">
            <v>1.0900000000000034</v>
          </cell>
          <cell r="I51">
            <v>1.3999999999999915</v>
          </cell>
          <cell r="J51">
            <v>0</v>
          </cell>
          <cell r="K51">
            <v>0</v>
          </cell>
          <cell r="L51">
            <v>0</v>
          </cell>
          <cell r="M51">
            <v>0.95000000000000284</v>
          </cell>
          <cell r="N51">
            <v>3.2099999999999937</v>
          </cell>
          <cell r="O51">
            <v>298.29000000000002</v>
          </cell>
          <cell r="P51">
            <v>371</v>
          </cell>
          <cell r="Q51">
            <v>0</v>
          </cell>
        </row>
        <row r="52">
          <cell r="B52">
            <v>5875</v>
          </cell>
          <cell r="D52">
            <v>2.0699999999999998</v>
          </cell>
          <cell r="E52">
            <v>1.0300000000000002</v>
          </cell>
          <cell r="F52">
            <v>2.9599999999999995</v>
          </cell>
          <cell r="G52">
            <v>0.33000000000000007</v>
          </cell>
          <cell r="H52">
            <v>1.8899999999999997</v>
          </cell>
          <cell r="I52">
            <v>1.4600000000000009</v>
          </cell>
          <cell r="J52">
            <v>1.67</v>
          </cell>
          <cell r="K52">
            <v>2.3599999999999994</v>
          </cell>
          <cell r="L52">
            <v>1.9299999999999997</v>
          </cell>
          <cell r="M52">
            <v>2.1900000000000013</v>
          </cell>
          <cell r="N52">
            <v>2.379999999999999</v>
          </cell>
          <cell r="O52">
            <v>2.1000000000000014</v>
          </cell>
          <cell r="P52">
            <v>22.37</v>
          </cell>
          <cell r="Q52">
            <v>0</v>
          </cell>
        </row>
        <row r="53">
          <cell r="B53">
            <v>5880</v>
          </cell>
          <cell r="D53">
            <v>7.98</v>
          </cell>
          <cell r="E53">
            <v>15.530000000000001</v>
          </cell>
          <cell r="F53">
            <v>13.749999999999996</v>
          </cell>
          <cell r="G53">
            <v>13.760000000000005</v>
          </cell>
          <cell r="H53">
            <v>14.749999999999993</v>
          </cell>
          <cell r="I53">
            <v>45.83</v>
          </cell>
          <cell r="J53">
            <v>213.98</v>
          </cell>
          <cell r="K53">
            <v>14.660000000000025</v>
          </cell>
          <cell r="L53">
            <v>4.6800000000000068</v>
          </cell>
          <cell r="M53">
            <v>12.699999999999989</v>
          </cell>
          <cell r="N53">
            <v>8.7099999999999795</v>
          </cell>
          <cell r="O53">
            <v>13</v>
          </cell>
          <cell r="P53">
            <v>379.33</v>
          </cell>
          <cell r="Q53">
            <v>0</v>
          </cell>
        </row>
        <row r="54">
          <cell r="B54">
            <v>5885</v>
          </cell>
          <cell r="D54">
            <v>0.22</v>
          </cell>
          <cell r="E54">
            <v>3.42</v>
          </cell>
          <cell r="F54">
            <v>40.85</v>
          </cell>
          <cell r="G54">
            <v>0</v>
          </cell>
          <cell r="H54">
            <v>1.0499999999999972</v>
          </cell>
          <cell r="I54">
            <v>1.0799999999999983</v>
          </cell>
          <cell r="J54">
            <v>30.259999999999998</v>
          </cell>
          <cell r="K54">
            <v>28.33</v>
          </cell>
          <cell r="L54">
            <v>6.0300000000000011</v>
          </cell>
          <cell r="M54">
            <v>0</v>
          </cell>
          <cell r="N54">
            <v>9.0799999999999983</v>
          </cell>
          <cell r="O54">
            <v>0</v>
          </cell>
          <cell r="P54">
            <v>120.32</v>
          </cell>
          <cell r="Q54">
            <v>0</v>
          </cell>
        </row>
        <row r="55">
          <cell r="B55">
            <v>5890</v>
          </cell>
          <cell r="D55">
            <v>11.88</v>
          </cell>
          <cell r="E55">
            <v>1.8599999999999994</v>
          </cell>
          <cell r="F55">
            <v>1.8499999999999996</v>
          </cell>
          <cell r="G55">
            <v>1.8500000000000014</v>
          </cell>
          <cell r="H55">
            <v>1.8499999999999979</v>
          </cell>
          <cell r="I55">
            <v>1.8399999999999999</v>
          </cell>
          <cell r="J55">
            <v>2.0199999999999996</v>
          </cell>
          <cell r="K55">
            <v>1.8300000000000018</v>
          </cell>
          <cell r="L55">
            <v>1.8200000000000003</v>
          </cell>
          <cell r="M55">
            <v>1.8200000000000003</v>
          </cell>
          <cell r="N55">
            <v>1.8099999999999987</v>
          </cell>
          <cell r="O55">
            <v>1.7999999999999972</v>
          </cell>
          <cell r="P55">
            <v>32.229999999999997</v>
          </cell>
          <cell r="Q55">
            <v>0</v>
          </cell>
        </row>
        <row r="56">
          <cell r="B56">
            <v>5895</v>
          </cell>
          <cell r="D56">
            <v>7.77</v>
          </cell>
          <cell r="E56">
            <v>9.4499999999999993</v>
          </cell>
          <cell r="F56">
            <v>27.42</v>
          </cell>
          <cell r="G56">
            <v>10.479999999999997</v>
          </cell>
          <cell r="H56">
            <v>28.280000000000008</v>
          </cell>
          <cell r="I56">
            <v>12.679999999999993</v>
          </cell>
          <cell r="J56">
            <v>29.870000000000005</v>
          </cell>
          <cell r="K56">
            <v>37.540000000000006</v>
          </cell>
          <cell r="L56">
            <v>8.0999999999999943</v>
          </cell>
          <cell r="M56">
            <v>32.259999999999991</v>
          </cell>
          <cell r="N56">
            <v>7.3100000000000023</v>
          </cell>
          <cell r="O56">
            <v>27.390000000000015</v>
          </cell>
          <cell r="P56">
            <v>238.55</v>
          </cell>
          <cell r="Q56">
            <v>0</v>
          </cell>
        </row>
        <row r="57">
          <cell r="B57">
            <v>5900</v>
          </cell>
          <cell r="D57">
            <v>13.63</v>
          </cell>
          <cell r="E57">
            <v>3.58</v>
          </cell>
          <cell r="F57">
            <v>31.96</v>
          </cell>
          <cell r="G57">
            <v>4.4699999999999989</v>
          </cell>
          <cell r="H57">
            <v>18.799999999999997</v>
          </cell>
          <cell r="I57">
            <v>4.710000000000008</v>
          </cell>
          <cell r="J57">
            <v>32.839999999999989</v>
          </cell>
          <cell r="K57">
            <v>8.3100000000000023</v>
          </cell>
          <cell r="L57">
            <v>10.019999999999996</v>
          </cell>
          <cell r="M57">
            <v>14.77000000000001</v>
          </cell>
          <cell r="N57">
            <v>42.47999999999999</v>
          </cell>
          <cell r="O57">
            <v>26.310000000000002</v>
          </cell>
          <cell r="P57">
            <v>211.88</v>
          </cell>
          <cell r="Q57">
            <v>0</v>
          </cell>
        </row>
        <row r="58">
          <cell r="B58">
            <v>5930</v>
          </cell>
          <cell r="D58">
            <v>45.55</v>
          </cell>
          <cell r="E58">
            <v>42.490000000000009</v>
          </cell>
          <cell r="F58">
            <v>41.339999999999989</v>
          </cell>
          <cell r="G58">
            <v>42.430000000000007</v>
          </cell>
          <cell r="H58">
            <v>37.789999999999992</v>
          </cell>
          <cell r="I58">
            <v>43.03</v>
          </cell>
          <cell r="J58">
            <v>44.170000000000016</v>
          </cell>
          <cell r="K58">
            <v>46.46999999999997</v>
          </cell>
          <cell r="L58">
            <v>44.300000000000011</v>
          </cell>
          <cell r="M58">
            <v>38.25</v>
          </cell>
          <cell r="N58">
            <v>36.28000000000003</v>
          </cell>
          <cell r="O58">
            <v>36.039999999999964</v>
          </cell>
          <cell r="P58">
            <v>498.14</v>
          </cell>
          <cell r="Q58">
            <v>0</v>
          </cell>
        </row>
        <row r="59">
          <cell r="B59">
            <v>5935</v>
          </cell>
          <cell r="D59">
            <v>13.91</v>
          </cell>
          <cell r="E59">
            <v>7</v>
          </cell>
          <cell r="F59">
            <v>6.2100000000000009</v>
          </cell>
          <cell r="G59">
            <v>3.3000000000000007</v>
          </cell>
          <cell r="H59">
            <v>1.8699999999999974</v>
          </cell>
          <cell r="I59">
            <v>1.4100000000000037</v>
          </cell>
          <cell r="J59">
            <v>0.57999999999999829</v>
          </cell>
          <cell r="K59">
            <v>0.60000000000000142</v>
          </cell>
          <cell r="L59">
            <v>0</v>
          </cell>
          <cell r="M59">
            <v>1.2299999999999969</v>
          </cell>
          <cell r="N59">
            <v>0</v>
          </cell>
          <cell r="O59">
            <v>2.3900000000000006</v>
          </cell>
          <cell r="P59">
            <v>38.5</v>
          </cell>
          <cell r="Q59">
            <v>0</v>
          </cell>
        </row>
        <row r="60">
          <cell r="B60">
            <v>5940</v>
          </cell>
          <cell r="D60">
            <v>0</v>
          </cell>
          <cell r="E60">
            <v>2.21</v>
          </cell>
          <cell r="F60">
            <v>0</v>
          </cell>
          <cell r="G60">
            <v>0</v>
          </cell>
          <cell r="H60">
            <v>3.01</v>
          </cell>
          <cell r="I60">
            <v>0</v>
          </cell>
          <cell r="J60">
            <v>0</v>
          </cell>
          <cell r="K60">
            <v>2.7700000000000005</v>
          </cell>
          <cell r="L60">
            <v>0</v>
          </cell>
          <cell r="M60">
            <v>0</v>
          </cell>
          <cell r="N60">
            <v>2.3100000000000005</v>
          </cell>
          <cell r="O60">
            <v>-0.22000000000000064</v>
          </cell>
          <cell r="P60">
            <v>10.08</v>
          </cell>
          <cell r="Q60">
            <v>0</v>
          </cell>
        </row>
        <row r="61">
          <cell r="B61">
            <v>5945</v>
          </cell>
          <cell r="D61">
            <v>604.69000000000005</v>
          </cell>
          <cell r="E61">
            <v>654.27</v>
          </cell>
          <cell r="F61">
            <v>684.75</v>
          </cell>
          <cell r="G61">
            <v>681.81</v>
          </cell>
          <cell r="H61">
            <v>670.61999999999989</v>
          </cell>
          <cell r="I61">
            <v>673.70000000000027</v>
          </cell>
          <cell r="J61">
            <v>671.97999999999956</v>
          </cell>
          <cell r="K61">
            <v>630.63000000000011</v>
          </cell>
          <cell r="L61">
            <v>610.27999999999975</v>
          </cell>
          <cell r="M61">
            <v>638.84000000000015</v>
          </cell>
          <cell r="N61">
            <v>603.98000000000047</v>
          </cell>
          <cell r="O61">
            <v>617.60999999999967</v>
          </cell>
          <cell r="P61">
            <v>7743.16</v>
          </cell>
          <cell r="Q61">
            <v>0</v>
          </cell>
        </row>
        <row r="62">
          <cell r="B62">
            <v>5950</v>
          </cell>
          <cell r="D62">
            <v>321.05</v>
          </cell>
          <cell r="E62">
            <v>312.72999999999996</v>
          </cell>
          <cell r="F62">
            <v>296.63</v>
          </cell>
          <cell r="G62">
            <v>296.37</v>
          </cell>
          <cell r="H62">
            <v>294.67000000000007</v>
          </cell>
          <cell r="I62">
            <v>329.32999999999993</v>
          </cell>
          <cell r="J62">
            <v>666.85000000000014</v>
          </cell>
          <cell r="K62">
            <v>0</v>
          </cell>
          <cell r="L62">
            <v>329.78999999999996</v>
          </cell>
          <cell r="M62">
            <v>339.77</v>
          </cell>
          <cell r="N62">
            <v>326.94999999999982</v>
          </cell>
          <cell r="O62">
            <v>647.75000000000045</v>
          </cell>
          <cell r="P62">
            <v>4161.8900000000003</v>
          </cell>
          <cell r="Q62">
            <v>0</v>
          </cell>
        </row>
        <row r="63">
          <cell r="B63">
            <v>5955</v>
          </cell>
          <cell r="D63">
            <v>10.84</v>
          </cell>
          <cell r="E63">
            <v>15.09</v>
          </cell>
          <cell r="F63">
            <v>10.700000000000003</v>
          </cell>
          <cell r="G63">
            <v>35.339999999999996</v>
          </cell>
          <cell r="H63">
            <v>10.700000000000003</v>
          </cell>
          <cell r="I63">
            <v>720.01</v>
          </cell>
          <cell r="J63">
            <v>10.629999999999995</v>
          </cell>
          <cell r="K63">
            <v>14.840000000000032</v>
          </cell>
          <cell r="L63">
            <v>10.560000000000059</v>
          </cell>
          <cell r="M63">
            <v>82.189999999999941</v>
          </cell>
          <cell r="N63">
            <v>10.5</v>
          </cell>
          <cell r="O63">
            <v>51.740000000000009</v>
          </cell>
          <cell r="P63">
            <v>983.14</v>
          </cell>
          <cell r="Q63">
            <v>0</v>
          </cell>
        </row>
        <row r="64">
          <cell r="B64">
            <v>5960</v>
          </cell>
          <cell r="D64">
            <v>36.46</v>
          </cell>
          <cell r="E64">
            <v>2.3500000000000014</v>
          </cell>
          <cell r="F64">
            <v>527.19000000000005</v>
          </cell>
          <cell r="G64">
            <v>201.15999999999997</v>
          </cell>
          <cell r="H64">
            <v>175.54000000000008</v>
          </cell>
          <cell r="I64">
            <v>175.53999999999996</v>
          </cell>
          <cell r="J64">
            <v>198.57999999999993</v>
          </cell>
          <cell r="K64">
            <v>175.53999999999996</v>
          </cell>
          <cell r="L64">
            <v>0</v>
          </cell>
          <cell r="M64">
            <v>373.81000000000017</v>
          </cell>
          <cell r="N64">
            <v>175.53999999999996</v>
          </cell>
          <cell r="O64">
            <v>0</v>
          </cell>
          <cell r="P64">
            <v>2041.71</v>
          </cell>
          <cell r="Q64">
            <v>0</v>
          </cell>
        </row>
        <row r="65">
          <cell r="B65">
            <v>5965</v>
          </cell>
          <cell r="D65">
            <v>21.88</v>
          </cell>
          <cell r="E65">
            <v>32.64</v>
          </cell>
          <cell r="F65">
            <v>46.68</v>
          </cell>
          <cell r="G65">
            <v>279.62</v>
          </cell>
          <cell r="H65">
            <v>56.480000000000018</v>
          </cell>
          <cell r="I65">
            <v>62.659999999999968</v>
          </cell>
          <cell r="J65">
            <v>200.25000000000006</v>
          </cell>
          <cell r="K65">
            <v>63.639999999999986</v>
          </cell>
          <cell r="L65">
            <v>56.949999999999932</v>
          </cell>
          <cell r="M65">
            <v>46.580000000000041</v>
          </cell>
          <cell r="N65">
            <v>73.610000000000014</v>
          </cell>
          <cell r="O65">
            <v>51.309999999999945</v>
          </cell>
          <cell r="P65">
            <v>992.3</v>
          </cell>
          <cell r="Q65">
            <v>0</v>
          </cell>
        </row>
        <row r="66">
          <cell r="B66">
            <v>5970</v>
          </cell>
          <cell r="D66">
            <v>26.42</v>
          </cell>
          <cell r="E66">
            <v>26.14</v>
          </cell>
          <cell r="F66">
            <v>25.97</v>
          </cell>
          <cell r="G66">
            <v>26.099999999999994</v>
          </cell>
          <cell r="H66">
            <v>26.03</v>
          </cell>
          <cell r="I66">
            <v>26.039999999999992</v>
          </cell>
          <cell r="J66">
            <v>25.880000000000024</v>
          </cell>
          <cell r="K66">
            <v>25.799999999999983</v>
          </cell>
          <cell r="L66">
            <v>25.569999999999993</v>
          </cell>
          <cell r="M66">
            <v>25.5</v>
          </cell>
          <cell r="N66">
            <v>40.670000000000016</v>
          </cell>
          <cell r="O66">
            <v>25.25</v>
          </cell>
          <cell r="P66">
            <v>325.37</v>
          </cell>
          <cell r="Q66">
            <v>0</v>
          </cell>
        </row>
        <row r="67">
          <cell r="B67">
            <v>5975</v>
          </cell>
          <cell r="D67">
            <v>0</v>
          </cell>
          <cell r="E67">
            <v>264.97000000000003</v>
          </cell>
          <cell r="F67">
            <v>-6.8700000000000045</v>
          </cell>
          <cell r="G67">
            <v>0</v>
          </cell>
          <cell r="H67">
            <v>273.88</v>
          </cell>
          <cell r="I67">
            <v>0</v>
          </cell>
          <cell r="J67">
            <v>10.850000000000023</v>
          </cell>
          <cell r="K67">
            <v>266.54999999999995</v>
          </cell>
          <cell r="L67">
            <v>0</v>
          </cell>
          <cell r="M67">
            <v>0</v>
          </cell>
          <cell r="N67">
            <v>303.38</v>
          </cell>
          <cell r="O67">
            <v>0</v>
          </cell>
          <cell r="P67">
            <v>1112.76</v>
          </cell>
          <cell r="Q67">
            <v>0</v>
          </cell>
        </row>
        <row r="68">
          <cell r="B68">
            <v>5980</v>
          </cell>
          <cell r="D68">
            <v>0</v>
          </cell>
          <cell r="E68">
            <v>0</v>
          </cell>
          <cell r="F68">
            <v>0.35</v>
          </cell>
          <cell r="G68">
            <v>0</v>
          </cell>
          <cell r="H68">
            <v>0</v>
          </cell>
          <cell r="I68">
            <v>0.33999999999999997</v>
          </cell>
          <cell r="J68">
            <v>0</v>
          </cell>
          <cell r="K68">
            <v>0</v>
          </cell>
          <cell r="L68">
            <v>0.27</v>
          </cell>
          <cell r="M68">
            <v>0</v>
          </cell>
          <cell r="N68">
            <v>0</v>
          </cell>
          <cell r="O68">
            <v>-49.730000000000004</v>
          </cell>
          <cell r="P68">
            <v>-48.77</v>
          </cell>
          <cell r="Q68">
            <v>0</v>
          </cell>
        </row>
        <row r="69">
          <cell r="B69">
            <v>5985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1192.5</v>
          </cell>
          <cell r="P69">
            <v>1192.5</v>
          </cell>
          <cell r="Q69">
            <v>0</v>
          </cell>
        </row>
        <row r="70">
          <cell r="B70">
            <v>6010</v>
          </cell>
          <cell r="D70">
            <v>141.51</v>
          </cell>
          <cell r="E70">
            <v>146.54000000000002</v>
          </cell>
          <cell r="F70">
            <v>139.90999999999997</v>
          </cell>
          <cell r="G70">
            <v>139.58999999999997</v>
          </cell>
          <cell r="H70">
            <v>139.26</v>
          </cell>
          <cell r="I70">
            <v>139.35000000000002</v>
          </cell>
          <cell r="J70">
            <v>201.13</v>
          </cell>
          <cell r="K70">
            <v>200.49</v>
          </cell>
          <cell r="L70">
            <v>198.03999999999996</v>
          </cell>
          <cell r="M70">
            <v>197.52999999999997</v>
          </cell>
          <cell r="N70">
            <v>270.52</v>
          </cell>
          <cell r="O70">
            <v>288.61999999999989</v>
          </cell>
          <cell r="P70">
            <v>2202.4899999999998</v>
          </cell>
          <cell r="Q70">
            <v>0</v>
          </cell>
        </row>
        <row r="71">
          <cell r="B71">
            <v>6015</v>
          </cell>
          <cell r="D71">
            <v>1.05</v>
          </cell>
          <cell r="E71">
            <v>0.10999999999999988</v>
          </cell>
          <cell r="F71">
            <v>0.83000000000000007</v>
          </cell>
          <cell r="G71">
            <v>0</v>
          </cell>
          <cell r="H71">
            <v>0.15999999999999992</v>
          </cell>
          <cell r="I71">
            <v>0</v>
          </cell>
          <cell r="J71">
            <v>0.16000000000000014</v>
          </cell>
          <cell r="K71">
            <v>0</v>
          </cell>
          <cell r="L71">
            <v>0.14999999999999991</v>
          </cell>
          <cell r="M71">
            <v>0</v>
          </cell>
          <cell r="N71">
            <v>7.37</v>
          </cell>
          <cell r="O71">
            <v>0</v>
          </cell>
          <cell r="P71">
            <v>9.83</v>
          </cell>
          <cell r="Q71">
            <v>0</v>
          </cell>
        </row>
        <row r="72">
          <cell r="B72">
            <v>6020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77.27</v>
          </cell>
          <cell r="L72">
            <v>-76.97999999999999</v>
          </cell>
          <cell r="M72">
            <v>0</v>
          </cell>
          <cell r="N72">
            <v>0</v>
          </cell>
          <cell r="O72">
            <v>0</v>
          </cell>
          <cell r="P72">
            <v>0.29000000000000625</v>
          </cell>
          <cell r="Q72">
            <v>6.2727600891321345E-15</v>
          </cell>
        </row>
        <row r="73">
          <cell r="B73">
            <v>6025</v>
          </cell>
          <cell r="D73">
            <v>0</v>
          </cell>
          <cell r="E73">
            <v>3.82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-158.51</v>
          </cell>
          <cell r="L73">
            <v>0</v>
          </cell>
          <cell r="M73">
            <v>13.550000000000011</v>
          </cell>
          <cell r="N73">
            <v>0</v>
          </cell>
          <cell r="O73">
            <v>48.769999999999982</v>
          </cell>
          <cell r="P73">
            <v>-92.37</v>
          </cell>
          <cell r="Q73">
            <v>0</v>
          </cell>
        </row>
        <row r="74">
          <cell r="B74">
            <v>6035</v>
          </cell>
          <cell r="D74">
            <v>75.23</v>
          </cell>
          <cell r="E74">
            <v>43.36</v>
          </cell>
          <cell r="F74">
            <v>44.049999999999983</v>
          </cell>
          <cell r="G74">
            <v>56.170000000000016</v>
          </cell>
          <cell r="H74">
            <v>45.329999999999984</v>
          </cell>
          <cell r="I74">
            <v>52.78000000000003</v>
          </cell>
          <cell r="J74">
            <v>55.680000000000007</v>
          </cell>
          <cell r="K74">
            <v>44.620000000000005</v>
          </cell>
          <cell r="L74">
            <v>42.919999999999959</v>
          </cell>
          <cell r="M74">
            <v>48.650000000000034</v>
          </cell>
          <cell r="N74">
            <v>45.449999999999989</v>
          </cell>
          <cell r="O74">
            <v>48.25</v>
          </cell>
          <cell r="P74">
            <v>602.49</v>
          </cell>
          <cell r="Q74">
            <v>0</v>
          </cell>
        </row>
        <row r="75">
          <cell r="B75">
            <v>6040</v>
          </cell>
          <cell r="D75">
            <v>203.99</v>
          </cell>
          <cell r="E75">
            <v>201.12</v>
          </cell>
          <cell r="F75">
            <v>223.64</v>
          </cell>
          <cell r="G75">
            <v>201.22000000000003</v>
          </cell>
          <cell r="H75">
            <v>200.74</v>
          </cell>
          <cell r="I75">
            <v>200.87999999999988</v>
          </cell>
          <cell r="J75">
            <v>199.56000000000017</v>
          </cell>
          <cell r="K75">
            <v>198.92999999999984</v>
          </cell>
          <cell r="L75">
            <v>196.5</v>
          </cell>
          <cell r="M75">
            <v>195.99</v>
          </cell>
          <cell r="N75">
            <v>195.51</v>
          </cell>
          <cell r="O75">
            <v>175.53999999999996</v>
          </cell>
          <cell r="P75">
            <v>2393.62</v>
          </cell>
          <cell r="Q75">
            <v>0</v>
          </cell>
        </row>
        <row r="76">
          <cell r="B76">
            <v>6045</v>
          </cell>
          <cell r="D76">
            <v>0</v>
          </cell>
          <cell r="E76">
            <v>0</v>
          </cell>
          <cell r="F76">
            <v>0.86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8.5</v>
          </cell>
          <cell r="M76">
            <v>37.97</v>
          </cell>
          <cell r="N76">
            <v>15.660000000000004</v>
          </cell>
          <cell r="O76">
            <v>34.339999999999996</v>
          </cell>
          <cell r="P76">
            <v>97.33</v>
          </cell>
          <cell r="Q76">
            <v>0</v>
          </cell>
        </row>
        <row r="77">
          <cell r="B77">
            <v>6050</v>
          </cell>
          <cell r="D77">
            <v>133.96</v>
          </cell>
          <cell r="E77">
            <v>302.66999999999996</v>
          </cell>
          <cell r="F77">
            <v>289.77</v>
          </cell>
          <cell r="G77">
            <v>285.25</v>
          </cell>
          <cell r="H77">
            <v>206.24000000000012</v>
          </cell>
          <cell r="I77">
            <v>205.40999999999985</v>
          </cell>
          <cell r="J77">
            <v>400.73</v>
          </cell>
          <cell r="K77">
            <v>289.93000000000006</v>
          </cell>
          <cell r="L77">
            <v>169.15000000000009</v>
          </cell>
          <cell r="M77">
            <v>219.96000000000004</v>
          </cell>
          <cell r="N77">
            <v>185.56999999999971</v>
          </cell>
          <cell r="O77">
            <v>401.87000000000035</v>
          </cell>
          <cell r="P77">
            <v>3090.51</v>
          </cell>
          <cell r="Q77">
            <v>0</v>
          </cell>
        </row>
        <row r="78">
          <cell r="B78">
            <v>6065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B79">
            <v>6070</v>
          </cell>
          <cell r="D79">
            <v>-148.94999999999999</v>
          </cell>
          <cell r="E79">
            <v>-2.8300000000000125</v>
          </cell>
          <cell r="F79">
            <v>8.8400000000000034</v>
          </cell>
          <cell r="G79">
            <v>0</v>
          </cell>
          <cell r="H79">
            <v>25.989999999999995</v>
          </cell>
          <cell r="I79">
            <v>26.950000000000003</v>
          </cell>
          <cell r="J79">
            <v>9.0400000000000063</v>
          </cell>
          <cell r="K79">
            <v>8.5799999999999983</v>
          </cell>
          <cell r="L79">
            <v>0</v>
          </cell>
          <cell r="M79">
            <v>101.94999999999999</v>
          </cell>
          <cell r="N79">
            <v>2.8299999999999983</v>
          </cell>
          <cell r="O79">
            <v>88.509999999999991</v>
          </cell>
          <cell r="P79">
            <v>120.90999999999998</v>
          </cell>
          <cell r="Q79">
            <v>0</v>
          </cell>
        </row>
        <row r="80">
          <cell r="B80">
            <v>6090</v>
          </cell>
          <cell r="D80">
            <v>10.92</v>
          </cell>
          <cell r="E80">
            <v>10.770000000000001</v>
          </cell>
          <cell r="F80">
            <v>11.02</v>
          </cell>
          <cell r="G80">
            <v>11.089999999999996</v>
          </cell>
          <cell r="H80">
            <v>11.46</v>
          </cell>
          <cell r="I80">
            <v>11.470000000000006</v>
          </cell>
          <cell r="J80">
            <v>11.75</v>
          </cell>
          <cell r="K80">
            <v>11.709999999999994</v>
          </cell>
          <cell r="L80">
            <v>11.570000000000007</v>
          </cell>
          <cell r="M80">
            <v>11.539999999999992</v>
          </cell>
          <cell r="N80">
            <v>11.510000000000005</v>
          </cell>
          <cell r="O80">
            <v>22.849999999999994</v>
          </cell>
          <cell r="P80">
            <v>147.66</v>
          </cell>
          <cell r="Q80">
            <v>0</v>
          </cell>
        </row>
        <row r="81">
          <cell r="B81">
            <v>6110</v>
          </cell>
          <cell r="D81">
            <v>537.87</v>
          </cell>
          <cell r="E81">
            <v>487.40999999999997</v>
          </cell>
          <cell r="F81">
            <v>596.97</v>
          </cell>
          <cell r="G81">
            <v>663.59000000000015</v>
          </cell>
          <cell r="H81">
            <v>550.65999999999985</v>
          </cell>
          <cell r="I81">
            <v>558.21</v>
          </cell>
          <cell r="J81">
            <v>560.75</v>
          </cell>
          <cell r="K81">
            <v>534.01000000000022</v>
          </cell>
          <cell r="L81">
            <v>547.55000000000018</v>
          </cell>
          <cell r="M81">
            <v>552.8799999999992</v>
          </cell>
          <cell r="N81">
            <v>477.16000000000076</v>
          </cell>
          <cell r="O81">
            <v>554.09999999999945</v>
          </cell>
          <cell r="P81">
            <v>6621.16</v>
          </cell>
          <cell r="Q81">
            <v>0</v>
          </cell>
        </row>
        <row r="82">
          <cell r="B82">
            <v>6115</v>
          </cell>
          <cell r="D82">
            <v>99.86</v>
          </cell>
          <cell r="E82">
            <v>72.309999999999988</v>
          </cell>
          <cell r="F82">
            <v>93.370000000000033</v>
          </cell>
          <cell r="G82">
            <v>122.35999999999996</v>
          </cell>
          <cell r="H82">
            <v>81.660000000000025</v>
          </cell>
          <cell r="I82">
            <v>83.96999999999997</v>
          </cell>
          <cell r="J82">
            <v>91.769999999999982</v>
          </cell>
          <cell r="K82">
            <v>100.97000000000003</v>
          </cell>
          <cell r="L82">
            <v>102.90999999999997</v>
          </cell>
          <cell r="M82">
            <v>104.42000000000007</v>
          </cell>
          <cell r="N82">
            <v>102.54000000000008</v>
          </cell>
          <cell r="O82">
            <v>114.3599999999999</v>
          </cell>
          <cell r="P82">
            <v>1170.5</v>
          </cell>
          <cell r="Q82">
            <v>0</v>
          </cell>
        </row>
        <row r="83">
          <cell r="B83">
            <v>6120</v>
          </cell>
          <cell r="D83">
            <v>434.63</v>
          </cell>
          <cell r="E83">
            <v>441.86</v>
          </cell>
          <cell r="F83">
            <v>423.23</v>
          </cell>
          <cell r="G83">
            <v>441.91000000000008</v>
          </cell>
          <cell r="H83">
            <v>433.7199999999998</v>
          </cell>
          <cell r="I83">
            <v>434.61999999999989</v>
          </cell>
          <cell r="J83">
            <v>553.74000000000024</v>
          </cell>
          <cell r="K83">
            <v>331.25999999999976</v>
          </cell>
          <cell r="L83">
            <v>419.61000000000013</v>
          </cell>
          <cell r="M83">
            <v>427.73999999999978</v>
          </cell>
          <cell r="N83">
            <v>1040.8400000000001</v>
          </cell>
          <cell r="O83">
            <v>36.360000000000582</v>
          </cell>
          <cell r="P83">
            <v>5419.52</v>
          </cell>
          <cell r="Q83">
            <v>0</v>
          </cell>
        </row>
        <row r="84">
          <cell r="B84">
            <v>6125</v>
          </cell>
          <cell r="D84">
            <v>84.72</v>
          </cell>
          <cell r="E84">
            <v>84.72</v>
          </cell>
          <cell r="F84">
            <v>84.91</v>
          </cell>
          <cell r="G84">
            <v>86.120000000000033</v>
          </cell>
          <cell r="H84">
            <v>88.639999999999986</v>
          </cell>
          <cell r="I84">
            <v>88.470000000000027</v>
          </cell>
          <cell r="J84">
            <v>87.889999999999986</v>
          </cell>
          <cell r="K84">
            <v>86.939999999999941</v>
          </cell>
          <cell r="L84">
            <v>86.100000000000023</v>
          </cell>
          <cell r="M84">
            <v>88.460000000000036</v>
          </cell>
          <cell r="N84">
            <v>86.329999999999927</v>
          </cell>
          <cell r="O84">
            <v>85.470000000000027</v>
          </cell>
          <cell r="P84">
            <v>1038.77</v>
          </cell>
          <cell r="Q84">
            <v>0</v>
          </cell>
        </row>
        <row r="85">
          <cell r="B85">
            <v>6130</v>
          </cell>
          <cell r="D85">
            <v>201.66</v>
          </cell>
          <cell r="E85">
            <v>190.92</v>
          </cell>
          <cell r="F85">
            <v>181.77000000000004</v>
          </cell>
          <cell r="G85">
            <v>197.34000000000003</v>
          </cell>
          <cell r="H85">
            <v>195.76999999999998</v>
          </cell>
          <cell r="I85">
            <v>197</v>
          </cell>
          <cell r="J85">
            <v>200.18000000000006</v>
          </cell>
          <cell r="K85">
            <v>209.74</v>
          </cell>
          <cell r="L85">
            <v>217.63999999999987</v>
          </cell>
          <cell r="M85">
            <v>208.79999999999995</v>
          </cell>
          <cell r="N85">
            <v>210.51</v>
          </cell>
          <cell r="O85">
            <v>210.26000000000022</v>
          </cell>
          <cell r="P85">
            <v>2421.59</v>
          </cell>
          <cell r="Q85">
            <v>0</v>
          </cell>
        </row>
        <row r="86">
          <cell r="B86">
            <v>6135</v>
          </cell>
          <cell r="D86">
            <v>1127.8399999999999</v>
          </cell>
          <cell r="E86">
            <v>1163.6400000000001</v>
          </cell>
          <cell r="F86">
            <v>1249.69</v>
          </cell>
          <cell r="G86">
            <v>1145.6499999999996</v>
          </cell>
          <cell r="H86">
            <v>1248.4099999999999</v>
          </cell>
          <cell r="I86">
            <v>1535.0700000000006</v>
          </cell>
          <cell r="J86">
            <v>1782.8399999999992</v>
          </cell>
          <cell r="K86">
            <v>1639.4000000000015</v>
          </cell>
          <cell r="L86">
            <v>1630.0899999999983</v>
          </cell>
          <cell r="M86">
            <v>1524.8700000000008</v>
          </cell>
          <cell r="N86">
            <v>1575.4899999999998</v>
          </cell>
          <cell r="O86">
            <v>1880.3500000000004</v>
          </cell>
          <cell r="P86">
            <v>17503.34</v>
          </cell>
          <cell r="Q86">
            <v>0</v>
          </cell>
        </row>
        <row r="87">
          <cell r="B87">
            <v>6140</v>
          </cell>
          <cell r="D87">
            <v>115.32</v>
          </cell>
          <cell r="E87">
            <v>149.95999999999998</v>
          </cell>
          <cell r="F87">
            <v>167.69000000000005</v>
          </cell>
          <cell r="G87">
            <v>179.42999999999995</v>
          </cell>
          <cell r="H87">
            <v>153.27999999999997</v>
          </cell>
          <cell r="I87">
            <v>167.60000000000002</v>
          </cell>
          <cell r="J87">
            <v>164.21000000000004</v>
          </cell>
          <cell r="K87">
            <v>166.76</v>
          </cell>
          <cell r="L87">
            <v>170.8900000000001</v>
          </cell>
          <cell r="M87">
            <v>164.29999999999995</v>
          </cell>
          <cell r="N87">
            <v>165.41999999999985</v>
          </cell>
          <cell r="O87">
            <v>162.67000000000007</v>
          </cell>
          <cell r="P87">
            <v>1927.53</v>
          </cell>
          <cell r="Q87">
            <v>0</v>
          </cell>
        </row>
        <row r="88">
          <cell r="B88">
            <v>6145</v>
          </cell>
          <cell r="D88">
            <v>556.77</v>
          </cell>
          <cell r="E88">
            <v>509.95000000000005</v>
          </cell>
          <cell r="F88">
            <v>517.92000000000007</v>
          </cell>
          <cell r="G88">
            <v>545.72</v>
          </cell>
          <cell r="H88">
            <v>535.4699999999998</v>
          </cell>
          <cell r="I88">
            <v>567.59999999999991</v>
          </cell>
          <cell r="J88">
            <v>570.85000000000036</v>
          </cell>
          <cell r="K88">
            <v>530.55999999999995</v>
          </cell>
          <cell r="L88">
            <v>537.29</v>
          </cell>
          <cell r="M88">
            <v>530.22999999999956</v>
          </cell>
          <cell r="N88">
            <v>531.70000000000073</v>
          </cell>
          <cell r="O88">
            <v>565.25999999999931</v>
          </cell>
          <cell r="P88">
            <v>6499.32</v>
          </cell>
          <cell r="Q88">
            <v>0</v>
          </cell>
        </row>
        <row r="89">
          <cell r="B89">
            <v>6146</v>
          </cell>
          <cell r="D89">
            <v>233.43</v>
          </cell>
          <cell r="E89">
            <v>216.68</v>
          </cell>
          <cell r="F89">
            <v>226.31999999999994</v>
          </cell>
          <cell r="G89">
            <v>276.13</v>
          </cell>
          <cell r="H89">
            <v>226.57000000000016</v>
          </cell>
          <cell r="I89">
            <v>233.16999999999985</v>
          </cell>
          <cell r="J89">
            <v>212.66000000000008</v>
          </cell>
          <cell r="K89">
            <v>207.8599999999999</v>
          </cell>
          <cell r="L89">
            <v>243.64999999999986</v>
          </cell>
          <cell r="M89">
            <v>213.09000000000015</v>
          </cell>
          <cell r="N89">
            <v>216.07999999999993</v>
          </cell>
          <cell r="O89">
            <v>230.26000000000022</v>
          </cell>
          <cell r="P89">
            <v>2735.9</v>
          </cell>
          <cell r="Q89">
            <v>0</v>
          </cell>
        </row>
        <row r="90">
          <cell r="B90">
            <v>6150</v>
          </cell>
          <cell r="D90">
            <v>8896.7099999999991</v>
          </cell>
          <cell r="E90">
            <v>6527.9800000000014</v>
          </cell>
          <cell r="F90">
            <v>7088.5199999999986</v>
          </cell>
          <cell r="G90">
            <v>8352.9200000000019</v>
          </cell>
          <cell r="H90">
            <v>7923.9299999999967</v>
          </cell>
          <cell r="I90">
            <v>7814.4599999999991</v>
          </cell>
          <cell r="J90">
            <v>8156.4600000000064</v>
          </cell>
          <cell r="K90">
            <v>8841.9499999999971</v>
          </cell>
          <cell r="L90">
            <v>6938.5199999999968</v>
          </cell>
          <cell r="M90">
            <v>7385.570000000007</v>
          </cell>
          <cell r="N90">
            <v>8437.0199999999895</v>
          </cell>
          <cell r="O90">
            <v>10382.790000000008</v>
          </cell>
          <cell r="P90">
            <v>96746.83</v>
          </cell>
          <cell r="Q90">
            <v>0</v>
          </cell>
        </row>
        <row r="91">
          <cell r="B91">
            <v>6155</v>
          </cell>
          <cell r="D91">
            <v>131.69999999999999</v>
          </cell>
          <cell r="E91">
            <v>133.47000000000003</v>
          </cell>
          <cell r="F91">
            <v>156.21999999999997</v>
          </cell>
          <cell r="G91">
            <v>162.10000000000002</v>
          </cell>
          <cell r="H91">
            <v>154.31999999999994</v>
          </cell>
          <cell r="I91">
            <v>169.55000000000007</v>
          </cell>
          <cell r="J91">
            <v>167.7700000000001</v>
          </cell>
          <cell r="K91">
            <v>153.06999999999994</v>
          </cell>
          <cell r="L91">
            <v>159.8599999999999</v>
          </cell>
          <cell r="M91">
            <v>147</v>
          </cell>
          <cell r="N91">
            <v>140.5</v>
          </cell>
          <cell r="O91">
            <v>144.73000000000002</v>
          </cell>
          <cell r="P91">
            <v>1820.29</v>
          </cell>
          <cell r="Q91">
            <v>0</v>
          </cell>
        </row>
        <row r="92">
          <cell r="B92">
            <v>6165</v>
          </cell>
          <cell r="D92">
            <v>-1172.27</v>
          </cell>
          <cell r="E92">
            <v>-282.44000000000005</v>
          </cell>
          <cell r="F92">
            <v>-762.2199999999998</v>
          </cell>
          <cell r="G92">
            <v>-490.32000000000016</v>
          </cell>
          <cell r="H92">
            <v>-338.51000000000022</v>
          </cell>
          <cell r="I92">
            <v>-136.53999999999996</v>
          </cell>
          <cell r="J92">
            <v>-362.66999999999962</v>
          </cell>
          <cell r="K92">
            <v>-1095.2000000000003</v>
          </cell>
          <cell r="L92">
            <v>-136.88000000000011</v>
          </cell>
          <cell r="M92">
            <v>-2.4799999999995634</v>
          </cell>
          <cell r="N92">
            <v>-638.75</v>
          </cell>
          <cell r="O92">
            <v>-1542.6599999999999</v>
          </cell>
          <cell r="P92">
            <v>-6960.94</v>
          </cell>
          <cell r="Q92">
            <v>0</v>
          </cell>
        </row>
        <row r="93">
          <cell r="B93">
            <v>6185</v>
          </cell>
          <cell r="D93">
            <v>2.65</v>
          </cell>
          <cell r="E93">
            <v>30.03</v>
          </cell>
          <cell r="F93">
            <v>72.06</v>
          </cell>
          <cell r="G93">
            <v>-17.64</v>
          </cell>
          <cell r="H93">
            <v>3.8300000000000125</v>
          </cell>
          <cell r="I93">
            <v>17.939999999999998</v>
          </cell>
          <cell r="J93">
            <v>44.34</v>
          </cell>
          <cell r="K93">
            <v>32.859999999999985</v>
          </cell>
          <cell r="L93">
            <v>19.25</v>
          </cell>
          <cell r="M93">
            <v>17.590000000000003</v>
          </cell>
          <cell r="N93">
            <v>68.91</v>
          </cell>
          <cell r="O93">
            <v>10.160000000000025</v>
          </cell>
          <cell r="P93">
            <v>301.98000000000008</v>
          </cell>
          <cell r="Q93">
            <v>0</v>
          </cell>
        </row>
        <row r="94">
          <cell r="B94">
            <v>6190</v>
          </cell>
          <cell r="D94">
            <v>3.56</v>
          </cell>
          <cell r="E94">
            <v>11.87</v>
          </cell>
          <cell r="F94">
            <v>24.71</v>
          </cell>
          <cell r="G94">
            <v>4.9699999999999989</v>
          </cell>
          <cell r="H94">
            <v>20.78</v>
          </cell>
          <cell r="I94">
            <v>9.8700000000000045</v>
          </cell>
          <cell r="J94">
            <v>36.989999999999995</v>
          </cell>
          <cell r="K94">
            <v>3.730000000000004</v>
          </cell>
          <cell r="L94">
            <v>39.83</v>
          </cell>
          <cell r="M94">
            <v>63.139999999999986</v>
          </cell>
          <cell r="N94">
            <v>22.710000000000008</v>
          </cell>
          <cell r="O94">
            <v>15.099999999999994</v>
          </cell>
          <cell r="P94">
            <v>257.26</v>
          </cell>
          <cell r="Q94">
            <v>0</v>
          </cell>
        </row>
        <row r="95">
          <cell r="B95">
            <v>6195</v>
          </cell>
          <cell r="D95">
            <v>0.18</v>
          </cell>
          <cell r="E95">
            <v>2.73</v>
          </cell>
          <cell r="F95">
            <v>2.34</v>
          </cell>
          <cell r="G95">
            <v>4.26</v>
          </cell>
          <cell r="H95">
            <v>1.67</v>
          </cell>
          <cell r="I95">
            <v>1.8200000000000003</v>
          </cell>
          <cell r="J95">
            <v>35.03</v>
          </cell>
          <cell r="K95">
            <v>1.6299999999999955</v>
          </cell>
          <cell r="L95">
            <v>5.8700000000000045</v>
          </cell>
          <cell r="M95">
            <v>5.4699999999999989</v>
          </cell>
          <cell r="N95">
            <v>6.230000000000004</v>
          </cell>
          <cell r="O95">
            <v>5.4200000000000017</v>
          </cell>
          <cell r="P95">
            <v>72.650000000000006</v>
          </cell>
          <cell r="Q95">
            <v>0</v>
          </cell>
        </row>
        <row r="96">
          <cell r="B96">
            <v>6200</v>
          </cell>
          <cell r="D96">
            <v>3.52</v>
          </cell>
          <cell r="E96">
            <v>10.15</v>
          </cell>
          <cell r="F96">
            <v>74.25</v>
          </cell>
          <cell r="G96">
            <v>1.8100000000000023</v>
          </cell>
          <cell r="H96">
            <v>26.339999999999989</v>
          </cell>
          <cell r="I96">
            <v>11.450000000000003</v>
          </cell>
          <cell r="J96">
            <v>21.940000000000012</v>
          </cell>
          <cell r="K96">
            <v>2.789999999999992</v>
          </cell>
          <cell r="L96">
            <v>1.5900000000000034</v>
          </cell>
          <cell r="M96">
            <v>8.0799999999999841</v>
          </cell>
          <cell r="N96">
            <v>22.370000000000005</v>
          </cell>
          <cell r="O96">
            <v>11.159999999999997</v>
          </cell>
          <cell r="P96">
            <v>195.45</v>
          </cell>
          <cell r="Q96">
            <v>0</v>
          </cell>
        </row>
        <row r="97">
          <cell r="B97">
            <v>6205</v>
          </cell>
          <cell r="D97">
            <v>0</v>
          </cell>
          <cell r="E97">
            <v>0.57999999999999996</v>
          </cell>
          <cell r="F97">
            <v>0</v>
          </cell>
          <cell r="G97">
            <v>4.5199999999999996</v>
          </cell>
          <cell r="H97">
            <v>0.3100000000000005</v>
          </cell>
          <cell r="I97">
            <v>1.1299999999999999</v>
          </cell>
          <cell r="J97">
            <v>0.45000000000000018</v>
          </cell>
          <cell r="K97">
            <v>1.8100000000000005</v>
          </cell>
          <cell r="L97">
            <v>0.19999999999999929</v>
          </cell>
          <cell r="M97">
            <v>0</v>
          </cell>
          <cell r="N97">
            <v>7.5399999999999991</v>
          </cell>
          <cell r="O97">
            <v>0</v>
          </cell>
          <cell r="P97">
            <v>16.54</v>
          </cell>
          <cell r="Q97">
            <v>0</v>
          </cell>
        </row>
        <row r="98">
          <cell r="B98">
            <v>6207</v>
          </cell>
          <cell r="D98">
            <v>28.29</v>
          </cell>
          <cell r="E98">
            <v>54.35</v>
          </cell>
          <cell r="F98">
            <v>32.929999999999993</v>
          </cell>
          <cell r="G98">
            <v>175.64</v>
          </cell>
          <cell r="H98">
            <v>-126.30999999999997</v>
          </cell>
          <cell r="I98">
            <v>3.0799999999999841</v>
          </cell>
          <cell r="J98">
            <v>56.450000000000017</v>
          </cell>
          <cell r="K98">
            <v>26.919999999999987</v>
          </cell>
          <cell r="L98">
            <v>21.659999999999997</v>
          </cell>
          <cell r="M98">
            <v>27.439999999999998</v>
          </cell>
          <cell r="N98">
            <v>56.800000000000011</v>
          </cell>
          <cell r="O98">
            <v>20.269999999999982</v>
          </cell>
          <cell r="P98">
            <v>377.52</v>
          </cell>
          <cell r="Q98">
            <v>0</v>
          </cell>
        </row>
        <row r="99">
          <cell r="B99">
            <v>6215</v>
          </cell>
          <cell r="D99">
            <v>329.69</v>
          </cell>
          <cell r="E99">
            <v>323.06</v>
          </cell>
          <cell r="F99">
            <v>395.63000000000011</v>
          </cell>
          <cell r="G99">
            <v>389.53999999999996</v>
          </cell>
          <cell r="H99">
            <v>409</v>
          </cell>
          <cell r="I99">
            <v>451.94999999999982</v>
          </cell>
          <cell r="J99">
            <v>438.23</v>
          </cell>
          <cell r="K99">
            <v>411.17000000000007</v>
          </cell>
          <cell r="L99">
            <v>345.03999999999996</v>
          </cell>
          <cell r="M99">
            <v>361.5</v>
          </cell>
          <cell r="N99">
            <v>326.98</v>
          </cell>
          <cell r="O99">
            <v>313.09000000000015</v>
          </cell>
          <cell r="P99">
            <v>4494.88</v>
          </cell>
          <cell r="Q99">
            <v>0</v>
          </cell>
        </row>
        <row r="100">
          <cell r="B100">
            <v>6220</v>
          </cell>
          <cell r="D100">
            <v>135.24</v>
          </cell>
          <cell r="E100">
            <v>180.76999999999998</v>
          </cell>
          <cell r="F100">
            <v>111.57</v>
          </cell>
          <cell r="G100">
            <v>288.93</v>
          </cell>
          <cell r="H100">
            <v>204.76</v>
          </cell>
          <cell r="I100">
            <v>165.69000000000005</v>
          </cell>
          <cell r="J100">
            <v>214.32999999999993</v>
          </cell>
          <cell r="K100">
            <v>159.26999999999998</v>
          </cell>
          <cell r="L100">
            <v>204.63000000000011</v>
          </cell>
          <cell r="M100">
            <v>148.29999999999995</v>
          </cell>
          <cell r="N100">
            <v>194.61999999999989</v>
          </cell>
          <cell r="O100">
            <v>157.00000000000023</v>
          </cell>
          <cell r="P100">
            <v>2165.11</v>
          </cell>
          <cell r="Q100">
            <v>0</v>
          </cell>
        </row>
        <row r="101">
          <cell r="B101">
            <v>6225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108.8</v>
          </cell>
          <cell r="I101">
            <v>-0.78000000000000114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62.179999999999993</v>
          </cell>
          <cell r="O101">
            <v>8.0000000000012506E-2</v>
          </cell>
          <cell r="P101">
            <v>170.28</v>
          </cell>
          <cell r="Q101">
            <v>0</v>
          </cell>
        </row>
        <row r="102">
          <cell r="B102">
            <v>6230</v>
          </cell>
          <cell r="D102">
            <v>35.770000000000003</v>
          </cell>
          <cell r="E102">
            <v>35.669999999999995</v>
          </cell>
          <cell r="F102">
            <v>35.42</v>
          </cell>
          <cell r="G102">
            <v>35.38000000000001</v>
          </cell>
          <cell r="H102">
            <v>56.870000000000005</v>
          </cell>
          <cell r="I102">
            <v>44.809999999999974</v>
          </cell>
          <cell r="J102">
            <v>0</v>
          </cell>
          <cell r="K102">
            <v>38.960000000000008</v>
          </cell>
          <cell r="L102">
            <v>0</v>
          </cell>
          <cell r="M102">
            <v>147.49</v>
          </cell>
          <cell r="N102">
            <v>0</v>
          </cell>
          <cell r="O102">
            <v>70.12</v>
          </cell>
          <cell r="P102">
            <v>500.49</v>
          </cell>
          <cell r="Q102">
            <v>0</v>
          </cell>
        </row>
        <row r="103">
          <cell r="B103">
            <v>6260</v>
          </cell>
          <cell r="D103">
            <v>0</v>
          </cell>
          <cell r="E103">
            <v>187.33</v>
          </cell>
          <cell r="F103">
            <v>41.78</v>
          </cell>
          <cell r="G103">
            <v>193.16999999999996</v>
          </cell>
          <cell r="H103">
            <v>0</v>
          </cell>
          <cell r="I103">
            <v>0</v>
          </cell>
          <cell r="J103">
            <v>192.99</v>
          </cell>
          <cell r="K103">
            <v>0</v>
          </cell>
          <cell r="L103">
            <v>0</v>
          </cell>
          <cell r="M103">
            <v>374.19000000000005</v>
          </cell>
          <cell r="N103">
            <v>162.96000000000004</v>
          </cell>
          <cell r="O103">
            <v>0</v>
          </cell>
          <cell r="P103">
            <v>1152.42</v>
          </cell>
          <cell r="Q103">
            <v>0</v>
          </cell>
        </row>
        <row r="104">
          <cell r="B104">
            <v>6270</v>
          </cell>
          <cell r="D104">
            <v>166.91</v>
          </cell>
          <cell r="E104">
            <v>489.1</v>
          </cell>
          <cell r="F104">
            <v>1029</v>
          </cell>
          <cell r="G104">
            <v>0</v>
          </cell>
          <cell r="H104">
            <v>0</v>
          </cell>
          <cell r="I104">
            <v>1784.2</v>
          </cell>
          <cell r="J104">
            <v>0</v>
          </cell>
          <cell r="K104">
            <v>375</v>
          </cell>
          <cell r="L104">
            <v>470</v>
          </cell>
          <cell r="M104">
            <v>280</v>
          </cell>
          <cell r="N104">
            <v>280</v>
          </cell>
          <cell r="O104">
            <v>1700</v>
          </cell>
          <cell r="P104">
            <v>6574.21</v>
          </cell>
          <cell r="Q104">
            <v>0</v>
          </cell>
        </row>
        <row r="105">
          <cell r="B105">
            <v>6320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183.23</v>
          </cell>
          <cell r="L105">
            <v>0</v>
          </cell>
          <cell r="M105">
            <v>0</v>
          </cell>
          <cell r="N105">
            <v>401.05999999999995</v>
          </cell>
          <cell r="O105">
            <v>79.259999999999991</v>
          </cell>
          <cell r="P105">
            <v>663.55</v>
          </cell>
          <cell r="Q105">
            <v>0</v>
          </cell>
        </row>
        <row r="106">
          <cell r="B106">
            <v>6325</v>
          </cell>
          <cell r="D106">
            <v>360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771.23</v>
          </cell>
          <cell r="L106">
            <v>0</v>
          </cell>
          <cell r="M106">
            <v>222.20000000000005</v>
          </cell>
          <cell r="N106">
            <v>0</v>
          </cell>
          <cell r="O106">
            <v>80</v>
          </cell>
          <cell r="P106">
            <v>1433.43</v>
          </cell>
          <cell r="Q106">
            <v>0</v>
          </cell>
        </row>
        <row r="107">
          <cell r="B107">
            <v>6335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B108">
            <v>6345</v>
          </cell>
          <cell r="D108">
            <v>0</v>
          </cell>
          <cell r="E108">
            <v>15.33</v>
          </cell>
          <cell r="F108">
            <v>544</v>
          </cell>
          <cell r="G108">
            <v>201.86</v>
          </cell>
          <cell r="H108">
            <v>1.8599999999999</v>
          </cell>
          <cell r="I108">
            <v>480.93000000000006</v>
          </cell>
          <cell r="J108">
            <v>105.70000000000005</v>
          </cell>
          <cell r="K108">
            <v>0</v>
          </cell>
          <cell r="L108">
            <v>0</v>
          </cell>
          <cell r="M108">
            <v>271.91999999999985</v>
          </cell>
          <cell r="N108">
            <v>6.1500000000000909</v>
          </cell>
          <cell r="O108">
            <v>123.5</v>
          </cell>
          <cell r="P108">
            <v>1751.25</v>
          </cell>
          <cell r="Q108">
            <v>0</v>
          </cell>
        </row>
        <row r="109">
          <cell r="B109">
            <v>6360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969.17</v>
          </cell>
          <cell r="P109">
            <v>969.17</v>
          </cell>
          <cell r="Q109">
            <v>0</v>
          </cell>
        </row>
        <row r="110">
          <cell r="B110">
            <v>6365</v>
          </cell>
          <cell r="D110">
            <v>0</v>
          </cell>
          <cell r="E110">
            <v>0</v>
          </cell>
          <cell r="F110">
            <v>14.87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7.2799999999999994</v>
          </cell>
          <cell r="P110">
            <v>22.15</v>
          </cell>
          <cell r="Q110">
            <v>0</v>
          </cell>
        </row>
        <row r="111">
          <cell r="B111">
            <v>6385</v>
          </cell>
          <cell r="D111">
            <v>0</v>
          </cell>
          <cell r="E111">
            <v>0</v>
          </cell>
          <cell r="F111">
            <v>1.91</v>
          </cell>
          <cell r="G111">
            <v>0</v>
          </cell>
          <cell r="H111">
            <v>0.1100000000000001</v>
          </cell>
          <cell r="I111">
            <v>14.3</v>
          </cell>
          <cell r="J111">
            <v>1.370000000000001</v>
          </cell>
          <cell r="K111">
            <v>0</v>
          </cell>
          <cell r="L111">
            <v>0</v>
          </cell>
          <cell r="M111">
            <v>0</v>
          </cell>
          <cell r="N111">
            <v>100</v>
          </cell>
          <cell r="O111">
            <v>0</v>
          </cell>
          <cell r="P111">
            <v>117.69</v>
          </cell>
          <cell r="Q111">
            <v>0</v>
          </cell>
        </row>
        <row r="112">
          <cell r="B112">
            <v>6390</v>
          </cell>
          <cell r="D112">
            <v>3.95</v>
          </cell>
          <cell r="E112">
            <v>3.2699999999999996</v>
          </cell>
          <cell r="F112">
            <v>6.95</v>
          </cell>
          <cell r="G112">
            <v>506.24999999999994</v>
          </cell>
          <cell r="H112">
            <v>7.25</v>
          </cell>
          <cell r="I112">
            <v>7.8700000000000045</v>
          </cell>
          <cell r="J112">
            <v>9.2699999999999818</v>
          </cell>
          <cell r="K112">
            <v>5.3000000000000682</v>
          </cell>
          <cell r="L112">
            <v>2.8199999999999363</v>
          </cell>
          <cell r="M112">
            <v>3.3600000000000136</v>
          </cell>
          <cell r="N112">
            <v>408.30000000000007</v>
          </cell>
          <cell r="O112">
            <v>3.7999999999999545</v>
          </cell>
          <cell r="P112">
            <v>968.39</v>
          </cell>
          <cell r="Q112">
            <v>0</v>
          </cell>
        </row>
        <row r="113">
          <cell r="B113">
            <v>6410</v>
          </cell>
          <cell r="D113">
            <v>847.54</v>
          </cell>
          <cell r="E113">
            <v>1653.8000000000002</v>
          </cell>
          <cell r="F113">
            <v>3125</v>
          </cell>
          <cell r="G113">
            <v>1875</v>
          </cell>
          <cell r="H113">
            <v>1250</v>
          </cell>
          <cell r="I113">
            <v>1875</v>
          </cell>
          <cell r="J113">
            <v>1875</v>
          </cell>
          <cell r="K113">
            <v>1250</v>
          </cell>
          <cell r="L113">
            <v>1875</v>
          </cell>
          <cell r="M113">
            <v>1875</v>
          </cell>
          <cell r="N113">
            <v>1250</v>
          </cell>
          <cell r="O113">
            <v>2500</v>
          </cell>
          <cell r="P113">
            <v>21251.34</v>
          </cell>
          <cell r="Q113">
            <v>0</v>
          </cell>
        </row>
        <row r="114">
          <cell r="D114">
            <v>33571.920000000006</v>
          </cell>
          <cell r="E114">
            <v>29276.31</v>
          </cell>
          <cell r="F114">
            <v>34633.229999999981</v>
          </cell>
          <cell r="G114">
            <v>34633.32</v>
          </cell>
          <cell r="H114">
            <v>31619.270000000004</v>
          </cell>
          <cell r="I114">
            <v>35719</v>
          </cell>
          <cell r="J114">
            <v>35908.199999999983</v>
          </cell>
          <cell r="K114">
            <v>33426.000000000007</v>
          </cell>
          <cell r="L114">
            <v>31271.910000000003</v>
          </cell>
          <cell r="M114">
            <v>34984.07</v>
          </cell>
          <cell r="N114">
            <v>36188.05000000001</v>
          </cell>
          <cell r="O114">
            <v>40490.750000000015</v>
          </cell>
          <cell r="P114">
            <v>411722.03</v>
          </cell>
        </row>
        <row r="116">
          <cell r="B116" t="str">
            <v>12-31-13 Dep Exp_PerAR   Col A R91</v>
          </cell>
        </row>
        <row r="117">
          <cell r="B117">
            <v>6640</v>
          </cell>
          <cell r="D117">
            <v>0</v>
          </cell>
          <cell r="E117">
            <v>0</v>
          </cell>
          <cell r="F117">
            <v>0</v>
          </cell>
          <cell r="G117">
            <v>147.58000000000001</v>
          </cell>
          <cell r="H117">
            <v>147.58000000000001</v>
          </cell>
          <cell r="I117">
            <v>147.57999999999998</v>
          </cell>
          <cell r="J117">
            <v>147.58000000000004</v>
          </cell>
          <cell r="K117">
            <v>147.57999999999993</v>
          </cell>
          <cell r="L117">
            <v>147.58000000000004</v>
          </cell>
          <cell r="M117">
            <v>147.57999999999993</v>
          </cell>
          <cell r="N117">
            <v>147.58000000000015</v>
          </cell>
          <cell r="O117">
            <v>147.57999999999993</v>
          </cell>
          <cell r="P117">
            <v>1328.22</v>
          </cell>
          <cell r="Q117">
            <v>0</v>
          </cell>
        </row>
        <row r="118">
          <cell r="B118">
            <v>6655</v>
          </cell>
          <cell r="D118">
            <v>19.71</v>
          </cell>
          <cell r="E118">
            <v>19.71</v>
          </cell>
          <cell r="F118">
            <v>19.71</v>
          </cell>
          <cell r="G118">
            <v>19.71</v>
          </cell>
          <cell r="H118">
            <v>19.709999999999994</v>
          </cell>
          <cell r="I118">
            <v>-10.519999999999996</v>
          </cell>
          <cell r="J118">
            <v>19.709999999999994</v>
          </cell>
          <cell r="K118">
            <v>19.710000000000008</v>
          </cell>
          <cell r="L118">
            <v>19.709999999999994</v>
          </cell>
          <cell r="M118">
            <v>19.710000000000008</v>
          </cell>
          <cell r="N118">
            <v>19.710000000000008</v>
          </cell>
          <cell r="O118">
            <v>19.70999999999998</v>
          </cell>
          <cell r="P118">
            <v>206.29</v>
          </cell>
          <cell r="Q118">
            <v>0</v>
          </cell>
        </row>
        <row r="119">
          <cell r="B119">
            <v>6660</v>
          </cell>
          <cell r="D119">
            <v>2213.77</v>
          </cell>
          <cell r="E119">
            <v>2236.7999999999997</v>
          </cell>
          <cell r="F119">
            <v>2221.1500000000005</v>
          </cell>
          <cell r="G119">
            <v>2237.4299999999994</v>
          </cell>
          <cell r="H119">
            <v>2229.5699999999997</v>
          </cell>
          <cell r="I119">
            <v>2246</v>
          </cell>
          <cell r="J119">
            <v>2244.7200000000012</v>
          </cell>
          <cell r="K119">
            <v>2264.6400000000012</v>
          </cell>
          <cell r="L119">
            <v>2274.5899999999965</v>
          </cell>
          <cell r="M119">
            <v>2274.59</v>
          </cell>
          <cell r="N119">
            <v>2295.2700000000004</v>
          </cell>
          <cell r="O119">
            <v>2333.5300000000025</v>
          </cell>
          <cell r="P119">
            <v>27072.06</v>
          </cell>
          <cell r="Q119">
            <v>0</v>
          </cell>
        </row>
        <row r="120">
          <cell r="B120">
            <v>6665</v>
          </cell>
          <cell r="D120">
            <v>3400.2</v>
          </cell>
          <cell r="E120">
            <v>3400.2</v>
          </cell>
          <cell r="F120">
            <v>3409.3500000000004</v>
          </cell>
          <cell r="G120">
            <v>3409.3500000000004</v>
          </cell>
          <cell r="H120">
            <v>3409.3500000000004</v>
          </cell>
          <cell r="I120">
            <v>3409.3499999999985</v>
          </cell>
          <cell r="J120">
            <v>3409.3500000000022</v>
          </cell>
          <cell r="K120">
            <v>3409.3499999999985</v>
          </cell>
          <cell r="L120">
            <v>3416.09</v>
          </cell>
          <cell r="M120">
            <v>3416.09</v>
          </cell>
          <cell r="N120">
            <v>3416.0899999999965</v>
          </cell>
          <cell r="O120">
            <v>3416.0900000000038</v>
          </cell>
          <cell r="P120">
            <v>40920.86</v>
          </cell>
          <cell r="Q120">
            <v>0</v>
          </cell>
        </row>
        <row r="121">
          <cell r="B121">
            <v>6680</v>
          </cell>
          <cell r="D121">
            <v>3.35</v>
          </cell>
          <cell r="E121">
            <v>3.35</v>
          </cell>
          <cell r="F121">
            <v>3.3500000000000005</v>
          </cell>
          <cell r="G121">
            <v>3.3499999999999996</v>
          </cell>
          <cell r="H121">
            <v>3.3499999999999996</v>
          </cell>
          <cell r="I121">
            <v>-11595.78</v>
          </cell>
          <cell r="J121">
            <v>3.3500000000003638</v>
          </cell>
          <cell r="K121">
            <v>3.3500000000003638</v>
          </cell>
          <cell r="L121">
            <v>3.3500000000003638</v>
          </cell>
          <cell r="M121">
            <v>3.3500000000003638</v>
          </cell>
          <cell r="N121">
            <v>3.3499999999985448</v>
          </cell>
          <cell r="O121">
            <v>3.3500000000003638</v>
          </cell>
          <cell r="P121">
            <v>-11558.93</v>
          </cell>
          <cell r="Q121">
            <v>0</v>
          </cell>
        </row>
        <row r="122">
          <cell r="B122">
            <v>6685</v>
          </cell>
          <cell r="D122">
            <v>1.85</v>
          </cell>
          <cell r="E122">
            <v>1.85</v>
          </cell>
          <cell r="F122">
            <v>1.8499999999999996</v>
          </cell>
          <cell r="G122">
            <v>1.8500000000000005</v>
          </cell>
          <cell r="H122">
            <v>1.8499999999999996</v>
          </cell>
          <cell r="I122">
            <v>1.8499999999999996</v>
          </cell>
          <cell r="J122">
            <v>1.8499999999999996</v>
          </cell>
          <cell r="K122">
            <v>1.8500000000000014</v>
          </cell>
          <cell r="L122">
            <v>1.8499999999999979</v>
          </cell>
          <cell r="M122">
            <v>1.8500000000000014</v>
          </cell>
          <cell r="N122">
            <v>1.8500000000000014</v>
          </cell>
          <cell r="O122">
            <v>1.8499999999999979</v>
          </cell>
          <cell r="P122">
            <v>22.2</v>
          </cell>
          <cell r="Q122">
            <v>0</v>
          </cell>
        </row>
        <row r="123">
          <cell r="B123">
            <v>6710</v>
          </cell>
          <cell r="D123">
            <v>65.569999999999993</v>
          </cell>
          <cell r="E123">
            <v>65.569999999999993</v>
          </cell>
          <cell r="F123">
            <v>66.190000000000026</v>
          </cell>
          <cell r="G123">
            <v>66.189999999999969</v>
          </cell>
          <cell r="H123">
            <v>66.300000000000011</v>
          </cell>
          <cell r="I123">
            <v>66.300000000000011</v>
          </cell>
          <cell r="J123">
            <v>66.300000000000011</v>
          </cell>
          <cell r="K123">
            <v>66.300000000000011</v>
          </cell>
          <cell r="L123">
            <v>66.299999999999955</v>
          </cell>
          <cell r="M123">
            <v>66.300000000000068</v>
          </cell>
          <cell r="N123">
            <v>66.299999999999955</v>
          </cell>
          <cell r="O123">
            <v>66.299999999999955</v>
          </cell>
          <cell r="P123">
            <v>793.92</v>
          </cell>
          <cell r="Q123">
            <v>0</v>
          </cell>
        </row>
        <row r="124">
          <cell r="B124">
            <v>6715</v>
          </cell>
          <cell r="D124">
            <v>1476.74</v>
          </cell>
          <cell r="E124">
            <v>1476.74</v>
          </cell>
          <cell r="F124">
            <v>1476.7800000000002</v>
          </cell>
          <cell r="G124">
            <v>1477.4499999999998</v>
          </cell>
          <cell r="H124">
            <v>1477.4499999999998</v>
          </cell>
          <cell r="I124">
            <v>1477.4500000000007</v>
          </cell>
          <cell r="J124">
            <v>1477.9599999999991</v>
          </cell>
          <cell r="K124">
            <v>1478.1100000000006</v>
          </cell>
          <cell r="L124">
            <v>1478.3500000000004</v>
          </cell>
          <cell r="M124">
            <v>1478.3499999999985</v>
          </cell>
          <cell r="N124">
            <v>1479.3200000000015</v>
          </cell>
          <cell r="O124">
            <v>1480.2199999999975</v>
          </cell>
          <cell r="P124">
            <v>17734.919999999998</v>
          </cell>
          <cell r="Q124">
            <v>0</v>
          </cell>
        </row>
        <row r="125">
          <cell r="B125">
            <v>6717</v>
          </cell>
          <cell r="D125">
            <v>845.34</v>
          </cell>
          <cell r="E125">
            <v>845.34</v>
          </cell>
          <cell r="F125">
            <v>845.33999999999992</v>
          </cell>
          <cell r="G125">
            <v>845.34000000000015</v>
          </cell>
          <cell r="H125">
            <v>845.33999999999969</v>
          </cell>
          <cell r="I125">
            <v>845.34000000000015</v>
          </cell>
          <cell r="J125">
            <v>845.34000000000015</v>
          </cell>
          <cell r="K125">
            <v>845.34000000000015</v>
          </cell>
          <cell r="L125">
            <v>845.34000000000015</v>
          </cell>
          <cell r="M125">
            <v>845.33999999999924</v>
          </cell>
          <cell r="N125">
            <v>845.34000000000015</v>
          </cell>
          <cell r="O125">
            <v>845.34000000000015</v>
          </cell>
          <cell r="P125">
            <v>10144.08</v>
          </cell>
          <cell r="Q125">
            <v>0</v>
          </cell>
        </row>
        <row r="126">
          <cell r="B126">
            <v>6725</v>
          </cell>
          <cell r="D126">
            <v>175.45</v>
          </cell>
          <cell r="E126">
            <v>175.45</v>
          </cell>
          <cell r="F126">
            <v>175.45000000000005</v>
          </cell>
          <cell r="G126">
            <v>175.44999999999993</v>
          </cell>
          <cell r="H126">
            <v>175.45000000000005</v>
          </cell>
          <cell r="I126">
            <v>175.45000000000005</v>
          </cell>
          <cell r="J126">
            <v>175.45000000000005</v>
          </cell>
          <cell r="K126">
            <v>175.44999999999982</v>
          </cell>
          <cell r="L126">
            <v>175.45000000000005</v>
          </cell>
          <cell r="M126">
            <v>175.45000000000005</v>
          </cell>
          <cell r="N126">
            <v>175.45000000000005</v>
          </cell>
          <cell r="O126">
            <v>176.06999999999994</v>
          </cell>
          <cell r="P126">
            <v>2106.02</v>
          </cell>
          <cell r="Q126">
            <v>0</v>
          </cell>
        </row>
        <row r="127">
          <cell r="B127">
            <v>6730</v>
          </cell>
          <cell r="D127">
            <v>14.6</v>
          </cell>
          <cell r="E127">
            <v>14.6</v>
          </cell>
          <cell r="F127">
            <v>14.599999999999998</v>
          </cell>
          <cell r="G127">
            <v>14.600000000000001</v>
          </cell>
          <cell r="H127">
            <v>14.600000000000001</v>
          </cell>
          <cell r="I127">
            <v>14.599999999999994</v>
          </cell>
          <cell r="J127">
            <v>14.600000000000009</v>
          </cell>
          <cell r="K127">
            <v>14.599999999999994</v>
          </cell>
          <cell r="L127">
            <v>14.600000000000009</v>
          </cell>
          <cell r="M127">
            <v>14.599999999999994</v>
          </cell>
          <cell r="N127">
            <v>14.599999999999994</v>
          </cell>
          <cell r="O127">
            <v>14.599999999999994</v>
          </cell>
          <cell r="P127">
            <v>175.2</v>
          </cell>
          <cell r="Q127">
            <v>0</v>
          </cell>
        </row>
        <row r="128">
          <cell r="B128">
            <v>6740</v>
          </cell>
          <cell r="D128">
            <v>15.93</v>
          </cell>
          <cell r="E128">
            <v>15.93</v>
          </cell>
          <cell r="F128">
            <v>15.93</v>
          </cell>
          <cell r="G128">
            <v>15.93</v>
          </cell>
          <cell r="H128">
            <v>15.930000000000007</v>
          </cell>
          <cell r="I128">
            <v>15.929999999999993</v>
          </cell>
          <cell r="J128">
            <v>15.930000000000007</v>
          </cell>
          <cell r="K128">
            <v>15.929999999999993</v>
          </cell>
          <cell r="L128">
            <v>15.930000000000007</v>
          </cell>
          <cell r="M128">
            <v>15.930000000000007</v>
          </cell>
          <cell r="N128">
            <v>15.929999999999978</v>
          </cell>
          <cell r="O128">
            <v>15.930000000000007</v>
          </cell>
          <cell r="P128">
            <v>191.16</v>
          </cell>
          <cell r="Q128">
            <v>0</v>
          </cell>
        </row>
        <row r="129">
          <cell r="B129">
            <v>6745</v>
          </cell>
          <cell r="D129">
            <v>-31.22</v>
          </cell>
          <cell r="E129">
            <v>-31.22</v>
          </cell>
          <cell r="F129">
            <v>-31.22</v>
          </cell>
          <cell r="G129">
            <v>-31.22</v>
          </cell>
          <cell r="H129">
            <v>-31.22</v>
          </cell>
          <cell r="I129">
            <v>-31.22</v>
          </cell>
          <cell r="J129">
            <v>-31.22</v>
          </cell>
          <cell r="K129">
            <v>-4.6200000000000045</v>
          </cell>
          <cell r="L129">
            <v>-4.6200000000000045</v>
          </cell>
          <cell r="M129">
            <v>-4.6200000000000045</v>
          </cell>
          <cell r="N129">
            <v>-4.6200000000000045</v>
          </cell>
          <cell r="O129">
            <v>-4.6199999999999761</v>
          </cell>
          <cell r="P129">
            <v>-241.64</v>
          </cell>
          <cell r="Q129">
            <v>0</v>
          </cell>
        </row>
        <row r="130">
          <cell r="B130">
            <v>6760</v>
          </cell>
          <cell r="D130">
            <v>979.31</v>
          </cell>
          <cell r="E130">
            <v>979.31</v>
          </cell>
          <cell r="F130">
            <v>979.31</v>
          </cell>
          <cell r="G130">
            <v>979.31</v>
          </cell>
          <cell r="H130">
            <v>979.3100000000004</v>
          </cell>
          <cell r="I130">
            <v>979.30999999999949</v>
          </cell>
          <cell r="J130">
            <v>979.3100000000004</v>
          </cell>
          <cell r="K130">
            <v>979.30999999999949</v>
          </cell>
          <cell r="L130">
            <v>979.31000000000131</v>
          </cell>
          <cell r="M130">
            <v>979.30999999999949</v>
          </cell>
          <cell r="N130">
            <v>979.30999999999949</v>
          </cell>
          <cell r="O130">
            <v>979.30999999999949</v>
          </cell>
          <cell r="P130">
            <v>11751.72</v>
          </cell>
          <cell r="Q130">
            <v>0</v>
          </cell>
        </row>
        <row r="131">
          <cell r="B131">
            <v>6765</v>
          </cell>
          <cell r="D131">
            <v>1481.98</v>
          </cell>
          <cell r="E131">
            <v>1481.98</v>
          </cell>
          <cell r="F131">
            <v>1481.9799999999996</v>
          </cell>
          <cell r="G131">
            <v>1481.9800000000005</v>
          </cell>
          <cell r="H131">
            <v>1481.9799999999996</v>
          </cell>
          <cell r="I131">
            <v>1481.9799999999996</v>
          </cell>
          <cell r="J131">
            <v>1481.9800000000014</v>
          </cell>
          <cell r="K131">
            <v>6574.3099999999977</v>
          </cell>
          <cell r="L131">
            <v>1610.5</v>
          </cell>
          <cell r="M131">
            <v>1611.7700000000004</v>
          </cell>
          <cell r="N131">
            <v>1611.7700000000004</v>
          </cell>
          <cell r="O131">
            <v>1611.7700000000004</v>
          </cell>
          <cell r="P131">
            <v>23393.98</v>
          </cell>
          <cell r="Q131">
            <v>0</v>
          </cell>
        </row>
        <row r="132">
          <cell r="B132">
            <v>6775</v>
          </cell>
          <cell r="D132">
            <v>40.799999999999997</v>
          </cell>
          <cell r="E132">
            <v>40.799999999999997</v>
          </cell>
          <cell r="F132">
            <v>40.800000000000011</v>
          </cell>
          <cell r="G132">
            <v>40.799999999999983</v>
          </cell>
          <cell r="H132">
            <v>40.800000000000011</v>
          </cell>
          <cell r="I132">
            <v>14.860000000000014</v>
          </cell>
          <cell r="J132">
            <v>40.800000000000011</v>
          </cell>
          <cell r="K132">
            <v>40.799999999999955</v>
          </cell>
          <cell r="L132">
            <v>40.800000000000011</v>
          </cell>
          <cell r="M132">
            <v>40.800000000000011</v>
          </cell>
          <cell r="N132">
            <v>40.800000000000011</v>
          </cell>
          <cell r="O132">
            <v>40.800000000000011</v>
          </cell>
          <cell r="P132">
            <v>463.66</v>
          </cell>
          <cell r="Q132">
            <v>0</v>
          </cell>
        </row>
        <row r="133">
          <cell r="B133">
            <v>6785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10.84</v>
          </cell>
          <cell r="N133">
            <v>10.84</v>
          </cell>
          <cell r="O133">
            <v>10.840000000000003</v>
          </cell>
          <cell r="P133">
            <v>32.520000000000003</v>
          </cell>
          <cell r="Q133">
            <v>0</v>
          </cell>
        </row>
        <row r="134">
          <cell r="B134">
            <v>6800</v>
          </cell>
          <cell r="D134">
            <v>11.01</v>
          </cell>
          <cell r="E134">
            <v>11.01</v>
          </cell>
          <cell r="F134">
            <v>11.010000000000002</v>
          </cell>
          <cell r="G134">
            <v>11.009999999999998</v>
          </cell>
          <cell r="H134">
            <v>11.009999999999998</v>
          </cell>
          <cell r="I134">
            <v>11.010000000000005</v>
          </cell>
          <cell r="J134">
            <v>11.009999999999991</v>
          </cell>
          <cell r="K134">
            <v>11.010000000000005</v>
          </cell>
          <cell r="L134">
            <v>11.010000000000005</v>
          </cell>
          <cell r="M134">
            <v>11.009999999999991</v>
          </cell>
          <cell r="N134">
            <v>11.010000000000005</v>
          </cell>
          <cell r="O134">
            <v>11.010000000000005</v>
          </cell>
          <cell r="P134">
            <v>132.12</v>
          </cell>
          <cell r="Q134">
            <v>0</v>
          </cell>
        </row>
        <row r="135">
          <cell r="B135">
            <v>6805</v>
          </cell>
          <cell r="D135">
            <v>41.25</v>
          </cell>
          <cell r="E135">
            <v>41.25</v>
          </cell>
          <cell r="F135">
            <v>41.25</v>
          </cell>
          <cell r="G135">
            <v>41.25</v>
          </cell>
          <cell r="H135">
            <v>41.25</v>
          </cell>
          <cell r="I135">
            <v>41.25</v>
          </cell>
          <cell r="J135">
            <v>41.25</v>
          </cell>
          <cell r="K135">
            <v>41.25</v>
          </cell>
          <cell r="L135">
            <v>41.25</v>
          </cell>
          <cell r="M135">
            <v>41.25</v>
          </cell>
          <cell r="N135">
            <v>41.25</v>
          </cell>
          <cell r="O135">
            <v>41.25</v>
          </cell>
          <cell r="P135">
            <v>495</v>
          </cell>
          <cell r="Q135">
            <v>0</v>
          </cell>
        </row>
        <row r="136">
          <cell r="B136">
            <v>6820</v>
          </cell>
          <cell r="D136">
            <v>34.9</v>
          </cell>
          <cell r="E136">
            <v>34.9</v>
          </cell>
          <cell r="F136">
            <v>34.900000000000006</v>
          </cell>
          <cell r="G136">
            <v>34.899999999999991</v>
          </cell>
          <cell r="H136">
            <v>34.900000000000006</v>
          </cell>
          <cell r="I136">
            <v>34.900000000000006</v>
          </cell>
          <cell r="J136">
            <v>34.900000000000006</v>
          </cell>
          <cell r="K136">
            <v>34.899999999999977</v>
          </cell>
          <cell r="L136">
            <v>34.900000000000034</v>
          </cell>
          <cell r="M136">
            <v>34.899999999999977</v>
          </cell>
          <cell r="N136">
            <v>34.899999999999977</v>
          </cell>
          <cell r="O136">
            <v>34.900000000000034</v>
          </cell>
          <cell r="P136">
            <v>418.8</v>
          </cell>
          <cell r="Q136">
            <v>0</v>
          </cell>
        </row>
        <row r="137">
          <cell r="B137">
            <v>6825</v>
          </cell>
          <cell r="D137">
            <v>48.16</v>
          </cell>
          <cell r="E137">
            <v>48.16</v>
          </cell>
          <cell r="F137">
            <v>48.16</v>
          </cell>
          <cell r="G137">
            <v>48.16</v>
          </cell>
          <cell r="H137">
            <v>48.160000000000025</v>
          </cell>
          <cell r="I137">
            <v>48.159999999999968</v>
          </cell>
          <cell r="J137">
            <v>48.160000000000025</v>
          </cell>
          <cell r="K137">
            <v>48.159999999999968</v>
          </cell>
          <cell r="L137">
            <v>48.160000000000025</v>
          </cell>
          <cell r="M137">
            <v>48.160000000000025</v>
          </cell>
          <cell r="N137">
            <v>49.659999999999968</v>
          </cell>
          <cell r="O137">
            <v>49.659999999999968</v>
          </cell>
          <cell r="P137">
            <v>580.91999999999996</v>
          </cell>
          <cell r="Q137">
            <v>0</v>
          </cell>
        </row>
        <row r="138">
          <cell r="B138">
            <v>6835</v>
          </cell>
          <cell r="D138">
            <v>77.430000000000007</v>
          </cell>
          <cell r="E138">
            <v>77.430000000000007</v>
          </cell>
          <cell r="F138">
            <v>77.429999999999978</v>
          </cell>
          <cell r="G138">
            <v>77.430000000000035</v>
          </cell>
          <cell r="H138">
            <v>77.42999999999995</v>
          </cell>
          <cell r="I138">
            <v>77.430000000000007</v>
          </cell>
          <cell r="J138">
            <v>78.729999999999961</v>
          </cell>
          <cell r="K138">
            <v>78.730000000000018</v>
          </cell>
          <cell r="L138">
            <v>78.730000000000018</v>
          </cell>
          <cell r="M138">
            <v>78.720000000000027</v>
          </cell>
          <cell r="N138">
            <v>78.720000000000027</v>
          </cell>
          <cell r="O138">
            <v>80.199999999999932</v>
          </cell>
          <cell r="P138">
            <v>938.41</v>
          </cell>
          <cell r="Q138">
            <v>0</v>
          </cell>
        </row>
        <row r="139">
          <cell r="B139">
            <v>6840</v>
          </cell>
          <cell r="D139">
            <v>17.37</v>
          </cell>
          <cell r="E139">
            <v>17.37</v>
          </cell>
          <cell r="F139">
            <v>17.369999999999997</v>
          </cell>
          <cell r="G139">
            <v>17.370000000000005</v>
          </cell>
          <cell r="H139">
            <v>17.36999999999999</v>
          </cell>
          <cell r="I139">
            <v>17.370000000000005</v>
          </cell>
          <cell r="J139">
            <v>17.370000000000005</v>
          </cell>
          <cell r="K139">
            <v>17.370000000000005</v>
          </cell>
          <cell r="L139">
            <v>17.370000000000005</v>
          </cell>
          <cell r="M139">
            <v>17.369999999999976</v>
          </cell>
          <cell r="N139">
            <v>17.370000000000005</v>
          </cell>
          <cell r="O139">
            <v>17.370000000000005</v>
          </cell>
          <cell r="P139">
            <v>208.44</v>
          </cell>
          <cell r="Q139">
            <v>0</v>
          </cell>
        </row>
        <row r="140">
          <cell r="B140">
            <v>6845</v>
          </cell>
          <cell r="D140">
            <v>10.96</v>
          </cell>
          <cell r="E140">
            <v>10.96</v>
          </cell>
          <cell r="F140">
            <v>10.96</v>
          </cell>
          <cell r="G140">
            <v>10.96</v>
          </cell>
          <cell r="H140">
            <v>10.959999999999994</v>
          </cell>
          <cell r="I140">
            <v>10.960000000000008</v>
          </cell>
          <cell r="J140">
            <v>10.959999999999994</v>
          </cell>
          <cell r="K140">
            <v>10.960000000000008</v>
          </cell>
          <cell r="L140">
            <v>10.959999999999994</v>
          </cell>
          <cell r="M140">
            <v>10.959999999999994</v>
          </cell>
          <cell r="N140">
            <v>10.960000000000008</v>
          </cell>
          <cell r="O140">
            <v>10.960000000000008</v>
          </cell>
          <cell r="P140">
            <v>131.52000000000001</v>
          </cell>
          <cell r="Q140">
            <v>0</v>
          </cell>
        </row>
        <row r="141">
          <cell r="B141">
            <v>6850</v>
          </cell>
          <cell r="D141">
            <v>42.06</v>
          </cell>
          <cell r="E141">
            <v>42.06</v>
          </cell>
          <cell r="F141">
            <v>42.06</v>
          </cell>
          <cell r="G141">
            <v>42.06</v>
          </cell>
          <cell r="H141">
            <v>42.06</v>
          </cell>
          <cell r="I141">
            <v>42.06</v>
          </cell>
          <cell r="J141">
            <v>42.06</v>
          </cell>
          <cell r="K141">
            <v>42.06</v>
          </cell>
          <cell r="L141">
            <v>42.06</v>
          </cell>
          <cell r="M141">
            <v>42.06</v>
          </cell>
          <cell r="N141">
            <v>42.06</v>
          </cell>
          <cell r="O141">
            <v>42.06</v>
          </cell>
          <cell r="P141">
            <v>504.72</v>
          </cell>
          <cell r="Q141">
            <v>0</v>
          </cell>
        </row>
        <row r="142">
          <cell r="B142">
            <v>6855</v>
          </cell>
          <cell r="D142">
            <v>82.95</v>
          </cell>
          <cell r="E142">
            <v>82.95</v>
          </cell>
          <cell r="F142">
            <v>82.949999999999989</v>
          </cell>
          <cell r="G142">
            <v>82.950000000000017</v>
          </cell>
          <cell r="H142">
            <v>82.949999999999989</v>
          </cell>
          <cell r="I142">
            <v>82.949999999999989</v>
          </cell>
          <cell r="J142">
            <v>82.949999999999989</v>
          </cell>
          <cell r="K142">
            <v>82.950000000000045</v>
          </cell>
          <cell r="L142">
            <v>82.949999999999932</v>
          </cell>
          <cell r="M142">
            <v>82.950000000000045</v>
          </cell>
          <cell r="N142">
            <v>82.950000000000045</v>
          </cell>
          <cell r="O142">
            <v>82.949999999999932</v>
          </cell>
          <cell r="P142">
            <v>995.4</v>
          </cell>
          <cell r="Q142">
            <v>0</v>
          </cell>
        </row>
        <row r="143">
          <cell r="B143">
            <v>6860</v>
          </cell>
          <cell r="D143">
            <v>9.26</v>
          </cell>
          <cell r="E143">
            <v>9.26</v>
          </cell>
          <cell r="F143">
            <v>9.2600000000000016</v>
          </cell>
          <cell r="G143">
            <v>9.259999999999998</v>
          </cell>
          <cell r="H143">
            <v>9.259999999999998</v>
          </cell>
          <cell r="I143">
            <v>9.2600000000000051</v>
          </cell>
          <cell r="J143">
            <v>9.2599999999999909</v>
          </cell>
          <cell r="K143">
            <v>9.2600000000000051</v>
          </cell>
          <cell r="L143">
            <v>9.2600000000000051</v>
          </cell>
          <cell r="M143">
            <v>9.2599999999999909</v>
          </cell>
          <cell r="N143">
            <v>9.2600000000000051</v>
          </cell>
          <cell r="O143">
            <v>9.2600000000000051</v>
          </cell>
          <cell r="P143">
            <v>111.12</v>
          </cell>
          <cell r="Q143">
            <v>0</v>
          </cell>
        </row>
        <row r="144">
          <cell r="B144">
            <v>6885</v>
          </cell>
          <cell r="D144">
            <v>24.43</v>
          </cell>
          <cell r="E144">
            <v>24.799999999999997</v>
          </cell>
          <cell r="F144">
            <v>25.530000000000008</v>
          </cell>
          <cell r="G144">
            <v>25.53</v>
          </cell>
          <cell r="H144">
            <v>25.529999999999987</v>
          </cell>
          <cell r="I144">
            <v>25.53</v>
          </cell>
          <cell r="J144">
            <v>25.53</v>
          </cell>
          <cell r="K144">
            <v>25.53</v>
          </cell>
          <cell r="L144">
            <v>25.53</v>
          </cell>
          <cell r="M144">
            <v>25.53</v>
          </cell>
          <cell r="N144">
            <v>25.53</v>
          </cell>
          <cell r="O144">
            <v>25.529999999999973</v>
          </cell>
          <cell r="P144">
            <v>304.52999999999997</v>
          </cell>
          <cell r="Q144">
            <v>0</v>
          </cell>
        </row>
        <row r="145">
          <cell r="B145">
            <v>6890</v>
          </cell>
          <cell r="D145">
            <v>0.76</v>
          </cell>
          <cell r="E145">
            <v>0.76</v>
          </cell>
          <cell r="F145">
            <v>0.75999999999999979</v>
          </cell>
          <cell r="G145">
            <v>0.76000000000000023</v>
          </cell>
          <cell r="H145">
            <v>0.75999999999999979</v>
          </cell>
          <cell r="I145">
            <v>0.75999999999999979</v>
          </cell>
          <cell r="J145">
            <v>0.76000000000000068</v>
          </cell>
          <cell r="K145">
            <v>0.75999999999999979</v>
          </cell>
          <cell r="L145">
            <v>0.75999999999999979</v>
          </cell>
          <cell r="M145">
            <v>0.75999999999999979</v>
          </cell>
          <cell r="N145">
            <v>0.75999999999999979</v>
          </cell>
          <cell r="O145">
            <v>0.75999999999999979</v>
          </cell>
          <cell r="P145">
            <v>9.1199999999999992</v>
          </cell>
          <cell r="Q145">
            <v>0</v>
          </cell>
        </row>
        <row r="146">
          <cell r="B146">
            <v>6905</v>
          </cell>
          <cell r="D146">
            <v>863.41</v>
          </cell>
          <cell r="E146">
            <v>438.39</v>
          </cell>
          <cell r="F146">
            <v>2959.8599999999997</v>
          </cell>
          <cell r="G146">
            <v>537.57999999999993</v>
          </cell>
          <cell r="H146">
            <v>538.96</v>
          </cell>
          <cell r="I146">
            <v>536.88000000000011</v>
          </cell>
          <cell r="J146">
            <v>579.89999999999964</v>
          </cell>
          <cell r="K146">
            <v>539.19000000000051</v>
          </cell>
          <cell r="L146">
            <v>587.57999999999993</v>
          </cell>
          <cell r="M146">
            <v>622.48999999999978</v>
          </cell>
          <cell r="N146">
            <v>565.43000000000029</v>
          </cell>
          <cell r="O146">
            <v>649.48999999999978</v>
          </cell>
          <cell r="P146">
            <v>9419.16</v>
          </cell>
          <cell r="Q146">
            <v>0</v>
          </cell>
        </row>
        <row r="147">
          <cell r="B147">
            <v>6920</v>
          </cell>
          <cell r="D147">
            <v>1935.8</v>
          </cell>
          <cell r="E147">
            <v>1929.5800000000002</v>
          </cell>
          <cell r="F147">
            <v>1930.08</v>
          </cell>
          <cell r="G147">
            <v>2158.83</v>
          </cell>
          <cell r="H147">
            <v>1956.5999999999995</v>
          </cell>
          <cell r="I147">
            <v>1835.5900000000001</v>
          </cell>
          <cell r="J147">
            <v>1992.4899999999998</v>
          </cell>
          <cell r="K147">
            <v>2040.58</v>
          </cell>
          <cell r="L147">
            <v>1994.7800000000025</v>
          </cell>
          <cell r="M147">
            <v>1990.869999999999</v>
          </cell>
          <cell r="N147">
            <v>1986.8999999999978</v>
          </cell>
          <cell r="O147">
            <v>1890.8500000000022</v>
          </cell>
          <cell r="P147">
            <v>23642.95</v>
          </cell>
          <cell r="Q147">
            <v>0</v>
          </cell>
        </row>
        <row r="149">
          <cell r="B149" t="str">
            <v>PAA Acquisition Adjustment</v>
          </cell>
        </row>
        <row r="150">
          <cell r="B150">
            <v>6965</v>
          </cell>
          <cell r="D150">
            <v>-0.59</v>
          </cell>
          <cell r="E150">
            <v>-0.59</v>
          </cell>
          <cell r="F150">
            <v>-0.59000000000000008</v>
          </cell>
          <cell r="G150">
            <v>-0.58999999999999986</v>
          </cell>
          <cell r="H150">
            <v>-0.5900000000000003</v>
          </cell>
          <cell r="I150">
            <v>-0.58999999999999986</v>
          </cell>
          <cell r="J150">
            <v>-0.58999999999999986</v>
          </cell>
          <cell r="K150">
            <v>-0.58999999999999986</v>
          </cell>
          <cell r="L150">
            <v>-0.58999999999999986</v>
          </cell>
          <cell r="M150">
            <v>-0.59000000000000075</v>
          </cell>
          <cell r="N150">
            <v>-0.58999999999999986</v>
          </cell>
          <cell r="O150">
            <v>-0.58999999999999986</v>
          </cell>
          <cell r="P150">
            <v>-7.08</v>
          </cell>
          <cell r="Q150">
            <v>0</v>
          </cell>
        </row>
        <row r="152">
          <cell r="B152" t="str">
            <v>"12-31-13 CIAC Amort  Exp_PerAR" Column A R32</v>
          </cell>
        </row>
        <row r="153">
          <cell r="B153">
            <v>7225</v>
          </cell>
          <cell r="D153">
            <v>-248.59</v>
          </cell>
          <cell r="E153">
            <v>-248.59</v>
          </cell>
          <cell r="F153">
            <v>-248.58999999999997</v>
          </cell>
          <cell r="G153">
            <v>-248.59000000000003</v>
          </cell>
          <cell r="H153">
            <v>-248.59000000000003</v>
          </cell>
          <cell r="I153">
            <v>-248.58999999999992</v>
          </cell>
          <cell r="J153">
            <v>-248.59000000000015</v>
          </cell>
          <cell r="K153">
            <v>-248.58999999999992</v>
          </cell>
          <cell r="L153">
            <v>-248.58999999999992</v>
          </cell>
          <cell r="M153">
            <v>-248.59000000000015</v>
          </cell>
          <cell r="N153">
            <v>-248.58999999999969</v>
          </cell>
          <cell r="O153">
            <v>-248.59000000000015</v>
          </cell>
          <cell r="P153">
            <v>-2983.08</v>
          </cell>
          <cell r="Q153">
            <v>0</v>
          </cell>
        </row>
        <row r="154">
          <cell r="B154">
            <v>7230</v>
          </cell>
          <cell r="D154">
            <v>-1793.86</v>
          </cell>
          <cell r="E154">
            <v>-1793.86</v>
          </cell>
          <cell r="F154">
            <v>-1793.8600000000001</v>
          </cell>
          <cell r="G154">
            <v>-1793.8599999999997</v>
          </cell>
          <cell r="H154">
            <v>-1793.8599999999997</v>
          </cell>
          <cell r="I154">
            <v>-1793.8600000000006</v>
          </cell>
          <cell r="J154">
            <v>-1793.8600000000006</v>
          </cell>
          <cell r="K154">
            <v>-1793.8599999999988</v>
          </cell>
          <cell r="L154">
            <v>-1793.8600000000006</v>
          </cell>
          <cell r="M154">
            <v>-1793.8599999999988</v>
          </cell>
          <cell r="N154">
            <v>-1793.8600000000006</v>
          </cell>
          <cell r="O154">
            <v>-1793.8600000000006</v>
          </cell>
          <cell r="P154">
            <v>-21526.32</v>
          </cell>
          <cell r="Q154">
            <v>0</v>
          </cell>
        </row>
        <row r="155">
          <cell r="B155">
            <v>7245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B156">
            <v>7275</v>
          </cell>
          <cell r="D156">
            <v>-107.2</v>
          </cell>
          <cell r="E156">
            <v>-107.2</v>
          </cell>
          <cell r="F156">
            <v>-107.20000000000002</v>
          </cell>
          <cell r="G156">
            <v>-107.19999999999999</v>
          </cell>
          <cell r="H156">
            <v>-107.19999999999999</v>
          </cell>
          <cell r="I156">
            <v>-107.20000000000005</v>
          </cell>
          <cell r="J156">
            <v>-107.19999999999993</v>
          </cell>
          <cell r="K156">
            <v>-107.20000000000005</v>
          </cell>
          <cell r="L156">
            <v>-107.19999999999993</v>
          </cell>
          <cell r="M156">
            <v>-107.20000000000005</v>
          </cell>
          <cell r="N156">
            <v>-107.20000000000005</v>
          </cell>
          <cell r="O156">
            <v>-107.20000000000005</v>
          </cell>
          <cell r="P156">
            <v>-1286.4000000000001</v>
          </cell>
          <cell r="Q156">
            <v>0</v>
          </cell>
        </row>
        <row r="157">
          <cell r="B157">
            <v>7280</v>
          </cell>
          <cell r="D157">
            <v>-881.55</v>
          </cell>
          <cell r="E157">
            <v>-881.55</v>
          </cell>
          <cell r="F157">
            <v>-881.55000000000018</v>
          </cell>
          <cell r="G157">
            <v>-881.54999999999973</v>
          </cell>
          <cell r="H157">
            <v>-881.55000000000018</v>
          </cell>
          <cell r="I157">
            <v>-881.55000000000018</v>
          </cell>
          <cell r="J157">
            <v>-881.55000000000018</v>
          </cell>
          <cell r="K157">
            <v>-881.54999999999927</v>
          </cell>
          <cell r="L157">
            <v>-881.55000000000018</v>
          </cell>
          <cell r="M157">
            <v>-881.55000000000018</v>
          </cell>
          <cell r="N157">
            <v>-881.54999999999927</v>
          </cell>
          <cell r="O157">
            <v>-881.55000000000109</v>
          </cell>
          <cell r="P157">
            <v>-10578.6</v>
          </cell>
          <cell r="Q157">
            <v>0</v>
          </cell>
        </row>
        <row r="158">
          <cell r="B158">
            <v>7283</v>
          </cell>
          <cell r="D158">
            <v>-209.3</v>
          </cell>
          <cell r="E158">
            <v>-209.3</v>
          </cell>
          <cell r="F158">
            <v>-209.29999999999995</v>
          </cell>
          <cell r="G158">
            <v>-209.30000000000007</v>
          </cell>
          <cell r="H158">
            <v>-209.29999999999995</v>
          </cell>
          <cell r="I158">
            <v>-209.29999999999995</v>
          </cell>
          <cell r="J158">
            <v>-209.29999999999995</v>
          </cell>
          <cell r="K158">
            <v>-209.30000000000018</v>
          </cell>
          <cell r="L158">
            <v>-209.29999999999995</v>
          </cell>
          <cell r="M158">
            <v>-209.29999999999995</v>
          </cell>
          <cell r="N158">
            <v>-209.30000000000018</v>
          </cell>
          <cell r="O158">
            <v>-209.29999999999973</v>
          </cell>
          <cell r="P158">
            <v>-2511.6</v>
          </cell>
          <cell r="Q158">
            <v>0</v>
          </cell>
        </row>
        <row r="159">
          <cell r="B159">
            <v>7290</v>
          </cell>
          <cell r="D159">
            <v>-87.57</v>
          </cell>
          <cell r="E159">
            <v>-87.57</v>
          </cell>
          <cell r="F159">
            <v>-87.57</v>
          </cell>
          <cell r="G159">
            <v>-87.57</v>
          </cell>
          <cell r="H159">
            <v>-87.57000000000005</v>
          </cell>
          <cell r="I159">
            <v>-87.569999999999936</v>
          </cell>
          <cell r="J159">
            <v>-87.57000000000005</v>
          </cell>
          <cell r="K159">
            <v>-87.569999999999936</v>
          </cell>
          <cell r="L159">
            <v>-87.57000000000005</v>
          </cell>
          <cell r="M159">
            <v>-87.57000000000005</v>
          </cell>
          <cell r="N159">
            <v>-87.569999999999936</v>
          </cell>
          <cell r="O159">
            <v>-87.569999999999936</v>
          </cell>
          <cell r="P159">
            <v>-1050.8399999999999</v>
          </cell>
          <cell r="Q159">
            <v>0</v>
          </cell>
        </row>
        <row r="160">
          <cell r="B160">
            <v>7325</v>
          </cell>
          <cell r="D160">
            <v>-226.12</v>
          </cell>
          <cell r="E160">
            <v>-226.12</v>
          </cell>
          <cell r="F160">
            <v>-226.12</v>
          </cell>
          <cell r="G160">
            <v>-226.12</v>
          </cell>
          <cell r="H160">
            <v>-226.11999999999989</v>
          </cell>
          <cell r="I160">
            <v>-226.12000000000012</v>
          </cell>
          <cell r="J160">
            <v>-226.11999999999989</v>
          </cell>
          <cell r="K160">
            <v>-226.12000000000012</v>
          </cell>
          <cell r="L160">
            <v>-226.11999999999989</v>
          </cell>
          <cell r="M160">
            <v>-226.11999999999989</v>
          </cell>
          <cell r="N160">
            <v>-226.12000000000035</v>
          </cell>
          <cell r="O160">
            <v>-226.11999999999989</v>
          </cell>
          <cell r="P160">
            <v>-2713.44</v>
          </cell>
          <cell r="Q160">
            <v>0</v>
          </cell>
        </row>
        <row r="161">
          <cell r="B161">
            <v>7330</v>
          </cell>
          <cell r="D161">
            <v>-561.30999999999995</v>
          </cell>
          <cell r="E161">
            <v>-561.30999999999995</v>
          </cell>
          <cell r="F161">
            <v>-561.31000000000017</v>
          </cell>
          <cell r="G161">
            <v>-561.30999999999972</v>
          </cell>
          <cell r="H161">
            <v>-561.3100000000004</v>
          </cell>
          <cell r="I161">
            <v>-561.30999999999995</v>
          </cell>
          <cell r="J161">
            <v>-561.30999999999995</v>
          </cell>
          <cell r="K161">
            <v>-561.30999999999949</v>
          </cell>
          <cell r="L161">
            <v>-561.3100000000004</v>
          </cell>
          <cell r="M161">
            <v>-561.3100000000004</v>
          </cell>
          <cell r="N161">
            <v>-561.30999999999949</v>
          </cell>
          <cell r="O161">
            <v>-561.3100000000004</v>
          </cell>
          <cell r="P161">
            <v>-6735.72</v>
          </cell>
          <cell r="Q161">
            <v>0</v>
          </cell>
        </row>
        <row r="162">
          <cell r="B162">
            <v>7430</v>
          </cell>
          <cell r="D162">
            <v>-53.84</v>
          </cell>
          <cell r="E162">
            <v>-53.84</v>
          </cell>
          <cell r="F162">
            <v>-53.84</v>
          </cell>
          <cell r="G162">
            <v>-53.84</v>
          </cell>
          <cell r="H162">
            <v>-53.839999999999975</v>
          </cell>
          <cell r="I162">
            <v>-53.840000000000032</v>
          </cell>
          <cell r="J162">
            <v>-53.839999999999975</v>
          </cell>
          <cell r="K162">
            <v>-53.840000000000032</v>
          </cell>
          <cell r="L162">
            <v>-53.839999999999975</v>
          </cell>
          <cell r="M162">
            <v>-53.839999999999975</v>
          </cell>
          <cell r="N162">
            <v>-53.840000000000032</v>
          </cell>
          <cell r="O162">
            <v>-53.840000000000032</v>
          </cell>
          <cell r="P162">
            <v>-646.08000000000004</v>
          </cell>
          <cell r="Q162">
            <v>0</v>
          </cell>
        </row>
        <row r="163">
          <cell r="B163">
            <v>7440</v>
          </cell>
          <cell r="D163">
            <v>-14.27</v>
          </cell>
          <cell r="E163">
            <v>-14.27</v>
          </cell>
          <cell r="F163">
            <v>-14.270000000000003</v>
          </cell>
          <cell r="G163">
            <v>-14.269999999999996</v>
          </cell>
          <cell r="H163">
            <v>-14.269999999999996</v>
          </cell>
          <cell r="I163">
            <v>-14.27000000000001</v>
          </cell>
          <cell r="J163">
            <v>-14.269999999999996</v>
          </cell>
          <cell r="K163">
            <v>-14.269999999999996</v>
          </cell>
          <cell r="L163">
            <v>-14.840000000000003</v>
          </cell>
          <cell r="M163">
            <v>-14.840000000000003</v>
          </cell>
          <cell r="N163">
            <v>-14.840000000000003</v>
          </cell>
          <cell r="O163">
            <v>-14.840000000000003</v>
          </cell>
          <cell r="P163">
            <v>-173.52</v>
          </cell>
          <cell r="Q163">
            <v>0</v>
          </cell>
        </row>
        <row r="165">
          <cell r="B165" t="str">
            <v>Property Taxes Tab but no-where to input</v>
          </cell>
        </row>
        <row r="166">
          <cell r="B166">
            <v>7510</v>
          </cell>
          <cell r="D166">
            <v>760.17</v>
          </cell>
          <cell r="E166">
            <v>779.83</v>
          </cell>
          <cell r="F166">
            <v>734.65999999999985</v>
          </cell>
          <cell r="G166">
            <v>787.75</v>
          </cell>
          <cell r="H166">
            <v>682.99000000000024</v>
          </cell>
          <cell r="I166">
            <v>715.34999999999991</v>
          </cell>
          <cell r="J166">
            <v>744</v>
          </cell>
          <cell r="K166">
            <v>693.67000000000007</v>
          </cell>
          <cell r="L166">
            <v>698.68000000000029</v>
          </cell>
          <cell r="M166">
            <v>697.80999999999949</v>
          </cell>
          <cell r="N166">
            <v>662.29</v>
          </cell>
          <cell r="O166">
            <v>719.02999999999975</v>
          </cell>
          <cell r="P166">
            <v>8676.23</v>
          </cell>
          <cell r="Q166">
            <v>0</v>
          </cell>
        </row>
        <row r="167">
          <cell r="B167">
            <v>7515</v>
          </cell>
          <cell r="D167">
            <v>157.21</v>
          </cell>
          <cell r="E167">
            <v>24.269999999999982</v>
          </cell>
          <cell r="F167">
            <v>8.75</v>
          </cell>
          <cell r="G167">
            <v>1.4300000000000068</v>
          </cell>
          <cell r="H167">
            <v>1.1299999999999955</v>
          </cell>
          <cell r="I167">
            <v>1.460000000000008</v>
          </cell>
          <cell r="J167">
            <v>2.1899999999999977</v>
          </cell>
          <cell r="K167">
            <v>1.2299999999999898</v>
          </cell>
          <cell r="L167">
            <v>0.56000000000000227</v>
          </cell>
          <cell r="M167">
            <v>1.5900000000000034</v>
          </cell>
          <cell r="N167">
            <v>1.1400000000000148</v>
          </cell>
          <cell r="O167">
            <v>0.82999999999998408</v>
          </cell>
          <cell r="P167">
            <v>201.79</v>
          </cell>
          <cell r="Q167">
            <v>0</v>
          </cell>
        </row>
        <row r="168">
          <cell r="B168">
            <v>7520</v>
          </cell>
          <cell r="D168">
            <v>304.89</v>
          </cell>
          <cell r="E168">
            <v>129.82</v>
          </cell>
          <cell r="F168">
            <v>74.210000000000036</v>
          </cell>
          <cell r="G168">
            <v>21.129999999999939</v>
          </cell>
          <cell r="H168">
            <v>12.8900000000001</v>
          </cell>
          <cell r="I168">
            <v>14.269999999999982</v>
          </cell>
          <cell r="J168">
            <v>-141.70000000000005</v>
          </cell>
          <cell r="K168">
            <v>12.019999999999982</v>
          </cell>
          <cell r="L168">
            <v>7.6800000000000068</v>
          </cell>
          <cell r="M168">
            <v>11</v>
          </cell>
          <cell r="N168">
            <v>8.1500000000000341</v>
          </cell>
          <cell r="O168">
            <v>-103.44</v>
          </cell>
          <cell r="P168">
            <v>350.92</v>
          </cell>
          <cell r="Q168">
            <v>0</v>
          </cell>
        </row>
        <row r="169">
          <cell r="B169">
            <v>7535</v>
          </cell>
          <cell r="D169">
            <v>0</v>
          </cell>
          <cell r="E169">
            <v>0.05</v>
          </cell>
          <cell r="F169">
            <v>0</v>
          </cell>
          <cell r="G169">
            <v>3.79</v>
          </cell>
          <cell r="H169">
            <v>159.09</v>
          </cell>
          <cell r="I169">
            <v>36.090000000000003</v>
          </cell>
          <cell r="J169">
            <v>0</v>
          </cell>
          <cell r="K169">
            <v>9.0000000000003411E-2</v>
          </cell>
          <cell r="L169">
            <v>0</v>
          </cell>
          <cell r="M169">
            <v>0</v>
          </cell>
          <cell r="N169">
            <v>0.65999999999999659</v>
          </cell>
          <cell r="O169">
            <v>5.2199999999999989</v>
          </cell>
          <cell r="P169">
            <v>204.99</v>
          </cell>
          <cell r="Q169">
            <v>0</v>
          </cell>
        </row>
        <row r="170">
          <cell r="B170">
            <v>7540</v>
          </cell>
          <cell r="D170">
            <v>18085.400000000001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17898.72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301.39999999999418</v>
          </cell>
          <cell r="P170">
            <v>36285.519999999997</v>
          </cell>
          <cell r="Q170">
            <v>0</v>
          </cell>
        </row>
        <row r="171">
          <cell r="B171">
            <v>7545</v>
          </cell>
          <cell r="D171">
            <v>0</v>
          </cell>
          <cell r="E171">
            <v>0</v>
          </cell>
          <cell r="F171">
            <v>1.88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32643.98</v>
          </cell>
          <cell r="O171">
            <v>0</v>
          </cell>
          <cell r="P171">
            <v>32645.86</v>
          </cell>
          <cell r="Q171">
            <v>0</v>
          </cell>
        </row>
        <row r="172">
          <cell r="B172">
            <v>7550</v>
          </cell>
          <cell r="D172">
            <v>-10810.34</v>
          </cell>
          <cell r="E172">
            <v>7023.1200000000008</v>
          </cell>
          <cell r="F172">
            <v>7271.7999999999993</v>
          </cell>
          <cell r="G172">
            <v>7270.2000000000007</v>
          </cell>
          <cell r="H172">
            <v>7122.8000000000011</v>
          </cell>
          <cell r="I172">
            <v>7273.91</v>
          </cell>
          <cell r="J172">
            <v>-10838.750000000002</v>
          </cell>
          <cell r="K172">
            <v>7273.340000000002</v>
          </cell>
          <cell r="L172">
            <v>7272.8399999999965</v>
          </cell>
          <cell r="M172">
            <v>7272.7200000000012</v>
          </cell>
          <cell r="N172">
            <v>-35818.06</v>
          </cell>
          <cell r="O172">
            <v>-313.93</v>
          </cell>
          <cell r="P172">
            <v>-0.34999999999826059</v>
          </cell>
          <cell r="Q172">
            <v>1.7393864126802328E-12</v>
          </cell>
        </row>
        <row r="173">
          <cell r="B173">
            <v>7555</v>
          </cell>
          <cell r="D173">
            <v>0</v>
          </cell>
          <cell r="E173">
            <v>250.8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213.33999999999997</v>
          </cell>
          <cell r="K173">
            <v>0</v>
          </cell>
          <cell r="L173">
            <v>0</v>
          </cell>
          <cell r="M173">
            <v>0</v>
          </cell>
          <cell r="N173">
            <v>10445.880000000001</v>
          </cell>
          <cell r="O173">
            <v>20.1299999999992</v>
          </cell>
          <cell r="P173">
            <v>10930.15</v>
          </cell>
          <cell r="Q173">
            <v>0</v>
          </cell>
        </row>
        <row r="174">
          <cell r="B174">
            <v>7595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6761.86</v>
          </cell>
          <cell r="P174">
            <v>6761.86</v>
          </cell>
          <cell r="Q174">
            <v>0</v>
          </cell>
        </row>
        <row r="175">
          <cell r="B175">
            <v>7600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-619.82000000000005</v>
          </cell>
          <cell r="P175">
            <v>-619.82000000000005</v>
          </cell>
          <cell r="Q175">
            <v>0</v>
          </cell>
        </row>
        <row r="176">
          <cell r="B176">
            <v>7610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9633.99</v>
          </cell>
          <cell r="P176">
            <v>9633.99</v>
          </cell>
          <cell r="Q176">
            <v>0</v>
          </cell>
        </row>
        <row r="177">
          <cell r="B177">
            <v>7660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B178">
            <v>7710</v>
          </cell>
          <cell r="D178">
            <v>0</v>
          </cell>
          <cell r="E178">
            <v>0</v>
          </cell>
          <cell r="F178">
            <v>11981.01</v>
          </cell>
          <cell r="G178">
            <v>0</v>
          </cell>
          <cell r="H178">
            <v>0</v>
          </cell>
          <cell r="I178">
            <v>12042.99</v>
          </cell>
          <cell r="J178">
            <v>0</v>
          </cell>
          <cell r="K178">
            <v>0</v>
          </cell>
          <cell r="L178">
            <v>11329.019999999997</v>
          </cell>
          <cell r="M178">
            <v>0</v>
          </cell>
          <cell r="N178">
            <v>0</v>
          </cell>
          <cell r="O178">
            <v>12118.68</v>
          </cell>
          <cell r="P178">
            <v>47471.7</v>
          </cell>
          <cell r="Q178">
            <v>0</v>
          </cell>
        </row>
        <row r="179">
          <cell r="B179">
            <v>7735</v>
          </cell>
          <cell r="D179">
            <v>85.3</v>
          </cell>
          <cell r="E179">
            <v>118.76</v>
          </cell>
          <cell r="F179">
            <v>110.76000000000005</v>
          </cell>
          <cell r="G179">
            <v>115.54999999999995</v>
          </cell>
          <cell r="H179">
            <v>359.83000000000004</v>
          </cell>
          <cell r="I179">
            <v>108.54999999999995</v>
          </cell>
          <cell r="J179">
            <v>96.5</v>
          </cell>
          <cell r="K179">
            <v>105.95000000000005</v>
          </cell>
          <cell r="L179">
            <v>106</v>
          </cell>
          <cell r="M179">
            <v>360.90999999999985</v>
          </cell>
          <cell r="N179">
            <v>100.13000000000034</v>
          </cell>
          <cell r="O179">
            <v>239.24999999999977</v>
          </cell>
          <cell r="P179">
            <v>1907.49</v>
          </cell>
          <cell r="Q179">
            <v>0</v>
          </cell>
        </row>
        <row r="180">
          <cell r="B180">
            <v>7750</v>
          </cell>
          <cell r="D180">
            <v>0</v>
          </cell>
          <cell r="E180">
            <v>0</v>
          </cell>
          <cell r="F180">
            <v>-0.01</v>
          </cell>
          <cell r="G180">
            <v>-5</v>
          </cell>
          <cell r="H180">
            <v>-5.0600000000000005</v>
          </cell>
          <cell r="I180">
            <v>-9.02</v>
          </cell>
          <cell r="J180">
            <v>-11.239999999999998</v>
          </cell>
          <cell r="K180">
            <v>-12.700000000000003</v>
          </cell>
          <cell r="L180">
            <v>-15.759999999999998</v>
          </cell>
          <cell r="M180">
            <v>-17.720000000000006</v>
          </cell>
          <cell r="N180">
            <v>-17.97</v>
          </cell>
          <cell r="O180">
            <v>-20.149999999999991</v>
          </cell>
          <cell r="P180">
            <v>-114.63</v>
          </cell>
          <cell r="Q180">
            <v>0</v>
          </cell>
        </row>
        <row r="181">
          <cell r="B181">
            <v>7765</v>
          </cell>
          <cell r="D181">
            <v>0</v>
          </cell>
          <cell r="E181">
            <v>0</v>
          </cell>
          <cell r="F181">
            <v>0</v>
          </cell>
          <cell r="G181">
            <v>-120.66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-120.66</v>
          </cell>
          <cell r="Q181">
            <v>0</v>
          </cell>
        </row>
      </sheetData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50">
          <cell r="D50">
            <v>-4183.6100000000006</v>
          </cell>
          <cell r="E50">
            <v>-4183.6100000000006</v>
          </cell>
          <cell r="F50">
            <v>-4183.6100000000006</v>
          </cell>
          <cell r="G50">
            <v>-4183.6099999999997</v>
          </cell>
          <cell r="H50">
            <v>-4183.6100000000006</v>
          </cell>
          <cell r="I50">
            <v>-4183.6100000000006</v>
          </cell>
          <cell r="J50">
            <v>-4183.6100000000015</v>
          </cell>
          <cell r="K50">
            <v>-4183.6099999999979</v>
          </cell>
          <cell r="L50">
            <v>-4184.1800000000021</v>
          </cell>
          <cell r="M50">
            <v>-4184.18</v>
          </cell>
          <cell r="N50">
            <v>-4184.18</v>
          </cell>
          <cell r="O50">
            <v>-4184.1800000000021</v>
          </cell>
        </row>
      </sheetData>
      <sheetData sheetId="110" refreshError="1"/>
      <sheetData sheetId="111" refreshError="1"/>
      <sheetData sheetId="112" refreshError="1"/>
      <sheetData sheetId="113">
        <row r="24">
          <cell r="E24">
            <v>11827.1</v>
          </cell>
        </row>
        <row r="25">
          <cell r="E25">
            <v>9332.4</v>
          </cell>
        </row>
      </sheetData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acros"/>
      <sheetName val="COVER"/>
      <sheetName val="CONTENTS vol 1"/>
      <sheetName val="CONTENTS vol 2"/>
      <sheetName val="APPENDIX A PLANT ACCT REC"/>
      <sheetName val="A 1"/>
      <sheetName val="A 2"/>
      <sheetName val="A 3"/>
      <sheetName val="A 4"/>
      <sheetName val="A 5"/>
      <sheetName val="A 5 (a)"/>
      <sheetName val="A 6"/>
      <sheetName val="A 6 (a)"/>
      <sheetName val="A 7"/>
      <sheetName val="A 8"/>
      <sheetName val="A 9"/>
      <sheetName val="A 9 (a)"/>
      <sheetName val="A 10"/>
      <sheetName val="A 10 (a)"/>
      <sheetName val="A 11"/>
      <sheetName val="A 12"/>
      <sheetName val="A 12 (a)"/>
      <sheetName val="A 13"/>
      <sheetName val="A 14"/>
      <sheetName val="A 14 (a)"/>
      <sheetName val="A 15"/>
      <sheetName val="A 16"/>
      <sheetName val="A 17 "/>
      <sheetName val="A 18"/>
      <sheetName val="A 18 (a)"/>
      <sheetName val="A 19 "/>
      <sheetName val="A 19 (a) "/>
      <sheetName val="B 1"/>
      <sheetName val="B 2"/>
      <sheetName val="B 3"/>
      <sheetName val="B 4"/>
      <sheetName val="B 5"/>
      <sheetName val="B 6"/>
      <sheetName val="B 7"/>
      <sheetName val="B 8"/>
      <sheetName val="B 9"/>
      <sheetName val="B 10"/>
      <sheetName val="B 11"/>
      <sheetName val="B 12"/>
      <sheetName val="B 13"/>
      <sheetName val="B 14"/>
      <sheetName val="B 15"/>
      <sheetName val="C INSTRUCT"/>
      <sheetName val="C 1"/>
      <sheetName val="C 2 (w)"/>
      <sheetName val="C 2 (s)"/>
      <sheetName val="C 3 "/>
      <sheetName val="C 4"/>
      <sheetName val="C 5 (w)"/>
      <sheetName val="C 5 (s)"/>
      <sheetName val="C 6"/>
      <sheetName val="C 7"/>
      <sheetName val="C 8"/>
      <sheetName val="C 9"/>
      <sheetName val="C 10"/>
      <sheetName val="D 1"/>
      <sheetName val="D 2"/>
      <sheetName val="D 3"/>
      <sheetName val="D 4"/>
      <sheetName val="D 5"/>
      <sheetName val="D 6"/>
      <sheetName val="D 7"/>
      <sheetName val="E 1 (w)"/>
      <sheetName val="E 1 (s)"/>
      <sheetName val="E 2 (w)"/>
      <sheetName val="E 2 (s)"/>
      <sheetName val="E 3"/>
      <sheetName val="E 4 (w)"/>
      <sheetName val="E 4 (s)"/>
      <sheetName val="E 5 (w)"/>
      <sheetName val="E 5 (s) "/>
      <sheetName val="E 6"/>
      <sheetName val="E 7"/>
      <sheetName val="E 8"/>
      <sheetName val="E 9 "/>
      <sheetName val="E 10"/>
      <sheetName val="E 11"/>
      <sheetName val="E 12"/>
      <sheetName val="E 13"/>
      <sheetName val="E 14"/>
      <sheetName val="A 2 (I) "/>
      <sheetName val="A 3 (I) "/>
      <sheetName val="B 2 (I) "/>
      <sheetName val="B 3 (I)"/>
      <sheetName val="B 15 (I)"/>
      <sheetName val="D 1 (I)"/>
      <sheetName val="D-2 (I)"/>
      <sheetName val="E 1 S (I)"/>
      <sheetName val="E 2 S (I)"/>
      <sheetName val="AR to MFR"/>
      <sheetName val="A 1 (I)"/>
      <sheetName val="B 1 (I) "/>
      <sheetName val="E 1 W (I)"/>
      <sheetName val="E 2 W (I)"/>
      <sheetName val="Trial Blc"/>
      <sheetName val="P&amp;L Per TB"/>
      <sheetName val="12-31-15 Plant Acc Bal_PerAR"/>
      <sheetName val="COAS-V2"/>
      <sheetName val="COAS-V1"/>
      <sheetName val="Other BalSheet Acct_PerAR"/>
      <sheetName val="12-31-15 CIAC Bal &amp; Proj_PerAR"/>
      <sheetName val="12-31-15 Depreciation Exp_PerAR"/>
      <sheetName val="12 Month IS UC"/>
      <sheetName val="IncomeAccountsAllocationPerAR "/>
      <sheetName val="O&amp;M EXPENSES TO BE ALLOCATED"/>
      <sheetName val="O&amp;M EXPENSES ALLOCATED TO WATER"/>
      <sheetName val="O&amp;M EXPENSES ALLOCATED TO SEWER"/>
      <sheetName val="Pro Forma Expense"/>
      <sheetName val="Pro Forma UPIS-LUSI"/>
      <sheetName val="Working Capital_PerAR"/>
      <sheetName val="ADJUSTED MONTHLY FINAL"/>
      <sheetName val="APPENDIX B INC. STAT.ACCT RECON"/>
      <sheetName val="Interest Expense Adj_PerAR"/>
      <sheetName val="C 5 Calculation"/>
      <sheetName val="AR_F-23"/>
      <sheetName val="Property Taxes"/>
      <sheetName val="Annualized TY deprec."/>
      <sheetName val="Water UPIS TY Adds"/>
      <sheetName val="Sewer UPIS TY Adds"/>
      <sheetName val="Rev Requirements Final"/>
      <sheetName val="Rev Requirements Interim"/>
      <sheetName val="Reuse RateBase"/>
      <sheetName val="CommonPlant_PerAR-not used"/>
      <sheetName val="F-23"/>
      <sheetName val="TAX EXPENSE-not used"/>
      <sheetName val="REVENUE REQUIREMENTS"/>
      <sheetName val="PROFORMA YEAR"/>
      <sheetName val="INTERIM COST OF CAPI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>
        <row r="3">
          <cell r="B3" t="str">
            <v>Object Code</v>
          </cell>
          <cell r="C3">
            <v>41974</v>
          </cell>
          <cell r="D3">
            <v>42005</v>
          </cell>
          <cell r="E3">
            <v>42036</v>
          </cell>
          <cell r="F3">
            <v>42064</v>
          </cell>
          <cell r="G3">
            <v>42095</v>
          </cell>
          <cell r="H3">
            <v>42125</v>
          </cell>
          <cell r="I3">
            <v>42156</v>
          </cell>
          <cell r="J3">
            <v>42186</v>
          </cell>
          <cell r="K3">
            <v>42217</v>
          </cell>
          <cell r="L3">
            <v>42248</v>
          </cell>
          <cell r="M3">
            <v>42278</v>
          </cell>
          <cell r="N3">
            <v>42309</v>
          </cell>
          <cell r="O3">
            <v>42339</v>
          </cell>
        </row>
        <row r="4">
          <cell r="B4">
            <v>1020</v>
          </cell>
          <cell r="C4">
            <v>43403.76</v>
          </cell>
          <cell r="D4">
            <v>43403.76</v>
          </cell>
          <cell r="E4">
            <v>43403.76</v>
          </cell>
          <cell r="F4">
            <v>43403.76</v>
          </cell>
          <cell r="G4">
            <v>43403.76</v>
          </cell>
          <cell r="H4">
            <v>43403.76</v>
          </cell>
          <cell r="I4">
            <v>43403.76</v>
          </cell>
          <cell r="J4">
            <v>43403.76</v>
          </cell>
          <cell r="K4">
            <v>43403.76</v>
          </cell>
          <cell r="L4">
            <v>43403.76</v>
          </cell>
          <cell r="M4">
            <v>43403.76</v>
          </cell>
          <cell r="N4">
            <v>43403.76</v>
          </cell>
          <cell r="O4">
            <v>43403.76</v>
          </cell>
        </row>
        <row r="5">
          <cell r="B5">
            <v>1025</v>
          </cell>
          <cell r="C5">
            <v>22507.98</v>
          </cell>
          <cell r="D5">
            <v>22509.07</v>
          </cell>
          <cell r="E5">
            <v>22511.09</v>
          </cell>
          <cell r="F5">
            <v>22516.68</v>
          </cell>
          <cell r="G5">
            <v>22517.74</v>
          </cell>
          <cell r="H5">
            <v>22519.15</v>
          </cell>
          <cell r="I5">
            <v>22518.74</v>
          </cell>
          <cell r="J5">
            <v>22520.32</v>
          </cell>
          <cell r="K5">
            <v>22521.47</v>
          </cell>
          <cell r="L5">
            <v>22522.19</v>
          </cell>
          <cell r="M5">
            <v>22522.33</v>
          </cell>
          <cell r="N5">
            <v>22522.83</v>
          </cell>
          <cell r="O5">
            <v>22523.360000000001</v>
          </cell>
        </row>
        <row r="6">
          <cell r="B6">
            <v>1030</v>
          </cell>
          <cell r="C6">
            <v>-349935.25</v>
          </cell>
          <cell r="D6">
            <v>-349935.25</v>
          </cell>
          <cell r="E6">
            <v>-349935.25</v>
          </cell>
          <cell r="F6">
            <v>-349935.25</v>
          </cell>
          <cell r="G6">
            <v>-349935.25</v>
          </cell>
          <cell r="H6">
            <v>-349935.25</v>
          </cell>
          <cell r="I6">
            <v>-349935.25</v>
          </cell>
          <cell r="J6">
            <v>-349935.25</v>
          </cell>
          <cell r="K6">
            <v>-349935.25</v>
          </cell>
          <cell r="L6">
            <v>-349935.25</v>
          </cell>
          <cell r="M6">
            <v>-349935.25</v>
          </cell>
          <cell r="N6">
            <v>-349935.25</v>
          </cell>
          <cell r="O6">
            <v>-349935.25</v>
          </cell>
        </row>
        <row r="7">
          <cell r="B7">
            <v>1035</v>
          </cell>
          <cell r="C7">
            <v>431790.44</v>
          </cell>
          <cell r="D7">
            <v>431790.44</v>
          </cell>
          <cell r="E7">
            <v>431790.44</v>
          </cell>
          <cell r="F7">
            <v>431790.44</v>
          </cell>
          <cell r="G7">
            <v>431790.44</v>
          </cell>
          <cell r="H7">
            <v>431790.44</v>
          </cell>
          <cell r="I7">
            <v>431790.44</v>
          </cell>
          <cell r="J7">
            <v>431790.44</v>
          </cell>
          <cell r="K7">
            <v>431790.44</v>
          </cell>
          <cell r="L7">
            <v>431790.44</v>
          </cell>
          <cell r="M7">
            <v>431790.44</v>
          </cell>
          <cell r="N7">
            <v>431790.44</v>
          </cell>
          <cell r="O7">
            <v>431790.44</v>
          </cell>
        </row>
        <row r="8">
          <cell r="B8">
            <v>1045</v>
          </cell>
          <cell r="C8">
            <v>30929.58</v>
          </cell>
          <cell r="D8">
            <v>30943.7</v>
          </cell>
          <cell r="E8">
            <v>30922.61</v>
          </cell>
          <cell r="F8">
            <v>30996.14</v>
          </cell>
          <cell r="G8">
            <v>31027.13</v>
          </cell>
          <cell r="H8">
            <v>31044.63</v>
          </cell>
          <cell r="I8">
            <v>31044.880000000001</v>
          </cell>
          <cell r="J8">
            <v>31058.37</v>
          </cell>
          <cell r="K8">
            <v>31071.47</v>
          </cell>
          <cell r="L8">
            <v>31035.599999999999</v>
          </cell>
          <cell r="M8">
            <v>31038.49</v>
          </cell>
          <cell r="N8">
            <v>31045.13</v>
          </cell>
          <cell r="O8">
            <v>31048.55</v>
          </cell>
        </row>
        <row r="9">
          <cell r="B9">
            <v>1050</v>
          </cell>
          <cell r="C9">
            <v>139947.9</v>
          </cell>
          <cell r="D9">
            <v>139947.9</v>
          </cell>
          <cell r="E9">
            <v>139947.9</v>
          </cell>
          <cell r="F9">
            <v>139947.9</v>
          </cell>
          <cell r="G9">
            <v>139947.9</v>
          </cell>
          <cell r="H9">
            <v>140116.57</v>
          </cell>
          <cell r="I9">
            <v>140544.57</v>
          </cell>
          <cell r="J9">
            <v>140544.57</v>
          </cell>
          <cell r="K9">
            <v>140544.57</v>
          </cell>
          <cell r="L9">
            <v>140814.57</v>
          </cell>
          <cell r="M9">
            <v>140814.57</v>
          </cell>
          <cell r="N9">
            <v>140814.57</v>
          </cell>
          <cell r="O9">
            <v>141474.57</v>
          </cell>
        </row>
        <row r="10">
          <cell r="B10">
            <v>1055</v>
          </cell>
          <cell r="C10">
            <v>2801571.1</v>
          </cell>
          <cell r="D10">
            <v>2801571.1</v>
          </cell>
          <cell r="E10">
            <v>2801692.3</v>
          </cell>
          <cell r="F10">
            <v>2803227.5</v>
          </cell>
          <cell r="G10">
            <v>2804319.9</v>
          </cell>
          <cell r="H10">
            <v>2804561.64</v>
          </cell>
          <cell r="I10">
            <v>2804561.64</v>
          </cell>
          <cell r="J10">
            <v>2804561.64</v>
          </cell>
          <cell r="K10">
            <v>2810454.62</v>
          </cell>
          <cell r="L10">
            <v>2810857.52</v>
          </cell>
          <cell r="M10">
            <v>2811189.88</v>
          </cell>
          <cell r="N10">
            <v>2811788.02</v>
          </cell>
          <cell r="O10">
            <v>2811949.18</v>
          </cell>
        </row>
        <row r="11">
          <cell r="B11">
            <v>1060</v>
          </cell>
          <cell r="C11">
            <v>2544.63</v>
          </cell>
          <cell r="D11">
            <v>2544.63</v>
          </cell>
          <cell r="E11">
            <v>2544.63</v>
          </cell>
          <cell r="F11">
            <v>2544.63</v>
          </cell>
          <cell r="G11">
            <v>2544.63</v>
          </cell>
          <cell r="H11">
            <v>2544.63</v>
          </cell>
          <cell r="I11">
            <v>2544.63</v>
          </cell>
          <cell r="J11">
            <v>2544.63</v>
          </cell>
          <cell r="K11">
            <v>2544.63</v>
          </cell>
          <cell r="L11">
            <v>2544.63</v>
          </cell>
          <cell r="M11">
            <v>2544.63</v>
          </cell>
          <cell r="N11">
            <v>2544.63</v>
          </cell>
          <cell r="O11">
            <v>2544.63</v>
          </cell>
        </row>
        <row r="12">
          <cell r="B12">
            <v>1065</v>
          </cell>
          <cell r="C12">
            <v>13187113.470000001</v>
          </cell>
          <cell r="D12">
            <v>13187113.470000001</v>
          </cell>
          <cell r="E12">
            <v>13187113.470000001</v>
          </cell>
          <cell r="F12">
            <v>13187113.470000001</v>
          </cell>
          <cell r="G12">
            <v>13187113.470000001</v>
          </cell>
          <cell r="H12">
            <v>13187113.470000001</v>
          </cell>
          <cell r="I12">
            <v>13198753.470000001</v>
          </cell>
          <cell r="J12">
            <v>13193602.060000001</v>
          </cell>
          <cell r="K12">
            <v>13193602.060000001</v>
          </cell>
          <cell r="L12">
            <v>13193602.060000001</v>
          </cell>
          <cell r="M12">
            <v>13193602.060000001</v>
          </cell>
          <cell r="N12">
            <v>13193602.060000001</v>
          </cell>
          <cell r="O12">
            <v>13193602.060000001</v>
          </cell>
        </row>
        <row r="13">
          <cell r="B13">
            <v>1080</v>
          </cell>
          <cell r="C13">
            <v>2576876.42</v>
          </cell>
          <cell r="D13">
            <v>2577340.35</v>
          </cell>
          <cell r="E13">
            <v>2577380.75</v>
          </cell>
          <cell r="F13">
            <v>2577602.9500000002</v>
          </cell>
          <cell r="G13">
            <v>2577804.9500000002</v>
          </cell>
          <cell r="H13">
            <v>2578006.4</v>
          </cell>
          <cell r="I13">
            <v>2578308.58</v>
          </cell>
          <cell r="J13">
            <v>2578449.6</v>
          </cell>
          <cell r="K13">
            <v>2578872.65</v>
          </cell>
          <cell r="L13">
            <v>2579335.9900000002</v>
          </cell>
          <cell r="M13">
            <v>2579557.59</v>
          </cell>
          <cell r="N13">
            <v>2579658.3199999998</v>
          </cell>
          <cell r="O13">
            <v>2579658.3199999998</v>
          </cell>
        </row>
        <row r="14">
          <cell r="B14">
            <v>1090</v>
          </cell>
          <cell r="C14">
            <v>323194.07</v>
          </cell>
          <cell r="D14">
            <v>323194.07</v>
          </cell>
          <cell r="E14">
            <v>323194.07</v>
          </cell>
          <cell r="F14">
            <v>325318.07</v>
          </cell>
          <cell r="G14">
            <v>327186.82</v>
          </cell>
          <cell r="H14">
            <v>327321.82</v>
          </cell>
          <cell r="I14">
            <v>327321.82</v>
          </cell>
          <cell r="J14">
            <v>327321.82</v>
          </cell>
          <cell r="K14">
            <v>327321.82</v>
          </cell>
          <cell r="L14">
            <v>327321.82</v>
          </cell>
          <cell r="M14">
            <v>327321.82</v>
          </cell>
          <cell r="N14">
            <v>327321.82</v>
          </cell>
          <cell r="O14">
            <v>327321.82</v>
          </cell>
        </row>
        <row r="15">
          <cell r="B15">
            <v>1095</v>
          </cell>
          <cell r="C15">
            <v>132634.07999999999</v>
          </cell>
          <cell r="D15">
            <v>132634.07999999999</v>
          </cell>
          <cell r="E15">
            <v>132634.07999999999</v>
          </cell>
          <cell r="F15">
            <v>132634.07999999999</v>
          </cell>
          <cell r="G15">
            <v>132634.07999999999</v>
          </cell>
          <cell r="H15">
            <v>132634.07999999999</v>
          </cell>
          <cell r="I15">
            <v>132634.07999999999</v>
          </cell>
          <cell r="J15">
            <v>132634.07999999999</v>
          </cell>
          <cell r="K15">
            <v>132634.07999999999</v>
          </cell>
          <cell r="L15">
            <v>132634.07999999999</v>
          </cell>
          <cell r="M15">
            <v>132634.07999999999</v>
          </cell>
          <cell r="N15">
            <v>132634.07999999999</v>
          </cell>
          <cell r="O15">
            <v>132634.07999999999</v>
          </cell>
        </row>
        <row r="16">
          <cell r="B16">
            <v>1100</v>
          </cell>
          <cell r="C16">
            <v>11582.71</v>
          </cell>
          <cell r="D16">
            <v>11582.71</v>
          </cell>
          <cell r="E16">
            <v>11582.71</v>
          </cell>
          <cell r="F16">
            <v>11582.71</v>
          </cell>
          <cell r="G16">
            <v>12538.56</v>
          </cell>
          <cell r="H16">
            <v>12538.56</v>
          </cell>
          <cell r="I16">
            <v>12538.56</v>
          </cell>
          <cell r="J16">
            <v>12538.56</v>
          </cell>
          <cell r="K16">
            <v>12538.56</v>
          </cell>
          <cell r="L16">
            <v>12998.56</v>
          </cell>
          <cell r="M16">
            <v>12998.56</v>
          </cell>
          <cell r="N16">
            <v>13666.51</v>
          </cell>
          <cell r="O16">
            <v>14926.51</v>
          </cell>
        </row>
        <row r="17">
          <cell r="B17">
            <v>1105</v>
          </cell>
          <cell r="C17">
            <v>935938.6</v>
          </cell>
          <cell r="D17">
            <v>970530.78</v>
          </cell>
          <cell r="E17">
            <v>965309.35</v>
          </cell>
          <cell r="F17">
            <v>968322.44</v>
          </cell>
          <cell r="G17">
            <v>956803.38</v>
          </cell>
          <cell r="H17">
            <v>958794.9</v>
          </cell>
          <cell r="I17">
            <v>964964.53</v>
          </cell>
          <cell r="J17">
            <v>963582.96</v>
          </cell>
          <cell r="K17">
            <v>979687.24</v>
          </cell>
          <cell r="L17">
            <v>982563.54</v>
          </cell>
          <cell r="M17">
            <v>991119.99</v>
          </cell>
          <cell r="N17">
            <v>994083.59</v>
          </cell>
          <cell r="O17">
            <v>997388.02</v>
          </cell>
        </row>
        <row r="18">
          <cell r="B18">
            <v>1110</v>
          </cell>
          <cell r="C18">
            <v>30959.81</v>
          </cell>
          <cell r="D18">
            <v>30959.81</v>
          </cell>
          <cell r="E18">
            <v>30959.81</v>
          </cell>
          <cell r="F18">
            <v>30959.81</v>
          </cell>
          <cell r="G18">
            <v>28261.87</v>
          </cell>
          <cell r="H18">
            <v>28261.87</v>
          </cell>
          <cell r="I18">
            <v>30264.98</v>
          </cell>
          <cell r="J18">
            <v>30264.98</v>
          </cell>
          <cell r="K18">
            <v>30264.98</v>
          </cell>
          <cell r="L18">
            <v>30264.98</v>
          </cell>
          <cell r="M18">
            <v>30264.98</v>
          </cell>
          <cell r="N18">
            <v>30264.98</v>
          </cell>
          <cell r="O18">
            <v>30775.98</v>
          </cell>
        </row>
        <row r="19">
          <cell r="B19">
            <v>1115</v>
          </cell>
          <cell r="C19">
            <v>663011.62</v>
          </cell>
          <cell r="D19">
            <v>665058.11</v>
          </cell>
          <cell r="E19">
            <v>671849.95</v>
          </cell>
          <cell r="F19">
            <v>671023.93999999994</v>
          </cell>
          <cell r="G19">
            <v>672235.39</v>
          </cell>
          <cell r="H19">
            <v>673638.81</v>
          </cell>
          <cell r="I19">
            <v>674765.7</v>
          </cell>
          <cell r="J19">
            <v>674467.66</v>
          </cell>
          <cell r="K19">
            <v>675861.26</v>
          </cell>
          <cell r="L19">
            <v>679843.88</v>
          </cell>
          <cell r="M19">
            <v>684412.9</v>
          </cell>
          <cell r="N19">
            <v>685074.08</v>
          </cell>
          <cell r="O19">
            <v>688010.3</v>
          </cell>
        </row>
        <row r="20">
          <cell r="B20">
            <v>1120</v>
          </cell>
          <cell r="C20">
            <v>3224540.19</v>
          </cell>
          <cell r="D20">
            <v>3224540.19</v>
          </cell>
          <cell r="E20">
            <v>3224540.19</v>
          </cell>
          <cell r="F20">
            <v>3224540.19</v>
          </cell>
          <cell r="G20">
            <v>3224540.19</v>
          </cell>
          <cell r="H20">
            <v>3224701.35</v>
          </cell>
          <cell r="I20">
            <v>3229568.15</v>
          </cell>
          <cell r="J20">
            <v>3228501.95</v>
          </cell>
          <cell r="K20">
            <v>3230229.35</v>
          </cell>
          <cell r="L20">
            <v>3230473.96</v>
          </cell>
          <cell r="M20">
            <v>3233255.27</v>
          </cell>
          <cell r="N20">
            <v>3238650.73</v>
          </cell>
          <cell r="O20">
            <v>3236063.1</v>
          </cell>
        </row>
        <row r="21">
          <cell r="B21">
            <v>1125</v>
          </cell>
          <cell r="C21">
            <v>16728957.369999999</v>
          </cell>
          <cell r="D21">
            <v>16733284.630000001</v>
          </cell>
          <cell r="E21">
            <v>16752344.43</v>
          </cell>
          <cell r="F21">
            <v>16760920.16</v>
          </cell>
          <cell r="G21">
            <v>16773502.98</v>
          </cell>
          <cell r="H21">
            <v>16809565.940000001</v>
          </cell>
          <cell r="I21">
            <v>16818957.73</v>
          </cell>
          <cell r="J21">
            <v>16821535.890000001</v>
          </cell>
          <cell r="K21">
            <v>16833659.140000001</v>
          </cell>
          <cell r="L21">
            <v>16837019.359999999</v>
          </cell>
          <cell r="M21">
            <v>16848479.52</v>
          </cell>
          <cell r="N21">
            <v>16853474.68</v>
          </cell>
          <cell r="O21">
            <v>16855983.129999999</v>
          </cell>
        </row>
        <row r="22">
          <cell r="B22">
            <v>1130</v>
          </cell>
          <cell r="C22">
            <v>2346330.0299999998</v>
          </cell>
          <cell r="D22">
            <v>2351198.4700000002</v>
          </cell>
          <cell r="E22">
            <v>2373450.34</v>
          </cell>
          <cell r="F22">
            <v>2382476.64</v>
          </cell>
          <cell r="G22">
            <v>2383327.96</v>
          </cell>
          <cell r="H22">
            <v>2395234.19</v>
          </cell>
          <cell r="I22">
            <v>2400644.4700000002</v>
          </cell>
          <cell r="J22">
            <v>2401416.21</v>
          </cell>
          <cell r="K22">
            <v>2409560.34</v>
          </cell>
          <cell r="L22">
            <v>2417897.39</v>
          </cell>
          <cell r="M22">
            <v>2421954.09</v>
          </cell>
          <cell r="N22">
            <v>2424155.59</v>
          </cell>
          <cell r="O22">
            <v>2431353.8199999998</v>
          </cell>
        </row>
        <row r="23">
          <cell r="B23">
            <v>1135</v>
          </cell>
          <cell r="C23">
            <v>648114.27</v>
          </cell>
          <cell r="D23">
            <v>657027.79</v>
          </cell>
          <cell r="E23">
            <v>664081.37</v>
          </cell>
          <cell r="F23">
            <v>664062.14</v>
          </cell>
          <cell r="G23">
            <v>664062.14</v>
          </cell>
          <cell r="H23">
            <v>672865.34</v>
          </cell>
          <cell r="I23">
            <v>672865.28000000003</v>
          </cell>
          <cell r="J23">
            <v>681285.84</v>
          </cell>
          <cell r="K23">
            <v>681285.84</v>
          </cell>
          <cell r="L23">
            <v>688047.55</v>
          </cell>
          <cell r="M23">
            <v>688047.55</v>
          </cell>
          <cell r="N23">
            <v>689078.46</v>
          </cell>
          <cell r="O23">
            <v>697989.66</v>
          </cell>
        </row>
        <row r="24">
          <cell r="B24">
            <v>1140</v>
          </cell>
          <cell r="C24">
            <v>473975.28</v>
          </cell>
          <cell r="D24">
            <v>476630.04</v>
          </cell>
          <cell r="E24">
            <v>483757.63</v>
          </cell>
          <cell r="F24">
            <v>492726.43</v>
          </cell>
          <cell r="G24">
            <v>501364.55</v>
          </cell>
          <cell r="H24">
            <v>507429.86</v>
          </cell>
          <cell r="I24">
            <v>511378.28</v>
          </cell>
          <cell r="J24">
            <v>515588.59</v>
          </cell>
          <cell r="K24">
            <v>518831.94</v>
          </cell>
          <cell r="L24">
            <v>525862.55000000005</v>
          </cell>
          <cell r="M24">
            <v>530536.18999999994</v>
          </cell>
          <cell r="N24">
            <v>534205.99</v>
          </cell>
          <cell r="O24">
            <v>539141.54</v>
          </cell>
        </row>
        <row r="25">
          <cell r="B25">
            <v>1145</v>
          </cell>
          <cell r="C25">
            <v>917581.76</v>
          </cell>
          <cell r="D25">
            <v>917581.76</v>
          </cell>
          <cell r="E25">
            <v>924107.76</v>
          </cell>
          <cell r="F25">
            <v>924107.76</v>
          </cell>
          <cell r="G25">
            <v>925894.81</v>
          </cell>
          <cell r="H25">
            <v>933918.09</v>
          </cell>
          <cell r="I25">
            <v>933918.09</v>
          </cell>
          <cell r="J25">
            <v>934338.54</v>
          </cell>
          <cell r="K25">
            <v>934338.54</v>
          </cell>
          <cell r="L25">
            <v>934338.54</v>
          </cell>
          <cell r="M25">
            <v>934338.54</v>
          </cell>
          <cell r="N25">
            <v>936688.26</v>
          </cell>
          <cell r="O25">
            <v>936747.35</v>
          </cell>
        </row>
        <row r="26">
          <cell r="B26">
            <v>1150</v>
          </cell>
          <cell r="C26">
            <v>54834.57</v>
          </cell>
          <cell r="D26">
            <v>57422.25</v>
          </cell>
          <cell r="E26">
            <v>60009.93</v>
          </cell>
          <cell r="F26">
            <v>62734.97</v>
          </cell>
          <cell r="G26">
            <v>63144.97</v>
          </cell>
          <cell r="H26">
            <v>63144.97</v>
          </cell>
          <cell r="I26">
            <v>65197.77</v>
          </cell>
          <cell r="J26">
            <v>66735.87</v>
          </cell>
          <cell r="K26">
            <v>66735.87</v>
          </cell>
          <cell r="L26">
            <v>67058.19</v>
          </cell>
          <cell r="M26">
            <v>68807.11</v>
          </cell>
          <cell r="N26">
            <v>68807.11</v>
          </cell>
          <cell r="O26">
            <v>69979.66</v>
          </cell>
        </row>
        <row r="27">
          <cell r="B27">
            <v>1165</v>
          </cell>
          <cell r="C27">
            <v>1702.5</v>
          </cell>
          <cell r="D27">
            <v>1702.5</v>
          </cell>
          <cell r="E27">
            <v>1702.5</v>
          </cell>
          <cell r="F27">
            <v>1702.5</v>
          </cell>
          <cell r="G27">
            <v>1702.5</v>
          </cell>
          <cell r="H27">
            <v>1702.5</v>
          </cell>
          <cell r="I27">
            <v>1702.5</v>
          </cell>
          <cell r="J27">
            <v>1702.5</v>
          </cell>
          <cell r="K27">
            <v>1702.5</v>
          </cell>
          <cell r="L27">
            <v>1702.5</v>
          </cell>
          <cell r="M27">
            <v>1702.5</v>
          </cell>
          <cell r="N27">
            <v>1702.5</v>
          </cell>
          <cell r="O27">
            <v>1702.5</v>
          </cell>
        </row>
        <row r="28">
          <cell r="B28">
            <v>1175</v>
          </cell>
          <cell r="C28">
            <v>397048.17</v>
          </cell>
          <cell r="D28">
            <v>398014.17</v>
          </cell>
          <cell r="E28">
            <v>398328.82</v>
          </cell>
          <cell r="F28">
            <v>403931.78</v>
          </cell>
          <cell r="G28">
            <v>405427.61</v>
          </cell>
          <cell r="H28">
            <v>406674.29</v>
          </cell>
          <cell r="I28">
            <v>501174.63</v>
          </cell>
          <cell r="J28">
            <v>503823.02</v>
          </cell>
          <cell r="K28">
            <v>504947.62</v>
          </cell>
          <cell r="L28">
            <v>504468.07</v>
          </cell>
          <cell r="M28">
            <v>506323.77</v>
          </cell>
          <cell r="N28">
            <v>508382.7</v>
          </cell>
          <cell r="O28">
            <v>509753.15</v>
          </cell>
        </row>
        <row r="29">
          <cell r="B29">
            <v>1180</v>
          </cell>
          <cell r="C29">
            <v>129492.14</v>
          </cell>
          <cell r="D29">
            <v>130065.31</v>
          </cell>
          <cell r="E29">
            <v>130083.97</v>
          </cell>
          <cell r="F29">
            <v>131876.35999999999</v>
          </cell>
          <cell r="G29">
            <v>132469.07</v>
          </cell>
          <cell r="H29">
            <v>133698.91</v>
          </cell>
          <cell r="I29">
            <v>133993.79</v>
          </cell>
          <cell r="J29">
            <v>134513.82999999999</v>
          </cell>
          <cell r="K29">
            <v>135132.74</v>
          </cell>
          <cell r="L29">
            <v>134856.74</v>
          </cell>
          <cell r="M29">
            <v>136035.88</v>
          </cell>
          <cell r="N29">
            <v>136231.53</v>
          </cell>
          <cell r="O29">
            <v>136848.37</v>
          </cell>
        </row>
        <row r="30">
          <cell r="B30">
            <v>1185</v>
          </cell>
          <cell r="C30">
            <v>345.61</v>
          </cell>
          <cell r="D30">
            <v>345.61</v>
          </cell>
          <cell r="E30">
            <v>345.61</v>
          </cell>
          <cell r="F30">
            <v>345.61</v>
          </cell>
          <cell r="G30">
            <v>345.61</v>
          </cell>
          <cell r="H30">
            <v>345.61</v>
          </cell>
          <cell r="I30">
            <v>345.61</v>
          </cell>
          <cell r="J30">
            <v>345.61</v>
          </cell>
          <cell r="K30">
            <v>975.61</v>
          </cell>
          <cell r="L30">
            <v>2544.92</v>
          </cell>
          <cell r="M30">
            <v>2544.92</v>
          </cell>
          <cell r="N30">
            <v>2544.92</v>
          </cell>
          <cell r="O30">
            <v>3051.14</v>
          </cell>
        </row>
        <row r="31">
          <cell r="B31">
            <v>1190</v>
          </cell>
          <cell r="C31">
            <v>143721.63</v>
          </cell>
          <cell r="D31">
            <v>143844.49</v>
          </cell>
          <cell r="E31">
            <v>144255.4</v>
          </cell>
          <cell r="F31">
            <v>144886.10999999999</v>
          </cell>
          <cell r="G31">
            <v>145161.78</v>
          </cell>
          <cell r="H31">
            <v>145575.19</v>
          </cell>
          <cell r="I31">
            <v>148031.43</v>
          </cell>
          <cell r="J31">
            <v>151044.10999999999</v>
          </cell>
          <cell r="K31">
            <v>151330.1</v>
          </cell>
          <cell r="L31">
            <v>152335.43</v>
          </cell>
          <cell r="M31">
            <v>153366.31</v>
          </cell>
          <cell r="N31">
            <v>154485.68</v>
          </cell>
          <cell r="O31">
            <v>156030.29999999999</v>
          </cell>
        </row>
        <row r="32">
          <cell r="B32">
            <v>1195</v>
          </cell>
          <cell r="C32">
            <v>16672.650000000001</v>
          </cell>
          <cell r="D32">
            <v>16672.650000000001</v>
          </cell>
          <cell r="E32">
            <v>16672.650000000001</v>
          </cell>
          <cell r="F32">
            <v>16672.650000000001</v>
          </cell>
          <cell r="G32">
            <v>16672.650000000001</v>
          </cell>
          <cell r="H32">
            <v>16672.650000000001</v>
          </cell>
          <cell r="I32">
            <v>16672.650000000001</v>
          </cell>
          <cell r="J32">
            <v>16672.650000000001</v>
          </cell>
          <cell r="K32">
            <v>16672.650000000001</v>
          </cell>
          <cell r="L32">
            <v>16672.650000000001</v>
          </cell>
          <cell r="M32">
            <v>16672.650000000001</v>
          </cell>
          <cell r="N32">
            <v>16672.650000000001</v>
          </cell>
          <cell r="O32">
            <v>17016.650000000001</v>
          </cell>
        </row>
        <row r="33">
          <cell r="B33">
            <v>1200</v>
          </cell>
          <cell r="C33">
            <v>7696.14</v>
          </cell>
          <cell r="D33">
            <v>7696.14</v>
          </cell>
          <cell r="E33">
            <v>7696.14</v>
          </cell>
          <cell r="F33">
            <v>8396.14</v>
          </cell>
          <cell r="G33">
            <v>8396.14</v>
          </cell>
          <cell r="H33">
            <v>9381.93</v>
          </cell>
          <cell r="I33">
            <v>11186.16</v>
          </cell>
          <cell r="J33">
            <v>11186.16</v>
          </cell>
          <cell r="K33">
            <v>11186.16</v>
          </cell>
          <cell r="L33">
            <v>15837.39</v>
          </cell>
          <cell r="M33">
            <v>15837.39</v>
          </cell>
          <cell r="N33">
            <v>16712.580000000002</v>
          </cell>
          <cell r="O33">
            <v>16712.580000000002</v>
          </cell>
        </row>
        <row r="34">
          <cell r="B34">
            <v>1205</v>
          </cell>
          <cell r="C34">
            <v>16307.62</v>
          </cell>
          <cell r="D34">
            <v>16360.33</v>
          </cell>
          <cell r="E34">
            <v>16281.58</v>
          </cell>
          <cell r="F34">
            <v>16556.18</v>
          </cell>
          <cell r="G34">
            <v>16671.93</v>
          </cell>
          <cell r="H34">
            <v>16737.28</v>
          </cell>
          <cell r="I34">
            <v>16738.21</v>
          </cell>
          <cell r="J34">
            <v>16788.59</v>
          </cell>
          <cell r="K34">
            <v>16837.52</v>
          </cell>
          <cell r="L34">
            <v>16703.560000000001</v>
          </cell>
          <cell r="M34">
            <v>16714.37</v>
          </cell>
          <cell r="N34">
            <v>16739.169999999998</v>
          </cell>
          <cell r="O34">
            <v>16751.95</v>
          </cell>
        </row>
        <row r="35">
          <cell r="B35">
            <v>1210</v>
          </cell>
          <cell r="C35">
            <v>805.67</v>
          </cell>
          <cell r="D35">
            <v>805.67</v>
          </cell>
          <cell r="E35">
            <v>805.67</v>
          </cell>
          <cell r="F35">
            <v>805.67</v>
          </cell>
          <cell r="G35">
            <v>805.67</v>
          </cell>
          <cell r="H35">
            <v>805.67</v>
          </cell>
          <cell r="I35">
            <v>805.67</v>
          </cell>
          <cell r="J35">
            <v>805.67</v>
          </cell>
          <cell r="K35">
            <v>805.67</v>
          </cell>
          <cell r="L35">
            <v>805.67</v>
          </cell>
          <cell r="M35">
            <v>805.67</v>
          </cell>
          <cell r="N35">
            <v>805.67</v>
          </cell>
          <cell r="O35">
            <v>805.67</v>
          </cell>
        </row>
        <row r="36">
          <cell r="B36">
            <v>1215</v>
          </cell>
          <cell r="C36">
            <v>-2722</v>
          </cell>
          <cell r="D36">
            <v>-2722</v>
          </cell>
          <cell r="E36">
            <v>-2722</v>
          </cell>
          <cell r="F36">
            <v>-2722</v>
          </cell>
          <cell r="G36">
            <v>-2722</v>
          </cell>
          <cell r="H36">
            <v>-2722</v>
          </cell>
          <cell r="I36">
            <v>-2722</v>
          </cell>
          <cell r="J36">
            <v>-2722</v>
          </cell>
          <cell r="K36">
            <v>-2722</v>
          </cell>
          <cell r="L36">
            <v>-2722</v>
          </cell>
          <cell r="M36">
            <v>-2722</v>
          </cell>
          <cell r="N36">
            <v>-2722</v>
          </cell>
          <cell r="O36">
            <v>-2722</v>
          </cell>
        </row>
        <row r="37">
          <cell r="B37">
            <v>1220</v>
          </cell>
          <cell r="C37">
            <v>785983.6</v>
          </cell>
          <cell r="D37">
            <v>785983.6</v>
          </cell>
          <cell r="E37">
            <v>785983.6</v>
          </cell>
          <cell r="F37">
            <v>785983.6</v>
          </cell>
          <cell r="G37">
            <v>785983.6</v>
          </cell>
          <cell r="H37">
            <v>785983.6</v>
          </cell>
          <cell r="I37">
            <v>785983.6</v>
          </cell>
          <cell r="J37">
            <v>785983.6</v>
          </cell>
          <cell r="K37">
            <v>785983.6</v>
          </cell>
          <cell r="L37">
            <v>785983.6</v>
          </cell>
          <cell r="M37">
            <v>785983.6</v>
          </cell>
          <cell r="N37">
            <v>785983.6</v>
          </cell>
          <cell r="O37">
            <v>785983.6</v>
          </cell>
        </row>
        <row r="38">
          <cell r="B38">
            <v>1245</v>
          </cell>
          <cell r="C38">
            <v>8871.73</v>
          </cell>
          <cell r="D38">
            <v>8871.73</v>
          </cell>
          <cell r="E38">
            <v>8871.73</v>
          </cell>
          <cell r="F38">
            <v>8871.73</v>
          </cell>
          <cell r="G38">
            <v>8871.73</v>
          </cell>
          <cell r="H38">
            <v>8871.73</v>
          </cell>
          <cell r="I38">
            <v>8871.73</v>
          </cell>
          <cell r="J38">
            <v>8871.73</v>
          </cell>
          <cell r="K38">
            <v>8871.73</v>
          </cell>
          <cell r="L38">
            <v>8871.73</v>
          </cell>
          <cell r="M38">
            <v>8871.73</v>
          </cell>
          <cell r="N38">
            <v>8871.73</v>
          </cell>
          <cell r="O38">
            <v>8871.73</v>
          </cell>
        </row>
        <row r="39">
          <cell r="B39">
            <v>1250</v>
          </cell>
          <cell r="C39">
            <v>-0.38</v>
          </cell>
          <cell r="D39">
            <v>-0.38</v>
          </cell>
          <cell r="E39">
            <v>-0.38</v>
          </cell>
          <cell r="F39">
            <v>-0.38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1270</v>
          </cell>
          <cell r="C40">
            <v>-806994</v>
          </cell>
          <cell r="D40">
            <v>-806994</v>
          </cell>
          <cell r="E40">
            <v>-806994</v>
          </cell>
          <cell r="F40">
            <v>-806994</v>
          </cell>
          <cell r="G40">
            <v>-806994</v>
          </cell>
          <cell r="H40">
            <v>-806994</v>
          </cell>
          <cell r="I40">
            <v>-806994</v>
          </cell>
          <cell r="J40">
            <v>-806994</v>
          </cell>
          <cell r="K40">
            <v>-806994</v>
          </cell>
          <cell r="L40">
            <v>-806994</v>
          </cell>
          <cell r="M40">
            <v>-806994</v>
          </cell>
          <cell r="N40">
            <v>-806994</v>
          </cell>
          <cell r="O40">
            <v>-806994</v>
          </cell>
        </row>
        <row r="41">
          <cell r="B41">
            <v>1285</v>
          </cell>
          <cell r="C41">
            <v>826452.88</v>
          </cell>
          <cell r="D41">
            <v>826452.88</v>
          </cell>
          <cell r="E41">
            <v>826452.88</v>
          </cell>
          <cell r="F41">
            <v>826452.88</v>
          </cell>
          <cell r="G41">
            <v>826452.88</v>
          </cell>
          <cell r="H41">
            <v>826452.88</v>
          </cell>
          <cell r="I41">
            <v>826452.88</v>
          </cell>
          <cell r="J41">
            <v>826452.88</v>
          </cell>
          <cell r="K41">
            <v>826452.88</v>
          </cell>
          <cell r="L41">
            <v>826452.88</v>
          </cell>
          <cell r="M41">
            <v>826452.88</v>
          </cell>
          <cell r="N41">
            <v>826452.88</v>
          </cell>
          <cell r="O41">
            <v>826452.88</v>
          </cell>
        </row>
        <row r="42">
          <cell r="B42">
            <v>1295</v>
          </cell>
          <cell r="C42">
            <v>2185806.58</v>
          </cell>
          <cell r="D42">
            <v>2185806.58</v>
          </cell>
          <cell r="E42">
            <v>2185806.58</v>
          </cell>
          <cell r="F42">
            <v>2185806.58</v>
          </cell>
          <cell r="G42">
            <v>2185806.58</v>
          </cell>
          <cell r="H42">
            <v>2185806.58</v>
          </cell>
          <cell r="I42">
            <v>2185806.58</v>
          </cell>
          <cell r="J42">
            <v>2185806.58</v>
          </cell>
          <cell r="K42">
            <v>2185806.58</v>
          </cell>
          <cell r="L42">
            <v>2185806.58</v>
          </cell>
          <cell r="M42">
            <v>2185806.58</v>
          </cell>
          <cell r="N42">
            <v>2185806.58</v>
          </cell>
          <cell r="O42">
            <v>2185806.58</v>
          </cell>
        </row>
        <row r="43">
          <cell r="B43">
            <v>1300</v>
          </cell>
          <cell r="C43">
            <v>1097.57</v>
          </cell>
          <cell r="D43">
            <v>1097.57</v>
          </cell>
          <cell r="E43">
            <v>1097.57</v>
          </cell>
          <cell r="F43">
            <v>1097.57</v>
          </cell>
          <cell r="G43">
            <v>1097.57</v>
          </cell>
          <cell r="H43">
            <v>2079.06</v>
          </cell>
          <cell r="I43">
            <v>3228.26</v>
          </cell>
          <cell r="J43">
            <v>8665.56</v>
          </cell>
          <cell r="K43">
            <v>8665.56</v>
          </cell>
          <cell r="L43">
            <v>8665.56</v>
          </cell>
          <cell r="M43">
            <v>8665.56</v>
          </cell>
          <cell r="N43">
            <v>8665.56</v>
          </cell>
          <cell r="O43">
            <v>8665.56</v>
          </cell>
        </row>
        <row r="44">
          <cell r="B44">
            <v>1305</v>
          </cell>
          <cell r="I44">
            <v>2898.23</v>
          </cell>
          <cell r="J44">
            <v>2898.23</v>
          </cell>
          <cell r="K44">
            <v>2898.23</v>
          </cell>
          <cell r="L44">
            <v>2271</v>
          </cell>
          <cell r="M44">
            <v>2271</v>
          </cell>
          <cell r="N44">
            <v>2271</v>
          </cell>
          <cell r="O44">
            <v>2271</v>
          </cell>
        </row>
        <row r="45">
          <cell r="B45">
            <v>1315</v>
          </cell>
          <cell r="C45">
            <v>2661007.7599999998</v>
          </cell>
          <cell r="D45">
            <v>2661128.69</v>
          </cell>
          <cell r="E45">
            <v>2661128.69</v>
          </cell>
          <cell r="F45">
            <v>2661209.4900000002</v>
          </cell>
          <cell r="G45">
            <v>2656990.9700000002</v>
          </cell>
          <cell r="H45">
            <v>2658199.67</v>
          </cell>
          <cell r="I45">
            <v>2659247.21</v>
          </cell>
          <cell r="J45">
            <v>2661152.71</v>
          </cell>
          <cell r="K45">
            <v>2661757.06</v>
          </cell>
          <cell r="L45">
            <v>2664093.88</v>
          </cell>
          <cell r="M45">
            <v>2664134.17</v>
          </cell>
          <cell r="N45">
            <v>2664214.75</v>
          </cell>
          <cell r="O45">
            <v>2664214.75</v>
          </cell>
        </row>
        <row r="46">
          <cell r="B46">
            <v>1330</v>
          </cell>
          <cell r="C46">
            <v>906.94</v>
          </cell>
          <cell r="D46">
            <v>906.94</v>
          </cell>
          <cell r="E46">
            <v>906.94</v>
          </cell>
          <cell r="F46">
            <v>906.94</v>
          </cell>
          <cell r="G46">
            <v>906.94</v>
          </cell>
          <cell r="H46">
            <v>906.94</v>
          </cell>
          <cell r="I46">
            <v>906.94</v>
          </cell>
          <cell r="J46">
            <v>906.94</v>
          </cell>
          <cell r="K46">
            <v>906.94</v>
          </cell>
          <cell r="L46">
            <v>906.94</v>
          </cell>
          <cell r="M46">
            <v>906.94</v>
          </cell>
          <cell r="N46">
            <v>906.94</v>
          </cell>
          <cell r="O46">
            <v>906.94</v>
          </cell>
        </row>
        <row r="47">
          <cell r="B47">
            <v>1345</v>
          </cell>
          <cell r="C47">
            <v>1635545.75</v>
          </cell>
          <cell r="D47">
            <v>1635545.75</v>
          </cell>
          <cell r="E47">
            <v>1635571.42</v>
          </cell>
          <cell r="F47">
            <v>1635571.42</v>
          </cell>
          <cell r="G47">
            <v>1635474.87</v>
          </cell>
          <cell r="H47">
            <v>1635474.87</v>
          </cell>
          <cell r="I47">
            <v>1635579.33</v>
          </cell>
          <cell r="J47">
            <v>1635579.33</v>
          </cell>
          <cell r="K47">
            <v>1635821.07</v>
          </cell>
          <cell r="L47">
            <v>1635821.07</v>
          </cell>
          <cell r="M47">
            <v>1636385.13</v>
          </cell>
          <cell r="N47">
            <v>1637241.29</v>
          </cell>
          <cell r="O47">
            <v>1637296.72</v>
          </cell>
        </row>
        <row r="48">
          <cell r="B48">
            <v>1350</v>
          </cell>
          <cell r="C48">
            <v>2884380.5</v>
          </cell>
          <cell r="D48">
            <v>2885025.46</v>
          </cell>
          <cell r="E48">
            <v>2885469.23</v>
          </cell>
          <cell r="F48">
            <v>2885832.83</v>
          </cell>
          <cell r="G48">
            <v>2889336.26</v>
          </cell>
          <cell r="H48">
            <v>2914689.03</v>
          </cell>
          <cell r="I48">
            <v>2914850.19</v>
          </cell>
          <cell r="J48">
            <v>2913772.51</v>
          </cell>
          <cell r="K48">
            <v>2913973.96</v>
          </cell>
          <cell r="L48">
            <v>2916552.52</v>
          </cell>
          <cell r="M48">
            <v>2916834.55</v>
          </cell>
          <cell r="N48">
            <v>2916894.99</v>
          </cell>
          <cell r="O48">
            <v>2917177.02</v>
          </cell>
        </row>
        <row r="49">
          <cell r="B49">
            <v>1353</v>
          </cell>
          <cell r="C49">
            <v>806883.38</v>
          </cell>
          <cell r="D49">
            <v>806883.38</v>
          </cell>
          <cell r="E49">
            <v>806883.38</v>
          </cell>
          <cell r="F49">
            <v>806883.38</v>
          </cell>
          <cell r="G49">
            <v>806883.38</v>
          </cell>
          <cell r="H49">
            <v>819878.38</v>
          </cell>
          <cell r="I49">
            <v>819878.38</v>
          </cell>
          <cell r="J49">
            <v>819878.38</v>
          </cell>
          <cell r="K49">
            <v>819878.38</v>
          </cell>
          <cell r="L49">
            <v>819878.38</v>
          </cell>
          <cell r="M49">
            <v>819878.38</v>
          </cell>
          <cell r="N49">
            <v>819878.38</v>
          </cell>
          <cell r="O49">
            <v>819878.38</v>
          </cell>
        </row>
        <row r="50">
          <cell r="B50">
            <v>1360</v>
          </cell>
          <cell r="C50">
            <v>42647</v>
          </cell>
          <cell r="D50">
            <v>42647</v>
          </cell>
          <cell r="E50">
            <v>42647</v>
          </cell>
          <cell r="F50">
            <v>42647</v>
          </cell>
          <cell r="G50">
            <v>63347</v>
          </cell>
          <cell r="H50">
            <v>69292.160000000003</v>
          </cell>
          <cell r="I50">
            <v>69292.160000000003</v>
          </cell>
          <cell r="J50">
            <v>47892.160000000003</v>
          </cell>
          <cell r="K50">
            <v>47892.160000000003</v>
          </cell>
          <cell r="L50">
            <v>47892.160000000003</v>
          </cell>
          <cell r="M50">
            <v>48222.79</v>
          </cell>
          <cell r="N50">
            <v>48804.18</v>
          </cell>
          <cell r="O50">
            <v>48804.18</v>
          </cell>
        </row>
        <row r="51">
          <cell r="B51">
            <v>1365</v>
          </cell>
          <cell r="C51">
            <v>2123.9299999999998</v>
          </cell>
          <cell r="D51">
            <v>2123.9299999999998</v>
          </cell>
          <cell r="E51">
            <v>2123.9299999999998</v>
          </cell>
          <cell r="F51">
            <v>2123.9299999999998</v>
          </cell>
          <cell r="G51">
            <v>2123.9299999999998</v>
          </cell>
          <cell r="H51">
            <v>2123.9299999999998</v>
          </cell>
          <cell r="I51">
            <v>2123.9299999999998</v>
          </cell>
          <cell r="J51">
            <v>2123.9299999999998</v>
          </cell>
          <cell r="K51">
            <v>2123.9299999999998</v>
          </cell>
          <cell r="L51">
            <v>2123.9299999999998</v>
          </cell>
          <cell r="M51">
            <v>2123.9299999999998</v>
          </cell>
          <cell r="N51">
            <v>2123.9299999999998</v>
          </cell>
          <cell r="O51">
            <v>2123.9299999999998</v>
          </cell>
        </row>
        <row r="52">
          <cell r="B52">
            <v>1380</v>
          </cell>
          <cell r="C52">
            <v>247001.83</v>
          </cell>
          <cell r="D52">
            <v>248194.68</v>
          </cell>
          <cell r="E52">
            <v>256337.27</v>
          </cell>
          <cell r="F52">
            <v>255417.16</v>
          </cell>
          <cell r="G52">
            <v>255981.22</v>
          </cell>
          <cell r="H52">
            <v>263659.31</v>
          </cell>
          <cell r="I52">
            <v>263659.31</v>
          </cell>
          <cell r="J52">
            <v>263927.3</v>
          </cell>
          <cell r="K52">
            <v>268899.87</v>
          </cell>
          <cell r="L52">
            <v>268774.21000000002</v>
          </cell>
          <cell r="M52">
            <v>274067.83</v>
          </cell>
          <cell r="N52">
            <v>272327.88</v>
          </cell>
          <cell r="O52">
            <v>292736.3</v>
          </cell>
        </row>
        <row r="53">
          <cell r="B53">
            <v>1385</v>
          </cell>
          <cell r="C53">
            <v>4584.18</v>
          </cell>
          <cell r="D53">
            <v>5269.31</v>
          </cell>
          <cell r="E53">
            <v>5644.31</v>
          </cell>
          <cell r="F53">
            <v>5644.31</v>
          </cell>
          <cell r="G53">
            <v>5644.31</v>
          </cell>
          <cell r="H53">
            <v>5644.31</v>
          </cell>
          <cell r="I53">
            <v>5644.31</v>
          </cell>
          <cell r="J53">
            <v>5644.31</v>
          </cell>
          <cell r="K53">
            <v>5644.31</v>
          </cell>
          <cell r="L53">
            <v>5644.31</v>
          </cell>
          <cell r="M53">
            <v>5644.31</v>
          </cell>
          <cell r="N53">
            <v>5644.31</v>
          </cell>
          <cell r="O53">
            <v>5644.31</v>
          </cell>
        </row>
        <row r="54">
          <cell r="B54">
            <v>1390</v>
          </cell>
          <cell r="C54">
            <v>8075.78</v>
          </cell>
          <cell r="D54">
            <v>15724.08</v>
          </cell>
          <cell r="E54">
            <v>9053.07</v>
          </cell>
          <cell r="F54">
            <v>9053.07</v>
          </cell>
          <cell r="G54">
            <v>9053.07</v>
          </cell>
          <cell r="H54">
            <v>9053.07</v>
          </cell>
          <cell r="I54">
            <v>9053.07</v>
          </cell>
          <cell r="J54">
            <v>9053.07</v>
          </cell>
          <cell r="K54">
            <v>9053.07</v>
          </cell>
          <cell r="L54">
            <v>9053.07</v>
          </cell>
          <cell r="M54">
            <v>9053.07</v>
          </cell>
          <cell r="N54">
            <v>9053.07</v>
          </cell>
          <cell r="O54">
            <v>9053.07</v>
          </cell>
        </row>
        <row r="55">
          <cell r="B55">
            <v>1395</v>
          </cell>
          <cell r="C55">
            <v>104386.62</v>
          </cell>
          <cell r="D55">
            <v>104386.62</v>
          </cell>
          <cell r="E55">
            <v>104386.62</v>
          </cell>
          <cell r="F55">
            <v>104386.62</v>
          </cell>
          <cell r="G55">
            <v>104386.62</v>
          </cell>
          <cell r="H55">
            <v>104386.62</v>
          </cell>
          <cell r="I55">
            <v>104386.62</v>
          </cell>
          <cell r="J55">
            <v>104386.62</v>
          </cell>
          <cell r="K55">
            <v>104386.62</v>
          </cell>
          <cell r="L55">
            <v>104386.62</v>
          </cell>
          <cell r="M55">
            <v>104386.62</v>
          </cell>
          <cell r="N55">
            <v>104386.62</v>
          </cell>
          <cell r="O55">
            <v>104386.62</v>
          </cell>
        </row>
        <row r="56">
          <cell r="B56">
            <v>1400</v>
          </cell>
          <cell r="C56">
            <v>1172121.97</v>
          </cell>
          <cell r="D56">
            <v>1450287.81</v>
          </cell>
          <cell r="E56">
            <v>1455555.76</v>
          </cell>
          <cell r="F56">
            <v>1454616.48</v>
          </cell>
          <cell r="G56">
            <v>1898052.89</v>
          </cell>
          <cell r="H56">
            <v>1900114.4</v>
          </cell>
          <cell r="I56">
            <v>1902610.36</v>
          </cell>
          <cell r="J56">
            <v>1903593.55</v>
          </cell>
          <cell r="K56">
            <v>1900566.7</v>
          </cell>
          <cell r="L56">
            <v>1897256.08</v>
          </cell>
          <cell r="M56">
            <v>1898154.54</v>
          </cell>
          <cell r="N56">
            <v>1899963.27</v>
          </cell>
          <cell r="O56">
            <v>1901133.48</v>
          </cell>
        </row>
        <row r="57">
          <cell r="B57">
            <v>1410</v>
          </cell>
          <cell r="C57">
            <v>67534.960000000006</v>
          </cell>
          <cell r="D57">
            <v>67534.960000000006</v>
          </cell>
          <cell r="E57">
            <v>67534.960000000006</v>
          </cell>
          <cell r="F57">
            <v>67534.960000000006</v>
          </cell>
          <cell r="G57">
            <v>67534.960000000006</v>
          </cell>
          <cell r="H57">
            <v>67534.960000000006</v>
          </cell>
          <cell r="I57">
            <v>67534.960000000006</v>
          </cell>
          <cell r="J57">
            <v>99484.96</v>
          </cell>
          <cell r="K57">
            <v>71806.990000000005</v>
          </cell>
          <cell r="L57">
            <v>71806.990000000005</v>
          </cell>
          <cell r="M57">
            <v>72760.710000000006</v>
          </cell>
          <cell r="N57">
            <v>72760.710000000006</v>
          </cell>
          <cell r="O57">
            <v>72036.52</v>
          </cell>
        </row>
        <row r="58">
          <cell r="B58">
            <v>1415</v>
          </cell>
          <cell r="M58">
            <v>4500</v>
          </cell>
          <cell r="N58">
            <v>4500</v>
          </cell>
          <cell r="O58">
            <v>4500</v>
          </cell>
        </row>
        <row r="59">
          <cell r="B59">
            <v>1420</v>
          </cell>
          <cell r="C59">
            <v>2048.54</v>
          </cell>
          <cell r="D59">
            <v>2048.54</v>
          </cell>
          <cell r="E59">
            <v>2048.54</v>
          </cell>
          <cell r="F59">
            <v>2048.54</v>
          </cell>
          <cell r="G59">
            <v>2048.54</v>
          </cell>
          <cell r="H59">
            <v>2048.54</v>
          </cell>
          <cell r="I59">
            <v>2048.54</v>
          </cell>
          <cell r="J59">
            <v>2048.54</v>
          </cell>
          <cell r="K59">
            <v>2048.54</v>
          </cell>
          <cell r="L59">
            <v>2048.54</v>
          </cell>
          <cell r="M59">
            <v>2048.54</v>
          </cell>
          <cell r="N59">
            <v>2048.54</v>
          </cell>
          <cell r="O59">
            <v>2048.54</v>
          </cell>
        </row>
        <row r="60">
          <cell r="B60">
            <v>1425</v>
          </cell>
          <cell r="C60">
            <v>69778.38</v>
          </cell>
          <cell r="D60">
            <v>69778.38</v>
          </cell>
          <cell r="E60">
            <v>69778.38</v>
          </cell>
          <cell r="F60">
            <v>69778.38</v>
          </cell>
          <cell r="G60">
            <v>69778.38</v>
          </cell>
          <cell r="H60">
            <v>69778.38</v>
          </cell>
          <cell r="I60">
            <v>69778.38</v>
          </cell>
          <cell r="J60">
            <v>69778.38</v>
          </cell>
          <cell r="K60">
            <v>69778.38</v>
          </cell>
          <cell r="L60">
            <v>69778.38</v>
          </cell>
          <cell r="M60">
            <v>69778.38</v>
          </cell>
          <cell r="N60">
            <v>69778.38</v>
          </cell>
          <cell r="O60">
            <v>69778.38</v>
          </cell>
        </row>
        <row r="61">
          <cell r="B61">
            <v>1435</v>
          </cell>
          <cell r="C61">
            <v>6854.34</v>
          </cell>
          <cell r="D61">
            <v>6854.34</v>
          </cell>
          <cell r="E61">
            <v>6854.34</v>
          </cell>
          <cell r="F61">
            <v>6854.34</v>
          </cell>
          <cell r="G61">
            <v>6854.34</v>
          </cell>
          <cell r="H61">
            <v>6854.34</v>
          </cell>
          <cell r="I61">
            <v>6854.34</v>
          </cell>
          <cell r="J61">
            <v>6854.34</v>
          </cell>
          <cell r="K61">
            <v>6854.34</v>
          </cell>
          <cell r="L61">
            <v>6854.34</v>
          </cell>
          <cell r="M61">
            <v>6854.34</v>
          </cell>
          <cell r="N61">
            <v>6854.34</v>
          </cell>
          <cell r="O61">
            <v>6854.34</v>
          </cell>
        </row>
        <row r="62">
          <cell r="B62">
            <v>1460</v>
          </cell>
          <cell r="C62">
            <v>770.75</v>
          </cell>
          <cell r="D62">
            <v>770.75</v>
          </cell>
          <cell r="E62">
            <v>770.75</v>
          </cell>
          <cell r="F62">
            <v>770.75</v>
          </cell>
          <cell r="G62">
            <v>770.75</v>
          </cell>
          <cell r="H62">
            <v>770.75</v>
          </cell>
          <cell r="I62">
            <v>770.75</v>
          </cell>
          <cell r="J62">
            <v>770.75</v>
          </cell>
          <cell r="K62">
            <v>770.75</v>
          </cell>
          <cell r="L62">
            <v>1514.87</v>
          </cell>
          <cell r="M62">
            <v>1514.87</v>
          </cell>
          <cell r="N62">
            <v>1514.87</v>
          </cell>
          <cell r="O62">
            <v>1514.87</v>
          </cell>
        </row>
        <row r="63">
          <cell r="B63">
            <v>1465</v>
          </cell>
          <cell r="K63">
            <v>1077.42</v>
          </cell>
          <cell r="L63">
            <v>1077.42</v>
          </cell>
          <cell r="M63">
            <v>1077.42</v>
          </cell>
          <cell r="N63">
            <v>1077.42</v>
          </cell>
          <cell r="O63">
            <v>1077.42</v>
          </cell>
        </row>
        <row r="64">
          <cell r="B64">
            <v>1470</v>
          </cell>
          <cell r="C64">
            <v>15377.41</v>
          </cell>
          <cell r="D64">
            <v>15377.63</v>
          </cell>
          <cell r="E64">
            <v>15378.04</v>
          </cell>
          <cell r="F64">
            <v>15379.19</v>
          </cell>
          <cell r="G64">
            <v>15929.41</v>
          </cell>
          <cell r="H64">
            <v>15929.7</v>
          </cell>
          <cell r="I64">
            <v>16567.650000000001</v>
          </cell>
          <cell r="J64">
            <v>17797.349999999999</v>
          </cell>
          <cell r="K64">
            <v>17797.580000000002</v>
          </cell>
          <cell r="L64">
            <v>17797.73</v>
          </cell>
          <cell r="M64">
            <v>17797.759999999998</v>
          </cell>
          <cell r="N64">
            <v>18483.990000000002</v>
          </cell>
          <cell r="O64">
            <v>20222.07</v>
          </cell>
        </row>
        <row r="65">
          <cell r="B65">
            <v>1475</v>
          </cell>
          <cell r="C65">
            <v>7199.36</v>
          </cell>
          <cell r="D65">
            <v>6455.88</v>
          </cell>
          <cell r="E65">
            <v>6455.88</v>
          </cell>
          <cell r="F65">
            <v>6455.88</v>
          </cell>
          <cell r="G65">
            <v>6455.88</v>
          </cell>
          <cell r="H65">
            <v>6455.88</v>
          </cell>
          <cell r="I65">
            <v>6455.88</v>
          </cell>
          <cell r="J65">
            <v>6455.88</v>
          </cell>
          <cell r="K65">
            <v>6455.88</v>
          </cell>
          <cell r="L65">
            <v>6455.88</v>
          </cell>
          <cell r="M65">
            <v>6455.88</v>
          </cell>
          <cell r="N65">
            <v>6455.88</v>
          </cell>
          <cell r="O65">
            <v>8660.8799999999992</v>
          </cell>
        </row>
        <row r="66">
          <cell r="B66">
            <v>1480</v>
          </cell>
          <cell r="C66">
            <v>18256.39</v>
          </cell>
          <cell r="D66">
            <v>17549.830000000002</v>
          </cell>
          <cell r="E66">
            <v>17549.830000000002</v>
          </cell>
          <cell r="F66">
            <v>17549.830000000002</v>
          </cell>
          <cell r="G66">
            <v>25466.03</v>
          </cell>
          <cell r="H66">
            <v>25394.84</v>
          </cell>
          <cell r="I66">
            <v>25951.06</v>
          </cell>
          <cell r="J66">
            <v>25951.06</v>
          </cell>
          <cell r="K66">
            <v>26256.06</v>
          </cell>
          <cell r="L66">
            <v>26561.06</v>
          </cell>
          <cell r="M66">
            <v>26303.06</v>
          </cell>
          <cell r="N66">
            <v>26539.759999999998</v>
          </cell>
          <cell r="O66">
            <v>26234.76</v>
          </cell>
        </row>
        <row r="67">
          <cell r="B67">
            <v>1485</v>
          </cell>
          <cell r="C67">
            <v>15988</v>
          </cell>
          <cell r="D67">
            <v>15988</v>
          </cell>
          <cell r="E67">
            <v>15988</v>
          </cell>
          <cell r="F67">
            <v>15988</v>
          </cell>
          <cell r="G67">
            <v>15988</v>
          </cell>
          <cell r="H67">
            <v>15988</v>
          </cell>
          <cell r="I67">
            <v>15988</v>
          </cell>
          <cell r="J67">
            <v>15988</v>
          </cell>
          <cell r="K67">
            <v>15988</v>
          </cell>
          <cell r="L67">
            <v>15988</v>
          </cell>
          <cell r="M67">
            <v>15988</v>
          </cell>
          <cell r="N67">
            <v>15988</v>
          </cell>
          <cell r="O67">
            <v>15988</v>
          </cell>
        </row>
        <row r="68">
          <cell r="B68">
            <v>1490</v>
          </cell>
          <cell r="C68">
            <v>4480.4799999999996</v>
          </cell>
          <cell r="D68">
            <v>4480.4799999999996</v>
          </cell>
          <cell r="E68">
            <v>4480.4799999999996</v>
          </cell>
          <cell r="F68">
            <v>4480.4799999999996</v>
          </cell>
          <cell r="G68">
            <v>4480.4799999999996</v>
          </cell>
          <cell r="H68">
            <v>4480.4799999999996</v>
          </cell>
          <cell r="I68">
            <v>4480.4799999999996</v>
          </cell>
          <cell r="J68">
            <v>4480.4799999999996</v>
          </cell>
          <cell r="K68">
            <v>4480.4799999999996</v>
          </cell>
          <cell r="L68">
            <v>4480.4799999999996</v>
          </cell>
          <cell r="M68">
            <v>4480.4799999999996</v>
          </cell>
          <cell r="N68">
            <v>4480.4799999999996</v>
          </cell>
          <cell r="O68">
            <v>4480.4799999999996</v>
          </cell>
        </row>
        <row r="69">
          <cell r="B69">
            <v>1495</v>
          </cell>
          <cell r="C69">
            <v>8512.2099999999991</v>
          </cell>
          <cell r="D69">
            <v>8512.2099999999991</v>
          </cell>
          <cell r="E69">
            <v>8512.2099999999991</v>
          </cell>
          <cell r="F69">
            <v>8512.2099999999991</v>
          </cell>
          <cell r="G69">
            <v>8512.2099999999991</v>
          </cell>
          <cell r="H69">
            <v>8512.2099999999991</v>
          </cell>
          <cell r="I69">
            <v>8512.2099999999991</v>
          </cell>
          <cell r="J69">
            <v>8512.2099999999991</v>
          </cell>
          <cell r="K69">
            <v>8512.2099999999991</v>
          </cell>
          <cell r="L69">
            <v>8512.2099999999991</v>
          </cell>
          <cell r="M69">
            <v>8512.2099999999991</v>
          </cell>
          <cell r="N69">
            <v>8512.2099999999991</v>
          </cell>
          <cell r="O69">
            <v>8512.2099999999991</v>
          </cell>
        </row>
        <row r="70">
          <cell r="B70">
            <v>1500</v>
          </cell>
          <cell r="C70">
            <v>367888.58</v>
          </cell>
          <cell r="D70">
            <v>367888.58</v>
          </cell>
          <cell r="E70">
            <v>367888.58</v>
          </cell>
          <cell r="F70">
            <v>367888.58</v>
          </cell>
          <cell r="G70">
            <v>367888.58</v>
          </cell>
          <cell r="H70">
            <v>367888.58</v>
          </cell>
          <cell r="I70">
            <v>367888.58</v>
          </cell>
          <cell r="J70">
            <v>367888.58</v>
          </cell>
          <cell r="K70">
            <v>367888.58</v>
          </cell>
          <cell r="L70">
            <v>367888.58</v>
          </cell>
          <cell r="M70">
            <v>367888.58</v>
          </cell>
          <cell r="N70">
            <v>367888.58</v>
          </cell>
          <cell r="O70">
            <v>367888.58</v>
          </cell>
        </row>
        <row r="71">
          <cell r="B71">
            <v>1525</v>
          </cell>
          <cell r="C71">
            <v>492303.04</v>
          </cell>
          <cell r="D71">
            <v>492303.04</v>
          </cell>
          <cell r="E71">
            <v>492303.04</v>
          </cell>
          <cell r="F71">
            <v>494381.44</v>
          </cell>
          <cell r="G71">
            <v>494381.44</v>
          </cell>
          <cell r="H71">
            <v>528436.77</v>
          </cell>
          <cell r="I71">
            <v>528780.21</v>
          </cell>
          <cell r="J71">
            <v>529813.06999999995</v>
          </cell>
          <cell r="K71">
            <v>529813.06999999995</v>
          </cell>
          <cell r="L71">
            <v>529813.06999999995</v>
          </cell>
          <cell r="M71">
            <v>532089.4</v>
          </cell>
          <cell r="N71">
            <v>533087.18000000005</v>
          </cell>
          <cell r="O71">
            <v>533246.4</v>
          </cell>
        </row>
        <row r="72">
          <cell r="B72">
            <v>1530</v>
          </cell>
          <cell r="C72">
            <v>59507.59</v>
          </cell>
          <cell r="D72">
            <v>59507.59</v>
          </cell>
          <cell r="E72">
            <v>59507.59</v>
          </cell>
          <cell r="F72">
            <v>62739.59</v>
          </cell>
          <cell r="G72">
            <v>67723.78</v>
          </cell>
          <cell r="H72">
            <v>73564.78</v>
          </cell>
          <cell r="I72">
            <v>73565.2</v>
          </cell>
          <cell r="J72">
            <v>73565.2</v>
          </cell>
          <cell r="K72">
            <v>73565.2</v>
          </cell>
          <cell r="L72">
            <v>73565.2</v>
          </cell>
          <cell r="M72">
            <v>73565.2</v>
          </cell>
          <cell r="N72">
            <v>80009.91</v>
          </cell>
          <cell r="O72">
            <v>80009.91</v>
          </cell>
        </row>
        <row r="73">
          <cell r="B73">
            <v>1535</v>
          </cell>
          <cell r="C73">
            <v>23863.79</v>
          </cell>
          <cell r="D73">
            <v>23863.79</v>
          </cell>
          <cell r="E73">
            <v>24712.19</v>
          </cell>
          <cell r="F73">
            <v>25318.19</v>
          </cell>
          <cell r="G73">
            <v>25641.39</v>
          </cell>
          <cell r="H73">
            <v>25802.55</v>
          </cell>
          <cell r="I73">
            <v>25842.84</v>
          </cell>
          <cell r="J73">
            <v>25842.84</v>
          </cell>
          <cell r="K73">
            <v>25842.84</v>
          </cell>
          <cell r="L73">
            <v>25842.84</v>
          </cell>
          <cell r="M73">
            <v>25842.84</v>
          </cell>
          <cell r="N73">
            <v>25923.42</v>
          </cell>
          <cell r="O73">
            <v>30963.71</v>
          </cell>
        </row>
        <row r="74">
          <cell r="B74">
            <v>1540</v>
          </cell>
          <cell r="C74">
            <v>2690381.09</v>
          </cell>
          <cell r="D74">
            <v>2690421.4</v>
          </cell>
          <cell r="E74">
            <v>2690542.6</v>
          </cell>
          <cell r="F74">
            <v>2691431.4</v>
          </cell>
          <cell r="G74">
            <v>2691633.4</v>
          </cell>
          <cell r="H74">
            <v>2692922.68</v>
          </cell>
          <cell r="I74">
            <v>2692922.68</v>
          </cell>
          <cell r="J74">
            <v>2693003.26</v>
          </cell>
          <cell r="K74">
            <v>2693543.55</v>
          </cell>
          <cell r="L74">
            <v>2693785.29</v>
          </cell>
          <cell r="M74">
            <v>2694027.03</v>
          </cell>
          <cell r="N74">
            <v>2694268.77</v>
          </cell>
          <cell r="O74">
            <v>2695342.99</v>
          </cell>
        </row>
        <row r="75">
          <cell r="B75">
            <v>1555</v>
          </cell>
          <cell r="C75">
            <v>654226.15</v>
          </cell>
          <cell r="D75">
            <v>655842.36</v>
          </cell>
          <cell r="E75">
            <v>658765.41</v>
          </cell>
          <cell r="F75">
            <v>712013.48</v>
          </cell>
          <cell r="G75">
            <v>707254.83</v>
          </cell>
          <cell r="H75">
            <v>709443.15</v>
          </cell>
          <cell r="I75">
            <v>710700.89</v>
          </cell>
          <cell r="J75">
            <v>693765.2</v>
          </cell>
          <cell r="K75">
            <v>694203.92</v>
          </cell>
          <cell r="L75">
            <v>704340.96</v>
          </cell>
          <cell r="M75">
            <v>704575.76</v>
          </cell>
          <cell r="N75">
            <v>705456.19</v>
          </cell>
          <cell r="O75">
            <v>706267.01</v>
          </cell>
        </row>
        <row r="76">
          <cell r="B76">
            <v>1580</v>
          </cell>
          <cell r="C76">
            <v>62751.41</v>
          </cell>
          <cell r="D76">
            <v>62924.23</v>
          </cell>
          <cell r="E76">
            <v>62704.11</v>
          </cell>
          <cell r="F76">
            <v>63603.49</v>
          </cell>
          <cell r="G76">
            <v>63969.01</v>
          </cell>
          <cell r="H76">
            <v>64183.9</v>
          </cell>
          <cell r="I76">
            <v>64182.52</v>
          </cell>
          <cell r="J76">
            <v>64372.75</v>
          </cell>
          <cell r="K76">
            <v>64534.7</v>
          </cell>
          <cell r="L76">
            <v>64131.76</v>
          </cell>
          <cell r="M76">
            <v>64166.36</v>
          </cell>
          <cell r="N76">
            <v>64247.51</v>
          </cell>
          <cell r="O76">
            <v>64292.22</v>
          </cell>
        </row>
        <row r="77">
          <cell r="B77">
            <v>1585</v>
          </cell>
          <cell r="C77">
            <v>275476.94</v>
          </cell>
          <cell r="D77">
            <v>275015.09999999998</v>
          </cell>
          <cell r="E77">
            <v>275698.7</v>
          </cell>
          <cell r="F77">
            <v>281820.77</v>
          </cell>
          <cell r="G77">
            <v>284483.69</v>
          </cell>
          <cell r="H77">
            <v>286005.53000000003</v>
          </cell>
          <cell r="I77">
            <v>293758.59999999998</v>
          </cell>
          <cell r="J77">
            <v>298677.92</v>
          </cell>
          <cell r="K77">
            <v>306198.15999999997</v>
          </cell>
          <cell r="L77">
            <v>306810.64</v>
          </cell>
          <cell r="M77">
            <v>307047.40000000002</v>
          </cell>
          <cell r="N77">
            <v>307642.28000000003</v>
          </cell>
          <cell r="O77">
            <v>311416.26</v>
          </cell>
        </row>
        <row r="78">
          <cell r="B78">
            <v>1590</v>
          </cell>
          <cell r="C78">
            <v>1337035.33</v>
          </cell>
          <cell r="D78">
            <v>1340749.78</v>
          </cell>
          <cell r="E78">
            <v>1336139.92</v>
          </cell>
          <cell r="F78">
            <v>1355867.86</v>
          </cell>
          <cell r="G78">
            <v>1364006.9</v>
          </cell>
          <cell r="H78">
            <v>1368866.72</v>
          </cell>
          <cell r="I78">
            <v>1368952.73</v>
          </cell>
          <cell r="J78">
            <v>1372994.63</v>
          </cell>
          <cell r="K78">
            <v>1376868.77</v>
          </cell>
          <cell r="L78">
            <v>1368580.79</v>
          </cell>
          <cell r="M78">
            <v>1369343.09</v>
          </cell>
          <cell r="N78">
            <v>1371094.64</v>
          </cell>
          <cell r="O78">
            <v>1372002.58</v>
          </cell>
        </row>
        <row r="79">
          <cell r="B79">
            <v>1595</v>
          </cell>
          <cell r="C79">
            <v>34171.54</v>
          </cell>
          <cell r="D79">
            <v>34265.1</v>
          </cell>
          <cell r="E79">
            <v>34158.82</v>
          </cell>
          <cell r="F79">
            <v>34645.39</v>
          </cell>
          <cell r="G79">
            <v>34838.54</v>
          </cell>
          <cell r="H79">
            <v>34955.089999999997</v>
          </cell>
          <cell r="I79">
            <v>34952.839999999997</v>
          </cell>
          <cell r="J79">
            <v>35047.17</v>
          </cell>
          <cell r="K79">
            <v>35135.31</v>
          </cell>
          <cell r="L79">
            <v>34929.550000000003</v>
          </cell>
          <cell r="M79">
            <v>34947.980000000003</v>
          </cell>
          <cell r="N79">
            <v>34991.839999999997</v>
          </cell>
          <cell r="O79">
            <v>35017</v>
          </cell>
        </row>
        <row r="81">
          <cell r="B81">
            <v>1665</v>
          </cell>
          <cell r="C81">
            <v>126243.66000000003</v>
          </cell>
          <cell r="D81">
            <v>128316.19000000003</v>
          </cell>
          <cell r="E81">
            <v>130598.34000000003</v>
          </cell>
          <cell r="F81">
            <v>134557.54</v>
          </cell>
          <cell r="G81">
            <v>137180.35</v>
          </cell>
          <cell r="H81">
            <v>138470.89000000001</v>
          </cell>
          <cell r="I81">
            <v>139276.69000000003</v>
          </cell>
          <cell r="J81">
            <v>139881.04</v>
          </cell>
          <cell r="K81">
            <v>141653.80000000002</v>
          </cell>
          <cell r="L81">
            <v>145239.55000000002</v>
          </cell>
          <cell r="M81">
            <v>150134.79</v>
          </cell>
          <cell r="N81">
            <v>155251.62000000002</v>
          </cell>
          <cell r="O81">
            <v>160066.23000000001</v>
          </cell>
        </row>
        <row r="82">
          <cell r="B82">
            <v>1666</v>
          </cell>
          <cell r="C82">
            <v>522497.75000000012</v>
          </cell>
          <cell r="D82">
            <v>524665.39000000013</v>
          </cell>
          <cell r="E82">
            <v>527362.4700000002</v>
          </cell>
          <cell r="F82">
            <v>530462.28</v>
          </cell>
          <cell r="G82">
            <v>533604.67000000016</v>
          </cell>
          <cell r="H82">
            <v>537320.35000000021</v>
          </cell>
          <cell r="I82">
            <v>541113.7200000002</v>
          </cell>
          <cell r="J82">
            <v>544317.09000000008</v>
          </cell>
          <cell r="K82">
            <v>547533.80000000016</v>
          </cell>
          <cell r="L82">
            <v>550848.59000000008</v>
          </cell>
          <cell r="M82">
            <v>554420.41</v>
          </cell>
          <cell r="N82">
            <v>558043.07000000007</v>
          </cell>
          <cell r="O82">
            <v>561850.62000000023</v>
          </cell>
        </row>
        <row r="83">
          <cell r="B83">
            <v>1667</v>
          </cell>
          <cell r="C83">
            <v>-45316.149999999994</v>
          </cell>
          <cell r="D83">
            <v>-45316.149999999994</v>
          </cell>
          <cell r="E83">
            <v>-45316.149999999994</v>
          </cell>
          <cell r="F83">
            <v>-45316.149999999965</v>
          </cell>
          <cell r="G83">
            <v>-45316.149999999994</v>
          </cell>
          <cell r="H83">
            <v>-45316.149999999994</v>
          </cell>
          <cell r="I83">
            <v>-45316.149999999994</v>
          </cell>
          <cell r="J83">
            <v>-45316.149999999994</v>
          </cell>
          <cell r="K83">
            <v>-45316.149999999994</v>
          </cell>
          <cell r="L83">
            <v>-45316.149999999994</v>
          </cell>
          <cell r="M83">
            <v>-45316.149999999994</v>
          </cell>
          <cell r="N83">
            <v>-45316.149999999994</v>
          </cell>
          <cell r="O83">
            <v>-37416.149999999994</v>
          </cell>
        </row>
        <row r="84">
          <cell r="B84">
            <v>1668</v>
          </cell>
          <cell r="C84">
            <v>1791903.19</v>
          </cell>
          <cell r="D84">
            <v>1791903.19</v>
          </cell>
          <cell r="E84">
            <v>1791903.19</v>
          </cell>
          <cell r="F84">
            <v>1791903.19</v>
          </cell>
          <cell r="G84">
            <v>1791903.19</v>
          </cell>
          <cell r="H84">
            <v>1791903.19</v>
          </cell>
          <cell r="I84">
            <v>1791903.19</v>
          </cell>
          <cell r="J84">
            <v>1791903.19</v>
          </cell>
          <cell r="K84">
            <v>1791903.19</v>
          </cell>
          <cell r="L84">
            <v>1791903.19</v>
          </cell>
          <cell r="M84">
            <v>1791903.19</v>
          </cell>
          <cell r="N84">
            <v>1791903.19</v>
          </cell>
          <cell r="O84">
            <v>1791903.19</v>
          </cell>
        </row>
        <row r="85">
          <cell r="B85">
            <v>1669</v>
          </cell>
          <cell r="C85">
            <v>320370.84999999998</v>
          </cell>
          <cell r="D85">
            <v>351243.92</v>
          </cell>
          <cell r="E85">
            <v>419320.38</v>
          </cell>
          <cell r="F85">
            <v>427878.21</v>
          </cell>
          <cell r="G85">
            <v>430915.21</v>
          </cell>
          <cell r="H85">
            <v>469609.06</v>
          </cell>
          <cell r="I85">
            <v>469609.06</v>
          </cell>
          <cell r="J85">
            <v>469609.06</v>
          </cell>
          <cell r="K85">
            <v>469609.06</v>
          </cell>
          <cell r="L85">
            <v>469609.06</v>
          </cell>
          <cell r="M85">
            <v>495720.16000000003</v>
          </cell>
          <cell r="N85">
            <v>497360.16000000003</v>
          </cell>
          <cell r="O85">
            <v>502767.66000000003</v>
          </cell>
        </row>
        <row r="86">
          <cell r="B86">
            <v>1670</v>
          </cell>
          <cell r="C86">
            <v>79887.72</v>
          </cell>
          <cell r="D86">
            <v>79887.72</v>
          </cell>
          <cell r="E86">
            <v>79887.72</v>
          </cell>
          <cell r="F86">
            <v>79887.72</v>
          </cell>
          <cell r="G86">
            <v>79887.72</v>
          </cell>
          <cell r="H86">
            <v>79887.72</v>
          </cell>
          <cell r="I86">
            <v>79887.72</v>
          </cell>
          <cell r="J86">
            <v>79887.72</v>
          </cell>
          <cell r="K86">
            <v>79887.72</v>
          </cell>
          <cell r="L86">
            <v>79887.72</v>
          </cell>
          <cell r="M86">
            <v>79887.72</v>
          </cell>
          <cell r="N86">
            <v>79887.72</v>
          </cell>
          <cell r="O86">
            <v>79887.72</v>
          </cell>
        </row>
        <row r="87">
          <cell r="B87">
            <v>1671</v>
          </cell>
          <cell r="C87">
            <v>155379.6</v>
          </cell>
          <cell r="D87">
            <v>155379.6</v>
          </cell>
          <cell r="E87">
            <v>155379.6</v>
          </cell>
          <cell r="F87">
            <v>155379.6</v>
          </cell>
          <cell r="G87">
            <v>155379.6</v>
          </cell>
          <cell r="H87">
            <v>155379.6</v>
          </cell>
          <cell r="I87">
            <v>155379.6</v>
          </cell>
          <cell r="J87">
            <v>155379.6</v>
          </cell>
          <cell r="K87">
            <v>155379.6</v>
          </cell>
          <cell r="L87">
            <v>155379.6</v>
          </cell>
          <cell r="M87">
            <v>155379.6</v>
          </cell>
          <cell r="N87">
            <v>155379.6</v>
          </cell>
          <cell r="O87">
            <v>155379.6</v>
          </cell>
        </row>
        <row r="88">
          <cell r="B88">
            <v>1672</v>
          </cell>
          <cell r="C88">
            <v>1452992.08</v>
          </cell>
          <cell r="D88">
            <v>1452992.08</v>
          </cell>
          <cell r="E88">
            <v>1452992.08</v>
          </cell>
          <cell r="F88">
            <v>1452992.08</v>
          </cell>
          <cell r="G88">
            <v>1452992.08</v>
          </cell>
          <cell r="H88">
            <v>1452992.08</v>
          </cell>
          <cell r="I88">
            <v>1462509.8699999999</v>
          </cell>
          <cell r="J88">
            <v>1475038.58</v>
          </cell>
          <cell r="K88">
            <v>1475038.58</v>
          </cell>
          <cell r="L88">
            <v>1484487.08</v>
          </cell>
          <cell r="M88">
            <v>1487636.58</v>
          </cell>
          <cell r="N88">
            <v>1487636.58</v>
          </cell>
          <cell r="O88">
            <v>1497085.08</v>
          </cell>
        </row>
        <row r="89">
          <cell r="B89">
            <v>1673</v>
          </cell>
          <cell r="C89">
            <v>162767.53</v>
          </cell>
          <cell r="D89">
            <v>162767.53</v>
          </cell>
          <cell r="E89">
            <v>162767.53</v>
          </cell>
          <cell r="F89">
            <v>203767.53</v>
          </cell>
          <cell r="G89">
            <v>203767.53</v>
          </cell>
          <cell r="H89">
            <v>239967.53</v>
          </cell>
          <cell r="I89">
            <v>239967.53</v>
          </cell>
          <cell r="J89">
            <v>239967.53</v>
          </cell>
          <cell r="K89">
            <v>239967.53</v>
          </cell>
          <cell r="L89">
            <v>239967.53</v>
          </cell>
          <cell r="M89">
            <v>239967.53</v>
          </cell>
          <cell r="N89">
            <v>239967.53</v>
          </cell>
          <cell r="O89">
            <v>239967.53</v>
          </cell>
        </row>
        <row r="90">
          <cell r="B90">
            <v>1674</v>
          </cell>
          <cell r="C90">
            <v>5245388.7999999998</v>
          </cell>
          <cell r="D90">
            <v>5245388.7999999998</v>
          </cell>
          <cell r="E90">
            <v>5245388.7999999998</v>
          </cell>
          <cell r="F90">
            <v>5245388.7999999998</v>
          </cell>
          <cell r="G90">
            <v>5245388.7999999998</v>
          </cell>
          <cell r="H90">
            <v>5245388.7999999998</v>
          </cell>
          <cell r="I90">
            <v>5245388.7999999998</v>
          </cell>
          <cell r="J90">
            <v>5245388.7999999998</v>
          </cell>
          <cell r="K90">
            <v>5245388.7999999998</v>
          </cell>
          <cell r="L90">
            <v>5245388.7999999998</v>
          </cell>
          <cell r="M90">
            <v>5245388.7999999998</v>
          </cell>
          <cell r="N90">
            <v>5245388.7999999998</v>
          </cell>
          <cell r="O90">
            <v>5245388.7999999998</v>
          </cell>
        </row>
        <row r="91">
          <cell r="B91">
            <v>1679</v>
          </cell>
          <cell r="C91">
            <v>1000</v>
          </cell>
          <cell r="D91">
            <v>1000</v>
          </cell>
          <cell r="E91">
            <v>1000</v>
          </cell>
          <cell r="F91">
            <v>1000</v>
          </cell>
          <cell r="G91">
            <v>1000</v>
          </cell>
          <cell r="H91">
            <v>1000</v>
          </cell>
          <cell r="I91">
            <v>1000</v>
          </cell>
          <cell r="J91">
            <v>1000</v>
          </cell>
          <cell r="K91">
            <v>1000</v>
          </cell>
          <cell r="L91">
            <v>1000</v>
          </cell>
          <cell r="M91">
            <v>1000</v>
          </cell>
          <cell r="N91">
            <v>1000</v>
          </cell>
          <cell r="O91">
            <v>1000</v>
          </cell>
        </row>
        <row r="92">
          <cell r="B92">
            <v>1683</v>
          </cell>
          <cell r="C92">
            <v>26779.84</v>
          </cell>
          <cell r="D92">
            <v>26779.84</v>
          </cell>
          <cell r="E92">
            <v>26779.84</v>
          </cell>
          <cell r="F92">
            <v>26779.84</v>
          </cell>
          <cell r="G92">
            <v>26779.84</v>
          </cell>
          <cell r="H92">
            <v>26779.84</v>
          </cell>
          <cell r="I92">
            <v>26779.84</v>
          </cell>
          <cell r="J92">
            <v>26779.84</v>
          </cell>
          <cell r="K92">
            <v>26779.84</v>
          </cell>
          <cell r="L92">
            <v>26779.84</v>
          </cell>
          <cell r="M92">
            <v>26779.84</v>
          </cell>
          <cell r="N92">
            <v>26779.84</v>
          </cell>
          <cell r="O92">
            <v>26779.84</v>
          </cell>
        </row>
        <row r="93">
          <cell r="B93">
            <v>1687</v>
          </cell>
          <cell r="C93">
            <v>51884.03</v>
          </cell>
          <cell r="D93">
            <v>51884.03</v>
          </cell>
          <cell r="E93">
            <v>51884.03</v>
          </cell>
          <cell r="F93">
            <v>51884.03</v>
          </cell>
          <cell r="G93">
            <v>51884.03</v>
          </cell>
          <cell r="H93">
            <v>51884.03</v>
          </cell>
          <cell r="I93">
            <v>51884.03</v>
          </cell>
          <cell r="J93">
            <v>51884.03</v>
          </cell>
          <cell r="K93">
            <v>51884.03</v>
          </cell>
          <cell r="L93">
            <v>51884.03</v>
          </cell>
          <cell r="M93">
            <v>51884.03</v>
          </cell>
          <cell r="N93">
            <v>51884.03</v>
          </cell>
          <cell r="O93">
            <v>51884.03</v>
          </cell>
        </row>
        <row r="94">
          <cell r="B94">
            <v>1699</v>
          </cell>
          <cell r="C94">
            <v>-9631530.3900000006</v>
          </cell>
          <cell r="D94">
            <v>-9631530.3900000006</v>
          </cell>
          <cell r="E94">
            <v>-9631530.3900000006</v>
          </cell>
          <cell r="F94">
            <v>-9631530.3900000025</v>
          </cell>
          <cell r="G94">
            <v>-9631530.3900000006</v>
          </cell>
          <cell r="H94">
            <v>-9631530.3900000006</v>
          </cell>
          <cell r="I94">
            <v>-9725502.2999999989</v>
          </cell>
          <cell r="J94">
            <v>-9725502.2999999989</v>
          </cell>
          <cell r="K94">
            <v>-9725502.2999999989</v>
          </cell>
          <cell r="L94">
            <v>-9725502.2999999989</v>
          </cell>
          <cell r="M94">
            <v>-9725502.2999999989</v>
          </cell>
          <cell r="N94">
            <v>-9725502.2999999989</v>
          </cell>
          <cell r="O94">
            <v>-9725502.2999999989</v>
          </cell>
        </row>
        <row r="95">
          <cell r="B95">
            <v>1705</v>
          </cell>
          <cell r="C95">
            <v>136877.06</v>
          </cell>
          <cell r="D95">
            <v>138784.57</v>
          </cell>
          <cell r="E95">
            <v>139148.17000000001</v>
          </cell>
          <cell r="F95">
            <v>140663.16999999998</v>
          </cell>
          <cell r="G95">
            <v>141713.35</v>
          </cell>
          <cell r="H95">
            <v>146620.56999999998</v>
          </cell>
          <cell r="I95">
            <v>156975.1</v>
          </cell>
          <cell r="J95">
            <v>166141.07999999999</v>
          </cell>
          <cell r="K95">
            <v>167450.50999999998</v>
          </cell>
          <cell r="L95">
            <v>168610.75999999998</v>
          </cell>
          <cell r="M95">
            <v>173183.6</v>
          </cell>
          <cell r="N95">
            <v>177534.92</v>
          </cell>
          <cell r="O95">
            <v>181845.91</v>
          </cell>
        </row>
        <row r="96">
          <cell r="B96">
            <v>1706</v>
          </cell>
          <cell r="C96">
            <v>724158.55999999994</v>
          </cell>
          <cell r="D96">
            <v>726314.41999999993</v>
          </cell>
          <cell r="E96">
            <v>729075.00999999989</v>
          </cell>
          <cell r="F96">
            <v>732884.58</v>
          </cell>
          <cell r="G96">
            <v>733487.19</v>
          </cell>
          <cell r="H96">
            <v>734668.5199999999</v>
          </cell>
          <cell r="I96">
            <v>735960.09</v>
          </cell>
          <cell r="J96">
            <v>737621.63</v>
          </cell>
          <cell r="K96">
            <v>739293.02999999991</v>
          </cell>
          <cell r="L96">
            <v>740973.15999999992</v>
          </cell>
          <cell r="M96">
            <v>742687.7</v>
          </cell>
          <cell r="N96">
            <v>744434.99</v>
          </cell>
          <cell r="O96">
            <v>746801.65999999992</v>
          </cell>
        </row>
        <row r="97">
          <cell r="B97">
            <v>1707</v>
          </cell>
          <cell r="C97">
            <v>226413.54</v>
          </cell>
          <cell r="D97">
            <v>226413.54</v>
          </cell>
          <cell r="E97">
            <v>226413.54</v>
          </cell>
          <cell r="F97">
            <v>226413.54</v>
          </cell>
          <cell r="G97">
            <v>226413.54</v>
          </cell>
          <cell r="H97">
            <v>226413.54</v>
          </cell>
          <cell r="I97">
            <v>226413.54</v>
          </cell>
          <cell r="J97">
            <v>226413.54</v>
          </cell>
          <cell r="K97">
            <v>226413.54</v>
          </cell>
          <cell r="L97">
            <v>226413.54</v>
          </cell>
          <cell r="M97">
            <v>226413.54</v>
          </cell>
          <cell r="N97">
            <v>226413.54</v>
          </cell>
          <cell r="O97">
            <v>226413.54</v>
          </cell>
        </row>
        <row r="98">
          <cell r="B98">
            <v>1708</v>
          </cell>
          <cell r="C98">
            <v>5799177.1100000003</v>
          </cell>
          <cell r="D98">
            <v>5799177.1100000003</v>
          </cell>
          <cell r="E98">
            <v>5799177.1100000003</v>
          </cell>
          <cell r="F98">
            <v>5799177.1100000003</v>
          </cell>
          <cell r="G98">
            <v>5799177.1100000003</v>
          </cell>
          <cell r="H98">
            <v>5799177.1100000003</v>
          </cell>
          <cell r="I98">
            <v>5799177.1100000003</v>
          </cell>
          <cell r="J98">
            <v>5799177.1100000003</v>
          </cell>
          <cell r="K98">
            <v>5799177.1100000003</v>
          </cell>
          <cell r="L98">
            <v>5799177.1100000003</v>
          </cell>
          <cell r="M98">
            <v>5799177.1100000003</v>
          </cell>
          <cell r="N98">
            <v>5799177.1100000003</v>
          </cell>
          <cell r="O98">
            <v>5799177.1100000003</v>
          </cell>
        </row>
        <row r="99">
          <cell r="B99">
            <v>1709</v>
          </cell>
          <cell r="C99">
            <v>804488.17999999993</v>
          </cell>
          <cell r="D99">
            <v>1079732.26</v>
          </cell>
          <cell r="E99">
            <v>1159732.26</v>
          </cell>
          <cell r="F99">
            <v>1159732.26</v>
          </cell>
          <cell r="G99">
            <v>1159732.26</v>
          </cell>
          <cell r="H99">
            <v>1231732.26</v>
          </cell>
          <cell r="I99">
            <v>1236027.26</v>
          </cell>
          <cell r="J99">
            <v>1276027.24</v>
          </cell>
          <cell r="K99">
            <v>1276027.24</v>
          </cell>
          <cell r="L99">
            <v>1276027.24</v>
          </cell>
          <cell r="M99">
            <v>1276027.24</v>
          </cell>
          <cell r="N99">
            <v>1276027.24</v>
          </cell>
          <cell r="O99">
            <v>1354027.24</v>
          </cell>
        </row>
        <row r="100">
          <cell r="B100">
            <v>1722</v>
          </cell>
          <cell r="C100">
            <v>278993.45</v>
          </cell>
          <cell r="D100">
            <v>278993.45</v>
          </cell>
          <cell r="E100">
            <v>278993.45</v>
          </cell>
          <cell r="F100">
            <v>416878</v>
          </cell>
          <cell r="G100">
            <v>416878</v>
          </cell>
          <cell r="H100">
            <v>416878</v>
          </cell>
          <cell r="I100">
            <v>416878</v>
          </cell>
          <cell r="J100">
            <v>416878</v>
          </cell>
          <cell r="K100">
            <v>416878</v>
          </cell>
          <cell r="L100">
            <v>416878</v>
          </cell>
          <cell r="M100">
            <v>416878</v>
          </cell>
          <cell r="N100">
            <v>416878</v>
          </cell>
          <cell r="O100">
            <v>416878</v>
          </cell>
        </row>
        <row r="101">
          <cell r="B101">
            <v>1730</v>
          </cell>
          <cell r="C101">
            <v>550</v>
          </cell>
          <cell r="D101">
            <v>550</v>
          </cell>
          <cell r="E101">
            <v>550</v>
          </cell>
          <cell r="F101">
            <v>550</v>
          </cell>
          <cell r="G101">
            <v>550</v>
          </cell>
          <cell r="H101">
            <v>550</v>
          </cell>
          <cell r="I101">
            <v>550</v>
          </cell>
          <cell r="J101">
            <v>550</v>
          </cell>
          <cell r="K101">
            <v>550</v>
          </cell>
          <cell r="L101">
            <v>550</v>
          </cell>
          <cell r="M101">
            <v>550</v>
          </cell>
          <cell r="N101">
            <v>550</v>
          </cell>
          <cell r="O101">
            <v>550</v>
          </cell>
        </row>
        <row r="102">
          <cell r="B102">
            <v>1739</v>
          </cell>
          <cell r="C102">
            <v>-7685100.2400000002</v>
          </cell>
          <cell r="D102">
            <v>-7960344.3200000003</v>
          </cell>
          <cell r="E102">
            <v>-7960344.3200000003</v>
          </cell>
          <cell r="F102">
            <v>-7960344.3200000003</v>
          </cell>
          <cell r="G102">
            <v>-8396064.2599999998</v>
          </cell>
          <cell r="H102">
            <v>-8396064.2599999998</v>
          </cell>
          <cell r="I102">
            <v>-8396064.2599999998</v>
          </cell>
          <cell r="J102">
            <v>-8396064.2599999998</v>
          </cell>
          <cell r="K102">
            <v>-8396064.2599999998</v>
          </cell>
          <cell r="L102">
            <v>-8396064.2599999998</v>
          </cell>
          <cell r="M102">
            <v>-8396064.2599999998</v>
          </cell>
          <cell r="N102">
            <v>-8396064.2599999998</v>
          </cell>
          <cell r="O102">
            <v>-8396064.2599999998</v>
          </cell>
        </row>
        <row r="103">
          <cell r="B103">
            <v>1745</v>
          </cell>
          <cell r="C103">
            <v>19914.18</v>
          </cell>
          <cell r="D103">
            <v>19914.580000000002</v>
          </cell>
          <cell r="E103">
            <v>19915.309999999998</v>
          </cell>
          <cell r="F103">
            <v>20029.099999999999</v>
          </cell>
          <cell r="G103">
            <v>20029.739999999998</v>
          </cell>
          <cell r="H103">
            <v>19824.849999999999</v>
          </cell>
          <cell r="I103">
            <v>19824.78</v>
          </cell>
          <cell r="J103">
            <v>19825.04</v>
          </cell>
          <cell r="K103">
            <v>19825.23</v>
          </cell>
          <cell r="L103">
            <v>19825.34</v>
          </cell>
          <cell r="M103">
            <v>19825.36</v>
          </cell>
          <cell r="N103">
            <v>19825.449999999997</v>
          </cell>
          <cell r="O103">
            <v>19825.53</v>
          </cell>
        </row>
        <row r="104">
          <cell r="B104">
            <v>1746</v>
          </cell>
          <cell r="C104">
            <v>6632.88</v>
          </cell>
          <cell r="D104">
            <v>6632.88</v>
          </cell>
          <cell r="E104">
            <v>6632.88</v>
          </cell>
          <cell r="F104">
            <v>6632.88</v>
          </cell>
          <cell r="G104">
            <v>6632.88</v>
          </cell>
          <cell r="H104">
            <v>6632.88</v>
          </cell>
          <cell r="I104">
            <v>6632.88</v>
          </cell>
          <cell r="J104">
            <v>6632.88</v>
          </cell>
          <cell r="K104">
            <v>6632.88</v>
          </cell>
          <cell r="L104">
            <v>6632.88</v>
          </cell>
          <cell r="M104">
            <v>6632.88</v>
          </cell>
          <cell r="N104">
            <v>6632.88</v>
          </cell>
          <cell r="O104">
            <v>6632.88</v>
          </cell>
        </row>
        <row r="105">
          <cell r="B105">
            <v>1748</v>
          </cell>
          <cell r="C105">
            <v>250</v>
          </cell>
          <cell r="D105">
            <v>250</v>
          </cell>
          <cell r="E105">
            <v>250</v>
          </cell>
          <cell r="F105">
            <v>250</v>
          </cell>
          <cell r="G105">
            <v>250</v>
          </cell>
          <cell r="H105">
            <v>250</v>
          </cell>
          <cell r="I105">
            <v>250</v>
          </cell>
          <cell r="J105">
            <v>250</v>
          </cell>
          <cell r="K105">
            <v>250</v>
          </cell>
          <cell r="L105">
            <v>250</v>
          </cell>
          <cell r="M105">
            <v>250</v>
          </cell>
          <cell r="N105">
            <v>250</v>
          </cell>
          <cell r="O105">
            <v>250</v>
          </cell>
        </row>
        <row r="106">
          <cell r="B106">
            <v>1753</v>
          </cell>
          <cell r="C106">
            <v>76565.070000000007</v>
          </cell>
          <cell r="D106">
            <v>76565.070000000007</v>
          </cell>
          <cell r="E106">
            <v>76565.070000000007</v>
          </cell>
          <cell r="F106">
            <v>76565.070000000007</v>
          </cell>
          <cell r="G106">
            <v>76565.070000000007</v>
          </cell>
          <cell r="H106">
            <v>76565.070000000007</v>
          </cell>
          <cell r="I106">
            <v>76565.070000000007</v>
          </cell>
          <cell r="J106">
            <v>76565.070000000007</v>
          </cell>
          <cell r="K106">
            <v>76565.070000000007</v>
          </cell>
          <cell r="L106">
            <v>76565.070000000007</v>
          </cell>
          <cell r="M106">
            <v>76565.070000000007</v>
          </cell>
          <cell r="N106">
            <v>76565.070000000007</v>
          </cell>
          <cell r="O106">
            <v>76565.070000000007</v>
          </cell>
        </row>
        <row r="107">
          <cell r="B107">
            <v>1769</v>
          </cell>
          <cell r="C107">
            <v>-87674.6</v>
          </cell>
          <cell r="D107">
            <v>-87674.6</v>
          </cell>
          <cell r="E107">
            <v>-87674.6</v>
          </cell>
          <cell r="F107">
            <v>-87674.6</v>
          </cell>
          <cell r="G107">
            <v>-87674.6</v>
          </cell>
          <cell r="H107">
            <v>-87674.6</v>
          </cell>
          <cell r="I107">
            <v>-87674.6</v>
          </cell>
          <cell r="J107">
            <v>-87674.6</v>
          </cell>
          <cell r="K107">
            <v>-87674.6</v>
          </cell>
          <cell r="L107">
            <v>-87674.6</v>
          </cell>
          <cell r="M107">
            <v>-87674.6</v>
          </cell>
          <cell r="N107">
            <v>-87674.6</v>
          </cell>
          <cell r="O107">
            <v>-87674.6</v>
          </cell>
        </row>
        <row r="109">
          <cell r="B109">
            <v>1835</v>
          </cell>
          <cell r="C109">
            <v>10416.200000000001</v>
          </cell>
          <cell r="D109">
            <v>10325.76</v>
          </cell>
          <cell r="E109">
            <v>10235.32</v>
          </cell>
          <cell r="F109">
            <v>10144.879999999999</v>
          </cell>
          <cell r="G109">
            <v>10054.44</v>
          </cell>
          <cell r="H109">
            <v>9964</v>
          </cell>
          <cell r="I109">
            <v>9873.56</v>
          </cell>
          <cell r="J109">
            <v>9783.1200000000008</v>
          </cell>
          <cell r="K109">
            <v>9692.68</v>
          </cell>
          <cell r="L109">
            <v>9602.24</v>
          </cell>
          <cell r="M109">
            <v>9511.7999999999993</v>
          </cell>
          <cell r="N109">
            <v>9421.36</v>
          </cell>
          <cell r="O109">
            <v>9330.92</v>
          </cell>
        </row>
        <row r="110">
          <cell r="B110">
            <v>1840</v>
          </cell>
          <cell r="C110">
            <v>-3833.45</v>
          </cell>
          <cell r="D110">
            <v>-3880.55</v>
          </cell>
          <cell r="E110">
            <v>-3927.81</v>
          </cell>
          <cell r="F110">
            <v>-3975.74</v>
          </cell>
          <cell r="G110">
            <v>-4022.85</v>
          </cell>
          <cell r="H110">
            <v>-4070.03</v>
          </cell>
          <cell r="I110">
            <v>-4116.87</v>
          </cell>
          <cell r="J110">
            <v>-4164.09</v>
          </cell>
          <cell r="K110">
            <v>-4211.24</v>
          </cell>
          <cell r="L110">
            <v>-4258.3</v>
          </cell>
          <cell r="M110">
            <v>-4305.26</v>
          </cell>
          <cell r="N110">
            <v>-4352.28</v>
          </cell>
          <cell r="O110">
            <v>-4399.32</v>
          </cell>
        </row>
        <row r="111">
          <cell r="B111">
            <v>1845</v>
          </cell>
          <cell r="C111">
            <v>-34248.480000000003</v>
          </cell>
          <cell r="D111">
            <v>-34613.86</v>
          </cell>
          <cell r="E111">
            <v>-34979.24</v>
          </cell>
          <cell r="F111">
            <v>-35344.620000000003</v>
          </cell>
          <cell r="G111">
            <v>-35710</v>
          </cell>
          <cell r="H111">
            <v>-36075.82</v>
          </cell>
          <cell r="I111">
            <v>-36442.75</v>
          </cell>
          <cell r="J111">
            <v>-36809.68</v>
          </cell>
          <cell r="K111">
            <v>-37176.61</v>
          </cell>
          <cell r="L111">
            <v>-37544.25</v>
          </cell>
          <cell r="M111">
            <v>-37911.89</v>
          </cell>
          <cell r="N111">
            <v>-38279.53</v>
          </cell>
          <cell r="O111">
            <v>-38648.89</v>
          </cell>
        </row>
        <row r="112">
          <cell r="B112">
            <v>1850</v>
          </cell>
          <cell r="C112">
            <v>-926376.94</v>
          </cell>
          <cell r="D112">
            <v>-933691.73</v>
          </cell>
          <cell r="E112">
            <v>-941006.84</v>
          </cell>
          <cell r="F112">
            <v>-948325.95</v>
          </cell>
          <cell r="G112">
            <v>-955647.91</v>
          </cell>
          <cell r="H112">
            <v>-962970.5</v>
          </cell>
          <cell r="I112">
            <v>-970293.09</v>
          </cell>
          <cell r="J112">
            <v>-977615.68</v>
          </cell>
          <cell r="K112">
            <v>-983264.67</v>
          </cell>
          <cell r="L112">
            <v>-990603.7</v>
          </cell>
          <cell r="M112">
            <v>-997943.59</v>
          </cell>
          <cell r="N112">
            <v>-1004924.13</v>
          </cell>
          <cell r="O112">
            <v>-1012266.01</v>
          </cell>
        </row>
        <row r="113">
          <cell r="B113">
            <v>1855</v>
          </cell>
          <cell r="C113">
            <v>-519.59</v>
          </cell>
          <cell r="D113">
            <v>-526.23</v>
          </cell>
          <cell r="E113">
            <v>-532.87</v>
          </cell>
          <cell r="F113">
            <v>-539.51</v>
          </cell>
          <cell r="G113">
            <v>-546.15</v>
          </cell>
          <cell r="H113">
            <v>-552.79</v>
          </cell>
          <cell r="I113">
            <v>-559.42999999999995</v>
          </cell>
          <cell r="J113">
            <v>-566.07000000000005</v>
          </cell>
          <cell r="K113">
            <v>-572.71</v>
          </cell>
          <cell r="L113">
            <v>-579.35</v>
          </cell>
          <cell r="M113">
            <v>-585.99</v>
          </cell>
          <cell r="N113">
            <v>-592.63</v>
          </cell>
          <cell r="O113">
            <v>-599.27</v>
          </cell>
        </row>
        <row r="114">
          <cell r="B114">
            <v>1860</v>
          </cell>
          <cell r="C114">
            <v>-2719646.06</v>
          </cell>
          <cell r="D114">
            <v>-2754077.17</v>
          </cell>
          <cell r="E114">
            <v>-2788508.28</v>
          </cell>
          <cell r="F114">
            <v>-2822939.39</v>
          </cell>
          <cell r="G114">
            <v>-2857370.5</v>
          </cell>
          <cell r="H114">
            <v>-2891801.61</v>
          </cell>
          <cell r="I114">
            <v>-2926263.11</v>
          </cell>
          <cell r="J114">
            <v>-2955573.2</v>
          </cell>
          <cell r="K114">
            <v>-2990021.25</v>
          </cell>
          <cell r="L114">
            <v>-3024469.3</v>
          </cell>
          <cell r="M114">
            <v>-3058917.35</v>
          </cell>
          <cell r="N114">
            <v>-3093365.4</v>
          </cell>
          <cell r="O114">
            <v>-3127813.45</v>
          </cell>
        </row>
        <row r="115">
          <cell r="B115">
            <v>1875</v>
          </cell>
          <cell r="C115">
            <v>-964116.45</v>
          </cell>
          <cell r="D115">
            <v>-971275.71</v>
          </cell>
          <cell r="E115">
            <v>-978435.09</v>
          </cell>
          <cell r="F115">
            <v>-985595.08</v>
          </cell>
          <cell r="G115">
            <v>-992755.63</v>
          </cell>
          <cell r="H115">
            <v>-999916.74</v>
          </cell>
          <cell r="I115">
            <v>-1007078.69</v>
          </cell>
          <cell r="J115">
            <v>-1014241.03</v>
          </cell>
          <cell r="K115">
            <v>-1021404.55</v>
          </cell>
          <cell r="L115">
            <v>-1028569.36</v>
          </cell>
          <cell r="M115">
            <v>-1035734.78</v>
          </cell>
          <cell r="N115">
            <v>-1042900.48</v>
          </cell>
          <cell r="O115">
            <v>-1050066.18</v>
          </cell>
        </row>
        <row r="116">
          <cell r="B116">
            <v>1885</v>
          </cell>
          <cell r="C116">
            <v>-67899.3</v>
          </cell>
          <cell r="D116">
            <v>-68668.820000000007</v>
          </cell>
          <cell r="E116">
            <v>-69438.34</v>
          </cell>
          <cell r="F116">
            <v>-70207.86</v>
          </cell>
          <cell r="G116">
            <v>-70983.88</v>
          </cell>
          <cell r="H116">
            <v>-71763.22</v>
          </cell>
          <cell r="I116">
            <v>-72542.559999999998</v>
          </cell>
          <cell r="J116">
            <v>-73321.899999999994</v>
          </cell>
          <cell r="K116">
            <v>-74101.240000000005</v>
          </cell>
          <cell r="L116">
            <v>-74880.58</v>
          </cell>
          <cell r="M116">
            <v>-75659.92</v>
          </cell>
          <cell r="N116">
            <v>-76439.259999999995</v>
          </cell>
          <cell r="O116">
            <v>-77218.600000000006</v>
          </cell>
        </row>
        <row r="117">
          <cell r="B117">
            <v>1890</v>
          </cell>
          <cell r="C117">
            <v>-48528.82</v>
          </cell>
          <cell r="D117">
            <v>-49081.46</v>
          </cell>
          <cell r="E117">
            <v>-49634.1</v>
          </cell>
          <cell r="F117">
            <v>-50186.74</v>
          </cell>
          <cell r="G117">
            <v>-50739.38</v>
          </cell>
          <cell r="H117">
            <v>-51292.02</v>
          </cell>
          <cell r="I117">
            <v>-51844.66</v>
          </cell>
          <cell r="J117">
            <v>-52397.3</v>
          </cell>
          <cell r="K117">
            <v>-52949.94</v>
          </cell>
          <cell r="L117">
            <v>-53502.58</v>
          </cell>
          <cell r="M117">
            <v>-54055.22</v>
          </cell>
          <cell r="N117">
            <v>-54607.86</v>
          </cell>
          <cell r="O117">
            <v>-55160.5</v>
          </cell>
        </row>
        <row r="118">
          <cell r="B118">
            <v>1895</v>
          </cell>
          <cell r="C118">
            <v>34325.910000000003</v>
          </cell>
          <cell r="D118">
            <v>34277.64</v>
          </cell>
          <cell r="E118">
            <v>34229.370000000003</v>
          </cell>
          <cell r="F118">
            <v>34181.1</v>
          </cell>
          <cell r="G118">
            <v>34128.85</v>
          </cell>
          <cell r="H118">
            <v>34076.6</v>
          </cell>
          <cell r="I118">
            <v>34024.35</v>
          </cell>
          <cell r="J118">
            <v>33972.1</v>
          </cell>
          <cell r="K118">
            <v>33919.85</v>
          </cell>
          <cell r="L118">
            <v>33865.69</v>
          </cell>
          <cell r="M118">
            <v>33811.53</v>
          </cell>
          <cell r="N118">
            <v>33754.58</v>
          </cell>
          <cell r="O118">
            <v>33692.379999999997</v>
          </cell>
        </row>
        <row r="119">
          <cell r="B119">
            <v>1900</v>
          </cell>
          <cell r="C119">
            <v>143235.85</v>
          </cell>
          <cell r="D119">
            <v>141087.62</v>
          </cell>
          <cell r="E119">
            <v>147180.78</v>
          </cell>
          <cell r="F119">
            <v>147958.66</v>
          </cell>
          <cell r="G119">
            <v>147373.79</v>
          </cell>
          <cell r="H119">
            <v>146071.78</v>
          </cell>
          <cell r="I119">
            <v>154160.91</v>
          </cell>
          <cell r="J119">
            <v>154023.6</v>
          </cell>
          <cell r="K119">
            <v>150699.87</v>
          </cell>
          <cell r="L119">
            <v>152909.37</v>
          </cell>
          <cell r="M119">
            <v>159381.76000000001</v>
          </cell>
          <cell r="N119">
            <v>157174.23000000001</v>
          </cell>
          <cell r="O119">
            <v>153648.19</v>
          </cell>
        </row>
        <row r="120">
          <cell r="B120">
            <v>1905</v>
          </cell>
          <cell r="C120">
            <v>-5078.7</v>
          </cell>
          <cell r="D120">
            <v>-5207.71</v>
          </cell>
          <cell r="E120">
            <v>-5336.72</v>
          </cell>
          <cell r="F120">
            <v>-5465.73</v>
          </cell>
          <cell r="G120">
            <v>-2896.8</v>
          </cell>
          <cell r="H120">
            <v>-3014.57</v>
          </cell>
          <cell r="I120">
            <v>1269.9000000000001</v>
          </cell>
          <cell r="J120">
            <v>1143.79</v>
          </cell>
          <cell r="K120">
            <v>1017.68</v>
          </cell>
          <cell r="L120">
            <v>891.57</v>
          </cell>
          <cell r="M120">
            <v>765.46</v>
          </cell>
          <cell r="N120">
            <v>639.35</v>
          </cell>
          <cell r="O120">
            <v>511.11</v>
          </cell>
        </row>
        <row r="121">
          <cell r="B121">
            <v>1910</v>
          </cell>
          <cell r="C121">
            <v>-195676.7</v>
          </cell>
          <cell r="D121">
            <v>-196872.95999999999</v>
          </cell>
          <cell r="E121">
            <v>-199417.86</v>
          </cell>
          <cell r="F121">
            <v>-198326.62</v>
          </cell>
          <cell r="G121">
            <v>-200872.95999999999</v>
          </cell>
          <cell r="H121">
            <v>-202044.01</v>
          </cell>
          <cell r="I121">
            <v>-203942.89</v>
          </cell>
          <cell r="J121">
            <v>-206497.68</v>
          </cell>
          <cell r="K121">
            <v>-209057.76</v>
          </cell>
          <cell r="L121">
            <v>-211632.92</v>
          </cell>
          <cell r="M121">
            <v>-211702.81</v>
          </cell>
          <cell r="N121">
            <v>-213993.15</v>
          </cell>
          <cell r="O121">
            <v>-216314.1</v>
          </cell>
        </row>
        <row r="122">
          <cell r="B122">
            <v>1915</v>
          </cell>
          <cell r="C122">
            <v>-961260.79</v>
          </cell>
          <cell r="D122">
            <v>-968523.26</v>
          </cell>
          <cell r="E122">
            <v>-975785.73</v>
          </cell>
          <cell r="F122">
            <v>-983048.2</v>
          </cell>
          <cell r="G122">
            <v>-990310.67</v>
          </cell>
          <cell r="H122">
            <v>-997573.51</v>
          </cell>
          <cell r="I122">
            <v>-1004847.31</v>
          </cell>
          <cell r="J122">
            <v>-1010882.77</v>
          </cell>
          <cell r="K122">
            <v>-1018158.06</v>
          </cell>
          <cell r="L122">
            <v>-1025433.9</v>
          </cell>
          <cell r="M122">
            <v>-1032716</v>
          </cell>
          <cell r="N122">
            <v>-1040010.25</v>
          </cell>
          <cell r="O122">
            <v>-1042840.04</v>
          </cell>
        </row>
        <row r="123">
          <cell r="B123">
            <v>1920</v>
          </cell>
          <cell r="C123">
            <v>-4136932.77</v>
          </cell>
          <cell r="D123">
            <v>-4169424.55</v>
          </cell>
          <cell r="E123">
            <v>-4201660.4000000004</v>
          </cell>
          <cell r="F123">
            <v>-4234205.84</v>
          </cell>
          <cell r="G123">
            <v>-4264367.5999999996</v>
          </cell>
          <cell r="H123">
            <v>-4294374.38</v>
          </cell>
          <cell r="I123">
            <v>-4325721.67</v>
          </cell>
          <cell r="J123">
            <v>-4358384.82</v>
          </cell>
          <cell r="K123">
            <v>-4386651.34</v>
          </cell>
          <cell r="L123">
            <v>-4418063.54</v>
          </cell>
          <cell r="M123">
            <v>-4450778.99</v>
          </cell>
          <cell r="N123">
            <v>-4478085.26</v>
          </cell>
          <cell r="O123">
            <v>-4510815.29</v>
          </cell>
        </row>
        <row r="124">
          <cell r="B124">
            <v>1925</v>
          </cell>
          <cell r="C124">
            <v>-623112.41</v>
          </cell>
          <cell r="D124">
            <v>-627623.43000000005</v>
          </cell>
          <cell r="E124">
            <v>-630813.02</v>
          </cell>
          <cell r="F124">
            <v>-635776.56000000006</v>
          </cell>
          <cell r="G124">
            <v>-640004.56000000006</v>
          </cell>
          <cell r="H124">
            <v>-642651.79</v>
          </cell>
          <cell r="I124">
            <v>-646501.57999999996</v>
          </cell>
          <cell r="J124">
            <v>-651504.57999999996</v>
          </cell>
          <cell r="K124">
            <v>-656524.54</v>
          </cell>
          <cell r="L124">
            <v>-655623.62</v>
          </cell>
          <cell r="M124">
            <v>-660669.4</v>
          </cell>
          <cell r="N124">
            <v>-665147.56999999995</v>
          </cell>
          <cell r="O124">
            <v>-670211.46</v>
          </cell>
        </row>
        <row r="125">
          <cell r="B125">
            <v>1930</v>
          </cell>
          <cell r="C125">
            <v>-271123.73</v>
          </cell>
          <cell r="D125">
            <v>-273861.34000000003</v>
          </cell>
          <cell r="E125">
            <v>-276628.34000000003</v>
          </cell>
          <cell r="F125">
            <v>-279398.33</v>
          </cell>
          <cell r="G125">
            <v>-282165.25</v>
          </cell>
          <cell r="H125">
            <v>-284968.84999999998</v>
          </cell>
          <cell r="I125">
            <v>-287772.45</v>
          </cell>
          <cell r="J125">
            <v>-290611.14</v>
          </cell>
          <cell r="K125">
            <v>-293449.83</v>
          </cell>
          <cell r="L125">
            <v>-296316.69</v>
          </cell>
          <cell r="M125">
            <v>-299183.55</v>
          </cell>
          <cell r="N125">
            <v>-302054.71000000002</v>
          </cell>
          <cell r="O125">
            <v>-304925.87</v>
          </cell>
        </row>
        <row r="126">
          <cell r="B126">
            <v>1935</v>
          </cell>
          <cell r="C126">
            <v>-85777.23</v>
          </cell>
          <cell r="D126">
            <v>-87763.199999999997</v>
          </cell>
          <cell r="E126">
            <v>-89778.87</v>
          </cell>
          <cell r="F126">
            <v>-91831.91</v>
          </cell>
          <cell r="G126">
            <v>-93920.95</v>
          </cell>
          <cell r="H126">
            <v>-96035.26</v>
          </cell>
          <cell r="I126">
            <v>-98166.02</v>
          </cell>
          <cell r="J126">
            <v>-100314.32</v>
          </cell>
          <cell r="K126">
            <v>-102476.14</v>
          </cell>
          <cell r="L126">
            <v>-104667.26</v>
          </cell>
          <cell r="M126">
            <v>-106877.85</v>
          </cell>
          <cell r="N126">
            <v>-109103.73</v>
          </cell>
          <cell r="O126">
            <v>-111350.17</v>
          </cell>
        </row>
        <row r="127">
          <cell r="B127">
            <v>1940</v>
          </cell>
          <cell r="C127">
            <v>-208615.92</v>
          </cell>
          <cell r="D127">
            <v>-210312</v>
          </cell>
          <cell r="E127">
            <v>-212020.14</v>
          </cell>
          <cell r="F127">
            <v>-213728.28</v>
          </cell>
          <cell r="G127">
            <v>-215439.73</v>
          </cell>
          <cell r="H127">
            <v>-216620.3</v>
          </cell>
          <cell r="I127">
            <v>-218346.57</v>
          </cell>
          <cell r="J127">
            <v>-220073.61</v>
          </cell>
          <cell r="K127">
            <v>-221800.65</v>
          </cell>
          <cell r="L127">
            <v>-223527.69</v>
          </cell>
          <cell r="M127">
            <v>-225254.73</v>
          </cell>
          <cell r="N127">
            <v>-226986.11</v>
          </cell>
          <cell r="O127">
            <v>-228717.6</v>
          </cell>
        </row>
        <row r="128">
          <cell r="B128">
            <v>1945</v>
          </cell>
          <cell r="C128">
            <v>-7201.23</v>
          </cell>
          <cell r="D128">
            <v>-7520.24</v>
          </cell>
          <cell r="E128">
            <v>-7853.62</v>
          </cell>
          <cell r="F128">
            <v>-8202.14</v>
          </cell>
          <cell r="G128">
            <v>-8552.94</v>
          </cell>
          <cell r="H128">
            <v>-8903.74</v>
          </cell>
          <cell r="I128">
            <v>-9265.94</v>
          </cell>
          <cell r="J128">
            <v>-9636.69</v>
          </cell>
          <cell r="K128">
            <v>-10007.44</v>
          </cell>
          <cell r="L128">
            <v>-10379.98</v>
          </cell>
          <cell r="M128">
            <v>-10762.24</v>
          </cell>
          <cell r="N128">
            <v>-11144.5</v>
          </cell>
          <cell r="O128">
            <v>-11526.76</v>
          </cell>
        </row>
        <row r="129">
          <cell r="B129">
            <v>1960</v>
          </cell>
          <cell r="C129">
            <v>-555.26</v>
          </cell>
          <cell r="D129">
            <v>-563.14</v>
          </cell>
          <cell r="E129">
            <v>-571.02</v>
          </cell>
          <cell r="F129">
            <v>-578.9</v>
          </cell>
          <cell r="G129">
            <v>-586.78</v>
          </cell>
          <cell r="H129">
            <v>-594.66</v>
          </cell>
          <cell r="I129">
            <v>-591.01</v>
          </cell>
          <cell r="J129">
            <v>-598.89</v>
          </cell>
          <cell r="K129">
            <v>-606.77</v>
          </cell>
          <cell r="L129">
            <v>-614.65</v>
          </cell>
          <cell r="M129">
            <v>-622.53</v>
          </cell>
          <cell r="N129">
            <v>-630.41</v>
          </cell>
          <cell r="O129">
            <v>-638.29</v>
          </cell>
        </row>
        <row r="130">
          <cell r="B130">
            <v>1970</v>
          </cell>
          <cell r="C130">
            <v>-165089.85999999999</v>
          </cell>
          <cell r="D130">
            <v>-166195.26</v>
          </cell>
          <cell r="E130">
            <v>-166899</v>
          </cell>
          <cell r="F130">
            <v>-169757.04</v>
          </cell>
          <cell r="G130">
            <v>-171146.03</v>
          </cell>
          <cell r="H130">
            <v>-172384.38</v>
          </cell>
          <cell r="I130">
            <v>-173219.85</v>
          </cell>
          <cell r="J130">
            <v>-174626.45</v>
          </cell>
          <cell r="K130">
            <v>-175954.8</v>
          </cell>
          <cell r="L130">
            <v>-176406.61</v>
          </cell>
          <cell r="M130">
            <v>-177391.65</v>
          </cell>
          <cell r="N130">
            <v>-178506.41</v>
          </cell>
          <cell r="O130">
            <v>-179577.78</v>
          </cell>
        </row>
        <row r="131">
          <cell r="B131">
            <v>1975</v>
          </cell>
          <cell r="C131">
            <v>-108709.54</v>
          </cell>
          <cell r="D131">
            <v>-109410.69</v>
          </cell>
          <cell r="E131">
            <v>-109741.59</v>
          </cell>
          <cell r="F131">
            <v>-111655.17</v>
          </cell>
          <cell r="G131">
            <v>-112584.53</v>
          </cell>
          <cell r="H131">
            <v>-113377.5</v>
          </cell>
          <cell r="I131">
            <v>-113770.31</v>
          </cell>
          <cell r="J131">
            <v>-114532.28</v>
          </cell>
          <cell r="K131">
            <v>-115251.48</v>
          </cell>
          <cell r="L131">
            <v>-115282.42</v>
          </cell>
          <cell r="M131">
            <v>-115775.1</v>
          </cell>
          <cell r="N131">
            <v>-116353.92</v>
          </cell>
          <cell r="O131">
            <v>-116897.34</v>
          </cell>
        </row>
        <row r="132">
          <cell r="B132">
            <v>1980</v>
          </cell>
          <cell r="C132">
            <v>-19.2</v>
          </cell>
          <cell r="D132">
            <v>-20.8</v>
          </cell>
          <cell r="E132">
            <v>-22.4</v>
          </cell>
          <cell r="F132">
            <v>-24</v>
          </cell>
          <cell r="G132">
            <v>-25.6</v>
          </cell>
          <cell r="H132">
            <v>-27.2</v>
          </cell>
          <cell r="I132">
            <v>-28.8</v>
          </cell>
          <cell r="J132">
            <v>-30.4</v>
          </cell>
          <cell r="K132">
            <v>-34.92</v>
          </cell>
          <cell r="L132">
            <v>-46.7</v>
          </cell>
          <cell r="M132">
            <v>-58.48</v>
          </cell>
          <cell r="N132">
            <v>-70.260000000000005</v>
          </cell>
          <cell r="O132">
            <v>-84.39</v>
          </cell>
        </row>
        <row r="133">
          <cell r="B133">
            <v>1985</v>
          </cell>
          <cell r="C133">
            <v>-113551.21</v>
          </cell>
          <cell r="D133">
            <v>-114426.25</v>
          </cell>
          <cell r="E133">
            <v>-115406.81</v>
          </cell>
          <cell r="F133">
            <v>-116837.9</v>
          </cell>
          <cell r="G133">
            <v>-117722.29</v>
          </cell>
          <cell r="H133">
            <v>-118082.04</v>
          </cell>
          <cell r="I133">
            <v>-118799.57</v>
          </cell>
          <cell r="J133">
            <v>-119774.44</v>
          </cell>
          <cell r="K133">
            <v>-120701.51</v>
          </cell>
          <cell r="L133">
            <v>-121570.7</v>
          </cell>
          <cell r="M133">
            <v>-122382.83</v>
          </cell>
          <cell r="N133">
            <v>-123245.86</v>
          </cell>
          <cell r="O133">
            <v>-123412.91</v>
          </cell>
        </row>
        <row r="134">
          <cell r="B134">
            <v>1990</v>
          </cell>
          <cell r="C134">
            <v>-1940.71</v>
          </cell>
          <cell r="D134">
            <v>-2014.05</v>
          </cell>
          <cell r="E134">
            <v>-2087.39</v>
          </cell>
          <cell r="F134">
            <v>-2160.73</v>
          </cell>
          <cell r="G134">
            <v>-2234.0700000000002</v>
          </cell>
          <cell r="H134">
            <v>-2307.41</v>
          </cell>
          <cell r="I134">
            <v>-2380.75</v>
          </cell>
          <cell r="J134">
            <v>-2454.09</v>
          </cell>
          <cell r="K134">
            <v>-2527.4299999999998</v>
          </cell>
          <cell r="L134">
            <v>-2600.77</v>
          </cell>
          <cell r="M134">
            <v>-2674.11</v>
          </cell>
          <cell r="N134">
            <v>-2747.45</v>
          </cell>
          <cell r="O134">
            <v>-2820.79</v>
          </cell>
        </row>
        <row r="135">
          <cell r="B135">
            <v>1995</v>
          </cell>
          <cell r="C135">
            <v>-2622.77</v>
          </cell>
          <cell r="D135">
            <v>-2676.21</v>
          </cell>
          <cell r="E135">
            <v>-2729.65</v>
          </cell>
          <cell r="F135">
            <v>-2787.95</v>
          </cell>
          <cell r="G135">
            <v>-2846.25</v>
          </cell>
          <cell r="H135">
            <v>-2911.4</v>
          </cell>
          <cell r="I135">
            <v>-2989.08</v>
          </cell>
          <cell r="J135">
            <v>-3066.76</v>
          </cell>
          <cell r="K135">
            <v>-3144.44</v>
          </cell>
          <cell r="L135">
            <v>-3254.42</v>
          </cell>
          <cell r="M135">
            <v>-3364.4</v>
          </cell>
          <cell r="N135">
            <v>-3480.46</v>
          </cell>
          <cell r="O135">
            <v>-3596.52</v>
          </cell>
        </row>
        <row r="136">
          <cell r="B136">
            <v>2000</v>
          </cell>
          <cell r="C136">
            <v>-8634.09</v>
          </cell>
          <cell r="D136">
            <v>-8821.43</v>
          </cell>
          <cell r="E136">
            <v>-8943.74</v>
          </cell>
          <cell r="F136">
            <v>-9244.7999999999993</v>
          </cell>
          <cell r="G136">
            <v>-9442.7199999999993</v>
          </cell>
          <cell r="H136">
            <v>-9616.0499999999993</v>
          </cell>
          <cell r="I136">
            <v>-9756.02</v>
          </cell>
          <cell r="J136">
            <v>-9922.86</v>
          </cell>
          <cell r="K136">
            <v>-10089.75</v>
          </cell>
          <cell r="L136">
            <v>-10155.1</v>
          </cell>
          <cell r="M136">
            <v>-10300.44</v>
          </cell>
          <cell r="N136">
            <v>-10454.02</v>
          </cell>
          <cell r="O136">
            <v>-10600.98</v>
          </cell>
        </row>
        <row r="137">
          <cell r="B137">
            <v>2005</v>
          </cell>
          <cell r="C137">
            <v>-4.4800000000000004</v>
          </cell>
          <cell r="D137">
            <v>-4.4800000000000004</v>
          </cell>
          <cell r="E137">
            <v>-4.4800000000000004</v>
          </cell>
          <cell r="F137">
            <v>-4.4800000000000004</v>
          </cell>
          <cell r="G137">
            <v>-8.9600000000000009</v>
          </cell>
          <cell r="H137">
            <v>-13.44</v>
          </cell>
          <cell r="I137">
            <v>-17.920000000000002</v>
          </cell>
          <cell r="J137">
            <v>-22.4</v>
          </cell>
          <cell r="K137">
            <v>-26.88</v>
          </cell>
          <cell r="L137">
            <v>-31.36</v>
          </cell>
          <cell r="M137">
            <v>-35.840000000000003</v>
          </cell>
          <cell r="N137">
            <v>-40.32</v>
          </cell>
          <cell r="O137">
            <v>-44.8</v>
          </cell>
        </row>
        <row r="138">
          <cell r="B138">
            <v>2010</v>
          </cell>
          <cell r="C138">
            <v>-555500.6</v>
          </cell>
          <cell r="D138">
            <v>-562043.36</v>
          </cell>
          <cell r="E138">
            <v>-568586.12</v>
          </cell>
          <cell r="F138">
            <v>-575128.88</v>
          </cell>
          <cell r="G138">
            <v>-581671.64</v>
          </cell>
          <cell r="H138">
            <v>-588214.4</v>
          </cell>
          <cell r="I138">
            <v>-594757.16</v>
          </cell>
          <cell r="J138">
            <v>-601299.92000000004</v>
          </cell>
          <cell r="K138">
            <v>-607842.68000000005</v>
          </cell>
          <cell r="L138">
            <v>-614385.43999999994</v>
          </cell>
          <cell r="M138">
            <v>-620928.19999999995</v>
          </cell>
          <cell r="N138">
            <v>-627470.96</v>
          </cell>
          <cell r="O138">
            <v>-634013.72</v>
          </cell>
        </row>
        <row r="139">
          <cell r="B139">
            <v>2030</v>
          </cell>
          <cell r="C139">
            <v>-256969.24</v>
          </cell>
          <cell r="D139">
            <v>-256969.24</v>
          </cell>
          <cell r="E139">
            <v>-256969.24</v>
          </cell>
          <cell r="F139">
            <v>-256969.24</v>
          </cell>
          <cell r="G139">
            <v>-256984.03</v>
          </cell>
          <cell r="H139">
            <v>-256998.82</v>
          </cell>
          <cell r="I139">
            <v>-257013.61</v>
          </cell>
          <cell r="J139">
            <v>-257028.4</v>
          </cell>
          <cell r="K139">
            <v>-257043.19</v>
          </cell>
          <cell r="L139">
            <v>-257057.98</v>
          </cell>
          <cell r="M139">
            <v>-257072.77</v>
          </cell>
          <cell r="N139">
            <v>-257087.56</v>
          </cell>
          <cell r="O139">
            <v>-257102.35</v>
          </cell>
        </row>
        <row r="140">
          <cell r="B140">
            <v>2035</v>
          </cell>
          <cell r="C140">
            <v>4.21</v>
          </cell>
          <cell r="D140">
            <v>4.21</v>
          </cell>
          <cell r="E140">
            <v>4.21</v>
          </cell>
          <cell r="F140">
            <v>4.21</v>
          </cell>
          <cell r="G140">
            <v>4.21</v>
          </cell>
          <cell r="H140">
            <v>4.21</v>
          </cell>
          <cell r="I140">
            <v>4.21</v>
          </cell>
          <cell r="J140">
            <v>4.21</v>
          </cell>
          <cell r="K140">
            <v>4.21</v>
          </cell>
          <cell r="L140">
            <v>4.21</v>
          </cell>
          <cell r="M140">
            <v>4.21</v>
          </cell>
          <cell r="N140">
            <v>4.21</v>
          </cell>
          <cell r="O140">
            <v>4.21</v>
          </cell>
        </row>
        <row r="141">
          <cell r="B141">
            <v>2040</v>
          </cell>
          <cell r="C141">
            <v>-30.8</v>
          </cell>
          <cell r="D141">
            <v>-30.8</v>
          </cell>
          <cell r="E141">
            <v>-30.8</v>
          </cell>
          <cell r="F141">
            <v>-30.8</v>
          </cell>
          <cell r="G141">
            <v>-31.18</v>
          </cell>
          <cell r="H141">
            <v>-31.18</v>
          </cell>
          <cell r="I141">
            <v>-31.18</v>
          </cell>
          <cell r="J141">
            <v>-31.18</v>
          </cell>
          <cell r="K141">
            <v>-31.18</v>
          </cell>
          <cell r="L141">
            <v>-31.18</v>
          </cell>
          <cell r="M141">
            <v>-31.18</v>
          </cell>
          <cell r="N141">
            <v>-31.18</v>
          </cell>
          <cell r="O141">
            <v>-31.18</v>
          </cell>
        </row>
        <row r="142">
          <cell r="B142">
            <v>2055</v>
          </cell>
          <cell r="C142">
            <v>-846824.11</v>
          </cell>
          <cell r="D142">
            <v>-854084.61</v>
          </cell>
          <cell r="E142">
            <v>-861345.11</v>
          </cell>
          <cell r="F142">
            <v>-868605.61</v>
          </cell>
          <cell r="G142">
            <v>-875880.58</v>
          </cell>
          <cell r="H142">
            <v>-883155.55</v>
          </cell>
          <cell r="I142">
            <v>-890430.52</v>
          </cell>
          <cell r="J142">
            <v>-897705.49</v>
          </cell>
          <cell r="K142">
            <v>-904980.46</v>
          </cell>
          <cell r="L142">
            <v>-912255.43</v>
          </cell>
          <cell r="M142">
            <v>-919530.4</v>
          </cell>
          <cell r="N142">
            <v>-926805.37</v>
          </cell>
          <cell r="O142">
            <v>-934080.34</v>
          </cell>
        </row>
        <row r="143">
          <cell r="B143">
            <v>2060</v>
          </cell>
          <cell r="C143">
            <v>6705.09</v>
          </cell>
          <cell r="D143">
            <v>6702.22</v>
          </cell>
          <cell r="E143">
            <v>6699.35</v>
          </cell>
          <cell r="F143">
            <v>6696.48</v>
          </cell>
          <cell r="G143">
            <v>6693.61</v>
          </cell>
          <cell r="H143">
            <v>6688.18</v>
          </cell>
          <cell r="I143">
            <v>6679.75</v>
          </cell>
          <cell r="J143">
            <v>6657.12</v>
          </cell>
          <cell r="K143">
            <v>6634.49</v>
          </cell>
          <cell r="L143">
            <v>6611.86</v>
          </cell>
          <cell r="M143">
            <v>6589.23</v>
          </cell>
          <cell r="N143">
            <v>6566.6</v>
          </cell>
          <cell r="O143">
            <v>6543.97</v>
          </cell>
        </row>
        <row r="144">
          <cell r="B144">
            <v>2065</v>
          </cell>
          <cell r="I144">
            <v>-7.57</v>
          </cell>
          <cell r="J144">
            <v>-15.14</v>
          </cell>
          <cell r="K144">
            <v>-22.71</v>
          </cell>
          <cell r="L144">
            <v>-28.64</v>
          </cell>
          <cell r="M144">
            <v>-34.57</v>
          </cell>
          <cell r="N144">
            <v>-40.5</v>
          </cell>
          <cell r="O144">
            <v>-46.43</v>
          </cell>
        </row>
        <row r="145">
          <cell r="B145">
            <v>2075</v>
          </cell>
          <cell r="C145">
            <v>-1199460.6000000001</v>
          </cell>
          <cell r="D145">
            <v>-1206408.71</v>
          </cell>
          <cell r="E145">
            <v>-1213356.82</v>
          </cell>
          <cell r="F145">
            <v>-1220305.1499999999</v>
          </cell>
          <cell r="G145">
            <v>-1223034.96</v>
          </cell>
          <cell r="H145">
            <v>-1229975.43</v>
          </cell>
          <cell r="I145">
            <v>-1236918.6399999999</v>
          </cell>
          <cell r="J145">
            <v>-1243866.82</v>
          </cell>
          <cell r="K145">
            <v>-1250816.58</v>
          </cell>
          <cell r="L145">
            <v>-1257772.44</v>
          </cell>
          <cell r="M145">
            <v>-1264728.4099999999</v>
          </cell>
          <cell r="N145">
            <v>-1271684.5900000001</v>
          </cell>
          <cell r="O145">
            <v>-1278640.77</v>
          </cell>
        </row>
        <row r="146">
          <cell r="B146">
            <v>2090</v>
          </cell>
          <cell r="C146">
            <v>-272.12</v>
          </cell>
          <cell r="D146">
            <v>-275.89999999999998</v>
          </cell>
          <cell r="E146">
            <v>-279.68</v>
          </cell>
          <cell r="F146">
            <v>-283.45999999999998</v>
          </cell>
          <cell r="G146">
            <v>-287.24</v>
          </cell>
          <cell r="H146">
            <v>-291.02</v>
          </cell>
          <cell r="I146">
            <v>-294.8</v>
          </cell>
          <cell r="J146">
            <v>-298.58</v>
          </cell>
          <cell r="K146">
            <v>-302.36</v>
          </cell>
          <cell r="L146">
            <v>-306.14</v>
          </cell>
          <cell r="M146">
            <v>-309.92</v>
          </cell>
          <cell r="N146">
            <v>-313.7</v>
          </cell>
          <cell r="O146">
            <v>-317.48</v>
          </cell>
        </row>
        <row r="147">
          <cell r="B147">
            <v>2105</v>
          </cell>
          <cell r="C147">
            <v>-485731.01</v>
          </cell>
          <cell r="D147">
            <v>-490274.18</v>
          </cell>
          <cell r="E147">
            <v>-494817.42</v>
          </cell>
          <cell r="F147">
            <v>-499360.66</v>
          </cell>
          <cell r="G147">
            <v>-503807.35</v>
          </cell>
          <cell r="H147">
            <v>-508350.32</v>
          </cell>
          <cell r="I147">
            <v>-512893.58</v>
          </cell>
          <cell r="J147">
            <v>-517436.84</v>
          </cell>
          <cell r="K147">
            <v>-521980.78</v>
          </cell>
          <cell r="L147">
            <v>-526524.72</v>
          </cell>
          <cell r="M147">
            <v>-531070.23</v>
          </cell>
          <cell r="N147">
            <v>-535618.12</v>
          </cell>
          <cell r="O147">
            <v>-540166.01</v>
          </cell>
        </row>
        <row r="148">
          <cell r="B148">
            <v>2110</v>
          </cell>
          <cell r="C148">
            <v>-812064.6</v>
          </cell>
          <cell r="D148">
            <v>-817397.38</v>
          </cell>
          <cell r="E148">
            <v>-822730.98</v>
          </cell>
          <cell r="F148">
            <v>-828065.25</v>
          </cell>
          <cell r="G148">
            <v>-833405.99</v>
          </cell>
          <cell r="H148">
            <v>-838793.59</v>
          </cell>
          <cell r="I148">
            <v>-844181.49</v>
          </cell>
          <cell r="J148">
            <v>-849567.4</v>
          </cell>
          <cell r="K148">
            <v>-854953.68</v>
          </cell>
          <cell r="L148">
            <v>-860344.73</v>
          </cell>
          <cell r="M148">
            <v>-865736.3</v>
          </cell>
          <cell r="N148">
            <v>-871127.98</v>
          </cell>
          <cell r="O148">
            <v>-876520.18</v>
          </cell>
        </row>
        <row r="149">
          <cell r="B149">
            <v>2113</v>
          </cell>
          <cell r="C149">
            <v>-175738.22</v>
          </cell>
          <cell r="D149">
            <v>-177273.86</v>
          </cell>
          <cell r="E149">
            <v>-178809.5</v>
          </cell>
          <cell r="F149">
            <v>-180345.14</v>
          </cell>
          <cell r="G149">
            <v>-181880.78</v>
          </cell>
          <cell r="H149">
            <v>-183452.52</v>
          </cell>
          <cell r="I149">
            <v>-185024.26</v>
          </cell>
          <cell r="J149">
            <v>-186596</v>
          </cell>
          <cell r="K149">
            <v>-188167.74</v>
          </cell>
          <cell r="L149">
            <v>-189739.48</v>
          </cell>
          <cell r="M149">
            <v>-191311.22</v>
          </cell>
          <cell r="N149">
            <v>-192882.96</v>
          </cell>
          <cell r="O149">
            <v>-194454.7</v>
          </cell>
        </row>
        <row r="150">
          <cell r="B150">
            <v>2120</v>
          </cell>
          <cell r="C150">
            <v>-1842.7</v>
          </cell>
          <cell r="D150">
            <v>-1917.36</v>
          </cell>
          <cell r="E150">
            <v>-1992.02</v>
          </cell>
          <cell r="F150">
            <v>-2066.6799999999998</v>
          </cell>
          <cell r="G150">
            <v>-2167.21</v>
          </cell>
          <cell r="H150">
            <v>-2280.7800000000002</v>
          </cell>
          <cell r="I150">
            <v>-2394.35</v>
          </cell>
          <cell r="J150">
            <v>-2506.39</v>
          </cell>
          <cell r="K150">
            <v>-2592.56</v>
          </cell>
          <cell r="L150">
            <v>-2678.73</v>
          </cell>
          <cell r="M150">
            <v>-2765.62</v>
          </cell>
          <cell r="N150">
            <v>-2853.79</v>
          </cell>
          <cell r="O150">
            <v>-2941.96</v>
          </cell>
        </row>
        <row r="151">
          <cell r="B151">
            <v>2125</v>
          </cell>
          <cell r="C151">
            <v>-1298.46</v>
          </cell>
          <cell r="D151">
            <v>-1333.86</v>
          </cell>
          <cell r="E151">
            <v>-1369.26</v>
          </cell>
          <cell r="F151">
            <v>-1404.66</v>
          </cell>
          <cell r="G151">
            <v>-1440.06</v>
          </cell>
          <cell r="H151">
            <v>-1475.46</v>
          </cell>
          <cell r="I151">
            <v>-1510.86</v>
          </cell>
          <cell r="J151">
            <v>-1546.26</v>
          </cell>
          <cell r="K151">
            <v>-1581.66</v>
          </cell>
          <cell r="L151">
            <v>-1617.06</v>
          </cell>
          <cell r="M151">
            <v>-1652.46</v>
          </cell>
          <cell r="N151">
            <v>-1687.86</v>
          </cell>
          <cell r="O151">
            <v>-1723.26</v>
          </cell>
        </row>
        <row r="152">
          <cell r="B152">
            <v>2140</v>
          </cell>
          <cell r="C152">
            <v>47272.49</v>
          </cell>
          <cell r="D152">
            <v>51908.84</v>
          </cell>
          <cell r="E152">
            <v>53080.42</v>
          </cell>
          <cell r="F152">
            <v>64000.55</v>
          </cell>
          <cell r="G152">
            <v>62815.45</v>
          </cell>
          <cell r="H152">
            <v>66707.61</v>
          </cell>
          <cell r="I152">
            <v>65486.96</v>
          </cell>
          <cell r="J152">
            <v>64902.59</v>
          </cell>
          <cell r="K152">
            <v>68352.600000000006</v>
          </cell>
          <cell r="L152">
            <v>70073.570000000007</v>
          </cell>
          <cell r="M152">
            <v>82018.59</v>
          </cell>
          <cell r="N152">
            <v>93505.79</v>
          </cell>
          <cell r="O152">
            <v>101069.58</v>
          </cell>
        </row>
        <row r="153">
          <cell r="B153">
            <v>2145</v>
          </cell>
          <cell r="C153">
            <v>10080.94</v>
          </cell>
          <cell r="D153">
            <v>10364.34</v>
          </cell>
          <cell r="E153">
            <v>10338.209999999999</v>
          </cell>
          <cell r="F153">
            <v>10312.08</v>
          </cell>
          <cell r="G153">
            <v>10285.950000000001</v>
          </cell>
          <cell r="H153">
            <v>10259.82</v>
          </cell>
          <cell r="I153">
            <v>10233.69</v>
          </cell>
          <cell r="J153">
            <v>10207.56</v>
          </cell>
          <cell r="K153">
            <v>10181.43</v>
          </cell>
          <cell r="L153">
            <v>10155.299999999999</v>
          </cell>
          <cell r="M153">
            <v>10129.17</v>
          </cell>
          <cell r="N153">
            <v>10103.040000000001</v>
          </cell>
          <cell r="O153">
            <v>10076.91</v>
          </cell>
        </row>
        <row r="154">
          <cell r="B154">
            <v>2150</v>
          </cell>
          <cell r="C154">
            <v>-113.2</v>
          </cell>
          <cell r="D154">
            <v>-185.99</v>
          </cell>
          <cell r="E154">
            <v>6412.23</v>
          </cell>
          <cell r="F154">
            <v>6370.32</v>
          </cell>
          <cell r="G154">
            <v>6328.41</v>
          </cell>
          <cell r="H154">
            <v>6286.5</v>
          </cell>
          <cell r="I154">
            <v>6244.59</v>
          </cell>
          <cell r="J154">
            <v>6202.68</v>
          </cell>
          <cell r="K154">
            <v>6160.77</v>
          </cell>
          <cell r="L154">
            <v>6118.86</v>
          </cell>
          <cell r="M154">
            <v>6076.95</v>
          </cell>
          <cell r="N154">
            <v>6035.04</v>
          </cell>
          <cell r="O154">
            <v>5993.13</v>
          </cell>
        </row>
        <row r="155">
          <cell r="B155">
            <v>2155</v>
          </cell>
          <cell r="C155">
            <v>-52199.08</v>
          </cell>
          <cell r="D155">
            <v>-52682.35</v>
          </cell>
          <cell r="E155">
            <v>-53165.62</v>
          </cell>
          <cell r="F155">
            <v>-53648.89</v>
          </cell>
          <cell r="G155">
            <v>-54132.160000000003</v>
          </cell>
          <cell r="H155">
            <v>-54615.43</v>
          </cell>
          <cell r="I155">
            <v>-55098.7</v>
          </cell>
          <cell r="J155">
            <v>-55581.97</v>
          </cell>
          <cell r="K155">
            <v>-56065.24</v>
          </cell>
          <cell r="L155">
            <v>-56548.51</v>
          </cell>
          <cell r="M155">
            <v>-57031.78</v>
          </cell>
          <cell r="N155">
            <v>-57515.05</v>
          </cell>
          <cell r="O155">
            <v>-57998.32</v>
          </cell>
        </row>
        <row r="156">
          <cell r="B156">
            <v>2160</v>
          </cell>
          <cell r="C156">
            <v>-158070.57</v>
          </cell>
          <cell r="D156">
            <v>-164389.79999999999</v>
          </cell>
          <cell r="E156">
            <v>-170432.17</v>
          </cell>
          <cell r="F156">
            <v>-174742.89</v>
          </cell>
          <cell r="G156">
            <v>-182911.94</v>
          </cell>
          <cell r="H156">
            <v>-190266.98</v>
          </cell>
          <cell r="I156">
            <v>-199075.35</v>
          </cell>
          <cell r="J156">
            <v>-207431.84</v>
          </cell>
          <cell r="K156">
            <v>-216230.75</v>
          </cell>
          <cell r="L156">
            <v>-221709.09</v>
          </cell>
          <cell r="M156">
            <v>-224856.01</v>
          </cell>
          <cell r="N156">
            <v>-231562.95</v>
          </cell>
          <cell r="O156">
            <v>-240360.79</v>
          </cell>
        </row>
        <row r="157">
          <cell r="B157">
            <v>2170</v>
          </cell>
          <cell r="C157">
            <v>-1205.6600000000001</v>
          </cell>
          <cell r="D157">
            <v>-1366.46</v>
          </cell>
          <cell r="E157">
            <v>-1527.26</v>
          </cell>
          <cell r="F157">
            <v>-1688.06</v>
          </cell>
          <cell r="G157">
            <v>-1848.86</v>
          </cell>
          <cell r="H157">
            <v>-2009.66</v>
          </cell>
          <cell r="I157">
            <v>-2170.46</v>
          </cell>
          <cell r="J157">
            <v>-2407.33</v>
          </cell>
          <cell r="K157">
            <v>25033.77</v>
          </cell>
          <cell r="L157">
            <v>24862.799999999999</v>
          </cell>
          <cell r="M157">
            <v>24689.56</v>
          </cell>
          <cell r="N157">
            <v>24516.32</v>
          </cell>
          <cell r="O157">
            <v>25067.27</v>
          </cell>
        </row>
        <row r="158">
          <cell r="B158">
            <v>2175</v>
          </cell>
          <cell r="N158">
            <v>-10.71</v>
          </cell>
          <cell r="O158">
            <v>-21.42</v>
          </cell>
        </row>
        <row r="159">
          <cell r="B159">
            <v>2180</v>
          </cell>
          <cell r="C159">
            <v>2071.65</v>
          </cell>
          <cell r="D159">
            <v>2065.9699999999998</v>
          </cell>
          <cell r="E159">
            <v>2060.29</v>
          </cell>
          <cell r="F159">
            <v>2054.61</v>
          </cell>
          <cell r="G159">
            <v>2048.9299999999998</v>
          </cell>
          <cell r="H159">
            <v>2043.25</v>
          </cell>
          <cell r="I159">
            <v>2037.57</v>
          </cell>
          <cell r="J159">
            <v>2031.89</v>
          </cell>
          <cell r="K159">
            <v>2026.21</v>
          </cell>
          <cell r="L159">
            <v>2020.53</v>
          </cell>
          <cell r="M159">
            <v>2014.85</v>
          </cell>
          <cell r="N159">
            <v>2009.17</v>
          </cell>
          <cell r="O159">
            <v>2003.49</v>
          </cell>
        </row>
        <row r="160">
          <cell r="B160">
            <v>2185</v>
          </cell>
          <cell r="C160">
            <v>-268336.63</v>
          </cell>
          <cell r="D160">
            <v>-268918.12</v>
          </cell>
          <cell r="E160">
            <v>-269499.61</v>
          </cell>
          <cell r="F160">
            <v>-270081.09999999998</v>
          </cell>
          <cell r="G160">
            <v>-270662.59000000003</v>
          </cell>
          <cell r="H160">
            <v>-271244.08</v>
          </cell>
          <cell r="I160">
            <v>-271825.57</v>
          </cell>
          <cell r="J160">
            <v>-272407.06</v>
          </cell>
          <cell r="K160">
            <v>-272988.55</v>
          </cell>
          <cell r="L160">
            <v>-273570.03999999998</v>
          </cell>
          <cell r="M160">
            <v>-274151.53000000003</v>
          </cell>
          <cell r="N160">
            <v>-274733.02</v>
          </cell>
          <cell r="O160">
            <v>-275314.51</v>
          </cell>
        </row>
        <row r="161">
          <cell r="B161">
            <v>2195</v>
          </cell>
          <cell r="C161">
            <v>-665.03</v>
          </cell>
          <cell r="D161">
            <v>-676.3</v>
          </cell>
          <cell r="E161">
            <v>-687.57</v>
          </cell>
          <cell r="F161">
            <v>-698.84</v>
          </cell>
          <cell r="G161">
            <v>-730.57</v>
          </cell>
          <cell r="H161">
            <v>-762.3</v>
          </cell>
          <cell r="I161">
            <v>-794.03</v>
          </cell>
          <cell r="J161">
            <v>-825.76</v>
          </cell>
          <cell r="K161">
            <v>-857.49</v>
          </cell>
          <cell r="L161">
            <v>-889.22</v>
          </cell>
          <cell r="M161">
            <v>-920.95</v>
          </cell>
          <cell r="N161">
            <v>-952.68</v>
          </cell>
          <cell r="O161">
            <v>-984.41</v>
          </cell>
        </row>
        <row r="162">
          <cell r="B162">
            <v>2220</v>
          </cell>
          <cell r="C162">
            <v>-546.74</v>
          </cell>
          <cell r="D162">
            <v>-551.02</v>
          </cell>
          <cell r="E162">
            <v>-555.29999999999995</v>
          </cell>
          <cell r="F162">
            <v>-559.58000000000004</v>
          </cell>
          <cell r="G162">
            <v>-563.86</v>
          </cell>
          <cell r="H162">
            <v>-568.14</v>
          </cell>
          <cell r="I162">
            <v>-572.41999999999996</v>
          </cell>
          <cell r="J162">
            <v>-576.70000000000005</v>
          </cell>
          <cell r="K162">
            <v>-580.98</v>
          </cell>
          <cell r="L162">
            <v>-589.4</v>
          </cell>
          <cell r="M162">
            <v>-597.82000000000005</v>
          </cell>
          <cell r="N162">
            <v>-606.24</v>
          </cell>
          <cell r="O162">
            <v>-614.66</v>
          </cell>
        </row>
        <row r="163">
          <cell r="B163">
            <v>2225</v>
          </cell>
          <cell r="K163">
            <v>-4.99</v>
          </cell>
          <cell r="L163">
            <v>-9.98</v>
          </cell>
          <cell r="M163">
            <v>-14.97</v>
          </cell>
          <cell r="N163">
            <v>-19.96</v>
          </cell>
          <cell r="O163">
            <v>-24.95</v>
          </cell>
        </row>
        <row r="164">
          <cell r="B164">
            <v>2230</v>
          </cell>
          <cell r="C164">
            <v>-69484.240000000005</v>
          </cell>
          <cell r="D164">
            <v>-69564.429999999993</v>
          </cell>
          <cell r="E164">
            <v>-69644.710000000006</v>
          </cell>
          <cell r="F164">
            <v>-69725.33</v>
          </cell>
          <cell r="G164">
            <v>-69808.39</v>
          </cell>
          <cell r="H164">
            <v>-69891.48</v>
          </cell>
          <cell r="I164">
            <v>-69977.740000000005</v>
          </cell>
          <cell r="J164">
            <v>-70070.58</v>
          </cell>
          <cell r="K164">
            <v>-70163.39</v>
          </cell>
          <cell r="L164">
            <v>-70256.149999999994</v>
          </cell>
          <cell r="M164">
            <v>-70348.86</v>
          </cell>
          <cell r="N164">
            <v>-70445.179999999993</v>
          </cell>
          <cell r="O164">
            <v>-70550.559999999998</v>
          </cell>
        </row>
        <row r="165">
          <cell r="B165">
            <v>2235</v>
          </cell>
          <cell r="C165">
            <v>7139.44</v>
          </cell>
          <cell r="D165">
            <v>7845.42</v>
          </cell>
          <cell r="E165">
            <v>7811.8</v>
          </cell>
          <cell r="F165">
            <v>7778.18</v>
          </cell>
          <cell r="G165">
            <v>7744.56</v>
          </cell>
          <cell r="H165">
            <v>7710.94</v>
          </cell>
          <cell r="I165">
            <v>7677.32</v>
          </cell>
          <cell r="J165">
            <v>7643.7</v>
          </cell>
          <cell r="K165">
            <v>7610.08</v>
          </cell>
          <cell r="L165">
            <v>7576.46</v>
          </cell>
          <cell r="M165">
            <v>7542.84</v>
          </cell>
          <cell r="N165">
            <v>7509.22</v>
          </cell>
          <cell r="O165">
            <v>7464.11</v>
          </cell>
        </row>
        <row r="166">
          <cell r="B166">
            <v>2240</v>
          </cell>
          <cell r="C166">
            <v>7842.27</v>
          </cell>
          <cell r="D166">
            <v>7720.4</v>
          </cell>
          <cell r="E166">
            <v>7598.53</v>
          </cell>
          <cell r="F166">
            <v>7476.66</v>
          </cell>
          <cell r="G166">
            <v>7299.82</v>
          </cell>
          <cell r="H166">
            <v>7123.47</v>
          </cell>
          <cell r="I166">
            <v>6943.26</v>
          </cell>
          <cell r="J166">
            <v>6763.05</v>
          </cell>
          <cell r="K166">
            <v>6580.73</v>
          </cell>
          <cell r="L166">
            <v>6396.29</v>
          </cell>
          <cell r="M166">
            <v>6469.85</v>
          </cell>
          <cell r="N166">
            <v>7037.53</v>
          </cell>
          <cell r="O166">
            <v>6855.35</v>
          </cell>
        </row>
        <row r="167">
          <cell r="B167">
            <v>2245</v>
          </cell>
          <cell r="C167">
            <v>-11997.29</v>
          </cell>
          <cell r="D167">
            <v>-12130.52</v>
          </cell>
          <cell r="E167">
            <v>-12263.75</v>
          </cell>
          <cell r="F167">
            <v>-12396.98</v>
          </cell>
          <cell r="G167">
            <v>-12530.21</v>
          </cell>
          <cell r="H167">
            <v>-12663.44</v>
          </cell>
          <cell r="I167">
            <v>-12796.67</v>
          </cell>
          <cell r="J167">
            <v>-12929.9</v>
          </cell>
          <cell r="K167">
            <v>-13063.13</v>
          </cell>
          <cell r="L167">
            <v>-13196.36</v>
          </cell>
          <cell r="M167">
            <v>-13329.59</v>
          </cell>
          <cell r="N167">
            <v>-13462.82</v>
          </cell>
          <cell r="O167">
            <v>-13596.05</v>
          </cell>
        </row>
        <row r="168">
          <cell r="B168">
            <v>2250</v>
          </cell>
          <cell r="C168">
            <v>-1792.11</v>
          </cell>
          <cell r="D168">
            <v>-1817</v>
          </cell>
          <cell r="E168">
            <v>-1841.89</v>
          </cell>
          <cell r="F168">
            <v>-1866.78</v>
          </cell>
          <cell r="G168">
            <v>-1891.67</v>
          </cell>
          <cell r="H168">
            <v>-1916.56</v>
          </cell>
          <cell r="I168">
            <v>-1941.45</v>
          </cell>
          <cell r="J168">
            <v>-1966.34</v>
          </cell>
          <cell r="K168">
            <v>-1991.23</v>
          </cell>
          <cell r="L168">
            <v>-2016.12</v>
          </cell>
          <cell r="M168">
            <v>-2041.01</v>
          </cell>
          <cell r="N168">
            <v>-2065.9</v>
          </cell>
          <cell r="O168">
            <v>-2090.79</v>
          </cell>
        </row>
        <row r="169">
          <cell r="B169">
            <v>2255</v>
          </cell>
          <cell r="C169">
            <v>-59370.64</v>
          </cell>
          <cell r="D169">
            <v>-62507.32</v>
          </cell>
          <cell r="E169">
            <v>-65644</v>
          </cell>
          <cell r="F169">
            <v>-68780.679999999993</v>
          </cell>
          <cell r="G169">
            <v>-71917.36</v>
          </cell>
          <cell r="H169">
            <v>-75054.039999999994</v>
          </cell>
          <cell r="I169">
            <v>-78190.720000000001</v>
          </cell>
          <cell r="J169">
            <v>-81327.399999999994</v>
          </cell>
          <cell r="K169">
            <v>-84464.08</v>
          </cell>
          <cell r="L169">
            <v>-87600.76</v>
          </cell>
          <cell r="M169">
            <v>-90737.44</v>
          </cell>
          <cell r="N169">
            <v>-93874.12</v>
          </cell>
          <cell r="O169">
            <v>-97010.8</v>
          </cell>
        </row>
        <row r="170">
          <cell r="B170">
            <v>2270</v>
          </cell>
          <cell r="C170">
            <v>-76722.14</v>
          </cell>
          <cell r="D170">
            <v>-77747.759999999995</v>
          </cell>
          <cell r="E170">
            <v>-78773.38</v>
          </cell>
          <cell r="F170">
            <v>-79803.33</v>
          </cell>
          <cell r="G170">
            <v>-80833.279999999999</v>
          </cell>
          <cell r="H170">
            <v>-79672.23</v>
          </cell>
          <cell r="I170">
            <v>-80773.84</v>
          </cell>
          <cell r="J170">
            <v>-81877.61</v>
          </cell>
          <cell r="K170">
            <v>-82981.38</v>
          </cell>
          <cell r="L170">
            <v>-84085.15</v>
          </cell>
          <cell r="M170">
            <v>-85193.66</v>
          </cell>
          <cell r="N170">
            <v>-86304.25</v>
          </cell>
          <cell r="O170">
            <v>-87414.84</v>
          </cell>
        </row>
        <row r="171">
          <cell r="B171">
            <v>2275</v>
          </cell>
          <cell r="C171">
            <v>-7329.15</v>
          </cell>
          <cell r="D171">
            <v>-7577.11</v>
          </cell>
          <cell r="E171">
            <v>-7825.07</v>
          </cell>
          <cell r="F171">
            <v>-8086.49</v>
          </cell>
          <cell r="G171">
            <v>-8368.68</v>
          </cell>
          <cell r="H171">
            <v>-8675.2099999999991</v>
          </cell>
          <cell r="I171">
            <v>-8981.74</v>
          </cell>
          <cell r="J171">
            <v>-9288.27</v>
          </cell>
          <cell r="K171">
            <v>-9594.7999999999993</v>
          </cell>
          <cell r="L171">
            <v>-9901.33</v>
          </cell>
          <cell r="M171">
            <v>-10207.86</v>
          </cell>
          <cell r="N171">
            <v>-10541.24</v>
          </cell>
          <cell r="O171">
            <v>-10874.62</v>
          </cell>
        </row>
        <row r="172">
          <cell r="B172">
            <v>2280</v>
          </cell>
          <cell r="C172">
            <v>-1758.3</v>
          </cell>
          <cell r="D172">
            <v>-1812.04</v>
          </cell>
          <cell r="E172">
            <v>-1867.69</v>
          </cell>
          <cell r="F172">
            <v>-1924.72</v>
          </cell>
          <cell r="G172">
            <v>-1982.47</v>
          </cell>
          <cell r="H172">
            <v>-2040.58</v>
          </cell>
          <cell r="I172">
            <v>-2098.79</v>
          </cell>
          <cell r="J172">
            <v>-2157</v>
          </cell>
          <cell r="K172">
            <v>-2215.21</v>
          </cell>
          <cell r="L172">
            <v>-2273.42</v>
          </cell>
          <cell r="M172">
            <v>-2331.63</v>
          </cell>
          <cell r="N172">
            <v>-2390.02</v>
          </cell>
          <cell r="O172">
            <v>-2459.7600000000002</v>
          </cell>
        </row>
        <row r="173">
          <cell r="B173">
            <v>2285</v>
          </cell>
          <cell r="C173">
            <v>-446458.39</v>
          </cell>
          <cell r="D173">
            <v>-451682.53</v>
          </cell>
          <cell r="E173">
            <v>-456906.91</v>
          </cell>
          <cell r="F173">
            <v>-462133.01</v>
          </cell>
          <cell r="G173">
            <v>-467359.5</v>
          </cell>
          <cell r="H173">
            <v>-472588.5</v>
          </cell>
          <cell r="I173">
            <v>-477817.5</v>
          </cell>
          <cell r="J173">
            <v>-483046.65</v>
          </cell>
          <cell r="K173">
            <v>-488276.85</v>
          </cell>
          <cell r="L173">
            <v>-493507.52</v>
          </cell>
          <cell r="M173">
            <v>-498738.65</v>
          </cell>
          <cell r="N173">
            <v>-503970.26</v>
          </cell>
          <cell r="O173">
            <v>-509203.95</v>
          </cell>
        </row>
        <row r="174">
          <cell r="B174">
            <v>2300</v>
          </cell>
          <cell r="C174">
            <v>-526096.72</v>
          </cell>
          <cell r="D174">
            <v>-534594.24</v>
          </cell>
          <cell r="E174">
            <v>-540676.66</v>
          </cell>
          <cell r="F174">
            <v>-572879.26</v>
          </cell>
          <cell r="G174">
            <v>-572356.68999999994</v>
          </cell>
          <cell r="H174">
            <v>-578791.56999999995</v>
          </cell>
          <cell r="I174">
            <v>-582933.73</v>
          </cell>
          <cell r="J174">
            <v>-525936.98</v>
          </cell>
          <cell r="K174">
            <v>-531989.91</v>
          </cell>
          <cell r="L174">
            <v>-538005.98</v>
          </cell>
          <cell r="M174">
            <v>-543687.18999999994</v>
          </cell>
          <cell r="N174">
            <v>-549301.88</v>
          </cell>
          <cell r="O174">
            <v>-555759.64</v>
          </cell>
        </row>
        <row r="175">
          <cell r="B175">
            <v>2320</v>
          </cell>
          <cell r="C175">
            <v>-62663.37</v>
          </cell>
          <cell r="D175">
            <v>-62841.84</v>
          </cell>
          <cell r="E175">
            <v>-62627.95</v>
          </cell>
          <cell r="F175">
            <v>-63532.18</v>
          </cell>
          <cell r="G175">
            <v>-63903.27</v>
          </cell>
          <cell r="H175">
            <v>-64123.96</v>
          </cell>
          <cell r="I175">
            <v>-64128.59</v>
          </cell>
          <cell r="J175">
            <v>-64305.57</v>
          </cell>
          <cell r="K175">
            <v>-64473.73</v>
          </cell>
          <cell r="L175">
            <v>-64077.54</v>
          </cell>
          <cell r="M175">
            <v>-64118.44</v>
          </cell>
          <cell r="N175">
            <v>-64205.88</v>
          </cell>
          <cell r="O175">
            <v>-64256.92</v>
          </cell>
        </row>
        <row r="176">
          <cell r="B176">
            <v>2325</v>
          </cell>
          <cell r="C176">
            <v>-203327.78</v>
          </cell>
          <cell r="D176">
            <v>-206195.06</v>
          </cell>
          <cell r="E176">
            <v>-208712.91</v>
          </cell>
          <cell r="F176">
            <v>-214144.97</v>
          </cell>
          <cell r="G176">
            <v>-217482.03</v>
          </cell>
          <cell r="H176">
            <v>-220833.81</v>
          </cell>
          <cell r="I176">
            <v>-223606.49</v>
          </cell>
          <cell r="J176">
            <v>-227205.64</v>
          </cell>
          <cell r="K176">
            <v>-230917.4</v>
          </cell>
          <cell r="L176">
            <v>-233340.83</v>
          </cell>
          <cell r="M176">
            <v>-236597.99</v>
          </cell>
          <cell r="N176">
            <v>-240045.24</v>
          </cell>
          <cell r="O176">
            <v>-243518.88</v>
          </cell>
        </row>
        <row r="177">
          <cell r="B177">
            <v>2330</v>
          </cell>
          <cell r="C177">
            <v>-1085482.19</v>
          </cell>
          <cell r="D177">
            <v>-1102340.8700000001</v>
          </cell>
          <cell r="E177">
            <v>-1111634.56</v>
          </cell>
          <cell r="F177">
            <v>-1141747.57</v>
          </cell>
          <cell r="G177">
            <v>-1164763.47</v>
          </cell>
          <cell r="H177">
            <v>-1183002.54</v>
          </cell>
          <cell r="I177">
            <v>-1196084.1499999999</v>
          </cell>
          <cell r="J177">
            <v>-1213674.6399999999</v>
          </cell>
          <cell r="K177">
            <v>-1231518.3400000001</v>
          </cell>
          <cell r="L177">
            <v>-1237608.4099999999</v>
          </cell>
          <cell r="M177">
            <v>-1252787.46</v>
          </cell>
          <cell r="N177">
            <v>-1268898.24</v>
          </cell>
          <cell r="O177">
            <v>-1283430.29</v>
          </cell>
        </row>
        <row r="178">
          <cell r="B178">
            <v>2335</v>
          </cell>
          <cell r="C178">
            <v>-34171.54</v>
          </cell>
          <cell r="D178">
            <v>-34265.1</v>
          </cell>
          <cell r="E178">
            <v>-34158.82</v>
          </cell>
          <cell r="F178">
            <v>-34645.39</v>
          </cell>
          <cell r="G178">
            <v>-34838.54</v>
          </cell>
          <cell r="H178">
            <v>-34955.089999999997</v>
          </cell>
          <cell r="I178">
            <v>-34952.839999999997</v>
          </cell>
          <cell r="J178">
            <v>-35047.17</v>
          </cell>
          <cell r="K178">
            <v>-35135.31</v>
          </cell>
          <cell r="L178">
            <v>-34929.550000000003</v>
          </cell>
          <cell r="M178">
            <v>-34947.980000000003</v>
          </cell>
          <cell r="N178">
            <v>-34991.839999999997</v>
          </cell>
          <cell r="O178">
            <v>-35017</v>
          </cell>
        </row>
        <row r="180">
          <cell r="B180">
            <v>2400</v>
          </cell>
          <cell r="C180">
            <v>-80978.42</v>
          </cell>
          <cell r="D180">
            <v>-80978.42</v>
          </cell>
          <cell r="E180">
            <v>-80978.42</v>
          </cell>
          <cell r="F180">
            <v>-80978.42</v>
          </cell>
          <cell r="G180">
            <v>-80978.42</v>
          </cell>
          <cell r="H180">
            <v>-80978.42</v>
          </cell>
          <cell r="I180">
            <v>-80978.42</v>
          </cell>
          <cell r="J180">
            <v>-80978.42</v>
          </cell>
          <cell r="K180">
            <v>-80978.42</v>
          </cell>
          <cell r="L180">
            <v>-80978.42</v>
          </cell>
          <cell r="M180">
            <v>-80978.42</v>
          </cell>
          <cell r="N180">
            <v>-80978.42</v>
          </cell>
          <cell r="O180">
            <v>-80978.42</v>
          </cell>
        </row>
        <row r="181">
          <cell r="B181">
            <v>2420</v>
          </cell>
          <cell r="C181">
            <v>7188.03</v>
          </cell>
          <cell r="D181">
            <v>7316.77</v>
          </cell>
          <cell r="E181">
            <v>7445.51</v>
          </cell>
          <cell r="F181">
            <v>7574.25</v>
          </cell>
          <cell r="G181">
            <v>7702.99</v>
          </cell>
          <cell r="H181">
            <v>7831.73</v>
          </cell>
          <cell r="I181">
            <v>7960.47</v>
          </cell>
          <cell r="J181">
            <v>8089.21</v>
          </cell>
          <cell r="K181">
            <v>8217.9500000000007</v>
          </cell>
          <cell r="L181">
            <v>8346.69</v>
          </cell>
          <cell r="M181">
            <v>8475.43</v>
          </cell>
          <cell r="N181">
            <v>8604.17</v>
          </cell>
          <cell r="O181">
            <v>8732.91</v>
          </cell>
        </row>
        <row r="182">
          <cell r="B182">
            <v>2620</v>
          </cell>
          <cell r="C182">
            <v>5324.89</v>
          </cell>
          <cell r="D182">
            <v>5324.89</v>
          </cell>
          <cell r="E182">
            <v>5324.89</v>
          </cell>
          <cell r="F182">
            <v>5324.89</v>
          </cell>
          <cell r="G182">
            <v>5324.89</v>
          </cell>
          <cell r="H182">
            <v>5324.89</v>
          </cell>
          <cell r="I182">
            <v>5324.89</v>
          </cell>
          <cell r="J182">
            <v>5324.89</v>
          </cell>
          <cell r="K182">
            <v>5324.89</v>
          </cell>
          <cell r="L182">
            <v>5324.89</v>
          </cell>
          <cell r="M182">
            <v>5324.89</v>
          </cell>
          <cell r="N182">
            <v>5324.89</v>
          </cell>
          <cell r="O182">
            <v>5324.89</v>
          </cell>
        </row>
        <row r="183">
          <cell r="B183">
            <v>2675</v>
          </cell>
          <cell r="C183">
            <v>515032.91</v>
          </cell>
          <cell r="D183">
            <v>532459.25</v>
          </cell>
          <cell r="E183">
            <v>509251.29</v>
          </cell>
          <cell r="F183">
            <v>435949.55</v>
          </cell>
          <cell r="G183">
            <v>558875.37</v>
          </cell>
          <cell r="H183">
            <v>642803.07999999996</v>
          </cell>
          <cell r="I183">
            <v>646219.36</v>
          </cell>
          <cell r="J183">
            <v>597070.5</v>
          </cell>
          <cell r="K183">
            <v>552869.22</v>
          </cell>
          <cell r="L183">
            <v>563295.87</v>
          </cell>
          <cell r="M183">
            <v>530757.07999999996</v>
          </cell>
          <cell r="N183">
            <v>613670.52</v>
          </cell>
          <cell r="O183">
            <v>569737.38</v>
          </cell>
        </row>
        <row r="184">
          <cell r="B184">
            <v>2680</v>
          </cell>
          <cell r="C184">
            <v>336131</v>
          </cell>
          <cell r="D184">
            <v>300626</v>
          </cell>
          <cell r="E184">
            <v>267082</v>
          </cell>
          <cell r="F184">
            <v>362301</v>
          </cell>
          <cell r="G184">
            <v>426033</v>
          </cell>
          <cell r="H184">
            <v>473319</v>
          </cell>
          <cell r="I184">
            <v>406949</v>
          </cell>
          <cell r="J184">
            <v>352667</v>
          </cell>
          <cell r="K184">
            <v>331213</v>
          </cell>
          <cell r="L184">
            <v>319605</v>
          </cell>
          <cell r="M184">
            <v>409028</v>
          </cell>
          <cell r="N184">
            <v>415936</v>
          </cell>
          <cell r="O184">
            <v>396122</v>
          </cell>
        </row>
        <row r="185">
          <cell r="B185">
            <v>2685</v>
          </cell>
          <cell r="C185">
            <v>-4492.93</v>
          </cell>
          <cell r="D185">
            <v>-4492.93</v>
          </cell>
          <cell r="E185">
            <v>-4492.93</v>
          </cell>
          <cell r="F185">
            <v>-4492.93</v>
          </cell>
          <cell r="G185">
            <v>-4492.93</v>
          </cell>
          <cell r="H185">
            <v>-4492.93</v>
          </cell>
          <cell r="I185">
            <v>-4492.93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B186">
            <v>2690</v>
          </cell>
          <cell r="C186">
            <v>-9717</v>
          </cell>
          <cell r="D186">
            <v>-9437</v>
          </cell>
          <cell r="E186">
            <v>-10306</v>
          </cell>
          <cell r="F186">
            <v>-9145</v>
          </cell>
          <cell r="G186">
            <v>-9126</v>
          </cell>
          <cell r="H186">
            <v>-8825</v>
          </cell>
          <cell r="I186">
            <v>-9094</v>
          </cell>
          <cell r="J186">
            <v>-8810</v>
          </cell>
          <cell r="K186">
            <v>-9571</v>
          </cell>
          <cell r="L186">
            <v>-9375</v>
          </cell>
          <cell r="M186">
            <v>-10731</v>
          </cell>
          <cell r="N186">
            <v>-11127</v>
          </cell>
          <cell r="O186">
            <v>-10596</v>
          </cell>
        </row>
        <row r="187">
          <cell r="B187">
            <v>2710</v>
          </cell>
          <cell r="C187">
            <v>24368484.300000001</v>
          </cell>
          <cell r="D187">
            <v>23946830.02</v>
          </cell>
          <cell r="E187">
            <v>24175509.52</v>
          </cell>
          <cell r="F187">
            <v>24060431.739999998</v>
          </cell>
          <cell r="G187">
            <v>24212919.77</v>
          </cell>
          <cell r="H187">
            <v>24546568.199999999</v>
          </cell>
          <cell r="I187">
            <v>24681233.489999998</v>
          </cell>
          <cell r="J187">
            <v>24896671.43</v>
          </cell>
          <cell r="K187">
            <v>25252121.210000001</v>
          </cell>
          <cell r="L187">
            <v>25380502.77</v>
          </cell>
          <cell r="M187">
            <v>25654968.640000001</v>
          </cell>
          <cell r="N187">
            <v>25762777.399999999</v>
          </cell>
          <cell r="O187">
            <v>25873362.420000002</v>
          </cell>
        </row>
        <row r="188">
          <cell r="B188">
            <v>2755</v>
          </cell>
          <cell r="C188">
            <v>16667</v>
          </cell>
          <cell r="D188">
            <v>16667</v>
          </cell>
          <cell r="E188">
            <v>16667</v>
          </cell>
          <cell r="F188">
            <v>16667</v>
          </cell>
          <cell r="G188">
            <v>16667</v>
          </cell>
          <cell r="H188">
            <v>16667</v>
          </cell>
          <cell r="I188">
            <v>16667</v>
          </cell>
          <cell r="J188">
            <v>16667</v>
          </cell>
          <cell r="K188">
            <v>16667</v>
          </cell>
          <cell r="L188">
            <v>16667</v>
          </cell>
          <cell r="M188">
            <v>16667</v>
          </cell>
          <cell r="N188">
            <v>16667</v>
          </cell>
          <cell r="O188">
            <v>18668</v>
          </cell>
        </row>
        <row r="189">
          <cell r="B189">
            <v>2775</v>
          </cell>
          <cell r="C189">
            <v>18235</v>
          </cell>
          <cell r="D189">
            <v>18235</v>
          </cell>
          <cell r="E189">
            <v>18235</v>
          </cell>
          <cell r="F189">
            <v>18235</v>
          </cell>
          <cell r="G189">
            <v>18235</v>
          </cell>
          <cell r="H189">
            <v>18235</v>
          </cell>
          <cell r="I189">
            <v>18235</v>
          </cell>
          <cell r="J189">
            <v>18235</v>
          </cell>
          <cell r="K189">
            <v>18235</v>
          </cell>
          <cell r="L189">
            <v>18235</v>
          </cell>
          <cell r="M189">
            <v>18235</v>
          </cell>
          <cell r="N189">
            <v>18235</v>
          </cell>
          <cell r="O189">
            <v>18235</v>
          </cell>
        </row>
        <row r="190">
          <cell r="B190">
            <v>2906</v>
          </cell>
          <cell r="C190">
            <v>182576.21000000002</v>
          </cell>
          <cell r="D190">
            <v>182576.21000000002</v>
          </cell>
          <cell r="E190">
            <v>182576.21000000002</v>
          </cell>
          <cell r="F190">
            <v>182576.21000000002</v>
          </cell>
          <cell r="G190">
            <v>182576.21000000002</v>
          </cell>
          <cell r="H190">
            <v>182576.21000000002</v>
          </cell>
          <cell r="I190">
            <v>182576.21000000002</v>
          </cell>
          <cell r="J190">
            <v>182576.21000000002</v>
          </cell>
          <cell r="K190">
            <v>182576.21000000002</v>
          </cell>
          <cell r="L190">
            <v>182576.21000000002</v>
          </cell>
          <cell r="M190">
            <v>182576.21000000002</v>
          </cell>
          <cell r="N190">
            <v>182576.21000000002</v>
          </cell>
          <cell r="O190">
            <v>182576.21000000002</v>
          </cell>
        </row>
        <row r="191">
          <cell r="B191">
            <v>2907</v>
          </cell>
          <cell r="C191">
            <v>168583.94999999998</v>
          </cell>
          <cell r="D191">
            <v>168583.94999999998</v>
          </cell>
          <cell r="E191">
            <v>168583.94999999998</v>
          </cell>
          <cell r="F191">
            <v>168583.95</v>
          </cell>
          <cell r="G191">
            <v>168583.94999999998</v>
          </cell>
          <cell r="H191">
            <v>168583.94999999998</v>
          </cell>
          <cell r="I191">
            <v>168583.94999999998</v>
          </cell>
          <cell r="J191">
            <v>168583.94999999998</v>
          </cell>
          <cell r="K191">
            <v>168583.94999999998</v>
          </cell>
          <cell r="L191">
            <v>168583.94999999998</v>
          </cell>
          <cell r="M191">
            <v>168583.94999999998</v>
          </cell>
          <cell r="N191">
            <v>168583.94999999998</v>
          </cell>
          <cell r="O191">
            <v>168583.94999999998</v>
          </cell>
        </row>
        <row r="192">
          <cell r="B192">
            <v>2908</v>
          </cell>
          <cell r="C192">
            <v>81926.23</v>
          </cell>
          <cell r="D192">
            <v>81926.23</v>
          </cell>
          <cell r="E192">
            <v>81926.23</v>
          </cell>
          <cell r="F192">
            <v>81926.23</v>
          </cell>
          <cell r="G192">
            <v>81926.23</v>
          </cell>
          <cell r="H192">
            <v>81926.23</v>
          </cell>
          <cell r="I192">
            <v>81926.23</v>
          </cell>
          <cell r="J192">
            <v>81926.23</v>
          </cell>
          <cell r="K192">
            <v>81926.23</v>
          </cell>
          <cell r="L192">
            <v>81926.23</v>
          </cell>
          <cell r="M192">
            <v>81926.23</v>
          </cell>
          <cell r="N192">
            <v>81926.23</v>
          </cell>
          <cell r="O192">
            <v>81926.23</v>
          </cell>
        </row>
        <row r="193">
          <cell r="B193">
            <v>2909</v>
          </cell>
          <cell r="C193">
            <v>353.31</v>
          </cell>
          <cell r="D193">
            <v>353.31</v>
          </cell>
          <cell r="E193">
            <v>353.31</v>
          </cell>
          <cell r="F193">
            <v>353.31</v>
          </cell>
          <cell r="G193">
            <v>353.31</v>
          </cell>
          <cell r="H193">
            <v>353.31</v>
          </cell>
          <cell r="I193">
            <v>353.31</v>
          </cell>
          <cell r="J193">
            <v>353.31</v>
          </cell>
          <cell r="K193">
            <v>353.31</v>
          </cell>
          <cell r="L193">
            <v>353.31</v>
          </cell>
          <cell r="M193">
            <v>353.31</v>
          </cell>
          <cell r="N193">
            <v>353.31</v>
          </cell>
          <cell r="O193">
            <v>353.31</v>
          </cell>
        </row>
        <row r="194">
          <cell r="B194">
            <v>2910</v>
          </cell>
          <cell r="C194">
            <v>328472.2</v>
          </cell>
          <cell r="D194">
            <v>328472.2</v>
          </cell>
          <cell r="E194">
            <v>328472.2</v>
          </cell>
          <cell r="F194">
            <v>328472.2</v>
          </cell>
          <cell r="G194">
            <v>328472.2</v>
          </cell>
          <cell r="H194">
            <v>328472.2</v>
          </cell>
          <cell r="I194">
            <v>328472.2</v>
          </cell>
          <cell r="J194">
            <v>328472.2</v>
          </cell>
          <cell r="K194">
            <v>328472.2</v>
          </cell>
          <cell r="L194">
            <v>328472.2</v>
          </cell>
          <cell r="M194">
            <v>328472.2</v>
          </cell>
          <cell r="N194">
            <v>328472.2</v>
          </cell>
          <cell r="O194">
            <v>328472.2</v>
          </cell>
        </row>
        <row r="195">
          <cell r="B195">
            <v>2914</v>
          </cell>
          <cell r="C195">
            <v>-761911.90000000014</v>
          </cell>
          <cell r="D195">
            <v>-761911.90000000014</v>
          </cell>
          <cell r="E195">
            <v>-761911.90000000014</v>
          </cell>
          <cell r="F195">
            <v>-761911.90000000014</v>
          </cell>
          <cell r="G195">
            <v>-761911.90000000014</v>
          </cell>
          <cell r="H195">
            <v>-761911.90000000014</v>
          </cell>
          <cell r="I195">
            <v>-761911.90000000014</v>
          </cell>
          <cell r="J195">
            <v>-761911.90000000014</v>
          </cell>
          <cell r="K195">
            <v>-761911.90000000014</v>
          </cell>
          <cell r="L195">
            <v>-761911.90000000014</v>
          </cell>
          <cell r="M195">
            <v>-761911.90000000014</v>
          </cell>
          <cell r="N195">
            <v>-761911.90000000014</v>
          </cell>
          <cell r="O195">
            <v>-761911.90000000014</v>
          </cell>
        </row>
        <row r="196">
          <cell r="B196">
            <v>2915</v>
          </cell>
          <cell r="C196">
            <v>11652.55</v>
          </cell>
          <cell r="D196">
            <v>11680.84</v>
          </cell>
          <cell r="E196">
            <v>11733.19</v>
          </cell>
          <cell r="F196">
            <v>11878.34</v>
          </cell>
          <cell r="G196">
            <v>11905.72</v>
          </cell>
          <cell r="H196">
            <v>11942.4</v>
          </cell>
          <cell r="I196">
            <v>11931.9</v>
          </cell>
          <cell r="J196">
            <v>11972.81</v>
          </cell>
          <cell r="K196">
            <v>12002.71</v>
          </cell>
          <cell r="L196">
            <v>12021.28</v>
          </cell>
          <cell r="M196">
            <v>12024.92</v>
          </cell>
          <cell r="N196">
            <v>12037.82</v>
          </cell>
          <cell r="O196">
            <v>12051.65</v>
          </cell>
        </row>
        <row r="197">
          <cell r="B197">
            <v>2920</v>
          </cell>
          <cell r="C197">
            <v>743973.07</v>
          </cell>
          <cell r="D197">
            <v>743973.07</v>
          </cell>
          <cell r="E197">
            <v>743973.07</v>
          </cell>
          <cell r="F197">
            <v>743973.07</v>
          </cell>
          <cell r="G197">
            <v>743973.07</v>
          </cell>
          <cell r="H197">
            <v>743973.07</v>
          </cell>
          <cell r="I197">
            <v>743973.07</v>
          </cell>
          <cell r="J197">
            <v>743973.07</v>
          </cell>
          <cell r="K197">
            <v>743973.07</v>
          </cell>
          <cell r="L197">
            <v>743973.07</v>
          </cell>
          <cell r="M197">
            <v>743973.07</v>
          </cell>
          <cell r="N197">
            <v>743973.07</v>
          </cell>
          <cell r="O197">
            <v>743973.07</v>
          </cell>
        </row>
        <row r="198">
          <cell r="B198">
            <v>2930</v>
          </cell>
          <cell r="C198">
            <v>-726811.62</v>
          </cell>
          <cell r="D198">
            <v>-726839.91</v>
          </cell>
          <cell r="E198">
            <v>-726892.26</v>
          </cell>
          <cell r="F198">
            <v>-727037.41</v>
          </cell>
          <cell r="G198">
            <v>-727064.79</v>
          </cell>
          <cell r="H198">
            <v>-727101.47</v>
          </cell>
          <cell r="I198">
            <v>-727090.97</v>
          </cell>
          <cell r="J198">
            <v>-727131.88</v>
          </cell>
          <cell r="K198">
            <v>-727161.78</v>
          </cell>
          <cell r="L198">
            <v>-727180.35</v>
          </cell>
          <cell r="M198">
            <v>-727183.99</v>
          </cell>
          <cell r="N198">
            <v>-727196.89</v>
          </cell>
          <cell r="O198">
            <v>-727210.72</v>
          </cell>
        </row>
        <row r="199">
          <cell r="B199">
            <v>2960</v>
          </cell>
          <cell r="C199">
            <v>55101.59</v>
          </cell>
          <cell r="D199">
            <v>55101.59</v>
          </cell>
          <cell r="E199">
            <v>55101.59</v>
          </cell>
          <cell r="F199">
            <v>55101.59</v>
          </cell>
          <cell r="G199">
            <v>55101.59</v>
          </cell>
          <cell r="H199">
            <v>55101.59</v>
          </cell>
          <cell r="I199">
            <v>55101.59</v>
          </cell>
          <cell r="J199">
            <v>55101.59</v>
          </cell>
          <cell r="K199">
            <v>55101.59</v>
          </cell>
          <cell r="L199">
            <v>55101.59</v>
          </cell>
          <cell r="M199">
            <v>55101.59</v>
          </cell>
          <cell r="N199">
            <v>55101.59</v>
          </cell>
          <cell r="O199">
            <v>55101.59</v>
          </cell>
        </row>
        <row r="200">
          <cell r="B200">
            <v>2985</v>
          </cell>
          <cell r="C200">
            <v>43859.360000000001</v>
          </cell>
          <cell r="D200">
            <v>43859.360000000001</v>
          </cell>
          <cell r="E200">
            <v>43859.360000000001</v>
          </cell>
          <cell r="F200">
            <v>43859.360000000001</v>
          </cell>
          <cell r="G200">
            <v>43859.360000000001</v>
          </cell>
          <cell r="H200">
            <v>43859.360000000001</v>
          </cell>
          <cell r="I200">
            <v>43859.360000000001</v>
          </cell>
          <cell r="J200">
            <v>43859.360000000001</v>
          </cell>
          <cell r="K200">
            <v>43859.360000000001</v>
          </cell>
          <cell r="L200">
            <v>43859.360000000001</v>
          </cell>
          <cell r="M200">
            <v>43859.360000000001</v>
          </cell>
          <cell r="N200">
            <v>43859.360000000001</v>
          </cell>
          <cell r="O200">
            <v>43859.360000000001</v>
          </cell>
        </row>
        <row r="201">
          <cell r="B201">
            <v>3000</v>
          </cell>
          <cell r="C201">
            <v>272295.23</v>
          </cell>
          <cell r="D201">
            <v>272295.23</v>
          </cell>
          <cell r="E201">
            <v>272295.23</v>
          </cell>
          <cell r="F201">
            <v>272295.23</v>
          </cell>
          <cell r="G201">
            <v>272295.23</v>
          </cell>
          <cell r="H201">
            <v>272295.23</v>
          </cell>
          <cell r="I201">
            <v>272295.23</v>
          </cell>
          <cell r="J201">
            <v>272295.23</v>
          </cell>
          <cell r="K201">
            <v>272295.23</v>
          </cell>
          <cell r="L201">
            <v>272295.23</v>
          </cell>
          <cell r="M201">
            <v>272295.23</v>
          </cell>
          <cell r="N201">
            <v>272295.23</v>
          </cell>
          <cell r="O201">
            <v>272295.23</v>
          </cell>
        </row>
        <row r="202">
          <cell r="B202">
            <v>3005</v>
          </cell>
          <cell r="C202">
            <v>150</v>
          </cell>
          <cell r="D202">
            <v>150</v>
          </cell>
          <cell r="E202">
            <v>150</v>
          </cell>
          <cell r="F202">
            <v>150</v>
          </cell>
          <cell r="G202">
            <v>150</v>
          </cell>
          <cell r="H202">
            <v>150</v>
          </cell>
          <cell r="I202">
            <v>150</v>
          </cell>
          <cell r="J202">
            <v>150</v>
          </cell>
          <cell r="K202">
            <v>150</v>
          </cell>
          <cell r="L202">
            <v>150</v>
          </cell>
          <cell r="M202">
            <v>150</v>
          </cell>
          <cell r="N202">
            <v>150</v>
          </cell>
          <cell r="O202">
            <v>150</v>
          </cell>
        </row>
        <row r="203">
          <cell r="B203">
            <v>3040</v>
          </cell>
          <cell r="C203">
            <v>28350</v>
          </cell>
          <cell r="D203">
            <v>28350</v>
          </cell>
          <cell r="E203">
            <v>28350</v>
          </cell>
          <cell r="F203">
            <v>28350</v>
          </cell>
          <cell r="G203">
            <v>28350</v>
          </cell>
          <cell r="H203">
            <v>28350</v>
          </cell>
          <cell r="I203">
            <v>28350</v>
          </cell>
          <cell r="J203">
            <v>28350</v>
          </cell>
          <cell r="K203">
            <v>28350</v>
          </cell>
          <cell r="L203">
            <v>28350</v>
          </cell>
          <cell r="M203">
            <v>28350</v>
          </cell>
          <cell r="N203">
            <v>28350</v>
          </cell>
          <cell r="O203">
            <v>28350</v>
          </cell>
        </row>
        <row r="204">
          <cell r="B204">
            <v>3110</v>
          </cell>
          <cell r="C204">
            <v>-44277.88</v>
          </cell>
          <cell r="D204">
            <v>-44719.91</v>
          </cell>
          <cell r="E204">
            <v>-45161.94</v>
          </cell>
          <cell r="F204">
            <v>-45603.98</v>
          </cell>
          <cell r="G204">
            <v>-46046.01</v>
          </cell>
          <cell r="H204">
            <v>-46488.04</v>
          </cell>
          <cell r="I204">
            <v>-46930.07</v>
          </cell>
          <cell r="J204">
            <v>-47372.1</v>
          </cell>
          <cell r="K204">
            <v>-47814.13</v>
          </cell>
          <cell r="L204">
            <v>-48256.17</v>
          </cell>
          <cell r="M204">
            <v>-48698.2</v>
          </cell>
          <cell r="N204">
            <v>-49140.23</v>
          </cell>
          <cell r="O204">
            <v>-49582.26</v>
          </cell>
        </row>
        <row r="205">
          <cell r="B205">
            <v>3140</v>
          </cell>
          <cell r="C205">
            <v>-1838.49</v>
          </cell>
          <cell r="D205">
            <v>-2203.9699999999998</v>
          </cell>
          <cell r="E205">
            <v>-2569.4699999999998</v>
          </cell>
          <cell r="F205">
            <v>-2934.96</v>
          </cell>
          <cell r="G205">
            <v>-3300.46</v>
          </cell>
          <cell r="H205">
            <v>-3665.95</v>
          </cell>
          <cell r="I205">
            <v>-4031.45</v>
          </cell>
          <cell r="J205">
            <v>-4396.9399999999996</v>
          </cell>
          <cell r="K205">
            <v>-4762.4399999999996</v>
          </cell>
          <cell r="L205">
            <v>-5127.93</v>
          </cell>
          <cell r="M205">
            <v>-5493.43</v>
          </cell>
          <cell r="N205">
            <v>-5858.92</v>
          </cell>
          <cell r="O205">
            <v>-6224.42</v>
          </cell>
        </row>
        <row r="206">
          <cell r="B206">
            <v>3155</v>
          </cell>
          <cell r="C206">
            <v>-271004.82</v>
          </cell>
          <cell r="D206">
            <v>-271327.42</v>
          </cell>
          <cell r="E206">
            <v>-271650.02</v>
          </cell>
          <cell r="F206">
            <v>-271972.63</v>
          </cell>
          <cell r="G206">
            <v>-272295.23</v>
          </cell>
          <cell r="H206">
            <v>-272295.23</v>
          </cell>
          <cell r="I206">
            <v>-272295.23</v>
          </cell>
          <cell r="J206">
            <v>-272295.23</v>
          </cell>
          <cell r="K206">
            <v>-272295.23</v>
          </cell>
          <cell r="L206">
            <v>-272295.23</v>
          </cell>
          <cell r="M206">
            <v>-272295.23</v>
          </cell>
          <cell r="N206">
            <v>-272295.23</v>
          </cell>
          <cell r="O206">
            <v>-272295.23</v>
          </cell>
        </row>
        <row r="207">
          <cell r="B207">
            <v>3160</v>
          </cell>
          <cell r="C207">
            <v>-1832</v>
          </cell>
          <cell r="D207">
            <v>-1832</v>
          </cell>
          <cell r="E207">
            <v>-1832</v>
          </cell>
          <cell r="F207">
            <v>-1832</v>
          </cell>
          <cell r="G207">
            <v>-1832</v>
          </cell>
          <cell r="H207">
            <v>-1832</v>
          </cell>
          <cell r="I207">
            <v>-1832</v>
          </cell>
          <cell r="J207">
            <v>-1832</v>
          </cell>
          <cell r="K207">
            <v>-150</v>
          </cell>
          <cell r="L207">
            <v>-150</v>
          </cell>
          <cell r="M207">
            <v>-150</v>
          </cell>
          <cell r="N207">
            <v>-150</v>
          </cell>
          <cell r="O207">
            <v>-150</v>
          </cell>
        </row>
        <row r="208">
          <cell r="B208">
            <v>3195</v>
          </cell>
          <cell r="C208">
            <v>-4142.47</v>
          </cell>
          <cell r="D208">
            <v>-4339.34</v>
          </cell>
          <cell r="E208">
            <v>-4536.22</v>
          </cell>
          <cell r="F208">
            <v>-4733.09</v>
          </cell>
          <cell r="G208">
            <v>-4929.97</v>
          </cell>
          <cell r="H208">
            <v>-5126.84</v>
          </cell>
          <cell r="I208">
            <v>-5323.72</v>
          </cell>
          <cell r="J208">
            <v>-5520.59</v>
          </cell>
          <cell r="K208">
            <v>-5717.47</v>
          </cell>
          <cell r="L208">
            <v>-14194.42</v>
          </cell>
          <cell r="M208">
            <v>-14666.92</v>
          </cell>
          <cell r="N208">
            <v>-15139.42</v>
          </cell>
          <cell r="O208">
            <v>-15611.92</v>
          </cell>
        </row>
        <row r="210">
          <cell r="B210">
            <v>3225</v>
          </cell>
          <cell r="C210">
            <v>-38400</v>
          </cell>
          <cell r="D210">
            <v>-38400</v>
          </cell>
          <cell r="E210">
            <v>-38400</v>
          </cell>
          <cell r="F210">
            <v>-38400</v>
          </cell>
          <cell r="G210">
            <v>-38400</v>
          </cell>
          <cell r="H210">
            <v>-38400</v>
          </cell>
          <cell r="I210">
            <v>-38400</v>
          </cell>
          <cell r="J210">
            <v>-38400</v>
          </cell>
          <cell r="K210">
            <v>-38400</v>
          </cell>
          <cell r="L210">
            <v>-38400</v>
          </cell>
          <cell r="M210">
            <v>-38400</v>
          </cell>
          <cell r="N210">
            <v>-38400</v>
          </cell>
          <cell r="O210">
            <v>-38400</v>
          </cell>
        </row>
        <row r="211">
          <cell r="B211">
            <v>3265</v>
          </cell>
          <cell r="C211">
            <v>-14764.64</v>
          </cell>
          <cell r="D211">
            <v>-14764.64</v>
          </cell>
          <cell r="E211">
            <v>-14764.64</v>
          </cell>
          <cell r="F211">
            <v>-14764.64</v>
          </cell>
          <cell r="G211">
            <v>-14764.64</v>
          </cell>
          <cell r="H211">
            <v>-14764.64</v>
          </cell>
          <cell r="I211">
            <v>-14764.64</v>
          </cell>
          <cell r="J211">
            <v>-14764.64</v>
          </cell>
          <cell r="K211">
            <v>-14764.64</v>
          </cell>
          <cell r="L211">
            <v>-14764.64</v>
          </cell>
          <cell r="M211">
            <v>-14764.64</v>
          </cell>
          <cell r="N211">
            <v>-14764.64</v>
          </cell>
          <cell r="O211">
            <v>-14764.64</v>
          </cell>
        </row>
        <row r="212">
          <cell r="B212">
            <v>3270</v>
          </cell>
          <cell r="C212">
            <v>-229137.67</v>
          </cell>
          <cell r="D212">
            <v>-229137.67</v>
          </cell>
          <cell r="E212">
            <v>-229137.67</v>
          </cell>
          <cell r="F212">
            <v>-229137.67</v>
          </cell>
          <cell r="G212">
            <v>-229137.67</v>
          </cell>
          <cell r="H212">
            <v>-229137.67</v>
          </cell>
          <cell r="I212">
            <v>-229137.67</v>
          </cell>
          <cell r="J212">
            <v>-229137.67</v>
          </cell>
          <cell r="K212">
            <v>-229137.67</v>
          </cell>
          <cell r="L212">
            <v>-229137.67</v>
          </cell>
          <cell r="M212">
            <v>-229137.67</v>
          </cell>
          <cell r="N212">
            <v>-229137.67</v>
          </cell>
          <cell r="O212">
            <v>-229137.67</v>
          </cell>
        </row>
        <row r="213">
          <cell r="B213">
            <v>3295</v>
          </cell>
          <cell r="C213">
            <v>-217344.52</v>
          </cell>
          <cell r="D213">
            <v>-217344.52</v>
          </cell>
          <cell r="E213">
            <v>-217344.52</v>
          </cell>
          <cell r="F213">
            <v>-217344.52</v>
          </cell>
          <cell r="G213">
            <v>-217344.52</v>
          </cell>
          <cell r="H213">
            <v>-217344.52</v>
          </cell>
          <cell r="I213">
            <v>-217344.52</v>
          </cell>
          <cell r="J213">
            <v>-217344.52</v>
          </cell>
          <cell r="K213">
            <v>-217344.52</v>
          </cell>
          <cell r="L213">
            <v>-217344.52</v>
          </cell>
          <cell r="M213">
            <v>-217344.52</v>
          </cell>
          <cell r="N213">
            <v>-217344.52</v>
          </cell>
          <cell r="O213">
            <v>-217344.52</v>
          </cell>
        </row>
        <row r="214">
          <cell r="B214">
            <v>3305</v>
          </cell>
          <cell r="C214">
            <v>-3897</v>
          </cell>
          <cell r="D214">
            <v>-3897</v>
          </cell>
          <cell r="E214">
            <v>-3897</v>
          </cell>
          <cell r="F214">
            <v>-3897</v>
          </cell>
          <cell r="G214">
            <v>-3897</v>
          </cell>
          <cell r="H214">
            <v>-3897</v>
          </cell>
          <cell r="I214">
            <v>-3897</v>
          </cell>
          <cell r="J214">
            <v>-3897</v>
          </cell>
          <cell r="K214">
            <v>-3897</v>
          </cell>
          <cell r="L214">
            <v>-3897</v>
          </cell>
          <cell r="M214">
            <v>-3897</v>
          </cell>
          <cell r="N214">
            <v>-3897</v>
          </cell>
          <cell r="O214">
            <v>-3897</v>
          </cell>
        </row>
        <row r="215">
          <cell r="B215">
            <v>3315</v>
          </cell>
          <cell r="C215">
            <v>-42439.81</v>
          </cell>
          <cell r="D215">
            <v>-42439.81</v>
          </cell>
          <cell r="E215">
            <v>-42439.81</v>
          </cell>
          <cell r="F215">
            <v>-42439.81</v>
          </cell>
          <cell r="G215">
            <v>-42439.81</v>
          </cell>
          <cell r="H215">
            <v>-42439.81</v>
          </cell>
          <cell r="I215">
            <v>-42439.81</v>
          </cell>
          <cell r="J215">
            <v>-42439.81</v>
          </cell>
          <cell r="K215">
            <v>-42439.81</v>
          </cell>
          <cell r="L215">
            <v>-42439.81</v>
          </cell>
          <cell r="M215">
            <v>-42439.81</v>
          </cell>
          <cell r="N215">
            <v>-42439.81</v>
          </cell>
          <cell r="O215">
            <v>-42439.81</v>
          </cell>
        </row>
        <row r="216">
          <cell r="B216">
            <v>3320</v>
          </cell>
          <cell r="C216">
            <v>159.21</v>
          </cell>
          <cell r="D216">
            <v>159.21</v>
          </cell>
          <cell r="E216">
            <v>159.21</v>
          </cell>
          <cell r="F216">
            <v>159.21</v>
          </cell>
          <cell r="G216">
            <v>159.21</v>
          </cell>
          <cell r="H216">
            <v>159.21</v>
          </cell>
          <cell r="I216">
            <v>159.21</v>
          </cell>
          <cell r="J216">
            <v>159.21</v>
          </cell>
          <cell r="K216">
            <v>159.21</v>
          </cell>
          <cell r="L216">
            <v>159.21</v>
          </cell>
          <cell r="M216">
            <v>159.21</v>
          </cell>
          <cell r="N216">
            <v>159.21</v>
          </cell>
          <cell r="O216">
            <v>159.21</v>
          </cell>
        </row>
        <row r="217">
          <cell r="B217">
            <v>3330</v>
          </cell>
          <cell r="C217">
            <v>-29527.79</v>
          </cell>
          <cell r="D217">
            <v>-29527.79</v>
          </cell>
          <cell r="E217">
            <v>-29527.79</v>
          </cell>
          <cell r="F217">
            <v>-29527.79</v>
          </cell>
          <cell r="G217">
            <v>-29527.79</v>
          </cell>
          <cell r="H217">
            <v>-29527.79</v>
          </cell>
          <cell r="I217">
            <v>-29527.79</v>
          </cell>
          <cell r="J217">
            <v>-29527.79</v>
          </cell>
          <cell r="K217">
            <v>-29527.79</v>
          </cell>
          <cell r="L217">
            <v>-29527.79</v>
          </cell>
          <cell r="M217">
            <v>-29527.79</v>
          </cell>
          <cell r="N217">
            <v>-29527.79</v>
          </cell>
          <cell r="O217">
            <v>-29527.79</v>
          </cell>
        </row>
        <row r="218">
          <cell r="B218">
            <v>3335</v>
          </cell>
          <cell r="C218">
            <v>-111636.02</v>
          </cell>
          <cell r="D218">
            <v>-111636.02</v>
          </cell>
          <cell r="E218">
            <v>-111636.02</v>
          </cell>
          <cell r="F218">
            <v>-111636.02</v>
          </cell>
          <cell r="G218">
            <v>-111636.02</v>
          </cell>
          <cell r="H218">
            <v>-111636.02</v>
          </cell>
          <cell r="I218">
            <v>-111636.02</v>
          </cell>
          <cell r="J218">
            <v>-111636.02</v>
          </cell>
          <cell r="K218">
            <v>-111636.02</v>
          </cell>
          <cell r="L218">
            <v>-111636.02</v>
          </cell>
          <cell r="M218">
            <v>-111636.02</v>
          </cell>
          <cell r="N218">
            <v>-111636.02</v>
          </cell>
          <cell r="O218">
            <v>-111636.02</v>
          </cell>
        </row>
        <row r="219">
          <cell r="B219">
            <v>3340</v>
          </cell>
          <cell r="C219">
            <v>-7657957.0800000001</v>
          </cell>
          <cell r="D219">
            <v>-7657957.0800000001</v>
          </cell>
          <cell r="E219">
            <v>-7671950.4800000004</v>
          </cell>
          <cell r="F219">
            <v>-7671950.4800000004</v>
          </cell>
          <cell r="G219">
            <v>-7671950.4800000004</v>
          </cell>
          <cell r="H219">
            <v>-7707008.4800000004</v>
          </cell>
          <cell r="I219">
            <v>-7707008.4800000004</v>
          </cell>
          <cell r="J219">
            <v>-7707008.4800000004</v>
          </cell>
          <cell r="K219">
            <v>-7707008.4800000004</v>
          </cell>
          <cell r="L219">
            <v>-7707008.4800000004</v>
          </cell>
          <cell r="M219">
            <v>-7707008.4800000004</v>
          </cell>
          <cell r="N219">
            <v>-7707008.4800000004</v>
          </cell>
          <cell r="O219">
            <v>-7707008.4800000004</v>
          </cell>
        </row>
        <row r="220">
          <cell r="B220">
            <v>3345</v>
          </cell>
          <cell r="C220">
            <v>-1594659.43</v>
          </cell>
          <cell r="D220">
            <v>-1594659.43</v>
          </cell>
          <cell r="E220">
            <v>-1615805.33</v>
          </cell>
          <cell r="F220">
            <v>-1615805.33</v>
          </cell>
          <cell r="G220">
            <v>-1615805.33</v>
          </cell>
          <cell r="H220">
            <v>-1620097.33</v>
          </cell>
          <cell r="I220">
            <v>-1620097.33</v>
          </cell>
          <cell r="J220">
            <v>-1620097.33</v>
          </cell>
          <cell r="K220">
            <v>-1620097.33</v>
          </cell>
          <cell r="L220">
            <v>-1620097.33</v>
          </cell>
          <cell r="M220">
            <v>-1620097.33</v>
          </cell>
          <cell r="N220">
            <v>-1620097.33</v>
          </cell>
          <cell r="O220">
            <v>-1620097.33</v>
          </cell>
        </row>
        <row r="221">
          <cell r="B221">
            <v>3350</v>
          </cell>
          <cell r="C221">
            <v>-56230.47</v>
          </cell>
          <cell r="D221">
            <v>-56230.47</v>
          </cell>
          <cell r="E221">
            <v>-56230.47</v>
          </cell>
          <cell r="F221">
            <v>-56230.47</v>
          </cell>
          <cell r="G221">
            <v>-56230.47</v>
          </cell>
          <cell r="H221">
            <v>-56230.47</v>
          </cell>
          <cell r="I221">
            <v>-56230.47</v>
          </cell>
          <cell r="J221">
            <v>-56230.47</v>
          </cell>
          <cell r="K221">
            <v>-56230.47</v>
          </cell>
          <cell r="L221">
            <v>-56230.47</v>
          </cell>
          <cell r="M221">
            <v>-56230.47</v>
          </cell>
          <cell r="N221">
            <v>-56230.47</v>
          </cell>
          <cell r="O221">
            <v>-56230.47</v>
          </cell>
        </row>
        <row r="222">
          <cell r="B222">
            <v>3355</v>
          </cell>
          <cell r="C222">
            <v>-10435.27</v>
          </cell>
          <cell r="D222">
            <v>-10435.27</v>
          </cell>
          <cell r="E222">
            <v>-10435.27</v>
          </cell>
          <cell r="F222">
            <v>-10435.27</v>
          </cell>
          <cell r="G222">
            <v>-10435.27</v>
          </cell>
          <cell r="H222">
            <v>-10435.27</v>
          </cell>
          <cell r="I222">
            <v>-10435.27</v>
          </cell>
          <cell r="J222">
            <v>-10435.27</v>
          </cell>
          <cell r="K222">
            <v>-10435.27</v>
          </cell>
          <cell r="L222">
            <v>-10435.27</v>
          </cell>
          <cell r="M222">
            <v>-10435.27</v>
          </cell>
          <cell r="N222">
            <v>-10435.27</v>
          </cell>
          <cell r="O222">
            <v>-10435.27</v>
          </cell>
        </row>
        <row r="223">
          <cell r="B223">
            <v>3360</v>
          </cell>
          <cell r="C223">
            <v>-867276.18</v>
          </cell>
          <cell r="D223">
            <v>-867276.18</v>
          </cell>
          <cell r="E223">
            <v>-873802.18</v>
          </cell>
          <cell r="F223">
            <v>-873802.18</v>
          </cell>
          <cell r="G223">
            <v>-873802.18</v>
          </cell>
          <cell r="H223">
            <v>-882372.18</v>
          </cell>
          <cell r="I223">
            <v>-882372.18</v>
          </cell>
          <cell r="J223">
            <v>-882372.18</v>
          </cell>
          <cell r="K223">
            <v>-882372.18</v>
          </cell>
          <cell r="L223">
            <v>-882372.18</v>
          </cell>
          <cell r="M223">
            <v>-882372.18</v>
          </cell>
          <cell r="N223">
            <v>-882372.18</v>
          </cell>
          <cell r="O223">
            <v>-882372.18</v>
          </cell>
        </row>
        <row r="224">
          <cell r="B224">
            <v>3430</v>
          </cell>
          <cell r="C224">
            <v>-2857415.82</v>
          </cell>
          <cell r="D224">
            <v>-2857415.82</v>
          </cell>
          <cell r="E224">
            <v>-2857415.82</v>
          </cell>
          <cell r="F224">
            <v>-2857415.82</v>
          </cell>
          <cell r="G224">
            <v>-2857415.82</v>
          </cell>
          <cell r="H224">
            <v>-2857415.82</v>
          </cell>
          <cell r="I224">
            <v>-2857415.82</v>
          </cell>
          <cell r="J224">
            <v>-2857415.82</v>
          </cell>
          <cell r="K224">
            <v>-2857415.82</v>
          </cell>
          <cell r="L224">
            <v>-2857415.82</v>
          </cell>
          <cell r="M224">
            <v>-2857415.82</v>
          </cell>
          <cell r="N224">
            <v>-2857415.82</v>
          </cell>
          <cell r="O224">
            <v>-2857415.82</v>
          </cell>
        </row>
        <row r="225">
          <cell r="B225">
            <v>3435</v>
          </cell>
          <cell r="C225">
            <v>-6633193.96</v>
          </cell>
          <cell r="D225">
            <v>-6643525.96</v>
          </cell>
          <cell r="E225">
            <v>-6652777.96</v>
          </cell>
          <cell r="F225">
            <v>-6681706.96</v>
          </cell>
          <cell r="G225">
            <v>-6700147.96</v>
          </cell>
          <cell r="H225">
            <v>-6717426.96</v>
          </cell>
          <cell r="I225">
            <v>-6728520.96</v>
          </cell>
          <cell r="J225">
            <v>-6755710.96</v>
          </cell>
          <cell r="K225">
            <v>-6779491.96</v>
          </cell>
          <cell r="L225">
            <v>-6808121.96</v>
          </cell>
          <cell r="M225">
            <v>-6819789.96</v>
          </cell>
          <cell r="N225">
            <v>-6858970.4900000002</v>
          </cell>
          <cell r="O225">
            <v>-6884310.4900000002</v>
          </cell>
        </row>
        <row r="226">
          <cell r="B226">
            <v>3445</v>
          </cell>
          <cell r="C226">
            <v>-1350</v>
          </cell>
          <cell r="D226">
            <v>-1350</v>
          </cell>
          <cell r="E226">
            <v>-2793</v>
          </cell>
          <cell r="F226">
            <v>-2793</v>
          </cell>
          <cell r="G226">
            <v>-2793</v>
          </cell>
          <cell r="H226">
            <v>-2793</v>
          </cell>
          <cell r="I226">
            <v>-2793</v>
          </cell>
          <cell r="J226">
            <v>-2793</v>
          </cell>
          <cell r="K226">
            <v>-2793</v>
          </cell>
          <cell r="L226">
            <v>-2793</v>
          </cell>
          <cell r="M226">
            <v>-2793</v>
          </cell>
          <cell r="N226">
            <v>-211709</v>
          </cell>
          <cell r="O226">
            <v>-211709</v>
          </cell>
        </row>
        <row r="227">
          <cell r="B227">
            <v>3450</v>
          </cell>
          <cell r="C227">
            <v>-97013.81</v>
          </cell>
          <cell r="D227">
            <v>-97013.81</v>
          </cell>
          <cell r="E227">
            <v>-97013.81</v>
          </cell>
          <cell r="F227">
            <v>-97013.81</v>
          </cell>
          <cell r="G227">
            <v>-97013.81</v>
          </cell>
          <cell r="H227">
            <v>-97013.81</v>
          </cell>
          <cell r="I227">
            <v>-97013.81</v>
          </cell>
          <cell r="J227">
            <v>-97013.81</v>
          </cell>
          <cell r="K227">
            <v>-97013.81</v>
          </cell>
          <cell r="L227">
            <v>-97013.81</v>
          </cell>
          <cell r="M227">
            <v>-97013.81</v>
          </cell>
          <cell r="N227">
            <v>-109480.22</v>
          </cell>
          <cell r="O227">
            <v>-109480.22</v>
          </cell>
        </row>
        <row r="228">
          <cell r="B228">
            <v>3455</v>
          </cell>
          <cell r="C228">
            <v>-33149</v>
          </cell>
          <cell r="D228">
            <v>-33149</v>
          </cell>
          <cell r="E228">
            <v>-33149</v>
          </cell>
          <cell r="F228">
            <v>-33149</v>
          </cell>
          <cell r="G228">
            <v>-33149</v>
          </cell>
          <cell r="H228">
            <v>-33149</v>
          </cell>
          <cell r="I228">
            <v>-33149</v>
          </cell>
          <cell r="J228">
            <v>-33149</v>
          </cell>
          <cell r="K228">
            <v>-33149</v>
          </cell>
          <cell r="L228">
            <v>-33149</v>
          </cell>
          <cell r="M228">
            <v>-33749</v>
          </cell>
          <cell r="N228">
            <v>-38532</v>
          </cell>
          <cell r="O228">
            <v>-41182</v>
          </cell>
        </row>
        <row r="229">
          <cell r="B229">
            <v>3500</v>
          </cell>
          <cell r="C229">
            <v>-1818929.81</v>
          </cell>
          <cell r="D229">
            <v>-1818929.81</v>
          </cell>
          <cell r="E229">
            <v>-1818929.81</v>
          </cell>
          <cell r="F229">
            <v>-1818929.81</v>
          </cell>
          <cell r="G229">
            <v>-1818929.81</v>
          </cell>
          <cell r="H229">
            <v>-1818929.81</v>
          </cell>
          <cell r="I229">
            <v>-1818929.81</v>
          </cell>
          <cell r="J229">
            <v>-1818929.81</v>
          </cell>
          <cell r="K229">
            <v>-1818929.81</v>
          </cell>
          <cell r="L229">
            <v>-1818929.81</v>
          </cell>
          <cell r="M229">
            <v>-1818929.81</v>
          </cell>
          <cell r="N229">
            <v>-1818929.81</v>
          </cell>
          <cell r="O229">
            <v>-1818929.81</v>
          </cell>
        </row>
        <row r="230">
          <cell r="B230">
            <v>3520</v>
          </cell>
          <cell r="C230">
            <v>-1241845.49</v>
          </cell>
          <cell r="D230">
            <v>-1241845.49</v>
          </cell>
          <cell r="E230">
            <v>-1241845.49</v>
          </cell>
          <cell r="F230">
            <v>-1241845.49</v>
          </cell>
          <cell r="G230">
            <v>-1241845.49</v>
          </cell>
          <cell r="H230">
            <v>-1241845.49</v>
          </cell>
          <cell r="I230">
            <v>-1241845.49</v>
          </cell>
          <cell r="J230">
            <v>-1241845.49</v>
          </cell>
          <cell r="K230">
            <v>-1241845.49</v>
          </cell>
          <cell r="L230">
            <v>-1241845.49</v>
          </cell>
          <cell r="M230">
            <v>-1241845.49</v>
          </cell>
          <cell r="N230">
            <v>-1241845.49</v>
          </cell>
          <cell r="O230">
            <v>-1241845.49</v>
          </cell>
        </row>
        <row r="231">
          <cell r="B231">
            <v>3530</v>
          </cell>
          <cell r="C231">
            <v>653.70000000000005</v>
          </cell>
          <cell r="D231">
            <v>653.70000000000005</v>
          </cell>
          <cell r="E231">
            <v>653.70000000000005</v>
          </cell>
          <cell r="F231">
            <v>653.70000000000005</v>
          </cell>
          <cell r="G231">
            <v>653.70000000000005</v>
          </cell>
          <cell r="H231">
            <v>653.70000000000005</v>
          </cell>
          <cell r="I231">
            <v>653.70000000000005</v>
          </cell>
          <cell r="J231">
            <v>653.70000000000005</v>
          </cell>
          <cell r="K231">
            <v>653.70000000000005</v>
          </cell>
          <cell r="L231">
            <v>653.70000000000005</v>
          </cell>
          <cell r="M231">
            <v>653.70000000000005</v>
          </cell>
          <cell r="N231">
            <v>653.70000000000005</v>
          </cell>
          <cell r="O231">
            <v>653.70000000000005</v>
          </cell>
        </row>
        <row r="232">
          <cell r="B232">
            <v>3535</v>
          </cell>
          <cell r="C232">
            <v>222.69</v>
          </cell>
          <cell r="D232">
            <v>222.69</v>
          </cell>
          <cell r="E232">
            <v>222.69</v>
          </cell>
          <cell r="F232">
            <v>222.69</v>
          </cell>
          <cell r="G232">
            <v>222.69</v>
          </cell>
          <cell r="H232">
            <v>222.69</v>
          </cell>
          <cell r="I232">
            <v>222.69</v>
          </cell>
          <cell r="J232">
            <v>222.69</v>
          </cell>
          <cell r="K232">
            <v>222.69</v>
          </cell>
          <cell r="L232">
            <v>222.69</v>
          </cell>
          <cell r="M232">
            <v>222.69</v>
          </cell>
          <cell r="N232">
            <v>222.69</v>
          </cell>
          <cell r="O232">
            <v>222.69</v>
          </cell>
        </row>
        <row r="233">
          <cell r="B233">
            <v>3550</v>
          </cell>
          <cell r="C233">
            <v>-1506283.35</v>
          </cell>
          <cell r="D233">
            <v>-1506283.35</v>
          </cell>
          <cell r="E233">
            <v>-1506283.35</v>
          </cell>
          <cell r="F233">
            <v>-1506283.35</v>
          </cell>
          <cell r="G233">
            <v>-1506283.35</v>
          </cell>
          <cell r="H233">
            <v>-1506283.35</v>
          </cell>
          <cell r="I233">
            <v>-1506283.35</v>
          </cell>
          <cell r="J233">
            <v>-1506283.35</v>
          </cell>
          <cell r="K233">
            <v>-1506283.35</v>
          </cell>
          <cell r="L233">
            <v>-1506283.35</v>
          </cell>
          <cell r="M233">
            <v>-1506283.35</v>
          </cell>
          <cell r="N233">
            <v>-1506283.35</v>
          </cell>
          <cell r="O233">
            <v>-1506283.35</v>
          </cell>
        </row>
        <row r="234">
          <cell r="B234">
            <v>3555</v>
          </cell>
          <cell r="C234">
            <v>-2967714.21</v>
          </cell>
          <cell r="D234">
            <v>-2967714.21</v>
          </cell>
          <cell r="E234">
            <v>-2967714.21</v>
          </cell>
          <cell r="F234">
            <v>-2967714.21</v>
          </cell>
          <cell r="G234">
            <v>-2967714.21</v>
          </cell>
          <cell r="H234">
            <v>-2992543.21</v>
          </cell>
          <cell r="I234">
            <v>-2992543.21</v>
          </cell>
          <cell r="J234">
            <v>-2992543.21</v>
          </cell>
          <cell r="K234">
            <v>-2992543.21</v>
          </cell>
          <cell r="L234">
            <v>-2992543.21</v>
          </cell>
          <cell r="M234">
            <v>-2992543.21</v>
          </cell>
          <cell r="N234">
            <v>-2992543.21</v>
          </cell>
          <cell r="O234">
            <v>-2992543.21</v>
          </cell>
        </row>
        <row r="235">
          <cell r="B235">
            <v>3557</v>
          </cell>
          <cell r="C235">
            <v>-21663.88</v>
          </cell>
          <cell r="D235">
            <v>-21663.88</v>
          </cell>
          <cell r="E235">
            <v>-21663.88</v>
          </cell>
          <cell r="F235">
            <v>-21663.88</v>
          </cell>
          <cell r="G235">
            <v>-21663.88</v>
          </cell>
          <cell r="H235">
            <v>-34658.879999999997</v>
          </cell>
          <cell r="I235">
            <v>-34658.879999999997</v>
          </cell>
          <cell r="J235">
            <v>-34658.879999999997</v>
          </cell>
          <cell r="K235">
            <v>-34658.879999999997</v>
          </cell>
          <cell r="L235">
            <v>-34658.879999999997</v>
          </cell>
          <cell r="M235">
            <v>-34658.879999999997</v>
          </cell>
          <cell r="N235">
            <v>-34658.879999999997</v>
          </cell>
          <cell r="O235">
            <v>-34658.879999999997</v>
          </cell>
        </row>
        <row r="236">
          <cell r="B236">
            <v>3565</v>
          </cell>
          <cell r="C236">
            <v>-43469.8</v>
          </cell>
          <cell r="D236">
            <v>-43469.8</v>
          </cell>
          <cell r="E236">
            <v>-43469.8</v>
          </cell>
          <cell r="F236">
            <v>-43469.8</v>
          </cell>
          <cell r="G236">
            <v>-43469.8</v>
          </cell>
          <cell r="H236">
            <v>-47868.800000000003</v>
          </cell>
          <cell r="I236">
            <v>-47868.800000000003</v>
          </cell>
          <cell r="J236">
            <v>-47868.800000000003</v>
          </cell>
          <cell r="K236">
            <v>-47868.800000000003</v>
          </cell>
          <cell r="L236">
            <v>-47868.800000000003</v>
          </cell>
          <cell r="M236">
            <v>-47868.800000000003</v>
          </cell>
          <cell r="N236">
            <v>-47868.800000000003</v>
          </cell>
          <cell r="O236">
            <v>-47868.800000000003</v>
          </cell>
        </row>
        <row r="237">
          <cell r="B237">
            <v>3600</v>
          </cell>
          <cell r="C237">
            <v>-14951.39</v>
          </cell>
          <cell r="D237">
            <v>-14951.39</v>
          </cell>
          <cell r="E237">
            <v>-14951.39</v>
          </cell>
          <cell r="F237">
            <v>-14951.39</v>
          </cell>
          <cell r="G237">
            <v>-14951.39</v>
          </cell>
          <cell r="H237">
            <v>-14951.39</v>
          </cell>
          <cell r="I237">
            <v>-14951.39</v>
          </cell>
          <cell r="J237">
            <v>-14951.39</v>
          </cell>
          <cell r="K237">
            <v>-14951.39</v>
          </cell>
          <cell r="L237">
            <v>-14951.39</v>
          </cell>
          <cell r="M237">
            <v>-14951.39</v>
          </cell>
          <cell r="N237">
            <v>-14951.39</v>
          </cell>
          <cell r="O237">
            <v>-14951.39</v>
          </cell>
        </row>
        <row r="238">
          <cell r="B238">
            <v>3605</v>
          </cell>
          <cell r="C238">
            <v>-207364.17</v>
          </cell>
          <cell r="D238">
            <v>-207364.17</v>
          </cell>
          <cell r="E238">
            <v>-207364.17</v>
          </cell>
          <cell r="F238">
            <v>-207364.17</v>
          </cell>
          <cell r="G238">
            <v>-207364.17</v>
          </cell>
          <cell r="H238">
            <v>-207364.17</v>
          </cell>
          <cell r="I238">
            <v>-207364.17</v>
          </cell>
          <cell r="J238">
            <v>-207364.17</v>
          </cell>
          <cell r="K238">
            <v>-207364.17</v>
          </cell>
          <cell r="L238">
            <v>-207364.17</v>
          </cell>
          <cell r="M238">
            <v>-207364.17</v>
          </cell>
          <cell r="N238">
            <v>-207364.17</v>
          </cell>
          <cell r="O238">
            <v>-207364.17</v>
          </cell>
        </row>
        <row r="239">
          <cell r="B239">
            <v>3625</v>
          </cell>
          <cell r="C239">
            <v>-2368.89</v>
          </cell>
          <cell r="D239">
            <v>-2368.89</v>
          </cell>
          <cell r="E239">
            <v>-2368.89</v>
          </cell>
          <cell r="F239">
            <v>-2368.89</v>
          </cell>
          <cell r="G239">
            <v>-2368.89</v>
          </cell>
          <cell r="H239">
            <v>-2368.89</v>
          </cell>
          <cell r="I239">
            <v>-2368.89</v>
          </cell>
          <cell r="J239">
            <v>-2368.89</v>
          </cell>
          <cell r="K239">
            <v>-2368.89</v>
          </cell>
          <cell r="L239">
            <v>-2368.89</v>
          </cell>
          <cell r="M239">
            <v>-2368.89</v>
          </cell>
          <cell r="N239">
            <v>-2368.89</v>
          </cell>
          <cell r="O239">
            <v>-2368.89</v>
          </cell>
        </row>
        <row r="240">
          <cell r="B240">
            <v>3705</v>
          </cell>
          <cell r="C240">
            <v>-1099283.71</v>
          </cell>
          <cell r="D240">
            <v>-1099283.71</v>
          </cell>
          <cell r="E240">
            <v>-1099283.71</v>
          </cell>
          <cell r="F240">
            <v>-1099283.71</v>
          </cell>
          <cell r="G240">
            <v>-1099283.71</v>
          </cell>
          <cell r="H240">
            <v>-1099283.71</v>
          </cell>
          <cell r="I240">
            <v>-1099283.71</v>
          </cell>
          <cell r="J240">
            <v>-1099283.71</v>
          </cell>
          <cell r="K240">
            <v>-1099283.71</v>
          </cell>
          <cell r="L240">
            <v>-1099283.71</v>
          </cell>
          <cell r="M240">
            <v>-1099283.71</v>
          </cell>
          <cell r="N240">
            <v>-1099283.71</v>
          </cell>
          <cell r="O240">
            <v>-1099283.71</v>
          </cell>
        </row>
        <row r="241">
          <cell r="B241">
            <v>3715</v>
          </cell>
          <cell r="C241">
            <v>-471015.79</v>
          </cell>
          <cell r="D241">
            <v>-471015.79</v>
          </cell>
          <cell r="E241">
            <v>-471015.79</v>
          </cell>
          <cell r="F241">
            <v>-471015.79</v>
          </cell>
          <cell r="G241">
            <v>-471015.79</v>
          </cell>
          <cell r="H241">
            <v>-471015.79</v>
          </cell>
          <cell r="I241">
            <v>-471015.79</v>
          </cell>
          <cell r="J241">
            <v>-471015.79</v>
          </cell>
          <cell r="K241">
            <v>-471015.79</v>
          </cell>
          <cell r="L241">
            <v>-471015.79</v>
          </cell>
          <cell r="M241">
            <v>-471015.79</v>
          </cell>
          <cell r="N241">
            <v>-471015.79</v>
          </cell>
          <cell r="O241">
            <v>-471015.79</v>
          </cell>
        </row>
        <row r="242">
          <cell r="B242">
            <v>3720</v>
          </cell>
          <cell r="C242">
            <v>-27979.4</v>
          </cell>
          <cell r="D242">
            <v>-27979.4</v>
          </cell>
          <cell r="E242">
            <v>-27979.4</v>
          </cell>
          <cell r="F242">
            <v>-27979.4</v>
          </cell>
          <cell r="G242">
            <v>-27979.4</v>
          </cell>
          <cell r="H242">
            <v>-27979.4</v>
          </cell>
          <cell r="I242">
            <v>-27979.4</v>
          </cell>
          <cell r="J242">
            <v>-27979.4</v>
          </cell>
          <cell r="K242">
            <v>-27979.4</v>
          </cell>
          <cell r="L242">
            <v>-27979.4</v>
          </cell>
          <cell r="M242">
            <v>-27979.4</v>
          </cell>
          <cell r="N242">
            <v>-27979.4</v>
          </cell>
          <cell r="O242">
            <v>-27979.4</v>
          </cell>
        </row>
        <row r="243">
          <cell r="B243">
            <v>3750</v>
          </cell>
          <cell r="C243">
            <v>-1518175.79</v>
          </cell>
          <cell r="D243">
            <v>-1518175.79</v>
          </cell>
          <cell r="E243">
            <v>-1518175.79</v>
          </cell>
          <cell r="F243">
            <v>-1518175.79</v>
          </cell>
          <cell r="G243">
            <v>-1518175.79</v>
          </cell>
          <cell r="H243">
            <v>-1550417.79</v>
          </cell>
          <cell r="I243">
            <v>-1550417.79</v>
          </cell>
          <cell r="J243">
            <v>-1550417.79</v>
          </cell>
          <cell r="K243">
            <v>-1550417.79</v>
          </cell>
          <cell r="L243">
            <v>-1550417.79</v>
          </cell>
          <cell r="M243">
            <v>-1550417.79</v>
          </cell>
          <cell r="N243">
            <v>-1550417.79</v>
          </cell>
          <cell r="O243">
            <v>-1550417.79</v>
          </cell>
        </row>
        <row r="244">
          <cell r="B244">
            <v>3760</v>
          </cell>
          <cell r="C244">
            <v>-2295</v>
          </cell>
          <cell r="D244">
            <v>-2295</v>
          </cell>
          <cell r="E244">
            <v>-2295</v>
          </cell>
          <cell r="F244">
            <v>-2295</v>
          </cell>
          <cell r="G244">
            <v>-2295</v>
          </cell>
          <cell r="H244">
            <v>-2295</v>
          </cell>
          <cell r="I244">
            <v>-2295</v>
          </cell>
          <cell r="J244">
            <v>-2295</v>
          </cell>
          <cell r="K244">
            <v>-2295</v>
          </cell>
          <cell r="L244">
            <v>-2295</v>
          </cell>
          <cell r="M244">
            <v>-2295</v>
          </cell>
          <cell r="N244">
            <v>-2295</v>
          </cell>
          <cell r="O244">
            <v>-2295</v>
          </cell>
        </row>
        <row r="245">
          <cell r="B245">
            <v>3765</v>
          </cell>
          <cell r="C245">
            <v>-100749.4</v>
          </cell>
          <cell r="D245">
            <v>-100749.4</v>
          </cell>
          <cell r="E245">
            <v>-100749.4</v>
          </cell>
          <cell r="F245">
            <v>-100749.4</v>
          </cell>
          <cell r="G245">
            <v>-100749.4</v>
          </cell>
          <cell r="H245">
            <v>-100749.4</v>
          </cell>
          <cell r="I245">
            <v>-100749.4</v>
          </cell>
          <cell r="J245">
            <v>-100749.4</v>
          </cell>
          <cell r="K245">
            <v>-100749.4</v>
          </cell>
          <cell r="L245">
            <v>-100749.4</v>
          </cell>
          <cell r="M245">
            <v>-100749.4</v>
          </cell>
          <cell r="N245">
            <v>-100749.4</v>
          </cell>
          <cell r="O245">
            <v>-100749.4</v>
          </cell>
        </row>
        <row r="246">
          <cell r="B246">
            <v>3770</v>
          </cell>
          <cell r="N246">
            <v>-1200</v>
          </cell>
          <cell r="O246">
            <v>-1200</v>
          </cell>
        </row>
        <row r="247">
          <cell r="B247">
            <v>3775</v>
          </cell>
          <cell r="C247">
            <v>-980450</v>
          </cell>
          <cell r="D247">
            <v>-980450</v>
          </cell>
          <cell r="E247">
            <v>-980450</v>
          </cell>
          <cell r="F247">
            <v>-980450</v>
          </cell>
          <cell r="G247">
            <v>-980450</v>
          </cell>
          <cell r="H247">
            <v>-980450</v>
          </cell>
          <cell r="I247">
            <v>-980450</v>
          </cell>
          <cell r="J247">
            <v>-980450</v>
          </cell>
          <cell r="K247">
            <v>-980450</v>
          </cell>
          <cell r="L247">
            <v>-980450</v>
          </cell>
          <cell r="M247">
            <v>-980450</v>
          </cell>
          <cell r="N247">
            <v>-980450</v>
          </cell>
          <cell r="O247">
            <v>-980450</v>
          </cell>
        </row>
        <row r="248">
          <cell r="B248">
            <v>3790</v>
          </cell>
          <cell r="O248">
            <v>-1800</v>
          </cell>
        </row>
        <row r="250">
          <cell r="B250">
            <v>3800</v>
          </cell>
          <cell r="C250">
            <v>-103077.14</v>
          </cell>
          <cell r="D250">
            <v>-103077.14</v>
          </cell>
          <cell r="E250">
            <v>-103077.14</v>
          </cell>
          <cell r="F250">
            <v>-103077.14</v>
          </cell>
          <cell r="G250">
            <v>-103077.14</v>
          </cell>
          <cell r="H250">
            <v>-103077.14</v>
          </cell>
          <cell r="I250">
            <v>-103077.14</v>
          </cell>
          <cell r="J250">
            <v>-103077.14</v>
          </cell>
          <cell r="K250">
            <v>-103077.14</v>
          </cell>
          <cell r="L250">
            <v>-103077.14</v>
          </cell>
          <cell r="M250">
            <v>-103077.14</v>
          </cell>
          <cell r="N250">
            <v>-103077.14</v>
          </cell>
          <cell r="O250">
            <v>-103077.14</v>
          </cell>
        </row>
        <row r="251">
          <cell r="B251">
            <v>3810</v>
          </cell>
          <cell r="C251">
            <v>6679.56</v>
          </cell>
          <cell r="D251">
            <v>6718.12</v>
          </cell>
          <cell r="E251">
            <v>6756.68</v>
          </cell>
          <cell r="F251">
            <v>6795.24</v>
          </cell>
          <cell r="G251">
            <v>6833.8</v>
          </cell>
          <cell r="H251">
            <v>6872.36</v>
          </cell>
          <cell r="I251">
            <v>6910.92</v>
          </cell>
          <cell r="J251">
            <v>6949.48</v>
          </cell>
          <cell r="K251">
            <v>6988.04</v>
          </cell>
          <cell r="L251">
            <v>7026.6</v>
          </cell>
          <cell r="M251">
            <v>7065.16</v>
          </cell>
          <cell r="N251">
            <v>7103.72</v>
          </cell>
          <cell r="O251">
            <v>7142.28</v>
          </cell>
        </row>
        <row r="252">
          <cell r="B252">
            <v>3815</v>
          </cell>
          <cell r="C252">
            <v>115247.75</v>
          </cell>
          <cell r="D252">
            <v>115846.01</v>
          </cell>
          <cell r="E252">
            <v>116444.27</v>
          </cell>
          <cell r="F252">
            <v>117042.53</v>
          </cell>
          <cell r="G252">
            <v>117640.79</v>
          </cell>
          <cell r="H252">
            <v>118239.05</v>
          </cell>
          <cell r="I252">
            <v>118837.31</v>
          </cell>
          <cell r="J252">
            <v>119435.57</v>
          </cell>
          <cell r="K252">
            <v>120033.83</v>
          </cell>
          <cell r="L252">
            <v>120632.09</v>
          </cell>
          <cell r="M252">
            <v>121230.35</v>
          </cell>
          <cell r="N252">
            <v>121828.61</v>
          </cell>
          <cell r="O252">
            <v>122426.87</v>
          </cell>
        </row>
        <row r="253">
          <cell r="B253">
            <v>3840</v>
          </cell>
          <cell r="C253">
            <v>98968.43</v>
          </cell>
          <cell r="D253">
            <v>99572.160000000003</v>
          </cell>
          <cell r="E253">
            <v>100175.89</v>
          </cell>
          <cell r="F253">
            <v>100779.62</v>
          </cell>
          <cell r="G253">
            <v>101383.35</v>
          </cell>
          <cell r="H253">
            <v>101987.08</v>
          </cell>
          <cell r="I253">
            <v>102590.81</v>
          </cell>
          <cell r="J253">
            <v>103194.54</v>
          </cell>
          <cell r="K253">
            <v>103798.27</v>
          </cell>
          <cell r="L253">
            <v>104402</v>
          </cell>
          <cell r="M253">
            <v>105005.73</v>
          </cell>
          <cell r="N253">
            <v>105609.46</v>
          </cell>
          <cell r="O253">
            <v>106213.19</v>
          </cell>
        </row>
        <row r="254">
          <cell r="B254">
            <v>3850</v>
          </cell>
          <cell r="C254">
            <v>140.79</v>
          </cell>
          <cell r="D254">
            <v>151.62</v>
          </cell>
          <cell r="E254">
            <v>162.44999999999999</v>
          </cell>
          <cell r="F254">
            <v>173.28</v>
          </cell>
          <cell r="G254">
            <v>184.11</v>
          </cell>
          <cell r="H254">
            <v>194.94</v>
          </cell>
          <cell r="I254">
            <v>205.77</v>
          </cell>
          <cell r="J254">
            <v>216.6</v>
          </cell>
          <cell r="K254">
            <v>227.43</v>
          </cell>
          <cell r="L254">
            <v>238.26</v>
          </cell>
          <cell r="M254">
            <v>249.09</v>
          </cell>
          <cell r="N254">
            <v>259.92</v>
          </cell>
          <cell r="O254">
            <v>270.75</v>
          </cell>
        </row>
        <row r="255">
          <cell r="B255">
            <v>3860</v>
          </cell>
          <cell r="C255">
            <v>28531.9</v>
          </cell>
          <cell r="D255">
            <v>28708.73</v>
          </cell>
          <cell r="E255">
            <v>28885.56</v>
          </cell>
          <cell r="F255">
            <v>29062.39</v>
          </cell>
          <cell r="G255">
            <v>29239.22</v>
          </cell>
          <cell r="H255">
            <v>29416.05</v>
          </cell>
          <cell r="I255">
            <v>29592.880000000001</v>
          </cell>
          <cell r="J255">
            <v>29769.71</v>
          </cell>
          <cell r="K255">
            <v>29946.54</v>
          </cell>
          <cell r="L255">
            <v>30123.37</v>
          </cell>
          <cell r="M255">
            <v>30300.2</v>
          </cell>
          <cell r="N255">
            <v>30477.03</v>
          </cell>
          <cell r="O255">
            <v>30653.86</v>
          </cell>
        </row>
        <row r="256">
          <cell r="B256">
            <v>3865</v>
          </cell>
          <cell r="C256">
            <v>-11.36</v>
          </cell>
          <cell r="D256">
            <v>-11.7</v>
          </cell>
          <cell r="E256">
            <v>-12.04</v>
          </cell>
          <cell r="F256">
            <v>-12.38</v>
          </cell>
          <cell r="G256">
            <v>-12.72</v>
          </cell>
          <cell r="H256">
            <v>-13.06</v>
          </cell>
          <cell r="I256">
            <v>-13.4</v>
          </cell>
          <cell r="J256">
            <v>-13.74</v>
          </cell>
          <cell r="K256">
            <v>-14.08</v>
          </cell>
          <cell r="L256">
            <v>-14.42</v>
          </cell>
          <cell r="M256">
            <v>-14.76</v>
          </cell>
          <cell r="N256">
            <v>-15.1</v>
          </cell>
          <cell r="O256">
            <v>-15.44</v>
          </cell>
        </row>
        <row r="257">
          <cell r="B257">
            <v>3870</v>
          </cell>
          <cell r="C257">
            <v>932.25</v>
          </cell>
          <cell r="D257">
            <v>932.25</v>
          </cell>
          <cell r="E257">
            <v>932.25</v>
          </cell>
          <cell r="F257">
            <v>932.25</v>
          </cell>
          <cell r="G257">
            <v>932.25</v>
          </cell>
          <cell r="H257">
            <v>932.25</v>
          </cell>
          <cell r="I257">
            <v>932.25</v>
          </cell>
          <cell r="J257">
            <v>932.25</v>
          </cell>
          <cell r="K257">
            <v>932.25</v>
          </cell>
          <cell r="L257">
            <v>932.25</v>
          </cell>
          <cell r="M257">
            <v>932.25</v>
          </cell>
          <cell r="N257">
            <v>932.25</v>
          </cell>
          <cell r="O257">
            <v>932.25</v>
          </cell>
        </row>
        <row r="258">
          <cell r="B258">
            <v>3875</v>
          </cell>
          <cell r="C258">
            <v>17572.53</v>
          </cell>
          <cell r="D258">
            <v>17684.39</v>
          </cell>
          <cell r="E258">
            <v>17796.25</v>
          </cell>
          <cell r="F258">
            <v>17908.11</v>
          </cell>
          <cell r="G258">
            <v>18019.97</v>
          </cell>
          <cell r="H258">
            <v>18131.830000000002</v>
          </cell>
          <cell r="I258">
            <v>18243.689999999999</v>
          </cell>
          <cell r="J258">
            <v>18355.55</v>
          </cell>
          <cell r="K258">
            <v>18467.41</v>
          </cell>
          <cell r="L258">
            <v>18579.27</v>
          </cell>
          <cell r="M258">
            <v>18691.13</v>
          </cell>
          <cell r="N258">
            <v>18802.990000000002</v>
          </cell>
          <cell r="O258">
            <v>18914.849999999999</v>
          </cell>
        </row>
        <row r="259">
          <cell r="B259">
            <v>3880</v>
          </cell>
          <cell r="C259">
            <v>46105.46</v>
          </cell>
          <cell r="D259">
            <v>46356.89</v>
          </cell>
          <cell r="E259">
            <v>46608.33</v>
          </cell>
          <cell r="F259">
            <v>46859.76</v>
          </cell>
          <cell r="G259">
            <v>47111.199999999997</v>
          </cell>
          <cell r="H259">
            <v>47362.64</v>
          </cell>
          <cell r="I259">
            <v>47614.080000000002</v>
          </cell>
          <cell r="J259">
            <v>47865.52</v>
          </cell>
          <cell r="K259">
            <v>48116.95</v>
          </cell>
          <cell r="L259">
            <v>48368.39</v>
          </cell>
          <cell r="M259">
            <v>48619.83</v>
          </cell>
          <cell r="N259">
            <v>48871.27</v>
          </cell>
          <cell r="O259">
            <v>49122.71</v>
          </cell>
        </row>
        <row r="260">
          <cell r="B260">
            <v>3885</v>
          </cell>
          <cell r="C260">
            <v>1990056.62</v>
          </cell>
          <cell r="D260">
            <v>2004926.45</v>
          </cell>
          <cell r="E260">
            <v>2019823.45</v>
          </cell>
          <cell r="F260">
            <v>2034720.45</v>
          </cell>
          <cell r="G260">
            <v>2049617.44</v>
          </cell>
          <cell r="H260">
            <v>2064582.5</v>
          </cell>
          <cell r="I260">
            <v>2079547.57</v>
          </cell>
          <cell r="J260">
            <v>2094512.64</v>
          </cell>
          <cell r="K260">
            <v>2109477.7000000002</v>
          </cell>
          <cell r="L260">
            <v>2124442.77</v>
          </cell>
          <cell r="M260">
            <v>2139407.83</v>
          </cell>
          <cell r="N260">
            <v>2154372.9</v>
          </cell>
          <cell r="O260">
            <v>2169337.96</v>
          </cell>
        </row>
        <row r="261">
          <cell r="B261">
            <v>3890</v>
          </cell>
          <cell r="C261">
            <v>421728.94</v>
          </cell>
          <cell r="D261">
            <v>425051.15</v>
          </cell>
          <cell r="E261">
            <v>428417.41</v>
          </cell>
          <cell r="F261">
            <v>431783.69</v>
          </cell>
          <cell r="G261">
            <v>435149.95</v>
          </cell>
          <cell r="H261">
            <v>438525.16</v>
          </cell>
          <cell r="I261">
            <v>441900.36</v>
          </cell>
          <cell r="J261">
            <v>445275.57</v>
          </cell>
          <cell r="K261">
            <v>448650.79</v>
          </cell>
          <cell r="L261">
            <v>452025.99</v>
          </cell>
          <cell r="M261">
            <v>455401.2</v>
          </cell>
          <cell r="N261">
            <v>458776.4</v>
          </cell>
          <cell r="O261">
            <v>462151.61</v>
          </cell>
        </row>
        <row r="262">
          <cell r="B262">
            <v>3895</v>
          </cell>
          <cell r="C262">
            <v>36086.54</v>
          </cell>
          <cell r="D262">
            <v>36320.83</v>
          </cell>
          <cell r="E262">
            <v>36555.120000000003</v>
          </cell>
          <cell r="F262">
            <v>36789.410000000003</v>
          </cell>
          <cell r="G262">
            <v>37023.699999999997</v>
          </cell>
          <cell r="H262">
            <v>37257.99</v>
          </cell>
          <cell r="I262">
            <v>37492.28</v>
          </cell>
          <cell r="J262">
            <v>37726.57</v>
          </cell>
          <cell r="K262">
            <v>37960.86</v>
          </cell>
          <cell r="L262">
            <v>38195.15</v>
          </cell>
          <cell r="M262">
            <v>38429.440000000002</v>
          </cell>
          <cell r="N262">
            <v>38663.730000000003</v>
          </cell>
          <cell r="O262">
            <v>38898.019999999997</v>
          </cell>
        </row>
        <row r="263">
          <cell r="B263">
            <v>3900</v>
          </cell>
          <cell r="C263">
            <v>2094.31</v>
          </cell>
          <cell r="D263">
            <v>2137.79</v>
          </cell>
          <cell r="E263">
            <v>2181.27</v>
          </cell>
          <cell r="F263">
            <v>2224.75</v>
          </cell>
          <cell r="G263">
            <v>2268.23</v>
          </cell>
          <cell r="H263">
            <v>2311.71</v>
          </cell>
          <cell r="I263">
            <v>2355.19</v>
          </cell>
          <cell r="J263">
            <v>2398.67</v>
          </cell>
          <cell r="K263">
            <v>2442.15</v>
          </cell>
          <cell r="L263">
            <v>2485.63</v>
          </cell>
          <cell r="M263">
            <v>2529.11</v>
          </cell>
          <cell r="N263">
            <v>2572.59</v>
          </cell>
          <cell r="O263">
            <v>2616.0700000000002</v>
          </cell>
        </row>
        <row r="264">
          <cell r="B264">
            <v>3905</v>
          </cell>
          <cell r="C264">
            <v>182880.8</v>
          </cell>
          <cell r="D264">
            <v>184483.9</v>
          </cell>
          <cell r="E264">
            <v>186099.07</v>
          </cell>
          <cell r="F264">
            <v>187714.23</v>
          </cell>
          <cell r="G264">
            <v>189329.4</v>
          </cell>
          <cell r="H264">
            <v>190960.4</v>
          </cell>
          <cell r="I264">
            <v>192591.41</v>
          </cell>
          <cell r="J264">
            <v>194222.41</v>
          </cell>
          <cell r="K264">
            <v>195853.42</v>
          </cell>
          <cell r="L264">
            <v>197484.42</v>
          </cell>
          <cell r="M264">
            <v>199115.43</v>
          </cell>
          <cell r="N264">
            <v>200746.43</v>
          </cell>
          <cell r="O264">
            <v>202377.45</v>
          </cell>
        </row>
        <row r="265">
          <cell r="B265">
            <v>3975</v>
          </cell>
          <cell r="C265">
            <v>3155989.22</v>
          </cell>
          <cell r="D265">
            <v>3179801.01</v>
          </cell>
          <cell r="E265">
            <v>3203612.8</v>
          </cell>
          <cell r="F265">
            <v>3227424.59</v>
          </cell>
          <cell r="G265">
            <v>3251236.38</v>
          </cell>
          <cell r="H265">
            <v>3275048.17</v>
          </cell>
          <cell r="I265">
            <v>3298859.96</v>
          </cell>
          <cell r="J265">
            <v>3322671.75</v>
          </cell>
          <cell r="K265">
            <v>3346483.54</v>
          </cell>
          <cell r="L265">
            <v>3370295.33</v>
          </cell>
          <cell r="M265">
            <v>3394107.12</v>
          </cell>
          <cell r="N265">
            <v>3417918.91</v>
          </cell>
          <cell r="O265">
            <v>3441730.7</v>
          </cell>
        </row>
        <row r="266">
          <cell r="B266">
            <v>3980</v>
          </cell>
          <cell r="C266">
            <v>1309360.79</v>
          </cell>
          <cell r="D266">
            <v>1323201.55</v>
          </cell>
          <cell r="E266">
            <v>1337061.58</v>
          </cell>
          <cell r="F266">
            <v>1350981.88</v>
          </cell>
          <cell r="G266">
            <v>1364940.6</v>
          </cell>
          <cell r="H266">
            <v>1378935.32</v>
          </cell>
          <cell r="I266">
            <v>1392953.15</v>
          </cell>
          <cell r="J266">
            <v>1407027.63</v>
          </cell>
          <cell r="K266">
            <v>1421151.65</v>
          </cell>
          <cell r="L266">
            <v>1435331.41</v>
          </cell>
          <cell r="M266">
            <v>1449539.39</v>
          </cell>
          <cell r="N266">
            <v>1463829</v>
          </cell>
          <cell r="O266">
            <v>1478171.39</v>
          </cell>
        </row>
        <row r="267">
          <cell r="B267">
            <v>3995</v>
          </cell>
          <cell r="C267">
            <v>15412.14</v>
          </cell>
          <cell r="D267">
            <v>15414.96</v>
          </cell>
          <cell r="E267">
            <v>15420.78</v>
          </cell>
          <cell r="F267">
            <v>15426.6</v>
          </cell>
          <cell r="G267">
            <v>15432.42</v>
          </cell>
          <cell r="H267">
            <v>15438.24</v>
          </cell>
          <cell r="I267">
            <v>15444.06</v>
          </cell>
          <cell r="J267">
            <v>15449.88</v>
          </cell>
          <cell r="K267">
            <v>15455.7</v>
          </cell>
          <cell r="L267">
            <v>15461.52</v>
          </cell>
          <cell r="M267">
            <v>15467.34</v>
          </cell>
          <cell r="N267">
            <v>15908.4</v>
          </cell>
          <cell r="O267">
            <v>16349.46</v>
          </cell>
        </row>
        <row r="268">
          <cell r="B268">
            <v>4000</v>
          </cell>
          <cell r="C268">
            <v>16205.9</v>
          </cell>
          <cell r="D268">
            <v>16408</v>
          </cell>
          <cell r="E268">
            <v>16610.099999999999</v>
          </cell>
          <cell r="F268">
            <v>16812.2</v>
          </cell>
          <cell r="G268">
            <v>17014.3</v>
          </cell>
          <cell r="H268">
            <v>17216.400000000001</v>
          </cell>
          <cell r="I268">
            <v>17418.5</v>
          </cell>
          <cell r="J268">
            <v>17620.599999999999</v>
          </cell>
          <cell r="K268">
            <v>17822.7</v>
          </cell>
          <cell r="L268">
            <v>18024.8</v>
          </cell>
          <cell r="M268">
            <v>18226.900000000001</v>
          </cell>
          <cell r="N268">
            <v>18454.97</v>
          </cell>
          <cell r="O268">
            <v>18683.04</v>
          </cell>
        </row>
        <row r="269">
          <cell r="B269">
            <v>4005</v>
          </cell>
          <cell r="C269">
            <v>5220.29</v>
          </cell>
          <cell r="D269">
            <v>5289.33</v>
          </cell>
          <cell r="E269">
            <v>5358.37</v>
          </cell>
          <cell r="F269">
            <v>5427.41</v>
          </cell>
          <cell r="G269">
            <v>5496.45</v>
          </cell>
          <cell r="H269">
            <v>5565.49</v>
          </cell>
          <cell r="I269">
            <v>5634.53</v>
          </cell>
          <cell r="J269">
            <v>5703.57</v>
          </cell>
          <cell r="K269">
            <v>5772.61</v>
          </cell>
          <cell r="L269">
            <v>5841.65</v>
          </cell>
          <cell r="M269">
            <v>5911.94</v>
          </cell>
          <cell r="N269">
            <v>5992.19</v>
          </cell>
          <cell r="O269">
            <v>6077.96</v>
          </cell>
        </row>
        <row r="270">
          <cell r="B270">
            <v>4030</v>
          </cell>
          <cell r="C270">
            <v>23143</v>
          </cell>
          <cell r="D270">
            <v>23143</v>
          </cell>
          <cell r="E270">
            <v>23143</v>
          </cell>
          <cell r="F270">
            <v>23143</v>
          </cell>
          <cell r="G270">
            <v>23143</v>
          </cell>
          <cell r="H270">
            <v>23143</v>
          </cell>
          <cell r="I270">
            <v>23143</v>
          </cell>
          <cell r="J270">
            <v>23143</v>
          </cell>
          <cell r="K270">
            <v>23143</v>
          </cell>
          <cell r="L270">
            <v>23143</v>
          </cell>
          <cell r="M270">
            <v>23143</v>
          </cell>
          <cell r="N270">
            <v>23143</v>
          </cell>
          <cell r="O270">
            <v>23143</v>
          </cell>
        </row>
        <row r="271">
          <cell r="B271">
            <v>4050</v>
          </cell>
          <cell r="C271">
            <v>642729.18999999994</v>
          </cell>
          <cell r="D271">
            <v>648792.29</v>
          </cell>
          <cell r="E271">
            <v>654855.39</v>
          </cell>
          <cell r="F271">
            <v>660918.49</v>
          </cell>
          <cell r="G271">
            <v>666981.59</v>
          </cell>
          <cell r="H271">
            <v>673044.69</v>
          </cell>
          <cell r="I271">
            <v>679107.79</v>
          </cell>
          <cell r="J271">
            <v>685170.89</v>
          </cell>
          <cell r="K271">
            <v>691233.99</v>
          </cell>
          <cell r="L271">
            <v>697297.09</v>
          </cell>
          <cell r="M271">
            <v>703360.19</v>
          </cell>
          <cell r="N271">
            <v>709423.29</v>
          </cell>
          <cell r="O271">
            <v>715486.39</v>
          </cell>
        </row>
        <row r="272">
          <cell r="B272">
            <v>4070</v>
          </cell>
          <cell r="C272">
            <v>762203.11</v>
          </cell>
          <cell r="D272">
            <v>765445.53</v>
          </cell>
          <cell r="E272">
            <v>768687.95</v>
          </cell>
          <cell r="F272">
            <v>771930.37</v>
          </cell>
          <cell r="G272">
            <v>775172.79</v>
          </cell>
          <cell r="H272">
            <v>778415.21</v>
          </cell>
          <cell r="I272">
            <v>781657.63</v>
          </cell>
          <cell r="J272">
            <v>784900.05</v>
          </cell>
          <cell r="K272">
            <v>788142.47</v>
          </cell>
          <cell r="L272">
            <v>791384.89</v>
          </cell>
          <cell r="M272">
            <v>794627.31</v>
          </cell>
          <cell r="N272">
            <v>797869.73</v>
          </cell>
          <cell r="O272">
            <v>801112.15</v>
          </cell>
        </row>
        <row r="273">
          <cell r="B273">
            <v>4075</v>
          </cell>
          <cell r="C273">
            <v>14336.23</v>
          </cell>
          <cell r="D273">
            <v>14336.23</v>
          </cell>
          <cell r="E273">
            <v>14336.23</v>
          </cell>
          <cell r="F273">
            <v>14336.23</v>
          </cell>
          <cell r="G273">
            <v>14336.23</v>
          </cell>
          <cell r="H273">
            <v>14336.23</v>
          </cell>
          <cell r="I273">
            <v>14336.23</v>
          </cell>
          <cell r="J273">
            <v>14336.23</v>
          </cell>
          <cell r="K273">
            <v>14336.23</v>
          </cell>
          <cell r="L273">
            <v>14336.23</v>
          </cell>
          <cell r="M273">
            <v>14336.23</v>
          </cell>
          <cell r="N273">
            <v>14336.23</v>
          </cell>
          <cell r="O273">
            <v>14336.23</v>
          </cell>
        </row>
        <row r="274">
          <cell r="B274">
            <v>4080</v>
          </cell>
          <cell r="C274">
            <v>-59.89</v>
          </cell>
          <cell r="D274">
            <v>-62.61</v>
          </cell>
          <cell r="E274">
            <v>-65.33</v>
          </cell>
          <cell r="F274">
            <v>-68.05</v>
          </cell>
          <cell r="G274">
            <v>-70.77</v>
          </cell>
          <cell r="H274">
            <v>-73.489999999999995</v>
          </cell>
          <cell r="I274">
            <v>-76.209999999999994</v>
          </cell>
          <cell r="J274">
            <v>-78.930000000000007</v>
          </cell>
          <cell r="K274">
            <v>-81.650000000000006</v>
          </cell>
          <cell r="L274">
            <v>-84.37</v>
          </cell>
          <cell r="M274">
            <v>-87.09</v>
          </cell>
          <cell r="N274">
            <v>-89.81</v>
          </cell>
          <cell r="O274">
            <v>-92.53</v>
          </cell>
        </row>
        <row r="275">
          <cell r="B275">
            <v>4085</v>
          </cell>
          <cell r="C275">
            <v>4863.33</v>
          </cell>
          <cell r="D275">
            <v>4862.3999999999996</v>
          </cell>
          <cell r="E275">
            <v>4861.47</v>
          </cell>
          <cell r="F275">
            <v>4860.54</v>
          </cell>
          <cell r="G275">
            <v>4859.6099999999997</v>
          </cell>
          <cell r="H275">
            <v>4858.68</v>
          </cell>
          <cell r="I275">
            <v>4857.75</v>
          </cell>
          <cell r="J275">
            <v>4856.82</v>
          </cell>
          <cell r="K275">
            <v>4855.8900000000003</v>
          </cell>
          <cell r="L275">
            <v>4854.96</v>
          </cell>
          <cell r="M275">
            <v>4854.03</v>
          </cell>
          <cell r="N275">
            <v>4853.1000000000004</v>
          </cell>
          <cell r="O275">
            <v>4852.17</v>
          </cell>
        </row>
        <row r="276">
          <cell r="B276">
            <v>4100</v>
          </cell>
          <cell r="C276">
            <v>475938.88</v>
          </cell>
          <cell r="D276">
            <v>480123</v>
          </cell>
          <cell r="E276">
            <v>484307.12</v>
          </cell>
          <cell r="F276">
            <v>488491.24</v>
          </cell>
          <cell r="G276">
            <v>492675.36</v>
          </cell>
          <cell r="H276">
            <v>496859.48</v>
          </cell>
          <cell r="I276">
            <v>501043.6</v>
          </cell>
          <cell r="J276">
            <v>505227.72</v>
          </cell>
          <cell r="K276">
            <v>509411.84000000003</v>
          </cell>
          <cell r="L276">
            <v>513595.96</v>
          </cell>
          <cell r="M276">
            <v>517780.08</v>
          </cell>
          <cell r="N276">
            <v>521964.2</v>
          </cell>
          <cell r="O276">
            <v>526148.31999999995</v>
          </cell>
        </row>
        <row r="277">
          <cell r="B277">
            <v>4105</v>
          </cell>
          <cell r="C277">
            <v>658129.29</v>
          </cell>
          <cell r="D277">
            <v>663614.89</v>
          </cell>
          <cell r="E277">
            <v>669100.49</v>
          </cell>
          <cell r="F277">
            <v>674586.09</v>
          </cell>
          <cell r="G277">
            <v>680071.69</v>
          </cell>
          <cell r="H277">
            <v>685603.18</v>
          </cell>
          <cell r="I277">
            <v>691134.67</v>
          </cell>
          <cell r="J277">
            <v>696666.16</v>
          </cell>
          <cell r="K277">
            <v>702197.65</v>
          </cell>
          <cell r="L277">
            <v>707729.14</v>
          </cell>
          <cell r="M277">
            <v>713260.63</v>
          </cell>
          <cell r="N277">
            <v>718792.12</v>
          </cell>
          <cell r="O277">
            <v>724323.61</v>
          </cell>
        </row>
        <row r="278">
          <cell r="B278">
            <v>4107</v>
          </cell>
          <cell r="C278">
            <v>10360.51</v>
          </cell>
          <cell r="D278">
            <v>10420.69</v>
          </cell>
          <cell r="E278">
            <v>10480.870000000001</v>
          </cell>
          <cell r="F278">
            <v>10541.05</v>
          </cell>
          <cell r="G278">
            <v>10601.23</v>
          </cell>
          <cell r="H278">
            <v>10697.52</v>
          </cell>
          <cell r="I278">
            <v>10793.8</v>
          </cell>
          <cell r="J278">
            <v>10890.08</v>
          </cell>
          <cell r="K278">
            <v>10986.36</v>
          </cell>
          <cell r="L278">
            <v>11082.64</v>
          </cell>
          <cell r="M278">
            <v>11178.92</v>
          </cell>
          <cell r="N278">
            <v>11275.2</v>
          </cell>
          <cell r="O278">
            <v>11371.48</v>
          </cell>
        </row>
        <row r="279">
          <cell r="B279">
            <v>4115</v>
          </cell>
          <cell r="C279">
            <v>5738.01</v>
          </cell>
          <cell r="D279">
            <v>5813.69</v>
          </cell>
          <cell r="E279">
            <v>5889.37</v>
          </cell>
          <cell r="F279">
            <v>5965.05</v>
          </cell>
          <cell r="G279">
            <v>6040.73</v>
          </cell>
          <cell r="H279">
            <v>6126.06</v>
          </cell>
          <cell r="I279">
            <v>6211.39</v>
          </cell>
          <cell r="J279">
            <v>6296.72</v>
          </cell>
          <cell r="K279">
            <v>6382.05</v>
          </cell>
          <cell r="L279">
            <v>6467.38</v>
          </cell>
          <cell r="M279">
            <v>6552.71</v>
          </cell>
          <cell r="N279">
            <v>6638.04</v>
          </cell>
          <cell r="O279">
            <v>6723.37</v>
          </cell>
        </row>
        <row r="280">
          <cell r="B280">
            <v>4150</v>
          </cell>
          <cell r="C280">
            <v>7614.06</v>
          </cell>
          <cell r="D280">
            <v>7683.28</v>
          </cell>
          <cell r="E280">
            <v>7752.5</v>
          </cell>
          <cell r="F280">
            <v>7821.72</v>
          </cell>
          <cell r="G280">
            <v>7890.94</v>
          </cell>
          <cell r="H280">
            <v>7960.16</v>
          </cell>
          <cell r="I280">
            <v>8029.38</v>
          </cell>
          <cell r="J280">
            <v>8098.6</v>
          </cell>
          <cell r="K280">
            <v>8167.82</v>
          </cell>
          <cell r="L280">
            <v>8237.0400000000009</v>
          </cell>
          <cell r="M280">
            <v>8306.26</v>
          </cell>
          <cell r="N280">
            <v>8375.48</v>
          </cell>
          <cell r="O280">
            <v>8444.7000000000007</v>
          </cell>
        </row>
        <row r="281">
          <cell r="B281">
            <v>4155</v>
          </cell>
          <cell r="C281">
            <v>52853.18</v>
          </cell>
          <cell r="D281">
            <v>53813.2</v>
          </cell>
          <cell r="E281">
            <v>54773.22</v>
          </cell>
          <cell r="F281">
            <v>55733.24</v>
          </cell>
          <cell r="G281">
            <v>56693.26</v>
          </cell>
          <cell r="H281">
            <v>57653.279999999999</v>
          </cell>
          <cell r="I281">
            <v>58613.3</v>
          </cell>
          <cell r="J281">
            <v>59573.32</v>
          </cell>
          <cell r="K281">
            <v>60533.34</v>
          </cell>
          <cell r="L281">
            <v>61493.36</v>
          </cell>
          <cell r="M281">
            <v>62453.38</v>
          </cell>
          <cell r="N281">
            <v>63413.4</v>
          </cell>
          <cell r="O281">
            <v>64373.42</v>
          </cell>
        </row>
        <row r="282">
          <cell r="B282">
            <v>4175</v>
          </cell>
          <cell r="C282">
            <v>978.89</v>
          </cell>
          <cell r="D282">
            <v>985.47</v>
          </cell>
          <cell r="E282">
            <v>992.05</v>
          </cell>
          <cell r="F282">
            <v>998.63</v>
          </cell>
          <cell r="G282">
            <v>1005.21</v>
          </cell>
          <cell r="H282">
            <v>1011.79</v>
          </cell>
          <cell r="I282">
            <v>1018.37</v>
          </cell>
          <cell r="J282">
            <v>1024.95</v>
          </cell>
          <cell r="K282">
            <v>1031.53</v>
          </cell>
          <cell r="L282">
            <v>1038.1099999999999</v>
          </cell>
          <cell r="M282">
            <v>1044.69</v>
          </cell>
          <cell r="N282">
            <v>1051.27</v>
          </cell>
          <cell r="O282">
            <v>1057.8499999999999</v>
          </cell>
        </row>
        <row r="283">
          <cell r="B283">
            <v>4260</v>
          </cell>
          <cell r="C283">
            <v>72491.399999999994</v>
          </cell>
          <cell r="D283">
            <v>72491.399999999994</v>
          </cell>
          <cell r="E283">
            <v>72491.399999999994</v>
          </cell>
          <cell r="F283">
            <v>72491.399999999994</v>
          </cell>
          <cell r="G283">
            <v>72491.399999999994</v>
          </cell>
          <cell r="H283">
            <v>72491.399999999994</v>
          </cell>
          <cell r="I283">
            <v>72491.399999999994</v>
          </cell>
          <cell r="J283">
            <v>72491.399999999994</v>
          </cell>
          <cell r="K283">
            <v>72491.399999999994</v>
          </cell>
          <cell r="L283">
            <v>72491.399999999994</v>
          </cell>
          <cell r="M283">
            <v>72491.399999999994</v>
          </cell>
          <cell r="N283">
            <v>72491.399999999994</v>
          </cell>
          <cell r="O283">
            <v>72491.399999999994</v>
          </cell>
        </row>
        <row r="284">
          <cell r="B284">
            <v>4265</v>
          </cell>
          <cell r="C284">
            <v>284065.96999999997</v>
          </cell>
          <cell r="D284">
            <v>286356.14</v>
          </cell>
          <cell r="E284">
            <v>288646.31</v>
          </cell>
          <cell r="F284">
            <v>290936.48</v>
          </cell>
          <cell r="G284">
            <v>293226.65000000002</v>
          </cell>
          <cell r="H284">
            <v>295516.82</v>
          </cell>
          <cell r="I284">
            <v>297806.99</v>
          </cell>
          <cell r="J284">
            <v>300097.15999999997</v>
          </cell>
          <cell r="K284">
            <v>302387.33</v>
          </cell>
          <cell r="L284">
            <v>304677.5</v>
          </cell>
          <cell r="M284">
            <v>306967.67</v>
          </cell>
          <cell r="N284">
            <v>309257.84000000003</v>
          </cell>
          <cell r="O284">
            <v>311548.01</v>
          </cell>
        </row>
        <row r="285">
          <cell r="B285">
            <v>4275</v>
          </cell>
          <cell r="C285">
            <v>19541.580000000002</v>
          </cell>
          <cell r="D285">
            <v>20522.86</v>
          </cell>
          <cell r="E285">
            <v>21504.14</v>
          </cell>
          <cell r="F285">
            <v>22485.42</v>
          </cell>
          <cell r="G285">
            <v>23466.7</v>
          </cell>
          <cell r="H285">
            <v>24447.98</v>
          </cell>
          <cell r="I285">
            <v>25429.26</v>
          </cell>
          <cell r="J285">
            <v>26410.54</v>
          </cell>
          <cell r="K285">
            <v>27391.82</v>
          </cell>
          <cell r="L285">
            <v>28373.1</v>
          </cell>
          <cell r="M285">
            <v>29354.38</v>
          </cell>
          <cell r="N285">
            <v>30335.66</v>
          </cell>
          <cell r="O285">
            <v>31316.94</v>
          </cell>
        </row>
        <row r="286">
          <cell r="B286">
            <v>4280</v>
          </cell>
          <cell r="C286">
            <v>5187.8100000000004</v>
          </cell>
          <cell r="D286">
            <v>5246.1</v>
          </cell>
          <cell r="E286">
            <v>5304.39</v>
          </cell>
          <cell r="F286">
            <v>5362.68</v>
          </cell>
          <cell r="G286">
            <v>5420.97</v>
          </cell>
          <cell r="H286">
            <v>5479.26</v>
          </cell>
          <cell r="I286">
            <v>5537.55</v>
          </cell>
          <cell r="J286">
            <v>5595.84</v>
          </cell>
          <cell r="K286">
            <v>5654.13</v>
          </cell>
          <cell r="L286">
            <v>5712.42</v>
          </cell>
          <cell r="M286">
            <v>5770.71</v>
          </cell>
          <cell r="N286">
            <v>5829</v>
          </cell>
          <cell r="O286">
            <v>5887.29</v>
          </cell>
        </row>
        <row r="287">
          <cell r="B287">
            <v>4310</v>
          </cell>
          <cell r="C287">
            <v>282251.17</v>
          </cell>
          <cell r="D287">
            <v>285414.03000000003</v>
          </cell>
          <cell r="E287">
            <v>288576.89</v>
          </cell>
          <cell r="F287">
            <v>291739.75</v>
          </cell>
          <cell r="G287">
            <v>294902.61</v>
          </cell>
          <cell r="H287">
            <v>298132.64</v>
          </cell>
          <cell r="I287">
            <v>301362.67</v>
          </cell>
          <cell r="J287">
            <v>304592.7</v>
          </cell>
          <cell r="K287">
            <v>307822.73</v>
          </cell>
          <cell r="L287">
            <v>311052.76</v>
          </cell>
          <cell r="M287">
            <v>314282.78999999998</v>
          </cell>
          <cell r="N287">
            <v>317512.82</v>
          </cell>
          <cell r="O287">
            <v>320742.84999999998</v>
          </cell>
        </row>
        <row r="288">
          <cell r="B288">
            <v>4320</v>
          </cell>
          <cell r="C288">
            <v>67.209999999999994</v>
          </cell>
          <cell r="D288">
            <v>72.38</v>
          </cell>
          <cell r="E288">
            <v>77.55</v>
          </cell>
          <cell r="F288">
            <v>82.72</v>
          </cell>
          <cell r="G288">
            <v>87.89</v>
          </cell>
          <cell r="H288">
            <v>93.06</v>
          </cell>
          <cell r="I288">
            <v>98.23</v>
          </cell>
          <cell r="J288">
            <v>103.4</v>
          </cell>
          <cell r="K288">
            <v>108.57</v>
          </cell>
          <cell r="L288">
            <v>113.74</v>
          </cell>
          <cell r="M288">
            <v>118.91</v>
          </cell>
          <cell r="N288">
            <v>124.08</v>
          </cell>
          <cell r="O288">
            <v>129.25</v>
          </cell>
        </row>
        <row r="289">
          <cell r="B289">
            <v>4325</v>
          </cell>
          <cell r="C289">
            <v>3951.41</v>
          </cell>
          <cell r="D289">
            <v>4147.04</v>
          </cell>
          <cell r="E289">
            <v>4342.67</v>
          </cell>
          <cell r="F289">
            <v>4538.3</v>
          </cell>
          <cell r="G289">
            <v>4733.93</v>
          </cell>
          <cell r="H289">
            <v>4929.5600000000004</v>
          </cell>
          <cell r="I289">
            <v>5125.1899999999996</v>
          </cell>
          <cell r="J289">
            <v>5320.82</v>
          </cell>
          <cell r="K289">
            <v>5516.45</v>
          </cell>
          <cell r="L289">
            <v>5712.08</v>
          </cell>
          <cell r="M289">
            <v>5907.71</v>
          </cell>
          <cell r="N289">
            <v>6103.34</v>
          </cell>
          <cell r="O289">
            <v>6298.97</v>
          </cell>
        </row>
        <row r="290">
          <cell r="B290">
            <v>4330</v>
          </cell>
          <cell r="C290">
            <v>4777.6499999999996</v>
          </cell>
          <cell r="D290">
            <v>4777.6499999999996</v>
          </cell>
          <cell r="E290">
            <v>4777.6499999999996</v>
          </cell>
          <cell r="F290">
            <v>4777.6499999999996</v>
          </cell>
          <cell r="G290">
            <v>4777.6499999999996</v>
          </cell>
          <cell r="H290">
            <v>4777.6499999999996</v>
          </cell>
          <cell r="I290">
            <v>4777.6499999999996</v>
          </cell>
          <cell r="J290">
            <v>4777.6499999999996</v>
          </cell>
          <cell r="K290">
            <v>4777.6499999999996</v>
          </cell>
          <cell r="L290">
            <v>4777.6499999999996</v>
          </cell>
          <cell r="M290">
            <v>4777.6499999999996</v>
          </cell>
          <cell r="N290">
            <v>4780.1499999999996</v>
          </cell>
          <cell r="O290">
            <v>4782.6499999999996</v>
          </cell>
        </row>
        <row r="291">
          <cell r="B291">
            <v>4335</v>
          </cell>
          <cell r="C291">
            <v>173562.33</v>
          </cell>
          <cell r="D291">
            <v>175604.93</v>
          </cell>
          <cell r="E291">
            <v>177647.53</v>
          </cell>
          <cell r="F291">
            <v>179690.13</v>
          </cell>
          <cell r="G291">
            <v>181732.73</v>
          </cell>
          <cell r="H291">
            <v>183775.33</v>
          </cell>
          <cell r="I291">
            <v>185817.93</v>
          </cell>
          <cell r="J291">
            <v>187860.53</v>
          </cell>
          <cell r="K291">
            <v>189903.13</v>
          </cell>
          <cell r="L291">
            <v>191945.73</v>
          </cell>
          <cell r="M291">
            <v>193988.33</v>
          </cell>
          <cell r="N291">
            <v>196030.93</v>
          </cell>
          <cell r="O291">
            <v>198073.53</v>
          </cell>
        </row>
        <row r="292">
          <cell r="B292">
            <v>4350</v>
          </cell>
          <cell r="O292">
            <v>3.75</v>
          </cell>
        </row>
        <row r="294">
          <cell r="B294">
            <v>4367</v>
          </cell>
          <cell r="O294">
            <v>4394.96</v>
          </cell>
        </row>
        <row r="295">
          <cell r="B295">
            <v>4369</v>
          </cell>
          <cell r="C295">
            <v>-108079.12</v>
          </cell>
          <cell r="D295">
            <v>-108079.12</v>
          </cell>
          <cell r="E295">
            <v>-108079.12</v>
          </cell>
          <cell r="F295">
            <v>-108079.12</v>
          </cell>
          <cell r="G295">
            <v>-108079.12</v>
          </cell>
          <cell r="H295">
            <v>-108079.12</v>
          </cell>
          <cell r="I295">
            <v>-108079.12</v>
          </cell>
          <cell r="J295">
            <v>-108079.12</v>
          </cell>
          <cell r="K295">
            <v>-108079.12</v>
          </cell>
          <cell r="L295">
            <v>-108079.12</v>
          </cell>
          <cell r="M295">
            <v>-108079.12</v>
          </cell>
          <cell r="N295">
            <v>-108079.12</v>
          </cell>
          <cell r="O295">
            <v>-108079.12</v>
          </cell>
        </row>
        <row r="296">
          <cell r="B296">
            <v>4371</v>
          </cell>
          <cell r="C296">
            <v>1950474.34</v>
          </cell>
          <cell r="D296">
            <v>1950474.34</v>
          </cell>
          <cell r="E296">
            <v>1950474.34</v>
          </cell>
          <cell r="F296">
            <v>1950474.34</v>
          </cell>
          <cell r="G296">
            <v>1950474.34</v>
          </cell>
          <cell r="H296">
            <v>1950474.34</v>
          </cell>
          <cell r="I296">
            <v>1950474.34</v>
          </cell>
          <cell r="J296">
            <v>1950474.34</v>
          </cell>
          <cell r="K296">
            <v>1950474.34</v>
          </cell>
          <cell r="L296">
            <v>1950474.34</v>
          </cell>
          <cell r="M296">
            <v>1950474.34</v>
          </cell>
          <cell r="N296">
            <v>1950474.34</v>
          </cell>
          <cell r="O296">
            <v>1950474.34</v>
          </cell>
        </row>
        <row r="297">
          <cell r="B297">
            <v>4375</v>
          </cell>
          <cell r="C297">
            <v>-30759.11</v>
          </cell>
          <cell r="D297">
            <v>-30759.11</v>
          </cell>
          <cell r="E297">
            <v>-30759.11</v>
          </cell>
          <cell r="F297">
            <v>-30759.11</v>
          </cell>
          <cell r="G297">
            <v>-30759.11</v>
          </cell>
          <cell r="H297">
            <v>-30759.11</v>
          </cell>
          <cell r="I297">
            <v>-30759.11</v>
          </cell>
          <cell r="J297">
            <v>-30759.11</v>
          </cell>
          <cell r="K297">
            <v>-30759.11</v>
          </cell>
          <cell r="L297">
            <v>-30759.11</v>
          </cell>
          <cell r="M297">
            <v>-30759.11</v>
          </cell>
          <cell r="N297">
            <v>-30759.11</v>
          </cell>
          <cell r="O297">
            <v>-30759.11</v>
          </cell>
        </row>
        <row r="298">
          <cell r="B298">
            <v>4377</v>
          </cell>
          <cell r="C298">
            <v>-22479.83</v>
          </cell>
          <cell r="D298">
            <v>-22479.83</v>
          </cell>
          <cell r="E298">
            <v>-22479.83</v>
          </cell>
          <cell r="F298">
            <v>-22479.83</v>
          </cell>
          <cell r="G298">
            <v>-22479.83</v>
          </cell>
          <cell r="H298">
            <v>-22479.83</v>
          </cell>
          <cell r="I298">
            <v>-22479.83</v>
          </cell>
          <cell r="J298">
            <v>-22479.83</v>
          </cell>
          <cell r="K298">
            <v>-22479.83</v>
          </cell>
          <cell r="L298">
            <v>-22479.83</v>
          </cell>
          <cell r="M298">
            <v>-22479.83</v>
          </cell>
          <cell r="N298">
            <v>-22479.83</v>
          </cell>
          <cell r="O298">
            <v>-15643.48</v>
          </cell>
        </row>
        <row r="299">
          <cell r="B299">
            <v>4383</v>
          </cell>
          <cell r="C299">
            <v>-40697.160000000003</v>
          </cell>
          <cell r="D299">
            <v>-40697.160000000003</v>
          </cell>
          <cell r="E299">
            <v>-40697.160000000003</v>
          </cell>
          <cell r="F299">
            <v>-40697.160000000003</v>
          </cell>
          <cell r="G299">
            <v>-40697.160000000003</v>
          </cell>
          <cell r="H299">
            <v>-40697.160000000003</v>
          </cell>
          <cell r="I299">
            <v>-40697.160000000003</v>
          </cell>
          <cell r="J299">
            <v>-40697.160000000003</v>
          </cell>
          <cell r="K299">
            <v>-40697.160000000003</v>
          </cell>
          <cell r="L299">
            <v>-40697.160000000003</v>
          </cell>
          <cell r="M299">
            <v>-40697.160000000003</v>
          </cell>
          <cell r="N299">
            <v>-40697.160000000003</v>
          </cell>
          <cell r="O299">
            <v>-40109.22</v>
          </cell>
        </row>
        <row r="300">
          <cell r="B300">
            <v>4385</v>
          </cell>
          <cell r="C300">
            <v>3010</v>
          </cell>
          <cell r="D300">
            <v>3010</v>
          </cell>
          <cell r="E300">
            <v>3010</v>
          </cell>
          <cell r="F300">
            <v>3010</v>
          </cell>
          <cell r="G300">
            <v>3010</v>
          </cell>
          <cell r="H300">
            <v>3010</v>
          </cell>
          <cell r="I300">
            <v>3010</v>
          </cell>
          <cell r="J300">
            <v>3010</v>
          </cell>
          <cell r="K300">
            <v>3010</v>
          </cell>
          <cell r="L300">
            <v>3010</v>
          </cell>
          <cell r="M300">
            <v>3010</v>
          </cell>
          <cell r="N300">
            <v>3010</v>
          </cell>
          <cell r="O300">
            <v>3299.34</v>
          </cell>
        </row>
        <row r="301">
          <cell r="B301">
            <v>4387</v>
          </cell>
          <cell r="C301">
            <v>-4157789.58</v>
          </cell>
          <cell r="D301">
            <v>-4157789.58</v>
          </cell>
          <cell r="E301">
            <v>-4157755.68</v>
          </cell>
          <cell r="F301">
            <v>-4158113.28</v>
          </cell>
          <cell r="G301">
            <v>-4158264.02</v>
          </cell>
          <cell r="H301">
            <v>-4158349.12</v>
          </cell>
          <cell r="I301">
            <v>-4158350.33</v>
          </cell>
          <cell r="J301">
            <v>-4158415.94</v>
          </cell>
          <cell r="K301">
            <v>-4158479.67</v>
          </cell>
          <cell r="L301">
            <v>-4158305.21</v>
          </cell>
          <cell r="M301">
            <v>-4158319.29</v>
          </cell>
          <cell r="N301">
            <v>-4158351.58</v>
          </cell>
          <cell r="O301">
            <v>-4612978.87</v>
          </cell>
        </row>
        <row r="302">
          <cell r="B302">
            <v>4389</v>
          </cell>
          <cell r="C302">
            <v>-459312.78</v>
          </cell>
          <cell r="D302">
            <v>-459312.06</v>
          </cell>
          <cell r="E302">
            <v>-459313.14</v>
          </cell>
          <cell r="F302">
            <v>-459309.39</v>
          </cell>
          <cell r="G302">
            <v>-459307.8</v>
          </cell>
          <cell r="H302">
            <v>-459306.91</v>
          </cell>
          <cell r="I302">
            <v>-459306.9</v>
          </cell>
          <cell r="J302">
            <v>-459306.21</v>
          </cell>
          <cell r="K302">
            <v>-459305.54</v>
          </cell>
          <cell r="L302">
            <v>-459307.37</v>
          </cell>
          <cell r="M302">
            <v>-459307.22</v>
          </cell>
          <cell r="N302">
            <v>-459306.88</v>
          </cell>
          <cell r="O302">
            <v>-458259.93</v>
          </cell>
        </row>
        <row r="303">
          <cell r="B303">
            <v>4417</v>
          </cell>
          <cell r="C303">
            <v>10360.9</v>
          </cell>
          <cell r="D303">
            <v>10360.93</v>
          </cell>
          <cell r="E303">
            <v>10360.89</v>
          </cell>
          <cell r="F303">
            <v>10361.040000000001</v>
          </cell>
          <cell r="G303">
            <v>10361.11</v>
          </cell>
          <cell r="H303">
            <v>10361.15</v>
          </cell>
          <cell r="I303">
            <v>10361.15</v>
          </cell>
          <cell r="J303">
            <v>10361.18</v>
          </cell>
          <cell r="K303">
            <v>10361.209999999999</v>
          </cell>
          <cell r="L303">
            <v>10361.129999999999</v>
          </cell>
          <cell r="M303">
            <v>10361.129999999999</v>
          </cell>
          <cell r="N303">
            <v>10361.15</v>
          </cell>
          <cell r="O303">
            <v>10208.790000000001</v>
          </cell>
        </row>
        <row r="304">
          <cell r="B304">
            <v>4419</v>
          </cell>
          <cell r="C304">
            <v>5442</v>
          </cell>
          <cell r="D304">
            <v>5442</v>
          </cell>
          <cell r="E304">
            <v>5442</v>
          </cell>
          <cell r="F304">
            <v>5442</v>
          </cell>
          <cell r="G304">
            <v>5442</v>
          </cell>
          <cell r="H304">
            <v>5442</v>
          </cell>
          <cell r="I304">
            <v>5442</v>
          </cell>
          <cell r="J304">
            <v>5442</v>
          </cell>
          <cell r="K304">
            <v>5442</v>
          </cell>
          <cell r="L304">
            <v>5442</v>
          </cell>
          <cell r="M304">
            <v>5442</v>
          </cell>
          <cell r="N304">
            <v>5442</v>
          </cell>
          <cell r="O304">
            <v>5442</v>
          </cell>
        </row>
        <row r="305">
          <cell r="B305">
            <v>4421</v>
          </cell>
          <cell r="C305">
            <v>333881.58</v>
          </cell>
          <cell r="D305">
            <v>333881.58</v>
          </cell>
          <cell r="E305">
            <v>333881.58</v>
          </cell>
          <cell r="F305">
            <v>333881.58</v>
          </cell>
          <cell r="G305">
            <v>333881.58</v>
          </cell>
          <cell r="H305">
            <v>333881.58</v>
          </cell>
          <cell r="I305">
            <v>333881.58</v>
          </cell>
          <cell r="J305">
            <v>333881.58</v>
          </cell>
          <cell r="K305">
            <v>333881.58</v>
          </cell>
          <cell r="L305">
            <v>333881.58</v>
          </cell>
          <cell r="M305">
            <v>333881.58</v>
          </cell>
          <cell r="N305">
            <v>333881.58</v>
          </cell>
          <cell r="O305">
            <v>333881.58</v>
          </cell>
        </row>
        <row r="306">
          <cell r="B306">
            <v>4425</v>
          </cell>
          <cell r="C306">
            <v>-5263.35</v>
          </cell>
          <cell r="D306">
            <v>-5263.35</v>
          </cell>
          <cell r="E306">
            <v>-5263.35</v>
          </cell>
          <cell r="F306">
            <v>-5263.35</v>
          </cell>
          <cell r="G306">
            <v>-5263.35</v>
          </cell>
          <cell r="H306">
            <v>-5263.35</v>
          </cell>
          <cell r="I306">
            <v>-5263.35</v>
          </cell>
          <cell r="J306">
            <v>-5263.35</v>
          </cell>
          <cell r="K306">
            <v>-5263.35</v>
          </cell>
          <cell r="L306">
            <v>-5263.35</v>
          </cell>
          <cell r="M306">
            <v>-5263.35</v>
          </cell>
          <cell r="N306">
            <v>-5263.35</v>
          </cell>
          <cell r="O306">
            <v>-5263.35</v>
          </cell>
        </row>
        <row r="307">
          <cell r="B307">
            <v>4427</v>
          </cell>
          <cell r="C307">
            <v>-3848.6</v>
          </cell>
          <cell r="D307">
            <v>-3848.6</v>
          </cell>
          <cell r="E307">
            <v>-3848.6</v>
          </cell>
          <cell r="F307">
            <v>-3848.6</v>
          </cell>
          <cell r="G307">
            <v>-3848.6</v>
          </cell>
          <cell r="H307">
            <v>-3848.6</v>
          </cell>
          <cell r="I307">
            <v>-3848.6</v>
          </cell>
          <cell r="J307">
            <v>-3848.6</v>
          </cell>
          <cell r="K307">
            <v>-3848.6</v>
          </cell>
          <cell r="L307">
            <v>-3848.6</v>
          </cell>
          <cell r="M307">
            <v>-3848.6</v>
          </cell>
          <cell r="N307">
            <v>-3848.6</v>
          </cell>
          <cell r="O307">
            <v>-2612.86</v>
          </cell>
        </row>
        <row r="308">
          <cell r="B308">
            <v>4433</v>
          </cell>
          <cell r="C308">
            <v>-6123.75</v>
          </cell>
          <cell r="D308">
            <v>-6123.75</v>
          </cell>
          <cell r="E308">
            <v>-6123.75</v>
          </cell>
          <cell r="F308">
            <v>-6123.75</v>
          </cell>
          <cell r="G308">
            <v>-6123.75</v>
          </cell>
          <cell r="H308">
            <v>-6123.75</v>
          </cell>
          <cell r="I308">
            <v>-6123.75</v>
          </cell>
          <cell r="J308">
            <v>-6123.75</v>
          </cell>
          <cell r="K308">
            <v>-6123.75</v>
          </cell>
          <cell r="L308">
            <v>-6123.75</v>
          </cell>
          <cell r="M308">
            <v>-6123.75</v>
          </cell>
          <cell r="N308">
            <v>-6123.75</v>
          </cell>
          <cell r="O308">
            <v>-6017.47</v>
          </cell>
        </row>
        <row r="309">
          <cell r="B309">
            <v>4435</v>
          </cell>
          <cell r="C309">
            <v>516</v>
          </cell>
          <cell r="D309">
            <v>516</v>
          </cell>
          <cell r="E309">
            <v>516</v>
          </cell>
          <cell r="F309">
            <v>516</v>
          </cell>
          <cell r="G309">
            <v>516</v>
          </cell>
          <cell r="H309">
            <v>516</v>
          </cell>
          <cell r="I309">
            <v>516</v>
          </cell>
          <cell r="J309">
            <v>516</v>
          </cell>
          <cell r="K309">
            <v>516</v>
          </cell>
          <cell r="L309">
            <v>516</v>
          </cell>
          <cell r="M309">
            <v>516</v>
          </cell>
          <cell r="N309">
            <v>516</v>
          </cell>
          <cell r="O309">
            <v>568.29999999999995</v>
          </cell>
        </row>
        <row r="310">
          <cell r="B310">
            <v>4437</v>
          </cell>
          <cell r="C310">
            <v>-389610.21</v>
          </cell>
          <cell r="D310">
            <v>-389612.01</v>
          </cell>
          <cell r="E310">
            <v>-389609.32</v>
          </cell>
          <cell r="F310">
            <v>-389618.7</v>
          </cell>
          <cell r="G310">
            <v>-389622.66</v>
          </cell>
          <cell r="H310">
            <v>-389624.89</v>
          </cell>
          <cell r="I310">
            <v>-389624.92</v>
          </cell>
          <cell r="J310">
            <v>-389626.64</v>
          </cell>
          <cell r="K310">
            <v>-389628.32</v>
          </cell>
          <cell r="L310">
            <v>-389623.74</v>
          </cell>
          <cell r="M310">
            <v>-389624.11</v>
          </cell>
          <cell r="N310">
            <v>-389624.96</v>
          </cell>
          <cell r="O310">
            <v>-453905.87</v>
          </cell>
        </row>
        <row r="311">
          <cell r="B311">
            <v>4439</v>
          </cell>
          <cell r="C311">
            <v>-617</v>
          </cell>
          <cell r="D311">
            <v>-617</v>
          </cell>
          <cell r="E311">
            <v>-617</v>
          </cell>
          <cell r="F311">
            <v>-617</v>
          </cell>
          <cell r="G311">
            <v>-617</v>
          </cell>
          <cell r="H311">
            <v>-617</v>
          </cell>
          <cell r="I311">
            <v>-617</v>
          </cell>
          <cell r="J311">
            <v>-617</v>
          </cell>
          <cell r="K311">
            <v>-617</v>
          </cell>
          <cell r="L311">
            <v>-617</v>
          </cell>
          <cell r="M311">
            <v>-617</v>
          </cell>
          <cell r="N311">
            <v>-617</v>
          </cell>
          <cell r="O311">
            <v>-513.15</v>
          </cell>
        </row>
        <row r="312">
          <cell r="B312">
            <v>4460</v>
          </cell>
          <cell r="C312">
            <v>-1844</v>
          </cell>
          <cell r="D312">
            <v>-1844</v>
          </cell>
          <cell r="E312">
            <v>-1844</v>
          </cell>
          <cell r="F312">
            <v>-1844</v>
          </cell>
          <cell r="G312">
            <v>-1844</v>
          </cell>
          <cell r="H312">
            <v>-1844</v>
          </cell>
          <cell r="I312">
            <v>-1844</v>
          </cell>
          <cell r="J312">
            <v>-1844</v>
          </cell>
          <cell r="K312">
            <v>-1844</v>
          </cell>
          <cell r="L312">
            <v>-1844</v>
          </cell>
          <cell r="M312">
            <v>-1844</v>
          </cell>
          <cell r="N312">
            <v>-1844</v>
          </cell>
          <cell r="O312">
            <v>-1844</v>
          </cell>
        </row>
        <row r="313">
          <cell r="B313">
            <v>4515</v>
          </cell>
          <cell r="C313">
            <v>-17847.73</v>
          </cell>
          <cell r="D313">
            <v>-15758.9</v>
          </cell>
          <cell r="E313">
            <v>-80287.92</v>
          </cell>
          <cell r="F313">
            <v>-75166.2</v>
          </cell>
          <cell r="G313">
            <v>-4290.8500000000004</v>
          </cell>
          <cell r="H313">
            <v>-124116.73</v>
          </cell>
          <cell r="I313">
            <v>-22123.02</v>
          </cell>
          <cell r="J313">
            <v>-25657.22</v>
          </cell>
          <cell r="K313">
            <v>-19664.71</v>
          </cell>
          <cell r="L313">
            <v>-57688.46</v>
          </cell>
          <cell r="M313">
            <v>-35027.480000000003</v>
          </cell>
          <cell r="N313">
            <v>-18128.490000000002</v>
          </cell>
          <cell r="O313">
            <v>-21818.74</v>
          </cell>
        </row>
        <row r="314">
          <cell r="B314">
            <v>4525</v>
          </cell>
          <cell r="C314">
            <v>-273703.12</v>
          </cell>
          <cell r="D314">
            <v>-50645.79</v>
          </cell>
          <cell r="E314">
            <v>-55493.35</v>
          </cell>
          <cell r="F314">
            <v>-37250.89</v>
          </cell>
          <cell r="G314">
            <v>-41286.620000000003</v>
          </cell>
          <cell r="H314">
            <v>-53723.32</v>
          </cell>
          <cell r="I314">
            <v>-51601.37</v>
          </cell>
          <cell r="J314">
            <v>-60521.41</v>
          </cell>
          <cell r="K314">
            <v>-60926.26</v>
          </cell>
          <cell r="L314">
            <v>-35840.94</v>
          </cell>
          <cell r="M314">
            <v>-41943.87</v>
          </cell>
          <cell r="N314">
            <v>-49984.63</v>
          </cell>
          <cell r="O314">
            <v>-89614.97</v>
          </cell>
        </row>
        <row r="315">
          <cell r="B315">
            <v>4527</v>
          </cell>
          <cell r="C315">
            <v>-25309.27</v>
          </cell>
          <cell r="D315">
            <v>-46897.79</v>
          </cell>
          <cell r="E315">
            <v>-49263.77</v>
          </cell>
          <cell r="F315">
            <v>-46499.57</v>
          </cell>
          <cell r="G315">
            <v>-47524.52</v>
          </cell>
          <cell r="H315">
            <v>-52199</v>
          </cell>
          <cell r="I315">
            <v>-69141.38</v>
          </cell>
          <cell r="J315">
            <v>-56843.38</v>
          </cell>
          <cell r="K315">
            <v>-43909.3</v>
          </cell>
          <cell r="L315">
            <v>-14922.78</v>
          </cell>
          <cell r="M315">
            <v>-35278.769999999997</v>
          </cell>
          <cell r="N315">
            <v>-41934.129999999997</v>
          </cell>
          <cell r="O315">
            <v>-31636.7</v>
          </cell>
        </row>
        <row r="316">
          <cell r="B316">
            <v>4535</v>
          </cell>
          <cell r="C316">
            <v>-5626528.5800000001</v>
          </cell>
          <cell r="D316">
            <v>-5626528.5800000001</v>
          </cell>
          <cell r="E316">
            <v>-5626528.5800000001</v>
          </cell>
          <cell r="F316">
            <v>-5626528.5800000001</v>
          </cell>
          <cell r="G316">
            <v>-5626528.5800000001</v>
          </cell>
          <cell r="H316">
            <v>-5626528.5800000001</v>
          </cell>
          <cell r="I316">
            <v>-5626528.5800000001</v>
          </cell>
          <cell r="J316">
            <v>-5626528.5800000001</v>
          </cell>
          <cell r="K316">
            <v>-5626528.5800000001</v>
          </cell>
          <cell r="L316">
            <v>-5626528.5800000001</v>
          </cell>
          <cell r="M316">
            <v>-5626528.5800000001</v>
          </cell>
          <cell r="N316">
            <v>-5626528.5800000001</v>
          </cell>
          <cell r="O316">
            <v>-5626528.5800000001</v>
          </cell>
        </row>
        <row r="317">
          <cell r="B317">
            <v>4545</v>
          </cell>
          <cell r="C317">
            <v>-34202.089999999997</v>
          </cell>
          <cell r="D317">
            <v>-35582.06</v>
          </cell>
          <cell r="E317">
            <v>-39573.58</v>
          </cell>
          <cell r="F317">
            <v>-36520.44</v>
          </cell>
          <cell r="G317">
            <v>-32255.66</v>
          </cell>
          <cell r="H317">
            <v>-35500.949999999997</v>
          </cell>
          <cell r="I317">
            <v>-40492.04</v>
          </cell>
          <cell r="J317">
            <v>-36267.519999999997</v>
          </cell>
          <cell r="K317">
            <v>-37504.74</v>
          </cell>
          <cell r="L317">
            <v>-36482.65</v>
          </cell>
          <cell r="M317">
            <v>-37200.36</v>
          </cell>
          <cell r="N317">
            <v>-35733.01</v>
          </cell>
          <cell r="O317">
            <v>-37572.080000000002</v>
          </cell>
        </row>
        <row r="318">
          <cell r="B318">
            <v>4565</v>
          </cell>
          <cell r="C318">
            <v>4306111.03</v>
          </cell>
          <cell r="D318">
            <v>4306111.03</v>
          </cell>
          <cell r="E318">
            <v>4306111.03</v>
          </cell>
          <cell r="F318">
            <v>4306111.03</v>
          </cell>
          <cell r="G318">
            <v>4306111.03</v>
          </cell>
          <cell r="H318">
            <v>4306111.03</v>
          </cell>
          <cell r="I318">
            <v>4306111.03</v>
          </cell>
          <cell r="J318">
            <v>4306111.03</v>
          </cell>
          <cell r="K318">
            <v>4306111.03</v>
          </cell>
          <cell r="L318">
            <v>4306111.03</v>
          </cell>
          <cell r="M318">
            <v>4306111.03</v>
          </cell>
          <cell r="N318">
            <v>4306111.03</v>
          </cell>
          <cell r="O318">
            <v>4306111.03</v>
          </cell>
        </row>
        <row r="319">
          <cell r="B319">
            <v>4595</v>
          </cell>
          <cell r="C319">
            <v>-100149.66</v>
          </cell>
          <cell r="D319">
            <v>-100415.29</v>
          </cell>
          <cell r="E319">
            <v>-101399.46</v>
          </cell>
          <cell r="F319">
            <v>-101838.18</v>
          </cell>
          <cell r="G319">
            <v>-100441.86</v>
          </cell>
          <cell r="H319">
            <v>-100005.73</v>
          </cell>
          <cell r="I319">
            <v>-99801.63</v>
          </cell>
          <cell r="J319">
            <v>-99640.07</v>
          </cell>
          <cell r="K319">
            <v>-99370.87</v>
          </cell>
          <cell r="L319">
            <v>-100440.27</v>
          </cell>
          <cell r="M319">
            <v>-102990.1</v>
          </cell>
          <cell r="N319">
            <v>-102136.52</v>
          </cell>
          <cell r="O319">
            <v>-101453.78</v>
          </cell>
        </row>
        <row r="320">
          <cell r="B320">
            <v>4612</v>
          </cell>
          <cell r="C320">
            <v>0</v>
          </cell>
          <cell r="D320">
            <v>99369.72</v>
          </cell>
          <cell r="E320">
            <v>35019.57</v>
          </cell>
          <cell r="F320">
            <v>-31422.01</v>
          </cell>
          <cell r="G320">
            <v>-97862.94</v>
          </cell>
          <cell r="H320">
            <v>-164181.4</v>
          </cell>
          <cell r="I320">
            <v>-230661.92</v>
          </cell>
          <cell r="J320">
            <v>-120294.77</v>
          </cell>
          <cell r="K320">
            <v>-186547.81</v>
          </cell>
          <cell r="L320">
            <v>-253032.42</v>
          </cell>
          <cell r="M320">
            <v>-319512.28000000003</v>
          </cell>
          <cell r="N320">
            <v>33122.83</v>
          </cell>
          <cell r="O320">
            <v>0</v>
          </cell>
        </row>
        <row r="321">
          <cell r="B321">
            <v>4614</v>
          </cell>
          <cell r="C321">
            <v>-170501.73</v>
          </cell>
          <cell r="D321">
            <v>-170501.73</v>
          </cell>
          <cell r="E321">
            <v>-170501.73</v>
          </cell>
          <cell r="F321">
            <v>-170501.73</v>
          </cell>
          <cell r="G321">
            <v>-170501.73</v>
          </cell>
          <cell r="H321">
            <v>-170501.73</v>
          </cell>
          <cell r="I321">
            <v>-170501.73</v>
          </cell>
          <cell r="J321">
            <v>-170501.73</v>
          </cell>
          <cell r="K321">
            <v>-170501.73</v>
          </cell>
          <cell r="L321">
            <v>-170501.73</v>
          </cell>
          <cell r="M321">
            <v>-170501.73</v>
          </cell>
          <cell r="N321">
            <v>-170501.73</v>
          </cell>
          <cell r="O321">
            <v>-176786</v>
          </cell>
        </row>
        <row r="322">
          <cell r="B322">
            <v>4628</v>
          </cell>
          <cell r="C322">
            <v>-3991.68</v>
          </cell>
          <cell r="D322">
            <v>-4002.78</v>
          </cell>
          <cell r="E322">
            <v>-3986.2</v>
          </cell>
          <cell r="F322">
            <v>-4044.02</v>
          </cell>
          <cell r="G322">
            <v>-4068.39</v>
          </cell>
          <cell r="H322">
            <v>-4082.15</v>
          </cell>
          <cell r="I322">
            <v>-4082.34</v>
          </cell>
          <cell r="J322">
            <v>-4092.95</v>
          </cell>
          <cell r="K322">
            <v>-4103.25</v>
          </cell>
          <cell r="L322">
            <v>-4075.05</v>
          </cell>
          <cell r="M322">
            <v>-4077.32</v>
          </cell>
          <cell r="N322">
            <v>-4082.54</v>
          </cell>
          <cell r="O322">
            <v>-4265.82</v>
          </cell>
        </row>
        <row r="323">
          <cell r="B323">
            <v>4634</v>
          </cell>
          <cell r="C323">
            <v>-10.86</v>
          </cell>
          <cell r="D323">
            <v>-10.86</v>
          </cell>
          <cell r="E323">
            <v>-10.86</v>
          </cell>
          <cell r="F323">
            <v>-10.86</v>
          </cell>
          <cell r="G323">
            <v>-10.86</v>
          </cell>
          <cell r="H323">
            <v>-10.86</v>
          </cell>
          <cell r="I323">
            <v>-10.86</v>
          </cell>
          <cell r="J323">
            <v>-10.86</v>
          </cell>
          <cell r="K323">
            <v>-10.86</v>
          </cell>
          <cell r="L323">
            <v>-10.86</v>
          </cell>
          <cell r="M323">
            <v>-10.86</v>
          </cell>
          <cell r="N323">
            <v>-10.86</v>
          </cell>
          <cell r="O323">
            <v>-10.86</v>
          </cell>
        </row>
        <row r="324">
          <cell r="B324">
            <v>4635</v>
          </cell>
          <cell r="C324">
            <v>-432.54</v>
          </cell>
          <cell r="D324">
            <v>-32.5</v>
          </cell>
          <cell r="E324">
            <v>-46.16</v>
          </cell>
          <cell r="F324">
            <v>-66.8</v>
          </cell>
          <cell r="G324">
            <v>-91.37</v>
          </cell>
          <cell r="H324">
            <v>-150.66999999999999</v>
          </cell>
          <cell r="I324">
            <v>-213.16</v>
          </cell>
          <cell r="J324">
            <v>-53.42</v>
          </cell>
          <cell r="K324">
            <v>-108.56</v>
          </cell>
          <cell r="L324">
            <v>-187.23</v>
          </cell>
          <cell r="M324">
            <v>-221.74</v>
          </cell>
          <cell r="N324">
            <v>-318.2</v>
          </cell>
          <cell r="O324">
            <v>-291.85000000000002</v>
          </cell>
        </row>
        <row r="325">
          <cell r="B325">
            <v>4638</v>
          </cell>
          <cell r="C325">
            <v>-1966.48</v>
          </cell>
          <cell r="D325">
            <v>-2049.9</v>
          </cell>
          <cell r="E325">
            <v>-1937.1</v>
          </cell>
          <cell r="F325">
            <v>-1691.54</v>
          </cell>
          <cell r="G325">
            <v>-2197.5100000000002</v>
          </cell>
          <cell r="H325">
            <v>-2344.14</v>
          </cell>
          <cell r="I325">
            <v>-2741.13</v>
          </cell>
          <cell r="J325">
            <v>-2510.25</v>
          </cell>
          <cell r="K325">
            <v>-2211.71</v>
          </cell>
          <cell r="L325">
            <v>-1876.48</v>
          </cell>
          <cell r="M325">
            <v>-1962.53</v>
          </cell>
          <cell r="N325">
            <v>-2480.7800000000002</v>
          </cell>
          <cell r="O325">
            <v>64.53</v>
          </cell>
        </row>
        <row r="326">
          <cell r="B326">
            <v>4659</v>
          </cell>
          <cell r="C326">
            <v>-602382</v>
          </cell>
          <cell r="D326">
            <v>-602382</v>
          </cell>
          <cell r="E326">
            <v>-602382</v>
          </cell>
          <cell r="F326">
            <v>-602382</v>
          </cell>
          <cell r="G326">
            <v>-602382</v>
          </cell>
          <cell r="H326">
            <v>-602382</v>
          </cell>
          <cell r="I326">
            <v>-602382</v>
          </cell>
          <cell r="J326">
            <v>-602382</v>
          </cell>
          <cell r="K326">
            <v>-602382</v>
          </cell>
          <cell r="L326">
            <v>-602382</v>
          </cell>
          <cell r="M326">
            <v>-602382</v>
          </cell>
          <cell r="N326">
            <v>-602382</v>
          </cell>
          <cell r="O326">
            <v>-602382</v>
          </cell>
        </row>
        <row r="327">
          <cell r="B327">
            <v>4661</v>
          </cell>
          <cell r="C327">
            <v>31645.7</v>
          </cell>
          <cell r="D327">
            <v>31645.7</v>
          </cell>
          <cell r="E327">
            <v>31645.19</v>
          </cell>
          <cell r="F327">
            <v>31690.29</v>
          </cell>
          <cell r="G327">
            <v>31692.77</v>
          </cell>
          <cell r="H327">
            <v>31694.17</v>
          </cell>
          <cell r="I327">
            <v>31694.19</v>
          </cell>
          <cell r="J327">
            <v>31695.27</v>
          </cell>
          <cell r="K327">
            <v>31696.32</v>
          </cell>
          <cell r="L327">
            <v>49693.45</v>
          </cell>
          <cell r="M327">
            <v>49693.68</v>
          </cell>
          <cell r="N327">
            <v>49694.21</v>
          </cell>
          <cell r="O327">
            <v>2462.61</v>
          </cell>
        </row>
        <row r="328">
          <cell r="B328">
            <v>4685</v>
          </cell>
          <cell r="C328">
            <v>-16406.11</v>
          </cell>
          <cell r="D328">
            <v>-16793.25</v>
          </cell>
          <cell r="E328">
            <v>-16318.81</v>
          </cell>
          <cell r="F328">
            <v>-16734.95</v>
          </cell>
          <cell r="G328">
            <v>-17140.810000000001</v>
          </cell>
          <cell r="H328">
            <v>-17545.39</v>
          </cell>
          <cell r="I328">
            <v>-17926.22</v>
          </cell>
          <cell r="J328">
            <v>-18313.990000000002</v>
          </cell>
          <cell r="K328">
            <v>-18701.2</v>
          </cell>
          <cell r="L328">
            <v>-19117.939999999999</v>
          </cell>
          <cell r="M328">
            <v>-19505.060000000001</v>
          </cell>
          <cell r="N328">
            <v>-19901.310000000001</v>
          </cell>
          <cell r="O328">
            <v>-20279.689999999999</v>
          </cell>
        </row>
        <row r="329">
          <cell r="B329">
            <v>4760</v>
          </cell>
          <cell r="C329">
            <v>-300</v>
          </cell>
          <cell r="D329">
            <v>-300</v>
          </cell>
          <cell r="E329">
            <v>-300</v>
          </cell>
          <cell r="F329">
            <v>-300</v>
          </cell>
          <cell r="G329">
            <v>-300</v>
          </cell>
          <cell r="H329">
            <v>-300</v>
          </cell>
          <cell r="I329">
            <v>-300</v>
          </cell>
          <cell r="J329">
            <v>-300</v>
          </cell>
          <cell r="K329">
            <v>-300</v>
          </cell>
          <cell r="L329">
            <v>-300</v>
          </cell>
          <cell r="M329">
            <v>-300</v>
          </cell>
          <cell r="N329">
            <v>-300</v>
          </cell>
          <cell r="O329">
            <v>-300</v>
          </cell>
        </row>
        <row r="330">
          <cell r="B330">
            <v>4780</v>
          </cell>
          <cell r="C330">
            <v>-47624.08</v>
          </cell>
          <cell r="D330">
            <v>-47624.08</v>
          </cell>
          <cell r="E330">
            <v>-47624.08</v>
          </cell>
          <cell r="F330">
            <v>-47624.08</v>
          </cell>
          <cell r="G330">
            <v>-47624.08</v>
          </cell>
          <cell r="H330">
            <v>-47624.08</v>
          </cell>
          <cell r="I330">
            <v>-47624.08</v>
          </cell>
          <cell r="J330">
            <v>-47624.08</v>
          </cell>
          <cell r="K330">
            <v>-47624.08</v>
          </cell>
          <cell r="L330">
            <v>-47624.08</v>
          </cell>
          <cell r="M330">
            <v>-47624.08</v>
          </cell>
          <cell r="N330">
            <v>-47624.08</v>
          </cell>
          <cell r="O330">
            <v>-47624.08</v>
          </cell>
        </row>
        <row r="331">
          <cell r="B331">
            <v>4785</v>
          </cell>
          <cell r="C331">
            <v>-33990451.369999997</v>
          </cell>
          <cell r="D331">
            <v>-33990451.369999997</v>
          </cell>
          <cell r="E331">
            <v>-33990451.369999997</v>
          </cell>
          <cell r="F331">
            <v>-33990451.369999997</v>
          </cell>
          <cell r="G331">
            <v>-33990451.369999997</v>
          </cell>
          <cell r="H331">
            <v>-33990451.369999997</v>
          </cell>
          <cell r="I331">
            <v>-33990451.369999997</v>
          </cell>
          <cell r="J331">
            <v>-33990451.369999997</v>
          </cell>
          <cell r="K331">
            <v>-33990451.369999997</v>
          </cell>
          <cell r="L331">
            <v>-33990451.369999997</v>
          </cell>
          <cell r="M331">
            <v>-33990451.369999997</v>
          </cell>
          <cell r="N331">
            <v>-33990451.369999997</v>
          </cell>
          <cell r="O331">
            <v>-33990451.369999997</v>
          </cell>
        </row>
        <row r="332">
          <cell r="B332">
            <v>4998</v>
          </cell>
          <cell r="C332">
            <v>-9601358.2200000007</v>
          </cell>
          <cell r="D332">
            <v>-10752829.4</v>
          </cell>
          <cell r="E332">
            <v>-10752829.4</v>
          </cell>
          <cell r="F332">
            <v>-10752829.4</v>
          </cell>
          <cell r="G332">
            <v>-10752829.4</v>
          </cell>
          <cell r="H332">
            <v>-10752829.4</v>
          </cell>
          <cell r="I332">
            <v>-10752829.4</v>
          </cell>
          <cell r="J332">
            <v>-10752829.4</v>
          </cell>
          <cell r="K332">
            <v>-10752829.4</v>
          </cell>
          <cell r="L332">
            <v>-10752829.4</v>
          </cell>
          <cell r="M332">
            <v>-10752829.4</v>
          </cell>
          <cell r="N332">
            <v>-10752829.4</v>
          </cell>
          <cell r="O332">
            <v>-10752829.4</v>
          </cell>
        </row>
        <row r="334">
          <cell r="B334">
            <v>5025</v>
          </cell>
          <cell r="C334">
            <v>-4656267.8</v>
          </cell>
          <cell r="D334">
            <v>-361477.9</v>
          </cell>
          <cell r="E334">
            <v>-684703.66</v>
          </cell>
          <cell r="F334">
            <v>-1007437.94</v>
          </cell>
          <cell r="G334">
            <v>-1428703.1199999999</v>
          </cell>
          <cell r="H334">
            <v>-1908156.9100000001</v>
          </cell>
          <cell r="I334">
            <v>-2438471.7999999998</v>
          </cell>
          <cell r="J334">
            <v>-2916133.44</v>
          </cell>
          <cell r="K334">
            <v>-3305779.7800000003</v>
          </cell>
          <cell r="L334">
            <v>-3674716.3200000003</v>
          </cell>
          <cell r="M334">
            <v>-4052749.79</v>
          </cell>
          <cell r="N334">
            <v>-4530420.42</v>
          </cell>
          <cell r="O334">
            <v>-4952547.3099999996</v>
          </cell>
        </row>
        <row r="335">
          <cell r="B335">
            <v>5030</v>
          </cell>
          <cell r="C335">
            <v>-9597</v>
          </cell>
          <cell r="D335">
            <v>29658</v>
          </cell>
          <cell r="E335">
            <v>56184</v>
          </cell>
          <cell r="F335">
            <v>-16842</v>
          </cell>
          <cell r="G335">
            <v>-75503</v>
          </cell>
          <cell r="H335">
            <v>-121667</v>
          </cell>
          <cell r="I335">
            <v>-71203</v>
          </cell>
          <cell r="J335">
            <v>-19825</v>
          </cell>
          <cell r="K335">
            <v>1090</v>
          </cell>
          <cell r="L335">
            <v>7527</v>
          </cell>
          <cell r="M335">
            <v>-59859</v>
          </cell>
          <cell r="N335">
            <v>-67743</v>
          </cell>
          <cell r="O335">
            <v>-49467</v>
          </cell>
        </row>
        <row r="336">
          <cell r="B336">
            <v>5035</v>
          </cell>
          <cell r="C336">
            <v>-272116.03000000003</v>
          </cell>
          <cell r="D336">
            <v>-26887.47</v>
          </cell>
          <cell r="E336">
            <v>-51419.92</v>
          </cell>
          <cell r="F336">
            <v>-74220.45</v>
          </cell>
          <cell r="G336">
            <v>-105671.97</v>
          </cell>
          <cell r="H336">
            <v>-134227.1</v>
          </cell>
          <cell r="I336">
            <v>-169927.45</v>
          </cell>
          <cell r="J336">
            <v>-204199.87</v>
          </cell>
          <cell r="K336">
            <v>-236803.99</v>
          </cell>
          <cell r="L336">
            <v>-231705.56</v>
          </cell>
          <cell r="M336">
            <v>-256428.59000000003</v>
          </cell>
          <cell r="N336">
            <v>-276759.12</v>
          </cell>
          <cell r="O336">
            <v>-306577.43</v>
          </cell>
        </row>
        <row r="337">
          <cell r="B337">
            <v>5050</v>
          </cell>
          <cell r="C337">
            <v>-5511.78</v>
          </cell>
          <cell r="D337">
            <v>-383.32000000000005</v>
          </cell>
          <cell r="E337">
            <v>-707.25</v>
          </cell>
          <cell r="F337">
            <v>-989.03</v>
          </cell>
          <cell r="G337">
            <v>-1289.3400000000001</v>
          </cell>
          <cell r="H337">
            <v>-714.82</v>
          </cell>
          <cell r="I337">
            <v>-956.73</v>
          </cell>
          <cell r="J337">
            <v>-1184.06</v>
          </cell>
          <cell r="K337">
            <v>-1184.06</v>
          </cell>
          <cell r="L337">
            <v>-36756.32</v>
          </cell>
          <cell r="M337">
            <v>-43690.590000000004</v>
          </cell>
          <cell r="N337">
            <v>-49546.920000000006</v>
          </cell>
          <cell r="O337">
            <v>-56047.29</v>
          </cell>
        </row>
        <row r="338">
          <cell r="B338">
            <v>5100</v>
          </cell>
          <cell r="C338">
            <v>48.49</v>
          </cell>
          <cell r="E338">
            <v>2.2799999999999998</v>
          </cell>
          <cell r="F338">
            <v>2.2799999999999998</v>
          </cell>
          <cell r="G338">
            <v>2.2799999999999998</v>
          </cell>
          <cell r="H338">
            <v>2.2799999999999998</v>
          </cell>
          <cell r="I338">
            <v>2.2799999999999998</v>
          </cell>
          <cell r="J338">
            <v>2.2799999999999998</v>
          </cell>
          <cell r="K338">
            <v>2.2799999999999998</v>
          </cell>
          <cell r="L338">
            <v>35.700000000000003</v>
          </cell>
          <cell r="M338">
            <v>35.700000000000003</v>
          </cell>
          <cell r="N338">
            <v>35.700000000000003</v>
          </cell>
          <cell r="O338">
            <v>35.700000000000003</v>
          </cell>
        </row>
        <row r="339">
          <cell r="B339">
            <v>5105</v>
          </cell>
          <cell r="C339">
            <v>-13342</v>
          </cell>
          <cell r="D339">
            <v>5847</v>
          </cell>
          <cell r="E339">
            <v>12865</v>
          </cell>
          <cell r="F339">
            <v>-9328</v>
          </cell>
          <cell r="G339">
            <v>-14400</v>
          </cell>
          <cell r="H339">
            <v>-15522</v>
          </cell>
          <cell r="I339">
            <v>385</v>
          </cell>
          <cell r="J339">
            <v>3289</v>
          </cell>
          <cell r="K339">
            <v>3828</v>
          </cell>
          <cell r="L339">
            <v>8999</v>
          </cell>
          <cell r="M339">
            <v>-13038</v>
          </cell>
          <cell r="N339">
            <v>-12062</v>
          </cell>
          <cell r="O339">
            <v>-10524</v>
          </cell>
        </row>
        <row r="340">
          <cell r="B340">
            <v>5140</v>
          </cell>
          <cell r="C340">
            <v>-1852642.15</v>
          </cell>
          <cell r="D340">
            <v>-154748.68</v>
          </cell>
          <cell r="E340">
            <v>-304022.65999999997</v>
          </cell>
          <cell r="F340">
            <v>-455082.81</v>
          </cell>
          <cell r="G340">
            <v>-617825.37</v>
          </cell>
          <cell r="H340">
            <v>-784874.71</v>
          </cell>
          <cell r="I340">
            <v>-952858.59</v>
          </cell>
          <cell r="J340">
            <v>-1116238.3400000001</v>
          </cell>
          <cell r="K340">
            <v>-1274986.3999999999</v>
          </cell>
          <cell r="L340">
            <v>-1431039.68</v>
          </cell>
          <cell r="M340">
            <v>-1585939.8499999999</v>
          </cell>
          <cell r="N340">
            <v>-1747761.92</v>
          </cell>
          <cell r="O340">
            <v>-1908111.04</v>
          </cell>
        </row>
        <row r="341">
          <cell r="B341">
            <v>5155</v>
          </cell>
          <cell r="C341">
            <v>-175593.06</v>
          </cell>
          <cell r="D341">
            <v>-16237.77</v>
          </cell>
          <cell r="E341">
            <v>-33382.94</v>
          </cell>
          <cell r="F341">
            <v>-49726.9</v>
          </cell>
          <cell r="G341">
            <v>-69123.06</v>
          </cell>
          <cell r="H341">
            <v>-87255.57</v>
          </cell>
          <cell r="I341">
            <v>-107779.13</v>
          </cell>
          <cell r="J341">
            <v>-125085.75999999999</v>
          </cell>
          <cell r="K341">
            <v>-141568.81</v>
          </cell>
          <cell r="L341">
            <v>-158246.53</v>
          </cell>
          <cell r="M341">
            <v>-174091.47</v>
          </cell>
          <cell r="N341">
            <v>-183588.1</v>
          </cell>
          <cell r="O341">
            <v>-209814.51</v>
          </cell>
        </row>
        <row r="342">
          <cell r="B342">
            <v>5170</v>
          </cell>
          <cell r="C342">
            <v>-9079.99</v>
          </cell>
          <cell r="D342">
            <v>-728.27</v>
          </cell>
          <cell r="E342">
            <v>-1373.82</v>
          </cell>
          <cell r="F342">
            <v>-1965.51</v>
          </cell>
          <cell r="G342">
            <v>-2589.84</v>
          </cell>
          <cell r="H342">
            <v>-1662.83</v>
          </cell>
          <cell r="I342">
            <v>-2182.35</v>
          </cell>
          <cell r="J342">
            <v>-2681.38</v>
          </cell>
          <cell r="K342">
            <v>-2681.38</v>
          </cell>
          <cell r="L342">
            <v>-2681.38</v>
          </cell>
          <cell r="M342">
            <v>-2681.38</v>
          </cell>
          <cell r="N342">
            <v>-2681.38</v>
          </cell>
          <cell r="O342">
            <v>-2681.38</v>
          </cell>
        </row>
        <row r="343">
          <cell r="B343">
            <v>5230</v>
          </cell>
          <cell r="C343">
            <v>-114328.94</v>
          </cell>
          <cell r="D343">
            <v>-10084.42</v>
          </cell>
          <cell r="E343">
            <v>-19962.009999999998</v>
          </cell>
          <cell r="F343">
            <v>-29890.63</v>
          </cell>
          <cell r="G343">
            <v>-43059.01</v>
          </cell>
          <cell r="H343">
            <v>-59132.15</v>
          </cell>
          <cell r="I343">
            <v>-75597.42</v>
          </cell>
          <cell r="J343">
            <v>-92531.06</v>
          </cell>
          <cell r="K343">
            <v>-107342.96</v>
          </cell>
          <cell r="L343">
            <v>-121525.65000000001</v>
          </cell>
          <cell r="M343">
            <v>-136390.78</v>
          </cell>
          <cell r="N343">
            <v>-152034.75999999998</v>
          </cell>
          <cell r="O343">
            <v>-165902.44999999998</v>
          </cell>
        </row>
        <row r="344">
          <cell r="B344">
            <v>5235</v>
          </cell>
          <cell r="C344">
            <v>-545.21</v>
          </cell>
          <cell r="D344">
            <v>-34.119999999999997</v>
          </cell>
          <cell r="E344">
            <v>-84.23</v>
          </cell>
          <cell r="F344">
            <v>-245.43</v>
          </cell>
          <cell r="G344">
            <v>-428.88</v>
          </cell>
          <cell r="H344">
            <v>-601.66999999999996</v>
          </cell>
          <cell r="I344">
            <v>-778.36</v>
          </cell>
          <cell r="J344">
            <v>-985.1</v>
          </cell>
          <cell r="K344">
            <v>-1384.16</v>
          </cell>
          <cell r="L344">
            <v>-1495.51</v>
          </cell>
          <cell r="M344">
            <v>-1596.62</v>
          </cell>
          <cell r="N344">
            <v>-1660.38</v>
          </cell>
          <cell r="O344">
            <v>-1855.04</v>
          </cell>
        </row>
        <row r="345">
          <cell r="B345">
            <v>5270</v>
          </cell>
          <cell r="C345">
            <v>-6.61</v>
          </cell>
          <cell r="D345">
            <v>-10.31</v>
          </cell>
          <cell r="E345">
            <v>-460.31</v>
          </cell>
          <cell r="F345">
            <v>-460.31</v>
          </cell>
          <cell r="G345">
            <v>-460.31</v>
          </cell>
          <cell r="H345">
            <v>-460.31</v>
          </cell>
          <cell r="I345">
            <v>-460.31</v>
          </cell>
          <cell r="J345">
            <v>-465.06</v>
          </cell>
          <cell r="K345">
            <v>-465.06</v>
          </cell>
          <cell r="L345">
            <v>-465.06</v>
          </cell>
          <cell r="M345">
            <v>-465.06</v>
          </cell>
          <cell r="N345">
            <v>-915.06</v>
          </cell>
          <cell r="O345">
            <v>-915.06</v>
          </cell>
        </row>
        <row r="346">
          <cell r="B346">
            <v>5285</v>
          </cell>
          <cell r="C346">
            <v>-153307.22999999998</v>
          </cell>
          <cell r="D346">
            <v>-9834.5</v>
          </cell>
          <cell r="E346">
            <v>-25696.5</v>
          </cell>
          <cell r="F346">
            <v>-38737</v>
          </cell>
          <cell r="G346">
            <v>-49534.5</v>
          </cell>
          <cell r="H346">
            <v>-58650</v>
          </cell>
          <cell r="I346">
            <v>-68729.5</v>
          </cell>
          <cell r="J346">
            <v>-81806.5</v>
          </cell>
          <cell r="K346">
            <v>-91761</v>
          </cell>
          <cell r="L346">
            <v>-100381</v>
          </cell>
          <cell r="M346">
            <v>-106484</v>
          </cell>
          <cell r="N346">
            <v>-111721</v>
          </cell>
          <cell r="O346">
            <v>-118898</v>
          </cell>
        </row>
        <row r="347">
          <cell r="B347">
            <v>5405</v>
          </cell>
          <cell r="C347">
            <v>-19075.64</v>
          </cell>
          <cell r="D347">
            <v>-1642.27</v>
          </cell>
          <cell r="E347">
            <v>-3284.54</v>
          </cell>
          <cell r="F347">
            <v>-4926.8100000000004</v>
          </cell>
          <cell r="G347">
            <v>-6569.08</v>
          </cell>
          <cell r="H347">
            <v>-8211.35</v>
          </cell>
          <cell r="I347">
            <v>-9853.6200000000008</v>
          </cell>
          <cell r="J347">
            <v>-11495.89</v>
          </cell>
          <cell r="K347">
            <v>-13138.16</v>
          </cell>
          <cell r="L347">
            <v>-14780.43</v>
          </cell>
          <cell r="M347">
            <v>-16422.7</v>
          </cell>
          <cell r="N347">
            <v>-18130.66</v>
          </cell>
          <cell r="O347">
            <v>-19838.62</v>
          </cell>
        </row>
        <row r="348">
          <cell r="B348">
            <v>5465</v>
          </cell>
          <cell r="C348">
            <v>316819.74</v>
          </cell>
          <cell r="D348">
            <v>11747.720000000001</v>
          </cell>
          <cell r="E348">
            <v>43522.5</v>
          </cell>
          <cell r="F348">
            <v>69518.69</v>
          </cell>
          <cell r="G348">
            <v>99893.4</v>
          </cell>
          <cell r="H348">
            <v>132197.87</v>
          </cell>
          <cell r="I348">
            <v>168497.81</v>
          </cell>
          <cell r="J348">
            <v>197237.31</v>
          </cell>
          <cell r="K348">
            <v>220215.35</v>
          </cell>
          <cell r="L348">
            <v>242065.19</v>
          </cell>
          <cell r="M348">
            <v>269431.06</v>
          </cell>
          <cell r="N348">
            <v>297034.69</v>
          </cell>
          <cell r="O348">
            <v>325653.26</v>
          </cell>
        </row>
        <row r="349">
          <cell r="B349">
            <v>5470</v>
          </cell>
          <cell r="C349">
            <v>159693.29</v>
          </cell>
          <cell r="D349">
            <v>25221.1</v>
          </cell>
          <cell r="E349">
            <v>34841.199999999997</v>
          </cell>
          <cell r="F349">
            <v>52867.82</v>
          </cell>
          <cell r="G349">
            <v>65411.01</v>
          </cell>
          <cell r="H349">
            <v>85899.41</v>
          </cell>
          <cell r="I349">
            <v>95647.85</v>
          </cell>
          <cell r="J349">
            <v>110007.84</v>
          </cell>
          <cell r="K349">
            <v>123797.49</v>
          </cell>
          <cell r="L349">
            <v>135752.4</v>
          </cell>
          <cell r="M349">
            <v>149477.51999999999</v>
          </cell>
          <cell r="N349">
            <v>162469.85</v>
          </cell>
          <cell r="O349">
            <v>175487.97</v>
          </cell>
        </row>
        <row r="350">
          <cell r="B350">
            <v>5480</v>
          </cell>
          <cell r="C350">
            <v>88893.33</v>
          </cell>
          <cell r="D350">
            <v>9162.9600000000009</v>
          </cell>
          <cell r="E350">
            <v>15863.460000000001</v>
          </cell>
          <cell r="F350">
            <v>23908.86</v>
          </cell>
          <cell r="G350">
            <v>33890.960000000006</v>
          </cell>
          <cell r="H350">
            <v>43965.259999999995</v>
          </cell>
          <cell r="I350">
            <v>56339.460000000006</v>
          </cell>
          <cell r="J350">
            <v>67087.360000000001</v>
          </cell>
          <cell r="K350">
            <v>76302.559999999998</v>
          </cell>
          <cell r="L350">
            <v>84889.22</v>
          </cell>
          <cell r="M350">
            <v>96840.320000000007</v>
          </cell>
          <cell r="N350">
            <v>107260.72</v>
          </cell>
          <cell r="O350">
            <v>119703.82</v>
          </cell>
        </row>
        <row r="351">
          <cell r="B351">
            <v>5485</v>
          </cell>
          <cell r="C351">
            <v>11835</v>
          </cell>
          <cell r="E351">
            <v>850</v>
          </cell>
          <cell r="F351">
            <v>1625</v>
          </cell>
          <cell r="G351">
            <v>1625</v>
          </cell>
          <cell r="H351">
            <v>1625</v>
          </cell>
          <cell r="I351">
            <v>1625</v>
          </cell>
          <cell r="J351">
            <v>2400</v>
          </cell>
          <cell r="K351">
            <v>2400</v>
          </cell>
          <cell r="L351">
            <v>3775</v>
          </cell>
          <cell r="M351">
            <v>3775</v>
          </cell>
          <cell r="N351">
            <v>4200</v>
          </cell>
          <cell r="O351">
            <v>4200</v>
          </cell>
        </row>
        <row r="352">
          <cell r="B352">
            <v>5490</v>
          </cell>
          <cell r="C352">
            <v>48531.369999999995</v>
          </cell>
          <cell r="D352">
            <v>4204.84</v>
          </cell>
          <cell r="E352">
            <v>8328.75</v>
          </cell>
          <cell r="F352">
            <v>12453.9</v>
          </cell>
          <cell r="G352">
            <v>17083.740000000002</v>
          </cell>
          <cell r="H352">
            <v>17065.04</v>
          </cell>
          <cell r="I352">
            <v>21781.05</v>
          </cell>
          <cell r="J352">
            <v>26034.47</v>
          </cell>
          <cell r="K352">
            <v>30310.469999999998</v>
          </cell>
          <cell r="L352">
            <v>30161.25</v>
          </cell>
          <cell r="M352">
            <v>33792.97</v>
          </cell>
          <cell r="N352">
            <v>38014.14</v>
          </cell>
          <cell r="O352">
            <v>43754.27</v>
          </cell>
        </row>
        <row r="353">
          <cell r="B353">
            <v>5505</v>
          </cell>
          <cell r="C353">
            <v>1396.99</v>
          </cell>
          <cell r="D353">
            <v>54.510000000000005</v>
          </cell>
          <cell r="E353">
            <v>9.01</v>
          </cell>
          <cell r="F353">
            <v>132.63</v>
          </cell>
          <cell r="G353">
            <v>241.91</v>
          </cell>
          <cell r="H353">
            <v>318.19</v>
          </cell>
          <cell r="I353">
            <v>387.6</v>
          </cell>
          <cell r="J353">
            <v>448.49</v>
          </cell>
          <cell r="K353">
            <v>514.22</v>
          </cell>
          <cell r="L353">
            <v>564.57999999999993</v>
          </cell>
          <cell r="M353">
            <v>640.34</v>
          </cell>
          <cell r="N353">
            <v>710.84999999999991</v>
          </cell>
          <cell r="O353">
            <v>772.85</v>
          </cell>
        </row>
        <row r="354">
          <cell r="B354">
            <v>5510</v>
          </cell>
          <cell r="C354">
            <v>22638.11</v>
          </cell>
          <cell r="D354">
            <v>2260.7799999999997</v>
          </cell>
          <cell r="E354">
            <v>3946.6800000000003</v>
          </cell>
          <cell r="F354">
            <v>7145.7300000000005</v>
          </cell>
          <cell r="G354">
            <v>8919.6099999999988</v>
          </cell>
          <cell r="H354">
            <v>10681.82</v>
          </cell>
          <cell r="I354">
            <v>11312.17</v>
          </cell>
          <cell r="J354">
            <v>12050.67</v>
          </cell>
          <cell r="K354">
            <v>14590</v>
          </cell>
          <cell r="L354">
            <v>16134.470000000001</v>
          </cell>
          <cell r="M354">
            <v>17129.22</v>
          </cell>
          <cell r="N354">
            <v>19774.329999999998</v>
          </cell>
          <cell r="O354">
            <v>23134.87</v>
          </cell>
        </row>
        <row r="355">
          <cell r="B355">
            <v>5515</v>
          </cell>
          <cell r="C355">
            <v>347</v>
          </cell>
          <cell r="D355">
            <v>-280</v>
          </cell>
          <cell r="E355">
            <v>589</v>
          </cell>
          <cell r="F355">
            <v>-572</v>
          </cell>
          <cell r="G355">
            <v>-591</v>
          </cell>
          <cell r="H355">
            <v>-892</v>
          </cell>
          <cell r="I355">
            <v>-623</v>
          </cell>
          <cell r="J355">
            <v>-907</v>
          </cell>
          <cell r="K355">
            <v>-146</v>
          </cell>
          <cell r="L355">
            <v>-342</v>
          </cell>
          <cell r="M355">
            <v>1014</v>
          </cell>
          <cell r="N355">
            <v>1410</v>
          </cell>
          <cell r="O355">
            <v>879</v>
          </cell>
        </row>
        <row r="356">
          <cell r="B356">
            <v>5525</v>
          </cell>
          <cell r="C356">
            <v>1282.1400000000001</v>
          </cell>
          <cell r="D356">
            <v>122.36</v>
          </cell>
          <cell r="E356">
            <v>243.93</v>
          </cell>
          <cell r="F356">
            <v>374.81</v>
          </cell>
          <cell r="G356">
            <v>510.60999999999996</v>
          </cell>
          <cell r="H356">
            <v>649.33000000000004</v>
          </cell>
          <cell r="I356">
            <v>789.54</v>
          </cell>
          <cell r="J356">
            <v>886.12</v>
          </cell>
          <cell r="K356">
            <v>1009.8299999999999</v>
          </cell>
          <cell r="L356">
            <v>1074.57</v>
          </cell>
          <cell r="M356">
            <v>1251.9299999999998</v>
          </cell>
          <cell r="N356">
            <v>1335.18</v>
          </cell>
          <cell r="O356">
            <v>1440.34</v>
          </cell>
        </row>
        <row r="357">
          <cell r="B357">
            <v>5535</v>
          </cell>
          <cell r="C357">
            <v>2448.6499999999996</v>
          </cell>
          <cell r="D357">
            <v>215.4</v>
          </cell>
          <cell r="E357">
            <v>440.35</v>
          </cell>
          <cell r="F357">
            <v>650.45000000000005</v>
          </cell>
          <cell r="G357">
            <v>847.85</v>
          </cell>
          <cell r="H357">
            <v>1071</v>
          </cell>
          <cell r="I357">
            <v>1266.6400000000001</v>
          </cell>
          <cell r="J357">
            <v>1455.0900000000001</v>
          </cell>
          <cell r="K357">
            <v>1693.1799999999998</v>
          </cell>
          <cell r="L357">
            <v>1831.04</v>
          </cell>
          <cell r="M357">
            <v>2177.59</v>
          </cell>
          <cell r="N357">
            <v>2355.3000000000002</v>
          </cell>
          <cell r="O357">
            <v>2550.4899999999998</v>
          </cell>
        </row>
        <row r="358">
          <cell r="B358">
            <v>5540</v>
          </cell>
          <cell r="C358">
            <v>38382.399999999994</v>
          </cell>
          <cell r="D358">
            <v>4350.97</v>
          </cell>
          <cell r="E358">
            <v>7152.76</v>
          </cell>
          <cell r="F358">
            <v>10681.380000000001</v>
          </cell>
          <cell r="G358">
            <v>14330.61</v>
          </cell>
          <cell r="H358">
            <v>17489.77</v>
          </cell>
          <cell r="I358">
            <v>21452.52</v>
          </cell>
          <cell r="J358">
            <v>24580.560000000001</v>
          </cell>
          <cell r="K358">
            <v>28834.31</v>
          </cell>
          <cell r="L358">
            <v>32310</v>
          </cell>
          <cell r="M358">
            <v>35652.57</v>
          </cell>
          <cell r="N358">
            <v>38824.380000000005</v>
          </cell>
          <cell r="O358">
            <v>42761.31</v>
          </cell>
        </row>
        <row r="359">
          <cell r="B359">
            <v>5545</v>
          </cell>
          <cell r="C359">
            <v>2507.6999999999998</v>
          </cell>
          <cell r="D359">
            <v>44.72</v>
          </cell>
          <cell r="E359">
            <v>44.72</v>
          </cell>
          <cell r="F359">
            <v>993.53</v>
          </cell>
          <cell r="G359">
            <v>2172.06</v>
          </cell>
          <cell r="H359">
            <v>2275.42</v>
          </cell>
          <cell r="I359">
            <v>2370.2800000000002</v>
          </cell>
          <cell r="J359">
            <v>2481.21</v>
          </cell>
          <cell r="K359">
            <v>2644.65</v>
          </cell>
          <cell r="L359">
            <v>3409.54</v>
          </cell>
          <cell r="M359">
            <v>9492.2899999999991</v>
          </cell>
          <cell r="N359">
            <v>9605.8100000000013</v>
          </cell>
          <cell r="O359">
            <v>14388</v>
          </cell>
        </row>
        <row r="360">
          <cell r="B360">
            <v>5625</v>
          </cell>
          <cell r="C360">
            <v>47237.65</v>
          </cell>
          <cell r="D360">
            <v>4097.2199999999993</v>
          </cell>
          <cell r="E360">
            <v>8177.48</v>
          </cell>
          <cell r="F360">
            <v>12316.91</v>
          </cell>
          <cell r="G360">
            <v>16526.09</v>
          </cell>
          <cell r="H360">
            <v>20749.5</v>
          </cell>
          <cell r="I360">
            <v>24973.130000000005</v>
          </cell>
          <cell r="J360">
            <v>29207.730000000003</v>
          </cell>
          <cell r="K360">
            <v>34603.979999999996</v>
          </cell>
          <cell r="L360">
            <v>39065</v>
          </cell>
          <cell r="M360">
            <v>43446.82</v>
          </cell>
          <cell r="N360">
            <v>47834.25</v>
          </cell>
          <cell r="O360">
            <v>52224.57</v>
          </cell>
        </row>
        <row r="361">
          <cell r="B361">
            <v>5630</v>
          </cell>
          <cell r="C361">
            <v>32642.800000000003</v>
          </cell>
          <cell r="D361">
            <v>3837.1499999999996</v>
          </cell>
          <cell r="E361">
            <v>6710.1200000000008</v>
          </cell>
          <cell r="F361">
            <v>9646.76</v>
          </cell>
          <cell r="G361">
            <v>12648.919999999998</v>
          </cell>
          <cell r="H361">
            <v>15668.869999999999</v>
          </cell>
          <cell r="I361">
            <v>18656.39</v>
          </cell>
          <cell r="J361">
            <v>21698.73</v>
          </cell>
          <cell r="K361">
            <v>24738.78</v>
          </cell>
          <cell r="L361">
            <v>27661.46</v>
          </cell>
          <cell r="M361">
            <v>31212.989999999998</v>
          </cell>
          <cell r="N361">
            <v>34830.22</v>
          </cell>
          <cell r="O361">
            <v>38359.229999999996</v>
          </cell>
        </row>
        <row r="362">
          <cell r="B362">
            <v>5635</v>
          </cell>
          <cell r="C362">
            <v>6858.25</v>
          </cell>
          <cell r="D362">
            <v>612.23</v>
          </cell>
          <cell r="E362">
            <v>1069.67</v>
          </cell>
          <cell r="F362">
            <v>1736.71</v>
          </cell>
          <cell r="G362">
            <v>2083.7199999999998</v>
          </cell>
          <cell r="H362">
            <v>2764.23</v>
          </cell>
          <cell r="I362">
            <v>3404.1399999999994</v>
          </cell>
          <cell r="J362">
            <v>4134.1900000000005</v>
          </cell>
          <cell r="K362">
            <v>4882.7800000000007</v>
          </cell>
          <cell r="L362">
            <v>5150.2900000000009</v>
          </cell>
          <cell r="M362">
            <v>5690.9</v>
          </cell>
          <cell r="N362">
            <v>6085.99</v>
          </cell>
          <cell r="O362">
            <v>6570.87</v>
          </cell>
        </row>
        <row r="363">
          <cell r="B363">
            <v>5645</v>
          </cell>
          <cell r="C363">
            <v>-51782.93</v>
          </cell>
          <cell r="D363">
            <v>-4139.54</v>
          </cell>
          <cell r="E363">
            <v>-8458.0400000000009</v>
          </cell>
          <cell r="F363">
            <v>-14393.61</v>
          </cell>
          <cell r="G363">
            <v>-18709.740000000002</v>
          </cell>
          <cell r="H363">
            <v>-23150.339999999997</v>
          </cell>
          <cell r="I363">
            <v>-27720.25</v>
          </cell>
          <cell r="J363">
            <v>-32612.78</v>
          </cell>
          <cell r="K363">
            <v>-37329.29</v>
          </cell>
          <cell r="L363">
            <v>-43472.4</v>
          </cell>
          <cell r="M363">
            <v>-48057</v>
          </cell>
          <cell r="N363">
            <v>-52688.3</v>
          </cell>
          <cell r="O363">
            <v>-55607.570000000007</v>
          </cell>
        </row>
        <row r="364">
          <cell r="B364">
            <v>5650</v>
          </cell>
          <cell r="C364">
            <v>1202.98</v>
          </cell>
          <cell r="D364">
            <v>4.5</v>
          </cell>
          <cell r="E364">
            <v>101.25</v>
          </cell>
          <cell r="F364">
            <v>223.01</v>
          </cell>
          <cell r="G364">
            <v>225.19</v>
          </cell>
          <cell r="H364">
            <v>352.94000000000005</v>
          </cell>
          <cell r="I364">
            <v>572.72</v>
          </cell>
          <cell r="J364">
            <v>812.69</v>
          </cell>
          <cell r="K364">
            <v>1036.58</v>
          </cell>
          <cell r="L364">
            <v>1224.21</v>
          </cell>
          <cell r="M364">
            <v>1312.5</v>
          </cell>
          <cell r="N364">
            <v>1328.9499999999998</v>
          </cell>
          <cell r="O364">
            <v>1585.96</v>
          </cell>
        </row>
        <row r="365">
          <cell r="B365">
            <v>5655</v>
          </cell>
          <cell r="C365">
            <v>206901.52000000002</v>
          </cell>
          <cell r="D365">
            <v>31373.589999999997</v>
          </cell>
          <cell r="E365">
            <v>53273.64</v>
          </cell>
          <cell r="F365">
            <v>72230.95</v>
          </cell>
          <cell r="G365">
            <v>88232.78</v>
          </cell>
          <cell r="H365">
            <v>106668.42</v>
          </cell>
          <cell r="I365">
            <v>133753.65</v>
          </cell>
          <cell r="J365">
            <v>153198.29</v>
          </cell>
          <cell r="K365">
            <v>175613.91999999998</v>
          </cell>
          <cell r="L365">
            <v>191385.65</v>
          </cell>
          <cell r="M365">
            <v>213604.01</v>
          </cell>
          <cell r="N365">
            <v>237081.98</v>
          </cell>
          <cell r="O365">
            <v>266986.75</v>
          </cell>
        </row>
        <row r="366">
          <cell r="B366">
            <v>5660</v>
          </cell>
          <cell r="C366">
            <v>1916.14</v>
          </cell>
          <cell r="D366">
            <v>12.31</v>
          </cell>
          <cell r="E366">
            <v>105.47999999999999</v>
          </cell>
          <cell r="F366">
            <v>313.06</v>
          </cell>
          <cell r="G366">
            <v>425.07</v>
          </cell>
          <cell r="H366">
            <v>490.44000000000005</v>
          </cell>
          <cell r="I366">
            <v>718.37999999999988</v>
          </cell>
          <cell r="J366">
            <v>769.14</v>
          </cell>
          <cell r="K366">
            <v>893.14</v>
          </cell>
          <cell r="L366">
            <v>928.61999999999989</v>
          </cell>
          <cell r="M366">
            <v>1037.42</v>
          </cell>
          <cell r="N366">
            <v>1180.27</v>
          </cell>
          <cell r="O366">
            <v>1474.2000000000003</v>
          </cell>
        </row>
        <row r="367">
          <cell r="B367">
            <v>5665</v>
          </cell>
          <cell r="C367">
            <v>16897.61</v>
          </cell>
          <cell r="D367">
            <v>1435.74</v>
          </cell>
          <cell r="E367">
            <v>3096.97</v>
          </cell>
          <cell r="F367">
            <v>4887.49</v>
          </cell>
          <cell r="G367">
            <v>6183.01</v>
          </cell>
          <cell r="H367">
            <v>7994.25</v>
          </cell>
          <cell r="I367">
            <v>9474.5</v>
          </cell>
          <cell r="J367">
            <v>10930.810000000001</v>
          </cell>
          <cell r="K367">
            <v>12341.759999999998</v>
          </cell>
          <cell r="L367">
            <v>14024.89</v>
          </cell>
          <cell r="M367">
            <v>15408.6</v>
          </cell>
          <cell r="N367">
            <v>16759.48</v>
          </cell>
          <cell r="O367">
            <v>18133.919999999998</v>
          </cell>
        </row>
        <row r="368">
          <cell r="B368">
            <v>5670</v>
          </cell>
          <cell r="C368">
            <v>8091</v>
          </cell>
          <cell r="D368">
            <v>709.54</v>
          </cell>
          <cell r="E368">
            <v>1427.28</v>
          </cell>
          <cell r="F368">
            <v>2159.4300000000003</v>
          </cell>
          <cell r="G368">
            <v>2893.81</v>
          </cell>
          <cell r="H368">
            <v>3138.3900000000003</v>
          </cell>
          <cell r="I368">
            <v>4379.4699999999993</v>
          </cell>
          <cell r="J368">
            <v>5117.3999999999996</v>
          </cell>
          <cell r="K368">
            <v>5863.75</v>
          </cell>
          <cell r="L368">
            <v>6616.23</v>
          </cell>
          <cell r="M368">
            <v>7370.62</v>
          </cell>
          <cell r="N368">
            <v>8128.4500000000007</v>
          </cell>
          <cell r="O368">
            <v>8869.51</v>
          </cell>
        </row>
        <row r="369">
          <cell r="B369">
            <v>5675</v>
          </cell>
          <cell r="C369">
            <v>-1742.25</v>
          </cell>
          <cell r="D369">
            <v>-148.43</v>
          </cell>
          <cell r="E369">
            <v>-298.49</v>
          </cell>
          <cell r="F369">
            <v>-487.28</v>
          </cell>
          <cell r="G369">
            <v>-639.69000000000005</v>
          </cell>
          <cell r="H369">
            <v>-786.73</v>
          </cell>
          <cell r="I369">
            <v>-934.27</v>
          </cell>
          <cell r="J369">
            <v>-1071.6599999999999</v>
          </cell>
          <cell r="K369">
            <v>-1212.8499999999999</v>
          </cell>
          <cell r="L369">
            <v>-1401.19</v>
          </cell>
          <cell r="M369">
            <v>-1549.4</v>
          </cell>
          <cell r="N369">
            <v>-1696.94</v>
          </cell>
          <cell r="O369">
            <v>-1805.44</v>
          </cell>
        </row>
        <row r="370">
          <cell r="B370">
            <v>5680</v>
          </cell>
          <cell r="C370">
            <v>-921.17000000000007</v>
          </cell>
          <cell r="D370">
            <v>-74.08</v>
          </cell>
          <cell r="E370">
            <v>-148.08999999999997</v>
          </cell>
          <cell r="F370">
            <v>-243.11</v>
          </cell>
          <cell r="G370">
            <v>-321.26</v>
          </cell>
          <cell r="H370">
            <v>-399.53999999999996</v>
          </cell>
          <cell r="I370">
            <v>-478.21000000000004</v>
          </cell>
          <cell r="J370">
            <v>-549.06999999999994</v>
          </cell>
          <cell r="K370">
            <v>-623.65000000000009</v>
          </cell>
          <cell r="L370">
            <v>-717.76</v>
          </cell>
          <cell r="M370">
            <v>-792.96</v>
          </cell>
          <cell r="N370">
            <v>-869.73</v>
          </cell>
          <cell r="O370">
            <v>-927.16000000000008</v>
          </cell>
        </row>
        <row r="371">
          <cell r="B371">
            <v>5690</v>
          </cell>
          <cell r="C371">
            <v>2.1800000000000002</v>
          </cell>
          <cell r="F371">
            <v>32.269999999999996</v>
          </cell>
          <cell r="G371">
            <v>32.269999999999996</v>
          </cell>
          <cell r="H371">
            <v>32.269999999999996</v>
          </cell>
          <cell r="I371">
            <v>32.269999999999996</v>
          </cell>
          <cell r="J371">
            <v>32.269999999999996</v>
          </cell>
          <cell r="K371">
            <v>32.269999999999996</v>
          </cell>
          <cell r="L371">
            <v>32.269999999999996</v>
          </cell>
          <cell r="M371">
            <v>32.269999999999996</v>
          </cell>
          <cell r="N371">
            <v>32.269999999999996</v>
          </cell>
          <cell r="O371">
            <v>32.269999999999996</v>
          </cell>
        </row>
        <row r="372">
          <cell r="B372">
            <v>5705</v>
          </cell>
          <cell r="C372">
            <v>120970.59</v>
          </cell>
          <cell r="D372">
            <v>9964.48</v>
          </cell>
          <cell r="E372">
            <v>18730.07</v>
          </cell>
          <cell r="F372">
            <v>28748.43</v>
          </cell>
          <cell r="G372">
            <v>38988.700000000004</v>
          </cell>
          <cell r="H372">
            <v>49096.06</v>
          </cell>
          <cell r="I372">
            <v>59227.13</v>
          </cell>
          <cell r="J372">
            <v>69361.26999999999</v>
          </cell>
          <cell r="K372">
            <v>79526.489999999991</v>
          </cell>
          <cell r="L372">
            <v>89616.28</v>
          </cell>
          <cell r="M372">
            <v>100397.67</v>
          </cell>
          <cell r="N372">
            <v>110945.28</v>
          </cell>
          <cell r="O372">
            <v>121510.26999999999</v>
          </cell>
        </row>
        <row r="373">
          <cell r="B373">
            <v>5715</v>
          </cell>
          <cell r="C373">
            <v>21804.2</v>
          </cell>
          <cell r="D373">
            <v>326.90999999999997</v>
          </cell>
          <cell r="E373">
            <v>921.99</v>
          </cell>
          <cell r="F373">
            <v>1252.71</v>
          </cell>
          <cell r="G373">
            <v>2507.0699999999997</v>
          </cell>
          <cell r="H373">
            <v>3983.92</v>
          </cell>
          <cell r="I373">
            <v>6886.59</v>
          </cell>
          <cell r="J373">
            <v>10388.02</v>
          </cell>
          <cell r="K373">
            <v>11186.75</v>
          </cell>
          <cell r="L373">
            <v>14041.58</v>
          </cell>
          <cell r="M373">
            <v>19268.239999999998</v>
          </cell>
          <cell r="N373">
            <v>28216.94</v>
          </cell>
          <cell r="O373">
            <v>26761.690000000002</v>
          </cell>
        </row>
        <row r="374">
          <cell r="B374">
            <v>5735</v>
          </cell>
          <cell r="C374">
            <v>39061.819999999992</v>
          </cell>
          <cell r="D374">
            <v>2287.08</v>
          </cell>
          <cell r="E374">
            <v>4698.26</v>
          </cell>
          <cell r="F374">
            <v>9349.36</v>
          </cell>
          <cell r="G374">
            <v>13337.300000000001</v>
          </cell>
          <cell r="H374">
            <v>17246.979999999996</v>
          </cell>
          <cell r="I374">
            <v>21085.63</v>
          </cell>
          <cell r="J374">
            <v>24467.82</v>
          </cell>
          <cell r="K374">
            <v>28674.730000000003</v>
          </cell>
          <cell r="L374">
            <v>32763.38</v>
          </cell>
          <cell r="M374">
            <v>36219.839999999997</v>
          </cell>
          <cell r="N374">
            <v>40035.429999999993</v>
          </cell>
          <cell r="O374">
            <v>44140.619999999995</v>
          </cell>
        </row>
        <row r="375">
          <cell r="B375">
            <v>5740</v>
          </cell>
          <cell r="C375">
            <v>17.34</v>
          </cell>
          <cell r="N375">
            <v>10.5</v>
          </cell>
          <cell r="O375">
            <v>-5.89</v>
          </cell>
        </row>
        <row r="376">
          <cell r="B376">
            <v>5745</v>
          </cell>
          <cell r="C376">
            <v>0.11</v>
          </cell>
        </row>
        <row r="377">
          <cell r="B377">
            <v>5750</v>
          </cell>
          <cell r="C377">
            <v>6242.2199999999993</v>
          </cell>
          <cell r="D377">
            <v>513.41999999999996</v>
          </cell>
          <cell r="E377">
            <v>1051.04</v>
          </cell>
          <cell r="F377">
            <v>1572.6399999999999</v>
          </cell>
          <cell r="G377">
            <v>2067.87</v>
          </cell>
          <cell r="H377">
            <v>2695.55</v>
          </cell>
          <cell r="I377">
            <v>3276.4300000000003</v>
          </cell>
          <cell r="J377">
            <v>3899.14</v>
          </cell>
          <cell r="K377">
            <v>4557.7700000000004</v>
          </cell>
          <cell r="L377">
            <v>5273.6100000000006</v>
          </cell>
          <cell r="M377">
            <v>7675.46</v>
          </cell>
          <cell r="N377">
            <v>8797.89</v>
          </cell>
          <cell r="O377">
            <v>9341.99</v>
          </cell>
        </row>
        <row r="378">
          <cell r="B378">
            <v>5785</v>
          </cell>
          <cell r="C378">
            <v>3026.49</v>
          </cell>
        </row>
        <row r="379">
          <cell r="B379">
            <v>5790</v>
          </cell>
          <cell r="C379">
            <v>5518.11</v>
          </cell>
          <cell r="D379">
            <v>350.53000000000003</v>
          </cell>
          <cell r="E379">
            <v>636.32999999999993</v>
          </cell>
          <cell r="F379">
            <v>1131.9100000000001</v>
          </cell>
          <cell r="G379">
            <v>1548.15</v>
          </cell>
          <cell r="H379">
            <v>1976.6999999999998</v>
          </cell>
          <cell r="I379">
            <v>2369.7700000000004</v>
          </cell>
          <cell r="J379">
            <v>2815.53</v>
          </cell>
          <cell r="K379">
            <v>3279.2799999999997</v>
          </cell>
          <cell r="L379">
            <v>3730.8599999999997</v>
          </cell>
          <cell r="M379">
            <v>4178.63</v>
          </cell>
          <cell r="N379">
            <v>4613.7000000000007</v>
          </cell>
          <cell r="O379">
            <v>5042.5599999999995</v>
          </cell>
        </row>
        <row r="380">
          <cell r="B380">
            <v>5795</v>
          </cell>
          <cell r="C380">
            <v>-0.31</v>
          </cell>
          <cell r="H380">
            <v>27.31</v>
          </cell>
          <cell r="I380">
            <v>27.31</v>
          </cell>
          <cell r="J380">
            <v>27.31</v>
          </cell>
          <cell r="K380">
            <v>27.31</v>
          </cell>
          <cell r="L380">
            <v>27.31</v>
          </cell>
          <cell r="M380">
            <v>27.31</v>
          </cell>
          <cell r="N380">
            <v>27.31</v>
          </cell>
          <cell r="O380">
            <v>111.47</v>
          </cell>
        </row>
        <row r="381">
          <cell r="B381">
            <v>5800</v>
          </cell>
          <cell r="F381">
            <v>7.0600000000000005</v>
          </cell>
          <cell r="G381">
            <v>7.0600000000000005</v>
          </cell>
          <cell r="H381">
            <v>7.0600000000000005</v>
          </cell>
          <cell r="I381">
            <v>7.0600000000000005</v>
          </cell>
          <cell r="J381">
            <v>7.0600000000000005</v>
          </cell>
          <cell r="K381">
            <v>7.0600000000000005</v>
          </cell>
          <cell r="L381">
            <v>7.0600000000000005</v>
          </cell>
          <cell r="M381">
            <v>7.0600000000000005</v>
          </cell>
          <cell r="N381">
            <v>7.0600000000000005</v>
          </cell>
          <cell r="O381">
            <v>7.0600000000000005</v>
          </cell>
        </row>
        <row r="382">
          <cell r="B382">
            <v>5805</v>
          </cell>
          <cell r="C382">
            <v>9162.23</v>
          </cell>
          <cell r="D382">
            <v>130</v>
          </cell>
          <cell r="E382">
            <v>130</v>
          </cell>
          <cell r="F382">
            <v>130</v>
          </cell>
          <cell r="G382">
            <v>1215.78</v>
          </cell>
          <cell r="H382">
            <v>1215.78</v>
          </cell>
          <cell r="I382">
            <v>1215.78</v>
          </cell>
          <cell r="J382">
            <v>1420.9099999999999</v>
          </cell>
          <cell r="K382">
            <v>10420.91</v>
          </cell>
          <cell r="L382">
            <v>10920.91</v>
          </cell>
          <cell r="M382">
            <v>10920.91</v>
          </cell>
          <cell r="N382">
            <v>10928.84</v>
          </cell>
          <cell r="O382">
            <v>10944.45</v>
          </cell>
        </row>
        <row r="383">
          <cell r="B383">
            <v>5810</v>
          </cell>
          <cell r="C383">
            <v>11680.91</v>
          </cell>
          <cell r="D383">
            <v>5367.26</v>
          </cell>
          <cell r="E383">
            <v>5722.14</v>
          </cell>
          <cell r="F383">
            <v>8397.630000000001</v>
          </cell>
          <cell r="G383">
            <v>10737.3</v>
          </cell>
          <cell r="H383">
            <v>10873.929999999998</v>
          </cell>
          <cell r="I383">
            <v>11242.53</v>
          </cell>
          <cell r="J383">
            <v>11475.880000000001</v>
          </cell>
          <cell r="K383">
            <v>10874.59</v>
          </cell>
          <cell r="L383">
            <v>11766.96</v>
          </cell>
          <cell r="M383">
            <v>11777.34</v>
          </cell>
          <cell r="N383">
            <v>12547.8</v>
          </cell>
          <cell r="O383">
            <v>15289.93</v>
          </cell>
        </row>
        <row r="384">
          <cell r="B384">
            <v>5815</v>
          </cell>
          <cell r="C384">
            <v>7.6099999999999994</v>
          </cell>
        </row>
        <row r="385">
          <cell r="B385">
            <v>5820</v>
          </cell>
          <cell r="C385">
            <v>2450.63</v>
          </cell>
          <cell r="D385">
            <v>560</v>
          </cell>
          <cell r="E385">
            <v>560</v>
          </cell>
          <cell r="F385">
            <v>620.16</v>
          </cell>
          <cell r="G385">
            <v>728.74</v>
          </cell>
          <cell r="H385">
            <v>858.98</v>
          </cell>
          <cell r="I385">
            <v>1167.03</v>
          </cell>
          <cell r="J385">
            <v>1883.56</v>
          </cell>
          <cell r="K385">
            <v>2426.62</v>
          </cell>
          <cell r="L385">
            <v>2554.87</v>
          </cell>
          <cell r="M385">
            <v>2667.63</v>
          </cell>
          <cell r="N385">
            <v>2696.53</v>
          </cell>
          <cell r="O385">
            <v>2673.6</v>
          </cell>
        </row>
        <row r="386">
          <cell r="B386">
            <v>5825</v>
          </cell>
          <cell r="C386">
            <v>10385.130000000001</v>
          </cell>
          <cell r="D386">
            <v>122.72</v>
          </cell>
          <cell r="E386">
            <v>182.89999999999998</v>
          </cell>
          <cell r="F386">
            <v>213.98000000000002</v>
          </cell>
          <cell r="G386">
            <v>473.96</v>
          </cell>
          <cell r="H386">
            <v>479.94</v>
          </cell>
          <cell r="I386">
            <v>508.81</v>
          </cell>
          <cell r="J386">
            <v>211.79000000000002</v>
          </cell>
          <cell r="K386">
            <v>277.52999999999997</v>
          </cell>
          <cell r="L386">
            <v>370.77</v>
          </cell>
          <cell r="M386">
            <v>402.5</v>
          </cell>
          <cell r="N386">
            <v>513.29</v>
          </cell>
          <cell r="O386">
            <v>332.09</v>
          </cell>
        </row>
        <row r="387">
          <cell r="B387">
            <v>5855</v>
          </cell>
          <cell r="C387">
            <v>1326.46</v>
          </cell>
          <cell r="E387">
            <v>224.13</v>
          </cell>
          <cell r="F387">
            <v>286.48</v>
          </cell>
          <cell r="G387">
            <v>463.58000000000004</v>
          </cell>
          <cell r="H387">
            <v>463.58000000000004</v>
          </cell>
          <cell r="I387">
            <v>632.36</v>
          </cell>
          <cell r="J387">
            <v>748.51</v>
          </cell>
          <cell r="K387">
            <v>748.51</v>
          </cell>
          <cell r="L387">
            <v>864.15000000000009</v>
          </cell>
          <cell r="M387">
            <v>1102.33</v>
          </cell>
          <cell r="N387">
            <v>1223.8699999999999</v>
          </cell>
          <cell r="O387">
            <v>1362.76</v>
          </cell>
        </row>
        <row r="388">
          <cell r="B388">
            <v>5860</v>
          </cell>
          <cell r="C388">
            <v>5304.9699999999993</v>
          </cell>
          <cell r="D388">
            <v>694.43</v>
          </cell>
          <cell r="E388">
            <v>1402.2399999999998</v>
          </cell>
          <cell r="F388">
            <v>1605.5700000000002</v>
          </cell>
          <cell r="G388">
            <v>2578.0600000000004</v>
          </cell>
          <cell r="H388">
            <v>2935.16</v>
          </cell>
          <cell r="I388">
            <v>3320.3399999999997</v>
          </cell>
          <cell r="J388">
            <v>3760.21</v>
          </cell>
          <cell r="K388">
            <v>3952.28</v>
          </cell>
          <cell r="L388">
            <v>4550.3600000000006</v>
          </cell>
          <cell r="M388">
            <v>5143.87</v>
          </cell>
          <cell r="N388">
            <v>5734.64</v>
          </cell>
          <cell r="O388">
            <v>6603.0499999999993</v>
          </cell>
        </row>
        <row r="389">
          <cell r="B389">
            <v>5865</v>
          </cell>
          <cell r="C389">
            <v>548.48</v>
          </cell>
          <cell r="E389">
            <v>36.93</v>
          </cell>
          <cell r="F389">
            <v>52.760000000000005</v>
          </cell>
          <cell r="G389">
            <v>111.91999999999999</v>
          </cell>
          <cell r="H389">
            <v>134.33999999999997</v>
          </cell>
          <cell r="I389">
            <v>148.19</v>
          </cell>
          <cell r="J389">
            <v>168.92000000000002</v>
          </cell>
          <cell r="K389">
            <v>202.23</v>
          </cell>
          <cell r="L389">
            <v>530.58999999999992</v>
          </cell>
          <cell r="M389">
            <v>599.65</v>
          </cell>
          <cell r="N389">
            <v>672.37</v>
          </cell>
          <cell r="O389">
            <v>689.78</v>
          </cell>
        </row>
        <row r="390">
          <cell r="B390">
            <v>5870</v>
          </cell>
          <cell r="C390">
            <v>3427.89</v>
          </cell>
          <cell r="D390">
            <v>423.47</v>
          </cell>
          <cell r="E390">
            <v>553.73</v>
          </cell>
          <cell r="F390">
            <v>553.73</v>
          </cell>
          <cell r="G390">
            <v>553.73</v>
          </cell>
          <cell r="H390">
            <v>563.16999999999996</v>
          </cell>
          <cell r="I390">
            <v>575.29999999999995</v>
          </cell>
          <cell r="J390">
            <v>575.29999999999995</v>
          </cell>
          <cell r="K390">
            <v>575.29999999999995</v>
          </cell>
          <cell r="L390">
            <v>575.29999999999995</v>
          </cell>
          <cell r="M390">
            <v>583.74</v>
          </cell>
          <cell r="N390">
            <v>612.32999999999993</v>
          </cell>
          <cell r="O390">
            <v>3288.2299999999996</v>
          </cell>
        </row>
        <row r="391">
          <cell r="B391">
            <v>5875</v>
          </cell>
          <cell r="C391">
            <v>376.81000000000006</v>
          </cell>
          <cell r="D391">
            <v>17.329999999999998</v>
          </cell>
          <cell r="E391">
            <v>26.05</v>
          </cell>
          <cell r="F391">
            <v>51.49</v>
          </cell>
          <cell r="G391">
            <v>54.36</v>
          </cell>
          <cell r="H391">
            <v>70.710000000000008</v>
          </cell>
          <cell r="I391">
            <v>83.37</v>
          </cell>
          <cell r="J391">
            <v>269.94</v>
          </cell>
          <cell r="K391">
            <v>333.57</v>
          </cell>
          <cell r="L391">
            <v>350.66999999999996</v>
          </cell>
          <cell r="M391">
            <v>370.09000000000003</v>
          </cell>
          <cell r="N391">
            <v>391.27</v>
          </cell>
          <cell r="O391">
            <v>410.08</v>
          </cell>
        </row>
        <row r="392">
          <cell r="B392">
            <v>5880</v>
          </cell>
          <cell r="C392">
            <v>6175.88</v>
          </cell>
          <cell r="D392">
            <v>388.66</v>
          </cell>
          <cell r="E392">
            <v>676.45999999999992</v>
          </cell>
          <cell r="F392">
            <v>1072</v>
          </cell>
          <cell r="G392">
            <v>1519.66</v>
          </cell>
          <cell r="H392">
            <v>2214.4899999999998</v>
          </cell>
          <cell r="I392">
            <v>2849.37</v>
          </cell>
          <cell r="J392">
            <v>3420.77</v>
          </cell>
          <cell r="K392">
            <v>4017.85</v>
          </cell>
          <cell r="L392">
            <v>4378.62</v>
          </cell>
          <cell r="M392">
            <v>4743.6499999999996</v>
          </cell>
          <cell r="N392">
            <v>5418.5400000000009</v>
          </cell>
          <cell r="O392">
            <v>5589.54</v>
          </cell>
        </row>
        <row r="393">
          <cell r="B393">
            <v>5885</v>
          </cell>
          <cell r="C393">
            <v>709.85</v>
          </cell>
          <cell r="D393">
            <v>1.81</v>
          </cell>
          <cell r="E393">
            <v>30.71</v>
          </cell>
          <cell r="F393">
            <v>382.84</v>
          </cell>
          <cell r="G393">
            <v>382.84</v>
          </cell>
          <cell r="H393">
            <v>391.93</v>
          </cell>
          <cell r="I393">
            <v>401.27000000000004</v>
          </cell>
          <cell r="J393">
            <v>665.74</v>
          </cell>
          <cell r="K393">
            <v>914.78</v>
          </cell>
          <cell r="L393">
            <v>967.99</v>
          </cell>
          <cell r="M393">
            <v>967.99</v>
          </cell>
          <cell r="N393">
            <v>1048.8499999999999</v>
          </cell>
          <cell r="O393">
            <v>1048.8499999999999</v>
          </cell>
        </row>
        <row r="394">
          <cell r="B394">
            <v>5890</v>
          </cell>
          <cell r="C394">
            <v>268.43</v>
          </cell>
          <cell r="D394">
            <v>99.359999999999985</v>
          </cell>
          <cell r="E394">
            <v>115.06</v>
          </cell>
          <cell r="F394">
            <v>130.96</v>
          </cell>
          <cell r="G394">
            <v>146.88999999999999</v>
          </cell>
          <cell r="H394">
            <v>162.87</v>
          </cell>
          <cell r="I394">
            <v>178.84</v>
          </cell>
          <cell r="J394">
            <v>196.55</v>
          </cell>
          <cell r="K394">
            <v>212.63</v>
          </cell>
          <cell r="L394">
            <v>228.72</v>
          </cell>
          <cell r="M394">
            <v>355.82000000000005</v>
          </cell>
          <cell r="N394">
            <v>371.93</v>
          </cell>
          <cell r="O394">
            <v>388.06</v>
          </cell>
        </row>
        <row r="395">
          <cell r="B395">
            <v>5895</v>
          </cell>
          <cell r="C395">
            <v>3481.1499999999996</v>
          </cell>
          <cell r="D395">
            <v>64.88</v>
          </cell>
          <cell r="E395">
            <v>160.38</v>
          </cell>
          <cell r="F395">
            <v>396.76</v>
          </cell>
          <cell r="G395">
            <v>529.89</v>
          </cell>
          <cell r="H395">
            <v>774.95</v>
          </cell>
          <cell r="I395">
            <v>902</v>
          </cell>
          <cell r="J395">
            <v>1169.8000000000002</v>
          </cell>
          <cell r="K395">
            <v>1233.1500000000001</v>
          </cell>
          <cell r="L395">
            <v>1304.6599999999999</v>
          </cell>
          <cell r="M395">
            <v>2182.88</v>
          </cell>
          <cell r="N395">
            <v>2247.9899999999998</v>
          </cell>
          <cell r="O395">
            <v>2502.12</v>
          </cell>
        </row>
        <row r="396">
          <cell r="B396">
            <v>5900</v>
          </cell>
          <cell r="C396">
            <v>2655.24</v>
          </cell>
          <cell r="D396">
            <v>114.07</v>
          </cell>
          <cell r="E396">
            <v>472.18999999999994</v>
          </cell>
          <cell r="F396">
            <v>1467.6200000000001</v>
          </cell>
          <cell r="G396">
            <v>1506.18</v>
          </cell>
          <cell r="H396">
            <v>2194.09</v>
          </cell>
          <cell r="I396">
            <v>2332.14</v>
          </cell>
          <cell r="J396">
            <v>2100.13</v>
          </cell>
          <cell r="K396">
            <v>2472.4</v>
          </cell>
          <cell r="L396">
            <v>2983.56</v>
          </cell>
          <cell r="M396">
            <v>3114.55</v>
          </cell>
          <cell r="N396">
            <v>3492.66</v>
          </cell>
          <cell r="O396">
            <v>4080.86</v>
          </cell>
        </row>
        <row r="397">
          <cell r="B397">
            <v>5930</v>
          </cell>
          <cell r="C397">
            <v>4126.97</v>
          </cell>
          <cell r="D397">
            <v>380.82</v>
          </cell>
          <cell r="E397">
            <v>739.71</v>
          </cell>
          <cell r="F397">
            <v>1095.94</v>
          </cell>
          <cell r="G397">
            <v>1461.4899999999998</v>
          </cell>
          <cell r="H397">
            <v>1789.04</v>
          </cell>
          <cell r="I397">
            <v>2161.7200000000003</v>
          </cell>
          <cell r="J397">
            <v>2547.8500000000004</v>
          </cell>
          <cell r="K397">
            <v>2956.2799999999997</v>
          </cell>
          <cell r="L397">
            <v>3347.79</v>
          </cell>
          <cell r="M397">
            <v>3686.92</v>
          </cell>
          <cell r="N397">
            <v>4009.79</v>
          </cell>
          <cell r="O397">
            <v>4333.1900000000005</v>
          </cell>
        </row>
        <row r="398">
          <cell r="B398">
            <v>5935</v>
          </cell>
          <cell r="C398">
            <v>401.8</v>
          </cell>
          <cell r="D398">
            <v>116.35000000000001</v>
          </cell>
          <cell r="E398">
            <v>175.46</v>
          </cell>
          <cell r="F398">
            <v>228.95000000000002</v>
          </cell>
          <cell r="G398">
            <v>257.39999999999998</v>
          </cell>
          <cell r="H398">
            <v>273.58000000000004</v>
          </cell>
          <cell r="I398">
            <v>285.83</v>
          </cell>
          <cell r="J398">
            <v>290.86</v>
          </cell>
          <cell r="K398">
            <v>296.12</v>
          </cell>
          <cell r="L398">
            <v>296.12</v>
          </cell>
          <cell r="M398">
            <v>306.99</v>
          </cell>
          <cell r="N398">
            <v>306.99</v>
          </cell>
          <cell r="O398">
            <v>328.40999999999997</v>
          </cell>
        </row>
        <row r="399">
          <cell r="B399">
            <v>5940</v>
          </cell>
          <cell r="C399">
            <v>51.680000000000007</v>
          </cell>
          <cell r="E399">
            <v>18.689999999999998</v>
          </cell>
          <cell r="F399">
            <v>18.689999999999998</v>
          </cell>
          <cell r="G399">
            <v>18.689999999999998</v>
          </cell>
          <cell r="H399">
            <v>44.760000000000005</v>
          </cell>
          <cell r="I399">
            <v>44.760000000000005</v>
          </cell>
          <cell r="J399">
            <v>44.760000000000005</v>
          </cell>
          <cell r="K399">
            <v>69.11</v>
          </cell>
          <cell r="L399">
            <v>69.11</v>
          </cell>
          <cell r="M399">
            <v>69.11</v>
          </cell>
          <cell r="N399">
            <v>89.62</v>
          </cell>
          <cell r="O399">
            <v>87.67</v>
          </cell>
        </row>
        <row r="400">
          <cell r="B400">
            <v>5945</v>
          </cell>
          <cell r="C400">
            <v>59921.41</v>
          </cell>
          <cell r="D400">
            <v>5056.3899999999994</v>
          </cell>
          <cell r="E400">
            <v>10582.52</v>
          </cell>
          <cell r="F400">
            <v>16484.02</v>
          </cell>
          <cell r="G400">
            <v>22358.33</v>
          </cell>
          <cell r="H400">
            <v>28169.9</v>
          </cell>
          <cell r="I400">
            <v>34004.300000000003</v>
          </cell>
          <cell r="J400">
            <v>39877.479999999996</v>
          </cell>
          <cell r="K400">
            <v>45420.67</v>
          </cell>
          <cell r="L400">
            <v>50813.87</v>
          </cell>
          <cell r="M400">
            <v>57015.729999999996</v>
          </cell>
          <cell r="N400">
            <v>62390.31</v>
          </cell>
          <cell r="O400">
            <v>71284.98</v>
          </cell>
        </row>
        <row r="401">
          <cell r="B401">
            <v>5950</v>
          </cell>
          <cell r="C401">
            <v>8245.39</v>
          </cell>
          <cell r="D401">
            <v>1414.27</v>
          </cell>
          <cell r="E401">
            <v>2189.34</v>
          </cell>
          <cell r="F401">
            <v>2308.2500000000005</v>
          </cell>
          <cell r="G401">
            <v>2965.3900000000003</v>
          </cell>
          <cell r="H401">
            <v>3622.2199999999993</v>
          </cell>
          <cell r="I401">
            <v>4293.0599999999995</v>
          </cell>
          <cell r="J401">
            <v>5190.8999999999996</v>
          </cell>
          <cell r="K401">
            <v>5748.7599999999993</v>
          </cell>
          <cell r="L401">
            <v>6576.08</v>
          </cell>
          <cell r="M401">
            <v>7993.37</v>
          </cell>
          <cell r="N401">
            <v>8702.3900000000012</v>
          </cell>
          <cell r="O401">
            <v>9537.9700000000012</v>
          </cell>
        </row>
        <row r="402">
          <cell r="B402">
            <v>5955</v>
          </cell>
          <cell r="C402">
            <v>37974.69</v>
          </cell>
          <cell r="D402">
            <v>2570.67</v>
          </cell>
          <cell r="E402">
            <v>5552.67</v>
          </cell>
          <cell r="F402">
            <v>8354.91</v>
          </cell>
          <cell r="G402">
            <v>11061.08</v>
          </cell>
          <cell r="H402">
            <v>13735.419999999998</v>
          </cell>
          <cell r="I402">
            <v>16821.739999999998</v>
          </cell>
          <cell r="J402">
            <v>19651.47</v>
          </cell>
          <cell r="K402">
            <v>22269.39</v>
          </cell>
          <cell r="L402">
            <v>24842.690000000002</v>
          </cell>
          <cell r="M402">
            <v>30318.859999999997</v>
          </cell>
          <cell r="N402">
            <v>33031.5</v>
          </cell>
          <cell r="O402">
            <v>35975.699999999997</v>
          </cell>
        </row>
        <row r="403">
          <cell r="B403">
            <v>5960</v>
          </cell>
          <cell r="C403">
            <v>11269.939999999999</v>
          </cell>
          <cell r="D403">
            <v>304.91000000000003</v>
          </cell>
          <cell r="E403">
            <v>324.75</v>
          </cell>
          <cell r="F403">
            <v>2987.5000000000005</v>
          </cell>
          <cell r="G403">
            <v>4094.2300000000005</v>
          </cell>
          <cell r="H403">
            <v>4980.1900000000005</v>
          </cell>
          <cell r="I403">
            <v>5866.15</v>
          </cell>
          <cell r="J403">
            <v>6953.4500000000007</v>
          </cell>
          <cell r="K403">
            <v>7839.4100000000008</v>
          </cell>
          <cell r="L403">
            <v>7839.4100000000008</v>
          </cell>
          <cell r="M403">
            <v>9812.7999999999993</v>
          </cell>
          <cell r="N403">
            <v>10698.76</v>
          </cell>
          <cell r="O403">
            <v>10698.76</v>
          </cell>
        </row>
        <row r="404">
          <cell r="B404">
            <v>5965</v>
          </cell>
          <cell r="C404">
            <v>6137.75</v>
          </cell>
          <cell r="D404">
            <v>590.42999999999995</v>
          </cell>
          <cell r="E404">
            <v>866.14999999999986</v>
          </cell>
          <cell r="F404">
            <v>1268.53</v>
          </cell>
          <cell r="G404">
            <v>3677.76</v>
          </cell>
          <cell r="H404">
            <v>4167.1900000000005</v>
          </cell>
          <cell r="I404">
            <v>4709.8099999999995</v>
          </cell>
          <cell r="J404">
            <v>4919.72</v>
          </cell>
          <cell r="K404">
            <v>5479.130000000001</v>
          </cell>
          <cell r="L404">
            <v>7318.2999999999993</v>
          </cell>
          <cell r="M404">
            <v>8914.48</v>
          </cell>
          <cell r="N404">
            <v>10449.42</v>
          </cell>
          <cell r="O404">
            <v>10909.73</v>
          </cell>
        </row>
        <row r="405">
          <cell r="B405">
            <v>5970</v>
          </cell>
          <cell r="C405">
            <v>5694.7199999999993</v>
          </cell>
          <cell r="D405">
            <v>220.95999999999998</v>
          </cell>
          <cell r="E405">
            <v>441.74</v>
          </cell>
          <cell r="F405">
            <v>665.55</v>
          </cell>
          <cell r="G405">
            <v>890.38</v>
          </cell>
          <cell r="H405">
            <v>1115.9499999999998</v>
          </cell>
          <cell r="I405">
            <v>1341.4299999999998</v>
          </cell>
          <cell r="J405">
            <v>1567.5900000000001</v>
          </cell>
          <cell r="K405">
            <v>1794.3000000000002</v>
          </cell>
          <cell r="L405">
            <v>2020.23</v>
          </cell>
          <cell r="M405">
            <v>2246.2600000000002</v>
          </cell>
          <cell r="N405">
            <v>2608.2199999999998</v>
          </cell>
          <cell r="O405">
            <v>2834.71</v>
          </cell>
        </row>
        <row r="406">
          <cell r="B406">
            <v>5975</v>
          </cell>
          <cell r="C406">
            <v>1012.0799999999999</v>
          </cell>
          <cell r="D406">
            <v>379.5</v>
          </cell>
          <cell r="E406">
            <v>446.83</v>
          </cell>
          <cell r="F406">
            <v>387.59000000000003</v>
          </cell>
          <cell r="G406">
            <v>387.59000000000003</v>
          </cell>
          <cell r="H406">
            <v>533.85</v>
          </cell>
          <cell r="I406">
            <v>533.85</v>
          </cell>
          <cell r="J406">
            <v>628.62</v>
          </cell>
          <cell r="K406">
            <v>712.58999999999992</v>
          </cell>
          <cell r="L406">
            <v>712.58999999999992</v>
          </cell>
          <cell r="M406">
            <v>712.58999999999992</v>
          </cell>
          <cell r="N406">
            <v>1252.81</v>
          </cell>
          <cell r="O406">
            <v>2791.5599999999995</v>
          </cell>
        </row>
        <row r="407">
          <cell r="B407">
            <v>5980</v>
          </cell>
          <cell r="C407">
            <v>8.4</v>
          </cell>
          <cell r="F407">
            <v>2.98</v>
          </cell>
          <cell r="G407">
            <v>2.98</v>
          </cell>
          <cell r="H407">
            <v>2.98</v>
          </cell>
          <cell r="I407">
            <v>5.92</v>
          </cell>
          <cell r="J407">
            <v>5.92</v>
          </cell>
          <cell r="K407">
            <v>5.92</v>
          </cell>
          <cell r="L407">
            <v>8.32</v>
          </cell>
          <cell r="M407">
            <v>8.32</v>
          </cell>
          <cell r="N407">
            <v>8.32</v>
          </cell>
          <cell r="O407">
            <v>-437.78</v>
          </cell>
        </row>
        <row r="408">
          <cell r="B408">
            <v>6010</v>
          </cell>
          <cell r="C408">
            <v>23148.770000000004</v>
          </cell>
          <cell r="D408">
            <v>1183.32</v>
          </cell>
          <cell r="E408">
            <v>2421.02</v>
          </cell>
          <cell r="F408">
            <v>3626.8599999999997</v>
          </cell>
          <cell r="G408">
            <v>4829.57</v>
          </cell>
          <cell r="H408">
            <v>6036.35</v>
          </cell>
          <cell r="I408">
            <v>7243.1900000000005</v>
          </cell>
          <cell r="J408">
            <v>9001.07</v>
          </cell>
          <cell r="K408">
            <v>10763.369999999999</v>
          </cell>
          <cell r="L408">
            <v>12513.57</v>
          </cell>
          <cell r="M408">
            <v>14264.73</v>
          </cell>
          <cell r="N408">
            <v>16671.97</v>
          </cell>
          <cell r="O408">
            <v>19261.150000000001</v>
          </cell>
        </row>
        <row r="409">
          <cell r="B409">
            <v>6015</v>
          </cell>
          <cell r="C409">
            <v>131.63999999999999</v>
          </cell>
          <cell r="D409">
            <v>8.76</v>
          </cell>
          <cell r="E409">
            <v>9.7100000000000009</v>
          </cell>
          <cell r="F409">
            <v>16.829999999999998</v>
          </cell>
          <cell r="G409">
            <v>16.829999999999998</v>
          </cell>
          <cell r="H409">
            <v>18.2</v>
          </cell>
          <cell r="I409">
            <v>18.2</v>
          </cell>
          <cell r="J409">
            <v>19.57</v>
          </cell>
          <cell r="K409">
            <v>19.57</v>
          </cell>
          <cell r="L409">
            <v>20.93</v>
          </cell>
          <cell r="M409">
            <v>20.93</v>
          </cell>
          <cell r="N409">
            <v>86.47</v>
          </cell>
          <cell r="O409">
            <v>86.47</v>
          </cell>
        </row>
        <row r="410">
          <cell r="B410">
            <v>6020</v>
          </cell>
          <cell r="C410">
            <v>-4122.21</v>
          </cell>
          <cell r="F410">
            <v>600</v>
          </cell>
          <cell r="G410">
            <v>600</v>
          </cell>
          <cell r="H410">
            <v>600</v>
          </cell>
          <cell r="I410">
            <v>600</v>
          </cell>
          <cell r="J410">
            <v>600</v>
          </cell>
          <cell r="K410">
            <v>1279.21</v>
          </cell>
          <cell r="L410">
            <v>598.95000000000005</v>
          </cell>
          <cell r="M410">
            <v>598.95000000000005</v>
          </cell>
          <cell r="N410">
            <v>598.95000000000005</v>
          </cell>
          <cell r="O410">
            <v>598.95000000000005</v>
          </cell>
        </row>
        <row r="411">
          <cell r="B411">
            <v>6025</v>
          </cell>
          <cell r="C411">
            <v>6459.28</v>
          </cell>
          <cell r="D411">
            <v>-420</v>
          </cell>
          <cell r="E411">
            <v>-387.71999999999997</v>
          </cell>
          <cell r="F411">
            <v>-387.71999999999997</v>
          </cell>
          <cell r="G411">
            <v>-387.71999999999997</v>
          </cell>
          <cell r="H411">
            <v>-387.71999999999997</v>
          </cell>
          <cell r="I411">
            <v>-387.71999999999997</v>
          </cell>
          <cell r="J411">
            <v>-387.71999999999997</v>
          </cell>
          <cell r="K411">
            <v>-1781.0100000000002</v>
          </cell>
          <cell r="L411">
            <v>-1781.0100000000002</v>
          </cell>
          <cell r="M411">
            <v>-1624.9299999999998</v>
          </cell>
          <cell r="N411">
            <v>-1624.9299999999998</v>
          </cell>
          <cell r="O411">
            <v>-719.41</v>
          </cell>
        </row>
        <row r="412">
          <cell r="B412">
            <v>6035</v>
          </cell>
          <cell r="C412">
            <v>4834.6100000000006</v>
          </cell>
          <cell r="D412">
            <v>629.04999999999995</v>
          </cell>
          <cell r="E412">
            <v>995.25</v>
          </cell>
          <cell r="F412">
            <v>1374.8700000000001</v>
          </cell>
          <cell r="G412">
            <v>1858.79</v>
          </cell>
          <cell r="H412">
            <v>2251.6400000000003</v>
          </cell>
          <cell r="I412">
            <v>2708.71</v>
          </cell>
          <cell r="J412">
            <v>3195.3999999999996</v>
          </cell>
          <cell r="K412">
            <v>3587.61</v>
          </cell>
          <cell r="L412">
            <v>3966.9300000000003</v>
          </cell>
          <cell r="M412">
            <v>4398.2299999999996</v>
          </cell>
          <cell r="N412">
            <v>4802.6499999999996</v>
          </cell>
          <cell r="O412">
            <v>5235.45</v>
          </cell>
        </row>
        <row r="413">
          <cell r="B413">
            <v>6040</v>
          </cell>
          <cell r="C413">
            <v>49487.72</v>
          </cell>
          <cell r="D413">
            <v>1705.76</v>
          </cell>
          <cell r="E413">
            <v>3404.4399999999996</v>
          </cell>
          <cell r="F413">
            <v>5331.91</v>
          </cell>
          <cell r="G413">
            <v>7065.61</v>
          </cell>
          <cell r="H413">
            <v>8805.18</v>
          </cell>
          <cell r="I413">
            <v>10544.84</v>
          </cell>
          <cell r="J413">
            <v>12289.02</v>
          </cell>
          <cell r="K413">
            <v>14037.59</v>
          </cell>
          <cell r="L413">
            <v>15774.119999999999</v>
          </cell>
          <cell r="M413">
            <v>17511.63</v>
          </cell>
          <cell r="N413">
            <v>19251.37</v>
          </cell>
          <cell r="O413">
            <v>20826.129999999997</v>
          </cell>
        </row>
        <row r="414">
          <cell r="B414">
            <v>6045</v>
          </cell>
          <cell r="C414">
            <v>976.25</v>
          </cell>
          <cell r="F414">
            <v>7.4399999999999995</v>
          </cell>
          <cell r="G414">
            <v>7.4399999999999995</v>
          </cell>
          <cell r="H414">
            <v>7.4399999999999995</v>
          </cell>
          <cell r="I414">
            <v>7.4399999999999995</v>
          </cell>
          <cell r="J414">
            <v>7.4399999999999995</v>
          </cell>
          <cell r="K414">
            <v>7.4399999999999995</v>
          </cell>
          <cell r="L414">
            <v>82.53</v>
          </cell>
          <cell r="M414">
            <v>419.14</v>
          </cell>
          <cell r="N414">
            <v>558.53</v>
          </cell>
          <cell r="O414">
            <v>866.61</v>
          </cell>
        </row>
        <row r="415">
          <cell r="B415">
            <v>6050</v>
          </cell>
          <cell r="C415">
            <v>23284.770000000004</v>
          </cell>
          <cell r="D415">
            <v>928.05000000000007</v>
          </cell>
          <cell r="E415">
            <v>2518.3000000000002</v>
          </cell>
          <cell r="F415">
            <v>4512.7800000000007</v>
          </cell>
          <cell r="G415">
            <v>11397.27</v>
          </cell>
          <cell r="H415">
            <v>16180.23</v>
          </cell>
          <cell r="I415">
            <v>17474.43</v>
          </cell>
          <cell r="J415">
            <v>20608.78</v>
          </cell>
          <cell r="K415">
            <v>22083.599999999999</v>
          </cell>
          <cell r="L415">
            <v>23556.82</v>
          </cell>
          <cell r="M415">
            <v>25130.89</v>
          </cell>
          <cell r="N415">
            <v>29154.29</v>
          </cell>
          <cell r="O415">
            <v>32376.870000000003</v>
          </cell>
        </row>
        <row r="416">
          <cell r="B416">
            <v>6065</v>
          </cell>
          <cell r="C416">
            <v>100617.88</v>
          </cell>
        </row>
        <row r="417">
          <cell r="B417">
            <v>6070</v>
          </cell>
          <cell r="C417">
            <v>23933.119999999999</v>
          </cell>
          <cell r="D417">
            <v>-1245.4699999999998</v>
          </cell>
          <cell r="E417">
            <v>-1164.3800000000001</v>
          </cell>
          <cell r="F417">
            <v>-1088.21</v>
          </cell>
          <cell r="G417">
            <v>-1016.21</v>
          </cell>
          <cell r="H417">
            <v>-790.97</v>
          </cell>
          <cell r="I417">
            <v>-161.57999999999998</v>
          </cell>
          <cell r="J417">
            <v>-82.550000000000068</v>
          </cell>
          <cell r="K417">
            <v>-7.0899999999999181</v>
          </cell>
          <cell r="L417">
            <v>-7.0899999999999181</v>
          </cell>
          <cell r="M417">
            <v>896.71</v>
          </cell>
          <cell r="N417">
            <v>921.93999999999994</v>
          </cell>
          <cell r="O417">
            <v>1715.98</v>
          </cell>
        </row>
        <row r="418">
          <cell r="B418">
            <v>6090</v>
          </cell>
          <cell r="C418">
            <v>1038.9299999999998</v>
          </cell>
          <cell r="D418">
            <v>91.300000000000011</v>
          </cell>
          <cell r="E418">
            <v>182.23000000000002</v>
          </cell>
          <cell r="F418">
            <v>277.25</v>
          </cell>
          <cell r="G418">
            <v>372.83000000000004</v>
          </cell>
          <cell r="H418">
            <v>472.13</v>
          </cell>
          <cell r="I418">
            <v>571.44000000000005</v>
          </cell>
          <cell r="J418">
            <v>674.12999999999988</v>
          </cell>
          <cell r="K418">
            <v>777.07</v>
          </cell>
          <cell r="L418">
            <v>879.3</v>
          </cell>
          <cell r="M418">
            <v>981.59</v>
          </cell>
          <cell r="N418">
            <v>1084</v>
          </cell>
          <cell r="O418">
            <v>1288.9699999999998</v>
          </cell>
        </row>
        <row r="419">
          <cell r="B419">
            <v>6110</v>
          </cell>
          <cell r="C419">
            <v>53126.7</v>
          </cell>
          <cell r="D419">
            <v>4497.6399999999994</v>
          </cell>
          <cell r="E419">
            <v>8614.4500000000007</v>
          </cell>
          <cell r="F419">
            <v>13759.51</v>
          </cell>
          <cell r="G419">
            <v>19476.919999999998</v>
          </cell>
          <cell r="H419">
            <v>24248.93</v>
          </cell>
          <cell r="I419">
            <v>29083.15</v>
          </cell>
          <cell r="J419">
            <v>33984.129999999997</v>
          </cell>
          <cell r="K419">
            <v>38678.14</v>
          </cell>
          <cell r="L419">
            <v>43517.04</v>
          </cell>
          <cell r="M419">
            <v>48418.429999999993</v>
          </cell>
          <cell r="N419">
            <v>52664.509999999995</v>
          </cell>
          <cell r="O419">
            <v>57635.289999999994</v>
          </cell>
        </row>
        <row r="420">
          <cell r="B420">
            <v>6115</v>
          </cell>
          <cell r="C420">
            <v>8033.07</v>
          </cell>
          <cell r="D420">
            <v>835</v>
          </cell>
          <cell r="E420">
            <v>1445.7199999999998</v>
          </cell>
          <cell r="F420">
            <v>2250.46</v>
          </cell>
          <cell r="G420">
            <v>3304.71</v>
          </cell>
          <cell r="H420">
            <v>4012.36</v>
          </cell>
          <cell r="I420">
            <v>4739.59</v>
          </cell>
          <cell r="J420">
            <v>5541.64</v>
          </cell>
          <cell r="K420">
            <v>6429.1399999999994</v>
          </cell>
          <cell r="L420">
            <v>7338.5599999999995</v>
          </cell>
          <cell r="M420">
            <v>8264.2100000000009</v>
          </cell>
          <cell r="N420">
            <v>9176.630000000001</v>
          </cell>
          <cell r="O420">
            <v>10202.57</v>
          </cell>
        </row>
        <row r="421">
          <cell r="B421">
            <v>6120</v>
          </cell>
          <cell r="C421">
            <v>55749.270000000004</v>
          </cell>
          <cell r="D421">
            <v>3634.33</v>
          </cell>
          <cell r="E421">
            <v>7366.4</v>
          </cell>
          <cell r="F421">
            <v>11014.07</v>
          </cell>
          <cell r="G421">
            <v>14821.5</v>
          </cell>
          <cell r="H421">
            <v>18580.12</v>
          </cell>
          <cell r="I421">
            <v>22344</v>
          </cell>
          <cell r="J421">
            <v>27183.75</v>
          </cell>
          <cell r="K421">
            <v>30095.510000000002</v>
          </cell>
          <cell r="L421">
            <v>33803.760000000002</v>
          </cell>
          <cell r="M421">
            <v>37595.760000000002</v>
          </cell>
          <cell r="N421">
            <v>46857.8</v>
          </cell>
          <cell r="O421">
            <v>47183.939999999995</v>
          </cell>
        </row>
        <row r="422">
          <cell r="B422">
            <v>6125</v>
          </cell>
          <cell r="C422">
            <v>7871.25</v>
          </cell>
          <cell r="D422">
            <v>708.44999999999993</v>
          </cell>
          <cell r="E422">
            <v>1424.04</v>
          </cell>
          <cell r="F422">
            <v>2155.8500000000004</v>
          </cell>
          <cell r="G422">
            <v>2897.8199999999997</v>
          </cell>
          <cell r="H422">
            <v>3665.96</v>
          </cell>
          <cell r="I422">
            <v>4432.16</v>
          </cell>
          <cell r="J422">
            <v>5200.37</v>
          </cell>
          <cell r="K422">
            <v>5964.57</v>
          </cell>
          <cell r="L422">
            <v>6725.4699999999993</v>
          </cell>
          <cell r="M422">
            <v>7509.75</v>
          </cell>
          <cell r="N422">
            <v>8277.9500000000007</v>
          </cell>
          <cell r="O422">
            <v>9044.6899999999987</v>
          </cell>
        </row>
        <row r="423">
          <cell r="B423">
            <v>6130</v>
          </cell>
          <cell r="C423">
            <v>19439.47</v>
          </cell>
          <cell r="D423">
            <v>1686.2599999999998</v>
          </cell>
          <cell r="E423">
            <v>3298.8</v>
          </cell>
          <cell r="F423">
            <v>4865.3900000000003</v>
          </cell>
          <cell r="G423">
            <v>6565.67</v>
          </cell>
          <cell r="H423">
            <v>8262.2200000000012</v>
          </cell>
          <cell r="I423">
            <v>9968.2899999999991</v>
          </cell>
          <cell r="J423">
            <v>11717.900000000001</v>
          </cell>
          <cell r="K423">
            <v>13561.5</v>
          </cell>
          <cell r="L423">
            <v>15484.91</v>
          </cell>
          <cell r="M423">
            <v>17335.93</v>
          </cell>
          <cell r="N423">
            <v>19209.199999999997</v>
          </cell>
          <cell r="O423">
            <v>21095.379999999997</v>
          </cell>
        </row>
        <row r="424">
          <cell r="B424">
            <v>6135</v>
          </cell>
          <cell r="C424">
            <v>101025.38</v>
          </cell>
          <cell r="D424">
            <v>9430.82</v>
          </cell>
          <cell r="E424">
            <v>19259.23</v>
          </cell>
          <cell r="F424">
            <v>30029.75</v>
          </cell>
          <cell r="G424">
            <v>40166.520000000004</v>
          </cell>
          <cell r="H424">
            <v>51381.17</v>
          </cell>
          <cell r="I424">
            <v>64855.210000000006</v>
          </cell>
          <cell r="J424">
            <v>79392.510000000009</v>
          </cell>
          <cell r="K424">
            <v>93802.950000000012</v>
          </cell>
          <cell r="L424">
            <v>107701.39</v>
          </cell>
          <cell r="M424">
            <v>121219.76999999999</v>
          </cell>
          <cell r="N424">
            <v>135419.45000000001</v>
          </cell>
          <cell r="O424">
            <v>152287.71999999997</v>
          </cell>
        </row>
        <row r="425">
          <cell r="B425">
            <v>6140</v>
          </cell>
          <cell r="C425">
            <v>24460.66</v>
          </cell>
          <cell r="D425">
            <v>964.27</v>
          </cell>
          <cell r="E425">
            <v>2230.86</v>
          </cell>
          <cell r="F425">
            <v>3676.11</v>
          </cell>
          <cell r="G425">
            <v>5222.01</v>
          </cell>
          <cell r="H425">
            <v>6550.3499999999995</v>
          </cell>
          <cell r="I425">
            <v>8001.75</v>
          </cell>
          <cell r="J425">
            <v>9436.9700000000012</v>
          </cell>
          <cell r="K425">
            <v>10902.72</v>
          </cell>
          <cell r="L425">
            <v>12412.96</v>
          </cell>
          <cell r="M425">
            <v>13869.46</v>
          </cell>
          <cell r="N425">
            <v>15341.5</v>
          </cell>
          <cell r="O425">
            <v>16800.830000000002</v>
          </cell>
        </row>
        <row r="426">
          <cell r="B426">
            <v>6145</v>
          </cell>
          <cell r="C426">
            <v>54409.020000000004</v>
          </cell>
          <cell r="D426">
            <v>4655.6400000000003</v>
          </cell>
          <cell r="E426">
            <v>8962.82</v>
          </cell>
          <cell r="F426">
            <v>13426.57</v>
          </cell>
          <cell r="G426">
            <v>18128.43</v>
          </cell>
          <cell r="H426">
            <v>22768.720000000001</v>
          </cell>
          <cell r="I426">
            <v>27684.22</v>
          </cell>
          <cell r="J426">
            <v>32673.47</v>
          </cell>
          <cell r="K426">
            <v>37337.149999999994</v>
          </cell>
          <cell r="L426">
            <v>42085.36</v>
          </cell>
          <cell r="M426">
            <v>46786.02</v>
          </cell>
          <cell r="N426">
            <v>51517.43</v>
          </cell>
          <cell r="O426">
            <v>56588.31</v>
          </cell>
        </row>
        <row r="427">
          <cell r="B427">
            <v>6146</v>
          </cell>
          <cell r="C427">
            <v>24184.14</v>
          </cell>
          <cell r="D427">
            <v>1951.9299999999998</v>
          </cell>
          <cell r="E427">
            <v>3782.08</v>
          </cell>
          <cell r="F427">
            <v>5732.6</v>
          </cell>
          <cell r="G427">
            <v>8111.71</v>
          </cell>
          <cell r="H427">
            <v>10075.170000000002</v>
          </cell>
          <cell r="I427">
            <v>12094.48</v>
          </cell>
          <cell r="J427">
            <v>13953.119999999999</v>
          </cell>
          <cell r="K427">
            <v>15780.259999999998</v>
          </cell>
          <cell r="L427">
            <v>17933.52</v>
          </cell>
          <cell r="M427">
            <v>19822.64</v>
          </cell>
          <cell r="N427">
            <v>21745.5</v>
          </cell>
          <cell r="O427">
            <v>23811.14</v>
          </cell>
        </row>
        <row r="428">
          <cell r="B428">
            <v>6150</v>
          </cell>
          <cell r="C428">
            <v>655601.24</v>
          </cell>
          <cell r="D428">
            <v>57522.2</v>
          </cell>
          <cell r="E428">
            <v>106939.04000000001</v>
          </cell>
          <cell r="F428">
            <v>165489.26</v>
          </cell>
          <cell r="G428">
            <v>227242.56</v>
          </cell>
          <cell r="H428">
            <v>285741.32</v>
          </cell>
          <cell r="I428">
            <v>346766.58999999997</v>
          </cell>
          <cell r="J428">
            <v>409661.33999999997</v>
          </cell>
          <cell r="K428">
            <v>465639.93</v>
          </cell>
          <cell r="L428">
            <v>521960.64</v>
          </cell>
          <cell r="M428">
            <v>584307.21</v>
          </cell>
          <cell r="N428">
            <v>642428.38</v>
          </cell>
          <cell r="O428">
            <v>708604.39000000013</v>
          </cell>
        </row>
        <row r="429">
          <cell r="B429">
            <v>6155</v>
          </cell>
          <cell r="C429">
            <v>15284.060000000001</v>
          </cell>
          <cell r="D429">
            <v>1101.29</v>
          </cell>
          <cell r="E429">
            <v>2228.63</v>
          </cell>
          <cell r="F429">
            <v>3575.01</v>
          </cell>
          <cell r="G429">
            <v>4971.59</v>
          </cell>
          <cell r="H429">
            <v>6308.93</v>
          </cell>
          <cell r="I429">
            <v>7777.26</v>
          </cell>
          <cell r="J429">
            <v>9243.5999999999985</v>
          </cell>
          <cell r="K429">
            <v>10589.13</v>
          </cell>
          <cell r="L429">
            <v>12001.880000000001</v>
          </cell>
          <cell r="M429">
            <v>13305.060000000001</v>
          </cell>
          <cell r="N429">
            <v>14555.34</v>
          </cell>
          <cell r="O429">
            <v>15853.69</v>
          </cell>
        </row>
        <row r="430">
          <cell r="B430">
            <v>6165</v>
          </cell>
          <cell r="C430">
            <v>-261859.57</v>
          </cell>
          <cell r="D430">
            <v>-13803.55</v>
          </cell>
          <cell r="E430">
            <v>-32112.79</v>
          </cell>
          <cell r="F430">
            <v>-63348.460000000006</v>
          </cell>
          <cell r="G430">
            <v>-84718.06</v>
          </cell>
          <cell r="H430">
            <v>-105177.81</v>
          </cell>
          <cell r="I430">
            <v>-126907.70999999999</v>
          </cell>
          <cell r="J430">
            <v>-144803.26</v>
          </cell>
          <cell r="K430">
            <v>-161809.98000000001</v>
          </cell>
          <cell r="L430">
            <v>-188445.42</v>
          </cell>
          <cell r="M430">
            <v>-212953.55000000002</v>
          </cell>
          <cell r="N430">
            <v>-231701.12</v>
          </cell>
          <cell r="O430">
            <v>-250606.87</v>
          </cell>
        </row>
        <row r="431">
          <cell r="B431">
            <v>6185</v>
          </cell>
          <cell r="C431">
            <v>2997.99</v>
          </cell>
          <cell r="D431">
            <v>22.15</v>
          </cell>
          <cell r="E431">
            <v>275.77999999999997</v>
          </cell>
          <cell r="F431">
            <v>896.95</v>
          </cell>
          <cell r="G431">
            <v>971.34</v>
          </cell>
          <cell r="H431">
            <v>1004.54</v>
          </cell>
          <cell r="I431">
            <v>1159.8900000000001</v>
          </cell>
          <cell r="J431">
            <v>1547.4</v>
          </cell>
          <cell r="K431">
            <v>1836.2599999999998</v>
          </cell>
          <cell r="L431">
            <v>2006.3799999999997</v>
          </cell>
          <cell r="M431">
            <v>2162.31</v>
          </cell>
          <cell r="N431">
            <v>2775.58</v>
          </cell>
          <cell r="O431">
            <v>2866.6800000000003</v>
          </cell>
        </row>
        <row r="432">
          <cell r="B432">
            <v>6190</v>
          </cell>
          <cell r="C432">
            <v>2356.4399999999996</v>
          </cell>
          <cell r="D432">
            <v>29.8</v>
          </cell>
          <cell r="E432">
            <v>130.04</v>
          </cell>
          <cell r="F432">
            <v>342.85</v>
          </cell>
          <cell r="G432">
            <v>385.67999999999995</v>
          </cell>
          <cell r="H432">
            <v>565.72</v>
          </cell>
          <cell r="I432">
            <v>651.15000000000009</v>
          </cell>
          <cell r="J432">
            <v>974.37</v>
          </cell>
          <cell r="K432">
            <v>1007.1800000000001</v>
          </cell>
          <cell r="L432">
            <v>1359.1799999999998</v>
          </cell>
          <cell r="M432">
            <v>1918.96</v>
          </cell>
          <cell r="N432">
            <v>2120.9699999999998</v>
          </cell>
          <cell r="O432">
            <v>2256.38</v>
          </cell>
        </row>
        <row r="433">
          <cell r="B433">
            <v>6195</v>
          </cell>
          <cell r="C433">
            <v>567.89</v>
          </cell>
          <cell r="D433">
            <v>1.49</v>
          </cell>
          <cell r="E433">
            <v>24.56</v>
          </cell>
          <cell r="F433">
            <v>44.72</v>
          </cell>
          <cell r="G433">
            <v>81.430000000000007</v>
          </cell>
          <cell r="H433">
            <v>95.91</v>
          </cell>
          <cell r="I433">
            <v>111.69999999999999</v>
          </cell>
          <cell r="J433">
            <v>417.89</v>
          </cell>
          <cell r="K433">
            <v>432.21000000000004</v>
          </cell>
          <cell r="L433">
            <v>484.08000000000004</v>
          </cell>
          <cell r="M433">
            <v>532.55999999999995</v>
          </cell>
          <cell r="N433">
            <v>587.97</v>
          </cell>
          <cell r="O433">
            <v>636.61</v>
          </cell>
        </row>
        <row r="434">
          <cell r="B434">
            <v>6200</v>
          </cell>
          <cell r="C434">
            <v>2191.1999999999998</v>
          </cell>
          <cell r="D434">
            <v>29.45</v>
          </cell>
          <cell r="E434">
            <v>115.24000000000001</v>
          </cell>
          <cell r="F434">
            <v>755.18999999999994</v>
          </cell>
          <cell r="G434">
            <v>818.51</v>
          </cell>
          <cell r="H434">
            <v>1046.74</v>
          </cell>
          <cell r="I434">
            <v>1145.8699999999999</v>
          </cell>
          <cell r="J434">
            <v>1337.57</v>
          </cell>
          <cell r="K434">
            <v>1362.02</v>
          </cell>
          <cell r="L434">
            <v>1376.03</v>
          </cell>
          <cell r="M434">
            <v>1447.52</v>
          </cell>
          <cell r="N434">
            <v>1668.78</v>
          </cell>
          <cell r="O434">
            <v>1840.8200000000002</v>
          </cell>
        </row>
        <row r="435">
          <cell r="B435">
            <v>6205</v>
          </cell>
          <cell r="C435">
            <v>129.70999999999998</v>
          </cell>
          <cell r="E435">
            <v>4.96</v>
          </cell>
          <cell r="F435">
            <v>4.96</v>
          </cell>
          <cell r="G435">
            <v>43.910000000000004</v>
          </cell>
          <cell r="H435">
            <v>46.599999999999994</v>
          </cell>
          <cell r="I435">
            <v>56.39</v>
          </cell>
          <cell r="J435">
            <v>60.34</v>
          </cell>
          <cell r="K435">
            <v>76.22</v>
          </cell>
          <cell r="L435">
            <v>77.949999999999989</v>
          </cell>
          <cell r="M435">
            <v>77.949999999999989</v>
          </cell>
          <cell r="N435">
            <v>145</v>
          </cell>
          <cell r="O435">
            <v>145</v>
          </cell>
        </row>
        <row r="436">
          <cell r="B436">
            <v>6207</v>
          </cell>
          <cell r="C436">
            <v>2365.04</v>
          </cell>
          <cell r="D436">
            <v>236.51999999999998</v>
          </cell>
          <cell r="E436">
            <v>695.55</v>
          </cell>
          <cell r="F436">
            <v>979.3599999999999</v>
          </cell>
          <cell r="G436">
            <v>2492.66</v>
          </cell>
          <cell r="H436">
            <v>1398.07</v>
          </cell>
          <cell r="I436">
            <v>1424.79</v>
          </cell>
          <cell r="J436">
            <v>1918.08</v>
          </cell>
          <cell r="K436">
            <v>2154.7199999999998</v>
          </cell>
          <cell r="L436">
            <v>2346.1</v>
          </cell>
          <cell r="M436">
            <v>2589.33</v>
          </cell>
          <cell r="N436">
            <v>3094.8100000000004</v>
          </cell>
          <cell r="O436">
            <v>3276.58</v>
          </cell>
        </row>
        <row r="437">
          <cell r="B437">
            <v>6215</v>
          </cell>
          <cell r="C437">
            <v>54610.32</v>
          </cell>
          <cell r="D437">
            <v>2756.84</v>
          </cell>
          <cell r="E437">
            <v>5485.48</v>
          </cell>
          <cell r="F437">
            <v>8895.24</v>
          </cell>
          <cell r="G437">
            <v>12251.43</v>
          </cell>
          <cell r="H437">
            <v>15795.84</v>
          </cell>
          <cell r="I437">
            <v>19709.849999999999</v>
          </cell>
          <cell r="J437">
            <v>23540.059999999998</v>
          </cell>
          <cell r="K437">
            <v>27154.23</v>
          </cell>
          <cell r="L437">
            <v>30203.4</v>
          </cell>
          <cell r="M437">
            <v>33408.240000000005</v>
          </cell>
          <cell r="N437">
            <v>36317.899999999994</v>
          </cell>
          <cell r="O437">
            <v>39126.550000000003</v>
          </cell>
        </row>
        <row r="438">
          <cell r="B438">
            <v>6220</v>
          </cell>
          <cell r="C438">
            <v>22035.58</v>
          </cell>
          <cell r="D438">
            <v>1130.9000000000001</v>
          </cell>
          <cell r="E438">
            <v>2657.69</v>
          </cell>
          <cell r="F438">
            <v>3619.27</v>
          </cell>
          <cell r="G438">
            <v>6108.63</v>
          </cell>
          <cell r="H438">
            <v>7883.0599999999995</v>
          </cell>
          <cell r="I438">
            <v>9317.98</v>
          </cell>
          <cell r="J438">
            <v>11191.27</v>
          </cell>
          <cell r="K438">
            <v>12591.26</v>
          </cell>
          <cell r="L438">
            <v>14399.64</v>
          </cell>
          <cell r="M438">
            <v>15714.369999999999</v>
          </cell>
          <cell r="N438">
            <v>17446.239999999998</v>
          </cell>
          <cell r="O438">
            <v>18854.73</v>
          </cell>
        </row>
        <row r="439">
          <cell r="B439">
            <v>6225</v>
          </cell>
          <cell r="C439">
            <v>1850.28</v>
          </cell>
          <cell r="H439">
            <v>942.83999999999992</v>
          </cell>
          <cell r="I439">
            <v>936.11</v>
          </cell>
          <cell r="J439">
            <v>936.11</v>
          </cell>
          <cell r="K439">
            <v>936.11</v>
          </cell>
          <cell r="L439">
            <v>936.11</v>
          </cell>
          <cell r="M439">
            <v>936.11</v>
          </cell>
          <cell r="N439">
            <v>1489.4</v>
          </cell>
          <cell r="O439">
            <v>1490.1100000000001</v>
          </cell>
        </row>
        <row r="440">
          <cell r="B440">
            <v>6230</v>
          </cell>
          <cell r="C440">
            <v>2037.46</v>
          </cell>
          <cell r="D440">
            <v>299.08000000000004</v>
          </cell>
          <cell r="E440">
            <v>657.05</v>
          </cell>
          <cell r="F440">
            <v>962.26</v>
          </cell>
          <cell r="G440">
            <v>1267.0900000000001</v>
          </cell>
          <cell r="H440">
            <v>1759.9099999999999</v>
          </cell>
          <cell r="I440">
            <v>2147.94</v>
          </cell>
          <cell r="J440">
            <v>2147.94</v>
          </cell>
          <cell r="K440">
            <v>2490.37</v>
          </cell>
          <cell r="L440">
            <v>2490.37</v>
          </cell>
          <cell r="M440">
            <v>3797.95</v>
          </cell>
          <cell r="N440">
            <v>3797.95</v>
          </cell>
          <cell r="O440">
            <v>4426.97</v>
          </cell>
        </row>
        <row r="441">
          <cell r="B441">
            <v>6255</v>
          </cell>
          <cell r="C441">
            <v>35805</v>
          </cell>
          <cell r="E441">
            <v>10235</v>
          </cell>
          <cell r="F441">
            <v>15430</v>
          </cell>
          <cell r="G441">
            <v>17595.059999999998</v>
          </cell>
          <cell r="H441">
            <v>19505.059999999998</v>
          </cell>
          <cell r="I441">
            <v>22170.059999999998</v>
          </cell>
          <cell r="J441">
            <v>23690.059999999998</v>
          </cell>
          <cell r="K441">
            <v>26740.06</v>
          </cell>
          <cell r="L441">
            <v>28165.06</v>
          </cell>
          <cell r="M441">
            <v>28665</v>
          </cell>
          <cell r="N441">
            <v>30405</v>
          </cell>
          <cell r="O441">
            <v>30920</v>
          </cell>
        </row>
        <row r="442">
          <cell r="B442">
            <v>6260</v>
          </cell>
          <cell r="C442">
            <v>8289.16</v>
          </cell>
          <cell r="D442">
            <v>1389.56</v>
          </cell>
          <cell r="E442">
            <v>1562.6599999999999</v>
          </cell>
          <cell r="F442">
            <v>2565.1799999999998</v>
          </cell>
          <cell r="G442">
            <v>3123.98</v>
          </cell>
          <cell r="H442">
            <v>3788.64</v>
          </cell>
          <cell r="I442">
            <v>4371.6899999999996</v>
          </cell>
          <cell r="J442">
            <v>4842.75</v>
          </cell>
          <cell r="K442">
            <v>5995.36</v>
          </cell>
          <cell r="L442">
            <v>6471.7099999999991</v>
          </cell>
          <cell r="M442">
            <v>6683.03</v>
          </cell>
          <cell r="N442">
            <v>7554.27</v>
          </cell>
          <cell r="O442">
            <v>8425.9599999999991</v>
          </cell>
        </row>
        <row r="443">
          <cell r="B443">
            <v>6265</v>
          </cell>
          <cell r="C443">
            <v>495</v>
          </cell>
          <cell r="H443">
            <v>430</v>
          </cell>
          <cell r="I443">
            <v>430</v>
          </cell>
          <cell r="J443">
            <v>430</v>
          </cell>
          <cell r="K443">
            <v>430</v>
          </cell>
          <cell r="L443">
            <v>995</v>
          </cell>
          <cell r="M443">
            <v>995</v>
          </cell>
          <cell r="N443">
            <v>1415</v>
          </cell>
          <cell r="O443">
            <v>1415</v>
          </cell>
        </row>
        <row r="444">
          <cell r="B444">
            <v>6270</v>
          </cell>
          <cell r="C444">
            <v>19820</v>
          </cell>
          <cell r="D444">
            <v>383.83</v>
          </cell>
          <cell r="E444">
            <v>2816.25</v>
          </cell>
          <cell r="F444">
            <v>2816.25</v>
          </cell>
          <cell r="G444">
            <v>5361.25</v>
          </cell>
          <cell r="H444">
            <v>5361.25</v>
          </cell>
          <cell r="I444">
            <v>8226.25</v>
          </cell>
          <cell r="J444">
            <v>9456.25</v>
          </cell>
          <cell r="K444">
            <v>9456.25</v>
          </cell>
          <cell r="L444">
            <v>12651.25</v>
          </cell>
          <cell r="M444">
            <v>14126.25</v>
          </cell>
          <cell r="N444">
            <v>15956.25</v>
          </cell>
          <cell r="O444">
            <v>17591.25</v>
          </cell>
        </row>
        <row r="445">
          <cell r="B445">
            <v>6285</v>
          </cell>
          <cell r="C445">
            <v>24734.799999999999</v>
          </cell>
          <cell r="D445">
            <v>2940.5600000000004</v>
          </cell>
          <cell r="E445">
            <v>5401.13</v>
          </cell>
          <cell r="F445">
            <v>9373.9699999999993</v>
          </cell>
          <cell r="G445">
            <v>10278.34</v>
          </cell>
          <cell r="H445">
            <v>11630.96</v>
          </cell>
          <cell r="I445">
            <v>13678.92</v>
          </cell>
          <cell r="J445">
            <v>16775.150000000001</v>
          </cell>
          <cell r="K445">
            <v>17932.690000000002</v>
          </cell>
          <cell r="L445">
            <v>19788.13</v>
          </cell>
          <cell r="M445">
            <v>20656.05</v>
          </cell>
          <cell r="N445">
            <v>22434.089999999997</v>
          </cell>
          <cell r="O445">
            <v>24170.78</v>
          </cell>
        </row>
        <row r="446">
          <cell r="B446">
            <v>6290</v>
          </cell>
          <cell r="C446">
            <v>36065.85</v>
          </cell>
          <cell r="D446">
            <v>1641</v>
          </cell>
          <cell r="E446">
            <v>2798</v>
          </cell>
          <cell r="F446">
            <v>3785.68</v>
          </cell>
          <cell r="G446">
            <v>5417.73</v>
          </cell>
          <cell r="H446">
            <v>7938.93</v>
          </cell>
          <cell r="I446">
            <v>13788.310000000001</v>
          </cell>
          <cell r="J446">
            <v>15868.31</v>
          </cell>
          <cell r="K446">
            <v>15488.31</v>
          </cell>
          <cell r="L446">
            <v>15626.54</v>
          </cell>
          <cell r="M446">
            <v>18966.64</v>
          </cell>
          <cell r="N446">
            <v>36132.009999999995</v>
          </cell>
          <cell r="O446">
            <v>36783.85</v>
          </cell>
        </row>
        <row r="447">
          <cell r="B447">
            <v>6300</v>
          </cell>
          <cell r="C447">
            <v>6836.5300000000007</v>
          </cell>
          <cell r="D447">
            <v>1042.94</v>
          </cell>
          <cell r="E447">
            <v>1200.44</v>
          </cell>
          <cell r="F447">
            <v>2022.49</v>
          </cell>
          <cell r="G447">
            <v>2022.49</v>
          </cell>
          <cell r="H447">
            <v>3249.49</v>
          </cell>
          <cell r="I447">
            <v>4239.49</v>
          </cell>
          <cell r="J447">
            <v>4419.49</v>
          </cell>
          <cell r="K447">
            <v>4834.49</v>
          </cell>
          <cell r="L447">
            <v>5994.49</v>
          </cell>
          <cell r="M447">
            <v>7189.49</v>
          </cell>
          <cell r="N447">
            <v>8386.99</v>
          </cell>
          <cell r="O447">
            <v>10354.49</v>
          </cell>
        </row>
        <row r="448">
          <cell r="B448">
            <v>6305</v>
          </cell>
          <cell r="F448">
            <v>2000</v>
          </cell>
          <cell r="G448">
            <v>2000</v>
          </cell>
          <cell r="H448">
            <v>2000</v>
          </cell>
          <cell r="I448">
            <v>2000</v>
          </cell>
          <cell r="J448">
            <v>2000</v>
          </cell>
          <cell r="K448">
            <v>2000</v>
          </cell>
          <cell r="L448">
            <v>2000</v>
          </cell>
          <cell r="M448">
            <v>2013.57</v>
          </cell>
          <cell r="N448">
            <v>2013.57</v>
          </cell>
          <cell r="O448">
            <v>2013.57</v>
          </cell>
        </row>
        <row r="449">
          <cell r="B449">
            <v>6310</v>
          </cell>
          <cell r="C449">
            <v>39596.729999999996</v>
          </cell>
          <cell r="D449">
            <v>1871.92</v>
          </cell>
          <cell r="E449">
            <v>4059.2200000000003</v>
          </cell>
          <cell r="F449">
            <v>8543.2200000000012</v>
          </cell>
          <cell r="G449">
            <v>18509.849999999999</v>
          </cell>
          <cell r="H449">
            <v>20673.77</v>
          </cell>
          <cell r="I449">
            <v>37893.479999999996</v>
          </cell>
          <cell r="J449">
            <v>40030.050000000003</v>
          </cell>
          <cell r="K449">
            <v>52344.899999999994</v>
          </cell>
          <cell r="L449">
            <v>54240.9</v>
          </cell>
          <cell r="M449">
            <v>57555.17</v>
          </cell>
          <cell r="N449">
            <v>59705.36</v>
          </cell>
          <cell r="O449">
            <v>61740.65</v>
          </cell>
        </row>
        <row r="450">
          <cell r="B450">
            <v>6320</v>
          </cell>
          <cell r="C450">
            <v>14745.71</v>
          </cell>
          <cell r="D450">
            <v>1138.3400000000001</v>
          </cell>
          <cell r="E450">
            <v>1482.8200000000002</v>
          </cell>
          <cell r="F450">
            <v>2865.62</v>
          </cell>
          <cell r="G450">
            <v>7312.33</v>
          </cell>
          <cell r="H450">
            <v>8270.380000000001</v>
          </cell>
          <cell r="I450">
            <v>10616.619999999999</v>
          </cell>
          <cell r="J450">
            <v>11601.86</v>
          </cell>
          <cell r="K450">
            <v>12239.93</v>
          </cell>
          <cell r="L450">
            <v>12781.8</v>
          </cell>
          <cell r="M450">
            <v>14057.449999999999</v>
          </cell>
          <cell r="N450">
            <v>14057.449999999999</v>
          </cell>
          <cell r="O450">
            <v>14776.89</v>
          </cell>
        </row>
        <row r="451">
          <cell r="B451">
            <v>6325</v>
          </cell>
          <cell r="C451">
            <v>23536.579999999998</v>
          </cell>
          <cell r="D451">
            <v>234.38</v>
          </cell>
          <cell r="E451">
            <v>479.38</v>
          </cell>
          <cell r="F451">
            <v>2299.38</v>
          </cell>
          <cell r="G451">
            <v>3651.58</v>
          </cell>
          <cell r="H451">
            <v>6503.38</v>
          </cell>
          <cell r="I451">
            <v>7297.38</v>
          </cell>
          <cell r="J451">
            <v>7297.38</v>
          </cell>
          <cell r="K451">
            <v>8347.380000000001</v>
          </cell>
          <cell r="L451">
            <v>8347.380000000001</v>
          </cell>
          <cell r="M451">
            <v>8918.380000000001</v>
          </cell>
          <cell r="N451">
            <v>9986.380000000001</v>
          </cell>
          <cell r="O451">
            <v>9986.380000000001</v>
          </cell>
        </row>
        <row r="452">
          <cell r="B452">
            <v>6330</v>
          </cell>
          <cell r="C452">
            <v>300</v>
          </cell>
        </row>
        <row r="453">
          <cell r="B453">
            <v>6335</v>
          </cell>
          <cell r="C453">
            <v>4137.21</v>
          </cell>
          <cell r="D453">
            <v>847</v>
          </cell>
          <cell r="E453">
            <v>927</v>
          </cell>
          <cell r="F453">
            <v>1957</v>
          </cell>
          <cell r="G453">
            <v>2492</v>
          </cell>
          <cell r="H453">
            <v>3397</v>
          </cell>
          <cell r="I453">
            <v>4497</v>
          </cell>
          <cell r="J453">
            <v>5539.5</v>
          </cell>
          <cell r="K453">
            <v>5764.5</v>
          </cell>
          <cell r="L453">
            <v>5764.5</v>
          </cell>
          <cell r="M453">
            <v>6169.5</v>
          </cell>
          <cell r="N453">
            <v>6864.5</v>
          </cell>
          <cell r="O453">
            <v>7628.5</v>
          </cell>
        </row>
        <row r="454">
          <cell r="B454">
            <v>6340</v>
          </cell>
          <cell r="F454">
            <v>500</v>
          </cell>
          <cell r="G454">
            <v>500</v>
          </cell>
          <cell r="H454">
            <v>0</v>
          </cell>
          <cell r="K454">
            <v>1000</v>
          </cell>
          <cell r="L454">
            <v>1000</v>
          </cell>
          <cell r="M454">
            <v>1000</v>
          </cell>
          <cell r="N454">
            <v>1000</v>
          </cell>
          <cell r="O454">
            <v>1000</v>
          </cell>
        </row>
        <row r="455">
          <cell r="B455">
            <v>6345</v>
          </cell>
          <cell r="C455">
            <v>15848.55</v>
          </cell>
          <cell r="D455">
            <v>966.5</v>
          </cell>
          <cell r="E455">
            <v>3885.73</v>
          </cell>
          <cell r="F455">
            <v>5933.92</v>
          </cell>
          <cell r="G455">
            <v>8396.01</v>
          </cell>
          <cell r="H455">
            <v>9484.5400000000009</v>
          </cell>
          <cell r="I455">
            <v>11987.66</v>
          </cell>
          <cell r="J455">
            <v>14269.3</v>
          </cell>
          <cell r="K455">
            <v>15272.65</v>
          </cell>
          <cell r="L455">
            <v>17161.68</v>
          </cell>
          <cell r="M455">
            <v>19762.199999999997</v>
          </cell>
          <cell r="N455">
            <v>20804.39</v>
          </cell>
          <cell r="O455">
            <v>22191.3</v>
          </cell>
        </row>
        <row r="456">
          <cell r="B456">
            <v>6355</v>
          </cell>
          <cell r="C456">
            <v>39322.65</v>
          </cell>
          <cell r="D456">
            <v>1326.98</v>
          </cell>
          <cell r="E456">
            <v>2653.99</v>
          </cell>
          <cell r="F456">
            <v>3981</v>
          </cell>
          <cell r="G456">
            <v>5308.01</v>
          </cell>
          <cell r="H456">
            <v>6312.4</v>
          </cell>
          <cell r="I456">
            <v>7316.8099999999995</v>
          </cell>
          <cell r="J456">
            <v>8321.2000000000007</v>
          </cell>
          <cell r="K456">
            <v>7643.61</v>
          </cell>
          <cell r="L456">
            <v>16928.09</v>
          </cell>
          <cell r="M456">
            <v>18208.12</v>
          </cell>
          <cell r="N456">
            <v>19488.14</v>
          </cell>
          <cell r="O456">
            <v>20768.170000000002</v>
          </cell>
        </row>
        <row r="457">
          <cell r="B457">
            <v>6360</v>
          </cell>
          <cell r="C457">
            <v>179.16</v>
          </cell>
          <cell r="K457">
            <v>313.63</v>
          </cell>
          <cell r="L457">
            <v>313.63</v>
          </cell>
          <cell r="M457">
            <v>313.63</v>
          </cell>
          <cell r="N457">
            <v>313.63</v>
          </cell>
          <cell r="O457">
            <v>136.12</v>
          </cell>
        </row>
        <row r="458">
          <cell r="B458">
            <v>6365</v>
          </cell>
          <cell r="F458">
            <v>128.13999999999999</v>
          </cell>
          <cell r="G458">
            <v>128.13999999999999</v>
          </cell>
          <cell r="H458">
            <v>128.13999999999999</v>
          </cell>
          <cell r="I458">
            <v>128.13999999999999</v>
          </cell>
          <cell r="J458">
            <v>128.13999999999999</v>
          </cell>
          <cell r="K458">
            <v>128.13999999999999</v>
          </cell>
          <cell r="L458">
            <v>128.13999999999999</v>
          </cell>
          <cell r="M458">
            <v>128.13999999999999</v>
          </cell>
          <cell r="N458">
            <v>128.13999999999999</v>
          </cell>
          <cell r="O458">
            <v>193.43</v>
          </cell>
        </row>
        <row r="459">
          <cell r="B459">
            <v>6385</v>
          </cell>
          <cell r="C459">
            <v>3870.13</v>
          </cell>
          <cell r="D459">
            <v>481.06999999999994</v>
          </cell>
          <cell r="E459">
            <v>481.06999999999994</v>
          </cell>
          <cell r="F459">
            <v>597.4899999999999</v>
          </cell>
          <cell r="G459">
            <v>736.71</v>
          </cell>
          <cell r="H459">
            <v>930</v>
          </cell>
          <cell r="I459">
            <v>1836.42</v>
          </cell>
          <cell r="J459">
            <v>1890.62</v>
          </cell>
          <cell r="K459">
            <v>2349.4699999999998</v>
          </cell>
          <cell r="L459">
            <v>2704.12</v>
          </cell>
          <cell r="M459">
            <v>3288.89</v>
          </cell>
          <cell r="N459">
            <v>3419.3599999999997</v>
          </cell>
          <cell r="O459">
            <v>3642.81</v>
          </cell>
        </row>
        <row r="460">
          <cell r="B460">
            <v>6390</v>
          </cell>
          <cell r="C460">
            <v>29761.120000000003</v>
          </cell>
          <cell r="D460">
            <v>33.010000000000005</v>
          </cell>
          <cell r="E460">
            <v>60.650000000000006</v>
          </cell>
          <cell r="F460">
            <v>120.56</v>
          </cell>
          <cell r="G460">
            <v>162</v>
          </cell>
          <cell r="H460">
            <v>224.82999999999998</v>
          </cell>
          <cell r="I460">
            <v>9656.66</v>
          </cell>
          <cell r="J460">
            <v>9737.66</v>
          </cell>
          <cell r="K460">
            <v>9784.2800000000007</v>
          </cell>
          <cell r="L460">
            <v>9809.18</v>
          </cell>
          <cell r="M460">
            <v>9838.9599999999991</v>
          </cell>
          <cell r="N460">
            <v>18430.91</v>
          </cell>
          <cell r="O460">
            <v>18465</v>
          </cell>
        </row>
        <row r="461">
          <cell r="B461">
            <v>6400</v>
          </cell>
          <cell r="C461">
            <v>249.31</v>
          </cell>
          <cell r="O461">
            <v>3937.5</v>
          </cell>
        </row>
        <row r="462">
          <cell r="B462">
            <v>6410</v>
          </cell>
          <cell r="C462">
            <v>57335</v>
          </cell>
          <cell r="D462">
            <v>2711.77</v>
          </cell>
          <cell r="E462">
            <v>4694.9900000000007</v>
          </cell>
          <cell r="F462">
            <v>9394.99</v>
          </cell>
          <cell r="G462">
            <v>13769.99</v>
          </cell>
          <cell r="H462">
            <v>15134.34</v>
          </cell>
          <cell r="I462">
            <v>18373.689999999999</v>
          </cell>
          <cell r="J462">
            <v>20573.689999999999</v>
          </cell>
          <cell r="K462">
            <v>23698.69</v>
          </cell>
          <cell r="L462">
            <v>26709.34</v>
          </cell>
          <cell r="M462">
            <v>30459.34</v>
          </cell>
          <cell r="N462">
            <v>34209.340000000004</v>
          </cell>
          <cell r="O462">
            <v>41709.340000000004</v>
          </cell>
        </row>
        <row r="463">
          <cell r="B463">
            <v>6445</v>
          </cell>
          <cell r="C463">
            <v>1491.9</v>
          </cell>
          <cell r="D463">
            <v>90.44</v>
          </cell>
          <cell r="E463">
            <v>180.88</v>
          </cell>
          <cell r="F463">
            <v>271.32</v>
          </cell>
          <cell r="G463">
            <v>361.76</v>
          </cell>
          <cell r="H463">
            <v>452.2</v>
          </cell>
          <cell r="I463">
            <v>542.64</v>
          </cell>
          <cell r="J463">
            <v>633.07999999999993</v>
          </cell>
          <cell r="K463">
            <v>723.52</v>
          </cell>
          <cell r="L463">
            <v>813.96</v>
          </cell>
          <cell r="M463">
            <v>904.4</v>
          </cell>
          <cell r="N463">
            <v>994.84000000000015</v>
          </cell>
          <cell r="O463">
            <v>1085.28</v>
          </cell>
        </row>
        <row r="464">
          <cell r="B464">
            <v>6450</v>
          </cell>
          <cell r="C464">
            <v>568.01</v>
          </cell>
          <cell r="D464">
            <v>47.290000000000006</v>
          </cell>
          <cell r="E464">
            <v>94.59</v>
          </cell>
          <cell r="F464">
            <v>141.9</v>
          </cell>
          <cell r="G464">
            <v>189.21</v>
          </cell>
          <cell r="H464">
            <v>236.52999999999997</v>
          </cell>
          <cell r="I464">
            <v>283.84000000000003</v>
          </cell>
          <cell r="J464">
            <v>331.15</v>
          </cell>
          <cell r="K464">
            <v>378.46</v>
          </cell>
          <cell r="L464">
            <v>425.78</v>
          </cell>
          <cell r="M464">
            <v>473.09000000000003</v>
          </cell>
          <cell r="N464">
            <v>520.4</v>
          </cell>
          <cell r="O464">
            <v>567.72</v>
          </cell>
        </row>
        <row r="465">
          <cell r="B465">
            <v>6455</v>
          </cell>
          <cell r="C465">
            <v>4456.54</v>
          </cell>
          <cell r="D465">
            <v>365.38</v>
          </cell>
          <cell r="E465">
            <v>730.76</v>
          </cell>
          <cell r="F465">
            <v>1096.1399999999999</v>
          </cell>
          <cell r="G465">
            <v>1461.52</v>
          </cell>
          <cell r="H465">
            <v>1827.3400000000001</v>
          </cell>
          <cell r="I465">
            <v>2194.27</v>
          </cell>
          <cell r="J465">
            <v>2561.1999999999998</v>
          </cell>
          <cell r="K465">
            <v>2928.13</v>
          </cell>
          <cell r="L465">
            <v>3295.77</v>
          </cell>
          <cell r="M465">
            <v>3663.41</v>
          </cell>
          <cell r="N465">
            <v>4031.05</v>
          </cell>
          <cell r="O465">
            <v>4400.41</v>
          </cell>
        </row>
        <row r="466">
          <cell r="B466">
            <v>6460</v>
          </cell>
          <cell r="C466">
            <v>87889.279999999999</v>
          </cell>
          <cell r="D466">
            <v>7314.79</v>
          </cell>
          <cell r="E466">
            <v>14629.9</v>
          </cell>
          <cell r="F466">
            <v>21949.010000000002</v>
          </cell>
          <cell r="G466">
            <v>29270.97</v>
          </cell>
          <cell r="H466">
            <v>36593.56</v>
          </cell>
          <cell r="I466">
            <v>43916.149999999994</v>
          </cell>
          <cell r="J466">
            <v>51238.74</v>
          </cell>
          <cell r="K466">
            <v>58581.14</v>
          </cell>
          <cell r="L466">
            <v>65920.17</v>
          </cell>
          <cell r="M466">
            <v>73260.06</v>
          </cell>
          <cell r="N466">
            <v>80602.459999999992</v>
          </cell>
          <cell r="O466">
            <v>87944.34</v>
          </cell>
        </row>
        <row r="467">
          <cell r="B467">
            <v>6465</v>
          </cell>
          <cell r="C467">
            <v>79.680000000000007</v>
          </cell>
          <cell r="D467">
            <v>6.64</v>
          </cell>
          <cell r="E467">
            <v>13.28</v>
          </cell>
          <cell r="F467">
            <v>19.920000000000002</v>
          </cell>
          <cell r="G467">
            <v>26.56</v>
          </cell>
          <cell r="H467">
            <v>33.200000000000003</v>
          </cell>
          <cell r="I467">
            <v>39.840000000000003</v>
          </cell>
          <cell r="J467">
            <v>46.48</v>
          </cell>
          <cell r="K467">
            <v>53.12</v>
          </cell>
          <cell r="L467">
            <v>59.76</v>
          </cell>
          <cell r="M467">
            <v>66.400000000000006</v>
          </cell>
          <cell r="N467">
            <v>73.040000000000006</v>
          </cell>
          <cell r="O467">
            <v>79.680000000000007</v>
          </cell>
        </row>
        <row r="468">
          <cell r="B468">
            <v>6470</v>
          </cell>
          <cell r="C468">
            <v>413173.32</v>
          </cell>
          <cell r="D468">
            <v>34431.11</v>
          </cell>
          <cell r="E468">
            <v>68862.22</v>
          </cell>
          <cell r="F468">
            <v>103293.33</v>
          </cell>
          <cell r="G468">
            <v>137724.44</v>
          </cell>
          <cell r="H468">
            <v>172155.55</v>
          </cell>
          <cell r="I468">
            <v>206617.05000000002</v>
          </cell>
          <cell r="J468">
            <v>241078.55000000002</v>
          </cell>
          <cell r="K468">
            <v>275526.59999999998</v>
          </cell>
          <cell r="L468">
            <v>309974.65000000002</v>
          </cell>
          <cell r="M468">
            <v>344422.7</v>
          </cell>
          <cell r="N468">
            <v>378870.75</v>
          </cell>
          <cell r="O468">
            <v>413318.80000000005</v>
          </cell>
        </row>
        <row r="469">
          <cell r="B469">
            <v>6485</v>
          </cell>
          <cell r="C469">
            <v>86151.16</v>
          </cell>
          <cell r="D469">
            <v>7159.26</v>
          </cell>
          <cell r="E469">
            <v>14318.64</v>
          </cell>
          <cell r="F469">
            <v>21478.63</v>
          </cell>
          <cell r="G469">
            <v>28639.18</v>
          </cell>
          <cell r="H469">
            <v>35800.29</v>
          </cell>
          <cell r="I469">
            <v>42962.240000000005</v>
          </cell>
          <cell r="J469">
            <v>50124.58</v>
          </cell>
          <cell r="K469">
            <v>57288.1</v>
          </cell>
          <cell r="L469">
            <v>64452.91</v>
          </cell>
          <cell r="M469">
            <v>71618.33</v>
          </cell>
          <cell r="N469">
            <v>78784.03</v>
          </cell>
          <cell r="O469">
            <v>85949.73000000001</v>
          </cell>
        </row>
        <row r="470">
          <cell r="B470">
            <v>6495</v>
          </cell>
          <cell r="C470">
            <v>9047.94</v>
          </cell>
          <cell r="D470">
            <v>769.51999999999987</v>
          </cell>
          <cell r="E470">
            <v>1539.0399999999997</v>
          </cell>
          <cell r="F470">
            <v>2308.56</v>
          </cell>
          <cell r="G470">
            <v>3084.58</v>
          </cell>
          <cell r="H470">
            <v>3863.92</v>
          </cell>
          <cell r="I470">
            <v>4643.26</v>
          </cell>
          <cell r="J470">
            <v>5422.5999999999995</v>
          </cell>
          <cell r="K470">
            <v>6201.9400000000005</v>
          </cell>
          <cell r="L470">
            <v>6981.28</v>
          </cell>
          <cell r="M470">
            <v>7760.62</v>
          </cell>
          <cell r="N470">
            <v>8539.9600000000009</v>
          </cell>
          <cell r="O470">
            <v>9319.3000000000011</v>
          </cell>
        </row>
        <row r="471">
          <cell r="B471">
            <v>6500</v>
          </cell>
          <cell r="C471">
            <v>6296.5199999999995</v>
          </cell>
          <cell r="D471">
            <v>552.64</v>
          </cell>
          <cell r="E471">
            <v>1105.28</v>
          </cell>
          <cell r="F471">
            <v>1657.92</v>
          </cell>
          <cell r="G471">
            <v>2210.56</v>
          </cell>
          <cell r="H471">
            <v>2763.2</v>
          </cell>
          <cell r="I471">
            <v>3315.84</v>
          </cell>
          <cell r="J471">
            <v>3868.4799999999996</v>
          </cell>
          <cell r="K471">
            <v>4421.12</v>
          </cell>
          <cell r="L471">
            <v>4973.76</v>
          </cell>
          <cell r="M471">
            <v>5526.4</v>
          </cell>
          <cell r="N471">
            <v>6079.04</v>
          </cell>
          <cell r="O471">
            <v>6631.68</v>
          </cell>
        </row>
        <row r="472">
          <cell r="B472">
            <v>6505</v>
          </cell>
          <cell r="C472">
            <v>574.61</v>
          </cell>
          <cell r="D472">
            <v>48.269999999999996</v>
          </cell>
          <cell r="E472">
            <v>96.539999999999992</v>
          </cell>
          <cell r="F472">
            <v>144.81</v>
          </cell>
          <cell r="G472">
            <v>197.06</v>
          </cell>
          <cell r="H472">
            <v>249.31</v>
          </cell>
          <cell r="I472">
            <v>301.56</v>
          </cell>
          <cell r="J472">
            <v>353.80999999999995</v>
          </cell>
          <cell r="K472">
            <v>406.06</v>
          </cell>
          <cell r="L472">
            <v>460.21999999999997</v>
          </cell>
          <cell r="M472">
            <v>514.38</v>
          </cell>
          <cell r="N472">
            <v>571.32999999999993</v>
          </cell>
          <cell r="O472">
            <v>633.53</v>
          </cell>
        </row>
        <row r="473">
          <cell r="B473">
            <v>6510</v>
          </cell>
          <cell r="C473">
            <v>44984.79</v>
          </cell>
          <cell r="D473">
            <v>4051.78</v>
          </cell>
          <cell r="E473">
            <v>8116.2</v>
          </cell>
          <cell r="F473">
            <v>12170.990000000002</v>
          </cell>
          <cell r="G473">
            <v>16171.880000000001</v>
          </cell>
          <cell r="H473">
            <v>20178.11</v>
          </cell>
          <cell r="I473">
            <v>24249.440000000002</v>
          </cell>
          <cell r="J473">
            <v>28277.38</v>
          </cell>
          <cell r="K473">
            <v>32362.560000000001</v>
          </cell>
          <cell r="L473">
            <v>36482.93</v>
          </cell>
          <cell r="M473">
            <v>40656.94</v>
          </cell>
          <cell r="N473">
            <v>44807.020000000004</v>
          </cell>
          <cell r="O473">
            <v>48951.75</v>
          </cell>
        </row>
        <row r="474">
          <cell r="B474">
            <v>6515</v>
          </cell>
          <cell r="C474">
            <v>4088.69</v>
          </cell>
          <cell r="D474">
            <v>129.01</v>
          </cell>
          <cell r="E474">
            <v>258.02</v>
          </cell>
          <cell r="F474">
            <v>387.03</v>
          </cell>
          <cell r="G474">
            <v>516.04</v>
          </cell>
          <cell r="H474">
            <v>633.80999999999995</v>
          </cell>
          <cell r="I474">
            <v>778.38</v>
          </cell>
          <cell r="J474">
            <v>904.49</v>
          </cell>
          <cell r="K474">
            <v>1030.5999999999999</v>
          </cell>
          <cell r="L474">
            <v>1156.71</v>
          </cell>
          <cell r="M474">
            <v>1282.82</v>
          </cell>
          <cell r="N474">
            <v>1408.93</v>
          </cell>
          <cell r="O474">
            <v>1537.1699999999998</v>
          </cell>
        </row>
        <row r="475">
          <cell r="B475">
            <v>6520</v>
          </cell>
          <cell r="C475">
            <v>29378.34</v>
          </cell>
          <cell r="D475">
            <v>2524.19</v>
          </cell>
          <cell r="E475">
            <v>5069.09</v>
          </cell>
          <cell r="F475">
            <v>7624.66</v>
          </cell>
          <cell r="G475">
            <v>10171</v>
          </cell>
          <cell r="H475">
            <v>12727.91</v>
          </cell>
          <cell r="I475">
            <v>15286.329999999998</v>
          </cell>
          <cell r="J475">
            <v>17841.120000000003</v>
          </cell>
          <cell r="K475">
            <v>20401.2</v>
          </cell>
          <cell r="L475">
            <v>22976.36</v>
          </cell>
          <cell r="M475">
            <v>25578.42</v>
          </cell>
          <cell r="N475">
            <v>28174.54</v>
          </cell>
          <cell r="O475">
            <v>30778.059999999998</v>
          </cell>
        </row>
        <row r="476">
          <cell r="B476">
            <v>6525</v>
          </cell>
          <cell r="C476">
            <v>87964.54</v>
          </cell>
          <cell r="D476">
            <v>7262.78</v>
          </cell>
          <cell r="E476">
            <v>14525.56</v>
          </cell>
          <cell r="F476">
            <v>21788.34</v>
          </cell>
          <cell r="G476">
            <v>29051.119999999999</v>
          </cell>
          <cell r="H476">
            <v>36314.269999999997</v>
          </cell>
          <cell r="I476">
            <v>43588.38</v>
          </cell>
          <cell r="J476">
            <v>50862.879999999997</v>
          </cell>
          <cell r="K476">
            <v>58138.479999999996</v>
          </cell>
          <cell r="L476">
            <v>65414.630000000005</v>
          </cell>
          <cell r="M476">
            <v>72697.040000000008</v>
          </cell>
          <cell r="N476">
            <v>79991.600000000006</v>
          </cell>
          <cell r="O476">
            <v>87283.950000000012</v>
          </cell>
        </row>
        <row r="477">
          <cell r="B477">
            <v>6530</v>
          </cell>
          <cell r="C477">
            <v>394630.27999999997</v>
          </cell>
          <cell r="D477">
            <v>32491.78</v>
          </cell>
          <cell r="E477">
            <v>65021.14</v>
          </cell>
          <cell r="F477">
            <v>97566.579999999987</v>
          </cell>
          <cell r="G477">
            <v>130141.14</v>
          </cell>
          <cell r="H477">
            <v>162786.17000000001</v>
          </cell>
          <cell r="I477">
            <v>195446.86</v>
          </cell>
          <cell r="J477">
            <v>228110.01</v>
          </cell>
          <cell r="K477">
            <v>260805.3</v>
          </cell>
          <cell r="L477">
            <v>293501</v>
          </cell>
          <cell r="M477">
            <v>326216.45</v>
          </cell>
          <cell r="N477">
            <v>358952.15</v>
          </cell>
          <cell r="O477">
            <v>391682.18</v>
          </cell>
        </row>
        <row r="478">
          <cell r="B478">
            <v>6535</v>
          </cell>
          <cell r="C478">
            <v>57600.05</v>
          </cell>
          <cell r="D478">
            <v>4899.16</v>
          </cell>
          <cell r="E478">
            <v>9847.5499999999993</v>
          </cell>
          <cell r="F478">
            <v>14811.09</v>
          </cell>
          <cell r="G478">
            <v>19777.940000000002</v>
          </cell>
          <cell r="H478">
            <v>24772.94</v>
          </cell>
          <cell r="I478">
            <v>29776.730000000003</v>
          </cell>
          <cell r="J478">
            <v>34779.729999999996</v>
          </cell>
          <cell r="K478">
            <v>39799.69</v>
          </cell>
          <cell r="L478">
            <v>44849.42</v>
          </cell>
          <cell r="M478">
            <v>49895.199999999997</v>
          </cell>
          <cell r="N478">
            <v>54946.759999999995</v>
          </cell>
          <cell r="O478">
            <v>60010.65</v>
          </cell>
        </row>
        <row r="479">
          <cell r="B479">
            <v>6540</v>
          </cell>
          <cell r="C479">
            <v>30299.91</v>
          </cell>
          <cell r="D479">
            <v>2737.61</v>
          </cell>
          <cell r="E479">
            <v>5504.61</v>
          </cell>
          <cell r="F479">
            <v>8274.5999999999985</v>
          </cell>
          <cell r="G479">
            <v>11041.52</v>
          </cell>
          <cell r="H479">
            <v>13845.119999999999</v>
          </cell>
          <cell r="I479">
            <v>16648.72</v>
          </cell>
          <cell r="J479">
            <v>19487.41</v>
          </cell>
          <cell r="K479">
            <v>22326.1</v>
          </cell>
          <cell r="L479">
            <v>25192.959999999999</v>
          </cell>
          <cell r="M479">
            <v>28059.82</v>
          </cell>
          <cell r="N479">
            <v>30930.980000000003</v>
          </cell>
          <cell r="O479">
            <v>33802.14</v>
          </cell>
        </row>
        <row r="480">
          <cell r="B480">
            <v>6545</v>
          </cell>
          <cell r="C480">
            <v>21874.829999999998</v>
          </cell>
          <cell r="D480">
            <v>1985.97</v>
          </cell>
          <cell r="E480">
            <v>4001.6400000000003</v>
          </cell>
          <cell r="F480">
            <v>6054.68</v>
          </cell>
          <cell r="G480">
            <v>8143.72</v>
          </cell>
          <cell r="H480">
            <v>10258.029999999999</v>
          </cell>
          <cell r="I480">
            <v>12388.789999999999</v>
          </cell>
          <cell r="J480">
            <v>14537.09</v>
          </cell>
          <cell r="K480">
            <v>16698.91</v>
          </cell>
          <cell r="L480">
            <v>18890.03</v>
          </cell>
          <cell r="M480">
            <v>21100.620000000003</v>
          </cell>
          <cell r="N480">
            <v>23326.5</v>
          </cell>
          <cell r="O480">
            <v>25572.940000000002</v>
          </cell>
        </row>
        <row r="481">
          <cell r="B481">
            <v>6550</v>
          </cell>
          <cell r="C481">
            <v>20247.760000000002</v>
          </cell>
          <cell r="D481">
            <v>1696.08</v>
          </cell>
          <cell r="E481">
            <v>3404.22</v>
          </cell>
          <cell r="F481">
            <v>5112.3600000000006</v>
          </cell>
          <cell r="G481">
            <v>6823.8099999999995</v>
          </cell>
          <cell r="H481">
            <v>8551.1</v>
          </cell>
          <cell r="I481">
            <v>10277.369999999999</v>
          </cell>
          <cell r="J481">
            <v>12004.41</v>
          </cell>
          <cell r="K481">
            <v>13731.45</v>
          </cell>
          <cell r="L481">
            <v>15458.49</v>
          </cell>
          <cell r="M481">
            <v>17185.53</v>
          </cell>
          <cell r="N481">
            <v>18916.91</v>
          </cell>
          <cell r="O481">
            <v>20648.400000000001</v>
          </cell>
        </row>
        <row r="482">
          <cell r="B482">
            <v>6555</v>
          </cell>
          <cell r="C482">
            <v>3030.86</v>
          </cell>
          <cell r="D482">
            <v>319.01</v>
          </cell>
          <cell r="E482">
            <v>652.39</v>
          </cell>
          <cell r="F482">
            <v>1000.91</v>
          </cell>
          <cell r="G482">
            <v>1351.7099999999998</v>
          </cell>
          <cell r="H482">
            <v>1702.51</v>
          </cell>
          <cell r="I482">
            <v>2064.71</v>
          </cell>
          <cell r="J482">
            <v>2435.46</v>
          </cell>
          <cell r="K482">
            <v>2806.21</v>
          </cell>
          <cell r="L482">
            <v>3178.75</v>
          </cell>
          <cell r="M482">
            <v>3561.01</v>
          </cell>
          <cell r="N482">
            <v>3943.27</v>
          </cell>
          <cell r="O482">
            <v>4325.53</v>
          </cell>
        </row>
        <row r="483">
          <cell r="B483">
            <v>6570</v>
          </cell>
          <cell r="C483">
            <v>94.56</v>
          </cell>
          <cell r="D483">
            <v>7.88</v>
          </cell>
          <cell r="E483">
            <v>15.76</v>
          </cell>
          <cell r="F483">
            <v>23.64</v>
          </cell>
          <cell r="G483">
            <v>31.52</v>
          </cell>
          <cell r="H483">
            <v>39.4</v>
          </cell>
          <cell r="I483">
            <v>35.75</v>
          </cell>
          <cell r="J483">
            <v>43.629999999999995</v>
          </cell>
          <cell r="K483">
            <v>51.51</v>
          </cell>
          <cell r="L483">
            <v>59.39</v>
          </cell>
          <cell r="M483">
            <v>67.27</v>
          </cell>
          <cell r="N483">
            <v>75.150000000000006</v>
          </cell>
          <cell r="O483">
            <v>83.03</v>
          </cell>
        </row>
        <row r="484">
          <cell r="B484">
            <v>6580</v>
          </cell>
          <cell r="C484">
            <v>10603.859999999999</v>
          </cell>
          <cell r="D484">
            <v>913.47</v>
          </cell>
          <cell r="E484">
            <v>1829.42</v>
          </cell>
          <cell r="F484">
            <v>2758.6800000000003</v>
          </cell>
          <cell r="G484">
            <v>3689.17</v>
          </cell>
          <cell r="H484">
            <v>4621.37</v>
          </cell>
          <cell r="I484">
            <v>5749.4500000000007</v>
          </cell>
          <cell r="J484">
            <v>6881.34</v>
          </cell>
          <cell r="K484">
            <v>8013.66</v>
          </cell>
          <cell r="L484">
            <v>9146.7200000000012</v>
          </cell>
          <cell r="M484">
            <v>10283.82</v>
          </cell>
          <cell r="N484">
            <v>11423.98</v>
          </cell>
          <cell r="O484">
            <v>12567.11</v>
          </cell>
        </row>
        <row r="485">
          <cell r="B485">
            <v>6585</v>
          </cell>
          <cell r="C485">
            <v>6403.63</v>
          </cell>
          <cell r="D485">
            <v>551.79</v>
          </cell>
          <cell r="E485">
            <v>1105.23</v>
          </cell>
          <cell r="F485">
            <v>1666.29</v>
          </cell>
          <cell r="G485">
            <v>2228.1</v>
          </cell>
          <cell r="H485">
            <v>2795.99</v>
          </cell>
          <cell r="I485">
            <v>3365.3999999999996</v>
          </cell>
          <cell r="J485">
            <v>3936.9300000000003</v>
          </cell>
          <cell r="K485">
            <v>4510.1900000000005</v>
          </cell>
          <cell r="L485">
            <v>5084.3600000000006</v>
          </cell>
          <cell r="M485">
            <v>5665.37</v>
          </cell>
          <cell r="N485">
            <v>6246.6</v>
          </cell>
          <cell r="O485">
            <v>6832.42</v>
          </cell>
        </row>
        <row r="486">
          <cell r="B486">
            <v>6590</v>
          </cell>
          <cell r="C486">
            <v>19.2</v>
          </cell>
          <cell r="D486">
            <v>1.6</v>
          </cell>
          <cell r="E486">
            <v>3.2</v>
          </cell>
          <cell r="F486">
            <v>4.8</v>
          </cell>
          <cell r="G486">
            <v>6.4</v>
          </cell>
          <cell r="H486">
            <v>8</v>
          </cell>
          <cell r="I486">
            <v>9.6</v>
          </cell>
          <cell r="J486">
            <v>11.2</v>
          </cell>
          <cell r="K486">
            <v>15.72</v>
          </cell>
          <cell r="L486">
            <v>27.5</v>
          </cell>
          <cell r="M486">
            <v>39.28</v>
          </cell>
          <cell r="N486">
            <v>51.06</v>
          </cell>
          <cell r="O486">
            <v>65.19</v>
          </cell>
        </row>
        <row r="487">
          <cell r="B487">
            <v>6595</v>
          </cell>
          <cell r="C487">
            <v>10013.25</v>
          </cell>
          <cell r="D487">
            <v>849.91</v>
          </cell>
          <cell r="E487">
            <v>1701.84</v>
          </cell>
          <cell r="F487">
            <v>2558.5299999999997</v>
          </cell>
          <cell r="G487">
            <v>3418.26</v>
          </cell>
          <cell r="H487">
            <v>4282.91</v>
          </cell>
          <cell r="I487">
            <v>5157.17</v>
          </cell>
          <cell r="J487">
            <v>6045.26</v>
          </cell>
          <cell r="K487">
            <v>6935.9600000000009</v>
          </cell>
          <cell r="L487">
            <v>7831.9299999999994</v>
          </cell>
          <cell r="M487">
            <v>8733.3700000000008</v>
          </cell>
          <cell r="N487">
            <v>9640.23</v>
          </cell>
          <cell r="O487">
            <v>10555.76</v>
          </cell>
        </row>
        <row r="488">
          <cell r="B488">
            <v>6600</v>
          </cell>
          <cell r="C488">
            <v>903.12000000000012</v>
          </cell>
          <cell r="D488">
            <v>73.34</v>
          </cell>
          <cell r="E488">
            <v>146.68</v>
          </cell>
          <cell r="F488">
            <v>220.02</v>
          </cell>
          <cell r="G488">
            <v>293.36</v>
          </cell>
          <cell r="H488">
            <v>366.70000000000005</v>
          </cell>
          <cell r="I488">
            <v>440.04</v>
          </cell>
          <cell r="J488">
            <v>513.38</v>
          </cell>
          <cell r="K488">
            <v>586.72</v>
          </cell>
          <cell r="L488">
            <v>660.06</v>
          </cell>
          <cell r="M488">
            <v>733.40000000000009</v>
          </cell>
          <cell r="N488">
            <v>806.74</v>
          </cell>
          <cell r="O488">
            <v>880.08</v>
          </cell>
        </row>
        <row r="489">
          <cell r="B489">
            <v>6605</v>
          </cell>
          <cell r="C489">
            <v>641.28</v>
          </cell>
          <cell r="D489">
            <v>53.44</v>
          </cell>
          <cell r="E489">
            <v>106.88</v>
          </cell>
          <cell r="F489">
            <v>165.18</v>
          </cell>
          <cell r="G489">
            <v>223.48</v>
          </cell>
          <cell r="H489">
            <v>288.63</v>
          </cell>
          <cell r="I489">
            <v>366.31</v>
          </cell>
          <cell r="J489">
            <v>443.99</v>
          </cell>
          <cell r="K489">
            <v>521.66999999999996</v>
          </cell>
          <cell r="L489">
            <v>631.65</v>
          </cell>
          <cell r="M489">
            <v>741.63</v>
          </cell>
          <cell r="N489">
            <v>857.68999999999994</v>
          </cell>
          <cell r="O489">
            <v>973.75</v>
          </cell>
        </row>
        <row r="490">
          <cell r="B490">
            <v>6610</v>
          </cell>
          <cell r="C490">
            <v>2259.46</v>
          </cell>
          <cell r="D490">
            <v>190.78</v>
          </cell>
          <cell r="E490">
            <v>382.16</v>
          </cell>
          <cell r="F490">
            <v>576.82000000000005</v>
          </cell>
          <cell r="G490">
            <v>746.24</v>
          </cell>
          <cell r="H490">
            <v>916.11999999999989</v>
          </cell>
          <cell r="I490">
            <v>1085.83</v>
          </cell>
          <cell r="J490">
            <v>1255.81</v>
          </cell>
          <cell r="K490">
            <v>1425.83</v>
          </cell>
          <cell r="L490">
            <v>1595.54</v>
          </cell>
          <cell r="M490">
            <v>1765.3899999999999</v>
          </cell>
          <cell r="N490">
            <v>1935.3200000000002</v>
          </cell>
          <cell r="O490">
            <v>2105.4500000000003</v>
          </cell>
        </row>
        <row r="491">
          <cell r="B491">
            <v>6615</v>
          </cell>
          <cell r="G491">
            <v>4.4800000000000004</v>
          </cell>
          <cell r="H491">
            <v>8.9600000000000009</v>
          </cell>
          <cell r="I491">
            <v>13.44</v>
          </cell>
          <cell r="J491">
            <v>17.920000000000002</v>
          </cell>
          <cell r="K491">
            <v>22.4</v>
          </cell>
          <cell r="L491">
            <v>26.88</v>
          </cell>
          <cell r="M491">
            <v>31.36</v>
          </cell>
          <cell r="N491">
            <v>35.840000000000003</v>
          </cell>
          <cell r="O491">
            <v>40.32</v>
          </cell>
        </row>
        <row r="492">
          <cell r="B492">
            <v>6620</v>
          </cell>
          <cell r="C492">
            <v>66014.740000000005</v>
          </cell>
          <cell r="D492">
            <v>6542.76</v>
          </cell>
          <cell r="E492">
            <v>13085.52</v>
          </cell>
          <cell r="F492">
            <v>19628.28</v>
          </cell>
          <cell r="G492">
            <v>26171.040000000001</v>
          </cell>
          <cell r="H492">
            <v>32713.8</v>
          </cell>
          <cell r="I492">
            <v>39256.559999999998</v>
          </cell>
          <cell r="J492">
            <v>45799.32</v>
          </cell>
          <cell r="K492">
            <v>52342.080000000002</v>
          </cell>
          <cell r="L492">
            <v>58884.840000000004</v>
          </cell>
          <cell r="M492">
            <v>65427.6</v>
          </cell>
          <cell r="N492">
            <v>71970.36</v>
          </cell>
          <cell r="O492">
            <v>78513.119999999995</v>
          </cell>
        </row>
        <row r="493">
          <cell r="B493">
            <v>6640</v>
          </cell>
          <cell r="G493">
            <v>14.79</v>
          </cell>
          <cell r="H493">
            <v>29.58</v>
          </cell>
          <cell r="I493">
            <v>44.37</v>
          </cell>
          <cell r="J493">
            <v>59.16</v>
          </cell>
          <cell r="K493">
            <v>73.95</v>
          </cell>
          <cell r="L493">
            <v>88.74</v>
          </cell>
          <cell r="M493">
            <v>103.53</v>
          </cell>
          <cell r="N493">
            <v>118.32</v>
          </cell>
          <cell r="O493">
            <v>133.11000000000001</v>
          </cell>
        </row>
        <row r="494">
          <cell r="B494">
            <v>6645</v>
          </cell>
          <cell r="C494">
            <v>7.56</v>
          </cell>
        </row>
        <row r="495">
          <cell r="B495">
            <v>6660</v>
          </cell>
          <cell r="C495">
            <v>88056.53</v>
          </cell>
          <cell r="D495">
            <v>7260.5</v>
          </cell>
          <cell r="E495">
            <v>14521</v>
          </cell>
          <cell r="F495">
            <v>21781.5</v>
          </cell>
          <cell r="G495">
            <v>29056.47</v>
          </cell>
          <cell r="H495">
            <v>36331.440000000002</v>
          </cell>
          <cell r="I495">
            <v>43606.41</v>
          </cell>
          <cell r="J495">
            <v>50881.38</v>
          </cell>
          <cell r="K495">
            <v>58156.35</v>
          </cell>
          <cell r="L495">
            <v>65431.32</v>
          </cell>
          <cell r="M495">
            <v>72706.289999999994</v>
          </cell>
          <cell r="N495">
            <v>79981.259999999995</v>
          </cell>
          <cell r="O495">
            <v>87256.23</v>
          </cell>
        </row>
        <row r="496">
          <cell r="B496">
            <v>6665</v>
          </cell>
          <cell r="C496">
            <v>79.62</v>
          </cell>
          <cell r="D496">
            <v>2.87</v>
          </cell>
          <cell r="E496">
            <v>5.74</v>
          </cell>
          <cell r="F496">
            <v>8.61</v>
          </cell>
          <cell r="G496">
            <v>11.48</v>
          </cell>
          <cell r="H496">
            <v>16.91</v>
          </cell>
          <cell r="I496">
            <v>25.34</v>
          </cell>
          <cell r="J496">
            <v>47.97</v>
          </cell>
          <cell r="K496">
            <v>70.599999999999994</v>
          </cell>
          <cell r="L496">
            <v>93.23</v>
          </cell>
          <cell r="M496">
            <v>115.86</v>
          </cell>
          <cell r="N496">
            <v>138.49</v>
          </cell>
          <cell r="O496">
            <v>161.12</v>
          </cell>
        </row>
        <row r="497">
          <cell r="B497">
            <v>6670</v>
          </cell>
          <cell r="I497">
            <v>7.57</v>
          </cell>
          <cell r="J497">
            <v>15.14</v>
          </cell>
          <cell r="K497">
            <v>22.71</v>
          </cell>
          <cell r="L497">
            <v>28.64</v>
          </cell>
          <cell r="M497">
            <v>34.57</v>
          </cell>
          <cell r="N497">
            <v>40.5</v>
          </cell>
          <cell r="O497">
            <v>46.43</v>
          </cell>
        </row>
        <row r="498">
          <cell r="B498">
            <v>6680</v>
          </cell>
          <cell r="C498">
            <v>83362.41</v>
          </cell>
          <cell r="D498">
            <v>6948.1100000000006</v>
          </cell>
          <cell r="E498">
            <v>13896.220000000001</v>
          </cell>
          <cell r="F498">
            <v>20844.55</v>
          </cell>
          <cell r="G498">
            <v>27792.880000000001</v>
          </cell>
          <cell r="H498">
            <v>34733.35</v>
          </cell>
          <cell r="I498">
            <v>41676.560000000005</v>
          </cell>
          <cell r="J498">
            <v>48624.74</v>
          </cell>
          <cell r="K498">
            <v>55574.5</v>
          </cell>
          <cell r="L498">
            <v>62530.36</v>
          </cell>
          <cell r="M498">
            <v>69486.33</v>
          </cell>
          <cell r="N498">
            <v>76442.509999999995</v>
          </cell>
          <cell r="O498">
            <v>83398.69</v>
          </cell>
        </row>
        <row r="499">
          <cell r="B499">
            <v>6695</v>
          </cell>
          <cell r="C499">
            <v>45.36</v>
          </cell>
          <cell r="D499">
            <v>3.78</v>
          </cell>
          <cell r="E499">
            <v>7.56</v>
          </cell>
          <cell r="F499">
            <v>11.34</v>
          </cell>
          <cell r="G499">
            <v>15.12</v>
          </cell>
          <cell r="H499">
            <v>18.899999999999999</v>
          </cell>
          <cell r="I499">
            <v>22.68</v>
          </cell>
          <cell r="J499">
            <v>26.46</v>
          </cell>
          <cell r="K499">
            <v>30.24</v>
          </cell>
          <cell r="L499">
            <v>34.020000000000003</v>
          </cell>
          <cell r="M499">
            <v>37.799999999999997</v>
          </cell>
          <cell r="N499">
            <v>41.58</v>
          </cell>
          <cell r="O499">
            <v>45.36</v>
          </cell>
        </row>
        <row r="500">
          <cell r="B500">
            <v>6710</v>
          </cell>
          <cell r="C500">
            <v>54821.049999999996</v>
          </cell>
          <cell r="D500">
            <v>4543.17</v>
          </cell>
          <cell r="E500">
            <v>9086.41</v>
          </cell>
          <cell r="F500">
            <v>13629.65</v>
          </cell>
          <cell r="G500">
            <v>18172.89</v>
          </cell>
          <cell r="H500">
            <v>22715.86</v>
          </cell>
          <cell r="I500">
            <v>27259.119999999999</v>
          </cell>
          <cell r="J500">
            <v>31802.379999999997</v>
          </cell>
          <cell r="K500">
            <v>36346.32</v>
          </cell>
          <cell r="L500">
            <v>40890.259999999995</v>
          </cell>
          <cell r="M500">
            <v>45435.770000000004</v>
          </cell>
          <cell r="N500">
            <v>49983.66</v>
          </cell>
          <cell r="O500">
            <v>54531.55</v>
          </cell>
        </row>
        <row r="501">
          <cell r="B501">
            <v>6715</v>
          </cell>
          <cell r="C501">
            <v>63795.02</v>
          </cell>
          <cell r="D501">
            <v>5332.78</v>
          </cell>
          <cell r="E501">
            <v>10666.38</v>
          </cell>
          <cell r="F501">
            <v>16000.65</v>
          </cell>
          <cell r="G501">
            <v>21341.39</v>
          </cell>
          <cell r="H501">
            <v>26728.99</v>
          </cell>
          <cell r="I501">
            <v>32116.89</v>
          </cell>
          <cell r="J501">
            <v>37502.800000000003</v>
          </cell>
          <cell r="K501">
            <v>42889.08</v>
          </cell>
          <cell r="L501">
            <v>48280.13</v>
          </cell>
          <cell r="M501">
            <v>53671.7</v>
          </cell>
          <cell r="N501">
            <v>59063.380000000005</v>
          </cell>
          <cell r="O501">
            <v>64455.579999999994</v>
          </cell>
        </row>
        <row r="502">
          <cell r="B502">
            <v>6717</v>
          </cell>
          <cell r="C502">
            <v>18432.919999999998</v>
          </cell>
          <cell r="D502">
            <v>1535.64</v>
          </cell>
          <cell r="E502">
            <v>3071.28</v>
          </cell>
          <cell r="F502">
            <v>4606.92</v>
          </cell>
          <cell r="G502">
            <v>6142.56</v>
          </cell>
          <cell r="H502">
            <v>7714.3</v>
          </cell>
          <cell r="I502">
            <v>9286.0400000000009</v>
          </cell>
          <cell r="J502">
            <v>10857.78</v>
          </cell>
          <cell r="K502">
            <v>12429.52</v>
          </cell>
          <cell r="L502">
            <v>14001.26</v>
          </cell>
          <cell r="M502">
            <v>15573</v>
          </cell>
          <cell r="N502">
            <v>17144.740000000002</v>
          </cell>
          <cell r="O502">
            <v>18716.48</v>
          </cell>
        </row>
        <row r="503">
          <cell r="B503">
            <v>6725</v>
          </cell>
          <cell r="C503">
            <v>898.4</v>
          </cell>
          <cell r="D503">
            <v>74.66</v>
          </cell>
          <cell r="E503">
            <v>149.32</v>
          </cell>
          <cell r="F503">
            <v>223.98</v>
          </cell>
          <cell r="G503">
            <v>324.51</v>
          </cell>
          <cell r="H503">
            <v>438.08</v>
          </cell>
          <cell r="I503">
            <v>551.65</v>
          </cell>
          <cell r="J503">
            <v>663.69</v>
          </cell>
          <cell r="K503">
            <v>749.86</v>
          </cell>
          <cell r="L503">
            <v>836.03</v>
          </cell>
          <cell r="M503">
            <v>922.92</v>
          </cell>
          <cell r="N503">
            <v>1011.09</v>
          </cell>
          <cell r="O503">
            <v>1099.26</v>
          </cell>
        </row>
        <row r="504">
          <cell r="B504">
            <v>6730</v>
          </cell>
          <cell r="C504">
            <v>424.8</v>
          </cell>
          <cell r="D504">
            <v>35.4</v>
          </cell>
          <cell r="E504">
            <v>70.8</v>
          </cell>
          <cell r="F504">
            <v>106.2</v>
          </cell>
          <cell r="G504">
            <v>141.6</v>
          </cell>
          <cell r="H504">
            <v>177</v>
          </cell>
          <cell r="I504">
            <v>212.4</v>
          </cell>
          <cell r="J504">
            <v>247.8</v>
          </cell>
          <cell r="K504">
            <v>283.2</v>
          </cell>
          <cell r="L504">
            <v>318.60000000000002</v>
          </cell>
          <cell r="M504">
            <v>354</v>
          </cell>
          <cell r="N504">
            <v>389.4</v>
          </cell>
          <cell r="O504">
            <v>424.8</v>
          </cell>
        </row>
        <row r="505">
          <cell r="B505">
            <v>6745</v>
          </cell>
          <cell r="C505">
            <v>12933.08</v>
          </cell>
          <cell r="D505">
            <v>1180</v>
          </cell>
          <cell r="E505">
            <v>2377.7200000000003</v>
          </cell>
          <cell r="F505">
            <v>3616.5</v>
          </cell>
          <cell r="G505">
            <v>4801.6000000000004</v>
          </cell>
          <cell r="H505">
            <v>6046.03</v>
          </cell>
          <cell r="I505">
            <v>7266.68</v>
          </cell>
          <cell r="J505">
            <v>8491.5300000000007</v>
          </cell>
          <cell r="K505">
            <v>9758.2799999999988</v>
          </cell>
          <cell r="L505">
            <v>11016.4</v>
          </cell>
          <cell r="M505">
            <v>12346.69</v>
          </cell>
          <cell r="N505">
            <v>13666.76</v>
          </cell>
          <cell r="O505">
            <v>15056.34</v>
          </cell>
        </row>
        <row r="506">
          <cell r="B506">
            <v>6750</v>
          </cell>
          <cell r="C506">
            <v>283.95999999999998</v>
          </cell>
          <cell r="D506">
            <v>21.22</v>
          </cell>
          <cell r="E506">
            <v>47.349999999999994</v>
          </cell>
          <cell r="F506">
            <v>73.48</v>
          </cell>
          <cell r="G506">
            <v>99.61</v>
          </cell>
          <cell r="H506">
            <v>125.74</v>
          </cell>
          <cell r="I506">
            <v>151.87</v>
          </cell>
          <cell r="J506">
            <v>178</v>
          </cell>
          <cell r="K506">
            <v>204.13</v>
          </cell>
          <cell r="L506">
            <v>230.26</v>
          </cell>
          <cell r="M506">
            <v>256.39</v>
          </cell>
          <cell r="N506">
            <v>282.52</v>
          </cell>
          <cell r="O506">
            <v>308.64999999999998</v>
          </cell>
        </row>
        <row r="507">
          <cell r="B507">
            <v>6755</v>
          </cell>
          <cell r="C507">
            <v>424.21999999999997</v>
          </cell>
          <cell r="D507">
            <v>72.790000000000006</v>
          </cell>
          <cell r="E507">
            <v>145.58000000000001</v>
          </cell>
          <cell r="F507">
            <v>187.49</v>
          </cell>
          <cell r="G507">
            <v>229.4</v>
          </cell>
          <cell r="H507">
            <v>271.31</v>
          </cell>
          <cell r="I507">
            <v>313.22000000000003</v>
          </cell>
          <cell r="J507">
            <v>355.13</v>
          </cell>
          <cell r="K507">
            <v>397.04</v>
          </cell>
          <cell r="L507">
            <v>438.95</v>
          </cell>
          <cell r="M507">
            <v>480.86</v>
          </cell>
          <cell r="N507">
            <v>522.77</v>
          </cell>
          <cell r="O507">
            <v>564.68000000000006</v>
          </cell>
        </row>
        <row r="508">
          <cell r="B508">
            <v>6760</v>
          </cell>
          <cell r="C508">
            <v>5801.86</v>
          </cell>
          <cell r="D508">
            <v>483.27</v>
          </cell>
          <cell r="E508">
            <v>966.54</v>
          </cell>
          <cell r="F508">
            <v>1449.81</v>
          </cell>
          <cell r="G508">
            <v>1933.08</v>
          </cell>
          <cell r="H508">
            <v>2416.35</v>
          </cell>
          <cell r="I508">
            <v>2899.62</v>
          </cell>
          <cell r="J508">
            <v>3382.89</v>
          </cell>
          <cell r="K508">
            <v>3866.16</v>
          </cell>
          <cell r="L508">
            <v>4349.43</v>
          </cell>
          <cell r="M508">
            <v>4832.7</v>
          </cell>
          <cell r="N508">
            <v>5315.97</v>
          </cell>
          <cell r="O508">
            <v>5799.24</v>
          </cell>
        </row>
        <row r="509">
          <cell r="B509">
            <v>6765</v>
          </cell>
          <cell r="C509">
            <v>48569.990000000005</v>
          </cell>
          <cell r="D509">
            <v>6716.13</v>
          </cell>
          <cell r="E509">
            <v>13458.050000000001</v>
          </cell>
          <cell r="F509">
            <v>20203.66</v>
          </cell>
          <cell r="G509">
            <v>28993.81</v>
          </cell>
          <cell r="H509">
            <v>37797.340000000004</v>
          </cell>
          <cell r="I509">
            <v>46605.71</v>
          </cell>
          <cell r="J509">
            <v>55418.3</v>
          </cell>
          <cell r="K509">
            <v>64217.21</v>
          </cell>
          <cell r="L509">
            <v>73016.17</v>
          </cell>
          <cell r="M509">
            <v>81830.149999999994</v>
          </cell>
          <cell r="N509">
            <v>90635.98</v>
          </cell>
          <cell r="O509">
            <v>99433.819999999992</v>
          </cell>
        </row>
        <row r="510">
          <cell r="B510">
            <v>6775</v>
          </cell>
          <cell r="C510">
            <v>1931.9</v>
          </cell>
          <cell r="D510">
            <v>160.80000000000001</v>
          </cell>
          <cell r="E510">
            <v>321.60000000000002</v>
          </cell>
          <cell r="F510">
            <v>482.4</v>
          </cell>
          <cell r="G510">
            <v>643.20000000000005</v>
          </cell>
          <cell r="H510">
            <v>804</v>
          </cell>
          <cell r="I510">
            <v>964.8</v>
          </cell>
          <cell r="J510">
            <v>1201.67</v>
          </cell>
          <cell r="K510">
            <v>1438.54</v>
          </cell>
          <cell r="L510">
            <v>1609.51</v>
          </cell>
          <cell r="M510">
            <v>1782.75</v>
          </cell>
          <cell r="N510">
            <v>1955.99</v>
          </cell>
          <cell r="O510">
            <v>2129.23</v>
          </cell>
        </row>
        <row r="511">
          <cell r="B511">
            <v>6780</v>
          </cell>
          <cell r="N511">
            <v>10.71</v>
          </cell>
          <cell r="O511">
            <v>21.42</v>
          </cell>
        </row>
        <row r="512">
          <cell r="B512">
            <v>6785</v>
          </cell>
          <cell r="C512">
            <v>161.04</v>
          </cell>
          <cell r="D512">
            <v>5.68</v>
          </cell>
          <cell r="E512">
            <v>11.36</v>
          </cell>
          <cell r="F512">
            <v>17.04</v>
          </cell>
          <cell r="G512">
            <v>22.72</v>
          </cell>
          <cell r="H512">
            <v>28.4</v>
          </cell>
          <cell r="I512">
            <v>34.08</v>
          </cell>
          <cell r="J512">
            <v>39.76</v>
          </cell>
          <cell r="K512">
            <v>45.44</v>
          </cell>
          <cell r="L512">
            <v>51.12</v>
          </cell>
          <cell r="M512">
            <v>56.8</v>
          </cell>
          <cell r="N512">
            <v>62.48</v>
          </cell>
          <cell r="O512">
            <v>68.16</v>
          </cell>
        </row>
        <row r="513">
          <cell r="B513">
            <v>6790</v>
          </cell>
          <cell r="C513">
            <v>6977.88</v>
          </cell>
          <cell r="D513">
            <v>581.49</v>
          </cell>
          <cell r="E513">
            <v>1162.98</v>
          </cell>
          <cell r="F513">
            <v>1744.47</v>
          </cell>
          <cell r="G513">
            <v>2325.96</v>
          </cell>
          <cell r="H513">
            <v>2907.45</v>
          </cell>
          <cell r="I513">
            <v>3488.94</v>
          </cell>
          <cell r="J513">
            <v>4070.43</v>
          </cell>
          <cell r="K513">
            <v>4651.92</v>
          </cell>
          <cell r="L513">
            <v>5233.41</v>
          </cell>
          <cell r="M513">
            <v>5814.9</v>
          </cell>
          <cell r="N513">
            <v>6396.39</v>
          </cell>
          <cell r="O513">
            <v>6977.88</v>
          </cell>
        </row>
        <row r="514">
          <cell r="B514">
            <v>6800</v>
          </cell>
          <cell r="C514">
            <v>135.24</v>
          </cell>
          <cell r="D514">
            <v>11.27</v>
          </cell>
          <cell r="E514">
            <v>22.54</v>
          </cell>
          <cell r="F514">
            <v>33.81</v>
          </cell>
          <cell r="G514">
            <v>65.540000000000006</v>
          </cell>
          <cell r="H514">
            <v>97.27</v>
          </cell>
          <cell r="I514">
            <v>129</v>
          </cell>
          <cell r="J514">
            <v>160.72999999999999</v>
          </cell>
          <cell r="K514">
            <v>192.46</v>
          </cell>
          <cell r="L514">
            <v>224.19</v>
          </cell>
          <cell r="M514">
            <v>255.92</v>
          </cell>
          <cell r="N514">
            <v>287.64999999999998</v>
          </cell>
          <cell r="O514">
            <v>319.38</v>
          </cell>
        </row>
        <row r="515">
          <cell r="B515">
            <v>6825</v>
          </cell>
          <cell r="C515">
            <v>51.38</v>
          </cell>
          <cell r="D515">
            <v>4.28</v>
          </cell>
          <cell r="E515">
            <v>8.56</v>
          </cell>
          <cell r="F515">
            <v>12.84</v>
          </cell>
          <cell r="G515">
            <v>17.12</v>
          </cell>
          <cell r="H515">
            <v>21.4</v>
          </cell>
          <cell r="I515">
            <v>25.68</v>
          </cell>
          <cell r="J515">
            <v>29.96</v>
          </cell>
          <cell r="K515">
            <v>34.24</v>
          </cell>
          <cell r="L515">
            <v>42.66</v>
          </cell>
          <cell r="M515">
            <v>51.08</v>
          </cell>
          <cell r="N515">
            <v>59.5</v>
          </cell>
          <cell r="O515">
            <v>67.92</v>
          </cell>
        </row>
        <row r="516">
          <cell r="B516">
            <v>6830</v>
          </cell>
          <cell r="K516">
            <v>4.99</v>
          </cell>
          <cell r="L516">
            <v>9.98</v>
          </cell>
          <cell r="M516">
            <v>14.97</v>
          </cell>
          <cell r="N516">
            <v>19.96</v>
          </cell>
          <cell r="O516">
            <v>24.95</v>
          </cell>
        </row>
        <row r="517">
          <cell r="B517">
            <v>6835</v>
          </cell>
          <cell r="C517">
            <v>900.7</v>
          </cell>
          <cell r="D517">
            <v>79.88</v>
          </cell>
          <cell r="E517">
            <v>159.76</v>
          </cell>
          <cell r="F517">
            <v>239.65</v>
          </cell>
          <cell r="G517">
            <v>322.39999999999998</v>
          </cell>
          <cell r="H517">
            <v>405.15000000000003</v>
          </cell>
          <cell r="I517">
            <v>491.23</v>
          </cell>
          <cell r="J517">
            <v>583.71</v>
          </cell>
          <cell r="K517">
            <v>676.18999999999994</v>
          </cell>
          <cell r="L517">
            <v>768.67000000000007</v>
          </cell>
          <cell r="M517">
            <v>861.15</v>
          </cell>
          <cell r="N517">
            <v>957.19999999999993</v>
          </cell>
          <cell r="O517">
            <v>1062.31</v>
          </cell>
        </row>
        <row r="518">
          <cell r="B518">
            <v>6840</v>
          </cell>
          <cell r="C518">
            <v>393.24</v>
          </cell>
          <cell r="D518">
            <v>37.5</v>
          </cell>
          <cell r="E518">
            <v>71.12</v>
          </cell>
          <cell r="F518">
            <v>104.74</v>
          </cell>
          <cell r="G518">
            <v>138.36000000000001</v>
          </cell>
          <cell r="H518">
            <v>171.98</v>
          </cell>
          <cell r="I518">
            <v>205.6</v>
          </cell>
          <cell r="J518">
            <v>239.22</v>
          </cell>
          <cell r="K518">
            <v>272.83999999999997</v>
          </cell>
          <cell r="L518">
            <v>306.45999999999998</v>
          </cell>
          <cell r="M518">
            <v>340.08</v>
          </cell>
          <cell r="N518">
            <v>373.7</v>
          </cell>
          <cell r="O518">
            <v>418.81</v>
          </cell>
        </row>
        <row r="519">
          <cell r="B519">
            <v>6845</v>
          </cell>
          <cell r="C519">
            <v>1265.25</v>
          </cell>
          <cell r="D519">
            <v>121.87</v>
          </cell>
          <cell r="E519">
            <v>243.74</v>
          </cell>
          <cell r="F519">
            <v>365.61</v>
          </cell>
          <cell r="G519">
            <v>542.45000000000005</v>
          </cell>
          <cell r="H519">
            <v>718.8</v>
          </cell>
          <cell r="I519">
            <v>899.01</v>
          </cell>
          <cell r="J519">
            <v>1079.22</v>
          </cell>
          <cell r="K519">
            <v>1261.54</v>
          </cell>
          <cell r="L519">
            <v>1445.98</v>
          </cell>
          <cell r="M519">
            <v>1630.42</v>
          </cell>
          <cell r="N519">
            <v>1819.97</v>
          </cell>
          <cell r="O519">
            <v>2002.15</v>
          </cell>
        </row>
        <row r="520">
          <cell r="B520">
            <v>6850</v>
          </cell>
          <cell r="C520">
            <v>1598.76</v>
          </cell>
          <cell r="D520">
            <v>133.22999999999999</v>
          </cell>
          <cell r="E520">
            <v>266.45999999999998</v>
          </cell>
          <cell r="F520">
            <v>399.69</v>
          </cell>
          <cell r="G520">
            <v>532.91999999999996</v>
          </cell>
          <cell r="H520">
            <v>666.15</v>
          </cell>
          <cell r="I520">
            <v>799.38</v>
          </cell>
          <cell r="J520">
            <v>932.61</v>
          </cell>
          <cell r="K520">
            <v>1065.8399999999999</v>
          </cell>
          <cell r="L520">
            <v>1199.07</v>
          </cell>
          <cell r="M520">
            <v>1332.3</v>
          </cell>
          <cell r="N520">
            <v>1465.53</v>
          </cell>
          <cell r="O520">
            <v>1598.76</v>
          </cell>
        </row>
        <row r="521">
          <cell r="B521">
            <v>6855</v>
          </cell>
          <cell r="C521">
            <v>298.68</v>
          </cell>
          <cell r="D521">
            <v>24.89</v>
          </cell>
          <cell r="E521">
            <v>49.78</v>
          </cell>
          <cell r="F521">
            <v>74.67</v>
          </cell>
          <cell r="G521">
            <v>99.56</v>
          </cell>
          <cell r="H521">
            <v>124.45</v>
          </cell>
          <cell r="I521">
            <v>149.34</v>
          </cell>
          <cell r="J521">
            <v>174.23</v>
          </cell>
          <cell r="K521">
            <v>199.12</v>
          </cell>
          <cell r="L521">
            <v>224.01</v>
          </cell>
          <cell r="M521">
            <v>248.9</v>
          </cell>
          <cell r="N521">
            <v>273.79000000000002</v>
          </cell>
          <cell r="O521">
            <v>298.68</v>
          </cell>
        </row>
        <row r="522">
          <cell r="B522">
            <v>6860</v>
          </cell>
          <cell r="C522">
            <v>30610.42</v>
          </cell>
          <cell r="D522">
            <v>3136.68</v>
          </cell>
          <cell r="E522">
            <v>6273.36</v>
          </cell>
          <cell r="F522">
            <v>9410.0400000000009</v>
          </cell>
          <cell r="G522">
            <v>12546.72</v>
          </cell>
          <cell r="H522">
            <v>15683.4</v>
          </cell>
          <cell r="I522">
            <v>18820.080000000002</v>
          </cell>
          <cell r="J522">
            <v>21956.76</v>
          </cell>
          <cell r="K522">
            <v>25093.439999999999</v>
          </cell>
          <cell r="L522">
            <v>28230.12</v>
          </cell>
          <cell r="M522">
            <v>31366.799999999999</v>
          </cell>
          <cell r="N522">
            <v>34503.480000000003</v>
          </cell>
          <cell r="O522">
            <v>37640.160000000003</v>
          </cell>
        </row>
        <row r="523">
          <cell r="B523">
            <v>6875</v>
          </cell>
          <cell r="C523">
            <v>12107.27</v>
          </cell>
          <cell r="D523">
            <v>1025.6199999999999</v>
          </cell>
          <cell r="E523">
            <v>2051.2399999999998</v>
          </cell>
          <cell r="F523">
            <v>3081.19</v>
          </cell>
          <cell r="G523">
            <v>4111.1399999999994</v>
          </cell>
          <cell r="H523">
            <v>5216.76</v>
          </cell>
          <cell r="I523">
            <v>6318.3700000000008</v>
          </cell>
          <cell r="J523">
            <v>7422.1399999999994</v>
          </cell>
          <cell r="K523">
            <v>8525.91</v>
          </cell>
          <cell r="L523">
            <v>9629.68</v>
          </cell>
          <cell r="M523">
            <v>10738.19</v>
          </cell>
          <cell r="N523">
            <v>11848.78</v>
          </cell>
          <cell r="O523">
            <v>12959.37</v>
          </cell>
        </row>
        <row r="524">
          <cell r="B524">
            <v>6880</v>
          </cell>
          <cell r="C524">
            <v>2737.6</v>
          </cell>
          <cell r="D524">
            <v>247.95999999999998</v>
          </cell>
          <cell r="E524">
            <v>495.91999999999996</v>
          </cell>
          <cell r="F524">
            <v>757.34</v>
          </cell>
          <cell r="G524">
            <v>1039.53</v>
          </cell>
          <cell r="H524">
            <v>1346.0600000000002</v>
          </cell>
          <cell r="I524">
            <v>1652.59</v>
          </cell>
          <cell r="J524">
            <v>1959.12</v>
          </cell>
          <cell r="K524">
            <v>2265.65</v>
          </cell>
          <cell r="L524">
            <v>2572.1799999999998</v>
          </cell>
          <cell r="M524">
            <v>2878.71</v>
          </cell>
          <cell r="N524">
            <v>3212.09</v>
          </cell>
          <cell r="O524">
            <v>3545.4700000000003</v>
          </cell>
        </row>
        <row r="525">
          <cell r="B525">
            <v>6885</v>
          </cell>
          <cell r="C525">
            <v>639.27</v>
          </cell>
          <cell r="D525">
            <v>53.74</v>
          </cell>
          <cell r="E525">
            <v>109.39</v>
          </cell>
          <cell r="F525">
            <v>166.42</v>
          </cell>
          <cell r="G525">
            <v>224.17000000000002</v>
          </cell>
          <cell r="H525">
            <v>282.27999999999997</v>
          </cell>
          <cell r="I525">
            <v>340.49</v>
          </cell>
          <cell r="J525">
            <v>398.7</v>
          </cell>
          <cell r="K525">
            <v>456.90999999999997</v>
          </cell>
          <cell r="L525">
            <v>515.12</v>
          </cell>
          <cell r="M525">
            <v>573.33000000000004</v>
          </cell>
          <cell r="N525">
            <v>631.72</v>
          </cell>
          <cell r="O525">
            <v>701.46</v>
          </cell>
        </row>
        <row r="526">
          <cell r="B526">
            <v>6890</v>
          </cell>
          <cell r="C526">
            <v>62655.3</v>
          </cell>
          <cell r="D526">
            <v>5224.1399999999994</v>
          </cell>
          <cell r="E526">
            <v>10448.52</v>
          </cell>
          <cell r="F526">
            <v>15674.619999999999</v>
          </cell>
          <cell r="G526">
            <v>20901.11</v>
          </cell>
          <cell r="H526">
            <v>26130.11</v>
          </cell>
          <cell r="I526">
            <v>31359.11</v>
          </cell>
          <cell r="J526">
            <v>36588.259999999995</v>
          </cell>
          <cell r="K526">
            <v>41818.460000000006</v>
          </cell>
          <cell r="L526">
            <v>47049.130000000005</v>
          </cell>
          <cell r="M526">
            <v>52280.259999999995</v>
          </cell>
          <cell r="N526">
            <v>57511.87</v>
          </cell>
          <cell r="O526">
            <v>62745.56</v>
          </cell>
        </row>
        <row r="527">
          <cell r="B527">
            <v>6905</v>
          </cell>
          <cell r="C527">
            <v>44227</v>
          </cell>
          <cell r="D527">
            <v>7219.76</v>
          </cell>
          <cell r="E527">
            <v>10922.58</v>
          </cell>
          <cell r="F527">
            <v>36432.36</v>
          </cell>
          <cell r="G527">
            <v>41064.070000000007</v>
          </cell>
          <cell r="H527">
            <v>45734.69</v>
          </cell>
          <cell r="I527">
            <v>50384.21</v>
          </cell>
          <cell r="J527">
            <v>55452.599999999991</v>
          </cell>
          <cell r="K527">
            <v>60192.11</v>
          </cell>
          <cell r="L527">
            <v>65384.800000000003</v>
          </cell>
          <cell r="M527">
            <v>70903.37</v>
          </cell>
          <cell r="N527">
            <v>75934.92</v>
          </cell>
          <cell r="O527">
            <v>81761.33</v>
          </cell>
        </row>
        <row r="528">
          <cell r="B528">
            <v>6920</v>
          </cell>
          <cell r="C528">
            <v>190938.14</v>
          </cell>
          <cell r="D528">
            <v>16186.85</v>
          </cell>
          <cell r="E528">
            <v>32484.59</v>
          </cell>
          <cell r="F528">
            <v>49119.210000000006</v>
          </cell>
          <cell r="G528">
            <v>67719.33</v>
          </cell>
          <cell r="H528">
            <v>84675.07</v>
          </cell>
          <cell r="I528">
            <v>100571.69</v>
          </cell>
          <cell r="J528">
            <v>117986.34</v>
          </cell>
          <cell r="K528">
            <v>135923.16999999998</v>
          </cell>
          <cell r="L528">
            <v>153551.88</v>
          </cell>
          <cell r="M528">
            <v>171201.46</v>
          </cell>
          <cell r="N528">
            <v>188882.11</v>
          </cell>
          <cell r="O528">
            <v>205844.56</v>
          </cell>
        </row>
        <row r="529">
          <cell r="B529">
            <v>6960</v>
          </cell>
          <cell r="C529">
            <v>-1544.8800000000003</v>
          </cell>
          <cell r="D529">
            <v>-128.74</v>
          </cell>
          <cell r="E529">
            <v>-257.48</v>
          </cell>
          <cell r="F529">
            <v>-386.22000000000008</v>
          </cell>
          <cell r="G529">
            <v>-514.96</v>
          </cell>
          <cell r="H529">
            <v>-643.70000000000016</v>
          </cell>
          <cell r="I529">
            <v>-772.44000000000017</v>
          </cell>
          <cell r="J529">
            <v>-901.17999999999984</v>
          </cell>
          <cell r="K529">
            <v>-1029.92</v>
          </cell>
          <cell r="L529">
            <v>-1158.6600000000003</v>
          </cell>
          <cell r="M529">
            <v>-1287.4000000000003</v>
          </cell>
          <cell r="N529">
            <v>-1416.1400000000003</v>
          </cell>
          <cell r="O529">
            <v>-1544.8800000000003</v>
          </cell>
        </row>
        <row r="530">
          <cell r="B530">
            <v>6995</v>
          </cell>
          <cell r="C530">
            <v>-463.02</v>
          </cell>
          <cell r="D530">
            <v>-38.56</v>
          </cell>
          <cell r="E530">
            <v>-77.12</v>
          </cell>
          <cell r="F530">
            <v>-115.68</v>
          </cell>
          <cell r="G530">
            <v>-154.24</v>
          </cell>
          <cell r="H530">
            <v>-192.8</v>
          </cell>
          <cell r="I530">
            <v>-231.36</v>
          </cell>
          <cell r="J530">
            <v>-269.91999999999996</v>
          </cell>
          <cell r="K530">
            <v>-308.48</v>
          </cell>
          <cell r="L530">
            <v>-347.03999999999996</v>
          </cell>
          <cell r="M530">
            <v>-385.6</v>
          </cell>
          <cell r="N530">
            <v>-424.15999999999997</v>
          </cell>
          <cell r="O530">
            <v>-462.72</v>
          </cell>
        </row>
        <row r="531">
          <cell r="B531">
            <v>7000</v>
          </cell>
          <cell r="C531">
            <v>-7183.62</v>
          </cell>
          <cell r="D531">
            <v>-598.26</v>
          </cell>
          <cell r="E531">
            <v>-1196.52</v>
          </cell>
          <cell r="F531">
            <v>-1794.78</v>
          </cell>
          <cell r="G531">
            <v>-2393.04</v>
          </cell>
          <cell r="H531">
            <v>-2991.2999999999997</v>
          </cell>
          <cell r="I531">
            <v>-3589.56</v>
          </cell>
          <cell r="J531">
            <v>-4187.82</v>
          </cell>
          <cell r="K531">
            <v>-4786.08</v>
          </cell>
          <cell r="L531">
            <v>-5384.3399999999992</v>
          </cell>
          <cell r="M531">
            <v>-5982.5999999999995</v>
          </cell>
          <cell r="N531">
            <v>-6580.86</v>
          </cell>
          <cell r="O531">
            <v>-7179.12</v>
          </cell>
        </row>
        <row r="532">
          <cell r="B532">
            <v>7025</v>
          </cell>
          <cell r="C532">
            <v>-7249.3</v>
          </cell>
          <cell r="D532">
            <v>-603.73</v>
          </cell>
          <cell r="E532">
            <v>-1207.46</v>
          </cell>
          <cell r="F532">
            <v>-1811.19</v>
          </cell>
          <cell r="G532">
            <v>-2414.92</v>
          </cell>
          <cell r="H532">
            <v>-3018.65</v>
          </cell>
          <cell r="I532">
            <v>-3622.38</v>
          </cell>
          <cell r="J532">
            <v>-4226.1099999999997</v>
          </cell>
          <cell r="K532">
            <v>-4829.84</v>
          </cell>
          <cell r="L532">
            <v>-5433.57</v>
          </cell>
          <cell r="M532">
            <v>-6037.3</v>
          </cell>
          <cell r="N532">
            <v>-6641.0300000000007</v>
          </cell>
          <cell r="O532">
            <v>-7244.76</v>
          </cell>
        </row>
        <row r="533">
          <cell r="B533">
            <v>7035</v>
          </cell>
          <cell r="C533">
            <v>-129.96</v>
          </cell>
          <cell r="D533">
            <v>-10.83</v>
          </cell>
          <cell r="E533">
            <v>-21.66</v>
          </cell>
          <cell r="F533">
            <v>-32.49</v>
          </cell>
          <cell r="G533">
            <v>-43.32</v>
          </cell>
          <cell r="H533">
            <v>-54.15</v>
          </cell>
          <cell r="I533">
            <v>-64.98</v>
          </cell>
          <cell r="J533">
            <v>-75.81</v>
          </cell>
          <cell r="K533">
            <v>-86.64</v>
          </cell>
          <cell r="L533">
            <v>-97.47</v>
          </cell>
          <cell r="M533">
            <v>-108.3</v>
          </cell>
          <cell r="N533">
            <v>-119.13</v>
          </cell>
          <cell r="O533">
            <v>-129.96</v>
          </cell>
        </row>
        <row r="534">
          <cell r="B534">
            <v>7045</v>
          </cell>
          <cell r="C534">
            <v>-2121.96</v>
          </cell>
          <cell r="D534">
            <v>-176.83</v>
          </cell>
          <cell r="E534">
            <v>-353.66</v>
          </cell>
          <cell r="F534">
            <v>-530.49</v>
          </cell>
          <cell r="G534">
            <v>-707.32</v>
          </cell>
          <cell r="H534">
            <v>-884.15</v>
          </cell>
          <cell r="I534">
            <v>-1060.98</v>
          </cell>
          <cell r="J534">
            <v>-1237.81</v>
          </cell>
          <cell r="K534">
            <v>-1414.64</v>
          </cell>
          <cell r="L534">
            <v>-1591.47</v>
          </cell>
          <cell r="M534">
            <v>-1768.3</v>
          </cell>
          <cell r="N534">
            <v>-1945.13</v>
          </cell>
          <cell r="O534">
            <v>-2121.96</v>
          </cell>
        </row>
        <row r="535">
          <cell r="B535">
            <v>7050</v>
          </cell>
          <cell r="C535">
            <v>3.4</v>
          </cell>
          <cell r="D535">
            <v>0.34</v>
          </cell>
          <cell r="E535">
            <v>0.68</v>
          </cell>
          <cell r="F535">
            <v>1.02</v>
          </cell>
          <cell r="G535">
            <v>1.36</v>
          </cell>
          <cell r="H535">
            <v>1.7</v>
          </cell>
          <cell r="I535">
            <v>2.04</v>
          </cell>
          <cell r="J535">
            <v>2.38</v>
          </cell>
          <cell r="K535">
            <v>2.72</v>
          </cell>
          <cell r="L535">
            <v>3.06</v>
          </cell>
          <cell r="M535">
            <v>3.4</v>
          </cell>
          <cell r="N535">
            <v>3.74</v>
          </cell>
          <cell r="O535">
            <v>4.08</v>
          </cell>
        </row>
        <row r="536">
          <cell r="B536">
            <v>7060</v>
          </cell>
          <cell r="C536">
            <v>-1343.1599999999999</v>
          </cell>
          <cell r="D536">
            <v>-111.86</v>
          </cell>
          <cell r="E536">
            <v>-223.72</v>
          </cell>
          <cell r="F536">
            <v>-335.58</v>
          </cell>
          <cell r="G536">
            <v>-447.44</v>
          </cell>
          <cell r="H536">
            <v>-559.29999999999995</v>
          </cell>
          <cell r="I536">
            <v>-671.16</v>
          </cell>
          <cell r="J536">
            <v>-783.02</v>
          </cell>
          <cell r="K536">
            <v>-894.88</v>
          </cell>
          <cell r="L536">
            <v>-1006.74</v>
          </cell>
          <cell r="M536">
            <v>-1118.5999999999999</v>
          </cell>
          <cell r="N536">
            <v>-1230.46</v>
          </cell>
          <cell r="O536">
            <v>-1342.32</v>
          </cell>
        </row>
        <row r="537">
          <cell r="B537">
            <v>7065</v>
          </cell>
          <cell r="C537">
            <v>-3019.08</v>
          </cell>
          <cell r="D537">
            <v>-251.42999999999998</v>
          </cell>
          <cell r="E537">
            <v>-502.87</v>
          </cell>
          <cell r="F537">
            <v>-754.3</v>
          </cell>
          <cell r="G537">
            <v>-1005.74</v>
          </cell>
          <cell r="H537">
            <v>-1257.18</v>
          </cell>
          <cell r="I537">
            <v>-1508.62</v>
          </cell>
          <cell r="J537">
            <v>-1760.06</v>
          </cell>
          <cell r="K537">
            <v>-2011.49</v>
          </cell>
          <cell r="L537">
            <v>-2262.9299999999998</v>
          </cell>
          <cell r="M537">
            <v>-2514.3700000000003</v>
          </cell>
          <cell r="N537">
            <v>-2765.8100000000004</v>
          </cell>
          <cell r="O537">
            <v>-3017.25</v>
          </cell>
        </row>
        <row r="538">
          <cell r="B538">
            <v>7070</v>
          </cell>
          <cell r="C538">
            <v>-178430.95</v>
          </cell>
          <cell r="D538">
            <v>-14869.83</v>
          </cell>
          <cell r="E538">
            <v>-29766.83</v>
          </cell>
          <cell r="F538">
            <v>-44663.83</v>
          </cell>
          <cell r="G538">
            <v>-59560.82</v>
          </cell>
          <cell r="H538">
            <v>-74525.88</v>
          </cell>
          <cell r="I538">
            <v>-89490.95</v>
          </cell>
          <cell r="J538">
            <v>-104456.02</v>
          </cell>
          <cell r="K538">
            <v>-119421.08</v>
          </cell>
          <cell r="L538">
            <v>-134386.15</v>
          </cell>
          <cell r="M538">
            <v>-149351.21</v>
          </cell>
          <cell r="N538">
            <v>-164316.27999999997</v>
          </cell>
          <cell r="O538">
            <v>-179281.34</v>
          </cell>
        </row>
        <row r="539">
          <cell r="B539">
            <v>7075</v>
          </cell>
          <cell r="C539">
            <v>-39445.67</v>
          </cell>
          <cell r="D539">
            <v>-3322.21</v>
          </cell>
          <cell r="E539">
            <v>-6688.4699999999993</v>
          </cell>
          <cell r="F539">
            <v>-10054.75</v>
          </cell>
          <cell r="G539">
            <v>-13421.009999999998</v>
          </cell>
          <cell r="H539">
            <v>-16796.22</v>
          </cell>
          <cell r="I539">
            <v>-20171.419999999998</v>
          </cell>
          <cell r="J539">
            <v>-23546.63</v>
          </cell>
          <cell r="K539">
            <v>-26921.85</v>
          </cell>
          <cell r="L539">
            <v>-30297.050000000003</v>
          </cell>
          <cell r="M539">
            <v>-33672.26</v>
          </cell>
          <cell r="N539">
            <v>-37047.459999999992</v>
          </cell>
          <cell r="O539">
            <v>-40422.67</v>
          </cell>
        </row>
        <row r="540">
          <cell r="B540">
            <v>7080</v>
          </cell>
          <cell r="C540">
            <v>-2813</v>
          </cell>
          <cell r="D540">
            <v>-234.29</v>
          </cell>
          <cell r="E540">
            <v>-468.58</v>
          </cell>
          <cell r="F540">
            <v>-702.87</v>
          </cell>
          <cell r="G540">
            <v>-937.16</v>
          </cell>
          <cell r="H540">
            <v>-1171.45</v>
          </cell>
          <cell r="I540">
            <v>-1405.74</v>
          </cell>
          <cell r="J540">
            <v>-1640.0300000000002</v>
          </cell>
          <cell r="K540">
            <v>-1874.32</v>
          </cell>
          <cell r="L540">
            <v>-2108.6099999999997</v>
          </cell>
          <cell r="M540">
            <v>-2342.9</v>
          </cell>
          <cell r="N540">
            <v>-2577.19</v>
          </cell>
          <cell r="O540">
            <v>-2811.48</v>
          </cell>
        </row>
        <row r="541">
          <cell r="B541">
            <v>7085</v>
          </cell>
          <cell r="C541">
            <v>-521.81999999999994</v>
          </cell>
          <cell r="D541">
            <v>-43.48</v>
          </cell>
          <cell r="E541">
            <v>-86.96</v>
          </cell>
          <cell r="F541">
            <v>-130.44</v>
          </cell>
          <cell r="G541">
            <v>-173.92</v>
          </cell>
          <cell r="H541">
            <v>-217.39999999999998</v>
          </cell>
          <cell r="I541">
            <v>-260.88</v>
          </cell>
          <cell r="J541">
            <v>-304.35999999999996</v>
          </cell>
          <cell r="K541">
            <v>-347.84</v>
          </cell>
          <cell r="L541">
            <v>-391.32</v>
          </cell>
          <cell r="M541">
            <v>-434.79999999999995</v>
          </cell>
          <cell r="N541">
            <v>-478.28</v>
          </cell>
          <cell r="O541">
            <v>-521.76</v>
          </cell>
        </row>
        <row r="542">
          <cell r="B542">
            <v>7090</v>
          </cell>
          <cell r="C542">
            <v>-19158.71</v>
          </cell>
          <cell r="D542">
            <v>-1603.1</v>
          </cell>
          <cell r="E542">
            <v>-3218.27</v>
          </cell>
          <cell r="F542">
            <v>-4833.43</v>
          </cell>
          <cell r="G542">
            <v>-6448.6</v>
          </cell>
          <cell r="H542">
            <v>-8079.5999999999995</v>
          </cell>
          <cell r="I542">
            <v>-9710.61</v>
          </cell>
          <cell r="J542">
            <v>-11341.61</v>
          </cell>
          <cell r="K542">
            <v>-12972.619999999999</v>
          </cell>
          <cell r="L542">
            <v>-14603.62</v>
          </cell>
          <cell r="M542">
            <v>-16234.630000000001</v>
          </cell>
          <cell r="N542">
            <v>-17865.63</v>
          </cell>
          <cell r="O542">
            <v>-19496.650000000001</v>
          </cell>
        </row>
        <row r="543">
          <cell r="B543">
            <v>7160</v>
          </cell>
          <cell r="C543">
            <v>-284338.82</v>
          </cell>
          <cell r="D543">
            <v>-23811.79</v>
          </cell>
          <cell r="E543">
            <v>-47623.58</v>
          </cell>
          <cell r="F543">
            <v>-71435.37</v>
          </cell>
          <cell r="G543">
            <v>-95247.16</v>
          </cell>
          <cell r="H543">
            <v>-119058.95000000001</v>
          </cell>
          <cell r="I543">
            <v>-142870.74</v>
          </cell>
          <cell r="J543">
            <v>-166682.53</v>
          </cell>
          <cell r="K543">
            <v>-190494.32</v>
          </cell>
          <cell r="L543">
            <v>-214306.11</v>
          </cell>
          <cell r="M543">
            <v>-238117.90000000002</v>
          </cell>
          <cell r="N543">
            <v>-261929.69</v>
          </cell>
          <cell r="O543">
            <v>-285741.48</v>
          </cell>
        </row>
        <row r="544">
          <cell r="B544">
            <v>7165</v>
          </cell>
          <cell r="C544">
            <v>-153942.79999999999</v>
          </cell>
          <cell r="D544">
            <v>-13840.760000000002</v>
          </cell>
          <cell r="E544">
            <v>-27700.79</v>
          </cell>
          <cell r="F544">
            <v>-41621.089999999997</v>
          </cell>
          <cell r="G544">
            <v>-55579.81</v>
          </cell>
          <cell r="H544">
            <v>-69574.53</v>
          </cell>
          <cell r="I544">
            <v>-83592.36</v>
          </cell>
          <cell r="J544">
            <v>-97666.84</v>
          </cell>
          <cell r="K544">
            <v>-111790.86</v>
          </cell>
          <cell r="L544">
            <v>-125970.62</v>
          </cell>
          <cell r="M544">
            <v>-140178.59999999998</v>
          </cell>
          <cell r="N544">
            <v>-154468.21</v>
          </cell>
          <cell r="O544">
            <v>-168810.6</v>
          </cell>
        </row>
        <row r="545">
          <cell r="B545">
            <v>7175</v>
          </cell>
          <cell r="C545">
            <v>-33.840000000000003</v>
          </cell>
          <cell r="D545">
            <v>-2.82</v>
          </cell>
          <cell r="E545">
            <v>-8.64</v>
          </cell>
          <cell r="F545">
            <v>-14.46</v>
          </cell>
          <cell r="G545">
            <v>-20.28</v>
          </cell>
          <cell r="H545">
            <v>-26.1</v>
          </cell>
          <cell r="I545">
            <v>-31.92</v>
          </cell>
          <cell r="J545">
            <v>-37.739999999999995</v>
          </cell>
          <cell r="K545">
            <v>-43.56</v>
          </cell>
          <cell r="L545">
            <v>-49.38</v>
          </cell>
          <cell r="M545">
            <v>-55.2</v>
          </cell>
          <cell r="N545">
            <v>-496.26</v>
          </cell>
          <cell r="O545">
            <v>-937.31999999999994</v>
          </cell>
        </row>
        <row r="546">
          <cell r="B546">
            <v>7180</v>
          </cell>
          <cell r="C546">
            <v>-2425.1999999999998</v>
          </cell>
          <cell r="D546">
            <v>-202.10000000000002</v>
          </cell>
          <cell r="E546">
            <v>-404.20000000000005</v>
          </cell>
          <cell r="F546">
            <v>-606.29999999999995</v>
          </cell>
          <cell r="G546">
            <v>-808.40000000000009</v>
          </cell>
          <cell r="H546">
            <v>-1010.5</v>
          </cell>
          <cell r="I546">
            <v>-1212.5999999999999</v>
          </cell>
          <cell r="J546">
            <v>-1414.6999999999998</v>
          </cell>
          <cell r="K546">
            <v>-1616.8000000000002</v>
          </cell>
          <cell r="L546">
            <v>-1818.8999999999999</v>
          </cell>
          <cell r="M546">
            <v>-2021</v>
          </cell>
          <cell r="N546">
            <v>-2249.0700000000002</v>
          </cell>
          <cell r="O546">
            <v>-2477.14</v>
          </cell>
        </row>
        <row r="547">
          <cell r="B547">
            <v>7185</v>
          </cell>
          <cell r="C547">
            <v>-828.48</v>
          </cell>
          <cell r="D547">
            <v>-69.039999999999992</v>
          </cell>
          <cell r="E547">
            <v>-138.07999999999998</v>
          </cell>
          <cell r="F547">
            <v>-207.12</v>
          </cell>
          <cell r="G547">
            <v>-276.15999999999997</v>
          </cell>
          <cell r="H547">
            <v>-345.2</v>
          </cell>
          <cell r="I547">
            <v>-414.24</v>
          </cell>
          <cell r="J547">
            <v>-483.28</v>
          </cell>
          <cell r="K547">
            <v>-552.31999999999994</v>
          </cell>
          <cell r="L547">
            <v>-621.36</v>
          </cell>
          <cell r="M547">
            <v>-691.65</v>
          </cell>
          <cell r="N547">
            <v>-771.9</v>
          </cell>
          <cell r="O547">
            <v>-857.67000000000007</v>
          </cell>
        </row>
        <row r="548">
          <cell r="B548">
            <v>7225</v>
          </cell>
          <cell r="C548">
            <v>-72757.2</v>
          </cell>
          <cell r="D548">
            <v>-6063.1</v>
          </cell>
          <cell r="E548">
            <v>-12126.2</v>
          </cell>
          <cell r="F548">
            <v>-18189.3</v>
          </cell>
          <cell r="G548">
            <v>-24252.400000000001</v>
          </cell>
          <cell r="H548">
            <v>-30315.5</v>
          </cell>
          <cell r="I548">
            <v>-36378.6</v>
          </cell>
          <cell r="J548">
            <v>-42441.7</v>
          </cell>
          <cell r="K548">
            <v>-48504.800000000003</v>
          </cell>
          <cell r="L548">
            <v>-54567.9</v>
          </cell>
          <cell r="M548">
            <v>-60631</v>
          </cell>
          <cell r="N548">
            <v>-66694.100000000006</v>
          </cell>
          <cell r="O548">
            <v>-72757.2</v>
          </cell>
        </row>
        <row r="549">
          <cell r="B549">
            <v>7245</v>
          </cell>
          <cell r="C549">
            <v>-37923.800000000003</v>
          </cell>
          <cell r="D549">
            <v>-3242.42</v>
          </cell>
          <cell r="E549">
            <v>-6484.84</v>
          </cell>
          <cell r="F549">
            <v>-9727.26</v>
          </cell>
          <cell r="G549">
            <v>-12969.68</v>
          </cell>
          <cell r="H549">
            <v>-16212.1</v>
          </cell>
          <cell r="I549">
            <v>-19454.52</v>
          </cell>
          <cell r="J549">
            <v>-22696.94</v>
          </cell>
          <cell r="K549">
            <v>-25939.360000000001</v>
          </cell>
          <cell r="L549">
            <v>-29181.78</v>
          </cell>
          <cell r="M549">
            <v>-32424.2</v>
          </cell>
          <cell r="N549">
            <v>-35666.620000000003</v>
          </cell>
          <cell r="O549">
            <v>-38909.040000000001</v>
          </cell>
        </row>
        <row r="550">
          <cell r="B550">
            <v>7255</v>
          </cell>
          <cell r="C550">
            <v>27.2</v>
          </cell>
          <cell r="D550">
            <v>2.72</v>
          </cell>
          <cell r="E550">
            <v>5.44</v>
          </cell>
          <cell r="F550">
            <v>8.16</v>
          </cell>
          <cell r="G550">
            <v>10.88</v>
          </cell>
          <cell r="H550">
            <v>13.6</v>
          </cell>
          <cell r="I550">
            <v>16.32</v>
          </cell>
          <cell r="J550">
            <v>19.04</v>
          </cell>
          <cell r="K550">
            <v>21.76</v>
          </cell>
          <cell r="L550">
            <v>24.48</v>
          </cell>
          <cell r="M550">
            <v>27.2</v>
          </cell>
          <cell r="N550">
            <v>29.92</v>
          </cell>
          <cell r="O550">
            <v>32.64</v>
          </cell>
        </row>
        <row r="551">
          <cell r="B551">
            <v>7260</v>
          </cell>
          <cell r="C551">
            <v>9.3000000000000007</v>
          </cell>
          <cell r="D551">
            <v>0.93</v>
          </cell>
          <cell r="E551">
            <v>1.86</v>
          </cell>
          <cell r="F551">
            <v>2.79</v>
          </cell>
          <cell r="G551">
            <v>3.72</v>
          </cell>
          <cell r="H551">
            <v>4.6500000000000004</v>
          </cell>
          <cell r="I551">
            <v>5.58</v>
          </cell>
          <cell r="J551">
            <v>6.51</v>
          </cell>
          <cell r="K551">
            <v>7.44</v>
          </cell>
          <cell r="L551">
            <v>8.3699999999999992</v>
          </cell>
          <cell r="M551">
            <v>9.3000000000000007</v>
          </cell>
          <cell r="N551">
            <v>10.23</v>
          </cell>
          <cell r="O551">
            <v>11.16</v>
          </cell>
        </row>
        <row r="552">
          <cell r="B552">
            <v>7275</v>
          </cell>
          <cell r="C552">
            <v>-50211.16</v>
          </cell>
          <cell r="D552">
            <v>-4184.12</v>
          </cell>
          <cell r="E552">
            <v>-8368.24</v>
          </cell>
          <cell r="F552">
            <v>-12552.36</v>
          </cell>
          <cell r="G552">
            <v>-16736.48</v>
          </cell>
          <cell r="H552">
            <v>-20920.599999999999</v>
          </cell>
          <cell r="I552">
            <v>-25104.720000000001</v>
          </cell>
          <cell r="J552">
            <v>-29288.84</v>
          </cell>
          <cell r="K552">
            <v>-33472.959999999999</v>
          </cell>
          <cell r="L552">
            <v>-37657.08</v>
          </cell>
          <cell r="M552">
            <v>-41841.199999999997</v>
          </cell>
          <cell r="N552">
            <v>-46025.32</v>
          </cell>
          <cell r="O552">
            <v>-50209.440000000002</v>
          </cell>
        </row>
        <row r="553">
          <cell r="B553">
            <v>7280</v>
          </cell>
          <cell r="C553">
            <v>-65829.919999999998</v>
          </cell>
          <cell r="D553">
            <v>-5485.6</v>
          </cell>
          <cell r="E553">
            <v>-10971.2</v>
          </cell>
          <cell r="F553">
            <v>-16456.8</v>
          </cell>
          <cell r="G553">
            <v>-21942.400000000001</v>
          </cell>
          <cell r="H553">
            <v>-27473.89</v>
          </cell>
          <cell r="I553">
            <v>-33005.379999999997</v>
          </cell>
          <cell r="J553">
            <v>-38536.870000000003</v>
          </cell>
          <cell r="K553">
            <v>-44068.36</v>
          </cell>
          <cell r="L553">
            <v>-49599.85</v>
          </cell>
          <cell r="M553">
            <v>-55131.34</v>
          </cell>
          <cell r="N553">
            <v>-60662.83</v>
          </cell>
          <cell r="O553">
            <v>-66194.320000000007</v>
          </cell>
        </row>
        <row r="554">
          <cell r="B554">
            <v>7283</v>
          </cell>
          <cell r="C554">
            <v>-2986.32</v>
          </cell>
          <cell r="D554">
            <v>-60.18</v>
          </cell>
          <cell r="E554">
            <v>-120.36</v>
          </cell>
          <cell r="F554">
            <v>-180.54</v>
          </cell>
          <cell r="G554">
            <v>-240.72</v>
          </cell>
          <cell r="H554">
            <v>-337.01</v>
          </cell>
          <cell r="I554">
            <v>-433.29</v>
          </cell>
          <cell r="J554">
            <v>-529.57000000000005</v>
          </cell>
          <cell r="K554">
            <v>-625.85</v>
          </cell>
          <cell r="L554">
            <v>-722.13</v>
          </cell>
          <cell r="M554">
            <v>-818.41</v>
          </cell>
          <cell r="N554">
            <v>-914.69</v>
          </cell>
          <cell r="O554">
            <v>-1010.97</v>
          </cell>
        </row>
        <row r="555">
          <cell r="B555">
            <v>7290</v>
          </cell>
          <cell r="C555">
            <v>-908.6</v>
          </cell>
          <cell r="D555">
            <v>-75.680000000000007</v>
          </cell>
          <cell r="E555">
            <v>-151.36000000000001</v>
          </cell>
          <cell r="F555">
            <v>-227.04</v>
          </cell>
          <cell r="G555">
            <v>-302.72000000000003</v>
          </cell>
          <cell r="H555">
            <v>-388.05</v>
          </cell>
          <cell r="I555">
            <v>-473.38</v>
          </cell>
          <cell r="J555">
            <v>-558.71</v>
          </cell>
          <cell r="K555">
            <v>-644.04</v>
          </cell>
          <cell r="L555">
            <v>-729.37</v>
          </cell>
          <cell r="M555">
            <v>-814.7</v>
          </cell>
          <cell r="N555">
            <v>-900.03</v>
          </cell>
          <cell r="O555">
            <v>-985.36</v>
          </cell>
        </row>
        <row r="556">
          <cell r="B556">
            <v>7325</v>
          </cell>
          <cell r="C556">
            <v>-830.72</v>
          </cell>
          <cell r="D556">
            <v>-69.22</v>
          </cell>
          <cell r="E556">
            <v>-138.44</v>
          </cell>
          <cell r="F556">
            <v>-207.66</v>
          </cell>
          <cell r="G556">
            <v>-276.88</v>
          </cell>
          <cell r="H556">
            <v>-346.1</v>
          </cell>
          <cell r="I556">
            <v>-415.32</v>
          </cell>
          <cell r="J556">
            <v>-484.54</v>
          </cell>
          <cell r="K556">
            <v>-553.76</v>
          </cell>
          <cell r="L556">
            <v>-622.98</v>
          </cell>
          <cell r="M556">
            <v>-692.2</v>
          </cell>
          <cell r="N556">
            <v>-761.42</v>
          </cell>
          <cell r="O556">
            <v>-830.64</v>
          </cell>
        </row>
        <row r="557">
          <cell r="B557">
            <v>7330</v>
          </cell>
          <cell r="C557">
            <v>-11520.6</v>
          </cell>
          <cell r="D557">
            <v>-960.02</v>
          </cell>
          <cell r="E557">
            <v>-1920.04</v>
          </cell>
          <cell r="F557">
            <v>-2880.06</v>
          </cell>
          <cell r="G557">
            <v>-3840.08</v>
          </cell>
          <cell r="H557">
            <v>-4800.1000000000004</v>
          </cell>
          <cell r="I557">
            <v>-5760.12</v>
          </cell>
          <cell r="J557">
            <v>-6720.14</v>
          </cell>
          <cell r="K557">
            <v>-7680.16</v>
          </cell>
          <cell r="L557">
            <v>-8640.18</v>
          </cell>
          <cell r="M557">
            <v>-9600.2000000000007</v>
          </cell>
          <cell r="N557">
            <v>-10560.22</v>
          </cell>
          <cell r="O557">
            <v>-11520.24</v>
          </cell>
        </row>
        <row r="558">
          <cell r="B558">
            <v>7350</v>
          </cell>
          <cell r="C558">
            <v>-78.959999999999994</v>
          </cell>
          <cell r="D558">
            <v>-6.58</v>
          </cell>
          <cell r="E558">
            <v>-13.16</v>
          </cell>
          <cell r="F558">
            <v>-19.739999999999998</v>
          </cell>
          <cell r="G558">
            <v>-26.32</v>
          </cell>
          <cell r="H558">
            <v>-32.9</v>
          </cell>
          <cell r="I558">
            <v>-39.479999999999997</v>
          </cell>
          <cell r="J558">
            <v>-46.06</v>
          </cell>
          <cell r="K558">
            <v>-52.64</v>
          </cell>
          <cell r="L558">
            <v>-59.22</v>
          </cell>
          <cell r="M558">
            <v>-65.8</v>
          </cell>
          <cell r="N558">
            <v>-72.38</v>
          </cell>
          <cell r="O558">
            <v>-78.959999999999994</v>
          </cell>
        </row>
        <row r="559">
          <cell r="B559">
            <v>7430</v>
          </cell>
          <cell r="C559">
            <v>-27453.43</v>
          </cell>
          <cell r="D559">
            <v>-2290.17</v>
          </cell>
          <cell r="E559">
            <v>-4580.34</v>
          </cell>
          <cell r="F559">
            <v>-6870.51</v>
          </cell>
          <cell r="G559">
            <v>-9160.68</v>
          </cell>
          <cell r="H559">
            <v>-11450.85</v>
          </cell>
          <cell r="I559">
            <v>-13741.02</v>
          </cell>
          <cell r="J559">
            <v>-16031.19</v>
          </cell>
          <cell r="K559">
            <v>-18321.36</v>
          </cell>
          <cell r="L559">
            <v>-20611.53</v>
          </cell>
          <cell r="M559">
            <v>-22901.7</v>
          </cell>
          <cell r="N559">
            <v>-25191.87</v>
          </cell>
          <cell r="O559">
            <v>-27482.04</v>
          </cell>
        </row>
        <row r="560">
          <cell r="B560">
            <v>7440</v>
          </cell>
          <cell r="C560">
            <v>-9314</v>
          </cell>
          <cell r="D560">
            <v>-981.28</v>
          </cell>
          <cell r="E560">
            <v>-1962.56</v>
          </cell>
          <cell r="F560">
            <v>-2943.84</v>
          </cell>
          <cell r="G560">
            <v>-3925.12</v>
          </cell>
          <cell r="H560">
            <v>-4906.3999999999996</v>
          </cell>
          <cell r="I560">
            <v>-5887.68</v>
          </cell>
          <cell r="J560">
            <v>-6868.96</v>
          </cell>
          <cell r="K560">
            <v>-7850.24</v>
          </cell>
          <cell r="L560">
            <v>-8831.52</v>
          </cell>
          <cell r="M560">
            <v>-9812.7999999999993</v>
          </cell>
          <cell r="N560">
            <v>-10794.08</v>
          </cell>
          <cell r="O560">
            <v>-11775.36</v>
          </cell>
        </row>
        <row r="561">
          <cell r="B561">
            <v>7445</v>
          </cell>
          <cell r="C561">
            <v>-699.48</v>
          </cell>
          <cell r="D561">
            <v>-58.29</v>
          </cell>
          <cell r="E561">
            <v>-116.58</v>
          </cell>
          <cell r="F561">
            <v>-174.87</v>
          </cell>
          <cell r="G561">
            <v>-233.16</v>
          </cell>
          <cell r="H561">
            <v>-291.45</v>
          </cell>
          <cell r="I561">
            <v>-349.74</v>
          </cell>
          <cell r="J561">
            <v>-408.03</v>
          </cell>
          <cell r="K561">
            <v>-466.32</v>
          </cell>
          <cell r="L561">
            <v>-524.61</v>
          </cell>
          <cell r="M561">
            <v>-582.9</v>
          </cell>
          <cell r="N561">
            <v>-641.19000000000005</v>
          </cell>
          <cell r="O561">
            <v>-699.48</v>
          </cell>
        </row>
        <row r="562">
          <cell r="B562">
            <v>7470</v>
          </cell>
          <cell r="C562">
            <v>-62465.520000000004</v>
          </cell>
          <cell r="D562">
            <v>-5205.46</v>
          </cell>
          <cell r="E562">
            <v>-10410.92</v>
          </cell>
          <cell r="F562">
            <v>-15616.380000000001</v>
          </cell>
          <cell r="G562">
            <v>-20821.84</v>
          </cell>
          <cell r="H562">
            <v>-26094.47</v>
          </cell>
          <cell r="I562">
            <v>-31367.100000000002</v>
          </cell>
          <cell r="J562">
            <v>-36639.729999999996</v>
          </cell>
          <cell r="K562">
            <v>-41912.36</v>
          </cell>
          <cell r="L562">
            <v>-47184.990000000005</v>
          </cell>
          <cell r="M562">
            <v>-52457.619999999995</v>
          </cell>
          <cell r="N562">
            <v>-57732.75</v>
          </cell>
          <cell r="O562">
            <v>-63011.630000000005</v>
          </cell>
        </row>
        <row r="563">
          <cell r="B563">
            <v>7480</v>
          </cell>
          <cell r="C563">
            <v>-62.04</v>
          </cell>
          <cell r="D563">
            <v>-5.17</v>
          </cell>
          <cell r="E563">
            <v>-10.34</v>
          </cell>
          <cell r="F563">
            <v>-15.51</v>
          </cell>
          <cell r="G563">
            <v>-20.68</v>
          </cell>
          <cell r="H563">
            <v>-25.85</v>
          </cell>
          <cell r="I563">
            <v>-31.02</v>
          </cell>
          <cell r="J563">
            <v>-36.19</v>
          </cell>
          <cell r="K563">
            <v>-41.36</v>
          </cell>
          <cell r="L563">
            <v>-46.53</v>
          </cell>
          <cell r="M563">
            <v>-51.7</v>
          </cell>
          <cell r="N563">
            <v>-56.87</v>
          </cell>
          <cell r="O563">
            <v>-62.04</v>
          </cell>
        </row>
        <row r="564">
          <cell r="B564">
            <v>7485</v>
          </cell>
          <cell r="C564">
            <v>-2347.56</v>
          </cell>
          <cell r="D564">
            <v>-195.63</v>
          </cell>
          <cell r="E564">
            <v>-391.26</v>
          </cell>
          <cell r="F564">
            <v>-586.89</v>
          </cell>
          <cell r="G564">
            <v>-782.52</v>
          </cell>
          <cell r="H564">
            <v>-978.15000000000009</v>
          </cell>
          <cell r="I564">
            <v>-1173.78</v>
          </cell>
          <cell r="J564">
            <v>-1369.41</v>
          </cell>
          <cell r="K564">
            <v>-1565.04</v>
          </cell>
          <cell r="L564">
            <v>-1760.67</v>
          </cell>
          <cell r="M564">
            <v>-1956.3000000000002</v>
          </cell>
          <cell r="N564">
            <v>-2151.9299999999998</v>
          </cell>
          <cell r="O564">
            <v>-2347.56</v>
          </cell>
        </row>
        <row r="565">
          <cell r="B565">
            <v>7510</v>
          </cell>
          <cell r="C565">
            <v>68718.64</v>
          </cell>
          <cell r="D565">
            <v>6356.41</v>
          </cell>
          <cell r="E565">
            <v>12943.029999999999</v>
          </cell>
          <cell r="F565">
            <v>19274.77</v>
          </cell>
          <cell r="G565">
            <v>26061.879999999997</v>
          </cell>
          <cell r="H565">
            <v>31980.519999999997</v>
          </cell>
          <cell r="I565">
            <v>38175.630000000005</v>
          </cell>
          <cell r="J565">
            <v>44678.36</v>
          </cell>
          <cell r="K565">
            <v>50775.76</v>
          </cell>
          <cell r="L565">
            <v>56950.33</v>
          </cell>
          <cell r="M565">
            <v>63136.53</v>
          </cell>
          <cell r="N565">
            <v>69029.950000000012</v>
          </cell>
          <cell r="O565">
            <v>75480.28</v>
          </cell>
        </row>
        <row r="566">
          <cell r="B566">
            <v>7515</v>
          </cell>
          <cell r="C566">
            <v>-8.1</v>
          </cell>
          <cell r="D566">
            <v>1314.63</v>
          </cell>
          <cell r="E566">
            <v>1519.56</v>
          </cell>
          <cell r="F566">
            <v>1594.94</v>
          </cell>
          <cell r="G566">
            <v>1607.2800000000002</v>
          </cell>
          <cell r="H566">
            <v>1617.1000000000001</v>
          </cell>
          <cell r="I566">
            <v>1629.77</v>
          </cell>
          <cell r="J566">
            <v>1648.9099999999999</v>
          </cell>
          <cell r="K566">
            <v>1659.79</v>
          </cell>
          <cell r="L566">
            <v>1664.69</v>
          </cell>
          <cell r="M566">
            <v>1678.8</v>
          </cell>
          <cell r="N566">
            <v>1688.96</v>
          </cell>
          <cell r="O566">
            <v>1696.3200000000002</v>
          </cell>
        </row>
        <row r="567">
          <cell r="B567">
            <v>7520</v>
          </cell>
          <cell r="C567">
            <v>7654.01</v>
          </cell>
          <cell r="D567">
            <v>2549.4700000000003</v>
          </cell>
          <cell r="E567">
            <v>3646.06</v>
          </cell>
          <cell r="F567">
            <v>4285.6000000000004</v>
          </cell>
          <cell r="G567">
            <v>4467.6000000000004</v>
          </cell>
          <cell r="H567">
            <v>4579.3700000000008</v>
          </cell>
          <cell r="I567">
            <v>4702.8899999999994</v>
          </cell>
          <cell r="J567">
            <v>3464.46</v>
          </cell>
          <cell r="K567">
            <v>3570.16</v>
          </cell>
          <cell r="L567">
            <v>3637.99</v>
          </cell>
          <cell r="M567">
            <v>3735.57</v>
          </cell>
          <cell r="N567">
            <v>3808.01</v>
          </cell>
          <cell r="O567">
            <v>2880.05</v>
          </cell>
        </row>
        <row r="568">
          <cell r="B568">
            <v>7535</v>
          </cell>
          <cell r="C568">
            <v>448.63</v>
          </cell>
          <cell r="E568">
            <v>0.37</v>
          </cell>
          <cell r="F568">
            <v>0.37</v>
          </cell>
          <cell r="G568">
            <v>33.06</v>
          </cell>
          <cell r="H568">
            <v>261.85000000000002</v>
          </cell>
          <cell r="I568">
            <v>574.41</v>
          </cell>
          <cell r="J568">
            <v>574.41</v>
          </cell>
          <cell r="K568">
            <v>800.23</v>
          </cell>
          <cell r="L568">
            <v>800.23</v>
          </cell>
          <cell r="M568">
            <v>800.23</v>
          </cell>
          <cell r="N568">
            <v>806.09</v>
          </cell>
          <cell r="O568">
            <v>852.91000000000008</v>
          </cell>
        </row>
        <row r="569">
          <cell r="B569">
            <v>7540</v>
          </cell>
          <cell r="C569">
            <v>331590.65999999997</v>
          </cell>
          <cell r="D569">
            <v>165841.43</v>
          </cell>
          <cell r="E569">
            <v>165841.43</v>
          </cell>
          <cell r="F569">
            <v>165841.43</v>
          </cell>
          <cell r="G569">
            <v>165841.43</v>
          </cell>
          <cell r="H569">
            <v>165841.43</v>
          </cell>
          <cell r="I569">
            <v>165841.43</v>
          </cell>
          <cell r="J569">
            <v>340826.51</v>
          </cell>
          <cell r="K569">
            <v>340826.51</v>
          </cell>
          <cell r="L569">
            <v>340826.51</v>
          </cell>
          <cell r="M569">
            <v>340826.51</v>
          </cell>
          <cell r="N569">
            <v>340826.51</v>
          </cell>
          <cell r="O569">
            <v>347110.78</v>
          </cell>
        </row>
        <row r="570">
          <cell r="B570">
            <v>7545</v>
          </cell>
          <cell r="C570">
            <v>451243.29999999993</v>
          </cell>
          <cell r="F570">
            <v>16.229999999999997</v>
          </cell>
          <cell r="G570">
            <v>16.23</v>
          </cell>
          <cell r="H570">
            <v>16.23</v>
          </cell>
          <cell r="I570">
            <v>16.23</v>
          </cell>
          <cell r="J570">
            <v>16.23</v>
          </cell>
          <cell r="K570">
            <v>16.23</v>
          </cell>
          <cell r="L570">
            <v>16.23</v>
          </cell>
          <cell r="M570">
            <v>16.23</v>
          </cell>
          <cell r="N570">
            <v>406287.35</v>
          </cell>
          <cell r="O570">
            <v>406287.35</v>
          </cell>
        </row>
        <row r="571">
          <cell r="B571">
            <v>7550</v>
          </cell>
          <cell r="C571">
            <v>23.279999999999998</v>
          </cell>
          <cell r="D571">
            <v>-99369.73000000001</v>
          </cell>
          <cell r="E571">
            <v>-35017.849999999991</v>
          </cell>
          <cell r="F571">
            <v>31442.46</v>
          </cell>
          <cell r="G571">
            <v>97888.87000000001</v>
          </cell>
          <cell r="H571">
            <v>164209.09</v>
          </cell>
          <cell r="I571">
            <v>230689.62999999998</v>
          </cell>
          <cell r="J571">
            <v>120321.67</v>
          </cell>
          <cell r="K571">
            <v>186577.55</v>
          </cell>
          <cell r="L571">
            <v>253057.31999999998</v>
          </cell>
          <cell r="M571">
            <v>319537.33</v>
          </cell>
          <cell r="N571">
            <v>-33097.97</v>
          </cell>
          <cell r="O571">
            <v>24.5</v>
          </cell>
        </row>
        <row r="572">
          <cell r="B572">
            <v>7555</v>
          </cell>
          <cell r="C572">
            <v>16814.669999999998</v>
          </cell>
          <cell r="E572">
            <v>2118.2799999999997</v>
          </cell>
          <cell r="F572">
            <v>2118.2800000000002</v>
          </cell>
          <cell r="G572">
            <v>2118.2799999999997</v>
          </cell>
          <cell r="H572">
            <v>2118.2799999999997</v>
          </cell>
          <cell r="I572">
            <v>2118.2799999999997</v>
          </cell>
          <cell r="J572">
            <v>3982.87</v>
          </cell>
          <cell r="K572">
            <v>3982.87</v>
          </cell>
          <cell r="L572">
            <v>3982.87</v>
          </cell>
          <cell r="M572">
            <v>3982.87</v>
          </cell>
          <cell r="N572">
            <v>16821.269999999997</v>
          </cell>
          <cell r="O572">
            <v>17001.849999999999</v>
          </cell>
        </row>
        <row r="573">
          <cell r="B573">
            <v>7595</v>
          </cell>
          <cell r="C573">
            <v>540205.87999999989</v>
          </cell>
          <cell r="O573">
            <v>441455.26000000007</v>
          </cell>
        </row>
        <row r="574">
          <cell r="B574">
            <v>7600</v>
          </cell>
          <cell r="C574">
            <v>64678.55999999999</v>
          </cell>
          <cell r="O574">
            <v>62934.660000000011</v>
          </cell>
        </row>
        <row r="575">
          <cell r="B575">
            <v>7610</v>
          </cell>
          <cell r="C575">
            <v>48298.33</v>
          </cell>
          <cell r="O575">
            <v>66685.039999999994</v>
          </cell>
        </row>
        <row r="576">
          <cell r="B576">
            <v>7660</v>
          </cell>
          <cell r="C576">
            <v>3409.7799999999997</v>
          </cell>
        </row>
        <row r="577">
          <cell r="B577">
            <v>7710</v>
          </cell>
          <cell r="C577">
            <v>745770.45000000007</v>
          </cell>
          <cell r="F577">
            <v>180479.69</v>
          </cell>
          <cell r="G577">
            <v>180479.68999999997</v>
          </cell>
          <cell r="H577">
            <v>180479.68999999997</v>
          </cell>
          <cell r="I577">
            <v>359947.58999999997</v>
          </cell>
          <cell r="J577">
            <v>359947.58999999997</v>
          </cell>
          <cell r="K577">
            <v>359947.58999999997</v>
          </cell>
          <cell r="L577">
            <v>521676.08999999997</v>
          </cell>
          <cell r="M577">
            <v>521676.08999999997</v>
          </cell>
          <cell r="N577">
            <v>521676.08999999997</v>
          </cell>
          <cell r="O577">
            <v>692398.26000000013</v>
          </cell>
        </row>
        <row r="578">
          <cell r="B578">
            <v>7735</v>
          </cell>
          <cell r="C578">
            <v>6354.1100000000015</v>
          </cell>
          <cell r="D578">
            <v>267.50999999999993</v>
          </cell>
          <cell r="E578">
            <v>885.04999999999984</v>
          </cell>
          <cell r="F578">
            <v>1377.55</v>
          </cell>
          <cell r="G578">
            <v>1943.8999999999999</v>
          </cell>
          <cell r="H578">
            <v>2426.2799999999997</v>
          </cell>
          <cell r="I578">
            <v>2906.0299999999997</v>
          </cell>
          <cell r="J578">
            <v>3376.19</v>
          </cell>
          <cell r="K578">
            <v>3852.7800000000007</v>
          </cell>
          <cell r="L578">
            <v>4339.26</v>
          </cell>
          <cell r="M578">
            <v>4886.6500000000015</v>
          </cell>
          <cell r="N578">
            <v>5365.6399999999985</v>
          </cell>
          <cell r="O578">
            <v>5862.9999999999991</v>
          </cell>
        </row>
        <row r="579">
          <cell r="B579">
            <v>7750</v>
          </cell>
          <cell r="C579">
            <v>-27102.3</v>
          </cell>
          <cell r="D579">
            <v>-4323.5</v>
          </cell>
          <cell r="E579">
            <v>-9781.1699999999983</v>
          </cell>
          <cell r="F579">
            <v>-16690.66</v>
          </cell>
          <cell r="G579">
            <v>-20478.739999999998</v>
          </cell>
          <cell r="H579">
            <v>-25419.59</v>
          </cell>
          <cell r="I579">
            <v>-30582.690000000002</v>
          </cell>
          <cell r="J579">
            <v>-35545.870000000003</v>
          </cell>
          <cell r="K579">
            <v>-40545.599999999991</v>
          </cell>
          <cell r="L579">
            <v>-45679.729999999996</v>
          </cell>
          <cell r="M579">
            <v>-51123.17</v>
          </cell>
          <cell r="N579">
            <v>-56653.009999999995</v>
          </cell>
          <cell r="O579">
            <v>-63008.06</v>
          </cell>
        </row>
        <row r="580">
          <cell r="B580">
            <v>7765</v>
          </cell>
          <cell r="C580">
            <v>-4922.83</v>
          </cell>
          <cell r="G580">
            <v>-1039.5800000000002</v>
          </cell>
          <cell r="H580">
            <v>-1039.5800000000002</v>
          </cell>
          <cell r="I580">
            <v>-1039.5800000000002</v>
          </cell>
          <cell r="J580">
            <v>-1039.5800000000002</v>
          </cell>
          <cell r="K580">
            <v>-1039.5800000000002</v>
          </cell>
          <cell r="L580">
            <v>-1039.5800000000002</v>
          </cell>
          <cell r="M580">
            <v>-1039.5800000000002</v>
          </cell>
          <cell r="N580">
            <v>-1039.5800000000002</v>
          </cell>
          <cell r="O580">
            <v>-1039.5800000000002</v>
          </cell>
        </row>
        <row r="581">
          <cell r="B581" t="str">
            <v>Grand Total</v>
          </cell>
          <cell r="C581">
            <v>-2.1918822312727571E-9</v>
          </cell>
          <cell r="D581">
            <v>-1.6389094525948167E-9</v>
          </cell>
          <cell r="E581">
            <v>-3.6281562643125653E-8</v>
          </cell>
          <cell r="F581">
            <v>5.6024873629212379E-9</v>
          </cell>
          <cell r="G581">
            <v>-4.7685034587630071E-8</v>
          </cell>
          <cell r="H581">
            <v>-5.7209490478271618E-9</v>
          </cell>
          <cell r="I581">
            <v>-1.3749968275078572E-8</v>
          </cell>
          <cell r="J581">
            <v>-5.288029569783248E-9</v>
          </cell>
          <cell r="K581">
            <v>1.475723365729209E-8</v>
          </cell>
          <cell r="L581">
            <v>3.7189010981819592E-8</v>
          </cell>
          <cell r="M581">
            <v>-3.2558318707742728E-8</v>
          </cell>
          <cell r="N581">
            <v>-5.8948216974386014E-8</v>
          </cell>
          <cell r="O581">
            <v>-5.341848918760661E-8</v>
          </cell>
        </row>
        <row r="582">
          <cell r="C582">
            <v>-1151471.1799999988</v>
          </cell>
          <cell r="D582">
            <v>-151326.31999999995</v>
          </cell>
          <cell r="E582">
            <v>-288911.95000000048</v>
          </cell>
          <cell r="F582">
            <v>-334017.38999999966</v>
          </cell>
          <cell r="G582">
            <v>-644657.82999999996</v>
          </cell>
          <cell r="H582">
            <v>-1018878.7999999975</v>
          </cell>
          <cell r="I582">
            <v>-1117410.9800000007</v>
          </cell>
          <cell r="J582">
            <v>-1385859.0499999998</v>
          </cell>
          <cell r="K582">
            <v>-1585529.1199999989</v>
          </cell>
          <cell r="L582">
            <v>-1636338.5699999987</v>
          </cell>
          <cell r="M582">
            <v>-1912437.9400000032</v>
          </cell>
          <cell r="N582">
            <v>-2178827.0300000021</v>
          </cell>
          <cell r="O582">
            <v>-1676098.8900000001</v>
          </cell>
        </row>
      </sheetData>
      <sheetData sheetId="101">
        <row r="4">
          <cell r="B4" t="str">
            <v>Object Code</v>
          </cell>
          <cell r="D4">
            <v>42005</v>
          </cell>
          <cell r="E4">
            <v>42036</v>
          </cell>
          <cell r="F4">
            <v>42064</v>
          </cell>
          <cell r="G4">
            <v>42095</v>
          </cell>
          <cell r="H4">
            <v>42125</v>
          </cell>
          <cell r="I4">
            <v>42156</v>
          </cell>
          <cell r="J4">
            <v>42186</v>
          </cell>
          <cell r="K4">
            <v>42217</v>
          </cell>
          <cell r="L4">
            <v>42248</v>
          </cell>
          <cell r="M4">
            <v>42278</v>
          </cell>
          <cell r="N4">
            <v>42309</v>
          </cell>
          <cell r="O4">
            <v>42339</v>
          </cell>
          <cell r="P4" t="str">
            <v>TOTAL</v>
          </cell>
        </row>
        <row r="5">
          <cell r="B5">
            <v>5025</v>
          </cell>
          <cell r="D5">
            <v>-361477.9</v>
          </cell>
          <cell r="E5">
            <v>-323225.76</v>
          </cell>
          <cell r="F5">
            <v>-322734.27999999991</v>
          </cell>
          <cell r="G5">
            <v>-421265.17999999993</v>
          </cell>
          <cell r="H5">
            <v>-479453.79000000027</v>
          </cell>
          <cell r="I5">
            <v>-530314.88999999966</v>
          </cell>
          <cell r="J5">
            <v>-477661.64000000013</v>
          </cell>
          <cell r="K5">
            <v>-389646.34000000032</v>
          </cell>
          <cell r="L5">
            <v>-368936.54000000004</v>
          </cell>
          <cell r="M5">
            <v>-378033.46999999974</v>
          </cell>
          <cell r="N5">
            <v>-477670.62999999989</v>
          </cell>
          <cell r="O5">
            <v>-422126.88999999966</v>
          </cell>
          <cell r="P5">
            <v>-4952547.3099999996</v>
          </cell>
          <cell r="Q5" t="str">
            <v>Totals ok JS</v>
          </cell>
        </row>
        <row r="6">
          <cell r="B6">
            <v>5030</v>
          </cell>
          <cell r="D6">
            <v>29658</v>
          </cell>
          <cell r="E6">
            <v>26526</v>
          </cell>
          <cell r="F6">
            <v>-73026</v>
          </cell>
          <cell r="G6">
            <v>-58661</v>
          </cell>
          <cell r="H6">
            <v>-46164</v>
          </cell>
          <cell r="I6">
            <v>50464</v>
          </cell>
          <cell r="J6">
            <v>51378</v>
          </cell>
          <cell r="K6">
            <v>20915</v>
          </cell>
          <cell r="L6">
            <v>6437</v>
          </cell>
          <cell r="M6">
            <v>-67386</v>
          </cell>
          <cell r="N6">
            <v>-7884</v>
          </cell>
          <cell r="O6">
            <v>18276</v>
          </cell>
          <cell r="P6">
            <v>-49467</v>
          </cell>
        </row>
        <row r="7">
          <cell r="B7">
            <v>5035</v>
          </cell>
          <cell r="D7">
            <v>-26887.47</v>
          </cell>
          <cell r="E7">
            <v>-24532.449999999997</v>
          </cell>
          <cell r="F7">
            <v>-22800.53</v>
          </cell>
          <cell r="G7">
            <v>-31451.520000000004</v>
          </cell>
          <cell r="H7">
            <v>-28555.130000000005</v>
          </cell>
          <cell r="I7">
            <v>-35700.350000000006</v>
          </cell>
          <cell r="J7">
            <v>-34272.419999999984</v>
          </cell>
          <cell r="K7">
            <v>-32604.119999999995</v>
          </cell>
          <cell r="L7">
            <v>5098.429999999993</v>
          </cell>
          <cell r="M7">
            <v>-24723.030000000028</v>
          </cell>
          <cell r="N7">
            <v>-20330.52999999997</v>
          </cell>
          <cell r="O7">
            <v>-29818.309999999998</v>
          </cell>
          <cell r="P7">
            <v>-306577.43</v>
          </cell>
        </row>
        <row r="8">
          <cell r="B8">
            <v>5050</v>
          </cell>
          <cell r="D8">
            <v>-383.32000000000005</v>
          </cell>
          <cell r="E8">
            <v>-323.92999999999995</v>
          </cell>
          <cell r="F8">
            <v>-281.77999999999997</v>
          </cell>
          <cell r="G8">
            <v>-300.31000000000017</v>
          </cell>
          <cell r="H8">
            <v>574.5200000000001</v>
          </cell>
          <cell r="I8">
            <v>-241.90999999999997</v>
          </cell>
          <cell r="J8">
            <v>-227.32999999999993</v>
          </cell>
          <cell r="K8">
            <v>0</v>
          </cell>
          <cell r="L8">
            <v>-35572.26</v>
          </cell>
          <cell r="M8">
            <v>-6934.2700000000041</v>
          </cell>
          <cell r="N8">
            <v>-5856.3300000000017</v>
          </cell>
          <cell r="O8">
            <v>-6500.3699999999953</v>
          </cell>
          <cell r="P8">
            <v>-56047.29</v>
          </cell>
        </row>
        <row r="9">
          <cell r="B9">
            <v>5100</v>
          </cell>
          <cell r="D9">
            <v>0</v>
          </cell>
          <cell r="E9">
            <v>2.2799999999999998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33.42</v>
          </cell>
          <cell r="M9">
            <v>0</v>
          </cell>
          <cell r="N9">
            <v>0</v>
          </cell>
          <cell r="O9">
            <v>0</v>
          </cell>
          <cell r="P9">
            <v>35.700000000000003</v>
          </cell>
        </row>
        <row r="10">
          <cell r="B10">
            <v>5105</v>
          </cell>
          <cell r="D10">
            <v>5847</v>
          </cell>
          <cell r="E10">
            <v>7018</v>
          </cell>
          <cell r="F10">
            <v>-22193</v>
          </cell>
          <cell r="G10">
            <v>-5072</v>
          </cell>
          <cell r="H10">
            <v>-1122</v>
          </cell>
          <cell r="I10">
            <v>15907</v>
          </cell>
          <cell r="J10">
            <v>2904</v>
          </cell>
          <cell r="K10">
            <v>539</v>
          </cell>
          <cell r="L10">
            <v>5171</v>
          </cell>
          <cell r="M10">
            <v>-22037</v>
          </cell>
          <cell r="N10">
            <v>976</v>
          </cell>
          <cell r="O10">
            <v>1538</v>
          </cell>
          <cell r="P10">
            <v>-10524</v>
          </cell>
        </row>
        <row r="11">
          <cell r="B11">
            <v>5140</v>
          </cell>
          <cell r="D11">
            <v>-154748.68</v>
          </cell>
          <cell r="E11">
            <v>-149273.97999999998</v>
          </cell>
          <cell r="F11">
            <v>-151060.15000000002</v>
          </cell>
          <cell r="G11">
            <v>-162742.56</v>
          </cell>
          <cell r="H11">
            <v>-167049.33999999997</v>
          </cell>
          <cell r="I11">
            <v>-167983.88</v>
          </cell>
          <cell r="J11">
            <v>-163379.75000000012</v>
          </cell>
          <cell r="K11">
            <v>-158748.05999999982</v>
          </cell>
          <cell r="L11">
            <v>-156053.28000000003</v>
          </cell>
          <cell r="M11">
            <v>-154900.16999999993</v>
          </cell>
          <cell r="N11">
            <v>-161822.07000000007</v>
          </cell>
          <cell r="O11">
            <v>-160349.12000000011</v>
          </cell>
          <cell r="P11">
            <v>-1908111.04</v>
          </cell>
        </row>
        <row r="12">
          <cell r="B12">
            <v>5155</v>
          </cell>
          <cell r="D12">
            <v>-16237.77</v>
          </cell>
          <cell r="E12">
            <v>-17145.170000000002</v>
          </cell>
          <cell r="F12">
            <v>-16343.96</v>
          </cell>
          <cell r="G12">
            <v>-19396.159999999996</v>
          </cell>
          <cell r="H12">
            <v>-18132.510000000009</v>
          </cell>
          <cell r="I12">
            <v>-20523.559999999998</v>
          </cell>
          <cell r="J12">
            <v>-17306.62999999999</v>
          </cell>
          <cell r="K12">
            <v>-16483.050000000003</v>
          </cell>
          <cell r="L12">
            <v>-16677.72</v>
          </cell>
          <cell r="M12">
            <v>-15844.940000000002</v>
          </cell>
          <cell r="N12">
            <v>-9496.6300000000047</v>
          </cell>
          <cell r="O12">
            <v>-26226.410000000003</v>
          </cell>
          <cell r="P12">
            <v>-209814.51</v>
          </cell>
        </row>
        <row r="13">
          <cell r="B13">
            <v>5170</v>
          </cell>
          <cell r="D13">
            <v>-728.27</v>
          </cell>
          <cell r="E13">
            <v>-645.54999999999995</v>
          </cell>
          <cell r="F13">
            <v>-591.69000000000005</v>
          </cell>
          <cell r="G13">
            <v>-624.33000000000015</v>
          </cell>
          <cell r="H13">
            <v>927.01000000000022</v>
          </cell>
          <cell r="I13">
            <v>-519.52</v>
          </cell>
          <cell r="J13">
            <v>-499.0300000000002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-2681.38</v>
          </cell>
        </row>
        <row r="14">
          <cell r="B14">
            <v>5230</v>
          </cell>
          <cell r="D14">
            <v>-10084.42</v>
          </cell>
          <cell r="E14">
            <v>-9877.5899999999983</v>
          </cell>
          <cell r="F14">
            <v>-9928.6200000000026</v>
          </cell>
          <cell r="G14">
            <v>-13168.380000000001</v>
          </cell>
          <cell r="H14">
            <v>-16073.14</v>
          </cell>
          <cell r="I14">
            <v>-16465.269999999997</v>
          </cell>
          <cell r="J14">
            <v>-16933.64</v>
          </cell>
          <cell r="K14">
            <v>-14811.900000000009</v>
          </cell>
          <cell r="L14">
            <v>-14182.690000000002</v>
          </cell>
          <cell r="M14">
            <v>-14865.12999999999</v>
          </cell>
          <cell r="N14">
            <v>-15643.979999999981</v>
          </cell>
          <cell r="O14">
            <v>-13867.690000000002</v>
          </cell>
          <cell r="P14">
            <v>-165902.44999999998</v>
          </cell>
        </row>
        <row r="15">
          <cell r="B15">
            <v>5235</v>
          </cell>
          <cell r="D15">
            <v>-34.119999999999997</v>
          </cell>
          <cell r="E15">
            <v>-50.110000000000007</v>
          </cell>
          <cell r="F15">
            <v>-161.19999999999999</v>
          </cell>
          <cell r="G15">
            <v>-183.45</v>
          </cell>
          <cell r="H15">
            <v>-172.78999999999996</v>
          </cell>
          <cell r="I15">
            <v>-176.69000000000005</v>
          </cell>
          <cell r="J15">
            <v>-206.74</v>
          </cell>
          <cell r="K15">
            <v>-399.06000000000006</v>
          </cell>
          <cell r="L15">
            <v>-111.34999999999991</v>
          </cell>
          <cell r="M15">
            <v>-101.1099999999999</v>
          </cell>
          <cell r="N15">
            <v>-63.760000000000218</v>
          </cell>
          <cell r="O15">
            <v>-194.65999999999985</v>
          </cell>
          <cell r="P15">
            <v>-1855.04</v>
          </cell>
        </row>
        <row r="16">
          <cell r="B16">
            <v>5270</v>
          </cell>
          <cell r="D16">
            <v>-10.31</v>
          </cell>
          <cell r="E16">
            <v>-450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-4.75</v>
          </cell>
          <cell r="K16">
            <v>0</v>
          </cell>
          <cell r="L16">
            <v>0</v>
          </cell>
          <cell r="M16">
            <v>0</v>
          </cell>
          <cell r="N16">
            <v>-449.99999999999994</v>
          </cell>
          <cell r="O16">
            <v>0</v>
          </cell>
          <cell r="P16">
            <v>-915.06</v>
          </cell>
        </row>
        <row r="17">
          <cell r="B17">
            <v>5285</v>
          </cell>
          <cell r="D17">
            <v>-9834.5</v>
          </cell>
          <cell r="E17">
            <v>-15862</v>
          </cell>
          <cell r="F17">
            <v>-13040.5</v>
          </cell>
          <cell r="G17">
            <v>-10797.5</v>
          </cell>
          <cell r="H17">
            <v>-9115.5</v>
          </cell>
          <cell r="I17">
            <v>-10079.5</v>
          </cell>
          <cell r="J17">
            <v>-13077</v>
          </cell>
          <cell r="K17">
            <v>-9954.5</v>
          </cell>
          <cell r="L17">
            <v>-8620</v>
          </cell>
          <cell r="M17">
            <v>-6103</v>
          </cell>
          <cell r="N17">
            <v>-5237</v>
          </cell>
          <cell r="O17">
            <v>-7177</v>
          </cell>
          <cell r="P17">
            <v>-118898</v>
          </cell>
        </row>
        <row r="18">
          <cell r="B18">
            <v>5405</v>
          </cell>
          <cell r="D18">
            <v>-1642.27</v>
          </cell>
          <cell r="E18">
            <v>-1642.27</v>
          </cell>
          <cell r="F18">
            <v>-1642.2700000000004</v>
          </cell>
          <cell r="G18">
            <v>-1642.2699999999995</v>
          </cell>
          <cell r="H18">
            <v>-1642.2700000000004</v>
          </cell>
          <cell r="I18">
            <v>-1642.2700000000004</v>
          </cell>
          <cell r="J18">
            <v>-1642.2699999999986</v>
          </cell>
          <cell r="K18">
            <v>-1642.2700000000004</v>
          </cell>
          <cell r="L18">
            <v>-1642.2700000000004</v>
          </cell>
          <cell r="M18">
            <v>-1642.2700000000004</v>
          </cell>
          <cell r="N18">
            <v>-1707.9599999999991</v>
          </cell>
          <cell r="O18">
            <v>-1707.9599999999991</v>
          </cell>
          <cell r="P18">
            <v>-19838.62</v>
          </cell>
        </row>
        <row r="19">
          <cell r="B19">
            <v>5465</v>
          </cell>
          <cell r="D19">
            <v>11747.720000000001</v>
          </cell>
          <cell r="E19">
            <v>31774.78</v>
          </cell>
          <cell r="F19">
            <v>25996.190000000002</v>
          </cell>
          <cell r="G19">
            <v>30374.709999999992</v>
          </cell>
          <cell r="H19">
            <v>32304.47</v>
          </cell>
          <cell r="I19">
            <v>36299.94</v>
          </cell>
          <cell r="J19">
            <v>28739.5</v>
          </cell>
          <cell r="K19">
            <v>22978.040000000008</v>
          </cell>
          <cell r="L19">
            <v>21849.839999999997</v>
          </cell>
          <cell r="M19">
            <v>27365.869999999995</v>
          </cell>
          <cell r="N19">
            <v>27603.630000000005</v>
          </cell>
          <cell r="O19">
            <v>28618.570000000007</v>
          </cell>
          <cell r="P19">
            <v>325653.26</v>
          </cell>
        </row>
        <row r="20">
          <cell r="B20">
            <v>5470</v>
          </cell>
          <cell r="D20">
            <v>25221.1</v>
          </cell>
          <cell r="E20">
            <v>9620.0999999999985</v>
          </cell>
          <cell r="F20">
            <v>18026.620000000003</v>
          </cell>
          <cell r="G20">
            <v>12543.190000000002</v>
          </cell>
          <cell r="H20">
            <v>20488.400000000001</v>
          </cell>
          <cell r="I20">
            <v>9748.4400000000023</v>
          </cell>
          <cell r="J20">
            <v>14359.989999999991</v>
          </cell>
          <cell r="K20">
            <v>13789.650000000009</v>
          </cell>
          <cell r="L20">
            <v>11954.909999999989</v>
          </cell>
          <cell r="M20">
            <v>13725.119999999995</v>
          </cell>
          <cell r="N20">
            <v>12992.330000000016</v>
          </cell>
          <cell r="O20">
            <v>13018.119999999995</v>
          </cell>
          <cell r="P20">
            <v>175487.97</v>
          </cell>
        </row>
        <row r="21">
          <cell r="B21">
            <v>5480</v>
          </cell>
          <cell r="D21">
            <v>9162.9600000000009</v>
          </cell>
          <cell r="E21">
            <v>6700.5</v>
          </cell>
          <cell r="F21">
            <v>8045.4</v>
          </cell>
          <cell r="G21">
            <v>9982.1000000000058</v>
          </cell>
          <cell r="H21">
            <v>10074.299999999988</v>
          </cell>
          <cell r="I21">
            <v>12374.200000000012</v>
          </cell>
          <cell r="J21">
            <v>10747.899999999994</v>
          </cell>
          <cell r="K21">
            <v>9215.1999999999971</v>
          </cell>
          <cell r="L21">
            <v>8586.6600000000035</v>
          </cell>
          <cell r="M21">
            <v>11951.100000000006</v>
          </cell>
          <cell r="N21">
            <v>10420.399999999994</v>
          </cell>
          <cell r="O21">
            <v>12443.100000000006</v>
          </cell>
          <cell r="P21">
            <v>119703.82</v>
          </cell>
        </row>
        <row r="22">
          <cell r="B22">
            <v>5485</v>
          </cell>
          <cell r="D22">
            <v>0</v>
          </cell>
          <cell r="E22">
            <v>850</v>
          </cell>
          <cell r="F22">
            <v>775</v>
          </cell>
          <cell r="G22">
            <v>0</v>
          </cell>
          <cell r="H22">
            <v>0</v>
          </cell>
          <cell r="I22">
            <v>0</v>
          </cell>
          <cell r="J22">
            <v>775</v>
          </cell>
          <cell r="K22">
            <v>0</v>
          </cell>
          <cell r="L22">
            <v>1375</v>
          </cell>
          <cell r="M22">
            <v>0</v>
          </cell>
          <cell r="N22">
            <v>425</v>
          </cell>
          <cell r="O22">
            <v>0</v>
          </cell>
          <cell r="P22">
            <v>4200</v>
          </cell>
        </row>
        <row r="23">
          <cell r="B23">
            <v>5490</v>
          </cell>
          <cell r="D23">
            <v>4204.84</v>
          </cell>
          <cell r="E23">
            <v>4123.91</v>
          </cell>
          <cell r="F23">
            <v>4125.1499999999996</v>
          </cell>
          <cell r="G23">
            <v>4629.840000000002</v>
          </cell>
          <cell r="H23">
            <v>-18.700000000000728</v>
          </cell>
          <cell r="I23">
            <v>4716.0099999999984</v>
          </cell>
          <cell r="J23">
            <v>4253.4200000000019</v>
          </cell>
          <cell r="K23">
            <v>4275.9999999999964</v>
          </cell>
          <cell r="L23">
            <v>-149.21999999999753</v>
          </cell>
          <cell r="M23">
            <v>3631.7200000000012</v>
          </cell>
          <cell r="N23">
            <v>4221.1699999999983</v>
          </cell>
          <cell r="O23">
            <v>5740.1299999999974</v>
          </cell>
          <cell r="P23">
            <v>43754.27</v>
          </cell>
        </row>
        <row r="24">
          <cell r="B24">
            <v>5505</v>
          </cell>
          <cell r="D24">
            <v>54.510000000000005</v>
          </cell>
          <cell r="E24">
            <v>-45.500000000000007</v>
          </cell>
          <cell r="F24">
            <v>123.61999999999999</v>
          </cell>
          <cell r="G24">
            <v>109.28</v>
          </cell>
          <cell r="H24">
            <v>76.28</v>
          </cell>
          <cell r="I24">
            <v>69.410000000000025</v>
          </cell>
          <cell r="J24">
            <v>60.889999999999986</v>
          </cell>
          <cell r="K24">
            <v>65.730000000000018</v>
          </cell>
          <cell r="L24">
            <v>50.3599999999999</v>
          </cell>
          <cell r="M24">
            <v>75.760000000000105</v>
          </cell>
          <cell r="N24">
            <v>70.509999999999877</v>
          </cell>
          <cell r="O24">
            <v>62.000000000000114</v>
          </cell>
          <cell r="P24">
            <v>772.85</v>
          </cell>
        </row>
        <row r="25">
          <cell r="B25">
            <v>5510</v>
          </cell>
          <cell r="D25">
            <v>2260.7799999999997</v>
          </cell>
          <cell r="E25">
            <v>1685.9000000000005</v>
          </cell>
          <cell r="F25">
            <v>3199.05</v>
          </cell>
          <cell r="G25">
            <v>1773.8799999999983</v>
          </cell>
          <cell r="H25">
            <v>1762.2100000000009</v>
          </cell>
          <cell r="I25">
            <v>630.35000000000036</v>
          </cell>
          <cell r="J25">
            <v>738.5</v>
          </cell>
          <cell r="K25">
            <v>2539.33</v>
          </cell>
          <cell r="L25">
            <v>1544.4700000000012</v>
          </cell>
          <cell r="M25">
            <v>994.75</v>
          </cell>
          <cell r="N25">
            <v>2645.1099999999969</v>
          </cell>
          <cell r="O25">
            <v>3360.5400000000009</v>
          </cell>
          <cell r="P25">
            <v>23134.87</v>
          </cell>
        </row>
        <row r="26">
          <cell r="B26">
            <v>5515</v>
          </cell>
          <cell r="D26">
            <v>-280</v>
          </cell>
          <cell r="E26">
            <v>869</v>
          </cell>
          <cell r="F26">
            <v>-1161</v>
          </cell>
          <cell r="G26">
            <v>-19</v>
          </cell>
          <cell r="H26">
            <v>-301</v>
          </cell>
          <cell r="I26">
            <v>269</v>
          </cell>
          <cell r="J26">
            <v>-284</v>
          </cell>
          <cell r="K26">
            <v>761</v>
          </cell>
          <cell r="L26">
            <v>-196</v>
          </cell>
          <cell r="M26">
            <v>1356</v>
          </cell>
          <cell r="N26">
            <v>396</v>
          </cell>
          <cell r="O26">
            <v>-531</v>
          </cell>
          <cell r="P26">
            <v>879</v>
          </cell>
        </row>
        <row r="27">
          <cell r="B27">
            <v>5525</v>
          </cell>
          <cell r="D27">
            <v>122.36</v>
          </cell>
          <cell r="E27">
            <v>121.57000000000001</v>
          </cell>
          <cell r="F27">
            <v>130.88</v>
          </cell>
          <cell r="G27">
            <v>135.79999999999995</v>
          </cell>
          <cell r="H27">
            <v>138.72000000000008</v>
          </cell>
          <cell r="I27">
            <v>140.20999999999992</v>
          </cell>
          <cell r="J27">
            <v>96.580000000000041</v>
          </cell>
          <cell r="K27">
            <v>123.70999999999992</v>
          </cell>
          <cell r="L27">
            <v>64.740000000000009</v>
          </cell>
          <cell r="M27">
            <v>177.3599999999999</v>
          </cell>
          <cell r="N27">
            <v>83.250000000000227</v>
          </cell>
          <cell r="O27">
            <v>105.15999999999985</v>
          </cell>
          <cell r="P27">
            <v>1440.34</v>
          </cell>
        </row>
        <row r="28">
          <cell r="B28">
            <v>5535</v>
          </cell>
          <cell r="D28">
            <v>215.4</v>
          </cell>
          <cell r="E28">
            <v>224.95000000000002</v>
          </cell>
          <cell r="F28">
            <v>210.10000000000002</v>
          </cell>
          <cell r="G28">
            <v>197.39999999999998</v>
          </cell>
          <cell r="H28">
            <v>223.14999999999998</v>
          </cell>
          <cell r="I28">
            <v>195.6400000000001</v>
          </cell>
          <cell r="J28">
            <v>188.45000000000005</v>
          </cell>
          <cell r="K28">
            <v>238.08999999999969</v>
          </cell>
          <cell r="L28">
            <v>137.86000000000013</v>
          </cell>
          <cell r="M28">
            <v>346.55000000000018</v>
          </cell>
          <cell r="N28">
            <v>177.71000000000004</v>
          </cell>
          <cell r="O28">
            <v>195.1899999999996</v>
          </cell>
          <cell r="P28">
            <v>2550.4899999999998</v>
          </cell>
        </row>
        <row r="29">
          <cell r="B29">
            <v>5540</v>
          </cell>
          <cell r="D29">
            <v>4350.97</v>
          </cell>
          <cell r="E29">
            <v>2801.79</v>
          </cell>
          <cell r="F29">
            <v>3528.6200000000008</v>
          </cell>
          <cell r="G29">
            <v>3649.2299999999996</v>
          </cell>
          <cell r="H29">
            <v>3159.16</v>
          </cell>
          <cell r="I29">
            <v>3962.75</v>
          </cell>
          <cell r="J29">
            <v>3128.0400000000009</v>
          </cell>
          <cell r="K29">
            <v>4253.75</v>
          </cell>
          <cell r="L29">
            <v>3475.6899999999987</v>
          </cell>
          <cell r="M29">
            <v>3342.5699999999997</v>
          </cell>
          <cell r="N29">
            <v>3171.8100000000049</v>
          </cell>
          <cell r="O29">
            <v>3936.929999999993</v>
          </cell>
          <cell r="P29">
            <v>42761.31</v>
          </cell>
        </row>
        <row r="30">
          <cell r="B30">
            <v>5545</v>
          </cell>
          <cell r="D30">
            <v>44.72</v>
          </cell>
          <cell r="E30">
            <v>0</v>
          </cell>
          <cell r="F30">
            <v>948.81</v>
          </cell>
          <cell r="G30">
            <v>1178.53</v>
          </cell>
          <cell r="H30">
            <v>103.36000000000013</v>
          </cell>
          <cell r="I30">
            <v>94.860000000000127</v>
          </cell>
          <cell r="J30">
            <v>110.92999999999984</v>
          </cell>
          <cell r="K30">
            <v>163.44000000000005</v>
          </cell>
          <cell r="L30">
            <v>764.88999999999987</v>
          </cell>
          <cell r="M30">
            <v>6082.7499999999991</v>
          </cell>
          <cell r="N30">
            <v>113.52000000000226</v>
          </cell>
          <cell r="O30">
            <v>4782.1899999999987</v>
          </cell>
          <cell r="P30">
            <v>14388</v>
          </cell>
        </row>
        <row r="31">
          <cell r="B31">
            <v>5625</v>
          </cell>
          <cell r="D31">
            <v>4097.2199999999993</v>
          </cell>
          <cell r="E31">
            <v>4080.26</v>
          </cell>
          <cell r="F31">
            <v>4139.43</v>
          </cell>
          <cell r="G31">
            <v>4209.18</v>
          </cell>
          <cell r="H31">
            <v>4223.41</v>
          </cell>
          <cell r="I31">
            <v>4223.6300000000047</v>
          </cell>
          <cell r="J31">
            <v>4234.5999999999985</v>
          </cell>
          <cell r="K31">
            <v>5396.2499999999927</v>
          </cell>
          <cell r="L31">
            <v>4461.0200000000041</v>
          </cell>
          <cell r="M31">
            <v>4381.82</v>
          </cell>
          <cell r="N31">
            <v>4387.43</v>
          </cell>
          <cell r="O31">
            <v>4390.32</v>
          </cell>
          <cell r="P31">
            <v>52224.57</v>
          </cell>
        </row>
        <row r="32">
          <cell r="B32">
            <v>5630</v>
          </cell>
          <cell r="D32">
            <v>3837.1499999999996</v>
          </cell>
          <cell r="E32">
            <v>2872.9700000000012</v>
          </cell>
          <cell r="F32">
            <v>2936.6399999999994</v>
          </cell>
          <cell r="G32">
            <v>3002.159999999998</v>
          </cell>
          <cell r="H32">
            <v>3019.9500000000007</v>
          </cell>
          <cell r="I32">
            <v>2987.5200000000004</v>
          </cell>
          <cell r="J32">
            <v>3042.34</v>
          </cell>
          <cell r="K32">
            <v>3040.0499999999993</v>
          </cell>
          <cell r="L32">
            <v>2922.6800000000003</v>
          </cell>
          <cell r="M32">
            <v>3551.5299999999988</v>
          </cell>
          <cell r="N32">
            <v>3617.2300000000032</v>
          </cell>
          <cell r="O32">
            <v>3529.0099999999948</v>
          </cell>
          <cell r="P32">
            <v>38359.229999999996</v>
          </cell>
        </row>
        <row r="33">
          <cell r="B33">
            <v>5635</v>
          </cell>
          <cell r="D33">
            <v>612.23</v>
          </cell>
          <cell r="E33">
            <v>457.44000000000005</v>
          </cell>
          <cell r="F33">
            <v>667.04</v>
          </cell>
          <cell r="G33">
            <v>347.00999999999976</v>
          </cell>
          <cell r="H33">
            <v>680.51000000000022</v>
          </cell>
          <cell r="I33">
            <v>639.9099999999994</v>
          </cell>
          <cell r="J33">
            <v>730.05000000000109</v>
          </cell>
          <cell r="K33">
            <v>748.59000000000015</v>
          </cell>
          <cell r="L33">
            <v>267.51000000000022</v>
          </cell>
          <cell r="M33">
            <v>540.60999999999876</v>
          </cell>
          <cell r="N33">
            <v>395.09000000000015</v>
          </cell>
          <cell r="O33">
            <v>484.88000000000011</v>
          </cell>
          <cell r="P33">
            <v>6570.87</v>
          </cell>
        </row>
        <row r="34">
          <cell r="B34">
            <v>5645</v>
          </cell>
          <cell r="D34">
            <v>-4139.54</v>
          </cell>
          <cell r="E34">
            <v>-4318.5000000000009</v>
          </cell>
          <cell r="F34">
            <v>-5935.57</v>
          </cell>
          <cell r="G34">
            <v>-4316.130000000001</v>
          </cell>
          <cell r="H34">
            <v>-4440.5999999999949</v>
          </cell>
          <cell r="I34">
            <v>-4569.9100000000035</v>
          </cell>
          <cell r="J34">
            <v>-4892.5299999999988</v>
          </cell>
          <cell r="K34">
            <v>-4716.510000000002</v>
          </cell>
          <cell r="L34">
            <v>-6143.1100000000006</v>
          </cell>
          <cell r="M34">
            <v>-4584.5999999999985</v>
          </cell>
          <cell r="N34">
            <v>-4631.3000000000029</v>
          </cell>
          <cell r="O34">
            <v>-2919.2700000000041</v>
          </cell>
          <cell r="P34">
            <v>-55607.570000000007</v>
          </cell>
        </row>
        <row r="35">
          <cell r="B35">
            <v>5650</v>
          </cell>
          <cell r="C35" t="str">
            <v>W</v>
          </cell>
          <cell r="D35">
            <v>4.5</v>
          </cell>
          <cell r="E35">
            <v>96.75</v>
          </cell>
          <cell r="F35">
            <v>121.75999999999999</v>
          </cell>
          <cell r="G35">
            <v>2.1800000000000068</v>
          </cell>
          <cell r="H35">
            <v>127.75000000000006</v>
          </cell>
          <cell r="I35">
            <v>219.77999999999997</v>
          </cell>
          <cell r="J35">
            <v>239.97000000000003</v>
          </cell>
          <cell r="K35">
            <v>223.88999999999987</v>
          </cell>
          <cell r="L35">
            <v>187.63000000000011</v>
          </cell>
          <cell r="M35">
            <v>88.289999999999964</v>
          </cell>
          <cell r="N35">
            <v>16.449999999999818</v>
          </cell>
          <cell r="O35">
            <v>257.01000000000022</v>
          </cell>
          <cell r="P35">
            <v>1585.96</v>
          </cell>
        </row>
        <row r="36">
          <cell r="B36">
            <v>5655</v>
          </cell>
          <cell r="D36">
            <v>31373.589999999997</v>
          </cell>
          <cell r="E36">
            <v>21900.050000000003</v>
          </cell>
          <cell r="F36">
            <v>18957.309999999998</v>
          </cell>
          <cell r="G36">
            <v>16001.830000000002</v>
          </cell>
          <cell r="H36">
            <v>18435.64</v>
          </cell>
          <cell r="I36">
            <v>27085.229999999996</v>
          </cell>
          <cell r="J36">
            <v>19444.640000000014</v>
          </cell>
          <cell r="K36">
            <v>22415.629999999976</v>
          </cell>
          <cell r="L36">
            <v>15771.73000000001</v>
          </cell>
          <cell r="M36">
            <v>22218.360000000015</v>
          </cell>
          <cell r="N36">
            <v>23477.97</v>
          </cell>
          <cell r="O36">
            <v>29904.76999999999</v>
          </cell>
          <cell r="P36">
            <v>266986.75</v>
          </cell>
        </row>
        <row r="37">
          <cell r="B37">
            <v>5660</v>
          </cell>
          <cell r="D37">
            <v>12.31</v>
          </cell>
          <cell r="E37">
            <v>93.169999999999987</v>
          </cell>
          <cell r="F37">
            <v>207.58</v>
          </cell>
          <cell r="G37">
            <v>112.00999999999999</v>
          </cell>
          <cell r="H37">
            <v>65.370000000000061</v>
          </cell>
          <cell r="I37">
            <v>227.93999999999983</v>
          </cell>
          <cell r="J37">
            <v>50.760000000000105</v>
          </cell>
          <cell r="K37">
            <v>124</v>
          </cell>
          <cell r="L37">
            <v>35.479999999999905</v>
          </cell>
          <cell r="M37">
            <v>108.80000000000018</v>
          </cell>
          <cell r="N37">
            <v>142.84999999999991</v>
          </cell>
          <cell r="O37">
            <v>293.93000000000029</v>
          </cell>
          <cell r="P37">
            <v>1474.2000000000003</v>
          </cell>
        </row>
        <row r="38">
          <cell r="B38">
            <v>5665</v>
          </cell>
          <cell r="D38">
            <v>1435.74</v>
          </cell>
          <cell r="E38">
            <v>1661.2299999999998</v>
          </cell>
          <cell r="F38">
            <v>1790.52</v>
          </cell>
          <cell r="G38">
            <v>1295.5200000000004</v>
          </cell>
          <cell r="H38">
            <v>1811.2399999999998</v>
          </cell>
          <cell r="I38">
            <v>1480.25</v>
          </cell>
          <cell r="J38">
            <v>1456.3100000000013</v>
          </cell>
          <cell r="K38">
            <v>1410.9499999999971</v>
          </cell>
          <cell r="L38">
            <v>1683.130000000001</v>
          </cell>
          <cell r="M38">
            <v>1383.7100000000009</v>
          </cell>
          <cell r="N38">
            <v>1350.8799999999992</v>
          </cell>
          <cell r="O38">
            <v>1374.4399999999987</v>
          </cell>
          <cell r="P38">
            <v>18133.919999999998</v>
          </cell>
        </row>
        <row r="39">
          <cell r="B39">
            <v>5670</v>
          </cell>
          <cell r="D39">
            <v>709.54</v>
          </cell>
          <cell r="E39">
            <v>717.74</v>
          </cell>
          <cell r="F39">
            <v>732.15000000000032</v>
          </cell>
          <cell r="G39">
            <v>734.37999999999965</v>
          </cell>
          <cell r="H39">
            <v>244.58000000000038</v>
          </cell>
          <cell r="I39">
            <v>1241.079999999999</v>
          </cell>
          <cell r="J39">
            <v>737.93000000000029</v>
          </cell>
          <cell r="K39">
            <v>746.35000000000036</v>
          </cell>
          <cell r="L39">
            <v>752.47999999999956</v>
          </cell>
          <cell r="M39">
            <v>754.39000000000033</v>
          </cell>
          <cell r="N39">
            <v>757.83000000000084</v>
          </cell>
          <cell r="O39">
            <v>741.05999999999949</v>
          </cell>
          <cell r="P39">
            <v>8869.51</v>
          </cell>
        </row>
        <row r="40">
          <cell r="B40">
            <v>5675</v>
          </cell>
          <cell r="D40">
            <v>-148.43</v>
          </cell>
          <cell r="E40">
            <v>-150.06</v>
          </cell>
          <cell r="F40">
            <v>-188.78999999999996</v>
          </cell>
          <cell r="G40">
            <v>-152.41000000000008</v>
          </cell>
          <cell r="H40">
            <v>-147.03999999999996</v>
          </cell>
          <cell r="I40">
            <v>-147.53999999999996</v>
          </cell>
          <cell r="J40">
            <v>-137.38999999999987</v>
          </cell>
          <cell r="K40">
            <v>-141.19000000000005</v>
          </cell>
          <cell r="L40">
            <v>-188.34000000000015</v>
          </cell>
          <cell r="M40">
            <v>-148.21000000000004</v>
          </cell>
          <cell r="N40">
            <v>-147.53999999999996</v>
          </cell>
          <cell r="O40">
            <v>-108.5</v>
          </cell>
          <cell r="P40">
            <v>-1805.44</v>
          </cell>
        </row>
        <row r="41">
          <cell r="B41">
            <v>5680</v>
          </cell>
          <cell r="D41">
            <v>-74.08</v>
          </cell>
          <cell r="E41">
            <v>-74.009999999999977</v>
          </cell>
          <cell r="F41">
            <v>-95.020000000000039</v>
          </cell>
          <cell r="G41">
            <v>-78.149999999999977</v>
          </cell>
          <cell r="H41">
            <v>-78.279999999999973</v>
          </cell>
          <cell r="I41">
            <v>-78.670000000000073</v>
          </cell>
          <cell r="J41">
            <v>-70.8599999999999</v>
          </cell>
          <cell r="K41">
            <v>-74.580000000000155</v>
          </cell>
          <cell r="L41">
            <v>-94.1099999999999</v>
          </cell>
          <cell r="M41">
            <v>-75.200000000000045</v>
          </cell>
          <cell r="N41">
            <v>-76.769999999999982</v>
          </cell>
          <cell r="O41">
            <v>-57.430000000000064</v>
          </cell>
          <cell r="P41">
            <v>-927.16000000000008</v>
          </cell>
        </row>
        <row r="42">
          <cell r="B42">
            <v>5690</v>
          </cell>
          <cell r="D42">
            <v>0</v>
          </cell>
          <cell r="E42">
            <v>0</v>
          </cell>
          <cell r="F42">
            <v>32.269999999999996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32.269999999999996</v>
          </cell>
        </row>
        <row r="43">
          <cell r="B43">
            <v>5705</v>
          </cell>
          <cell r="D43">
            <v>9964.48</v>
          </cell>
          <cell r="E43">
            <v>8765.59</v>
          </cell>
          <cell r="F43">
            <v>10018.36</v>
          </cell>
          <cell r="G43">
            <v>10240.270000000004</v>
          </cell>
          <cell r="H43">
            <v>10107.359999999993</v>
          </cell>
          <cell r="I43">
            <v>10131.07</v>
          </cell>
          <cell r="J43">
            <v>10134.139999999992</v>
          </cell>
          <cell r="K43">
            <v>10165.220000000001</v>
          </cell>
          <cell r="L43">
            <v>10089.790000000008</v>
          </cell>
          <cell r="M43">
            <v>10781.39</v>
          </cell>
          <cell r="N43">
            <v>10547.61</v>
          </cell>
          <cell r="O43">
            <v>10564.989999999991</v>
          </cell>
          <cell r="P43">
            <v>121510.26999999999</v>
          </cell>
        </row>
        <row r="44">
          <cell r="B44">
            <v>5715</v>
          </cell>
          <cell r="D44">
            <v>326.90999999999997</v>
          </cell>
          <cell r="E44">
            <v>595.08000000000004</v>
          </cell>
          <cell r="F44">
            <v>330.72</v>
          </cell>
          <cell r="G44">
            <v>1254.3599999999997</v>
          </cell>
          <cell r="H44">
            <v>1476.8500000000004</v>
          </cell>
          <cell r="I44">
            <v>2902.67</v>
          </cell>
          <cell r="J44">
            <v>3501.4300000000003</v>
          </cell>
          <cell r="K44">
            <v>798.72999999999956</v>
          </cell>
          <cell r="L44">
            <v>2854.83</v>
          </cell>
          <cell r="M44">
            <v>5226.659999999998</v>
          </cell>
          <cell r="N44">
            <v>8948.7000000000007</v>
          </cell>
          <cell r="O44">
            <v>-1455.2499999999964</v>
          </cell>
          <cell r="P44">
            <v>26761.690000000002</v>
          </cell>
        </row>
        <row r="45">
          <cell r="B45">
            <v>5735</v>
          </cell>
          <cell r="D45">
            <v>2287.08</v>
          </cell>
          <cell r="E45">
            <v>2411.1800000000003</v>
          </cell>
          <cell r="F45">
            <v>4651.1000000000004</v>
          </cell>
          <cell r="G45">
            <v>3987.9400000000005</v>
          </cell>
          <cell r="H45">
            <v>3909.6799999999948</v>
          </cell>
          <cell r="I45">
            <v>3838.6500000000051</v>
          </cell>
          <cell r="J45">
            <v>3382.1899999999987</v>
          </cell>
          <cell r="K45">
            <v>4206.9100000000035</v>
          </cell>
          <cell r="L45">
            <v>4088.6499999999978</v>
          </cell>
          <cell r="M45">
            <v>3456.4599999999955</v>
          </cell>
          <cell r="N45">
            <v>3815.5899999999965</v>
          </cell>
          <cell r="O45">
            <v>4105.1900000000023</v>
          </cell>
          <cell r="P45">
            <v>44140.619999999995</v>
          </cell>
        </row>
        <row r="46">
          <cell r="B46">
            <v>5740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10.5</v>
          </cell>
          <cell r="O46">
            <v>-16.39</v>
          </cell>
          <cell r="P46">
            <v>-5.8900000000000006</v>
          </cell>
        </row>
        <row r="47">
          <cell r="B47">
            <v>5745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>
            <v>5750</v>
          </cell>
          <cell r="D48">
            <v>513.41999999999996</v>
          </cell>
          <cell r="E48">
            <v>537.62</v>
          </cell>
          <cell r="F48">
            <v>521.59999999999991</v>
          </cell>
          <cell r="G48">
            <v>495.23</v>
          </cell>
          <cell r="H48">
            <v>627.68000000000029</v>
          </cell>
          <cell r="I48">
            <v>580.88000000000011</v>
          </cell>
          <cell r="J48">
            <v>622.70999999999958</v>
          </cell>
          <cell r="K48">
            <v>658.63000000000056</v>
          </cell>
          <cell r="L48">
            <v>715.84000000000015</v>
          </cell>
          <cell r="M48">
            <v>2401.8499999999995</v>
          </cell>
          <cell r="N48">
            <v>1122.4299999999994</v>
          </cell>
          <cell r="O48">
            <v>544.10000000000036</v>
          </cell>
          <cell r="P48">
            <v>9341.99</v>
          </cell>
        </row>
        <row r="49">
          <cell r="B49">
            <v>5785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5790</v>
          </cell>
          <cell r="D50">
            <v>350.53000000000003</v>
          </cell>
          <cell r="E50">
            <v>285.7999999999999</v>
          </cell>
          <cell r="F50">
            <v>495.58000000000015</v>
          </cell>
          <cell r="G50">
            <v>416.24</v>
          </cell>
          <cell r="H50">
            <v>428.54999999999973</v>
          </cell>
          <cell r="I50">
            <v>393.07000000000062</v>
          </cell>
          <cell r="J50">
            <v>445.75999999999976</v>
          </cell>
          <cell r="K50">
            <v>463.74999999999955</v>
          </cell>
          <cell r="L50">
            <v>451.57999999999993</v>
          </cell>
          <cell r="M50">
            <v>447.77000000000044</v>
          </cell>
          <cell r="N50">
            <v>435.07000000000062</v>
          </cell>
          <cell r="O50">
            <v>428.85999999999876</v>
          </cell>
          <cell r="P50">
            <v>5042.5599999999995</v>
          </cell>
        </row>
        <row r="51">
          <cell r="B51">
            <v>5795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27.31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84.16</v>
          </cell>
          <cell r="P51">
            <v>111.47</v>
          </cell>
        </row>
        <row r="52">
          <cell r="B52">
            <v>5800</v>
          </cell>
          <cell r="D52">
            <v>0</v>
          </cell>
          <cell r="E52">
            <v>0</v>
          </cell>
          <cell r="F52">
            <v>7.0600000000000005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7.0600000000000005</v>
          </cell>
        </row>
        <row r="53">
          <cell r="B53">
            <v>5805</v>
          </cell>
          <cell r="D53">
            <v>130</v>
          </cell>
          <cell r="E53">
            <v>0</v>
          </cell>
          <cell r="F53">
            <v>0</v>
          </cell>
          <cell r="G53">
            <v>1085.78</v>
          </cell>
          <cell r="H53">
            <v>0</v>
          </cell>
          <cell r="I53">
            <v>0</v>
          </cell>
          <cell r="J53">
            <v>205.12999999999988</v>
          </cell>
          <cell r="K53">
            <v>9000</v>
          </cell>
          <cell r="L53">
            <v>500</v>
          </cell>
          <cell r="M53">
            <v>0</v>
          </cell>
          <cell r="N53">
            <v>7.930000000000291</v>
          </cell>
          <cell r="O53">
            <v>15.610000000000582</v>
          </cell>
          <cell r="P53">
            <v>10944.45</v>
          </cell>
        </row>
        <row r="54">
          <cell r="B54">
            <v>5810</v>
          </cell>
          <cell r="D54">
            <v>5367.26</v>
          </cell>
          <cell r="E54">
            <v>354.88000000000011</v>
          </cell>
          <cell r="F54">
            <v>2675.4900000000007</v>
          </cell>
          <cell r="G54">
            <v>2339.6699999999983</v>
          </cell>
          <cell r="H54">
            <v>136.6299999999992</v>
          </cell>
          <cell r="I54">
            <v>368.60000000000218</v>
          </cell>
          <cell r="J54">
            <v>233.35000000000036</v>
          </cell>
          <cell r="K54">
            <v>-601.29000000000087</v>
          </cell>
          <cell r="L54">
            <v>892.36999999999898</v>
          </cell>
          <cell r="M54">
            <v>10.380000000001019</v>
          </cell>
          <cell r="N54">
            <v>770.45999999999913</v>
          </cell>
          <cell r="O54">
            <v>2742.130000000001</v>
          </cell>
          <cell r="P54">
            <v>15289.93</v>
          </cell>
        </row>
        <row r="55">
          <cell r="B55">
            <v>5815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5820</v>
          </cell>
          <cell r="D56">
            <v>560</v>
          </cell>
          <cell r="E56">
            <v>0</v>
          </cell>
          <cell r="F56">
            <v>60.159999999999968</v>
          </cell>
          <cell r="G56">
            <v>108.58000000000004</v>
          </cell>
          <cell r="H56">
            <v>130.24</v>
          </cell>
          <cell r="I56">
            <v>308.04999999999995</v>
          </cell>
          <cell r="J56">
            <v>716.53</v>
          </cell>
          <cell r="K56">
            <v>543.05999999999995</v>
          </cell>
          <cell r="L56">
            <v>128.25</v>
          </cell>
          <cell r="M56">
            <v>112.76000000000022</v>
          </cell>
          <cell r="N56">
            <v>28.900000000000091</v>
          </cell>
          <cell r="O56">
            <v>-22.930000000000291</v>
          </cell>
          <cell r="P56">
            <v>2673.6</v>
          </cell>
        </row>
        <row r="57">
          <cell r="B57">
            <v>5825</v>
          </cell>
          <cell r="D57">
            <v>122.72</v>
          </cell>
          <cell r="E57">
            <v>60.179999999999978</v>
          </cell>
          <cell r="F57">
            <v>31.080000000000041</v>
          </cell>
          <cell r="G57">
            <v>259.97999999999996</v>
          </cell>
          <cell r="H57">
            <v>5.9800000000000182</v>
          </cell>
          <cell r="I57">
            <v>28.870000000000005</v>
          </cell>
          <cell r="J57">
            <v>-297.02</v>
          </cell>
          <cell r="K57">
            <v>65.739999999999952</v>
          </cell>
          <cell r="L57">
            <v>93.240000000000009</v>
          </cell>
          <cell r="M57">
            <v>31.730000000000018</v>
          </cell>
          <cell r="N57">
            <v>110.78999999999996</v>
          </cell>
          <cell r="O57">
            <v>-181.2</v>
          </cell>
          <cell r="P57">
            <v>332.09</v>
          </cell>
        </row>
        <row r="58">
          <cell r="B58">
            <v>5855</v>
          </cell>
          <cell r="D58">
            <v>0</v>
          </cell>
          <cell r="E58">
            <v>224.13</v>
          </cell>
          <cell r="F58">
            <v>62.350000000000023</v>
          </cell>
          <cell r="G58">
            <v>177.10000000000002</v>
          </cell>
          <cell r="H58">
            <v>0</v>
          </cell>
          <cell r="I58">
            <v>168.77999999999997</v>
          </cell>
          <cell r="J58">
            <v>116.14999999999998</v>
          </cell>
          <cell r="K58">
            <v>0</v>
          </cell>
          <cell r="L58">
            <v>115.6400000000001</v>
          </cell>
          <cell r="M58">
            <v>238.17999999999984</v>
          </cell>
          <cell r="N58">
            <v>121.53999999999996</v>
          </cell>
          <cell r="O58">
            <v>138.8900000000001</v>
          </cell>
          <cell r="P58">
            <v>1362.76</v>
          </cell>
        </row>
        <row r="59">
          <cell r="B59">
            <v>5860</v>
          </cell>
          <cell r="D59">
            <v>694.43</v>
          </cell>
          <cell r="E59">
            <v>707.80999999999983</v>
          </cell>
          <cell r="F59">
            <v>203.33000000000038</v>
          </cell>
          <cell r="G59">
            <v>972.49000000000024</v>
          </cell>
          <cell r="H59">
            <v>357.09999999999945</v>
          </cell>
          <cell r="I59">
            <v>385.17999999999984</v>
          </cell>
          <cell r="J59">
            <v>439.87000000000035</v>
          </cell>
          <cell r="K59">
            <v>192.07000000000016</v>
          </cell>
          <cell r="L59">
            <v>598.08000000000038</v>
          </cell>
          <cell r="M59">
            <v>593.50999999999931</v>
          </cell>
          <cell r="N59">
            <v>590.77000000000044</v>
          </cell>
          <cell r="O59">
            <v>868.40999999999894</v>
          </cell>
          <cell r="P59">
            <v>6603.0499999999993</v>
          </cell>
        </row>
        <row r="60">
          <cell r="B60">
            <v>5865</v>
          </cell>
          <cell r="D60">
            <v>0</v>
          </cell>
          <cell r="E60">
            <v>36.93</v>
          </cell>
          <cell r="F60">
            <v>15.830000000000005</v>
          </cell>
          <cell r="G60">
            <v>59.159999999999982</v>
          </cell>
          <cell r="H60">
            <v>22.419999999999987</v>
          </cell>
          <cell r="I60">
            <v>13.850000000000023</v>
          </cell>
          <cell r="J60">
            <v>20.730000000000018</v>
          </cell>
          <cell r="K60">
            <v>33.309999999999974</v>
          </cell>
          <cell r="L60">
            <v>328.3599999999999</v>
          </cell>
          <cell r="M60">
            <v>69.060000000000059</v>
          </cell>
          <cell r="N60">
            <v>72.720000000000027</v>
          </cell>
          <cell r="O60">
            <v>17.409999999999968</v>
          </cell>
          <cell r="P60">
            <v>689.78</v>
          </cell>
        </row>
        <row r="61">
          <cell r="B61">
            <v>5870</v>
          </cell>
          <cell r="D61">
            <v>423.47</v>
          </cell>
          <cell r="E61">
            <v>130.26</v>
          </cell>
          <cell r="F61">
            <v>0</v>
          </cell>
          <cell r="G61">
            <v>0</v>
          </cell>
          <cell r="H61">
            <v>9.4399999999999409</v>
          </cell>
          <cell r="I61">
            <v>12.129999999999995</v>
          </cell>
          <cell r="J61">
            <v>0</v>
          </cell>
          <cell r="K61">
            <v>0</v>
          </cell>
          <cell r="L61">
            <v>0</v>
          </cell>
          <cell r="M61">
            <v>8.4400000000000546</v>
          </cell>
          <cell r="N61">
            <v>28.589999999999918</v>
          </cell>
          <cell r="O61">
            <v>2675.8999999999996</v>
          </cell>
          <cell r="P61">
            <v>3288.2299999999996</v>
          </cell>
        </row>
        <row r="62">
          <cell r="B62">
            <v>5875</v>
          </cell>
          <cell r="D62">
            <v>17.329999999999998</v>
          </cell>
          <cell r="E62">
            <v>8.7200000000000024</v>
          </cell>
          <cell r="F62">
            <v>25.44</v>
          </cell>
          <cell r="G62">
            <v>2.8699999999999974</v>
          </cell>
          <cell r="H62">
            <v>16.350000000000009</v>
          </cell>
          <cell r="I62">
            <v>12.659999999999997</v>
          </cell>
          <cell r="J62">
            <v>186.57</v>
          </cell>
          <cell r="K62">
            <v>63.629999999999995</v>
          </cell>
          <cell r="L62">
            <v>17.099999999999966</v>
          </cell>
          <cell r="M62">
            <v>19.420000000000073</v>
          </cell>
          <cell r="N62">
            <v>21.17999999999995</v>
          </cell>
          <cell r="O62">
            <v>18.810000000000002</v>
          </cell>
          <cell r="P62">
            <v>410.08</v>
          </cell>
        </row>
        <row r="63">
          <cell r="B63">
            <v>5880</v>
          </cell>
          <cell r="D63">
            <v>388.66</v>
          </cell>
          <cell r="E63">
            <v>287.7999999999999</v>
          </cell>
          <cell r="F63">
            <v>395.54000000000008</v>
          </cell>
          <cell r="G63">
            <v>447.66000000000008</v>
          </cell>
          <cell r="H63">
            <v>694.8299999999997</v>
          </cell>
          <cell r="I63">
            <v>634.88000000000011</v>
          </cell>
          <cell r="J63">
            <v>571.40000000000009</v>
          </cell>
          <cell r="K63">
            <v>597.07999999999993</v>
          </cell>
          <cell r="L63">
            <v>360.77</v>
          </cell>
          <cell r="M63">
            <v>365.02999999999975</v>
          </cell>
          <cell r="N63">
            <v>674.89000000000124</v>
          </cell>
          <cell r="O63">
            <v>170.99999999999909</v>
          </cell>
          <cell r="P63">
            <v>5589.54</v>
          </cell>
        </row>
        <row r="64">
          <cell r="B64">
            <v>5885</v>
          </cell>
          <cell r="D64">
            <v>1.81</v>
          </cell>
          <cell r="E64">
            <v>28.900000000000002</v>
          </cell>
          <cell r="F64">
            <v>352.13</v>
          </cell>
          <cell r="G64">
            <v>0</v>
          </cell>
          <cell r="H64">
            <v>9.0900000000000318</v>
          </cell>
          <cell r="I64">
            <v>9.3400000000000318</v>
          </cell>
          <cell r="J64">
            <v>264.46999999999997</v>
          </cell>
          <cell r="K64">
            <v>249.03999999999996</v>
          </cell>
          <cell r="L64">
            <v>53.210000000000036</v>
          </cell>
          <cell r="M64">
            <v>0</v>
          </cell>
          <cell r="N64">
            <v>80.8599999999999</v>
          </cell>
          <cell r="O64">
            <v>0</v>
          </cell>
          <cell r="P64">
            <v>1048.8499999999999</v>
          </cell>
        </row>
        <row r="65">
          <cell r="B65">
            <v>5890</v>
          </cell>
          <cell r="D65">
            <v>99.359999999999985</v>
          </cell>
          <cell r="E65">
            <v>15.700000000000017</v>
          </cell>
          <cell r="F65">
            <v>15.900000000000006</v>
          </cell>
          <cell r="G65">
            <v>15.929999999999978</v>
          </cell>
          <cell r="H65">
            <v>15.980000000000018</v>
          </cell>
          <cell r="I65">
            <v>15.969999999999999</v>
          </cell>
          <cell r="J65">
            <v>17.710000000000008</v>
          </cell>
          <cell r="K65">
            <v>16.079999999999984</v>
          </cell>
          <cell r="L65">
            <v>16.090000000000003</v>
          </cell>
          <cell r="M65">
            <v>127.10000000000005</v>
          </cell>
          <cell r="N65">
            <v>16.109999999999957</v>
          </cell>
          <cell r="O65">
            <v>16.129999999999995</v>
          </cell>
          <cell r="P65">
            <v>388.06</v>
          </cell>
        </row>
        <row r="66">
          <cell r="B66">
            <v>5895</v>
          </cell>
          <cell r="D66">
            <v>64.88</v>
          </cell>
          <cell r="E66">
            <v>95.5</v>
          </cell>
          <cell r="F66">
            <v>236.38</v>
          </cell>
          <cell r="G66">
            <v>133.13</v>
          </cell>
          <cell r="H66">
            <v>245.06000000000006</v>
          </cell>
          <cell r="I66">
            <v>127.04999999999995</v>
          </cell>
          <cell r="J66">
            <v>267.80000000000018</v>
          </cell>
          <cell r="K66">
            <v>63.349999999999909</v>
          </cell>
          <cell r="L66">
            <v>71.509999999999764</v>
          </cell>
          <cell r="M66">
            <v>878.22000000000025</v>
          </cell>
          <cell r="N66">
            <v>65.109999999999673</v>
          </cell>
          <cell r="O66">
            <v>254.13000000000011</v>
          </cell>
          <cell r="P66">
            <v>2502.12</v>
          </cell>
        </row>
        <row r="67">
          <cell r="B67">
            <v>5900</v>
          </cell>
          <cell r="D67">
            <v>114.07</v>
          </cell>
          <cell r="E67">
            <v>358.11999999999995</v>
          </cell>
          <cell r="F67">
            <v>995.43000000000018</v>
          </cell>
          <cell r="G67">
            <v>38.559999999999945</v>
          </cell>
          <cell r="H67">
            <v>687.91000000000008</v>
          </cell>
          <cell r="I67">
            <v>138.04999999999973</v>
          </cell>
          <cell r="J67">
            <v>-232.00999999999976</v>
          </cell>
          <cell r="K67">
            <v>372.27</v>
          </cell>
          <cell r="L67">
            <v>511.15999999999985</v>
          </cell>
          <cell r="M67">
            <v>130.99000000000024</v>
          </cell>
          <cell r="N67">
            <v>378.10999999999967</v>
          </cell>
          <cell r="O67">
            <v>588.20000000000027</v>
          </cell>
          <cell r="P67">
            <v>4080.86</v>
          </cell>
        </row>
        <row r="68">
          <cell r="B68">
            <v>5930</v>
          </cell>
          <cell r="D68">
            <v>380.82</v>
          </cell>
          <cell r="E68">
            <v>358.89000000000004</v>
          </cell>
          <cell r="F68">
            <v>356.23</v>
          </cell>
          <cell r="G68">
            <v>365.54999999999973</v>
          </cell>
          <cell r="H68">
            <v>327.55000000000018</v>
          </cell>
          <cell r="I68">
            <v>372.68000000000029</v>
          </cell>
          <cell r="J68">
            <v>386.13000000000011</v>
          </cell>
          <cell r="K68">
            <v>408.42999999999938</v>
          </cell>
          <cell r="L68">
            <v>391.51000000000022</v>
          </cell>
          <cell r="M68">
            <v>339.13000000000011</v>
          </cell>
          <cell r="N68">
            <v>322.86999999999989</v>
          </cell>
          <cell r="O68">
            <v>323.40000000000055</v>
          </cell>
          <cell r="P68">
            <v>4333.1900000000005</v>
          </cell>
        </row>
        <row r="69">
          <cell r="B69">
            <v>5935</v>
          </cell>
          <cell r="D69">
            <v>116.35000000000001</v>
          </cell>
          <cell r="E69">
            <v>59.11</v>
          </cell>
          <cell r="F69">
            <v>53.490000000000009</v>
          </cell>
          <cell r="G69">
            <v>28.44999999999996</v>
          </cell>
          <cell r="H69">
            <v>16.180000000000064</v>
          </cell>
          <cell r="I69">
            <v>12.249999999999943</v>
          </cell>
          <cell r="J69">
            <v>5.0300000000000296</v>
          </cell>
          <cell r="K69">
            <v>5.2599999999999909</v>
          </cell>
          <cell r="L69">
            <v>0</v>
          </cell>
          <cell r="M69">
            <v>10.870000000000005</v>
          </cell>
          <cell r="N69">
            <v>0</v>
          </cell>
          <cell r="O69">
            <v>21.419999999999959</v>
          </cell>
          <cell r="P69">
            <v>328.40999999999997</v>
          </cell>
        </row>
        <row r="70">
          <cell r="B70">
            <v>5940</v>
          </cell>
          <cell r="D70">
            <v>0</v>
          </cell>
          <cell r="E70">
            <v>18.689999999999998</v>
          </cell>
          <cell r="F70">
            <v>0</v>
          </cell>
          <cell r="G70">
            <v>0</v>
          </cell>
          <cell r="H70">
            <v>26.070000000000007</v>
          </cell>
          <cell r="I70">
            <v>0</v>
          </cell>
          <cell r="J70">
            <v>0</v>
          </cell>
          <cell r="K70">
            <v>24.349999999999994</v>
          </cell>
          <cell r="L70">
            <v>0</v>
          </cell>
          <cell r="M70">
            <v>0</v>
          </cell>
          <cell r="N70">
            <v>20.510000000000005</v>
          </cell>
          <cell r="O70">
            <v>-1.9500000000000028</v>
          </cell>
          <cell r="P70">
            <v>87.67</v>
          </cell>
        </row>
        <row r="71">
          <cell r="B71">
            <v>5945</v>
          </cell>
          <cell r="D71">
            <v>5056.3899999999994</v>
          </cell>
          <cell r="E71">
            <v>5526.130000000001</v>
          </cell>
          <cell r="F71">
            <v>5901.5</v>
          </cell>
          <cell r="G71">
            <v>5874.3100000000013</v>
          </cell>
          <cell r="H71">
            <v>5811.57</v>
          </cell>
          <cell r="I71">
            <v>5834.4000000000015</v>
          </cell>
          <cell r="J71">
            <v>5873.179999999993</v>
          </cell>
          <cell r="K71">
            <v>5543.1900000000023</v>
          </cell>
          <cell r="L71">
            <v>5393.2000000000044</v>
          </cell>
          <cell r="M71">
            <v>6201.8599999999933</v>
          </cell>
          <cell r="N71">
            <v>5374.5800000000017</v>
          </cell>
          <cell r="O71">
            <v>8894.6699999999983</v>
          </cell>
          <cell r="P71">
            <v>71284.98</v>
          </cell>
        </row>
        <row r="72">
          <cell r="B72">
            <v>5950</v>
          </cell>
          <cell r="D72">
            <v>1414.27</v>
          </cell>
          <cell r="E72">
            <v>775.07000000000016</v>
          </cell>
          <cell r="F72">
            <v>118.91000000000031</v>
          </cell>
          <cell r="G72">
            <v>657.13999999999987</v>
          </cell>
          <cell r="H72">
            <v>656.82999999999902</v>
          </cell>
          <cell r="I72">
            <v>670.84000000000015</v>
          </cell>
          <cell r="J72">
            <v>897.84000000000015</v>
          </cell>
          <cell r="K72">
            <v>557.85999999999967</v>
          </cell>
          <cell r="L72">
            <v>827.32000000000062</v>
          </cell>
          <cell r="M72">
            <v>1417.29</v>
          </cell>
          <cell r="N72">
            <v>709.02000000000135</v>
          </cell>
          <cell r="O72">
            <v>835.57999999999993</v>
          </cell>
          <cell r="P72">
            <v>9537.9700000000012</v>
          </cell>
        </row>
        <row r="73">
          <cell r="B73">
            <v>5955</v>
          </cell>
          <cell r="D73">
            <v>2570.67</v>
          </cell>
          <cell r="E73">
            <v>2982</v>
          </cell>
          <cell r="F73">
            <v>2802.24</v>
          </cell>
          <cell r="G73">
            <v>2706.17</v>
          </cell>
          <cell r="H73">
            <v>2674.3399999999983</v>
          </cell>
          <cell r="I73">
            <v>3086.3199999999997</v>
          </cell>
          <cell r="J73">
            <v>2829.7300000000032</v>
          </cell>
          <cell r="K73">
            <v>2617.9199999999983</v>
          </cell>
          <cell r="L73">
            <v>2573.3000000000029</v>
          </cell>
          <cell r="M73">
            <v>5476.1699999999946</v>
          </cell>
          <cell r="N73">
            <v>2712.6400000000031</v>
          </cell>
          <cell r="O73">
            <v>2944.1999999999971</v>
          </cell>
          <cell r="P73">
            <v>35975.699999999997</v>
          </cell>
        </row>
        <row r="74">
          <cell r="B74">
            <v>5960</v>
          </cell>
          <cell r="D74">
            <v>304.91000000000003</v>
          </cell>
          <cell r="E74">
            <v>19.839999999999975</v>
          </cell>
          <cell r="F74">
            <v>2662.7500000000005</v>
          </cell>
          <cell r="G74">
            <v>1106.73</v>
          </cell>
          <cell r="H74">
            <v>885.96</v>
          </cell>
          <cell r="I74">
            <v>885.95999999999913</v>
          </cell>
          <cell r="J74">
            <v>1087.3000000000011</v>
          </cell>
          <cell r="K74">
            <v>885.96</v>
          </cell>
          <cell r="L74">
            <v>0</v>
          </cell>
          <cell r="M74">
            <v>1973.3899999999985</v>
          </cell>
          <cell r="N74">
            <v>885.96000000000095</v>
          </cell>
          <cell r="O74">
            <v>0</v>
          </cell>
          <cell r="P74">
            <v>10698.76</v>
          </cell>
        </row>
        <row r="75">
          <cell r="B75">
            <v>5965</v>
          </cell>
          <cell r="D75">
            <v>590.42999999999995</v>
          </cell>
          <cell r="E75">
            <v>275.71999999999991</v>
          </cell>
          <cell r="F75">
            <v>402.38000000000011</v>
          </cell>
          <cell r="G75">
            <v>2409.2300000000005</v>
          </cell>
          <cell r="H75">
            <v>489.43000000000029</v>
          </cell>
          <cell r="I75">
            <v>542.61999999999898</v>
          </cell>
          <cell r="J75">
            <v>209.91000000000076</v>
          </cell>
          <cell r="K75">
            <v>559.41000000000076</v>
          </cell>
          <cell r="L75">
            <v>1839.1699999999983</v>
          </cell>
          <cell r="M75">
            <v>1596.1800000000003</v>
          </cell>
          <cell r="N75">
            <v>1534.9400000000005</v>
          </cell>
          <cell r="O75">
            <v>460.30999999999949</v>
          </cell>
          <cell r="P75">
            <v>10909.73</v>
          </cell>
        </row>
        <row r="76">
          <cell r="B76">
            <v>5970</v>
          </cell>
          <cell r="D76">
            <v>220.95999999999998</v>
          </cell>
          <cell r="E76">
            <v>220.78000000000003</v>
          </cell>
          <cell r="F76">
            <v>223.80999999999995</v>
          </cell>
          <cell r="G76">
            <v>224.83000000000004</v>
          </cell>
          <cell r="H76">
            <v>225.56999999999982</v>
          </cell>
          <cell r="I76">
            <v>225.48000000000002</v>
          </cell>
          <cell r="J76">
            <v>226.16000000000031</v>
          </cell>
          <cell r="K76">
            <v>226.71000000000004</v>
          </cell>
          <cell r="L76">
            <v>225.92999999999984</v>
          </cell>
          <cell r="M76">
            <v>226.0300000000002</v>
          </cell>
          <cell r="N76">
            <v>361.95999999999958</v>
          </cell>
          <cell r="O76">
            <v>226.49000000000024</v>
          </cell>
          <cell r="P76">
            <v>2834.71</v>
          </cell>
        </row>
        <row r="77">
          <cell r="B77">
            <v>5975</v>
          </cell>
          <cell r="D77">
            <v>379.5</v>
          </cell>
          <cell r="E77">
            <v>67.329999999999984</v>
          </cell>
          <cell r="F77">
            <v>-59.239999999999952</v>
          </cell>
          <cell r="G77">
            <v>0</v>
          </cell>
          <cell r="H77">
            <v>146.26</v>
          </cell>
          <cell r="I77">
            <v>0</v>
          </cell>
          <cell r="J77">
            <v>94.769999999999982</v>
          </cell>
          <cell r="K77">
            <v>83.969999999999914</v>
          </cell>
          <cell r="L77">
            <v>0</v>
          </cell>
          <cell r="M77">
            <v>0</v>
          </cell>
          <cell r="N77">
            <v>540.22</v>
          </cell>
          <cell r="O77">
            <v>1538.7499999999995</v>
          </cell>
          <cell r="P77">
            <v>2791.5599999999995</v>
          </cell>
        </row>
        <row r="78">
          <cell r="B78">
            <v>5980</v>
          </cell>
          <cell r="D78">
            <v>0</v>
          </cell>
          <cell r="E78">
            <v>0</v>
          </cell>
          <cell r="F78">
            <v>2.98</v>
          </cell>
          <cell r="G78">
            <v>0</v>
          </cell>
          <cell r="H78">
            <v>0</v>
          </cell>
          <cell r="I78">
            <v>2.94</v>
          </cell>
          <cell r="J78">
            <v>0</v>
          </cell>
          <cell r="K78">
            <v>0</v>
          </cell>
          <cell r="L78">
            <v>2.4000000000000004</v>
          </cell>
          <cell r="M78">
            <v>0</v>
          </cell>
          <cell r="N78">
            <v>0</v>
          </cell>
          <cell r="O78">
            <v>-446.09999999999997</v>
          </cell>
          <cell r="P78">
            <v>-437.78</v>
          </cell>
        </row>
        <row r="79">
          <cell r="B79">
            <v>6010</v>
          </cell>
          <cell r="D79">
            <v>1183.32</v>
          </cell>
          <cell r="E79">
            <v>1237.7</v>
          </cell>
          <cell r="F79">
            <v>1205.8399999999997</v>
          </cell>
          <cell r="G79">
            <v>1202.71</v>
          </cell>
          <cell r="H79">
            <v>1206.7800000000007</v>
          </cell>
          <cell r="I79">
            <v>1206.8400000000001</v>
          </cell>
          <cell r="J79">
            <v>1757.8799999999992</v>
          </cell>
          <cell r="K79">
            <v>1762.2999999999993</v>
          </cell>
          <cell r="L79">
            <v>1750.2000000000007</v>
          </cell>
          <cell r="M79">
            <v>1751.1599999999999</v>
          </cell>
          <cell r="N79">
            <v>2407.2400000000016</v>
          </cell>
          <cell r="O79">
            <v>2589.1800000000003</v>
          </cell>
          <cell r="P79">
            <v>19261.150000000001</v>
          </cell>
        </row>
        <row r="80">
          <cell r="B80">
            <v>6015</v>
          </cell>
          <cell r="D80">
            <v>8.76</v>
          </cell>
          <cell r="E80">
            <v>0.95000000000000107</v>
          </cell>
          <cell r="F80">
            <v>7.1199999999999974</v>
          </cell>
          <cell r="G80">
            <v>0</v>
          </cell>
          <cell r="H80">
            <v>1.370000000000001</v>
          </cell>
          <cell r="I80">
            <v>0</v>
          </cell>
          <cell r="J80">
            <v>1.370000000000001</v>
          </cell>
          <cell r="K80">
            <v>0</v>
          </cell>
          <cell r="L80">
            <v>1.3599999999999994</v>
          </cell>
          <cell r="M80">
            <v>0</v>
          </cell>
          <cell r="N80">
            <v>65.539999999999992</v>
          </cell>
          <cell r="O80">
            <v>0</v>
          </cell>
          <cell r="P80">
            <v>86.47</v>
          </cell>
        </row>
        <row r="81">
          <cell r="B81">
            <v>6020</v>
          </cell>
          <cell r="D81">
            <v>0</v>
          </cell>
          <cell r="E81">
            <v>0</v>
          </cell>
          <cell r="F81">
            <v>600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679.21</v>
          </cell>
          <cell r="L81">
            <v>-680.26</v>
          </cell>
          <cell r="M81">
            <v>0</v>
          </cell>
          <cell r="N81">
            <v>0</v>
          </cell>
          <cell r="O81">
            <v>0</v>
          </cell>
          <cell r="P81">
            <v>598.95000000000005</v>
          </cell>
        </row>
        <row r="82">
          <cell r="B82">
            <v>6025</v>
          </cell>
          <cell r="D82">
            <v>-420</v>
          </cell>
          <cell r="E82">
            <v>32.28000000000003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-1393.2900000000002</v>
          </cell>
          <cell r="L82">
            <v>0</v>
          </cell>
          <cell r="M82">
            <v>156.08000000000038</v>
          </cell>
          <cell r="N82">
            <v>0</v>
          </cell>
          <cell r="O82">
            <v>905.51999999999987</v>
          </cell>
          <cell r="P82">
            <v>-719.41</v>
          </cell>
        </row>
        <row r="83">
          <cell r="B83">
            <v>6035</v>
          </cell>
          <cell r="D83">
            <v>629.04999999999995</v>
          </cell>
          <cell r="E83">
            <v>366.20000000000005</v>
          </cell>
          <cell r="F83">
            <v>379.62000000000012</v>
          </cell>
          <cell r="G83">
            <v>483.91999999999985</v>
          </cell>
          <cell r="H83">
            <v>392.85000000000036</v>
          </cell>
          <cell r="I83">
            <v>457.06999999999971</v>
          </cell>
          <cell r="J83">
            <v>486.6899999999996</v>
          </cell>
          <cell r="K83">
            <v>392.21000000000049</v>
          </cell>
          <cell r="L83">
            <v>379.32000000000016</v>
          </cell>
          <cell r="M83">
            <v>431.29999999999927</v>
          </cell>
          <cell r="N83">
            <v>404.42000000000007</v>
          </cell>
          <cell r="O83">
            <v>432.80000000000018</v>
          </cell>
          <cell r="P83">
            <v>5235.45</v>
          </cell>
        </row>
        <row r="84">
          <cell r="B84">
            <v>6040</v>
          </cell>
          <cell r="D84">
            <v>1705.76</v>
          </cell>
          <cell r="E84">
            <v>1698.6799999999996</v>
          </cell>
          <cell r="F84">
            <v>1927.4700000000003</v>
          </cell>
          <cell r="G84">
            <v>1733.6999999999998</v>
          </cell>
          <cell r="H84">
            <v>1739.5700000000006</v>
          </cell>
          <cell r="I84">
            <v>1739.6599999999999</v>
          </cell>
          <cell r="J84">
            <v>1744.1800000000003</v>
          </cell>
          <cell r="K84">
            <v>1748.5699999999997</v>
          </cell>
          <cell r="L84">
            <v>1736.5299999999988</v>
          </cell>
          <cell r="M84">
            <v>1737.510000000002</v>
          </cell>
          <cell r="N84">
            <v>1739.739999999998</v>
          </cell>
          <cell r="O84">
            <v>1574.7599999999984</v>
          </cell>
          <cell r="P84">
            <v>20826.129999999997</v>
          </cell>
        </row>
        <row r="85">
          <cell r="B85">
            <v>6045</v>
          </cell>
          <cell r="D85">
            <v>0</v>
          </cell>
          <cell r="E85">
            <v>0</v>
          </cell>
          <cell r="F85">
            <v>7.4399999999999995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75.09</v>
          </cell>
          <cell r="M85">
            <v>336.61</v>
          </cell>
          <cell r="N85">
            <v>139.38999999999999</v>
          </cell>
          <cell r="O85">
            <v>308.08000000000004</v>
          </cell>
          <cell r="P85">
            <v>866.61</v>
          </cell>
        </row>
        <row r="86">
          <cell r="B86">
            <v>6050</v>
          </cell>
          <cell r="D86">
            <v>928.05000000000007</v>
          </cell>
          <cell r="E86">
            <v>1590.25</v>
          </cell>
          <cell r="F86">
            <v>1994.4800000000005</v>
          </cell>
          <cell r="G86">
            <v>6884.49</v>
          </cell>
          <cell r="H86">
            <v>4782.9599999999991</v>
          </cell>
          <cell r="I86">
            <v>1294.2000000000007</v>
          </cell>
          <cell r="J86">
            <v>3134.3499999999985</v>
          </cell>
          <cell r="K86">
            <v>1474.8199999999997</v>
          </cell>
          <cell r="L86">
            <v>1473.2200000000012</v>
          </cell>
          <cell r="M86">
            <v>1574.0699999999997</v>
          </cell>
          <cell r="N86">
            <v>4023.4000000000015</v>
          </cell>
          <cell r="O86">
            <v>3222.5800000000017</v>
          </cell>
          <cell r="P86">
            <v>32376.870000000003</v>
          </cell>
        </row>
        <row r="87">
          <cell r="B87">
            <v>6065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B88">
            <v>6070</v>
          </cell>
          <cell r="D88">
            <v>-1245.4699999999998</v>
          </cell>
          <cell r="E88">
            <v>81.089999999999691</v>
          </cell>
          <cell r="F88">
            <v>76.170000000000073</v>
          </cell>
          <cell r="G88">
            <v>72</v>
          </cell>
          <cell r="H88">
            <v>225.24</v>
          </cell>
          <cell r="I88">
            <v>629.3900000000001</v>
          </cell>
          <cell r="J88">
            <v>79.029999999999916</v>
          </cell>
          <cell r="K88">
            <v>75.46000000000015</v>
          </cell>
          <cell r="L88">
            <v>0</v>
          </cell>
          <cell r="M88">
            <v>903.8</v>
          </cell>
          <cell r="N88">
            <v>25.229999999999905</v>
          </cell>
          <cell r="O88">
            <v>794.04000000000008</v>
          </cell>
          <cell r="P88">
            <v>1715.98</v>
          </cell>
        </row>
        <row r="89">
          <cell r="B89">
            <v>6090</v>
          </cell>
          <cell r="D89">
            <v>91.300000000000011</v>
          </cell>
          <cell r="E89">
            <v>90.93</v>
          </cell>
          <cell r="F89">
            <v>95.019999999999982</v>
          </cell>
          <cell r="G89">
            <v>95.580000000000041</v>
          </cell>
          <cell r="H89">
            <v>99.299999999999955</v>
          </cell>
          <cell r="I89">
            <v>99.310000000000059</v>
          </cell>
          <cell r="J89">
            <v>102.68999999999983</v>
          </cell>
          <cell r="K89">
            <v>102.94000000000017</v>
          </cell>
          <cell r="L89">
            <v>102.2299999999999</v>
          </cell>
          <cell r="M89">
            <v>102.29000000000008</v>
          </cell>
          <cell r="N89">
            <v>102.40999999999997</v>
          </cell>
          <cell r="O89">
            <v>204.9699999999998</v>
          </cell>
          <cell r="P89">
            <v>1288.9699999999998</v>
          </cell>
        </row>
        <row r="90">
          <cell r="B90">
            <v>6110</v>
          </cell>
          <cell r="D90">
            <v>4497.6399999999994</v>
          </cell>
          <cell r="E90">
            <v>4116.8100000000013</v>
          </cell>
          <cell r="F90">
            <v>5145.0599999999995</v>
          </cell>
          <cell r="G90">
            <v>5717.409999999998</v>
          </cell>
          <cell r="H90">
            <v>4772.010000000002</v>
          </cell>
          <cell r="I90">
            <v>4834.2200000000012</v>
          </cell>
          <cell r="J90">
            <v>4900.9799999999959</v>
          </cell>
          <cell r="K90">
            <v>4694.010000000002</v>
          </cell>
          <cell r="L90">
            <v>4838.9000000000015</v>
          </cell>
          <cell r="M90">
            <v>4901.3899999999921</v>
          </cell>
          <cell r="N90">
            <v>4246.0800000000017</v>
          </cell>
          <cell r="O90">
            <v>4970.7799999999988</v>
          </cell>
          <cell r="P90">
            <v>57635.289999999994</v>
          </cell>
        </row>
        <row r="91">
          <cell r="B91">
            <v>6115</v>
          </cell>
          <cell r="D91">
            <v>835</v>
          </cell>
          <cell r="E91">
            <v>610.7199999999998</v>
          </cell>
          <cell r="F91">
            <v>804.74000000000024</v>
          </cell>
          <cell r="G91">
            <v>1054.25</v>
          </cell>
          <cell r="H91">
            <v>707.65000000000009</v>
          </cell>
          <cell r="I91">
            <v>727.23</v>
          </cell>
          <cell r="J91">
            <v>802.05000000000018</v>
          </cell>
          <cell r="K91">
            <v>887.49999999999909</v>
          </cell>
          <cell r="L91">
            <v>909.42000000000007</v>
          </cell>
          <cell r="M91">
            <v>925.65000000000146</v>
          </cell>
          <cell r="N91">
            <v>912.42000000000007</v>
          </cell>
          <cell r="O91">
            <v>1025.9399999999987</v>
          </cell>
          <cell r="P91">
            <v>10202.57</v>
          </cell>
        </row>
        <row r="92">
          <cell r="B92">
            <v>6120</v>
          </cell>
          <cell r="D92">
            <v>3634.33</v>
          </cell>
          <cell r="E92">
            <v>3732.0699999999997</v>
          </cell>
          <cell r="F92">
            <v>3647.67</v>
          </cell>
          <cell r="G92">
            <v>3807.4300000000003</v>
          </cell>
          <cell r="H92">
            <v>3758.619999999999</v>
          </cell>
          <cell r="I92">
            <v>3763.880000000001</v>
          </cell>
          <cell r="J92">
            <v>4839.75</v>
          </cell>
          <cell r="K92">
            <v>2911.760000000002</v>
          </cell>
          <cell r="L92">
            <v>3708.25</v>
          </cell>
          <cell r="M92">
            <v>3792</v>
          </cell>
          <cell r="N92">
            <v>9262.0400000000009</v>
          </cell>
          <cell r="O92">
            <v>326.13999999999214</v>
          </cell>
          <cell r="P92">
            <v>47183.939999999995</v>
          </cell>
        </row>
        <row r="93">
          <cell r="B93">
            <v>6125</v>
          </cell>
          <cell r="D93">
            <v>708.44999999999993</v>
          </cell>
          <cell r="E93">
            <v>715.59</v>
          </cell>
          <cell r="F93">
            <v>731.8100000000004</v>
          </cell>
          <cell r="G93">
            <v>741.96999999999935</v>
          </cell>
          <cell r="H93">
            <v>768.14000000000033</v>
          </cell>
          <cell r="I93">
            <v>766.19999999999982</v>
          </cell>
          <cell r="J93">
            <v>768.21</v>
          </cell>
          <cell r="K93">
            <v>764.19999999999982</v>
          </cell>
          <cell r="L93">
            <v>760.89999999999964</v>
          </cell>
          <cell r="M93">
            <v>784.28000000000065</v>
          </cell>
          <cell r="N93">
            <v>768.20000000000073</v>
          </cell>
          <cell r="O93">
            <v>766.73999999999796</v>
          </cell>
          <cell r="P93">
            <v>9044.6899999999987</v>
          </cell>
        </row>
        <row r="94">
          <cell r="B94">
            <v>6130</v>
          </cell>
          <cell r="D94">
            <v>1686.2599999999998</v>
          </cell>
          <cell r="E94">
            <v>1612.5400000000004</v>
          </cell>
          <cell r="F94">
            <v>1566.5900000000001</v>
          </cell>
          <cell r="G94">
            <v>1700.2799999999997</v>
          </cell>
          <cell r="H94">
            <v>1696.5500000000011</v>
          </cell>
          <cell r="I94">
            <v>1706.0699999999979</v>
          </cell>
          <cell r="J94">
            <v>1749.6100000000024</v>
          </cell>
          <cell r="K94">
            <v>1843.5999999999985</v>
          </cell>
          <cell r="L94">
            <v>1923.4099999999999</v>
          </cell>
          <cell r="M94">
            <v>1851.0200000000004</v>
          </cell>
          <cell r="N94">
            <v>1873.2699999999968</v>
          </cell>
          <cell r="O94">
            <v>1886.1800000000003</v>
          </cell>
          <cell r="P94">
            <v>21095.379999999997</v>
          </cell>
        </row>
        <row r="95">
          <cell r="B95">
            <v>6135</v>
          </cell>
          <cell r="D95">
            <v>9430.82</v>
          </cell>
          <cell r="E95">
            <v>9828.41</v>
          </cell>
          <cell r="F95">
            <v>10770.52</v>
          </cell>
          <cell r="G95">
            <v>10136.770000000004</v>
          </cell>
          <cell r="H95">
            <v>11214.649999999994</v>
          </cell>
          <cell r="I95">
            <v>13474.040000000008</v>
          </cell>
          <cell r="J95">
            <v>14537.300000000003</v>
          </cell>
          <cell r="K95">
            <v>14410.440000000002</v>
          </cell>
          <cell r="L95">
            <v>13898.439999999988</v>
          </cell>
          <cell r="M95">
            <v>13518.37999999999</v>
          </cell>
          <cell r="N95">
            <v>14199.680000000022</v>
          </cell>
          <cell r="O95">
            <v>16868.26999999996</v>
          </cell>
          <cell r="P95">
            <v>152287.71999999997</v>
          </cell>
        </row>
        <row r="96">
          <cell r="B96">
            <v>6140</v>
          </cell>
          <cell r="D96">
            <v>964.27</v>
          </cell>
          <cell r="E96">
            <v>1266.5900000000001</v>
          </cell>
          <cell r="F96">
            <v>1445.25</v>
          </cell>
          <cell r="G96">
            <v>1545.9</v>
          </cell>
          <cell r="H96">
            <v>1328.3399999999992</v>
          </cell>
          <cell r="I96">
            <v>1451.4000000000005</v>
          </cell>
          <cell r="J96">
            <v>1435.2200000000012</v>
          </cell>
          <cell r="K96">
            <v>1465.7499999999982</v>
          </cell>
          <cell r="L96">
            <v>1510.2399999999998</v>
          </cell>
          <cell r="M96">
            <v>1456.5</v>
          </cell>
          <cell r="N96">
            <v>1472.0400000000009</v>
          </cell>
          <cell r="O96">
            <v>1459.3300000000017</v>
          </cell>
          <cell r="P96">
            <v>16800.830000000002</v>
          </cell>
        </row>
        <row r="97">
          <cell r="B97">
            <v>6145</v>
          </cell>
          <cell r="D97">
            <v>4655.6400000000003</v>
          </cell>
          <cell r="E97">
            <v>4307.1799999999994</v>
          </cell>
          <cell r="F97">
            <v>4463.75</v>
          </cell>
          <cell r="G97">
            <v>4701.8600000000006</v>
          </cell>
          <cell r="H97">
            <v>4640.2900000000009</v>
          </cell>
          <cell r="I97">
            <v>4915.5</v>
          </cell>
          <cell r="J97">
            <v>4989.25</v>
          </cell>
          <cell r="K97">
            <v>4663.679999999993</v>
          </cell>
          <cell r="L97">
            <v>4748.2100000000064</v>
          </cell>
          <cell r="M97">
            <v>4700.6599999999962</v>
          </cell>
          <cell r="N97">
            <v>4731.4100000000035</v>
          </cell>
          <cell r="O97">
            <v>5070.8799999999974</v>
          </cell>
          <cell r="P97">
            <v>56588.31</v>
          </cell>
        </row>
        <row r="98">
          <cell r="B98">
            <v>6146</v>
          </cell>
          <cell r="D98">
            <v>1951.9299999999998</v>
          </cell>
          <cell r="E98">
            <v>1830.15</v>
          </cell>
          <cell r="F98">
            <v>1950.5200000000004</v>
          </cell>
          <cell r="G98">
            <v>2379.1099999999997</v>
          </cell>
          <cell r="H98">
            <v>1963.4600000000019</v>
          </cell>
          <cell r="I98">
            <v>2019.3099999999977</v>
          </cell>
          <cell r="J98">
            <v>1858.6399999999994</v>
          </cell>
          <cell r="K98">
            <v>1827.1399999999994</v>
          </cell>
          <cell r="L98">
            <v>2153.260000000002</v>
          </cell>
          <cell r="M98">
            <v>1889.119999999999</v>
          </cell>
          <cell r="N98">
            <v>1922.8600000000006</v>
          </cell>
          <cell r="O98">
            <v>2065.6399999999994</v>
          </cell>
          <cell r="P98">
            <v>23811.14</v>
          </cell>
        </row>
        <row r="99">
          <cell r="B99">
            <v>6150</v>
          </cell>
          <cell r="D99">
            <v>57522.2</v>
          </cell>
          <cell r="E99">
            <v>49416.840000000011</v>
          </cell>
          <cell r="F99">
            <v>58550.22</v>
          </cell>
          <cell r="G99">
            <v>61753.299999999988</v>
          </cell>
          <cell r="H99">
            <v>58498.760000000009</v>
          </cell>
          <cell r="I99">
            <v>61025.26999999996</v>
          </cell>
          <cell r="J99">
            <v>62894.75</v>
          </cell>
          <cell r="K99">
            <v>55978.590000000026</v>
          </cell>
          <cell r="L99">
            <v>56320.710000000021</v>
          </cell>
          <cell r="M99">
            <v>62346.569999999949</v>
          </cell>
          <cell r="N99">
            <v>58121.170000000042</v>
          </cell>
          <cell r="O99">
            <v>66176.010000000126</v>
          </cell>
          <cell r="P99">
            <v>708604.39000000013</v>
          </cell>
        </row>
        <row r="100">
          <cell r="B100">
            <v>6155</v>
          </cell>
          <cell r="D100">
            <v>1101.29</v>
          </cell>
          <cell r="E100">
            <v>1127.3400000000001</v>
          </cell>
          <cell r="F100">
            <v>1346.38</v>
          </cell>
          <cell r="G100">
            <v>1396.58</v>
          </cell>
          <cell r="H100">
            <v>1337.3400000000001</v>
          </cell>
          <cell r="I100">
            <v>1468.33</v>
          </cell>
          <cell r="J100">
            <v>1466.3399999999983</v>
          </cell>
          <cell r="K100">
            <v>1345.5300000000007</v>
          </cell>
          <cell r="L100">
            <v>1412.7500000000018</v>
          </cell>
          <cell r="M100">
            <v>1303.1800000000003</v>
          </cell>
          <cell r="N100">
            <v>1250.2799999999988</v>
          </cell>
          <cell r="O100">
            <v>1298.3500000000004</v>
          </cell>
          <cell r="P100">
            <v>15853.69</v>
          </cell>
        </row>
        <row r="101">
          <cell r="B101">
            <v>6165</v>
          </cell>
          <cell r="D101">
            <v>-13803.55</v>
          </cell>
          <cell r="E101">
            <v>-18309.240000000002</v>
          </cell>
          <cell r="F101">
            <v>-31235.670000000006</v>
          </cell>
          <cell r="G101">
            <v>-21369.599999999991</v>
          </cell>
          <cell r="H101">
            <v>-20459.75</v>
          </cell>
          <cell r="I101">
            <v>-21729.899999999994</v>
          </cell>
          <cell r="J101">
            <v>-17895.550000000017</v>
          </cell>
          <cell r="K101">
            <v>-17006.72</v>
          </cell>
          <cell r="L101">
            <v>-26635.440000000002</v>
          </cell>
          <cell r="M101">
            <v>-24508.130000000005</v>
          </cell>
          <cell r="N101">
            <v>-18747.569999999978</v>
          </cell>
          <cell r="O101">
            <v>-18905.75</v>
          </cell>
          <cell r="P101">
            <v>-250606.87</v>
          </cell>
        </row>
        <row r="102">
          <cell r="B102">
            <v>6185</v>
          </cell>
          <cell r="D102">
            <v>22.15</v>
          </cell>
          <cell r="E102">
            <v>253.62999999999997</v>
          </cell>
          <cell r="F102">
            <v>621.17000000000007</v>
          </cell>
          <cell r="G102">
            <v>74.389999999999986</v>
          </cell>
          <cell r="H102">
            <v>33.199999999999932</v>
          </cell>
          <cell r="I102">
            <v>155.35000000000014</v>
          </cell>
          <cell r="J102">
            <v>387.51</v>
          </cell>
          <cell r="K102">
            <v>288.85999999999967</v>
          </cell>
          <cell r="L102">
            <v>170.11999999999989</v>
          </cell>
          <cell r="M102">
            <v>155.93000000000029</v>
          </cell>
          <cell r="N102">
            <v>613.27</v>
          </cell>
          <cell r="O102">
            <v>91.100000000000364</v>
          </cell>
          <cell r="P102">
            <v>2866.6800000000003</v>
          </cell>
        </row>
        <row r="103">
          <cell r="B103">
            <v>6190</v>
          </cell>
          <cell r="D103">
            <v>29.8</v>
          </cell>
          <cell r="E103">
            <v>100.24</v>
          </cell>
          <cell r="F103">
            <v>212.81000000000003</v>
          </cell>
          <cell r="G103">
            <v>42.829999999999927</v>
          </cell>
          <cell r="H103">
            <v>180.04000000000008</v>
          </cell>
          <cell r="I103">
            <v>85.430000000000064</v>
          </cell>
          <cell r="J103">
            <v>323.21999999999991</v>
          </cell>
          <cell r="K103">
            <v>32.810000000000059</v>
          </cell>
          <cell r="L103">
            <v>351.99999999999977</v>
          </cell>
          <cell r="M103">
            <v>559.7800000000002</v>
          </cell>
          <cell r="N103">
            <v>202.00999999999976</v>
          </cell>
          <cell r="O103">
            <v>135.41000000000031</v>
          </cell>
          <cell r="P103">
            <v>2256.38</v>
          </cell>
        </row>
        <row r="104">
          <cell r="B104">
            <v>6195</v>
          </cell>
          <cell r="D104">
            <v>1.49</v>
          </cell>
          <cell r="E104">
            <v>23.07</v>
          </cell>
          <cell r="F104">
            <v>20.16</v>
          </cell>
          <cell r="G104">
            <v>36.710000000000008</v>
          </cell>
          <cell r="H104">
            <v>14.47999999999999</v>
          </cell>
          <cell r="I104">
            <v>15.789999999999992</v>
          </cell>
          <cell r="J104">
            <v>306.19</v>
          </cell>
          <cell r="K104">
            <v>14.32000000000005</v>
          </cell>
          <cell r="L104">
            <v>51.870000000000005</v>
          </cell>
          <cell r="M104">
            <v>48.479999999999905</v>
          </cell>
          <cell r="N104">
            <v>55.410000000000082</v>
          </cell>
          <cell r="O104">
            <v>48.639999999999986</v>
          </cell>
          <cell r="P104">
            <v>636.61</v>
          </cell>
        </row>
        <row r="105">
          <cell r="B105">
            <v>6200</v>
          </cell>
          <cell r="D105">
            <v>29.45</v>
          </cell>
          <cell r="E105">
            <v>85.79</v>
          </cell>
          <cell r="F105">
            <v>639.94999999999993</v>
          </cell>
          <cell r="G105">
            <v>63.32000000000005</v>
          </cell>
          <cell r="H105">
            <v>228.23000000000002</v>
          </cell>
          <cell r="I105">
            <v>99.129999999999882</v>
          </cell>
          <cell r="J105">
            <v>191.70000000000005</v>
          </cell>
          <cell r="K105">
            <v>24.450000000000045</v>
          </cell>
          <cell r="L105">
            <v>14.009999999999991</v>
          </cell>
          <cell r="M105">
            <v>71.490000000000009</v>
          </cell>
          <cell r="N105">
            <v>221.26</v>
          </cell>
          <cell r="O105">
            <v>172.04000000000019</v>
          </cell>
          <cell r="P105">
            <v>1840.8200000000002</v>
          </cell>
        </row>
        <row r="106">
          <cell r="B106">
            <v>6205</v>
          </cell>
          <cell r="D106">
            <v>0</v>
          </cell>
          <cell r="E106">
            <v>4.96</v>
          </cell>
          <cell r="F106">
            <v>0</v>
          </cell>
          <cell r="G106">
            <v>38.950000000000003</v>
          </cell>
          <cell r="H106">
            <v>2.6899999999999906</v>
          </cell>
          <cell r="I106">
            <v>9.7900000000000063</v>
          </cell>
          <cell r="J106">
            <v>3.9500000000000028</v>
          </cell>
          <cell r="K106">
            <v>15.879999999999995</v>
          </cell>
          <cell r="L106">
            <v>1.7299999999999898</v>
          </cell>
          <cell r="M106">
            <v>0</v>
          </cell>
          <cell r="N106">
            <v>67.050000000000011</v>
          </cell>
          <cell r="O106">
            <v>0</v>
          </cell>
          <cell r="P106">
            <v>145</v>
          </cell>
        </row>
        <row r="107">
          <cell r="B107">
            <v>6207</v>
          </cell>
          <cell r="D107">
            <v>236.51999999999998</v>
          </cell>
          <cell r="E107">
            <v>459.03</v>
          </cell>
          <cell r="F107">
            <v>283.80999999999995</v>
          </cell>
          <cell r="G107">
            <v>1513.3</v>
          </cell>
          <cell r="H107">
            <v>-1094.5899999999999</v>
          </cell>
          <cell r="I107">
            <v>26.720000000000027</v>
          </cell>
          <cell r="J107">
            <v>493.28999999999996</v>
          </cell>
          <cell r="K107">
            <v>236.63999999999987</v>
          </cell>
          <cell r="L107">
            <v>191.38000000000011</v>
          </cell>
          <cell r="M107">
            <v>243.23000000000002</v>
          </cell>
          <cell r="N107">
            <v>505.48000000000047</v>
          </cell>
          <cell r="O107">
            <v>181.76999999999953</v>
          </cell>
          <cell r="P107">
            <v>3276.58</v>
          </cell>
        </row>
        <row r="108">
          <cell r="B108">
            <v>6215</v>
          </cell>
          <cell r="D108">
            <v>2756.84</v>
          </cell>
          <cell r="E108">
            <v>2728.6399999999994</v>
          </cell>
          <cell r="F108">
            <v>3409.76</v>
          </cell>
          <cell r="G108">
            <v>3356.1900000000005</v>
          </cell>
          <cell r="H108">
            <v>3544.41</v>
          </cell>
          <cell r="I108">
            <v>3914.0099999999984</v>
          </cell>
          <cell r="J108">
            <v>3830.2099999999991</v>
          </cell>
          <cell r="K108">
            <v>3614.1700000000019</v>
          </cell>
          <cell r="L108">
            <v>3049.1700000000019</v>
          </cell>
          <cell r="M108">
            <v>3204.8400000000038</v>
          </cell>
          <cell r="N108">
            <v>2909.6599999999889</v>
          </cell>
          <cell r="O108">
            <v>2808.6500000000087</v>
          </cell>
          <cell r="P108">
            <v>39126.550000000003</v>
          </cell>
        </row>
        <row r="109">
          <cell r="B109">
            <v>6220</v>
          </cell>
          <cell r="D109">
            <v>1130.9000000000001</v>
          </cell>
          <cell r="E109">
            <v>1526.79</v>
          </cell>
          <cell r="F109">
            <v>961.57999999999993</v>
          </cell>
          <cell r="G109">
            <v>2489.36</v>
          </cell>
          <cell r="H109">
            <v>1774.4299999999994</v>
          </cell>
          <cell r="I109">
            <v>1434.92</v>
          </cell>
          <cell r="J109">
            <v>1873.2900000000009</v>
          </cell>
          <cell r="K109">
            <v>1399.9899999999998</v>
          </cell>
          <cell r="L109">
            <v>1808.3799999999992</v>
          </cell>
          <cell r="M109">
            <v>1314.7299999999996</v>
          </cell>
          <cell r="N109">
            <v>1731.869999999999</v>
          </cell>
          <cell r="O109">
            <v>1408.4900000000016</v>
          </cell>
          <cell r="P109">
            <v>18854.73</v>
          </cell>
        </row>
        <row r="110">
          <cell r="B110">
            <v>6225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942.83999999999992</v>
          </cell>
          <cell r="I110">
            <v>-6.7299999999999045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553.29000000000008</v>
          </cell>
          <cell r="O110">
            <v>0.71000000000003638</v>
          </cell>
          <cell r="P110">
            <v>1490.1100000000001</v>
          </cell>
        </row>
        <row r="111">
          <cell r="B111">
            <v>6230</v>
          </cell>
          <cell r="D111">
            <v>299.08000000000004</v>
          </cell>
          <cell r="E111">
            <v>357.96999999999991</v>
          </cell>
          <cell r="F111">
            <v>305.21000000000004</v>
          </cell>
          <cell r="G111">
            <v>304.83000000000015</v>
          </cell>
          <cell r="H111">
            <v>492.81999999999971</v>
          </cell>
          <cell r="I111">
            <v>388.0300000000002</v>
          </cell>
          <cell r="J111">
            <v>0</v>
          </cell>
          <cell r="K111">
            <v>342.42999999999984</v>
          </cell>
          <cell r="L111">
            <v>0</v>
          </cell>
          <cell r="M111">
            <v>1307.58</v>
          </cell>
          <cell r="N111">
            <v>0</v>
          </cell>
          <cell r="O111">
            <v>629.02000000000044</v>
          </cell>
          <cell r="P111">
            <v>4426.97</v>
          </cell>
        </row>
        <row r="112">
          <cell r="B112">
            <v>6255</v>
          </cell>
          <cell r="D112">
            <v>0</v>
          </cell>
          <cell r="E112">
            <v>10235</v>
          </cell>
          <cell r="F112">
            <v>5195</v>
          </cell>
          <cell r="G112">
            <v>2165.0599999999977</v>
          </cell>
          <cell r="H112">
            <v>1910</v>
          </cell>
          <cell r="I112">
            <v>2665</v>
          </cell>
          <cell r="J112">
            <v>1520</v>
          </cell>
          <cell r="K112">
            <v>3050.0000000000036</v>
          </cell>
          <cell r="L112">
            <v>1425</v>
          </cell>
          <cell r="M112">
            <v>499.93999999999869</v>
          </cell>
          <cell r="N112">
            <v>1740</v>
          </cell>
          <cell r="O112">
            <v>515</v>
          </cell>
          <cell r="P112">
            <v>30920</v>
          </cell>
        </row>
        <row r="113">
          <cell r="B113">
            <v>6260</v>
          </cell>
          <cell r="D113">
            <v>1389.56</v>
          </cell>
          <cell r="E113">
            <v>173.09999999999991</v>
          </cell>
          <cell r="F113">
            <v>1002.52</v>
          </cell>
          <cell r="G113">
            <v>558.80000000000018</v>
          </cell>
          <cell r="H113">
            <v>664.65999999999985</v>
          </cell>
          <cell r="I113">
            <v>583.04999999999973</v>
          </cell>
          <cell r="J113">
            <v>471.0600000000004</v>
          </cell>
          <cell r="K113">
            <v>1152.6099999999997</v>
          </cell>
          <cell r="L113">
            <v>476.34999999999945</v>
          </cell>
          <cell r="M113">
            <v>211.32000000000062</v>
          </cell>
          <cell r="N113">
            <v>871.24000000000069</v>
          </cell>
          <cell r="O113">
            <v>871.68999999999869</v>
          </cell>
          <cell r="P113">
            <v>8425.9599999999991</v>
          </cell>
        </row>
        <row r="114">
          <cell r="B114">
            <v>6265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430</v>
          </cell>
          <cell r="I114">
            <v>0</v>
          </cell>
          <cell r="J114">
            <v>0</v>
          </cell>
          <cell r="K114">
            <v>0</v>
          </cell>
          <cell r="L114">
            <v>565</v>
          </cell>
          <cell r="M114">
            <v>0</v>
          </cell>
          <cell r="N114">
            <v>420</v>
          </cell>
          <cell r="O114">
            <v>0</v>
          </cell>
          <cell r="P114">
            <v>1415</v>
          </cell>
        </row>
        <row r="115">
          <cell r="B115">
            <v>6270</v>
          </cell>
          <cell r="D115">
            <v>383.83</v>
          </cell>
          <cell r="E115">
            <v>2432.42</v>
          </cell>
          <cell r="F115">
            <v>0</v>
          </cell>
          <cell r="G115">
            <v>2545</v>
          </cell>
          <cell r="H115">
            <v>0</v>
          </cell>
          <cell r="I115">
            <v>2865</v>
          </cell>
          <cell r="J115">
            <v>1230</v>
          </cell>
          <cell r="K115">
            <v>0</v>
          </cell>
          <cell r="L115">
            <v>3195</v>
          </cell>
          <cell r="M115">
            <v>1475</v>
          </cell>
          <cell r="N115">
            <v>1830</v>
          </cell>
          <cell r="O115">
            <v>1635</v>
          </cell>
          <cell r="P115">
            <v>17591.25</v>
          </cell>
        </row>
        <row r="116">
          <cell r="B116">
            <v>6285</v>
          </cell>
          <cell r="D116">
            <v>2940.5600000000004</v>
          </cell>
          <cell r="E116">
            <v>2460.5699999999997</v>
          </cell>
          <cell r="F116">
            <v>3972.8399999999992</v>
          </cell>
          <cell r="G116">
            <v>904.3700000000008</v>
          </cell>
          <cell r="H116">
            <v>1352.619999999999</v>
          </cell>
          <cell r="I116">
            <v>2047.9600000000009</v>
          </cell>
          <cell r="J116">
            <v>3096.2300000000014</v>
          </cell>
          <cell r="K116">
            <v>1157.5400000000009</v>
          </cell>
          <cell r="L116">
            <v>1855.4399999999987</v>
          </cell>
          <cell r="M116">
            <v>867.91999999999825</v>
          </cell>
          <cell r="N116">
            <v>1778.0399999999972</v>
          </cell>
          <cell r="O116">
            <v>1736.6900000000023</v>
          </cell>
          <cell r="P116">
            <v>24170.78</v>
          </cell>
        </row>
        <row r="117">
          <cell r="B117">
            <v>6290</v>
          </cell>
          <cell r="D117">
            <v>1641</v>
          </cell>
          <cell r="E117">
            <v>1157</v>
          </cell>
          <cell r="F117">
            <v>987.67999999999984</v>
          </cell>
          <cell r="G117">
            <v>1632.0499999999997</v>
          </cell>
          <cell r="H117">
            <v>2521.2000000000007</v>
          </cell>
          <cell r="I117">
            <v>5849.380000000001</v>
          </cell>
          <cell r="J117">
            <v>2079.9999999999982</v>
          </cell>
          <cell r="K117">
            <v>-380</v>
          </cell>
          <cell r="L117">
            <v>138.23000000000138</v>
          </cell>
          <cell r="M117">
            <v>3340.0999999999985</v>
          </cell>
          <cell r="N117">
            <v>17165.369999999995</v>
          </cell>
          <cell r="O117">
            <v>651.84000000000378</v>
          </cell>
          <cell r="P117">
            <v>36783.85</v>
          </cell>
        </row>
        <row r="118">
          <cell r="B118">
            <v>6300</v>
          </cell>
          <cell r="D118">
            <v>1042.94</v>
          </cell>
          <cell r="E118">
            <v>157.5</v>
          </cell>
          <cell r="F118">
            <v>822.05</v>
          </cell>
          <cell r="G118">
            <v>0</v>
          </cell>
          <cell r="H118">
            <v>1226.9999999999998</v>
          </cell>
          <cell r="I118">
            <v>990</v>
          </cell>
          <cell r="J118">
            <v>180</v>
          </cell>
          <cell r="K118">
            <v>415</v>
          </cell>
          <cell r="L118">
            <v>1160</v>
          </cell>
          <cell r="M118">
            <v>1195</v>
          </cell>
          <cell r="N118">
            <v>1197.5</v>
          </cell>
          <cell r="O118">
            <v>1967.5</v>
          </cell>
          <cell r="P118">
            <v>10354.49</v>
          </cell>
        </row>
        <row r="119">
          <cell r="B119">
            <v>6305</v>
          </cell>
          <cell r="D119">
            <v>0</v>
          </cell>
          <cell r="E119">
            <v>0</v>
          </cell>
          <cell r="F119">
            <v>2000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13.569999999999936</v>
          </cell>
          <cell r="N119">
            <v>0</v>
          </cell>
          <cell r="O119">
            <v>0</v>
          </cell>
          <cell r="P119">
            <v>2013.57</v>
          </cell>
        </row>
        <row r="120">
          <cell r="B120">
            <v>6310</v>
          </cell>
          <cell r="D120">
            <v>1871.92</v>
          </cell>
          <cell r="E120">
            <v>2187.3000000000002</v>
          </cell>
          <cell r="F120">
            <v>4484.0000000000009</v>
          </cell>
          <cell r="G120">
            <v>9966.6299999999974</v>
          </cell>
          <cell r="H120">
            <v>2163.9200000000019</v>
          </cell>
          <cell r="I120">
            <v>17219.709999999995</v>
          </cell>
          <cell r="J120">
            <v>2136.570000000007</v>
          </cell>
          <cell r="K120">
            <v>12314.849999999991</v>
          </cell>
          <cell r="L120">
            <v>1896.0000000000073</v>
          </cell>
          <cell r="M120">
            <v>3314.2699999999968</v>
          </cell>
          <cell r="N120">
            <v>2150.1900000000023</v>
          </cell>
          <cell r="O120">
            <v>2035.2900000000009</v>
          </cell>
          <cell r="P120">
            <v>61740.65</v>
          </cell>
        </row>
        <row r="121">
          <cell r="B121">
            <v>6320</v>
          </cell>
          <cell r="D121">
            <v>1138.3400000000001</v>
          </cell>
          <cell r="E121">
            <v>344.48</v>
          </cell>
          <cell r="F121">
            <v>1382.7999999999997</v>
          </cell>
          <cell r="G121">
            <v>4446.71</v>
          </cell>
          <cell r="H121">
            <v>958.05000000000109</v>
          </cell>
          <cell r="I121">
            <v>2346.239999999998</v>
          </cell>
          <cell r="J121">
            <v>985.2400000000016</v>
          </cell>
          <cell r="K121">
            <v>638.06999999999971</v>
          </cell>
          <cell r="L121">
            <v>541.86999999999898</v>
          </cell>
          <cell r="M121">
            <v>1275.6499999999996</v>
          </cell>
          <cell r="N121">
            <v>0</v>
          </cell>
          <cell r="O121">
            <v>719.44000000000051</v>
          </cell>
          <cell r="P121">
            <v>14776.89</v>
          </cell>
        </row>
        <row r="122">
          <cell r="B122">
            <v>6325</v>
          </cell>
          <cell r="D122">
            <v>234.38</v>
          </cell>
          <cell r="E122">
            <v>245</v>
          </cell>
          <cell r="F122">
            <v>1820</v>
          </cell>
          <cell r="G122">
            <v>1352.1999999999998</v>
          </cell>
          <cell r="H122">
            <v>2851.8</v>
          </cell>
          <cell r="I122">
            <v>794</v>
          </cell>
          <cell r="J122">
            <v>0</v>
          </cell>
          <cell r="K122">
            <v>1050.0000000000009</v>
          </cell>
          <cell r="L122">
            <v>0</v>
          </cell>
          <cell r="M122">
            <v>571</v>
          </cell>
          <cell r="N122">
            <v>1068</v>
          </cell>
          <cell r="O122">
            <v>0</v>
          </cell>
          <cell r="P122">
            <v>9986.380000000001</v>
          </cell>
        </row>
        <row r="123">
          <cell r="B123">
            <v>6330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6335</v>
          </cell>
          <cell r="D124">
            <v>847</v>
          </cell>
          <cell r="E124">
            <v>80</v>
          </cell>
          <cell r="F124">
            <v>1030</v>
          </cell>
          <cell r="G124">
            <v>535</v>
          </cell>
          <cell r="H124">
            <v>905</v>
          </cell>
          <cell r="I124">
            <v>1100</v>
          </cell>
          <cell r="J124">
            <v>1042.5</v>
          </cell>
          <cell r="K124">
            <v>225</v>
          </cell>
          <cell r="L124">
            <v>0</v>
          </cell>
          <cell r="M124">
            <v>405</v>
          </cell>
          <cell r="N124">
            <v>695</v>
          </cell>
          <cell r="O124">
            <v>764</v>
          </cell>
          <cell r="P124">
            <v>7628.5</v>
          </cell>
        </row>
        <row r="125">
          <cell r="B125">
            <v>6340</v>
          </cell>
          <cell r="D125">
            <v>0</v>
          </cell>
          <cell r="E125">
            <v>0</v>
          </cell>
          <cell r="F125">
            <v>500</v>
          </cell>
          <cell r="G125">
            <v>0</v>
          </cell>
          <cell r="H125">
            <v>-500</v>
          </cell>
          <cell r="I125">
            <v>0</v>
          </cell>
          <cell r="J125">
            <v>0</v>
          </cell>
          <cell r="K125">
            <v>1000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1000</v>
          </cell>
        </row>
        <row r="126">
          <cell r="B126">
            <v>6345</v>
          </cell>
          <cell r="D126">
            <v>966.5</v>
          </cell>
          <cell r="E126">
            <v>2919.23</v>
          </cell>
          <cell r="F126">
            <v>2048.19</v>
          </cell>
          <cell r="G126">
            <v>2462.09</v>
          </cell>
          <cell r="H126">
            <v>1088.5300000000007</v>
          </cell>
          <cell r="I126">
            <v>2503.119999999999</v>
          </cell>
          <cell r="J126">
            <v>2281.6399999999994</v>
          </cell>
          <cell r="K126">
            <v>1003.3500000000004</v>
          </cell>
          <cell r="L126">
            <v>1889.0300000000007</v>
          </cell>
          <cell r="M126">
            <v>2600.5199999999968</v>
          </cell>
          <cell r="N126">
            <v>1042.1900000000023</v>
          </cell>
          <cell r="O126">
            <v>1386.9099999999999</v>
          </cell>
          <cell r="P126">
            <v>22191.3</v>
          </cell>
        </row>
        <row r="127">
          <cell r="B127">
            <v>6355</v>
          </cell>
          <cell r="D127">
            <v>1326.98</v>
          </cell>
          <cell r="E127">
            <v>1327.0099999999998</v>
          </cell>
          <cell r="F127">
            <v>1327.0100000000002</v>
          </cell>
          <cell r="G127">
            <v>1327.0100000000002</v>
          </cell>
          <cell r="H127">
            <v>1004.3899999999994</v>
          </cell>
          <cell r="I127">
            <v>1004.4099999999999</v>
          </cell>
          <cell r="J127">
            <v>1004.3900000000012</v>
          </cell>
          <cell r="K127">
            <v>-677.59000000000106</v>
          </cell>
          <cell r="L127">
            <v>9284.48</v>
          </cell>
          <cell r="M127">
            <v>1280.0299999999988</v>
          </cell>
          <cell r="N127">
            <v>1280.0200000000004</v>
          </cell>
          <cell r="O127">
            <v>1280.0300000000025</v>
          </cell>
          <cell r="P127">
            <v>20768.170000000002</v>
          </cell>
        </row>
        <row r="128">
          <cell r="B128">
            <v>6360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313.63</v>
          </cell>
          <cell r="L128">
            <v>0</v>
          </cell>
          <cell r="M128">
            <v>0</v>
          </cell>
          <cell r="N128">
            <v>0</v>
          </cell>
          <cell r="O128">
            <v>-177.51</v>
          </cell>
          <cell r="P128">
            <v>136.12</v>
          </cell>
        </row>
        <row r="129">
          <cell r="B129">
            <v>6365</v>
          </cell>
          <cell r="D129">
            <v>0</v>
          </cell>
          <cell r="E129">
            <v>0</v>
          </cell>
          <cell r="F129">
            <v>128.13999999999999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65.29000000000002</v>
          </cell>
          <cell r="P129">
            <v>193.43</v>
          </cell>
        </row>
        <row r="130">
          <cell r="B130">
            <v>6385</v>
          </cell>
          <cell r="D130">
            <v>481.06999999999994</v>
          </cell>
          <cell r="E130">
            <v>0</v>
          </cell>
          <cell r="F130">
            <v>116.41999999999996</v>
          </cell>
          <cell r="G130">
            <v>139.22000000000014</v>
          </cell>
          <cell r="H130">
            <v>193.28999999999996</v>
          </cell>
          <cell r="I130">
            <v>906.42000000000007</v>
          </cell>
          <cell r="J130">
            <v>54.199999999999818</v>
          </cell>
          <cell r="K130">
            <v>458.84999999999991</v>
          </cell>
          <cell r="L130">
            <v>354.65000000000009</v>
          </cell>
          <cell r="M130">
            <v>584.77</v>
          </cell>
          <cell r="N130">
            <v>130.4699999999998</v>
          </cell>
          <cell r="O130">
            <v>223.45000000000027</v>
          </cell>
          <cell r="P130">
            <v>3642.81</v>
          </cell>
        </row>
        <row r="131">
          <cell r="B131">
            <v>6390</v>
          </cell>
          <cell r="D131">
            <v>33.010000000000005</v>
          </cell>
          <cell r="E131">
            <v>27.64</v>
          </cell>
          <cell r="F131">
            <v>59.91</v>
          </cell>
          <cell r="G131">
            <v>41.44</v>
          </cell>
          <cell r="H131">
            <v>62.829999999999984</v>
          </cell>
          <cell r="I131">
            <v>9431.83</v>
          </cell>
          <cell r="J131">
            <v>81</v>
          </cell>
          <cell r="K131">
            <v>46.6200000000008</v>
          </cell>
          <cell r="L131">
            <v>24.899999999999636</v>
          </cell>
          <cell r="M131">
            <v>29.779999999998836</v>
          </cell>
          <cell r="N131">
            <v>8591.9500000000007</v>
          </cell>
          <cell r="O131">
            <v>34.090000000000146</v>
          </cell>
          <cell r="P131">
            <v>18465</v>
          </cell>
        </row>
        <row r="132">
          <cell r="B132">
            <v>6400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3937.5</v>
          </cell>
          <cell r="P132">
            <v>3937.5</v>
          </cell>
        </row>
        <row r="133">
          <cell r="B133">
            <v>6410</v>
          </cell>
          <cell r="D133">
            <v>2711.77</v>
          </cell>
          <cell r="E133">
            <v>1983.2200000000007</v>
          </cell>
          <cell r="F133">
            <v>4699.9999999999991</v>
          </cell>
          <cell r="G133">
            <v>4375</v>
          </cell>
          <cell r="H133">
            <v>1364.3500000000004</v>
          </cell>
          <cell r="I133">
            <v>3239.3499999999985</v>
          </cell>
          <cell r="J133">
            <v>2200</v>
          </cell>
          <cell r="K133">
            <v>3125</v>
          </cell>
          <cell r="L133">
            <v>3010.6500000000015</v>
          </cell>
          <cell r="M133">
            <v>3750</v>
          </cell>
          <cell r="N133">
            <v>3750.0000000000036</v>
          </cell>
          <cell r="O133">
            <v>7500</v>
          </cell>
          <cell r="P133">
            <v>41709.340000000004</v>
          </cell>
        </row>
        <row r="134">
          <cell r="B134">
            <v>6445</v>
          </cell>
          <cell r="D134">
            <v>90.44</v>
          </cell>
          <cell r="E134">
            <v>90.44</v>
          </cell>
          <cell r="F134">
            <v>90.44</v>
          </cell>
          <cell r="G134">
            <v>90.44</v>
          </cell>
          <cell r="H134">
            <v>90.44</v>
          </cell>
          <cell r="I134">
            <v>90.44</v>
          </cell>
          <cell r="J134">
            <v>90.439999999999941</v>
          </cell>
          <cell r="K134">
            <v>90.440000000000055</v>
          </cell>
          <cell r="L134">
            <v>90.440000000000055</v>
          </cell>
          <cell r="M134">
            <v>90.439999999999941</v>
          </cell>
          <cell r="N134">
            <v>90.440000000000168</v>
          </cell>
          <cell r="O134">
            <v>90.439999999999827</v>
          </cell>
          <cell r="P134">
            <v>1085.28</v>
          </cell>
        </row>
        <row r="135">
          <cell r="B135">
            <v>6450</v>
          </cell>
          <cell r="D135">
            <v>47.290000000000006</v>
          </cell>
          <cell r="E135">
            <v>47.3</v>
          </cell>
          <cell r="F135">
            <v>47.31</v>
          </cell>
          <cell r="G135">
            <v>47.31</v>
          </cell>
          <cell r="H135">
            <v>47.319999999999965</v>
          </cell>
          <cell r="I135">
            <v>47.310000000000059</v>
          </cell>
          <cell r="J135">
            <v>47.309999999999945</v>
          </cell>
          <cell r="K135">
            <v>47.31</v>
          </cell>
          <cell r="L135">
            <v>47.319999999999993</v>
          </cell>
          <cell r="M135">
            <v>47.310000000000059</v>
          </cell>
          <cell r="N135">
            <v>47.309999999999945</v>
          </cell>
          <cell r="O135">
            <v>47.32000000000005</v>
          </cell>
          <cell r="P135">
            <v>567.72</v>
          </cell>
        </row>
        <row r="136">
          <cell r="B136">
            <v>6455</v>
          </cell>
          <cell r="D136">
            <v>365.38</v>
          </cell>
          <cell r="E136">
            <v>365.38</v>
          </cell>
          <cell r="F136">
            <v>365.37999999999988</v>
          </cell>
          <cell r="G136">
            <v>365.38000000000011</v>
          </cell>
          <cell r="H136">
            <v>365.82000000000016</v>
          </cell>
          <cell r="I136">
            <v>366.92999999999984</v>
          </cell>
          <cell r="J136">
            <v>366.92999999999984</v>
          </cell>
          <cell r="K136">
            <v>366.93000000000029</v>
          </cell>
          <cell r="L136">
            <v>367.63999999999987</v>
          </cell>
          <cell r="M136">
            <v>367.63999999999987</v>
          </cell>
          <cell r="N136">
            <v>367.64000000000033</v>
          </cell>
          <cell r="O136">
            <v>369.35999999999967</v>
          </cell>
          <cell r="P136">
            <v>4400.41</v>
          </cell>
        </row>
        <row r="137">
          <cell r="B137">
            <v>6460</v>
          </cell>
          <cell r="D137">
            <v>7314.79</v>
          </cell>
          <cell r="E137">
            <v>7315.11</v>
          </cell>
          <cell r="F137">
            <v>7319.1100000000024</v>
          </cell>
          <cell r="G137">
            <v>7321.9599999999991</v>
          </cell>
          <cell r="H137">
            <v>7322.5899999999965</v>
          </cell>
          <cell r="I137">
            <v>7322.5899999999965</v>
          </cell>
          <cell r="J137">
            <v>7322.5900000000038</v>
          </cell>
          <cell r="K137">
            <v>7342.4000000000015</v>
          </cell>
          <cell r="L137">
            <v>7339.0299999999988</v>
          </cell>
          <cell r="M137">
            <v>7339.8899999999994</v>
          </cell>
          <cell r="N137">
            <v>7342.3999999999942</v>
          </cell>
          <cell r="O137">
            <v>7341.8800000000047</v>
          </cell>
          <cell r="P137">
            <v>87944.34</v>
          </cell>
        </row>
        <row r="138">
          <cell r="B138">
            <v>6465</v>
          </cell>
          <cell r="D138">
            <v>6.64</v>
          </cell>
          <cell r="E138">
            <v>6.64</v>
          </cell>
          <cell r="F138">
            <v>6.6400000000000023</v>
          </cell>
          <cell r="G138">
            <v>6.639999999999997</v>
          </cell>
          <cell r="H138">
            <v>6.6400000000000041</v>
          </cell>
          <cell r="I138">
            <v>6.6400000000000006</v>
          </cell>
          <cell r="J138">
            <v>6.6399999999999935</v>
          </cell>
          <cell r="K138">
            <v>6.6400000000000006</v>
          </cell>
          <cell r="L138">
            <v>6.6400000000000006</v>
          </cell>
          <cell r="M138">
            <v>6.6400000000000077</v>
          </cell>
          <cell r="N138">
            <v>6.6400000000000006</v>
          </cell>
          <cell r="O138">
            <v>6.6400000000000006</v>
          </cell>
          <cell r="P138">
            <v>79.680000000000007</v>
          </cell>
        </row>
        <row r="139">
          <cell r="B139">
            <v>6470</v>
          </cell>
          <cell r="D139">
            <v>34431.11</v>
          </cell>
          <cell r="E139">
            <v>34431.11</v>
          </cell>
          <cell r="F139">
            <v>34431.11</v>
          </cell>
          <cell r="G139">
            <v>34431.11</v>
          </cell>
          <cell r="H139">
            <v>34431.109999999986</v>
          </cell>
          <cell r="I139">
            <v>34461.500000000029</v>
          </cell>
          <cell r="J139">
            <v>34461.5</v>
          </cell>
          <cell r="K139">
            <v>34448.049999999959</v>
          </cell>
          <cell r="L139">
            <v>34448.050000000047</v>
          </cell>
          <cell r="M139">
            <v>34448.049999999988</v>
          </cell>
          <cell r="N139">
            <v>34448.049999999988</v>
          </cell>
          <cell r="O139">
            <v>34448.050000000047</v>
          </cell>
          <cell r="P139">
            <v>413318.80000000005</v>
          </cell>
        </row>
        <row r="140">
          <cell r="B140">
            <v>6485</v>
          </cell>
          <cell r="D140">
            <v>7159.26</v>
          </cell>
          <cell r="E140">
            <v>7159.3799999999992</v>
          </cell>
          <cell r="F140">
            <v>7159.9900000000016</v>
          </cell>
          <cell r="G140">
            <v>7160.5499999999993</v>
          </cell>
          <cell r="H140">
            <v>7161.1100000000006</v>
          </cell>
          <cell r="I140">
            <v>7161.9500000000044</v>
          </cell>
          <cell r="J140">
            <v>7162.3399999999965</v>
          </cell>
          <cell r="K140">
            <v>7163.5199999999968</v>
          </cell>
          <cell r="L140">
            <v>7164.8100000000049</v>
          </cell>
          <cell r="M140">
            <v>7165.4199999999983</v>
          </cell>
          <cell r="N140">
            <v>7165.6999999999971</v>
          </cell>
          <cell r="O140">
            <v>7165.7000000000116</v>
          </cell>
          <cell r="P140">
            <v>85949.73000000001</v>
          </cell>
        </row>
        <row r="141">
          <cell r="B141">
            <v>6495</v>
          </cell>
          <cell r="D141">
            <v>769.51999999999987</v>
          </cell>
          <cell r="E141">
            <v>769.51999999999987</v>
          </cell>
          <cell r="F141">
            <v>769.52000000000021</v>
          </cell>
          <cell r="G141">
            <v>776.02</v>
          </cell>
          <cell r="H141">
            <v>779.34000000000015</v>
          </cell>
          <cell r="I141">
            <v>779.34000000000015</v>
          </cell>
          <cell r="J141">
            <v>779.33999999999924</v>
          </cell>
          <cell r="K141">
            <v>779.34000000000106</v>
          </cell>
          <cell r="L141">
            <v>779.33999999999924</v>
          </cell>
          <cell r="M141">
            <v>779.34000000000015</v>
          </cell>
          <cell r="N141">
            <v>779.34000000000106</v>
          </cell>
          <cell r="O141">
            <v>779.34000000000015</v>
          </cell>
          <cell r="P141">
            <v>9319.3000000000011</v>
          </cell>
        </row>
        <row r="142">
          <cell r="B142">
            <v>6500</v>
          </cell>
          <cell r="D142">
            <v>552.64</v>
          </cell>
          <cell r="E142">
            <v>552.64</v>
          </cell>
          <cell r="F142">
            <v>552.6400000000001</v>
          </cell>
          <cell r="G142">
            <v>552.63999999999987</v>
          </cell>
          <cell r="H142">
            <v>552.63999999999987</v>
          </cell>
          <cell r="I142">
            <v>552.64000000000033</v>
          </cell>
          <cell r="J142">
            <v>552.63999999999942</v>
          </cell>
          <cell r="K142">
            <v>552.64000000000033</v>
          </cell>
          <cell r="L142">
            <v>552.64000000000033</v>
          </cell>
          <cell r="M142">
            <v>552.63999999999942</v>
          </cell>
          <cell r="N142">
            <v>552.64000000000033</v>
          </cell>
          <cell r="O142">
            <v>552.64000000000033</v>
          </cell>
          <cell r="P142">
            <v>6631.68</v>
          </cell>
        </row>
        <row r="143">
          <cell r="B143">
            <v>6505</v>
          </cell>
          <cell r="D143">
            <v>48.269999999999996</v>
          </cell>
          <cell r="E143">
            <v>48.269999999999996</v>
          </cell>
          <cell r="F143">
            <v>48.27000000000001</v>
          </cell>
          <cell r="G143">
            <v>52.25</v>
          </cell>
          <cell r="H143">
            <v>52.25</v>
          </cell>
          <cell r="I143">
            <v>52.25</v>
          </cell>
          <cell r="J143">
            <v>52.249999999999943</v>
          </cell>
          <cell r="K143">
            <v>52.250000000000057</v>
          </cell>
          <cell r="L143">
            <v>54.159999999999968</v>
          </cell>
          <cell r="M143">
            <v>54.160000000000025</v>
          </cell>
          <cell r="N143">
            <v>56.949999999999932</v>
          </cell>
          <cell r="O143">
            <v>62.200000000000045</v>
          </cell>
          <cell r="P143">
            <v>633.53</v>
          </cell>
        </row>
        <row r="144">
          <cell r="B144">
            <v>6510</v>
          </cell>
          <cell r="D144">
            <v>4051.78</v>
          </cell>
          <cell r="E144">
            <v>4064.4199999999996</v>
          </cell>
          <cell r="F144">
            <v>4054.7900000000018</v>
          </cell>
          <cell r="G144">
            <v>4000.8899999999994</v>
          </cell>
          <cell r="H144">
            <v>4006.2299999999996</v>
          </cell>
          <cell r="I144">
            <v>4071.3300000000017</v>
          </cell>
          <cell r="J144">
            <v>4027.9399999999987</v>
          </cell>
          <cell r="K144">
            <v>4085.1800000000003</v>
          </cell>
          <cell r="L144">
            <v>4120.369999999999</v>
          </cell>
          <cell r="M144">
            <v>4174.010000000002</v>
          </cell>
          <cell r="N144">
            <v>4150.0800000000017</v>
          </cell>
          <cell r="O144">
            <v>4144.7299999999959</v>
          </cell>
          <cell r="P144">
            <v>48951.75</v>
          </cell>
        </row>
        <row r="145">
          <cell r="B145">
            <v>6515</v>
          </cell>
          <cell r="D145">
            <v>129.01</v>
          </cell>
          <cell r="E145">
            <v>129.01</v>
          </cell>
          <cell r="F145">
            <v>129.01</v>
          </cell>
          <cell r="G145">
            <v>129.01</v>
          </cell>
          <cell r="H145">
            <v>117.76999999999998</v>
          </cell>
          <cell r="I145">
            <v>144.57000000000005</v>
          </cell>
          <cell r="J145">
            <v>126.11000000000001</v>
          </cell>
          <cell r="K145">
            <v>126.1099999999999</v>
          </cell>
          <cell r="L145">
            <v>126.11000000000013</v>
          </cell>
          <cell r="M145">
            <v>126.1099999999999</v>
          </cell>
          <cell r="N145">
            <v>126.11000000000013</v>
          </cell>
          <cell r="O145">
            <v>128.23999999999978</v>
          </cell>
          <cell r="P145">
            <v>1537.1699999999998</v>
          </cell>
        </row>
        <row r="146">
          <cell r="B146">
            <v>6520</v>
          </cell>
          <cell r="D146">
            <v>2524.19</v>
          </cell>
          <cell r="E146">
            <v>2544.9</v>
          </cell>
          <cell r="F146">
            <v>2555.5699999999997</v>
          </cell>
          <cell r="G146">
            <v>2546.34</v>
          </cell>
          <cell r="H146">
            <v>2556.91</v>
          </cell>
          <cell r="I146">
            <v>2558.4199999999983</v>
          </cell>
          <cell r="J146">
            <v>2554.7900000000045</v>
          </cell>
          <cell r="K146">
            <v>2560.0799999999981</v>
          </cell>
          <cell r="L146">
            <v>2575.16</v>
          </cell>
          <cell r="M146">
            <v>2602.0599999999977</v>
          </cell>
          <cell r="N146">
            <v>2596.1200000000026</v>
          </cell>
          <cell r="O146">
            <v>2603.5199999999968</v>
          </cell>
          <cell r="P146">
            <v>30778.059999999998</v>
          </cell>
        </row>
        <row r="147">
          <cell r="B147">
            <v>6525</v>
          </cell>
          <cell r="D147">
            <v>7262.78</v>
          </cell>
          <cell r="E147">
            <v>7262.78</v>
          </cell>
          <cell r="F147">
            <v>7262.7800000000007</v>
          </cell>
          <cell r="G147">
            <v>7262.7799999999988</v>
          </cell>
          <cell r="H147">
            <v>7263.1499999999978</v>
          </cell>
          <cell r="I147">
            <v>7274.1100000000006</v>
          </cell>
          <cell r="J147">
            <v>7274.5</v>
          </cell>
          <cell r="K147">
            <v>7275.5999999999985</v>
          </cell>
          <cell r="L147">
            <v>7276.1500000000087</v>
          </cell>
          <cell r="M147">
            <v>7282.4100000000035</v>
          </cell>
          <cell r="N147">
            <v>7294.5599999999977</v>
          </cell>
          <cell r="O147">
            <v>7292.3500000000058</v>
          </cell>
          <cell r="P147">
            <v>87283.950000000012</v>
          </cell>
        </row>
        <row r="148">
          <cell r="B148">
            <v>6530</v>
          </cell>
          <cell r="D148">
            <v>32491.78</v>
          </cell>
          <cell r="E148">
            <v>32529.360000000001</v>
          </cell>
          <cell r="F148">
            <v>32545.439999999988</v>
          </cell>
          <cell r="G148">
            <v>32574.560000000012</v>
          </cell>
          <cell r="H148">
            <v>32645.030000000013</v>
          </cell>
          <cell r="I148">
            <v>32660.689999999973</v>
          </cell>
          <cell r="J148">
            <v>32663.150000000023</v>
          </cell>
          <cell r="K148">
            <v>32695.289999999979</v>
          </cell>
          <cell r="L148">
            <v>32695.700000000012</v>
          </cell>
          <cell r="M148">
            <v>32715.450000000012</v>
          </cell>
          <cell r="N148">
            <v>32735.700000000012</v>
          </cell>
          <cell r="O148">
            <v>32730.02999999997</v>
          </cell>
          <cell r="P148">
            <v>391682.18</v>
          </cell>
        </row>
        <row r="149">
          <cell r="B149">
            <v>6535</v>
          </cell>
          <cell r="D149">
            <v>4899.16</v>
          </cell>
          <cell r="E149">
            <v>4948.3899999999994</v>
          </cell>
          <cell r="F149">
            <v>4963.5400000000009</v>
          </cell>
          <cell r="G149">
            <v>4966.8500000000022</v>
          </cell>
          <cell r="H149">
            <v>4994.9999999999964</v>
          </cell>
          <cell r="I149">
            <v>5003.7900000000045</v>
          </cell>
          <cell r="J149">
            <v>5002.9999999999927</v>
          </cell>
          <cell r="K149">
            <v>5019.9600000000064</v>
          </cell>
          <cell r="L149">
            <v>5049.7299999999959</v>
          </cell>
          <cell r="M149">
            <v>5045.7799999999988</v>
          </cell>
          <cell r="N149">
            <v>5051.5599999999977</v>
          </cell>
          <cell r="O149">
            <v>5063.8900000000067</v>
          </cell>
          <cell r="P149">
            <v>60010.65</v>
          </cell>
        </row>
        <row r="150">
          <cell r="B150">
            <v>6540</v>
          </cell>
          <cell r="D150">
            <v>2737.61</v>
          </cell>
          <cell r="E150">
            <v>2766.9999999999995</v>
          </cell>
          <cell r="F150">
            <v>2769.9899999999989</v>
          </cell>
          <cell r="G150">
            <v>2766.9200000000019</v>
          </cell>
          <cell r="H150">
            <v>2803.5999999999985</v>
          </cell>
          <cell r="I150">
            <v>2803.6000000000022</v>
          </cell>
          <cell r="J150">
            <v>2838.6899999999987</v>
          </cell>
          <cell r="K150">
            <v>2838.6899999999987</v>
          </cell>
          <cell r="L150">
            <v>2866.8600000000006</v>
          </cell>
          <cell r="M150">
            <v>2866.8600000000006</v>
          </cell>
          <cell r="N150">
            <v>2871.1600000000035</v>
          </cell>
          <cell r="O150">
            <v>2871.1599999999962</v>
          </cell>
          <cell r="P150">
            <v>33802.14</v>
          </cell>
        </row>
        <row r="151">
          <cell r="B151">
            <v>6545</v>
          </cell>
          <cell r="D151">
            <v>1985.97</v>
          </cell>
          <cell r="E151">
            <v>2015.6700000000003</v>
          </cell>
          <cell r="F151">
            <v>2053.04</v>
          </cell>
          <cell r="G151">
            <v>2089.04</v>
          </cell>
          <cell r="H151">
            <v>2114.3099999999986</v>
          </cell>
          <cell r="I151">
            <v>2130.7600000000002</v>
          </cell>
          <cell r="J151">
            <v>2148.3000000000011</v>
          </cell>
          <cell r="K151">
            <v>2161.8199999999997</v>
          </cell>
          <cell r="L151">
            <v>2191.119999999999</v>
          </cell>
          <cell r="M151">
            <v>2210.5900000000038</v>
          </cell>
          <cell r="N151">
            <v>2225.8799999999974</v>
          </cell>
          <cell r="O151">
            <v>2246.4400000000023</v>
          </cell>
          <cell r="P151">
            <v>25572.940000000002</v>
          </cell>
        </row>
        <row r="152">
          <cell r="B152">
            <v>6550</v>
          </cell>
          <cell r="D152">
            <v>1696.08</v>
          </cell>
          <cell r="E152">
            <v>1708.1399999999999</v>
          </cell>
          <cell r="F152">
            <v>1708.1400000000008</v>
          </cell>
          <cell r="G152">
            <v>1711.4499999999989</v>
          </cell>
          <cell r="H152">
            <v>1727.2900000000009</v>
          </cell>
          <cell r="I152">
            <v>1726.2699999999986</v>
          </cell>
          <cell r="J152">
            <v>1727.0400000000009</v>
          </cell>
          <cell r="K152">
            <v>1727.0400000000009</v>
          </cell>
          <cell r="L152">
            <v>1727.0399999999991</v>
          </cell>
          <cell r="M152">
            <v>1727.0399999999991</v>
          </cell>
          <cell r="N152">
            <v>1731.380000000001</v>
          </cell>
          <cell r="O152">
            <v>1731.4900000000016</v>
          </cell>
          <cell r="P152">
            <v>20648.400000000001</v>
          </cell>
        </row>
        <row r="153">
          <cell r="B153">
            <v>6555</v>
          </cell>
          <cell r="D153">
            <v>319.01</v>
          </cell>
          <cell r="E153">
            <v>333.38</v>
          </cell>
          <cell r="F153">
            <v>348.52</v>
          </cell>
          <cell r="G153">
            <v>350.79999999999984</v>
          </cell>
          <cell r="H153">
            <v>350.80000000000018</v>
          </cell>
          <cell r="I153">
            <v>362.20000000000005</v>
          </cell>
          <cell r="J153">
            <v>370.75</v>
          </cell>
          <cell r="K153">
            <v>370.75</v>
          </cell>
          <cell r="L153">
            <v>372.53999999999996</v>
          </cell>
          <cell r="M153">
            <v>382.26000000000022</v>
          </cell>
          <cell r="N153">
            <v>382.25999999999976</v>
          </cell>
          <cell r="O153">
            <v>382.25999999999976</v>
          </cell>
          <cell r="P153">
            <v>4325.53</v>
          </cell>
        </row>
        <row r="154">
          <cell r="B154">
            <v>6570</v>
          </cell>
          <cell r="D154">
            <v>7.88</v>
          </cell>
          <cell r="E154">
            <v>7.88</v>
          </cell>
          <cell r="F154">
            <v>7.8800000000000008</v>
          </cell>
          <cell r="G154">
            <v>7.879999999999999</v>
          </cell>
          <cell r="H154">
            <v>7.879999999999999</v>
          </cell>
          <cell r="I154">
            <v>-3.6499999999999986</v>
          </cell>
          <cell r="J154">
            <v>7.8799999999999955</v>
          </cell>
          <cell r="K154">
            <v>7.8800000000000026</v>
          </cell>
          <cell r="L154">
            <v>7.8800000000000026</v>
          </cell>
          <cell r="M154">
            <v>7.8799999999999955</v>
          </cell>
          <cell r="N154">
            <v>7.8800000000000097</v>
          </cell>
          <cell r="O154">
            <v>7.8799999999999955</v>
          </cell>
          <cell r="P154">
            <v>83.03</v>
          </cell>
        </row>
        <row r="155">
          <cell r="B155">
            <v>6580</v>
          </cell>
          <cell r="D155">
            <v>913.47</v>
          </cell>
          <cell r="E155">
            <v>915.95</v>
          </cell>
          <cell r="F155">
            <v>929.26000000000022</v>
          </cell>
          <cell r="G155">
            <v>930.48999999999978</v>
          </cell>
          <cell r="H155">
            <v>932.19999999999982</v>
          </cell>
          <cell r="I155">
            <v>1128.0800000000008</v>
          </cell>
          <cell r="J155">
            <v>1131.8899999999994</v>
          </cell>
          <cell r="K155">
            <v>1132.3199999999997</v>
          </cell>
          <cell r="L155">
            <v>1133.0600000000013</v>
          </cell>
          <cell r="M155">
            <v>1137.0999999999985</v>
          </cell>
          <cell r="N155">
            <v>1140.1599999999999</v>
          </cell>
          <cell r="O155">
            <v>1143.130000000001</v>
          </cell>
          <cell r="P155">
            <v>12567.11</v>
          </cell>
        </row>
        <row r="156">
          <cell r="B156">
            <v>6585</v>
          </cell>
          <cell r="D156">
            <v>551.79</v>
          </cell>
          <cell r="E156">
            <v>553.44000000000005</v>
          </cell>
          <cell r="F156">
            <v>561.05999999999995</v>
          </cell>
          <cell r="G156">
            <v>561.80999999999995</v>
          </cell>
          <cell r="H156">
            <v>567.88999999999987</v>
          </cell>
          <cell r="I156">
            <v>569.40999999999985</v>
          </cell>
          <cell r="J156">
            <v>571.53000000000065</v>
          </cell>
          <cell r="K156">
            <v>573.26000000000022</v>
          </cell>
          <cell r="L156">
            <v>574.17000000000007</v>
          </cell>
          <cell r="M156">
            <v>581.00999999999931</v>
          </cell>
          <cell r="N156">
            <v>581.23000000000047</v>
          </cell>
          <cell r="O156">
            <v>585.81999999999971</v>
          </cell>
          <cell r="P156">
            <v>6832.42</v>
          </cell>
        </row>
        <row r="157">
          <cell r="B157">
            <v>6590</v>
          </cell>
          <cell r="D157">
            <v>1.6</v>
          </cell>
          <cell r="E157">
            <v>1.6</v>
          </cell>
          <cell r="F157">
            <v>1.5999999999999996</v>
          </cell>
          <cell r="G157">
            <v>1.6000000000000005</v>
          </cell>
          <cell r="H157">
            <v>1.5999999999999996</v>
          </cell>
          <cell r="I157">
            <v>1.5999999999999996</v>
          </cell>
          <cell r="J157">
            <v>1.5999999999999996</v>
          </cell>
          <cell r="K157">
            <v>4.5200000000000014</v>
          </cell>
          <cell r="L157">
            <v>11.78</v>
          </cell>
          <cell r="M157">
            <v>11.780000000000001</v>
          </cell>
          <cell r="N157">
            <v>11.780000000000001</v>
          </cell>
          <cell r="O157">
            <v>14.129999999999995</v>
          </cell>
          <cell r="P157">
            <v>65.19</v>
          </cell>
        </row>
        <row r="158">
          <cell r="B158">
            <v>6595</v>
          </cell>
          <cell r="D158">
            <v>849.91</v>
          </cell>
          <cell r="E158">
            <v>851.93</v>
          </cell>
          <cell r="F158">
            <v>856.68999999999983</v>
          </cell>
          <cell r="G158">
            <v>859.73000000000047</v>
          </cell>
          <cell r="H158">
            <v>864.64999999999964</v>
          </cell>
          <cell r="I158">
            <v>874.26000000000022</v>
          </cell>
          <cell r="J158">
            <v>888.09000000000015</v>
          </cell>
          <cell r="K158">
            <v>890.70000000000073</v>
          </cell>
          <cell r="L158">
            <v>895.96999999999844</v>
          </cell>
          <cell r="M158">
            <v>901.44000000000142</v>
          </cell>
          <cell r="N158">
            <v>906.85999999999876</v>
          </cell>
          <cell r="O158">
            <v>915.53000000000065</v>
          </cell>
          <cell r="P158">
            <v>10555.76</v>
          </cell>
        </row>
        <row r="159">
          <cell r="B159">
            <v>6600</v>
          </cell>
          <cell r="D159">
            <v>73.34</v>
          </cell>
          <cell r="E159">
            <v>73.34</v>
          </cell>
          <cell r="F159">
            <v>73.34</v>
          </cell>
          <cell r="G159">
            <v>73.34</v>
          </cell>
          <cell r="H159">
            <v>73.340000000000032</v>
          </cell>
          <cell r="I159">
            <v>73.339999999999975</v>
          </cell>
          <cell r="J159">
            <v>73.339999999999975</v>
          </cell>
          <cell r="K159">
            <v>73.340000000000032</v>
          </cell>
          <cell r="L159">
            <v>73.339999999999918</v>
          </cell>
          <cell r="M159">
            <v>73.340000000000146</v>
          </cell>
          <cell r="N159">
            <v>73.339999999999918</v>
          </cell>
          <cell r="O159">
            <v>73.340000000000032</v>
          </cell>
          <cell r="P159">
            <v>880.08</v>
          </cell>
        </row>
        <row r="160">
          <cell r="B160">
            <v>6605</v>
          </cell>
          <cell r="D160">
            <v>53.44</v>
          </cell>
          <cell r="E160">
            <v>53.44</v>
          </cell>
          <cell r="F160">
            <v>58.300000000000011</v>
          </cell>
          <cell r="G160">
            <v>58.299999999999983</v>
          </cell>
          <cell r="H160">
            <v>65.150000000000006</v>
          </cell>
          <cell r="I160">
            <v>77.680000000000007</v>
          </cell>
          <cell r="J160">
            <v>77.680000000000007</v>
          </cell>
          <cell r="K160">
            <v>77.67999999999995</v>
          </cell>
          <cell r="L160">
            <v>109.98000000000002</v>
          </cell>
          <cell r="M160">
            <v>109.98000000000002</v>
          </cell>
          <cell r="N160">
            <v>116.05999999999995</v>
          </cell>
          <cell r="O160">
            <v>116.06000000000006</v>
          </cell>
          <cell r="P160">
            <v>973.75</v>
          </cell>
        </row>
        <row r="161">
          <cell r="B161">
            <v>6610</v>
          </cell>
          <cell r="D161">
            <v>190.78</v>
          </cell>
          <cell r="E161">
            <v>191.38000000000002</v>
          </cell>
          <cell r="F161">
            <v>194.66000000000003</v>
          </cell>
          <cell r="G161">
            <v>169.41999999999996</v>
          </cell>
          <cell r="H161">
            <v>169.87999999999988</v>
          </cell>
          <cell r="I161">
            <v>169.71000000000004</v>
          </cell>
          <cell r="J161">
            <v>169.98000000000002</v>
          </cell>
          <cell r="K161">
            <v>170.01999999999998</v>
          </cell>
          <cell r="L161">
            <v>169.71000000000004</v>
          </cell>
          <cell r="M161">
            <v>169.84999999999991</v>
          </cell>
          <cell r="N161">
            <v>169.93000000000029</v>
          </cell>
          <cell r="O161">
            <v>170.13000000000011</v>
          </cell>
          <cell r="P161">
            <v>2105.4500000000003</v>
          </cell>
        </row>
        <row r="162">
          <cell r="B162">
            <v>6615</v>
          </cell>
          <cell r="D162">
            <v>0</v>
          </cell>
          <cell r="E162">
            <v>0</v>
          </cell>
          <cell r="F162">
            <v>0</v>
          </cell>
          <cell r="G162">
            <v>4.4800000000000004</v>
          </cell>
          <cell r="H162">
            <v>4.4800000000000004</v>
          </cell>
          <cell r="I162">
            <v>4.4799999999999986</v>
          </cell>
          <cell r="J162">
            <v>4.4800000000000022</v>
          </cell>
          <cell r="K162">
            <v>4.4799999999999969</v>
          </cell>
          <cell r="L162">
            <v>4.4800000000000004</v>
          </cell>
          <cell r="M162">
            <v>4.4800000000000004</v>
          </cell>
          <cell r="N162">
            <v>4.480000000000004</v>
          </cell>
          <cell r="O162">
            <v>4.4799999999999969</v>
          </cell>
          <cell r="P162">
            <v>40.32</v>
          </cell>
        </row>
        <row r="163">
          <cell r="B163">
            <v>6620</v>
          </cell>
          <cell r="D163">
            <v>6542.76</v>
          </cell>
          <cell r="E163">
            <v>6542.76</v>
          </cell>
          <cell r="F163">
            <v>6542.7599999999984</v>
          </cell>
          <cell r="G163">
            <v>6542.760000000002</v>
          </cell>
          <cell r="H163">
            <v>6542.7599999999984</v>
          </cell>
          <cell r="I163">
            <v>6542.7599999999984</v>
          </cell>
          <cell r="J163">
            <v>6542.760000000002</v>
          </cell>
          <cell r="K163">
            <v>6542.760000000002</v>
          </cell>
          <cell r="L163">
            <v>6542.760000000002</v>
          </cell>
          <cell r="M163">
            <v>6542.7599999999948</v>
          </cell>
          <cell r="N163">
            <v>6542.760000000002</v>
          </cell>
          <cell r="O163">
            <v>6542.7599999999948</v>
          </cell>
          <cell r="P163">
            <v>78513.119999999995</v>
          </cell>
        </row>
        <row r="164">
          <cell r="B164">
            <v>6640</v>
          </cell>
          <cell r="D164">
            <v>0</v>
          </cell>
          <cell r="E164">
            <v>0</v>
          </cell>
          <cell r="F164">
            <v>0</v>
          </cell>
          <cell r="G164">
            <v>14.79</v>
          </cell>
          <cell r="H164">
            <v>14.79</v>
          </cell>
          <cell r="I164">
            <v>14.79</v>
          </cell>
          <cell r="J164">
            <v>14.79</v>
          </cell>
          <cell r="K164">
            <v>14.790000000000006</v>
          </cell>
          <cell r="L164">
            <v>14.789999999999992</v>
          </cell>
          <cell r="M164">
            <v>14.790000000000006</v>
          </cell>
          <cell r="N164">
            <v>14.789999999999992</v>
          </cell>
          <cell r="O164">
            <v>14.79000000000002</v>
          </cell>
          <cell r="P164">
            <v>133.11000000000001</v>
          </cell>
        </row>
        <row r="165">
          <cell r="B165">
            <v>6645</v>
          </cell>
          <cell r="C165" t="str">
            <v>WATER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B166">
            <v>6660</v>
          </cell>
          <cell r="D166">
            <v>7260.5</v>
          </cell>
          <cell r="E166">
            <v>7260.5</v>
          </cell>
          <cell r="F166">
            <v>7260.5</v>
          </cell>
          <cell r="G166">
            <v>7274.9700000000012</v>
          </cell>
          <cell r="H166">
            <v>7274.9700000000012</v>
          </cell>
          <cell r="I166">
            <v>7274.9700000000012</v>
          </cell>
          <cell r="J166">
            <v>7274.9699999999939</v>
          </cell>
          <cell r="K166">
            <v>7274.9700000000012</v>
          </cell>
          <cell r="L166">
            <v>7274.9700000000012</v>
          </cell>
          <cell r="M166">
            <v>7274.9699999999939</v>
          </cell>
          <cell r="N166">
            <v>7274.9700000000012</v>
          </cell>
          <cell r="O166">
            <v>7274.9700000000012</v>
          </cell>
          <cell r="P166">
            <v>87256.23</v>
          </cell>
        </row>
        <row r="167">
          <cell r="B167">
            <v>6665</v>
          </cell>
          <cell r="D167">
            <v>2.87</v>
          </cell>
          <cell r="E167">
            <v>2.87</v>
          </cell>
          <cell r="F167">
            <v>2.8699999999999992</v>
          </cell>
          <cell r="G167">
            <v>2.870000000000001</v>
          </cell>
          <cell r="H167">
            <v>5.43</v>
          </cell>
          <cell r="I167">
            <v>8.43</v>
          </cell>
          <cell r="J167">
            <v>22.63</v>
          </cell>
          <cell r="K167">
            <v>22.629999999999995</v>
          </cell>
          <cell r="L167">
            <v>22.63000000000001</v>
          </cell>
          <cell r="M167">
            <v>22.629999999999995</v>
          </cell>
          <cell r="N167">
            <v>22.63000000000001</v>
          </cell>
          <cell r="O167">
            <v>22.629999999999995</v>
          </cell>
          <cell r="P167">
            <v>161.12</v>
          </cell>
        </row>
        <row r="168">
          <cell r="B168">
            <v>6670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7.57</v>
          </cell>
          <cell r="J168">
            <v>7.57</v>
          </cell>
          <cell r="K168">
            <v>7.57</v>
          </cell>
          <cell r="L168">
            <v>5.93</v>
          </cell>
          <cell r="M168">
            <v>5.93</v>
          </cell>
          <cell r="N168">
            <v>5.93</v>
          </cell>
          <cell r="O168">
            <v>5.93</v>
          </cell>
          <cell r="P168">
            <v>46.43</v>
          </cell>
        </row>
        <row r="169">
          <cell r="B169">
            <v>6680</v>
          </cell>
          <cell r="C169" t="str">
            <v>s</v>
          </cell>
          <cell r="D169">
            <v>6948.1100000000006</v>
          </cell>
          <cell r="E169">
            <v>6948.1100000000006</v>
          </cell>
          <cell r="F169">
            <v>6948.3299999999981</v>
          </cell>
          <cell r="G169">
            <v>6948.3300000000017</v>
          </cell>
          <cell r="H169">
            <v>6940.4699999999975</v>
          </cell>
          <cell r="I169">
            <v>6943.2100000000064</v>
          </cell>
          <cell r="J169">
            <v>6948.179999999993</v>
          </cell>
          <cell r="K169">
            <v>6949.760000000002</v>
          </cell>
          <cell r="L169">
            <v>6955.8600000000006</v>
          </cell>
          <cell r="M169">
            <v>6955.9700000000012</v>
          </cell>
          <cell r="N169">
            <v>6956.179999999993</v>
          </cell>
          <cell r="O169">
            <v>6956.1800000000076</v>
          </cell>
          <cell r="P169">
            <v>83398.69</v>
          </cell>
        </row>
        <row r="170">
          <cell r="B170">
            <v>6695</v>
          </cell>
          <cell r="D170">
            <v>3.78</v>
          </cell>
          <cell r="E170">
            <v>3.78</v>
          </cell>
          <cell r="F170">
            <v>3.7800000000000002</v>
          </cell>
          <cell r="G170">
            <v>3.7799999999999994</v>
          </cell>
          <cell r="H170">
            <v>3.7799999999999994</v>
          </cell>
          <cell r="I170">
            <v>3.7800000000000011</v>
          </cell>
          <cell r="J170">
            <v>3.7800000000000011</v>
          </cell>
          <cell r="K170">
            <v>3.7799999999999976</v>
          </cell>
          <cell r="L170">
            <v>3.7800000000000047</v>
          </cell>
          <cell r="M170">
            <v>3.779999999999994</v>
          </cell>
          <cell r="N170">
            <v>3.7800000000000011</v>
          </cell>
          <cell r="O170">
            <v>3.7800000000000011</v>
          </cell>
          <cell r="P170">
            <v>45.36</v>
          </cell>
        </row>
        <row r="171">
          <cell r="B171">
            <v>6710</v>
          </cell>
          <cell r="D171">
            <v>4543.17</v>
          </cell>
          <cell r="E171">
            <v>4543.24</v>
          </cell>
          <cell r="F171">
            <v>4543.24</v>
          </cell>
          <cell r="G171">
            <v>4543.24</v>
          </cell>
          <cell r="H171">
            <v>4542.9700000000012</v>
          </cell>
          <cell r="I171">
            <v>4543.2599999999984</v>
          </cell>
          <cell r="J171">
            <v>4543.2599999999984</v>
          </cell>
          <cell r="K171">
            <v>4543.9400000000023</v>
          </cell>
          <cell r="L171">
            <v>4543.9399999999951</v>
          </cell>
          <cell r="M171">
            <v>4545.5100000000093</v>
          </cell>
          <cell r="N171">
            <v>4547.8899999999994</v>
          </cell>
          <cell r="O171">
            <v>4547.8899999999994</v>
          </cell>
          <cell r="P171">
            <v>54531.55</v>
          </cell>
        </row>
        <row r="172">
          <cell r="B172">
            <v>6715</v>
          </cell>
          <cell r="D172">
            <v>5332.78</v>
          </cell>
          <cell r="E172">
            <v>5333.5999999999995</v>
          </cell>
          <cell r="F172">
            <v>5334.27</v>
          </cell>
          <cell r="G172">
            <v>5340.74</v>
          </cell>
          <cell r="H172">
            <v>5387.6000000000022</v>
          </cell>
          <cell r="I172">
            <v>5387.8999999999978</v>
          </cell>
          <cell r="J172">
            <v>5385.9100000000035</v>
          </cell>
          <cell r="K172">
            <v>5386.2799999999988</v>
          </cell>
          <cell r="L172">
            <v>5391.0499999999956</v>
          </cell>
          <cell r="M172">
            <v>5391.57</v>
          </cell>
          <cell r="N172">
            <v>5391.6800000000076</v>
          </cell>
          <cell r="O172">
            <v>5392.1999999999898</v>
          </cell>
          <cell r="P172">
            <v>64455.579999999994</v>
          </cell>
        </row>
        <row r="173">
          <cell r="B173">
            <v>6717</v>
          </cell>
          <cell r="D173">
            <v>1535.64</v>
          </cell>
          <cell r="E173">
            <v>1535.64</v>
          </cell>
          <cell r="F173">
            <v>1535.6399999999999</v>
          </cell>
          <cell r="G173">
            <v>1535.6400000000003</v>
          </cell>
          <cell r="H173">
            <v>1571.7399999999998</v>
          </cell>
          <cell r="I173">
            <v>1571.7400000000007</v>
          </cell>
          <cell r="J173">
            <v>1571.7399999999998</v>
          </cell>
          <cell r="K173">
            <v>1571.7399999999998</v>
          </cell>
          <cell r="L173">
            <v>1571.7399999999998</v>
          </cell>
          <cell r="M173">
            <v>1571.7399999999998</v>
          </cell>
          <cell r="N173">
            <v>1571.7400000000016</v>
          </cell>
          <cell r="O173">
            <v>1571.739999999998</v>
          </cell>
          <cell r="P173">
            <v>18716.48</v>
          </cell>
        </row>
        <row r="174">
          <cell r="B174">
            <v>6725</v>
          </cell>
          <cell r="D174">
            <v>74.66</v>
          </cell>
          <cell r="E174">
            <v>74.66</v>
          </cell>
          <cell r="F174">
            <v>74.66</v>
          </cell>
          <cell r="G174">
            <v>100.53</v>
          </cell>
          <cell r="H174">
            <v>113.57</v>
          </cell>
          <cell r="I174">
            <v>113.57</v>
          </cell>
          <cell r="J174">
            <v>112.04000000000008</v>
          </cell>
          <cell r="K174">
            <v>86.169999999999959</v>
          </cell>
          <cell r="L174">
            <v>86.169999999999959</v>
          </cell>
          <cell r="M174">
            <v>86.889999999999986</v>
          </cell>
          <cell r="N174">
            <v>88.170000000000073</v>
          </cell>
          <cell r="O174">
            <v>88.169999999999959</v>
          </cell>
          <cell r="P174">
            <v>1099.26</v>
          </cell>
        </row>
        <row r="175">
          <cell r="B175">
            <v>6730</v>
          </cell>
          <cell r="D175">
            <v>35.4</v>
          </cell>
          <cell r="E175">
            <v>35.4</v>
          </cell>
          <cell r="F175">
            <v>35.400000000000006</v>
          </cell>
          <cell r="G175">
            <v>35.399999999999991</v>
          </cell>
          <cell r="H175">
            <v>35.400000000000006</v>
          </cell>
          <cell r="I175">
            <v>35.400000000000006</v>
          </cell>
          <cell r="J175">
            <v>35.400000000000006</v>
          </cell>
          <cell r="K175">
            <v>35.399999999999977</v>
          </cell>
          <cell r="L175">
            <v>35.400000000000034</v>
          </cell>
          <cell r="M175">
            <v>35.399999999999977</v>
          </cell>
          <cell r="N175">
            <v>35.399999999999977</v>
          </cell>
          <cell r="O175">
            <v>35.400000000000034</v>
          </cell>
          <cell r="P175">
            <v>424.8</v>
          </cell>
        </row>
        <row r="176">
          <cell r="B176">
            <v>6745</v>
          </cell>
          <cell r="D176">
            <v>1180</v>
          </cell>
          <cell r="E176">
            <v>1197.7200000000003</v>
          </cell>
          <cell r="F176">
            <v>1238.7799999999997</v>
          </cell>
          <cell r="G176">
            <v>1185.1000000000004</v>
          </cell>
          <cell r="H176">
            <v>1244.4299999999994</v>
          </cell>
          <cell r="I176">
            <v>1220.6500000000005</v>
          </cell>
          <cell r="J176">
            <v>1224.8500000000004</v>
          </cell>
          <cell r="K176">
            <v>1266.7499999999982</v>
          </cell>
          <cell r="L176">
            <v>1258.1200000000008</v>
          </cell>
          <cell r="M176">
            <v>1330.2900000000009</v>
          </cell>
          <cell r="N176">
            <v>1320.0699999999997</v>
          </cell>
          <cell r="O176">
            <v>1389.58</v>
          </cell>
          <cell r="P176">
            <v>15056.34</v>
          </cell>
        </row>
        <row r="177">
          <cell r="B177">
            <v>6750</v>
          </cell>
          <cell r="D177">
            <v>21.22</v>
          </cell>
          <cell r="E177">
            <v>26.129999999999995</v>
          </cell>
          <cell r="F177">
            <v>26.13000000000001</v>
          </cell>
          <cell r="G177">
            <v>26.129999999999995</v>
          </cell>
          <cell r="H177">
            <v>26.129999999999995</v>
          </cell>
          <cell r="I177">
            <v>26.13000000000001</v>
          </cell>
          <cell r="J177">
            <v>26.129999999999995</v>
          </cell>
          <cell r="K177">
            <v>26.129999999999995</v>
          </cell>
          <cell r="L177">
            <v>26.129999999999995</v>
          </cell>
          <cell r="M177">
            <v>26.129999999999995</v>
          </cell>
          <cell r="N177">
            <v>26.129999999999995</v>
          </cell>
          <cell r="O177">
            <v>26.129999999999995</v>
          </cell>
          <cell r="P177">
            <v>308.64999999999998</v>
          </cell>
        </row>
        <row r="178">
          <cell r="B178">
            <v>6755</v>
          </cell>
          <cell r="D178">
            <v>72.790000000000006</v>
          </cell>
          <cell r="E178">
            <v>72.790000000000006</v>
          </cell>
          <cell r="F178">
            <v>41.91</v>
          </cell>
          <cell r="G178">
            <v>41.91</v>
          </cell>
          <cell r="H178">
            <v>41.91</v>
          </cell>
          <cell r="I178">
            <v>41.910000000000025</v>
          </cell>
          <cell r="J178">
            <v>41.909999999999968</v>
          </cell>
          <cell r="K178">
            <v>41.910000000000025</v>
          </cell>
          <cell r="L178">
            <v>41.909999999999968</v>
          </cell>
          <cell r="M178">
            <v>41.910000000000025</v>
          </cell>
          <cell r="N178">
            <v>41.909999999999968</v>
          </cell>
          <cell r="O178">
            <v>41.910000000000082</v>
          </cell>
          <cell r="P178">
            <v>564.68000000000006</v>
          </cell>
        </row>
        <row r="179">
          <cell r="B179">
            <v>6760</v>
          </cell>
          <cell r="D179">
            <v>483.27</v>
          </cell>
          <cell r="E179">
            <v>483.27</v>
          </cell>
          <cell r="F179">
            <v>483.27</v>
          </cell>
          <cell r="G179">
            <v>483.27</v>
          </cell>
          <cell r="H179">
            <v>483.27</v>
          </cell>
          <cell r="I179">
            <v>483.27</v>
          </cell>
          <cell r="J179">
            <v>483.27</v>
          </cell>
          <cell r="K179">
            <v>483.27</v>
          </cell>
          <cell r="L179">
            <v>483.27000000000044</v>
          </cell>
          <cell r="M179">
            <v>483.26999999999953</v>
          </cell>
          <cell r="N179">
            <v>483.27000000000044</v>
          </cell>
          <cell r="O179">
            <v>483.26999999999953</v>
          </cell>
          <cell r="P179">
            <v>5799.24</v>
          </cell>
        </row>
        <row r="180">
          <cell r="B180">
            <v>6765</v>
          </cell>
          <cell r="D180">
            <v>6716.13</v>
          </cell>
          <cell r="E180">
            <v>6741.920000000001</v>
          </cell>
          <cell r="F180">
            <v>6745.6099999999988</v>
          </cell>
          <cell r="G180">
            <v>8790.1500000000015</v>
          </cell>
          <cell r="H180">
            <v>8803.5300000000025</v>
          </cell>
          <cell r="I180">
            <v>8808.3699999999953</v>
          </cell>
          <cell r="J180">
            <v>8812.5900000000038</v>
          </cell>
          <cell r="K180">
            <v>8798.9099999999962</v>
          </cell>
          <cell r="L180">
            <v>8798.9599999999991</v>
          </cell>
          <cell r="M180">
            <v>8813.9799999999959</v>
          </cell>
          <cell r="N180">
            <v>8805.8300000000017</v>
          </cell>
          <cell r="O180">
            <v>8797.8399999999965</v>
          </cell>
          <cell r="P180">
            <v>99433.819999999992</v>
          </cell>
        </row>
        <row r="181">
          <cell r="B181">
            <v>6775</v>
          </cell>
          <cell r="D181">
            <v>160.80000000000001</v>
          </cell>
          <cell r="E181">
            <v>160.80000000000001</v>
          </cell>
          <cell r="F181">
            <v>160.79999999999995</v>
          </cell>
          <cell r="G181">
            <v>160.80000000000007</v>
          </cell>
          <cell r="H181">
            <v>160.79999999999995</v>
          </cell>
          <cell r="I181">
            <v>160.79999999999995</v>
          </cell>
          <cell r="J181">
            <v>236.87000000000012</v>
          </cell>
          <cell r="K181">
            <v>236.86999999999989</v>
          </cell>
          <cell r="L181">
            <v>170.97000000000003</v>
          </cell>
          <cell r="M181">
            <v>173.24</v>
          </cell>
          <cell r="N181">
            <v>173.24</v>
          </cell>
          <cell r="O181">
            <v>173.24</v>
          </cell>
          <cell r="P181">
            <v>2129.23</v>
          </cell>
        </row>
        <row r="182">
          <cell r="B182">
            <v>6780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10.71</v>
          </cell>
          <cell r="O182">
            <v>10.71</v>
          </cell>
          <cell r="P182">
            <v>21.42</v>
          </cell>
        </row>
        <row r="183">
          <cell r="B183">
            <v>6785</v>
          </cell>
          <cell r="D183">
            <v>5.68</v>
          </cell>
          <cell r="E183">
            <v>5.68</v>
          </cell>
          <cell r="F183">
            <v>5.68</v>
          </cell>
          <cell r="G183">
            <v>5.68</v>
          </cell>
          <cell r="H183">
            <v>5.68</v>
          </cell>
          <cell r="I183">
            <v>5.68</v>
          </cell>
          <cell r="J183">
            <v>5.68</v>
          </cell>
          <cell r="K183">
            <v>5.68</v>
          </cell>
          <cell r="L183">
            <v>5.68</v>
          </cell>
          <cell r="M183">
            <v>5.68</v>
          </cell>
          <cell r="N183">
            <v>5.68</v>
          </cell>
          <cell r="O183">
            <v>5.68</v>
          </cell>
          <cell r="P183">
            <v>68.16</v>
          </cell>
        </row>
        <row r="184">
          <cell r="B184">
            <v>6790</v>
          </cell>
          <cell r="D184">
            <v>581.49</v>
          </cell>
          <cell r="E184">
            <v>581.49</v>
          </cell>
          <cell r="F184">
            <v>581.49</v>
          </cell>
          <cell r="G184">
            <v>581.49</v>
          </cell>
          <cell r="H184">
            <v>581.48999999999978</v>
          </cell>
          <cell r="I184">
            <v>581.49000000000024</v>
          </cell>
          <cell r="J184">
            <v>581.48999999999978</v>
          </cell>
          <cell r="K184">
            <v>581.49000000000024</v>
          </cell>
          <cell r="L184">
            <v>581.48999999999978</v>
          </cell>
          <cell r="M184">
            <v>581.48999999999978</v>
          </cell>
          <cell r="N184">
            <v>581.49000000000069</v>
          </cell>
          <cell r="O184">
            <v>581.48999999999978</v>
          </cell>
          <cell r="P184">
            <v>6977.88</v>
          </cell>
        </row>
        <row r="185">
          <cell r="B185">
            <v>6800</v>
          </cell>
          <cell r="D185">
            <v>11.27</v>
          </cell>
          <cell r="E185">
            <v>11.27</v>
          </cell>
          <cell r="F185">
            <v>11.270000000000003</v>
          </cell>
          <cell r="G185">
            <v>31.730000000000004</v>
          </cell>
          <cell r="H185">
            <v>31.72999999999999</v>
          </cell>
          <cell r="I185">
            <v>31.730000000000004</v>
          </cell>
          <cell r="J185">
            <v>31.72999999999999</v>
          </cell>
          <cell r="K185">
            <v>31.730000000000018</v>
          </cell>
          <cell r="L185">
            <v>31.72999999999999</v>
          </cell>
          <cell r="M185">
            <v>31.72999999999999</v>
          </cell>
          <cell r="N185">
            <v>31.72999999999999</v>
          </cell>
          <cell r="O185">
            <v>31.730000000000018</v>
          </cell>
          <cell r="P185">
            <v>319.38</v>
          </cell>
        </row>
        <row r="186">
          <cell r="B186">
            <v>6825</v>
          </cell>
          <cell r="D186">
            <v>4.28</v>
          </cell>
          <cell r="E186">
            <v>4.28</v>
          </cell>
          <cell r="F186">
            <v>4.2799999999999994</v>
          </cell>
          <cell r="G186">
            <v>4.2800000000000011</v>
          </cell>
          <cell r="H186">
            <v>4.2799999999999976</v>
          </cell>
          <cell r="I186">
            <v>4.2800000000000011</v>
          </cell>
          <cell r="J186">
            <v>4.2800000000000011</v>
          </cell>
          <cell r="K186">
            <v>4.2800000000000011</v>
          </cell>
          <cell r="L186">
            <v>8.4199999999999946</v>
          </cell>
          <cell r="M186">
            <v>8.4200000000000017</v>
          </cell>
          <cell r="N186">
            <v>8.4200000000000017</v>
          </cell>
          <cell r="O186">
            <v>8.4200000000000017</v>
          </cell>
          <cell r="P186">
            <v>67.92</v>
          </cell>
        </row>
        <row r="187">
          <cell r="B187">
            <v>6830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4.99</v>
          </cell>
          <cell r="L187">
            <v>4.99</v>
          </cell>
          <cell r="M187">
            <v>4.99</v>
          </cell>
          <cell r="N187">
            <v>4.99</v>
          </cell>
          <cell r="O187">
            <v>4.9899999999999984</v>
          </cell>
          <cell r="P187">
            <v>24.95</v>
          </cell>
        </row>
        <row r="188">
          <cell r="B188">
            <v>6835</v>
          </cell>
          <cell r="D188">
            <v>79.88</v>
          </cell>
          <cell r="E188">
            <v>79.88</v>
          </cell>
          <cell r="F188">
            <v>79.890000000000015</v>
          </cell>
          <cell r="G188">
            <v>82.749999999999972</v>
          </cell>
          <cell r="H188">
            <v>82.750000000000057</v>
          </cell>
          <cell r="I188">
            <v>86.079999999999984</v>
          </cell>
          <cell r="J188">
            <v>92.480000000000018</v>
          </cell>
          <cell r="K188">
            <v>92.479999999999905</v>
          </cell>
          <cell r="L188">
            <v>92.480000000000132</v>
          </cell>
          <cell r="M188">
            <v>92.479999999999905</v>
          </cell>
          <cell r="N188">
            <v>96.049999999999955</v>
          </cell>
          <cell r="O188">
            <v>105.11000000000001</v>
          </cell>
          <cell r="P188">
            <v>1062.31</v>
          </cell>
        </row>
        <row r="189">
          <cell r="B189">
            <v>6840</v>
          </cell>
          <cell r="D189">
            <v>37.5</v>
          </cell>
          <cell r="E189">
            <v>33.620000000000005</v>
          </cell>
          <cell r="F189">
            <v>33.61999999999999</v>
          </cell>
          <cell r="G189">
            <v>33.620000000000019</v>
          </cell>
          <cell r="H189">
            <v>33.619999999999976</v>
          </cell>
          <cell r="I189">
            <v>33.620000000000005</v>
          </cell>
          <cell r="J189">
            <v>33.620000000000005</v>
          </cell>
          <cell r="K189">
            <v>33.619999999999976</v>
          </cell>
          <cell r="L189">
            <v>33.620000000000005</v>
          </cell>
          <cell r="M189">
            <v>33.620000000000005</v>
          </cell>
          <cell r="N189">
            <v>33.620000000000005</v>
          </cell>
          <cell r="O189">
            <v>45.110000000000014</v>
          </cell>
          <cell r="P189">
            <v>418.81</v>
          </cell>
        </row>
        <row r="190">
          <cell r="B190">
            <v>6845</v>
          </cell>
          <cell r="D190">
            <v>121.87</v>
          </cell>
          <cell r="E190">
            <v>121.87</v>
          </cell>
          <cell r="F190">
            <v>121.87</v>
          </cell>
          <cell r="G190">
            <v>176.84000000000003</v>
          </cell>
          <cell r="H190">
            <v>176.34999999999991</v>
          </cell>
          <cell r="I190">
            <v>180.21000000000004</v>
          </cell>
          <cell r="J190">
            <v>180.21000000000004</v>
          </cell>
          <cell r="K190">
            <v>182.31999999999994</v>
          </cell>
          <cell r="L190">
            <v>184.44000000000005</v>
          </cell>
          <cell r="M190">
            <v>184.44000000000005</v>
          </cell>
          <cell r="N190">
            <v>189.54999999999995</v>
          </cell>
          <cell r="O190">
            <v>182.18000000000006</v>
          </cell>
          <cell r="P190">
            <v>2002.15</v>
          </cell>
        </row>
        <row r="191">
          <cell r="B191">
            <v>6850</v>
          </cell>
          <cell r="D191">
            <v>133.22999999999999</v>
          </cell>
          <cell r="E191">
            <v>133.22999999999999</v>
          </cell>
          <cell r="F191">
            <v>133.23000000000002</v>
          </cell>
          <cell r="G191">
            <v>133.22999999999996</v>
          </cell>
          <cell r="H191">
            <v>133.23000000000002</v>
          </cell>
          <cell r="I191">
            <v>133.23000000000002</v>
          </cell>
          <cell r="J191">
            <v>133.23000000000002</v>
          </cell>
          <cell r="K191">
            <v>133.2299999999999</v>
          </cell>
          <cell r="L191">
            <v>133.23000000000002</v>
          </cell>
          <cell r="M191">
            <v>133.23000000000002</v>
          </cell>
          <cell r="N191">
            <v>133.23000000000002</v>
          </cell>
          <cell r="O191">
            <v>133.23000000000002</v>
          </cell>
          <cell r="P191">
            <v>1598.76</v>
          </cell>
        </row>
        <row r="192">
          <cell r="B192">
            <v>6855</v>
          </cell>
          <cell r="D192">
            <v>24.89</v>
          </cell>
          <cell r="E192">
            <v>24.89</v>
          </cell>
          <cell r="F192">
            <v>24.89</v>
          </cell>
          <cell r="G192">
            <v>24.89</v>
          </cell>
          <cell r="H192">
            <v>24.89</v>
          </cell>
          <cell r="I192">
            <v>24.89</v>
          </cell>
          <cell r="J192">
            <v>24.889999999999986</v>
          </cell>
          <cell r="K192">
            <v>24.890000000000015</v>
          </cell>
          <cell r="L192">
            <v>24.889999999999986</v>
          </cell>
          <cell r="M192">
            <v>24.890000000000015</v>
          </cell>
          <cell r="N192">
            <v>24.890000000000015</v>
          </cell>
          <cell r="O192">
            <v>24.889999999999986</v>
          </cell>
          <cell r="P192">
            <v>298.68</v>
          </cell>
        </row>
        <row r="193">
          <cell r="B193">
            <v>6860</v>
          </cell>
          <cell r="D193">
            <v>3136.68</v>
          </cell>
          <cell r="E193">
            <v>3136.68</v>
          </cell>
          <cell r="F193">
            <v>3136.6800000000012</v>
          </cell>
          <cell r="G193">
            <v>3136.6799999999985</v>
          </cell>
          <cell r="H193">
            <v>3136.6800000000003</v>
          </cell>
          <cell r="I193">
            <v>3136.6800000000021</v>
          </cell>
          <cell r="J193">
            <v>3136.6799999999967</v>
          </cell>
          <cell r="K193">
            <v>3136.6800000000003</v>
          </cell>
          <cell r="L193">
            <v>3136.6800000000003</v>
          </cell>
          <cell r="M193">
            <v>3136.6800000000003</v>
          </cell>
          <cell r="N193">
            <v>3136.6800000000039</v>
          </cell>
          <cell r="O193">
            <v>3136.6800000000003</v>
          </cell>
          <cell r="P193">
            <v>37640.160000000003</v>
          </cell>
        </row>
        <row r="194">
          <cell r="B194">
            <v>6875</v>
          </cell>
          <cell r="D194">
            <v>1025.6199999999999</v>
          </cell>
          <cell r="E194">
            <v>1025.6199999999999</v>
          </cell>
          <cell r="F194">
            <v>1029.9500000000003</v>
          </cell>
          <cell r="G194">
            <v>1029.9499999999994</v>
          </cell>
          <cell r="H194">
            <v>1105.6200000000008</v>
          </cell>
          <cell r="I194">
            <v>1101.6100000000006</v>
          </cell>
          <cell r="J194">
            <v>1103.7699999999986</v>
          </cell>
          <cell r="K194">
            <v>1103.7700000000004</v>
          </cell>
          <cell r="L194">
            <v>1103.7700000000004</v>
          </cell>
          <cell r="M194">
            <v>1108.5100000000002</v>
          </cell>
          <cell r="N194">
            <v>1110.5900000000001</v>
          </cell>
          <cell r="O194">
            <v>1110.5900000000001</v>
          </cell>
          <cell r="P194">
            <v>12959.37</v>
          </cell>
        </row>
        <row r="195">
          <cell r="B195">
            <v>6880</v>
          </cell>
          <cell r="D195">
            <v>247.95999999999998</v>
          </cell>
          <cell r="E195">
            <v>247.95999999999998</v>
          </cell>
          <cell r="F195">
            <v>261.42000000000007</v>
          </cell>
          <cell r="G195">
            <v>282.18999999999994</v>
          </cell>
          <cell r="H195">
            <v>306.5300000000002</v>
          </cell>
          <cell r="I195">
            <v>306.52999999999975</v>
          </cell>
          <cell r="J195">
            <v>306.52999999999997</v>
          </cell>
          <cell r="K195">
            <v>306.5300000000002</v>
          </cell>
          <cell r="L195">
            <v>306.52999999999975</v>
          </cell>
          <cell r="M195">
            <v>306.5300000000002</v>
          </cell>
          <cell r="N195">
            <v>333.38000000000011</v>
          </cell>
          <cell r="O195">
            <v>333.38000000000011</v>
          </cell>
          <cell r="P195">
            <v>3545.4700000000003</v>
          </cell>
        </row>
        <row r="196">
          <cell r="B196">
            <v>6885</v>
          </cell>
          <cell r="D196">
            <v>53.74</v>
          </cell>
          <cell r="E196">
            <v>55.65</v>
          </cell>
          <cell r="F196">
            <v>57.029999999999987</v>
          </cell>
          <cell r="G196">
            <v>57.750000000000028</v>
          </cell>
          <cell r="H196">
            <v>58.109999999999957</v>
          </cell>
          <cell r="I196">
            <v>58.210000000000036</v>
          </cell>
          <cell r="J196">
            <v>58.20999999999998</v>
          </cell>
          <cell r="K196">
            <v>58.20999999999998</v>
          </cell>
          <cell r="L196">
            <v>58.210000000000036</v>
          </cell>
          <cell r="M196">
            <v>58.210000000000036</v>
          </cell>
          <cell r="N196">
            <v>58.389999999999986</v>
          </cell>
          <cell r="O196">
            <v>69.740000000000009</v>
          </cell>
          <cell r="P196">
            <v>701.46</v>
          </cell>
        </row>
        <row r="197">
          <cell r="B197">
            <v>6890</v>
          </cell>
          <cell r="D197">
            <v>5224.1399999999994</v>
          </cell>
          <cell r="E197">
            <v>5224.380000000001</v>
          </cell>
          <cell r="F197">
            <v>5226.0999999999985</v>
          </cell>
          <cell r="G197">
            <v>5226.4900000000016</v>
          </cell>
          <cell r="H197">
            <v>5229</v>
          </cell>
          <cell r="I197">
            <v>5229</v>
          </cell>
          <cell r="J197">
            <v>5229.1499999999942</v>
          </cell>
          <cell r="K197">
            <v>5230.2000000000116</v>
          </cell>
          <cell r="L197">
            <v>5230.6699999999983</v>
          </cell>
          <cell r="M197">
            <v>5231.1299999999901</v>
          </cell>
          <cell r="N197">
            <v>5231.6100000000079</v>
          </cell>
          <cell r="O197">
            <v>5233.6899999999951</v>
          </cell>
          <cell r="P197">
            <v>62745.56</v>
          </cell>
        </row>
        <row r="198">
          <cell r="B198">
            <v>6905</v>
          </cell>
          <cell r="D198">
            <v>7219.76</v>
          </cell>
          <cell r="E198">
            <v>3702.8199999999997</v>
          </cell>
          <cell r="F198">
            <v>25509.78</v>
          </cell>
          <cell r="G198">
            <v>4631.7100000000064</v>
          </cell>
          <cell r="H198">
            <v>4670.6199999999953</v>
          </cell>
          <cell r="I198">
            <v>4649.5199999999968</v>
          </cell>
          <cell r="J198">
            <v>5068.3899999999921</v>
          </cell>
          <cell r="K198">
            <v>4739.5100000000093</v>
          </cell>
          <cell r="L198">
            <v>5192.6900000000023</v>
          </cell>
          <cell r="M198">
            <v>5518.5699999999924</v>
          </cell>
          <cell r="N198">
            <v>5031.5500000000029</v>
          </cell>
          <cell r="O198">
            <v>5826.4100000000035</v>
          </cell>
          <cell r="P198">
            <v>81761.33</v>
          </cell>
        </row>
        <row r="199">
          <cell r="B199">
            <v>6920</v>
          </cell>
          <cell r="D199">
            <v>16186.85</v>
          </cell>
          <cell r="E199">
            <v>16297.74</v>
          </cell>
          <cell r="F199">
            <v>16634.620000000006</v>
          </cell>
          <cell r="G199">
            <v>18600.119999999995</v>
          </cell>
          <cell r="H199">
            <v>16955.740000000005</v>
          </cell>
          <cell r="I199">
            <v>15896.619999999995</v>
          </cell>
          <cell r="J199">
            <v>17414.649999999994</v>
          </cell>
          <cell r="K199">
            <v>17936.829999999987</v>
          </cell>
          <cell r="L199">
            <v>17628.710000000021</v>
          </cell>
          <cell r="M199">
            <v>17649.579999999987</v>
          </cell>
          <cell r="N199">
            <v>17680.649999999994</v>
          </cell>
          <cell r="O199">
            <v>16962.450000000012</v>
          </cell>
          <cell r="P199">
            <v>205844.56</v>
          </cell>
        </row>
        <row r="200">
          <cell r="B200">
            <v>6960</v>
          </cell>
          <cell r="D200">
            <v>-128.74</v>
          </cell>
          <cell r="E200">
            <v>-128.74</v>
          </cell>
          <cell r="F200">
            <v>-128.74000000000007</v>
          </cell>
          <cell r="G200">
            <v>-128.73999999999995</v>
          </cell>
          <cell r="H200">
            <v>-128.74000000000012</v>
          </cell>
          <cell r="I200">
            <v>-128.74</v>
          </cell>
          <cell r="J200">
            <v>-128.73999999999967</v>
          </cell>
          <cell r="K200">
            <v>-128.74000000000024</v>
          </cell>
          <cell r="L200">
            <v>-128.74000000000024</v>
          </cell>
          <cell r="M200">
            <v>-128.74</v>
          </cell>
          <cell r="N200">
            <v>-128.74</v>
          </cell>
          <cell r="O200">
            <v>-128.74</v>
          </cell>
          <cell r="P200">
            <v>-1544.8800000000003</v>
          </cell>
        </row>
        <row r="201">
          <cell r="B201">
            <v>6995</v>
          </cell>
          <cell r="D201">
            <v>-38.56</v>
          </cell>
          <cell r="E201">
            <v>-38.56</v>
          </cell>
          <cell r="F201">
            <v>-38.56</v>
          </cell>
          <cell r="G201">
            <v>-38.56</v>
          </cell>
          <cell r="H201">
            <v>-38.56</v>
          </cell>
          <cell r="I201">
            <v>-38.56</v>
          </cell>
          <cell r="J201">
            <v>-38.559999999999945</v>
          </cell>
          <cell r="K201">
            <v>-38.560000000000059</v>
          </cell>
          <cell r="L201">
            <v>-38.559999999999945</v>
          </cell>
          <cell r="M201">
            <v>-38.560000000000059</v>
          </cell>
          <cell r="N201">
            <v>-38.559999999999945</v>
          </cell>
          <cell r="O201">
            <v>-38.560000000000059</v>
          </cell>
          <cell r="P201">
            <v>-462.72</v>
          </cell>
        </row>
        <row r="202">
          <cell r="B202">
            <v>7000</v>
          </cell>
          <cell r="D202">
            <v>-598.26</v>
          </cell>
          <cell r="E202">
            <v>-598.26</v>
          </cell>
          <cell r="F202">
            <v>-598.26</v>
          </cell>
          <cell r="G202">
            <v>-598.26</v>
          </cell>
          <cell r="H202">
            <v>-598.25999999999976</v>
          </cell>
          <cell r="I202">
            <v>-598.26000000000022</v>
          </cell>
          <cell r="J202">
            <v>-598.25999999999976</v>
          </cell>
          <cell r="K202">
            <v>-598.26000000000022</v>
          </cell>
          <cell r="L202">
            <v>-598.25999999999931</v>
          </cell>
          <cell r="M202">
            <v>-598.26000000000022</v>
          </cell>
          <cell r="N202">
            <v>-598.26000000000022</v>
          </cell>
          <cell r="O202">
            <v>-598.26000000000022</v>
          </cell>
          <cell r="P202">
            <v>-7179.12</v>
          </cell>
        </row>
        <row r="203">
          <cell r="B203">
            <v>7025</v>
          </cell>
          <cell r="D203">
            <v>-603.73</v>
          </cell>
          <cell r="E203">
            <v>-603.73</v>
          </cell>
          <cell r="F203">
            <v>-603.73</v>
          </cell>
          <cell r="G203">
            <v>-603.73</v>
          </cell>
          <cell r="H203">
            <v>-603.73</v>
          </cell>
          <cell r="I203">
            <v>-603.73</v>
          </cell>
          <cell r="J203">
            <v>-603.72999999999956</v>
          </cell>
          <cell r="K203">
            <v>-603.73000000000047</v>
          </cell>
          <cell r="L203">
            <v>-603.72999999999956</v>
          </cell>
          <cell r="M203">
            <v>-603.73000000000047</v>
          </cell>
          <cell r="N203">
            <v>-603.73000000000047</v>
          </cell>
          <cell r="O203">
            <v>-603.72999999999956</v>
          </cell>
          <cell r="P203">
            <v>-7244.76</v>
          </cell>
        </row>
        <row r="204">
          <cell r="B204">
            <v>7035</v>
          </cell>
          <cell r="D204">
            <v>-10.83</v>
          </cell>
          <cell r="E204">
            <v>-10.83</v>
          </cell>
          <cell r="F204">
            <v>-10.830000000000002</v>
          </cell>
          <cell r="G204">
            <v>-10.829999999999998</v>
          </cell>
          <cell r="H204">
            <v>-10.829999999999998</v>
          </cell>
          <cell r="I204">
            <v>-10.830000000000005</v>
          </cell>
          <cell r="J204">
            <v>-10.829999999999998</v>
          </cell>
          <cell r="K204">
            <v>-10.829999999999998</v>
          </cell>
          <cell r="L204">
            <v>-10.829999999999998</v>
          </cell>
          <cell r="M204">
            <v>-10.829999999999998</v>
          </cell>
          <cell r="N204">
            <v>-10.829999999999998</v>
          </cell>
          <cell r="O204">
            <v>-10.830000000000013</v>
          </cell>
          <cell r="P204">
            <v>-129.96</v>
          </cell>
        </row>
        <row r="205">
          <cell r="B205">
            <v>7045</v>
          </cell>
          <cell r="D205">
            <v>-176.83</v>
          </cell>
          <cell r="E205">
            <v>-176.83</v>
          </cell>
          <cell r="F205">
            <v>-176.82999999999998</v>
          </cell>
          <cell r="G205">
            <v>-176.83000000000004</v>
          </cell>
          <cell r="H205">
            <v>-176.82999999999993</v>
          </cell>
          <cell r="I205">
            <v>-176.83000000000004</v>
          </cell>
          <cell r="J205">
            <v>-176.82999999999993</v>
          </cell>
          <cell r="K205">
            <v>-176.83000000000015</v>
          </cell>
          <cell r="L205">
            <v>-176.82999999999993</v>
          </cell>
          <cell r="M205">
            <v>-176.82999999999993</v>
          </cell>
          <cell r="N205">
            <v>-176.83000000000015</v>
          </cell>
          <cell r="O205">
            <v>-176.82999999999993</v>
          </cell>
          <cell r="P205">
            <v>-2121.96</v>
          </cell>
        </row>
        <row r="206">
          <cell r="B206">
            <v>7050</v>
          </cell>
          <cell r="D206">
            <v>0.34</v>
          </cell>
          <cell r="E206">
            <v>0.34</v>
          </cell>
          <cell r="F206">
            <v>0.33999999999999997</v>
          </cell>
          <cell r="G206">
            <v>0.34000000000000008</v>
          </cell>
          <cell r="H206">
            <v>0.33999999999999986</v>
          </cell>
          <cell r="I206">
            <v>0.34000000000000008</v>
          </cell>
          <cell r="J206">
            <v>0.33999999999999986</v>
          </cell>
          <cell r="K206">
            <v>0.3400000000000003</v>
          </cell>
          <cell r="L206">
            <v>0.33999999999999986</v>
          </cell>
          <cell r="M206">
            <v>0.33999999999999986</v>
          </cell>
          <cell r="N206">
            <v>0.3400000000000003</v>
          </cell>
          <cell r="O206">
            <v>0.33999999999999986</v>
          </cell>
          <cell r="P206">
            <v>4.08</v>
          </cell>
        </row>
        <row r="207">
          <cell r="B207">
            <v>7060</v>
          </cell>
          <cell r="D207">
            <v>-111.86</v>
          </cell>
          <cell r="E207">
            <v>-111.86</v>
          </cell>
          <cell r="F207">
            <v>-111.85999999999999</v>
          </cell>
          <cell r="G207">
            <v>-111.86000000000001</v>
          </cell>
          <cell r="H207">
            <v>-111.85999999999996</v>
          </cell>
          <cell r="I207">
            <v>-111.86000000000001</v>
          </cell>
          <cell r="J207">
            <v>-111.86000000000001</v>
          </cell>
          <cell r="K207">
            <v>-111.86000000000001</v>
          </cell>
          <cell r="L207">
            <v>-111.86000000000001</v>
          </cell>
          <cell r="M207">
            <v>-111.8599999999999</v>
          </cell>
          <cell r="N207">
            <v>-111.86000000000013</v>
          </cell>
          <cell r="O207">
            <v>-111.8599999999999</v>
          </cell>
          <cell r="P207">
            <v>-1342.32</v>
          </cell>
        </row>
        <row r="208">
          <cell r="B208">
            <v>7065</v>
          </cell>
          <cell r="D208">
            <v>-251.42999999999998</v>
          </cell>
          <cell r="E208">
            <v>-251.44000000000003</v>
          </cell>
          <cell r="F208">
            <v>-251.42999999999995</v>
          </cell>
          <cell r="G208">
            <v>-251.44000000000005</v>
          </cell>
          <cell r="H208">
            <v>-251.44000000000005</v>
          </cell>
          <cell r="I208">
            <v>-251.43999999999983</v>
          </cell>
          <cell r="J208">
            <v>-251.44000000000005</v>
          </cell>
          <cell r="K208">
            <v>-251.43000000000006</v>
          </cell>
          <cell r="L208">
            <v>-251.43999999999983</v>
          </cell>
          <cell r="M208">
            <v>-251.44000000000051</v>
          </cell>
          <cell r="N208">
            <v>-251.44000000000005</v>
          </cell>
          <cell r="O208">
            <v>-251.4399999999996</v>
          </cell>
          <cell r="P208">
            <v>-3017.25</v>
          </cell>
        </row>
        <row r="209">
          <cell r="B209">
            <v>7070</v>
          </cell>
          <cell r="D209">
            <v>-14869.83</v>
          </cell>
          <cell r="E209">
            <v>-14897.000000000002</v>
          </cell>
          <cell r="F209">
            <v>-14897</v>
          </cell>
          <cell r="G209">
            <v>-14896.989999999998</v>
          </cell>
          <cell r="H209">
            <v>-14965.060000000005</v>
          </cell>
          <cell r="I209">
            <v>-14965.069999999992</v>
          </cell>
          <cell r="J209">
            <v>-14965.070000000007</v>
          </cell>
          <cell r="K209">
            <v>-14965.059999999998</v>
          </cell>
          <cell r="L209">
            <v>-14965.069999999992</v>
          </cell>
          <cell r="M209">
            <v>-14965.059999999998</v>
          </cell>
          <cell r="N209">
            <v>-14965.069999999978</v>
          </cell>
          <cell r="O209">
            <v>-14965.060000000027</v>
          </cell>
          <cell r="P209">
            <v>-179281.34</v>
          </cell>
        </row>
        <row r="210">
          <cell r="B210">
            <v>7075</v>
          </cell>
          <cell r="D210">
            <v>-3322.21</v>
          </cell>
          <cell r="E210">
            <v>-3366.2599999999993</v>
          </cell>
          <cell r="F210">
            <v>-3366.2800000000007</v>
          </cell>
          <cell r="G210">
            <v>-3366.2599999999984</v>
          </cell>
          <cell r="H210">
            <v>-3375.2100000000028</v>
          </cell>
          <cell r="I210">
            <v>-3375.1999999999971</v>
          </cell>
          <cell r="J210">
            <v>-3375.2100000000028</v>
          </cell>
          <cell r="K210">
            <v>-3375.2199999999975</v>
          </cell>
          <cell r="L210">
            <v>-3375.2000000000044</v>
          </cell>
          <cell r="M210">
            <v>-3375.2099999999991</v>
          </cell>
          <cell r="N210">
            <v>-3375.1999999999898</v>
          </cell>
          <cell r="O210">
            <v>-3375.2100000000064</v>
          </cell>
          <cell r="P210">
            <v>-40422.67</v>
          </cell>
        </row>
        <row r="211">
          <cell r="B211">
            <v>7080</v>
          </cell>
          <cell r="D211">
            <v>-234.29</v>
          </cell>
          <cell r="E211">
            <v>-234.29</v>
          </cell>
          <cell r="F211">
            <v>-234.29000000000002</v>
          </cell>
          <cell r="G211">
            <v>-234.28999999999996</v>
          </cell>
          <cell r="H211">
            <v>-234.29000000000008</v>
          </cell>
          <cell r="I211">
            <v>-234.28999999999996</v>
          </cell>
          <cell r="J211">
            <v>-234.29000000000019</v>
          </cell>
          <cell r="K211">
            <v>-234.28999999999974</v>
          </cell>
          <cell r="L211">
            <v>-234.28999999999974</v>
          </cell>
          <cell r="M211">
            <v>-234.29000000000042</v>
          </cell>
          <cell r="N211">
            <v>-234.28999999999996</v>
          </cell>
          <cell r="O211">
            <v>-234.28999999999996</v>
          </cell>
          <cell r="P211">
            <v>-2811.48</v>
          </cell>
        </row>
        <row r="212">
          <cell r="B212">
            <v>7085</v>
          </cell>
          <cell r="D212">
            <v>-43.48</v>
          </cell>
          <cell r="E212">
            <v>-43.48</v>
          </cell>
          <cell r="F212">
            <v>-43.480000000000004</v>
          </cell>
          <cell r="G212">
            <v>-43.47999999999999</v>
          </cell>
          <cell r="H212">
            <v>-43.47999999999999</v>
          </cell>
          <cell r="I212">
            <v>-43.480000000000018</v>
          </cell>
          <cell r="J212">
            <v>-43.479999999999961</v>
          </cell>
          <cell r="K212">
            <v>-43.480000000000018</v>
          </cell>
          <cell r="L212">
            <v>-43.480000000000018</v>
          </cell>
          <cell r="M212">
            <v>-43.479999999999961</v>
          </cell>
          <cell r="N212">
            <v>-43.480000000000018</v>
          </cell>
          <cell r="O212">
            <v>-43.480000000000018</v>
          </cell>
          <cell r="P212">
            <v>-521.76</v>
          </cell>
        </row>
        <row r="213">
          <cell r="B213">
            <v>7090</v>
          </cell>
          <cell r="D213">
            <v>-1603.1</v>
          </cell>
          <cell r="E213">
            <v>-1615.17</v>
          </cell>
          <cell r="F213">
            <v>-1615.1600000000003</v>
          </cell>
          <cell r="G213">
            <v>-1615.17</v>
          </cell>
          <cell r="H213">
            <v>-1630.9999999999991</v>
          </cell>
          <cell r="I213">
            <v>-1631.0100000000011</v>
          </cell>
          <cell r="J213">
            <v>-1631</v>
          </cell>
          <cell r="K213">
            <v>-1631.0099999999984</v>
          </cell>
          <cell r="L213">
            <v>-1631.0000000000018</v>
          </cell>
          <cell r="M213">
            <v>-1631.0100000000002</v>
          </cell>
          <cell r="N213">
            <v>-1631</v>
          </cell>
          <cell r="O213">
            <v>-1631.0200000000004</v>
          </cell>
          <cell r="P213">
            <v>-19496.650000000001</v>
          </cell>
        </row>
        <row r="214">
          <cell r="B214">
            <v>7160</v>
          </cell>
          <cell r="D214">
            <v>-23811.79</v>
          </cell>
          <cell r="E214">
            <v>-23811.79</v>
          </cell>
          <cell r="F214">
            <v>-23811.789999999994</v>
          </cell>
          <cell r="G214">
            <v>-23811.790000000008</v>
          </cell>
          <cell r="H214">
            <v>-23811.790000000008</v>
          </cell>
          <cell r="I214">
            <v>-23811.789999999979</v>
          </cell>
          <cell r="J214">
            <v>-23811.790000000008</v>
          </cell>
          <cell r="K214">
            <v>-23811.790000000008</v>
          </cell>
          <cell r="L214">
            <v>-23811.789999999979</v>
          </cell>
          <cell r="M214">
            <v>-23811.790000000037</v>
          </cell>
          <cell r="N214">
            <v>-23811.789999999979</v>
          </cell>
          <cell r="O214">
            <v>-23811.789999999979</v>
          </cell>
          <cell r="P214">
            <v>-285741.48</v>
          </cell>
        </row>
        <row r="215">
          <cell r="B215">
            <v>7165</v>
          </cell>
          <cell r="D215">
            <v>-13840.760000000002</v>
          </cell>
          <cell r="E215">
            <v>-13860.029999999999</v>
          </cell>
          <cell r="F215">
            <v>-13920.299999999996</v>
          </cell>
          <cell r="G215">
            <v>-13958.720000000001</v>
          </cell>
          <cell r="H215">
            <v>-13994.720000000001</v>
          </cell>
          <cell r="I215">
            <v>-14017.830000000002</v>
          </cell>
          <cell r="J215">
            <v>-14074.479999999996</v>
          </cell>
          <cell r="K215">
            <v>-14124.020000000004</v>
          </cell>
          <cell r="L215">
            <v>-14179.759999999995</v>
          </cell>
          <cell r="M215">
            <v>-14207.979999999981</v>
          </cell>
          <cell r="N215">
            <v>-14289.610000000015</v>
          </cell>
          <cell r="O215">
            <v>-14342.390000000014</v>
          </cell>
          <cell r="P215">
            <v>-168810.6</v>
          </cell>
        </row>
        <row r="216">
          <cell r="B216">
            <v>7175</v>
          </cell>
          <cell r="D216">
            <v>-2.82</v>
          </cell>
          <cell r="E216">
            <v>-5.82</v>
          </cell>
          <cell r="F216">
            <v>-5.82</v>
          </cell>
          <cell r="G216">
            <v>-5.82</v>
          </cell>
          <cell r="H216">
            <v>-5.82</v>
          </cell>
          <cell r="I216">
            <v>-5.82</v>
          </cell>
          <cell r="J216">
            <v>-5.8199999999999932</v>
          </cell>
          <cell r="K216">
            <v>-5.8200000000000074</v>
          </cell>
          <cell r="L216">
            <v>-5.82</v>
          </cell>
          <cell r="M216">
            <v>-5.82</v>
          </cell>
          <cell r="N216">
            <v>-441.06</v>
          </cell>
          <cell r="O216">
            <v>-441.05999999999995</v>
          </cell>
          <cell r="P216">
            <v>-937.31999999999994</v>
          </cell>
        </row>
        <row r="217">
          <cell r="B217">
            <v>7180</v>
          </cell>
          <cell r="D217">
            <v>-202.10000000000002</v>
          </cell>
          <cell r="E217">
            <v>-202.10000000000002</v>
          </cell>
          <cell r="F217">
            <v>-202.09999999999991</v>
          </cell>
          <cell r="G217">
            <v>-202.10000000000014</v>
          </cell>
          <cell r="H217">
            <v>-202.09999999999991</v>
          </cell>
          <cell r="I217">
            <v>-202.09999999999991</v>
          </cell>
          <cell r="J217">
            <v>-202.09999999999991</v>
          </cell>
          <cell r="K217">
            <v>-202.10000000000036</v>
          </cell>
          <cell r="L217">
            <v>-202.09999999999968</v>
          </cell>
          <cell r="M217">
            <v>-202.10000000000014</v>
          </cell>
          <cell r="N217">
            <v>-228.07000000000016</v>
          </cell>
          <cell r="O217">
            <v>-228.06999999999971</v>
          </cell>
          <cell r="P217">
            <v>-2477.14</v>
          </cell>
        </row>
        <row r="218">
          <cell r="B218">
            <v>7185</v>
          </cell>
          <cell r="D218">
            <v>-69.039999999999992</v>
          </cell>
          <cell r="E218">
            <v>-69.039999999999992</v>
          </cell>
          <cell r="F218">
            <v>-69.04000000000002</v>
          </cell>
          <cell r="G218">
            <v>-69.039999999999964</v>
          </cell>
          <cell r="H218">
            <v>-69.04000000000002</v>
          </cell>
          <cell r="I218">
            <v>-69.04000000000002</v>
          </cell>
          <cell r="J218">
            <v>-69.039999999999964</v>
          </cell>
          <cell r="K218">
            <v>-69.039999999999964</v>
          </cell>
          <cell r="L218">
            <v>-69.040000000000077</v>
          </cell>
          <cell r="M218">
            <v>-70.289999999999964</v>
          </cell>
          <cell r="N218">
            <v>-80.25</v>
          </cell>
          <cell r="O218">
            <v>-85.770000000000095</v>
          </cell>
          <cell r="P218">
            <v>-857.67000000000007</v>
          </cell>
        </row>
        <row r="219">
          <cell r="B219">
            <v>7225</v>
          </cell>
          <cell r="D219">
            <v>-6063.1</v>
          </cell>
          <cell r="E219">
            <v>-6063.1</v>
          </cell>
          <cell r="F219">
            <v>-6063.0999999999985</v>
          </cell>
          <cell r="G219">
            <v>-6063.1000000000022</v>
          </cell>
          <cell r="H219">
            <v>-6063.0999999999985</v>
          </cell>
          <cell r="I219">
            <v>-6063.0999999999985</v>
          </cell>
          <cell r="J219">
            <v>-6063.0999999999985</v>
          </cell>
          <cell r="K219">
            <v>-6063.1000000000058</v>
          </cell>
          <cell r="L219">
            <v>-6063.0999999999985</v>
          </cell>
          <cell r="M219">
            <v>-6063.0999999999985</v>
          </cell>
          <cell r="N219">
            <v>-6063.1000000000058</v>
          </cell>
          <cell r="O219">
            <v>-6063.0999999999913</v>
          </cell>
          <cell r="P219">
            <v>-72757.2</v>
          </cell>
        </row>
        <row r="220">
          <cell r="B220">
            <v>7245</v>
          </cell>
          <cell r="D220">
            <v>-3242.42</v>
          </cell>
          <cell r="E220">
            <v>-3242.42</v>
          </cell>
          <cell r="F220">
            <v>-3242.42</v>
          </cell>
          <cell r="G220">
            <v>-3242.42</v>
          </cell>
          <cell r="H220">
            <v>-3242.42</v>
          </cell>
          <cell r="I220">
            <v>-3242.42</v>
          </cell>
          <cell r="J220">
            <v>-3242.4199999999983</v>
          </cell>
          <cell r="K220">
            <v>-3242.4200000000019</v>
          </cell>
          <cell r="L220">
            <v>-3242.4199999999983</v>
          </cell>
          <cell r="M220">
            <v>-3242.4200000000019</v>
          </cell>
          <cell r="N220">
            <v>-3242.4200000000019</v>
          </cell>
          <cell r="O220">
            <v>-3242.4199999999983</v>
          </cell>
          <cell r="P220">
            <v>-38909.040000000001</v>
          </cell>
        </row>
        <row r="221">
          <cell r="B221">
            <v>7255</v>
          </cell>
          <cell r="D221">
            <v>2.72</v>
          </cell>
          <cell r="E221">
            <v>2.72</v>
          </cell>
          <cell r="F221">
            <v>2.7199999999999998</v>
          </cell>
          <cell r="G221">
            <v>2.7200000000000006</v>
          </cell>
          <cell r="H221">
            <v>2.7199999999999989</v>
          </cell>
          <cell r="I221">
            <v>2.7200000000000006</v>
          </cell>
          <cell r="J221">
            <v>2.7199999999999989</v>
          </cell>
          <cell r="K221">
            <v>2.7200000000000024</v>
          </cell>
          <cell r="L221">
            <v>2.7199999999999989</v>
          </cell>
          <cell r="M221">
            <v>2.7199999999999989</v>
          </cell>
          <cell r="N221">
            <v>2.7200000000000024</v>
          </cell>
          <cell r="O221">
            <v>2.7199999999999989</v>
          </cell>
          <cell r="P221">
            <v>32.64</v>
          </cell>
        </row>
        <row r="222">
          <cell r="B222">
            <v>7260</v>
          </cell>
          <cell r="D222">
            <v>0.93</v>
          </cell>
          <cell r="E222">
            <v>0.93</v>
          </cell>
          <cell r="F222">
            <v>0.92999999999999994</v>
          </cell>
          <cell r="G222">
            <v>0.93000000000000016</v>
          </cell>
          <cell r="H222">
            <v>0.93000000000000016</v>
          </cell>
          <cell r="I222">
            <v>0.92999999999999972</v>
          </cell>
          <cell r="J222">
            <v>0.92999999999999972</v>
          </cell>
          <cell r="K222">
            <v>0.9300000000000006</v>
          </cell>
          <cell r="L222">
            <v>0.92999999999999883</v>
          </cell>
          <cell r="M222">
            <v>0.93000000000000149</v>
          </cell>
          <cell r="N222">
            <v>0.92999999999999972</v>
          </cell>
          <cell r="O222">
            <v>0.92999999999999972</v>
          </cell>
          <cell r="P222">
            <v>11.16</v>
          </cell>
        </row>
        <row r="223">
          <cell r="B223">
            <v>7275</v>
          </cell>
          <cell r="D223">
            <v>-4184.12</v>
          </cell>
          <cell r="E223">
            <v>-4184.12</v>
          </cell>
          <cell r="F223">
            <v>-4184.1200000000008</v>
          </cell>
          <cell r="G223">
            <v>-4184.119999999999</v>
          </cell>
          <cell r="H223">
            <v>-4184.119999999999</v>
          </cell>
          <cell r="I223">
            <v>-4184.1200000000026</v>
          </cell>
          <cell r="J223">
            <v>-4184.119999999999</v>
          </cell>
          <cell r="K223">
            <v>-4184.119999999999</v>
          </cell>
          <cell r="L223">
            <v>-4184.1200000000026</v>
          </cell>
          <cell r="M223">
            <v>-4184.1199999999953</v>
          </cell>
          <cell r="N223">
            <v>-4184.1200000000026</v>
          </cell>
          <cell r="O223">
            <v>-4184.1200000000026</v>
          </cell>
          <cell r="P223">
            <v>-50209.440000000002</v>
          </cell>
        </row>
        <row r="224">
          <cell r="B224">
            <v>7280</v>
          </cell>
          <cell r="D224">
            <v>-5485.6</v>
          </cell>
          <cell r="E224">
            <v>-5485.6</v>
          </cell>
          <cell r="F224">
            <v>-5485.5999999999985</v>
          </cell>
          <cell r="G224">
            <v>-5485.6000000000022</v>
          </cell>
          <cell r="H224">
            <v>-5531.489999999998</v>
          </cell>
          <cell r="I224">
            <v>-5531.489999999998</v>
          </cell>
          <cell r="J224">
            <v>-5531.4900000000052</v>
          </cell>
          <cell r="K224">
            <v>-5531.489999999998</v>
          </cell>
          <cell r="L224">
            <v>-5531.489999999998</v>
          </cell>
          <cell r="M224">
            <v>-5531.489999999998</v>
          </cell>
          <cell r="N224">
            <v>-5531.4900000000052</v>
          </cell>
          <cell r="O224">
            <v>-5531.4900000000052</v>
          </cell>
          <cell r="P224">
            <v>-66194.320000000007</v>
          </cell>
        </row>
        <row r="225">
          <cell r="B225">
            <v>7283</v>
          </cell>
          <cell r="D225">
            <v>-60.18</v>
          </cell>
          <cell r="E225">
            <v>-60.18</v>
          </cell>
          <cell r="F225">
            <v>-60.179999999999993</v>
          </cell>
          <cell r="G225">
            <v>-60.180000000000007</v>
          </cell>
          <cell r="H225">
            <v>-96.289999999999992</v>
          </cell>
          <cell r="I225">
            <v>-96.28000000000003</v>
          </cell>
          <cell r="J225">
            <v>-96.28000000000003</v>
          </cell>
          <cell r="K225">
            <v>-96.279999999999973</v>
          </cell>
          <cell r="L225">
            <v>-96.279999999999973</v>
          </cell>
          <cell r="M225">
            <v>-96.279999999999973</v>
          </cell>
          <cell r="N225">
            <v>-96.280000000000086</v>
          </cell>
          <cell r="O225">
            <v>-96.279999999999973</v>
          </cell>
          <cell r="P225">
            <v>-1010.97</v>
          </cell>
        </row>
        <row r="226">
          <cell r="B226">
            <v>7290</v>
          </cell>
          <cell r="D226">
            <v>-75.680000000000007</v>
          </cell>
          <cell r="E226">
            <v>-75.680000000000007</v>
          </cell>
          <cell r="F226">
            <v>-75.679999999999978</v>
          </cell>
          <cell r="G226">
            <v>-75.680000000000035</v>
          </cell>
          <cell r="H226">
            <v>-85.329999999999984</v>
          </cell>
          <cell r="I226">
            <v>-85.329999999999984</v>
          </cell>
          <cell r="J226">
            <v>-85.330000000000041</v>
          </cell>
          <cell r="K226">
            <v>-85.329999999999927</v>
          </cell>
          <cell r="L226">
            <v>-85.330000000000041</v>
          </cell>
          <cell r="M226">
            <v>-85.330000000000041</v>
          </cell>
          <cell r="N226">
            <v>-85.329999999999927</v>
          </cell>
          <cell r="O226">
            <v>-85.330000000000041</v>
          </cell>
          <cell r="P226">
            <v>-985.36</v>
          </cell>
        </row>
        <row r="227">
          <cell r="B227">
            <v>7325</v>
          </cell>
          <cell r="D227">
            <v>-69.22</v>
          </cell>
          <cell r="E227">
            <v>-69.22</v>
          </cell>
          <cell r="F227">
            <v>-69.22</v>
          </cell>
          <cell r="G227">
            <v>-69.22</v>
          </cell>
          <cell r="H227">
            <v>-69.220000000000027</v>
          </cell>
          <cell r="I227">
            <v>-69.21999999999997</v>
          </cell>
          <cell r="J227">
            <v>-69.220000000000027</v>
          </cell>
          <cell r="K227">
            <v>-69.21999999999997</v>
          </cell>
          <cell r="L227">
            <v>-69.220000000000027</v>
          </cell>
          <cell r="M227">
            <v>-69.220000000000027</v>
          </cell>
          <cell r="N227">
            <v>-69.219999999999914</v>
          </cell>
          <cell r="O227">
            <v>-69.220000000000027</v>
          </cell>
          <cell r="P227">
            <v>-830.64</v>
          </cell>
        </row>
        <row r="228">
          <cell r="B228">
            <v>7330</v>
          </cell>
          <cell r="D228">
            <v>-960.02</v>
          </cell>
          <cell r="E228">
            <v>-960.02</v>
          </cell>
          <cell r="F228">
            <v>-960.02</v>
          </cell>
          <cell r="G228">
            <v>-960.02</v>
          </cell>
          <cell r="H228">
            <v>-960.02000000000044</v>
          </cell>
          <cell r="I228">
            <v>-960.01999999999953</v>
          </cell>
          <cell r="J228">
            <v>-960.02000000000044</v>
          </cell>
          <cell r="K228">
            <v>-960.01999999999953</v>
          </cell>
          <cell r="L228">
            <v>-960.02000000000044</v>
          </cell>
          <cell r="M228">
            <v>-960.02000000000044</v>
          </cell>
          <cell r="N228">
            <v>-960.01999999999862</v>
          </cell>
          <cell r="O228">
            <v>-960.02000000000044</v>
          </cell>
          <cell r="P228">
            <v>-11520.24</v>
          </cell>
        </row>
        <row r="229">
          <cell r="B229">
            <v>7350</v>
          </cell>
          <cell r="D229">
            <v>-6.58</v>
          </cell>
          <cell r="E229">
            <v>-6.58</v>
          </cell>
          <cell r="F229">
            <v>-6.5799999999999983</v>
          </cell>
          <cell r="G229">
            <v>-6.5800000000000018</v>
          </cell>
          <cell r="H229">
            <v>-6.5799999999999983</v>
          </cell>
          <cell r="I229">
            <v>-6.5799999999999983</v>
          </cell>
          <cell r="J229">
            <v>-6.5800000000000054</v>
          </cell>
          <cell r="K229">
            <v>-6.5799999999999983</v>
          </cell>
          <cell r="L229">
            <v>-6.5799999999999983</v>
          </cell>
          <cell r="M229">
            <v>-6.5799999999999983</v>
          </cell>
          <cell r="N229">
            <v>-6.5799999999999983</v>
          </cell>
          <cell r="O229">
            <v>-6.5799999999999983</v>
          </cell>
          <cell r="P229">
            <v>-78.959999999999994</v>
          </cell>
        </row>
        <row r="230">
          <cell r="B230">
            <v>7430</v>
          </cell>
          <cell r="D230">
            <v>-2290.17</v>
          </cell>
          <cell r="E230">
            <v>-2290.17</v>
          </cell>
          <cell r="F230">
            <v>-2290.17</v>
          </cell>
          <cell r="G230">
            <v>-2290.17</v>
          </cell>
          <cell r="H230">
            <v>-2290.17</v>
          </cell>
          <cell r="I230">
            <v>-2290.17</v>
          </cell>
          <cell r="J230">
            <v>-2290.17</v>
          </cell>
          <cell r="K230">
            <v>-2290.17</v>
          </cell>
          <cell r="L230">
            <v>-2290.1699999999983</v>
          </cell>
          <cell r="M230">
            <v>-2290.1700000000019</v>
          </cell>
          <cell r="N230">
            <v>-2290.1699999999983</v>
          </cell>
          <cell r="O230">
            <v>-2290.1700000000019</v>
          </cell>
          <cell r="P230">
            <v>-27482.04</v>
          </cell>
        </row>
        <row r="231">
          <cell r="B231">
            <v>7440</v>
          </cell>
          <cell r="D231">
            <v>-981.28</v>
          </cell>
          <cell r="E231">
            <v>-981.28</v>
          </cell>
          <cell r="F231">
            <v>-981.2800000000002</v>
          </cell>
          <cell r="G231">
            <v>-981.27999999999975</v>
          </cell>
          <cell r="H231">
            <v>-981.27999999999975</v>
          </cell>
          <cell r="I231">
            <v>-981.28000000000065</v>
          </cell>
          <cell r="J231">
            <v>-981.27999999999975</v>
          </cell>
          <cell r="K231">
            <v>-981.27999999999975</v>
          </cell>
          <cell r="L231">
            <v>-981.28000000000065</v>
          </cell>
          <cell r="M231">
            <v>-981.27999999999884</v>
          </cell>
          <cell r="N231">
            <v>-981.28000000000065</v>
          </cell>
          <cell r="O231">
            <v>-981.28000000000065</v>
          </cell>
          <cell r="P231">
            <v>-11775.36</v>
          </cell>
        </row>
        <row r="232">
          <cell r="B232">
            <v>7445</v>
          </cell>
          <cell r="D232">
            <v>-58.29</v>
          </cell>
          <cell r="E232">
            <v>-58.29</v>
          </cell>
          <cell r="F232">
            <v>-58.290000000000006</v>
          </cell>
          <cell r="G232">
            <v>-58.289999999999992</v>
          </cell>
          <cell r="H232">
            <v>-58.289999999999992</v>
          </cell>
          <cell r="I232">
            <v>-58.29000000000002</v>
          </cell>
          <cell r="J232">
            <v>-58.289999999999964</v>
          </cell>
          <cell r="K232">
            <v>-58.29000000000002</v>
          </cell>
          <cell r="L232">
            <v>-58.29000000000002</v>
          </cell>
          <cell r="M232">
            <v>-58.289999999999964</v>
          </cell>
          <cell r="N232">
            <v>-58.290000000000077</v>
          </cell>
          <cell r="O232">
            <v>-58.289999999999964</v>
          </cell>
          <cell r="P232">
            <v>-699.48</v>
          </cell>
        </row>
        <row r="233">
          <cell r="B233">
            <v>7470</v>
          </cell>
          <cell r="D233">
            <v>-5205.46</v>
          </cell>
          <cell r="E233">
            <v>-5205.46</v>
          </cell>
          <cell r="F233">
            <v>-5205.4600000000009</v>
          </cell>
          <cell r="G233">
            <v>-5205.4599999999991</v>
          </cell>
          <cell r="H233">
            <v>-5272.630000000001</v>
          </cell>
          <cell r="I233">
            <v>-5272.630000000001</v>
          </cell>
          <cell r="J233">
            <v>-5272.6299999999937</v>
          </cell>
          <cell r="K233">
            <v>-5272.6300000000047</v>
          </cell>
          <cell r="L233">
            <v>-5272.6300000000047</v>
          </cell>
          <cell r="M233">
            <v>-5272.6299999999901</v>
          </cell>
          <cell r="N233">
            <v>-5275.1300000000047</v>
          </cell>
          <cell r="O233">
            <v>-5278.8800000000047</v>
          </cell>
          <cell r="P233">
            <v>-63011.630000000005</v>
          </cell>
        </row>
        <row r="234">
          <cell r="B234">
            <v>7480</v>
          </cell>
          <cell r="D234">
            <v>-5.17</v>
          </cell>
          <cell r="E234">
            <v>-5.17</v>
          </cell>
          <cell r="F234">
            <v>-5.17</v>
          </cell>
          <cell r="G234">
            <v>-5.17</v>
          </cell>
          <cell r="H234">
            <v>-5.1700000000000017</v>
          </cell>
          <cell r="I234">
            <v>-5.1699999999999982</v>
          </cell>
          <cell r="J234">
            <v>-5.1699999999999982</v>
          </cell>
          <cell r="K234">
            <v>-5.1700000000000017</v>
          </cell>
          <cell r="L234">
            <v>-5.1700000000000017</v>
          </cell>
          <cell r="M234">
            <v>-5.1700000000000017</v>
          </cell>
          <cell r="N234">
            <v>-5.1699999999999946</v>
          </cell>
          <cell r="O234">
            <v>-5.1700000000000017</v>
          </cell>
          <cell r="P234">
            <v>-62.04</v>
          </cell>
        </row>
        <row r="235">
          <cell r="B235">
            <v>7485</v>
          </cell>
          <cell r="D235">
            <v>-195.63</v>
          </cell>
          <cell r="E235">
            <v>-195.63</v>
          </cell>
          <cell r="F235">
            <v>-195.63</v>
          </cell>
          <cell r="G235">
            <v>-195.63</v>
          </cell>
          <cell r="H235">
            <v>-195.63000000000011</v>
          </cell>
          <cell r="I235">
            <v>-195.62999999999988</v>
          </cell>
          <cell r="J235">
            <v>-195.63000000000011</v>
          </cell>
          <cell r="K235">
            <v>-195.62999999999988</v>
          </cell>
          <cell r="L235">
            <v>-195.63000000000011</v>
          </cell>
          <cell r="M235">
            <v>-195.63000000000011</v>
          </cell>
          <cell r="N235">
            <v>-195.62999999999965</v>
          </cell>
          <cell r="O235">
            <v>-195.63000000000011</v>
          </cell>
          <cell r="P235">
            <v>-2347.56</v>
          </cell>
        </row>
        <row r="236">
          <cell r="B236">
            <v>7510</v>
          </cell>
          <cell r="D236">
            <v>6356.41</v>
          </cell>
          <cell r="E236">
            <v>6586.619999999999</v>
          </cell>
          <cell r="F236">
            <v>6331.7400000000016</v>
          </cell>
          <cell r="G236">
            <v>6787.1099999999969</v>
          </cell>
          <cell r="H236">
            <v>5918.6399999999994</v>
          </cell>
          <cell r="I236">
            <v>6195.1100000000079</v>
          </cell>
          <cell r="J236">
            <v>6502.7299999999959</v>
          </cell>
          <cell r="K236">
            <v>6097.4000000000015</v>
          </cell>
          <cell r="L236">
            <v>6174.57</v>
          </cell>
          <cell r="M236">
            <v>6186.1999999999971</v>
          </cell>
          <cell r="N236">
            <v>5893.4200000000128</v>
          </cell>
          <cell r="O236">
            <v>6450.3299999999872</v>
          </cell>
          <cell r="P236">
            <v>75480.28</v>
          </cell>
        </row>
        <row r="237">
          <cell r="B237">
            <v>7515</v>
          </cell>
          <cell r="D237">
            <v>1314.63</v>
          </cell>
          <cell r="E237">
            <v>204.92999999999984</v>
          </cell>
          <cell r="F237">
            <v>75.380000000000109</v>
          </cell>
          <cell r="G237">
            <v>12.340000000000146</v>
          </cell>
          <cell r="H237">
            <v>9.8199999999999363</v>
          </cell>
          <cell r="I237">
            <v>12.669999999999845</v>
          </cell>
          <cell r="J237">
            <v>19.139999999999873</v>
          </cell>
          <cell r="K237">
            <v>10.880000000000109</v>
          </cell>
          <cell r="L237">
            <v>4.9000000000000909</v>
          </cell>
          <cell r="M237">
            <v>14.1099999999999</v>
          </cell>
          <cell r="N237">
            <v>10.160000000000082</v>
          </cell>
          <cell r="O237">
            <v>7.3600000000001273</v>
          </cell>
          <cell r="P237">
            <v>1696.3200000000002</v>
          </cell>
        </row>
        <row r="238">
          <cell r="B238">
            <v>7520</v>
          </cell>
          <cell r="D238">
            <v>2549.4700000000003</v>
          </cell>
          <cell r="E238">
            <v>1096.5899999999997</v>
          </cell>
          <cell r="F238">
            <v>639.54000000000042</v>
          </cell>
          <cell r="G238">
            <v>182</v>
          </cell>
          <cell r="H238">
            <v>111.77000000000044</v>
          </cell>
          <cell r="I238">
            <v>123.51999999999862</v>
          </cell>
          <cell r="J238">
            <v>-1238.4299999999994</v>
          </cell>
          <cell r="K238">
            <v>105.69999999999982</v>
          </cell>
          <cell r="L238">
            <v>67.829999999999927</v>
          </cell>
          <cell r="M238">
            <v>97.580000000000382</v>
          </cell>
          <cell r="N238">
            <v>72.440000000000055</v>
          </cell>
          <cell r="O238">
            <v>-927.96</v>
          </cell>
          <cell r="P238">
            <v>2880.05</v>
          </cell>
        </row>
        <row r="239">
          <cell r="B239">
            <v>7535</v>
          </cell>
          <cell r="D239">
            <v>0</v>
          </cell>
          <cell r="E239">
            <v>0.37</v>
          </cell>
          <cell r="F239">
            <v>0</v>
          </cell>
          <cell r="G239">
            <v>32.690000000000005</v>
          </cell>
          <cell r="H239">
            <v>228.79000000000002</v>
          </cell>
          <cell r="I239">
            <v>312.55999999999995</v>
          </cell>
          <cell r="J239">
            <v>0</v>
          </cell>
          <cell r="K239">
            <v>225.82000000000005</v>
          </cell>
          <cell r="L239">
            <v>0</v>
          </cell>
          <cell r="M239">
            <v>0</v>
          </cell>
          <cell r="N239">
            <v>5.8600000000000136</v>
          </cell>
          <cell r="O239">
            <v>46.82000000000005</v>
          </cell>
          <cell r="P239">
            <v>852.91000000000008</v>
          </cell>
        </row>
        <row r="240">
          <cell r="B240">
            <v>7540</v>
          </cell>
          <cell r="D240">
            <v>165841.43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174985.08000000002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6284.2700000000186</v>
          </cell>
          <cell r="P240">
            <v>347110.78</v>
          </cell>
        </row>
        <row r="241">
          <cell r="B241">
            <v>7545</v>
          </cell>
          <cell r="D241">
            <v>0</v>
          </cell>
          <cell r="E241">
            <v>0</v>
          </cell>
          <cell r="F241">
            <v>16.229999999999997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406271.12</v>
          </cell>
          <cell r="O241">
            <v>0</v>
          </cell>
          <cell r="P241">
            <v>406287.35</v>
          </cell>
        </row>
        <row r="242">
          <cell r="B242">
            <v>7550</v>
          </cell>
          <cell r="D242">
            <v>-99369.73000000001</v>
          </cell>
          <cell r="E242">
            <v>64351.880000000019</v>
          </cell>
          <cell r="F242">
            <v>66460.31</v>
          </cell>
          <cell r="G242">
            <v>66446.41</v>
          </cell>
          <cell r="H242">
            <v>66320.219999999987</v>
          </cell>
          <cell r="I242">
            <v>66480.539999999979</v>
          </cell>
          <cell r="J242">
            <v>-110367.95999999998</v>
          </cell>
          <cell r="K242">
            <v>66255.87999999999</v>
          </cell>
          <cell r="L242">
            <v>66479.76999999999</v>
          </cell>
          <cell r="M242">
            <v>66480.010000000038</v>
          </cell>
          <cell r="N242">
            <v>-352635.30000000005</v>
          </cell>
          <cell r="O242">
            <v>33122.47</v>
          </cell>
          <cell r="P242">
            <v>24.499999999970896</v>
          </cell>
        </row>
        <row r="243">
          <cell r="B243">
            <v>7555</v>
          </cell>
          <cell r="D243">
            <v>0</v>
          </cell>
          <cell r="E243">
            <v>2118.2799999999997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1864.5900000000001</v>
          </cell>
          <cell r="K243">
            <v>0</v>
          </cell>
          <cell r="L243">
            <v>0</v>
          </cell>
          <cell r="M243">
            <v>0</v>
          </cell>
          <cell r="N243">
            <v>12838.399999999998</v>
          </cell>
          <cell r="O243">
            <v>180.58000000000175</v>
          </cell>
          <cell r="P243">
            <v>17001.849999999999</v>
          </cell>
        </row>
        <row r="244">
          <cell r="B244">
            <v>7595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441455.26000000007</v>
          </cell>
          <cell r="P244">
            <v>441455.26000000007</v>
          </cell>
        </row>
        <row r="245">
          <cell r="B245">
            <v>7600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62934.660000000011</v>
          </cell>
          <cell r="P245">
            <v>62934.660000000011</v>
          </cell>
        </row>
        <row r="246">
          <cell r="B246">
            <v>7610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66685.039999999994</v>
          </cell>
          <cell r="P246">
            <v>66685.039999999994</v>
          </cell>
        </row>
        <row r="247">
          <cell r="B247">
            <v>7660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>
            <v>7710</v>
          </cell>
          <cell r="D248">
            <v>0</v>
          </cell>
          <cell r="E248">
            <v>0</v>
          </cell>
          <cell r="F248">
            <v>180479.69</v>
          </cell>
          <cell r="G248">
            <v>0</v>
          </cell>
          <cell r="H248">
            <v>0</v>
          </cell>
          <cell r="I248">
            <v>179467.9</v>
          </cell>
          <cell r="J248">
            <v>0</v>
          </cell>
          <cell r="K248">
            <v>0</v>
          </cell>
          <cell r="L248">
            <v>161728.5</v>
          </cell>
          <cell r="M248">
            <v>0</v>
          </cell>
          <cell r="N248">
            <v>0</v>
          </cell>
          <cell r="O248">
            <v>170722.17000000016</v>
          </cell>
          <cell r="P248">
            <v>692398.26000000013</v>
          </cell>
        </row>
        <row r="249">
          <cell r="B249">
            <v>7735</v>
          </cell>
          <cell r="D249">
            <v>267.50999999999993</v>
          </cell>
          <cell r="E249">
            <v>617.54</v>
          </cell>
          <cell r="F249">
            <v>492.50000000000011</v>
          </cell>
          <cell r="G249">
            <v>566.34999999999991</v>
          </cell>
          <cell r="H249">
            <v>482.37999999999988</v>
          </cell>
          <cell r="I249">
            <v>479.75</v>
          </cell>
          <cell r="J249">
            <v>470.16000000000031</v>
          </cell>
          <cell r="K249">
            <v>476.5900000000006</v>
          </cell>
          <cell r="L249">
            <v>486.47999999999956</v>
          </cell>
          <cell r="M249">
            <v>547.39000000000124</v>
          </cell>
          <cell r="N249">
            <v>478.98999999999705</v>
          </cell>
          <cell r="O249">
            <v>497.36000000000058</v>
          </cell>
          <cell r="P249">
            <v>5862.9999999999991</v>
          </cell>
        </row>
        <row r="250">
          <cell r="B250">
            <v>7750</v>
          </cell>
          <cell r="D250">
            <v>-4323.5</v>
          </cell>
          <cell r="E250">
            <v>-5457.6699999999983</v>
          </cell>
          <cell r="F250">
            <v>-6909.4900000000016</v>
          </cell>
          <cell r="G250">
            <v>-3788.0799999999981</v>
          </cell>
          <cell r="H250">
            <v>-4940.8500000000022</v>
          </cell>
          <cell r="I250">
            <v>-5163.1000000000022</v>
          </cell>
          <cell r="J250">
            <v>-4963.18</v>
          </cell>
          <cell r="K250">
            <v>-4999.7299999999886</v>
          </cell>
          <cell r="L250">
            <v>-5134.1300000000047</v>
          </cell>
          <cell r="M250">
            <v>-5443.4400000000023</v>
          </cell>
          <cell r="N250">
            <v>-5529.8399999999965</v>
          </cell>
          <cell r="O250">
            <v>-6355.0500000000029</v>
          </cell>
          <cell r="P250">
            <v>-63008.06</v>
          </cell>
        </row>
        <row r="251">
          <cell r="B251">
            <v>7765</v>
          </cell>
          <cell r="D251">
            <v>0</v>
          </cell>
          <cell r="E251">
            <v>0</v>
          </cell>
          <cell r="F251">
            <v>0</v>
          </cell>
          <cell r="G251">
            <v>-1039.5800000000002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-1039.5800000000002</v>
          </cell>
        </row>
        <row r="254">
          <cell r="B254" t="str">
            <v>TOTAL</v>
          </cell>
          <cell r="D254">
            <v>-151326.31999999995</v>
          </cell>
          <cell r="E254">
            <v>-137585.63</v>
          </cell>
          <cell r="F254">
            <v>-45105.439999999493</v>
          </cell>
          <cell r="G254">
            <v>-310640.43999999959</v>
          </cell>
          <cell r="H254">
            <v>-374220.97000000032</v>
          </cell>
          <cell r="I254">
            <v>-98532.179999999935</v>
          </cell>
          <cell r="J254">
            <v>-268448.06999999983</v>
          </cell>
          <cell r="K254">
            <v>-199670.07000000033</v>
          </cell>
          <cell r="L254">
            <v>-50809.449999999968</v>
          </cell>
          <cell r="M254">
            <v>-276099.36999999924</v>
          </cell>
          <cell r="N254">
            <v>-266389.08999999991</v>
          </cell>
          <cell r="O254">
            <v>502728.14000000025</v>
          </cell>
          <cell r="P254">
            <v>-1676098.8899999983</v>
          </cell>
        </row>
      </sheetData>
      <sheetData sheetId="102" refreshError="1"/>
      <sheetData sheetId="103">
        <row r="2">
          <cell r="B2">
            <v>-16209.22</v>
          </cell>
        </row>
        <row r="3">
          <cell r="B3">
            <v>349935.25</v>
          </cell>
        </row>
        <row r="4">
          <cell r="B4">
            <v>-327313</v>
          </cell>
        </row>
        <row r="5">
          <cell r="B5">
            <v>-22841</v>
          </cell>
        </row>
        <row r="6">
          <cell r="B6">
            <v>-4837.6000000000004</v>
          </cell>
        </row>
        <row r="7">
          <cell r="B7">
            <v>504071.48</v>
          </cell>
        </row>
        <row r="8">
          <cell r="B8">
            <v>-13187810.76</v>
          </cell>
        </row>
        <row r="9">
          <cell r="B9">
            <v>-68507.95</v>
          </cell>
        </row>
        <row r="10">
          <cell r="B10">
            <v>0.22</v>
          </cell>
        </row>
        <row r="11">
          <cell r="B11">
            <v>310582.62</v>
          </cell>
        </row>
        <row r="12">
          <cell r="B12">
            <v>357691.77</v>
          </cell>
        </row>
        <row r="13">
          <cell r="B13">
            <v>4737050.47</v>
          </cell>
        </row>
        <row r="14">
          <cell r="B14">
            <v>1108.18</v>
          </cell>
        </row>
        <row r="15">
          <cell r="B15">
            <v>79374.61</v>
          </cell>
        </row>
        <row r="16">
          <cell r="B16">
            <v>256927.4</v>
          </cell>
        </row>
        <row r="17">
          <cell r="B17">
            <v>575</v>
          </cell>
        </row>
        <row r="18">
          <cell r="B18">
            <v>651</v>
          </cell>
        </row>
        <row r="19">
          <cell r="B19">
            <v>-1226</v>
          </cell>
        </row>
        <row r="20">
          <cell r="B20">
            <v>2722</v>
          </cell>
        </row>
        <row r="21">
          <cell r="B21">
            <v>-2722</v>
          </cell>
        </row>
        <row r="22">
          <cell r="B22">
            <v>826452.88</v>
          </cell>
        </row>
        <row r="23">
          <cell r="B23">
            <v>-826452.88</v>
          </cell>
        </row>
        <row r="24">
          <cell r="B24">
            <v>421.23</v>
          </cell>
        </row>
        <row r="25">
          <cell r="B25">
            <v>2957904.56</v>
          </cell>
        </row>
        <row r="26">
          <cell r="B26">
            <v>-2647586.88</v>
          </cell>
        </row>
        <row r="27">
          <cell r="B27">
            <v>-518402.46</v>
          </cell>
        </row>
        <row r="28">
          <cell r="B28">
            <v>-767040.87</v>
          </cell>
        </row>
        <row r="29">
          <cell r="B29">
            <v>767040.87</v>
          </cell>
        </row>
        <row r="30">
          <cell r="B30">
            <v>551407.23</v>
          </cell>
        </row>
        <row r="31">
          <cell r="B31">
            <v>2374591.1</v>
          </cell>
        </row>
        <row r="32">
          <cell r="B32">
            <v>5051947.12</v>
          </cell>
        </row>
        <row r="33">
          <cell r="B33">
            <v>-8512.2099999999991</v>
          </cell>
        </row>
        <row r="34">
          <cell r="B34">
            <v>8512.2099999999991</v>
          </cell>
        </row>
        <row r="35">
          <cell r="B35">
            <v>-87674.6</v>
          </cell>
        </row>
        <row r="36">
          <cell r="B36">
            <v>-1972.36</v>
          </cell>
        </row>
        <row r="37">
          <cell r="B37">
            <v>511009.63</v>
          </cell>
        </row>
        <row r="38">
          <cell r="B38">
            <v>34376.54</v>
          </cell>
        </row>
        <row r="39">
          <cell r="B39">
            <v>-1418.31</v>
          </cell>
        </row>
        <row r="40">
          <cell r="B40">
            <v>359.98</v>
          </cell>
        </row>
        <row r="41">
          <cell r="B41">
            <v>-1927.52</v>
          </cell>
        </row>
        <row r="42">
          <cell r="B42">
            <v>-529.11</v>
          </cell>
        </row>
        <row r="43">
          <cell r="B43">
            <v>24932.44</v>
          </cell>
        </row>
        <row r="44">
          <cell r="B44">
            <v>55132.818124999998</v>
          </cell>
        </row>
        <row r="45">
          <cell r="B45">
            <v>1.72</v>
          </cell>
        </row>
        <row r="46">
          <cell r="B46">
            <v>-857434.39</v>
          </cell>
        </row>
        <row r="47">
          <cell r="B47">
            <v>-1442413.8</v>
          </cell>
        </row>
        <row r="48">
          <cell r="B48">
            <v>-14816.75</v>
          </cell>
        </row>
        <row r="49">
          <cell r="B49">
            <v>-7992.59</v>
          </cell>
        </row>
        <row r="50">
          <cell r="B50">
            <v>6588</v>
          </cell>
        </row>
        <row r="51">
          <cell r="B51">
            <v>2.1999999999999999E-2</v>
          </cell>
        </row>
        <row r="52">
          <cell r="B52">
            <v>47221.21</v>
          </cell>
        </row>
        <row r="53">
          <cell r="B53">
            <v>54351.958499999993</v>
          </cell>
        </row>
        <row r="54">
          <cell r="B54">
            <v>16346.32</v>
          </cell>
        </row>
        <row r="55">
          <cell r="B55">
            <v>5674.38</v>
          </cell>
        </row>
        <row r="56">
          <cell r="B56">
            <v>62596.059750000008</v>
          </cell>
        </row>
        <row r="57">
          <cell r="B57">
            <v>-12.08</v>
          </cell>
        </row>
        <row r="58">
          <cell r="B58">
            <v>575398.94999999995</v>
          </cell>
        </row>
        <row r="59">
          <cell r="B59">
            <v>753621.66568181803</v>
          </cell>
        </row>
        <row r="60">
          <cell r="B60">
            <v>-7212.97</v>
          </cell>
        </row>
        <row r="61">
          <cell r="B61">
            <v>104.82783783783785</v>
          </cell>
        </row>
        <row r="62">
          <cell r="B62">
            <v>-21476.75</v>
          </cell>
        </row>
        <row r="63">
          <cell r="B63">
            <v>6460.7240697674415</v>
          </cell>
        </row>
        <row r="64">
          <cell r="B64">
            <v>15109.21</v>
          </cell>
        </row>
        <row r="65">
          <cell r="B65">
            <v>22481.147499999999</v>
          </cell>
        </row>
        <row r="66">
          <cell r="B66">
            <v>-423.74</v>
          </cell>
        </row>
        <row r="67">
          <cell r="B67">
            <v>-1067.75</v>
          </cell>
        </row>
        <row r="68">
          <cell r="B68">
            <v>100.625</v>
          </cell>
        </row>
        <row r="69">
          <cell r="B69">
            <v>-16789.080000000002</v>
          </cell>
        </row>
        <row r="70">
          <cell r="B70">
            <v>49.16</v>
          </cell>
        </row>
        <row r="71">
          <cell r="B71">
            <v>153.57</v>
          </cell>
        </row>
        <row r="72">
          <cell r="B72">
            <v>237.49</v>
          </cell>
        </row>
        <row r="73">
          <cell r="B73">
            <v>56.962499999999991</v>
          </cell>
        </row>
        <row r="74">
          <cell r="B74">
            <v>-374.28</v>
          </cell>
        </row>
        <row r="75">
          <cell r="B75">
            <v>-286.07</v>
          </cell>
        </row>
        <row r="76">
          <cell r="B76">
            <v>-1090.27</v>
          </cell>
        </row>
        <row r="77">
          <cell r="B77">
            <v>1189.71</v>
          </cell>
        </row>
        <row r="78">
          <cell r="B78">
            <v>233.75</v>
          </cell>
        </row>
        <row r="79">
          <cell r="B79">
            <v>-669.32</v>
          </cell>
        </row>
        <row r="80">
          <cell r="B80">
            <v>129.81</v>
          </cell>
        </row>
        <row r="81">
          <cell r="B81">
            <v>-228.08</v>
          </cell>
        </row>
        <row r="82">
          <cell r="B82">
            <v>298.5</v>
          </cell>
        </row>
        <row r="83">
          <cell r="B83">
            <v>-952.7</v>
          </cell>
        </row>
        <row r="84">
          <cell r="B84">
            <v>-254946.7</v>
          </cell>
        </row>
        <row r="85">
          <cell r="B85">
            <v>4.21</v>
          </cell>
        </row>
        <row r="86">
          <cell r="B86">
            <v>-23.16</v>
          </cell>
        </row>
        <row r="87">
          <cell r="B87">
            <v>8628.68</v>
          </cell>
        </row>
        <row r="88">
          <cell r="B88">
            <v>58.972200000000008</v>
          </cell>
        </row>
        <row r="89">
          <cell r="B89">
            <v>827955.22</v>
          </cell>
        </row>
        <row r="90">
          <cell r="B90">
            <v>323520.81125000003</v>
          </cell>
        </row>
        <row r="91">
          <cell r="B91">
            <v>-826229.79</v>
          </cell>
        </row>
        <row r="92">
          <cell r="B92">
            <v>-289759.82</v>
          </cell>
        </row>
        <row r="93">
          <cell r="B93">
            <v>26.47</v>
          </cell>
        </row>
        <row r="94">
          <cell r="B94">
            <v>-98358.14</v>
          </cell>
        </row>
        <row r="95">
          <cell r="B95">
            <v>-60480.29</v>
          </cell>
        </row>
        <row r="96">
          <cell r="B96">
            <v>-105312.34</v>
          </cell>
        </row>
        <row r="97">
          <cell r="B97">
            <v>-59658.73</v>
          </cell>
        </row>
        <row r="98">
          <cell r="B98">
            <v>131298.07999999999</v>
          </cell>
        </row>
        <row r="99">
          <cell r="B99">
            <v>89488.10149999999</v>
          </cell>
        </row>
        <row r="100">
          <cell r="B100">
            <v>81189.440000000002</v>
          </cell>
        </row>
        <row r="101">
          <cell r="B101">
            <v>50787.508026315794</v>
          </cell>
        </row>
        <row r="102">
          <cell r="B102">
            <v>1183.28</v>
          </cell>
        </row>
        <row r="103">
          <cell r="B103">
            <v>73.010000000000005</v>
          </cell>
        </row>
        <row r="104">
          <cell r="B104">
            <v>114.42</v>
          </cell>
        </row>
        <row r="105">
          <cell r="B105">
            <v>5057.05</v>
          </cell>
        </row>
        <row r="106">
          <cell r="B106">
            <v>101745.74</v>
          </cell>
        </row>
        <row r="107">
          <cell r="B107">
            <v>461726.04722222226</v>
          </cell>
        </row>
        <row r="108">
          <cell r="B108">
            <v>163720.51</v>
          </cell>
        </row>
        <row r="109">
          <cell r="B109">
            <v>982323.05111111118</v>
          </cell>
        </row>
        <row r="110">
          <cell r="B110">
            <v>28.7</v>
          </cell>
        </row>
        <row r="111">
          <cell r="B111">
            <v>-2509.08</v>
          </cell>
        </row>
        <row r="112">
          <cell r="B112">
            <v>659.59</v>
          </cell>
        </row>
        <row r="113">
          <cell r="B113">
            <v>-1.1399999999999999</v>
          </cell>
        </row>
        <row r="114">
          <cell r="B114">
            <v>-121.89</v>
          </cell>
        </row>
        <row r="115">
          <cell r="B115">
            <v>8.4499999999999993</v>
          </cell>
        </row>
        <row r="116">
          <cell r="B116">
            <v>411.27</v>
          </cell>
        </row>
        <row r="117">
          <cell r="B117">
            <v>-6.47</v>
          </cell>
        </row>
        <row r="118">
          <cell r="B118">
            <v>363.63</v>
          </cell>
        </row>
        <row r="119">
          <cell r="B119">
            <v>1135.92</v>
          </cell>
        </row>
        <row r="120">
          <cell r="B120">
            <v>-4940.87</v>
          </cell>
        </row>
        <row r="121">
          <cell r="B121">
            <v>-7671.53</v>
          </cell>
        </row>
        <row r="122">
          <cell r="B122">
            <v>-0.12</v>
          </cell>
        </row>
        <row r="123">
          <cell r="B123">
            <v>-63.1</v>
          </cell>
        </row>
        <row r="124">
          <cell r="B124">
            <v>-186.57</v>
          </cell>
        </row>
        <row r="125">
          <cell r="B125">
            <v>-34824.93</v>
          </cell>
        </row>
        <row r="126">
          <cell r="B126">
            <v>41593.80709302325</v>
          </cell>
        </row>
        <row r="211">
          <cell r="B211">
            <v>-405.23050000000001</v>
          </cell>
        </row>
        <row r="212">
          <cell r="B212">
            <v>-151.17500000000001</v>
          </cell>
        </row>
        <row r="213">
          <cell r="B213">
            <v>15752.233749999999</v>
          </cell>
        </row>
        <row r="214">
          <cell r="B214">
            <v>-412119.08624999999</v>
          </cell>
        </row>
        <row r="215">
          <cell r="B215">
            <v>-2283.5983333333334</v>
          </cell>
        </row>
        <row r="216">
          <cell r="B216">
            <v>6.285714285714286E-3</v>
          </cell>
        </row>
        <row r="217">
          <cell r="B217">
            <v>15529.130999999998</v>
          </cell>
        </row>
        <row r="218">
          <cell r="B218">
            <v>17884.588500000002</v>
          </cell>
        </row>
        <row r="219">
          <cell r="B219">
            <v>215320.47590909089</v>
          </cell>
        </row>
        <row r="220">
          <cell r="B220">
            <v>29.950810810810815</v>
          </cell>
        </row>
        <row r="221">
          <cell r="B221">
            <v>1845.9211627906975</v>
          </cell>
        </row>
        <row r="222">
          <cell r="B222">
            <v>6423.1849999999995</v>
          </cell>
        </row>
        <row r="223">
          <cell r="B223">
            <v>28.75</v>
          </cell>
        </row>
        <row r="224">
          <cell r="B224">
            <v>16.274999999999999</v>
          </cell>
        </row>
        <row r="225">
          <cell r="B225">
            <v>-81.733333333333334</v>
          </cell>
        </row>
        <row r="226">
          <cell r="B226">
            <v>85.284595300261103</v>
          </cell>
        </row>
        <row r="227">
          <cell r="B227">
            <v>-272.2</v>
          </cell>
        </row>
        <row r="228">
          <cell r="B228">
            <v>16.849200000000003</v>
          </cell>
        </row>
        <row r="229">
          <cell r="B229">
            <v>92434.517500000002</v>
          </cell>
        </row>
        <row r="230">
          <cell r="B230">
            <v>-82737.09</v>
          </cell>
        </row>
        <row r="231">
          <cell r="B231">
            <v>-17280.082000000002</v>
          </cell>
        </row>
        <row r="232">
          <cell r="B232">
            <v>-17045.352666666666</v>
          </cell>
        </row>
        <row r="233">
          <cell r="B233">
            <v>25568.028999999999</v>
          </cell>
        </row>
        <row r="234">
          <cell r="B234">
            <v>14510.716578947369</v>
          </cell>
        </row>
        <row r="235">
          <cell r="B235">
            <v>131921.72777777779</v>
          </cell>
        </row>
        <row r="236">
          <cell r="B236">
            <v>280663.7288888889</v>
          </cell>
        </row>
        <row r="237">
          <cell r="B237">
            <v>-851.22099999999989</v>
          </cell>
        </row>
        <row r="238">
          <cell r="B238">
            <v>851.22099999999989</v>
          </cell>
        </row>
        <row r="239">
          <cell r="B239">
            <v>-2191.8649999999998</v>
          </cell>
        </row>
        <row r="240">
          <cell r="B240">
            <v>-53.307027027027019</v>
          </cell>
        </row>
        <row r="241">
          <cell r="B241">
            <v>11883.944883720929</v>
          </cell>
        </row>
        <row r="242">
          <cell r="B242">
            <v>184026.89987980769</v>
          </cell>
        </row>
        <row r="243">
          <cell r="B243">
            <v>-13739.690337595661</v>
          </cell>
        </row>
        <row r="249">
          <cell r="B249">
            <v>-750755.6800000004</v>
          </cell>
        </row>
        <row r="250">
          <cell r="B250">
            <v>-421783.89745550515</v>
          </cell>
        </row>
        <row r="251">
          <cell r="B251">
            <v>514418.7836502206</v>
          </cell>
        </row>
        <row r="252">
          <cell r="B252">
            <v>262764.49</v>
          </cell>
        </row>
        <row r="253">
          <cell r="B253">
            <v>375207.02873182413</v>
          </cell>
        </row>
        <row r="254">
          <cell r="B254">
            <v>147624.35999999999</v>
          </cell>
        </row>
        <row r="257">
          <cell r="B257">
            <v>-75075.568000000043</v>
          </cell>
        </row>
        <row r="258">
          <cell r="B258">
            <v>-42178.389745550514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>
        <row r="188">
          <cell r="P188">
            <v>1716294.4</v>
          </cell>
        </row>
        <row r="256">
          <cell r="D256">
            <v>-59790.58</v>
          </cell>
          <cell r="E256">
            <v>-59896.15</v>
          </cell>
          <cell r="F256">
            <v>-59956.419999999991</v>
          </cell>
          <cell r="G256">
            <v>-59994.83</v>
          </cell>
          <cell r="H256">
            <v>-60123.680000000015</v>
          </cell>
          <cell r="I256">
            <v>-60146.799999999967</v>
          </cell>
          <cell r="J256">
            <v>-60203.450000000012</v>
          </cell>
          <cell r="K256">
            <v>-60252.990000000005</v>
          </cell>
          <cell r="L256">
            <v>-60308.719999999972</v>
          </cell>
          <cell r="M256">
            <v>-60338.200000000019</v>
          </cell>
          <cell r="N256">
            <v>-60890.989999999962</v>
          </cell>
          <cell r="O256">
            <v>-60949.310000000019</v>
          </cell>
          <cell r="P256">
            <v>-722852.12</v>
          </cell>
        </row>
        <row r="279">
          <cell r="D279">
            <v>-28879.270000000008</v>
          </cell>
          <cell r="E279">
            <v>-28879.270000000008</v>
          </cell>
          <cell r="F279">
            <v>-28879.27</v>
          </cell>
          <cell r="G279">
            <v>-28879.270000000008</v>
          </cell>
          <cell r="H279">
            <v>-29038.090000000004</v>
          </cell>
          <cell r="I279">
            <v>-29038.080000000002</v>
          </cell>
          <cell r="J279">
            <v>-29038.080000000002</v>
          </cell>
          <cell r="K279">
            <v>-29038.080000000013</v>
          </cell>
          <cell r="L279">
            <v>-29038.080000000005</v>
          </cell>
          <cell r="M279">
            <v>-29038.079999999991</v>
          </cell>
          <cell r="N279">
            <v>-29040.58000000002</v>
          </cell>
          <cell r="O279">
            <v>-29044.330000000005</v>
          </cell>
        </row>
      </sheetData>
      <sheetData sheetId="109">
        <row r="27">
          <cell r="E27">
            <v>11739.9</v>
          </cell>
        </row>
        <row r="28">
          <cell r="E28">
            <v>3630.8</v>
          </cell>
        </row>
      </sheetData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COVER"/>
      <sheetName val="CONTENTS vol 1"/>
      <sheetName val="CONTENTS vol 2"/>
      <sheetName val="APPENDIX A PLANT ACCT REC"/>
      <sheetName val="A 2"/>
      <sheetName val="A 3"/>
      <sheetName val="A 4"/>
      <sheetName val="A 6"/>
      <sheetName val="ProformaAdd"/>
      <sheetName val="ProformaExp"/>
      <sheetName val="A 6 (a)"/>
      <sheetName val="A 7"/>
      <sheetName val="A 8"/>
      <sheetName val="A 10"/>
      <sheetName val="A 10 (a)"/>
      <sheetName val="A 11"/>
      <sheetName val="A 12"/>
      <sheetName val="A 12 (a)"/>
      <sheetName val="A 13"/>
      <sheetName val="A 14"/>
      <sheetName val="A 14 (a)"/>
      <sheetName val="A 15"/>
      <sheetName val="A 16"/>
      <sheetName val="A 17"/>
      <sheetName val="A 18"/>
      <sheetName val="A 18 (a)"/>
      <sheetName val="A 19"/>
      <sheetName val="A 19 (a)"/>
      <sheetName val="B 2"/>
      <sheetName val="B 3"/>
      <sheetName val="B 4"/>
      <sheetName val="B 5"/>
      <sheetName val="B 6"/>
      <sheetName val="B 8"/>
      <sheetName val="B 9"/>
      <sheetName val="B 10"/>
      <sheetName val="B 11"/>
      <sheetName val="B 12"/>
      <sheetName val="B 12 (2)"/>
      <sheetName val="B 12 (3)"/>
      <sheetName val="B 12 (4)"/>
      <sheetName val="B 12 (5)"/>
      <sheetName val="B 12 (6)"/>
      <sheetName val="B 12 (7)"/>
      <sheetName val="B 12 (8)"/>
      <sheetName val="B 12 (9)"/>
      <sheetName val="B 12 (10)"/>
      <sheetName val="B 12 (11)"/>
      <sheetName val="B 12 (12)"/>
      <sheetName val="B 12 (13)"/>
      <sheetName val="B 14"/>
      <sheetName val="B 15"/>
      <sheetName val="C INSTRUCT"/>
      <sheetName val="C 1"/>
      <sheetName val="C 2 (s)"/>
      <sheetName val="C 3"/>
      <sheetName val="C 4"/>
      <sheetName val="C 5 (s)"/>
      <sheetName val="C 6"/>
      <sheetName val="C 7"/>
      <sheetName val="C 8"/>
      <sheetName val="C 9"/>
      <sheetName val="C 10"/>
      <sheetName val="D 1"/>
      <sheetName val="D 2"/>
      <sheetName val="D 3"/>
      <sheetName val="D 4"/>
      <sheetName val="D 5"/>
      <sheetName val="D 6"/>
      <sheetName val="D 7"/>
      <sheetName val="E 1 (s)"/>
      <sheetName val="E 2 (s)"/>
      <sheetName val="E 3"/>
      <sheetName val="E 4 (s)"/>
      <sheetName val="E 5 (s)"/>
      <sheetName val="E 6"/>
      <sheetName val="E 7"/>
      <sheetName val="E 8"/>
      <sheetName val="E 9"/>
      <sheetName val="E 10"/>
      <sheetName val="E 11"/>
      <sheetName val="E 12"/>
      <sheetName val="E 13"/>
      <sheetName val="E 14"/>
      <sheetName val="F 2"/>
      <sheetName val="F 4"/>
      <sheetName val="F 6"/>
      <sheetName val="F 6(2)"/>
      <sheetName val="F 7"/>
      <sheetName val="F 8"/>
      <sheetName val="F 10"/>
      <sheetName val="A 2 (I)"/>
      <sheetName val="A 3 (I)"/>
      <sheetName val="B 2 (I)"/>
      <sheetName val="B 3 (I)"/>
      <sheetName val="B 15 (I)"/>
      <sheetName val="C 1 (I)"/>
      <sheetName val="C 2 (S) (I)"/>
      <sheetName val="C 5 (S) (I)"/>
      <sheetName val="D 1 (I) "/>
      <sheetName val="D-2 (I) "/>
      <sheetName val="E 1 S (I)"/>
      <sheetName val="E 2 S (I)"/>
      <sheetName val="Trial Blc"/>
      <sheetName val="O&amp;M per TB"/>
      <sheetName val="12-31-15 Plant Acc Bal_PerAR"/>
      <sheetName val="12-31-15 CIAC Bal &amp; Proj_PerAR"/>
      <sheetName val="Working Capital_PerAR"/>
      <sheetName val="Other BalSheet Acct_PerAR"/>
      <sheetName val="O&amp;M"/>
      <sheetName val="12-31-15 Depreciation Exp_PerAR"/>
      <sheetName val="12-31-15 CIAC Amort Exp_PerAR"/>
      <sheetName val="Rev &amp; other exp"/>
      <sheetName val="12 Mo IS"/>
      <sheetName val="IncomeAccountsAllocationPerAR "/>
      <sheetName val="IncomeAccounts_Water BU"/>
      <sheetName val="IncomeAccounts_Sewer BU"/>
      <sheetName val="ADJUSTED MONTHLY FINAL"/>
      <sheetName val="APPENDIX B INC. STAT.ACCT RECON"/>
      <sheetName val="CommonPlant_PerAR"/>
      <sheetName val="Interest Expense Adj_PerAR"/>
      <sheetName val="RateCase&amp;Other Deferred_PerAR"/>
      <sheetName val="Property Taxes"/>
      <sheetName val="C 5 Calculation"/>
      <sheetName val="Rev Requirements Final"/>
      <sheetName val="Rev Requirements Interim"/>
      <sheetName val="Reuse RateBase"/>
      <sheetName val="REVENUE REQUIREMENTS"/>
      <sheetName val="PROFORMA YEAR"/>
      <sheetName val="INTERIM COST OF CAPITAL"/>
      <sheetName val="AR to MFR"/>
      <sheetName val="Chemicals"/>
    </sheetNames>
    <sheetDataSet>
      <sheetData sheetId="0">
        <row r="24">
          <cell r="F24">
            <v>5622.2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61">
          <cell r="C61">
            <v>7924165.299999998</v>
          </cell>
          <cell r="D61">
            <v>7929348.4400000004</v>
          </cell>
          <cell r="E61">
            <v>7935342.5300000012</v>
          </cell>
          <cell r="F61">
            <v>7953606.8500000006</v>
          </cell>
          <cell r="G61">
            <v>7979781.9899999984</v>
          </cell>
          <cell r="H61">
            <v>7970538.0799999991</v>
          </cell>
          <cell r="I61">
            <v>8486655.0399999991</v>
          </cell>
          <cell r="J61">
            <v>8540937.6000000015</v>
          </cell>
          <cell r="K61">
            <v>8545903.5800000019</v>
          </cell>
          <cell r="L61">
            <v>8301157.2799999984</v>
          </cell>
          <cell r="M61">
            <v>8310693.7299999986</v>
          </cell>
          <cell r="N61">
            <v>8361853.4899999974</v>
          </cell>
          <cell r="O61">
            <v>8371235.879999999</v>
          </cell>
        </row>
      </sheetData>
      <sheetData sheetId="12" refreshError="1"/>
      <sheetData sheetId="13" refreshError="1"/>
      <sheetData sheetId="14" refreshError="1"/>
      <sheetData sheetId="15">
        <row r="60">
          <cell r="C60">
            <v>3974527.89</v>
          </cell>
          <cell r="D60">
            <v>3990895.77</v>
          </cell>
          <cell r="E60">
            <v>4006444.58</v>
          </cell>
          <cell r="F60">
            <v>4026219.6699999995</v>
          </cell>
          <cell r="G60">
            <v>4046365.6299999994</v>
          </cell>
          <cell r="H60">
            <v>4056137.77</v>
          </cell>
          <cell r="I60">
            <v>4019491.13</v>
          </cell>
          <cell r="J60">
            <v>4026307.53</v>
          </cell>
          <cell r="K60">
            <v>4050292.73</v>
          </cell>
          <cell r="L60">
            <v>4067363.9499999997</v>
          </cell>
          <cell r="M60">
            <v>4089738.86</v>
          </cell>
          <cell r="N60">
            <v>4114910.0200000005</v>
          </cell>
          <cell r="O60">
            <v>4138198.2700000005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>
        <row r="4">
          <cell r="B4">
            <v>1025</v>
          </cell>
          <cell r="C4">
            <v>104.36</v>
          </cell>
          <cell r="D4">
            <v>104.28</v>
          </cell>
          <cell r="E4">
            <v>104.12</v>
          </cell>
          <cell r="F4">
            <v>103.72</v>
          </cell>
          <cell r="G4">
            <v>103.63</v>
          </cell>
          <cell r="H4">
            <v>103.47</v>
          </cell>
          <cell r="I4">
            <v>103.39</v>
          </cell>
          <cell r="J4">
            <v>103.33</v>
          </cell>
          <cell r="K4">
            <v>103.18</v>
          </cell>
          <cell r="L4">
            <v>103.09</v>
          </cell>
          <cell r="M4">
            <v>103.04</v>
          </cell>
          <cell r="N4">
            <v>102.88</v>
          </cell>
          <cell r="O4">
            <v>102.84</v>
          </cell>
        </row>
        <row r="5">
          <cell r="B5">
            <v>1045</v>
          </cell>
          <cell r="C5">
            <v>1180.1300000000001</v>
          </cell>
          <cell r="D5">
            <v>1179.57</v>
          </cell>
          <cell r="E5">
            <v>1167.67</v>
          </cell>
          <cell r="F5">
            <v>1165.6500000000001</v>
          </cell>
          <cell r="G5">
            <v>1168.97</v>
          </cell>
          <cell r="H5">
            <v>1167.5</v>
          </cell>
          <cell r="I5">
            <v>1167.6500000000001</v>
          </cell>
          <cell r="J5">
            <v>1166.07</v>
          </cell>
          <cell r="K5">
            <v>1164.4000000000001</v>
          </cell>
          <cell r="L5">
            <v>1153.57</v>
          </cell>
          <cell r="M5">
            <v>1153.3</v>
          </cell>
          <cell r="N5">
            <v>1151.8</v>
          </cell>
          <cell r="O5">
            <v>1150.73</v>
          </cell>
        </row>
        <row r="6">
          <cell r="B6">
            <v>1175</v>
          </cell>
          <cell r="C6">
            <v>87159.05</v>
          </cell>
          <cell r="D6">
            <v>87099.96</v>
          </cell>
          <cell r="E6">
            <v>86652.18</v>
          </cell>
          <cell r="F6">
            <v>86535.9</v>
          </cell>
          <cell r="G6">
            <v>86599.96</v>
          </cell>
          <cell r="H6">
            <v>86479.8</v>
          </cell>
          <cell r="I6">
            <v>86605.59</v>
          </cell>
          <cell r="J6">
            <v>86857.7</v>
          </cell>
          <cell r="K6">
            <v>86766.66</v>
          </cell>
          <cell r="L6">
            <v>86448.06</v>
          </cell>
          <cell r="M6">
            <v>86414.81</v>
          </cell>
          <cell r="N6">
            <v>86648.73</v>
          </cell>
          <cell r="O6">
            <v>86814.98</v>
          </cell>
        </row>
        <row r="7">
          <cell r="B7">
            <v>1180</v>
          </cell>
          <cell r="C7">
            <v>29121.16</v>
          </cell>
          <cell r="D7">
            <v>29159.439999999999</v>
          </cell>
          <cell r="E7">
            <v>28989.57</v>
          </cell>
          <cell r="F7">
            <v>28932.07</v>
          </cell>
          <cell r="G7">
            <v>28974.400000000001</v>
          </cell>
          <cell r="H7">
            <v>29116.97</v>
          </cell>
          <cell r="I7">
            <v>29185.63</v>
          </cell>
          <cell r="J7">
            <v>29187.15</v>
          </cell>
          <cell r="K7">
            <v>29145.18</v>
          </cell>
          <cell r="L7">
            <v>28945.9</v>
          </cell>
          <cell r="M7">
            <v>28967.62</v>
          </cell>
          <cell r="N7">
            <v>28936.31</v>
          </cell>
          <cell r="O7">
            <v>29027.1</v>
          </cell>
        </row>
        <row r="8">
          <cell r="B8">
            <v>1190</v>
          </cell>
          <cell r="C8">
            <v>11728.18</v>
          </cell>
          <cell r="D8">
            <v>11718.58</v>
          </cell>
          <cell r="E8">
            <v>11698.56</v>
          </cell>
          <cell r="F8">
            <v>11654.36</v>
          </cell>
          <cell r="G8">
            <v>11645.19</v>
          </cell>
          <cell r="H8">
            <v>11627.13</v>
          </cell>
          <cell r="I8">
            <v>11618.08</v>
          </cell>
          <cell r="J8">
            <v>11611.77</v>
          </cell>
          <cell r="K8">
            <v>11594.94</v>
          </cell>
          <cell r="L8">
            <v>11582.37</v>
          </cell>
          <cell r="M8">
            <v>11576.72</v>
          </cell>
          <cell r="N8">
            <v>11559.31</v>
          </cell>
          <cell r="O8">
            <v>11554.13</v>
          </cell>
        </row>
        <row r="9">
          <cell r="B9">
            <v>1205</v>
          </cell>
          <cell r="C9">
            <v>4407.46</v>
          </cell>
          <cell r="D9">
            <v>4405.37</v>
          </cell>
          <cell r="E9">
            <v>4360.91</v>
          </cell>
          <cell r="F9">
            <v>4353.3900000000003</v>
          </cell>
          <cell r="G9">
            <v>4365.76</v>
          </cell>
          <cell r="H9">
            <v>4360.2700000000004</v>
          </cell>
          <cell r="I9">
            <v>4360.82</v>
          </cell>
          <cell r="J9">
            <v>4354.93</v>
          </cell>
          <cell r="K9">
            <v>4348.7</v>
          </cell>
          <cell r="L9">
            <v>4308.2700000000004</v>
          </cell>
          <cell r="M9">
            <v>4307.24</v>
          </cell>
          <cell r="N9">
            <v>4301.6400000000003</v>
          </cell>
          <cell r="O9">
            <v>4297.6499999999996</v>
          </cell>
        </row>
        <row r="10">
          <cell r="B10">
            <v>1245</v>
          </cell>
          <cell r="C10">
            <v>2350.34</v>
          </cell>
          <cell r="D10">
            <v>2350.34</v>
          </cell>
          <cell r="E10">
            <v>2350.34</v>
          </cell>
          <cell r="F10">
            <v>2350.34</v>
          </cell>
          <cell r="G10">
            <v>2350.34</v>
          </cell>
          <cell r="H10">
            <v>2350.34</v>
          </cell>
          <cell r="I10">
            <v>2350.34</v>
          </cell>
          <cell r="J10">
            <v>2350.34</v>
          </cell>
          <cell r="K10">
            <v>2350.34</v>
          </cell>
          <cell r="L10">
            <v>2350.34</v>
          </cell>
          <cell r="M10">
            <v>2350.34</v>
          </cell>
          <cell r="N10">
            <v>2350.34</v>
          </cell>
          <cell r="O10">
            <v>2350.34</v>
          </cell>
        </row>
        <row r="11">
          <cell r="B11">
            <v>1270</v>
          </cell>
          <cell r="C11">
            <v>18403.25</v>
          </cell>
          <cell r="D11">
            <v>18403.25</v>
          </cell>
          <cell r="E11">
            <v>18403.25</v>
          </cell>
          <cell r="F11">
            <v>18403.25</v>
          </cell>
          <cell r="G11">
            <v>18403.25</v>
          </cell>
          <cell r="H11">
            <v>18403.25</v>
          </cell>
          <cell r="I11">
            <v>18403.25</v>
          </cell>
          <cell r="J11">
            <v>18403.25</v>
          </cell>
          <cell r="K11">
            <v>18403.25</v>
          </cell>
          <cell r="L11">
            <v>18403.25</v>
          </cell>
          <cell r="M11">
            <v>18403.25</v>
          </cell>
          <cell r="N11">
            <v>18403.25</v>
          </cell>
          <cell r="O11">
            <v>18403.25</v>
          </cell>
        </row>
        <row r="12">
          <cell r="B12">
            <v>1295</v>
          </cell>
          <cell r="C12">
            <v>295114.01</v>
          </cell>
          <cell r="D12">
            <v>295114.01</v>
          </cell>
          <cell r="E12">
            <v>296864.01</v>
          </cell>
          <cell r="F12">
            <v>296864.01</v>
          </cell>
          <cell r="G12">
            <v>309947.96999999997</v>
          </cell>
          <cell r="H12">
            <v>305107.96999999997</v>
          </cell>
          <cell r="I12">
            <v>818281.59</v>
          </cell>
          <cell r="J12">
            <v>854792.46</v>
          </cell>
          <cell r="K12">
            <v>854792.46</v>
          </cell>
          <cell r="L12">
            <v>598892.46</v>
          </cell>
          <cell r="M12">
            <v>598892.46</v>
          </cell>
          <cell r="N12">
            <v>598892.46</v>
          </cell>
          <cell r="O12">
            <v>598892.46</v>
          </cell>
        </row>
        <row r="13">
          <cell r="B13">
            <v>1300</v>
          </cell>
          <cell r="C13">
            <v>137954.18</v>
          </cell>
          <cell r="D13">
            <v>137954.18</v>
          </cell>
          <cell r="E13">
            <v>137954.18</v>
          </cell>
          <cell r="F13">
            <v>137954.18</v>
          </cell>
          <cell r="G13">
            <v>138315.01999999999</v>
          </cell>
          <cell r="H13">
            <v>138315.01999999999</v>
          </cell>
          <cell r="I13">
            <v>138330.32</v>
          </cell>
          <cell r="J13">
            <v>157723.32</v>
          </cell>
          <cell r="K13">
            <v>158731.54999999999</v>
          </cell>
          <cell r="L13">
            <v>164138.9</v>
          </cell>
          <cell r="M13">
            <v>166923.98000000001</v>
          </cell>
          <cell r="N13">
            <v>167756.37</v>
          </cell>
          <cell r="O13">
            <v>167756.37</v>
          </cell>
        </row>
        <row r="14">
          <cell r="B14">
            <v>1310</v>
          </cell>
          <cell r="C14">
            <v>193</v>
          </cell>
          <cell r="D14">
            <v>193</v>
          </cell>
          <cell r="E14">
            <v>193</v>
          </cell>
          <cell r="F14">
            <v>193</v>
          </cell>
          <cell r="G14">
            <v>193</v>
          </cell>
          <cell r="H14">
            <v>193</v>
          </cell>
          <cell r="I14">
            <v>193</v>
          </cell>
          <cell r="J14">
            <v>193</v>
          </cell>
          <cell r="K14">
            <v>193</v>
          </cell>
          <cell r="L14">
            <v>193</v>
          </cell>
          <cell r="M14">
            <v>193</v>
          </cell>
          <cell r="N14">
            <v>193</v>
          </cell>
          <cell r="O14">
            <v>193</v>
          </cell>
        </row>
        <row r="15">
          <cell r="B15">
            <v>1315</v>
          </cell>
          <cell r="C15">
            <v>2392089.7799999998</v>
          </cell>
          <cell r="D15">
            <v>2392089.7799999998</v>
          </cell>
          <cell r="E15">
            <v>2392251.2000000002</v>
          </cell>
          <cell r="F15">
            <v>2392251.2000000002</v>
          </cell>
          <cell r="G15">
            <v>2392251.2000000002</v>
          </cell>
          <cell r="H15">
            <v>2392452.65</v>
          </cell>
          <cell r="I15">
            <v>2392452.65</v>
          </cell>
          <cell r="J15">
            <v>2392452.65</v>
          </cell>
          <cell r="K15">
            <v>2392452.65</v>
          </cell>
          <cell r="L15">
            <v>2392452.65</v>
          </cell>
          <cell r="M15">
            <v>2392452.65</v>
          </cell>
          <cell r="N15">
            <v>2393075.84</v>
          </cell>
          <cell r="O15">
            <v>2393729.9</v>
          </cell>
        </row>
        <row r="16">
          <cell r="B16">
            <v>1330</v>
          </cell>
          <cell r="C16">
            <v>348.93</v>
          </cell>
          <cell r="D16">
            <v>348.93</v>
          </cell>
          <cell r="E16">
            <v>348.93</v>
          </cell>
          <cell r="F16">
            <v>348.93</v>
          </cell>
          <cell r="G16">
            <v>348.93</v>
          </cell>
          <cell r="H16">
            <v>348.93</v>
          </cell>
          <cell r="I16">
            <v>348.93</v>
          </cell>
          <cell r="J16">
            <v>348.93</v>
          </cell>
          <cell r="K16">
            <v>469.8</v>
          </cell>
          <cell r="L16">
            <v>469.8</v>
          </cell>
          <cell r="M16">
            <v>550.38</v>
          </cell>
          <cell r="N16">
            <v>953.28</v>
          </cell>
          <cell r="O16">
            <v>953.28</v>
          </cell>
        </row>
        <row r="17">
          <cell r="B17">
            <v>1345</v>
          </cell>
          <cell r="C17">
            <v>244274.56</v>
          </cell>
          <cell r="D17">
            <v>244274.56</v>
          </cell>
          <cell r="E17">
            <v>244274.56</v>
          </cell>
          <cell r="F17">
            <v>244355.36</v>
          </cell>
          <cell r="G17">
            <v>244355.36</v>
          </cell>
          <cell r="H17">
            <v>244429.19</v>
          </cell>
          <cell r="I17">
            <v>244429.19</v>
          </cell>
          <cell r="J17">
            <v>244429.19</v>
          </cell>
          <cell r="K17">
            <v>244879.19</v>
          </cell>
          <cell r="L17">
            <v>244879.19</v>
          </cell>
          <cell r="M17">
            <v>244969.19</v>
          </cell>
          <cell r="N17">
            <v>248969.19</v>
          </cell>
          <cell r="O17">
            <v>248969.19</v>
          </cell>
        </row>
        <row r="18">
          <cell r="B18">
            <v>1350</v>
          </cell>
          <cell r="C18">
            <v>2374634.36</v>
          </cell>
          <cell r="D18">
            <v>2374969.6</v>
          </cell>
          <cell r="E18">
            <v>2374969.6</v>
          </cell>
          <cell r="F18">
            <v>2375131.2000000002</v>
          </cell>
          <cell r="G18">
            <v>2375131.2000000002</v>
          </cell>
          <cell r="H18">
            <v>2375261.4900000002</v>
          </cell>
          <cell r="I18">
            <v>2375351.4900000002</v>
          </cell>
          <cell r="J18">
            <v>2375593.23</v>
          </cell>
          <cell r="K18">
            <v>2376377.58</v>
          </cell>
          <cell r="L18">
            <v>2381738.16</v>
          </cell>
          <cell r="M18">
            <v>2384196.67</v>
          </cell>
          <cell r="N18">
            <v>2384618.41</v>
          </cell>
          <cell r="O18">
            <v>2386835.73</v>
          </cell>
        </row>
        <row r="19">
          <cell r="B19">
            <v>1353</v>
          </cell>
          <cell r="C19">
            <v>175836.59</v>
          </cell>
          <cell r="D19">
            <v>175836.59</v>
          </cell>
          <cell r="E19">
            <v>179206.79</v>
          </cell>
          <cell r="F19">
            <v>180319.58</v>
          </cell>
          <cell r="G19">
            <v>180319.58</v>
          </cell>
          <cell r="H19">
            <v>180319.58</v>
          </cell>
          <cell r="I19">
            <v>180319.58</v>
          </cell>
          <cell r="J19">
            <v>180319.58</v>
          </cell>
          <cell r="K19">
            <v>180319.58</v>
          </cell>
          <cell r="L19">
            <v>180319.58</v>
          </cell>
          <cell r="M19">
            <v>180319.58</v>
          </cell>
          <cell r="N19">
            <v>180319.58</v>
          </cell>
          <cell r="O19">
            <v>180319.58</v>
          </cell>
        </row>
        <row r="20">
          <cell r="B20">
            <v>1360</v>
          </cell>
          <cell r="C20">
            <v>131589.92000000001</v>
          </cell>
          <cell r="D20">
            <v>131589.92000000001</v>
          </cell>
          <cell r="E20">
            <v>131589.92000000001</v>
          </cell>
          <cell r="F20">
            <v>131589.92000000001</v>
          </cell>
          <cell r="G20">
            <v>131589.92000000001</v>
          </cell>
          <cell r="H20">
            <v>131589.92000000001</v>
          </cell>
          <cell r="I20">
            <v>131589.92000000001</v>
          </cell>
          <cell r="J20">
            <v>131589.92000000001</v>
          </cell>
          <cell r="K20">
            <v>131589.92000000001</v>
          </cell>
          <cell r="L20">
            <v>131589.92000000001</v>
          </cell>
          <cell r="M20">
            <v>131589.92000000001</v>
          </cell>
          <cell r="N20">
            <v>131589.92000000001</v>
          </cell>
          <cell r="O20">
            <v>135174.92000000001</v>
          </cell>
        </row>
        <row r="21">
          <cell r="B21">
            <v>1365</v>
          </cell>
          <cell r="C21">
            <v>1028.94</v>
          </cell>
          <cell r="D21">
            <v>3779.41</v>
          </cell>
          <cell r="E21">
            <v>3779.41</v>
          </cell>
          <cell r="F21">
            <v>3779.41</v>
          </cell>
          <cell r="G21">
            <v>3779.41</v>
          </cell>
          <cell r="H21">
            <v>3779.41</v>
          </cell>
          <cell r="I21">
            <v>3779.41</v>
          </cell>
          <cell r="J21">
            <v>3779.41</v>
          </cell>
          <cell r="K21">
            <v>3779.41</v>
          </cell>
          <cell r="L21">
            <v>3779.41</v>
          </cell>
          <cell r="M21">
            <v>5715.54</v>
          </cell>
          <cell r="N21">
            <v>5715.54</v>
          </cell>
          <cell r="O21">
            <v>5715.54</v>
          </cell>
        </row>
        <row r="22">
          <cell r="B22">
            <v>1380</v>
          </cell>
          <cell r="C22">
            <v>243029.37</v>
          </cell>
          <cell r="D22">
            <v>243029.37</v>
          </cell>
          <cell r="E22">
            <v>245166.8</v>
          </cell>
          <cell r="F22">
            <v>245466.8</v>
          </cell>
          <cell r="G22">
            <v>256385.71</v>
          </cell>
          <cell r="H22">
            <v>247339.58</v>
          </cell>
          <cell r="I22">
            <v>247420.16</v>
          </cell>
          <cell r="J22">
            <v>247420.16</v>
          </cell>
          <cell r="K22">
            <v>247420.16</v>
          </cell>
          <cell r="L22">
            <v>247420.16</v>
          </cell>
          <cell r="M22">
            <v>247420.16</v>
          </cell>
          <cell r="N22">
            <v>247420.16</v>
          </cell>
          <cell r="O22">
            <v>247690.16</v>
          </cell>
        </row>
        <row r="23">
          <cell r="B23">
            <v>1395</v>
          </cell>
          <cell r="C23">
            <v>42177.88</v>
          </cell>
          <cell r="D23">
            <v>42177.88</v>
          </cell>
          <cell r="E23">
            <v>42177.88</v>
          </cell>
          <cell r="F23">
            <v>42177.88</v>
          </cell>
          <cell r="G23">
            <v>42177.88</v>
          </cell>
          <cell r="H23">
            <v>42177.88</v>
          </cell>
          <cell r="I23">
            <v>42177.88</v>
          </cell>
          <cell r="J23">
            <v>42177.88</v>
          </cell>
          <cell r="K23">
            <v>42177.88</v>
          </cell>
          <cell r="L23">
            <v>42177.88</v>
          </cell>
          <cell r="M23">
            <v>42177.88</v>
          </cell>
          <cell r="N23">
            <v>42177.88</v>
          </cell>
          <cell r="O23">
            <v>42177.88</v>
          </cell>
        </row>
        <row r="24">
          <cell r="B24">
            <v>1400</v>
          </cell>
          <cell r="C24">
            <v>951324.57</v>
          </cell>
          <cell r="D24">
            <v>951417.33</v>
          </cell>
          <cell r="E24">
            <v>952870.54</v>
          </cell>
          <cell r="F24">
            <v>957250.26</v>
          </cell>
          <cell r="G24">
            <v>958830.61</v>
          </cell>
          <cell r="H24">
            <v>963633.21</v>
          </cell>
          <cell r="I24">
            <v>963913.5</v>
          </cell>
          <cell r="J24">
            <v>965675.92</v>
          </cell>
          <cell r="K24">
            <v>970018.57</v>
          </cell>
          <cell r="L24">
            <v>971723.2</v>
          </cell>
          <cell r="M24">
            <v>973739.55</v>
          </cell>
          <cell r="N24">
            <v>974510.53</v>
          </cell>
          <cell r="O24">
            <v>976560.64000000001</v>
          </cell>
        </row>
        <row r="25">
          <cell r="B25">
            <v>1405</v>
          </cell>
          <cell r="C25">
            <v>2347.39</v>
          </cell>
          <cell r="D25">
            <v>2347.39</v>
          </cell>
          <cell r="E25">
            <v>2347.39</v>
          </cell>
          <cell r="F25">
            <v>2347.39</v>
          </cell>
          <cell r="G25">
            <v>2347.39</v>
          </cell>
          <cell r="H25">
            <v>2347.39</v>
          </cell>
          <cell r="I25">
            <v>2347.39</v>
          </cell>
          <cell r="J25">
            <v>2347.39</v>
          </cell>
          <cell r="K25">
            <v>2347.39</v>
          </cell>
          <cell r="L25">
            <v>2347.39</v>
          </cell>
          <cell r="M25">
            <v>2347.39</v>
          </cell>
          <cell r="N25">
            <v>2347.39</v>
          </cell>
          <cell r="O25">
            <v>2347.39</v>
          </cell>
        </row>
        <row r="26">
          <cell r="B26">
            <v>1410</v>
          </cell>
          <cell r="C26">
            <v>63709.93</v>
          </cell>
          <cell r="D26">
            <v>65736.929999999993</v>
          </cell>
          <cell r="E26">
            <v>65736.929999999993</v>
          </cell>
          <cell r="F26">
            <v>68697.759999999995</v>
          </cell>
          <cell r="G26">
            <v>68899.210000000006</v>
          </cell>
          <cell r="H26">
            <v>68899.210000000006</v>
          </cell>
          <cell r="I26">
            <v>68899.210000000006</v>
          </cell>
          <cell r="J26">
            <v>68907.19</v>
          </cell>
          <cell r="K26">
            <v>66802.880000000005</v>
          </cell>
          <cell r="L26">
            <v>66802.880000000005</v>
          </cell>
          <cell r="M26">
            <v>67143.960000000006</v>
          </cell>
          <cell r="N26">
            <v>67203.92</v>
          </cell>
          <cell r="O26">
            <v>67203.92</v>
          </cell>
        </row>
        <row r="27">
          <cell r="B27">
            <v>1420</v>
          </cell>
          <cell r="C27">
            <v>221.52</v>
          </cell>
          <cell r="D27">
            <v>221.52</v>
          </cell>
          <cell r="E27">
            <v>221.52</v>
          </cell>
          <cell r="F27">
            <v>221.52</v>
          </cell>
          <cell r="G27">
            <v>221.52</v>
          </cell>
          <cell r="H27">
            <v>221.52</v>
          </cell>
          <cell r="I27">
            <v>221.52</v>
          </cell>
          <cell r="J27">
            <v>221.52</v>
          </cell>
          <cell r="K27">
            <v>221.52</v>
          </cell>
          <cell r="L27">
            <v>221.52</v>
          </cell>
          <cell r="M27">
            <v>221.52</v>
          </cell>
          <cell r="N27">
            <v>221.52</v>
          </cell>
          <cell r="O27">
            <v>221.52</v>
          </cell>
        </row>
        <row r="28">
          <cell r="B28">
            <v>1430</v>
          </cell>
          <cell r="C28">
            <v>1430.57</v>
          </cell>
          <cell r="D28">
            <v>1430.57</v>
          </cell>
          <cell r="E28">
            <v>1430.57</v>
          </cell>
          <cell r="F28">
            <v>1430.57</v>
          </cell>
          <cell r="G28">
            <v>1430.57</v>
          </cell>
          <cell r="H28">
            <v>1430.57</v>
          </cell>
          <cell r="I28">
            <v>1430.57</v>
          </cell>
          <cell r="J28">
            <v>1430.57</v>
          </cell>
          <cell r="K28">
            <v>1430.57</v>
          </cell>
          <cell r="L28">
            <v>1430.57</v>
          </cell>
          <cell r="M28">
            <v>1430.57</v>
          </cell>
          <cell r="N28">
            <v>1430.57</v>
          </cell>
          <cell r="O28">
            <v>1430.57</v>
          </cell>
        </row>
        <row r="29">
          <cell r="B29">
            <v>1435</v>
          </cell>
          <cell r="C29">
            <v>8716.56</v>
          </cell>
          <cell r="D29">
            <v>8716.56</v>
          </cell>
          <cell r="E29">
            <v>8716.56</v>
          </cell>
          <cell r="F29">
            <v>8716.56</v>
          </cell>
          <cell r="G29">
            <v>8716.56</v>
          </cell>
          <cell r="H29">
            <v>8716.56</v>
          </cell>
          <cell r="I29">
            <v>8716.56</v>
          </cell>
          <cell r="J29">
            <v>8716.56</v>
          </cell>
          <cell r="K29">
            <v>8716.56</v>
          </cell>
          <cell r="L29">
            <v>8716.56</v>
          </cell>
          <cell r="M29">
            <v>8716.56</v>
          </cell>
          <cell r="N29">
            <v>8716.56</v>
          </cell>
          <cell r="O29">
            <v>8716.56</v>
          </cell>
        </row>
        <row r="30">
          <cell r="B30">
            <v>1440</v>
          </cell>
          <cell r="C30">
            <v>6328.75</v>
          </cell>
          <cell r="D30">
            <v>6328.75</v>
          </cell>
          <cell r="E30">
            <v>6328.75</v>
          </cell>
          <cell r="F30">
            <v>6328.75</v>
          </cell>
          <cell r="G30">
            <v>6328.75</v>
          </cell>
          <cell r="H30">
            <v>6328.75</v>
          </cell>
          <cell r="I30">
            <v>6328.75</v>
          </cell>
          <cell r="J30">
            <v>6369.04</v>
          </cell>
          <cell r="K30">
            <v>6369.04</v>
          </cell>
          <cell r="L30">
            <v>6369.04</v>
          </cell>
          <cell r="M30">
            <v>6369.04</v>
          </cell>
          <cell r="N30">
            <v>6369.04</v>
          </cell>
          <cell r="O30">
            <v>6369.04</v>
          </cell>
        </row>
        <row r="31">
          <cell r="B31">
            <v>1455</v>
          </cell>
          <cell r="C31">
            <v>24340.14</v>
          </cell>
          <cell r="D31">
            <v>24340.14</v>
          </cell>
          <cell r="E31">
            <v>24340.14</v>
          </cell>
          <cell r="F31">
            <v>24340.14</v>
          </cell>
          <cell r="G31">
            <v>24340.14</v>
          </cell>
          <cell r="H31">
            <v>24340.14</v>
          </cell>
          <cell r="I31">
            <v>24340.14</v>
          </cell>
          <cell r="J31">
            <v>24340.14</v>
          </cell>
          <cell r="K31">
            <v>24340.14</v>
          </cell>
          <cell r="L31">
            <v>24340.14</v>
          </cell>
          <cell r="M31">
            <v>24340.14</v>
          </cell>
          <cell r="N31">
            <v>68889.73</v>
          </cell>
          <cell r="O31">
            <v>68889.73</v>
          </cell>
        </row>
        <row r="32">
          <cell r="B32">
            <v>1460</v>
          </cell>
          <cell r="C32">
            <v>2872.58</v>
          </cell>
          <cell r="D32">
            <v>2872.58</v>
          </cell>
          <cell r="E32">
            <v>2872.58</v>
          </cell>
          <cell r="F32">
            <v>2872.58</v>
          </cell>
          <cell r="G32">
            <v>2872.58</v>
          </cell>
          <cell r="H32">
            <v>2872.58</v>
          </cell>
          <cell r="I32">
            <v>2872.58</v>
          </cell>
          <cell r="J32">
            <v>2872.58</v>
          </cell>
          <cell r="K32">
            <v>2872.58</v>
          </cell>
          <cell r="L32">
            <v>2872.58</v>
          </cell>
          <cell r="M32">
            <v>2872.58</v>
          </cell>
          <cell r="N32">
            <v>2872.58</v>
          </cell>
          <cell r="O32">
            <v>2872.58</v>
          </cell>
        </row>
        <row r="33">
          <cell r="B33">
            <v>1470</v>
          </cell>
          <cell r="C33">
            <v>36494.660000000003</v>
          </cell>
          <cell r="D33">
            <v>36494.639999999999</v>
          </cell>
          <cell r="E33">
            <v>36494.61</v>
          </cell>
          <cell r="F33">
            <v>36720.379999999997</v>
          </cell>
          <cell r="G33">
            <v>36720.370000000003</v>
          </cell>
          <cell r="H33">
            <v>36720.33</v>
          </cell>
          <cell r="I33">
            <v>36720.32</v>
          </cell>
          <cell r="J33">
            <v>36720.300000000003</v>
          </cell>
          <cell r="K33">
            <v>36720.269999999997</v>
          </cell>
          <cell r="L33">
            <v>36720.25</v>
          </cell>
          <cell r="M33">
            <v>36720.239999999998</v>
          </cell>
          <cell r="N33">
            <v>36720.21</v>
          </cell>
          <cell r="O33">
            <v>36720.199999999997</v>
          </cell>
        </row>
        <row r="34">
          <cell r="B34">
            <v>1475</v>
          </cell>
          <cell r="C34">
            <v>23308.28</v>
          </cell>
          <cell r="D34">
            <v>23308.28</v>
          </cell>
          <cell r="E34">
            <v>23308.28</v>
          </cell>
          <cell r="F34">
            <v>23308.28</v>
          </cell>
          <cell r="G34">
            <v>23308.28</v>
          </cell>
          <cell r="H34">
            <v>23308.28</v>
          </cell>
          <cell r="I34">
            <v>23308.28</v>
          </cell>
          <cell r="J34">
            <v>23308.28</v>
          </cell>
          <cell r="K34">
            <v>23308.28</v>
          </cell>
          <cell r="L34">
            <v>23508.28</v>
          </cell>
          <cell r="M34">
            <v>23508.28</v>
          </cell>
          <cell r="N34">
            <v>23508.28</v>
          </cell>
          <cell r="O34">
            <v>23508.28</v>
          </cell>
        </row>
        <row r="35">
          <cell r="B35">
            <v>1480</v>
          </cell>
          <cell r="C35">
            <v>1716.3</v>
          </cell>
          <cell r="D35">
            <v>1716.3</v>
          </cell>
          <cell r="E35">
            <v>3117.16</v>
          </cell>
          <cell r="F35">
            <v>2869.64</v>
          </cell>
          <cell r="G35">
            <v>2869.64</v>
          </cell>
          <cell r="H35">
            <v>2869.64</v>
          </cell>
          <cell r="I35">
            <v>2869.64</v>
          </cell>
          <cell r="J35">
            <v>2869.64</v>
          </cell>
          <cell r="K35">
            <v>2869.64</v>
          </cell>
          <cell r="L35">
            <v>2869.64</v>
          </cell>
          <cell r="M35">
            <v>2869.64</v>
          </cell>
          <cell r="N35">
            <v>2869.64</v>
          </cell>
          <cell r="O35">
            <v>2869.64</v>
          </cell>
        </row>
        <row r="36">
          <cell r="B36">
            <v>1485</v>
          </cell>
          <cell r="C36">
            <v>550.03</v>
          </cell>
          <cell r="D36">
            <v>550.03</v>
          </cell>
          <cell r="E36">
            <v>550.03</v>
          </cell>
          <cell r="F36">
            <v>550.03</v>
          </cell>
          <cell r="G36">
            <v>550.03</v>
          </cell>
          <cell r="H36">
            <v>550.03</v>
          </cell>
          <cell r="I36">
            <v>550.03</v>
          </cell>
          <cell r="J36">
            <v>550.03</v>
          </cell>
          <cell r="K36">
            <v>550.03</v>
          </cell>
          <cell r="L36">
            <v>550.03</v>
          </cell>
          <cell r="M36">
            <v>550.03</v>
          </cell>
          <cell r="N36">
            <v>550.03</v>
          </cell>
          <cell r="O36">
            <v>550.03</v>
          </cell>
        </row>
        <row r="37">
          <cell r="B37">
            <v>1490</v>
          </cell>
          <cell r="C37">
            <v>1369.21</v>
          </cell>
          <cell r="D37">
            <v>1369.21</v>
          </cell>
          <cell r="E37">
            <v>1369.21</v>
          </cell>
          <cell r="F37">
            <v>1369.21</v>
          </cell>
          <cell r="G37">
            <v>1369.21</v>
          </cell>
          <cell r="H37">
            <v>1369.21</v>
          </cell>
          <cell r="I37">
            <v>1369.21</v>
          </cell>
          <cell r="J37">
            <v>1369.21</v>
          </cell>
          <cell r="K37">
            <v>1369.21</v>
          </cell>
          <cell r="L37">
            <v>1369.21</v>
          </cell>
          <cell r="M37">
            <v>1369.21</v>
          </cell>
          <cell r="N37">
            <v>1369.21</v>
          </cell>
          <cell r="O37">
            <v>1369.21</v>
          </cell>
        </row>
        <row r="38">
          <cell r="B38">
            <v>1495</v>
          </cell>
          <cell r="C38">
            <v>48532</v>
          </cell>
          <cell r="D38">
            <v>48532</v>
          </cell>
          <cell r="E38">
            <v>48532</v>
          </cell>
          <cell r="F38">
            <v>48532</v>
          </cell>
          <cell r="G38">
            <v>48532</v>
          </cell>
          <cell r="H38">
            <v>48532</v>
          </cell>
          <cell r="I38">
            <v>48532</v>
          </cell>
          <cell r="J38">
            <v>48532</v>
          </cell>
          <cell r="K38">
            <v>48532</v>
          </cell>
          <cell r="L38">
            <v>48532</v>
          </cell>
          <cell r="M38">
            <v>48532</v>
          </cell>
          <cell r="N38">
            <v>48532</v>
          </cell>
          <cell r="O38">
            <v>48532</v>
          </cell>
        </row>
        <row r="39">
          <cell r="B39">
            <v>1540</v>
          </cell>
          <cell r="C39">
            <v>8873.93</v>
          </cell>
          <cell r="D39">
            <v>9478.58</v>
          </cell>
          <cell r="E39">
            <v>9478.58</v>
          </cell>
          <cell r="F39">
            <v>9478.58</v>
          </cell>
          <cell r="G39">
            <v>9659.89</v>
          </cell>
          <cell r="H39">
            <v>9659.89</v>
          </cell>
          <cell r="I39">
            <v>9861.34</v>
          </cell>
          <cell r="J39">
            <v>9861.34</v>
          </cell>
          <cell r="K39">
            <v>9861.34</v>
          </cell>
          <cell r="L39">
            <v>9861.34</v>
          </cell>
          <cell r="M39">
            <v>9861.34</v>
          </cell>
          <cell r="N39">
            <v>9861.34</v>
          </cell>
          <cell r="O39">
            <v>9861.34</v>
          </cell>
        </row>
        <row r="40">
          <cell r="B40">
            <v>1555</v>
          </cell>
          <cell r="C40">
            <v>152091.85</v>
          </cell>
          <cell r="D40">
            <v>151972.64000000001</v>
          </cell>
          <cell r="E40">
            <v>151738.21</v>
          </cell>
          <cell r="F40">
            <v>161379.59</v>
          </cell>
          <cell r="G40">
            <v>159793.66</v>
          </cell>
          <cell r="H40">
            <v>159546.72</v>
          </cell>
          <cell r="I40">
            <v>159842.43</v>
          </cell>
          <cell r="J40">
            <v>155418.75</v>
          </cell>
          <cell r="K40">
            <v>154904.70000000001</v>
          </cell>
          <cell r="L40">
            <v>156782.95000000001</v>
          </cell>
          <cell r="M40">
            <v>156710.44</v>
          </cell>
          <cell r="N40">
            <v>156501.63</v>
          </cell>
          <cell r="O40">
            <v>156433.26</v>
          </cell>
        </row>
        <row r="41">
          <cell r="B41">
            <v>1575</v>
          </cell>
          <cell r="C41">
            <v>-191</v>
          </cell>
          <cell r="D41">
            <v>-191</v>
          </cell>
          <cell r="E41">
            <v>-191</v>
          </cell>
          <cell r="F41">
            <v>-191</v>
          </cell>
          <cell r="G41">
            <v>-191</v>
          </cell>
          <cell r="H41">
            <v>-191</v>
          </cell>
          <cell r="I41">
            <v>-191</v>
          </cell>
          <cell r="J41">
            <v>-191</v>
          </cell>
          <cell r="K41">
            <v>-191</v>
          </cell>
          <cell r="L41">
            <v>-191</v>
          </cell>
          <cell r="M41">
            <v>-191</v>
          </cell>
          <cell r="N41">
            <v>-191</v>
          </cell>
          <cell r="O41">
            <v>-191</v>
          </cell>
        </row>
        <row r="42">
          <cell r="B42">
            <v>1580</v>
          </cell>
          <cell r="C42">
            <v>14588.19</v>
          </cell>
          <cell r="D42">
            <v>14580.88</v>
          </cell>
          <cell r="E42">
            <v>14443.09</v>
          </cell>
          <cell r="F42">
            <v>14415.89</v>
          </cell>
          <cell r="G42">
            <v>14452.84</v>
          </cell>
          <cell r="H42">
            <v>14434.32</v>
          </cell>
          <cell r="I42">
            <v>14435.17</v>
          </cell>
          <cell r="J42">
            <v>14420.92</v>
          </cell>
          <cell r="K42">
            <v>14400.28</v>
          </cell>
          <cell r="L42">
            <v>14275.42</v>
          </cell>
          <cell r="M42">
            <v>14271.76</v>
          </cell>
          <cell r="N42">
            <v>14252.97</v>
          </cell>
          <cell r="O42">
            <v>14240.29</v>
          </cell>
        </row>
        <row r="43">
          <cell r="B43">
            <v>1585</v>
          </cell>
          <cell r="C43">
            <v>64041.77</v>
          </cell>
          <cell r="D43">
            <v>63726.86</v>
          </cell>
          <cell r="E43">
            <v>63503.67</v>
          </cell>
          <cell r="F43">
            <v>63875.360000000001</v>
          </cell>
          <cell r="G43">
            <v>64274.84</v>
          </cell>
          <cell r="H43">
            <v>64319.8</v>
          </cell>
          <cell r="I43">
            <v>66068.710000000006</v>
          </cell>
          <cell r="J43">
            <v>66910.45</v>
          </cell>
          <cell r="K43">
            <v>68325.08</v>
          </cell>
          <cell r="L43">
            <v>68294.59</v>
          </cell>
          <cell r="M43">
            <v>68292.91</v>
          </cell>
          <cell r="N43">
            <v>68248.78</v>
          </cell>
          <cell r="O43">
            <v>68976.55</v>
          </cell>
        </row>
        <row r="44">
          <cell r="B44">
            <v>1590</v>
          </cell>
          <cell r="C44">
            <v>310828.56</v>
          </cell>
          <cell r="D44">
            <v>310680.28000000003</v>
          </cell>
          <cell r="E44">
            <v>307762.78000000003</v>
          </cell>
          <cell r="F44">
            <v>307310.75</v>
          </cell>
          <cell r="G44">
            <v>308176.98</v>
          </cell>
          <cell r="H44">
            <v>307844.53000000003</v>
          </cell>
          <cell r="I44">
            <v>307888.64000000001</v>
          </cell>
          <cell r="J44">
            <v>307581.15999999997</v>
          </cell>
          <cell r="K44">
            <v>307234.57</v>
          </cell>
          <cell r="L44">
            <v>304639.57</v>
          </cell>
          <cell r="M44">
            <v>304566.77</v>
          </cell>
          <cell r="N44">
            <v>304169.92</v>
          </cell>
          <cell r="O44">
            <v>303889.07</v>
          </cell>
        </row>
        <row r="45">
          <cell r="B45">
            <v>1595</v>
          </cell>
          <cell r="C45">
            <v>7944.06</v>
          </cell>
          <cell r="D45">
            <v>7939.95</v>
          </cell>
          <cell r="E45">
            <v>7868.05</v>
          </cell>
          <cell r="F45">
            <v>7852.46</v>
          </cell>
          <cell r="G45">
            <v>7871.24</v>
          </cell>
          <cell r="H45">
            <v>7861.05</v>
          </cell>
          <cell r="I45">
            <v>7861.18</v>
          </cell>
          <cell r="J45">
            <v>7851.34</v>
          </cell>
          <cell r="K45">
            <v>7840.1</v>
          </cell>
          <cell r="L45">
            <v>7775.16</v>
          </cell>
          <cell r="M45">
            <v>7773.07</v>
          </cell>
          <cell r="N45">
            <v>7762.75</v>
          </cell>
          <cell r="O45">
            <v>7756.03</v>
          </cell>
        </row>
        <row r="47">
          <cell r="B47">
            <v>1705</v>
          </cell>
          <cell r="C47">
            <v>5678.6100000000006</v>
          </cell>
          <cell r="D47">
            <v>7129.7700000000013</v>
          </cell>
          <cell r="E47">
            <v>7533.7700000000013</v>
          </cell>
          <cell r="F47">
            <v>7776.17</v>
          </cell>
          <cell r="G47">
            <v>10318.180000000002</v>
          </cell>
          <cell r="H47">
            <v>11244.850000000002</v>
          </cell>
          <cell r="I47">
            <v>12100.36</v>
          </cell>
          <cell r="J47">
            <v>12221.230000000001</v>
          </cell>
          <cell r="K47">
            <v>12221.230000000001</v>
          </cell>
          <cell r="L47">
            <v>14245.150000000001</v>
          </cell>
          <cell r="M47">
            <v>15028.6</v>
          </cell>
          <cell r="N47">
            <v>15291.12</v>
          </cell>
          <cell r="O47">
            <v>16252.770000000002</v>
          </cell>
        </row>
        <row r="48">
          <cell r="B48">
            <v>1706</v>
          </cell>
          <cell r="C48">
            <v>6113.7199999999993</v>
          </cell>
          <cell r="D48">
            <v>8787.85</v>
          </cell>
          <cell r="E48">
            <v>11950.930000000002</v>
          </cell>
          <cell r="F48">
            <v>15608.66</v>
          </cell>
          <cell r="G48">
            <v>19285.519999999997</v>
          </cell>
          <cell r="H48">
            <v>21511.149999999998</v>
          </cell>
          <cell r="I48">
            <v>25669.309999999998</v>
          </cell>
          <cell r="J48">
            <v>25669.309999999998</v>
          </cell>
          <cell r="K48">
            <v>25669.309999999998</v>
          </cell>
          <cell r="L48">
            <v>25684.539999999997</v>
          </cell>
          <cell r="M48">
            <v>25968.17</v>
          </cell>
          <cell r="N48">
            <v>26254.829999999998</v>
          </cell>
          <cell r="O48">
            <v>26706.399999999998</v>
          </cell>
        </row>
        <row r="49">
          <cell r="B49">
            <v>1707</v>
          </cell>
          <cell r="C49">
            <v>64227.45</v>
          </cell>
          <cell r="D49">
            <v>64227.45</v>
          </cell>
          <cell r="E49">
            <v>66771.81</v>
          </cell>
          <cell r="F49">
            <v>66771.81</v>
          </cell>
          <cell r="G49">
            <v>66771.81</v>
          </cell>
          <cell r="H49">
            <v>67071.81</v>
          </cell>
          <cell r="I49">
            <v>67071.81</v>
          </cell>
          <cell r="J49">
            <v>67071.81</v>
          </cell>
          <cell r="K49">
            <v>67071.81</v>
          </cell>
          <cell r="L49">
            <v>67071.81</v>
          </cell>
          <cell r="M49">
            <v>101956.31</v>
          </cell>
          <cell r="N49">
            <v>102095.7</v>
          </cell>
          <cell r="O49">
            <v>143970.20000000001</v>
          </cell>
        </row>
        <row r="50">
          <cell r="B50">
            <v>1708</v>
          </cell>
          <cell r="C50">
            <v>68612.739999999991</v>
          </cell>
          <cell r="D50">
            <v>68612.739999999991</v>
          </cell>
          <cell r="E50">
            <v>68612.739999999991</v>
          </cell>
          <cell r="F50">
            <v>68612.740000000005</v>
          </cell>
          <cell r="G50">
            <v>68612.739999999991</v>
          </cell>
          <cell r="H50">
            <v>68612.739999999991</v>
          </cell>
          <cell r="I50">
            <v>68612.739999999991</v>
          </cell>
          <cell r="J50">
            <v>68612.739999999991</v>
          </cell>
          <cell r="K50">
            <v>68612.739999999991</v>
          </cell>
          <cell r="L50">
            <v>68612.739999999991</v>
          </cell>
          <cell r="M50">
            <v>68612.739999999991</v>
          </cell>
          <cell r="N50">
            <v>68612.739999999991</v>
          </cell>
          <cell r="O50">
            <v>68612.739999999991</v>
          </cell>
        </row>
        <row r="51">
          <cell r="B51">
            <v>1709</v>
          </cell>
          <cell r="C51">
            <v>39186.959999999999</v>
          </cell>
          <cell r="D51">
            <v>39186.959999999999</v>
          </cell>
          <cell r="E51">
            <v>39186.959999999999</v>
          </cell>
          <cell r="F51">
            <v>39186.959999999999</v>
          </cell>
          <cell r="G51">
            <v>39186.959999999999</v>
          </cell>
          <cell r="H51">
            <v>39186.959999999999</v>
          </cell>
          <cell r="I51">
            <v>39186.959999999999</v>
          </cell>
          <cell r="J51">
            <v>39186.959999999999</v>
          </cell>
          <cell r="K51">
            <v>39186.959999999999</v>
          </cell>
          <cell r="L51">
            <v>39186.959999999999</v>
          </cell>
          <cell r="M51">
            <v>39186.959999999999</v>
          </cell>
          <cell r="N51">
            <v>39186.959999999999</v>
          </cell>
          <cell r="O51">
            <v>39186.959999999999</v>
          </cell>
        </row>
        <row r="52">
          <cell r="B52">
            <v>1710</v>
          </cell>
          <cell r="C52">
            <v>2263.8000000000002</v>
          </cell>
          <cell r="D52">
            <v>2263.8000000000002</v>
          </cell>
          <cell r="E52">
            <v>2263.8000000000002</v>
          </cell>
          <cell r="F52">
            <v>2263.8000000000002</v>
          </cell>
          <cell r="G52">
            <v>2263.8000000000002</v>
          </cell>
          <cell r="H52">
            <v>2263.8000000000002</v>
          </cell>
          <cell r="I52">
            <v>2263.8000000000002</v>
          </cell>
          <cell r="J52">
            <v>2263.8000000000002</v>
          </cell>
          <cell r="K52">
            <v>2263.8000000000002</v>
          </cell>
          <cell r="L52">
            <v>2263.8000000000002</v>
          </cell>
          <cell r="M52">
            <v>2263.8000000000002</v>
          </cell>
          <cell r="N52">
            <v>2263.8000000000002</v>
          </cell>
          <cell r="O52">
            <v>2263.8000000000002</v>
          </cell>
        </row>
        <row r="53">
          <cell r="B53">
            <v>1713</v>
          </cell>
          <cell r="C53">
            <v>226613.09</v>
          </cell>
          <cell r="D53">
            <v>226613.09</v>
          </cell>
          <cell r="E53">
            <v>226613.09</v>
          </cell>
          <cell r="F53">
            <v>226613.09</v>
          </cell>
          <cell r="G53">
            <v>226613.09</v>
          </cell>
          <cell r="H53">
            <v>226613.09</v>
          </cell>
          <cell r="I53">
            <v>226613.09</v>
          </cell>
          <cell r="J53">
            <v>226613.09</v>
          </cell>
          <cell r="K53">
            <v>226613.09</v>
          </cell>
          <cell r="L53">
            <v>226613.09</v>
          </cell>
          <cell r="M53">
            <v>226613.09</v>
          </cell>
          <cell r="N53">
            <v>226613.09</v>
          </cell>
          <cell r="O53">
            <v>226613.09</v>
          </cell>
        </row>
        <row r="54">
          <cell r="B54">
            <v>1717</v>
          </cell>
          <cell r="C54">
            <v>30264.87</v>
          </cell>
          <cell r="D54">
            <v>286202.32</v>
          </cell>
          <cell r="E54">
            <v>348230.32</v>
          </cell>
          <cell r="F54">
            <v>413721.86</v>
          </cell>
          <cell r="G54">
            <v>413721.86</v>
          </cell>
          <cell r="H54">
            <v>219641.06</v>
          </cell>
          <cell r="I54">
            <v>475600.55</v>
          </cell>
          <cell r="J54">
            <v>511990.55</v>
          </cell>
          <cell r="K54">
            <v>511990.55</v>
          </cell>
          <cell r="L54">
            <v>256090.55</v>
          </cell>
          <cell r="M54">
            <v>256090.55</v>
          </cell>
          <cell r="N54">
            <v>256090.55</v>
          </cell>
          <cell r="O54">
            <v>256090.55</v>
          </cell>
        </row>
        <row r="55">
          <cell r="B55">
            <v>1739</v>
          </cell>
          <cell r="C55">
            <v>-343291.63999999996</v>
          </cell>
          <cell r="D55">
            <v>-343291.63999999996</v>
          </cell>
          <cell r="E55">
            <v>-343291.63999999996</v>
          </cell>
          <cell r="F55">
            <v>-343291.64</v>
          </cell>
          <cell r="G55">
            <v>-343291.63999999996</v>
          </cell>
          <cell r="H55">
            <v>-343291.63999999996</v>
          </cell>
          <cell r="I55">
            <v>-917118.62000000011</v>
          </cell>
          <cell r="J55">
            <v>-953629.49000000011</v>
          </cell>
          <cell r="K55">
            <v>-953629.49000000011</v>
          </cell>
          <cell r="L55">
            <v>-697729.49000000011</v>
          </cell>
          <cell r="M55">
            <v>-697729.49000000011</v>
          </cell>
          <cell r="N55">
            <v>-697729.49000000011</v>
          </cell>
          <cell r="O55">
            <v>-697729.49000000011</v>
          </cell>
        </row>
        <row r="56">
          <cell r="B56">
            <v>1745</v>
          </cell>
          <cell r="C56">
            <v>15917.97</v>
          </cell>
          <cell r="D56">
            <v>15917.94</v>
          </cell>
          <cell r="E56">
            <v>15917.88</v>
          </cell>
          <cell r="F56">
            <v>15943.06</v>
          </cell>
          <cell r="G56">
            <v>15943.01</v>
          </cell>
          <cell r="H56">
            <v>15896.64</v>
          </cell>
          <cell r="I56">
            <v>15896.62</v>
          </cell>
          <cell r="J56">
            <v>15896.61</v>
          </cell>
          <cell r="K56">
            <v>15896.59</v>
          </cell>
          <cell r="L56">
            <v>15896.57</v>
          </cell>
          <cell r="M56">
            <v>15896.57</v>
          </cell>
          <cell r="N56">
            <v>15896.54</v>
          </cell>
          <cell r="O56">
            <v>15896.53</v>
          </cell>
        </row>
        <row r="57">
          <cell r="B57">
            <v>1775</v>
          </cell>
          <cell r="C57">
            <v>67.84</v>
          </cell>
          <cell r="D57">
            <v>67.84</v>
          </cell>
          <cell r="E57">
            <v>67.84</v>
          </cell>
          <cell r="F57">
            <v>67.84</v>
          </cell>
          <cell r="G57">
            <v>67.84</v>
          </cell>
          <cell r="H57">
            <v>67.84</v>
          </cell>
          <cell r="I57">
            <v>67.84</v>
          </cell>
          <cell r="J57">
            <v>67.84</v>
          </cell>
          <cell r="K57">
            <v>67.84</v>
          </cell>
          <cell r="L57">
            <v>67.84</v>
          </cell>
          <cell r="M57">
            <v>67.84</v>
          </cell>
          <cell r="N57">
            <v>67.84</v>
          </cell>
          <cell r="O57">
            <v>67.84</v>
          </cell>
        </row>
        <row r="58">
          <cell r="B58">
            <v>1776</v>
          </cell>
          <cell r="C58">
            <v>111.72</v>
          </cell>
          <cell r="D58">
            <v>111.72</v>
          </cell>
          <cell r="E58">
            <v>111.72</v>
          </cell>
          <cell r="F58">
            <v>111.72</v>
          </cell>
          <cell r="G58">
            <v>111.72</v>
          </cell>
          <cell r="H58">
            <v>111.72</v>
          </cell>
          <cell r="I58">
            <v>111.72</v>
          </cell>
          <cell r="J58">
            <v>111.72</v>
          </cell>
          <cell r="K58">
            <v>111.72</v>
          </cell>
          <cell r="L58">
            <v>111.72</v>
          </cell>
          <cell r="M58">
            <v>111.72</v>
          </cell>
          <cell r="N58">
            <v>111.72</v>
          </cell>
          <cell r="O58">
            <v>111.72</v>
          </cell>
        </row>
        <row r="59">
          <cell r="B59">
            <v>1781</v>
          </cell>
          <cell r="C59">
            <v>7395.15</v>
          </cell>
          <cell r="D59">
            <v>7395.15</v>
          </cell>
          <cell r="E59">
            <v>7395.15</v>
          </cell>
          <cell r="F59">
            <v>7395.15</v>
          </cell>
          <cell r="G59">
            <v>7395.15</v>
          </cell>
          <cell r="H59">
            <v>7395.15</v>
          </cell>
          <cell r="I59">
            <v>7395.15</v>
          </cell>
          <cell r="J59">
            <v>7395.15</v>
          </cell>
          <cell r="K59">
            <v>7395.15</v>
          </cell>
          <cell r="L59">
            <v>7395.15</v>
          </cell>
          <cell r="M59">
            <v>7395.15</v>
          </cell>
          <cell r="N59">
            <v>7395.15</v>
          </cell>
          <cell r="O59">
            <v>7395.15</v>
          </cell>
        </row>
        <row r="60">
          <cell r="B60">
            <v>1799</v>
          </cell>
          <cell r="C60">
            <v>-7574.71</v>
          </cell>
          <cell r="D60">
            <v>-7574.71</v>
          </cell>
          <cell r="E60">
            <v>-7574.71</v>
          </cell>
          <cell r="F60">
            <v>-7574.71</v>
          </cell>
          <cell r="G60">
            <v>-7574.71</v>
          </cell>
          <cell r="H60">
            <v>-7574.71</v>
          </cell>
          <cell r="I60">
            <v>-7574.71</v>
          </cell>
          <cell r="J60">
            <v>-7574.71</v>
          </cell>
          <cell r="K60">
            <v>-7574.71</v>
          </cell>
          <cell r="L60">
            <v>-7574.71</v>
          </cell>
          <cell r="M60">
            <v>-7574.71</v>
          </cell>
          <cell r="N60">
            <v>-7574.71</v>
          </cell>
          <cell r="O60">
            <v>-7574.71</v>
          </cell>
        </row>
        <row r="62">
          <cell r="B62">
            <v>1840</v>
          </cell>
          <cell r="C62">
            <v>-18.489999999999998</v>
          </cell>
          <cell r="D62">
            <v>-18.690000000000001</v>
          </cell>
          <cell r="E62">
            <v>-18.88</v>
          </cell>
          <cell r="F62">
            <v>-19.02</v>
          </cell>
          <cell r="G62">
            <v>-19.22</v>
          </cell>
          <cell r="H62">
            <v>-19.41</v>
          </cell>
          <cell r="I62">
            <v>-19.61</v>
          </cell>
          <cell r="J62">
            <v>-19.809999999999999</v>
          </cell>
          <cell r="K62">
            <v>-20</v>
          </cell>
          <cell r="L62">
            <v>-20.2</v>
          </cell>
          <cell r="M62">
            <v>-20.399999999999999</v>
          </cell>
          <cell r="N62">
            <v>-20.59</v>
          </cell>
          <cell r="O62">
            <v>-20.79</v>
          </cell>
        </row>
        <row r="63">
          <cell r="B63">
            <v>1970</v>
          </cell>
          <cell r="C63">
            <v>-36841.06</v>
          </cell>
          <cell r="D63">
            <v>-36966.92</v>
          </cell>
          <cell r="E63">
            <v>-36897.589999999997</v>
          </cell>
          <cell r="F63">
            <v>-36944.660000000003</v>
          </cell>
          <cell r="G63">
            <v>-37131.129999999997</v>
          </cell>
          <cell r="H63">
            <v>-37227.519999999997</v>
          </cell>
          <cell r="I63">
            <v>-37364.019999999997</v>
          </cell>
          <cell r="J63">
            <v>-37477.74</v>
          </cell>
          <cell r="K63">
            <v>-37572.61</v>
          </cell>
          <cell r="L63">
            <v>-37527.599999999999</v>
          </cell>
          <cell r="M63">
            <v>-37662.25</v>
          </cell>
          <cell r="N63">
            <v>-37757.99</v>
          </cell>
          <cell r="O63">
            <v>-37881.11</v>
          </cell>
        </row>
        <row r="64">
          <cell r="B64">
            <v>1975</v>
          </cell>
          <cell r="C64">
            <v>-25158.47</v>
          </cell>
          <cell r="D64">
            <v>-25233.83</v>
          </cell>
          <cell r="E64">
            <v>-25153.919999999998</v>
          </cell>
          <cell r="F64">
            <v>-25179.919999999998</v>
          </cell>
          <cell r="G64">
            <v>-25304.89</v>
          </cell>
          <cell r="H64">
            <v>-25360.91</v>
          </cell>
          <cell r="I64">
            <v>-25446.01</v>
          </cell>
          <cell r="J64">
            <v>-25511.200000000001</v>
          </cell>
          <cell r="K64">
            <v>-25565.63</v>
          </cell>
          <cell r="L64">
            <v>-25504.15</v>
          </cell>
          <cell r="M64">
            <v>-25586.27</v>
          </cell>
          <cell r="N64">
            <v>-25641.55</v>
          </cell>
          <cell r="O64">
            <v>-25714.16</v>
          </cell>
        </row>
        <row r="65">
          <cell r="B65">
            <v>1985</v>
          </cell>
          <cell r="C65">
            <v>-12575.51</v>
          </cell>
          <cell r="D65">
            <v>-12624.88</v>
          </cell>
          <cell r="E65">
            <v>-12663.19</v>
          </cell>
          <cell r="F65">
            <v>-12674.64</v>
          </cell>
          <cell r="G65">
            <v>-12724.17</v>
          </cell>
          <cell r="H65">
            <v>-12763.95</v>
          </cell>
          <cell r="I65">
            <v>-12813.47</v>
          </cell>
          <cell r="J65">
            <v>-12866.01</v>
          </cell>
          <cell r="K65">
            <v>-12906.73</v>
          </cell>
          <cell r="L65">
            <v>-12952.41</v>
          </cell>
          <cell r="M65">
            <v>-13005.37</v>
          </cell>
          <cell r="N65">
            <v>-13044.99</v>
          </cell>
          <cell r="O65">
            <v>-13098.35</v>
          </cell>
        </row>
        <row r="66">
          <cell r="B66">
            <v>2000</v>
          </cell>
          <cell r="C66">
            <v>-2135.73</v>
          </cell>
          <cell r="D66">
            <v>-2171.42</v>
          </cell>
          <cell r="E66">
            <v>-2185.85</v>
          </cell>
          <cell r="F66">
            <v>-2218.36</v>
          </cell>
          <cell r="G66">
            <v>-2261.0500000000002</v>
          </cell>
          <cell r="H66">
            <v>-2294.54</v>
          </cell>
          <cell r="I66">
            <v>-2331.17</v>
          </cell>
          <cell r="J66">
            <v>-2364.31</v>
          </cell>
          <cell r="K66">
            <v>-2397.17</v>
          </cell>
          <cell r="L66">
            <v>-2410.7800000000002</v>
          </cell>
          <cell r="M66">
            <v>-2446.1</v>
          </cell>
          <cell r="N66">
            <v>-2478.77</v>
          </cell>
          <cell r="O66">
            <v>-2512.2800000000002</v>
          </cell>
        </row>
        <row r="67">
          <cell r="B67">
            <v>2030</v>
          </cell>
          <cell r="C67">
            <v>41162.269999999997</v>
          </cell>
          <cell r="D67">
            <v>41162.269999999997</v>
          </cell>
          <cell r="E67">
            <v>41162.269999999997</v>
          </cell>
          <cell r="F67">
            <v>41162.269999999997</v>
          </cell>
          <cell r="G67">
            <v>41158.35</v>
          </cell>
          <cell r="H67">
            <v>41154.43</v>
          </cell>
          <cell r="I67">
            <v>41150.51</v>
          </cell>
          <cell r="J67">
            <v>41146.589999999997</v>
          </cell>
          <cell r="K67">
            <v>41142.67</v>
          </cell>
          <cell r="L67">
            <v>41138.75</v>
          </cell>
          <cell r="M67">
            <v>41134.83</v>
          </cell>
          <cell r="N67">
            <v>41130.910000000003</v>
          </cell>
          <cell r="O67">
            <v>41126.99</v>
          </cell>
        </row>
        <row r="68">
          <cell r="B68">
            <v>2055</v>
          </cell>
          <cell r="C68">
            <v>-62723.519999999997</v>
          </cell>
          <cell r="D68">
            <v>-63707.22</v>
          </cell>
          <cell r="E68">
            <v>-64696.76</v>
          </cell>
          <cell r="F68">
            <v>-65686.3</v>
          </cell>
          <cell r="G68">
            <v>-66719.45</v>
          </cell>
          <cell r="H68">
            <v>-62832.29</v>
          </cell>
          <cell r="I68">
            <v>-3073.86</v>
          </cell>
          <cell r="J68">
            <v>-5923.16</v>
          </cell>
          <cell r="K68">
            <v>-8772.4599999999991</v>
          </cell>
          <cell r="L68">
            <v>-10768.76</v>
          </cell>
          <cell r="M68">
            <v>-12765.06</v>
          </cell>
          <cell r="N68">
            <v>-14761.36</v>
          </cell>
          <cell r="O68">
            <v>-16757.66</v>
          </cell>
        </row>
        <row r="69">
          <cell r="B69">
            <v>2060</v>
          </cell>
          <cell r="C69">
            <v>-2938.13</v>
          </cell>
          <cell r="D69">
            <v>-3298.33</v>
          </cell>
          <cell r="E69">
            <v>-3658.53</v>
          </cell>
          <cell r="F69">
            <v>-4018.73</v>
          </cell>
          <cell r="G69">
            <v>-4379.87</v>
          </cell>
          <cell r="H69">
            <v>-4741.01</v>
          </cell>
          <cell r="I69">
            <v>-4611.54</v>
          </cell>
          <cell r="J69">
            <v>-5023.3500000000004</v>
          </cell>
          <cell r="K69">
            <v>-5437.8</v>
          </cell>
          <cell r="L69">
            <v>-4621.7700000000004</v>
          </cell>
          <cell r="M69">
            <v>-5057.6099999999997</v>
          </cell>
          <cell r="N69">
            <v>-5495.62</v>
          </cell>
          <cell r="O69">
            <v>-5933.63</v>
          </cell>
        </row>
        <row r="70">
          <cell r="B70">
            <v>2070</v>
          </cell>
          <cell r="C70">
            <v>-20.12</v>
          </cell>
          <cell r="D70">
            <v>-20.62</v>
          </cell>
          <cell r="E70">
            <v>-21.12</v>
          </cell>
          <cell r="F70">
            <v>-21.62</v>
          </cell>
          <cell r="G70">
            <v>-22.12</v>
          </cell>
          <cell r="H70">
            <v>-22.62</v>
          </cell>
          <cell r="I70">
            <v>-23.12</v>
          </cell>
          <cell r="J70">
            <v>-23.62</v>
          </cell>
          <cell r="K70">
            <v>-24.12</v>
          </cell>
          <cell r="L70">
            <v>-24.62</v>
          </cell>
          <cell r="M70">
            <v>-25.12</v>
          </cell>
          <cell r="N70">
            <v>-25.62</v>
          </cell>
          <cell r="O70">
            <v>-26.12</v>
          </cell>
        </row>
        <row r="71">
          <cell r="B71">
            <v>2075</v>
          </cell>
          <cell r="C71">
            <v>-1579995.37</v>
          </cell>
          <cell r="D71">
            <v>-1586241.02</v>
          </cell>
          <cell r="E71">
            <v>-1592487.09</v>
          </cell>
          <cell r="F71">
            <v>-1598733.16</v>
          </cell>
          <cell r="G71">
            <v>-1604979.23</v>
          </cell>
          <cell r="H71">
            <v>-1611225.83</v>
          </cell>
          <cell r="I71">
            <v>-1617472.43</v>
          </cell>
          <cell r="J71">
            <v>-1623719.03</v>
          </cell>
          <cell r="K71">
            <v>-1629965.63</v>
          </cell>
          <cell r="L71">
            <v>-1636212.23</v>
          </cell>
          <cell r="M71">
            <v>-1642458.83</v>
          </cell>
          <cell r="N71">
            <v>-1648707.06</v>
          </cell>
          <cell r="O71">
            <v>-1654957</v>
          </cell>
        </row>
        <row r="72">
          <cell r="B72">
            <v>2090</v>
          </cell>
          <cell r="C72">
            <v>-77.069999999999993</v>
          </cell>
          <cell r="D72">
            <v>-78.52</v>
          </cell>
          <cell r="E72">
            <v>-79.97</v>
          </cell>
          <cell r="F72">
            <v>-81.42</v>
          </cell>
          <cell r="G72">
            <v>-82.87</v>
          </cell>
          <cell r="H72">
            <v>-84.32</v>
          </cell>
          <cell r="I72">
            <v>-85.77</v>
          </cell>
          <cell r="J72">
            <v>-87.22</v>
          </cell>
          <cell r="K72">
            <v>-89.18</v>
          </cell>
          <cell r="L72">
            <v>-91.14</v>
          </cell>
          <cell r="M72">
            <v>-93.43</v>
          </cell>
          <cell r="N72">
            <v>-97.4</v>
          </cell>
          <cell r="O72">
            <v>-101.37</v>
          </cell>
        </row>
        <row r="73">
          <cell r="B73">
            <v>2105</v>
          </cell>
          <cell r="C73">
            <v>-158184.42000000001</v>
          </cell>
          <cell r="D73">
            <v>-158862.96</v>
          </cell>
          <cell r="E73">
            <v>-159541.5</v>
          </cell>
          <cell r="F73">
            <v>-160220.26</v>
          </cell>
          <cell r="G73">
            <v>-160899.01999999999</v>
          </cell>
          <cell r="H73">
            <v>-161577.99</v>
          </cell>
          <cell r="I73">
            <v>-162256.95999999999</v>
          </cell>
          <cell r="J73">
            <v>-162935.93</v>
          </cell>
          <cell r="K73">
            <v>-163616.15</v>
          </cell>
          <cell r="L73">
            <v>-164296.37</v>
          </cell>
          <cell r="M73">
            <v>-164976.84</v>
          </cell>
          <cell r="N73">
            <v>-165668.42000000001</v>
          </cell>
          <cell r="O73">
            <v>-166360</v>
          </cell>
        </row>
        <row r="74">
          <cell r="B74">
            <v>2110</v>
          </cell>
          <cell r="C74">
            <v>-625844.66</v>
          </cell>
          <cell r="D74">
            <v>-630234.63</v>
          </cell>
          <cell r="E74">
            <v>-634624.6</v>
          </cell>
          <cell r="F74">
            <v>-639014.87</v>
          </cell>
          <cell r="G74">
            <v>-643405.14</v>
          </cell>
          <cell r="H74">
            <v>-647795.65</v>
          </cell>
          <cell r="I74">
            <v>-652186.31999999995</v>
          </cell>
          <cell r="J74">
            <v>-656577.43999999994</v>
          </cell>
          <cell r="K74">
            <v>-660970.01</v>
          </cell>
          <cell r="L74">
            <v>-665372.49</v>
          </cell>
          <cell r="M74">
            <v>-667242.72</v>
          </cell>
          <cell r="N74">
            <v>-671650.52</v>
          </cell>
          <cell r="O74">
            <v>-674148.28</v>
          </cell>
        </row>
        <row r="75">
          <cell r="B75">
            <v>2113</v>
          </cell>
          <cell r="C75">
            <v>-84828.68</v>
          </cell>
          <cell r="D75">
            <v>-85173.81</v>
          </cell>
          <cell r="E75">
            <v>-84022.76</v>
          </cell>
          <cell r="F75">
            <v>-83740.56</v>
          </cell>
          <cell r="G75">
            <v>-84098.14</v>
          </cell>
          <cell r="H75">
            <v>-84455.72</v>
          </cell>
          <cell r="I75">
            <v>-84813.3</v>
          </cell>
          <cell r="J75">
            <v>-85170.880000000005</v>
          </cell>
          <cell r="K75">
            <v>-85528.46</v>
          </cell>
          <cell r="L75">
            <v>-85886.04</v>
          </cell>
          <cell r="M75">
            <v>-86243.62</v>
          </cell>
          <cell r="N75">
            <v>-86601.2</v>
          </cell>
          <cell r="O75">
            <v>-86958.78</v>
          </cell>
        </row>
        <row r="76">
          <cell r="B76">
            <v>2120</v>
          </cell>
          <cell r="C76">
            <v>-9706.82</v>
          </cell>
          <cell r="D76">
            <v>-9871.31</v>
          </cell>
          <cell r="E76">
            <v>-10035.799999999999</v>
          </cell>
          <cell r="F76">
            <v>-10200.290000000001</v>
          </cell>
          <cell r="G76">
            <v>-10364.780000000001</v>
          </cell>
          <cell r="H76">
            <v>-10529.27</v>
          </cell>
          <cell r="I76">
            <v>-10693.76</v>
          </cell>
          <cell r="J76">
            <v>-10858.25</v>
          </cell>
          <cell r="K76">
            <v>-11022.74</v>
          </cell>
          <cell r="L76">
            <v>-11187.23</v>
          </cell>
          <cell r="M76">
            <v>-11351.72</v>
          </cell>
          <cell r="N76">
            <v>-11516.21</v>
          </cell>
          <cell r="O76">
            <v>-11685.18</v>
          </cell>
        </row>
        <row r="77">
          <cell r="B77">
            <v>2125</v>
          </cell>
          <cell r="C77">
            <v>-161.09</v>
          </cell>
          <cell r="D77">
            <v>4174.8999999999996</v>
          </cell>
          <cell r="E77">
            <v>4111.91</v>
          </cell>
          <cell r="F77">
            <v>4048.92</v>
          </cell>
          <cell r="G77">
            <v>3985.93</v>
          </cell>
          <cell r="H77">
            <v>3922.94</v>
          </cell>
          <cell r="I77">
            <v>3859.95</v>
          </cell>
          <cell r="J77">
            <v>3796.96</v>
          </cell>
          <cell r="K77">
            <v>3733.97</v>
          </cell>
          <cell r="L77">
            <v>3670.98</v>
          </cell>
          <cell r="M77">
            <v>4896.76</v>
          </cell>
          <cell r="N77">
            <v>4801.5</v>
          </cell>
          <cell r="O77">
            <v>4706.24</v>
          </cell>
        </row>
        <row r="78">
          <cell r="B78">
            <v>2140</v>
          </cell>
          <cell r="C78">
            <v>22604.36</v>
          </cell>
          <cell r="D78">
            <v>21479.22</v>
          </cell>
          <cell r="E78">
            <v>20553.61</v>
          </cell>
          <cell r="F78">
            <v>19417.189999999999</v>
          </cell>
          <cell r="G78">
            <v>18230.22</v>
          </cell>
          <cell r="H78">
            <v>26169.58</v>
          </cell>
          <cell r="I78">
            <v>25024.12</v>
          </cell>
          <cell r="J78">
            <v>23878.66</v>
          </cell>
          <cell r="K78">
            <v>22733.200000000001</v>
          </cell>
          <cell r="L78">
            <v>21587.74</v>
          </cell>
          <cell r="M78">
            <v>20442.28</v>
          </cell>
          <cell r="N78">
            <v>19296.82</v>
          </cell>
          <cell r="O78">
            <v>18150.11</v>
          </cell>
        </row>
        <row r="79">
          <cell r="B79">
            <v>2155</v>
          </cell>
          <cell r="C79">
            <v>-40768.36</v>
          </cell>
          <cell r="D79">
            <v>-40773.129999999997</v>
          </cell>
          <cell r="E79">
            <v>-40777.9</v>
          </cell>
          <cell r="F79">
            <v>-40782.67</v>
          </cell>
          <cell r="G79">
            <v>-40977.94</v>
          </cell>
          <cell r="H79">
            <v>-41173.21</v>
          </cell>
          <cell r="I79">
            <v>-41368.480000000003</v>
          </cell>
          <cell r="J79">
            <v>-41563.75</v>
          </cell>
          <cell r="K79">
            <v>-41759.019999999997</v>
          </cell>
          <cell r="L79">
            <v>-41954.29</v>
          </cell>
          <cell r="M79">
            <v>-42149.56</v>
          </cell>
          <cell r="N79">
            <v>-42344.83</v>
          </cell>
          <cell r="O79">
            <v>-42540.1</v>
          </cell>
        </row>
        <row r="80">
          <cell r="B80">
            <v>2160</v>
          </cell>
          <cell r="C80">
            <v>-929054.12</v>
          </cell>
          <cell r="D80">
            <v>-931433.36</v>
          </cell>
          <cell r="E80">
            <v>-935022.07</v>
          </cell>
          <cell r="F80">
            <v>-935839.89</v>
          </cell>
          <cell r="G80">
            <v>-935712.83</v>
          </cell>
          <cell r="H80">
            <v>-939702.5</v>
          </cell>
          <cell r="I80">
            <v>-944165.05</v>
          </cell>
          <cell r="J80">
            <v>-943342.75</v>
          </cell>
          <cell r="K80">
            <v>-947611.15</v>
          </cell>
          <cell r="L80">
            <v>-947644.69</v>
          </cell>
          <cell r="M80">
            <v>-952152.73</v>
          </cell>
          <cell r="N80">
            <v>-956184.05</v>
          </cell>
          <cell r="O80">
            <v>-959889.39</v>
          </cell>
        </row>
        <row r="81">
          <cell r="B81">
            <v>2165</v>
          </cell>
          <cell r="C81">
            <v>-567.80999999999995</v>
          </cell>
          <cell r="D81">
            <v>-578.67999999999995</v>
          </cell>
          <cell r="E81">
            <v>-589.54999999999995</v>
          </cell>
          <cell r="F81">
            <v>-600.41999999999996</v>
          </cell>
          <cell r="G81">
            <v>-611.29</v>
          </cell>
          <cell r="H81">
            <v>-622.16</v>
          </cell>
          <cell r="I81">
            <v>-633.03</v>
          </cell>
          <cell r="J81">
            <v>-643.9</v>
          </cell>
          <cell r="K81">
            <v>-654.77</v>
          </cell>
          <cell r="L81">
            <v>-665.64</v>
          </cell>
          <cell r="M81">
            <v>-676.51</v>
          </cell>
          <cell r="N81">
            <v>-687.38</v>
          </cell>
          <cell r="O81">
            <v>-698.25</v>
          </cell>
        </row>
        <row r="82">
          <cell r="B82">
            <v>2170</v>
          </cell>
          <cell r="C82">
            <v>31480.2</v>
          </cell>
          <cell r="D82">
            <v>33410.629999999997</v>
          </cell>
          <cell r="E82">
            <v>33254.120000000003</v>
          </cell>
          <cell r="F82">
            <v>36895.65</v>
          </cell>
          <cell r="G82">
            <v>36731.620000000003</v>
          </cell>
          <cell r="H82">
            <v>36567.589999999997</v>
          </cell>
          <cell r="I82">
            <v>36403.56</v>
          </cell>
          <cell r="J82">
            <v>36239.51</v>
          </cell>
          <cell r="K82">
            <v>38179.769999999997</v>
          </cell>
          <cell r="L82">
            <v>38020.730000000003</v>
          </cell>
          <cell r="M82">
            <v>37860.879999999997</v>
          </cell>
          <cell r="N82">
            <v>37700.879999999997</v>
          </cell>
          <cell r="O82">
            <v>37540.879999999997</v>
          </cell>
        </row>
        <row r="83">
          <cell r="B83">
            <v>2180</v>
          </cell>
          <cell r="C83">
            <v>481.46</v>
          </cell>
          <cell r="D83">
            <v>480.84</v>
          </cell>
          <cell r="E83">
            <v>480.22</v>
          </cell>
          <cell r="F83">
            <v>479.6</v>
          </cell>
          <cell r="G83">
            <v>478.98</v>
          </cell>
          <cell r="H83">
            <v>478.36</v>
          </cell>
          <cell r="I83">
            <v>477.74</v>
          </cell>
          <cell r="J83">
            <v>477.12</v>
          </cell>
          <cell r="K83">
            <v>476.5</v>
          </cell>
          <cell r="L83">
            <v>475.88</v>
          </cell>
          <cell r="M83">
            <v>475.26</v>
          </cell>
          <cell r="N83">
            <v>474.64</v>
          </cell>
          <cell r="O83">
            <v>474.02</v>
          </cell>
        </row>
        <row r="84">
          <cell r="B84">
            <v>2190</v>
          </cell>
          <cell r="C84">
            <v>3767.36</v>
          </cell>
          <cell r="D84">
            <v>3760.74</v>
          </cell>
          <cell r="E84">
            <v>3754.12</v>
          </cell>
          <cell r="F84">
            <v>3747.5</v>
          </cell>
          <cell r="G84">
            <v>3740.88</v>
          </cell>
          <cell r="H84">
            <v>3734.26</v>
          </cell>
          <cell r="I84">
            <v>3727.64</v>
          </cell>
          <cell r="J84">
            <v>3721.02</v>
          </cell>
          <cell r="K84">
            <v>3714.4</v>
          </cell>
          <cell r="L84">
            <v>3707.78</v>
          </cell>
          <cell r="M84">
            <v>3701.16</v>
          </cell>
          <cell r="N84">
            <v>3694.54</v>
          </cell>
          <cell r="O84">
            <v>3687.92</v>
          </cell>
        </row>
        <row r="85">
          <cell r="B85">
            <v>2195</v>
          </cell>
          <cell r="C85">
            <v>-2182.61</v>
          </cell>
          <cell r="D85">
            <v>-2222.96</v>
          </cell>
          <cell r="E85">
            <v>-2263.31</v>
          </cell>
          <cell r="F85">
            <v>-2303.66</v>
          </cell>
          <cell r="G85">
            <v>-2344.0100000000002</v>
          </cell>
          <cell r="H85">
            <v>-2384.36</v>
          </cell>
          <cell r="I85">
            <v>-2424.71</v>
          </cell>
          <cell r="J85">
            <v>-2465.06</v>
          </cell>
          <cell r="K85">
            <v>-2505.41</v>
          </cell>
          <cell r="L85">
            <v>-2545.7600000000002</v>
          </cell>
          <cell r="M85">
            <v>-2586.11</v>
          </cell>
          <cell r="N85">
            <v>-2626.46</v>
          </cell>
          <cell r="O85">
            <v>-2666.81</v>
          </cell>
        </row>
        <row r="86">
          <cell r="B86">
            <v>2200</v>
          </cell>
          <cell r="C86">
            <v>-1386.64</v>
          </cell>
          <cell r="D86">
            <v>-1415.94</v>
          </cell>
          <cell r="E86">
            <v>-1445.24</v>
          </cell>
          <cell r="F86">
            <v>-1474.54</v>
          </cell>
          <cell r="G86">
            <v>-1503.84</v>
          </cell>
          <cell r="H86">
            <v>-1533.14</v>
          </cell>
          <cell r="I86">
            <v>-1562.44</v>
          </cell>
          <cell r="J86">
            <v>-1591.93</v>
          </cell>
          <cell r="K86">
            <v>-1621.42</v>
          </cell>
          <cell r="L86">
            <v>-1650.91</v>
          </cell>
          <cell r="M86">
            <v>-1680.4</v>
          </cell>
          <cell r="N86">
            <v>-1709.89</v>
          </cell>
          <cell r="O86">
            <v>-1739.38</v>
          </cell>
        </row>
        <row r="87">
          <cell r="B87">
            <v>2215</v>
          </cell>
          <cell r="C87">
            <v>-6341.29</v>
          </cell>
          <cell r="D87">
            <v>-6392</v>
          </cell>
          <cell r="E87">
            <v>-6442.71</v>
          </cell>
          <cell r="F87">
            <v>-6493.42</v>
          </cell>
          <cell r="G87">
            <v>-6544.13</v>
          </cell>
          <cell r="H87">
            <v>-6594.84</v>
          </cell>
          <cell r="I87">
            <v>-6645.55</v>
          </cell>
          <cell r="J87">
            <v>-6696.26</v>
          </cell>
          <cell r="K87">
            <v>-6746.97</v>
          </cell>
          <cell r="L87">
            <v>-6797.68</v>
          </cell>
          <cell r="M87">
            <v>-6848.39</v>
          </cell>
          <cell r="N87">
            <v>-6991.91</v>
          </cell>
          <cell r="O87">
            <v>-7135.43</v>
          </cell>
        </row>
        <row r="88">
          <cell r="B88">
            <v>2220</v>
          </cell>
          <cell r="C88">
            <v>-3275.29</v>
          </cell>
          <cell r="D88">
            <v>-3291.24</v>
          </cell>
          <cell r="E88">
            <v>-3307.19</v>
          </cell>
          <cell r="F88">
            <v>-3323.14</v>
          </cell>
          <cell r="G88">
            <v>-3339.09</v>
          </cell>
          <cell r="H88">
            <v>-3355.04</v>
          </cell>
          <cell r="I88">
            <v>-3370.99</v>
          </cell>
          <cell r="J88">
            <v>-3386.94</v>
          </cell>
          <cell r="K88">
            <v>-3402.89</v>
          </cell>
          <cell r="L88">
            <v>-3418.84</v>
          </cell>
          <cell r="M88">
            <v>-3434.79</v>
          </cell>
          <cell r="N88">
            <v>-3450.74</v>
          </cell>
          <cell r="O88">
            <v>-3466.69</v>
          </cell>
        </row>
        <row r="89">
          <cell r="B89">
            <v>2230</v>
          </cell>
          <cell r="C89">
            <v>-30415.56</v>
          </cell>
          <cell r="D89">
            <v>-30605.63</v>
          </cell>
          <cell r="E89">
            <v>-30795.68</v>
          </cell>
          <cell r="F89">
            <v>-30986.9</v>
          </cell>
          <cell r="G89">
            <v>-31178.14</v>
          </cell>
          <cell r="H89">
            <v>-31369.37</v>
          </cell>
          <cell r="I89">
            <v>-31560.62</v>
          </cell>
          <cell r="J89">
            <v>-31751.86</v>
          </cell>
          <cell r="K89">
            <v>-31943.1</v>
          </cell>
          <cell r="L89">
            <v>-32134.34</v>
          </cell>
          <cell r="M89">
            <v>-32325.58</v>
          </cell>
          <cell r="N89">
            <v>-32516.82</v>
          </cell>
          <cell r="O89">
            <v>-32708.06</v>
          </cell>
        </row>
        <row r="90">
          <cell r="B90">
            <v>2235</v>
          </cell>
          <cell r="C90">
            <v>-12575.17</v>
          </cell>
          <cell r="D90">
            <v>-12704.66</v>
          </cell>
          <cell r="E90">
            <v>-12834.15</v>
          </cell>
          <cell r="F90">
            <v>-12963.64</v>
          </cell>
          <cell r="G90">
            <v>-13093.13</v>
          </cell>
          <cell r="H90">
            <v>-13222.62</v>
          </cell>
          <cell r="I90">
            <v>-13352.11</v>
          </cell>
          <cell r="J90">
            <v>-13481.6</v>
          </cell>
          <cell r="K90">
            <v>-13611.09</v>
          </cell>
          <cell r="L90">
            <v>-13741.69</v>
          </cell>
          <cell r="M90">
            <v>-13872.29</v>
          </cell>
          <cell r="N90">
            <v>-14002.89</v>
          </cell>
          <cell r="O90">
            <v>-14133.49</v>
          </cell>
        </row>
        <row r="91">
          <cell r="B91">
            <v>2240</v>
          </cell>
          <cell r="C91">
            <v>-1595.22</v>
          </cell>
          <cell r="D91">
            <v>-1607.14</v>
          </cell>
          <cell r="E91">
            <v>1025.33</v>
          </cell>
          <cell r="F91">
            <v>1251.2</v>
          </cell>
          <cell r="G91">
            <v>1231.27</v>
          </cell>
          <cell r="H91">
            <v>1211.3399999999999</v>
          </cell>
          <cell r="I91">
            <v>1191.4100000000001</v>
          </cell>
          <cell r="J91">
            <v>1171.48</v>
          </cell>
          <cell r="K91">
            <v>1151.55</v>
          </cell>
          <cell r="L91">
            <v>1131.6199999999999</v>
          </cell>
          <cell r="M91">
            <v>1111.69</v>
          </cell>
          <cell r="N91">
            <v>1091.76</v>
          </cell>
          <cell r="O91">
            <v>1071.83</v>
          </cell>
        </row>
        <row r="92">
          <cell r="B92">
            <v>2245</v>
          </cell>
          <cell r="C92">
            <v>-654.16999999999996</v>
          </cell>
          <cell r="D92">
            <v>-654.16999999999996</v>
          </cell>
          <cell r="E92">
            <v>-654.16999999999996</v>
          </cell>
          <cell r="F92">
            <v>-654.16999999999996</v>
          </cell>
          <cell r="G92">
            <v>-658.75</v>
          </cell>
          <cell r="H92">
            <v>-663.33</v>
          </cell>
          <cell r="I92">
            <v>-667.91</v>
          </cell>
          <cell r="J92">
            <v>-672.49</v>
          </cell>
          <cell r="K92">
            <v>-677.07</v>
          </cell>
          <cell r="L92">
            <v>-681.65</v>
          </cell>
          <cell r="M92">
            <v>-686.23</v>
          </cell>
          <cell r="N92">
            <v>-690.81</v>
          </cell>
          <cell r="O92">
            <v>-695.39</v>
          </cell>
        </row>
        <row r="93">
          <cell r="B93">
            <v>2250</v>
          </cell>
          <cell r="C93">
            <v>-170.68</v>
          </cell>
          <cell r="D93">
            <v>-178.29</v>
          </cell>
          <cell r="E93">
            <v>-185.9</v>
          </cell>
          <cell r="F93">
            <v>-193.51</v>
          </cell>
          <cell r="G93">
            <v>-201.12</v>
          </cell>
          <cell r="H93">
            <v>-208.73</v>
          </cell>
          <cell r="I93">
            <v>-216.34</v>
          </cell>
          <cell r="J93">
            <v>-223.95</v>
          </cell>
          <cell r="K93">
            <v>-231.56</v>
          </cell>
          <cell r="L93">
            <v>-239.17</v>
          </cell>
          <cell r="M93">
            <v>-246.78</v>
          </cell>
          <cell r="N93">
            <v>-254.39</v>
          </cell>
          <cell r="O93">
            <v>-262</v>
          </cell>
        </row>
        <row r="94">
          <cell r="B94">
            <v>2255</v>
          </cell>
          <cell r="C94">
            <v>1378.7</v>
          </cell>
          <cell r="D94">
            <v>1378.7</v>
          </cell>
          <cell r="E94">
            <v>1378.7</v>
          </cell>
          <cell r="F94">
            <v>1378.7</v>
          </cell>
          <cell r="G94">
            <v>1378.7</v>
          </cell>
          <cell r="H94">
            <v>1378.7</v>
          </cell>
          <cell r="I94">
            <v>1378.7</v>
          </cell>
          <cell r="J94">
            <v>1378.7</v>
          </cell>
          <cell r="K94">
            <v>1378.7</v>
          </cell>
          <cell r="L94">
            <v>1378.7</v>
          </cell>
          <cell r="M94">
            <v>1378.7</v>
          </cell>
          <cell r="N94">
            <v>1378.7</v>
          </cell>
          <cell r="O94">
            <v>1378.7</v>
          </cell>
        </row>
        <row r="95">
          <cell r="B95">
            <v>2285</v>
          </cell>
          <cell r="C95">
            <v>-804.03</v>
          </cell>
          <cell r="D95">
            <v>-822.44</v>
          </cell>
          <cell r="E95">
            <v>-840.85</v>
          </cell>
          <cell r="F95">
            <v>-859.26</v>
          </cell>
          <cell r="G95">
            <v>-878.02</v>
          </cell>
          <cell r="H95">
            <v>-896.78</v>
          </cell>
          <cell r="I95">
            <v>-915.93</v>
          </cell>
          <cell r="J95">
            <v>-935.08</v>
          </cell>
          <cell r="K95">
            <v>-954.23</v>
          </cell>
          <cell r="L95">
            <v>-973.38</v>
          </cell>
          <cell r="M95">
            <v>-992.53</v>
          </cell>
          <cell r="N95">
            <v>-1011.68</v>
          </cell>
          <cell r="O95">
            <v>-1030.83</v>
          </cell>
        </row>
        <row r="96">
          <cell r="B96">
            <v>2300</v>
          </cell>
          <cell r="C96">
            <v>-122304.84</v>
          </cell>
          <cell r="D96">
            <v>-123876.87</v>
          </cell>
          <cell r="E96">
            <v>-124537.96</v>
          </cell>
          <cell r="F96">
            <v>-129844.48</v>
          </cell>
          <cell r="G96">
            <v>-129315.44</v>
          </cell>
          <cell r="H96">
            <v>-130164.48</v>
          </cell>
          <cell r="I96">
            <v>-131106.56</v>
          </cell>
          <cell r="J96">
            <v>-117821.51</v>
          </cell>
          <cell r="K96">
            <v>-118708.26</v>
          </cell>
          <cell r="L96">
            <v>-119757.57</v>
          </cell>
          <cell r="M96">
            <v>-120925.9</v>
          </cell>
          <cell r="N96">
            <v>-121859.65</v>
          </cell>
          <cell r="O96">
            <v>-123096.91</v>
          </cell>
        </row>
        <row r="97">
          <cell r="B97">
            <v>2315</v>
          </cell>
          <cell r="C97">
            <v>31.8</v>
          </cell>
          <cell r="D97">
            <v>34.979999999999997</v>
          </cell>
          <cell r="E97">
            <v>38.159999999999997</v>
          </cell>
          <cell r="F97">
            <v>41.34</v>
          </cell>
          <cell r="G97">
            <v>54.17</v>
          </cell>
          <cell r="H97">
            <v>57.36</v>
          </cell>
          <cell r="I97">
            <v>60.54</v>
          </cell>
          <cell r="J97">
            <v>63.72</v>
          </cell>
          <cell r="K97">
            <v>66.91</v>
          </cell>
          <cell r="L97">
            <v>70.09</v>
          </cell>
          <cell r="M97">
            <v>73.27</v>
          </cell>
          <cell r="N97">
            <v>76.459999999999994</v>
          </cell>
          <cell r="O97">
            <v>79.64</v>
          </cell>
        </row>
        <row r="98">
          <cell r="B98">
            <v>2320</v>
          </cell>
          <cell r="C98">
            <v>-14567.72</v>
          </cell>
          <cell r="D98">
            <v>-14561.79</v>
          </cell>
          <cell r="E98">
            <v>-14425.55</v>
          </cell>
          <cell r="F98">
            <v>-14399.72</v>
          </cell>
          <cell r="G98">
            <v>-14437.99</v>
          </cell>
          <cell r="H98">
            <v>-14420.84</v>
          </cell>
          <cell r="I98">
            <v>-14423.04</v>
          </cell>
          <cell r="J98">
            <v>-14405.87</v>
          </cell>
          <cell r="K98">
            <v>-14386.67</v>
          </cell>
          <cell r="L98">
            <v>-14263.36</v>
          </cell>
          <cell r="M98">
            <v>-14261.11</v>
          </cell>
          <cell r="N98">
            <v>-14243.73</v>
          </cell>
          <cell r="O98">
            <v>-14232.47</v>
          </cell>
        </row>
        <row r="99">
          <cell r="B99">
            <v>2325</v>
          </cell>
          <cell r="C99">
            <v>-47268.82</v>
          </cell>
          <cell r="D99">
            <v>-47779.78</v>
          </cell>
          <cell r="E99">
            <v>-48074.35</v>
          </cell>
          <cell r="F99">
            <v>-48536.480000000003</v>
          </cell>
          <cell r="G99">
            <v>-49136.81</v>
          </cell>
          <cell r="H99">
            <v>-49663.33</v>
          </cell>
          <cell r="I99">
            <v>-50290.93</v>
          </cell>
          <cell r="J99">
            <v>-50899.09</v>
          </cell>
          <cell r="K99">
            <v>-51526.93</v>
          </cell>
          <cell r="L99">
            <v>-51940.56</v>
          </cell>
          <cell r="M99">
            <v>-52623.69</v>
          </cell>
          <cell r="N99">
            <v>-53252.74</v>
          </cell>
          <cell r="O99">
            <v>-53937.74</v>
          </cell>
        </row>
        <row r="100">
          <cell r="B100">
            <v>2330</v>
          </cell>
          <cell r="C100">
            <v>-252348.51</v>
          </cell>
          <cell r="D100">
            <v>-255435.86</v>
          </cell>
          <cell r="E100">
            <v>-256050.83</v>
          </cell>
          <cell r="F100">
            <v>-258779.87</v>
          </cell>
          <cell r="G100">
            <v>-263160.90000000002</v>
          </cell>
          <cell r="H100">
            <v>-266045.52</v>
          </cell>
          <cell r="I100">
            <v>-269009.09000000003</v>
          </cell>
          <cell r="J100">
            <v>-271889.96000000002</v>
          </cell>
          <cell r="K100">
            <v>-274801.07</v>
          </cell>
          <cell r="L100">
            <v>-275485.74</v>
          </cell>
          <cell r="M100">
            <v>-278642.68</v>
          </cell>
          <cell r="N100">
            <v>-281498.21000000002</v>
          </cell>
          <cell r="O100">
            <v>-284270.92</v>
          </cell>
        </row>
        <row r="101">
          <cell r="B101">
            <v>2335</v>
          </cell>
          <cell r="C101">
            <v>-7944.06</v>
          </cell>
          <cell r="D101">
            <v>-7939.95</v>
          </cell>
          <cell r="E101">
            <v>-7868.05</v>
          </cell>
          <cell r="F101">
            <v>-7852.46</v>
          </cell>
          <cell r="G101">
            <v>-7871.24</v>
          </cell>
          <cell r="H101">
            <v>-7861.05</v>
          </cell>
          <cell r="I101">
            <v>-7861.18</v>
          </cell>
          <cell r="J101">
            <v>-7851.34</v>
          </cell>
          <cell r="K101">
            <v>-7840.1</v>
          </cell>
          <cell r="L101">
            <v>-7775.16</v>
          </cell>
          <cell r="M101">
            <v>-7773.07</v>
          </cell>
          <cell r="N101">
            <v>-7762.75</v>
          </cell>
          <cell r="O101">
            <v>-7756.03</v>
          </cell>
        </row>
        <row r="103">
          <cell r="B103">
            <v>2620</v>
          </cell>
          <cell r="C103">
            <v>45879.72</v>
          </cell>
          <cell r="D103">
            <v>45879.72</v>
          </cell>
          <cell r="E103">
            <v>45879.72</v>
          </cell>
          <cell r="F103">
            <v>45879.72</v>
          </cell>
          <cell r="G103">
            <v>45879.72</v>
          </cell>
          <cell r="H103">
            <v>45879.72</v>
          </cell>
          <cell r="I103">
            <v>45879.72</v>
          </cell>
          <cell r="J103">
            <v>45879.72</v>
          </cell>
          <cell r="K103">
            <v>45879.72</v>
          </cell>
          <cell r="L103">
            <v>45879.72</v>
          </cell>
          <cell r="M103">
            <v>45879.72</v>
          </cell>
          <cell r="N103">
            <v>45879.72</v>
          </cell>
          <cell r="O103">
            <v>45879.72</v>
          </cell>
        </row>
        <row r="104">
          <cell r="B104">
            <v>2675</v>
          </cell>
          <cell r="C104">
            <v>25391.29</v>
          </cell>
          <cell r="D104">
            <v>12862.86</v>
          </cell>
          <cell r="E104">
            <v>12205.4</v>
          </cell>
          <cell r="F104">
            <v>9497.0400000000009</v>
          </cell>
          <cell r="G104">
            <v>21425.39</v>
          </cell>
          <cell r="H104">
            <v>8063.86</v>
          </cell>
          <cell r="I104">
            <v>13173.16</v>
          </cell>
          <cell r="J104">
            <v>1291.82</v>
          </cell>
          <cell r="K104">
            <v>15849.59</v>
          </cell>
          <cell r="L104">
            <v>535.65</v>
          </cell>
          <cell r="M104">
            <v>15837.3</v>
          </cell>
          <cell r="N104">
            <v>508.28</v>
          </cell>
          <cell r="O104">
            <v>13613.2</v>
          </cell>
        </row>
        <row r="105">
          <cell r="B105">
            <v>2680</v>
          </cell>
          <cell r="C105">
            <v>229392.06</v>
          </cell>
          <cell r="D105">
            <v>217669.75</v>
          </cell>
          <cell r="E105">
            <v>267514.32</v>
          </cell>
          <cell r="F105">
            <v>283009.63</v>
          </cell>
          <cell r="G105">
            <v>265922.46000000002</v>
          </cell>
          <cell r="H105">
            <v>347426.73</v>
          </cell>
          <cell r="I105">
            <v>283498.38</v>
          </cell>
          <cell r="J105">
            <v>277237.43</v>
          </cell>
          <cell r="K105">
            <v>308591.42</v>
          </cell>
          <cell r="L105">
            <v>402074.93</v>
          </cell>
          <cell r="M105">
            <v>350185.19</v>
          </cell>
          <cell r="N105">
            <v>439068.65</v>
          </cell>
          <cell r="O105">
            <v>381913.18</v>
          </cell>
        </row>
        <row r="106">
          <cell r="B106">
            <v>2685</v>
          </cell>
          <cell r="C106">
            <v>6836.18</v>
          </cell>
          <cell r="D106">
            <v>6836.18</v>
          </cell>
          <cell r="E106">
            <v>6836.18</v>
          </cell>
          <cell r="F106">
            <v>6836.18</v>
          </cell>
          <cell r="G106">
            <v>6836.18</v>
          </cell>
          <cell r="H106">
            <v>6836.18</v>
          </cell>
          <cell r="I106">
            <v>6836.18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B107">
            <v>2690</v>
          </cell>
          <cell r="C107">
            <v>-63</v>
          </cell>
          <cell r="D107">
            <v>-32</v>
          </cell>
          <cell r="E107">
            <v>-50</v>
          </cell>
          <cell r="F107">
            <v>-75</v>
          </cell>
          <cell r="G107">
            <v>-1193</v>
          </cell>
          <cell r="H107">
            <v>-1577</v>
          </cell>
          <cell r="I107">
            <v>-384</v>
          </cell>
          <cell r="J107">
            <v>-254</v>
          </cell>
          <cell r="K107">
            <v>-901</v>
          </cell>
          <cell r="L107">
            <v>-863</v>
          </cell>
          <cell r="M107">
            <v>-686</v>
          </cell>
          <cell r="N107">
            <v>-432</v>
          </cell>
          <cell r="O107">
            <v>-34</v>
          </cell>
        </row>
        <row r="108">
          <cell r="B108">
            <v>2710</v>
          </cell>
          <cell r="C108">
            <v>1838443.95</v>
          </cell>
          <cell r="D108">
            <v>1858529.27</v>
          </cell>
          <cell r="E108">
            <v>1864271.13</v>
          </cell>
          <cell r="F108">
            <v>1794587.1</v>
          </cell>
          <cell r="G108">
            <v>1856995.02</v>
          </cell>
          <cell r="H108">
            <v>1787109.15</v>
          </cell>
          <cell r="I108">
            <v>1878900.43</v>
          </cell>
          <cell r="J108">
            <v>1832393.71</v>
          </cell>
          <cell r="K108">
            <v>1859720</v>
          </cell>
          <cell r="L108">
            <v>1802759.35</v>
          </cell>
          <cell r="M108">
            <v>1891741.56</v>
          </cell>
          <cell r="N108">
            <v>1837238.69</v>
          </cell>
          <cell r="O108">
            <v>1871199.94</v>
          </cell>
        </row>
        <row r="109">
          <cell r="B109">
            <v>2755</v>
          </cell>
          <cell r="C109">
            <v>33974</v>
          </cell>
          <cell r="D109">
            <v>33974</v>
          </cell>
          <cell r="E109">
            <v>33974</v>
          </cell>
          <cell r="F109">
            <v>33974</v>
          </cell>
          <cell r="G109">
            <v>33974</v>
          </cell>
          <cell r="H109">
            <v>33974</v>
          </cell>
          <cell r="I109">
            <v>33974</v>
          </cell>
          <cell r="J109">
            <v>33974</v>
          </cell>
          <cell r="K109">
            <v>33974</v>
          </cell>
          <cell r="L109">
            <v>33974</v>
          </cell>
          <cell r="M109">
            <v>33974</v>
          </cell>
          <cell r="N109">
            <v>33974</v>
          </cell>
          <cell r="O109">
            <v>32691</v>
          </cell>
        </row>
        <row r="110">
          <cell r="B110">
            <v>2775</v>
          </cell>
          <cell r="C110">
            <v>60</v>
          </cell>
          <cell r="D110">
            <v>60</v>
          </cell>
          <cell r="E110">
            <v>60</v>
          </cell>
          <cell r="F110">
            <v>60</v>
          </cell>
          <cell r="G110">
            <v>60</v>
          </cell>
          <cell r="H110">
            <v>60</v>
          </cell>
          <cell r="I110">
            <v>60</v>
          </cell>
          <cell r="J110">
            <v>60</v>
          </cell>
          <cell r="K110">
            <v>60</v>
          </cell>
          <cell r="L110">
            <v>60</v>
          </cell>
          <cell r="M110">
            <v>60</v>
          </cell>
          <cell r="N110">
            <v>60</v>
          </cell>
          <cell r="O110">
            <v>60</v>
          </cell>
        </row>
        <row r="111">
          <cell r="B111">
            <v>2906</v>
          </cell>
          <cell r="C111">
            <v>39157.81</v>
          </cell>
          <cell r="D111">
            <v>39157.81</v>
          </cell>
          <cell r="E111">
            <v>39157.81</v>
          </cell>
          <cell r="F111">
            <v>39157.81</v>
          </cell>
          <cell r="G111">
            <v>39157.81</v>
          </cell>
          <cell r="H111">
            <v>39157.81</v>
          </cell>
          <cell r="I111">
            <v>39157.81</v>
          </cell>
          <cell r="J111">
            <v>39157.81</v>
          </cell>
          <cell r="K111">
            <v>39157.81</v>
          </cell>
          <cell r="L111">
            <v>39157.81</v>
          </cell>
          <cell r="M111">
            <v>39157.81</v>
          </cell>
          <cell r="N111">
            <v>39157.81</v>
          </cell>
          <cell r="O111">
            <v>39157.81</v>
          </cell>
        </row>
        <row r="112">
          <cell r="B112">
            <v>2907</v>
          </cell>
          <cell r="C112">
            <v>24420.5</v>
          </cell>
          <cell r="D112">
            <v>24420.5</v>
          </cell>
          <cell r="E112">
            <v>24420.5</v>
          </cell>
          <cell r="F112">
            <v>24420.5</v>
          </cell>
          <cell r="G112">
            <v>24420.5</v>
          </cell>
          <cell r="H112">
            <v>24420.5</v>
          </cell>
          <cell r="I112">
            <v>24420.5</v>
          </cell>
          <cell r="J112">
            <v>24420.5</v>
          </cell>
          <cell r="K112">
            <v>24420.5</v>
          </cell>
          <cell r="L112">
            <v>24420.5</v>
          </cell>
          <cell r="M112">
            <v>24420.5</v>
          </cell>
          <cell r="N112">
            <v>24420.5</v>
          </cell>
          <cell r="O112">
            <v>24420.5</v>
          </cell>
        </row>
        <row r="113">
          <cell r="B113">
            <v>2908</v>
          </cell>
          <cell r="C113">
            <v>1663.49</v>
          </cell>
          <cell r="D113">
            <v>1663.49</v>
          </cell>
          <cell r="E113">
            <v>1663.49</v>
          </cell>
          <cell r="F113">
            <v>1663.49</v>
          </cell>
          <cell r="G113">
            <v>1663.49</v>
          </cell>
          <cell r="H113">
            <v>1663.49</v>
          </cell>
          <cell r="I113">
            <v>1663.49</v>
          </cell>
          <cell r="J113">
            <v>1663.49</v>
          </cell>
          <cell r="K113">
            <v>1663.49</v>
          </cell>
          <cell r="L113">
            <v>1663.49</v>
          </cell>
          <cell r="M113">
            <v>1663.49</v>
          </cell>
          <cell r="N113">
            <v>1663.49</v>
          </cell>
          <cell r="O113">
            <v>1663.49</v>
          </cell>
        </row>
        <row r="114">
          <cell r="B114">
            <v>2909</v>
          </cell>
          <cell r="C114">
            <v>125.24</v>
          </cell>
          <cell r="D114">
            <v>125.24</v>
          </cell>
          <cell r="E114">
            <v>125.24</v>
          </cell>
          <cell r="F114">
            <v>125.24</v>
          </cell>
          <cell r="G114">
            <v>125.24</v>
          </cell>
          <cell r="H114">
            <v>125.24</v>
          </cell>
          <cell r="I114">
            <v>125.24</v>
          </cell>
          <cell r="J114">
            <v>125.24</v>
          </cell>
          <cell r="K114">
            <v>125.24</v>
          </cell>
          <cell r="L114">
            <v>125.24</v>
          </cell>
          <cell r="M114">
            <v>125.24</v>
          </cell>
          <cell r="N114">
            <v>125.24</v>
          </cell>
          <cell r="O114">
            <v>125.24</v>
          </cell>
        </row>
        <row r="115">
          <cell r="B115">
            <v>2910</v>
          </cell>
          <cell r="C115">
            <v>28113.48</v>
          </cell>
          <cell r="D115">
            <v>28113.48</v>
          </cell>
          <cell r="E115">
            <v>28113.48</v>
          </cell>
          <cell r="F115">
            <v>28113.48</v>
          </cell>
          <cell r="G115">
            <v>28113.48</v>
          </cell>
          <cell r="H115">
            <v>28113.48</v>
          </cell>
          <cell r="I115">
            <v>28113.48</v>
          </cell>
          <cell r="J115">
            <v>28113.48</v>
          </cell>
          <cell r="K115">
            <v>28113.48</v>
          </cell>
          <cell r="L115">
            <v>28113.48</v>
          </cell>
          <cell r="M115">
            <v>28113.48</v>
          </cell>
          <cell r="N115">
            <v>28113.48</v>
          </cell>
          <cell r="O115">
            <v>28113.48</v>
          </cell>
        </row>
        <row r="116">
          <cell r="B116">
            <v>2914</v>
          </cell>
          <cell r="C116">
            <v>-93480.52</v>
          </cell>
          <cell r="D116">
            <v>-93480.52</v>
          </cell>
          <cell r="E116">
            <v>-93480.52</v>
          </cell>
          <cell r="F116">
            <v>-93480.52</v>
          </cell>
          <cell r="G116">
            <v>-93480.52</v>
          </cell>
          <cell r="H116">
            <v>-93480.52</v>
          </cell>
          <cell r="I116">
            <v>-93480.52</v>
          </cell>
          <cell r="J116">
            <v>-93480.52</v>
          </cell>
          <cell r="K116">
            <v>-93480.52</v>
          </cell>
          <cell r="L116">
            <v>-93480.52</v>
          </cell>
          <cell r="M116">
            <v>-93480.52</v>
          </cell>
          <cell r="N116">
            <v>-93480.52</v>
          </cell>
          <cell r="O116">
            <v>-93480.52</v>
          </cell>
        </row>
        <row r="117">
          <cell r="B117">
            <v>2915</v>
          </cell>
          <cell r="C117">
            <v>82038.259999999995</v>
          </cell>
          <cell r="D117">
            <v>82036.02</v>
          </cell>
          <cell r="E117">
            <v>82031.91</v>
          </cell>
          <cell r="F117">
            <v>82021.58</v>
          </cell>
          <cell r="G117">
            <v>82019.240000000005</v>
          </cell>
          <cell r="H117">
            <v>82015.05</v>
          </cell>
          <cell r="I117">
            <v>82012.899999999994</v>
          </cell>
          <cell r="J117">
            <v>82011.490000000005</v>
          </cell>
          <cell r="K117">
            <v>82007.600000000006</v>
          </cell>
          <cell r="L117">
            <v>82005.2</v>
          </cell>
          <cell r="M117">
            <v>82003.88</v>
          </cell>
          <cell r="N117">
            <v>81999.839999999997</v>
          </cell>
          <cell r="O117">
            <v>81998.679999999993</v>
          </cell>
        </row>
        <row r="118">
          <cell r="B118">
            <v>2920</v>
          </cell>
          <cell r="C118">
            <v>102328.6</v>
          </cell>
          <cell r="D118">
            <v>102328.6</v>
          </cell>
          <cell r="E118">
            <v>102328.6</v>
          </cell>
          <cell r="F118">
            <v>102328.6</v>
          </cell>
          <cell r="G118">
            <v>102328.6</v>
          </cell>
          <cell r="H118">
            <v>102328.6</v>
          </cell>
          <cell r="I118">
            <v>102328.6</v>
          </cell>
          <cell r="J118">
            <v>102328.6</v>
          </cell>
          <cell r="K118">
            <v>102328.6</v>
          </cell>
          <cell r="L118">
            <v>102328.6</v>
          </cell>
          <cell r="M118">
            <v>102328.6</v>
          </cell>
          <cell r="N118">
            <v>102328.6</v>
          </cell>
          <cell r="O118">
            <v>102328.6</v>
          </cell>
        </row>
        <row r="119">
          <cell r="B119">
            <v>2930</v>
          </cell>
          <cell r="C119">
            <v>-177421.86</v>
          </cell>
          <cell r="D119">
            <v>-177419.62</v>
          </cell>
          <cell r="E119">
            <v>-177415.51</v>
          </cell>
          <cell r="F119">
            <v>-177405.18</v>
          </cell>
          <cell r="G119">
            <v>-177402.84</v>
          </cell>
          <cell r="H119">
            <v>-177398.65</v>
          </cell>
          <cell r="I119">
            <v>-177396.5</v>
          </cell>
          <cell r="J119">
            <v>-177395.09</v>
          </cell>
          <cell r="K119">
            <v>-177391.2</v>
          </cell>
          <cell r="L119">
            <v>-177388.79999999999</v>
          </cell>
          <cell r="M119">
            <v>-177387.48</v>
          </cell>
          <cell r="N119">
            <v>-177383.44</v>
          </cell>
          <cell r="O119">
            <v>-177382.28</v>
          </cell>
        </row>
        <row r="120">
          <cell r="B120">
            <v>2985</v>
          </cell>
          <cell r="C120">
            <v>10523.9</v>
          </cell>
          <cell r="D120">
            <v>10523.9</v>
          </cell>
          <cell r="E120">
            <v>10523.9</v>
          </cell>
          <cell r="F120">
            <v>10523.9</v>
          </cell>
          <cell r="G120">
            <v>10523.9</v>
          </cell>
          <cell r="H120">
            <v>10523.9</v>
          </cell>
          <cell r="I120">
            <v>10523.9</v>
          </cell>
          <cell r="J120">
            <v>10523.9</v>
          </cell>
          <cell r="K120">
            <v>10523.9</v>
          </cell>
          <cell r="L120">
            <v>10523.9</v>
          </cell>
          <cell r="M120">
            <v>10523.9</v>
          </cell>
          <cell r="N120">
            <v>10523.9</v>
          </cell>
          <cell r="O120">
            <v>10523.9</v>
          </cell>
        </row>
        <row r="121">
          <cell r="B121">
            <v>3040</v>
          </cell>
          <cell r="C121">
            <v>25968.34</v>
          </cell>
          <cell r="D121">
            <v>25968.34</v>
          </cell>
          <cell r="E121">
            <v>25968.34</v>
          </cell>
          <cell r="F121">
            <v>25968.34</v>
          </cell>
          <cell r="G121">
            <v>25968.34</v>
          </cell>
          <cell r="H121">
            <v>25968.34</v>
          </cell>
          <cell r="I121">
            <v>25968.34</v>
          </cell>
          <cell r="J121">
            <v>25968.34</v>
          </cell>
          <cell r="K121">
            <v>25968.34</v>
          </cell>
          <cell r="L121">
            <v>58371.86</v>
          </cell>
          <cell r="M121">
            <v>58371.86</v>
          </cell>
          <cell r="N121">
            <v>58371.86</v>
          </cell>
          <cell r="O121">
            <v>58371.86</v>
          </cell>
        </row>
        <row r="122">
          <cell r="B122">
            <v>3130</v>
          </cell>
          <cell r="C122">
            <v>-4735.76</v>
          </cell>
          <cell r="D122">
            <v>-4735.76</v>
          </cell>
          <cell r="E122">
            <v>-4735.76</v>
          </cell>
          <cell r="F122">
            <v>-4735.76</v>
          </cell>
          <cell r="G122">
            <v>-4735.76</v>
          </cell>
          <cell r="H122">
            <v>-4735.76</v>
          </cell>
          <cell r="I122">
            <v>-4735.76</v>
          </cell>
          <cell r="J122">
            <v>-4735.76</v>
          </cell>
          <cell r="K122">
            <v>-4735.76</v>
          </cell>
          <cell r="L122">
            <v>-4735.76</v>
          </cell>
          <cell r="M122">
            <v>-4735.76</v>
          </cell>
          <cell r="N122">
            <v>-4735.76</v>
          </cell>
          <cell r="O122">
            <v>-4735.76</v>
          </cell>
        </row>
        <row r="123">
          <cell r="B123">
            <v>3140</v>
          </cell>
          <cell r="C123">
            <v>-4565.6400000000003</v>
          </cell>
          <cell r="D123">
            <v>-4740.28</v>
          </cell>
          <cell r="E123">
            <v>-4914.93</v>
          </cell>
          <cell r="F123">
            <v>-5089.57</v>
          </cell>
          <cell r="G123">
            <v>-5264.21</v>
          </cell>
          <cell r="H123">
            <v>-5438.85</v>
          </cell>
          <cell r="I123">
            <v>-5613.5</v>
          </cell>
          <cell r="J123">
            <v>-5788.14</v>
          </cell>
          <cell r="K123">
            <v>-5788.14</v>
          </cell>
          <cell r="L123">
            <v>-5788.14</v>
          </cell>
          <cell r="M123">
            <v>-5788.14</v>
          </cell>
          <cell r="N123">
            <v>-5788.14</v>
          </cell>
          <cell r="O123">
            <v>-5788.14</v>
          </cell>
        </row>
        <row r="124">
          <cell r="B124">
            <v>3195</v>
          </cell>
          <cell r="C124">
            <v>-25968.34</v>
          </cell>
          <cell r="D124">
            <v>-25968.34</v>
          </cell>
          <cell r="E124">
            <v>-25968.34</v>
          </cell>
          <cell r="F124">
            <v>-25968.34</v>
          </cell>
          <cell r="G124">
            <v>-25968.34</v>
          </cell>
          <cell r="H124">
            <v>-25968.34</v>
          </cell>
          <cell r="I124">
            <v>-25968.34</v>
          </cell>
          <cell r="J124">
            <v>-25968.34</v>
          </cell>
          <cell r="K124">
            <v>-25968.34</v>
          </cell>
          <cell r="L124">
            <v>-27601.83</v>
          </cell>
          <cell r="M124">
            <v>-28146.33</v>
          </cell>
          <cell r="N124">
            <v>-28690.83</v>
          </cell>
          <cell r="O124">
            <v>-29235.33</v>
          </cell>
        </row>
        <row r="126">
          <cell r="B126">
            <v>3500</v>
          </cell>
          <cell r="C126">
            <v>-55439.19</v>
          </cell>
          <cell r="D126">
            <v>-55439.19</v>
          </cell>
          <cell r="E126">
            <v>-55439.19</v>
          </cell>
          <cell r="F126">
            <v>-55439.19</v>
          </cell>
          <cell r="G126">
            <v>-55439.19</v>
          </cell>
          <cell r="H126">
            <v>-55439.19</v>
          </cell>
          <cell r="I126">
            <v>-55439.19</v>
          </cell>
          <cell r="J126">
            <v>-55439.19</v>
          </cell>
          <cell r="K126">
            <v>-55439.19</v>
          </cell>
          <cell r="L126">
            <v>-55439.19</v>
          </cell>
          <cell r="M126">
            <v>-55439.19</v>
          </cell>
          <cell r="N126">
            <v>-55439.19</v>
          </cell>
          <cell r="O126">
            <v>-55439.19</v>
          </cell>
        </row>
        <row r="127">
          <cell r="B127">
            <v>3520</v>
          </cell>
          <cell r="C127">
            <v>-1595267.88</v>
          </cell>
          <cell r="D127">
            <v>-1595267.88</v>
          </cell>
          <cell r="E127">
            <v>-1595267.88</v>
          </cell>
          <cell r="F127">
            <v>-1595267.88</v>
          </cell>
          <cell r="G127">
            <v>-1595267.88</v>
          </cell>
          <cell r="H127">
            <v>-1595267.88</v>
          </cell>
          <cell r="I127">
            <v>-1595267.88</v>
          </cell>
          <cell r="J127">
            <v>-1595267.88</v>
          </cell>
          <cell r="K127">
            <v>-1595267.88</v>
          </cell>
          <cell r="L127">
            <v>-1595267.88</v>
          </cell>
          <cell r="M127">
            <v>-1595267.88</v>
          </cell>
          <cell r="N127">
            <v>-1595267.88</v>
          </cell>
          <cell r="O127">
            <v>-1595267.88</v>
          </cell>
        </row>
        <row r="128">
          <cell r="B128">
            <v>3550</v>
          </cell>
          <cell r="C128">
            <v>-93599.6</v>
          </cell>
          <cell r="D128">
            <v>-93599.6</v>
          </cell>
          <cell r="E128">
            <v>-93599.6</v>
          </cell>
          <cell r="F128">
            <v>-93599.6</v>
          </cell>
          <cell r="G128">
            <v>-93599.6</v>
          </cell>
          <cell r="H128">
            <v>-93599.6</v>
          </cell>
          <cell r="I128">
            <v>-93599.6</v>
          </cell>
          <cell r="J128">
            <v>-93599.6</v>
          </cell>
          <cell r="K128">
            <v>-93599.6</v>
          </cell>
          <cell r="L128">
            <v>-93599.6</v>
          </cell>
          <cell r="M128">
            <v>-93599.6</v>
          </cell>
          <cell r="N128">
            <v>-93599.6</v>
          </cell>
          <cell r="O128">
            <v>-93599.6</v>
          </cell>
        </row>
        <row r="129">
          <cell r="B129">
            <v>3555</v>
          </cell>
          <cell r="C129">
            <v>-535385.25</v>
          </cell>
          <cell r="D129">
            <v>-535385.25</v>
          </cell>
          <cell r="E129">
            <v>-535385.25</v>
          </cell>
          <cell r="F129">
            <v>-535385.25</v>
          </cell>
          <cell r="G129">
            <v>-535385.25</v>
          </cell>
          <cell r="H129">
            <v>-535385.25</v>
          </cell>
          <cell r="I129">
            <v>-535385.25</v>
          </cell>
          <cell r="J129">
            <v>-535385.25</v>
          </cell>
          <cell r="K129">
            <v>-535385.25</v>
          </cell>
          <cell r="L129">
            <v>-535385.25</v>
          </cell>
          <cell r="M129">
            <v>-535385.25</v>
          </cell>
          <cell r="N129">
            <v>-535385.25</v>
          </cell>
          <cell r="O129">
            <v>-535385.25</v>
          </cell>
        </row>
        <row r="130">
          <cell r="B130">
            <v>3557</v>
          </cell>
          <cell r="C130">
            <v>-23459.64</v>
          </cell>
          <cell r="D130">
            <v>-23459.64</v>
          </cell>
          <cell r="E130">
            <v>-23459.64</v>
          </cell>
          <cell r="F130">
            <v>-23459.64</v>
          </cell>
          <cell r="G130">
            <v>-23459.64</v>
          </cell>
          <cell r="H130">
            <v>-23459.64</v>
          </cell>
          <cell r="I130">
            <v>-23459.64</v>
          </cell>
          <cell r="J130">
            <v>-23459.64</v>
          </cell>
          <cell r="K130">
            <v>-23459.64</v>
          </cell>
          <cell r="L130">
            <v>-23459.64</v>
          </cell>
          <cell r="M130">
            <v>-23459.64</v>
          </cell>
          <cell r="N130">
            <v>-23459.64</v>
          </cell>
          <cell r="O130">
            <v>-23459.64</v>
          </cell>
        </row>
        <row r="131">
          <cell r="B131">
            <v>3565</v>
          </cell>
          <cell r="C131">
            <v>-41114.47</v>
          </cell>
          <cell r="D131">
            <v>-41114.47</v>
          </cell>
          <cell r="E131">
            <v>-41114.47</v>
          </cell>
          <cell r="F131">
            <v>-41114.47</v>
          </cell>
          <cell r="G131">
            <v>-41114.47</v>
          </cell>
          <cell r="H131">
            <v>-41114.47</v>
          </cell>
          <cell r="I131">
            <v>-41114.47</v>
          </cell>
          <cell r="J131">
            <v>-41114.47</v>
          </cell>
          <cell r="K131">
            <v>-41114.47</v>
          </cell>
          <cell r="L131">
            <v>-41114.47</v>
          </cell>
          <cell r="M131">
            <v>-41114.47</v>
          </cell>
          <cell r="N131">
            <v>-41114.47</v>
          </cell>
          <cell r="O131">
            <v>-41114.47</v>
          </cell>
        </row>
        <row r="132">
          <cell r="B132">
            <v>3600</v>
          </cell>
          <cell r="C132">
            <v>-13813.34</v>
          </cell>
          <cell r="D132">
            <v>-13813.34</v>
          </cell>
          <cell r="E132">
            <v>-13813.34</v>
          </cell>
          <cell r="F132">
            <v>-13813.34</v>
          </cell>
          <cell r="G132">
            <v>-13813.34</v>
          </cell>
          <cell r="H132">
            <v>-13813.34</v>
          </cell>
          <cell r="I132">
            <v>-13813.34</v>
          </cell>
          <cell r="J132">
            <v>-13813.34</v>
          </cell>
          <cell r="K132">
            <v>-13813.34</v>
          </cell>
          <cell r="L132">
            <v>-13813.34</v>
          </cell>
          <cell r="M132">
            <v>-13813.34</v>
          </cell>
          <cell r="N132">
            <v>-13813.34</v>
          </cell>
          <cell r="O132">
            <v>-13813.34</v>
          </cell>
        </row>
        <row r="133">
          <cell r="B133">
            <v>3605</v>
          </cell>
          <cell r="C133">
            <v>-248257.14</v>
          </cell>
          <cell r="D133">
            <v>-248257.14</v>
          </cell>
          <cell r="E133">
            <v>-248257.14</v>
          </cell>
          <cell r="F133">
            <v>-248257.14</v>
          </cell>
          <cell r="G133">
            <v>-248257.14</v>
          </cell>
          <cell r="H133">
            <v>-248257.14</v>
          </cell>
          <cell r="I133">
            <v>-248257.14</v>
          </cell>
          <cell r="J133">
            <v>-248257.14</v>
          </cell>
          <cell r="K133">
            <v>-248257.14</v>
          </cell>
          <cell r="L133">
            <v>-248257.14</v>
          </cell>
          <cell r="M133">
            <v>-248257.14</v>
          </cell>
          <cell r="N133">
            <v>-248257.14</v>
          </cell>
          <cell r="O133">
            <v>-248257.14</v>
          </cell>
        </row>
        <row r="134">
          <cell r="B134">
            <v>3705</v>
          </cell>
          <cell r="C134">
            <v>-419944.93</v>
          </cell>
          <cell r="D134">
            <v>-419944.93</v>
          </cell>
          <cell r="E134">
            <v>-419944.93</v>
          </cell>
          <cell r="F134">
            <v>-419944.93</v>
          </cell>
          <cell r="G134">
            <v>-419944.93</v>
          </cell>
          <cell r="H134">
            <v>-419986.93</v>
          </cell>
          <cell r="I134">
            <v>-419986.93</v>
          </cell>
          <cell r="J134">
            <v>-419986.93</v>
          </cell>
          <cell r="K134">
            <v>-419986.93</v>
          </cell>
          <cell r="L134">
            <v>-419986.93</v>
          </cell>
          <cell r="M134">
            <v>-419986.93</v>
          </cell>
          <cell r="N134">
            <v>-419965.93</v>
          </cell>
          <cell r="O134">
            <v>-419965.93</v>
          </cell>
        </row>
        <row r="135">
          <cell r="B135">
            <v>3715</v>
          </cell>
          <cell r="C135">
            <v>-62788.31</v>
          </cell>
          <cell r="D135">
            <v>-62788.31</v>
          </cell>
          <cell r="E135">
            <v>-126544.31</v>
          </cell>
          <cell r="F135">
            <v>-126544.31</v>
          </cell>
          <cell r="G135">
            <v>-126544.31</v>
          </cell>
          <cell r="H135">
            <v>-126544.31</v>
          </cell>
          <cell r="I135">
            <v>-126544.31</v>
          </cell>
          <cell r="J135">
            <v>-126544.31</v>
          </cell>
          <cell r="K135">
            <v>-126544.31</v>
          </cell>
          <cell r="L135">
            <v>-126544.31</v>
          </cell>
          <cell r="M135">
            <v>-126544.31</v>
          </cell>
          <cell r="N135">
            <v>-126544.31</v>
          </cell>
          <cell r="O135">
            <v>-126544.31</v>
          </cell>
        </row>
        <row r="136">
          <cell r="B136">
            <v>3720</v>
          </cell>
          <cell r="C136">
            <v>-1646.48</v>
          </cell>
          <cell r="D136">
            <v>-1646.48</v>
          </cell>
          <cell r="E136">
            <v>-1646.48</v>
          </cell>
          <cell r="F136">
            <v>-1646.48</v>
          </cell>
          <cell r="G136">
            <v>-1646.48</v>
          </cell>
          <cell r="H136">
            <v>-1646.48</v>
          </cell>
          <cell r="I136">
            <v>-1646.48</v>
          </cell>
          <cell r="J136">
            <v>-1646.48</v>
          </cell>
          <cell r="K136">
            <v>-1646.48</v>
          </cell>
          <cell r="L136">
            <v>-1646.48</v>
          </cell>
          <cell r="M136">
            <v>-1646.48</v>
          </cell>
          <cell r="N136">
            <v>-1646.48</v>
          </cell>
          <cell r="O136">
            <v>-1646.48</v>
          </cell>
        </row>
        <row r="138">
          <cell r="B138">
            <v>4030</v>
          </cell>
          <cell r="C138">
            <v>-11134</v>
          </cell>
          <cell r="D138">
            <v>-11134</v>
          </cell>
          <cell r="E138">
            <v>-11134</v>
          </cell>
          <cell r="F138">
            <v>-11134</v>
          </cell>
          <cell r="G138">
            <v>-11134</v>
          </cell>
          <cell r="H138">
            <v>-11134</v>
          </cell>
          <cell r="I138">
            <v>-11134</v>
          </cell>
          <cell r="J138">
            <v>-11134</v>
          </cell>
          <cell r="K138">
            <v>-11134</v>
          </cell>
          <cell r="L138">
            <v>-11134</v>
          </cell>
          <cell r="M138">
            <v>-11134</v>
          </cell>
          <cell r="N138">
            <v>-11134</v>
          </cell>
          <cell r="O138">
            <v>-11134</v>
          </cell>
        </row>
        <row r="139">
          <cell r="B139">
            <v>4050</v>
          </cell>
          <cell r="C139">
            <v>25570.6</v>
          </cell>
          <cell r="D139">
            <v>25755.4</v>
          </cell>
          <cell r="E139">
            <v>25940.2</v>
          </cell>
          <cell r="F139">
            <v>26125</v>
          </cell>
          <cell r="G139">
            <v>26309.8</v>
          </cell>
          <cell r="H139">
            <v>26494.6</v>
          </cell>
          <cell r="I139">
            <v>26679.4</v>
          </cell>
          <cell r="J139">
            <v>26864.2</v>
          </cell>
          <cell r="K139">
            <v>27049</v>
          </cell>
          <cell r="L139">
            <v>27233.8</v>
          </cell>
          <cell r="M139">
            <v>27418.6</v>
          </cell>
          <cell r="N139">
            <v>27603.4</v>
          </cell>
          <cell r="O139">
            <v>27788.2</v>
          </cell>
        </row>
        <row r="140">
          <cell r="B140">
            <v>4070</v>
          </cell>
          <cell r="C140">
            <v>1843044.2</v>
          </cell>
          <cell r="D140">
            <v>1847209.39</v>
          </cell>
          <cell r="E140">
            <v>1851374.58</v>
          </cell>
          <cell r="F140">
            <v>1855539.77</v>
          </cell>
          <cell r="G140">
            <v>1859704.96</v>
          </cell>
          <cell r="H140">
            <v>1863870.15</v>
          </cell>
          <cell r="I140">
            <v>1868035.34</v>
          </cell>
          <cell r="J140">
            <v>1872200.53</v>
          </cell>
          <cell r="K140">
            <v>1876365.72</v>
          </cell>
          <cell r="L140">
            <v>1880530.91</v>
          </cell>
          <cell r="M140">
            <v>1884696.1</v>
          </cell>
          <cell r="N140">
            <v>1888861.29</v>
          </cell>
          <cell r="O140">
            <v>1893026.48</v>
          </cell>
        </row>
        <row r="141">
          <cell r="B141">
            <v>4100</v>
          </cell>
          <cell r="C141">
            <v>23314.7</v>
          </cell>
          <cell r="D141">
            <v>23574.7</v>
          </cell>
          <cell r="E141">
            <v>23834.7</v>
          </cell>
          <cell r="F141">
            <v>24094.7</v>
          </cell>
          <cell r="G141">
            <v>24354.7</v>
          </cell>
          <cell r="H141">
            <v>24614.7</v>
          </cell>
          <cell r="I141">
            <v>24874.7</v>
          </cell>
          <cell r="J141">
            <v>25134.7</v>
          </cell>
          <cell r="K141">
            <v>25394.7</v>
          </cell>
          <cell r="L141">
            <v>25654.7</v>
          </cell>
          <cell r="M141">
            <v>25914.7</v>
          </cell>
          <cell r="N141">
            <v>26174.7</v>
          </cell>
          <cell r="O141">
            <v>26434.7</v>
          </cell>
        </row>
        <row r="142">
          <cell r="B142">
            <v>4105</v>
          </cell>
          <cell r="C142">
            <v>137712.72</v>
          </cell>
          <cell r="D142">
            <v>138702.34</v>
          </cell>
          <cell r="E142">
            <v>139691.96</v>
          </cell>
          <cell r="F142">
            <v>140681.57999999999</v>
          </cell>
          <cell r="G142">
            <v>141671.20000000001</v>
          </cell>
          <cell r="H142">
            <v>142660.82</v>
          </cell>
          <cell r="I142">
            <v>143650.44</v>
          </cell>
          <cell r="J142">
            <v>144640.06</v>
          </cell>
          <cell r="K142">
            <v>145629.68</v>
          </cell>
          <cell r="L142">
            <v>146619.29999999999</v>
          </cell>
          <cell r="M142">
            <v>147608.92000000001</v>
          </cell>
          <cell r="N142">
            <v>148598.54</v>
          </cell>
          <cell r="O142">
            <v>149588.16</v>
          </cell>
        </row>
        <row r="143">
          <cell r="B143">
            <v>4107</v>
          </cell>
          <cell r="C143">
            <v>6902.72</v>
          </cell>
          <cell r="D143">
            <v>6946.08</v>
          </cell>
          <cell r="E143">
            <v>6989.44</v>
          </cell>
          <cell r="F143">
            <v>7032.8</v>
          </cell>
          <cell r="G143">
            <v>7076.16</v>
          </cell>
          <cell r="H143">
            <v>7119.52</v>
          </cell>
          <cell r="I143">
            <v>7162.88</v>
          </cell>
          <cell r="J143">
            <v>7206.24</v>
          </cell>
          <cell r="K143">
            <v>7249.6</v>
          </cell>
          <cell r="L143">
            <v>7292.96</v>
          </cell>
          <cell r="M143">
            <v>7336.32</v>
          </cell>
          <cell r="N143">
            <v>7379.68</v>
          </cell>
          <cell r="O143">
            <v>7423.04</v>
          </cell>
        </row>
        <row r="144">
          <cell r="B144">
            <v>4115</v>
          </cell>
          <cell r="C144">
            <v>13324.07</v>
          </cell>
          <cell r="D144">
            <v>13438.28</v>
          </cell>
          <cell r="E144">
            <v>13552.49</v>
          </cell>
          <cell r="F144">
            <v>13666.7</v>
          </cell>
          <cell r="G144">
            <v>13780.91</v>
          </cell>
          <cell r="H144">
            <v>13895.12</v>
          </cell>
          <cell r="I144">
            <v>14009.33</v>
          </cell>
          <cell r="J144">
            <v>14123.54</v>
          </cell>
          <cell r="K144">
            <v>14237.75</v>
          </cell>
          <cell r="L144">
            <v>14351.96</v>
          </cell>
          <cell r="M144">
            <v>14466.17</v>
          </cell>
          <cell r="N144">
            <v>14580.38</v>
          </cell>
          <cell r="O144">
            <v>14694.59</v>
          </cell>
        </row>
        <row r="145">
          <cell r="B145">
            <v>4150</v>
          </cell>
          <cell r="C145">
            <v>8092.11</v>
          </cell>
          <cell r="D145">
            <v>8156.06</v>
          </cell>
          <cell r="E145">
            <v>8220.01</v>
          </cell>
          <cell r="F145">
            <v>8283.9599999999991</v>
          </cell>
          <cell r="G145">
            <v>8347.91</v>
          </cell>
          <cell r="H145">
            <v>8411.86</v>
          </cell>
          <cell r="I145">
            <v>8475.81</v>
          </cell>
          <cell r="J145">
            <v>8539.76</v>
          </cell>
          <cell r="K145">
            <v>8603.7099999999991</v>
          </cell>
          <cell r="L145">
            <v>8667.66</v>
          </cell>
          <cell r="M145">
            <v>8731.61</v>
          </cell>
          <cell r="N145">
            <v>8795.56</v>
          </cell>
          <cell r="O145">
            <v>8859.51</v>
          </cell>
        </row>
        <row r="146">
          <cell r="B146">
            <v>4155</v>
          </cell>
          <cell r="C146">
            <v>138938.81</v>
          </cell>
          <cell r="D146">
            <v>140088.15</v>
          </cell>
          <cell r="E146">
            <v>141237.49</v>
          </cell>
          <cell r="F146">
            <v>142386.82999999999</v>
          </cell>
          <cell r="G146">
            <v>143536.17000000001</v>
          </cell>
          <cell r="H146">
            <v>144685.51</v>
          </cell>
          <cell r="I146">
            <v>145834.85</v>
          </cell>
          <cell r="J146">
            <v>146984.19</v>
          </cell>
          <cell r="K146">
            <v>148133.53</v>
          </cell>
          <cell r="L146">
            <v>149282.87</v>
          </cell>
          <cell r="M146">
            <v>150432.21</v>
          </cell>
          <cell r="N146">
            <v>151581.54999999999</v>
          </cell>
          <cell r="O146">
            <v>152730.89000000001</v>
          </cell>
        </row>
        <row r="147">
          <cell r="B147">
            <v>4265</v>
          </cell>
          <cell r="C147">
            <v>118976.43</v>
          </cell>
          <cell r="D147">
            <v>119851.31</v>
          </cell>
          <cell r="E147">
            <v>120726.19</v>
          </cell>
          <cell r="F147">
            <v>121601.07</v>
          </cell>
          <cell r="G147">
            <v>122475.95</v>
          </cell>
          <cell r="H147">
            <v>123350.91</v>
          </cell>
          <cell r="I147">
            <v>124225.87</v>
          </cell>
          <cell r="J147">
            <v>125100.83</v>
          </cell>
          <cell r="K147">
            <v>125975.79</v>
          </cell>
          <cell r="L147">
            <v>126850.75</v>
          </cell>
          <cell r="M147">
            <v>127725.71</v>
          </cell>
          <cell r="N147">
            <v>128600.63</v>
          </cell>
          <cell r="O147">
            <v>129475.55</v>
          </cell>
        </row>
        <row r="148">
          <cell r="B148">
            <v>4275</v>
          </cell>
          <cell r="C148">
            <v>5432.07</v>
          </cell>
          <cell r="D148">
            <v>5562.88</v>
          </cell>
          <cell r="E148">
            <v>5826.51</v>
          </cell>
          <cell r="F148">
            <v>6090.14</v>
          </cell>
          <cell r="G148">
            <v>6353.77</v>
          </cell>
          <cell r="H148">
            <v>6617.4</v>
          </cell>
          <cell r="I148">
            <v>6881.03</v>
          </cell>
          <cell r="J148">
            <v>7144.66</v>
          </cell>
          <cell r="K148">
            <v>7408.29</v>
          </cell>
          <cell r="L148">
            <v>7671.92</v>
          </cell>
          <cell r="M148">
            <v>7935.55</v>
          </cell>
          <cell r="N148">
            <v>8199.18</v>
          </cell>
          <cell r="O148">
            <v>8462.81</v>
          </cell>
        </row>
        <row r="149">
          <cell r="B149">
            <v>4280</v>
          </cell>
          <cell r="C149">
            <v>321.17</v>
          </cell>
          <cell r="D149">
            <v>324.60000000000002</v>
          </cell>
          <cell r="E149">
            <v>328.03</v>
          </cell>
          <cell r="F149">
            <v>331.46</v>
          </cell>
          <cell r="G149">
            <v>334.89</v>
          </cell>
          <cell r="H149">
            <v>338.32</v>
          </cell>
          <cell r="I149">
            <v>341.75</v>
          </cell>
          <cell r="J149">
            <v>345.18</v>
          </cell>
          <cell r="K149">
            <v>348.61</v>
          </cell>
          <cell r="L149">
            <v>352.04</v>
          </cell>
          <cell r="M149">
            <v>355.47</v>
          </cell>
          <cell r="N149">
            <v>358.9</v>
          </cell>
          <cell r="O149">
            <v>362.33</v>
          </cell>
        </row>
        <row r="151">
          <cell r="B151">
            <v>4367</v>
          </cell>
          <cell r="O151">
            <v>-3018.16</v>
          </cell>
        </row>
        <row r="152">
          <cell r="B152">
            <v>4369</v>
          </cell>
          <cell r="C152">
            <v>60354</v>
          </cell>
          <cell r="D152">
            <v>60354</v>
          </cell>
          <cell r="E152">
            <v>60354</v>
          </cell>
          <cell r="F152">
            <v>60354</v>
          </cell>
          <cell r="G152">
            <v>60354</v>
          </cell>
          <cell r="H152">
            <v>60354</v>
          </cell>
          <cell r="I152">
            <v>60354</v>
          </cell>
          <cell r="J152">
            <v>60354</v>
          </cell>
          <cell r="K152">
            <v>60354</v>
          </cell>
          <cell r="L152">
            <v>60354</v>
          </cell>
          <cell r="M152">
            <v>60354</v>
          </cell>
          <cell r="N152">
            <v>60354</v>
          </cell>
          <cell r="O152">
            <v>60354</v>
          </cell>
        </row>
        <row r="153">
          <cell r="B153">
            <v>4371</v>
          </cell>
          <cell r="C153">
            <v>127326.48</v>
          </cell>
          <cell r="D153">
            <v>127326.48</v>
          </cell>
          <cell r="E153">
            <v>127326.48</v>
          </cell>
          <cell r="F153">
            <v>127326.48</v>
          </cell>
          <cell r="G153">
            <v>127326.48</v>
          </cell>
          <cell r="H153">
            <v>127326.48</v>
          </cell>
          <cell r="I153">
            <v>127326.48</v>
          </cell>
          <cell r="J153">
            <v>127326.48</v>
          </cell>
          <cell r="K153">
            <v>127326.48</v>
          </cell>
          <cell r="L153">
            <v>127326.48</v>
          </cell>
          <cell r="M153">
            <v>127326.48</v>
          </cell>
          <cell r="N153">
            <v>127326.48</v>
          </cell>
          <cell r="O153">
            <v>127326.48</v>
          </cell>
        </row>
        <row r="154">
          <cell r="B154">
            <v>4375</v>
          </cell>
          <cell r="C154">
            <v>426.77</v>
          </cell>
          <cell r="D154">
            <v>426.77</v>
          </cell>
          <cell r="E154">
            <v>426.77</v>
          </cell>
          <cell r="F154">
            <v>426.77</v>
          </cell>
          <cell r="G154">
            <v>426.77</v>
          </cell>
          <cell r="H154">
            <v>426.77</v>
          </cell>
          <cell r="I154">
            <v>426.77</v>
          </cell>
          <cell r="J154">
            <v>426.77</v>
          </cell>
          <cell r="K154">
            <v>426.77</v>
          </cell>
          <cell r="L154">
            <v>426.77</v>
          </cell>
          <cell r="M154">
            <v>426.77</v>
          </cell>
          <cell r="N154">
            <v>426.77</v>
          </cell>
          <cell r="O154">
            <v>426.77</v>
          </cell>
        </row>
        <row r="155">
          <cell r="B155">
            <v>4377</v>
          </cell>
          <cell r="C155">
            <v>-2556.4699999999998</v>
          </cell>
          <cell r="D155">
            <v>-2556.4699999999998</v>
          </cell>
          <cell r="E155">
            <v>-2556.4699999999998</v>
          </cell>
          <cell r="F155">
            <v>-2556.4699999999998</v>
          </cell>
          <cell r="G155">
            <v>-2556.4699999999998</v>
          </cell>
          <cell r="H155">
            <v>-2556.4699999999998</v>
          </cell>
          <cell r="I155">
            <v>-2556.4699999999998</v>
          </cell>
          <cell r="J155">
            <v>-2556.4699999999998</v>
          </cell>
          <cell r="K155">
            <v>-2556.4699999999998</v>
          </cell>
          <cell r="L155">
            <v>-2556.4699999999998</v>
          </cell>
          <cell r="M155">
            <v>-2556.4699999999998</v>
          </cell>
          <cell r="N155">
            <v>-2556.4699999999998</v>
          </cell>
          <cell r="O155">
            <v>-11745.05</v>
          </cell>
        </row>
        <row r="156">
          <cell r="B156">
            <v>4383</v>
          </cell>
          <cell r="C156">
            <v>-3931.39</v>
          </cell>
          <cell r="D156">
            <v>-3931.39</v>
          </cell>
          <cell r="E156">
            <v>-3931.39</v>
          </cell>
          <cell r="F156">
            <v>-3931.39</v>
          </cell>
          <cell r="G156">
            <v>-3931.39</v>
          </cell>
          <cell r="H156">
            <v>-3931.39</v>
          </cell>
          <cell r="I156">
            <v>-3931.39</v>
          </cell>
          <cell r="J156">
            <v>-3931.39</v>
          </cell>
          <cell r="K156">
            <v>-3931.39</v>
          </cell>
          <cell r="L156">
            <v>-3931.39</v>
          </cell>
          <cell r="M156">
            <v>-3931.39</v>
          </cell>
          <cell r="N156">
            <v>-3931.39</v>
          </cell>
          <cell r="O156">
            <v>-3919.78</v>
          </cell>
        </row>
        <row r="157">
          <cell r="B157">
            <v>4385</v>
          </cell>
          <cell r="C157">
            <v>923</v>
          </cell>
          <cell r="D157">
            <v>923</v>
          </cell>
          <cell r="E157">
            <v>923</v>
          </cell>
          <cell r="F157">
            <v>923</v>
          </cell>
          <cell r="G157">
            <v>923</v>
          </cell>
          <cell r="H157">
            <v>923</v>
          </cell>
          <cell r="I157">
            <v>923</v>
          </cell>
          <cell r="J157">
            <v>923</v>
          </cell>
          <cell r="K157">
            <v>923</v>
          </cell>
          <cell r="L157">
            <v>923</v>
          </cell>
          <cell r="M157">
            <v>923</v>
          </cell>
          <cell r="N157">
            <v>923</v>
          </cell>
          <cell r="O157">
            <v>913.45</v>
          </cell>
        </row>
        <row r="158">
          <cell r="B158">
            <v>4387</v>
          </cell>
          <cell r="C158">
            <v>-131594.54</v>
          </cell>
          <cell r="D158">
            <v>-131594.54</v>
          </cell>
          <cell r="E158">
            <v>-131533.93</v>
          </cell>
          <cell r="F158">
            <v>-131524.13</v>
          </cell>
          <cell r="G158">
            <v>-131540.24</v>
          </cell>
          <cell r="H158">
            <v>-131533.09</v>
          </cell>
          <cell r="I158">
            <v>-131533.81</v>
          </cell>
          <cell r="J158">
            <v>-131526.14000000001</v>
          </cell>
          <cell r="K158">
            <v>-131518.03</v>
          </cell>
          <cell r="L158">
            <v>-131465.37</v>
          </cell>
          <cell r="M158">
            <v>-131464.04</v>
          </cell>
          <cell r="N158">
            <v>-131456.73000000001</v>
          </cell>
          <cell r="O158">
            <v>-216314.99</v>
          </cell>
        </row>
        <row r="159">
          <cell r="B159">
            <v>4389</v>
          </cell>
          <cell r="C159">
            <v>-121436.74</v>
          </cell>
          <cell r="D159">
            <v>-121436.77</v>
          </cell>
          <cell r="E159">
            <v>-121437.38</v>
          </cell>
          <cell r="F159">
            <v>-121437.48</v>
          </cell>
          <cell r="G159">
            <v>-121437.31</v>
          </cell>
          <cell r="H159">
            <v>-121437.38</v>
          </cell>
          <cell r="I159">
            <v>-121437.38</v>
          </cell>
          <cell r="J159">
            <v>-121437.46</v>
          </cell>
          <cell r="K159">
            <v>-121437.54</v>
          </cell>
          <cell r="L159">
            <v>-121438.09</v>
          </cell>
          <cell r="M159">
            <v>-121438.11</v>
          </cell>
          <cell r="N159">
            <v>-121438.19</v>
          </cell>
          <cell r="O159">
            <v>-122029.39</v>
          </cell>
        </row>
        <row r="160">
          <cell r="B160">
            <v>4417</v>
          </cell>
          <cell r="C160">
            <v>-7769.47</v>
          </cell>
          <cell r="D160">
            <v>-7769.47</v>
          </cell>
          <cell r="E160">
            <v>-7769.49</v>
          </cell>
          <cell r="F160">
            <v>-7769.5</v>
          </cell>
          <cell r="G160">
            <v>-7769.49</v>
          </cell>
          <cell r="H160">
            <v>-7769.49</v>
          </cell>
          <cell r="I160">
            <v>-7769.49</v>
          </cell>
          <cell r="J160">
            <v>-7769.5</v>
          </cell>
          <cell r="K160">
            <v>-7769.5</v>
          </cell>
          <cell r="L160">
            <v>-7769.52</v>
          </cell>
          <cell r="M160">
            <v>-7769.52</v>
          </cell>
          <cell r="N160">
            <v>-7769.53</v>
          </cell>
          <cell r="O160">
            <v>-7803.28</v>
          </cell>
        </row>
        <row r="161">
          <cell r="B161">
            <v>4419</v>
          </cell>
          <cell r="C161">
            <v>10327</v>
          </cell>
          <cell r="D161">
            <v>10327</v>
          </cell>
          <cell r="E161">
            <v>10327</v>
          </cell>
          <cell r="F161">
            <v>10327</v>
          </cell>
          <cell r="G161">
            <v>10327</v>
          </cell>
          <cell r="H161">
            <v>10327</v>
          </cell>
          <cell r="I161">
            <v>10327</v>
          </cell>
          <cell r="J161">
            <v>10327</v>
          </cell>
          <cell r="K161">
            <v>10327</v>
          </cell>
          <cell r="L161">
            <v>10327</v>
          </cell>
          <cell r="M161">
            <v>10327</v>
          </cell>
          <cell r="N161">
            <v>10327</v>
          </cell>
          <cell r="O161">
            <v>10327</v>
          </cell>
        </row>
        <row r="162">
          <cell r="B162">
            <v>4421</v>
          </cell>
          <cell r="C162">
            <v>21795.34</v>
          </cell>
          <cell r="D162">
            <v>21795.34</v>
          </cell>
          <cell r="E162">
            <v>21795.34</v>
          </cell>
          <cell r="F162">
            <v>21795.34</v>
          </cell>
          <cell r="G162">
            <v>21795.34</v>
          </cell>
          <cell r="H162">
            <v>21795.34</v>
          </cell>
          <cell r="I162">
            <v>21795.34</v>
          </cell>
          <cell r="J162">
            <v>21795.34</v>
          </cell>
          <cell r="K162">
            <v>21795.34</v>
          </cell>
          <cell r="L162">
            <v>21795.34</v>
          </cell>
          <cell r="M162">
            <v>21795.34</v>
          </cell>
          <cell r="N162">
            <v>21795.34</v>
          </cell>
          <cell r="O162">
            <v>21795.34</v>
          </cell>
        </row>
        <row r="163">
          <cell r="B163">
            <v>4425</v>
          </cell>
          <cell r="C163">
            <v>70.88</v>
          </cell>
          <cell r="D163">
            <v>70.88</v>
          </cell>
          <cell r="E163">
            <v>70.88</v>
          </cell>
          <cell r="F163">
            <v>70.88</v>
          </cell>
          <cell r="G163">
            <v>70.88</v>
          </cell>
          <cell r="H163">
            <v>70.88</v>
          </cell>
          <cell r="I163">
            <v>70.88</v>
          </cell>
          <cell r="J163">
            <v>70.88</v>
          </cell>
          <cell r="K163">
            <v>70.88</v>
          </cell>
          <cell r="L163">
            <v>70.88</v>
          </cell>
          <cell r="M163">
            <v>70.88</v>
          </cell>
          <cell r="N163">
            <v>70.88</v>
          </cell>
          <cell r="O163">
            <v>70.88</v>
          </cell>
        </row>
        <row r="164">
          <cell r="B164">
            <v>4427</v>
          </cell>
          <cell r="C164">
            <v>-439.06</v>
          </cell>
          <cell r="D164">
            <v>-439.06</v>
          </cell>
          <cell r="E164">
            <v>-439.06</v>
          </cell>
          <cell r="F164">
            <v>-439.06</v>
          </cell>
          <cell r="G164">
            <v>-439.06</v>
          </cell>
          <cell r="H164">
            <v>-439.06</v>
          </cell>
          <cell r="I164">
            <v>-439.06</v>
          </cell>
          <cell r="J164">
            <v>-439.06</v>
          </cell>
          <cell r="K164">
            <v>-439.06</v>
          </cell>
          <cell r="L164">
            <v>-439.06</v>
          </cell>
          <cell r="M164">
            <v>-439.06</v>
          </cell>
          <cell r="N164">
            <v>-439.06</v>
          </cell>
          <cell r="O164">
            <v>-2100</v>
          </cell>
        </row>
        <row r="165">
          <cell r="B165">
            <v>4433</v>
          </cell>
          <cell r="C165">
            <v>1213.17</v>
          </cell>
          <cell r="D165">
            <v>1213.17</v>
          </cell>
          <cell r="E165">
            <v>1213.17</v>
          </cell>
          <cell r="F165">
            <v>1213.17</v>
          </cell>
          <cell r="G165">
            <v>1213.17</v>
          </cell>
          <cell r="H165">
            <v>1213.17</v>
          </cell>
          <cell r="I165">
            <v>1213.17</v>
          </cell>
          <cell r="J165">
            <v>1213.17</v>
          </cell>
          <cell r="K165">
            <v>1213.17</v>
          </cell>
          <cell r="L165">
            <v>1213.17</v>
          </cell>
          <cell r="M165">
            <v>1213.17</v>
          </cell>
          <cell r="N165">
            <v>1213.17</v>
          </cell>
          <cell r="O165">
            <v>1215.27</v>
          </cell>
        </row>
        <row r="166">
          <cell r="B166">
            <v>4435</v>
          </cell>
          <cell r="C166">
            <v>158</v>
          </cell>
          <cell r="D166">
            <v>158</v>
          </cell>
          <cell r="E166">
            <v>158</v>
          </cell>
          <cell r="F166">
            <v>158</v>
          </cell>
          <cell r="G166">
            <v>158</v>
          </cell>
          <cell r="H166">
            <v>158</v>
          </cell>
          <cell r="I166">
            <v>158</v>
          </cell>
          <cell r="J166">
            <v>158</v>
          </cell>
          <cell r="K166">
            <v>158</v>
          </cell>
          <cell r="L166">
            <v>158</v>
          </cell>
          <cell r="M166">
            <v>158</v>
          </cell>
          <cell r="N166">
            <v>158</v>
          </cell>
          <cell r="O166">
            <v>156.27000000000001</v>
          </cell>
        </row>
        <row r="167">
          <cell r="B167">
            <v>4437</v>
          </cell>
          <cell r="C167">
            <v>27616.880000000001</v>
          </cell>
          <cell r="D167">
            <v>27616.959999999999</v>
          </cell>
          <cell r="E167">
            <v>27618.47</v>
          </cell>
          <cell r="F167">
            <v>27618.73</v>
          </cell>
          <cell r="G167">
            <v>27618.31</v>
          </cell>
          <cell r="H167">
            <v>27618.5</v>
          </cell>
          <cell r="I167">
            <v>27618.48</v>
          </cell>
          <cell r="J167">
            <v>27618.68</v>
          </cell>
          <cell r="K167">
            <v>27618.89</v>
          </cell>
          <cell r="L167">
            <v>27620.27</v>
          </cell>
          <cell r="M167">
            <v>27620.31</v>
          </cell>
          <cell r="N167">
            <v>27620.5</v>
          </cell>
          <cell r="O167">
            <v>21224.03</v>
          </cell>
        </row>
        <row r="168">
          <cell r="B168">
            <v>4439</v>
          </cell>
          <cell r="C168">
            <v>-4875</v>
          </cell>
          <cell r="D168">
            <v>-4875</v>
          </cell>
          <cell r="E168">
            <v>-4875</v>
          </cell>
          <cell r="F168">
            <v>-4875</v>
          </cell>
          <cell r="G168">
            <v>-4875</v>
          </cell>
          <cell r="H168">
            <v>-4875</v>
          </cell>
          <cell r="I168">
            <v>-4875</v>
          </cell>
          <cell r="J168">
            <v>-4875</v>
          </cell>
          <cell r="K168">
            <v>-4875</v>
          </cell>
          <cell r="L168">
            <v>-4875</v>
          </cell>
          <cell r="M168">
            <v>-4875</v>
          </cell>
          <cell r="N168">
            <v>-4875</v>
          </cell>
          <cell r="O168">
            <v>-14552.35</v>
          </cell>
        </row>
        <row r="169">
          <cell r="B169">
            <v>4515</v>
          </cell>
          <cell r="C169">
            <v>-10830.95</v>
          </cell>
          <cell r="D169">
            <v>-13562.67</v>
          </cell>
          <cell r="E169">
            <v>-3153.65</v>
          </cell>
          <cell r="F169">
            <v>-11197.5</v>
          </cell>
          <cell r="G169">
            <v>-206.53</v>
          </cell>
          <cell r="H169">
            <v>-4025</v>
          </cell>
          <cell r="I169">
            <v>-14571.78</v>
          </cell>
          <cell r="J169">
            <v>-7248.44</v>
          </cell>
          <cell r="K169">
            <v>-14697.26</v>
          </cell>
          <cell r="L169">
            <v>-30091.23</v>
          </cell>
          <cell r="M169">
            <v>-8312.85</v>
          </cell>
          <cell r="N169">
            <v>-5347.5</v>
          </cell>
          <cell r="O169">
            <v>-13170.57</v>
          </cell>
        </row>
        <row r="170">
          <cell r="B170">
            <v>4525</v>
          </cell>
          <cell r="C170">
            <v>-41470.86</v>
          </cell>
          <cell r="D170">
            <v>-9850.98</v>
          </cell>
          <cell r="E170">
            <v>-11556.79</v>
          </cell>
          <cell r="F170">
            <v>-5930.8</v>
          </cell>
          <cell r="G170">
            <v>-9517.61</v>
          </cell>
          <cell r="H170">
            <v>-7866.07</v>
          </cell>
          <cell r="I170">
            <v>-21644.7</v>
          </cell>
          <cell r="J170">
            <v>-10854.83</v>
          </cell>
          <cell r="K170">
            <v>-10845.47</v>
          </cell>
          <cell r="L170">
            <v>-6515.41</v>
          </cell>
          <cell r="M170">
            <v>-7102.26</v>
          </cell>
          <cell r="N170">
            <v>-7921.78</v>
          </cell>
          <cell r="O170">
            <v>-50777.01</v>
          </cell>
        </row>
        <row r="171">
          <cell r="B171">
            <v>4527</v>
          </cell>
          <cell r="C171">
            <v>-7202.79</v>
          </cell>
          <cell r="D171">
            <v>-261934.96</v>
          </cell>
          <cell r="E171">
            <v>-274244.52</v>
          </cell>
          <cell r="F171">
            <v>-272468.94</v>
          </cell>
          <cell r="G171">
            <v>-290390.06</v>
          </cell>
          <cell r="H171">
            <v>-14487.92</v>
          </cell>
          <cell r="I171">
            <v>-259143.63</v>
          </cell>
          <cell r="J171">
            <v>-280764.75</v>
          </cell>
          <cell r="K171">
            <v>-297921.67</v>
          </cell>
          <cell r="L171">
            <v>-15133.8</v>
          </cell>
          <cell r="M171">
            <v>-46854.55</v>
          </cell>
          <cell r="N171">
            <v>-57141.31</v>
          </cell>
          <cell r="O171">
            <v>-45965.36</v>
          </cell>
        </row>
        <row r="172">
          <cell r="B172">
            <v>4535</v>
          </cell>
          <cell r="C172">
            <v>178082.21</v>
          </cell>
          <cell r="D172">
            <v>178082.21</v>
          </cell>
          <cell r="E172">
            <v>178082.21</v>
          </cell>
          <cell r="F172">
            <v>178082.21</v>
          </cell>
          <cell r="G172">
            <v>178082.21</v>
          </cell>
          <cell r="H172">
            <v>178082.21</v>
          </cell>
          <cell r="I172">
            <v>178082.21</v>
          </cell>
          <cell r="J172">
            <v>178082.21</v>
          </cell>
          <cell r="K172">
            <v>178082.21</v>
          </cell>
          <cell r="L172">
            <v>178082.21</v>
          </cell>
          <cell r="M172">
            <v>178082.21</v>
          </cell>
          <cell r="N172">
            <v>178082.21</v>
          </cell>
          <cell r="O172">
            <v>178082.21</v>
          </cell>
        </row>
        <row r="173">
          <cell r="B173">
            <v>4545</v>
          </cell>
          <cell r="C173">
            <v>8721.8799999999992</v>
          </cell>
          <cell r="D173">
            <v>8721.8799999999992</v>
          </cell>
          <cell r="E173">
            <v>8721.8799999999992</v>
          </cell>
          <cell r="F173">
            <v>8721.8799999999992</v>
          </cell>
          <cell r="G173">
            <v>8721.8799999999992</v>
          </cell>
          <cell r="H173">
            <v>8721.8799999999992</v>
          </cell>
          <cell r="I173">
            <v>8721.8799999999992</v>
          </cell>
          <cell r="J173">
            <v>14358.06</v>
          </cell>
          <cell r="K173">
            <v>15558.06</v>
          </cell>
          <cell r="L173">
            <v>15558.06</v>
          </cell>
          <cell r="M173">
            <v>0</v>
          </cell>
          <cell r="N173">
            <v>0</v>
          </cell>
          <cell r="O173">
            <v>0</v>
          </cell>
        </row>
        <row r="174">
          <cell r="B174">
            <v>4565</v>
          </cell>
          <cell r="C174">
            <v>-477238.98</v>
          </cell>
          <cell r="D174">
            <v>-477238.98</v>
          </cell>
          <cell r="E174">
            <v>-477238.98</v>
          </cell>
          <cell r="F174">
            <v>-477238.98</v>
          </cell>
          <cell r="G174">
            <v>-477238.98</v>
          </cell>
          <cell r="H174">
            <v>-477238.98</v>
          </cell>
          <cell r="I174">
            <v>-477238.98</v>
          </cell>
          <cell r="J174">
            <v>-477238.98</v>
          </cell>
          <cell r="K174">
            <v>-477238.98</v>
          </cell>
          <cell r="L174">
            <v>-477238.98</v>
          </cell>
          <cell r="M174">
            <v>-477238.98</v>
          </cell>
          <cell r="N174">
            <v>-477238.98</v>
          </cell>
          <cell r="O174">
            <v>-477238.98</v>
          </cell>
        </row>
        <row r="175">
          <cell r="B175">
            <v>4612</v>
          </cell>
          <cell r="C175">
            <v>0</v>
          </cell>
          <cell r="D175">
            <v>35628.769999999997</v>
          </cell>
          <cell r="E175">
            <v>28161.5</v>
          </cell>
          <cell r="F175">
            <v>15394.57</v>
          </cell>
          <cell r="G175">
            <v>12259.18</v>
          </cell>
          <cell r="H175">
            <v>-358.13</v>
          </cell>
          <cell r="I175">
            <v>-8314.3799999999992</v>
          </cell>
          <cell r="J175">
            <v>27578.3</v>
          </cell>
          <cell r="K175">
            <v>19622.13</v>
          </cell>
          <cell r="L175">
            <v>11665.56</v>
          </cell>
          <cell r="M175">
            <v>3710.46</v>
          </cell>
          <cell r="N175">
            <v>5574.84</v>
          </cell>
          <cell r="O175">
            <v>0</v>
          </cell>
        </row>
        <row r="176">
          <cell r="B176">
            <v>4614</v>
          </cell>
          <cell r="C176">
            <v>-36177.4</v>
          </cell>
          <cell r="D176">
            <v>-36177.4</v>
          </cell>
          <cell r="E176">
            <v>-36177.4</v>
          </cell>
          <cell r="F176">
            <v>-36177.4</v>
          </cell>
          <cell r="G176">
            <v>-36177.4</v>
          </cell>
          <cell r="H176">
            <v>-36177.4</v>
          </cell>
          <cell r="I176">
            <v>-36177.4</v>
          </cell>
          <cell r="J176">
            <v>-36177.4</v>
          </cell>
          <cell r="K176">
            <v>-36177.4</v>
          </cell>
          <cell r="L176">
            <v>-36177.4</v>
          </cell>
          <cell r="M176">
            <v>-36177.4</v>
          </cell>
          <cell r="N176">
            <v>-36177.4</v>
          </cell>
          <cell r="O176">
            <v>-41353</v>
          </cell>
        </row>
        <row r="177">
          <cell r="B177">
            <v>4628</v>
          </cell>
          <cell r="C177">
            <v>-927.97</v>
          </cell>
          <cell r="D177">
            <v>-927.53</v>
          </cell>
          <cell r="E177">
            <v>-918.17</v>
          </cell>
          <cell r="F177">
            <v>-916.59</v>
          </cell>
          <cell r="G177">
            <v>-919.19</v>
          </cell>
          <cell r="H177">
            <v>-918.03</v>
          </cell>
          <cell r="I177">
            <v>-918.15</v>
          </cell>
          <cell r="J177">
            <v>-916.91</v>
          </cell>
          <cell r="K177">
            <v>-915.6</v>
          </cell>
          <cell r="L177">
            <v>-907.09</v>
          </cell>
          <cell r="M177">
            <v>-906.87</v>
          </cell>
          <cell r="N177">
            <v>-905.69</v>
          </cell>
          <cell r="O177">
            <v>-944.85</v>
          </cell>
        </row>
        <row r="178">
          <cell r="B178">
            <v>4634</v>
          </cell>
          <cell r="C178">
            <v>-9.68</v>
          </cell>
          <cell r="D178">
            <v>-9.68</v>
          </cell>
          <cell r="E178">
            <v>-9.68</v>
          </cell>
          <cell r="F178">
            <v>-9.68</v>
          </cell>
          <cell r="G178">
            <v>-9.68</v>
          </cell>
          <cell r="H178">
            <v>-9.68</v>
          </cell>
          <cell r="I178">
            <v>-9.68</v>
          </cell>
          <cell r="J178">
            <v>-9.68</v>
          </cell>
          <cell r="K178">
            <v>-9.68</v>
          </cell>
          <cell r="L178">
            <v>-9.68</v>
          </cell>
          <cell r="M178">
            <v>-9.68</v>
          </cell>
          <cell r="N178">
            <v>-9.68</v>
          </cell>
          <cell r="O178">
            <v>-9.68</v>
          </cell>
        </row>
        <row r="179">
          <cell r="B179">
            <v>4635</v>
          </cell>
          <cell r="C179">
            <v>-145.1</v>
          </cell>
          <cell r="D179">
            <v>-1.38</v>
          </cell>
          <cell r="E179">
            <v>-10.19</v>
          </cell>
          <cell r="F179">
            <v>-10.73</v>
          </cell>
          <cell r="G179">
            <v>-19.79</v>
          </cell>
          <cell r="H179">
            <v>-40.28</v>
          </cell>
          <cell r="I179">
            <v>-53.88</v>
          </cell>
          <cell r="J179">
            <v>-65.55</v>
          </cell>
          <cell r="K179">
            <v>-70.77</v>
          </cell>
          <cell r="L179">
            <v>-76.180000000000007</v>
          </cell>
          <cell r="M179">
            <v>-98.49</v>
          </cell>
          <cell r="N179">
            <v>-105.99</v>
          </cell>
          <cell r="O179">
            <v>-114.95</v>
          </cell>
        </row>
        <row r="180">
          <cell r="B180">
            <v>4659</v>
          </cell>
          <cell r="C180">
            <v>-75556</v>
          </cell>
          <cell r="D180">
            <v>-75556</v>
          </cell>
          <cell r="E180">
            <v>-75556</v>
          </cell>
          <cell r="F180">
            <v>-75556</v>
          </cell>
          <cell r="G180">
            <v>-75556</v>
          </cell>
          <cell r="H180">
            <v>-75556</v>
          </cell>
          <cell r="I180">
            <v>-75556</v>
          </cell>
          <cell r="J180">
            <v>-75556</v>
          </cell>
          <cell r="K180">
            <v>-75556</v>
          </cell>
          <cell r="L180">
            <v>-75556</v>
          </cell>
          <cell r="M180">
            <v>-75556</v>
          </cell>
          <cell r="N180">
            <v>-75556</v>
          </cell>
          <cell r="O180">
            <v>-75556</v>
          </cell>
        </row>
        <row r="181">
          <cell r="B181">
            <v>4661</v>
          </cell>
          <cell r="C181">
            <v>12807.31</v>
          </cell>
          <cell r="D181">
            <v>12807.31</v>
          </cell>
          <cell r="E181">
            <v>12806.41</v>
          </cell>
          <cell r="F181">
            <v>12815.28</v>
          </cell>
          <cell r="G181">
            <v>12815.54</v>
          </cell>
          <cell r="H181">
            <v>12815.43</v>
          </cell>
          <cell r="I181">
            <v>12815.44</v>
          </cell>
          <cell r="J181">
            <v>12815.31</v>
          </cell>
          <cell r="K181">
            <v>12815.18</v>
          </cell>
          <cell r="L181">
            <v>14114.31</v>
          </cell>
          <cell r="M181">
            <v>14114.29</v>
          </cell>
          <cell r="N181">
            <v>14114.17</v>
          </cell>
          <cell r="O181">
            <v>9633.2900000000009</v>
          </cell>
        </row>
        <row r="182">
          <cell r="B182">
            <v>4685</v>
          </cell>
          <cell r="O182">
            <v>-0.5</v>
          </cell>
        </row>
        <row r="183">
          <cell r="B183">
            <v>4760</v>
          </cell>
          <cell r="C183">
            <v>-500</v>
          </cell>
          <cell r="D183">
            <v>-500</v>
          </cell>
          <cell r="E183">
            <v>-500</v>
          </cell>
          <cell r="F183">
            <v>-500</v>
          </cell>
          <cell r="G183">
            <v>-500</v>
          </cell>
          <cell r="H183">
            <v>-500</v>
          </cell>
          <cell r="I183">
            <v>-500</v>
          </cell>
          <cell r="J183">
            <v>-500</v>
          </cell>
          <cell r="K183">
            <v>-500</v>
          </cell>
          <cell r="L183">
            <v>-500</v>
          </cell>
          <cell r="M183">
            <v>-500</v>
          </cell>
          <cell r="N183">
            <v>-500</v>
          </cell>
          <cell r="O183">
            <v>-500</v>
          </cell>
        </row>
        <row r="184">
          <cell r="B184">
            <v>4780</v>
          </cell>
          <cell r="C184">
            <v>-831818</v>
          </cell>
          <cell r="D184">
            <v>-831818</v>
          </cell>
          <cell r="E184">
            <v>-831818</v>
          </cell>
          <cell r="F184">
            <v>-831818</v>
          </cell>
          <cell r="G184">
            <v>-831818</v>
          </cell>
          <cell r="H184">
            <v>-831818</v>
          </cell>
          <cell r="I184">
            <v>-831818</v>
          </cell>
          <cell r="J184">
            <v>-831818</v>
          </cell>
          <cell r="K184">
            <v>-831818</v>
          </cell>
          <cell r="L184">
            <v>-831818</v>
          </cell>
          <cell r="M184">
            <v>-831818</v>
          </cell>
          <cell r="N184">
            <v>-831818</v>
          </cell>
          <cell r="O184">
            <v>-831818</v>
          </cell>
        </row>
        <row r="185">
          <cell r="B185">
            <v>4785</v>
          </cell>
          <cell r="C185">
            <v>-4078483.01</v>
          </cell>
          <cell r="D185">
            <v>-4078483.01</v>
          </cell>
          <cell r="E185">
            <v>-4078483.01</v>
          </cell>
          <cell r="F185">
            <v>-4078483.01</v>
          </cell>
          <cell r="G185">
            <v>-4078483.01</v>
          </cell>
          <cell r="H185">
            <v>-4078483.01</v>
          </cell>
          <cell r="I185">
            <v>-4078483.01</v>
          </cell>
          <cell r="J185">
            <v>-4078483.01</v>
          </cell>
          <cell r="K185">
            <v>-4078483.01</v>
          </cell>
          <cell r="L185">
            <v>-4078483.01</v>
          </cell>
          <cell r="M185">
            <v>-4078483.01</v>
          </cell>
          <cell r="N185">
            <v>-4078483.01</v>
          </cell>
          <cell r="O185">
            <v>-4078483.01</v>
          </cell>
        </row>
        <row r="186">
          <cell r="B186">
            <v>4998</v>
          </cell>
          <cell r="C186">
            <v>180006.89</v>
          </cell>
          <cell r="D186">
            <v>-89945.56</v>
          </cell>
          <cell r="E186">
            <v>-89945.56</v>
          </cell>
          <cell r="F186">
            <v>-89945.56</v>
          </cell>
          <cell r="G186">
            <v>-89945.56</v>
          </cell>
          <cell r="H186">
            <v>-89945.56</v>
          </cell>
          <cell r="I186">
            <v>-89945.56</v>
          </cell>
          <cell r="J186">
            <v>-89945.56</v>
          </cell>
          <cell r="K186">
            <v>-89945.56</v>
          </cell>
          <cell r="L186">
            <v>-89945.56</v>
          </cell>
          <cell r="M186">
            <v>-89945.56</v>
          </cell>
          <cell r="N186">
            <v>-89945.56</v>
          </cell>
          <cell r="O186">
            <v>-89945.56</v>
          </cell>
        </row>
        <row r="188">
          <cell r="B188">
            <v>5100</v>
          </cell>
          <cell r="C188">
            <v>-1701915.33</v>
          </cell>
          <cell r="D188">
            <v>-169856.58</v>
          </cell>
          <cell r="E188">
            <v>-278964.89</v>
          </cell>
          <cell r="F188">
            <v>-408961.74</v>
          </cell>
          <cell r="G188">
            <v>-574813.69999999995</v>
          </cell>
          <cell r="H188">
            <v>-654218.16</v>
          </cell>
          <cell r="I188">
            <v>-866717.32</v>
          </cell>
          <cell r="J188">
            <v>-1034318.55</v>
          </cell>
          <cell r="K188">
            <v>-1149805.01</v>
          </cell>
          <cell r="L188">
            <v>-1217525.22</v>
          </cell>
          <cell r="M188">
            <v>-1414595.41</v>
          </cell>
          <cell r="N188">
            <v>-1486852.28</v>
          </cell>
          <cell r="O188">
            <v>-1692197.19</v>
          </cell>
        </row>
        <row r="189">
          <cell r="B189">
            <v>5105</v>
          </cell>
          <cell r="C189">
            <v>-116378.9</v>
          </cell>
          <cell r="D189">
            <v>11722.31</v>
          </cell>
          <cell r="E189">
            <v>-38122.26</v>
          </cell>
          <cell r="F189">
            <v>-53617.57</v>
          </cell>
          <cell r="G189">
            <v>-36530.400000000001</v>
          </cell>
          <cell r="H189">
            <v>-118034.67</v>
          </cell>
          <cell r="I189">
            <v>-54106.32</v>
          </cell>
          <cell r="J189">
            <v>-47845.37</v>
          </cell>
          <cell r="K189">
            <v>-79199.360000000001</v>
          </cell>
          <cell r="L189">
            <v>-172682.87</v>
          </cell>
          <cell r="M189">
            <v>-120793.13</v>
          </cell>
          <cell r="N189">
            <v>-209676.59</v>
          </cell>
          <cell r="O189">
            <v>-152521.12</v>
          </cell>
        </row>
        <row r="190">
          <cell r="B190">
            <v>5125</v>
          </cell>
          <cell r="C190">
            <v>-380.04</v>
          </cell>
          <cell r="F190">
            <v>-63.43</v>
          </cell>
          <cell r="G190">
            <v>-126.86</v>
          </cell>
          <cell r="H190">
            <v>-126.86</v>
          </cell>
          <cell r="I190">
            <v>-190.29</v>
          </cell>
          <cell r="J190">
            <v>-190.29</v>
          </cell>
          <cell r="K190">
            <v>-253.72</v>
          </cell>
          <cell r="L190">
            <v>-253.72</v>
          </cell>
          <cell r="M190">
            <v>-317.14999999999998</v>
          </cell>
          <cell r="N190">
            <v>-317.14999999999998</v>
          </cell>
          <cell r="O190">
            <v>-380.58</v>
          </cell>
        </row>
        <row r="191">
          <cell r="B191">
            <v>5140</v>
          </cell>
          <cell r="C191">
            <v>-1492.56</v>
          </cell>
        </row>
        <row r="192">
          <cell r="B192">
            <v>5155</v>
          </cell>
          <cell r="C192">
            <v>-124476.86</v>
          </cell>
          <cell r="D192">
            <v>-3432.36</v>
          </cell>
          <cell r="E192">
            <v>-3432.36</v>
          </cell>
          <cell r="F192">
            <v>-18088.12</v>
          </cell>
          <cell r="G192">
            <v>-29953.040000000001</v>
          </cell>
          <cell r="H192">
            <v>-29953.040000000001</v>
          </cell>
          <cell r="I192">
            <v>-42462.59</v>
          </cell>
          <cell r="J192">
            <v>-42462.59</v>
          </cell>
          <cell r="K192">
            <v>-57211.11</v>
          </cell>
          <cell r="L192">
            <v>-57160.08</v>
          </cell>
          <cell r="M192">
            <v>-72652.479999999996</v>
          </cell>
          <cell r="N192">
            <v>-72652.479999999996</v>
          </cell>
          <cell r="O192">
            <v>-86202.25</v>
          </cell>
        </row>
        <row r="193">
          <cell r="B193">
            <v>5270</v>
          </cell>
          <cell r="C193">
            <v>-4.13</v>
          </cell>
          <cell r="D193">
            <v>-3.51</v>
          </cell>
          <cell r="E193">
            <v>-1353.51</v>
          </cell>
          <cell r="F193">
            <v>-1653.51</v>
          </cell>
          <cell r="G193">
            <v>-1653.51</v>
          </cell>
          <cell r="H193">
            <v>-1653.51</v>
          </cell>
          <cell r="I193">
            <v>-1653.51</v>
          </cell>
          <cell r="J193">
            <v>-1653.51</v>
          </cell>
          <cell r="K193">
            <v>-1653.51</v>
          </cell>
          <cell r="L193">
            <v>-1653.51</v>
          </cell>
          <cell r="M193">
            <v>-2103.5100000000002</v>
          </cell>
          <cell r="N193">
            <v>-2103.5100000000002</v>
          </cell>
          <cell r="O193">
            <v>-2103.5100000000002</v>
          </cell>
        </row>
        <row r="194">
          <cell r="B194">
            <v>5285</v>
          </cell>
          <cell r="C194">
            <v>-84</v>
          </cell>
          <cell r="D194">
            <v>-21</v>
          </cell>
          <cell r="E194">
            <v>-21</v>
          </cell>
          <cell r="F194">
            <v>-21</v>
          </cell>
          <cell r="G194">
            <v>-21</v>
          </cell>
          <cell r="H194">
            <v>-21</v>
          </cell>
          <cell r="I194">
            <v>-21</v>
          </cell>
          <cell r="J194">
            <v>-21</v>
          </cell>
          <cell r="K194">
            <v>-21</v>
          </cell>
          <cell r="L194">
            <v>-21</v>
          </cell>
          <cell r="M194">
            <v>-21</v>
          </cell>
          <cell r="N194">
            <v>-21</v>
          </cell>
          <cell r="O194">
            <v>-21</v>
          </cell>
        </row>
        <row r="195">
          <cell r="B195">
            <v>5470</v>
          </cell>
          <cell r="C195">
            <v>156739.07999999999</v>
          </cell>
          <cell r="D195">
            <v>12428.29</v>
          </cell>
          <cell r="E195">
            <v>26119.41</v>
          </cell>
          <cell r="F195">
            <v>40183.760000000002</v>
          </cell>
          <cell r="G195">
            <v>53558.14</v>
          </cell>
          <cell r="H195">
            <v>68616.58</v>
          </cell>
          <cell r="I195">
            <v>81544.67</v>
          </cell>
          <cell r="J195">
            <v>93919</v>
          </cell>
          <cell r="K195">
            <v>108251.96</v>
          </cell>
          <cell r="L195">
            <v>122218.17</v>
          </cell>
          <cell r="M195">
            <v>135427.34</v>
          </cell>
          <cell r="N195">
            <v>148248.69</v>
          </cell>
          <cell r="O195">
            <v>161901.23000000001</v>
          </cell>
        </row>
        <row r="196">
          <cell r="B196">
            <v>5480</v>
          </cell>
          <cell r="C196">
            <v>40391.25</v>
          </cell>
          <cell r="D196">
            <v>4355</v>
          </cell>
          <cell r="E196">
            <v>7215</v>
          </cell>
          <cell r="F196">
            <v>12285</v>
          </cell>
          <cell r="G196">
            <v>14956.5</v>
          </cell>
          <cell r="H196">
            <v>16640</v>
          </cell>
          <cell r="I196">
            <v>20507.5</v>
          </cell>
          <cell r="J196">
            <v>24401</v>
          </cell>
          <cell r="K196">
            <v>29846</v>
          </cell>
          <cell r="L196">
            <v>35158.5</v>
          </cell>
          <cell r="M196">
            <v>38863.5</v>
          </cell>
          <cell r="N196">
            <v>42828.5</v>
          </cell>
          <cell r="O196">
            <v>46702.5</v>
          </cell>
        </row>
        <row r="197">
          <cell r="B197">
            <v>5485</v>
          </cell>
          <cell r="C197">
            <v>32322.94</v>
          </cell>
          <cell r="D197">
            <v>402.44</v>
          </cell>
          <cell r="E197">
            <v>402.44</v>
          </cell>
          <cell r="F197">
            <v>646.4</v>
          </cell>
          <cell r="G197">
            <v>875.31</v>
          </cell>
          <cell r="H197">
            <v>875.31</v>
          </cell>
          <cell r="I197">
            <v>10613.36</v>
          </cell>
          <cell r="J197">
            <v>10862.67</v>
          </cell>
          <cell r="K197">
            <v>19857.77</v>
          </cell>
          <cell r="L197">
            <v>20024.810000000001</v>
          </cell>
          <cell r="M197">
            <v>20024.810000000001</v>
          </cell>
          <cell r="N197">
            <v>20024.810000000001</v>
          </cell>
          <cell r="O197">
            <v>29146.52</v>
          </cell>
        </row>
        <row r="198">
          <cell r="B198">
            <v>5490</v>
          </cell>
          <cell r="C198">
            <v>82058.92</v>
          </cell>
          <cell r="D198">
            <v>1411.25</v>
          </cell>
          <cell r="E198">
            <v>24597.19</v>
          </cell>
          <cell r="F198">
            <v>28102.07</v>
          </cell>
          <cell r="G198">
            <v>30021.38</v>
          </cell>
          <cell r="H198">
            <v>31258.19</v>
          </cell>
          <cell r="I198">
            <v>53009.85</v>
          </cell>
          <cell r="J198">
            <v>55607.22</v>
          </cell>
          <cell r="K198">
            <v>68850.789999999994</v>
          </cell>
          <cell r="L198">
            <v>71641.350000000006</v>
          </cell>
          <cell r="M198">
            <v>72658.850000000006</v>
          </cell>
          <cell r="N198">
            <v>82728.87</v>
          </cell>
          <cell r="O198">
            <v>88454.07</v>
          </cell>
        </row>
        <row r="199">
          <cell r="B199">
            <v>5495</v>
          </cell>
          <cell r="C199">
            <v>9609.06</v>
          </cell>
          <cell r="D199">
            <v>583.41</v>
          </cell>
          <cell r="E199">
            <v>1614.45</v>
          </cell>
          <cell r="F199">
            <v>2188.29</v>
          </cell>
          <cell r="G199">
            <v>3215.73</v>
          </cell>
          <cell r="H199">
            <v>3799.65</v>
          </cell>
          <cell r="I199">
            <v>4835.01</v>
          </cell>
          <cell r="J199">
            <v>5426.85</v>
          </cell>
          <cell r="K199">
            <v>6457.89</v>
          </cell>
          <cell r="L199">
            <v>7036.77</v>
          </cell>
          <cell r="M199">
            <v>8071.41</v>
          </cell>
          <cell r="N199">
            <v>8645.25</v>
          </cell>
          <cell r="O199">
            <v>9670.5300000000007</v>
          </cell>
        </row>
        <row r="200">
          <cell r="B200">
            <v>5505</v>
          </cell>
          <cell r="C200">
            <v>330.36</v>
          </cell>
          <cell r="D200">
            <v>12.63</v>
          </cell>
          <cell r="E200">
            <v>2.15</v>
          </cell>
          <cell r="F200">
            <v>30.17</v>
          </cell>
          <cell r="G200">
            <v>54.86</v>
          </cell>
          <cell r="H200">
            <v>72.010000000000005</v>
          </cell>
          <cell r="I200">
            <v>87.62</v>
          </cell>
          <cell r="J200">
            <v>101.26</v>
          </cell>
          <cell r="K200">
            <v>115.93</v>
          </cell>
          <cell r="L200">
            <v>127.14</v>
          </cell>
          <cell r="M200">
            <v>143.99</v>
          </cell>
          <cell r="N200">
            <v>159.63</v>
          </cell>
          <cell r="O200">
            <v>173.36</v>
          </cell>
        </row>
        <row r="201">
          <cell r="B201">
            <v>5510</v>
          </cell>
          <cell r="C201">
            <v>713.96</v>
          </cell>
        </row>
        <row r="202">
          <cell r="B202">
            <v>5515</v>
          </cell>
          <cell r="C202">
            <v>-2807</v>
          </cell>
          <cell r="D202">
            <v>-31</v>
          </cell>
          <cell r="E202">
            <v>-13</v>
          </cell>
          <cell r="F202">
            <v>12</v>
          </cell>
          <cell r="G202">
            <v>1130</v>
          </cell>
          <cell r="H202">
            <v>1514</v>
          </cell>
          <cell r="I202">
            <v>321</v>
          </cell>
          <cell r="J202">
            <v>191</v>
          </cell>
          <cell r="K202">
            <v>838</v>
          </cell>
          <cell r="L202">
            <v>800</v>
          </cell>
          <cell r="M202">
            <v>623</v>
          </cell>
          <cell r="N202">
            <v>369</v>
          </cell>
          <cell r="O202">
            <v>-29</v>
          </cell>
        </row>
        <row r="203">
          <cell r="B203">
            <v>5525</v>
          </cell>
          <cell r="C203">
            <v>303.18</v>
          </cell>
          <cell r="D203">
            <v>28.36</v>
          </cell>
          <cell r="E203">
            <v>56.36</v>
          </cell>
          <cell r="F203">
            <v>86.02</v>
          </cell>
          <cell r="G203">
            <v>116.7</v>
          </cell>
          <cell r="H203">
            <v>147.9</v>
          </cell>
          <cell r="I203">
            <v>179.43</v>
          </cell>
          <cell r="J203">
            <v>201.06</v>
          </cell>
          <cell r="K203">
            <v>228.66</v>
          </cell>
          <cell r="L203">
            <v>243.07</v>
          </cell>
          <cell r="M203">
            <v>282.52</v>
          </cell>
          <cell r="N203">
            <v>300.99</v>
          </cell>
          <cell r="O203">
            <v>324.27999999999997</v>
          </cell>
        </row>
        <row r="204">
          <cell r="B204">
            <v>5535</v>
          </cell>
          <cell r="C204">
            <v>579.04</v>
          </cell>
          <cell r="D204">
            <v>49.91</v>
          </cell>
          <cell r="E204">
            <v>101.73</v>
          </cell>
          <cell r="F204">
            <v>149.35</v>
          </cell>
          <cell r="G204">
            <v>193.95</v>
          </cell>
          <cell r="H204">
            <v>244.14</v>
          </cell>
          <cell r="I204">
            <v>288.14</v>
          </cell>
          <cell r="J204">
            <v>330.36</v>
          </cell>
          <cell r="K204">
            <v>383.49</v>
          </cell>
          <cell r="L204">
            <v>414.17</v>
          </cell>
          <cell r="M204">
            <v>491.25</v>
          </cell>
          <cell r="N204">
            <v>530.66999999999996</v>
          </cell>
          <cell r="O204">
            <v>573.9</v>
          </cell>
        </row>
        <row r="205">
          <cell r="B205">
            <v>5540</v>
          </cell>
          <cell r="C205">
            <v>9083.6</v>
          </cell>
          <cell r="D205">
            <v>1008.21</v>
          </cell>
          <cell r="E205">
            <v>1653.57</v>
          </cell>
          <cell r="F205">
            <v>2453.34</v>
          </cell>
          <cell r="G205">
            <v>3277.82</v>
          </cell>
          <cell r="H205">
            <v>3988.28</v>
          </cell>
          <cell r="I205">
            <v>4879.53</v>
          </cell>
          <cell r="J205">
            <v>5580.28</v>
          </cell>
          <cell r="K205">
            <v>6529.46</v>
          </cell>
          <cell r="L205">
            <v>7303.13</v>
          </cell>
          <cell r="M205">
            <v>8046.59</v>
          </cell>
          <cell r="N205">
            <v>8750.24</v>
          </cell>
          <cell r="O205">
            <v>9622.24</v>
          </cell>
        </row>
        <row r="206">
          <cell r="B206">
            <v>5545</v>
          </cell>
          <cell r="C206">
            <v>66.569999999999993</v>
          </cell>
          <cell r="D206">
            <v>10.36</v>
          </cell>
          <cell r="E206">
            <v>10.36</v>
          </cell>
          <cell r="F206">
            <v>10.36</v>
          </cell>
          <cell r="G206">
            <v>60.44</v>
          </cell>
          <cell r="H206">
            <v>83.69</v>
          </cell>
          <cell r="I206">
            <v>105.03</v>
          </cell>
          <cell r="J206">
            <v>129.88</v>
          </cell>
          <cell r="K206">
            <v>155.58000000000001</v>
          </cell>
          <cell r="L206">
            <v>177.02</v>
          </cell>
          <cell r="M206">
            <v>199.15</v>
          </cell>
          <cell r="N206">
            <v>224.33</v>
          </cell>
          <cell r="O206">
            <v>224.33</v>
          </cell>
        </row>
        <row r="207">
          <cell r="B207">
            <v>5625</v>
          </cell>
          <cell r="C207">
            <v>11166.64</v>
          </cell>
          <cell r="D207">
            <v>949.41</v>
          </cell>
          <cell r="E207">
            <v>1889.24</v>
          </cell>
          <cell r="F207">
            <v>2827.45</v>
          </cell>
          <cell r="G207">
            <v>3778.45</v>
          </cell>
          <cell r="H207">
            <v>4728.26</v>
          </cell>
          <cell r="I207">
            <v>5678.19</v>
          </cell>
          <cell r="J207">
            <v>6626.83</v>
          </cell>
          <cell r="K207">
            <v>7830.95</v>
          </cell>
          <cell r="L207">
            <v>8823.9500000000007</v>
          </cell>
          <cell r="M207">
            <v>9798.5499999999993</v>
          </cell>
          <cell r="N207">
            <v>10771.88</v>
          </cell>
          <cell r="O207">
            <v>11744.31</v>
          </cell>
        </row>
        <row r="208">
          <cell r="B208">
            <v>5630</v>
          </cell>
          <cell r="C208">
            <v>7724.54</v>
          </cell>
          <cell r="D208">
            <v>889.15</v>
          </cell>
          <cell r="E208">
            <v>1550.9</v>
          </cell>
          <cell r="F208">
            <v>2216.5</v>
          </cell>
          <cell r="G208">
            <v>2894.79</v>
          </cell>
          <cell r="H208">
            <v>3573.95</v>
          </cell>
          <cell r="I208">
            <v>4245.87</v>
          </cell>
          <cell r="J208">
            <v>4927.42</v>
          </cell>
          <cell r="K208">
            <v>5605.78</v>
          </cell>
          <cell r="L208">
            <v>6256.36</v>
          </cell>
          <cell r="M208">
            <v>7046.29</v>
          </cell>
          <cell r="N208">
            <v>7848.75</v>
          </cell>
          <cell r="O208">
            <v>8630.4</v>
          </cell>
        </row>
        <row r="209">
          <cell r="B209">
            <v>5635</v>
          </cell>
          <cell r="C209">
            <v>1622.99</v>
          </cell>
          <cell r="D209">
            <v>141.87</v>
          </cell>
          <cell r="E209">
            <v>247.23</v>
          </cell>
          <cell r="F209">
            <v>398.42</v>
          </cell>
          <cell r="G209">
            <v>476.82</v>
          </cell>
          <cell r="H209">
            <v>629.86</v>
          </cell>
          <cell r="I209">
            <v>773.78</v>
          </cell>
          <cell r="J209">
            <v>937.33</v>
          </cell>
          <cell r="K209">
            <v>1104.3699999999999</v>
          </cell>
          <cell r="L209">
            <v>1163.92</v>
          </cell>
          <cell r="M209">
            <v>1284.1600000000001</v>
          </cell>
          <cell r="N209">
            <v>1371.81</v>
          </cell>
          <cell r="O209">
            <v>1479.21</v>
          </cell>
        </row>
        <row r="210">
          <cell r="B210">
            <v>5645</v>
          </cell>
          <cell r="C210">
            <v>-12246.81</v>
          </cell>
          <cell r="D210">
            <v>-959.22</v>
          </cell>
          <cell r="E210">
            <v>-1953.93</v>
          </cell>
          <cell r="F210">
            <v>-3299.24</v>
          </cell>
          <cell r="G210">
            <v>-4274.41</v>
          </cell>
          <cell r="H210">
            <v>-5273.06</v>
          </cell>
          <cell r="I210">
            <v>-6300.87</v>
          </cell>
          <cell r="J210">
            <v>-7396.91</v>
          </cell>
          <cell r="K210">
            <v>-8449.35</v>
          </cell>
          <cell r="L210">
            <v>-9816.7800000000007</v>
          </cell>
          <cell r="M210">
            <v>-10836.48</v>
          </cell>
          <cell r="N210">
            <v>-11863.91</v>
          </cell>
          <cell r="O210">
            <v>-12510.51</v>
          </cell>
        </row>
        <row r="211">
          <cell r="B211">
            <v>5650</v>
          </cell>
          <cell r="C211">
            <v>284.16000000000003</v>
          </cell>
          <cell r="D211">
            <v>1.04</v>
          </cell>
          <cell r="E211">
            <v>23.32</v>
          </cell>
          <cell r="F211">
            <v>50.92</v>
          </cell>
          <cell r="G211">
            <v>51.41</v>
          </cell>
          <cell r="H211">
            <v>80.14</v>
          </cell>
          <cell r="I211">
            <v>129.57</v>
          </cell>
          <cell r="J211">
            <v>183.33</v>
          </cell>
          <cell r="K211">
            <v>233.29</v>
          </cell>
          <cell r="L211">
            <v>275.06</v>
          </cell>
          <cell r="M211">
            <v>294.7</v>
          </cell>
          <cell r="N211">
            <v>298.35000000000002</v>
          </cell>
          <cell r="O211">
            <v>355.28</v>
          </cell>
        </row>
        <row r="212">
          <cell r="B212">
            <v>5655</v>
          </cell>
          <cell r="C212">
            <v>48895.63</v>
          </cell>
          <cell r="D212">
            <v>7269.93</v>
          </cell>
          <cell r="E212">
            <v>12314.33</v>
          </cell>
          <cell r="F212">
            <v>16611.05</v>
          </cell>
          <cell r="G212">
            <v>20226.43</v>
          </cell>
          <cell r="H212">
            <v>24372.42</v>
          </cell>
          <cell r="I212">
            <v>30464.11</v>
          </cell>
          <cell r="J212">
            <v>34820.14</v>
          </cell>
          <cell r="K212">
            <v>39821.97</v>
          </cell>
          <cell r="L212">
            <v>43332.68</v>
          </cell>
          <cell r="M212">
            <v>48274.45</v>
          </cell>
          <cell r="N212">
            <v>53482.91</v>
          </cell>
          <cell r="O212">
            <v>60106.61</v>
          </cell>
        </row>
        <row r="213">
          <cell r="B213">
            <v>5660</v>
          </cell>
          <cell r="C213">
            <v>454.01</v>
          </cell>
          <cell r="D213">
            <v>2.85</v>
          </cell>
          <cell r="E213">
            <v>24.31</v>
          </cell>
          <cell r="F213">
            <v>71.36</v>
          </cell>
          <cell r="G213">
            <v>96.67</v>
          </cell>
          <cell r="H213">
            <v>111.37</v>
          </cell>
          <cell r="I213">
            <v>162.63999999999999</v>
          </cell>
          <cell r="J213">
            <v>174.01</v>
          </cell>
          <cell r="K213">
            <v>201.68</v>
          </cell>
          <cell r="L213">
            <v>209.58</v>
          </cell>
          <cell r="M213">
            <v>233.78</v>
          </cell>
          <cell r="N213">
            <v>265.47000000000003</v>
          </cell>
          <cell r="O213">
            <v>330.57</v>
          </cell>
        </row>
        <row r="214">
          <cell r="B214">
            <v>5665</v>
          </cell>
          <cell r="C214">
            <v>3996.1</v>
          </cell>
          <cell r="D214">
            <v>332.69</v>
          </cell>
          <cell r="E214">
            <v>715.33</v>
          </cell>
          <cell r="F214">
            <v>1121.1500000000001</v>
          </cell>
          <cell r="G214">
            <v>1413.85</v>
          </cell>
          <cell r="H214">
            <v>1821.18</v>
          </cell>
          <cell r="I214">
            <v>2154.1</v>
          </cell>
          <cell r="J214">
            <v>2480.34</v>
          </cell>
          <cell r="K214">
            <v>2795.18</v>
          </cell>
          <cell r="L214">
            <v>3169.84</v>
          </cell>
          <cell r="M214">
            <v>3477.6</v>
          </cell>
          <cell r="N214">
            <v>3777.29</v>
          </cell>
          <cell r="O214">
            <v>4081.72</v>
          </cell>
        </row>
        <row r="215">
          <cell r="B215">
            <v>5670</v>
          </cell>
          <cell r="C215">
            <v>1913.17</v>
          </cell>
          <cell r="D215">
            <v>164.42</v>
          </cell>
          <cell r="E215">
            <v>329.74</v>
          </cell>
          <cell r="F215">
            <v>495.68</v>
          </cell>
          <cell r="G215">
            <v>661.6</v>
          </cell>
          <cell r="H215">
            <v>716.61</v>
          </cell>
          <cell r="I215">
            <v>995.74</v>
          </cell>
          <cell r="J215">
            <v>1161.05</v>
          </cell>
          <cell r="K215">
            <v>1327.59</v>
          </cell>
          <cell r="L215">
            <v>1495.09</v>
          </cell>
          <cell r="M215">
            <v>1662.88</v>
          </cell>
          <cell r="N215">
            <v>1831</v>
          </cell>
          <cell r="O215">
            <v>1995.14</v>
          </cell>
        </row>
        <row r="216">
          <cell r="B216">
            <v>5675</v>
          </cell>
          <cell r="C216">
            <v>-411.96</v>
          </cell>
          <cell r="D216">
            <v>-34.39</v>
          </cell>
          <cell r="E216">
            <v>-68.95</v>
          </cell>
          <cell r="F216">
            <v>-111.74</v>
          </cell>
          <cell r="G216">
            <v>-146.16999999999999</v>
          </cell>
          <cell r="H216">
            <v>-179.24</v>
          </cell>
          <cell r="I216">
            <v>-212.42</v>
          </cell>
          <cell r="J216">
            <v>-243.2</v>
          </cell>
          <cell r="K216">
            <v>-274.70999999999998</v>
          </cell>
          <cell r="L216">
            <v>-316.64</v>
          </cell>
          <cell r="M216">
            <v>-349.61</v>
          </cell>
          <cell r="N216">
            <v>-382.34</v>
          </cell>
          <cell r="O216">
            <v>-406.37</v>
          </cell>
        </row>
        <row r="217">
          <cell r="B217">
            <v>5680</v>
          </cell>
          <cell r="C217">
            <v>-217.9</v>
          </cell>
          <cell r="D217">
            <v>-17.170000000000002</v>
          </cell>
          <cell r="E217">
            <v>-34.22</v>
          </cell>
          <cell r="F217">
            <v>-55.75</v>
          </cell>
          <cell r="G217">
            <v>-73.41</v>
          </cell>
          <cell r="H217">
            <v>-91.01</v>
          </cell>
          <cell r="I217">
            <v>-108.71</v>
          </cell>
          <cell r="J217">
            <v>-124.59</v>
          </cell>
          <cell r="K217">
            <v>-141.22999999999999</v>
          </cell>
          <cell r="L217">
            <v>-162.18</v>
          </cell>
          <cell r="M217">
            <v>-178.91</v>
          </cell>
          <cell r="N217">
            <v>-195.94</v>
          </cell>
          <cell r="O217">
            <v>-208.66</v>
          </cell>
        </row>
        <row r="218">
          <cell r="B218">
            <v>5690</v>
          </cell>
          <cell r="C218">
            <v>0.51</v>
          </cell>
          <cell r="F218">
            <v>7.31</v>
          </cell>
          <cell r="G218">
            <v>7.31</v>
          </cell>
          <cell r="H218">
            <v>7.31</v>
          </cell>
          <cell r="I218">
            <v>7.31</v>
          </cell>
          <cell r="J218">
            <v>7.31</v>
          </cell>
          <cell r="K218">
            <v>7.31</v>
          </cell>
          <cell r="L218">
            <v>7.31</v>
          </cell>
          <cell r="M218">
            <v>7.31</v>
          </cell>
          <cell r="N218">
            <v>7.31</v>
          </cell>
          <cell r="O218">
            <v>7.31</v>
          </cell>
        </row>
        <row r="219">
          <cell r="B219">
            <v>5705</v>
          </cell>
          <cell r="C219">
            <v>28613.439999999999</v>
          </cell>
          <cell r="D219">
            <v>2308.98</v>
          </cell>
          <cell r="E219">
            <v>4328.0200000000004</v>
          </cell>
          <cell r="F219">
            <v>6598.71</v>
          </cell>
          <cell r="G219">
            <v>8912.35</v>
          </cell>
          <cell r="H219">
            <v>11185.4</v>
          </cell>
          <cell r="I219">
            <v>13463.96</v>
          </cell>
          <cell r="J219">
            <v>15734.23</v>
          </cell>
          <cell r="K219">
            <v>18002.5</v>
          </cell>
          <cell r="L219">
            <v>20248.439999999999</v>
          </cell>
          <cell r="M219">
            <v>22646.42</v>
          </cell>
          <cell r="N219">
            <v>24986.35</v>
          </cell>
          <cell r="O219">
            <v>27326.42</v>
          </cell>
        </row>
        <row r="220">
          <cell r="B220">
            <v>5715</v>
          </cell>
          <cell r="C220">
            <v>5162.5</v>
          </cell>
          <cell r="D220">
            <v>75.75</v>
          </cell>
          <cell r="E220">
            <v>212.82</v>
          </cell>
          <cell r="F220">
            <v>287.77999999999997</v>
          </cell>
          <cell r="G220">
            <v>571.17999999999995</v>
          </cell>
          <cell r="H220">
            <v>903.31</v>
          </cell>
          <cell r="I220">
            <v>1556.14</v>
          </cell>
          <cell r="J220">
            <v>2340.54</v>
          </cell>
          <cell r="K220">
            <v>2518.77</v>
          </cell>
          <cell r="L220">
            <v>3154.24</v>
          </cell>
          <cell r="M220">
            <v>4316.75</v>
          </cell>
          <cell r="N220">
            <v>6301.97</v>
          </cell>
          <cell r="O220">
            <v>5979.64</v>
          </cell>
        </row>
        <row r="221">
          <cell r="B221">
            <v>5735</v>
          </cell>
          <cell r="C221">
            <v>9240.18</v>
          </cell>
          <cell r="D221">
            <v>529.96</v>
          </cell>
          <cell r="E221">
            <v>1085.3399999999999</v>
          </cell>
          <cell r="F221">
            <v>2139.52</v>
          </cell>
          <cell r="G221">
            <v>3040.53</v>
          </cell>
          <cell r="H221">
            <v>3919.78</v>
          </cell>
          <cell r="I221">
            <v>4783.12</v>
          </cell>
          <cell r="J221">
            <v>5540.8</v>
          </cell>
          <cell r="K221">
            <v>6479.53</v>
          </cell>
          <cell r="L221">
            <v>7389.64</v>
          </cell>
          <cell r="M221">
            <v>8158.42</v>
          </cell>
          <cell r="N221">
            <v>9004.89</v>
          </cell>
          <cell r="O221">
            <v>9914.16</v>
          </cell>
        </row>
        <row r="222">
          <cell r="B222">
            <v>5740</v>
          </cell>
          <cell r="C222">
            <v>4.1500000000000004</v>
          </cell>
          <cell r="N222">
            <v>2.33</v>
          </cell>
          <cell r="O222">
            <v>-1.3</v>
          </cell>
        </row>
        <row r="223">
          <cell r="B223">
            <v>5745</v>
          </cell>
          <cell r="C223">
            <v>-0.02</v>
          </cell>
        </row>
        <row r="224">
          <cell r="B224">
            <v>5750</v>
          </cell>
          <cell r="C224">
            <v>1475.81</v>
          </cell>
          <cell r="D224">
            <v>118.97</v>
          </cell>
          <cell r="E224">
            <v>242.81</v>
          </cell>
          <cell r="F224">
            <v>361.04</v>
          </cell>
          <cell r="G224">
            <v>472.93</v>
          </cell>
          <cell r="H224">
            <v>614.09</v>
          </cell>
          <cell r="I224">
            <v>744.73</v>
          </cell>
          <cell r="J224">
            <v>884.24</v>
          </cell>
          <cell r="K224">
            <v>1031.2</v>
          </cell>
          <cell r="L224">
            <v>1190.54</v>
          </cell>
          <cell r="M224">
            <v>1724.76</v>
          </cell>
          <cell r="N224">
            <v>1973.76</v>
          </cell>
          <cell r="O224">
            <v>2094.27</v>
          </cell>
        </row>
        <row r="225">
          <cell r="B225">
            <v>5785</v>
          </cell>
          <cell r="C225">
            <v>715.85</v>
          </cell>
        </row>
        <row r="226">
          <cell r="B226">
            <v>5790</v>
          </cell>
          <cell r="C226">
            <v>1303.3599999999999</v>
          </cell>
          <cell r="D226">
            <v>81.22</v>
          </cell>
          <cell r="E226">
            <v>147.05000000000001</v>
          </cell>
          <cell r="F226">
            <v>259.38</v>
          </cell>
          <cell r="G226">
            <v>353.43</v>
          </cell>
          <cell r="H226">
            <v>449.81</v>
          </cell>
          <cell r="I226">
            <v>538.21</v>
          </cell>
          <cell r="J226">
            <v>638.07000000000005</v>
          </cell>
          <cell r="K226">
            <v>741.55</v>
          </cell>
          <cell r="L226">
            <v>842.07</v>
          </cell>
          <cell r="M226">
            <v>941.66</v>
          </cell>
          <cell r="N226">
            <v>1038.18</v>
          </cell>
          <cell r="O226">
            <v>1133.17</v>
          </cell>
        </row>
        <row r="227">
          <cell r="B227">
            <v>5795</v>
          </cell>
          <cell r="C227">
            <v>7.0000000000000007E-2</v>
          </cell>
          <cell r="H227">
            <v>6.14</v>
          </cell>
          <cell r="I227">
            <v>6.14</v>
          </cell>
          <cell r="J227">
            <v>6.14</v>
          </cell>
          <cell r="K227">
            <v>6.14</v>
          </cell>
          <cell r="L227">
            <v>6.14</v>
          </cell>
          <cell r="M227">
            <v>6.14</v>
          </cell>
          <cell r="N227">
            <v>6.14</v>
          </cell>
          <cell r="O227">
            <v>24.78</v>
          </cell>
        </row>
        <row r="228">
          <cell r="B228">
            <v>5800</v>
          </cell>
          <cell r="F228">
            <v>1.6</v>
          </cell>
          <cell r="G228">
            <v>1.6</v>
          </cell>
          <cell r="H228">
            <v>1.6</v>
          </cell>
          <cell r="I228">
            <v>1.6</v>
          </cell>
          <cell r="J228">
            <v>1.6</v>
          </cell>
          <cell r="K228">
            <v>1.6</v>
          </cell>
          <cell r="L228">
            <v>1.6</v>
          </cell>
          <cell r="M228">
            <v>1.6</v>
          </cell>
          <cell r="N228">
            <v>1.6</v>
          </cell>
          <cell r="O228">
            <v>1.6</v>
          </cell>
        </row>
        <row r="229">
          <cell r="B229">
            <v>5805</v>
          </cell>
          <cell r="C229">
            <v>32.5</v>
          </cell>
          <cell r="D229">
            <v>25</v>
          </cell>
          <cell r="E229">
            <v>5650</v>
          </cell>
          <cell r="F229">
            <v>5650</v>
          </cell>
          <cell r="G229">
            <v>5895.32</v>
          </cell>
          <cell r="H229">
            <v>5895.32</v>
          </cell>
          <cell r="I229">
            <v>5895.32</v>
          </cell>
          <cell r="J229">
            <v>5896.47</v>
          </cell>
          <cell r="K229">
            <v>5896.47</v>
          </cell>
          <cell r="L229">
            <v>5896.47</v>
          </cell>
          <cell r="M229">
            <v>5896.47</v>
          </cell>
          <cell r="N229">
            <v>5898.22</v>
          </cell>
          <cell r="O229">
            <v>5901.67</v>
          </cell>
        </row>
        <row r="230">
          <cell r="B230">
            <v>5810</v>
          </cell>
          <cell r="C230">
            <v>1493.69</v>
          </cell>
          <cell r="D230">
            <v>363</v>
          </cell>
          <cell r="E230">
            <v>437.73</v>
          </cell>
          <cell r="F230">
            <v>1357.13</v>
          </cell>
          <cell r="G230">
            <v>2004.74</v>
          </cell>
          <cell r="H230">
            <v>2392.4699999999998</v>
          </cell>
          <cell r="I230">
            <v>2394.34</v>
          </cell>
          <cell r="J230">
            <v>2413.02</v>
          </cell>
          <cell r="K230">
            <v>2150.39</v>
          </cell>
          <cell r="L230">
            <v>2218.64</v>
          </cell>
          <cell r="M230">
            <v>2220.9499999999998</v>
          </cell>
          <cell r="N230">
            <v>2234.41</v>
          </cell>
          <cell r="O230">
            <v>2416.1</v>
          </cell>
        </row>
        <row r="231">
          <cell r="B231">
            <v>5815</v>
          </cell>
          <cell r="C231">
            <v>1835.44</v>
          </cell>
        </row>
        <row r="232">
          <cell r="B232">
            <v>5820</v>
          </cell>
          <cell r="C232">
            <v>344.42</v>
          </cell>
          <cell r="F232">
            <v>13.63</v>
          </cell>
          <cell r="G232">
            <v>38.159999999999997</v>
          </cell>
          <cell r="H232">
            <v>67.45</v>
          </cell>
          <cell r="I232">
            <v>136.74</v>
          </cell>
          <cell r="J232">
            <v>297.26</v>
          </cell>
          <cell r="K232">
            <v>278.66000000000003</v>
          </cell>
          <cell r="L232">
            <v>307.20999999999998</v>
          </cell>
          <cell r="M232">
            <v>332.29</v>
          </cell>
          <cell r="N232">
            <v>338.71</v>
          </cell>
          <cell r="O232">
            <v>333.63</v>
          </cell>
        </row>
        <row r="233">
          <cell r="B233">
            <v>5825</v>
          </cell>
          <cell r="C233">
            <v>2391.89</v>
          </cell>
          <cell r="D233">
            <v>28.44</v>
          </cell>
          <cell r="E233">
            <v>42.3</v>
          </cell>
          <cell r="F233">
            <v>49.35</v>
          </cell>
          <cell r="G233">
            <v>108.09</v>
          </cell>
          <cell r="H233">
            <v>109.43</v>
          </cell>
          <cell r="I233">
            <v>115.93</v>
          </cell>
          <cell r="J233">
            <v>49.39</v>
          </cell>
          <cell r="K233">
            <v>64.069999999999993</v>
          </cell>
          <cell r="L233">
            <v>84.83</v>
          </cell>
          <cell r="M233">
            <v>91.89</v>
          </cell>
          <cell r="N233">
            <v>116.47</v>
          </cell>
          <cell r="O233">
            <v>76.34</v>
          </cell>
        </row>
        <row r="234">
          <cell r="B234">
            <v>5855</v>
          </cell>
          <cell r="C234">
            <v>313.68</v>
          </cell>
          <cell r="E234">
            <v>51.62</v>
          </cell>
          <cell r="F234">
            <v>65.75</v>
          </cell>
          <cell r="G234">
            <v>105.76</v>
          </cell>
          <cell r="H234">
            <v>105.76</v>
          </cell>
          <cell r="I234">
            <v>143.72</v>
          </cell>
          <cell r="J234">
            <v>169.74</v>
          </cell>
          <cell r="K234">
            <v>169.74</v>
          </cell>
          <cell r="L234">
            <v>195.48</v>
          </cell>
          <cell r="M234">
            <v>248.46</v>
          </cell>
          <cell r="N234">
            <v>275.42</v>
          </cell>
          <cell r="O234">
            <v>306.19</v>
          </cell>
        </row>
        <row r="235">
          <cell r="B235">
            <v>5860</v>
          </cell>
          <cell r="C235">
            <v>2364.46</v>
          </cell>
          <cell r="D235">
            <v>16.3</v>
          </cell>
          <cell r="E235">
            <v>426.4</v>
          </cell>
          <cell r="F235">
            <v>434.3</v>
          </cell>
          <cell r="G235">
            <v>689.74</v>
          </cell>
          <cell r="H235">
            <v>863.49</v>
          </cell>
          <cell r="I235">
            <v>1372.47</v>
          </cell>
          <cell r="J235">
            <v>1911.86</v>
          </cell>
          <cell r="K235">
            <v>1928.52</v>
          </cell>
          <cell r="L235">
            <v>2187.04</v>
          </cell>
          <cell r="M235">
            <v>2264.92</v>
          </cell>
          <cell r="N235">
            <v>2774.42</v>
          </cell>
          <cell r="O235">
            <v>2975.93</v>
          </cell>
        </row>
        <row r="236">
          <cell r="B236">
            <v>5865</v>
          </cell>
          <cell r="C236">
            <v>129.04</v>
          </cell>
          <cell r="E236">
            <v>8.51</v>
          </cell>
          <cell r="F236">
            <v>12.1</v>
          </cell>
          <cell r="G236">
            <v>25.47</v>
          </cell>
          <cell r="H236">
            <v>30.52</v>
          </cell>
          <cell r="I236">
            <v>33.630000000000003</v>
          </cell>
          <cell r="J236">
            <v>38.28</v>
          </cell>
          <cell r="K236">
            <v>45.71</v>
          </cell>
          <cell r="L236">
            <v>61.41</v>
          </cell>
          <cell r="M236">
            <v>76.77</v>
          </cell>
          <cell r="N236">
            <v>92.91</v>
          </cell>
          <cell r="O236">
            <v>96.77</v>
          </cell>
        </row>
        <row r="237">
          <cell r="B237">
            <v>5870</v>
          </cell>
          <cell r="C237">
            <v>820.19</v>
          </cell>
          <cell r="D237">
            <v>98.13</v>
          </cell>
          <cell r="E237">
            <v>128.13</v>
          </cell>
          <cell r="F237">
            <v>128.13</v>
          </cell>
          <cell r="G237">
            <v>128.13</v>
          </cell>
          <cell r="H237">
            <v>130.25</v>
          </cell>
          <cell r="I237">
            <v>132.97999999999999</v>
          </cell>
          <cell r="J237">
            <v>132.97999999999999</v>
          </cell>
          <cell r="K237">
            <v>132.97999999999999</v>
          </cell>
          <cell r="L237">
            <v>132.97999999999999</v>
          </cell>
          <cell r="M237">
            <v>134.86000000000001</v>
          </cell>
          <cell r="N237">
            <v>141.19999999999999</v>
          </cell>
          <cell r="O237">
            <v>733.89</v>
          </cell>
        </row>
        <row r="238">
          <cell r="B238">
            <v>5875</v>
          </cell>
          <cell r="C238">
            <v>484.94</v>
          </cell>
          <cell r="D238">
            <v>33.770000000000003</v>
          </cell>
          <cell r="E238">
            <v>47.68</v>
          </cell>
          <cell r="F238">
            <v>53.45</v>
          </cell>
          <cell r="G238">
            <v>83.8</v>
          </cell>
          <cell r="H238">
            <v>153.02000000000001</v>
          </cell>
          <cell r="I238">
            <v>203.47</v>
          </cell>
          <cell r="J238">
            <v>242.43</v>
          </cell>
          <cell r="K238">
            <v>247.05</v>
          </cell>
          <cell r="L238">
            <v>288.58999999999997</v>
          </cell>
          <cell r="M238">
            <v>328.61</v>
          </cell>
          <cell r="N238">
            <v>357.1</v>
          </cell>
          <cell r="O238">
            <v>396.97</v>
          </cell>
        </row>
        <row r="239">
          <cell r="B239">
            <v>5880</v>
          </cell>
          <cell r="C239">
            <v>2018.43</v>
          </cell>
          <cell r="D239">
            <v>15.47</v>
          </cell>
          <cell r="E239">
            <v>168.36</v>
          </cell>
          <cell r="F239">
            <v>195.2</v>
          </cell>
          <cell r="G239">
            <v>350.07</v>
          </cell>
          <cell r="H239">
            <v>673.88</v>
          </cell>
          <cell r="I239">
            <v>960.83</v>
          </cell>
          <cell r="J239">
            <v>1164.3399999999999</v>
          </cell>
          <cell r="K239">
            <v>1511.6</v>
          </cell>
          <cell r="L239">
            <v>1520.79</v>
          </cell>
          <cell r="M239">
            <v>1886.85</v>
          </cell>
          <cell r="N239">
            <v>1986.29</v>
          </cell>
          <cell r="O239">
            <v>2020.43</v>
          </cell>
        </row>
        <row r="240">
          <cell r="B240">
            <v>5885</v>
          </cell>
          <cell r="C240">
            <v>167.2</v>
          </cell>
          <cell r="D240">
            <v>0.42</v>
          </cell>
          <cell r="E240">
            <v>7.08</v>
          </cell>
          <cell r="F240">
            <v>86.89</v>
          </cell>
          <cell r="G240">
            <v>86.89</v>
          </cell>
          <cell r="H240">
            <v>88.93</v>
          </cell>
          <cell r="I240">
            <v>91.03</v>
          </cell>
          <cell r="J240">
            <v>150.27000000000001</v>
          </cell>
          <cell r="K240">
            <v>205.84</v>
          </cell>
          <cell r="L240">
            <v>217.69</v>
          </cell>
          <cell r="M240">
            <v>217.69</v>
          </cell>
          <cell r="N240">
            <v>235.63</v>
          </cell>
          <cell r="O240">
            <v>235.63</v>
          </cell>
        </row>
        <row r="241">
          <cell r="B241">
            <v>5890</v>
          </cell>
          <cell r="C241">
            <v>63.75</v>
          </cell>
          <cell r="D241">
            <v>23.02</v>
          </cell>
          <cell r="E241">
            <v>26.64</v>
          </cell>
          <cell r="F241">
            <v>30.24</v>
          </cell>
          <cell r="G241">
            <v>33.840000000000003</v>
          </cell>
          <cell r="H241">
            <v>37.44</v>
          </cell>
          <cell r="I241">
            <v>41.03</v>
          </cell>
          <cell r="J241">
            <v>45</v>
          </cell>
          <cell r="K241">
            <v>48.59</v>
          </cell>
          <cell r="L241">
            <v>52.17</v>
          </cell>
          <cell r="M241">
            <v>55.75</v>
          </cell>
          <cell r="N241">
            <v>59.33</v>
          </cell>
          <cell r="O241">
            <v>62.9</v>
          </cell>
        </row>
        <row r="242">
          <cell r="B242">
            <v>5895</v>
          </cell>
          <cell r="C242">
            <v>835.03</v>
          </cell>
          <cell r="D242">
            <v>15.04</v>
          </cell>
          <cell r="E242">
            <v>33.450000000000003</v>
          </cell>
          <cell r="F242">
            <v>87.01</v>
          </cell>
          <cell r="G242">
            <v>107.4</v>
          </cell>
          <cell r="H242">
            <v>162.52000000000001</v>
          </cell>
          <cell r="I242">
            <v>187.2</v>
          </cell>
          <cell r="J242">
            <v>245.69</v>
          </cell>
          <cell r="K242">
            <v>259.83</v>
          </cell>
          <cell r="L242">
            <v>275.75</v>
          </cell>
          <cell r="M242">
            <v>339.36</v>
          </cell>
          <cell r="N242">
            <v>353.82</v>
          </cell>
          <cell r="O242">
            <v>408.25</v>
          </cell>
        </row>
        <row r="243">
          <cell r="B243">
            <v>5900</v>
          </cell>
          <cell r="C243">
            <v>465.88</v>
          </cell>
          <cell r="D243">
            <v>26.43</v>
          </cell>
          <cell r="E243">
            <v>33.4</v>
          </cell>
          <cell r="F243">
            <v>95.83</v>
          </cell>
          <cell r="G243">
            <v>104.54</v>
          </cell>
          <cell r="H243">
            <v>141.18</v>
          </cell>
          <cell r="I243">
            <v>150.35</v>
          </cell>
          <cell r="J243">
            <v>-107.12</v>
          </cell>
          <cell r="K243">
            <v>-90.83</v>
          </cell>
          <cell r="L243">
            <v>-71.12</v>
          </cell>
          <cell r="M243">
            <v>-41.99</v>
          </cell>
          <cell r="N243">
            <v>261.89999999999998</v>
          </cell>
          <cell r="O243">
            <v>330.19</v>
          </cell>
        </row>
        <row r="244">
          <cell r="B244">
            <v>5930</v>
          </cell>
          <cell r="C244">
            <v>976.26</v>
          </cell>
          <cell r="D244">
            <v>88.25</v>
          </cell>
          <cell r="E244">
            <v>170.92</v>
          </cell>
          <cell r="F244">
            <v>251.66</v>
          </cell>
          <cell r="G244">
            <v>334.26</v>
          </cell>
          <cell r="H244">
            <v>407.92</v>
          </cell>
          <cell r="I244">
            <v>491.74</v>
          </cell>
          <cell r="J244">
            <v>578.24</v>
          </cell>
          <cell r="K244">
            <v>669.37</v>
          </cell>
          <cell r="L244">
            <v>756.51</v>
          </cell>
          <cell r="M244">
            <v>831.93</v>
          </cell>
          <cell r="N244">
            <v>903.55</v>
          </cell>
          <cell r="O244">
            <v>975.18</v>
          </cell>
        </row>
        <row r="245">
          <cell r="B245">
            <v>5935</v>
          </cell>
          <cell r="C245">
            <v>95.92</v>
          </cell>
          <cell r="D245">
            <v>26.96</v>
          </cell>
          <cell r="E245">
            <v>40.57</v>
          </cell>
          <cell r="F245">
            <v>52.69</v>
          </cell>
          <cell r="G245">
            <v>59.12</v>
          </cell>
          <cell r="H245">
            <v>62.76</v>
          </cell>
          <cell r="I245">
            <v>65.510000000000005</v>
          </cell>
          <cell r="J245">
            <v>66.64</v>
          </cell>
          <cell r="K245">
            <v>67.819999999999993</v>
          </cell>
          <cell r="L245">
            <v>67.819999999999993</v>
          </cell>
          <cell r="M245">
            <v>70.239999999999995</v>
          </cell>
          <cell r="N245">
            <v>70.239999999999995</v>
          </cell>
          <cell r="O245">
            <v>74.98</v>
          </cell>
        </row>
        <row r="246">
          <cell r="B246">
            <v>5940</v>
          </cell>
          <cell r="C246">
            <v>12.24</v>
          </cell>
          <cell r="E246">
            <v>4.3</v>
          </cell>
          <cell r="F246">
            <v>4.3</v>
          </cell>
          <cell r="G246">
            <v>4.3</v>
          </cell>
          <cell r="H246">
            <v>10.16</v>
          </cell>
          <cell r="I246">
            <v>10.16</v>
          </cell>
          <cell r="J246">
            <v>10.16</v>
          </cell>
          <cell r="K246">
            <v>15.59</v>
          </cell>
          <cell r="L246">
            <v>15.59</v>
          </cell>
          <cell r="M246">
            <v>15.59</v>
          </cell>
          <cell r="N246">
            <v>20.14</v>
          </cell>
          <cell r="O246">
            <v>19.71</v>
          </cell>
        </row>
        <row r="247">
          <cell r="B247">
            <v>5945</v>
          </cell>
          <cell r="C247">
            <v>14166.96</v>
          </cell>
          <cell r="D247">
            <v>1171.67</v>
          </cell>
          <cell r="E247">
            <v>2444.5500000000002</v>
          </cell>
          <cell r="F247">
            <v>3782.14</v>
          </cell>
          <cell r="G247">
            <v>5109.3500000000004</v>
          </cell>
          <cell r="H247">
            <v>6416.31</v>
          </cell>
          <cell r="I247">
            <v>7728.52</v>
          </cell>
          <cell r="J247">
            <v>9044.24</v>
          </cell>
          <cell r="K247">
            <v>10281.15</v>
          </cell>
          <cell r="L247">
            <v>11481.65</v>
          </cell>
          <cell r="M247">
            <v>12741.32</v>
          </cell>
          <cell r="N247">
            <v>13933.64</v>
          </cell>
          <cell r="O247">
            <v>15160.83</v>
          </cell>
        </row>
        <row r="248">
          <cell r="B248">
            <v>5950</v>
          </cell>
          <cell r="C248">
            <v>10139.18</v>
          </cell>
          <cell r="D248">
            <v>944.65</v>
          </cell>
          <cell r="E248">
            <v>1864.65</v>
          </cell>
          <cell r="F248">
            <v>2751.45</v>
          </cell>
          <cell r="G248">
            <v>3637.33</v>
          </cell>
          <cell r="H248">
            <v>4518.2299999999996</v>
          </cell>
          <cell r="I248">
            <v>5410.28</v>
          </cell>
          <cell r="J248">
            <v>6348.28</v>
          </cell>
          <cell r="K248">
            <v>7336.89</v>
          </cell>
          <cell r="L248">
            <v>8359.1</v>
          </cell>
          <cell r="M248">
            <v>9397.15</v>
          </cell>
          <cell r="N248">
            <v>10410.780000000001</v>
          </cell>
          <cell r="O248">
            <v>12419.56</v>
          </cell>
        </row>
        <row r="249">
          <cell r="B249">
            <v>5955</v>
          </cell>
          <cell r="C249">
            <v>892.98</v>
          </cell>
          <cell r="D249">
            <v>21.01</v>
          </cell>
          <cell r="E249">
            <v>50.38</v>
          </cell>
          <cell r="F249">
            <v>71.28</v>
          </cell>
          <cell r="G249">
            <v>92.16</v>
          </cell>
          <cell r="H249">
            <v>113.01</v>
          </cell>
          <cell r="I249">
            <v>249.38</v>
          </cell>
          <cell r="J249">
            <v>340.2</v>
          </cell>
          <cell r="K249">
            <v>369.3</v>
          </cell>
          <cell r="L249">
            <v>390.07</v>
          </cell>
          <cell r="M249">
            <v>552.14</v>
          </cell>
          <cell r="N249">
            <v>572.87</v>
          </cell>
          <cell r="O249">
            <v>675.69</v>
          </cell>
        </row>
        <row r="250">
          <cell r="B250">
            <v>5960</v>
          </cell>
          <cell r="C250">
            <v>2758.89</v>
          </cell>
          <cell r="D250">
            <v>70.650000000000006</v>
          </cell>
          <cell r="E250">
            <v>75.22</v>
          </cell>
          <cell r="F250">
            <v>728.65</v>
          </cell>
          <cell r="G250">
            <v>995.97</v>
          </cell>
          <cell r="H250">
            <v>995.97</v>
          </cell>
          <cell r="I250">
            <v>1213.4100000000001</v>
          </cell>
          <cell r="J250">
            <v>1475.96</v>
          </cell>
          <cell r="K250">
            <v>1693.4</v>
          </cell>
          <cell r="L250">
            <v>1693.4</v>
          </cell>
          <cell r="M250">
            <v>2173.09</v>
          </cell>
          <cell r="N250">
            <v>2392.67</v>
          </cell>
          <cell r="O250">
            <v>2392.67</v>
          </cell>
        </row>
        <row r="251">
          <cell r="B251">
            <v>5965</v>
          </cell>
          <cell r="C251">
            <v>1182.8499999999999</v>
          </cell>
          <cell r="D251">
            <v>41</v>
          </cell>
          <cell r="E251">
            <v>104.51</v>
          </cell>
          <cell r="F251">
            <v>195.71</v>
          </cell>
          <cell r="G251">
            <v>740.03</v>
          </cell>
          <cell r="H251">
            <v>850.11</v>
          </cell>
          <cell r="I251">
            <v>972.15</v>
          </cell>
          <cell r="J251">
            <v>1019.18</v>
          </cell>
          <cell r="K251">
            <v>1144.01</v>
          </cell>
          <cell r="L251">
            <v>1256.04</v>
          </cell>
          <cell r="M251">
            <v>1347.88</v>
          </cell>
          <cell r="N251">
            <v>1493.21</v>
          </cell>
          <cell r="O251">
            <v>1595.17</v>
          </cell>
        </row>
        <row r="252">
          <cell r="B252">
            <v>5970</v>
          </cell>
          <cell r="C252">
            <v>1157.98</v>
          </cell>
          <cell r="D252">
            <v>51.2</v>
          </cell>
          <cell r="E252">
            <v>102.06</v>
          </cell>
          <cell r="F252">
            <v>152.79</v>
          </cell>
          <cell r="G252">
            <v>203.59</v>
          </cell>
          <cell r="H252">
            <v>254.32</v>
          </cell>
          <cell r="I252">
            <v>305.02999999999997</v>
          </cell>
          <cell r="J252">
            <v>355.69</v>
          </cell>
          <cell r="K252">
            <v>406.28</v>
          </cell>
          <cell r="L252">
            <v>456.57</v>
          </cell>
          <cell r="M252">
            <v>506.84</v>
          </cell>
          <cell r="N252">
            <v>587.14</v>
          </cell>
          <cell r="O252">
            <v>637.29999999999995</v>
          </cell>
        </row>
        <row r="253">
          <cell r="B253">
            <v>5975</v>
          </cell>
          <cell r="C253">
            <v>176.48</v>
          </cell>
          <cell r="E253">
            <v>15.51</v>
          </cell>
          <cell r="F253">
            <v>2.08</v>
          </cell>
          <cell r="G253">
            <v>2.08</v>
          </cell>
          <cell r="H253">
            <v>34.97</v>
          </cell>
          <cell r="I253">
            <v>34.97</v>
          </cell>
          <cell r="J253">
            <v>56.2</v>
          </cell>
          <cell r="K253">
            <v>74.94</v>
          </cell>
          <cell r="L253">
            <v>74.94</v>
          </cell>
          <cell r="M253">
            <v>74.94</v>
          </cell>
          <cell r="N253">
            <v>166.5</v>
          </cell>
          <cell r="O253">
            <v>166.5</v>
          </cell>
        </row>
        <row r="254">
          <cell r="B254">
            <v>5980</v>
          </cell>
          <cell r="C254">
            <v>1.98</v>
          </cell>
          <cell r="F254">
            <v>0.67</v>
          </cell>
          <cell r="G254">
            <v>0.67</v>
          </cell>
          <cell r="H254">
            <v>0.67</v>
          </cell>
          <cell r="I254">
            <v>1.33</v>
          </cell>
          <cell r="J254">
            <v>1.33</v>
          </cell>
          <cell r="K254">
            <v>1.33</v>
          </cell>
          <cell r="L254">
            <v>1.86</v>
          </cell>
          <cell r="M254">
            <v>1.86</v>
          </cell>
          <cell r="N254">
            <v>1.86</v>
          </cell>
          <cell r="O254">
            <v>-96.94</v>
          </cell>
        </row>
        <row r="255">
          <cell r="B255">
            <v>6010</v>
          </cell>
          <cell r="C255">
            <v>5480.22</v>
          </cell>
          <cell r="D255">
            <v>274.2</v>
          </cell>
          <cell r="E255">
            <v>559.29</v>
          </cell>
          <cell r="F255">
            <v>832.6</v>
          </cell>
          <cell r="G255">
            <v>1104.33</v>
          </cell>
          <cell r="H255">
            <v>1375.72</v>
          </cell>
          <cell r="I255">
            <v>1647.15</v>
          </cell>
          <cell r="J255">
            <v>2040.95</v>
          </cell>
          <cell r="K255">
            <v>2434.19</v>
          </cell>
          <cell r="L255">
            <v>2823.77</v>
          </cell>
          <cell r="M255">
            <v>3213.26</v>
          </cell>
          <cell r="N255">
            <v>3747.29</v>
          </cell>
          <cell r="O255">
            <v>4320.78</v>
          </cell>
        </row>
        <row r="256">
          <cell r="B256">
            <v>6015</v>
          </cell>
          <cell r="C256">
            <v>30.84</v>
          </cell>
          <cell r="D256">
            <v>2.0299999999999998</v>
          </cell>
          <cell r="E256">
            <v>2.25</v>
          </cell>
          <cell r="F256">
            <v>3.87</v>
          </cell>
          <cell r="G256">
            <v>3.87</v>
          </cell>
          <cell r="H256">
            <v>4.18</v>
          </cell>
          <cell r="I256">
            <v>4.18</v>
          </cell>
          <cell r="J256">
            <v>4.49</v>
          </cell>
          <cell r="K256">
            <v>4.49</v>
          </cell>
          <cell r="L256">
            <v>4.79</v>
          </cell>
          <cell r="M256">
            <v>4.79</v>
          </cell>
          <cell r="N256">
            <v>19.329999999999998</v>
          </cell>
          <cell r="O256">
            <v>19.329999999999998</v>
          </cell>
        </row>
        <row r="257">
          <cell r="B257">
            <v>6020</v>
          </cell>
          <cell r="C257">
            <v>8914.27</v>
          </cell>
          <cell r="K257">
            <v>151.56</v>
          </cell>
          <cell r="L257">
            <v>0.14000000000000001</v>
          </cell>
          <cell r="M257">
            <v>0.14000000000000001</v>
          </cell>
          <cell r="N257">
            <v>2380.34</v>
          </cell>
          <cell r="O257">
            <v>6805.98</v>
          </cell>
        </row>
        <row r="258">
          <cell r="B258">
            <v>6025</v>
          </cell>
          <cell r="C258">
            <v>388.09</v>
          </cell>
          <cell r="E258">
            <v>7.44</v>
          </cell>
          <cell r="F258">
            <v>7.44</v>
          </cell>
          <cell r="G258">
            <v>7.44</v>
          </cell>
          <cell r="H258">
            <v>7.44</v>
          </cell>
          <cell r="I258">
            <v>7.44</v>
          </cell>
          <cell r="J258">
            <v>7.44</v>
          </cell>
          <cell r="K258">
            <v>-303.45999999999998</v>
          </cell>
          <cell r="L258">
            <v>-303.45999999999998</v>
          </cell>
          <cell r="M258">
            <v>-276.75</v>
          </cell>
          <cell r="N258">
            <v>-276.75</v>
          </cell>
          <cell r="O258">
            <v>-107.84</v>
          </cell>
        </row>
        <row r="259">
          <cell r="B259">
            <v>6035</v>
          </cell>
          <cell r="C259">
            <v>1143.3</v>
          </cell>
          <cell r="D259">
            <v>145.77000000000001</v>
          </cell>
          <cell r="E259">
            <v>230.12</v>
          </cell>
          <cell r="F259">
            <v>316.16000000000003</v>
          </cell>
          <cell r="G259">
            <v>425.5</v>
          </cell>
          <cell r="H259">
            <v>513.85</v>
          </cell>
          <cell r="I259">
            <v>616.65</v>
          </cell>
          <cell r="J259">
            <v>725.68</v>
          </cell>
          <cell r="K259">
            <v>813.2</v>
          </cell>
          <cell r="L259">
            <v>897.64</v>
          </cell>
          <cell r="M259">
            <v>993.57</v>
          </cell>
          <cell r="N259">
            <v>1083.29</v>
          </cell>
          <cell r="O259">
            <v>1179.1500000000001</v>
          </cell>
        </row>
        <row r="260">
          <cell r="B260">
            <v>6040</v>
          </cell>
          <cell r="C260">
            <v>11570.49</v>
          </cell>
          <cell r="D260">
            <v>395.26</v>
          </cell>
          <cell r="E260">
            <v>786.53</v>
          </cell>
          <cell r="F260">
            <v>1223.4000000000001</v>
          </cell>
          <cell r="G260">
            <v>1615.11</v>
          </cell>
          <cell r="H260">
            <v>2006.32</v>
          </cell>
          <cell r="I260">
            <v>2397.58</v>
          </cell>
          <cell r="J260">
            <v>2788.31</v>
          </cell>
          <cell r="K260">
            <v>3178.49</v>
          </cell>
          <cell r="L260">
            <v>3565.04</v>
          </cell>
          <cell r="M260">
            <v>3951.5</v>
          </cell>
          <cell r="N260">
            <v>4337.45</v>
          </cell>
          <cell r="O260">
            <v>4686.25</v>
          </cell>
        </row>
        <row r="261">
          <cell r="B261">
            <v>6045</v>
          </cell>
          <cell r="C261">
            <v>229.38</v>
          </cell>
          <cell r="F261">
            <v>1.69</v>
          </cell>
          <cell r="G261">
            <v>1.69</v>
          </cell>
          <cell r="H261">
            <v>1.69</v>
          </cell>
          <cell r="I261">
            <v>1.69</v>
          </cell>
          <cell r="J261">
            <v>1.69</v>
          </cell>
          <cell r="K261">
            <v>1.69</v>
          </cell>
          <cell r="L261">
            <v>18.41</v>
          </cell>
          <cell r="M261">
            <v>93.28</v>
          </cell>
          <cell r="N261">
            <v>124.2</v>
          </cell>
          <cell r="O261">
            <v>192.44</v>
          </cell>
        </row>
        <row r="262">
          <cell r="B262">
            <v>6050</v>
          </cell>
          <cell r="C262">
            <v>5512.12</v>
          </cell>
          <cell r="D262">
            <v>-772.94</v>
          </cell>
          <cell r="E262">
            <v>-351.96</v>
          </cell>
          <cell r="F262">
            <v>128.28</v>
          </cell>
          <cell r="G262">
            <v>599.96</v>
          </cell>
          <cell r="H262">
            <v>924.53</v>
          </cell>
          <cell r="I262">
            <v>1245.53</v>
          </cell>
          <cell r="J262">
            <v>1975.11</v>
          </cell>
          <cell r="K262">
            <v>2492.0100000000002</v>
          </cell>
          <cell r="L262">
            <v>2769.15</v>
          </cell>
          <cell r="M262">
            <v>3146.95</v>
          </cell>
          <cell r="N262">
            <v>3457.26</v>
          </cell>
          <cell r="O262">
            <v>10073.91</v>
          </cell>
        </row>
        <row r="263">
          <cell r="B263">
            <v>6070</v>
          </cell>
          <cell r="C263">
            <v>31734.31</v>
          </cell>
          <cell r="D263">
            <v>-288.60000000000002</v>
          </cell>
          <cell r="E263">
            <v>-294.11</v>
          </cell>
          <cell r="F263">
            <v>-276.83999999999997</v>
          </cell>
          <cell r="G263">
            <v>-276.83999999999997</v>
          </cell>
          <cell r="H263">
            <v>-226.19</v>
          </cell>
          <cell r="I263">
            <v>-173.7</v>
          </cell>
          <cell r="J263">
            <v>-83.99</v>
          </cell>
          <cell r="K263">
            <v>-67.150000000000006</v>
          </cell>
          <cell r="L263">
            <v>-67.150000000000006</v>
          </cell>
          <cell r="M263">
            <v>601.87</v>
          </cell>
          <cell r="N263">
            <v>751.97</v>
          </cell>
          <cell r="O263">
            <v>927.84</v>
          </cell>
        </row>
        <row r="264">
          <cell r="B264">
            <v>6090</v>
          </cell>
          <cell r="C264">
            <v>245.73</v>
          </cell>
          <cell r="D264">
            <v>21.16</v>
          </cell>
          <cell r="E264">
            <v>42.1</v>
          </cell>
          <cell r="F264">
            <v>63.63</v>
          </cell>
          <cell r="G264">
            <v>85.23</v>
          </cell>
          <cell r="H264">
            <v>107.56</v>
          </cell>
          <cell r="I264">
            <v>129.88999999999999</v>
          </cell>
          <cell r="J264">
            <v>152.88999999999999</v>
          </cell>
          <cell r="K264">
            <v>175.86</v>
          </cell>
          <cell r="L264">
            <v>198.62</v>
          </cell>
          <cell r="M264">
            <v>221.37</v>
          </cell>
          <cell r="N264">
            <v>244.09</v>
          </cell>
          <cell r="O264">
            <v>289.49</v>
          </cell>
        </row>
        <row r="265">
          <cell r="B265">
            <v>6110</v>
          </cell>
          <cell r="C265">
            <v>12565.85</v>
          </cell>
          <cell r="D265">
            <v>1042.2</v>
          </cell>
          <cell r="E265">
            <v>1990.45</v>
          </cell>
          <cell r="F265">
            <v>3156.59</v>
          </cell>
          <cell r="G265">
            <v>4448.3500000000004</v>
          </cell>
          <cell r="H265">
            <v>5521.53</v>
          </cell>
          <cell r="I265">
            <v>6608.78</v>
          </cell>
          <cell r="J265">
            <v>7706.71</v>
          </cell>
          <cell r="K265">
            <v>8754.1299999999992</v>
          </cell>
          <cell r="L265">
            <v>9831.24</v>
          </cell>
          <cell r="M265">
            <v>10921.4</v>
          </cell>
          <cell r="N265">
            <v>11863.37</v>
          </cell>
          <cell r="O265">
            <v>12964.36</v>
          </cell>
        </row>
        <row r="266">
          <cell r="B266">
            <v>6115</v>
          </cell>
          <cell r="C266">
            <v>1899.01</v>
          </cell>
          <cell r="D266">
            <v>193.49</v>
          </cell>
          <cell r="E266">
            <v>334.16</v>
          </cell>
          <cell r="F266">
            <v>516.55999999999995</v>
          </cell>
          <cell r="G266">
            <v>754.75</v>
          </cell>
          <cell r="H266">
            <v>913.89</v>
          </cell>
          <cell r="I266">
            <v>1077.45</v>
          </cell>
          <cell r="J266">
            <v>1257.1300000000001</v>
          </cell>
          <cell r="K266">
            <v>1455.17</v>
          </cell>
          <cell r="L266">
            <v>1657.61</v>
          </cell>
          <cell r="M266">
            <v>1863.5</v>
          </cell>
          <cell r="N266">
            <v>2065.92</v>
          </cell>
          <cell r="O266">
            <v>2293.16</v>
          </cell>
        </row>
        <row r="267">
          <cell r="B267">
            <v>6120</v>
          </cell>
          <cell r="C267">
            <v>13290.82</v>
          </cell>
          <cell r="D267">
            <v>842.15</v>
          </cell>
          <cell r="E267">
            <v>1701.78</v>
          </cell>
          <cell r="F267">
            <v>2528.5300000000002</v>
          </cell>
          <cell r="G267">
            <v>3388.76</v>
          </cell>
          <cell r="H267">
            <v>4234.03</v>
          </cell>
          <cell r="I267">
            <v>5080.5600000000004</v>
          </cell>
          <cell r="J267">
            <v>6164.77</v>
          </cell>
          <cell r="K267">
            <v>6814.5</v>
          </cell>
          <cell r="L267">
            <v>7639.93</v>
          </cell>
          <cell r="M267">
            <v>8483.34</v>
          </cell>
          <cell r="N267">
            <v>10538.07</v>
          </cell>
          <cell r="O267">
            <v>10610.31</v>
          </cell>
        </row>
        <row r="268">
          <cell r="B268">
            <v>6125</v>
          </cell>
          <cell r="C268">
            <v>1861.51</v>
          </cell>
          <cell r="D268">
            <v>164.16</v>
          </cell>
          <cell r="E268">
            <v>328.99</v>
          </cell>
          <cell r="F268">
            <v>494.86</v>
          </cell>
          <cell r="G268">
            <v>662.5</v>
          </cell>
          <cell r="H268">
            <v>835.25</v>
          </cell>
          <cell r="I268">
            <v>1007.58</v>
          </cell>
          <cell r="J268">
            <v>1179.67</v>
          </cell>
          <cell r="K268">
            <v>1350.19</v>
          </cell>
          <cell r="L268">
            <v>1519.57</v>
          </cell>
          <cell r="M268">
            <v>1694</v>
          </cell>
          <cell r="N268">
            <v>1864.42</v>
          </cell>
          <cell r="O268">
            <v>2034.25</v>
          </cell>
        </row>
        <row r="269">
          <cell r="B269">
            <v>6130</v>
          </cell>
          <cell r="C269">
            <v>4598.4399999999996</v>
          </cell>
          <cell r="D269">
            <v>390.74</v>
          </cell>
          <cell r="E269">
            <v>762.17</v>
          </cell>
          <cell r="F269">
            <v>1117.24</v>
          </cell>
          <cell r="G269">
            <v>1501.39</v>
          </cell>
          <cell r="H269">
            <v>1882.93</v>
          </cell>
          <cell r="I269">
            <v>2266.64</v>
          </cell>
          <cell r="J269">
            <v>2658.59</v>
          </cell>
          <cell r="K269">
            <v>3069.97</v>
          </cell>
          <cell r="L269">
            <v>3498.11</v>
          </cell>
          <cell r="M269">
            <v>3909.81</v>
          </cell>
          <cell r="N269">
            <v>4325.3900000000003</v>
          </cell>
          <cell r="O269">
            <v>4743.16</v>
          </cell>
        </row>
        <row r="270">
          <cell r="B270">
            <v>6135</v>
          </cell>
          <cell r="C270">
            <v>25300.67</v>
          </cell>
          <cell r="D270">
            <v>2359.3200000000002</v>
          </cell>
          <cell r="E270">
            <v>4623.17</v>
          </cell>
          <cell r="F270">
            <v>7064.33</v>
          </cell>
          <cell r="G270">
            <v>9294.48</v>
          </cell>
          <cell r="H270">
            <v>11817.48</v>
          </cell>
          <cell r="I270">
            <v>14987.42</v>
          </cell>
          <cell r="J270">
            <v>18213.849999999999</v>
          </cell>
          <cell r="K270">
            <v>22059.4</v>
          </cell>
          <cell r="L270">
            <v>25359.02</v>
          </cell>
          <cell r="M270">
            <v>28545.75</v>
          </cell>
          <cell r="N270">
            <v>32105.94</v>
          </cell>
          <cell r="O270">
            <v>36562.14</v>
          </cell>
        </row>
        <row r="271">
          <cell r="B271">
            <v>6140</v>
          </cell>
          <cell r="C271">
            <v>5757.05</v>
          </cell>
          <cell r="D271">
            <v>223.44</v>
          </cell>
          <cell r="E271">
            <v>515.17999999999995</v>
          </cell>
          <cell r="F271">
            <v>842.75</v>
          </cell>
          <cell r="G271">
            <v>1192.02</v>
          </cell>
          <cell r="H271">
            <v>1490.75</v>
          </cell>
          <cell r="I271">
            <v>1817.18</v>
          </cell>
          <cell r="J271">
            <v>2138.6999999999998</v>
          </cell>
          <cell r="K271">
            <v>2465.77</v>
          </cell>
          <cell r="L271">
            <v>2801.94</v>
          </cell>
          <cell r="M271">
            <v>3125.89</v>
          </cell>
          <cell r="N271">
            <v>3452.45</v>
          </cell>
          <cell r="O271">
            <v>3775.68</v>
          </cell>
        </row>
        <row r="272">
          <cell r="B272">
            <v>6145</v>
          </cell>
          <cell r="C272">
            <v>12867.98</v>
          </cell>
          <cell r="D272">
            <v>1078.81</v>
          </cell>
          <cell r="E272">
            <v>2070.91</v>
          </cell>
          <cell r="F272">
            <v>3082.63</v>
          </cell>
          <cell r="G272">
            <v>4144.95</v>
          </cell>
          <cell r="H272">
            <v>5188.51</v>
          </cell>
          <cell r="I272">
            <v>6294.05</v>
          </cell>
          <cell r="J272">
            <v>7411.75</v>
          </cell>
          <cell r="K272">
            <v>8452.4</v>
          </cell>
          <cell r="L272">
            <v>9509.33</v>
          </cell>
          <cell r="M272">
            <v>10554.84</v>
          </cell>
          <cell r="N272">
            <v>11604.48</v>
          </cell>
          <cell r="O272">
            <v>12727.64</v>
          </cell>
        </row>
        <row r="273">
          <cell r="B273">
            <v>6146</v>
          </cell>
          <cell r="C273">
            <v>5721.68</v>
          </cell>
          <cell r="D273">
            <v>452.31</v>
          </cell>
          <cell r="E273">
            <v>873.86</v>
          </cell>
          <cell r="F273">
            <v>1315.94</v>
          </cell>
          <cell r="G273">
            <v>1853.47</v>
          </cell>
          <cell r="H273">
            <v>2295.0300000000002</v>
          </cell>
          <cell r="I273">
            <v>2749.19</v>
          </cell>
          <cell r="J273">
            <v>3165.56</v>
          </cell>
          <cell r="K273">
            <v>3573.27</v>
          </cell>
          <cell r="L273">
            <v>4052.58</v>
          </cell>
          <cell r="M273">
            <v>4472.75</v>
          </cell>
          <cell r="N273">
            <v>4899.32</v>
          </cell>
          <cell r="O273">
            <v>5356.85</v>
          </cell>
        </row>
        <row r="274">
          <cell r="B274">
            <v>6150</v>
          </cell>
          <cell r="C274">
            <v>176563.01</v>
          </cell>
          <cell r="D274">
            <v>16250.25</v>
          </cell>
          <cell r="E274">
            <v>27980.400000000001</v>
          </cell>
          <cell r="F274">
            <v>41762.730000000003</v>
          </cell>
          <cell r="G274">
            <v>58289.55</v>
          </cell>
          <cell r="H274">
            <v>73020.929999999993</v>
          </cell>
          <cell r="I274">
            <v>87264.89</v>
          </cell>
          <cell r="J274">
            <v>100263.72</v>
          </cell>
          <cell r="K274">
            <v>114700.94</v>
          </cell>
          <cell r="L274">
            <v>128297.1</v>
          </cell>
          <cell r="M274">
            <v>141449.9</v>
          </cell>
          <cell r="N274">
            <v>153947.81</v>
          </cell>
          <cell r="O274">
            <v>168742.2</v>
          </cell>
        </row>
        <row r="275">
          <cell r="B275">
            <v>6155</v>
          </cell>
          <cell r="C275">
            <v>3559.58</v>
          </cell>
          <cell r="D275">
            <v>255.19</v>
          </cell>
          <cell r="E275">
            <v>514.86</v>
          </cell>
          <cell r="F275">
            <v>820.02</v>
          </cell>
          <cell r="G275">
            <v>1135.56</v>
          </cell>
          <cell r="H275">
            <v>1436.31</v>
          </cell>
          <cell r="I275">
            <v>1766.55</v>
          </cell>
          <cell r="J275">
            <v>2095.04</v>
          </cell>
          <cell r="K275">
            <v>2395.2800000000002</v>
          </cell>
          <cell r="L275">
            <v>2709.75</v>
          </cell>
          <cell r="M275">
            <v>2999.61</v>
          </cell>
          <cell r="N275">
            <v>3276.98</v>
          </cell>
          <cell r="O275">
            <v>3564.56</v>
          </cell>
        </row>
        <row r="276">
          <cell r="B276">
            <v>6165</v>
          </cell>
          <cell r="C276">
            <v>-16663.060000000001</v>
          </cell>
          <cell r="D276">
            <v>-3808.25</v>
          </cell>
          <cell r="E276">
            <v>-5220.72</v>
          </cell>
          <cell r="F276">
            <v>-5896.07</v>
          </cell>
          <cell r="G276">
            <v>-9316.16</v>
          </cell>
          <cell r="H276">
            <v>-10767.29</v>
          </cell>
          <cell r="I276">
            <v>-12065.65</v>
          </cell>
          <cell r="J276">
            <v>-13084.79</v>
          </cell>
          <cell r="K276">
            <v>-14776.78</v>
          </cell>
          <cell r="L276">
            <v>-17074.25</v>
          </cell>
          <cell r="M276">
            <v>-18033.169999999998</v>
          </cell>
          <cell r="N276">
            <v>-19811.43</v>
          </cell>
          <cell r="O276">
            <v>-21990.28</v>
          </cell>
        </row>
        <row r="277">
          <cell r="B277">
            <v>6185</v>
          </cell>
          <cell r="C277">
            <v>707.99</v>
          </cell>
          <cell r="D277">
            <v>5.14</v>
          </cell>
          <cell r="E277">
            <v>63.55</v>
          </cell>
          <cell r="F277">
            <v>204.34</v>
          </cell>
          <cell r="G277">
            <v>169.99</v>
          </cell>
          <cell r="H277">
            <v>177.46</v>
          </cell>
          <cell r="I277">
            <v>212.4</v>
          </cell>
          <cell r="J277">
            <v>299.20999999999998</v>
          </cell>
          <cell r="K277">
            <v>363.67</v>
          </cell>
          <cell r="L277">
            <v>711.05</v>
          </cell>
          <cell r="M277">
            <v>745.74</v>
          </cell>
          <cell r="N277">
            <v>881.8</v>
          </cell>
          <cell r="O277">
            <v>901.98</v>
          </cell>
        </row>
        <row r="278">
          <cell r="B278">
            <v>6190</v>
          </cell>
          <cell r="C278">
            <v>558.77</v>
          </cell>
          <cell r="D278">
            <v>6.91</v>
          </cell>
          <cell r="E278">
            <v>30</v>
          </cell>
          <cell r="F278">
            <v>78.22</v>
          </cell>
          <cell r="G278">
            <v>87.89</v>
          </cell>
          <cell r="H278">
            <v>128.38</v>
          </cell>
          <cell r="I278">
            <v>147.6</v>
          </cell>
          <cell r="J278">
            <v>220.01</v>
          </cell>
          <cell r="K278">
            <v>227.33</v>
          </cell>
          <cell r="L278">
            <v>305.69</v>
          </cell>
          <cell r="M278">
            <v>430.2</v>
          </cell>
          <cell r="N278">
            <v>475.01</v>
          </cell>
          <cell r="O278">
            <v>505</v>
          </cell>
        </row>
        <row r="279">
          <cell r="B279">
            <v>6195</v>
          </cell>
          <cell r="C279">
            <v>134.44</v>
          </cell>
          <cell r="D279">
            <v>0.35</v>
          </cell>
          <cell r="E279">
            <v>5.67</v>
          </cell>
          <cell r="F279">
            <v>10.25</v>
          </cell>
          <cell r="G279">
            <v>18.55</v>
          </cell>
          <cell r="H279">
            <v>21.81</v>
          </cell>
          <cell r="I279">
            <v>25.36</v>
          </cell>
          <cell r="J279">
            <v>93.95</v>
          </cell>
          <cell r="K279">
            <v>97.14</v>
          </cell>
          <cell r="L279">
            <v>418.79</v>
          </cell>
          <cell r="M279">
            <v>429.57</v>
          </cell>
          <cell r="N279">
            <v>441.86</v>
          </cell>
          <cell r="O279">
            <v>452.64</v>
          </cell>
        </row>
        <row r="280">
          <cell r="B280">
            <v>6200</v>
          </cell>
          <cell r="C280">
            <v>987.51</v>
          </cell>
          <cell r="D280">
            <v>6.83</v>
          </cell>
          <cell r="E280">
            <v>26.59</v>
          </cell>
          <cell r="F280">
            <v>252.88</v>
          </cell>
          <cell r="G280">
            <v>256.42</v>
          </cell>
          <cell r="H280">
            <v>307.75</v>
          </cell>
          <cell r="I280">
            <v>330.04</v>
          </cell>
          <cell r="J280">
            <v>372.99</v>
          </cell>
          <cell r="K280">
            <v>378.45</v>
          </cell>
          <cell r="L280">
            <v>781.19</v>
          </cell>
          <cell r="M280">
            <v>854.25</v>
          </cell>
          <cell r="N280">
            <v>971.42</v>
          </cell>
          <cell r="O280">
            <v>993.61</v>
          </cell>
        </row>
        <row r="281">
          <cell r="B281">
            <v>6205</v>
          </cell>
          <cell r="C281">
            <v>30.72</v>
          </cell>
          <cell r="E281">
            <v>1.1399999999999999</v>
          </cell>
          <cell r="F281">
            <v>1.1399999999999999</v>
          </cell>
          <cell r="G281">
            <v>9.94</v>
          </cell>
          <cell r="H281">
            <v>10.55</v>
          </cell>
          <cell r="I281">
            <v>12.75</v>
          </cell>
          <cell r="J281">
            <v>13.63</v>
          </cell>
          <cell r="K281">
            <v>17.18</v>
          </cell>
          <cell r="L281">
            <v>17.57</v>
          </cell>
          <cell r="M281">
            <v>17.57</v>
          </cell>
          <cell r="N281">
            <v>32.450000000000003</v>
          </cell>
          <cell r="O281">
            <v>32.450000000000003</v>
          </cell>
        </row>
        <row r="282">
          <cell r="B282">
            <v>6207</v>
          </cell>
          <cell r="C282">
            <v>560.5</v>
          </cell>
          <cell r="D282">
            <v>54.81</v>
          </cell>
          <cell r="E282">
            <v>160.54</v>
          </cell>
          <cell r="F282">
            <v>224.87</v>
          </cell>
          <cell r="G282">
            <v>566.79</v>
          </cell>
          <cell r="H282">
            <v>320.61</v>
          </cell>
          <cell r="I282">
            <v>326.62</v>
          </cell>
          <cell r="J282">
            <v>437.13</v>
          </cell>
          <cell r="K282">
            <v>489.93</v>
          </cell>
          <cell r="L282">
            <v>532.53</v>
          </cell>
          <cell r="M282">
            <v>586.64</v>
          </cell>
          <cell r="N282">
            <v>698.78</v>
          </cell>
          <cell r="O282">
            <v>739.03</v>
          </cell>
        </row>
        <row r="283">
          <cell r="B283">
            <v>6215</v>
          </cell>
          <cell r="C283">
            <v>12931.42</v>
          </cell>
          <cell r="D283">
            <v>638.82000000000005</v>
          </cell>
          <cell r="E283">
            <v>1267.33</v>
          </cell>
          <cell r="F283">
            <v>2040.15</v>
          </cell>
          <cell r="G283">
            <v>2798.43</v>
          </cell>
          <cell r="H283">
            <v>3595.53</v>
          </cell>
          <cell r="I283">
            <v>4475.82</v>
          </cell>
          <cell r="J283">
            <v>5333.87</v>
          </cell>
          <cell r="K283">
            <v>6140.33</v>
          </cell>
          <cell r="L283">
            <v>6819.06</v>
          </cell>
          <cell r="M283">
            <v>7531.87</v>
          </cell>
          <cell r="N283">
            <v>8177.36</v>
          </cell>
          <cell r="O283">
            <v>8799.4500000000007</v>
          </cell>
        </row>
        <row r="284">
          <cell r="B284">
            <v>6220</v>
          </cell>
          <cell r="C284">
            <v>5211.93</v>
          </cell>
          <cell r="D284">
            <v>262.06</v>
          </cell>
          <cell r="E284">
            <v>613.74</v>
          </cell>
          <cell r="F284">
            <v>831.68</v>
          </cell>
          <cell r="G284">
            <v>1394.12</v>
          </cell>
          <cell r="H284">
            <v>1793.18</v>
          </cell>
          <cell r="I284">
            <v>2115.9</v>
          </cell>
          <cell r="J284">
            <v>2535.56</v>
          </cell>
          <cell r="K284">
            <v>2847.95</v>
          </cell>
          <cell r="L284">
            <v>3250.49</v>
          </cell>
          <cell r="M284">
            <v>3542.91</v>
          </cell>
          <cell r="N284">
            <v>3927.11</v>
          </cell>
          <cell r="O284">
            <v>4239.08</v>
          </cell>
        </row>
        <row r="285">
          <cell r="B285">
            <v>6225</v>
          </cell>
          <cell r="C285">
            <v>437.32</v>
          </cell>
          <cell r="H285">
            <v>212.04</v>
          </cell>
          <cell r="I285">
            <v>210.53</v>
          </cell>
          <cell r="J285">
            <v>210.53</v>
          </cell>
          <cell r="K285">
            <v>210.53</v>
          </cell>
          <cell r="L285">
            <v>210.53</v>
          </cell>
          <cell r="M285">
            <v>210.53</v>
          </cell>
          <cell r="N285">
            <v>333.27</v>
          </cell>
          <cell r="O285">
            <v>333.42</v>
          </cell>
        </row>
        <row r="286">
          <cell r="B286">
            <v>6230</v>
          </cell>
          <cell r="C286">
            <v>478.47</v>
          </cell>
          <cell r="D286">
            <v>69.3</v>
          </cell>
          <cell r="E286">
            <v>138.69999999999999</v>
          </cell>
          <cell r="F286">
            <v>207.88</v>
          </cell>
          <cell r="G286">
            <v>276.75</v>
          </cell>
          <cell r="H286">
            <v>387.58</v>
          </cell>
          <cell r="I286">
            <v>474.86</v>
          </cell>
          <cell r="J286">
            <v>474.86</v>
          </cell>
          <cell r="K286">
            <v>551.27</v>
          </cell>
          <cell r="L286">
            <v>551.27</v>
          </cell>
          <cell r="M286">
            <v>842.1</v>
          </cell>
          <cell r="N286">
            <v>842.1</v>
          </cell>
          <cell r="O286">
            <v>981.42</v>
          </cell>
        </row>
        <row r="287">
          <cell r="B287">
            <v>6260</v>
          </cell>
          <cell r="C287">
            <v>4882</v>
          </cell>
          <cell r="D287">
            <v>875.86</v>
          </cell>
          <cell r="E287">
            <v>875.86</v>
          </cell>
          <cell r="F287">
            <v>1572.77</v>
          </cell>
          <cell r="G287">
            <v>2702.97</v>
          </cell>
          <cell r="H287">
            <v>2926</v>
          </cell>
          <cell r="I287">
            <v>3385.36</v>
          </cell>
          <cell r="J287">
            <v>3886.64</v>
          </cell>
          <cell r="K287">
            <v>4673.43</v>
          </cell>
          <cell r="L287">
            <v>5076.32</v>
          </cell>
          <cell r="M287">
            <v>5243.31</v>
          </cell>
          <cell r="N287">
            <v>5660.04</v>
          </cell>
          <cell r="O287">
            <v>5796.99</v>
          </cell>
        </row>
        <row r="288">
          <cell r="B288">
            <v>6265</v>
          </cell>
          <cell r="E288">
            <v>47</v>
          </cell>
          <cell r="F288">
            <v>47</v>
          </cell>
          <cell r="G288">
            <v>47</v>
          </cell>
          <cell r="H288">
            <v>47</v>
          </cell>
          <cell r="I288">
            <v>47</v>
          </cell>
          <cell r="J288">
            <v>47</v>
          </cell>
          <cell r="K288">
            <v>47</v>
          </cell>
          <cell r="L288">
            <v>47</v>
          </cell>
          <cell r="M288">
            <v>47</v>
          </cell>
          <cell r="N288">
            <v>47</v>
          </cell>
          <cell r="O288">
            <v>47</v>
          </cell>
        </row>
        <row r="289">
          <cell r="B289">
            <v>6270</v>
          </cell>
          <cell r="C289">
            <v>24730.74</v>
          </cell>
          <cell r="D289">
            <v>1123.4100000000001</v>
          </cell>
          <cell r="E289">
            <v>4075.4</v>
          </cell>
          <cell r="F289">
            <v>6212.9</v>
          </cell>
          <cell r="G289">
            <v>10023.969999999999</v>
          </cell>
          <cell r="H289">
            <v>10023.969999999999</v>
          </cell>
          <cell r="I289">
            <v>11995.76</v>
          </cell>
          <cell r="J289">
            <v>13442.28</v>
          </cell>
          <cell r="K289">
            <v>14754.28</v>
          </cell>
          <cell r="L289">
            <v>16298.28</v>
          </cell>
          <cell r="M289">
            <v>17622.28</v>
          </cell>
          <cell r="N289">
            <v>20944.28</v>
          </cell>
          <cell r="O289">
            <v>24652.53</v>
          </cell>
        </row>
        <row r="290">
          <cell r="B290">
            <v>6320</v>
          </cell>
          <cell r="C290">
            <v>4333.63</v>
          </cell>
          <cell r="D290">
            <v>664.72</v>
          </cell>
          <cell r="E290">
            <v>1002.59</v>
          </cell>
          <cell r="F290">
            <v>1078.83</v>
          </cell>
          <cell r="G290">
            <v>1097.0899999999999</v>
          </cell>
          <cell r="H290">
            <v>1376.16</v>
          </cell>
          <cell r="I290">
            <v>1433.32</v>
          </cell>
          <cell r="J290">
            <v>1793.13</v>
          </cell>
          <cell r="K290">
            <v>2234.61</v>
          </cell>
          <cell r="L290">
            <v>2245.4499999999998</v>
          </cell>
          <cell r="M290">
            <v>4240.22</v>
          </cell>
          <cell r="N290">
            <v>5058.18</v>
          </cell>
          <cell r="O290">
            <v>5230.24</v>
          </cell>
        </row>
        <row r="291">
          <cell r="B291">
            <v>6325</v>
          </cell>
          <cell r="C291">
            <v>3761.17</v>
          </cell>
          <cell r="D291">
            <v>440</v>
          </cell>
          <cell r="E291">
            <v>440</v>
          </cell>
          <cell r="F291">
            <v>866.18</v>
          </cell>
          <cell r="G291">
            <v>1736.18</v>
          </cell>
          <cell r="H291">
            <v>3001.18</v>
          </cell>
          <cell r="I291">
            <v>3241.18</v>
          </cell>
          <cell r="J291">
            <v>3578.68</v>
          </cell>
          <cell r="K291">
            <v>4693.5600000000004</v>
          </cell>
          <cell r="L291">
            <v>5136.26</v>
          </cell>
          <cell r="M291">
            <v>5356.26</v>
          </cell>
          <cell r="N291">
            <v>6203.76</v>
          </cell>
          <cell r="O291">
            <v>7530.71</v>
          </cell>
        </row>
        <row r="292">
          <cell r="B292">
            <v>6335</v>
          </cell>
          <cell r="C292">
            <v>20535.3</v>
          </cell>
          <cell r="D292">
            <v>4085.56</v>
          </cell>
          <cell r="E292">
            <v>4085.56</v>
          </cell>
          <cell r="F292">
            <v>8341.68</v>
          </cell>
          <cell r="G292">
            <v>8256.08</v>
          </cell>
          <cell r="H292">
            <v>10751.29</v>
          </cell>
          <cell r="I292">
            <v>11539.41</v>
          </cell>
          <cell r="J292">
            <v>13569.65</v>
          </cell>
          <cell r="K292">
            <v>14875.52</v>
          </cell>
          <cell r="L292">
            <v>17007.11</v>
          </cell>
          <cell r="M292">
            <v>20621.990000000002</v>
          </cell>
          <cell r="N292">
            <v>23409.63</v>
          </cell>
          <cell r="O292">
            <v>24497.13</v>
          </cell>
        </row>
        <row r="293">
          <cell r="B293">
            <v>6340</v>
          </cell>
          <cell r="C293">
            <v>-202.85</v>
          </cell>
          <cell r="O293">
            <v>10625</v>
          </cell>
        </row>
        <row r="294">
          <cell r="B294">
            <v>6345</v>
          </cell>
          <cell r="C294">
            <v>20094.7</v>
          </cell>
          <cell r="D294">
            <v>465.78</v>
          </cell>
          <cell r="E294">
            <v>2087.37</v>
          </cell>
          <cell r="F294">
            <v>6138.76</v>
          </cell>
          <cell r="G294">
            <v>6817.89</v>
          </cell>
          <cell r="H294">
            <v>8551.32</v>
          </cell>
          <cell r="I294">
            <v>9892.5400000000009</v>
          </cell>
          <cell r="J294">
            <v>41838.07</v>
          </cell>
          <cell r="K294">
            <v>45280.41</v>
          </cell>
          <cell r="L294">
            <v>13451.41</v>
          </cell>
          <cell r="M294">
            <v>17138.86</v>
          </cell>
          <cell r="N294">
            <v>17318.04</v>
          </cell>
          <cell r="O294">
            <v>19691.61</v>
          </cell>
        </row>
        <row r="295">
          <cell r="B295">
            <v>6355</v>
          </cell>
          <cell r="C295">
            <v>7318.4</v>
          </cell>
          <cell r="D295">
            <v>174.64</v>
          </cell>
          <cell r="E295">
            <v>349.29</v>
          </cell>
          <cell r="F295">
            <v>523.92999999999995</v>
          </cell>
          <cell r="G295">
            <v>698.57</v>
          </cell>
          <cell r="H295">
            <v>873.21</v>
          </cell>
          <cell r="I295">
            <v>1047.8599999999999</v>
          </cell>
          <cell r="J295">
            <v>1222.5</v>
          </cell>
          <cell r="K295">
            <v>1222.5</v>
          </cell>
          <cell r="L295">
            <v>2855.99</v>
          </cell>
          <cell r="M295">
            <v>3400.49</v>
          </cell>
          <cell r="N295">
            <v>3944.99</v>
          </cell>
          <cell r="O295">
            <v>4489.49</v>
          </cell>
        </row>
        <row r="296">
          <cell r="B296">
            <v>6360</v>
          </cell>
          <cell r="C296">
            <v>41.95</v>
          </cell>
          <cell r="O296">
            <v>30.15</v>
          </cell>
        </row>
        <row r="297">
          <cell r="B297">
            <v>6365</v>
          </cell>
          <cell r="F297">
            <v>29.04</v>
          </cell>
          <cell r="G297">
            <v>29.04</v>
          </cell>
          <cell r="H297">
            <v>29.04</v>
          </cell>
          <cell r="I297">
            <v>29.04</v>
          </cell>
          <cell r="J297">
            <v>29.04</v>
          </cell>
          <cell r="K297">
            <v>29.04</v>
          </cell>
          <cell r="L297">
            <v>29.04</v>
          </cell>
          <cell r="M297">
            <v>29.04</v>
          </cell>
          <cell r="N297">
            <v>29.04</v>
          </cell>
          <cell r="O297">
            <v>43.51</v>
          </cell>
        </row>
        <row r="298">
          <cell r="B298">
            <v>6385</v>
          </cell>
          <cell r="C298">
            <v>1452.7</v>
          </cell>
          <cell r="F298">
            <v>3.72</v>
          </cell>
          <cell r="G298">
            <v>20.010000000000002</v>
          </cell>
          <cell r="H298">
            <v>317.66000000000003</v>
          </cell>
          <cell r="I298">
            <v>28.24</v>
          </cell>
          <cell r="J298">
            <v>408.75</v>
          </cell>
          <cell r="K298">
            <v>408.75</v>
          </cell>
          <cell r="L298">
            <v>533.44000000000005</v>
          </cell>
          <cell r="M298">
            <v>533.44000000000005</v>
          </cell>
          <cell r="N298">
            <v>533.44000000000005</v>
          </cell>
          <cell r="O298">
            <v>729.73</v>
          </cell>
        </row>
        <row r="299">
          <cell r="B299">
            <v>6390</v>
          </cell>
          <cell r="C299">
            <v>3061.72</v>
          </cell>
          <cell r="D299">
            <v>7.65</v>
          </cell>
          <cell r="E299">
            <v>14.01</v>
          </cell>
          <cell r="F299">
            <v>27.59</v>
          </cell>
          <cell r="G299">
            <v>36.950000000000003</v>
          </cell>
          <cell r="H299">
            <v>51.08</v>
          </cell>
          <cell r="I299">
            <v>1202.69</v>
          </cell>
          <cell r="J299">
            <v>1425.11</v>
          </cell>
          <cell r="K299">
            <v>1523.33</v>
          </cell>
          <cell r="L299">
            <v>1528.87</v>
          </cell>
          <cell r="M299">
            <v>1535.5</v>
          </cell>
          <cell r="N299">
            <v>1545.56</v>
          </cell>
          <cell r="O299">
            <v>1553.11</v>
          </cell>
        </row>
        <row r="300">
          <cell r="B300">
            <v>6400</v>
          </cell>
          <cell r="C300">
            <v>8870</v>
          </cell>
          <cell r="F300">
            <v>1000</v>
          </cell>
          <cell r="G300">
            <v>1000</v>
          </cell>
          <cell r="H300">
            <v>1000</v>
          </cell>
          <cell r="I300">
            <v>1000</v>
          </cell>
          <cell r="J300">
            <v>1000</v>
          </cell>
          <cell r="K300">
            <v>1000</v>
          </cell>
          <cell r="L300">
            <v>1000</v>
          </cell>
          <cell r="M300">
            <v>2530</v>
          </cell>
          <cell r="N300">
            <v>2530</v>
          </cell>
          <cell r="O300">
            <v>2530</v>
          </cell>
        </row>
        <row r="301">
          <cell r="B301">
            <v>6410</v>
          </cell>
          <cell r="C301">
            <v>162793</v>
          </cell>
          <cell r="D301">
            <v>11231.21</v>
          </cell>
          <cell r="E301">
            <v>22800.86</v>
          </cell>
          <cell r="F301">
            <v>43200.86</v>
          </cell>
          <cell r="G301">
            <v>58800.86</v>
          </cell>
          <cell r="H301">
            <v>72000.86</v>
          </cell>
          <cell r="I301">
            <v>82800.86</v>
          </cell>
          <cell r="J301">
            <v>99600.86</v>
          </cell>
          <cell r="K301">
            <v>112800.86</v>
          </cell>
          <cell r="L301">
            <v>127200.86</v>
          </cell>
          <cell r="M301">
            <v>140700.85999999999</v>
          </cell>
          <cell r="N301">
            <v>149100.85999999999</v>
          </cell>
          <cell r="O301">
            <v>169500.86</v>
          </cell>
        </row>
        <row r="302">
          <cell r="B302">
            <v>6640</v>
          </cell>
          <cell r="G302">
            <v>3.92</v>
          </cell>
          <cell r="H302">
            <v>7.84</v>
          </cell>
          <cell r="I302">
            <v>11.76</v>
          </cell>
          <cell r="J302">
            <v>15.68</v>
          </cell>
          <cell r="K302">
            <v>19.600000000000001</v>
          </cell>
          <cell r="L302">
            <v>23.52</v>
          </cell>
          <cell r="M302">
            <v>27.44</v>
          </cell>
          <cell r="N302">
            <v>31.36</v>
          </cell>
          <cell r="O302">
            <v>35.28</v>
          </cell>
        </row>
        <row r="303">
          <cell r="B303">
            <v>6660</v>
          </cell>
          <cell r="C303">
            <v>11846.57</v>
          </cell>
          <cell r="D303">
            <v>983.7</v>
          </cell>
          <cell r="E303">
            <v>1973.24</v>
          </cell>
          <cell r="F303">
            <v>2962.78</v>
          </cell>
          <cell r="G303">
            <v>3995.93</v>
          </cell>
          <cell r="H303">
            <v>5029.3500000000004</v>
          </cell>
          <cell r="I303">
            <v>6046.78</v>
          </cell>
          <cell r="J303">
            <v>8896.08</v>
          </cell>
          <cell r="K303">
            <v>11745.38</v>
          </cell>
          <cell r="L303">
            <v>13741.68</v>
          </cell>
          <cell r="M303">
            <v>15737.98</v>
          </cell>
          <cell r="N303">
            <v>17734.28</v>
          </cell>
          <cell r="O303">
            <v>19730.580000000002</v>
          </cell>
        </row>
        <row r="304">
          <cell r="B304">
            <v>6665</v>
          </cell>
          <cell r="C304">
            <v>3823.08</v>
          </cell>
          <cell r="D304">
            <v>360.2</v>
          </cell>
          <cell r="E304">
            <v>720.4</v>
          </cell>
          <cell r="F304">
            <v>1080.5999999999999</v>
          </cell>
          <cell r="G304">
            <v>1441.74</v>
          </cell>
          <cell r="H304">
            <v>1802.88</v>
          </cell>
          <cell r="I304">
            <v>2165.34</v>
          </cell>
          <cell r="J304">
            <v>2577.15</v>
          </cell>
          <cell r="K304">
            <v>2991.6</v>
          </cell>
          <cell r="L304">
            <v>3423.42</v>
          </cell>
          <cell r="M304">
            <v>3859.26</v>
          </cell>
          <cell r="N304">
            <v>4297.2700000000004</v>
          </cell>
          <cell r="O304">
            <v>4735.28</v>
          </cell>
        </row>
        <row r="305">
          <cell r="B305">
            <v>6675</v>
          </cell>
          <cell r="C305">
            <v>6</v>
          </cell>
          <cell r="D305">
            <v>0.5</v>
          </cell>
          <cell r="E305">
            <v>1</v>
          </cell>
          <cell r="F305">
            <v>1.5</v>
          </cell>
          <cell r="G305">
            <v>2</v>
          </cell>
          <cell r="H305">
            <v>2.5</v>
          </cell>
          <cell r="I305">
            <v>3</v>
          </cell>
          <cell r="J305">
            <v>3.5</v>
          </cell>
          <cell r="K305">
            <v>4</v>
          </cell>
          <cell r="L305">
            <v>4.5</v>
          </cell>
          <cell r="M305">
            <v>5</v>
          </cell>
          <cell r="N305">
            <v>5.5</v>
          </cell>
          <cell r="O305">
            <v>6</v>
          </cell>
        </row>
        <row r="306">
          <cell r="B306">
            <v>6680</v>
          </cell>
          <cell r="C306">
            <v>74987.039999999994</v>
          </cell>
          <cell r="D306">
            <v>6245.65</v>
          </cell>
          <cell r="E306">
            <v>12491.72</v>
          </cell>
          <cell r="F306">
            <v>18737.79</v>
          </cell>
          <cell r="G306">
            <v>24983.86</v>
          </cell>
          <cell r="H306">
            <v>31230.46</v>
          </cell>
          <cell r="I306">
            <v>37477.06</v>
          </cell>
          <cell r="J306">
            <v>43723.66</v>
          </cell>
          <cell r="K306">
            <v>49970.26</v>
          </cell>
          <cell r="L306">
            <v>56216.86</v>
          </cell>
          <cell r="M306">
            <v>62463.46</v>
          </cell>
          <cell r="N306">
            <v>68711.69</v>
          </cell>
          <cell r="O306">
            <v>74961.63</v>
          </cell>
        </row>
        <row r="307">
          <cell r="B307">
            <v>6695</v>
          </cell>
          <cell r="C307">
            <v>17.399999999999999</v>
          </cell>
          <cell r="D307">
            <v>1.45</v>
          </cell>
          <cell r="E307">
            <v>2.9</v>
          </cell>
          <cell r="F307">
            <v>4.3499999999999996</v>
          </cell>
          <cell r="G307">
            <v>5.8</v>
          </cell>
          <cell r="H307">
            <v>7.25</v>
          </cell>
          <cell r="I307">
            <v>8.6999999999999993</v>
          </cell>
          <cell r="J307">
            <v>10.15</v>
          </cell>
          <cell r="K307">
            <v>12.11</v>
          </cell>
          <cell r="L307">
            <v>14.07</v>
          </cell>
          <cell r="M307">
            <v>16.36</v>
          </cell>
          <cell r="N307">
            <v>20.329999999999998</v>
          </cell>
          <cell r="O307">
            <v>24.3</v>
          </cell>
        </row>
        <row r="308">
          <cell r="B308">
            <v>6710</v>
          </cell>
          <cell r="C308">
            <v>8557.86</v>
          </cell>
          <cell r="D308">
            <v>678.54</v>
          </cell>
          <cell r="E308">
            <v>1357.08</v>
          </cell>
          <cell r="F308">
            <v>2035.84</v>
          </cell>
          <cell r="G308">
            <v>2714.6</v>
          </cell>
          <cell r="H308">
            <v>3393.57</v>
          </cell>
          <cell r="I308">
            <v>4072.54</v>
          </cell>
          <cell r="J308">
            <v>4751.51</v>
          </cell>
          <cell r="K308">
            <v>5431.73</v>
          </cell>
          <cell r="L308">
            <v>6111.95</v>
          </cell>
          <cell r="M308">
            <v>6792.42</v>
          </cell>
          <cell r="N308">
            <v>7484</v>
          </cell>
          <cell r="O308">
            <v>8175.58</v>
          </cell>
        </row>
        <row r="309">
          <cell r="B309">
            <v>6715</v>
          </cell>
          <cell r="C309">
            <v>53527.51</v>
          </cell>
          <cell r="D309">
            <v>4389.97</v>
          </cell>
          <cell r="E309">
            <v>8779.94</v>
          </cell>
          <cell r="F309">
            <v>13170.21</v>
          </cell>
          <cell r="G309">
            <v>17560.48</v>
          </cell>
          <cell r="H309">
            <v>21950.99</v>
          </cell>
          <cell r="I309">
            <v>26341.66</v>
          </cell>
          <cell r="J309">
            <v>30732.78</v>
          </cell>
          <cell r="K309">
            <v>35125.35</v>
          </cell>
          <cell r="L309">
            <v>39527.83</v>
          </cell>
          <cell r="M309">
            <v>43939.55</v>
          </cell>
          <cell r="N309">
            <v>48347.35</v>
          </cell>
          <cell r="O309">
            <v>52762.79</v>
          </cell>
        </row>
        <row r="310">
          <cell r="B310">
            <v>6717</v>
          </cell>
          <cell r="C310">
            <v>4138.59</v>
          </cell>
          <cell r="D310">
            <v>345.13</v>
          </cell>
          <cell r="E310">
            <v>703.81</v>
          </cell>
          <cell r="F310">
            <v>1063.17</v>
          </cell>
          <cell r="G310">
            <v>1420.75</v>
          </cell>
          <cell r="H310">
            <v>1778.33</v>
          </cell>
          <cell r="I310">
            <v>2135.91</v>
          </cell>
          <cell r="J310">
            <v>2493.4899999999998</v>
          </cell>
          <cell r="K310">
            <v>2851.07</v>
          </cell>
          <cell r="L310">
            <v>3208.65</v>
          </cell>
          <cell r="M310">
            <v>3566.23</v>
          </cell>
          <cell r="N310">
            <v>3923.81</v>
          </cell>
          <cell r="O310">
            <v>4281.3900000000003</v>
          </cell>
        </row>
        <row r="311">
          <cell r="B311">
            <v>6725</v>
          </cell>
          <cell r="C311">
            <v>1972.73</v>
          </cell>
          <cell r="D311">
            <v>164.49</v>
          </cell>
          <cell r="E311">
            <v>328.98</v>
          </cell>
          <cell r="F311">
            <v>493.47</v>
          </cell>
          <cell r="G311">
            <v>657.96</v>
          </cell>
          <cell r="H311">
            <v>822.45</v>
          </cell>
          <cell r="I311">
            <v>986.94</v>
          </cell>
          <cell r="J311">
            <v>1151.43</v>
          </cell>
          <cell r="K311">
            <v>1315.92</v>
          </cell>
          <cell r="L311">
            <v>1480.41</v>
          </cell>
          <cell r="M311">
            <v>1644.9</v>
          </cell>
          <cell r="N311">
            <v>1809.39</v>
          </cell>
          <cell r="O311">
            <v>1978.36</v>
          </cell>
        </row>
        <row r="312">
          <cell r="B312">
            <v>6730</v>
          </cell>
          <cell r="C312">
            <v>205.8</v>
          </cell>
          <cell r="D312">
            <v>137.55000000000001</v>
          </cell>
          <cell r="E312">
            <v>200.54</v>
          </cell>
          <cell r="F312">
            <v>263.52999999999997</v>
          </cell>
          <cell r="G312">
            <v>326.52</v>
          </cell>
          <cell r="H312">
            <v>389.51</v>
          </cell>
          <cell r="I312">
            <v>452.5</v>
          </cell>
          <cell r="J312">
            <v>515.49</v>
          </cell>
          <cell r="K312">
            <v>578.48</v>
          </cell>
          <cell r="L312">
            <v>641.47</v>
          </cell>
          <cell r="M312">
            <v>759.12</v>
          </cell>
          <cell r="N312">
            <v>854.38</v>
          </cell>
          <cell r="O312">
            <v>949.64</v>
          </cell>
        </row>
        <row r="313">
          <cell r="B313">
            <v>6745</v>
          </cell>
          <cell r="C313">
            <v>13171.2</v>
          </cell>
          <cell r="D313">
            <v>1125.1400000000001</v>
          </cell>
          <cell r="E313">
            <v>2261.15</v>
          </cell>
          <cell r="F313">
            <v>3397.57</v>
          </cell>
          <cell r="G313">
            <v>4584.54</v>
          </cell>
          <cell r="H313">
            <v>5771.89</v>
          </cell>
          <cell r="I313">
            <v>6917.35</v>
          </cell>
          <cell r="J313">
            <v>8062.81</v>
          </cell>
          <cell r="K313">
            <v>9208.27</v>
          </cell>
          <cell r="L313">
            <v>10353.73</v>
          </cell>
          <cell r="M313">
            <v>11499.19</v>
          </cell>
          <cell r="N313">
            <v>12644.65</v>
          </cell>
          <cell r="O313">
            <v>13791.36</v>
          </cell>
        </row>
        <row r="314">
          <cell r="B314">
            <v>6760</v>
          </cell>
          <cell r="C314">
            <v>57.24</v>
          </cell>
          <cell r="D314">
            <v>4.7699999999999996</v>
          </cell>
          <cell r="E314">
            <v>9.5399999999999991</v>
          </cell>
          <cell r="F314">
            <v>14.31</v>
          </cell>
          <cell r="G314">
            <v>209.58</v>
          </cell>
          <cell r="H314">
            <v>404.85</v>
          </cell>
          <cell r="I314">
            <v>600.12</v>
          </cell>
          <cell r="J314">
            <v>795.39</v>
          </cell>
          <cell r="K314">
            <v>990.66</v>
          </cell>
          <cell r="L314">
            <v>1185.93</v>
          </cell>
          <cell r="M314">
            <v>1381.2</v>
          </cell>
          <cell r="N314">
            <v>1576.47</v>
          </cell>
          <cell r="O314">
            <v>1771.74</v>
          </cell>
        </row>
        <row r="315">
          <cell r="B315">
            <v>6765</v>
          </cell>
          <cell r="C315">
            <v>51860.36</v>
          </cell>
          <cell r="D315">
            <v>4414.12</v>
          </cell>
          <cell r="E315">
            <v>8829.3700000000008</v>
          </cell>
          <cell r="F315">
            <v>13277.88</v>
          </cell>
          <cell r="G315">
            <v>17738.13</v>
          </cell>
          <cell r="H315">
            <v>22201.58</v>
          </cell>
          <cell r="I315">
            <v>26664.13</v>
          </cell>
          <cell r="J315">
            <v>31159.46</v>
          </cell>
          <cell r="K315">
            <v>35651.31</v>
          </cell>
          <cell r="L315">
            <v>40170.79</v>
          </cell>
          <cell r="M315">
            <v>44678.83</v>
          </cell>
          <cell r="N315">
            <v>49192.67</v>
          </cell>
          <cell r="O315">
            <v>53717.57</v>
          </cell>
        </row>
        <row r="316">
          <cell r="B316">
            <v>6770</v>
          </cell>
          <cell r="C316">
            <v>130.44</v>
          </cell>
          <cell r="D316">
            <v>10.87</v>
          </cell>
          <cell r="E316">
            <v>21.74</v>
          </cell>
          <cell r="F316">
            <v>32.61</v>
          </cell>
          <cell r="G316">
            <v>43.48</v>
          </cell>
          <cell r="H316">
            <v>54.35</v>
          </cell>
          <cell r="I316">
            <v>65.22</v>
          </cell>
          <cell r="J316">
            <v>76.09</v>
          </cell>
          <cell r="K316">
            <v>86.96</v>
          </cell>
          <cell r="L316">
            <v>97.83</v>
          </cell>
          <cell r="M316">
            <v>108.7</v>
          </cell>
          <cell r="N316">
            <v>119.57</v>
          </cell>
          <cell r="O316">
            <v>130.44</v>
          </cell>
        </row>
        <row r="317">
          <cell r="B317">
            <v>6775</v>
          </cell>
          <cell r="C317">
            <v>1797.95</v>
          </cell>
          <cell r="D317">
            <v>161.49</v>
          </cell>
          <cell r="E317">
            <v>318</v>
          </cell>
          <cell r="F317">
            <v>490.64</v>
          </cell>
          <cell r="G317">
            <v>654.66999999999996</v>
          </cell>
          <cell r="H317">
            <v>818.7</v>
          </cell>
          <cell r="I317">
            <v>982.73</v>
          </cell>
          <cell r="J317">
            <v>1146.78</v>
          </cell>
          <cell r="K317">
            <v>1310.83</v>
          </cell>
          <cell r="L317">
            <v>1469.87</v>
          </cell>
          <cell r="M317">
            <v>1629.72</v>
          </cell>
          <cell r="N317">
            <v>1789.72</v>
          </cell>
          <cell r="O317">
            <v>1949.72</v>
          </cell>
        </row>
        <row r="318">
          <cell r="B318">
            <v>6785</v>
          </cell>
          <cell r="C318">
            <v>7.44</v>
          </cell>
          <cell r="D318">
            <v>0.62</v>
          </cell>
          <cell r="E318">
            <v>1.24</v>
          </cell>
          <cell r="F318">
            <v>1.86</v>
          </cell>
          <cell r="G318">
            <v>2.48</v>
          </cell>
          <cell r="H318">
            <v>3.1</v>
          </cell>
          <cell r="I318">
            <v>3.72</v>
          </cell>
          <cell r="J318">
            <v>4.34</v>
          </cell>
          <cell r="K318">
            <v>4.96</v>
          </cell>
          <cell r="L318">
            <v>5.58</v>
          </cell>
          <cell r="M318">
            <v>6.2</v>
          </cell>
          <cell r="N318">
            <v>6.82</v>
          </cell>
          <cell r="O318">
            <v>7.44</v>
          </cell>
        </row>
        <row r="319">
          <cell r="B319">
            <v>6795</v>
          </cell>
          <cell r="C319">
            <v>79.44</v>
          </cell>
          <cell r="D319">
            <v>6.62</v>
          </cell>
          <cell r="E319">
            <v>13.24</v>
          </cell>
          <cell r="F319">
            <v>19.86</v>
          </cell>
          <cell r="G319">
            <v>26.48</v>
          </cell>
          <cell r="H319">
            <v>33.1</v>
          </cell>
          <cell r="I319">
            <v>39.72</v>
          </cell>
          <cell r="J319">
            <v>46.34</v>
          </cell>
          <cell r="K319">
            <v>52.96</v>
          </cell>
          <cell r="L319">
            <v>59.58</v>
          </cell>
          <cell r="M319">
            <v>66.2</v>
          </cell>
          <cell r="N319">
            <v>72.819999999999993</v>
          </cell>
          <cell r="O319">
            <v>79.44</v>
          </cell>
        </row>
        <row r="320">
          <cell r="B320">
            <v>6800</v>
          </cell>
          <cell r="C320">
            <v>484.2</v>
          </cell>
          <cell r="D320">
            <v>40.35</v>
          </cell>
          <cell r="E320">
            <v>80.7</v>
          </cell>
          <cell r="F320">
            <v>121.05</v>
          </cell>
          <cell r="G320">
            <v>161.4</v>
          </cell>
          <cell r="H320">
            <v>201.75</v>
          </cell>
          <cell r="I320">
            <v>242.1</v>
          </cell>
          <cell r="J320">
            <v>282.45</v>
          </cell>
          <cell r="K320">
            <v>322.8</v>
          </cell>
          <cell r="L320">
            <v>363.15</v>
          </cell>
          <cell r="M320">
            <v>403.5</v>
          </cell>
          <cell r="N320">
            <v>443.85</v>
          </cell>
          <cell r="O320">
            <v>484.2</v>
          </cell>
        </row>
        <row r="321">
          <cell r="B321">
            <v>6805</v>
          </cell>
          <cell r="C321">
            <v>351.6</v>
          </cell>
          <cell r="D321">
            <v>29.3</v>
          </cell>
          <cell r="E321">
            <v>58.6</v>
          </cell>
          <cell r="F321">
            <v>87.9</v>
          </cell>
          <cell r="G321">
            <v>117.2</v>
          </cell>
          <cell r="H321">
            <v>146.5</v>
          </cell>
          <cell r="I321">
            <v>175.8</v>
          </cell>
          <cell r="J321">
            <v>205.29</v>
          </cell>
          <cell r="K321">
            <v>234.78</v>
          </cell>
          <cell r="L321">
            <v>264.27</v>
          </cell>
          <cell r="M321">
            <v>293.76</v>
          </cell>
          <cell r="N321">
            <v>323.25</v>
          </cell>
          <cell r="O321">
            <v>352.74</v>
          </cell>
        </row>
        <row r="322">
          <cell r="B322">
            <v>6820</v>
          </cell>
          <cell r="C322">
            <v>623.48</v>
          </cell>
          <cell r="D322">
            <v>50.71</v>
          </cell>
          <cell r="E322">
            <v>101.42</v>
          </cell>
          <cell r="F322">
            <v>152.13</v>
          </cell>
          <cell r="G322">
            <v>202.84</v>
          </cell>
          <cell r="H322">
            <v>253.55</v>
          </cell>
          <cell r="I322">
            <v>304.26</v>
          </cell>
          <cell r="J322">
            <v>354.97</v>
          </cell>
          <cell r="K322">
            <v>405.68</v>
          </cell>
          <cell r="L322">
            <v>456.39</v>
          </cell>
          <cell r="M322">
            <v>507.1</v>
          </cell>
          <cell r="N322">
            <v>650.62</v>
          </cell>
          <cell r="O322">
            <v>794.14</v>
          </cell>
        </row>
        <row r="323">
          <cell r="B323">
            <v>6825</v>
          </cell>
          <cell r="C323">
            <v>183.6</v>
          </cell>
          <cell r="D323">
            <v>15.95</v>
          </cell>
          <cell r="E323">
            <v>31.9</v>
          </cell>
          <cell r="F323">
            <v>47.85</v>
          </cell>
          <cell r="G323">
            <v>63.8</v>
          </cell>
          <cell r="H323">
            <v>79.75</v>
          </cell>
          <cell r="I323">
            <v>95.7</v>
          </cell>
          <cell r="J323">
            <v>111.65</v>
          </cell>
          <cell r="K323">
            <v>127.6</v>
          </cell>
          <cell r="L323">
            <v>143.55000000000001</v>
          </cell>
          <cell r="M323">
            <v>159.5</v>
          </cell>
          <cell r="N323">
            <v>175.45</v>
          </cell>
          <cell r="O323">
            <v>191.4</v>
          </cell>
        </row>
        <row r="324">
          <cell r="B324">
            <v>6835</v>
          </cell>
          <cell r="C324">
            <v>2269.7399999999998</v>
          </cell>
          <cell r="D324">
            <v>190.19</v>
          </cell>
          <cell r="E324">
            <v>380.38</v>
          </cell>
          <cell r="F324">
            <v>571.75</v>
          </cell>
          <cell r="G324">
            <v>763.12</v>
          </cell>
          <cell r="H324">
            <v>954.49</v>
          </cell>
          <cell r="I324">
            <v>1145.8599999999999</v>
          </cell>
          <cell r="J324">
            <v>1337.23</v>
          </cell>
          <cell r="K324">
            <v>1528.6</v>
          </cell>
          <cell r="L324">
            <v>1719.97</v>
          </cell>
          <cell r="M324">
            <v>1911.34</v>
          </cell>
          <cell r="N324">
            <v>2102.71</v>
          </cell>
          <cell r="O324">
            <v>2294.08</v>
          </cell>
        </row>
        <row r="325">
          <cell r="B325">
            <v>6840</v>
          </cell>
          <cell r="C325">
            <v>1549.1</v>
          </cell>
          <cell r="D325">
            <v>129.49</v>
          </cell>
          <cell r="E325">
            <v>258.98</v>
          </cell>
          <cell r="F325">
            <v>388.47</v>
          </cell>
          <cell r="G325">
            <v>517.96</v>
          </cell>
          <cell r="H325">
            <v>647.45000000000005</v>
          </cell>
          <cell r="I325">
            <v>776.94</v>
          </cell>
          <cell r="J325">
            <v>906.43</v>
          </cell>
          <cell r="K325">
            <v>1035.92</v>
          </cell>
          <cell r="L325">
            <v>1166.52</v>
          </cell>
          <cell r="M325">
            <v>1297.1199999999999</v>
          </cell>
          <cell r="N325">
            <v>1427.72</v>
          </cell>
          <cell r="O325">
            <v>1558.32</v>
          </cell>
        </row>
        <row r="326">
          <cell r="B326">
            <v>6845</v>
          </cell>
          <cell r="C326">
            <v>143.04</v>
          </cell>
          <cell r="D326">
            <v>11.92</v>
          </cell>
          <cell r="E326">
            <v>52.13</v>
          </cell>
          <cell r="F326">
            <v>73.78</v>
          </cell>
          <cell r="G326">
            <v>93.71</v>
          </cell>
          <cell r="H326">
            <v>113.64</v>
          </cell>
          <cell r="I326">
            <v>133.57</v>
          </cell>
          <cell r="J326">
            <v>153.5</v>
          </cell>
          <cell r="K326">
            <v>173.43</v>
          </cell>
          <cell r="L326">
            <v>193.36</v>
          </cell>
          <cell r="M326">
            <v>213.29</v>
          </cell>
          <cell r="N326">
            <v>233.22</v>
          </cell>
          <cell r="O326">
            <v>253.15</v>
          </cell>
        </row>
        <row r="327">
          <cell r="B327">
            <v>6850</v>
          </cell>
          <cell r="G327">
            <v>4.58</v>
          </cell>
          <cell r="H327">
            <v>9.16</v>
          </cell>
          <cell r="I327">
            <v>13.74</v>
          </cell>
          <cell r="J327">
            <v>18.32</v>
          </cell>
          <cell r="K327">
            <v>22.9</v>
          </cell>
          <cell r="L327">
            <v>27.48</v>
          </cell>
          <cell r="M327">
            <v>32.06</v>
          </cell>
          <cell r="N327">
            <v>36.64</v>
          </cell>
          <cell r="O327">
            <v>41.22</v>
          </cell>
        </row>
        <row r="328">
          <cell r="B328">
            <v>6855</v>
          </cell>
          <cell r="C328">
            <v>91.32</v>
          </cell>
          <cell r="D328">
            <v>7.61</v>
          </cell>
          <cell r="E328">
            <v>15.22</v>
          </cell>
          <cell r="F328">
            <v>22.83</v>
          </cell>
          <cell r="G328">
            <v>30.44</v>
          </cell>
          <cell r="H328">
            <v>38.049999999999997</v>
          </cell>
          <cell r="I328">
            <v>45.66</v>
          </cell>
          <cell r="J328">
            <v>53.27</v>
          </cell>
          <cell r="K328">
            <v>60.88</v>
          </cell>
          <cell r="L328">
            <v>68.489999999999995</v>
          </cell>
          <cell r="M328">
            <v>76.099999999999994</v>
          </cell>
          <cell r="N328">
            <v>83.71</v>
          </cell>
          <cell r="O328">
            <v>91.32</v>
          </cell>
        </row>
        <row r="329">
          <cell r="B329">
            <v>6890</v>
          </cell>
          <cell r="C329">
            <v>196.46</v>
          </cell>
          <cell r="D329">
            <v>18.41</v>
          </cell>
          <cell r="E329">
            <v>36.82</v>
          </cell>
          <cell r="F329">
            <v>55.23</v>
          </cell>
          <cell r="G329">
            <v>73.989999999999995</v>
          </cell>
          <cell r="H329">
            <v>92.75</v>
          </cell>
          <cell r="I329">
            <v>111.9</v>
          </cell>
          <cell r="J329">
            <v>131.05000000000001</v>
          </cell>
          <cell r="K329">
            <v>150.19999999999999</v>
          </cell>
          <cell r="L329">
            <v>169.35</v>
          </cell>
          <cell r="M329">
            <v>188.5</v>
          </cell>
          <cell r="N329">
            <v>207.65</v>
          </cell>
          <cell r="O329">
            <v>226.8</v>
          </cell>
        </row>
        <row r="330">
          <cell r="B330">
            <v>6905</v>
          </cell>
          <cell r="C330">
            <v>10460.5</v>
          </cell>
          <cell r="D330">
            <v>1672.97</v>
          </cell>
          <cell r="E330">
            <v>2525.86</v>
          </cell>
          <cell r="F330">
            <v>8307.7199999999993</v>
          </cell>
          <cell r="G330">
            <v>9354.18</v>
          </cell>
          <cell r="H330">
            <v>10404.56</v>
          </cell>
          <cell r="I330">
            <v>11450.27</v>
          </cell>
          <cell r="J330">
            <v>12585.7</v>
          </cell>
          <cell r="K330">
            <v>13643.27</v>
          </cell>
          <cell r="L330">
            <v>14799.14</v>
          </cell>
          <cell r="M330">
            <v>16026.57</v>
          </cell>
          <cell r="N330">
            <v>17142.79</v>
          </cell>
          <cell r="O330">
            <v>18433.3</v>
          </cell>
        </row>
        <row r="331">
          <cell r="B331">
            <v>6920</v>
          </cell>
          <cell r="C331">
            <v>45101.3</v>
          </cell>
          <cell r="D331">
            <v>3747.66</v>
          </cell>
          <cell r="E331">
            <v>7498.45</v>
          </cell>
          <cell r="F331">
            <v>11265.54</v>
          </cell>
          <cell r="G331">
            <v>15455.13</v>
          </cell>
          <cell r="H331">
            <v>19265.11</v>
          </cell>
          <cell r="I331">
            <v>22837.21</v>
          </cell>
          <cell r="J331">
            <v>26735.3</v>
          </cell>
          <cell r="K331">
            <v>30734.53</v>
          </cell>
          <cell r="L331">
            <v>34655.410000000003</v>
          </cell>
          <cell r="M331">
            <v>38577.82</v>
          </cell>
          <cell r="N331">
            <v>42496.98</v>
          </cell>
          <cell r="O331">
            <v>46250.86</v>
          </cell>
        </row>
        <row r="332">
          <cell r="B332">
            <v>7225</v>
          </cell>
          <cell r="C332">
            <v>-2217.6</v>
          </cell>
          <cell r="D332">
            <v>-184.8</v>
          </cell>
          <cell r="E332">
            <v>-369.6</v>
          </cell>
          <cell r="F332">
            <v>-554.4</v>
          </cell>
          <cell r="G332">
            <v>-739.2</v>
          </cell>
          <cell r="H332">
            <v>-924</v>
          </cell>
          <cell r="I332">
            <v>-1108.8</v>
          </cell>
          <cell r="J332">
            <v>-1293.5999999999999</v>
          </cell>
          <cell r="K332">
            <v>-1478.4</v>
          </cell>
          <cell r="L332">
            <v>-1663.2</v>
          </cell>
          <cell r="M332">
            <v>-1848</v>
          </cell>
          <cell r="N332">
            <v>-2032.8</v>
          </cell>
          <cell r="O332">
            <v>-2217.6</v>
          </cell>
        </row>
        <row r="333">
          <cell r="B333">
            <v>7245</v>
          </cell>
          <cell r="C333">
            <v>-49982.28</v>
          </cell>
          <cell r="D333">
            <v>-4165.1899999999996</v>
          </cell>
          <cell r="E333">
            <v>-8330.3799999999992</v>
          </cell>
          <cell r="F333">
            <v>-12495.57</v>
          </cell>
          <cell r="G333">
            <v>-16660.759999999998</v>
          </cell>
          <cell r="H333">
            <v>-20825.95</v>
          </cell>
          <cell r="I333">
            <v>-24991.14</v>
          </cell>
          <cell r="J333">
            <v>-29156.33</v>
          </cell>
          <cell r="K333">
            <v>-33321.519999999997</v>
          </cell>
          <cell r="L333">
            <v>-37486.71</v>
          </cell>
          <cell r="M333">
            <v>-41651.9</v>
          </cell>
          <cell r="N333">
            <v>-45817.09</v>
          </cell>
          <cell r="O333">
            <v>-49982.28</v>
          </cell>
        </row>
        <row r="334">
          <cell r="B334">
            <v>7275</v>
          </cell>
          <cell r="C334">
            <v>-3120</v>
          </cell>
          <cell r="D334">
            <v>-260</v>
          </cell>
          <cell r="E334">
            <v>-520</v>
          </cell>
          <cell r="F334">
            <v>-780</v>
          </cell>
          <cell r="G334">
            <v>-1040</v>
          </cell>
          <cell r="H334">
            <v>-1300</v>
          </cell>
          <cell r="I334">
            <v>-1560</v>
          </cell>
          <cell r="J334">
            <v>-1820</v>
          </cell>
          <cell r="K334">
            <v>-2080</v>
          </cell>
          <cell r="L334">
            <v>-2340</v>
          </cell>
          <cell r="M334">
            <v>-2600</v>
          </cell>
          <cell r="N334">
            <v>-2860</v>
          </cell>
          <cell r="O334">
            <v>-3120</v>
          </cell>
        </row>
        <row r="335">
          <cell r="B335">
            <v>7280</v>
          </cell>
          <cell r="C335">
            <v>-11875.44</v>
          </cell>
          <cell r="D335">
            <v>-989.62</v>
          </cell>
          <cell r="E335">
            <v>-1979.24</v>
          </cell>
          <cell r="F335">
            <v>-2968.86</v>
          </cell>
          <cell r="G335">
            <v>-3958.48</v>
          </cell>
          <cell r="H335">
            <v>-4948.1000000000004</v>
          </cell>
          <cell r="I335">
            <v>-5937.72</v>
          </cell>
          <cell r="J335">
            <v>-6927.34</v>
          </cell>
          <cell r="K335">
            <v>-7916.96</v>
          </cell>
          <cell r="L335">
            <v>-8906.58</v>
          </cell>
          <cell r="M335">
            <v>-9896.2000000000007</v>
          </cell>
          <cell r="N335">
            <v>-10885.82</v>
          </cell>
          <cell r="O335">
            <v>-11875.44</v>
          </cell>
        </row>
        <row r="336">
          <cell r="B336">
            <v>7283</v>
          </cell>
          <cell r="C336">
            <v>-520.32000000000005</v>
          </cell>
          <cell r="D336">
            <v>-43.36</v>
          </cell>
          <cell r="E336">
            <v>-86.72</v>
          </cell>
          <cell r="F336">
            <v>-130.08000000000001</v>
          </cell>
          <cell r="G336">
            <v>-173.44</v>
          </cell>
          <cell r="H336">
            <v>-216.8</v>
          </cell>
          <cell r="I336">
            <v>-260.16000000000003</v>
          </cell>
          <cell r="J336">
            <v>-303.52</v>
          </cell>
          <cell r="K336">
            <v>-346.88</v>
          </cell>
          <cell r="L336">
            <v>-390.24</v>
          </cell>
          <cell r="M336">
            <v>-433.6</v>
          </cell>
          <cell r="N336">
            <v>-476.96</v>
          </cell>
          <cell r="O336">
            <v>-520.32000000000005</v>
          </cell>
        </row>
        <row r="337">
          <cell r="B337">
            <v>7290</v>
          </cell>
          <cell r="C337">
            <v>-1370.52</v>
          </cell>
          <cell r="D337">
            <v>-114.21</v>
          </cell>
          <cell r="E337">
            <v>-228.42</v>
          </cell>
          <cell r="F337">
            <v>-342.63</v>
          </cell>
          <cell r="G337">
            <v>-456.84</v>
          </cell>
          <cell r="H337">
            <v>-571.04999999999995</v>
          </cell>
          <cell r="I337">
            <v>-685.26</v>
          </cell>
          <cell r="J337">
            <v>-799.47</v>
          </cell>
          <cell r="K337">
            <v>-913.68</v>
          </cell>
          <cell r="L337">
            <v>-1027.8900000000001</v>
          </cell>
          <cell r="M337">
            <v>-1142.0999999999999</v>
          </cell>
          <cell r="N337">
            <v>-1256.31</v>
          </cell>
          <cell r="O337">
            <v>-1370.52</v>
          </cell>
        </row>
        <row r="338">
          <cell r="B338">
            <v>7325</v>
          </cell>
          <cell r="C338">
            <v>-767.4</v>
          </cell>
          <cell r="D338">
            <v>-63.95</v>
          </cell>
          <cell r="E338">
            <v>-127.9</v>
          </cell>
          <cell r="F338">
            <v>-191.85</v>
          </cell>
          <cell r="G338">
            <v>-255.8</v>
          </cell>
          <cell r="H338">
            <v>-319.75</v>
          </cell>
          <cell r="I338">
            <v>-383.7</v>
          </cell>
          <cell r="J338">
            <v>-447.65</v>
          </cell>
          <cell r="K338">
            <v>-511.6</v>
          </cell>
          <cell r="L338">
            <v>-575.54999999999995</v>
          </cell>
          <cell r="M338">
            <v>-639.5</v>
          </cell>
          <cell r="N338">
            <v>-703.45</v>
          </cell>
          <cell r="O338">
            <v>-767.4</v>
          </cell>
        </row>
        <row r="339">
          <cell r="B339">
            <v>7330</v>
          </cell>
          <cell r="C339">
            <v>-13792.08</v>
          </cell>
          <cell r="D339">
            <v>-1149.3399999999999</v>
          </cell>
          <cell r="E339">
            <v>-2298.6799999999998</v>
          </cell>
          <cell r="F339">
            <v>-3448.02</v>
          </cell>
          <cell r="G339">
            <v>-4597.3599999999997</v>
          </cell>
          <cell r="H339">
            <v>-5746.7</v>
          </cell>
          <cell r="I339">
            <v>-6896.04</v>
          </cell>
          <cell r="J339">
            <v>-8045.38</v>
          </cell>
          <cell r="K339">
            <v>-9194.7199999999993</v>
          </cell>
          <cell r="L339">
            <v>-10344.06</v>
          </cell>
          <cell r="M339">
            <v>-11493.4</v>
          </cell>
          <cell r="N339">
            <v>-12642.74</v>
          </cell>
          <cell r="O339">
            <v>-13792.08</v>
          </cell>
        </row>
        <row r="340">
          <cell r="B340">
            <v>7430</v>
          </cell>
          <cell r="C340">
            <v>-10506.26</v>
          </cell>
          <cell r="D340">
            <v>-874.88</v>
          </cell>
          <cell r="E340">
            <v>-1749.76</v>
          </cell>
          <cell r="F340">
            <v>-2624.64</v>
          </cell>
          <cell r="G340">
            <v>-3499.52</v>
          </cell>
          <cell r="H340">
            <v>-4374.4799999999996</v>
          </cell>
          <cell r="I340">
            <v>-5249.44</v>
          </cell>
          <cell r="J340">
            <v>-6124.4</v>
          </cell>
          <cell r="K340">
            <v>-6999.36</v>
          </cell>
          <cell r="L340">
            <v>-7874.32</v>
          </cell>
          <cell r="M340">
            <v>-8749.2800000000007</v>
          </cell>
          <cell r="N340">
            <v>-9624.2000000000007</v>
          </cell>
          <cell r="O340">
            <v>-10499.12</v>
          </cell>
        </row>
        <row r="341">
          <cell r="B341">
            <v>7440</v>
          </cell>
          <cell r="C341">
            <v>-1569.72</v>
          </cell>
          <cell r="D341">
            <v>-130.81</v>
          </cell>
          <cell r="E341">
            <v>-394.44</v>
          </cell>
          <cell r="F341">
            <v>-658.07</v>
          </cell>
          <cell r="G341">
            <v>-921.7</v>
          </cell>
          <cell r="H341">
            <v>-1185.33</v>
          </cell>
          <cell r="I341">
            <v>-1448.96</v>
          </cell>
          <cell r="J341">
            <v>-1712.59</v>
          </cell>
          <cell r="K341">
            <v>-1976.22</v>
          </cell>
          <cell r="L341">
            <v>-2239.85</v>
          </cell>
          <cell r="M341">
            <v>-2503.48</v>
          </cell>
          <cell r="N341">
            <v>-2767.11</v>
          </cell>
          <cell r="O341">
            <v>-3030.74</v>
          </cell>
        </row>
        <row r="342">
          <cell r="B342">
            <v>7445</v>
          </cell>
          <cell r="C342">
            <v>-41.16</v>
          </cell>
          <cell r="D342">
            <v>-3.43</v>
          </cell>
          <cell r="E342">
            <v>-6.86</v>
          </cell>
          <cell r="F342">
            <v>-10.29</v>
          </cell>
          <cell r="G342">
            <v>-13.72</v>
          </cell>
          <cell r="H342">
            <v>-17.149999999999999</v>
          </cell>
          <cell r="I342">
            <v>-20.58</v>
          </cell>
          <cell r="J342">
            <v>-24.01</v>
          </cell>
          <cell r="K342">
            <v>-27.44</v>
          </cell>
          <cell r="L342">
            <v>-30.87</v>
          </cell>
          <cell r="M342">
            <v>-34.299999999999997</v>
          </cell>
          <cell r="N342">
            <v>-37.729999999999997</v>
          </cell>
          <cell r="O342">
            <v>-41.16</v>
          </cell>
        </row>
        <row r="343">
          <cell r="B343">
            <v>7510</v>
          </cell>
          <cell r="C343">
            <v>16261.78</v>
          </cell>
          <cell r="D343">
            <v>1472.91</v>
          </cell>
          <cell r="E343">
            <v>2990.06</v>
          </cell>
          <cell r="F343">
            <v>4425.17</v>
          </cell>
          <cell r="G343">
            <v>5958.61</v>
          </cell>
          <cell r="H343">
            <v>7289.66</v>
          </cell>
          <cell r="I343">
            <v>8682.99</v>
          </cell>
          <cell r="J343">
            <v>10139.75</v>
          </cell>
          <cell r="K343">
            <v>11500.32</v>
          </cell>
          <cell r="L343">
            <v>12874.75</v>
          </cell>
          <cell r="M343">
            <v>14250.67</v>
          </cell>
          <cell r="N343">
            <v>15558.09</v>
          </cell>
          <cell r="O343">
            <v>16986.79</v>
          </cell>
        </row>
        <row r="344">
          <cell r="B344">
            <v>7515</v>
          </cell>
          <cell r="C344">
            <v>1.1000000000000001</v>
          </cell>
          <cell r="D344">
            <v>304.63</v>
          </cell>
          <cell r="E344">
            <v>351.83</v>
          </cell>
          <cell r="F344">
            <v>368.91</v>
          </cell>
          <cell r="G344">
            <v>371.69</v>
          </cell>
          <cell r="H344">
            <v>373.9</v>
          </cell>
          <cell r="I344">
            <v>376.75</v>
          </cell>
          <cell r="J344">
            <v>381.04</v>
          </cell>
          <cell r="K344">
            <v>383.47</v>
          </cell>
          <cell r="L344">
            <v>384.56</v>
          </cell>
          <cell r="M344">
            <v>387.7</v>
          </cell>
          <cell r="N344">
            <v>389.95</v>
          </cell>
          <cell r="O344">
            <v>391.58</v>
          </cell>
        </row>
        <row r="345">
          <cell r="B345">
            <v>7520</v>
          </cell>
          <cell r="C345">
            <v>1833.28</v>
          </cell>
          <cell r="D345">
            <v>590.76</v>
          </cell>
          <cell r="E345">
            <v>843.35</v>
          </cell>
          <cell r="F345">
            <v>988.3</v>
          </cell>
          <cell r="G345">
            <v>1029.42</v>
          </cell>
          <cell r="H345">
            <v>1054.55</v>
          </cell>
          <cell r="I345">
            <v>1082.3399999999999</v>
          </cell>
          <cell r="J345">
            <v>804.91</v>
          </cell>
          <cell r="K345">
            <v>828.5</v>
          </cell>
          <cell r="L345">
            <v>843.6</v>
          </cell>
          <cell r="M345">
            <v>865.31</v>
          </cell>
          <cell r="N345">
            <v>881.39</v>
          </cell>
          <cell r="O345">
            <v>675.86</v>
          </cell>
        </row>
        <row r="346">
          <cell r="B346">
            <v>7535</v>
          </cell>
          <cell r="C346">
            <v>167.41</v>
          </cell>
          <cell r="E346">
            <v>0.09</v>
          </cell>
          <cell r="F346">
            <v>0.09</v>
          </cell>
          <cell r="G346">
            <v>7.47</v>
          </cell>
          <cell r="H346">
            <v>175.2</v>
          </cell>
          <cell r="I346">
            <v>245.5</v>
          </cell>
          <cell r="J346">
            <v>245.5</v>
          </cell>
          <cell r="K346">
            <v>245.68</v>
          </cell>
          <cell r="L346">
            <v>245.68</v>
          </cell>
          <cell r="M346">
            <v>245.68</v>
          </cell>
          <cell r="N346">
            <v>246.98</v>
          </cell>
          <cell r="O346">
            <v>257.35000000000002</v>
          </cell>
        </row>
        <row r="347">
          <cell r="B347">
            <v>7540</v>
          </cell>
          <cell r="C347">
            <v>80111.710000000006</v>
          </cell>
          <cell r="D347">
            <v>43585.85</v>
          </cell>
          <cell r="E347">
            <v>43585.85</v>
          </cell>
          <cell r="F347">
            <v>43585.85</v>
          </cell>
          <cell r="G347">
            <v>43585.85</v>
          </cell>
          <cell r="H347">
            <v>43585.85</v>
          </cell>
          <cell r="I347">
            <v>43585.85</v>
          </cell>
          <cell r="J347">
            <v>87017.65</v>
          </cell>
          <cell r="K347">
            <v>87017.65</v>
          </cell>
          <cell r="L347">
            <v>87017.65</v>
          </cell>
          <cell r="M347">
            <v>87017.65</v>
          </cell>
          <cell r="N347">
            <v>87017.65</v>
          </cell>
          <cell r="O347">
            <v>92193.25</v>
          </cell>
        </row>
        <row r="348">
          <cell r="B348">
            <v>7545</v>
          </cell>
          <cell r="C348">
            <v>9438.14</v>
          </cell>
          <cell r="E348">
            <v>-4813.47</v>
          </cell>
          <cell r="F348">
            <v>-4809.79</v>
          </cell>
          <cell r="G348">
            <v>-4809.79</v>
          </cell>
          <cell r="H348">
            <v>-4809.79</v>
          </cell>
          <cell r="I348">
            <v>-4809.79</v>
          </cell>
          <cell r="J348">
            <v>-4809.79</v>
          </cell>
          <cell r="K348">
            <v>-4809.79</v>
          </cell>
          <cell r="L348">
            <v>-4809.79</v>
          </cell>
          <cell r="M348">
            <v>-4809.79</v>
          </cell>
          <cell r="N348">
            <v>-135.12</v>
          </cell>
          <cell r="O348">
            <v>-135.12</v>
          </cell>
        </row>
        <row r="349">
          <cell r="B349">
            <v>7550</v>
          </cell>
          <cell r="C349">
            <v>-4.9000000000000004</v>
          </cell>
          <cell r="D349">
            <v>-35628.769999999997</v>
          </cell>
          <cell r="E349">
            <v>-28160.52</v>
          </cell>
          <cell r="F349">
            <v>-15394.11</v>
          </cell>
          <cell r="G349">
            <v>-12258.13</v>
          </cell>
          <cell r="H349">
            <v>359.02</v>
          </cell>
          <cell r="I349">
            <v>8315.2800000000007</v>
          </cell>
          <cell r="J349">
            <v>-27577.3</v>
          </cell>
          <cell r="K349">
            <v>-19621.490000000002</v>
          </cell>
          <cell r="L349">
            <v>-11666.38</v>
          </cell>
          <cell r="M349">
            <v>-3711.3</v>
          </cell>
          <cell r="N349">
            <v>-5575.63</v>
          </cell>
          <cell r="O349">
            <v>-0.67</v>
          </cell>
        </row>
        <row r="350">
          <cell r="B350">
            <v>7555</v>
          </cell>
          <cell r="C350">
            <v>5950.78</v>
          </cell>
          <cell r="E350">
            <v>487.92</v>
          </cell>
          <cell r="F350">
            <v>487.92</v>
          </cell>
          <cell r="G350">
            <v>487.92</v>
          </cell>
          <cell r="H350">
            <v>487.92</v>
          </cell>
          <cell r="I350">
            <v>487.92</v>
          </cell>
          <cell r="J350">
            <v>905.63</v>
          </cell>
          <cell r="K350">
            <v>905.63</v>
          </cell>
          <cell r="L350">
            <v>905.63</v>
          </cell>
          <cell r="M350">
            <v>905.63</v>
          </cell>
          <cell r="N350">
            <v>6048.74</v>
          </cell>
          <cell r="O350">
            <v>6088.74</v>
          </cell>
        </row>
        <row r="351">
          <cell r="B351">
            <v>7595</v>
          </cell>
          <cell r="C351">
            <v>140534.81</v>
          </cell>
          <cell r="O351">
            <v>97659.28</v>
          </cell>
        </row>
        <row r="352">
          <cell r="B352">
            <v>7600</v>
          </cell>
          <cell r="C352">
            <v>15563.48</v>
          </cell>
          <cell r="O352">
            <v>17768.27</v>
          </cell>
        </row>
        <row r="353">
          <cell r="B353">
            <v>7610</v>
          </cell>
          <cell r="C353">
            <v>19411.38</v>
          </cell>
          <cell r="O353">
            <v>4470.43</v>
          </cell>
        </row>
        <row r="354">
          <cell r="B354">
            <v>7660</v>
          </cell>
          <cell r="C354">
            <v>799.6</v>
          </cell>
        </row>
        <row r="355">
          <cell r="B355">
            <v>7710</v>
          </cell>
          <cell r="C355">
            <v>113808.19</v>
          </cell>
          <cell r="F355">
            <v>29162.31</v>
          </cell>
          <cell r="G355">
            <v>29162.31</v>
          </cell>
          <cell r="H355">
            <v>29162.31</v>
          </cell>
          <cell r="I355">
            <v>58717.16</v>
          </cell>
          <cell r="J355">
            <v>58717.16</v>
          </cell>
          <cell r="K355">
            <v>58717.16</v>
          </cell>
          <cell r="L355">
            <v>80476.34</v>
          </cell>
          <cell r="M355">
            <v>80476.34</v>
          </cell>
          <cell r="N355">
            <v>80476.34</v>
          </cell>
          <cell r="O355">
            <v>111210.4</v>
          </cell>
        </row>
        <row r="356">
          <cell r="B356">
            <v>7735</v>
          </cell>
          <cell r="C356">
            <v>673.56999999999994</v>
          </cell>
          <cell r="D356">
            <v>-11.830000000000005</v>
          </cell>
          <cell r="E356">
            <v>52.35</v>
          </cell>
          <cell r="F356">
            <v>91.740000000000009</v>
          </cell>
          <cell r="G356">
            <v>145.18</v>
          </cell>
          <cell r="H356">
            <v>183.42</v>
          </cell>
          <cell r="I356">
            <v>470.13</v>
          </cell>
          <cell r="J356">
            <v>498.63</v>
          </cell>
          <cell r="K356">
            <v>536.32000000000005</v>
          </cell>
          <cell r="L356">
            <v>572.95000000000005</v>
          </cell>
          <cell r="M356">
            <v>622.78</v>
          </cell>
          <cell r="N356">
            <v>655.44999999999993</v>
          </cell>
          <cell r="O356">
            <v>789.69999999999993</v>
          </cell>
        </row>
        <row r="357">
          <cell r="B357">
            <v>7750</v>
          </cell>
          <cell r="C357">
            <v>-1167.6199999999999</v>
          </cell>
          <cell r="D357">
            <v>-2674.13</v>
          </cell>
          <cell r="E357">
            <v>-5837.21</v>
          </cell>
          <cell r="F357">
            <v>-9494.9699999999993</v>
          </cell>
          <cell r="G357">
            <v>-13181.56</v>
          </cell>
          <cell r="H357">
            <v>-15417.04</v>
          </cell>
          <cell r="I357">
            <v>-19592.78</v>
          </cell>
          <cell r="J357">
            <v>-19614.79</v>
          </cell>
          <cell r="K357">
            <v>-19639.7</v>
          </cell>
          <cell r="L357">
            <v>-19685.919999999998</v>
          </cell>
          <cell r="M357">
            <v>-20004.490000000002</v>
          </cell>
          <cell r="N357">
            <v>-20326.62</v>
          </cell>
          <cell r="O357">
            <v>-20818.25</v>
          </cell>
        </row>
        <row r="358">
          <cell r="B358">
            <v>7765</v>
          </cell>
          <cell r="C358">
            <v>-1174.01</v>
          </cell>
          <cell r="G358">
            <v>-234.88</v>
          </cell>
          <cell r="H358">
            <v>-234.88</v>
          </cell>
          <cell r="I358">
            <v>-234.88</v>
          </cell>
          <cell r="J358">
            <v>-234.88</v>
          </cell>
          <cell r="K358">
            <v>-234.88</v>
          </cell>
          <cell r="L358">
            <v>-234.88</v>
          </cell>
          <cell r="M358">
            <v>-499.4</v>
          </cell>
          <cell r="N358">
            <v>-499.4</v>
          </cell>
          <cell r="O358">
            <v>-499.4</v>
          </cell>
        </row>
        <row r="359">
          <cell r="B359" t="str">
            <v>Grand Total</v>
          </cell>
          <cell r="C359">
            <v>-1.1891643225681037E-10</v>
          </cell>
          <cell r="D359">
            <v>-1.5506884665228426E-9</v>
          </cell>
          <cell r="E359">
            <v>2.167325874324888E-9</v>
          </cell>
          <cell r="F359">
            <v>2.9831426218152046E-10</v>
          </cell>
          <cell r="G359">
            <v>-1.9780372895183973E-9</v>
          </cell>
          <cell r="H359">
            <v>-6.6108896135119721E-10</v>
          </cell>
          <cell r="I359">
            <v>8.5721012510475703E-9</v>
          </cell>
          <cell r="J359">
            <v>6.6803522713598795E-9</v>
          </cell>
          <cell r="K359">
            <v>4.4539092414197512E-9</v>
          </cell>
          <cell r="L359">
            <v>5.6326143749174662E-9</v>
          </cell>
          <cell r="M359">
            <v>4.7708681449876167E-9</v>
          </cell>
          <cell r="N359">
            <v>1.0637677405611612E-9</v>
          </cell>
          <cell r="O359">
            <v>2.6608404368744232E-9</v>
          </cell>
        </row>
        <row r="360">
          <cell r="B360" t="str">
            <v>Grand Total</v>
          </cell>
          <cell r="C360">
            <v>5.8282694226363674E-9</v>
          </cell>
          <cell r="D360">
            <v>8.6787821373945917E-10</v>
          </cell>
          <cell r="E360">
            <v>6.2611249518340628E-10</v>
          </cell>
          <cell r="F360">
            <v>1.223667851074639E-9</v>
          </cell>
          <cell r="G360">
            <v>-4.3380055103625637E-10</v>
          </cell>
          <cell r="H360">
            <v>3.1299407510232413E-9</v>
          </cell>
          <cell r="I360">
            <v>3.0265141504060011E-9</v>
          </cell>
          <cell r="J360">
            <v>-2.6673774300434161E-9</v>
          </cell>
          <cell r="K360">
            <v>2.8079512048861943E-9</v>
          </cell>
          <cell r="L360">
            <v>3.6676510717370547E-9</v>
          </cell>
          <cell r="M360">
            <v>-2.673772314665257E-9</v>
          </cell>
          <cell r="N360">
            <v>1.5707257716712775E-9</v>
          </cell>
          <cell r="O360">
            <v>-9.0977891886723228E-10</v>
          </cell>
        </row>
      </sheetData>
      <sheetData sheetId="105">
        <row r="4">
          <cell r="B4">
            <v>5125</v>
          </cell>
          <cell r="D4">
            <v>0</v>
          </cell>
          <cell r="E4">
            <v>0</v>
          </cell>
          <cell r="F4">
            <v>-63.43</v>
          </cell>
          <cell r="G4">
            <v>-63.43</v>
          </cell>
          <cell r="H4">
            <v>0</v>
          </cell>
          <cell r="I4">
            <v>-63.429999999999993</v>
          </cell>
          <cell r="J4">
            <v>0</v>
          </cell>
          <cell r="K4">
            <v>-63.430000000000007</v>
          </cell>
          <cell r="L4">
            <v>0</v>
          </cell>
          <cell r="M4">
            <v>-63.429999999999978</v>
          </cell>
          <cell r="N4">
            <v>0</v>
          </cell>
          <cell r="O4">
            <v>-63.430000000000007</v>
          </cell>
          <cell r="P4">
            <v>-380.58</v>
          </cell>
        </row>
        <row r="5">
          <cell r="B5">
            <v>5140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B6">
            <v>5155</v>
          </cell>
          <cell r="D6">
            <v>-3432.36</v>
          </cell>
          <cell r="E6">
            <v>0</v>
          </cell>
          <cell r="F6">
            <v>-14655.759999999998</v>
          </cell>
          <cell r="G6">
            <v>-11864.920000000002</v>
          </cell>
          <cell r="H6">
            <v>0</v>
          </cell>
          <cell r="I6">
            <v>-12509.549999999996</v>
          </cell>
          <cell r="J6">
            <v>0</v>
          </cell>
          <cell r="K6">
            <v>-14748.520000000004</v>
          </cell>
          <cell r="L6">
            <v>51.029999999998836</v>
          </cell>
          <cell r="M6">
            <v>-15492.399999999994</v>
          </cell>
          <cell r="N6">
            <v>0</v>
          </cell>
          <cell r="O6">
            <v>-13549.770000000004</v>
          </cell>
          <cell r="P6">
            <v>-86202.25</v>
          </cell>
        </row>
        <row r="7">
          <cell r="B7">
            <v>5270</v>
          </cell>
          <cell r="D7">
            <v>-3.51</v>
          </cell>
          <cell r="E7">
            <v>-1350</v>
          </cell>
          <cell r="F7">
            <v>-300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-450.00000000000023</v>
          </cell>
          <cell r="N7">
            <v>0</v>
          </cell>
          <cell r="O7">
            <v>0</v>
          </cell>
          <cell r="P7">
            <v>-2103.5100000000002</v>
          </cell>
        </row>
        <row r="8">
          <cell r="B8">
            <v>5285</v>
          </cell>
          <cell r="D8">
            <v>-21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-21</v>
          </cell>
        </row>
        <row r="10">
          <cell r="B10">
            <v>5470</v>
          </cell>
          <cell r="D10">
            <v>12428.29</v>
          </cell>
          <cell r="E10">
            <v>13691.119999999999</v>
          </cell>
          <cell r="F10">
            <v>14064.350000000002</v>
          </cell>
          <cell r="G10">
            <v>13374.379999999997</v>
          </cell>
          <cell r="H10">
            <v>15058.440000000002</v>
          </cell>
          <cell r="I10">
            <v>12928.089999999997</v>
          </cell>
          <cell r="J10">
            <v>12374.330000000002</v>
          </cell>
          <cell r="K10">
            <v>14332.960000000006</v>
          </cell>
          <cell r="L10">
            <v>13966.209999999992</v>
          </cell>
          <cell r="M10">
            <v>13209.169999999998</v>
          </cell>
          <cell r="N10">
            <v>12821.350000000006</v>
          </cell>
          <cell r="O10">
            <v>13652.540000000008</v>
          </cell>
          <cell r="P10">
            <v>161901.23000000001</v>
          </cell>
        </row>
        <row r="11">
          <cell r="B11">
            <v>5480</v>
          </cell>
          <cell r="D11">
            <v>4355</v>
          </cell>
          <cell r="E11">
            <v>2860</v>
          </cell>
          <cell r="F11">
            <v>5070</v>
          </cell>
          <cell r="G11">
            <v>2671.5</v>
          </cell>
          <cell r="H11">
            <v>1683.5</v>
          </cell>
          <cell r="I11">
            <v>3867.5</v>
          </cell>
          <cell r="J11">
            <v>3893.5</v>
          </cell>
          <cell r="K11">
            <v>5445</v>
          </cell>
          <cell r="L11">
            <v>5312.5</v>
          </cell>
          <cell r="M11">
            <v>3705</v>
          </cell>
          <cell r="N11">
            <v>3965</v>
          </cell>
          <cell r="O11">
            <v>3874</v>
          </cell>
          <cell r="P11">
            <v>46702.5</v>
          </cell>
        </row>
        <row r="12">
          <cell r="B12">
            <v>5485</v>
          </cell>
          <cell r="D12">
            <v>402.44</v>
          </cell>
          <cell r="E12">
            <v>0</v>
          </cell>
          <cell r="F12">
            <v>243.95999999999998</v>
          </cell>
          <cell r="G12">
            <v>228.90999999999997</v>
          </cell>
          <cell r="H12">
            <v>0</v>
          </cell>
          <cell r="I12">
            <v>9738.0500000000011</v>
          </cell>
          <cell r="J12">
            <v>249.30999999999949</v>
          </cell>
          <cell r="K12">
            <v>8995.1</v>
          </cell>
          <cell r="L12">
            <v>167.04000000000087</v>
          </cell>
          <cell r="M12">
            <v>0</v>
          </cell>
          <cell r="N12">
            <v>0</v>
          </cell>
          <cell r="O12">
            <v>9121.7099999999991</v>
          </cell>
          <cell r="P12">
            <v>29146.52</v>
          </cell>
        </row>
        <row r="13">
          <cell r="B13">
            <v>5490</v>
          </cell>
          <cell r="D13">
            <v>1411.25</v>
          </cell>
          <cell r="E13">
            <v>23185.94</v>
          </cell>
          <cell r="F13">
            <v>3504.880000000001</v>
          </cell>
          <cell r="G13">
            <v>1919.3100000000013</v>
          </cell>
          <cell r="H13">
            <v>1236.8099999999977</v>
          </cell>
          <cell r="I13">
            <v>21751.66</v>
          </cell>
          <cell r="J13">
            <v>2597.3700000000026</v>
          </cell>
          <cell r="K13">
            <v>13243.569999999992</v>
          </cell>
          <cell r="L13">
            <v>2790.5600000000122</v>
          </cell>
          <cell r="M13">
            <v>1017.5</v>
          </cell>
          <cell r="N13">
            <v>10070.01999999999</v>
          </cell>
          <cell r="O13">
            <v>5725.2000000000116</v>
          </cell>
          <cell r="P13">
            <v>88454.07</v>
          </cell>
        </row>
        <row r="14">
          <cell r="B14">
            <v>5495</v>
          </cell>
          <cell r="D14">
            <v>583.41</v>
          </cell>
          <cell r="E14">
            <v>1031.04</v>
          </cell>
          <cell r="F14">
            <v>573.83999999999992</v>
          </cell>
          <cell r="G14">
            <v>1027.44</v>
          </cell>
          <cell r="H14">
            <v>583.92000000000007</v>
          </cell>
          <cell r="I14">
            <v>1035.3600000000001</v>
          </cell>
          <cell r="J14">
            <v>591.84000000000015</v>
          </cell>
          <cell r="K14">
            <v>1031.04</v>
          </cell>
          <cell r="L14">
            <v>578.88000000000011</v>
          </cell>
          <cell r="M14">
            <v>1034.6399999999994</v>
          </cell>
          <cell r="N14">
            <v>573.84000000000015</v>
          </cell>
          <cell r="O14">
            <v>1025.2800000000007</v>
          </cell>
          <cell r="P14">
            <v>9670.5300000000007</v>
          </cell>
        </row>
        <row r="15">
          <cell r="B15">
            <v>5505</v>
          </cell>
          <cell r="D15">
            <v>12.63</v>
          </cell>
          <cell r="E15">
            <v>-10.48</v>
          </cell>
          <cell r="F15">
            <v>28.020000000000003</v>
          </cell>
          <cell r="G15">
            <v>24.689999999999998</v>
          </cell>
          <cell r="H15">
            <v>17.150000000000006</v>
          </cell>
          <cell r="I15">
            <v>15.61</v>
          </cell>
          <cell r="J15">
            <v>13.64</v>
          </cell>
          <cell r="K15">
            <v>14.670000000000002</v>
          </cell>
          <cell r="L15">
            <v>11.209999999999994</v>
          </cell>
          <cell r="M15">
            <v>16.850000000000009</v>
          </cell>
          <cell r="N15">
            <v>15.639999999999986</v>
          </cell>
          <cell r="O15">
            <v>13.730000000000018</v>
          </cell>
          <cell r="P15">
            <v>173.36</v>
          </cell>
        </row>
        <row r="16">
          <cell r="B16">
            <v>5510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>
            <v>5515</v>
          </cell>
          <cell r="D17">
            <v>-31</v>
          </cell>
          <cell r="E17">
            <v>18</v>
          </cell>
          <cell r="F17">
            <v>25</v>
          </cell>
          <cell r="G17">
            <v>1118</v>
          </cell>
          <cell r="H17">
            <v>384</v>
          </cell>
          <cell r="I17">
            <v>-1193</v>
          </cell>
          <cell r="J17">
            <v>-130</v>
          </cell>
          <cell r="K17">
            <v>647</v>
          </cell>
          <cell r="L17">
            <v>-38</v>
          </cell>
          <cell r="M17">
            <v>-177</v>
          </cell>
          <cell r="N17">
            <v>-254</v>
          </cell>
          <cell r="O17">
            <v>-398</v>
          </cell>
          <cell r="P17">
            <v>-29</v>
          </cell>
        </row>
        <row r="18">
          <cell r="B18">
            <v>5525</v>
          </cell>
          <cell r="D18">
            <v>28.36</v>
          </cell>
          <cell r="E18">
            <v>28</v>
          </cell>
          <cell r="F18">
            <v>29.659999999999997</v>
          </cell>
          <cell r="G18">
            <v>30.680000000000007</v>
          </cell>
          <cell r="H18">
            <v>31.200000000000003</v>
          </cell>
          <cell r="I18">
            <v>31.53</v>
          </cell>
          <cell r="J18">
            <v>21.629999999999995</v>
          </cell>
          <cell r="K18">
            <v>27.599999999999994</v>
          </cell>
          <cell r="L18">
            <v>14.409999999999997</v>
          </cell>
          <cell r="M18">
            <v>39.449999999999989</v>
          </cell>
          <cell r="N18">
            <v>18.470000000000027</v>
          </cell>
          <cell r="O18">
            <v>23.289999999999964</v>
          </cell>
          <cell r="P18">
            <v>324.27999999999997</v>
          </cell>
        </row>
        <row r="19">
          <cell r="B19">
            <v>5535</v>
          </cell>
          <cell r="D19">
            <v>49.91</v>
          </cell>
          <cell r="E19">
            <v>51.820000000000007</v>
          </cell>
          <cell r="F19">
            <v>47.61999999999999</v>
          </cell>
          <cell r="G19">
            <v>44.599999999999994</v>
          </cell>
          <cell r="H19">
            <v>50.19</v>
          </cell>
          <cell r="I19">
            <v>44</v>
          </cell>
          <cell r="J19">
            <v>42.220000000000027</v>
          </cell>
          <cell r="K19">
            <v>53.129999999999995</v>
          </cell>
          <cell r="L19">
            <v>30.680000000000007</v>
          </cell>
          <cell r="M19">
            <v>77.079999999999984</v>
          </cell>
          <cell r="N19">
            <v>39.419999999999959</v>
          </cell>
          <cell r="O19">
            <v>43.230000000000018</v>
          </cell>
          <cell r="P19">
            <v>573.9</v>
          </cell>
        </row>
        <row r="20">
          <cell r="B20">
            <v>5540</v>
          </cell>
          <cell r="D20">
            <v>1008.21</v>
          </cell>
          <cell r="E20">
            <v>645.3599999999999</v>
          </cell>
          <cell r="F20">
            <v>799.77000000000021</v>
          </cell>
          <cell r="G20">
            <v>824.48</v>
          </cell>
          <cell r="H20">
            <v>710.46</v>
          </cell>
          <cell r="I20">
            <v>891.24999999999955</v>
          </cell>
          <cell r="J20">
            <v>700.75</v>
          </cell>
          <cell r="K20">
            <v>949.18000000000029</v>
          </cell>
          <cell r="L20">
            <v>773.67000000000007</v>
          </cell>
          <cell r="M20">
            <v>743.46</v>
          </cell>
          <cell r="N20">
            <v>703.64999999999964</v>
          </cell>
          <cell r="O20">
            <v>872</v>
          </cell>
          <cell r="P20">
            <v>9622.24</v>
          </cell>
        </row>
        <row r="21">
          <cell r="B21">
            <v>5545</v>
          </cell>
          <cell r="D21">
            <v>10.36</v>
          </cell>
          <cell r="E21">
            <v>0</v>
          </cell>
          <cell r="F21">
            <v>0</v>
          </cell>
          <cell r="G21">
            <v>50.08</v>
          </cell>
          <cell r="H21">
            <v>23.25</v>
          </cell>
          <cell r="I21">
            <v>21.340000000000003</v>
          </cell>
          <cell r="J21">
            <v>24.849999999999994</v>
          </cell>
          <cell r="K21">
            <v>25.700000000000017</v>
          </cell>
          <cell r="L21">
            <v>21.439999999999998</v>
          </cell>
          <cell r="M21">
            <v>22.129999999999995</v>
          </cell>
          <cell r="N21">
            <v>25.180000000000007</v>
          </cell>
          <cell r="O21">
            <v>0</v>
          </cell>
          <cell r="P21">
            <v>224.33</v>
          </cell>
        </row>
        <row r="22">
          <cell r="B22">
            <v>5625</v>
          </cell>
          <cell r="D22">
            <v>949.41</v>
          </cell>
          <cell r="E22">
            <v>939.83</v>
          </cell>
          <cell r="F22">
            <v>938.20999999999981</v>
          </cell>
          <cell r="G22">
            <v>951</v>
          </cell>
          <cell r="H22">
            <v>949.8100000000004</v>
          </cell>
          <cell r="I22">
            <v>949.92999999999938</v>
          </cell>
          <cell r="J22">
            <v>948.64000000000033</v>
          </cell>
          <cell r="K22">
            <v>1204.1199999999999</v>
          </cell>
          <cell r="L22">
            <v>993.00000000000091</v>
          </cell>
          <cell r="M22">
            <v>974.59999999999854</v>
          </cell>
          <cell r="N22">
            <v>973.32999999999993</v>
          </cell>
          <cell r="O22">
            <v>972.43000000000029</v>
          </cell>
          <cell r="P22">
            <v>11744.31</v>
          </cell>
        </row>
        <row r="23">
          <cell r="B23">
            <v>5630</v>
          </cell>
          <cell r="D23">
            <v>889.15</v>
          </cell>
          <cell r="E23">
            <v>661.75000000000011</v>
          </cell>
          <cell r="F23">
            <v>665.59999999999991</v>
          </cell>
          <cell r="G23">
            <v>678.29</v>
          </cell>
          <cell r="H23">
            <v>679.15999999999985</v>
          </cell>
          <cell r="I23">
            <v>671.92000000000007</v>
          </cell>
          <cell r="J23">
            <v>681.55000000000018</v>
          </cell>
          <cell r="K23">
            <v>678.35999999999967</v>
          </cell>
          <cell r="L23">
            <v>650.57999999999993</v>
          </cell>
          <cell r="M23">
            <v>789.93000000000029</v>
          </cell>
          <cell r="N23">
            <v>802.46</v>
          </cell>
          <cell r="O23">
            <v>781.64999999999964</v>
          </cell>
          <cell r="P23">
            <v>8630.4</v>
          </cell>
        </row>
        <row r="24">
          <cell r="B24">
            <v>5635</v>
          </cell>
          <cell r="D24">
            <v>141.87</v>
          </cell>
          <cell r="E24">
            <v>105.35999999999999</v>
          </cell>
          <cell r="F24">
            <v>151.19000000000003</v>
          </cell>
          <cell r="G24">
            <v>78.399999999999977</v>
          </cell>
          <cell r="H24">
            <v>153.04000000000002</v>
          </cell>
          <cell r="I24">
            <v>143.91999999999996</v>
          </cell>
          <cell r="J24">
            <v>163.55000000000007</v>
          </cell>
          <cell r="K24">
            <v>167.03999999999985</v>
          </cell>
          <cell r="L24">
            <v>59.550000000000182</v>
          </cell>
          <cell r="M24">
            <v>120.24000000000001</v>
          </cell>
          <cell r="N24">
            <v>87.649999999999864</v>
          </cell>
          <cell r="O24">
            <v>107.40000000000009</v>
          </cell>
          <cell r="P24">
            <v>1479.21</v>
          </cell>
        </row>
        <row r="25">
          <cell r="B25">
            <v>5645</v>
          </cell>
          <cell r="D25">
            <v>-959.22</v>
          </cell>
          <cell r="E25">
            <v>-994.71</v>
          </cell>
          <cell r="F25">
            <v>-1345.3099999999997</v>
          </cell>
          <cell r="G25">
            <v>-975.17000000000007</v>
          </cell>
          <cell r="H25">
            <v>-998.65000000000055</v>
          </cell>
          <cell r="I25">
            <v>-1027.8099999999995</v>
          </cell>
          <cell r="J25">
            <v>-1096.04</v>
          </cell>
          <cell r="K25">
            <v>-1052.4400000000005</v>
          </cell>
          <cell r="L25">
            <v>-1367.4300000000003</v>
          </cell>
          <cell r="M25">
            <v>-1019.6999999999989</v>
          </cell>
          <cell r="N25">
            <v>-1027.4300000000003</v>
          </cell>
          <cell r="O25">
            <v>-646.60000000000036</v>
          </cell>
          <cell r="P25">
            <v>-12510.51</v>
          </cell>
        </row>
        <row r="26">
          <cell r="B26">
            <v>5650</v>
          </cell>
          <cell r="D26">
            <v>1.04</v>
          </cell>
          <cell r="E26">
            <v>22.28</v>
          </cell>
          <cell r="F26">
            <v>27.6</v>
          </cell>
          <cell r="G26">
            <v>0.48999999999999488</v>
          </cell>
          <cell r="H26">
            <v>28.730000000000004</v>
          </cell>
          <cell r="I26">
            <v>49.429999999999993</v>
          </cell>
          <cell r="J26">
            <v>53.760000000000019</v>
          </cell>
          <cell r="K26">
            <v>49.95999999999998</v>
          </cell>
          <cell r="L26">
            <v>41.77000000000001</v>
          </cell>
          <cell r="M26">
            <v>19.639999999999986</v>
          </cell>
          <cell r="N26">
            <v>3.6500000000000341</v>
          </cell>
          <cell r="O26">
            <v>56.92999999999995</v>
          </cell>
          <cell r="P26">
            <v>355.28</v>
          </cell>
        </row>
        <row r="27">
          <cell r="B27">
            <v>5655</v>
          </cell>
          <cell r="D27">
            <v>7269.93</v>
          </cell>
          <cell r="E27">
            <v>5044.3999999999996</v>
          </cell>
          <cell r="F27">
            <v>4296.7199999999993</v>
          </cell>
          <cell r="G27">
            <v>3615.380000000001</v>
          </cell>
          <cell r="H27">
            <v>4145.989999999998</v>
          </cell>
          <cell r="I27">
            <v>6091.6900000000023</v>
          </cell>
          <cell r="J27">
            <v>4356.0299999999988</v>
          </cell>
          <cell r="K27">
            <v>5001.8300000000017</v>
          </cell>
          <cell r="L27">
            <v>3510.7099999999991</v>
          </cell>
          <cell r="M27">
            <v>4941.7699999999968</v>
          </cell>
          <cell r="N27">
            <v>5208.4600000000064</v>
          </cell>
          <cell r="O27">
            <v>6623.6999999999971</v>
          </cell>
          <cell r="P27">
            <v>60106.61</v>
          </cell>
        </row>
        <row r="28">
          <cell r="B28">
            <v>5660</v>
          </cell>
          <cell r="D28">
            <v>2.85</v>
          </cell>
          <cell r="E28">
            <v>21.459999999999997</v>
          </cell>
          <cell r="F28">
            <v>47.05</v>
          </cell>
          <cell r="G28">
            <v>25.310000000000002</v>
          </cell>
          <cell r="H28">
            <v>14.700000000000003</v>
          </cell>
          <cell r="I28">
            <v>51.269999999999982</v>
          </cell>
          <cell r="J28">
            <v>11.370000000000005</v>
          </cell>
          <cell r="K28">
            <v>27.670000000000016</v>
          </cell>
          <cell r="L28">
            <v>7.9000000000000057</v>
          </cell>
          <cell r="M28">
            <v>24.199999999999989</v>
          </cell>
          <cell r="N28">
            <v>31.690000000000026</v>
          </cell>
          <cell r="O28">
            <v>65.099999999999966</v>
          </cell>
          <cell r="P28">
            <v>330.57</v>
          </cell>
        </row>
        <row r="29">
          <cell r="B29">
            <v>5665</v>
          </cell>
          <cell r="D29">
            <v>332.69</v>
          </cell>
          <cell r="E29">
            <v>382.64000000000004</v>
          </cell>
          <cell r="F29">
            <v>405.82000000000005</v>
          </cell>
          <cell r="G29">
            <v>292.69999999999982</v>
          </cell>
          <cell r="H29">
            <v>407.33000000000015</v>
          </cell>
          <cell r="I29">
            <v>332.91999999999985</v>
          </cell>
          <cell r="J29">
            <v>326.24000000000024</v>
          </cell>
          <cell r="K29">
            <v>314.83999999999969</v>
          </cell>
          <cell r="L29">
            <v>374.66000000000031</v>
          </cell>
          <cell r="M29">
            <v>307.75999999999976</v>
          </cell>
          <cell r="N29">
            <v>299.69000000000005</v>
          </cell>
          <cell r="O29">
            <v>304.42999999999984</v>
          </cell>
          <cell r="P29">
            <v>4081.72</v>
          </cell>
        </row>
        <row r="30">
          <cell r="B30">
            <v>5670</v>
          </cell>
          <cell r="D30">
            <v>164.42</v>
          </cell>
          <cell r="E30">
            <v>165.32000000000002</v>
          </cell>
          <cell r="F30">
            <v>165.94</v>
          </cell>
          <cell r="G30">
            <v>165.92000000000002</v>
          </cell>
          <cell r="H30">
            <v>55.009999999999991</v>
          </cell>
          <cell r="I30">
            <v>279.13</v>
          </cell>
          <cell r="J30">
            <v>165.30999999999995</v>
          </cell>
          <cell r="K30">
            <v>166.53999999999996</v>
          </cell>
          <cell r="L30">
            <v>167.5</v>
          </cell>
          <cell r="M30">
            <v>167.79000000000019</v>
          </cell>
          <cell r="N30">
            <v>168.11999999999989</v>
          </cell>
          <cell r="O30">
            <v>164.1400000000001</v>
          </cell>
          <cell r="P30">
            <v>1995.14</v>
          </cell>
        </row>
        <row r="31">
          <cell r="B31">
            <v>5675</v>
          </cell>
          <cell r="D31">
            <v>-34.39</v>
          </cell>
          <cell r="E31">
            <v>-34.56</v>
          </cell>
          <cell r="F31">
            <v>-42.789999999999992</v>
          </cell>
          <cell r="G31">
            <v>-34.429999999999993</v>
          </cell>
          <cell r="H31">
            <v>-33.070000000000022</v>
          </cell>
          <cell r="I31">
            <v>-33.179999999999978</v>
          </cell>
          <cell r="J31">
            <v>-30.78</v>
          </cell>
          <cell r="K31">
            <v>-31.509999999999991</v>
          </cell>
          <cell r="L31">
            <v>-41.930000000000007</v>
          </cell>
          <cell r="M31">
            <v>-32.970000000000027</v>
          </cell>
          <cell r="N31">
            <v>-32.729999999999961</v>
          </cell>
          <cell r="O31">
            <v>-24.03000000000003</v>
          </cell>
          <cell r="P31">
            <v>-406.37</v>
          </cell>
        </row>
        <row r="32">
          <cell r="B32">
            <v>5680</v>
          </cell>
          <cell r="D32">
            <v>-17.170000000000002</v>
          </cell>
          <cell r="E32">
            <v>-17.049999999999997</v>
          </cell>
          <cell r="F32">
            <v>-21.53</v>
          </cell>
          <cell r="G32">
            <v>-17.659999999999997</v>
          </cell>
          <cell r="H32">
            <v>-17.600000000000009</v>
          </cell>
          <cell r="I32">
            <v>-17.699999999999989</v>
          </cell>
          <cell r="J32">
            <v>-15.88000000000001</v>
          </cell>
          <cell r="K32">
            <v>-16.639999999999986</v>
          </cell>
          <cell r="L32">
            <v>-20.950000000000017</v>
          </cell>
          <cell r="M32">
            <v>-16.72999999999999</v>
          </cell>
          <cell r="N32">
            <v>-17.03</v>
          </cell>
          <cell r="O32">
            <v>-12.719999999999999</v>
          </cell>
          <cell r="P32">
            <v>-208.66</v>
          </cell>
        </row>
        <row r="33">
          <cell r="B33">
            <v>5690</v>
          </cell>
          <cell r="D33">
            <v>0</v>
          </cell>
          <cell r="E33">
            <v>0</v>
          </cell>
          <cell r="F33">
            <v>7.31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7.31</v>
          </cell>
        </row>
        <row r="34">
          <cell r="B34">
            <v>5705</v>
          </cell>
          <cell r="D34">
            <v>2308.98</v>
          </cell>
          <cell r="E34">
            <v>2019.0400000000004</v>
          </cell>
          <cell r="F34">
            <v>2270.6899999999996</v>
          </cell>
          <cell r="G34">
            <v>2313.6400000000003</v>
          </cell>
          <cell r="H34">
            <v>2273.0499999999993</v>
          </cell>
          <cell r="I34">
            <v>2278.5599999999995</v>
          </cell>
          <cell r="J34">
            <v>2270.2700000000004</v>
          </cell>
          <cell r="K34">
            <v>2268.2700000000004</v>
          </cell>
          <cell r="L34">
            <v>2245.9399999999987</v>
          </cell>
          <cell r="M34">
            <v>2397.9799999999996</v>
          </cell>
          <cell r="N34">
            <v>2339.9300000000003</v>
          </cell>
          <cell r="O34">
            <v>2340.0699999999997</v>
          </cell>
          <cell r="P34">
            <v>27326.42</v>
          </cell>
        </row>
        <row r="35">
          <cell r="B35">
            <v>5715</v>
          </cell>
          <cell r="D35">
            <v>75.75</v>
          </cell>
          <cell r="E35">
            <v>137.07</v>
          </cell>
          <cell r="F35">
            <v>74.95999999999998</v>
          </cell>
          <cell r="G35">
            <v>283.39999999999998</v>
          </cell>
          <cell r="H35">
            <v>332.13</v>
          </cell>
          <cell r="I35">
            <v>652.83000000000015</v>
          </cell>
          <cell r="J35">
            <v>784.39999999999986</v>
          </cell>
          <cell r="K35">
            <v>178.23000000000002</v>
          </cell>
          <cell r="L35">
            <v>635.4699999999998</v>
          </cell>
          <cell r="M35">
            <v>1162.5100000000002</v>
          </cell>
          <cell r="N35">
            <v>1985.2200000000003</v>
          </cell>
          <cell r="O35">
            <v>-322.32999999999993</v>
          </cell>
          <cell r="P35">
            <v>5979.64</v>
          </cell>
        </row>
        <row r="36">
          <cell r="B36">
            <v>5735</v>
          </cell>
          <cell r="D36">
            <v>529.96</v>
          </cell>
          <cell r="E36">
            <v>555.37999999999988</v>
          </cell>
          <cell r="F36">
            <v>1054.18</v>
          </cell>
          <cell r="G36">
            <v>901.01000000000022</v>
          </cell>
          <cell r="H36">
            <v>879.25</v>
          </cell>
          <cell r="I36">
            <v>863.33999999999969</v>
          </cell>
          <cell r="J36">
            <v>757.68000000000029</v>
          </cell>
          <cell r="K36">
            <v>938.72999999999956</v>
          </cell>
          <cell r="L36">
            <v>910.11000000000058</v>
          </cell>
          <cell r="M36">
            <v>768.77999999999975</v>
          </cell>
          <cell r="N36">
            <v>846.46999999999935</v>
          </cell>
          <cell r="O36">
            <v>909.27000000000044</v>
          </cell>
          <cell r="P36">
            <v>9914.16</v>
          </cell>
        </row>
        <row r="37">
          <cell r="B37">
            <v>5740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2.33</v>
          </cell>
          <cell r="O37">
            <v>-3.63</v>
          </cell>
          <cell r="P37">
            <v>-1.2999999999999998</v>
          </cell>
        </row>
        <row r="38">
          <cell r="B38">
            <v>5745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>
            <v>5750</v>
          </cell>
          <cell r="D39">
            <v>118.97</v>
          </cell>
          <cell r="E39">
            <v>123.84</v>
          </cell>
          <cell r="F39">
            <v>118.23000000000002</v>
          </cell>
          <cell r="G39">
            <v>111.88999999999999</v>
          </cell>
          <cell r="H39">
            <v>141.16000000000003</v>
          </cell>
          <cell r="I39">
            <v>130.63999999999999</v>
          </cell>
          <cell r="J39">
            <v>139.51</v>
          </cell>
          <cell r="K39">
            <v>146.96000000000004</v>
          </cell>
          <cell r="L39">
            <v>159.33999999999992</v>
          </cell>
          <cell r="M39">
            <v>534.22</v>
          </cell>
          <cell r="N39">
            <v>249</v>
          </cell>
          <cell r="O39">
            <v>120.50999999999999</v>
          </cell>
          <cell r="P39">
            <v>2094.27</v>
          </cell>
        </row>
        <row r="40">
          <cell r="B40">
            <v>5785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>
            <v>5790</v>
          </cell>
          <cell r="D41">
            <v>81.22</v>
          </cell>
          <cell r="E41">
            <v>65.830000000000013</v>
          </cell>
          <cell r="F41">
            <v>112.32999999999998</v>
          </cell>
          <cell r="G41">
            <v>94.050000000000011</v>
          </cell>
          <cell r="H41">
            <v>96.38</v>
          </cell>
          <cell r="I41">
            <v>88.400000000000034</v>
          </cell>
          <cell r="J41">
            <v>99.860000000000014</v>
          </cell>
          <cell r="K41">
            <v>103.4799999999999</v>
          </cell>
          <cell r="L41">
            <v>100.5200000000001</v>
          </cell>
          <cell r="M41">
            <v>99.589999999999918</v>
          </cell>
          <cell r="N41">
            <v>96.520000000000095</v>
          </cell>
          <cell r="O41">
            <v>94.990000000000009</v>
          </cell>
          <cell r="P41">
            <v>1133.17</v>
          </cell>
        </row>
        <row r="42">
          <cell r="B42">
            <v>5795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6.14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18.64</v>
          </cell>
          <cell r="P42">
            <v>24.78</v>
          </cell>
        </row>
        <row r="43">
          <cell r="B43">
            <v>5800</v>
          </cell>
          <cell r="D43">
            <v>0</v>
          </cell>
          <cell r="E43">
            <v>0</v>
          </cell>
          <cell r="F43">
            <v>1.6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1.6</v>
          </cell>
        </row>
        <row r="44">
          <cell r="B44">
            <v>5805</v>
          </cell>
          <cell r="D44">
            <v>25</v>
          </cell>
          <cell r="E44">
            <v>5625</v>
          </cell>
          <cell r="F44">
            <v>0</v>
          </cell>
          <cell r="G44">
            <v>245.31999999999971</v>
          </cell>
          <cell r="H44">
            <v>0</v>
          </cell>
          <cell r="I44">
            <v>0</v>
          </cell>
          <cell r="J44">
            <v>1.1500000000005457</v>
          </cell>
          <cell r="K44">
            <v>0</v>
          </cell>
          <cell r="L44">
            <v>0</v>
          </cell>
          <cell r="M44">
            <v>0</v>
          </cell>
          <cell r="N44">
            <v>1.75</v>
          </cell>
          <cell r="O44">
            <v>3.4499999999998181</v>
          </cell>
          <cell r="P44">
            <v>5901.67</v>
          </cell>
        </row>
        <row r="45">
          <cell r="B45">
            <v>5810</v>
          </cell>
          <cell r="D45">
            <v>363</v>
          </cell>
          <cell r="E45">
            <v>74.730000000000018</v>
          </cell>
          <cell r="F45">
            <v>919.40000000000009</v>
          </cell>
          <cell r="G45">
            <v>647.6099999999999</v>
          </cell>
          <cell r="H45">
            <v>387.72999999999979</v>
          </cell>
          <cell r="I45">
            <v>1.8700000000003456</v>
          </cell>
          <cell r="J45">
            <v>18.679999999999836</v>
          </cell>
          <cell r="K45">
            <v>-262.63000000000011</v>
          </cell>
          <cell r="L45">
            <v>68.25</v>
          </cell>
          <cell r="M45">
            <v>2.3099999999999454</v>
          </cell>
          <cell r="N45">
            <v>13.460000000000036</v>
          </cell>
          <cell r="O45">
            <v>181.69000000000005</v>
          </cell>
          <cell r="P45">
            <v>2416.1</v>
          </cell>
        </row>
        <row r="46">
          <cell r="B46">
            <v>5815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5820</v>
          </cell>
          <cell r="D47">
            <v>0</v>
          </cell>
          <cell r="E47">
            <v>0</v>
          </cell>
          <cell r="F47">
            <v>13.63</v>
          </cell>
          <cell r="G47">
            <v>24.529999999999994</v>
          </cell>
          <cell r="H47">
            <v>29.290000000000006</v>
          </cell>
          <cell r="I47">
            <v>69.290000000000006</v>
          </cell>
          <cell r="J47">
            <v>160.51999999999998</v>
          </cell>
          <cell r="K47">
            <v>-18.599999999999966</v>
          </cell>
          <cell r="L47">
            <v>28.549999999999955</v>
          </cell>
          <cell r="M47">
            <v>25.080000000000041</v>
          </cell>
          <cell r="N47">
            <v>6.4199999999999591</v>
          </cell>
          <cell r="O47">
            <v>-5.0799999999999841</v>
          </cell>
          <cell r="P47">
            <v>333.63</v>
          </cell>
        </row>
        <row r="48">
          <cell r="B48">
            <v>5825</v>
          </cell>
          <cell r="D48">
            <v>28.44</v>
          </cell>
          <cell r="E48">
            <v>13.859999999999996</v>
          </cell>
          <cell r="F48">
            <v>7.0500000000000043</v>
          </cell>
          <cell r="G48">
            <v>58.74</v>
          </cell>
          <cell r="H48">
            <v>1.3400000000000034</v>
          </cell>
          <cell r="I48">
            <v>6.5</v>
          </cell>
          <cell r="J48">
            <v>-66.540000000000006</v>
          </cell>
          <cell r="K48">
            <v>14.679999999999993</v>
          </cell>
          <cell r="L48">
            <v>20.760000000000005</v>
          </cell>
          <cell r="M48">
            <v>7.0600000000000023</v>
          </cell>
          <cell r="N48">
            <v>24.58</v>
          </cell>
          <cell r="O48">
            <v>-40.129999999999995</v>
          </cell>
          <cell r="P48">
            <v>76.34</v>
          </cell>
        </row>
        <row r="49">
          <cell r="B49">
            <v>5855</v>
          </cell>
          <cell r="D49">
            <v>0</v>
          </cell>
          <cell r="E49">
            <v>51.62</v>
          </cell>
          <cell r="F49">
            <v>14.130000000000003</v>
          </cell>
          <cell r="G49">
            <v>40.010000000000005</v>
          </cell>
          <cell r="H49">
            <v>0</v>
          </cell>
          <cell r="I49">
            <v>37.959999999999994</v>
          </cell>
          <cell r="J49">
            <v>26.02000000000001</v>
          </cell>
          <cell r="K49">
            <v>0</v>
          </cell>
          <cell r="L49">
            <v>25.739999999999981</v>
          </cell>
          <cell r="M49">
            <v>52.980000000000018</v>
          </cell>
          <cell r="N49">
            <v>26.960000000000008</v>
          </cell>
          <cell r="O49">
            <v>30.769999999999982</v>
          </cell>
          <cell r="P49">
            <v>306.19</v>
          </cell>
        </row>
        <row r="50">
          <cell r="B50">
            <v>5860</v>
          </cell>
          <cell r="D50">
            <v>16.3</v>
          </cell>
          <cell r="E50">
            <v>410.09999999999997</v>
          </cell>
          <cell r="F50">
            <v>7.9000000000000341</v>
          </cell>
          <cell r="G50">
            <v>255.44</v>
          </cell>
          <cell r="H50">
            <v>173.75</v>
          </cell>
          <cell r="I50">
            <v>508.98</v>
          </cell>
          <cell r="J50">
            <v>539.38999999999987</v>
          </cell>
          <cell r="K50">
            <v>16.660000000000082</v>
          </cell>
          <cell r="L50">
            <v>258.52</v>
          </cell>
          <cell r="M50">
            <v>77.880000000000109</v>
          </cell>
          <cell r="N50">
            <v>509.5</v>
          </cell>
          <cell r="O50">
            <v>201.50999999999976</v>
          </cell>
          <cell r="P50">
            <v>2975.93</v>
          </cell>
        </row>
        <row r="51">
          <cell r="B51">
            <v>5865</v>
          </cell>
          <cell r="D51">
            <v>0</v>
          </cell>
          <cell r="E51">
            <v>8.51</v>
          </cell>
          <cell r="F51">
            <v>3.59</v>
          </cell>
          <cell r="G51">
            <v>13.37</v>
          </cell>
          <cell r="H51">
            <v>5.0500000000000007</v>
          </cell>
          <cell r="I51">
            <v>3.110000000000003</v>
          </cell>
          <cell r="J51">
            <v>4.6499999999999986</v>
          </cell>
          <cell r="K51">
            <v>7.43</v>
          </cell>
          <cell r="L51">
            <v>15.699999999999996</v>
          </cell>
          <cell r="M51">
            <v>15.36</v>
          </cell>
          <cell r="N51">
            <v>16.14</v>
          </cell>
          <cell r="O51">
            <v>3.8599999999999994</v>
          </cell>
          <cell r="P51">
            <v>96.77</v>
          </cell>
        </row>
        <row r="52">
          <cell r="B52">
            <v>5870</v>
          </cell>
          <cell r="D52">
            <v>98.13</v>
          </cell>
          <cell r="E52">
            <v>30</v>
          </cell>
          <cell r="F52">
            <v>0</v>
          </cell>
          <cell r="G52">
            <v>0</v>
          </cell>
          <cell r="H52">
            <v>2.1200000000000045</v>
          </cell>
          <cell r="I52">
            <v>2.7299999999999898</v>
          </cell>
          <cell r="J52">
            <v>0</v>
          </cell>
          <cell r="K52">
            <v>0</v>
          </cell>
          <cell r="L52">
            <v>0</v>
          </cell>
          <cell r="M52">
            <v>1.8800000000000239</v>
          </cell>
          <cell r="N52">
            <v>6.339999999999975</v>
          </cell>
          <cell r="O52">
            <v>592.69000000000005</v>
          </cell>
          <cell r="P52">
            <v>733.8900000000001</v>
          </cell>
        </row>
        <row r="53">
          <cell r="B53">
            <v>5875</v>
          </cell>
          <cell r="D53">
            <v>33.770000000000003</v>
          </cell>
          <cell r="E53">
            <v>13.909999999999997</v>
          </cell>
          <cell r="F53">
            <v>5.7700000000000031</v>
          </cell>
          <cell r="G53">
            <v>30.349999999999994</v>
          </cell>
          <cell r="H53">
            <v>69.220000000000013</v>
          </cell>
          <cell r="I53">
            <v>50.449999999999989</v>
          </cell>
          <cell r="J53">
            <v>38.960000000000008</v>
          </cell>
          <cell r="K53">
            <v>4.6200000000000045</v>
          </cell>
          <cell r="L53">
            <v>41.539999999999964</v>
          </cell>
          <cell r="M53">
            <v>40.020000000000039</v>
          </cell>
          <cell r="N53">
            <v>28.490000000000009</v>
          </cell>
          <cell r="O53">
            <v>39.870000000000005</v>
          </cell>
          <cell r="P53">
            <v>396.97</v>
          </cell>
        </row>
        <row r="54">
          <cell r="B54">
            <v>5880</v>
          </cell>
          <cell r="D54">
            <v>15.47</v>
          </cell>
          <cell r="E54">
            <v>152.89000000000001</v>
          </cell>
          <cell r="F54">
            <v>26.839999999999975</v>
          </cell>
          <cell r="G54">
            <v>154.87</v>
          </cell>
          <cell r="H54">
            <v>323.81</v>
          </cell>
          <cell r="I54">
            <v>286.95000000000005</v>
          </cell>
          <cell r="J54">
            <v>203.50999999999988</v>
          </cell>
          <cell r="K54">
            <v>347.26</v>
          </cell>
          <cell r="L54">
            <v>9.1900000000000546</v>
          </cell>
          <cell r="M54">
            <v>366.05999999999995</v>
          </cell>
          <cell r="N54">
            <v>99.440000000000055</v>
          </cell>
          <cell r="O54">
            <v>34.1400000000001</v>
          </cell>
          <cell r="P54">
            <v>2020.43</v>
          </cell>
        </row>
        <row r="55">
          <cell r="B55">
            <v>5885</v>
          </cell>
          <cell r="D55">
            <v>0.42</v>
          </cell>
          <cell r="E55">
            <v>6.66</v>
          </cell>
          <cell r="F55">
            <v>79.81</v>
          </cell>
          <cell r="G55">
            <v>0</v>
          </cell>
          <cell r="H55">
            <v>2.0400000000000063</v>
          </cell>
          <cell r="I55">
            <v>2.0999999999999943</v>
          </cell>
          <cell r="J55">
            <v>59.240000000000009</v>
          </cell>
          <cell r="K55">
            <v>55.569999999999993</v>
          </cell>
          <cell r="L55">
            <v>11.849999999999994</v>
          </cell>
          <cell r="M55">
            <v>0</v>
          </cell>
          <cell r="N55">
            <v>17.939999999999998</v>
          </cell>
          <cell r="O55">
            <v>0</v>
          </cell>
          <cell r="P55">
            <v>235.63</v>
          </cell>
        </row>
        <row r="56">
          <cell r="B56">
            <v>5890</v>
          </cell>
          <cell r="D56">
            <v>23.02</v>
          </cell>
          <cell r="E56">
            <v>3.620000000000001</v>
          </cell>
          <cell r="F56">
            <v>3.5999999999999979</v>
          </cell>
          <cell r="G56">
            <v>3.600000000000005</v>
          </cell>
          <cell r="H56">
            <v>3.5999999999999943</v>
          </cell>
          <cell r="I56">
            <v>3.5900000000000034</v>
          </cell>
          <cell r="J56">
            <v>3.9699999999999989</v>
          </cell>
          <cell r="K56">
            <v>3.5900000000000034</v>
          </cell>
          <cell r="L56">
            <v>3.5799999999999983</v>
          </cell>
          <cell r="M56">
            <v>3.5799999999999983</v>
          </cell>
          <cell r="N56">
            <v>3.5799999999999983</v>
          </cell>
          <cell r="O56">
            <v>3.5700000000000003</v>
          </cell>
          <cell r="P56">
            <v>62.9</v>
          </cell>
        </row>
        <row r="57">
          <cell r="B57">
            <v>5895</v>
          </cell>
          <cell r="D57">
            <v>15.04</v>
          </cell>
          <cell r="E57">
            <v>18.410000000000004</v>
          </cell>
          <cell r="F57">
            <v>53.56</v>
          </cell>
          <cell r="G57">
            <v>20.39</v>
          </cell>
          <cell r="H57">
            <v>55.120000000000005</v>
          </cell>
          <cell r="I57">
            <v>24.679999999999978</v>
          </cell>
          <cell r="J57">
            <v>58.490000000000009</v>
          </cell>
          <cell r="K57">
            <v>14.139999999999986</v>
          </cell>
          <cell r="L57">
            <v>15.920000000000016</v>
          </cell>
          <cell r="M57">
            <v>63.610000000000014</v>
          </cell>
          <cell r="N57">
            <v>14.45999999999998</v>
          </cell>
          <cell r="O57">
            <v>54.430000000000007</v>
          </cell>
          <cell r="P57">
            <v>408.25</v>
          </cell>
        </row>
        <row r="58">
          <cell r="B58">
            <v>5900</v>
          </cell>
          <cell r="D58">
            <v>26.43</v>
          </cell>
          <cell r="E58">
            <v>6.9699999999999989</v>
          </cell>
          <cell r="F58">
            <v>62.43</v>
          </cell>
          <cell r="G58">
            <v>8.710000000000008</v>
          </cell>
          <cell r="H58">
            <v>36.64</v>
          </cell>
          <cell r="I58">
            <v>9.1699999999999875</v>
          </cell>
          <cell r="J58">
            <v>-257.47000000000003</v>
          </cell>
          <cell r="K58">
            <v>16.290000000000006</v>
          </cell>
          <cell r="L58">
            <v>19.709999999999994</v>
          </cell>
          <cell r="M58">
            <v>29.130000000000003</v>
          </cell>
          <cell r="N58">
            <v>303.89</v>
          </cell>
          <cell r="O58">
            <v>68.29000000000002</v>
          </cell>
          <cell r="P58">
            <v>330.19</v>
          </cell>
        </row>
        <row r="59">
          <cell r="B59">
            <v>5930</v>
          </cell>
          <cell r="D59">
            <v>88.25</v>
          </cell>
          <cell r="E59">
            <v>82.669999999999987</v>
          </cell>
          <cell r="F59">
            <v>80.740000000000009</v>
          </cell>
          <cell r="G59">
            <v>82.6</v>
          </cell>
          <cell r="H59">
            <v>73.660000000000025</v>
          </cell>
          <cell r="I59">
            <v>83.82</v>
          </cell>
          <cell r="J59">
            <v>86.5</v>
          </cell>
          <cell r="K59">
            <v>91.13</v>
          </cell>
          <cell r="L59">
            <v>87.139999999999986</v>
          </cell>
          <cell r="M59">
            <v>75.419999999999959</v>
          </cell>
          <cell r="N59">
            <v>71.62</v>
          </cell>
          <cell r="O59">
            <v>71.63</v>
          </cell>
          <cell r="P59">
            <v>975.18</v>
          </cell>
        </row>
        <row r="60">
          <cell r="B60">
            <v>5935</v>
          </cell>
          <cell r="D60">
            <v>26.96</v>
          </cell>
          <cell r="E60">
            <v>13.61</v>
          </cell>
          <cell r="F60">
            <v>12.119999999999997</v>
          </cell>
          <cell r="G60">
            <v>6.43</v>
          </cell>
          <cell r="H60">
            <v>3.6400000000000006</v>
          </cell>
          <cell r="I60">
            <v>2.7500000000000071</v>
          </cell>
          <cell r="J60">
            <v>1.1299999999999955</v>
          </cell>
          <cell r="K60">
            <v>1.1799999999999926</v>
          </cell>
          <cell r="L60">
            <v>0</v>
          </cell>
          <cell r="M60">
            <v>2.4200000000000017</v>
          </cell>
          <cell r="N60">
            <v>0</v>
          </cell>
          <cell r="O60">
            <v>4.7400000000000091</v>
          </cell>
          <cell r="P60">
            <v>74.98</v>
          </cell>
        </row>
        <row r="61">
          <cell r="B61">
            <v>5940</v>
          </cell>
          <cell r="D61">
            <v>0</v>
          </cell>
          <cell r="E61">
            <v>4.3</v>
          </cell>
          <cell r="F61">
            <v>0</v>
          </cell>
          <cell r="G61">
            <v>0</v>
          </cell>
          <cell r="H61">
            <v>5.86</v>
          </cell>
          <cell r="I61">
            <v>0</v>
          </cell>
          <cell r="J61">
            <v>0</v>
          </cell>
          <cell r="K61">
            <v>5.43</v>
          </cell>
          <cell r="L61">
            <v>0</v>
          </cell>
          <cell r="M61">
            <v>0</v>
          </cell>
          <cell r="N61">
            <v>4.5500000000000007</v>
          </cell>
          <cell r="O61">
            <v>-0.42999999999999972</v>
          </cell>
          <cell r="P61">
            <v>19.71</v>
          </cell>
        </row>
        <row r="62">
          <cell r="B62">
            <v>5945</v>
          </cell>
          <cell r="D62">
            <v>1171.67</v>
          </cell>
          <cell r="E62">
            <v>1272.8800000000001</v>
          </cell>
          <cell r="F62">
            <v>1337.5899999999997</v>
          </cell>
          <cell r="G62">
            <v>1327.2100000000005</v>
          </cell>
          <cell r="H62">
            <v>1306.96</v>
          </cell>
          <cell r="I62">
            <v>1312.21</v>
          </cell>
          <cell r="J62">
            <v>1315.7199999999993</v>
          </cell>
          <cell r="K62">
            <v>1236.9099999999999</v>
          </cell>
          <cell r="L62">
            <v>1200.5</v>
          </cell>
          <cell r="M62">
            <v>1259.67</v>
          </cell>
          <cell r="N62">
            <v>1192.3199999999997</v>
          </cell>
          <cell r="O62">
            <v>1227.1900000000005</v>
          </cell>
          <cell r="P62">
            <v>15160.83</v>
          </cell>
        </row>
        <row r="63">
          <cell r="B63">
            <v>5950</v>
          </cell>
          <cell r="D63">
            <v>944.65</v>
          </cell>
          <cell r="E63">
            <v>920.00000000000011</v>
          </cell>
          <cell r="F63">
            <v>886.79999999999973</v>
          </cell>
          <cell r="G63">
            <v>885.88000000000011</v>
          </cell>
          <cell r="H63">
            <v>880.89999999999964</v>
          </cell>
          <cell r="I63">
            <v>892.05000000000018</v>
          </cell>
          <cell r="J63">
            <v>938</v>
          </cell>
          <cell r="K63">
            <v>988.61000000000058</v>
          </cell>
          <cell r="L63">
            <v>1022.21</v>
          </cell>
          <cell r="M63">
            <v>1038.0499999999993</v>
          </cell>
          <cell r="N63">
            <v>1013.630000000001</v>
          </cell>
          <cell r="O63">
            <v>2008.7799999999988</v>
          </cell>
          <cell r="P63">
            <v>12419.56</v>
          </cell>
        </row>
        <row r="64">
          <cell r="B64">
            <v>5955</v>
          </cell>
          <cell r="D64">
            <v>21.01</v>
          </cell>
          <cell r="E64">
            <v>29.37</v>
          </cell>
          <cell r="F64">
            <v>20.9</v>
          </cell>
          <cell r="G64">
            <v>20.879999999999995</v>
          </cell>
          <cell r="H64">
            <v>20.850000000000009</v>
          </cell>
          <cell r="I64">
            <v>136.37</v>
          </cell>
          <cell r="J64">
            <v>90.82</v>
          </cell>
          <cell r="K64">
            <v>29.100000000000023</v>
          </cell>
          <cell r="L64">
            <v>20.769999999999982</v>
          </cell>
          <cell r="M64">
            <v>162.07</v>
          </cell>
          <cell r="N64">
            <v>20.730000000000018</v>
          </cell>
          <cell r="O64">
            <v>102.82000000000005</v>
          </cell>
          <cell r="P64">
            <v>675.69</v>
          </cell>
        </row>
        <row r="65">
          <cell r="B65">
            <v>5960</v>
          </cell>
          <cell r="D65">
            <v>70.650000000000006</v>
          </cell>
          <cell r="E65">
            <v>4.5699999999999932</v>
          </cell>
          <cell r="F65">
            <v>653.42999999999995</v>
          </cell>
          <cell r="G65">
            <v>267.32000000000005</v>
          </cell>
          <cell r="H65">
            <v>0</v>
          </cell>
          <cell r="I65">
            <v>217.44000000000005</v>
          </cell>
          <cell r="J65">
            <v>262.54999999999995</v>
          </cell>
          <cell r="K65">
            <v>217.44000000000005</v>
          </cell>
          <cell r="L65">
            <v>0</v>
          </cell>
          <cell r="M65">
            <v>479.69000000000005</v>
          </cell>
          <cell r="N65">
            <v>219.57999999999993</v>
          </cell>
          <cell r="O65">
            <v>0</v>
          </cell>
          <cell r="P65">
            <v>2392.67</v>
          </cell>
        </row>
        <row r="66">
          <cell r="B66">
            <v>5965</v>
          </cell>
          <cell r="D66">
            <v>41</v>
          </cell>
          <cell r="E66">
            <v>63.510000000000005</v>
          </cell>
          <cell r="F66">
            <v>91.2</v>
          </cell>
          <cell r="G66">
            <v>544.31999999999994</v>
          </cell>
          <cell r="H66">
            <v>110.08000000000004</v>
          </cell>
          <cell r="I66">
            <v>122.03999999999996</v>
          </cell>
          <cell r="J66">
            <v>47.029999999999973</v>
          </cell>
          <cell r="K66">
            <v>124.83000000000004</v>
          </cell>
          <cell r="L66">
            <v>112.02999999999997</v>
          </cell>
          <cell r="M66">
            <v>91.840000000000146</v>
          </cell>
          <cell r="N66">
            <v>145.32999999999993</v>
          </cell>
          <cell r="O66">
            <v>101.96000000000004</v>
          </cell>
          <cell r="P66">
            <v>1595.17</v>
          </cell>
        </row>
        <row r="67">
          <cell r="B67">
            <v>5970</v>
          </cell>
          <cell r="D67">
            <v>51.2</v>
          </cell>
          <cell r="E67">
            <v>50.86</v>
          </cell>
          <cell r="F67">
            <v>50.72999999999999</v>
          </cell>
          <cell r="G67">
            <v>50.800000000000011</v>
          </cell>
          <cell r="H67">
            <v>50.72999999999999</v>
          </cell>
          <cell r="I67">
            <v>50.70999999999998</v>
          </cell>
          <cell r="J67">
            <v>50.660000000000025</v>
          </cell>
          <cell r="K67">
            <v>50.589999999999975</v>
          </cell>
          <cell r="L67">
            <v>50.29000000000002</v>
          </cell>
          <cell r="M67">
            <v>50.269999999999982</v>
          </cell>
          <cell r="N67">
            <v>80.300000000000011</v>
          </cell>
          <cell r="O67">
            <v>50.159999999999968</v>
          </cell>
          <cell r="P67">
            <v>637.29999999999995</v>
          </cell>
        </row>
        <row r="68">
          <cell r="B68">
            <v>5975</v>
          </cell>
          <cell r="D68">
            <v>0</v>
          </cell>
          <cell r="E68">
            <v>15.51</v>
          </cell>
          <cell r="F68">
            <v>-13.43</v>
          </cell>
          <cell r="G68">
            <v>0</v>
          </cell>
          <cell r="H68">
            <v>32.89</v>
          </cell>
          <cell r="I68">
            <v>0</v>
          </cell>
          <cell r="J68">
            <v>21.230000000000004</v>
          </cell>
          <cell r="K68">
            <v>18.739999999999995</v>
          </cell>
          <cell r="L68">
            <v>0</v>
          </cell>
          <cell r="M68">
            <v>0</v>
          </cell>
          <cell r="N68">
            <v>91.56</v>
          </cell>
          <cell r="O68">
            <v>0</v>
          </cell>
          <cell r="P68">
            <v>166.5</v>
          </cell>
        </row>
        <row r="69">
          <cell r="B69">
            <v>5980</v>
          </cell>
          <cell r="D69">
            <v>0</v>
          </cell>
          <cell r="E69">
            <v>0</v>
          </cell>
          <cell r="F69">
            <v>0.67</v>
          </cell>
          <cell r="G69">
            <v>0</v>
          </cell>
          <cell r="H69">
            <v>0</v>
          </cell>
          <cell r="I69">
            <v>0.66</v>
          </cell>
          <cell r="J69">
            <v>0</v>
          </cell>
          <cell r="K69">
            <v>0</v>
          </cell>
          <cell r="L69">
            <v>0.53</v>
          </cell>
          <cell r="M69">
            <v>0</v>
          </cell>
          <cell r="N69">
            <v>0</v>
          </cell>
          <cell r="O69">
            <v>-98.8</v>
          </cell>
          <cell r="P69">
            <v>-96.94</v>
          </cell>
        </row>
        <row r="70">
          <cell r="B70">
            <v>6010</v>
          </cell>
          <cell r="D70">
            <v>274.2</v>
          </cell>
          <cell r="E70">
            <v>285.08999999999997</v>
          </cell>
          <cell r="F70">
            <v>273.31000000000006</v>
          </cell>
          <cell r="G70">
            <v>271.7299999999999</v>
          </cell>
          <cell r="H70">
            <v>271.3900000000001</v>
          </cell>
          <cell r="I70">
            <v>271.43000000000006</v>
          </cell>
          <cell r="J70">
            <v>393.79999999999995</v>
          </cell>
          <cell r="K70">
            <v>393.24</v>
          </cell>
          <cell r="L70">
            <v>389.57999999999993</v>
          </cell>
          <cell r="M70">
            <v>389.49000000000024</v>
          </cell>
          <cell r="N70">
            <v>534.02999999999975</v>
          </cell>
          <cell r="O70">
            <v>573.48999999999978</v>
          </cell>
          <cell r="P70">
            <v>4320.78</v>
          </cell>
        </row>
        <row r="71">
          <cell r="B71">
            <v>6015</v>
          </cell>
          <cell r="D71">
            <v>2.0299999999999998</v>
          </cell>
          <cell r="E71">
            <v>0.2200000000000002</v>
          </cell>
          <cell r="F71">
            <v>1.62</v>
          </cell>
          <cell r="G71">
            <v>0</v>
          </cell>
          <cell r="H71">
            <v>0.30999999999999961</v>
          </cell>
          <cell r="I71">
            <v>0</v>
          </cell>
          <cell r="J71">
            <v>0.3100000000000005</v>
          </cell>
          <cell r="K71">
            <v>0</v>
          </cell>
          <cell r="L71">
            <v>0.29999999999999982</v>
          </cell>
          <cell r="M71">
            <v>0</v>
          </cell>
          <cell r="N71">
            <v>14.54</v>
          </cell>
          <cell r="O71">
            <v>0</v>
          </cell>
          <cell r="P71">
            <v>19.329999999999998</v>
          </cell>
        </row>
        <row r="72">
          <cell r="B72">
            <v>6020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151.56</v>
          </cell>
          <cell r="L72">
            <v>-151.42000000000002</v>
          </cell>
          <cell r="M72">
            <v>0</v>
          </cell>
          <cell r="N72">
            <v>2380.2000000000003</v>
          </cell>
          <cell r="O72">
            <v>4425.6399999999994</v>
          </cell>
          <cell r="P72">
            <v>6805.98</v>
          </cell>
        </row>
        <row r="73">
          <cell r="B73">
            <v>6025</v>
          </cell>
          <cell r="D73">
            <v>0</v>
          </cell>
          <cell r="E73">
            <v>7.44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-310.89999999999998</v>
          </cell>
          <cell r="L73">
            <v>0</v>
          </cell>
          <cell r="M73">
            <v>26.70999999999998</v>
          </cell>
          <cell r="N73">
            <v>0</v>
          </cell>
          <cell r="O73">
            <v>168.91</v>
          </cell>
          <cell r="P73">
            <v>-107.84</v>
          </cell>
        </row>
        <row r="74">
          <cell r="B74">
            <v>6035</v>
          </cell>
          <cell r="D74">
            <v>145.77000000000001</v>
          </cell>
          <cell r="E74">
            <v>84.35</v>
          </cell>
          <cell r="F74">
            <v>86.04000000000002</v>
          </cell>
          <cell r="G74">
            <v>109.33999999999997</v>
          </cell>
          <cell r="H74">
            <v>88.350000000000023</v>
          </cell>
          <cell r="I74">
            <v>102.79999999999995</v>
          </cell>
          <cell r="J74">
            <v>109.02999999999997</v>
          </cell>
          <cell r="K74">
            <v>87.520000000000095</v>
          </cell>
          <cell r="L74">
            <v>84.439999999999941</v>
          </cell>
          <cell r="M74">
            <v>95.930000000000064</v>
          </cell>
          <cell r="N74">
            <v>89.719999999999914</v>
          </cell>
          <cell r="O74">
            <v>95.860000000000127</v>
          </cell>
          <cell r="P74">
            <v>1179.1500000000001</v>
          </cell>
        </row>
        <row r="75">
          <cell r="B75">
            <v>6040</v>
          </cell>
          <cell r="D75">
            <v>395.26</v>
          </cell>
          <cell r="E75">
            <v>391.27</v>
          </cell>
          <cell r="F75">
            <v>436.87000000000012</v>
          </cell>
          <cell r="G75">
            <v>391.70999999999981</v>
          </cell>
          <cell r="H75">
            <v>391.21000000000004</v>
          </cell>
          <cell r="I75">
            <v>391.26</v>
          </cell>
          <cell r="J75">
            <v>390.73</v>
          </cell>
          <cell r="K75">
            <v>390.17999999999984</v>
          </cell>
          <cell r="L75">
            <v>386.55000000000018</v>
          </cell>
          <cell r="M75">
            <v>386.46000000000004</v>
          </cell>
          <cell r="N75">
            <v>385.94999999999982</v>
          </cell>
          <cell r="O75">
            <v>348.80000000000018</v>
          </cell>
          <cell r="P75">
            <v>4686.25</v>
          </cell>
        </row>
        <row r="76">
          <cell r="B76">
            <v>6045</v>
          </cell>
          <cell r="D76">
            <v>0</v>
          </cell>
          <cell r="E76">
            <v>0</v>
          </cell>
          <cell r="F76">
            <v>1.69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16.72</v>
          </cell>
          <cell r="M76">
            <v>74.87</v>
          </cell>
          <cell r="N76">
            <v>30.92</v>
          </cell>
          <cell r="O76">
            <v>68.239999999999995</v>
          </cell>
          <cell r="P76">
            <v>192.44</v>
          </cell>
        </row>
        <row r="77">
          <cell r="B77">
            <v>6050</v>
          </cell>
          <cell r="D77">
            <v>-772.94</v>
          </cell>
          <cell r="E77">
            <v>420.98000000000008</v>
          </cell>
          <cell r="F77">
            <v>480.24</v>
          </cell>
          <cell r="G77">
            <v>471.68000000000006</v>
          </cell>
          <cell r="H77">
            <v>324.56999999999994</v>
          </cell>
          <cell r="I77">
            <v>321</v>
          </cell>
          <cell r="J77">
            <v>729.57999999999993</v>
          </cell>
          <cell r="K77">
            <v>516.90000000000032</v>
          </cell>
          <cell r="L77">
            <v>277.13999999999987</v>
          </cell>
          <cell r="M77">
            <v>377.79999999999973</v>
          </cell>
          <cell r="N77">
            <v>310.3100000000004</v>
          </cell>
          <cell r="O77">
            <v>6616.65</v>
          </cell>
          <cell r="P77">
            <v>10073.91</v>
          </cell>
        </row>
        <row r="78">
          <cell r="B78">
            <v>6070</v>
          </cell>
          <cell r="D78">
            <v>-288.60000000000002</v>
          </cell>
          <cell r="E78">
            <v>-5.5099999999999909</v>
          </cell>
          <cell r="F78">
            <v>17.270000000000039</v>
          </cell>
          <cell r="G78">
            <v>0</v>
          </cell>
          <cell r="H78">
            <v>50.649999999999977</v>
          </cell>
          <cell r="I78">
            <v>52.490000000000009</v>
          </cell>
          <cell r="J78">
            <v>89.71</v>
          </cell>
          <cell r="K78">
            <v>16.839999999999989</v>
          </cell>
          <cell r="L78">
            <v>0</v>
          </cell>
          <cell r="M78">
            <v>669.02</v>
          </cell>
          <cell r="N78">
            <v>150.10000000000002</v>
          </cell>
          <cell r="O78">
            <v>175.87</v>
          </cell>
          <cell r="P78">
            <v>927.84</v>
          </cell>
        </row>
        <row r="79">
          <cell r="B79">
            <v>6090</v>
          </cell>
          <cell r="D79">
            <v>21.16</v>
          </cell>
          <cell r="E79">
            <v>20.94</v>
          </cell>
          <cell r="F79">
            <v>21.53</v>
          </cell>
          <cell r="G79">
            <v>21.6</v>
          </cell>
          <cell r="H79">
            <v>22.33</v>
          </cell>
          <cell r="I79">
            <v>22.329999999999984</v>
          </cell>
          <cell r="J79">
            <v>23</v>
          </cell>
          <cell r="K79">
            <v>22.970000000000027</v>
          </cell>
          <cell r="L79">
            <v>22.759999999999991</v>
          </cell>
          <cell r="M79">
            <v>22.75</v>
          </cell>
          <cell r="N79">
            <v>22.72</v>
          </cell>
          <cell r="O79">
            <v>45.400000000000006</v>
          </cell>
          <cell r="P79">
            <v>289.49</v>
          </cell>
        </row>
        <row r="80">
          <cell r="B80">
            <v>6110</v>
          </cell>
          <cell r="D80">
            <v>1042.2</v>
          </cell>
          <cell r="E80">
            <v>948.25</v>
          </cell>
          <cell r="F80">
            <v>1166.1400000000001</v>
          </cell>
          <cell r="G80">
            <v>1291.7600000000002</v>
          </cell>
          <cell r="H80">
            <v>1073.1799999999994</v>
          </cell>
          <cell r="I80">
            <v>1087.25</v>
          </cell>
          <cell r="J80">
            <v>1097.9300000000003</v>
          </cell>
          <cell r="K80">
            <v>1047.4199999999992</v>
          </cell>
          <cell r="L80">
            <v>1077.1100000000006</v>
          </cell>
          <cell r="M80">
            <v>1090.1599999999999</v>
          </cell>
          <cell r="N80">
            <v>941.97000000000116</v>
          </cell>
          <cell r="O80">
            <v>1100.9899999999998</v>
          </cell>
          <cell r="P80">
            <v>12964.36</v>
          </cell>
        </row>
        <row r="81">
          <cell r="B81">
            <v>6115</v>
          </cell>
          <cell r="D81">
            <v>193.49</v>
          </cell>
          <cell r="E81">
            <v>140.67000000000002</v>
          </cell>
          <cell r="F81">
            <v>182.39999999999992</v>
          </cell>
          <cell r="G81">
            <v>238.19000000000005</v>
          </cell>
          <cell r="H81">
            <v>159.13999999999999</v>
          </cell>
          <cell r="I81">
            <v>163.56000000000006</v>
          </cell>
          <cell r="J81">
            <v>179.68000000000006</v>
          </cell>
          <cell r="K81">
            <v>198.03999999999996</v>
          </cell>
          <cell r="L81">
            <v>202.43999999999983</v>
          </cell>
          <cell r="M81">
            <v>205.8900000000001</v>
          </cell>
          <cell r="N81">
            <v>202.42000000000007</v>
          </cell>
          <cell r="O81">
            <v>227.23999999999978</v>
          </cell>
          <cell r="P81">
            <v>2293.16</v>
          </cell>
        </row>
        <row r="82">
          <cell r="B82">
            <v>6120</v>
          </cell>
          <cell r="D82">
            <v>842.15</v>
          </cell>
          <cell r="E82">
            <v>859.63</v>
          </cell>
          <cell r="F82">
            <v>826.75000000000023</v>
          </cell>
          <cell r="G82">
            <v>860.23</v>
          </cell>
          <cell r="H82">
            <v>845.26999999999953</v>
          </cell>
          <cell r="I82">
            <v>846.53000000000065</v>
          </cell>
          <cell r="J82">
            <v>1084.21</v>
          </cell>
          <cell r="K82">
            <v>649.72999999999956</v>
          </cell>
          <cell r="L82">
            <v>825.43000000000029</v>
          </cell>
          <cell r="M82">
            <v>843.40999999999985</v>
          </cell>
          <cell r="N82">
            <v>2054.7299999999996</v>
          </cell>
          <cell r="O82">
            <v>72.239999999999782</v>
          </cell>
          <cell r="P82">
            <v>10610.31</v>
          </cell>
        </row>
        <row r="83">
          <cell r="B83">
            <v>6125</v>
          </cell>
          <cell r="D83">
            <v>164.16</v>
          </cell>
          <cell r="E83">
            <v>164.83</v>
          </cell>
          <cell r="F83">
            <v>165.87</v>
          </cell>
          <cell r="G83">
            <v>167.64</v>
          </cell>
          <cell r="H83">
            <v>172.75</v>
          </cell>
          <cell r="I83">
            <v>172.33000000000004</v>
          </cell>
          <cell r="J83">
            <v>172.09000000000003</v>
          </cell>
          <cell r="K83">
            <v>170.51999999999998</v>
          </cell>
          <cell r="L83">
            <v>169.37999999999988</v>
          </cell>
          <cell r="M83">
            <v>174.43000000000006</v>
          </cell>
          <cell r="N83">
            <v>170.42000000000007</v>
          </cell>
          <cell r="O83">
            <v>169.82999999999993</v>
          </cell>
          <cell r="P83">
            <v>2034.25</v>
          </cell>
        </row>
        <row r="84">
          <cell r="B84">
            <v>6130</v>
          </cell>
          <cell r="D84">
            <v>390.74</v>
          </cell>
          <cell r="E84">
            <v>371.42999999999995</v>
          </cell>
          <cell r="F84">
            <v>355.07000000000005</v>
          </cell>
          <cell r="G84">
            <v>384.15000000000009</v>
          </cell>
          <cell r="H84">
            <v>381.53999999999996</v>
          </cell>
          <cell r="I84">
            <v>383.70999999999981</v>
          </cell>
          <cell r="J84">
            <v>391.95000000000027</v>
          </cell>
          <cell r="K84">
            <v>411.37999999999965</v>
          </cell>
          <cell r="L84">
            <v>428.14000000000033</v>
          </cell>
          <cell r="M84">
            <v>411.69999999999982</v>
          </cell>
          <cell r="N84">
            <v>415.58000000000038</v>
          </cell>
          <cell r="O84">
            <v>417.76999999999953</v>
          </cell>
          <cell r="P84">
            <v>4743.16</v>
          </cell>
        </row>
        <row r="85">
          <cell r="B85">
            <v>6135</v>
          </cell>
          <cell r="D85">
            <v>2359.3200000000002</v>
          </cell>
          <cell r="E85">
            <v>2263.85</v>
          </cell>
          <cell r="F85">
            <v>2441.16</v>
          </cell>
          <cell r="G85">
            <v>2230.1499999999996</v>
          </cell>
          <cell r="H85">
            <v>2523</v>
          </cell>
          <cell r="I85">
            <v>3169.9400000000005</v>
          </cell>
          <cell r="J85">
            <v>3226.4299999999985</v>
          </cell>
          <cell r="K85">
            <v>3845.5500000000029</v>
          </cell>
          <cell r="L85">
            <v>3299.619999999999</v>
          </cell>
          <cell r="M85">
            <v>3186.7299999999996</v>
          </cell>
          <cell r="N85">
            <v>3560.1899999999987</v>
          </cell>
          <cell r="O85">
            <v>4456.2000000000007</v>
          </cell>
          <cell r="P85">
            <v>36562.14</v>
          </cell>
        </row>
        <row r="86">
          <cell r="B86">
            <v>6140</v>
          </cell>
          <cell r="D86">
            <v>223.44</v>
          </cell>
          <cell r="E86">
            <v>291.73999999999995</v>
          </cell>
          <cell r="F86">
            <v>327.57000000000005</v>
          </cell>
          <cell r="G86">
            <v>349.27</v>
          </cell>
          <cell r="H86">
            <v>298.73</v>
          </cell>
          <cell r="I86">
            <v>326.43000000000006</v>
          </cell>
          <cell r="J86">
            <v>321.51999999999975</v>
          </cell>
          <cell r="K86">
            <v>327.07000000000016</v>
          </cell>
          <cell r="L86">
            <v>336.17000000000007</v>
          </cell>
          <cell r="M86">
            <v>323.94999999999982</v>
          </cell>
          <cell r="N86">
            <v>326.55999999999995</v>
          </cell>
          <cell r="O86">
            <v>323.23</v>
          </cell>
          <cell r="P86">
            <v>3775.68</v>
          </cell>
        </row>
        <row r="87">
          <cell r="B87">
            <v>6145</v>
          </cell>
          <cell r="D87">
            <v>1078.81</v>
          </cell>
          <cell r="E87">
            <v>992.09999999999991</v>
          </cell>
          <cell r="F87">
            <v>1011.7200000000003</v>
          </cell>
          <cell r="G87">
            <v>1062.3199999999997</v>
          </cell>
          <cell r="H87">
            <v>1043.5600000000004</v>
          </cell>
          <cell r="I87">
            <v>1105.54</v>
          </cell>
          <cell r="J87">
            <v>1117.6999999999998</v>
          </cell>
          <cell r="K87">
            <v>1040.6499999999996</v>
          </cell>
          <cell r="L87">
            <v>1056.9300000000003</v>
          </cell>
          <cell r="M87">
            <v>1045.5100000000002</v>
          </cell>
          <cell r="N87">
            <v>1049.6399999999994</v>
          </cell>
          <cell r="O87">
            <v>1123.1599999999999</v>
          </cell>
          <cell r="P87">
            <v>12727.64</v>
          </cell>
        </row>
        <row r="88">
          <cell r="B88">
            <v>6146</v>
          </cell>
          <cell r="D88">
            <v>452.31</v>
          </cell>
          <cell r="E88">
            <v>421.55</v>
          </cell>
          <cell r="F88">
            <v>442.08000000000004</v>
          </cell>
          <cell r="G88">
            <v>537.53</v>
          </cell>
          <cell r="H88">
            <v>441.56000000000017</v>
          </cell>
          <cell r="I88">
            <v>454.15999999999985</v>
          </cell>
          <cell r="J88">
            <v>416.36999999999989</v>
          </cell>
          <cell r="K88">
            <v>407.71000000000004</v>
          </cell>
          <cell r="L88">
            <v>479.30999999999995</v>
          </cell>
          <cell r="M88">
            <v>420.17000000000007</v>
          </cell>
          <cell r="N88">
            <v>426.56999999999971</v>
          </cell>
          <cell r="O88">
            <v>457.53000000000065</v>
          </cell>
          <cell r="P88">
            <v>5356.85</v>
          </cell>
        </row>
        <row r="89">
          <cell r="B89">
            <v>6150</v>
          </cell>
          <cell r="D89">
            <v>16250.25</v>
          </cell>
          <cell r="E89">
            <v>11730.150000000001</v>
          </cell>
          <cell r="F89">
            <v>13782.330000000002</v>
          </cell>
          <cell r="G89">
            <v>16526.82</v>
          </cell>
          <cell r="H89">
            <v>14731.37999999999</v>
          </cell>
          <cell r="I89">
            <v>14243.960000000006</v>
          </cell>
          <cell r="J89">
            <v>12998.830000000002</v>
          </cell>
          <cell r="K89">
            <v>14437.220000000001</v>
          </cell>
          <cell r="L89">
            <v>13596.160000000003</v>
          </cell>
          <cell r="M89">
            <v>13152.799999999988</v>
          </cell>
          <cell r="N89">
            <v>12497.910000000003</v>
          </cell>
          <cell r="O89">
            <v>14794.390000000014</v>
          </cell>
          <cell r="P89">
            <v>168742.2</v>
          </cell>
        </row>
        <row r="90">
          <cell r="B90">
            <v>6155</v>
          </cell>
          <cell r="D90">
            <v>255.19</v>
          </cell>
          <cell r="E90">
            <v>259.67</v>
          </cell>
          <cell r="F90">
            <v>305.15999999999997</v>
          </cell>
          <cell r="G90">
            <v>315.53999999999996</v>
          </cell>
          <cell r="H90">
            <v>300.75</v>
          </cell>
          <cell r="I90">
            <v>330.24</v>
          </cell>
          <cell r="J90">
            <v>328.49</v>
          </cell>
          <cell r="K90">
            <v>300.24000000000024</v>
          </cell>
          <cell r="L90">
            <v>314.4699999999998</v>
          </cell>
          <cell r="M90">
            <v>289.86000000000013</v>
          </cell>
          <cell r="N90">
            <v>277.36999999999989</v>
          </cell>
          <cell r="O90">
            <v>287.57999999999993</v>
          </cell>
          <cell r="P90">
            <v>3564.56</v>
          </cell>
        </row>
        <row r="91">
          <cell r="B91">
            <v>6165</v>
          </cell>
          <cell r="D91">
            <v>-3808.25</v>
          </cell>
          <cell r="E91">
            <v>-1412.4700000000003</v>
          </cell>
          <cell r="F91">
            <v>-675.34999999999945</v>
          </cell>
          <cell r="G91">
            <v>-3420.09</v>
          </cell>
          <cell r="H91">
            <v>-1451.130000000001</v>
          </cell>
          <cell r="I91">
            <v>-1298.3599999999988</v>
          </cell>
          <cell r="J91">
            <v>-1019.1400000000012</v>
          </cell>
          <cell r="K91">
            <v>-1691.9899999999998</v>
          </cell>
          <cell r="L91">
            <v>-2297.4699999999993</v>
          </cell>
          <cell r="M91">
            <v>-958.91999999999825</v>
          </cell>
          <cell r="N91">
            <v>-1778.260000000002</v>
          </cell>
          <cell r="O91">
            <v>-2178.8499999999985</v>
          </cell>
          <cell r="P91">
            <v>-21990.28</v>
          </cell>
        </row>
        <row r="92">
          <cell r="B92">
            <v>6185</v>
          </cell>
          <cell r="D92">
            <v>5.14</v>
          </cell>
          <cell r="E92">
            <v>58.41</v>
          </cell>
          <cell r="F92">
            <v>140.79000000000002</v>
          </cell>
          <cell r="G92">
            <v>-34.349999999999994</v>
          </cell>
          <cell r="H92">
            <v>7.4699999999999989</v>
          </cell>
          <cell r="I92">
            <v>34.94</v>
          </cell>
          <cell r="J92">
            <v>86.809999999999974</v>
          </cell>
          <cell r="K92">
            <v>64.460000000000036</v>
          </cell>
          <cell r="L92">
            <v>347.37999999999994</v>
          </cell>
          <cell r="M92">
            <v>34.690000000000055</v>
          </cell>
          <cell r="N92">
            <v>136.05999999999995</v>
          </cell>
          <cell r="O92">
            <v>20.180000000000064</v>
          </cell>
          <cell r="P92">
            <v>901.98</v>
          </cell>
        </row>
        <row r="93">
          <cell r="B93">
            <v>6190</v>
          </cell>
          <cell r="D93">
            <v>6.91</v>
          </cell>
          <cell r="E93">
            <v>23.09</v>
          </cell>
          <cell r="F93">
            <v>48.22</v>
          </cell>
          <cell r="G93">
            <v>9.6700000000000017</v>
          </cell>
          <cell r="H93">
            <v>40.489999999999995</v>
          </cell>
          <cell r="I93">
            <v>19.22</v>
          </cell>
          <cell r="J93">
            <v>72.41</v>
          </cell>
          <cell r="K93">
            <v>7.3200000000000216</v>
          </cell>
          <cell r="L93">
            <v>78.359999999999985</v>
          </cell>
          <cell r="M93">
            <v>124.50999999999999</v>
          </cell>
          <cell r="N93">
            <v>44.81</v>
          </cell>
          <cell r="O93">
            <v>29.990000000000009</v>
          </cell>
          <cell r="P93">
            <v>505</v>
          </cell>
        </row>
        <row r="94">
          <cell r="B94">
            <v>6195</v>
          </cell>
          <cell r="D94">
            <v>0.35</v>
          </cell>
          <cell r="E94">
            <v>5.32</v>
          </cell>
          <cell r="F94">
            <v>4.58</v>
          </cell>
          <cell r="G94">
            <v>8.3000000000000007</v>
          </cell>
          <cell r="H94">
            <v>3.259999999999998</v>
          </cell>
          <cell r="I94">
            <v>3.5500000000000007</v>
          </cell>
          <cell r="J94">
            <v>68.59</v>
          </cell>
          <cell r="K94">
            <v>3.1899999999999977</v>
          </cell>
          <cell r="L94">
            <v>321.65000000000003</v>
          </cell>
          <cell r="M94">
            <v>10.779999999999973</v>
          </cell>
          <cell r="N94">
            <v>12.29000000000002</v>
          </cell>
          <cell r="O94">
            <v>10.779999999999973</v>
          </cell>
          <cell r="P94">
            <v>452.64</v>
          </cell>
        </row>
        <row r="95">
          <cell r="B95">
            <v>6200</v>
          </cell>
          <cell r="D95">
            <v>6.83</v>
          </cell>
          <cell r="E95">
            <v>19.759999999999998</v>
          </cell>
          <cell r="F95">
            <v>226.29</v>
          </cell>
          <cell r="G95">
            <v>3.5400000000000205</v>
          </cell>
          <cell r="H95">
            <v>51.329999999999984</v>
          </cell>
          <cell r="I95">
            <v>22.29000000000002</v>
          </cell>
          <cell r="J95">
            <v>42.949999999999989</v>
          </cell>
          <cell r="K95">
            <v>5.4599999999999795</v>
          </cell>
          <cell r="L95">
            <v>402.74000000000007</v>
          </cell>
          <cell r="M95">
            <v>73.059999999999945</v>
          </cell>
          <cell r="N95">
            <v>117.16999999999996</v>
          </cell>
          <cell r="O95">
            <v>22.190000000000055</v>
          </cell>
          <cell r="P95">
            <v>993.61</v>
          </cell>
        </row>
        <row r="96">
          <cell r="B96">
            <v>6205</v>
          </cell>
          <cell r="D96">
            <v>0</v>
          </cell>
          <cell r="E96">
            <v>1.1399999999999999</v>
          </cell>
          <cell r="F96">
            <v>0</v>
          </cell>
          <cell r="G96">
            <v>8.7999999999999989</v>
          </cell>
          <cell r="H96">
            <v>0.61000000000000121</v>
          </cell>
          <cell r="I96">
            <v>2.1999999999999993</v>
          </cell>
          <cell r="J96">
            <v>0.88000000000000078</v>
          </cell>
          <cell r="K96">
            <v>3.5499999999999989</v>
          </cell>
          <cell r="L96">
            <v>0.39000000000000057</v>
          </cell>
          <cell r="M96">
            <v>0</v>
          </cell>
          <cell r="N96">
            <v>14.880000000000003</v>
          </cell>
          <cell r="O96">
            <v>0</v>
          </cell>
          <cell r="P96">
            <v>32.450000000000003</v>
          </cell>
        </row>
        <row r="97">
          <cell r="B97">
            <v>6207</v>
          </cell>
          <cell r="D97">
            <v>54.81</v>
          </cell>
          <cell r="E97">
            <v>105.72999999999999</v>
          </cell>
          <cell r="F97">
            <v>64.330000000000013</v>
          </cell>
          <cell r="G97">
            <v>341.91999999999996</v>
          </cell>
          <cell r="H97">
            <v>-246.17999999999995</v>
          </cell>
          <cell r="I97">
            <v>6.0099999999999909</v>
          </cell>
          <cell r="J97">
            <v>110.50999999999999</v>
          </cell>
          <cell r="K97">
            <v>52.800000000000011</v>
          </cell>
          <cell r="L97">
            <v>42.599999999999966</v>
          </cell>
          <cell r="M97">
            <v>54.110000000000014</v>
          </cell>
          <cell r="N97">
            <v>112.13999999999999</v>
          </cell>
          <cell r="O97">
            <v>40.25</v>
          </cell>
          <cell r="P97">
            <v>739.03</v>
          </cell>
        </row>
        <row r="98">
          <cell r="B98">
            <v>6215</v>
          </cell>
          <cell r="D98">
            <v>638.82000000000005</v>
          </cell>
          <cell r="E98">
            <v>628.50999999999988</v>
          </cell>
          <cell r="F98">
            <v>772.82000000000016</v>
          </cell>
          <cell r="G98">
            <v>758.27999999999975</v>
          </cell>
          <cell r="H98">
            <v>797.10000000000036</v>
          </cell>
          <cell r="I98">
            <v>880.28999999999951</v>
          </cell>
          <cell r="J98">
            <v>858.05000000000018</v>
          </cell>
          <cell r="K98">
            <v>806.46</v>
          </cell>
          <cell r="L98">
            <v>678.73000000000047</v>
          </cell>
          <cell r="M98">
            <v>712.80999999999949</v>
          </cell>
          <cell r="N98">
            <v>645.48999999999978</v>
          </cell>
          <cell r="O98">
            <v>622.09000000000106</v>
          </cell>
          <cell r="P98">
            <v>8799.4500000000007</v>
          </cell>
        </row>
        <row r="99">
          <cell r="B99">
            <v>6220</v>
          </cell>
          <cell r="D99">
            <v>262.06</v>
          </cell>
          <cell r="E99">
            <v>351.68</v>
          </cell>
          <cell r="F99">
            <v>217.93999999999994</v>
          </cell>
          <cell r="G99">
            <v>562.43999999999994</v>
          </cell>
          <cell r="H99">
            <v>399.06000000000017</v>
          </cell>
          <cell r="I99">
            <v>322.72000000000003</v>
          </cell>
          <cell r="J99">
            <v>419.65999999999985</v>
          </cell>
          <cell r="K99">
            <v>312.38999999999987</v>
          </cell>
          <cell r="L99">
            <v>402.53999999999996</v>
          </cell>
          <cell r="M99">
            <v>292.42000000000007</v>
          </cell>
          <cell r="N99">
            <v>384.20000000000027</v>
          </cell>
          <cell r="O99">
            <v>311.9699999999998</v>
          </cell>
          <cell r="P99">
            <v>4239.08</v>
          </cell>
        </row>
        <row r="100">
          <cell r="B100">
            <v>6225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212.04</v>
          </cell>
          <cell r="I100">
            <v>-1.5099999999999909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122.73999999999998</v>
          </cell>
          <cell r="O100">
            <v>0.15000000000003411</v>
          </cell>
          <cell r="P100">
            <v>333.42</v>
          </cell>
        </row>
        <row r="101">
          <cell r="B101">
            <v>6230</v>
          </cell>
          <cell r="D101">
            <v>69.3</v>
          </cell>
          <cell r="E101">
            <v>69.399999999999991</v>
          </cell>
          <cell r="F101">
            <v>69.180000000000007</v>
          </cell>
          <cell r="G101">
            <v>68.87</v>
          </cell>
          <cell r="H101">
            <v>110.82999999999998</v>
          </cell>
          <cell r="I101">
            <v>87.28000000000003</v>
          </cell>
          <cell r="J101">
            <v>0</v>
          </cell>
          <cell r="K101">
            <v>76.409999999999968</v>
          </cell>
          <cell r="L101">
            <v>0</v>
          </cell>
          <cell r="M101">
            <v>290.83000000000004</v>
          </cell>
          <cell r="N101">
            <v>0</v>
          </cell>
          <cell r="O101">
            <v>139.31999999999994</v>
          </cell>
          <cell r="P101">
            <v>981.42</v>
          </cell>
        </row>
        <row r="102">
          <cell r="B102">
            <v>6260</v>
          </cell>
          <cell r="D102">
            <v>875.86</v>
          </cell>
          <cell r="E102">
            <v>0</v>
          </cell>
          <cell r="F102">
            <v>696.91</v>
          </cell>
          <cell r="G102">
            <v>1130.1999999999998</v>
          </cell>
          <cell r="H102">
            <v>223.0300000000002</v>
          </cell>
          <cell r="I102">
            <v>459.36000000000013</v>
          </cell>
          <cell r="J102">
            <v>501.27999999999975</v>
          </cell>
          <cell r="K102">
            <v>786.79000000000042</v>
          </cell>
          <cell r="L102">
            <v>402.88999999999942</v>
          </cell>
          <cell r="M102">
            <v>166.99000000000069</v>
          </cell>
          <cell r="N102">
            <v>416.72999999999956</v>
          </cell>
          <cell r="O102">
            <v>136.94999999999982</v>
          </cell>
          <cell r="P102">
            <v>5796.99</v>
          </cell>
        </row>
        <row r="103">
          <cell r="B103">
            <v>6265</v>
          </cell>
          <cell r="D103">
            <v>0</v>
          </cell>
          <cell r="E103">
            <v>47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47</v>
          </cell>
        </row>
        <row r="104">
          <cell r="B104">
            <v>6270</v>
          </cell>
          <cell r="D104">
            <v>1123.4100000000001</v>
          </cell>
          <cell r="E104">
            <v>2951.99</v>
          </cell>
          <cell r="F104">
            <v>2137.4999999999995</v>
          </cell>
          <cell r="G104">
            <v>3811.0699999999997</v>
          </cell>
          <cell r="H104">
            <v>0</v>
          </cell>
          <cell r="I104">
            <v>1971.7900000000009</v>
          </cell>
          <cell r="J104">
            <v>1446.5200000000004</v>
          </cell>
          <cell r="K104">
            <v>1312</v>
          </cell>
          <cell r="L104">
            <v>1544</v>
          </cell>
          <cell r="M104">
            <v>1323.9999999999982</v>
          </cell>
          <cell r="N104">
            <v>3322</v>
          </cell>
          <cell r="O104">
            <v>3708.25</v>
          </cell>
          <cell r="P104">
            <v>24652.53</v>
          </cell>
        </row>
        <row r="105">
          <cell r="B105">
            <v>6320</v>
          </cell>
          <cell r="D105">
            <v>664.72</v>
          </cell>
          <cell r="E105">
            <v>337.87</v>
          </cell>
          <cell r="F105">
            <v>76.239999999999895</v>
          </cell>
          <cell r="G105">
            <v>18.259999999999991</v>
          </cell>
          <cell r="H105">
            <v>279.07000000000016</v>
          </cell>
          <cell r="I105">
            <v>57.159999999999854</v>
          </cell>
          <cell r="J105">
            <v>359.81000000000017</v>
          </cell>
          <cell r="K105">
            <v>441.48</v>
          </cell>
          <cell r="L105">
            <v>10.839999999999691</v>
          </cell>
          <cell r="M105">
            <v>1994.7700000000004</v>
          </cell>
          <cell r="N105">
            <v>817.96</v>
          </cell>
          <cell r="O105">
            <v>172.05999999999949</v>
          </cell>
          <cell r="P105">
            <v>5230.24</v>
          </cell>
        </row>
        <row r="106">
          <cell r="B106">
            <v>6325</v>
          </cell>
          <cell r="D106">
            <v>440</v>
          </cell>
          <cell r="E106">
            <v>0</v>
          </cell>
          <cell r="F106">
            <v>426.17999999999995</v>
          </cell>
          <cell r="G106">
            <v>870.00000000000011</v>
          </cell>
          <cell r="H106">
            <v>1264.9999999999998</v>
          </cell>
          <cell r="I106">
            <v>240</v>
          </cell>
          <cell r="J106">
            <v>337.5</v>
          </cell>
          <cell r="K106">
            <v>1114.8800000000006</v>
          </cell>
          <cell r="L106">
            <v>442.69999999999982</v>
          </cell>
          <cell r="M106">
            <v>220</v>
          </cell>
          <cell r="N106">
            <v>847.5</v>
          </cell>
          <cell r="O106">
            <v>1326.9499999999998</v>
          </cell>
          <cell r="P106">
            <v>7530.71</v>
          </cell>
        </row>
        <row r="107">
          <cell r="B107">
            <v>6335</v>
          </cell>
          <cell r="D107">
            <v>4085.56</v>
          </cell>
          <cell r="E107">
            <v>0</v>
          </cell>
          <cell r="F107">
            <v>4256.1200000000008</v>
          </cell>
          <cell r="G107">
            <v>-85.600000000000364</v>
          </cell>
          <cell r="H107">
            <v>2495.2100000000009</v>
          </cell>
          <cell r="I107">
            <v>788.11999999999898</v>
          </cell>
          <cell r="J107">
            <v>2030.2399999999998</v>
          </cell>
          <cell r="K107">
            <v>1305.8700000000008</v>
          </cell>
          <cell r="L107">
            <v>2131.59</v>
          </cell>
          <cell r="M107">
            <v>3614.880000000001</v>
          </cell>
          <cell r="N107">
            <v>2787.6399999999994</v>
          </cell>
          <cell r="O107">
            <v>1087.5</v>
          </cell>
          <cell r="P107">
            <v>24497.13</v>
          </cell>
        </row>
        <row r="108">
          <cell r="B108">
            <v>6340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10625</v>
          </cell>
          <cell r="P108">
            <v>10625</v>
          </cell>
        </row>
        <row r="109">
          <cell r="B109">
            <v>6345</v>
          </cell>
          <cell r="D109">
            <v>465.78</v>
          </cell>
          <cell r="E109">
            <v>1621.59</v>
          </cell>
          <cell r="F109">
            <v>4051.3900000000003</v>
          </cell>
          <cell r="G109">
            <v>679.13000000000011</v>
          </cell>
          <cell r="H109">
            <v>1733.4299999999994</v>
          </cell>
          <cell r="I109">
            <v>1341.2200000000012</v>
          </cell>
          <cell r="J109">
            <v>31945.53</v>
          </cell>
          <cell r="K109">
            <v>3442.3400000000038</v>
          </cell>
          <cell r="L109">
            <v>-31829.000000000004</v>
          </cell>
          <cell r="M109">
            <v>3687.4500000000007</v>
          </cell>
          <cell r="N109">
            <v>179.18000000000029</v>
          </cell>
          <cell r="O109">
            <v>2373.5699999999997</v>
          </cell>
          <cell r="P109">
            <v>19691.61</v>
          </cell>
        </row>
        <row r="110">
          <cell r="B110">
            <v>6355</v>
          </cell>
          <cell r="D110">
            <v>174.64</v>
          </cell>
          <cell r="E110">
            <v>174.65000000000003</v>
          </cell>
          <cell r="F110">
            <v>174.63999999999993</v>
          </cell>
          <cell r="G110">
            <v>174.6400000000001</v>
          </cell>
          <cell r="H110">
            <v>174.64</v>
          </cell>
          <cell r="I110">
            <v>174.64999999999986</v>
          </cell>
          <cell r="J110">
            <v>174.6400000000001</v>
          </cell>
          <cell r="K110">
            <v>0</v>
          </cell>
          <cell r="L110">
            <v>1633.4899999999998</v>
          </cell>
          <cell r="M110">
            <v>544.5</v>
          </cell>
          <cell r="N110">
            <v>544.5</v>
          </cell>
          <cell r="O110">
            <v>544.5</v>
          </cell>
          <cell r="P110">
            <v>4489.49</v>
          </cell>
        </row>
        <row r="111">
          <cell r="B111">
            <v>6360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30.15</v>
          </cell>
          <cell r="P111">
            <v>30.15</v>
          </cell>
        </row>
        <row r="112">
          <cell r="B112">
            <v>6365</v>
          </cell>
          <cell r="D112">
            <v>0</v>
          </cell>
          <cell r="E112">
            <v>0</v>
          </cell>
          <cell r="F112">
            <v>29.04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14.469999999999999</v>
          </cell>
          <cell r="P112">
            <v>43.51</v>
          </cell>
        </row>
        <row r="113">
          <cell r="B113">
            <v>6385</v>
          </cell>
          <cell r="D113">
            <v>0</v>
          </cell>
          <cell r="E113">
            <v>0</v>
          </cell>
          <cell r="F113">
            <v>3.72</v>
          </cell>
          <cell r="G113">
            <v>16.290000000000003</v>
          </cell>
          <cell r="H113">
            <v>297.65000000000003</v>
          </cell>
          <cell r="I113">
            <v>-289.42</v>
          </cell>
          <cell r="J113">
            <v>380.51</v>
          </cell>
          <cell r="K113">
            <v>0</v>
          </cell>
          <cell r="L113">
            <v>124.69000000000005</v>
          </cell>
          <cell r="M113">
            <v>0</v>
          </cell>
          <cell r="N113">
            <v>0</v>
          </cell>
          <cell r="O113">
            <v>196.28999999999996</v>
          </cell>
          <cell r="P113">
            <v>729.73</v>
          </cell>
        </row>
        <row r="114">
          <cell r="B114">
            <v>6390</v>
          </cell>
          <cell r="D114">
            <v>7.65</v>
          </cell>
          <cell r="E114">
            <v>6.3599999999999994</v>
          </cell>
          <cell r="F114">
            <v>13.58</v>
          </cell>
          <cell r="G114">
            <v>9.360000000000003</v>
          </cell>
          <cell r="H114">
            <v>14.129999999999995</v>
          </cell>
          <cell r="I114">
            <v>1151.6100000000001</v>
          </cell>
          <cell r="J114">
            <v>222.41999999999985</v>
          </cell>
          <cell r="K114">
            <v>98.220000000000027</v>
          </cell>
          <cell r="L114">
            <v>5.5399999999999636</v>
          </cell>
          <cell r="M114">
            <v>6.6300000000001091</v>
          </cell>
          <cell r="N114">
            <v>10.059999999999945</v>
          </cell>
          <cell r="O114">
            <v>7.5499999999999545</v>
          </cell>
          <cell r="P114">
            <v>1553.11</v>
          </cell>
        </row>
        <row r="115">
          <cell r="B115">
            <v>6400</v>
          </cell>
          <cell r="D115">
            <v>0</v>
          </cell>
          <cell r="E115">
            <v>0</v>
          </cell>
          <cell r="F115">
            <v>1000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1530</v>
          </cell>
          <cell r="N115">
            <v>0</v>
          </cell>
          <cell r="O115">
            <v>0</v>
          </cell>
          <cell r="P115">
            <v>2530</v>
          </cell>
        </row>
        <row r="116">
          <cell r="B116">
            <v>6410</v>
          </cell>
          <cell r="D116">
            <v>11231.21</v>
          </cell>
          <cell r="E116">
            <v>11569.650000000001</v>
          </cell>
          <cell r="F116">
            <v>20400</v>
          </cell>
          <cell r="G116">
            <v>15600</v>
          </cell>
          <cell r="H116">
            <v>13200</v>
          </cell>
          <cell r="I116">
            <v>10800</v>
          </cell>
          <cell r="J116">
            <v>16800</v>
          </cell>
          <cell r="K116">
            <v>13200</v>
          </cell>
          <cell r="L116">
            <v>14400</v>
          </cell>
          <cell r="M116">
            <v>13499.999999999985</v>
          </cell>
          <cell r="N116">
            <v>8400</v>
          </cell>
          <cell r="O116">
            <v>20400</v>
          </cell>
          <cell r="P116">
            <v>169500.86</v>
          </cell>
        </row>
        <row r="118">
          <cell r="B118">
            <v>6640</v>
          </cell>
          <cell r="D118">
            <v>0</v>
          </cell>
          <cell r="E118">
            <v>0</v>
          </cell>
          <cell r="F118">
            <v>0</v>
          </cell>
          <cell r="G118">
            <v>3.92</v>
          </cell>
          <cell r="H118">
            <v>3.92</v>
          </cell>
          <cell r="I118">
            <v>3.92</v>
          </cell>
          <cell r="J118">
            <v>3.92</v>
          </cell>
          <cell r="K118">
            <v>3.9200000000000017</v>
          </cell>
          <cell r="L118">
            <v>3.9199999999999982</v>
          </cell>
          <cell r="M118">
            <v>3.9200000000000017</v>
          </cell>
          <cell r="N118">
            <v>3.9199999999999982</v>
          </cell>
          <cell r="O118">
            <v>3.9200000000000017</v>
          </cell>
          <cell r="P118">
            <v>35.28</v>
          </cell>
        </row>
        <row r="119">
          <cell r="B119">
            <v>6660</v>
          </cell>
          <cell r="D119">
            <v>983.7</v>
          </cell>
          <cell r="E119">
            <v>989.54</v>
          </cell>
          <cell r="F119">
            <v>989.54000000000019</v>
          </cell>
          <cell r="G119">
            <v>1033.1499999999996</v>
          </cell>
          <cell r="H119">
            <v>1033.4200000000005</v>
          </cell>
          <cell r="I119">
            <v>1017.4299999999994</v>
          </cell>
          <cell r="J119">
            <v>2849.3</v>
          </cell>
          <cell r="K119">
            <v>2849.2999999999993</v>
          </cell>
          <cell r="L119">
            <v>1996.3000000000011</v>
          </cell>
          <cell r="M119">
            <v>1996.2999999999993</v>
          </cell>
          <cell r="N119">
            <v>1996.2999999999993</v>
          </cell>
          <cell r="O119">
            <v>1996.3000000000029</v>
          </cell>
          <cell r="P119">
            <v>19730.580000000002</v>
          </cell>
        </row>
        <row r="120">
          <cell r="B120">
            <v>6665</v>
          </cell>
          <cell r="D120">
            <v>360.2</v>
          </cell>
          <cell r="E120">
            <v>360.2</v>
          </cell>
          <cell r="F120">
            <v>360.19999999999993</v>
          </cell>
          <cell r="G120">
            <v>361.1400000000001</v>
          </cell>
          <cell r="H120">
            <v>361.1400000000001</v>
          </cell>
          <cell r="I120">
            <v>362.46000000000004</v>
          </cell>
          <cell r="J120">
            <v>411.80999999999995</v>
          </cell>
          <cell r="K120">
            <v>414.44999999999982</v>
          </cell>
          <cell r="L120">
            <v>431.82000000000016</v>
          </cell>
          <cell r="M120">
            <v>435.84000000000015</v>
          </cell>
          <cell r="N120">
            <v>438.01000000000022</v>
          </cell>
          <cell r="O120">
            <v>438.00999999999931</v>
          </cell>
          <cell r="P120">
            <v>4735.28</v>
          </cell>
        </row>
        <row r="121">
          <cell r="B121">
            <v>6675</v>
          </cell>
          <cell r="D121">
            <v>0.5</v>
          </cell>
          <cell r="E121">
            <v>0.5</v>
          </cell>
          <cell r="F121">
            <v>0.5</v>
          </cell>
          <cell r="G121">
            <v>0.5</v>
          </cell>
          <cell r="H121">
            <v>0.5</v>
          </cell>
          <cell r="I121">
            <v>0.5</v>
          </cell>
          <cell r="J121">
            <v>0.5</v>
          </cell>
          <cell r="K121">
            <v>0.5</v>
          </cell>
          <cell r="L121">
            <v>0.5</v>
          </cell>
          <cell r="M121">
            <v>0.5</v>
          </cell>
          <cell r="N121">
            <v>0.5</v>
          </cell>
          <cell r="O121">
            <v>0.5</v>
          </cell>
          <cell r="P121">
            <v>6</v>
          </cell>
        </row>
        <row r="122">
          <cell r="B122">
            <v>6680</v>
          </cell>
          <cell r="D122">
            <v>6245.65</v>
          </cell>
          <cell r="E122">
            <v>6246.07</v>
          </cell>
          <cell r="F122">
            <v>6246.0700000000015</v>
          </cell>
          <cell r="G122">
            <v>6246.07</v>
          </cell>
          <cell r="H122">
            <v>6246.5999999999985</v>
          </cell>
          <cell r="I122">
            <v>6246.5999999999985</v>
          </cell>
          <cell r="J122">
            <v>6246.6000000000058</v>
          </cell>
          <cell r="K122">
            <v>6246.5999999999985</v>
          </cell>
          <cell r="L122">
            <v>6246.5999999999985</v>
          </cell>
          <cell r="M122">
            <v>6246.5999999999985</v>
          </cell>
          <cell r="N122">
            <v>6248.2300000000032</v>
          </cell>
          <cell r="O122">
            <v>6249.9400000000023</v>
          </cell>
          <cell r="P122">
            <v>74961.63</v>
          </cell>
        </row>
        <row r="123">
          <cell r="B123">
            <v>6695</v>
          </cell>
          <cell r="D123">
            <v>1.45</v>
          </cell>
          <cell r="E123">
            <v>1.45</v>
          </cell>
          <cell r="F123">
            <v>1.4499999999999997</v>
          </cell>
          <cell r="G123">
            <v>1.4500000000000002</v>
          </cell>
          <cell r="H123">
            <v>1.4500000000000002</v>
          </cell>
          <cell r="I123">
            <v>1.4499999999999993</v>
          </cell>
          <cell r="J123">
            <v>1.4500000000000011</v>
          </cell>
          <cell r="K123">
            <v>1.9599999999999991</v>
          </cell>
          <cell r="L123">
            <v>1.9600000000000009</v>
          </cell>
          <cell r="M123">
            <v>2.2899999999999991</v>
          </cell>
          <cell r="N123">
            <v>3.9699999999999989</v>
          </cell>
          <cell r="O123">
            <v>3.9700000000000024</v>
          </cell>
          <cell r="P123">
            <v>24.3</v>
          </cell>
        </row>
        <row r="124">
          <cell r="B124">
            <v>6710</v>
          </cell>
          <cell r="D124">
            <v>678.54</v>
          </cell>
          <cell r="E124">
            <v>678.54</v>
          </cell>
          <cell r="F124">
            <v>678.76</v>
          </cell>
          <cell r="G124">
            <v>678.76</v>
          </cell>
          <cell r="H124">
            <v>678.97000000000025</v>
          </cell>
          <cell r="I124">
            <v>678.9699999999998</v>
          </cell>
          <cell r="J124">
            <v>678.97000000000025</v>
          </cell>
          <cell r="K124">
            <v>680.21999999999935</v>
          </cell>
          <cell r="L124">
            <v>680.22000000000025</v>
          </cell>
          <cell r="M124">
            <v>680.47000000000025</v>
          </cell>
          <cell r="N124">
            <v>691.57999999999993</v>
          </cell>
          <cell r="O124">
            <v>691.57999999999993</v>
          </cell>
          <cell r="P124">
            <v>8175.58</v>
          </cell>
        </row>
        <row r="125">
          <cell r="B125">
            <v>6715</v>
          </cell>
          <cell r="D125">
            <v>4389.97</v>
          </cell>
          <cell r="E125">
            <v>4389.97</v>
          </cell>
          <cell r="F125">
            <v>4390.2699999999986</v>
          </cell>
          <cell r="G125">
            <v>4390.2700000000004</v>
          </cell>
          <cell r="H125">
            <v>4390.510000000002</v>
          </cell>
          <cell r="I125">
            <v>4390.6699999999983</v>
          </cell>
          <cell r="J125">
            <v>4391.119999999999</v>
          </cell>
          <cell r="K125">
            <v>4392.57</v>
          </cell>
          <cell r="L125">
            <v>4402.4800000000032</v>
          </cell>
          <cell r="M125">
            <v>4411.7200000000012</v>
          </cell>
          <cell r="N125">
            <v>4407.7999999999956</v>
          </cell>
          <cell r="O125">
            <v>4415.4400000000023</v>
          </cell>
          <cell r="P125">
            <v>52762.79</v>
          </cell>
        </row>
        <row r="126">
          <cell r="B126">
            <v>6717</v>
          </cell>
          <cell r="D126">
            <v>345.13</v>
          </cell>
          <cell r="E126">
            <v>358.67999999999995</v>
          </cell>
          <cell r="F126">
            <v>359.36000000000013</v>
          </cell>
          <cell r="G126">
            <v>357.57999999999993</v>
          </cell>
          <cell r="H126">
            <v>357.57999999999993</v>
          </cell>
          <cell r="I126">
            <v>357.57999999999993</v>
          </cell>
          <cell r="J126">
            <v>357.57999999999993</v>
          </cell>
          <cell r="K126">
            <v>357.58000000000038</v>
          </cell>
          <cell r="L126">
            <v>357.57999999999993</v>
          </cell>
          <cell r="M126">
            <v>357.57999999999993</v>
          </cell>
          <cell r="N126">
            <v>357.57999999999993</v>
          </cell>
          <cell r="O126">
            <v>357.58000000000038</v>
          </cell>
          <cell r="P126">
            <v>4281.3900000000003</v>
          </cell>
        </row>
        <row r="127">
          <cell r="B127">
            <v>6725</v>
          </cell>
          <cell r="D127">
            <v>164.49</v>
          </cell>
          <cell r="E127">
            <v>164.49</v>
          </cell>
          <cell r="F127">
            <v>164.49</v>
          </cell>
          <cell r="G127">
            <v>164.49</v>
          </cell>
          <cell r="H127">
            <v>164.49</v>
          </cell>
          <cell r="I127">
            <v>164.49</v>
          </cell>
          <cell r="J127">
            <v>164.49</v>
          </cell>
          <cell r="K127">
            <v>164.49</v>
          </cell>
          <cell r="L127">
            <v>164.49</v>
          </cell>
          <cell r="M127">
            <v>164.49</v>
          </cell>
          <cell r="N127">
            <v>164.49</v>
          </cell>
          <cell r="O127">
            <v>168.9699999999998</v>
          </cell>
          <cell r="P127">
            <v>1978.36</v>
          </cell>
        </row>
        <row r="128">
          <cell r="B128">
            <v>6730</v>
          </cell>
          <cell r="D128">
            <v>137.55000000000001</v>
          </cell>
          <cell r="E128">
            <v>62.989999999999981</v>
          </cell>
          <cell r="F128">
            <v>62.989999999999981</v>
          </cell>
          <cell r="G128">
            <v>62.990000000000009</v>
          </cell>
          <cell r="H128">
            <v>62.990000000000009</v>
          </cell>
          <cell r="I128">
            <v>62.990000000000009</v>
          </cell>
          <cell r="J128">
            <v>62.990000000000009</v>
          </cell>
          <cell r="K128">
            <v>62.990000000000009</v>
          </cell>
          <cell r="L128">
            <v>62.990000000000009</v>
          </cell>
          <cell r="M128">
            <v>117.64999999999998</v>
          </cell>
          <cell r="N128">
            <v>95.259999999999991</v>
          </cell>
          <cell r="O128">
            <v>95.259999999999991</v>
          </cell>
          <cell r="P128">
            <v>949.64</v>
          </cell>
        </row>
        <row r="129">
          <cell r="B129">
            <v>6745</v>
          </cell>
          <cell r="D129">
            <v>1125.1400000000001</v>
          </cell>
          <cell r="E129">
            <v>1136.01</v>
          </cell>
          <cell r="F129">
            <v>1136.42</v>
          </cell>
          <cell r="G129">
            <v>1186.9699999999998</v>
          </cell>
          <cell r="H129">
            <v>1187.3500000000004</v>
          </cell>
          <cell r="I129">
            <v>1145.46</v>
          </cell>
          <cell r="J129">
            <v>1145.46</v>
          </cell>
          <cell r="K129">
            <v>1145.46</v>
          </cell>
          <cell r="L129">
            <v>1145.4599999999991</v>
          </cell>
          <cell r="M129">
            <v>1145.4600000000009</v>
          </cell>
          <cell r="N129">
            <v>1145.4599999999991</v>
          </cell>
          <cell r="O129">
            <v>1146.7100000000009</v>
          </cell>
          <cell r="P129">
            <v>13791.36</v>
          </cell>
        </row>
        <row r="130">
          <cell r="B130">
            <v>6760</v>
          </cell>
          <cell r="D130">
            <v>4.7699999999999996</v>
          </cell>
          <cell r="E130">
            <v>4.7699999999999996</v>
          </cell>
          <cell r="F130">
            <v>4.7700000000000014</v>
          </cell>
          <cell r="G130">
            <v>195.27</v>
          </cell>
          <cell r="H130">
            <v>195.27</v>
          </cell>
          <cell r="I130">
            <v>195.26999999999998</v>
          </cell>
          <cell r="J130">
            <v>195.26999999999998</v>
          </cell>
          <cell r="K130">
            <v>195.26999999999998</v>
          </cell>
          <cell r="L130">
            <v>195.2700000000001</v>
          </cell>
          <cell r="M130">
            <v>195.26999999999998</v>
          </cell>
          <cell r="N130">
            <v>195.26999999999998</v>
          </cell>
          <cell r="O130">
            <v>195.26999999999998</v>
          </cell>
          <cell r="P130">
            <v>1771.74</v>
          </cell>
        </row>
        <row r="131">
          <cell r="B131">
            <v>6765</v>
          </cell>
          <cell r="D131">
            <v>4414.12</v>
          </cell>
          <cell r="E131">
            <v>4415.2500000000009</v>
          </cell>
          <cell r="F131">
            <v>4448.5099999999984</v>
          </cell>
          <cell r="G131">
            <v>4460.2500000000018</v>
          </cell>
          <cell r="H131">
            <v>4463.4500000000007</v>
          </cell>
          <cell r="I131">
            <v>4462.5499999999993</v>
          </cell>
          <cell r="J131">
            <v>4495.3299999999981</v>
          </cell>
          <cell r="K131">
            <v>4491.8499999999985</v>
          </cell>
          <cell r="L131">
            <v>4519.4800000000032</v>
          </cell>
          <cell r="M131">
            <v>4508.0400000000009</v>
          </cell>
          <cell r="N131">
            <v>4513.8399999999965</v>
          </cell>
          <cell r="O131">
            <v>4524.9000000000015</v>
          </cell>
          <cell r="P131">
            <v>53717.57</v>
          </cell>
        </row>
        <row r="132">
          <cell r="B132">
            <v>6770</v>
          </cell>
          <cell r="D132">
            <v>10.87</v>
          </cell>
          <cell r="E132">
            <v>10.87</v>
          </cell>
          <cell r="F132">
            <v>10.870000000000001</v>
          </cell>
          <cell r="G132">
            <v>10.869999999999997</v>
          </cell>
          <cell r="H132">
            <v>10.870000000000005</v>
          </cell>
          <cell r="I132">
            <v>10.869999999999997</v>
          </cell>
          <cell r="J132">
            <v>10.870000000000005</v>
          </cell>
          <cell r="K132">
            <v>10.86999999999999</v>
          </cell>
          <cell r="L132">
            <v>10.870000000000005</v>
          </cell>
          <cell r="M132">
            <v>10.870000000000005</v>
          </cell>
          <cell r="N132">
            <v>10.86999999999999</v>
          </cell>
          <cell r="O132">
            <v>10.870000000000005</v>
          </cell>
          <cell r="P132">
            <v>130.44</v>
          </cell>
        </row>
        <row r="133">
          <cell r="B133">
            <v>6775</v>
          </cell>
          <cell r="D133">
            <v>161.49</v>
          </cell>
          <cell r="E133">
            <v>156.51</v>
          </cell>
          <cell r="F133">
            <v>172.64</v>
          </cell>
          <cell r="G133">
            <v>164.02999999999997</v>
          </cell>
          <cell r="H133">
            <v>164.03000000000009</v>
          </cell>
          <cell r="I133">
            <v>164.02999999999997</v>
          </cell>
          <cell r="J133">
            <v>164.04999999999995</v>
          </cell>
          <cell r="K133">
            <v>164.04999999999995</v>
          </cell>
          <cell r="L133">
            <v>159.03999999999996</v>
          </cell>
          <cell r="M133">
            <v>159.85000000000014</v>
          </cell>
          <cell r="N133">
            <v>160</v>
          </cell>
          <cell r="O133">
            <v>160</v>
          </cell>
          <cell r="P133">
            <v>1949.72</v>
          </cell>
        </row>
        <row r="134">
          <cell r="B134">
            <v>6785</v>
          </cell>
          <cell r="D134">
            <v>0.62</v>
          </cell>
          <cell r="E134">
            <v>0.62</v>
          </cell>
          <cell r="F134">
            <v>0.62000000000000011</v>
          </cell>
          <cell r="G134">
            <v>0.61999999999999988</v>
          </cell>
          <cell r="H134">
            <v>0.62000000000000011</v>
          </cell>
          <cell r="I134">
            <v>0.62000000000000011</v>
          </cell>
          <cell r="J134">
            <v>0.61999999999999966</v>
          </cell>
          <cell r="K134">
            <v>0.62000000000000011</v>
          </cell>
          <cell r="L134">
            <v>0.62000000000000011</v>
          </cell>
          <cell r="M134">
            <v>0.62000000000000011</v>
          </cell>
          <cell r="N134">
            <v>0.62000000000000011</v>
          </cell>
          <cell r="O134">
            <v>0.62000000000000011</v>
          </cell>
          <cell r="P134">
            <v>7.44</v>
          </cell>
        </row>
        <row r="135">
          <cell r="B135">
            <v>6795</v>
          </cell>
          <cell r="D135">
            <v>6.62</v>
          </cell>
          <cell r="E135">
            <v>6.62</v>
          </cell>
          <cell r="F135">
            <v>6.6199999999999992</v>
          </cell>
          <cell r="G135">
            <v>6.620000000000001</v>
          </cell>
          <cell r="H135">
            <v>6.620000000000001</v>
          </cell>
          <cell r="I135">
            <v>6.6199999999999974</v>
          </cell>
          <cell r="J135">
            <v>6.6200000000000045</v>
          </cell>
          <cell r="K135">
            <v>6.6199999999999974</v>
          </cell>
          <cell r="L135">
            <v>6.6199999999999974</v>
          </cell>
          <cell r="M135">
            <v>6.6200000000000045</v>
          </cell>
          <cell r="N135">
            <v>6.6199999999999903</v>
          </cell>
          <cell r="O135">
            <v>6.6200000000000045</v>
          </cell>
          <cell r="P135">
            <v>79.44</v>
          </cell>
        </row>
        <row r="136">
          <cell r="B136">
            <v>6800</v>
          </cell>
          <cell r="D136">
            <v>40.35</v>
          </cell>
          <cell r="E136">
            <v>40.35</v>
          </cell>
          <cell r="F136">
            <v>40.349999999999994</v>
          </cell>
          <cell r="G136">
            <v>40.350000000000009</v>
          </cell>
          <cell r="H136">
            <v>40.349999999999994</v>
          </cell>
          <cell r="I136">
            <v>40.349999999999994</v>
          </cell>
          <cell r="J136">
            <v>40.349999999999994</v>
          </cell>
          <cell r="K136">
            <v>40.350000000000023</v>
          </cell>
          <cell r="L136">
            <v>40.349999999999966</v>
          </cell>
          <cell r="M136">
            <v>40.350000000000023</v>
          </cell>
          <cell r="N136">
            <v>40.350000000000023</v>
          </cell>
          <cell r="O136">
            <v>40.349999999999966</v>
          </cell>
          <cell r="P136">
            <v>484.2</v>
          </cell>
        </row>
        <row r="137">
          <cell r="B137">
            <v>6805</v>
          </cell>
          <cell r="D137">
            <v>29.3</v>
          </cell>
          <cell r="E137">
            <v>29.3</v>
          </cell>
          <cell r="F137">
            <v>29.300000000000004</v>
          </cell>
          <cell r="G137">
            <v>29.299999999999997</v>
          </cell>
          <cell r="H137">
            <v>29.299999999999997</v>
          </cell>
          <cell r="I137">
            <v>29.300000000000011</v>
          </cell>
          <cell r="J137">
            <v>29.489999999999981</v>
          </cell>
          <cell r="K137">
            <v>29.490000000000009</v>
          </cell>
          <cell r="L137">
            <v>29.489999999999981</v>
          </cell>
          <cell r="M137">
            <v>29.490000000000009</v>
          </cell>
          <cell r="N137">
            <v>29.490000000000009</v>
          </cell>
          <cell r="O137">
            <v>29.490000000000009</v>
          </cell>
          <cell r="P137">
            <v>352.74</v>
          </cell>
        </row>
        <row r="138">
          <cell r="B138">
            <v>6820</v>
          </cell>
          <cell r="D138">
            <v>50.71</v>
          </cell>
          <cell r="E138">
            <v>50.71</v>
          </cell>
          <cell r="F138">
            <v>50.709999999999994</v>
          </cell>
          <cell r="G138">
            <v>50.710000000000008</v>
          </cell>
          <cell r="H138">
            <v>50.710000000000008</v>
          </cell>
          <cell r="I138">
            <v>50.70999999999998</v>
          </cell>
          <cell r="J138">
            <v>50.710000000000036</v>
          </cell>
          <cell r="K138">
            <v>50.70999999999998</v>
          </cell>
          <cell r="L138">
            <v>50.70999999999998</v>
          </cell>
          <cell r="M138">
            <v>50.710000000000036</v>
          </cell>
          <cell r="N138">
            <v>143.51999999999998</v>
          </cell>
          <cell r="O138">
            <v>143.51999999999998</v>
          </cell>
          <cell r="P138">
            <v>794.14</v>
          </cell>
        </row>
        <row r="139">
          <cell r="B139">
            <v>6825</v>
          </cell>
          <cell r="D139">
            <v>15.95</v>
          </cell>
          <cell r="E139">
            <v>15.95</v>
          </cell>
          <cell r="F139">
            <v>15.950000000000003</v>
          </cell>
          <cell r="G139">
            <v>15.949999999999996</v>
          </cell>
          <cell r="H139">
            <v>15.950000000000003</v>
          </cell>
          <cell r="I139">
            <v>15.950000000000003</v>
          </cell>
          <cell r="J139">
            <v>15.950000000000003</v>
          </cell>
          <cell r="K139">
            <v>15.949999999999989</v>
          </cell>
          <cell r="L139">
            <v>15.950000000000017</v>
          </cell>
          <cell r="M139">
            <v>15.949999999999989</v>
          </cell>
          <cell r="N139">
            <v>15.949999999999989</v>
          </cell>
          <cell r="O139">
            <v>15.950000000000017</v>
          </cell>
          <cell r="P139">
            <v>191.4</v>
          </cell>
        </row>
        <row r="140">
          <cell r="B140">
            <v>6835</v>
          </cell>
          <cell r="D140">
            <v>190.19</v>
          </cell>
          <cell r="E140">
            <v>190.19</v>
          </cell>
          <cell r="F140">
            <v>191.37</v>
          </cell>
          <cell r="G140">
            <v>191.37</v>
          </cell>
          <cell r="H140">
            <v>191.37</v>
          </cell>
          <cell r="I140">
            <v>191.36999999999989</v>
          </cell>
          <cell r="J140">
            <v>191.37000000000012</v>
          </cell>
          <cell r="K140">
            <v>191.36999999999989</v>
          </cell>
          <cell r="L140">
            <v>191.37000000000012</v>
          </cell>
          <cell r="M140">
            <v>191.36999999999989</v>
          </cell>
          <cell r="N140">
            <v>191.37000000000012</v>
          </cell>
          <cell r="O140">
            <v>191.36999999999989</v>
          </cell>
          <cell r="P140">
            <v>2294.08</v>
          </cell>
        </row>
        <row r="141">
          <cell r="B141">
            <v>6840</v>
          </cell>
          <cell r="D141">
            <v>129.49</v>
          </cell>
          <cell r="E141">
            <v>129.49</v>
          </cell>
          <cell r="F141">
            <v>129.49</v>
          </cell>
          <cell r="G141">
            <v>129.49</v>
          </cell>
          <cell r="H141">
            <v>129.49</v>
          </cell>
          <cell r="I141">
            <v>129.49</v>
          </cell>
          <cell r="J141">
            <v>129.4899999999999</v>
          </cell>
          <cell r="K141">
            <v>129.49000000000012</v>
          </cell>
          <cell r="L141">
            <v>130.59999999999991</v>
          </cell>
          <cell r="M141">
            <v>130.59999999999991</v>
          </cell>
          <cell r="N141">
            <v>130.60000000000014</v>
          </cell>
          <cell r="O141">
            <v>130.59999999999991</v>
          </cell>
          <cell r="P141">
            <v>1558.32</v>
          </cell>
        </row>
        <row r="142">
          <cell r="B142">
            <v>6845</v>
          </cell>
          <cell r="D142">
            <v>11.92</v>
          </cell>
          <cell r="E142">
            <v>40.21</v>
          </cell>
          <cell r="F142">
            <v>21.65</v>
          </cell>
          <cell r="G142">
            <v>19.929999999999993</v>
          </cell>
          <cell r="H142">
            <v>19.930000000000007</v>
          </cell>
          <cell r="I142">
            <v>19.929999999999993</v>
          </cell>
          <cell r="J142">
            <v>19.930000000000007</v>
          </cell>
          <cell r="K142">
            <v>19.930000000000007</v>
          </cell>
          <cell r="L142">
            <v>19.930000000000007</v>
          </cell>
          <cell r="M142">
            <v>19.929999999999978</v>
          </cell>
          <cell r="N142">
            <v>19.930000000000007</v>
          </cell>
          <cell r="O142">
            <v>19.930000000000007</v>
          </cell>
          <cell r="P142">
            <v>253.15</v>
          </cell>
        </row>
        <row r="143">
          <cell r="B143">
            <v>6850</v>
          </cell>
          <cell r="D143">
            <v>0</v>
          </cell>
          <cell r="E143">
            <v>0</v>
          </cell>
          <cell r="F143">
            <v>0</v>
          </cell>
          <cell r="G143">
            <v>4.58</v>
          </cell>
          <cell r="H143">
            <v>4.58</v>
          </cell>
          <cell r="I143">
            <v>4.58</v>
          </cell>
          <cell r="J143">
            <v>4.58</v>
          </cell>
          <cell r="K143">
            <v>4.5799999999999983</v>
          </cell>
          <cell r="L143">
            <v>4.5800000000000018</v>
          </cell>
          <cell r="M143">
            <v>4.5800000000000018</v>
          </cell>
          <cell r="N143">
            <v>4.5799999999999983</v>
          </cell>
          <cell r="O143">
            <v>4.5799999999999983</v>
          </cell>
          <cell r="P143">
            <v>41.22</v>
          </cell>
        </row>
        <row r="144">
          <cell r="B144">
            <v>6855</v>
          </cell>
          <cell r="D144">
            <v>7.61</v>
          </cell>
          <cell r="E144">
            <v>7.61</v>
          </cell>
          <cell r="F144">
            <v>7.6099999999999977</v>
          </cell>
          <cell r="G144">
            <v>7.610000000000003</v>
          </cell>
          <cell r="H144">
            <v>7.6099999999999959</v>
          </cell>
          <cell r="I144">
            <v>7.6099999999999994</v>
          </cell>
          <cell r="J144">
            <v>7.6100000000000065</v>
          </cell>
          <cell r="K144">
            <v>7.6099999999999994</v>
          </cell>
          <cell r="L144">
            <v>7.6099999999999923</v>
          </cell>
          <cell r="M144">
            <v>7.6099999999999994</v>
          </cell>
          <cell r="N144">
            <v>7.6099999999999994</v>
          </cell>
          <cell r="O144">
            <v>7.6099999999999994</v>
          </cell>
          <cell r="P144">
            <v>91.32</v>
          </cell>
        </row>
        <row r="145">
          <cell r="B145">
            <v>6890</v>
          </cell>
          <cell r="D145">
            <v>18.41</v>
          </cell>
          <cell r="E145">
            <v>18.41</v>
          </cell>
          <cell r="F145">
            <v>18.409999999999997</v>
          </cell>
          <cell r="G145">
            <v>18.759999999999998</v>
          </cell>
          <cell r="H145">
            <v>18.760000000000005</v>
          </cell>
          <cell r="I145">
            <v>19.150000000000006</v>
          </cell>
          <cell r="J145">
            <v>19.150000000000006</v>
          </cell>
          <cell r="K145">
            <v>19.149999999999977</v>
          </cell>
          <cell r="L145">
            <v>19.150000000000006</v>
          </cell>
          <cell r="M145">
            <v>19.150000000000006</v>
          </cell>
          <cell r="N145">
            <v>19.150000000000006</v>
          </cell>
          <cell r="O145">
            <v>19.150000000000006</v>
          </cell>
          <cell r="P145">
            <v>226.8</v>
          </cell>
        </row>
        <row r="146">
          <cell r="B146">
            <v>6905</v>
          </cell>
          <cell r="D146">
            <v>1672.97</v>
          </cell>
          <cell r="E146">
            <v>852.8900000000001</v>
          </cell>
          <cell r="F146">
            <v>5781.8599999999988</v>
          </cell>
          <cell r="G146">
            <v>1046.4600000000009</v>
          </cell>
          <cell r="H146">
            <v>1050.3799999999992</v>
          </cell>
          <cell r="I146">
            <v>1045.7100000000009</v>
          </cell>
          <cell r="J146">
            <v>1135.4300000000003</v>
          </cell>
          <cell r="K146">
            <v>1057.5699999999997</v>
          </cell>
          <cell r="L146">
            <v>1155.869999999999</v>
          </cell>
          <cell r="M146">
            <v>1227.4300000000003</v>
          </cell>
          <cell r="N146">
            <v>1116.2200000000012</v>
          </cell>
          <cell r="O146">
            <v>1290.5099999999984</v>
          </cell>
          <cell r="P146">
            <v>18433.3</v>
          </cell>
        </row>
        <row r="147">
          <cell r="B147">
            <v>6920</v>
          </cell>
          <cell r="D147">
            <v>3747.66</v>
          </cell>
          <cell r="E147">
            <v>3750.79</v>
          </cell>
          <cell r="F147">
            <v>3767.0900000000011</v>
          </cell>
          <cell r="G147">
            <v>4189.5899999999983</v>
          </cell>
          <cell r="H147">
            <v>3809.9800000000014</v>
          </cell>
          <cell r="I147">
            <v>3572.0999999999985</v>
          </cell>
          <cell r="J147">
            <v>3898.09</v>
          </cell>
          <cell r="K147">
            <v>3999.2299999999996</v>
          </cell>
          <cell r="L147">
            <v>3920.8800000000047</v>
          </cell>
          <cell r="M147">
            <v>3922.4099999999962</v>
          </cell>
          <cell r="N147">
            <v>3919.1600000000035</v>
          </cell>
          <cell r="O147">
            <v>3753.8799999999974</v>
          </cell>
          <cell r="P147">
            <v>46250.86</v>
          </cell>
        </row>
        <row r="149">
          <cell r="B149">
            <v>7225</v>
          </cell>
          <cell r="D149">
            <v>-184.8</v>
          </cell>
          <cell r="E149">
            <v>-184.8</v>
          </cell>
          <cell r="F149">
            <v>-184.79999999999995</v>
          </cell>
          <cell r="G149">
            <v>-184.80000000000007</v>
          </cell>
          <cell r="H149">
            <v>-184.79999999999995</v>
          </cell>
          <cell r="I149">
            <v>-184.79999999999995</v>
          </cell>
          <cell r="J149">
            <v>-184.79999999999995</v>
          </cell>
          <cell r="K149">
            <v>-184.80000000000018</v>
          </cell>
          <cell r="L149">
            <v>-184.79999999999995</v>
          </cell>
          <cell r="M149">
            <v>-184.79999999999995</v>
          </cell>
          <cell r="N149">
            <v>-184.79999999999995</v>
          </cell>
          <cell r="O149">
            <v>-184.79999999999995</v>
          </cell>
          <cell r="P149">
            <v>-2217.6</v>
          </cell>
        </row>
        <row r="150">
          <cell r="B150">
            <v>7245</v>
          </cell>
          <cell r="D150">
            <v>-4165.1899999999996</v>
          </cell>
          <cell r="E150">
            <v>-4165.1899999999996</v>
          </cell>
          <cell r="F150">
            <v>-4165.1900000000005</v>
          </cell>
          <cell r="G150">
            <v>-4165.1899999999987</v>
          </cell>
          <cell r="H150">
            <v>-4165.1900000000023</v>
          </cell>
          <cell r="I150">
            <v>-4165.1899999999987</v>
          </cell>
          <cell r="J150">
            <v>-4165.1900000000023</v>
          </cell>
          <cell r="K150">
            <v>-4165.1899999999951</v>
          </cell>
          <cell r="L150">
            <v>-4165.1900000000023</v>
          </cell>
          <cell r="M150">
            <v>-4165.1900000000023</v>
          </cell>
          <cell r="N150">
            <v>-4165.1899999999951</v>
          </cell>
          <cell r="O150">
            <v>-4165.1900000000023</v>
          </cell>
          <cell r="P150">
            <v>-49982.28</v>
          </cell>
        </row>
        <row r="151">
          <cell r="B151">
            <v>7275</v>
          </cell>
          <cell r="D151">
            <v>-260</v>
          </cell>
          <cell r="E151">
            <v>-260</v>
          </cell>
          <cell r="F151">
            <v>-260</v>
          </cell>
          <cell r="G151">
            <v>-260</v>
          </cell>
          <cell r="H151">
            <v>-260</v>
          </cell>
          <cell r="I151">
            <v>-260</v>
          </cell>
          <cell r="J151">
            <v>-260</v>
          </cell>
          <cell r="K151">
            <v>-260</v>
          </cell>
          <cell r="L151">
            <v>-260</v>
          </cell>
          <cell r="M151">
            <v>-260</v>
          </cell>
          <cell r="N151">
            <v>-260</v>
          </cell>
          <cell r="O151">
            <v>-260</v>
          </cell>
          <cell r="P151">
            <v>-3120</v>
          </cell>
        </row>
        <row r="152">
          <cell r="B152">
            <v>7280</v>
          </cell>
          <cell r="D152">
            <v>-989.62</v>
          </cell>
          <cell r="E152">
            <v>-989.62</v>
          </cell>
          <cell r="F152">
            <v>-989.62000000000012</v>
          </cell>
          <cell r="G152">
            <v>-989.61999999999989</v>
          </cell>
          <cell r="H152">
            <v>-989.62000000000035</v>
          </cell>
          <cell r="I152">
            <v>-989.61999999999989</v>
          </cell>
          <cell r="J152">
            <v>-989.61999999999989</v>
          </cell>
          <cell r="K152">
            <v>-989.61999999999989</v>
          </cell>
          <cell r="L152">
            <v>-989.61999999999989</v>
          </cell>
          <cell r="M152">
            <v>-989.6200000000008</v>
          </cell>
          <cell r="N152">
            <v>-989.61999999999898</v>
          </cell>
          <cell r="O152">
            <v>-989.6200000000008</v>
          </cell>
          <cell r="P152">
            <v>-11875.44</v>
          </cell>
        </row>
        <row r="153">
          <cell r="B153">
            <v>7283</v>
          </cell>
          <cell r="D153">
            <v>-43.36</v>
          </cell>
          <cell r="E153">
            <v>-43.36</v>
          </cell>
          <cell r="F153">
            <v>-43.360000000000014</v>
          </cell>
          <cell r="G153">
            <v>-43.359999999999985</v>
          </cell>
          <cell r="H153">
            <v>-43.360000000000014</v>
          </cell>
          <cell r="I153">
            <v>-43.360000000000014</v>
          </cell>
          <cell r="J153">
            <v>-43.359999999999957</v>
          </cell>
          <cell r="K153">
            <v>-43.360000000000014</v>
          </cell>
          <cell r="L153">
            <v>-43.360000000000014</v>
          </cell>
          <cell r="M153">
            <v>-43.360000000000014</v>
          </cell>
          <cell r="N153">
            <v>-43.359999999999957</v>
          </cell>
          <cell r="O153">
            <v>-43.36000000000007</v>
          </cell>
          <cell r="P153">
            <v>-520.32000000000005</v>
          </cell>
        </row>
        <row r="154">
          <cell r="B154">
            <v>7290</v>
          </cell>
          <cell r="D154">
            <v>-114.21</v>
          </cell>
          <cell r="E154">
            <v>-114.21</v>
          </cell>
          <cell r="F154">
            <v>-114.21000000000001</v>
          </cell>
          <cell r="G154">
            <v>-114.20999999999998</v>
          </cell>
          <cell r="H154">
            <v>-114.20999999999998</v>
          </cell>
          <cell r="I154">
            <v>-114.21000000000004</v>
          </cell>
          <cell r="J154">
            <v>-114.21000000000004</v>
          </cell>
          <cell r="K154">
            <v>-114.20999999999992</v>
          </cell>
          <cell r="L154">
            <v>-114.21000000000015</v>
          </cell>
          <cell r="M154">
            <v>-114.20999999999981</v>
          </cell>
          <cell r="N154">
            <v>-114.21000000000004</v>
          </cell>
          <cell r="O154">
            <v>-114.21000000000004</v>
          </cell>
          <cell r="P154">
            <v>-1370.52</v>
          </cell>
        </row>
        <row r="155">
          <cell r="B155">
            <v>7325</v>
          </cell>
          <cell r="D155">
            <v>-63.95</v>
          </cell>
          <cell r="E155">
            <v>-63.95</v>
          </cell>
          <cell r="F155">
            <v>-63.949999999999989</v>
          </cell>
          <cell r="G155">
            <v>-63.950000000000017</v>
          </cell>
          <cell r="H155">
            <v>-63.949999999999989</v>
          </cell>
          <cell r="I155">
            <v>-63.949999999999989</v>
          </cell>
          <cell r="J155">
            <v>-63.949999999999989</v>
          </cell>
          <cell r="K155">
            <v>-63.950000000000045</v>
          </cell>
          <cell r="L155">
            <v>-63.949999999999932</v>
          </cell>
          <cell r="M155">
            <v>-63.950000000000045</v>
          </cell>
          <cell r="N155">
            <v>-63.950000000000045</v>
          </cell>
          <cell r="O155">
            <v>-63.949999999999932</v>
          </cell>
          <cell r="P155">
            <v>-767.4</v>
          </cell>
        </row>
        <row r="156">
          <cell r="B156">
            <v>7330</v>
          </cell>
          <cell r="D156">
            <v>-1149.3399999999999</v>
          </cell>
          <cell r="E156">
            <v>-1149.3399999999999</v>
          </cell>
          <cell r="F156">
            <v>-1149.3400000000001</v>
          </cell>
          <cell r="G156">
            <v>-1149.3399999999997</v>
          </cell>
          <cell r="H156">
            <v>-1149.3400000000001</v>
          </cell>
          <cell r="I156">
            <v>-1149.3400000000001</v>
          </cell>
          <cell r="J156">
            <v>-1149.3400000000001</v>
          </cell>
          <cell r="K156">
            <v>-1149.3399999999992</v>
          </cell>
          <cell r="L156">
            <v>-1149.3400000000001</v>
          </cell>
          <cell r="M156">
            <v>-1149.3400000000001</v>
          </cell>
          <cell r="N156">
            <v>-1149.3400000000001</v>
          </cell>
          <cell r="O156">
            <v>-1149.3400000000001</v>
          </cell>
          <cell r="P156">
            <v>-13792.08</v>
          </cell>
        </row>
        <row r="157">
          <cell r="B157">
            <v>7430</v>
          </cell>
          <cell r="D157">
            <v>-874.88</v>
          </cell>
          <cell r="E157">
            <v>-874.88</v>
          </cell>
          <cell r="F157">
            <v>-874.87999999999988</v>
          </cell>
          <cell r="G157">
            <v>-874.88000000000011</v>
          </cell>
          <cell r="H157">
            <v>-874.95999999999958</v>
          </cell>
          <cell r="I157">
            <v>-874.96</v>
          </cell>
          <cell r="J157">
            <v>-874.96</v>
          </cell>
          <cell r="K157">
            <v>-874.96</v>
          </cell>
          <cell r="L157">
            <v>-874.96</v>
          </cell>
          <cell r="M157">
            <v>-874.96000000000095</v>
          </cell>
          <cell r="N157">
            <v>-874.92000000000007</v>
          </cell>
          <cell r="O157">
            <v>-874.92000000000007</v>
          </cell>
          <cell r="P157">
            <v>-10499.12</v>
          </cell>
        </row>
        <row r="158">
          <cell r="B158">
            <v>7440</v>
          </cell>
          <cell r="D158">
            <v>-130.81</v>
          </cell>
          <cell r="E158">
            <v>-263.63</v>
          </cell>
          <cell r="F158">
            <v>-263.63000000000005</v>
          </cell>
          <cell r="G158">
            <v>-263.63</v>
          </cell>
          <cell r="H158">
            <v>-263.62999999999988</v>
          </cell>
          <cell r="I158">
            <v>-263.63000000000011</v>
          </cell>
          <cell r="J158">
            <v>-263.62999999999988</v>
          </cell>
          <cell r="K158">
            <v>-263.63000000000011</v>
          </cell>
          <cell r="L158">
            <v>-263.62999999999988</v>
          </cell>
          <cell r="M158">
            <v>-263.63000000000011</v>
          </cell>
          <cell r="N158">
            <v>-263.63000000000011</v>
          </cell>
          <cell r="O158">
            <v>-263.62999999999965</v>
          </cell>
          <cell r="P158">
            <v>-3030.74</v>
          </cell>
        </row>
        <row r="159">
          <cell r="B159">
            <v>7445</v>
          </cell>
          <cell r="D159">
            <v>-3.43</v>
          </cell>
          <cell r="E159">
            <v>-3.43</v>
          </cell>
          <cell r="F159">
            <v>-3.4299999999999988</v>
          </cell>
          <cell r="G159">
            <v>-3.4300000000000015</v>
          </cell>
          <cell r="H159">
            <v>-3.4299999999999979</v>
          </cell>
          <cell r="I159">
            <v>-3.4299999999999997</v>
          </cell>
          <cell r="J159">
            <v>-3.4300000000000033</v>
          </cell>
          <cell r="K159">
            <v>-3.4299999999999997</v>
          </cell>
          <cell r="L159">
            <v>-3.4299999999999997</v>
          </cell>
          <cell r="M159">
            <v>-3.4299999999999962</v>
          </cell>
          <cell r="N159">
            <v>-3.4299999999999997</v>
          </cell>
          <cell r="O159">
            <v>-3.4299999999999997</v>
          </cell>
          <cell r="P159">
            <v>-41.16</v>
          </cell>
        </row>
        <row r="161">
          <cell r="B161">
            <v>7510</v>
          </cell>
          <cell r="D161">
            <v>1472.91</v>
          </cell>
          <cell r="E161">
            <v>1517.1499999999999</v>
          </cell>
          <cell r="F161">
            <v>1435.1100000000001</v>
          </cell>
          <cell r="G161">
            <v>1533.4399999999996</v>
          </cell>
          <cell r="H161">
            <v>1331.0500000000002</v>
          </cell>
          <cell r="I161">
            <v>1393.33</v>
          </cell>
          <cell r="J161">
            <v>1456.7600000000002</v>
          </cell>
          <cell r="K161">
            <v>1360.5699999999997</v>
          </cell>
          <cell r="L161">
            <v>1374.4300000000003</v>
          </cell>
          <cell r="M161">
            <v>1375.92</v>
          </cell>
          <cell r="N161">
            <v>1307.42</v>
          </cell>
          <cell r="O161">
            <v>1428.7000000000007</v>
          </cell>
          <cell r="P161">
            <v>16986.79</v>
          </cell>
        </row>
        <row r="162">
          <cell r="B162">
            <v>7515</v>
          </cell>
          <cell r="D162">
            <v>304.63</v>
          </cell>
          <cell r="E162">
            <v>47.199999999999989</v>
          </cell>
          <cell r="F162">
            <v>17.080000000000041</v>
          </cell>
          <cell r="G162">
            <v>2.7799999999999727</v>
          </cell>
          <cell r="H162">
            <v>2.2099999999999795</v>
          </cell>
          <cell r="I162">
            <v>2.8500000000000227</v>
          </cell>
          <cell r="J162">
            <v>4.2900000000000205</v>
          </cell>
          <cell r="K162">
            <v>2.4300000000000068</v>
          </cell>
          <cell r="L162">
            <v>1.089999999999975</v>
          </cell>
          <cell r="M162">
            <v>3.1399999999999864</v>
          </cell>
          <cell r="N162">
            <v>2.25</v>
          </cell>
          <cell r="O162">
            <v>1.6299999999999955</v>
          </cell>
          <cell r="P162">
            <v>391.58</v>
          </cell>
        </row>
        <row r="163">
          <cell r="B163">
            <v>7520</v>
          </cell>
          <cell r="D163">
            <v>590.76</v>
          </cell>
          <cell r="E163">
            <v>252.59000000000003</v>
          </cell>
          <cell r="F163">
            <v>144.94999999999993</v>
          </cell>
          <cell r="G163">
            <v>41.120000000000118</v>
          </cell>
          <cell r="H163">
            <v>25.129999999999882</v>
          </cell>
          <cell r="I163">
            <v>27.789999999999964</v>
          </cell>
          <cell r="J163">
            <v>-277.42999999999995</v>
          </cell>
          <cell r="K163">
            <v>23.590000000000032</v>
          </cell>
          <cell r="L163">
            <v>15.100000000000023</v>
          </cell>
          <cell r="M163">
            <v>21.709999999999923</v>
          </cell>
          <cell r="N163">
            <v>16.080000000000041</v>
          </cell>
          <cell r="O163">
            <v>-205.52999999999997</v>
          </cell>
          <cell r="P163">
            <v>675.86</v>
          </cell>
        </row>
        <row r="164">
          <cell r="B164">
            <v>7535</v>
          </cell>
          <cell r="D164">
            <v>0</v>
          </cell>
          <cell r="E164">
            <v>0.09</v>
          </cell>
          <cell r="F164">
            <v>0</v>
          </cell>
          <cell r="G164">
            <v>7.38</v>
          </cell>
          <cell r="H164">
            <v>167.73</v>
          </cell>
          <cell r="I164">
            <v>70.300000000000011</v>
          </cell>
          <cell r="J164">
            <v>0</v>
          </cell>
          <cell r="K164">
            <v>0.18000000000000682</v>
          </cell>
          <cell r="L164">
            <v>0</v>
          </cell>
          <cell r="M164">
            <v>0</v>
          </cell>
          <cell r="N164">
            <v>1.2999999999999829</v>
          </cell>
          <cell r="O164">
            <v>10.370000000000033</v>
          </cell>
          <cell r="P164">
            <v>257.35000000000002</v>
          </cell>
        </row>
        <row r="165">
          <cell r="B165">
            <v>7540</v>
          </cell>
          <cell r="D165">
            <v>43585.85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43431.799999999996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5175.6000000000058</v>
          </cell>
          <cell r="P165">
            <v>92193.25</v>
          </cell>
        </row>
        <row r="166">
          <cell r="B166">
            <v>7545</v>
          </cell>
          <cell r="D166">
            <v>0</v>
          </cell>
          <cell r="E166">
            <v>-4813.47</v>
          </cell>
          <cell r="F166">
            <v>3.680000000000291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4674.67</v>
          </cell>
          <cell r="O166">
            <v>0</v>
          </cell>
          <cell r="P166">
            <v>-135.11999999999989</v>
          </cell>
        </row>
        <row r="167">
          <cell r="B167">
            <v>7550</v>
          </cell>
          <cell r="D167">
            <v>-35628.769999999997</v>
          </cell>
          <cell r="E167">
            <v>7468.2499999999964</v>
          </cell>
          <cell r="F167">
            <v>12766.41</v>
          </cell>
          <cell r="G167">
            <v>3135.9800000000014</v>
          </cell>
          <cell r="H167">
            <v>12617.15</v>
          </cell>
          <cell r="I167">
            <v>7956.26</v>
          </cell>
          <cell r="J167">
            <v>-35892.58</v>
          </cell>
          <cell r="K167">
            <v>7955.8099999999977</v>
          </cell>
          <cell r="L167">
            <v>7955.1100000000024</v>
          </cell>
          <cell r="M167">
            <v>7955.079999999999</v>
          </cell>
          <cell r="N167">
            <v>-1864.33</v>
          </cell>
          <cell r="O167">
            <v>5574.96</v>
          </cell>
          <cell r="P167">
            <v>-0.67000000000371074</v>
          </cell>
        </row>
        <row r="168">
          <cell r="B168">
            <v>7555</v>
          </cell>
          <cell r="D168">
            <v>0</v>
          </cell>
          <cell r="E168">
            <v>487.92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417.71</v>
          </cell>
          <cell r="K168">
            <v>0</v>
          </cell>
          <cell r="L168">
            <v>0</v>
          </cell>
          <cell r="M168">
            <v>0</v>
          </cell>
          <cell r="N168">
            <v>5143.1099999999997</v>
          </cell>
          <cell r="O168">
            <v>40</v>
          </cell>
          <cell r="P168">
            <v>6088.74</v>
          </cell>
        </row>
        <row r="169">
          <cell r="B169">
            <v>7595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97659.28</v>
          </cell>
          <cell r="P169">
            <v>97659.28</v>
          </cell>
        </row>
        <row r="170">
          <cell r="B170">
            <v>7600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17768.27</v>
          </cell>
          <cell r="P170">
            <v>17768.27</v>
          </cell>
        </row>
        <row r="171">
          <cell r="B171">
            <v>7610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4470.43</v>
          </cell>
          <cell r="P171">
            <v>4470.43</v>
          </cell>
        </row>
        <row r="172">
          <cell r="B172">
            <v>7660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B173">
            <v>7710</v>
          </cell>
          <cell r="D173">
            <v>0</v>
          </cell>
          <cell r="E173">
            <v>0</v>
          </cell>
          <cell r="F173">
            <v>29162.31</v>
          </cell>
          <cell r="G173">
            <v>0</v>
          </cell>
          <cell r="H173">
            <v>0</v>
          </cell>
          <cell r="I173">
            <v>29554.850000000002</v>
          </cell>
          <cell r="J173">
            <v>0</v>
          </cell>
          <cell r="K173">
            <v>0</v>
          </cell>
          <cell r="L173">
            <v>21759.179999999993</v>
          </cell>
          <cell r="M173">
            <v>0</v>
          </cell>
          <cell r="N173">
            <v>0</v>
          </cell>
          <cell r="O173">
            <v>30734.059999999998</v>
          </cell>
          <cell r="P173">
            <v>111210.4</v>
          </cell>
        </row>
        <row r="174">
          <cell r="B174">
            <v>7735</v>
          </cell>
          <cell r="D174">
            <v>-11.830000000000005</v>
          </cell>
          <cell r="E174">
            <v>64.180000000000007</v>
          </cell>
          <cell r="F174">
            <v>39.390000000000008</v>
          </cell>
          <cell r="G174">
            <v>53.44</v>
          </cell>
          <cell r="H174">
            <v>38.239999999999981</v>
          </cell>
          <cell r="I174">
            <v>286.71000000000004</v>
          </cell>
          <cell r="J174">
            <v>28.5</v>
          </cell>
          <cell r="K174">
            <v>37.690000000000055</v>
          </cell>
          <cell r="L174">
            <v>36.629999999999995</v>
          </cell>
          <cell r="M174">
            <v>49.829999999999927</v>
          </cell>
          <cell r="N174">
            <v>32.669999999999959</v>
          </cell>
          <cell r="O174">
            <v>134.25</v>
          </cell>
          <cell r="P174">
            <v>789.69999999999993</v>
          </cell>
        </row>
        <row r="175">
          <cell r="B175">
            <v>7750</v>
          </cell>
          <cell r="D175">
            <v>-2674.13</v>
          </cell>
          <cell r="E175">
            <v>-3163.08</v>
          </cell>
          <cell r="F175">
            <v>-3657.7599999999993</v>
          </cell>
          <cell r="G175">
            <v>-3686.59</v>
          </cell>
          <cell r="H175">
            <v>-2235.4800000000014</v>
          </cell>
          <cell r="I175">
            <v>-4175.739999999998</v>
          </cell>
          <cell r="J175">
            <v>-22.010000000002037</v>
          </cell>
          <cell r="K175">
            <v>-24.909999999999854</v>
          </cell>
          <cell r="L175">
            <v>-46.219999999997526</v>
          </cell>
          <cell r="M175">
            <v>-318.57000000000335</v>
          </cell>
          <cell r="N175">
            <v>-322.12999999999738</v>
          </cell>
          <cell r="O175">
            <v>-491.63000000000102</v>
          </cell>
          <cell r="P175">
            <v>-20818.25</v>
          </cell>
        </row>
        <row r="176">
          <cell r="B176">
            <v>7765</v>
          </cell>
          <cell r="D176">
            <v>0</v>
          </cell>
          <cell r="E176">
            <v>0</v>
          </cell>
          <cell r="F176">
            <v>0</v>
          </cell>
          <cell r="G176">
            <v>-234.88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-264.52</v>
          </cell>
          <cell r="N176">
            <v>0</v>
          </cell>
          <cell r="O176">
            <v>0</v>
          </cell>
          <cell r="P176">
            <v>-499.4</v>
          </cell>
        </row>
      </sheetData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50">
          <cell r="D50">
            <v>-7979.59</v>
          </cell>
          <cell r="E50">
            <v>-8112.41</v>
          </cell>
          <cell r="F50">
            <v>-8112.4100000000008</v>
          </cell>
          <cell r="G50">
            <v>-8112.409999999998</v>
          </cell>
          <cell r="H50">
            <v>-8112.4900000000025</v>
          </cell>
          <cell r="I50">
            <v>-8112.4899999999989</v>
          </cell>
          <cell r="J50">
            <v>-8112.4900000000025</v>
          </cell>
          <cell r="K50">
            <v>-8112.4899999999943</v>
          </cell>
          <cell r="L50">
            <v>-8112.4900000000025</v>
          </cell>
          <cell r="M50">
            <v>-8112.4900000000043</v>
          </cell>
          <cell r="N50">
            <v>-8112.4499999999944</v>
          </cell>
          <cell r="O50">
            <v>-8112.4500000000025</v>
          </cell>
        </row>
      </sheetData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TB2015"/>
      <sheetName val="COVER"/>
      <sheetName val="CONTENTS vol 1"/>
      <sheetName val="CONTENTS vol 2"/>
      <sheetName val="APPENDIX A PLANT ACCT REC"/>
      <sheetName val="A 1"/>
      <sheetName val="A 2"/>
      <sheetName val="A 3"/>
      <sheetName val="A 4"/>
      <sheetName val="A 5"/>
      <sheetName val="ProformaAdd"/>
      <sheetName val="ProformaExp"/>
      <sheetName val="A 5 (a)"/>
      <sheetName val="A 6"/>
      <sheetName val="A 6 (a)"/>
      <sheetName val="A 7"/>
      <sheetName val="A 8"/>
      <sheetName val="A 9"/>
      <sheetName val="A 9 (a)"/>
      <sheetName val="A 10"/>
      <sheetName val="A 10 (a)"/>
      <sheetName val="A 11"/>
      <sheetName val="A 12"/>
      <sheetName val="A 12 (a)"/>
      <sheetName val="A 13"/>
      <sheetName val="A 14"/>
      <sheetName val="A 14 (a)"/>
      <sheetName val="A 15"/>
      <sheetName val="A 16"/>
      <sheetName val="A 17"/>
      <sheetName val="A 18"/>
      <sheetName val="A 18 (a)"/>
      <sheetName val="A 19"/>
      <sheetName val="A 19 (a)"/>
      <sheetName val="B 1"/>
      <sheetName val="B 2"/>
      <sheetName val="B 3"/>
      <sheetName val="B 4"/>
      <sheetName val="B 5"/>
      <sheetName val="B 6"/>
      <sheetName val="B 7"/>
      <sheetName val="B 8"/>
      <sheetName val="B 9"/>
      <sheetName val="B 10"/>
      <sheetName val="B 11"/>
      <sheetName val="B 12"/>
      <sheetName val="B 12 (2)"/>
      <sheetName val="B 12 (3)"/>
      <sheetName val="B 12 (4)"/>
      <sheetName val="B 12 (5)"/>
      <sheetName val="B 12 (6)"/>
      <sheetName val="B 12 (7)"/>
      <sheetName val="B 12 (8)"/>
      <sheetName val="B 12 (9)"/>
      <sheetName val="B 12 (10)"/>
      <sheetName val="B 12 (11)"/>
      <sheetName val="B 12 (12)"/>
      <sheetName val="B 12 (13)"/>
      <sheetName val="B 13"/>
      <sheetName val="B 14"/>
      <sheetName val="B 15"/>
      <sheetName val="C INSTRUCT"/>
      <sheetName val="C 1"/>
      <sheetName val="C 2 (W)"/>
      <sheetName val="C 2 (S)"/>
      <sheetName val="C 3"/>
      <sheetName val="C 4"/>
      <sheetName val="C 5  (W)"/>
      <sheetName val="C 5 (S)"/>
      <sheetName val="C 6"/>
      <sheetName val="C 7"/>
      <sheetName val="C 8"/>
      <sheetName val="C 9"/>
      <sheetName val="C 10"/>
      <sheetName val="D 1"/>
      <sheetName val="D 2"/>
      <sheetName val="D 3"/>
      <sheetName val="D 4"/>
      <sheetName val="D 5"/>
      <sheetName val="D 6"/>
      <sheetName val="D 7"/>
      <sheetName val="E 1 W"/>
      <sheetName val="E 1 S"/>
      <sheetName val="E 2 W"/>
      <sheetName val="E 2 S"/>
      <sheetName val="E 3"/>
      <sheetName val="E 4 Water"/>
      <sheetName val="E 4 Sewer"/>
      <sheetName val="E 5 (W)"/>
      <sheetName val="E 5 (S)"/>
      <sheetName val="E 6"/>
      <sheetName val="Hydrants"/>
      <sheetName val="E 7"/>
      <sheetName val="E 8"/>
      <sheetName val="E 9 "/>
      <sheetName val="E 10"/>
      <sheetName val="E 11"/>
      <sheetName val="E 12"/>
      <sheetName val="E 13"/>
      <sheetName val="E 14"/>
      <sheetName val="F 1"/>
      <sheetName val="F 2"/>
      <sheetName val="F 3"/>
      <sheetName val="F 4"/>
      <sheetName val="F 5"/>
      <sheetName val="F 6"/>
      <sheetName val="F 6(2)"/>
      <sheetName val="F 7"/>
      <sheetName val="F 8"/>
      <sheetName val="F 9"/>
      <sheetName val="F 10 "/>
      <sheetName val="A 1 (I)"/>
      <sheetName val="A 2 (I)"/>
      <sheetName val="A 3 (I)"/>
      <sheetName val="B 1 (I)"/>
      <sheetName val="B 2 (I)"/>
      <sheetName val="B 3 (I)"/>
      <sheetName val="B 15 (I)"/>
      <sheetName val="C 1 (I)"/>
      <sheetName val="C 2 (W) (I)"/>
      <sheetName val="C 2 (S) (I)"/>
      <sheetName val="C 5 (W) (I)"/>
      <sheetName val="C 5 (S) (I)"/>
      <sheetName val="D 1 (I)"/>
      <sheetName val="D 2 (I)"/>
      <sheetName val="E 1 W (I)"/>
      <sheetName val="E 1 S (I)"/>
      <sheetName val="E 2 W (I)"/>
      <sheetName val="E 2 S (I)"/>
      <sheetName val="12-31-15Plant Acc Bal_PerAR"/>
      <sheetName val="12-31-15 CIAC Bal &amp; Proj_PerAR"/>
      <sheetName val="IncAllocperAR"/>
      <sheetName val="IncomeAccounts_Water BU"/>
      <sheetName val="IncomeAccounts_Sewer BU"/>
      <sheetName val="12-31-15 Depreciation Exp_PerAR"/>
      <sheetName val="12-31-15 CIAC Amort Exp_PerAR"/>
      <sheetName val="Working Capital_PerAR"/>
      <sheetName val="ADJUSTED MONTHLY FINAL"/>
      <sheetName val="APPENDIX B INC. STAT.ACCT RECON"/>
      <sheetName val="CommonPlant_PerAR"/>
      <sheetName val="Interest Expense Adj_PerAR"/>
      <sheetName val="Other BalSheet Acct_PerAR"/>
      <sheetName val="RateCase&amp;Other Deferred_PerAR"/>
      <sheetName val="Property Taxes"/>
      <sheetName val="C 5 Calculation"/>
      <sheetName val="Rev Requirements Final"/>
      <sheetName val="Rev Requirements Interim"/>
      <sheetName val="Reuse RateBase"/>
      <sheetName val="REVENUE REQUIREMENTS"/>
      <sheetName val="PROFORMA YEAR"/>
      <sheetName val="INTERIM COST OF CAPITAL"/>
      <sheetName val="MFRtoAR"/>
      <sheetName val="Chemicals"/>
    </sheetNames>
    <sheetDataSet>
      <sheetData sheetId="0" refreshError="1"/>
      <sheetData sheetId="1">
        <row r="5">
          <cell r="B5">
            <v>19549.57</v>
          </cell>
          <cell r="C5">
            <v>19549.57</v>
          </cell>
          <cell r="D5">
            <v>19549.57</v>
          </cell>
          <cell r="E5">
            <v>19549.57</v>
          </cell>
          <cell r="F5">
            <v>19549.57</v>
          </cell>
          <cell r="G5">
            <v>19549.57</v>
          </cell>
          <cell r="H5">
            <v>19549.57</v>
          </cell>
          <cell r="I5">
            <v>19549.57</v>
          </cell>
          <cell r="J5">
            <v>19549.57</v>
          </cell>
          <cell r="K5">
            <v>19549.57</v>
          </cell>
          <cell r="L5">
            <v>19549.57</v>
          </cell>
          <cell r="M5">
            <v>19549.57</v>
          </cell>
          <cell r="N5">
            <v>19549.57</v>
          </cell>
        </row>
        <row r="6">
          <cell r="B6">
            <v>84.21</v>
          </cell>
          <cell r="C6">
            <v>84.14</v>
          </cell>
          <cell r="D6">
            <v>84.16</v>
          </cell>
          <cell r="E6">
            <v>83.88</v>
          </cell>
          <cell r="F6">
            <v>83.81</v>
          </cell>
          <cell r="G6">
            <v>83.64</v>
          </cell>
          <cell r="H6">
            <v>83.91</v>
          </cell>
          <cell r="I6">
            <v>83.8</v>
          </cell>
          <cell r="J6">
            <v>83.69</v>
          </cell>
          <cell r="K6">
            <v>83.6</v>
          </cell>
          <cell r="L6">
            <v>83.69</v>
          </cell>
          <cell r="M6">
            <v>83.68</v>
          </cell>
          <cell r="N6">
            <v>83.61</v>
          </cell>
        </row>
        <row r="7">
          <cell r="B7">
            <v>21115</v>
          </cell>
          <cell r="C7">
            <v>21115</v>
          </cell>
          <cell r="D7">
            <v>21115</v>
          </cell>
          <cell r="E7">
            <v>21115</v>
          </cell>
          <cell r="F7">
            <v>21115</v>
          </cell>
          <cell r="G7">
            <v>21115</v>
          </cell>
          <cell r="H7">
            <v>21115</v>
          </cell>
          <cell r="I7">
            <v>21115</v>
          </cell>
          <cell r="J7">
            <v>21115</v>
          </cell>
          <cell r="K7">
            <v>21115</v>
          </cell>
          <cell r="L7">
            <v>21115</v>
          </cell>
          <cell r="M7">
            <v>21115</v>
          </cell>
          <cell r="N7">
            <v>21115</v>
          </cell>
        </row>
        <row r="8">
          <cell r="B8">
            <v>952.2</v>
          </cell>
          <cell r="C8">
            <v>951.74</v>
          </cell>
          <cell r="D8">
            <v>943.88</v>
          </cell>
          <cell r="E8">
            <v>942.6</v>
          </cell>
          <cell r="F8">
            <v>945.63</v>
          </cell>
          <cell r="G8">
            <v>943.74</v>
          </cell>
          <cell r="H8">
            <v>947.69</v>
          </cell>
          <cell r="I8">
            <v>945.71</v>
          </cell>
          <cell r="J8">
            <v>944.36</v>
          </cell>
          <cell r="K8">
            <v>935.58</v>
          </cell>
          <cell r="L8">
            <v>936.73</v>
          </cell>
          <cell r="M8">
            <v>936.89</v>
          </cell>
          <cell r="N8">
            <v>935.68</v>
          </cell>
        </row>
        <row r="9">
          <cell r="B9">
            <v>161855.73000000001</v>
          </cell>
          <cell r="C9">
            <v>162355.73000000001</v>
          </cell>
          <cell r="D9">
            <v>162355.73000000001</v>
          </cell>
          <cell r="E9">
            <v>162355.73000000001</v>
          </cell>
          <cell r="F9">
            <v>162355.73000000001</v>
          </cell>
          <cell r="G9">
            <v>162355.73000000001</v>
          </cell>
          <cell r="H9">
            <v>162355.73000000001</v>
          </cell>
          <cell r="I9">
            <v>162355.73000000001</v>
          </cell>
          <cell r="J9">
            <v>162355.73000000001</v>
          </cell>
          <cell r="K9">
            <v>162355.73000000001</v>
          </cell>
          <cell r="L9">
            <v>162355.73000000001</v>
          </cell>
          <cell r="M9">
            <v>162355.73000000001</v>
          </cell>
          <cell r="N9">
            <v>162355.73000000001</v>
          </cell>
        </row>
        <row r="10">
          <cell r="B10">
            <v>30602.17</v>
          </cell>
          <cell r="C10">
            <v>30602.17</v>
          </cell>
          <cell r="D10">
            <v>30602.17</v>
          </cell>
          <cell r="E10">
            <v>30602.17</v>
          </cell>
          <cell r="F10">
            <v>30602.17</v>
          </cell>
          <cell r="G10">
            <v>30602.17</v>
          </cell>
          <cell r="H10">
            <v>30602.17</v>
          </cell>
          <cell r="I10">
            <v>34208.800000000003</v>
          </cell>
          <cell r="J10">
            <v>34208.800000000003</v>
          </cell>
          <cell r="K10">
            <v>34208.800000000003</v>
          </cell>
          <cell r="L10">
            <v>34208.800000000003</v>
          </cell>
          <cell r="M10">
            <v>34208.800000000003</v>
          </cell>
          <cell r="N10">
            <v>34208.800000000003</v>
          </cell>
        </row>
        <row r="11">
          <cell r="H11">
            <v>6470</v>
          </cell>
          <cell r="I11">
            <v>0</v>
          </cell>
        </row>
        <row r="12">
          <cell r="B12">
            <v>119980.84</v>
          </cell>
          <cell r="C12">
            <v>119980.84</v>
          </cell>
          <cell r="D12">
            <v>119980.84</v>
          </cell>
          <cell r="E12">
            <v>119980.84</v>
          </cell>
          <cell r="F12">
            <v>119980.84</v>
          </cell>
          <cell r="G12">
            <v>119980.84</v>
          </cell>
          <cell r="H12">
            <v>119980.84</v>
          </cell>
          <cell r="I12">
            <v>119980.84</v>
          </cell>
          <cell r="J12">
            <v>119980.84</v>
          </cell>
          <cell r="K12">
            <v>119980.84</v>
          </cell>
          <cell r="L12">
            <v>119980.84</v>
          </cell>
          <cell r="M12">
            <v>119980.84</v>
          </cell>
          <cell r="N12">
            <v>119980.84</v>
          </cell>
        </row>
        <row r="13">
          <cell r="B13">
            <v>154672.12</v>
          </cell>
          <cell r="C13">
            <v>154595.95000000001</v>
          </cell>
          <cell r="D13">
            <v>154592.54999999999</v>
          </cell>
          <cell r="E13">
            <v>155562.15</v>
          </cell>
          <cell r="F13">
            <v>156238.32999999999</v>
          </cell>
          <cell r="G13">
            <v>156238.32999999999</v>
          </cell>
          <cell r="H13">
            <v>156238.32999999999</v>
          </cell>
          <cell r="I13">
            <v>156238.32999999999</v>
          </cell>
          <cell r="J13">
            <v>158637.32999999999</v>
          </cell>
          <cell r="K13">
            <v>159561.47</v>
          </cell>
          <cell r="L13">
            <v>160117.19</v>
          </cell>
          <cell r="M13">
            <v>160117.19</v>
          </cell>
          <cell r="N13">
            <v>162263.67999999999</v>
          </cell>
        </row>
        <row r="14">
          <cell r="B14">
            <v>2400</v>
          </cell>
          <cell r="C14">
            <v>2400</v>
          </cell>
          <cell r="D14">
            <v>2400</v>
          </cell>
          <cell r="E14">
            <v>2400</v>
          </cell>
          <cell r="F14">
            <v>2400</v>
          </cell>
          <cell r="G14">
            <v>2400</v>
          </cell>
          <cell r="H14">
            <v>2400</v>
          </cell>
          <cell r="I14">
            <v>2400</v>
          </cell>
          <cell r="J14">
            <v>2400</v>
          </cell>
          <cell r="K14">
            <v>2400</v>
          </cell>
          <cell r="L14">
            <v>2400</v>
          </cell>
          <cell r="M14">
            <v>2400</v>
          </cell>
          <cell r="N14">
            <v>2400</v>
          </cell>
        </row>
        <row r="15">
          <cell r="B15">
            <v>573667.63</v>
          </cell>
          <cell r="C15">
            <v>573667.63</v>
          </cell>
          <cell r="D15">
            <v>573667.63</v>
          </cell>
          <cell r="E15">
            <v>573667.63</v>
          </cell>
          <cell r="F15">
            <v>573667.63</v>
          </cell>
          <cell r="G15">
            <v>573667.63</v>
          </cell>
          <cell r="H15">
            <v>573667.63</v>
          </cell>
          <cell r="I15">
            <v>573667.63</v>
          </cell>
          <cell r="J15">
            <v>573667.63</v>
          </cell>
          <cell r="K15">
            <v>573667.63</v>
          </cell>
          <cell r="L15">
            <v>573667.63</v>
          </cell>
          <cell r="M15">
            <v>573667.63</v>
          </cell>
          <cell r="N15">
            <v>574305.63</v>
          </cell>
        </row>
        <row r="16">
          <cell r="B16">
            <v>52864.05</v>
          </cell>
          <cell r="C16">
            <v>52864.05</v>
          </cell>
          <cell r="D16">
            <v>52864.05</v>
          </cell>
          <cell r="E16">
            <v>52864.05</v>
          </cell>
          <cell r="F16">
            <v>52864.05</v>
          </cell>
          <cell r="G16">
            <v>52864.05</v>
          </cell>
          <cell r="H16">
            <v>52864.05</v>
          </cell>
          <cell r="I16">
            <v>52864.05</v>
          </cell>
          <cell r="J16">
            <v>52864.05</v>
          </cell>
          <cell r="K16">
            <v>52864.05</v>
          </cell>
          <cell r="L16">
            <v>52864.05</v>
          </cell>
          <cell r="M16">
            <v>52904.34</v>
          </cell>
          <cell r="N16">
            <v>52904.34</v>
          </cell>
        </row>
        <row r="17">
          <cell r="B17">
            <v>626608.46</v>
          </cell>
          <cell r="C17">
            <v>626608.46</v>
          </cell>
          <cell r="D17">
            <v>626608.46</v>
          </cell>
          <cell r="E17">
            <v>626608.46</v>
          </cell>
          <cell r="F17">
            <v>626608.46</v>
          </cell>
          <cell r="G17">
            <v>626608.46</v>
          </cell>
          <cell r="H17">
            <v>626608.46</v>
          </cell>
          <cell r="I17">
            <v>626608.46</v>
          </cell>
          <cell r="J17">
            <v>626608.46</v>
          </cell>
          <cell r="K17">
            <v>626608.46</v>
          </cell>
          <cell r="L17">
            <v>626689.04</v>
          </cell>
          <cell r="M17">
            <v>627011.36</v>
          </cell>
          <cell r="N17">
            <v>627011.36</v>
          </cell>
        </row>
        <row r="18">
          <cell r="B18">
            <v>182446.26</v>
          </cell>
          <cell r="C18">
            <v>182446.26</v>
          </cell>
          <cell r="D18">
            <v>182446.26</v>
          </cell>
          <cell r="E18">
            <v>182446.26</v>
          </cell>
          <cell r="F18">
            <v>181954.27</v>
          </cell>
          <cell r="G18">
            <v>181954.27</v>
          </cell>
          <cell r="H18">
            <v>181954.27</v>
          </cell>
          <cell r="I18">
            <v>181954.27</v>
          </cell>
          <cell r="J18">
            <v>181954.27</v>
          </cell>
          <cell r="K18">
            <v>181954.27</v>
          </cell>
          <cell r="L18">
            <v>181954.27</v>
          </cell>
          <cell r="M18">
            <v>181954.27</v>
          </cell>
          <cell r="N18">
            <v>181954.27</v>
          </cell>
        </row>
        <row r="19">
          <cell r="B19">
            <v>92527.32</v>
          </cell>
          <cell r="C19">
            <v>92527.32</v>
          </cell>
          <cell r="D19">
            <v>92527.32</v>
          </cell>
          <cell r="E19">
            <v>99275.88</v>
          </cell>
          <cell r="F19">
            <v>106241.64</v>
          </cell>
          <cell r="G19">
            <v>106241.64</v>
          </cell>
          <cell r="H19">
            <v>106241.64</v>
          </cell>
          <cell r="I19">
            <v>106241.64</v>
          </cell>
          <cell r="J19">
            <v>106241.64</v>
          </cell>
          <cell r="K19">
            <v>106241.64</v>
          </cell>
          <cell r="L19">
            <v>106241.64</v>
          </cell>
          <cell r="M19">
            <v>112960.44</v>
          </cell>
          <cell r="N19">
            <v>112961.02</v>
          </cell>
        </row>
        <row r="20">
          <cell r="B20">
            <v>31234.26</v>
          </cell>
          <cell r="C20">
            <v>31234.26</v>
          </cell>
          <cell r="D20">
            <v>32727.62</v>
          </cell>
          <cell r="E20">
            <v>36080.82</v>
          </cell>
          <cell r="F20">
            <v>36080.82</v>
          </cell>
          <cell r="G20">
            <v>37370.1</v>
          </cell>
          <cell r="H20">
            <v>38417.64</v>
          </cell>
          <cell r="I20">
            <v>39384.6</v>
          </cell>
          <cell r="J20">
            <v>40432.14</v>
          </cell>
          <cell r="K20">
            <v>41882.58</v>
          </cell>
          <cell r="L20">
            <v>43816.5</v>
          </cell>
          <cell r="M20">
            <v>44461.14</v>
          </cell>
          <cell r="N20">
            <v>46153.32</v>
          </cell>
        </row>
        <row r="21">
          <cell r="B21">
            <v>57770.48</v>
          </cell>
          <cell r="C21">
            <v>57770.48</v>
          </cell>
          <cell r="D21">
            <v>57770.48</v>
          </cell>
          <cell r="E21">
            <v>57770.48</v>
          </cell>
          <cell r="F21">
            <v>57770.48</v>
          </cell>
          <cell r="G21">
            <v>57770.48</v>
          </cell>
          <cell r="H21">
            <v>57770.48</v>
          </cell>
          <cell r="I21">
            <v>57770.48</v>
          </cell>
          <cell r="J21">
            <v>57770.48</v>
          </cell>
          <cell r="K21">
            <v>57770.48</v>
          </cell>
          <cell r="L21">
            <v>57770.48</v>
          </cell>
          <cell r="M21">
            <v>57770.48</v>
          </cell>
          <cell r="N21">
            <v>57770.48</v>
          </cell>
        </row>
        <row r="22">
          <cell r="B22">
            <v>78668.639999999999</v>
          </cell>
          <cell r="C22">
            <v>78620.97</v>
          </cell>
          <cell r="D22">
            <v>78388.83</v>
          </cell>
          <cell r="E22">
            <v>78320.61</v>
          </cell>
          <cell r="F22">
            <v>78398.240000000005</v>
          </cell>
          <cell r="G22">
            <v>78249.460000000006</v>
          </cell>
          <cell r="H22">
            <v>78635.100000000006</v>
          </cell>
          <cell r="I22">
            <v>78787.960000000006</v>
          </cell>
          <cell r="J22">
            <v>78714.100000000006</v>
          </cell>
          <cell r="K22">
            <v>78455.710000000006</v>
          </cell>
          <cell r="L22">
            <v>78531.77</v>
          </cell>
          <cell r="M22">
            <v>78825.06</v>
          </cell>
          <cell r="N22">
            <v>78934.45</v>
          </cell>
        </row>
        <row r="23">
          <cell r="B23">
            <v>24105.95</v>
          </cell>
          <cell r="C23">
            <v>24136.84</v>
          </cell>
          <cell r="D23">
            <v>24042.98</v>
          </cell>
          <cell r="E23">
            <v>24005.13</v>
          </cell>
          <cell r="F23">
            <v>24047.99</v>
          </cell>
          <cell r="G23">
            <v>24145.97</v>
          </cell>
          <cell r="H23">
            <v>24297.16</v>
          </cell>
          <cell r="I23">
            <v>24281</v>
          </cell>
          <cell r="J23">
            <v>24246.94</v>
          </cell>
          <cell r="K23">
            <v>24085.34</v>
          </cell>
          <cell r="L23">
            <v>24137.48</v>
          </cell>
          <cell r="M23">
            <v>24146.55</v>
          </cell>
          <cell r="N23">
            <v>24211.75</v>
          </cell>
        </row>
        <row r="24">
          <cell r="B24">
            <v>33924.620000000003</v>
          </cell>
          <cell r="C24">
            <v>33916.85</v>
          </cell>
          <cell r="D24">
            <v>33918.14</v>
          </cell>
          <cell r="E24">
            <v>33885.89</v>
          </cell>
          <cell r="F24">
            <v>33881.96</v>
          </cell>
          <cell r="G24">
            <v>33860.39</v>
          </cell>
          <cell r="H24">
            <v>33891.18</v>
          </cell>
          <cell r="I24">
            <v>33879.129999999997</v>
          </cell>
          <cell r="J24">
            <v>33865.49</v>
          </cell>
          <cell r="K24">
            <v>33855.300000000003</v>
          </cell>
          <cell r="L24">
            <v>33864.51</v>
          </cell>
          <cell r="M24">
            <v>33864.15</v>
          </cell>
          <cell r="N24">
            <v>33856.51</v>
          </cell>
        </row>
        <row r="25">
          <cell r="B25">
            <v>901.24</v>
          </cell>
          <cell r="C25">
            <v>901.24</v>
          </cell>
          <cell r="D25">
            <v>901.24</v>
          </cell>
          <cell r="E25">
            <v>901.24</v>
          </cell>
          <cell r="F25">
            <v>901.24</v>
          </cell>
          <cell r="G25">
            <v>901.24</v>
          </cell>
          <cell r="H25">
            <v>901.24</v>
          </cell>
          <cell r="I25">
            <v>901.24</v>
          </cell>
          <cell r="J25">
            <v>901.24</v>
          </cell>
          <cell r="K25">
            <v>901.24</v>
          </cell>
          <cell r="L25">
            <v>901.24</v>
          </cell>
          <cell r="M25">
            <v>901.24</v>
          </cell>
          <cell r="N25">
            <v>901.24</v>
          </cell>
        </row>
        <row r="26">
          <cell r="B26">
            <v>3556.18</v>
          </cell>
          <cell r="C26">
            <v>3554.49</v>
          </cell>
          <cell r="D26">
            <v>3525.13</v>
          </cell>
          <cell r="E26">
            <v>3520.34</v>
          </cell>
          <cell r="F26">
            <v>3531.65</v>
          </cell>
          <cell r="G26">
            <v>3524.6</v>
          </cell>
          <cell r="H26">
            <v>3539.35</v>
          </cell>
          <cell r="I26">
            <v>3531.97</v>
          </cell>
          <cell r="J26">
            <v>3526.92</v>
          </cell>
          <cell r="K26">
            <v>3494.13</v>
          </cell>
          <cell r="L26">
            <v>3498.43</v>
          </cell>
          <cell r="M26">
            <v>3499.01</v>
          </cell>
          <cell r="N26">
            <v>3494.48</v>
          </cell>
        </row>
        <row r="27">
          <cell r="B27">
            <v>4039.56</v>
          </cell>
          <cell r="C27">
            <v>4039.56</v>
          </cell>
          <cell r="D27">
            <v>4039.56</v>
          </cell>
          <cell r="E27">
            <v>4039.56</v>
          </cell>
          <cell r="F27">
            <v>4039.56</v>
          </cell>
          <cell r="G27">
            <v>4039.56</v>
          </cell>
          <cell r="H27">
            <v>4039.56</v>
          </cell>
          <cell r="I27">
            <v>4039.56</v>
          </cell>
          <cell r="J27">
            <v>4039.56</v>
          </cell>
          <cell r="K27">
            <v>4039.56</v>
          </cell>
          <cell r="L27">
            <v>4039.56</v>
          </cell>
          <cell r="M27">
            <v>4039.56</v>
          </cell>
          <cell r="N27">
            <v>4039.56</v>
          </cell>
        </row>
        <row r="28">
          <cell r="B28">
            <v>10738</v>
          </cell>
          <cell r="C28">
            <v>10738</v>
          </cell>
          <cell r="D28">
            <v>10738</v>
          </cell>
          <cell r="E28">
            <v>10738</v>
          </cell>
          <cell r="F28">
            <v>10738</v>
          </cell>
          <cell r="G28">
            <v>10738</v>
          </cell>
          <cell r="H28">
            <v>10738</v>
          </cell>
          <cell r="I28">
            <v>10738</v>
          </cell>
          <cell r="J28">
            <v>10738</v>
          </cell>
          <cell r="K28">
            <v>10738</v>
          </cell>
          <cell r="L28">
            <v>10738</v>
          </cell>
          <cell r="M28">
            <v>10738</v>
          </cell>
          <cell r="N28">
            <v>10738</v>
          </cell>
        </row>
        <row r="29">
          <cell r="B29">
            <v>57035</v>
          </cell>
          <cell r="C29">
            <v>57035</v>
          </cell>
          <cell r="D29">
            <v>57035</v>
          </cell>
          <cell r="E29">
            <v>57035</v>
          </cell>
          <cell r="F29">
            <v>57035</v>
          </cell>
          <cell r="G29">
            <v>57035</v>
          </cell>
          <cell r="H29">
            <v>57035</v>
          </cell>
          <cell r="I29">
            <v>57035</v>
          </cell>
          <cell r="J29">
            <v>57035</v>
          </cell>
          <cell r="K29">
            <v>57035</v>
          </cell>
          <cell r="L29">
            <v>57035</v>
          </cell>
          <cell r="M29">
            <v>57035</v>
          </cell>
          <cell r="N29">
            <v>57035</v>
          </cell>
        </row>
        <row r="30">
          <cell r="F30">
            <v>9365</v>
          </cell>
          <cell r="G30">
            <v>9365</v>
          </cell>
          <cell r="H30">
            <v>9365</v>
          </cell>
          <cell r="I30">
            <v>9365</v>
          </cell>
          <cell r="J30">
            <v>9365</v>
          </cell>
          <cell r="K30">
            <v>9365</v>
          </cell>
          <cell r="L30">
            <v>9365</v>
          </cell>
          <cell r="M30">
            <v>9365</v>
          </cell>
          <cell r="N30">
            <v>9365</v>
          </cell>
        </row>
        <row r="31">
          <cell r="B31">
            <v>71395.89</v>
          </cell>
          <cell r="C31">
            <v>71395.89</v>
          </cell>
          <cell r="D31">
            <v>71395.89</v>
          </cell>
          <cell r="E31">
            <v>71395.89</v>
          </cell>
          <cell r="F31">
            <v>71395.89</v>
          </cell>
          <cell r="G31">
            <v>71395.89</v>
          </cell>
          <cell r="H31">
            <v>71395.89</v>
          </cell>
          <cell r="I31">
            <v>71395.89</v>
          </cell>
          <cell r="J31">
            <v>71395.89</v>
          </cell>
          <cell r="K31">
            <v>71395.89</v>
          </cell>
          <cell r="L31">
            <v>71395.89</v>
          </cell>
          <cell r="M31">
            <v>71395.89</v>
          </cell>
          <cell r="N31">
            <v>71395.89</v>
          </cell>
        </row>
        <row r="32">
          <cell r="B32">
            <v>813727.76</v>
          </cell>
          <cell r="C32">
            <v>813727.76</v>
          </cell>
          <cell r="D32">
            <v>813727.76</v>
          </cell>
          <cell r="E32">
            <v>813727.76</v>
          </cell>
          <cell r="F32">
            <v>813727.76</v>
          </cell>
          <cell r="G32">
            <v>813808.34</v>
          </cell>
          <cell r="H32">
            <v>813808.34</v>
          </cell>
          <cell r="I32">
            <v>813808.34</v>
          </cell>
          <cell r="J32">
            <v>813808.34</v>
          </cell>
          <cell r="K32">
            <v>813808.34</v>
          </cell>
          <cell r="L32">
            <v>813808.34</v>
          </cell>
          <cell r="M32">
            <v>813848.63</v>
          </cell>
          <cell r="N32">
            <v>813848.63</v>
          </cell>
        </row>
        <row r="33">
          <cell r="B33">
            <v>196066.34</v>
          </cell>
          <cell r="C33">
            <v>196066.34</v>
          </cell>
          <cell r="D33">
            <v>196066.34</v>
          </cell>
          <cell r="E33">
            <v>196066.34</v>
          </cell>
          <cell r="F33">
            <v>196066.34</v>
          </cell>
          <cell r="G33">
            <v>196071.84</v>
          </cell>
          <cell r="H33">
            <v>196071.84</v>
          </cell>
          <cell r="I33">
            <v>196071.84</v>
          </cell>
          <cell r="J33">
            <v>196071.84</v>
          </cell>
          <cell r="K33">
            <v>196071.84</v>
          </cell>
          <cell r="L33">
            <v>196071.84</v>
          </cell>
          <cell r="M33">
            <v>196071.84</v>
          </cell>
          <cell r="N33">
            <v>196071.84</v>
          </cell>
        </row>
        <row r="34">
          <cell r="B34">
            <v>857613.13</v>
          </cell>
          <cell r="C34">
            <v>857613.13</v>
          </cell>
          <cell r="D34">
            <v>857613.13</v>
          </cell>
          <cell r="E34">
            <v>857613.13</v>
          </cell>
          <cell r="F34">
            <v>861639.93</v>
          </cell>
          <cell r="G34">
            <v>860557.25</v>
          </cell>
          <cell r="H34">
            <v>860557.25</v>
          </cell>
          <cell r="I34">
            <v>860557.25</v>
          </cell>
          <cell r="J34">
            <v>861040.73</v>
          </cell>
          <cell r="K34">
            <v>863599.15</v>
          </cell>
          <cell r="L34">
            <v>863599.15</v>
          </cell>
          <cell r="M34">
            <v>863599.15</v>
          </cell>
          <cell r="N34">
            <v>863599.15</v>
          </cell>
        </row>
        <row r="35">
          <cell r="B35">
            <v>56075.62</v>
          </cell>
          <cell r="C35">
            <v>56075.62</v>
          </cell>
          <cell r="D35">
            <v>56075.62</v>
          </cell>
          <cell r="E35">
            <v>56075.62</v>
          </cell>
          <cell r="F35">
            <v>56075.62</v>
          </cell>
          <cell r="G35">
            <v>56075.62</v>
          </cell>
          <cell r="H35">
            <v>56075.62</v>
          </cell>
          <cell r="I35">
            <v>56075.62</v>
          </cell>
          <cell r="J35">
            <v>56075.62</v>
          </cell>
          <cell r="K35">
            <v>56075.62</v>
          </cell>
          <cell r="L35">
            <v>56075.62</v>
          </cell>
          <cell r="M35">
            <v>56075.62</v>
          </cell>
          <cell r="N35">
            <v>56075.62</v>
          </cell>
        </row>
        <row r="36">
          <cell r="B36">
            <v>159568.93</v>
          </cell>
          <cell r="C36">
            <v>159568.93</v>
          </cell>
          <cell r="D36">
            <v>159568.93</v>
          </cell>
          <cell r="E36">
            <v>159568.93</v>
          </cell>
          <cell r="F36">
            <v>159568.93</v>
          </cell>
          <cell r="G36">
            <v>159568.93</v>
          </cell>
          <cell r="H36">
            <v>160054.75</v>
          </cell>
          <cell r="I36">
            <v>160054.75</v>
          </cell>
          <cell r="J36">
            <v>160054.75</v>
          </cell>
          <cell r="K36">
            <v>160325.75</v>
          </cell>
          <cell r="L36">
            <v>160325.75</v>
          </cell>
          <cell r="M36">
            <v>160325.75</v>
          </cell>
          <cell r="N36">
            <v>160325.75</v>
          </cell>
        </row>
        <row r="37">
          <cell r="B37">
            <v>2815.23</v>
          </cell>
          <cell r="C37">
            <v>2815.23</v>
          </cell>
          <cell r="D37">
            <v>2815.23</v>
          </cell>
          <cell r="E37">
            <v>2815.23</v>
          </cell>
          <cell r="F37">
            <v>2815.23</v>
          </cell>
          <cell r="G37">
            <v>2815.23</v>
          </cell>
          <cell r="H37">
            <v>2815.23</v>
          </cell>
          <cell r="I37">
            <v>2815.23</v>
          </cell>
          <cell r="J37">
            <v>2815.23</v>
          </cell>
          <cell r="K37">
            <v>2815.23</v>
          </cell>
          <cell r="L37">
            <v>2815.23</v>
          </cell>
          <cell r="M37">
            <v>2444.52</v>
          </cell>
          <cell r="N37">
            <v>5988.48</v>
          </cell>
        </row>
        <row r="38">
          <cell r="B38">
            <v>188177.68</v>
          </cell>
          <cell r="C38">
            <v>189225.74</v>
          </cell>
          <cell r="D38">
            <v>190437.02</v>
          </cell>
          <cell r="E38">
            <v>191212.82</v>
          </cell>
          <cell r="F38">
            <v>191939.03</v>
          </cell>
          <cell r="G38">
            <v>192779.56</v>
          </cell>
          <cell r="H38">
            <v>193424.2</v>
          </cell>
          <cell r="I38">
            <v>193827.1</v>
          </cell>
          <cell r="J38">
            <v>194402.78</v>
          </cell>
          <cell r="K38">
            <v>195606.73</v>
          </cell>
          <cell r="L38">
            <v>196170.79</v>
          </cell>
          <cell r="M38">
            <v>197178.04</v>
          </cell>
          <cell r="N38">
            <v>199105.85</v>
          </cell>
        </row>
        <row r="39">
          <cell r="B39">
            <v>460.5</v>
          </cell>
          <cell r="C39">
            <v>460.5</v>
          </cell>
          <cell r="D39">
            <v>460.5</v>
          </cell>
          <cell r="E39">
            <v>460.5</v>
          </cell>
          <cell r="F39">
            <v>460.5</v>
          </cell>
          <cell r="G39">
            <v>460.5</v>
          </cell>
          <cell r="H39">
            <v>460.5</v>
          </cell>
          <cell r="I39">
            <v>460.5</v>
          </cell>
          <cell r="J39">
            <v>460.5</v>
          </cell>
          <cell r="K39">
            <v>460.5</v>
          </cell>
          <cell r="L39">
            <v>460.5</v>
          </cell>
          <cell r="M39">
            <v>460.5</v>
          </cell>
          <cell r="N39">
            <v>460.5</v>
          </cell>
        </row>
        <row r="40">
          <cell r="B40">
            <v>977.77</v>
          </cell>
          <cell r="C40">
            <v>977.77</v>
          </cell>
          <cell r="D40">
            <v>977.77</v>
          </cell>
          <cell r="E40">
            <v>977.77</v>
          </cell>
          <cell r="F40">
            <v>977.77</v>
          </cell>
          <cell r="G40">
            <v>977.77</v>
          </cell>
          <cell r="H40">
            <v>977.77</v>
          </cell>
          <cell r="I40">
            <v>977.77</v>
          </cell>
          <cell r="J40">
            <v>977.77</v>
          </cell>
          <cell r="K40">
            <v>977.77</v>
          </cell>
          <cell r="L40">
            <v>977.77</v>
          </cell>
          <cell r="M40">
            <v>977.77</v>
          </cell>
          <cell r="N40">
            <v>977.77</v>
          </cell>
        </row>
        <row r="41">
          <cell r="B41">
            <v>452925.8</v>
          </cell>
          <cell r="C41">
            <v>452925.8</v>
          </cell>
          <cell r="D41">
            <v>452925.8</v>
          </cell>
          <cell r="E41">
            <v>456234.09</v>
          </cell>
          <cell r="F41">
            <v>456410.09</v>
          </cell>
          <cell r="G41">
            <v>456500.09</v>
          </cell>
          <cell r="H41">
            <v>456500.09</v>
          </cell>
          <cell r="I41">
            <v>456912.38</v>
          </cell>
          <cell r="J41">
            <v>457623.83</v>
          </cell>
          <cell r="K41">
            <v>457623.83</v>
          </cell>
          <cell r="L41">
            <v>461854.31</v>
          </cell>
          <cell r="M41">
            <v>459850.53</v>
          </cell>
          <cell r="N41">
            <v>460885.76000000001</v>
          </cell>
        </row>
        <row r="42">
          <cell r="B42">
            <v>589.94000000000005</v>
          </cell>
          <cell r="C42">
            <v>589.94000000000005</v>
          </cell>
          <cell r="D42">
            <v>589.94000000000005</v>
          </cell>
          <cell r="E42">
            <v>589.94000000000005</v>
          </cell>
          <cell r="F42">
            <v>589.94000000000005</v>
          </cell>
          <cell r="G42">
            <v>589.94000000000005</v>
          </cell>
          <cell r="H42">
            <v>589.94000000000005</v>
          </cell>
          <cell r="I42">
            <v>589.94000000000005</v>
          </cell>
          <cell r="J42">
            <v>589.94000000000005</v>
          </cell>
          <cell r="K42">
            <v>589.94000000000005</v>
          </cell>
          <cell r="L42">
            <v>589.94000000000005</v>
          </cell>
          <cell r="M42">
            <v>589.94000000000005</v>
          </cell>
          <cell r="N42">
            <v>589.94000000000005</v>
          </cell>
        </row>
        <row r="43">
          <cell r="B43">
            <v>21800.32</v>
          </cell>
          <cell r="C43">
            <v>21800.32</v>
          </cell>
          <cell r="D43">
            <v>21800.32</v>
          </cell>
          <cell r="E43">
            <v>21800.32</v>
          </cell>
          <cell r="F43">
            <v>21800.32</v>
          </cell>
          <cell r="G43">
            <v>21800.32</v>
          </cell>
          <cell r="H43">
            <v>21800.32</v>
          </cell>
          <cell r="I43">
            <v>21800.32</v>
          </cell>
          <cell r="J43">
            <v>21800.32</v>
          </cell>
          <cell r="K43">
            <v>21800.32</v>
          </cell>
          <cell r="L43">
            <v>21800.32</v>
          </cell>
          <cell r="M43">
            <v>21800.32</v>
          </cell>
          <cell r="N43">
            <v>21800.32</v>
          </cell>
        </row>
        <row r="44">
          <cell r="B44">
            <v>699.14</v>
          </cell>
          <cell r="C44">
            <v>699.14</v>
          </cell>
          <cell r="D44">
            <v>699.14</v>
          </cell>
          <cell r="E44">
            <v>699.14</v>
          </cell>
          <cell r="F44">
            <v>699.14</v>
          </cell>
          <cell r="G44">
            <v>699.14</v>
          </cell>
          <cell r="H44">
            <v>699.14</v>
          </cell>
          <cell r="I44">
            <v>699.14</v>
          </cell>
          <cell r="J44">
            <v>699.14</v>
          </cell>
          <cell r="K44">
            <v>699.14</v>
          </cell>
          <cell r="L44">
            <v>699.14</v>
          </cell>
          <cell r="M44">
            <v>699.14</v>
          </cell>
          <cell r="N44">
            <v>699.14</v>
          </cell>
        </row>
        <row r="45">
          <cell r="B45">
            <v>1242</v>
          </cell>
          <cell r="C45">
            <v>1242</v>
          </cell>
          <cell r="D45">
            <v>1242</v>
          </cell>
          <cell r="E45">
            <v>1242</v>
          </cell>
          <cell r="F45">
            <v>1242</v>
          </cell>
          <cell r="G45">
            <v>1242</v>
          </cell>
          <cell r="H45">
            <v>1242</v>
          </cell>
          <cell r="I45">
            <v>1242</v>
          </cell>
          <cell r="J45">
            <v>1242</v>
          </cell>
          <cell r="K45">
            <v>1242</v>
          </cell>
          <cell r="L45">
            <v>1242</v>
          </cell>
          <cell r="M45">
            <v>1242</v>
          </cell>
          <cell r="N45">
            <v>1242</v>
          </cell>
        </row>
        <row r="46">
          <cell r="B46">
            <v>373.26</v>
          </cell>
          <cell r="C46">
            <v>373.26</v>
          </cell>
          <cell r="D46">
            <v>373.26</v>
          </cell>
          <cell r="E46">
            <v>373.26</v>
          </cell>
          <cell r="F46">
            <v>373.26</v>
          </cell>
          <cell r="G46">
            <v>373.26</v>
          </cell>
          <cell r="H46">
            <v>373.26</v>
          </cell>
          <cell r="I46">
            <v>373.26</v>
          </cell>
          <cell r="J46">
            <v>373.26</v>
          </cell>
          <cell r="K46">
            <v>373.26</v>
          </cell>
          <cell r="L46">
            <v>373.26</v>
          </cell>
          <cell r="M46">
            <v>373.26</v>
          </cell>
          <cell r="N46">
            <v>373.26</v>
          </cell>
        </row>
        <row r="47">
          <cell r="B47">
            <v>3566</v>
          </cell>
          <cell r="C47">
            <v>3565.99</v>
          </cell>
          <cell r="D47">
            <v>3565.99</v>
          </cell>
          <cell r="E47">
            <v>3565.94</v>
          </cell>
          <cell r="F47">
            <v>3565.91</v>
          </cell>
          <cell r="G47">
            <v>3565.87</v>
          </cell>
          <cell r="H47">
            <v>3565.93</v>
          </cell>
          <cell r="I47">
            <v>3565.92</v>
          </cell>
          <cell r="J47">
            <v>4125.4399999999996</v>
          </cell>
          <cell r="K47">
            <v>4125.41</v>
          </cell>
          <cell r="L47">
            <v>4125.46</v>
          </cell>
          <cell r="M47">
            <v>4125.45</v>
          </cell>
          <cell r="N47">
            <v>4547.32</v>
          </cell>
        </row>
        <row r="48">
          <cell r="B48">
            <v>1722.42</v>
          </cell>
          <cell r="C48">
            <v>1722.42</v>
          </cell>
          <cell r="D48">
            <v>1722.42</v>
          </cell>
          <cell r="E48">
            <v>1722.42</v>
          </cell>
          <cell r="F48">
            <v>1722.42</v>
          </cell>
          <cell r="G48">
            <v>1722.42</v>
          </cell>
          <cell r="H48">
            <v>1722.42</v>
          </cell>
          <cell r="I48">
            <v>1722.42</v>
          </cell>
          <cell r="J48">
            <v>1722.42</v>
          </cell>
          <cell r="K48">
            <v>1722.42</v>
          </cell>
          <cell r="L48">
            <v>1722.42</v>
          </cell>
          <cell r="M48">
            <v>1722.42</v>
          </cell>
          <cell r="N48">
            <v>1722.42</v>
          </cell>
        </row>
        <row r="49">
          <cell r="B49">
            <v>426.45</v>
          </cell>
          <cell r="C49">
            <v>426.45</v>
          </cell>
          <cell r="D49">
            <v>426.45</v>
          </cell>
          <cell r="E49">
            <v>426.45</v>
          </cell>
          <cell r="F49">
            <v>3706.93</v>
          </cell>
          <cell r="G49">
            <v>3706.93</v>
          </cell>
          <cell r="H49">
            <v>3706.93</v>
          </cell>
          <cell r="I49">
            <v>3706.93</v>
          </cell>
          <cell r="J49">
            <v>3706.93</v>
          </cell>
          <cell r="K49">
            <v>3706.93</v>
          </cell>
          <cell r="L49">
            <v>3706.93</v>
          </cell>
          <cell r="M49">
            <v>3706.93</v>
          </cell>
          <cell r="N49">
            <v>3706.93</v>
          </cell>
        </row>
        <row r="50">
          <cell r="B50">
            <v>16631.259999999998</v>
          </cell>
          <cell r="C50">
            <v>16631.259999999998</v>
          </cell>
          <cell r="D50">
            <v>16631.259999999998</v>
          </cell>
          <cell r="E50">
            <v>16631.259999999998</v>
          </cell>
          <cell r="F50">
            <v>16631.259999999998</v>
          </cell>
          <cell r="G50">
            <v>16631.259999999998</v>
          </cell>
          <cell r="H50">
            <v>16631.259999999998</v>
          </cell>
          <cell r="I50">
            <v>16631.259999999998</v>
          </cell>
          <cell r="J50">
            <v>16631.259999999998</v>
          </cell>
          <cell r="K50">
            <v>16631.259999999998</v>
          </cell>
          <cell r="L50">
            <v>16631.259999999998</v>
          </cell>
          <cell r="M50">
            <v>16631.259999999998</v>
          </cell>
          <cell r="N50">
            <v>16631.259999999998</v>
          </cell>
        </row>
        <row r="51">
          <cell r="B51">
            <v>518.23</v>
          </cell>
          <cell r="C51">
            <v>518.23</v>
          </cell>
          <cell r="D51">
            <v>518.23</v>
          </cell>
          <cell r="E51">
            <v>518.23</v>
          </cell>
          <cell r="F51">
            <v>518.23</v>
          </cell>
          <cell r="G51">
            <v>518.23</v>
          </cell>
          <cell r="H51">
            <v>518.23</v>
          </cell>
          <cell r="I51">
            <v>518.23</v>
          </cell>
          <cell r="J51">
            <v>518.23</v>
          </cell>
          <cell r="K51">
            <v>518.23</v>
          </cell>
          <cell r="L51">
            <v>518.23</v>
          </cell>
          <cell r="M51">
            <v>541.82000000000005</v>
          </cell>
          <cell r="N51">
            <v>541.82000000000005</v>
          </cell>
        </row>
        <row r="52">
          <cell r="B52">
            <v>3300.12</v>
          </cell>
          <cell r="C52">
            <v>3300.12</v>
          </cell>
          <cell r="D52">
            <v>3300.12</v>
          </cell>
          <cell r="E52">
            <v>3300.12</v>
          </cell>
          <cell r="F52">
            <v>3300.12</v>
          </cell>
          <cell r="G52">
            <v>3300.12</v>
          </cell>
          <cell r="H52">
            <v>3300.12</v>
          </cell>
          <cell r="I52">
            <v>3300.12</v>
          </cell>
          <cell r="J52">
            <v>3300.12</v>
          </cell>
          <cell r="K52">
            <v>3300.12</v>
          </cell>
          <cell r="L52">
            <v>3300.12</v>
          </cell>
          <cell r="M52">
            <v>3300.12</v>
          </cell>
          <cell r="N52">
            <v>3300.12</v>
          </cell>
        </row>
        <row r="53">
          <cell r="B53">
            <v>15876.77</v>
          </cell>
          <cell r="C53">
            <v>15876.77</v>
          </cell>
          <cell r="D53">
            <v>15876.77</v>
          </cell>
          <cell r="E53">
            <v>15876.77</v>
          </cell>
          <cell r="F53">
            <v>15876.77</v>
          </cell>
          <cell r="G53">
            <v>15876.77</v>
          </cell>
          <cell r="H53">
            <v>15876.77</v>
          </cell>
          <cell r="I53">
            <v>15876.77</v>
          </cell>
          <cell r="J53">
            <v>15876.77</v>
          </cell>
          <cell r="K53">
            <v>15876.77</v>
          </cell>
          <cell r="L53">
            <v>15876.77</v>
          </cell>
          <cell r="M53">
            <v>15917.06</v>
          </cell>
          <cell r="N53">
            <v>15917.06</v>
          </cell>
        </row>
        <row r="54">
          <cell r="B54">
            <v>122716.12</v>
          </cell>
          <cell r="C54">
            <v>122619.95</v>
          </cell>
          <cell r="D54">
            <v>122656.93</v>
          </cell>
          <cell r="E54">
            <v>130498.61</v>
          </cell>
          <cell r="F54">
            <v>129263.78</v>
          </cell>
          <cell r="G54">
            <v>128968.92</v>
          </cell>
          <cell r="H54">
            <v>129732.03</v>
          </cell>
          <cell r="I54">
            <v>126049</v>
          </cell>
          <cell r="J54">
            <v>125632.1</v>
          </cell>
          <cell r="K54">
            <v>127155.41</v>
          </cell>
          <cell r="L54">
            <v>127283.44</v>
          </cell>
          <cell r="M54">
            <v>127300.44</v>
          </cell>
          <cell r="N54">
            <v>127198.19</v>
          </cell>
        </row>
        <row r="55">
          <cell r="B55">
            <v>11770.56</v>
          </cell>
          <cell r="C55">
            <v>11764.67</v>
          </cell>
          <cell r="D55">
            <v>11675.02</v>
          </cell>
          <cell r="E55">
            <v>11657.31</v>
          </cell>
          <cell r="F55">
            <v>11691.5</v>
          </cell>
          <cell r="G55">
            <v>11667.94</v>
          </cell>
          <cell r="H55">
            <v>11715.95</v>
          </cell>
          <cell r="I55">
            <v>11695.78</v>
          </cell>
          <cell r="J55">
            <v>11679.04</v>
          </cell>
          <cell r="K55">
            <v>11577.77</v>
          </cell>
          <cell r="L55">
            <v>11591.82</v>
          </cell>
          <cell r="M55">
            <v>11593.53</v>
          </cell>
          <cell r="N55">
            <v>11578.99</v>
          </cell>
        </row>
        <row r="56">
          <cell r="B56">
            <v>51672.45</v>
          </cell>
          <cell r="C56">
            <v>51418.36</v>
          </cell>
          <cell r="D56">
            <v>51332.92</v>
          </cell>
          <cell r="E56">
            <v>51652.42</v>
          </cell>
          <cell r="F56">
            <v>51994.61</v>
          </cell>
          <cell r="G56">
            <v>51992.639999999999</v>
          </cell>
          <cell r="H56">
            <v>53622.96</v>
          </cell>
          <cell r="I56">
            <v>54266.28</v>
          </cell>
          <cell r="J56">
            <v>55413.56</v>
          </cell>
          <cell r="K56">
            <v>55388.84</v>
          </cell>
          <cell r="L56">
            <v>55468.92</v>
          </cell>
          <cell r="M56">
            <v>55514.43</v>
          </cell>
          <cell r="N56">
            <v>56085.86</v>
          </cell>
        </row>
        <row r="57">
          <cell r="B57">
            <v>250793.73</v>
          </cell>
          <cell r="C57">
            <v>250674.08</v>
          </cell>
          <cell r="D57">
            <v>248778.72</v>
          </cell>
          <cell r="E57">
            <v>248504.94</v>
          </cell>
          <cell r="F57">
            <v>249297.25</v>
          </cell>
          <cell r="G57">
            <v>248844.83</v>
          </cell>
          <cell r="H57">
            <v>249889.96</v>
          </cell>
          <cell r="I57">
            <v>249457.02</v>
          </cell>
          <cell r="J57">
            <v>249175.96</v>
          </cell>
          <cell r="K57">
            <v>247071.33</v>
          </cell>
          <cell r="L57">
            <v>247375.39</v>
          </cell>
          <cell r="M57">
            <v>247415.7</v>
          </cell>
          <cell r="N57">
            <v>247096.69</v>
          </cell>
        </row>
        <row r="58">
          <cell r="B58">
            <v>6409.72</v>
          </cell>
          <cell r="C58">
            <v>6406.4</v>
          </cell>
          <cell r="D58">
            <v>6360.1</v>
          </cell>
          <cell r="E58">
            <v>6349.83</v>
          </cell>
          <cell r="F58">
            <v>6367.37</v>
          </cell>
          <cell r="G58">
            <v>6354.45</v>
          </cell>
          <cell r="H58">
            <v>6380.33</v>
          </cell>
          <cell r="I58">
            <v>6367.66</v>
          </cell>
          <cell r="J58">
            <v>6358.53</v>
          </cell>
          <cell r="K58">
            <v>6305.86</v>
          </cell>
          <cell r="L58">
            <v>6313.44</v>
          </cell>
          <cell r="M58">
            <v>6314.32</v>
          </cell>
          <cell r="N58">
            <v>6306.54</v>
          </cell>
        </row>
        <row r="59">
          <cell r="B59">
            <v>135.62</v>
          </cell>
          <cell r="C59">
            <v>135.62</v>
          </cell>
          <cell r="D59">
            <v>135.62</v>
          </cell>
          <cell r="E59">
            <v>135.62</v>
          </cell>
          <cell r="F59">
            <v>135.62</v>
          </cell>
          <cell r="G59">
            <v>135.62</v>
          </cell>
          <cell r="H59">
            <v>135.62</v>
          </cell>
          <cell r="I59">
            <v>135.62</v>
          </cell>
          <cell r="J59">
            <v>135.62</v>
          </cell>
          <cell r="K59">
            <v>135.62</v>
          </cell>
          <cell r="L59">
            <v>135.62</v>
          </cell>
          <cell r="M59">
            <v>135.62</v>
          </cell>
          <cell r="N59">
            <v>135.62</v>
          </cell>
        </row>
        <row r="60">
          <cell r="B60">
            <v>281.73</v>
          </cell>
          <cell r="C60">
            <v>281.73</v>
          </cell>
          <cell r="D60">
            <v>281.73</v>
          </cell>
          <cell r="E60">
            <v>281.73</v>
          </cell>
          <cell r="F60">
            <v>281.73</v>
          </cell>
          <cell r="G60">
            <v>281.73</v>
          </cell>
          <cell r="H60">
            <v>281.73</v>
          </cell>
          <cell r="I60">
            <v>281.73</v>
          </cell>
          <cell r="J60">
            <v>281.73</v>
          </cell>
          <cell r="K60">
            <v>281.73</v>
          </cell>
          <cell r="L60">
            <v>281.73</v>
          </cell>
          <cell r="M60">
            <v>281.73</v>
          </cell>
          <cell r="N60">
            <v>281.73</v>
          </cell>
        </row>
        <row r="61">
          <cell r="B61">
            <v>31319.05</v>
          </cell>
          <cell r="C61">
            <v>31319.05</v>
          </cell>
          <cell r="D61">
            <v>31319.05</v>
          </cell>
          <cell r="E61">
            <v>31319.05</v>
          </cell>
          <cell r="F61">
            <v>31319.05</v>
          </cell>
          <cell r="G61">
            <v>31319.05</v>
          </cell>
          <cell r="H61">
            <v>31319.05</v>
          </cell>
          <cell r="I61">
            <v>31319.05</v>
          </cell>
          <cell r="J61">
            <v>31319.05</v>
          </cell>
          <cell r="K61">
            <v>31319.05</v>
          </cell>
          <cell r="L61">
            <v>31319.05</v>
          </cell>
          <cell r="M61">
            <v>31319.05</v>
          </cell>
          <cell r="N61">
            <v>31319.05</v>
          </cell>
        </row>
        <row r="62">
          <cell r="B62">
            <v>7872</v>
          </cell>
          <cell r="C62">
            <v>7872</v>
          </cell>
          <cell r="D62">
            <v>7872</v>
          </cell>
          <cell r="E62">
            <v>7872</v>
          </cell>
          <cell r="F62">
            <v>7872</v>
          </cell>
          <cell r="G62">
            <v>7872</v>
          </cell>
          <cell r="H62">
            <v>7872</v>
          </cell>
          <cell r="I62">
            <v>7872</v>
          </cell>
          <cell r="J62">
            <v>7872</v>
          </cell>
          <cell r="K62">
            <v>7872</v>
          </cell>
          <cell r="L62">
            <v>7872</v>
          </cell>
          <cell r="M62">
            <v>7872</v>
          </cell>
          <cell r="N62">
            <v>7872</v>
          </cell>
        </row>
        <row r="63">
          <cell r="B63">
            <v>-39608.400000000001</v>
          </cell>
          <cell r="C63">
            <v>-39608.400000000001</v>
          </cell>
          <cell r="D63">
            <v>-39608.400000000001</v>
          </cell>
          <cell r="E63">
            <v>-39608.400000000001</v>
          </cell>
          <cell r="F63">
            <v>-39608.400000000001</v>
          </cell>
          <cell r="G63">
            <v>-39608.400000000001</v>
          </cell>
          <cell r="H63">
            <v>-39608.400000000001</v>
          </cell>
          <cell r="I63">
            <v>-39608.400000000001</v>
          </cell>
          <cell r="J63">
            <v>-39608.400000000001</v>
          </cell>
          <cell r="K63">
            <v>-39608.400000000001</v>
          </cell>
          <cell r="L63">
            <v>-39608.400000000001</v>
          </cell>
          <cell r="M63">
            <v>-39608.400000000001</v>
          </cell>
          <cell r="N63">
            <v>-39608.400000000001</v>
          </cell>
        </row>
        <row r="64">
          <cell r="B64">
            <v>30.77</v>
          </cell>
          <cell r="C64">
            <v>30.74</v>
          </cell>
          <cell r="D64">
            <v>30.76</v>
          </cell>
          <cell r="E64">
            <v>51.13</v>
          </cell>
          <cell r="F64">
            <v>51.12</v>
          </cell>
          <cell r="G64">
            <v>13.57</v>
          </cell>
          <cell r="H64">
            <v>13.64</v>
          </cell>
          <cell r="I64">
            <v>13.61</v>
          </cell>
          <cell r="J64">
            <v>13.59</v>
          </cell>
          <cell r="K64">
            <v>13.6</v>
          </cell>
          <cell r="L64">
            <v>13.58</v>
          </cell>
          <cell r="M64">
            <v>13.59</v>
          </cell>
          <cell r="N64">
            <v>13.58</v>
          </cell>
        </row>
        <row r="65">
          <cell r="B65">
            <v>5584.78</v>
          </cell>
          <cell r="C65">
            <v>5584.78</v>
          </cell>
          <cell r="D65">
            <v>5584.78</v>
          </cell>
          <cell r="E65">
            <v>5584.78</v>
          </cell>
          <cell r="F65">
            <v>5584.78</v>
          </cell>
          <cell r="G65">
            <v>5584.78</v>
          </cell>
          <cell r="H65">
            <v>5584.78</v>
          </cell>
          <cell r="I65">
            <v>5584.78</v>
          </cell>
          <cell r="J65">
            <v>5584.78</v>
          </cell>
          <cell r="K65">
            <v>5584.78</v>
          </cell>
          <cell r="L65">
            <v>5584.78</v>
          </cell>
          <cell r="M65">
            <v>5584.78</v>
          </cell>
          <cell r="N65">
            <v>5584.78</v>
          </cell>
        </row>
        <row r="66">
          <cell r="B66">
            <v>1209.98</v>
          </cell>
          <cell r="C66">
            <v>1209.98</v>
          </cell>
          <cell r="D66">
            <v>1209.98</v>
          </cell>
          <cell r="E66">
            <v>1209.98</v>
          </cell>
          <cell r="F66">
            <v>1209.98</v>
          </cell>
          <cell r="G66">
            <v>1209.98</v>
          </cell>
          <cell r="H66">
            <v>1209.98</v>
          </cell>
          <cell r="I66">
            <v>1209.98</v>
          </cell>
          <cell r="J66">
            <v>1209.98</v>
          </cell>
          <cell r="K66">
            <v>1209.98</v>
          </cell>
          <cell r="L66">
            <v>1209.98</v>
          </cell>
          <cell r="M66">
            <v>1209.98</v>
          </cell>
          <cell r="N66">
            <v>1209.98</v>
          </cell>
        </row>
        <row r="67">
          <cell r="B67">
            <v>154000</v>
          </cell>
          <cell r="C67">
            <v>154000</v>
          </cell>
          <cell r="D67">
            <v>154000</v>
          </cell>
          <cell r="E67">
            <v>154000</v>
          </cell>
          <cell r="F67">
            <v>154000</v>
          </cell>
          <cell r="G67">
            <v>154000</v>
          </cell>
          <cell r="H67">
            <v>154000</v>
          </cell>
          <cell r="I67">
            <v>154000</v>
          </cell>
          <cell r="J67">
            <v>154000</v>
          </cell>
          <cell r="K67">
            <v>154000</v>
          </cell>
          <cell r="L67">
            <v>154000</v>
          </cell>
          <cell r="M67">
            <v>154000</v>
          </cell>
          <cell r="N67">
            <v>154000</v>
          </cell>
        </row>
        <row r="68">
          <cell r="B68">
            <v>-160794.76</v>
          </cell>
          <cell r="C68">
            <v>-160794.76</v>
          </cell>
          <cell r="D68">
            <v>-160794.76</v>
          </cell>
          <cell r="E68">
            <v>-160794.76</v>
          </cell>
          <cell r="F68">
            <v>-160794.76</v>
          </cell>
          <cell r="G68">
            <v>-160794.76</v>
          </cell>
          <cell r="H68">
            <v>-160794.76</v>
          </cell>
          <cell r="I68">
            <v>-160794.76</v>
          </cell>
          <cell r="J68">
            <v>-160794.76</v>
          </cell>
          <cell r="K68">
            <v>-160794.76</v>
          </cell>
          <cell r="L68">
            <v>-160794.76</v>
          </cell>
          <cell r="M68">
            <v>-160794.76</v>
          </cell>
          <cell r="N68">
            <v>-160794.76</v>
          </cell>
        </row>
        <row r="69">
          <cell r="B69">
            <v>-16901.57</v>
          </cell>
          <cell r="C69">
            <v>-16942.3</v>
          </cell>
          <cell r="D69">
            <v>-16983.03</v>
          </cell>
          <cell r="E69">
            <v>-17023.759999999998</v>
          </cell>
          <cell r="F69">
            <v>-17064.490000000002</v>
          </cell>
          <cell r="G69">
            <v>-17105.22</v>
          </cell>
          <cell r="H69">
            <v>-17145.95</v>
          </cell>
          <cell r="I69">
            <v>-17186.68</v>
          </cell>
          <cell r="J69">
            <v>-17227.41</v>
          </cell>
          <cell r="K69">
            <v>-17268.14</v>
          </cell>
          <cell r="L69">
            <v>-17308.87</v>
          </cell>
          <cell r="M69">
            <v>-17349.599999999999</v>
          </cell>
          <cell r="N69">
            <v>-17390.330000000002</v>
          </cell>
        </row>
        <row r="70">
          <cell r="B70">
            <v>-14.91</v>
          </cell>
          <cell r="C70">
            <v>-15.06</v>
          </cell>
          <cell r="D70">
            <v>-15.28</v>
          </cell>
          <cell r="E70">
            <v>-15.38</v>
          </cell>
          <cell r="F70">
            <v>-15.55</v>
          </cell>
          <cell r="G70">
            <v>-15.68</v>
          </cell>
          <cell r="H70">
            <v>-15.93</v>
          </cell>
          <cell r="I70">
            <v>-16.079999999999998</v>
          </cell>
          <cell r="J70">
            <v>-16.21</v>
          </cell>
          <cell r="K70">
            <v>-16.37</v>
          </cell>
          <cell r="L70">
            <v>-16.55</v>
          </cell>
          <cell r="M70">
            <v>-16.739999999999998</v>
          </cell>
          <cell r="N70">
            <v>-16.91</v>
          </cell>
        </row>
        <row r="71">
          <cell r="B71">
            <v>-78336.37</v>
          </cell>
          <cell r="C71">
            <v>-78760.28</v>
          </cell>
          <cell r="D71">
            <v>-79184.19</v>
          </cell>
          <cell r="E71">
            <v>-79608.100000000006</v>
          </cell>
          <cell r="F71">
            <v>-80032.009999999995</v>
          </cell>
          <cell r="G71">
            <v>-80572.17</v>
          </cell>
          <cell r="H71">
            <v>-80996.08</v>
          </cell>
          <cell r="I71">
            <v>-81419.990000000005</v>
          </cell>
          <cell r="J71">
            <v>-81843.899999999994</v>
          </cell>
          <cell r="K71">
            <v>-82267.81</v>
          </cell>
          <cell r="L71">
            <v>-82691.72</v>
          </cell>
          <cell r="M71">
            <v>-83115.63</v>
          </cell>
          <cell r="N71">
            <v>-83539.539999999994</v>
          </cell>
        </row>
        <row r="72">
          <cell r="B72">
            <v>3489.55</v>
          </cell>
          <cell r="C72">
            <v>3409.65</v>
          </cell>
          <cell r="D72">
            <v>3329.75</v>
          </cell>
          <cell r="E72">
            <v>3249.85</v>
          </cell>
          <cell r="F72">
            <v>3169.95</v>
          </cell>
          <cell r="G72">
            <v>3090.05</v>
          </cell>
          <cell r="H72">
            <v>3010.15</v>
          </cell>
          <cell r="I72">
            <v>5776.72</v>
          </cell>
          <cell r="J72">
            <v>5687.4</v>
          </cell>
          <cell r="K72">
            <v>5598.08</v>
          </cell>
          <cell r="L72">
            <v>5508.76</v>
          </cell>
          <cell r="M72">
            <v>5419.44</v>
          </cell>
          <cell r="N72">
            <v>5330.12</v>
          </cell>
        </row>
        <row r="73">
          <cell r="B73">
            <v>-58.25</v>
          </cell>
          <cell r="C73">
            <v>-58.25</v>
          </cell>
          <cell r="D73">
            <v>-58.25</v>
          </cell>
          <cell r="E73">
            <v>-58.25</v>
          </cell>
          <cell r="F73">
            <v>-58.25</v>
          </cell>
          <cell r="G73">
            <v>116.25</v>
          </cell>
          <cell r="H73">
            <v>116.25</v>
          </cell>
          <cell r="I73">
            <v>116.25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B74">
            <v>-66430.47</v>
          </cell>
          <cell r="C74">
            <v>-66763.759999999995</v>
          </cell>
          <cell r="D74">
            <v>-67097.05</v>
          </cell>
          <cell r="E74">
            <v>-67430.34</v>
          </cell>
          <cell r="F74">
            <v>-67763.63</v>
          </cell>
          <cell r="G74">
            <v>-68096.92</v>
          </cell>
          <cell r="H74">
            <v>-68430.210000000006</v>
          </cell>
          <cell r="I74">
            <v>-68763.5</v>
          </cell>
          <cell r="J74">
            <v>-69096.789999999994</v>
          </cell>
          <cell r="K74">
            <v>-69430.080000000002</v>
          </cell>
          <cell r="L74">
            <v>-69763.37</v>
          </cell>
          <cell r="M74">
            <v>-70096.66</v>
          </cell>
          <cell r="N74">
            <v>-70429.95</v>
          </cell>
        </row>
        <row r="75">
          <cell r="B75">
            <v>-57994.99</v>
          </cell>
          <cell r="C75">
            <v>-57837.66</v>
          </cell>
          <cell r="D75">
            <v>-58481.81</v>
          </cell>
          <cell r="E75">
            <v>-59130</v>
          </cell>
          <cell r="F75">
            <v>-60212.98</v>
          </cell>
          <cell r="G75">
            <v>-60863.98</v>
          </cell>
          <cell r="H75">
            <v>-61514.98</v>
          </cell>
          <cell r="I75">
            <v>-62165.98</v>
          </cell>
          <cell r="J75">
            <v>-60269.61</v>
          </cell>
          <cell r="K75">
            <v>-60597.4</v>
          </cell>
          <cell r="L75">
            <v>-60930.99</v>
          </cell>
          <cell r="M75">
            <v>-61598.15</v>
          </cell>
          <cell r="N75">
            <v>-62274.25</v>
          </cell>
        </row>
        <row r="76">
          <cell r="B76">
            <v>-820</v>
          </cell>
          <cell r="C76">
            <v>-830</v>
          </cell>
          <cell r="D76">
            <v>-840</v>
          </cell>
          <cell r="E76">
            <v>-850</v>
          </cell>
          <cell r="F76">
            <v>-860</v>
          </cell>
          <cell r="G76">
            <v>-870</v>
          </cell>
          <cell r="H76">
            <v>-880</v>
          </cell>
          <cell r="I76">
            <v>-890</v>
          </cell>
          <cell r="J76">
            <v>-900</v>
          </cell>
          <cell r="K76">
            <v>-910</v>
          </cell>
          <cell r="L76">
            <v>-920</v>
          </cell>
          <cell r="M76">
            <v>-930</v>
          </cell>
          <cell r="N76">
            <v>-940</v>
          </cell>
        </row>
        <row r="77">
          <cell r="B77">
            <v>-433892.1</v>
          </cell>
          <cell r="C77">
            <v>-436065.09</v>
          </cell>
          <cell r="D77">
            <v>-438238.08</v>
          </cell>
          <cell r="E77">
            <v>-440411.07</v>
          </cell>
          <cell r="F77">
            <v>-442584.06</v>
          </cell>
          <cell r="G77">
            <v>-444757.05</v>
          </cell>
          <cell r="H77">
            <v>-446930.04</v>
          </cell>
          <cell r="I77">
            <v>-449103.03</v>
          </cell>
          <cell r="J77">
            <v>-451276.02</v>
          </cell>
          <cell r="K77">
            <v>-453449.01</v>
          </cell>
          <cell r="L77">
            <v>-455622</v>
          </cell>
          <cell r="M77">
            <v>-457794.99</v>
          </cell>
          <cell r="N77">
            <v>-459967.98</v>
          </cell>
        </row>
        <row r="78">
          <cell r="B78">
            <v>-2020.64</v>
          </cell>
          <cell r="C78">
            <v>-2139.6999999999998</v>
          </cell>
          <cell r="D78">
            <v>-2258.7600000000002</v>
          </cell>
          <cell r="E78">
            <v>-2377.8200000000002</v>
          </cell>
          <cell r="F78">
            <v>-2496.88</v>
          </cell>
          <cell r="G78">
            <v>-2615.94</v>
          </cell>
          <cell r="H78">
            <v>-2735</v>
          </cell>
          <cell r="I78">
            <v>-2854.06</v>
          </cell>
          <cell r="J78">
            <v>-2973.12</v>
          </cell>
          <cell r="K78">
            <v>-3092.18</v>
          </cell>
          <cell r="L78">
            <v>-3211.24</v>
          </cell>
          <cell r="M78">
            <v>-3330.39</v>
          </cell>
          <cell r="N78">
            <v>-3449.54</v>
          </cell>
        </row>
        <row r="79">
          <cell r="B79">
            <v>-375822.05</v>
          </cell>
          <cell r="C79">
            <v>-377038.76</v>
          </cell>
          <cell r="D79">
            <v>-378255.47</v>
          </cell>
          <cell r="E79">
            <v>-379472.18</v>
          </cell>
          <cell r="F79">
            <v>-380688.89</v>
          </cell>
          <cell r="G79">
            <v>-381905.6</v>
          </cell>
          <cell r="H79">
            <v>-383122.31</v>
          </cell>
          <cell r="I79">
            <v>-384339.02</v>
          </cell>
          <cell r="J79">
            <v>-385555.73</v>
          </cell>
          <cell r="K79">
            <v>-386772.44</v>
          </cell>
          <cell r="L79">
            <v>-387989.31</v>
          </cell>
          <cell r="M79">
            <v>-389206.8</v>
          </cell>
          <cell r="N79">
            <v>-390424.29</v>
          </cell>
        </row>
        <row r="80">
          <cell r="B80">
            <v>-89279.63</v>
          </cell>
          <cell r="C80">
            <v>-89659.72</v>
          </cell>
          <cell r="D80">
            <v>-90039.81</v>
          </cell>
          <cell r="E80">
            <v>-90419.9</v>
          </cell>
          <cell r="F80">
            <v>-90308</v>
          </cell>
          <cell r="G80">
            <v>-90687.07</v>
          </cell>
          <cell r="H80">
            <v>-91066.14</v>
          </cell>
          <cell r="I80">
            <v>-91445.21</v>
          </cell>
          <cell r="J80">
            <v>-91824.28</v>
          </cell>
          <cell r="K80">
            <v>-92203.35</v>
          </cell>
          <cell r="L80">
            <v>-92582.42</v>
          </cell>
          <cell r="M80">
            <v>-92961.49</v>
          </cell>
          <cell r="N80">
            <v>-93340.56</v>
          </cell>
        </row>
        <row r="81">
          <cell r="B81">
            <v>-79794.12</v>
          </cell>
          <cell r="C81">
            <v>-80179.649999999994</v>
          </cell>
          <cell r="D81">
            <v>-80565.179999999993</v>
          </cell>
          <cell r="E81">
            <v>-80978.83</v>
          </cell>
          <cell r="F81">
            <v>-81421.5</v>
          </cell>
          <cell r="G81">
            <v>-81864.17</v>
          </cell>
          <cell r="H81">
            <v>-82306.84</v>
          </cell>
          <cell r="I81">
            <v>-82749.509999999995</v>
          </cell>
          <cell r="J81">
            <v>-83192.179999999993</v>
          </cell>
          <cell r="K81">
            <v>-83634.850000000006</v>
          </cell>
          <cell r="L81">
            <v>-84077.52</v>
          </cell>
          <cell r="M81">
            <v>-84548.19</v>
          </cell>
          <cell r="N81">
            <v>-85018.86</v>
          </cell>
        </row>
        <row r="82">
          <cell r="B82">
            <v>-6759.5</v>
          </cell>
          <cell r="C82">
            <v>-6889.65</v>
          </cell>
          <cell r="D82">
            <v>-7026.02</v>
          </cell>
          <cell r="E82">
            <v>-7176.36</v>
          </cell>
          <cell r="F82">
            <v>-7326.7</v>
          </cell>
          <cell r="G82">
            <v>-7482.41</v>
          </cell>
          <cell r="H82">
            <v>-7642.49</v>
          </cell>
          <cell r="I82">
            <v>-7806.6</v>
          </cell>
          <cell r="J82">
            <v>-7975.07</v>
          </cell>
          <cell r="K82">
            <v>-8149.58</v>
          </cell>
          <cell r="L82">
            <v>-8332.15</v>
          </cell>
          <cell r="M82">
            <v>-8517.41</v>
          </cell>
          <cell r="N82">
            <v>-8709.7199999999993</v>
          </cell>
        </row>
        <row r="83">
          <cell r="B83">
            <v>-34358.39</v>
          </cell>
          <cell r="C83">
            <v>-34465.17</v>
          </cell>
          <cell r="D83">
            <v>-34571.949999999997</v>
          </cell>
          <cell r="E83">
            <v>-34678.730000000003</v>
          </cell>
          <cell r="F83">
            <v>-34785.51</v>
          </cell>
          <cell r="G83">
            <v>-34892.29</v>
          </cell>
          <cell r="H83">
            <v>-34999.07</v>
          </cell>
          <cell r="I83">
            <v>-35105.85</v>
          </cell>
          <cell r="J83">
            <v>-35212.629999999997</v>
          </cell>
          <cell r="K83">
            <v>-35319.410000000003</v>
          </cell>
          <cell r="L83">
            <v>-35426.19</v>
          </cell>
          <cell r="M83">
            <v>-35532.97</v>
          </cell>
          <cell r="N83">
            <v>-35639.75</v>
          </cell>
        </row>
        <row r="84">
          <cell r="B84">
            <v>-31533.01</v>
          </cell>
          <cell r="C84">
            <v>-31651.95</v>
          </cell>
          <cell r="D84">
            <v>-31668.38</v>
          </cell>
          <cell r="E84">
            <v>-31734.799999999999</v>
          </cell>
          <cell r="F84">
            <v>-31914.06</v>
          </cell>
          <cell r="G84">
            <v>-31987.21</v>
          </cell>
          <cell r="H84">
            <v>-32237.42</v>
          </cell>
          <cell r="I84">
            <v>-32324.76</v>
          </cell>
          <cell r="J84">
            <v>-32419.08</v>
          </cell>
          <cell r="K84">
            <v>-32399.97</v>
          </cell>
          <cell r="L84">
            <v>-32571.46</v>
          </cell>
          <cell r="M84">
            <v>-32711.62</v>
          </cell>
          <cell r="N84">
            <v>-32817.86</v>
          </cell>
        </row>
        <row r="85">
          <cell r="B85">
            <v>-20701.53</v>
          </cell>
          <cell r="C85">
            <v>-20765.72</v>
          </cell>
          <cell r="D85">
            <v>-20742.099999999999</v>
          </cell>
          <cell r="E85">
            <v>-20774.02</v>
          </cell>
          <cell r="F85">
            <v>-20886</v>
          </cell>
          <cell r="G85">
            <v>-20919.580000000002</v>
          </cell>
          <cell r="H85">
            <v>-21075.17</v>
          </cell>
          <cell r="I85">
            <v>-21116.27</v>
          </cell>
          <cell r="J85">
            <v>-21163.79</v>
          </cell>
          <cell r="K85">
            <v>-21117.29</v>
          </cell>
          <cell r="L85">
            <v>-21217.78</v>
          </cell>
          <cell r="M85">
            <v>-21296.62</v>
          </cell>
          <cell r="N85">
            <v>-21351.42</v>
          </cell>
        </row>
        <row r="86">
          <cell r="B86">
            <v>-24572.74</v>
          </cell>
          <cell r="C86">
            <v>-24739.97</v>
          </cell>
          <cell r="D86">
            <v>-24917.18</v>
          </cell>
          <cell r="E86">
            <v>-25057.599999999999</v>
          </cell>
          <cell r="F86">
            <v>-25228.84</v>
          </cell>
          <cell r="G86">
            <v>-25380.82</v>
          </cell>
          <cell r="H86">
            <v>-25590.26</v>
          </cell>
          <cell r="I86">
            <v>-25752.62</v>
          </cell>
          <cell r="J86">
            <v>-25913.06</v>
          </cell>
          <cell r="K86">
            <v>-26077.49</v>
          </cell>
          <cell r="L86">
            <v>-26263.360000000001</v>
          </cell>
          <cell r="M86">
            <v>-26438.5</v>
          </cell>
          <cell r="N86">
            <v>-26605.38</v>
          </cell>
        </row>
        <row r="87">
          <cell r="B87">
            <v>-345.48</v>
          </cell>
          <cell r="C87">
            <v>-345.48</v>
          </cell>
          <cell r="D87">
            <v>-345.48</v>
          </cell>
          <cell r="E87">
            <v>-345.48</v>
          </cell>
          <cell r="F87">
            <v>-350.49</v>
          </cell>
          <cell r="G87">
            <v>-355.5</v>
          </cell>
          <cell r="H87">
            <v>-360.51</v>
          </cell>
          <cell r="I87">
            <v>-365.52</v>
          </cell>
          <cell r="J87">
            <v>-370.53</v>
          </cell>
          <cell r="K87">
            <v>-375.54</v>
          </cell>
          <cell r="L87">
            <v>-380.55</v>
          </cell>
          <cell r="M87">
            <v>-385.56</v>
          </cell>
          <cell r="N87">
            <v>-390.57</v>
          </cell>
        </row>
        <row r="88">
          <cell r="B88">
            <v>-1723.22</v>
          </cell>
          <cell r="C88">
            <v>-1752.03</v>
          </cell>
          <cell r="D88">
            <v>-1766.93</v>
          </cell>
          <cell r="E88">
            <v>-1793.86</v>
          </cell>
          <cell r="F88">
            <v>-1829.06</v>
          </cell>
          <cell r="G88">
            <v>-1854.78</v>
          </cell>
          <cell r="H88">
            <v>-1892.04</v>
          </cell>
          <cell r="I88">
            <v>-1917.52</v>
          </cell>
          <cell r="J88">
            <v>-1944.17</v>
          </cell>
          <cell r="K88">
            <v>-1955.21</v>
          </cell>
          <cell r="L88">
            <v>-1986.78</v>
          </cell>
          <cell r="M88">
            <v>-2016.26</v>
          </cell>
          <cell r="N88">
            <v>-2042.77</v>
          </cell>
        </row>
        <row r="89">
          <cell r="B89">
            <v>-3635.49</v>
          </cell>
          <cell r="C89">
            <v>-3669.15</v>
          </cell>
          <cell r="D89">
            <v>-3702.81</v>
          </cell>
          <cell r="E89">
            <v>-3736.47</v>
          </cell>
          <cell r="F89">
            <v>-3770.13</v>
          </cell>
          <cell r="G89">
            <v>-3803.79</v>
          </cell>
          <cell r="H89">
            <v>-3837.45</v>
          </cell>
          <cell r="I89">
            <v>-3871.11</v>
          </cell>
          <cell r="J89">
            <v>-3904.77</v>
          </cell>
          <cell r="K89">
            <v>-3938.43</v>
          </cell>
          <cell r="L89">
            <v>-3972.09</v>
          </cell>
          <cell r="M89">
            <v>-4005.75</v>
          </cell>
          <cell r="N89">
            <v>-4039.41</v>
          </cell>
        </row>
        <row r="90">
          <cell r="B90">
            <v>-4701.2299999999996</v>
          </cell>
          <cell r="C90">
            <v>-4701.2299999999996</v>
          </cell>
          <cell r="D90">
            <v>-4701.2299999999996</v>
          </cell>
          <cell r="E90">
            <v>-4701.2299999999996</v>
          </cell>
          <cell r="F90">
            <v>-4719.13</v>
          </cell>
          <cell r="G90">
            <v>-4737.03</v>
          </cell>
          <cell r="H90">
            <v>-4754.93</v>
          </cell>
          <cell r="I90">
            <v>-4772.83</v>
          </cell>
          <cell r="J90">
            <v>-4790.7299999999996</v>
          </cell>
          <cell r="K90">
            <v>-4808.63</v>
          </cell>
          <cell r="L90">
            <v>-4826.53</v>
          </cell>
          <cell r="M90">
            <v>-4844.43</v>
          </cell>
          <cell r="N90">
            <v>-4862.33</v>
          </cell>
        </row>
        <row r="91">
          <cell r="F91">
            <v>-24.45</v>
          </cell>
          <cell r="G91">
            <v>-48.9</v>
          </cell>
          <cell r="H91">
            <v>-73.349999999999994</v>
          </cell>
          <cell r="I91">
            <v>-97.8</v>
          </cell>
          <cell r="J91">
            <v>-122.25</v>
          </cell>
          <cell r="K91">
            <v>-146.69999999999999</v>
          </cell>
          <cell r="L91">
            <v>-171.15</v>
          </cell>
          <cell r="M91">
            <v>-195.6</v>
          </cell>
          <cell r="N91">
            <v>-220.05</v>
          </cell>
        </row>
        <row r="92">
          <cell r="B92">
            <v>-8112.49</v>
          </cell>
          <cell r="C92">
            <v>-8350.49</v>
          </cell>
          <cell r="D92">
            <v>-8588.49</v>
          </cell>
          <cell r="E92">
            <v>-8826.49</v>
          </cell>
          <cell r="F92">
            <v>-9064.49</v>
          </cell>
          <cell r="G92">
            <v>-9302.49</v>
          </cell>
          <cell r="H92">
            <v>-9540.49</v>
          </cell>
          <cell r="I92">
            <v>-9778.49</v>
          </cell>
          <cell r="J92">
            <v>-10016.49</v>
          </cell>
          <cell r="K92">
            <v>-10254.49</v>
          </cell>
          <cell r="L92">
            <v>-10492.49</v>
          </cell>
          <cell r="M92">
            <v>-10730.49</v>
          </cell>
          <cell r="N92">
            <v>-10968.49</v>
          </cell>
        </row>
        <row r="93">
          <cell r="B93">
            <v>-493982.98</v>
          </cell>
          <cell r="C93">
            <v>-496107.59</v>
          </cell>
          <cell r="D93">
            <v>-498232.2</v>
          </cell>
          <cell r="E93">
            <v>-500356.81</v>
          </cell>
          <cell r="F93">
            <v>-502481.42</v>
          </cell>
          <cell r="G93">
            <v>-504606.24</v>
          </cell>
          <cell r="H93">
            <v>-506731.06</v>
          </cell>
          <cell r="I93">
            <v>-508855.88</v>
          </cell>
          <cell r="J93">
            <v>-510980.7</v>
          </cell>
          <cell r="K93">
            <v>-513105.52</v>
          </cell>
          <cell r="L93">
            <v>-515230.34</v>
          </cell>
          <cell r="M93">
            <v>-517355.27</v>
          </cell>
          <cell r="N93">
            <v>-519480.2</v>
          </cell>
        </row>
        <row r="94">
          <cell r="B94">
            <v>835.29</v>
          </cell>
          <cell r="C94">
            <v>835.29</v>
          </cell>
          <cell r="D94">
            <v>835.29</v>
          </cell>
          <cell r="E94">
            <v>835.29</v>
          </cell>
          <cell r="F94">
            <v>835.29</v>
          </cell>
          <cell r="G94">
            <v>835.29</v>
          </cell>
          <cell r="H94">
            <v>835.29</v>
          </cell>
          <cell r="I94">
            <v>835.29</v>
          </cell>
          <cell r="J94">
            <v>835.29</v>
          </cell>
          <cell r="K94">
            <v>835.29</v>
          </cell>
          <cell r="L94">
            <v>835.29</v>
          </cell>
          <cell r="M94">
            <v>835.29</v>
          </cell>
          <cell r="N94">
            <v>835.29</v>
          </cell>
        </row>
        <row r="95">
          <cell r="B95">
            <v>-106458.16</v>
          </cell>
          <cell r="C95">
            <v>-107002.79</v>
          </cell>
          <cell r="D95">
            <v>-107547.42</v>
          </cell>
          <cell r="E95">
            <v>-108092.05</v>
          </cell>
          <cell r="F95">
            <v>-108636.68</v>
          </cell>
          <cell r="G95">
            <v>-109181.32</v>
          </cell>
          <cell r="H95">
            <v>-109725.96</v>
          </cell>
          <cell r="I95">
            <v>-110270.6</v>
          </cell>
          <cell r="J95">
            <v>-110815.24</v>
          </cell>
          <cell r="K95">
            <v>-111359.88</v>
          </cell>
          <cell r="L95">
            <v>-111904.52</v>
          </cell>
          <cell r="M95">
            <v>-112449.16</v>
          </cell>
          <cell r="N95">
            <v>-112993.8</v>
          </cell>
        </row>
        <row r="96">
          <cell r="B96">
            <v>-423439.72</v>
          </cell>
          <cell r="C96">
            <v>-425024.96</v>
          </cell>
          <cell r="D96">
            <v>-426610.2</v>
          </cell>
          <cell r="E96">
            <v>-428195.44</v>
          </cell>
          <cell r="F96">
            <v>-429788.12</v>
          </cell>
          <cell r="G96">
            <v>-429735.1</v>
          </cell>
          <cell r="H96">
            <v>-431325.77</v>
          </cell>
          <cell r="I96">
            <v>-432916.44</v>
          </cell>
          <cell r="J96">
            <v>-434508.01</v>
          </cell>
          <cell r="K96">
            <v>-436104.31</v>
          </cell>
          <cell r="L96">
            <v>-437700.61</v>
          </cell>
          <cell r="M96">
            <v>-439296.91</v>
          </cell>
          <cell r="N96">
            <v>-440893.21</v>
          </cell>
        </row>
        <row r="97">
          <cell r="B97">
            <v>-17252.599999999999</v>
          </cell>
          <cell r="C97">
            <v>-17342.900000000001</v>
          </cell>
          <cell r="D97">
            <v>-17433.2</v>
          </cell>
          <cell r="E97">
            <v>-17523.5</v>
          </cell>
          <cell r="F97">
            <v>-17613.8</v>
          </cell>
          <cell r="G97">
            <v>-18384.95</v>
          </cell>
          <cell r="H97">
            <v>-18488.599999999999</v>
          </cell>
          <cell r="I97">
            <v>-18592.25</v>
          </cell>
          <cell r="J97">
            <v>-18695.900000000001</v>
          </cell>
          <cell r="K97">
            <v>-18799.55</v>
          </cell>
          <cell r="L97">
            <v>-18903.2</v>
          </cell>
          <cell r="M97">
            <v>-19006.849999999999</v>
          </cell>
          <cell r="N97">
            <v>-19110.5</v>
          </cell>
        </row>
        <row r="98">
          <cell r="B98">
            <v>-88280.83</v>
          </cell>
          <cell r="C98">
            <v>-88724.08</v>
          </cell>
          <cell r="D98">
            <v>-89167.33</v>
          </cell>
          <cell r="E98">
            <v>-89610.58</v>
          </cell>
          <cell r="F98">
            <v>-90053.83</v>
          </cell>
          <cell r="G98">
            <v>-90497.08</v>
          </cell>
          <cell r="H98">
            <v>-90263.7</v>
          </cell>
          <cell r="I98">
            <v>-90707.61</v>
          </cell>
          <cell r="J98">
            <v>-91151.52</v>
          </cell>
          <cell r="K98">
            <v>-91596.03</v>
          </cell>
          <cell r="L98">
            <v>-92040.54</v>
          </cell>
          <cell r="M98">
            <v>-92485.05</v>
          </cell>
          <cell r="N98">
            <v>-92929.56</v>
          </cell>
        </row>
        <row r="99">
          <cell r="B99">
            <v>-505.42</v>
          </cell>
          <cell r="C99">
            <v>-552.34</v>
          </cell>
          <cell r="D99">
            <v>-599.26</v>
          </cell>
          <cell r="E99">
            <v>-646.17999999999995</v>
          </cell>
          <cell r="F99">
            <v>-693.1</v>
          </cell>
          <cell r="G99">
            <v>-740.02</v>
          </cell>
          <cell r="H99">
            <v>-786.94</v>
          </cell>
          <cell r="I99">
            <v>-833.86</v>
          </cell>
          <cell r="J99">
            <v>-880.78</v>
          </cell>
          <cell r="K99">
            <v>-927.7</v>
          </cell>
          <cell r="L99">
            <v>-974.62</v>
          </cell>
          <cell r="M99">
            <v>-650.83000000000004</v>
          </cell>
          <cell r="N99">
            <v>-699.07</v>
          </cell>
        </row>
        <row r="100">
          <cell r="B100">
            <v>-18505.240000000002</v>
          </cell>
          <cell r="C100">
            <v>-19381.28</v>
          </cell>
          <cell r="D100">
            <v>-20262.93</v>
          </cell>
          <cell r="E100">
            <v>-21148.17</v>
          </cell>
          <cell r="F100">
            <v>-22036.78</v>
          </cell>
          <cell r="G100">
            <v>-22690.41</v>
          </cell>
          <cell r="H100">
            <v>-23585.89</v>
          </cell>
          <cell r="I100">
            <v>-24483.24</v>
          </cell>
          <cell r="J100">
            <v>-25013.45</v>
          </cell>
          <cell r="K100">
            <v>-25919.040000000001</v>
          </cell>
          <cell r="L100">
            <v>-26827.24</v>
          </cell>
          <cell r="M100">
            <v>-27740.1</v>
          </cell>
          <cell r="N100">
            <v>-26636.52</v>
          </cell>
        </row>
        <row r="101">
          <cell r="B101">
            <v>1315.05</v>
          </cell>
          <cell r="C101">
            <v>1312.92</v>
          </cell>
          <cell r="D101">
            <v>1310.79</v>
          </cell>
          <cell r="E101">
            <v>1308.6600000000001</v>
          </cell>
          <cell r="F101">
            <v>1306.53</v>
          </cell>
          <cell r="G101">
            <v>1304.4000000000001</v>
          </cell>
          <cell r="H101">
            <v>1302.27</v>
          </cell>
          <cell r="I101">
            <v>1300.1400000000001</v>
          </cell>
          <cell r="J101">
            <v>1298.01</v>
          </cell>
          <cell r="K101">
            <v>1295.8800000000001</v>
          </cell>
          <cell r="L101">
            <v>1293.75</v>
          </cell>
          <cell r="M101">
            <v>1291.6199999999999</v>
          </cell>
          <cell r="N101">
            <v>1289.49</v>
          </cell>
        </row>
        <row r="102">
          <cell r="B102">
            <v>-508.89</v>
          </cell>
          <cell r="C102">
            <v>-513.41999999999996</v>
          </cell>
          <cell r="D102">
            <v>-517.95000000000005</v>
          </cell>
          <cell r="E102">
            <v>-522.48</v>
          </cell>
          <cell r="F102">
            <v>-527.01</v>
          </cell>
          <cell r="G102">
            <v>-531.54</v>
          </cell>
          <cell r="H102">
            <v>-536.07000000000005</v>
          </cell>
          <cell r="I102">
            <v>-540.6</v>
          </cell>
          <cell r="J102">
            <v>-545.13</v>
          </cell>
          <cell r="K102">
            <v>-549.66</v>
          </cell>
          <cell r="L102">
            <v>-554.19000000000005</v>
          </cell>
          <cell r="M102">
            <v>-558.72</v>
          </cell>
          <cell r="N102">
            <v>-563.25</v>
          </cell>
        </row>
        <row r="103">
          <cell r="B103">
            <v>-226063.21</v>
          </cell>
          <cell r="C103">
            <v>-228160.1</v>
          </cell>
          <cell r="D103">
            <v>-230256.99</v>
          </cell>
          <cell r="E103">
            <v>-229057.31</v>
          </cell>
          <cell r="F103">
            <v>-231170.32</v>
          </cell>
          <cell r="G103">
            <v>-233283.75</v>
          </cell>
          <cell r="H103">
            <v>-235397.18</v>
          </cell>
          <cell r="I103">
            <v>-237100.59</v>
          </cell>
          <cell r="J103">
            <v>-239219.23</v>
          </cell>
          <cell r="K103">
            <v>-241337.87</v>
          </cell>
          <cell r="L103">
            <v>-242837.35</v>
          </cell>
          <cell r="M103">
            <v>-242969.8</v>
          </cell>
          <cell r="N103">
            <v>-243249.75</v>
          </cell>
        </row>
        <row r="104">
          <cell r="B104">
            <v>-23.83</v>
          </cell>
          <cell r="C104">
            <v>-25.23</v>
          </cell>
          <cell r="D104">
            <v>-26.63</v>
          </cell>
          <cell r="E104">
            <v>-28.03</v>
          </cell>
          <cell r="F104">
            <v>-29.43</v>
          </cell>
          <cell r="G104">
            <v>-30.83</v>
          </cell>
          <cell r="H104">
            <v>-32.229999999999997</v>
          </cell>
          <cell r="I104">
            <v>-33.630000000000003</v>
          </cell>
          <cell r="J104">
            <v>-35.03</v>
          </cell>
          <cell r="K104">
            <v>-36.43</v>
          </cell>
          <cell r="L104">
            <v>-37.83</v>
          </cell>
          <cell r="M104">
            <v>-39.229999999999997</v>
          </cell>
          <cell r="N104">
            <v>-40.630000000000003</v>
          </cell>
        </row>
        <row r="105">
          <cell r="B105">
            <v>-12598.97</v>
          </cell>
          <cell r="C105">
            <v>-12659.52</v>
          </cell>
          <cell r="D105">
            <v>-12720.07</v>
          </cell>
          <cell r="E105">
            <v>-12780.62</v>
          </cell>
          <cell r="F105">
            <v>-12841.17</v>
          </cell>
          <cell r="G105">
            <v>-12901.72</v>
          </cell>
          <cell r="H105">
            <v>-12962.27</v>
          </cell>
          <cell r="I105">
            <v>-13022.82</v>
          </cell>
          <cell r="J105">
            <v>-13083.37</v>
          </cell>
          <cell r="K105">
            <v>-13143.92</v>
          </cell>
          <cell r="L105">
            <v>-13204.47</v>
          </cell>
          <cell r="M105">
            <v>-13265.02</v>
          </cell>
          <cell r="N105">
            <v>-13325.57</v>
          </cell>
        </row>
        <row r="106">
          <cell r="B106">
            <v>-142.41</v>
          </cell>
          <cell r="C106">
            <v>-142.41</v>
          </cell>
          <cell r="D106">
            <v>-142.41</v>
          </cell>
          <cell r="E106">
            <v>-142.41</v>
          </cell>
          <cell r="F106">
            <v>-145.65</v>
          </cell>
          <cell r="G106">
            <v>-148.88999999999999</v>
          </cell>
          <cell r="H106">
            <v>-152.13</v>
          </cell>
          <cell r="I106">
            <v>-155.37</v>
          </cell>
          <cell r="J106">
            <v>-158.61000000000001</v>
          </cell>
          <cell r="K106">
            <v>-161.85</v>
          </cell>
          <cell r="L106">
            <v>-165.09</v>
          </cell>
          <cell r="M106">
            <v>-168.33</v>
          </cell>
          <cell r="N106">
            <v>-171.57</v>
          </cell>
        </row>
        <row r="107">
          <cell r="B107">
            <v>-498.73</v>
          </cell>
          <cell r="C107">
            <v>-504.48</v>
          </cell>
          <cell r="D107">
            <v>-510.23</v>
          </cell>
          <cell r="E107">
            <v>-515.98</v>
          </cell>
          <cell r="F107">
            <v>-521.73</v>
          </cell>
          <cell r="G107">
            <v>-527.48</v>
          </cell>
          <cell r="H107">
            <v>-533.23</v>
          </cell>
          <cell r="I107">
            <v>-538.98</v>
          </cell>
          <cell r="J107">
            <v>-544.73</v>
          </cell>
          <cell r="K107">
            <v>-550.48</v>
          </cell>
          <cell r="L107">
            <v>-556.23</v>
          </cell>
          <cell r="M107">
            <v>-561.98</v>
          </cell>
          <cell r="N107">
            <v>-567.73</v>
          </cell>
        </row>
        <row r="108">
          <cell r="B108">
            <v>-116.05</v>
          </cell>
          <cell r="C108">
            <v>-118.13</v>
          </cell>
          <cell r="D108">
            <v>-120.21</v>
          </cell>
          <cell r="E108">
            <v>-122.29</v>
          </cell>
          <cell r="F108">
            <v>-124.37</v>
          </cell>
          <cell r="G108">
            <v>-126.45</v>
          </cell>
          <cell r="H108">
            <v>-128.53</v>
          </cell>
          <cell r="I108">
            <v>-130.61000000000001</v>
          </cell>
          <cell r="J108">
            <v>-132.69</v>
          </cell>
          <cell r="K108">
            <v>-134.77000000000001</v>
          </cell>
          <cell r="L108">
            <v>-136.85</v>
          </cell>
          <cell r="M108">
            <v>-138.93</v>
          </cell>
          <cell r="N108">
            <v>-141.01</v>
          </cell>
        </row>
        <row r="109">
          <cell r="B109">
            <v>-1596.18</v>
          </cell>
          <cell r="C109">
            <v>-1614.69</v>
          </cell>
          <cell r="D109">
            <v>-1633.26</v>
          </cell>
          <cell r="E109">
            <v>-1651.79</v>
          </cell>
          <cell r="F109">
            <v>-1670.35</v>
          </cell>
          <cell r="G109">
            <v>-1688.91</v>
          </cell>
          <cell r="H109">
            <v>-1707.47</v>
          </cell>
          <cell r="I109">
            <v>-1726.03</v>
          </cell>
          <cell r="J109">
            <v>-1747.5</v>
          </cell>
          <cell r="K109">
            <v>-1768.98</v>
          </cell>
          <cell r="L109">
            <v>-1790.47</v>
          </cell>
          <cell r="M109">
            <v>-1811.94</v>
          </cell>
          <cell r="N109">
            <v>-1833.41</v>
          </cell>
        </row>
        <row r="110">
          <cell r="B110">
            <v>4578.3</v>
          </cell>
          <cell r="C110">
            <v>4568.7299999999996</v>
          </cell>
          <cell r="D110">
            <v>4559.16</v>
          </cell>
          <cell r="E110">
            <v>4549.59</v>
          </cell>
          <cell r="F110">
            <v>4540.0200000000004</v>
          </cell>
          <cell r="G110">
            <v>4530.45</v>
          </cell>
          <cell r="H110">
            <v>4520.88</v>
          </cell>
          <cell r="I110">
            <v>4511.3100000000004</v>
          </cell>
          <cell r="J110">
            <v>4501.74</v>
          </cell>
          <cell r="K110">
            <v>4492.17</v>
          </cell>
          <cell r="L110">
            <v>4482.6000000000004</v>
          </cell>
          <cell r="M110">
            <v>4473.03</v>
          </cell>
          <cell r="N110">
            <v>4463.46</v>
          </cell>
        </row>
        <row r="111">
          <cell r="E111">
            <v>-2.96</v>
          </cell>
          <cell r="F111">
            <v>-28.7</v>
          </cell>
          <cell r="G111">
            <v>-54.44</v>
          </cell>
          <cell r="H111">
            <v>-80.180000000000007</v>
          </cell>
          <cell r="I111">
            <v>-105.92</v>
          </cell>
          <cell r="J111">
            <v>-131.66</v>
          </cell>
          <cell r="K111">
            <v>-157.4</v>
          </cell>
          <cell r="L111">
            <v>-183.14</v>
          </cell>
          <cell r="M111">
            <v>-208.88</v>
          </cell>
          <cell r="N111">
            <v>-234.62</v>
          </cell>
        </row>
        <row r="112">
          <cell r="B112">
            <v>-3535.26</v>
          </cell>
          <cell r="C112">
            <v>-3569.91</v>
          </cell>
          <cell r="D112">
            <v>-3604.56</v>
          </cell>
          <cell r="E112">
            <v>-3639.21</v>
          </cell>
          <cell r="F112">
            <v>-3673.86</v>
          </cell>
          <cell r="G112">
            <v>-3708.51</v>
          </cell>
          <cell r="H112">
            <v>-3743.16</v>
          </cell>
          <cell r="I112">
            <v>-3777.81</v>
          </cell>
          <cell r="J112">
            <v>-3812.46</v>
          </cell>
          <cell r="K112">
            <v>-3847.11</v>
          </cell>
          <cell r="L112">
            <v>-3881.76</v>
          </cell>
          <cell r="M112">
            <v>-3916.41</v>
          </cell>
          <cell r="N112">
            <v>-3951.06</v>
          </cell>
        </row>
        <row r="113">
          <cell r="B113">
            <v>419.11</v>
          </cell>
          <cell r="C113">
            <v>416.95</v>
          </cell>
          <cell r="D113">
            <v>414.79</v>
          </cell>
          <cell r="E113">
            <v>412.63</v>
          </cell>
          <cell r="F113">
            <v>410.47</v>
          </cell>
          <cell r="G113">
            <v>408.31</v>
          </cell>
          <cell r="H113">
            <v>406.15</v>
          </cell>
          <cell r="I113">
            <v>403.99</v>
          </cell>
          <cell r="J113">
            <v>401.83</v>
          </cell>
          <cell r="K113">
            <v>399.67</v>
          </cell>
          <cell r="L113">
            <v>397.51</v>
          </cell>
          <cell r="M113">
            <v>819.29</v>
          </cell>
          <cell r="N113">
            <v>817.03</v>
          </cell>
        </row>
        <row r="114">
          <cell r="B114">
            <v>-507.59</v>
          </cell>
          <cell r="C114">
            <v>-515.02</v>
          </cell>
          <cell r="D114">
            <v>-522.45000000000005</v>
          </cell>
          <cell r="E114">
            <v>-529.88</v>
          </cell>
          <cell r="F114">
            <v>-537.30999999999995</v>
          </cell>
          <cell r="G114">
            <v>-544.74</v>
          </cell>
          <cell r="H114">
            <v>-552.16999999999996</v>
          </cell>
          <cell r="I114">
            <v>-559.6</v>
          </cell>
          <cell r="J114">
            <v>-567.03</v>
          </cell>
          <cell r="K114">
            <v>-574.46</v>
          </cell>
          <cell r="L114">
            <v>-581.89</v>
          </cell>
          <cell r="M114">
            <v>-589.32000000000005</v>
          </cell>
          <cell r="N114">
            <v>-596.75</v>
          </cell>
        </row>
        <row r="115">
          <cell r="B115">
            <v>-2604.7600000000002</v>
          </cell>
          <cell r="C115">
            <v>-2635.58</v>
          </cell>
          <cell r="D115">
            <v>-2666.4</v>
          </cell>
          <cell r="E115">
            <v>-2697.22</v>
          </cell>
          <cell r="F115">
            <v>-2728.04</v>
          </cell>
          <cell r="G115">
            <v>-2758.86</v>
          </cell>
          <cell r="H115">
            <v>-2789.68</v>
          </cell>
          <cell r="I115">
            <v>-2820.5</v>
          </cell>
          <cell r="J115">
            <v>-2851.32</v>
          </cell>
          <cell r="K115">
            <v>-2882.14</v>
          </cell>
          <cell r="L115">
            <v>-2912.96</v>
          </cell>
          <cell r="M115">
            <v>-2943.86</v>
          </cell>
          <cell r="N115">
            <v>-2974.76</v>
          </cell>
        </row>
        <row r="116">
          <cell r="B116">
            <v>-98682.32</v>
          </cell>
          <cell r="C116">
            <v>-99950.74</v>
          </cell>
          <cell r="D116">
            <v>-100669.74</v>
          </cell>
          <cell r="E116">
            <v>-104997.93</v>
          </cell>
          <cell r="F116">
            <v>-104608.68</v>
          </cell>
          <cell r="G116">
            <v>-105217.89</v>
          </cell>
          <cell r="H116">
            <v>-106409.27</v>
          </cell>
          <cell r="I116">
            <v>-95556.58</v>
          </cell>
          <cell r="J116">
            <v>-96275.76</v>
          </cell>
          <cell r="K116">
            <v>-97126.77</v>
          </cell>
          <cell r="L116">
            <v>-98218.51</v>
          </cell>
          <cell r="M116">
            <v>-99122.21</v>
          </cell>
          <cell r="N116">
            <v>-100091.93</v>
          </cell>
        </row>
        <row r="117">
          <cell r="B117">
            <v>-11754.04</v>
          </cell>
          <cell r="C117">
            <v>-11749.26</v>
          </cell>
          <cell r="D117">
            <v>-11660.84</v>
          </cell>
          <cell r="E117">
            <v>-11644.24</v>
          </cell>
          <cell r="F117">
            <v>-11679.49</v>
          </cell>
          <cell r="G117">
            <v>-11657.05</v>
          </cell>
          <cell r="H117">
            <v>-11706.1</v>
          </cell>
          <cell r="I117">
            <v>-11683.57</v>
          </cell>
          <cell r="J117">
            <v>-11668.01</v>
          </cell>
          <cell r="K117">
            <v>-11567.98</v>
          </cell>
          <cell r="L117">
            <v>-11583.17</v>
          </cell>
          <cell r="M117">
            <v>-11586.02</v>
          </cell>
          <cell r="N117">
            <v>-11572.63</v>
          </cell>
        </row>
        <row r="118">
          <cell r="B118">
            <v>-38139.040000000001</v>
          </cell>
          <cell r="C118">
            <v>-38551.32</v>
          </cell>
          <cell r="D118">
            <v>-38860.639999999999</v>
          </cell>
          <cell r="E118">
            <v>-39248.65</v>
          </cell>
          <cell r="F118">
            <v>-39748.76</v>
          </cell>
          <cell r="G118">
            <v>-40145.06</v>
          </cell>
          <cell r="H118">
            <v>-40817.31</v>
          </cell>
          <cell r="I118">
            <v>-41280.61</v>
          </cell>
          <cell r="J118">
            <v>-41789.79</v>
          </cell>
          <cell r="K118">
            <v>-42125.26</v>
          </cell>
          <cell r="L118">
            <v>-42742.05</v>
          </cell>
          <cell r="M118">
            <v>-43316.45</v>
          </cell>
          <cell r="N118">
            <v>-43857.59</v>
          </cell>
        </row>
        <row r="119">
          <cell r="B119">
            <v>-203608.77</v>
          </cell>
          <cell r="C119">
            <v>-206099.82</v>
          </cell>
          <cell r="D119">
            <v>-206977.6</v>
          </cell>
          <cell r="E119">
            <v>-209260.74</v>
          </cell>
          <cell r="F119">
            <v>-212881.86</v>
          </cell>
          <cell r="G119">
            <v>-215056.78</v>
          </cell>
          <cell r="H119">
            <v>-218334.36</v>
          </cell>
          <cell r="I119">
            <v>-220510.45</v>
          </cell>
          <cell r="J119">
            <v>-222871.47</v>
          </cell>
          <cell r="K119">
            <v>-223426.75</v>
          </cell>
          <cell r="L119">
            <v>-226319.32</v>
          </cell>
          <cell r="M119">
            <v>-228974.23</v>
          </cell>
          <cell r="N119">
            <v>-231144.89</v>
          </cell>
        </row>
        <row r="120">
          <cell r="B120">
            <v>-6409.72</v>
          </cell>
          <cell r="C120">
            <v>-6406.4</v>
          </cell>
          <cell r="D120">
            <v>-6360.1</v>
          </cell>
          <cell r="E120">
            <v>-6349.83</v>
          </cell>
          <cell r="F120">
            <v>-6367.37</v>
          </cell>
          <cell r="G120">
            <v>-6354.45</v>
          </cell>
          <cell r="H120">
            <v>-6380.33</v>
          </cell>
          <cell r="I120">
            <v>-6367.66</v>
          </cell>
          <cell r="J120">
            <v>-6358.53</v>
          </cell>
          <cell r="K120">
            <v>-6305.86</v>
          </cell>
          <cell r="L120">
            <v>-6313.44</v>
          </cell>
          <cell r="M120">
            <v>-6314.32</v>
          </cell>
          <cell r="N120">
            <v>-6306.54</v>
          </cell>
        </row>
        <row r="325">
          <cell r="C325">
            <v>40.729999999999997</v>
          </cell>
          <cell r="D325">
            <v>81.459999999999994</v>
          </cell>
          <cell r="E325">
            <v>122.19</v>
          </cell>
          <cell r="F325">
            <v>162.91999999999999</v>
          </cell>
          <cell r="G325">
            <v>203.65</v>
          </cell>
          <cell r="H325">
            <v>244.38</v>
          </cell>
          <cell r="I325">
            <v>285.11</v>
          </cell>
          <cell r="J325">
            <v>325.83999999999997</v>
          </cell>
          <cell r="K325">
            <v>366.57</v>
          </cell>
          <cell r="L325">
            <v>407.3</v>
          </cell>
          <cell r="M325">
            <v>448.03</v>
          </cell>
          <cell r="N325">
            <v>488.76</v>
          </cell>
        </row>
        <row r="326">
          <cell r="C326">
            <v>0.19</v>
          </cell>
          <cell r="D326">
            <v>0.37</v>
          </cell>
          <cell r="E326">
            <v>0.55000000000000004</v>
          </cell>
          <cell r="F326">
            <v>0.74</v>
          </cell>
          <cell r="G326">
            <v>0.92</v>
          </cell>
          <cell r="H326">
            <v>1.1100000000000001</v>
          </cell>
          <cell r="I326">
            <v>1.3</v>
          </cell>
          <cell r="J326">
            <v>1.49</v>
          </cell>
          <cell r="K326">
            <v>1.67</v>
          </cell>
          <cell r="L326">
            <v>1.87</v>
          </cell>
          <cell r="M326">
            <v>2.0699999999999998</v>
          </cell>
          <cell r="N326">
            <v>2.2599999999999998</v>
          </cell>
        </row>
        <row r="327">
          <cell r="C327">
            <v>423.91</v>
          </cell>
          <cell r="D327">
            <v>847.82</v>
          </cell>
          <cell r="E327">
            <v>1271.73</v>
          </cell>
          <cell r="F327">
            <v>1695.64</v>
          </cell>
          <cell r="G327">
            <v>2119.5500000000002</v>
          </cell>
          <cell r="H327">
            <v>2543.46</v>
          </cell>
          <cell r="I327">
            <v>2967.37</v>
          </cell>
          <cell r="J327">
            <v>3391.28</v>
          </cell>
          <cell r="K327">
            <v>3815.19</v>
          </cell>
          <cell r="L327">
            <v>4239.1000000000004</v>
          </cell>
          <cell r="M327">
            <v>4663.01</v>
          </cell>
          <cell r="N327">
            <v>5086.92</v>
          </cell>
        </row>
        <row r="328">
          <cell r="C328">
            <v>79.900000000000006</v>
          </cell>
          <cell r="D328">
            <v>159.80000000000001</v>
          </cell>
          <cell r="E328">
            <v>239.7</v>
          </cell>
          <cell r="F328">
            <v>319.60000000000002</v>
          </cell>
          <cell r="G328">
            <v>399.5</v>
          </cell>
          <cell r="H328">
            <v>479.4</v>
          </cell>
          <cell r="I328">
            <v>576.20000000000005</v>
          </cell>
          <cell r="J328">
            <v>665.52</v>
          </cell>
          <cell r="K328">
            <v>754.84</v>
          </cell>
          <cell r="L328">
            <v>844.16</v>
          </cell>
          <cell r="M328">
            <v>933.48</v>
          </cell>
          <cell r="N328">
            <v>1022.8</v>
          </cell>
        </row>
        <row r="329">
          <cell r="G329">
            <v>-58.25</v>
          </cell>
          <cell r="H329">
            <v>-58.25</v>
          </cell>
          <cell r="I329">
            <v>-58.25</v>
          </cell>
          <cell r="J329">
            <v>58</v>
          </cell>
          <cell r="K329">
            <v>58</v>
          </cell>
          <cell r="L329">
            <v>58</v>
          </cell>
          <cell r="M329">
            <v>58</v>
          </cell>
          <cell r="N329">
            <v>58</v>
          </cell>
        </row>
        <row r="330">
          <cell r="C330">
            <v>333.29</v>
          </cell>
          <cell r="D330">
            <v>666.58</v>
          </cell>
          <cell r="E330">
            <v>999.87</v>
          </cell>
          <cell r="F330">
            <v>1333.16</v>
          </cell>
          <cell r="G330">
            <v>1666.45</v>
          </cell>
          <cell r="H330">
            <v>1999.74</v>
          </cell>
          <cell r="I330">
            <v>2333.0300000000002</v>
          </cell>
          <cell r="J330">
            <v>2666.32</v>
          </cell>
          <cell r="K330">
            <v>2999.61</v>
          </cell>
          <cell r="L330">
            <v>3332.9</v>
          </cell>
          <cell r="M330">
            <v>3666.19</v>
          </cell>
          <cell r="N330">
            <v>3999.48</v>
          </cell>
        </row>
        <row r="331">
          <cell r="C331">
            <v>647.51</v>
          </cell>
          <cell r="D331">
            <v>1291.6600000000001</v>
          </cell>
          <cell r="E331">
            <v>1939.85</v>
          </cell>
          <cell r="F331">
            <v>2589.0500000000002</v>
          </cell>
          <cell r="G331">
            <v>3240.05</v>
          </cell>
          <cell r="H331">
            <v>3891.05</v>
          </cell>
          <cell r="I331">
            <v>4542.05</v>
          </cell>
          <cell r="J331">
            <v>5213.75</v>
          </cell>
          <cell r="K331">
            <v>5880.01</v>
          </cell>
          <cell r="L331">
            <v>6548.57</v>
          </cell>
          <cell r="M331">
            <v>7215.73</v>
          </cell>
          <cell r="N331">
            <v>7891.83</v>
          </cell>
        </row>
        <row r="332">
          <cell r="C332">
            <v>10</v>
          </cell>
          <cell r="D332">
            <v>20</v>
          </cell>
          <cell r="E332">
            <v>30</v>
          </cell>
          <cell r="F332">
            <v>40</v>
          </cell>
          <cell r="G332">
            <v>50</v>
          </cell>
          <cell r="H332">
            <v>60</v>
          </cell>
          <cell r="I332">
            <v>70</v>
          </cell>
          <cell r="J332">
            <v>80</v>
          </cell>
          <cell r="K332">
            <v>90</v>
          </cell>
          <cell r="L332">
            <v>100</v>
          </cell>
          <cell r="M332">
            <v>110</v>
          </cell>
          <cell r="N332">
            <v>120</v>
          </cell>
        </row>
        <row r="333">
          <cell r="C333">
            <v>2172.9899999999998</v>
          </cell>
          <cell r="D333">
            <v>4345.9799999999996</v>
          </cell>
          <cell r="E333">
            <v>6518.97</v>
          </cell>
          <cell r="F333">
            <v>8691.9599999999991</v>
          </cell>
          <cell r="G333">
            <v>10864.95</v>
          </cell>
          <cell r="H333">
            <v>13037.94</v>
          </cell>
          <cell r="I333">
            <v>15210.93</v>
          </cell>
          <cell r="J333">
            <v>17383.919999999998</v>
          </cell>
          <cell r="K333">
            <v>19556.91</v>
          </cell>
          <cell r="L333">
            <v>21729.9</v>
          </cell>
          <cell r="M333">
            <v>23902.89</v>
          </cell>
          <cell r="N333">
            <v>26075.88</v>
          </cell>
        </row>
        <row r="334">
          <cell r="C334">
            <v>119.06</v>
          </cell>
          <cell r="D334">
            <v>238.12</v>
          </cell>
          <cell r="E334">
            <v>357.18</v>
          </cell>
          <cell r="F334">
            <v>476.24</v>
          </cell>
          <cell r="G334">
            <v>595.29999999999995</v>
          </cell>
          <cell r="H334">
            <v>714.36</v>
          </cell>
          <cell r="I334">
            <v>833.42</v>
          </cell>
          <cell r="J334">
            <v>952.48</v>
          </cell>
          <cell r="K334">
            <v>1071.54</v>
          </cell>
          <cell r="L334">
            <v>1190.5999999999999</v>
          </cell>
          <cell r="M334">
            <v>1309.75</v>
          </cell>
          <cell r="N334">
            <v>1428.9</v>
          </cell>
        </row>
        <row r="335">
          <cell r="C335">
            <v>1216.71</v>
          </cell>
          <cell r="D335">
            <v>2433.42</v>
          </cell>
          <cell r="E335">
            <v>3650.13</v>
          </cell>
          <cell r="F335">
            <v>4866.84</v>
          </cell>
          <cell r="G335">
            <v>6083.55</v>
          </cell>
          <cell r="H335">
            <v>7300.26</v>
          </cell>
          <cell r="I335">
            <v>8516.9699999999993</v>
          </cell>
          <cell r="J335">
            <v>9733.68</v>
          </cell>
          <cell r="K335">
            <v>10950.39</v>
          </cell>
          <cell r="L335">
            <v>12167.26</v>
          </cell>
          <cell r="M335">
            <v>13384.75</v>
          </cell>
          <cell r="N335">
            <v>14602.24</v>
          </cell>
        </row>
        <row r="336">
          <cell r="C336">
            <v>380.09</v>
          </cell>
          <cell r="D336">
            <v>760.18</v>
          </cell>
          <cell r="E336">
            <v>1140.27</v>
          </cell>
          <cell r="F336">
            <v>1520.36</v>
          </cell>
          <cell r="G336">
            <v>1899.43</v>
          </cell>
          <cell r="H336">
            <v>2278.5</v>
          </cell>
          <cell r="I336">
            <v>2657.57</v>
          </cell>
          <cell r="J336">
            <v>3036.64</v>
          </cell>
          <cell r="K336">
            <v>3415.71</v>
          </cell>
          <cell r="L336">
            <v>3794.78</v>
          </cell>
          <cell r="M336">
            <v>4173.8500000000004</v>
          </cell>
          <cell r="N336">
            <v>4552.92</v>
          </cell>
        </row>
        <row r="337">
          <cell r="C337">
            <v>385.53</v>
          </cell>
          <cell r="D337">
            <v>771.06</v>
          </cell>
          <cell r="E337">
            <v>1184.71</v>
          </cell>
          <cell r="F337">
            <v>1627.38</v>
          </cell>
          <cell r="G337">
            <v>2070.0500000000002</v>
          </cell>
          <cell r="H337">
            <v>2512.7199999999998</v>
          </cell>
          <cell r="I337">
            <v>2955.39</v>
          </cell>
          <cell r="J337">
            <v>3398.06</v>
          </cell>
          <cell r="K337">
            <v>3840.73</v>
          </cell>
          <cell r="L337">
            <v>4283.3999999999996</v>
          </cell>
          <cell r="M337">
            <v>4754.07</v>
          </cell>
          <cell r="N337">
            <v>5224.74</v>
          </cell>
        </row>
        <row r="338">
          <cell r="C338">
            <v>130.15</v>
          </cell>
          <cell r="D338">
            <v>266.52</v>
          </cell>
          <cell r="E338">
            <v>416.86</v>
          </cell>
          <cell r="F338">
            <v>567.20000000000005</v>
          </cell>
          <cell r="G338">
            <v>722.91</v>
          </cell>
          <cell r="H338">
            <v>882.99</v>
          </cell>
          <cell r="I338">
            <v>1047.0999999999999</v>
          </cell>
          <cell r="J338">
            <v>1215.57</v>
          </cell>
          <cell r="K338">
            <v>1390.08</v>
          </cell>
          <cell r="L338">
            <v>1572.65</v>
          </cell>
          <cell r="M338">
            <v>1757.91</v>
          </cell>
          <cell r="N338">
            <v>1950.22</v>
          </cell>
        </row>
        <row r="339">
          <cell r="C339">
            <v>106.78</v>
          </cell>
          <cell r="D339">
            <v>213.56</v>
          </cell>
          <cell r="E339">
            <v>320.33999999999997</v>
          </cell>
          <cell r="F339">
            <v>427.12</v>
          </cell>
          <cell r="G339">
            <v>533.9</v>
          </cell>
          <cell r="H339">
            <v>640.67999999999995</v>
          </cell>
          <cell r="I339">
            <v>747.46</v>
          </cell>
          <cell r="J339">
            <v>854.24</v>
          </cell>
          <cell r="K339">
            <v>961.02</v>
          </cell>
          <cell r="L339">
            <v>1067.8</v>
          </cell>
          <cell r="M339">
            <v>1174.58</v>
          </cell>
          <cell r="N339">
            <v>1281.3599999999999</v>
          </cell>
        </row>
        <row r="340">
          <cell r="C340">
            <v>139.47999999999999</v>
          </cell>
          <cell r="D340">
            <v>279.12</v>
          </cell>
          <cell r="E340">
            <v>418.22</v>
          </cell>
          <cell r="F340">
            <v>557.24</v>
          </cell>
          <cell r="G340">
            <v>696</v>
          </cell>
          <cell r="H340">
            <v>835.39</v>
          </cell>
          <cell r="I340">
            <v>974.91</v>
          </cell>
          <cell r="J340">
            <v>1114.26</v>
          </cell>
          <cell r="K340">
            <v>1253.47</v>
          </cell>
          <cell r="L340">
            <v>1392.83</v>
          </cell>
          <cell r="M340">
            <v>1532.58</v>
          </cell>
          <cell r="N340">
            <v>1672.41</v>
          </cell>
        </row>
        <row r="341">
          <cell r="C341">
            <v>77.77</v>
          </cell>
          <cell r="D341">
            <v>155.65</v>
          </cell>
          <cell r="E341">
            <v>233.14</v>
          </cell>
          <cell r="F341">
            <v>310.55</v>
          </cell>
          <cell r="G341">
            <v>388.49</v>
          </cell>
          <cell r="H341">
            <v>467.01</v>
          </cell>
          <cell r="I341">
            <v>545.57000000000005</v>
          </cell>
          <cell r="J341">
            <v>624.03</v>
          </cell>
          <cell r="K341">
            <v>702.26</v>
          </cell>
          <cell r="L341">
            <v>780.68</v>
          </cell>
          <cell r="M341">
            <v>859.15</v>
          </cell>
          <cell r="N341">
            <v>938.05</v>
          </cell>
        </row>
        <row r="342">
          <cell r="C342">
            <v>178.66</v>
          </cell>
          <cell r="D342">
            <v>357.38</v>
          </cell>
          <cell r="E342">
            <v>535.74</v>
          </cell>
          <cell r="F342">
            <v>714.34</v>
          </cell>
          <cell r="G342">
            <v>892.8</v>
          </cell>
          <cell r="H342">
            <v>1071.46</v>
          </cell>
          <cell r="I342">
            <v>1250.04</v>
          </cell>
          <cell r="J342">
            <v>1428.55</v>
          </cell>
          <cell r="K342">
            <v>1607.03</v>
          </cell>
          <cell r="L342">
            <v>1785.55</v>
          </cell>
          <cell r="M342">
            <v>1964.05</v>
          </cell>
          <cell r="N342">
            <v>2142.4499999999998</v>
          </cell>
        </row>
        <row r="343">
          <cell r="F343">
            <v>5.01</v>
          </cell>
          <cell r="G343">
            <v>10.02</v>
          </cell>
          <cell r="H343">
            <v>15.03</v>
          </cell>
          <cell r="I343">
            <v>20.04</v>
          </cell>
          <cell r="J343">
            <v>25.05</v>
          </cell>
          <cell r="K343">
            <v>30.06</v>
          </cell>
          <cell r="L343">
            <v>35.07</v>
          </cell>
          <cell r="M343">
            <v>40.08</v>
          </cell>
          <cell r="N343">
            <v>45.09</v>
          </cell>
        </row>
        <row r="344">
          <cell r="C344">
            <v>26.39</v>
          </cell>
          <cell r="D344">
            <v>52.82</v>
          </cell>
          <cell r="E344">
            <v>79.19</v>
          </cell>
          <cell r="F344">
            <v>105.53</v>
          </cell>
          <cell r="G344">
            <v>131.83000000000001</v>
          </cell>
          <cell r="H344">
            <v>158.22999999999999</v>
          </cell>
          <cell r="I344">
            <v>184.58</v>
          </cell>
          <cell r="J344">
            <v>210.9</v>
          </cell>
          <cell r="K344">
            <v>237.12</v>
          </cell>
          <cell r="L344">
            <v>263.38</v>
          </cell>
          <cell r="M344">
            <v>289.64</v>
          </cell>
          <cell r="N344">
            <v>315.86</v>
          </cell>
        </row>
        <row r="345">
          <cell r="C345">
            <v>33.659999999999997</v>
          </cell>
          <cell r="D345">
            <v>67.319999999999993</v>
          </cell>
          <cell r="E345">
            <v>100.98</v>
          </cell>
          <cell r="F345">
            <v>134.63999999999999</v>
          </cell>
          <cell r="G345">
            <v>168.3</v>
          </cell>
          <cell r="H345">
            <v>201.96</v>
          </cell>
          <cell r="I345">
            <v>235.62</v>
          </cell>
          <cell r="J345">
            <v>269.27999999999997</v>
          </cell>
          <cell r="K345">
            <v>302.94</v>
          </cell>
          <cell r="L345">
            <v>336.6</v>
          </cell>
          <cell r="M345">
            <v>370.26</v>
          </cell>
          <cell r="N345">
            <v>403.92</v>
          </cell>
        </row>
        <row r="346">
          <cell r="F346">
            <v>17.899999999999999</v>
          </cell>
          <cell r="G346">
            <v>35.799999999999997</v>
          </cell>
          <cell r="H346">
            <v>53.7</v>
          </cell>
          <cell r="I346">
            <v>71.599999999999994</v>
          </cell>
          <cell r="J346">
            <v>89.5</v>
          </cell>
          <cell r="K346">
            <v>107.4</v>
          </cell>
          <cell r="L346">
            <v>125.3</v>
          </cell>
          <cell r="M346">
            <v>143.19999999999999</v>
          </cell>
          <cell r="N346">
            <v>161.1</v>
          </cell>
        </row>
        <row r="347">
          <cell r="F347">
            <v>24.45</v>
          </cell>
          <cell r="G347">
            <v>48.9</v>
          </cell>
          <cell r="H347">
            <v>73.349999999999994</v>
          </cell>
          <cell r="I347">
            <v>97.8</v>
          </cell>
          <cell r="J347">
            <v>122.25</v>
          </cell>
          <cell r="K347">
            <v>146.69999999999999</v>
          </cell>
          <cell r="L347">
            <v>171.15</v>
          </cell>
          <cell r="M347">
            <v>195.6</v>
          </cell>
          <cell r="N347">
            <v>220.05</v>
          </cell>
        </row>
        <row r="348">
          <cell r="C348">
            <v>238</v>
          </cell>
          <cell r="D348">
            <v>476</v>
          </cell>
          <cell r="E348">
            <v>714</v>
          </cell>
          <cell r="F348">
            <v>952</v>
          </cell>
          <cell r="G348">
            <v>1190</v>
          </cell>
          <cell r="H348">
            <v>1428</v>
          </cell>
          <cell r="I348">
            <v>1666</v>
          </cell>
          <cell r="J348">
            <v>1904</v>
          </cell>
          <cell r="K348">
            <v>2142</v>
          </cell>
          <cell r="L348">
            <v>2380</v>
          </cell>
          <cell r="M348">
            <v>2618</v>
          </cell>
          <cell r="N348">
            <v>2856</v>
          </cell>
        </row>
        <row r="349">
          <cell r="C349">
            <v>2124.61</v>
          </cell>
          <cell r="D349">
            <v>4249.22</v>
          </cell>
          <cell r="E349">
            <v>6373.83</v>
          </cell>
          <cell r="F349">
            <v>8498.44</v>
          </cell>
          <cell r="G349">
            <v>10623.26</v>
          </cell>
          <cell r="H349">
            <v>12748.08</v>
          </cell>
          <cell r="I349">
            <v>14872.9</v>
          </cell>
          <cell r="J349">
            <v>16997.72</v>
          </cell>
          <cell r="K349">
            <v>19122.54</v>
          </cell>
          <cell r="L349">
            <v>21247.360000000001</v>
          </cell>
          <cell r="M349">
            <v>23372.29</v>
          </cell>
          <cell r="N349">
            <v>25497.22</v>
          </cell>
        </row>
        <row r="350">
          <cell r="C350">
            <v>544.63</v>
          </cell>
          <cell r="D350">
            <v>1089.26</v>
          </cell>
          <cell r="E350">
            <v>1633.89</v>
          </cell>
          <cell r="F350">
            <v>2178.52</v>
          </cell>
          <cell r="G350">
            <v>2723.16</v>
          </cell>
          <cell r="H350">
            <v>3267.8</v>
          </cell>
          <cell r="I350">
            <v>3812.44</v>
          </cell>
          <cell r="J350">
            <v>4357.08</v>
          </cell>
          <cell r="K350">
            <v>4901.72</v>
          </cell>
          <cell r="L350">
            <v>5446.36</v>
          </cell>
          <cell r="M350">
            <v>5991</v>
          </cell>
          <cell r="N350">
            <v>6535.64</v>
          </cell>
        </row>
        <row r="351">
          <cell r="C351">
            <v>1585.24</v>
          </cell>
          <cell r="D351">
            <v>3170.48</v>
          </cell>
          <cell r="E351">
            <v>4755.72</v>
          </cell>
          <cell r="F351">
            <v>6348.4</v>
          </cell>
          <cell r="G351">
            <v>7942.12</v>
          </cell>
          <cell r="H351">
            <v>9532.7900000000009</v>
          </cell>
          <cell r="I351">
            <v>11123.46</v>
          </cell>
          <cell r="J351">
            <v>12715.03</v>
          </cell>
          <cell r="K351">
            <v>14311.33</v>
          </cell>
          <cell r="L351">
            <v>15907.63</v>
          </cell>
          <cell r="M351">
            <v>17503.93</v>
          </cell>
          <cell r="N351">
            <v>19100.23</v>
          </cell>
        </row>
        <row r="352">
          <cell r="C352">
            <v>103.65</v>
          </cell>
          <cell r="D352">
            <v>207.3</v>
          </cell>
          <cell r="E352">
            <v>310.95</v>
          </cell>
          <cell r="F352">
            <v>414.6</v>
          </cell>
          <cell r="G352">
            <v>518.25</v>
          </cell>
          <cell r="H352">
            <v>621.9</v>
          </cell>
          <cell r="I352">
            <v>725.55</v>
          </cell>
          <cell r="J352">
            <v>829.2</v>
          </cell>
          <cell r="K352">
            <v>932.85</v>
          </cell>
          <cell r="L352">
            <v>1036.5</v>
          </cell>
          <cell r="M352">
            <v>1140.1500000000001</v>
          </cell>
          <cell r="N352">
            <v>1243.8</v>
          </cell>
        </row>
        <row r="353">
          <cell r="C353">
            <v>443.25</v>
          </cell>
          <cell r="D353">
            <v>886.5</v>
          </cell>
          <cell r="E353">
            <v>1329.75</v>
          </cell>
          <cell r="F353">
            <v>1773</v>
          </cell>
          <cell r="G353">
            <v>2216.25</v>
          </cell>
          <cell r="H353">
            <v>2659.5</v>
          </cell>
          <cell r="I353">
            <v>3100.86</v>
          </cell>
          <cell r="J353">
            <v>3542.22</v>
          </cell>
          <cell r="K353">
            <v>3983.58</v>
          </cell>
          <cell r="L353">
            <v>4424.9399999999996</v>
          </cell>
          <cell r="M353">
            <v>4866.3</v>
          </cell>
          <cell r="N353">
            <v>5307.66</v>
          </cell>
        </row>
        <row r="354">
          <cell r="H354">
            <v>2.5499999999999998</v>
          </cell>
          <cell r="I354">
            <v>5.0999999999999996</v>
          </cell>
          <cell r="J354">
            <v>7.65</v>
          </cell>
          <cell r="K354">
            <v>10.8</v>
          </cell>
          <cell r="L354">
            <v>13.95</v>
          </cell>
          <cell r="M354">
            <v>17.100000000000001</v>
          </cell>
          <cell r="N354">
            <v>20.25</v>
          </cell>
        </row>
        <row r="355">
          <cell r="C355">
            <v>46.92</v>
          </cell>
          <cell r="D355">
            <v>93.84</v>
          </cell>
          <cell r="E355">
            <v>140.76</v>
          </cell>
          <cell r="F355">
            <v>187.68</v>
          </cell>
          <cell r="G355">
            <v>234.6</v>
          </cell>
          <cell r="H355">
            <v>281.52</v>
          </cell>
          <cell r="I355">
            <v>328.44</v>
          </cell>
          <cell r="J355">
            <v>375.36</v>
          </cell>
          <cell r="K355">
            <v>422.28</v>
          </cell>
          <cell r="L355">
            <v>469.2</v>
          </cell>
          <cell r="M355">
            <v>516.12</v>
          </cell>
          <cell r="N355">
            <v>564.36</v>
          </cell>
        </row>
        <row r="356">
          <cell r="C356">
            <v>876.04</v>
          </cell>
          <cell r="D356">
            <v>1757.69</v>
          </cell>
          <cell r="E356">
            <v>2642.93</v>
          </cell>
          <cell r="F356">
            <v>3531.54</v>
          </cell>
          <cell r="G356">
            <v>4425.1499999999996</v>
          </cell>
          <cell r="H356">
            <v>5320.63</v>
          </cell>
          <cell r="I356">
            <v>6217.98</v>
          </cell>
          <cell r="J356">
            <v>7119.71</v>
          </cell>
          <cell r="K356">
            <v>8025.3</v>
          </cell>
          <cell r="L356">
            <v>8933.5</v>
          </cell>
          <cell r="M356">
            <v>9846.36</v>
          </cell>
          <cell r="N356">
            <v>10763.07</v>
          </cell>
        </row>
        <row r="357">
          <cell r="C357">
            <v>2.13</v>
          </cell>
          <cell r="D357">
            <v>4.26</v>
          </cell>
          <cell r="E357">
            <v>6.39</v>
          </cell>
          <cell r="F357">
            <v>8.52</v>
          </cell>
          <cell r="G357">
            <v>10.65</v>
          </cell>
          <cell r="H357">
            <v>12.78</v>
          </cell>
          <cell r="I357">
            <v>14.91</v>
          </cell>
          <cell r="J357">
            <v>17.04</v>
          </cell>
          <cell r="K357">
            <v>19.170000000000002</v>
          </cell>
          <cell r="L357">
            <v>21.3</v>
          </cell>
          <cell r="M357">
            <v>23.43</v>
          </cell>
          <cell r="N357">
            <v>25.56</v>
          </cell>
        </row>
        <row r="358">
          <cell r="C358">
            <v>4.53</v>
          </cell>
          <cell r="D358">
            <v>9.06</v>
          </cell>
          <cell r="E358">
            <v>13.59</v>
          </cell>
          <cell r="F358">
            <v>18.12</v>
          </cell>
          <cell r="G358">
            <v>22.65</v>
          </cell>
          <cell r="H358">
            <v>27.18</v>
          </cell>
          <cell r="I358">
            <v>31.71</v>
          </cell>
          <cell r="J358">
            <v>36.24</v>
          </cell>
          <cell r="K358">
            <v>40.770000000000003</v>
          </cell>
          <cell r="L358">
            <v>45.3</v>
          </cell>
          <cell r="M358">
            <v>49.83</v>
          </cell>
          <cell r="N358">
            <v>54.36</v>
          </cell>
        </row>
        <row r="359">
          <cell r="C359">
            <v>2096.89</v>
          </cell>
          <cell r="D359">
            <v>4193.78</v>
          </cell>
          <cell r="E359">
            <v>6321.39</v>
          </cell>
          <cell r="F359">
            <v>8434.4</v>
          </cell>
          <cell r="G359">
            <v>10547.83</v>
          </cell>
          <cell r="H359">
            <v>12661.26</v>
          </cell>
          <cell r="I359">
            <v>14778.51</v>
          </cell>
          <cell r="J359">
            <v>16897.150000000001</v>
          </cell>
          <cell r="K359">
            <v>19015.79</v>
          </cell>
          <cell r="L359">
            <v>21156.98</v>
          </cell>
          <cell r="M359">
            <v>23295.21</v>
          </cell>
          <cell r="N359">
            <v>25437.57</v>
          </cell>
        </row>
        <row r="360">
          <cell r="C360">
            <v>1.4</v>
          </cell>
          <cell r="D360">
            <v>2.8</v>
          </cell>
          <cell r="E360">
            <v>4.2</v>
          </cell>
          <cell r="F360">
            <v>5.6</v>
          </cell>
          <cell r="G360">
            <v>7</v>
          </cell>
          <cell r="H360">
            <v>8.4</v>
          </cell>
          <cell r="I360">
            <v>9.8000000000000007</v>
          </cell>
          <cell r="J360">
            <v>11.2</v>
          </cell>
          <cell r="K360">
            <v>12.6</v>
          </cell>
          <cell r="L360">
            <v>14</v>
          </cell>
          <cell r="M360">
            <v>15.4</v>
          </cell>
          <cell r="N360">
            <v>16.8</v>
          </cell>
        </row>
        <row r="361">
          <cell r="C361">
            <v>60.55</v>
          </cell>
          <cell r="D361">
            <v>121.1</v>
          </cell>
          <cell r="E361">
            <v>181.65</v>
          </cell>
          <cell r="F361">
            <v>242.2</v>
          </cell>
          <cell r="G361">
            <v>302.75</v>
          </cell>
          <cell r="H361">
            <v>363.3</v>
          </cell>
          <cell r="I361">
            <v>423.85</v>
          </cell>
          <cell r="J361">
            <v>484.4</v>
          </cell>
          <cell r="K361">
            <v>544.95000000000005</v>
          </cell>
          <cell r="L361">
            <v>605.5</v>
          </cell>
          <cell r="M361">
            <v>666.05</v>
          </cell>
          <cell r="N361">
            <v>726.6</v>
          </cell>
        </row>
        <row r="362">
          <cell r="F362">
            <v>3.24</v>
          </cell>
          <cell r="G362">
            <v>6.48</v>
          </cell>
          <cell r="H362">
            <v>9.7200000000000006</v>
          </cell>
          <cell r="I362">
            <v>12.96</v>
          </cell>
          <cell r="J362">
            <v>16.2</v>
          </cell>
          <cell r="K362">
            <v>19.440000000000001</v>
          </cell>
          <cell r="L362">
            <v>22.68</v>
          </cell>
          <cell r="M362">
            <v>25.92</v>
          </cell>
          <cell r="N362">
            <v>29.16</v>
          </cell>
        </row>
        <row r="363">
          <cell r="C363">
            <v>5.75</v>
          </cell>
          <cell r="D363">
            <v>11.5</v>
          </cell>
          <cell r="E363">
            <v>17.25</v>
          </cell>
          <cell r="F363">
            <v>23</v>
          </cell>
          <cell r="G363">
            <v>28.75</v>
          </cell>
          <cell r="H363">
            <v>34.5</v>
          </cell>
          <cell r="I363">
            <v>40.25</v>
          </cell>
          <cell r="J363">
            <v>46</v>
          </cell>
          <cell r="K363">
            <v>51.75</v>
          </cell>
          <cell r="L363">
            <v>57.5</v>
          </cell>
          <cell r="M363">
            <v>63.25</v>
          </cell>
          <cell r="N363">
            <v>69</v>
          </cell>
        </row>
        <row r="364">
          <cell r="C364">
            <v>2.08</v>
          </cell>
          <cell r="D364">
            <v>4.16</v>
          </cell>
          <cell r="E364">
            <v>6.24</v>
          </cell>
          <cell r="F364">
            <v>8.32</v>
          </cell>
          <cell r="G364">
            <v>10.4</v>
          </cell>
          <cell r="H364">
            <v>12.48</v>
          </cell>
          <cell r="I364">
            <v>14.56</v>
          </cell>
          <cell r="J364">
            <v>16.64</v>
          </cell>
          <cell r="K364">
            <v>18.72</v>
          </cell>
          <cell r="L364">
            <v>20.8</v>
          </cell>
          <cell r="M364">
            <v>22.88</v>
          </cell>
          <cell r="N364">
            <v>24.96</v>
          </cell>
        </row>
        <row r="365">
          <cell r="C365">
            <v>18.55</v>
          </cell>
          <cell r="D365">
            <v>37.1</v>
          </cell>
          <cell r="E365">
            <v>55.64</v>
          </cell>
          <cell r="F365">
            <v>74.19</v>
          </cell>
          <cell r="G365">
            <v>92.73</v>
          </cell>
          <cell r="H365">
            <v>111.27</v>
          </cell>
          <cell r="I365">
            <v>129.81</v>
          </cell>
          <cell r="J365">
            <v>151.27000000000001</v>
          </cell>
          <cell r="K365">
            <v>172.73</v>
          </cell>
          <cell r="L365">
            <v>194.2</v>
          </cell>
          <cell r="M365">
            <v>215.67</v>
          </cell>
          <cell r="N365">
            <v>237.14</v>
          </cell>
        </row>
        <row r="366">
          <cell r="C366">
            <v>9.57</v>
          </cell>
          <cell r="D366">
            <v>19.14</v>
          </cell>
          <cell r="E366">
            <v>28.71</v>
          </cell>
          <cell r="F366">
            <v>38.28</v>
          </cell>
          <cell r="G366">
            <v>47.85</v>
          </cell>
          <cell r="H366">
            <v>57.42</v>
          </cell>
          <cell r="I366">
            <v>66.989999999999995</v>
          </cell>
          <cell r="J366">
            <v>76.56</v>
          </cell>
          <cell r="K366">
            <v>86.13</v>
          </cell>
          <cell r="L366">
            <v>95.7</v>
          </cell>
          <cell r="M366">
            <v>105.27</v>
          </cell>
          <cell r="N366">
            <v>114.84</v>
          </cell>
        </row>
        <row r="367">
          <cell r="E367">
            <v>2.96</v>
          </cell>
          <cell r="F367">
            <v>28.7</v>
          </cell>
          <cell r="G367">
            <v>54.44</v>
          </cell>
          <cell r="H367">
            <v>80.180000000000007</v>
          </cell>
          <cell r="I367">
            <v>105.92</v>
          </cell>
          <cell r="J367">
            <v>131.66</v>
          </cell>
          <cell r="K367">
            <v>157.4</v>
          </cell>
          <cell r="L367">
            <v>183.14</v>
          </cell>
          <cell r="M367">
            <v>208.88</v>
          </cell>
          <cell r="N367">
            <v>234.62</v>
          </cell>
        </row>
        <row r="368">
          <cell r="C368">
            <v>34.65</v>
          </cell>
          <cell r="D368">
            <v>69.3</v>
          </cell>
          <cell r="E368">
            <v>103.95</v>
          </cell>
          <cell r="F368">
            <v>138.6</v>
          </cell>
          <cell r="G368">
            <v>173.25</v>
          </cell>
          <cell r="H368">
            <v>207.9</v>
          </cell>
          <cell r="I368">
            <v>242.55</v>
          </cell>
          <cell r="J368">
            <v>277.2</v>
          </cell>
          <cell r="K368">
            <v>311.85000000000002</v>
          </cell>
          <cell r="L368">
            <v>346.5</v>
          </cell>
          <cell r="M368">
            <v>381.15</v>
          </cell>
          <cell r="N368">
            <v>415.8</v>
          </cell>
        </row>
        <row r="369">
          <cell r="C369">
            <v>2.16</v>
          </cell>
          <cell r="D369">
            <v>4.32</v>
          </cell>
          <cell r="E369">
            <v>6.48</v>
          </cell>
          <cell r="F369">
            <v>8.64</v>
          </cell>
          <cell r="G369">
            <v>10.8</v>
          </cell>
          <cell r="H369">
            <v>12.96</v>
          </cell>
          <cell r="I369">
            <v>15.12</v>
          </cell>
          <cell r="J369">
            <v>17.28</v>
          </cell>
          <cell r="K369">
            <v>19.440000000000001</v>
          </cell>
          <cell r="L369">
            <v>21.6</v>
          </cell>
          <cell r="M369">
            <v>25.63</v>
          </cell>
          <cell r="N369">
            <v>27.89</v>
          </cell>
        </row>
        <row r="370">
          <cell r="C370">
            <v>7.43</v>
          </cell>
          <cell r="D370">
            <v>14.86</v>
          </cell>
          <cell r="E370">
            <v>22.29</v>
          </cell>
          <cell r="F370">
            <v>29.72</v>
          </cell>
          <cell r="G370">
            <v>37.15</v>
          </cell>
          <cell r="H370">
            <v>44.58</v>
          </cell>
          <cell r="I370">
            <v>52.01</v>
          </cell>
          <cell r="J370">
            <v>59.44</v>
          </cell>
          <cell r="K370">
            <v>66.87</v>
          </cell>
          <cell r="L370">
            <v>74.3</v>
          </cell>
          <cell r="M370">
            <v>81.73</v>
          </cell>
          <cell r="N370">
            <v>89.16</v>
          </cell>
        </row>
        <row r="371">
          <cell r="C371">
            <v>30.82</v>
          </cell>
          <cell r="D371">
            <v>61.64</v>
          </cell>
          <cell r="E371">
            <v>92.46</v>
          </cell>
          <cell r="F371">
            <v>123.28</v>
          </cell>
          <cell r="G371">
            <v>154.1</v>
          </cell>
          <cell r="H371">
            <v>184.92</v>
          </cell>
          <cell r="I371">
            <v>215.74</v>
          </cell>
          <cell r="J371">
            <v>246.56</v>
          </cell>
          <cell r="K371">
            <v>277.38</v>
          </cell>
          <cell r="L371">
            <v>308.2</v>
          </cell>
          <cell r="M371">
            <v>339.1</v>
          </cell>
          <cell r="N371">
            <v>370</v>
          </cell>
        </row>
        <row r="372">
          <cell r="C372">
            <v>1349.85</v>
          </cell>
          <cell r="D372">
            <v>2039.27</v>
          </cell>
          <cell r="E372">
            <v>6714.76</v>
          </cell>
          <cell r="F372">
            <v>7561.2900000000009</v>
          </cell>
          <cell r="G372">
            <v>8410.36</v>
          </cell>
          <cell r="H372">
            <v>9259.07</v>
          </cell>
          <cell r="I372">
            <v>10179.9</v>
          </cell>
          <cell r="J372">
            <v>11037.64</v>
          </cell>
          <cell r="K372">
            <v>11975.09</v>
          </cell>
          <cell r="L372">
            <v>12972.02</v>
          </cell>
          <cell r="M372">
            <v>13879.939999999999</v>
          </cell>
          <cell r="N372">
            <v>14929.259999999998</v>
          </cell>
        </row>
        <row r="373">
          <cell r="C373">
            <v>3026.34</v>
          </cell>
          <cell r="D373">
            <v>6060.84</v>
          </cell>
          <cell r="E373">
            <v>9109.619999999999</v>
          </cell>
          <cell r="F373">
            <v>12509.119999999999</v>
          </cell>
          <cell r="G373">
            <v>15591.48</v>
          </cell>
          <cell r="H373">
            <v>18493.36</v>
          </cell>
          <cell r="I373">
            <v>21657.379999999997</v>
          </cell>
          <cell r="J373">
            <v>24903.449999999997</v>
          </cell>
          <cell r="K373">
            <v>28085.97</v>
          </cell>
          <cell r="L373">
            <v>31274.42</v>
          </cell>
          <cell r="M373">
            <v>34464.910000000003</v>
          </cell>
          <cell r="N373">
            <v>37519.83</v>
          </cell>
        </row>
        <row r="412">
          <cell r="B412">
            <v>2716889.0700000012</v>
          </cell>
          <cell r="C412">
            <v>2716807.0100000007</v>
          </cell>
          <cell r="D412">
            <v>2715855.2900000005</v>
          </cell>
          <cell r="E412">
            <v>2734641.4000000004</v>
          </cell>
          <cell r="F412">
            <v>2741873.580000001</v>
          </cell>
          <cell r="G412">
            <v>2742295.6500000004</v>
          </cell>
          <cell r="H412">
            <v>2753912.2300000009</v>
          </cell>
          <cell r="I412">
            <v>2748625.51</v>
          </cell>
          <cell r="J412">
            <v>2752367.43</v>
          </cell>
          <cell r="K412">
            <v>2753510.1899999995</v>
          </cell>
          <cell r="L412">
            <v>2756757.16</v>
          </cell>
          <cell r="M412">
            <v>2764891.35</v>
          </cell>
          <cell r="N412">
            <v>2769657.5900000003</v>
          </cell>
        </row>
        <row r="413">
          <cell r="B413">
            <v>2934323.56</v>
          </cell>
          <cell r="C413">
            <v>2935371.6100000003</v>
          </cell>
          <cell r="D413">
            <v>2936582.89</v>
          </cell>
          <cell r="E413">
            <v>2940666.9299999997</v>
          </cell>
          <cell r="F413">
            <v>2958241.3899999997</v>
          </cell>
          <cell r="G413">
            <v>2958175.28</v>
          </cell>
          <cell r="H413">
            <v>2959305.8000000003</v>
          </cell>
          <cell r="I413">
            <v>2960120.98</v>
          </cell>
          <cell r="J413">
            <v>2962451.1099999994</v>
          </cell>
          <cell r="K413">
            <v>2966484.45</v>
          </cell>
          <cell r="L413">
            <v>2971279.04</v>
          </cell>
          <cell r="M413">
            <v>2970015.96</v>
          </cell>
          <cell r="N413">
            <v>2976944.8299999996</v>
          </cell>
        </row>
        <row r="417">
          <cell r="B417">
            <v>-1680098.8000000003</v>
          </cell>
          <cell r="C417">
            <v>-1689917.2399999995</v>
          </cell>
          <cell r="D417">
            <v>-1697956.9299999997</v>
          </cell>
          <cell r="E417">
            <v>-1711324.4900000002</v>
          </cell>
          <cell r="F417">
            <v>-1721713.24</v>
          </cell>
          <cell r="G417">
            <v>-1731255.1099999999</v>
          </cell>
          <cell r="H417">
            <v>-1743298.8599999999</v>
          </cell>
          <cell r="I417">
            <v>-1738699.2100000004</v>
          </cell>
          <cell r="J417">
            <v>-1746354.5100000002</v>
          </cell>
          <cell r="K417">
            <v>-1753929.0900000003</v>
          </cell>
          <cell r="L417">
            <v>-1764932.08</v>
          </cell>
          <cell r="M417">
            <v>-1775747.12</v>
          </cell>
          <cell r="N417">
            <v>-1786032.55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>
        <row r="24">
          <cell r="E24">
            <v>1505</v>
          </cell>
        </row>
        <row r="25">
          <cell r="E25">
            <v>1254</v>
          </cell>
        </row>
      </sheetData>
      <sheetData sheetId="133" refreshError="1"/>
      <sheetData sheetId="134" refreshError="1"/>
      <sheetData sheetId="135" refreshError="1"/>
      <sheetData sheetId="136">
        <row r="27">
          <cell r="D27">
            <v>-1778.02</v>
          </cell>
          <cell r="E27">
            <v>-3556.04</v>
          </cell>
          <cell r="F27">
            <v>-5334.06</v>
          </cell>
          <cell r="G27">
            <v>-7112.08</v>
          </cell>
          <cell r="H27">
            <v>-8890.1</v>
          </cell>
          <cell r="I27">
            <v>-10668.12</v>
          </cell>
          <cell r="J27">
            <v>-12446.14</v>
          </cell>
          <cell r="K27">
            <v>-14224.16</v>
          </cell>
          <cell r="L27">
            <v>-16002.18</v>
          </cell>
          <cell r="M27">
            <v>-17780.2</v>
          </cell>
          <cell r="N27">
            <v>-19558.22</v>
          </cell>
          <cell r="O27">
            <v>-21336.240000000002</v>
          </cell>
        </row>
        <row r="50">
          <cell r="D50">
            <v>-8130.9600000000009</v>
          </cell>
          <cell r="E50">
            <v>-16261.920000000002</v>
          </cell>
          <cell r="F50">
            <v>-24392.880000000001</v>
          </cell>
          <cell r="G50">
            <v>-32522.160000000003</v>
          </cell>
          <cell r="H50">
            <v>-40653.120000000003</v>
          </cell>
          <cell r="I50">
            <v>-48784.08</v>
          </cell>
          <cell r="J50">
            <v>-56915.040000000001</v>
          </cell>
          <cell r="K50">
            <v>-65046.000000000007</v>
          </cell>
          <cell r="L50">
            <v>-73176.959999999992</v>
          </cell>
          <cell r="M50">
            <v>-81307.920000000013</v>
          </cell>
          <cell r="N50">
            <v>-89438.88</v>
          </cell>
          <cell r="O50">
            <v>-97569.840000000011</v>
          </cell>
        </row>
      </sheetData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COVER"/>
      <sheetName val="CONTENTS vol 1"/>
      <sheetName val="CONTENTS vol 2"/>
      <sheetName val="APPENDIX A PLANT ACCT REC"/>
      <sheetName val="A 2"/>
      <sheetName val="A 3"/>
      <sheetName val="A 4"/>
      <sheetName val="A 6"/>
      <sheetName val="A 6 (a)"/>
      <sheetName val="A 7"/>
      <sheetName val="A 8"/>
      <sheetName val="A 10"/>
      <sheetName val="A 10 (a)"/>
      <sheetName val="A 11"/>
      <sheetName val="A 12"/>
      <sheetName val="A 12 (a)"/>
      <sheetName val="A 13"/>
      <sheetName val="A 14"/>
      <sheetName val="A 14 (a)"/>
      <sheetName val="A 15"/>
      <sheetName val="A 16"/>
      <sheetName val="A 17"/>
      <sheetName val="A 18"/>
      <sheetName val="A 18 (a)"/>
      <sheetName val="A 19"/>
      <sheetName val="A 19 (a)"/>
      <sheetName val="B 2"/>
      <sheetName val="B 3"/>
      <sheetName val="B 4"/>
      <sheetName val="B 5"/>
      <sheetName val="B 6"/>
      <sheetName val="B 8"/>
      <sheetName val="B 9"/>
      <sheetName val="B 10"/>
      <sheetName val="B 11"/>
      <sheetName val="B12 - 1.31.2015"/>
      <sheetName val="B12 - 2.28.2015"/>
      <sheetName val="B12 - 3.31.2015"/>
      <sheetName val="B12 - 4.30.2015"/>
      <sheetName val="B12 - 5.31.2015"/>
      <sheetName val="B12 - 6.30.2015"/>
      <sheetName val="B12 - 7.31.2015"/>
      <sheetName val="B12 - 8.31.2015"/>
      <sheetName val="B12 - 9.30.2015"/>
      <sheetName val="B12 - 10.31.2015"/>
      <sheetName val="B12 - 11.30.2015"/>
      <sheetName val="B12 - 12.31.2015"/>
      <sheetName val="B12 - Test Year"/>
      <sheetName val="C INSTRUCT"/>
      <sheetName val="B 14"/>
      <sheetName val="B 15"/>
      <sheetName val="C 1"/>
      <sheetName val="C 2 (s)"/>
      <sheetName val="C 3"/>
      <sheetName val="C 4"/>
      <sheetName val="C 5 (s)"/>
      <sheetName val="C 6"/>
      <sheetName val="C 6a"/>
      <sheetName val="C 7"/>
      <sheetName val="C 8"/>
      <sheetName val="C 9"/>
      <sheetName val="C 10"/>
      <sheetName val="D 1"/>
      <sheetName val="D 2"/>
      <sheetName val="D 3"/>
      <sheetName val="D 4"/>
      <sheetName val="D 5"/>
      <sheetName val="D 6"/>
      <sheetName val="D 7"/>
      <sheetName val="E 1 (s)"/>
      <sheetName val="E 2 (s)"/>
      <sheetName val="E 3"/>
      <sheetName val="E 4 (s)"/>
      <sheetName val="E 5 (s)"/>
      <sheetName val="E 6"/>
      <sheetName val="E 7"/>
      <sheetName val="E 8"/>
      <sheetName val="E 9"/>
      <sheetName val="E 10"/>
      <sheetName val="E 11"/>
      <sheetName val="E 12"/>
      <sheetName val="E 13"/>
      <sheetName val="E 14"/>
      <sheetName val="F 2"/>
      <sheetName val="F 4"/>
      <sheetName val="F 6"/>
      <sheetName val="F 6 (2)"/>
      <sheetName val="F 6 (3)"/>
      <sheetName val="F 6 (4)"/>
      <sheetName val="F 7"/>
      <sheetName val="F 8"/>
      <sheetName val="F 10"/>
      <sheetName val="A 2 (I)"/>
      <sheetName val="A 3 (I)"/>
      <sheetName val="B 2 (I)"/>
      <sheetName val="B 3 (I)"/>
      <sheetName val="C 2 S (I)"/>
      <sheetName val="D 1 (I)"/>
      <sheetName val="D 2 (I)"/>
      <sheetName val="E 1 S (I)"/>
      <sheetName val="E 2 S (I)"/>
      <sheetName val="F 6 (I)"/>
      <sheetName val="A 2 (I) ALT"/>
      <sheetName val="A 3 (I) ALT"/>
      <sheetName val="B 2 (I) ALT"/>
      <sheetName val="B 3 (I) ALT"/>
      <sheetName val="C 2 S (I) ALT"/>
      <sheetName val="D 1 (I) ALT"/>
      <sheetName val="D 2 (I) ALT"/>
      <sheetName val="E 1 S (I) ALT"/>
      <sheetName val="E 2 S (I) ALT"/>
      <sheetName val="B 15 (I)"/>
      <sheetName val="C 1 (I)"/>
      <sheetName val="C 5 S (I)"/>
      <sheetName val="AR to MFR"/>
      <sheetName val="Trial Blc"/>
      <sheetName val="O&amp;M per TB"/>
      <sheetName val="12-31-15 Plant Acc Bal_PerAR"/>
      <sheetName val="12-31-15 Depreciation Exp_PerAR"/>
      <sheetName val="Rev  &amp; other exp"/>
      <sheetName val="Other BalSheet Acct_PerAR"/>
      <sheetName val="12-31-15 CIAC Bal &amp; Proj_PerAR"/>
      <sheetName val="O&amp;M"/>
      <sheetName val="12-31-15 CIAC Amort Exp_PerAR"/>
      <sheetName val="Working Capital_PerAR"/>
      <sheetName val="PROFORMA ADJUSTMENTS"/>
      <sheetName val="12 Mo IS"/>
      <sheetName val="IncomeAccountsAllocationPerAR "/>
      <sheetName val="IncomeAccounts_Water BU"/>
      <sheetName val="IncomeAccounts_Sewer BU"/>
      <sheetName val="ADJUSTED MONTHLY FINAL"/>
      <sheetName val="APPENDIX B INC. STAT.ACCT RECON"/>
      <sheetName val="CommonPlant_PerAR"/>
      <sheetName val="Interest Expense Adj_PerAR"/>
      <sheetName val="RateCase&amp;Other Deferred_PerAR"/>
      <sheetName val="Property Taxes"/>
      <sheetName val="AR_F-23"/>
      <sheetName val="C 5 Calculation"/>
      <sheetName val="Rev Requirements Final"/>
      <sheetName val="Rev Requirements Interim ALT"/>
      <sheetName val="Rev Requirements Interim"/>
      <sheetName val="Reuse RateBase"/>
      <sheetName val="REVENUE REQUIREMENTS"/>
      <sheetName val="PROFORMA YEAR"/>
      <sheetName val="INTERIM COST OF CAPI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9">
          <cell r="C59">
            <v>3884565.1599999997</v>
          </cell>
          <cell r="D59">
            <v>3914672.29</v>
          </cell>
          <cell r="E59">
            <v>3943603.6299999985</v>
          </cell>
          <cell r="F59">
            <v>3975521.5700000003</v>
          </cell>
          <cell r="G59">
            <v>4006388.03</v>
          </cell>
          <cell r="H59">
            <v>4036510.7499999991</v>
          </cell>
          <cell r="I59">
            <v>4065823.9500000007</v>
          </cell>
          <cell r="J59">
            <v>4090240.2500000005</v>
          </cell>
          <cell r="K59">
            <v>4121101.7200000007</v>
          </cell>
          <cell r="L59">
            <v>4150850.3800000004</v>
          </cell>
          <cell r="M59">
            <v>4177816.7</v>
          </cell>
          <cell r="N59">
            <v>4173634.4400000004</v>
          </cell>
          <cell r="O59">
            <v>4125760.3200000003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>
        <row r="4">
          <cell r="B4">
            <v>1025</v>
          </cell>
          <cell r="C4">
            <v>37.6</v>
          </cell>
          <cell r="D4">
            <v>37.56</v>
          </cell>
          <cell r="E4">
            <v>37.630000000000003</v>
          </cell>
          <cell r="F4">
            <v>37.61</v>
          </cell>
          <cell r="G4">
            <v>37.76</v>
          </cell>
          <cell r="H4">
            <v>37.72</v>
          </cell>
          <cell r="I4">
            <v>37.54</v>
          </cell>
          <cell r="J4">
            <v>37.43</v>
          </cell>
          <cell r="K4">
            <v>37.4</v>
          </cell>
          <cell r="L4">
            <v>37.49</v>
          </cell>
          <cell r="M4">
            <v>37.36</v>
          </cell>
          <cell r="N4">
            <v>37.32</v>
          </cell>
          <cell r="O4">
            <v>37.369999999999997</v>
          </cell>
          <cell r="P4">
            <v>37.522307692307692</v>
          </cell>
        </row>
        <row r="5">
          <cell r="B5">
            <v>1045</v>
          </cell>
          <cell r="C5">
            <v>425.13</v>
          </cell>
          <cell r="D5">
            <v>424.93</v>
          </cell>
          <cell r="E5">
            <v>421.96</v>
          </cell>
          <cell r="F5">
            <v>422.69</v>
          </cell>
          <cell r="G5">
            <v>425.92</v>
          </cell>
          <cell r="H5">
            <v>425.66</v>
          </cell>
          <cell r="I5">
            <v>423.97</v>
          </cell>
          <cell r="J5">
            <v>422.36</v>
          </cell>
          <cell r="K5">
            <v>422.1</v>
          </cell>
          <cell r="L5">
            <v>419.55</v>
          </cell>
          <cell r="M5">
            <v>418.14</v>
          </cell>
          <cell r="N5">
            <v>417.81</v>
          </cell>
          <cell r="O5">
            <v>418.1</v>
          </cell>
          <cell r="P5">
            <v>422.17846153846165</v>
          </cell>
        </row>
        <row r="6">
          <cell r="B6">
            <v>1175</v>
          </cell>
          <cell r="C6">
            <v>31398.04</v>
          </cell>
          <cell r="D6">
            <v>31376.76</v>
          </cell>
          <cell r="E6">
            <v>31313.59</v>
          </cell>
          <cell r="F6">
            <v>31379.9</v>
          </cell>
          <cell r="G6">
            <v>31552.84</v>
          </cell>
          <cell r="H6">
            <v>31529.68</v>
          </cell>
          <cell r="I6">
            <v>31446.48</v>
          </cell>
          <cell r="J6">
            <v>31460.35</v>
          </cell>
          <cell r="K6">
            <v>31453.24</v>
          </cell>
          <cell r="L6">
            <v>31440.82</v>
          </cell>
          <cell r="M6">
            <v>31330.84</v>
          </cell>
          <cell r="N6">
            <v>31431.15</v>
          </cell>
          <cell r="O6">
            <v>31543.200000000001</v>
          </cell>
          <cell r="P6">
            <v>31435.145384615389</v>
          </cell>
        </row>
        <row r="7">
          <cell r="B7">
            <v>1180</v>
          </cell>
          <cell r="C7">
            <v>10490.56</v>
          </cell>
          <cell r="D7">
            <v>10504.35</v>
          </cell>
          <cell r="E7">
            <v>10475.99</v>
          </cell>
          <cell r="F7">
            <v>10491.43</v>
          </cell>
          <cell r="G7">
            <v>10556.88</v>
          </cell>
          <cell r="H7">
            <v>10615.76</v>
          </cell>
          <cell r="I7">
            <v>10597.3</v>
          </cell>
          <cell r="J7">
            <v>10571.76</v>
          </cell>
          <cell r="K7">
            <v>10565.24</v>
          </cell>
          <cell r="L7">
            <v>10527.51</v>
          </cell>
          <cell r="M7">
            <v>10502.6</v>
          </cell>
          <cell r="N7">
            <v>10496.43</v>
          </cell>
          <cell r="O7">
            <v>10546.65</v>
          </cell>
          <cell r="P7">
            <v>10534.035384615385</v>
          </cell>
        </row>
        <row r="8">
          <cell r="B8">
            <v>1190</v>
          </cell>
          <cell r="C8">
            <v>4224.9399999999996</v>
          </cell>
          <cell r="D8">
            <v>4221.4799999999996</v>
          </cell>
          <cell r="E8">
            <v>4227.5200000000004</v>
          </cell>
          <cell r="F8">
            <v>4226.1400000000003</v>
          </cell>
          <cell r="G8">
            <v>4242.95</v>
          </cell>
          <cell r="H8">
            <v>4239.1400000000003</v>
          </cell>
          <cell r="I8">
            <v>4218.5200000000004</v>
          </cell>
          <cell r="J8">
            <v>4205.8500000000004</v>
          </cell>
          <cell r="K8">
            <v>4203.2</v>
          </cell>
          <cell r="L8">
            <v>4212.46</v>
          </cell>
          <cell r="M8">
            <v>4197.29</v>
          </cell>
          <cell r="N8">
            <v>4193.05</v>
          </cell>
          <cell r="O8">
            <v>4198.0600000000004</v>
          </cell>
          <cell r="P8">
            <v>4216.2</v>
          </cell>
        </row>
        <row r="9">
          <cell r="B9">
            <v>1205</v>
          </cell>
          <cell r="C9">
            <v>1587.74</v>
          </cell>
          <cell r="D9">
            <v>1586.98</v>
          </cell>
          <cell r="E9">
            <v>1575.91</v>
          </cell>
          <cell r="F9">
            <v>1578.64</v>
          </cell>
          <cell r="G9">
            <v>1590.67</v>
          </cell>
          <cell r="H9">
            <v>1589.71</v>
          </cell>
          <cell r="I9">
            <v>1583.41</v>
          </cell>
          <cell r="J9">
            <v>1577.38</v>
          </cell>
          <cell r="K9">
            <v>1576.42</v>
          </cell>
          <cell r="L9">
            <v>1566.9</v>
          </cell>
          <cell r="M9">
            <v>1561.65</v>
          </cell>
          <cell r="N9">
            <v>1560.39</v>
          </cell>
          <cell r="O9">
            <v>1561.5</v>
          </cell>
          <cell r="P9">
            <v>1576.7153846153849</v>
          </cell>
        </row>
        <row r="10">
          <cell r="B10">
            <v>1250</v>
          </cell>
          <cell r="C10">
            <v>3421.08</v>
          </cell>
          <cell r="D10">
            <v>3421.08</v>
          </cell>
          <cell r="E10">
            <v>3421.08</v>
          </cell>
          <cell r="F10">
            <v>3421.08</v>
          </cell>
          <cell r="G10">
            <v>3421.08</v>
          </cell>
          <cell r="H10">
            <v>3421.08</v>
          </cell>
          <cell r="I10">
            <v>3421.08</v>
          </cell>
          <cell r="J10">
            <v>3421.08</v>
          </cell>
          <cell r="K10">
            <v>3421.08</v>
          </cell>
          <cell r="L10">
            <v>3421.08</v>
          </cell>
          <cell r="M10">
            <v>3421.08</v>
          </cell>
          <cell r="N10">
            <v>3421.08</v>
          </cell>
          <cell r="O10">
            <v>3421.08</v>
          </cell>
          <cell r="P10">
            <v>3421.0800000000013</v>
          </cell>
        </row>
        <row r="11">
          <cell r="B11">
            <v>1270</v>
          </cell>
          <cell r="C11">
            <v>157061.82</v>
          </cell>
          <cell r="D11">
            <v>157061.82</v>
          </cell>
          <cell r="E11">
            <v>157061.82</v>
          </cell>
          <cell r="F11">
            <v>157061.82</v>
          </cell>
          <cell r="G11">
            <v>157061.82</v>
          </cell>
          <cell r="H11">
            <v>157061.82</v>
          </cell>
          <cell r="I11">
            <v>157061.82</v>
          </cell>
          <cell r="J11">
            <v>157061.82</v>
          </cell>
          <cell r="K11">
            <v>157061.82</v>
          </cell>
          <cell r="L11">
            <v>157061.82</v>
          </cell>
          <cell r="M11">
            <v>157061.82</v>
          </cell>
          <cell r="N11">
            <v>157061.82</v>
          </cell>
          <cell r="O11">
            <v>157061.82</v>
          </cell>
          <cell r="P11">
            <v>157061.82000000004</v>
          </cell>
        </row>
        <row r="12">
          <cell r="B12">
            <v>1290</v>
          </cell>
          <cell r="C12">
            <v>1078</v>
          </cell>
          <cell r="D12">
            <v>1078</v>
          </cell>
          <cell r="E12">
            <v>1078</v>
          </cell>
          <cell r="F12">
            <v>1078</v>
          </cell>
          <cell r="G12">
            <v>1078</v>
          </cell>
          <cell r="H12">
            <v>1078</v>
          </cell>
          <cell r="I12">
            <v>1078</v>
          </cell>
          <cell r="J12">
            <v>1078</v>
          </cell>
          <cell r="K12">
            <v>1078</v>
          </cell>
          <cell r="L12">
            <v>1078</v>
          </cell>
          <cell r="M12">
            <v>1078</v>
          </cell>
          <cell r="N12">
            <v>1078</v>
          </cell>
          <cell r="O12">
            <v>1078</v>
          </cell>
          <cell r="P12">
            <v>1078</v>
          </cell>
        </row>
        <row r="13">
          <cell r="B13">
            <v>1295</v>
          </cell>
          <cell r="C13">
            <v>665525.63</v>
          </cell>
          <cell r="D13">
            <v>665525.63</v>
          </cell>
          <cell r="E13">
            <v>665525.63</v>
          </cell>
          <cell r="F13">
            <v>665525.63</v>
          </cell>
          <cell r="G13">
            <v>665525.63</v>
          </cell>
          <cell r="H13">
            <v>665525.63</v>
          </cell>
          <cell r="I13">
            <v>665525.63</v>
          </cell>
          <cell r="J13">
            <v>665525.63</v>
          </cell>
          <cell r="K13">
            <v>666340.31000000006</v>
          </cell>
          <cell r="L13">
            <v>666340.31000000006</v>
          </cell>
          <cell r="M13">
            <v>670929.32999999996</v>
          </cell>
          <cell r="N13">
            <v>670929.32999999996</v>
          </cell>
          <cell r="O13">
            <v>671217.17</v>
          </cell>
          <cell r="P13">
            <v>666920.11461538461</v>
          </cell>
        </row>
        <row r="14">
          <cell r="B14">
            <v>1300</v>
          </cell>
          <cell r="C14">
            <v>623975.98</v>
          </cell>
          <cell r="D14">
            <v>623975.98</v>
          </cell>
          <cell r="E14">
            <v>623975.98</v>
          </cell>
          <cell r="F14">
            <v>623975.98</v>
          </cell>
          <cell r="G14">
            <v>623975.98</v>
          </cell>
          <cell r="H14">
            <v>623975.98</v>
          </cell>
          <cell r="I14">
            <v>623975.98</v>
          </cell>
          <cell r="J14">
            <v>623975.98</v>
          </cell>
          <cell r="K14">
            <v>623975.98</v>
          </cell>
          <cell r="L14">
            <v>623975.98</v>
          </cell>
          <cell r="M14">
            <v>623975.98</v>
          </cell>
          <cell r="N14">
            <v>623975.98</v>
          </cell>
          <cell r="O14">
            <v>623975.98</v>
          </cell>
          <cell r="P14">
            <v>623975.98000000021</v>
          </cell>
        </row>
        <row r="15">
          <cell r="B15">
            <v>1310</v>
          </cell>
          <cell r="C15">
            <v>156.25</v>
          </cell>
          <cell r="D15">
            <v>156.25</v>
          </cell>
          <cell r="E15">
            <v>156.25</v>
          </cell>
          <cell r="F15">
            <v>156.25</v>
          </cell>
          <cell r="G15">
            <v>156.25</v>
          </cell>
          <cell r="H15">
            <v>156.25</v>
          </cell>
          <cell r="I15">
            <v>156.25</v>
          </cell>
          <cell r="J15">
            <v>156.25</v>
          </cell>
          <cell r="K15">
            <v>156.25</v>
          </cell>
          <cell r="L15">
            <v>156.25</v>
          </cell>
          <cell r="M15">
            <v>156.25</v>
          </cell>
          <cell r="N15">
            <v>156.25</v>
          </cell>
          <cell r="O15">
            <v>156.25</v>
          </cell>
          <cell r="P15">
            <v>156.25</v>
          </cell>
        </row>
        <row r="16">
          <cell r="B16">
            <v>1315</v>
          </cell>
          <cell r="C16">
            <v>3926.22</v>
          </cell>
          <cell r="D16">
            <v>3926.22</v>
          </cell>
          <cell r="E16">
            <v>3926.22</v>
          </cell>
          <cell r="F16">
            <v>3926.22</v>
          </cell>
          <cell r="G16">
            <v>3926.22</v>
          </cell>
          <cell r="H16">
            <v>3926.22</v>
          </cell>
          <cell r="I16">
            <v>3926.22</v>
          </cell>
          <cell r="J16">
            <v>3926.22</v>
          </cell>
          <cell r="K16">
            <v>3926.22</v>
          </cell>
          <cell r="L16">
            <v>3926.22</v>
          </cell>
          <cell r="M16">
            <v>3926.22</v>
          </cell>
          <cell r="N16">
            <v>3926.22</v>
          </cell>
          <cell r="O16">
            <v>3926.22</v>
          </cell>
          <cell r="P16">
            <v>3926.2200000000007</v>
          </cell>
        </row>
        <row r="17">
          <cell r="B17">
            <v>1320</v>
          </cell>
          <cell r="C17">
            <v>96319.46</v>
          </cell>
          <cell r="D17">
            <v>96319.46</v>
          </cell>
          <cell r="E17">
            <v>96319.46</v>
          </cell>
          <cell r="F17">
            <v>96319.46</v>
          </cell>
          <cell r="G17">
            <v>96319.46</v>
          </cell>
          <cell r="H17">
            <v>96319.46</v>
          </cell>
          <cell r="I17">
            <v>96319.46</v>
          </cell>
          <cell r="J17">
            <v>96319.46</v>
          </cell>
          <cell r="K17">
            <v>96319.46</v>
          </cell>
          <cell r="L17">
            <v>96319.46</v>
          </cell>
          <cell r="M17">
            <v>96319.46</v>
          </cell>
          <cell r="N17">
            <v>96319.46</v>
          </cell>
          <cell r="O17">
            <v>96319.46</v>
          </cell>
          <cell r="P17">
            <v>96319.459999999977</v>
          </cell>
        </row>
        <row r="18">
          <cell r="B18">
            <v>1330</v>
          </cell>
          <cell r="C18">
            <v>169.6</v>
          </cell>
          <cell r="D18">
            <v>169.6</v>
          </cell>
          <cell r="E18">
            <v>169.6</v>
          </cell>
          <cell r="F18">
            <v>169.6</v>
          </cell>
          <cell r="G18">
            <v>169.6</v>
          </cell>
          <cell r="H18">
            <v>169.6</v>
          </cell>
          <cell r="I18">
            <v>169.6</v>
          </cell>
          <cell r="J18">
            <v>169.6</v>
          </cell>
          <cell r="K18">
            <v>169.6</v>
          </cell>
          <cell r="L18">
            <v>169.6</v>
          </cell>
          <cell r="M18">
            <v>169.6</v>
          </cell>
          <cell r="N18">
            <v>169.6</v>
          </cell>
          <cell r="O18">
            <v>169.6</v>
          </cell>
          <cell r="P18">
            <v>169.59999999999997</v>
          </cell>
        </row>
        <row r="19">
          <cell r="B19">
            <v>1345</v>
          </cell>
          <cell r="C19">
            <v>2618244.44</v>
          </cell>
          <cell r="D19">
            <v>2618244.44</v>
          </cell>
          <cell r="E19">
            <v>2618244.44</v>
          </cell>
          <cell r="F19">
            <v>2618244.44</v>
          </cell>
          <cell r="G19">
            <v>2618508.44</v>
          </cell>
          <cell r="H19">
            <v>2618508.44</v>
          </cell>
          <cell r="I19">
            <v>2618508.44</v>
          </cell>
          <cell r="J19">
            <v>2618778.44</v>
          </cell>
          <cell r="K19">
            <v>2624400.89</v>
          </cell>
          <cell r="L19">
            <v>2624400.89</v>
          </cell>
          <cell r="M19">
            <v>2624670.89</v>
          </cell>
          <cell r="N19">
            <v>3351106.62</v>
          </cell>
          <cell r="O19">
            <v>3351504.08</v>
          </cell>
          <cell r="P19">
            <v>2732566.5300000003</v>
          </cell>
        </row>
        <row r="20">
          <cell r="B20">
            <v>1350</v>
          </cell>
          <cell r="C20">
            <v>508696.82</v>
          </cell>
          <cell r="D20">
            <v>508696.82</v>
          </cell>
          <cell r="E20">
            <v>508696.82</v>
          </cell>
          <cell r="F20">
            <v>508784.82</v>
          </cell>
          <cell r="G20">
            <v>508784.82</v>
          </cell>
          <cell r="H20">
            <v>618910.74</v>
          </cell>
          <cell r="I20">
            <v>618910.74</v>
          </cell>
          <cell r="J20">
            <v>618910.74</v>
          </cell>
          <cell r="K20">
            <v>618910.74</v>
          </cell>
          <cell r="L20">
            <v>619000.74</v>
          </cell>
          <cell r="M20">
            <v>619000.74</v>
          </cell>
          <cell r="N20">
            <v>619000.74</v>
          </cell>
          <cell r="O20">
            <v>619000.74</v>
          </cell>
          <cell r="P20">
            <v>576562.00153846166</v>
          </cell>
        </row>
        <row r="21">
          <cell r="B21">
            <v>1353</v>
          </cell>
          <cell r="C21">
            <v>185278.78</v>
          </cell>
          <cell r="D21">
            <v>186343.18</v>
          </cell>
          <cell r="E21">
            <v>186343.18</v>
          </cell>
          <cell r="F21">
            <v>186343.18</v>
          </cell>
          <cell r="G21">
            <v>186343.18</v>
          </cell>
          <cell r="H21">
            <v>186343.18</v>
          </cell>
          <cell r="I21">
            <v>186343.18</v>
          </cell>
          <cell r="J21">
            <v>186343.18</v>
          </cell>
          <cell r="K21">
            <v>186343.18</v>
          </cell>
          <cell r="L21">
            <v>186343.18</v>
          </cell>
          <cell r="M21">
            <v>186343.18</v>
          </cell>
          <cell r="N21">
            <v>186343.18</v>
          </cell>
          <cell r="O21">
            <v>186343.18</v>
          </cell>
          <cell r="P21">
            <v>186261.30307692304</v>
          </cell>
        </row>
        <row r="22">
          <cell r="B22">
            <v>1360</v>
          </cell>
          <cell r="C22">
            <v>119831.41</v>
          </cell>
          <cell r="D22">
            <v>119831.41</v>
          </cell>
          <cell r="E22">
            <v>119831.41</v>
          </cell>
          <cell r="F22">
            <v>119831.41</v>
          </cell>
          <cell r="G22">
            <v>119831.41</v>
          </cell>
          <cell r="H22">
            <v>119831.41</v>
          </cell>
          <cell r="I22">
            <v>119831.41</v>
          </cell>
          <cell r="J22">
            <v>119831.41</v>
          </cell>
          <cell r="K22">
            <v>119831.41</v>
          </cell>
          <cell r="L22">
            <v>119831.41</v>
          </cell>
          <cell r="M22">
            <v>119831.41</v>
          </cell>
          <cell r="N22">
            <v>119831.41</v>
          </cell>
          <cell r="O22">
            <v>119831.41</v>
          </cell>
          <cell r="P22">
            <v>119831.40999999999</v>
          </cell>
        </row>
        <row r="23">
          <cell r="B23">
            <v>1365</v>
          </cell>
          <cell r="O23">
            <v>1500</v>
          </cell>
          <cell r="P23">
            <v>1500</v>
          </cell>
        </row>
        <row r="24">
          <cell r="B24">
            <v>1375</v>
          </cell>
          <cell r="C24">
            <v>600398.15</v>
          </cell>
          <cell r="D24">
            <v>600398.15</v>
          </cell>
          <cell r="E24">
            <v>600398.15</v>
          </cell>
          <cell r="F24">
            <v>600398.15</v>
          </cell>
          <cell r="G24">
            <v>600398.15</v>
          </cell>
          <cell r="H24">
            <v>600398.15</v>
          </cell>
          <cell r="I24">
            <v>600398.15</v>
          </cell>
          <cell r="J24">
            <v>600398.15</v>
          </cell>
          <cell r="K24">
            <v>600398.15</v>
          </cell>
          <cell r="L24">
            <v>600398.15</v>
          </cell>
          <cell r="M24">
            <v>600398.15</v>
          </cell>
          <cell r="N24">
            <v>600398.15</v>
          </cell>
          <cell r="O24">
            <v>600398.15</v>
          </cell>
          <cell r="P24">
            <v>600398.15000000014</v>
          </cell>
        </row>
        <row r="25">
          <cell r="B25">
            <v>1380</v>
          </cell>
          <cell r="C25">
            <v>156744.81</v>
          </cell>
          <cell r="D25">
            <v>156744.81</v>
          </cell>
          <cell r="E25">
            <v>156744.81</v>
          </cell>
          <cell r="F25">
            <v>156744.81</v>
          </cell>
          <cell r="G25">
            <v>160104.70000000001</v>
          </cell>
          <cell r="H25">
            <v>160104.70000000001</v>
          </cell>
          <cell r="I25">
            <v>160104.70000000001</v>
          </cell>
          <cell r="J25">
            <v>160104.70000000001</v>
          </cell>
          <cell r="K25">
            <v>160104.70000000001</v>
          </cell>
          <cell r="L25">
            <v>162968.94</v>
          </cell>
          <cell r="M25">
            <v>162968.94</v>
          </cell>
          <cell r="N25">
            <v>167678.44</v>
          </cell>
          <cell r="O25">
            <v>199080.5</v>
          </cell>
          <cell r="P25">
            <v>163092.27384615381</v>
          </cell>
        </row>
        <row r="26">
          <cell r="B26">
            <v>1395</v>
          </cell>
          <cell r="C26">
            <v>9228.89</v>
          </cell>
          <cell r="D26">
            <v>9228.89</v>
          </cell>
          <cell r="E26">
            <v>9228.89</v>
          </cell>
          <cell r="F26">
            <v>9228.89</v>
          </cell>
          <cell r="G26">
            <v>9228.89</v>
          </cell>
          <cell r="H26">
            <v>9228.89</v>
          </cell>
          <cell r="I26">
            <v>9228.89</v>
          </cell>
          <cell r="J26">
            <v>9228.89</v>
          </cell>
          <cell r="K26">
            <v>9228.89</v>
          </cell>
          <cell r="L26">
            <v>9228.89</v>
          </cell>
          <cell r="M26">
            <v>9228.89</v>
          </cell>
          <cell r="N26">
            <v>9228.89</v>
          </cell>
          <cell r="O26">
            <v>9228.89</v>
          </cell>
          <cell r="P26">
            <v>9228.89</v>
          </cell>
        </row>
        <row r="27">
          <cell r="B27">
            <v>1400</v>
          </cell>
          <cell r="C27">
            <v>2656277.65</v>
          </cell>
          <cell r="D27">
            <v>2656277.65</v>
          </cell>
          <cell r="E27">
            <v>2656277.65</v>
          </cell>
          <cell r="F27">
            <v>2656805.65</v>
          </cell>
          <cell r="G27">
            <v>2656805.65</v>
          </cell>
          <cell r="H27">
            <v>2656805.65</v>
          </cell>
          <cell r="I27">
            <v>2656805.65</v>
          </cell>
          <cell r="J27">
            <v>2657229.4700000002</v>
          </cell>
          <cell r="K27">
            <v>2657229.4700000002</v>
          </cell>
          <cell r="L27">
            <v>2657229.4700000002</v>
          </cell>
          <cell r="M27">
            <v>2657229.4700000002</v>
          </cell>
          <cell r="N27">
            <v>2657229.4700000002</v>
          </cell>
          <cell r="O27">
            <v>2657229.4700000002</v>
          </cell>
          <cell r="P27">
            <v>2656879.4130769228</v>
          </cell>
        </row>
        <row r="28">
          <cell r="B28">
            <v>1405</v>
          </cell>
          <cell r="C28">
            <v>1109.5999999999999</v>
          </cell>
          <cell r="D28">
            <v>1109.5999999999999</v>
          </cell>
          <cell r="E28">
            <v>1109.5999999999999</v>
          </cell>
          <cell r="F28">
            <v>1109.5999999999999</v>
          </cell>
          <cell r="G28">
            <v>1109.5999999999999</v>
          </cell>
          <cell r="H28">
            <v>1109.5999999999999</v>
          </cell>
          <cell r="I28">
            <v>1109.5999999999999</v>
          </cell>
          <cell r="J28">
            <v>1109.5999999999999</v>
          </cell>
          <cell r="K28">
            <v>1109.5999999999999</v>
          </cell>
          <cell r="L28">
            <v>1109.5999999999999</v>
          </cell>
          <cell r="M28">
            <v>1109.5999999999999</v>
          </cell>
          <cell r="N28">
            <v>1109.5999999999999</v>
          </cell>
          <cell r="O28">
            <v>1109.5999999999999</v>
          </cell>
          <cell r="P28">
            <v>1109.6000000000001</v>
          </cell>
        </row>
        <row r="29">
          <cell r="B29">
            <v>1410</v>
          </cell>
          <cell r="C29">
            <v>28342.23</v>
          </cell>
          <cell r="D29">
            <v>28342.23</v>
          </cell>
          <cell r="E29">
            <v>28342.23</v>
          </cell>
          <cell r="F29">
            <v>28342.23</v>
          </cell>
          <cell r="G29">
            <v>28342.23</v>
          </cell>
          <cell r="H29">
            <v>28342.23</v>
          </cell>
          <cell r="I29">
            <v>28342.23</v>
          </cell>
          <cell r="J29">
            <v>28342.23</v>
          </cell>
          <cell r="K29">
            <v>28342.23</v>
          </cell>
          <cell r="L29">
            <v>28342.23</v>
          </cell>
          <cell r="M29">
            <v>28342.23</v>
          </cell>
          <cell r="N29">
            <v>28342.23</v>
          </cell>
          <cell r="O29">
            <v>28342.23</v>
          </cell>
          <cell r="P29">
            <v>28342.23</v>
          </cell>
        </row>
        <row r="30">
          <cell r="B30">
            <v>1435</v>
          </cell>
          <cell r="C30">
            <v>254.52</v>
          </cell>
          <cell r="D30">
            <v>254.52</v>
          </cell>
          <cell r="E30">
            <v>254.52</v>
          </cell>
          <cell r="F30">
            <v>254.52</v>
          </cell>
          <cell r="G30">
            <v>254.52</v>
          </cell>
          <cell r="H30">
            <v>254.52</v>
          </cell>
          <cell r="I30">
            <v>254.52</v>
          </cell>
          <cell r="J30">
            <v>254.52</v>
          </cell>
          <cell r="K30">
            <v>254.52</v>
          </cell>
          <cell r="L30">
            <v>254.52</v>
          </cell>
          <cell r="M30">
            <v>254.52</v>
          </cell>
          <cell r="N30">
            <v>254.52</v>
          </cell>
          <cell r="O30">
            <v>254.52</v>
          </cell>
          <cell r="P30">
            <v>254.52</v>
          </cell>
        </row>
        <row r="31">
          <cell r="B31">
            <v>1440</v>
          </cell>
          <cell r="C31">
            <v>239.04</v>
          </cell>
          <cell r="D31">
            <v>239.04</v>
          </cell>
          <cell r="E31">
            <v>239.04</v>
          </cell>
          <cell r="F31">
            <v>239.04</v>
          </cell>
          <cell r="G31">
            <v>239.04</v>
          </cell>
          <cell r="H31">
            <v>239.04</v>
          </cell>
          <cell r="I31">
            <v>239.04</v>
          </cell>
          <cell r="J31">
            <v>239.04</v>
          </cell>
          <cell r="K31">
            <v>239.04</v>
          </cell>
          <cell r="L31">
            <v>239.04</v>
          </cell>
          <cell r="M31">
            <v>239.04</v>
          </cell>
          <cell r="N31">
            <v>239.04</v>
          </cell>
          <cell r="O31">
            <v>30651.46</v>
          </cell>
          <cell r="P31">
            <v>2578.4569230769234</v>
          </cell>
        </row>
        <row r="32">
          <cell r="B32">
            <v>1455</v>
          </cell>
          <cell r="C32">
            <v>364.84</v>
          </cell>
          <cell r="D32">
            <v>364.84</v>
          </cell>
          <cell r="E32">
            <v>364.84</v>
          </cell>
          <cell r="F32">
            <v>364.84</v>
          </cell>
          <cell r="G32">
            <v>364.84</v>
          </cell>
          <cell r="H32">
            <v>364.84</v>
          </cell>
          <cell r="I32">
            <v>364.84</v>
          </cell>
          <cell r="J32">
            <v>364.84</v>
          </cell>
          <cell r="K32">
            <v>364.84</v>
          </cell>
          <cell r="L32">
            <v>364.84</v>
          </cell>
          <cell r="M32">
            <v>364.84</v>
          </cell>
          <cell r="N32">
            <v>364.84</v>
          </cell>
          <cell r="O32">
            <v>364.84</v>
          </cell>
          <cell r="P32">
            <v>364.84000000000009</v>
          </cell>
        </row>
        <row r="33">
          <cell r="B33">
            <v>1460</v>
          </cell>
          <cell r="C33">
            <v>388.39</v>
          </cell>
          <cell r="D33">
            <v>388.39</v>
          </cell>
          <cell r="E33">
            <v>388.39</v>
          </cell>
          <cell r="F33">
            <v>388.39</v>
          </cell>
          <cell r="G33">
            <v>388.39</v>
          </cell>
          <cell r="H33">
            <v>388.39</v>
          </cell>
          <cell r="I33">
            <v>388.39</v>
          </cell>
          <cell r="J33">
            <v>388.39</v>
          </cell>
          <cell r="K33">
            <v>388.39</v>
          </cell>
          <cell r="L33">
            <v>388.39</v>
          </cell>
          <cell r="M33">
            <v>388.39</v>
          </cell>
          <cell r="N33">
            <v>388.39</v>
          </cell>
          <cell r="O33">
            <v>388.39</v>
          </cell>
          <cell r="P33">
            <v>388.39</v>
          </cell>
        </row>
        <row r="34">
          <cell r="B34">
            <v>1470</v>
          </cell>
          <cell r="C34">
            <v>28848.02</v>
          </cell>
          <cell r="D34">
            <v>29155.21</v>
          </cell>
          <cell r="E34">
            <v>28885.599999999999</v>
          </cell>
          <cell r="F34">
            <v>28885.59</v>
          </cell>
          <cell r="G34">
            <v>28885.62</v>
          </cell>
          <cell r="H34">
            <v>28885.62</v>
          </cell>
          <cell r="I34">
            <v>28885.58</v>
          </cell>
          <cell r="J34">
            <v>28885.56</v>
          </cell>
          <cell r="K34">
            <v>28885.55</v>
          </cell>
          <cell r="L34">
            <v>28885.57</v>
          </cell>
          <cell r="M34">
            <v>28885.54</v>
          </cell>
          <cell r="N34">
            <v>28885.53</v>
          </cell>
          <cell r="O34">
            <v>28885.54</v>
          </cell>
          <cell r="P34">
            <v>28903.425384615381</v>
          </cell>
        </row>
        <row r="35">
          <cell r="B35">
            <v>1475</v>
          </cell>
          <cell r="C35">
            <v>8215.49</v>
          </cell>
          <cell r="D35">
            <v>8215.49</v>
          </cell>
          <cell r="E35">
            <v>8215.49</v>
          </cell>
          <cell r="F35">
            <v>8215.49</v>
          </cell>
          <cell r="G35">
            <v>8215.49</v>
          </cell>
          <cell r="H35">
            <v>8215.49</v>
          </cell>
          <cell r="I35">
            <v>8215.49</v>
          </cell>
          <cell r="J35">
            <v>8215.49</v>
          </cell>
          <cell r="K35">
            <v>8215.49</v>
          </cell>
          <cell r="L35">
            <v>8215.49</v>
          </cell>
          <cell r="M35">
            <v>8215.49</v>
          </cell>
          <cell r="N35">
            <v>8215.49</v>
          </cell>
          <cell r="O35">
            <v>8215.49</v>
          </cell>
          <cell r="P35">
            <v>8215.4900000000016</v>
          </cell>
        </row>
        <row r="36">
          <cell r="B36">
            <v>1485</v>
          </cell>
          <cell r="C36">
            <v>1500</v>
          </cell>
          <cell r="D36">
            <v>1500</v>
          </cell>
          <cell r="E36">
            <v>1500</v>
          </cell>
          <cell r="F36">
            <v>1500</v>
          </cell>
          <cell r="G36">
            <v>1500</v>
          </cell>
          <cell r="H36">
            <v>1500</v>
          </cell>
          <cell r="I36">
            <v>1500</v>
          </cell>
          <cell r="J36">
            <v>1500</v>
          </cell>
          <cell r="K36">
            <v>1500</v>
          </cell>
          <cell r="L36">
            <v>1500</v>
          </cell>
          <cell r="M36">
            <v>1500</v>
          </cell>
          <cell r="N36">
            <v>1500</v>
          </cell>
          <cell r="O36">
            <v>1500</v>
          </cell>
          <cell r="P36">
            <v>1500</v>
          </cell>
        </row>
        <row r="37">
          <cell r="B37">
            <v>1495</v>
          </cell>
          <cell r="C37">
            <v>15691</v>
          </cell>
          <cell r="D37">
            <v>15691</v>
          </cell>
          <cell r="E37">
            <v>15691</v>
          </cell>
          <cell r="F37">
            <v>15691</v>
          </cell>
          <cell r="G37">
            <v>15691</v>
          </cell>
          <cell r="H37">
            <v>15691</v>
          </cell>
          <cell r="I37">
            <v>15691</v>
          </cell>
          <cell r="J37">
            <v>15691</v>
          </cell>
          <cell r="K37">
            <v>15691</v>
          </cell>
          <cell r="L37">
            <v>15691</v>
          </cell>
          <cell r="M37">
            <v>15691</v>
          </cell>
          <cell r="N37">
            <v>15691</v>
          </cell>
          <cell r="O37">
            <v>15691</v>
          </cell>
          <cell r="P37">
            <v>15691</v>
          </cell>
        </row>
        <row r="38">
          <cell r="B38">
            <v>1535</v>
          </cell>
          <cell r="C38">
            <v>883.58</v>
          </cell>
          <cell r="D38">
            <v>883.58</v>
          </cell>
          <cell r="E38">
            <v>883.58</v>
          </cell>
          <cell r="F38">
            <v>883.58</v>
          </cell>
          <cell r="G38">
            <v>883.58</v>
          </cell>
          <cell r="H38">
            <v>883.58</v>
          </cell>
          <cell r="I38">
            <v>883.58</v>
          </cell>
          <cell r="J38">
            <v>883.58</v>
          </cell>
          <cell r="K38">
            <v>883.58</v>
          </cell>
          <cell r="L38">
            <v>883.58</v>
          </cell>
          <cell r="M38">
            <v>883.58</v>
          </cell>
          <cell r="N38">
            <v>883.58</v>
          </cell>
          <cell r="O38">
            <v>883.58</v>
          </cell>
          <cell r="P38">
            <v>883.58</v>
          </cell>
        </row>
        <row r="39">
          <cell r="B39">
            <v>1540</v>
          </cell>
          <cell r="C39">
            <v>3381.99</v>
          </cell>
          <cell r="D39">
            <v>3381.99</v>
          </cell>
          <cell r="E39">
            <v>3381.99</v>
          </cell>
          <cell r="F39">
            <v>3381.99</v>
          </cell>
          <cell r="G39">
            <v>3381.99</v>
          </cell>
          <cell r="H39">
            <v>3381.99</v>
          </cell>
          <cell r="I39">
            <v>3381.99</v>
          </cell>
          <cell r="J39">
            <v>3381.99</v>
          </cell>
          <cell r="K39">
            <v>3381.99</v>
          </cell>
          <cell r="L39">
            <v>3381.99</v>
          </cell>
          <cell r="M39">
            <v>3381.99</v>
          </cell>
          <cell r="N39">
            <v>3381.99</v>
          </cell>
          <cell r="O39">
            <v>3381.99</v>
          </cell>
          <cell r="P39">
            <v>3381.9899999999984</v>
          </cell>
        </row>
        <row r="40">
          <cell r="B40">
            <v>1555</v>
          </cell>
          <cell r="C40">
            <v>54789.33</v>
          </cell>
          <cell r="D40">
            <v>54746.39</v>
          </cell>
          <cell r="E40">
            <v>54833.8</v>
          </cell>
          <cell r="F40">
            <v>58519.94</v>
          </cell>
          <cell r="G40">
            <v>58221.09</v>
          </cell>
          <cell r="H40">
            <v>58169.16</v>
          </cell>
          <cell r="I40">
            <v>58038.76</v>
          </cell>
          <cell r="J40">
            <v>56293.55</v>
          </cell>
          <cell r="K40">
            <v>56153.53</v>
          </cell>
          <cell r="L40">
            <v>57021.33</v>
          </cell>
          <cell r="M40">
            <v>56817.46</v>
          </cell>
          <cell r="N40">
            <v>56769.74</v>
          </cell>
          <cell r="O40">
            <v>56838.19</v>
          </cell>
          <cell r="P40">
            <v>56708.636153846157</v>
          </cell>
        </row>
        <row r="41">
          <cell r="B41">
            <v>1580</v>
          </cell>
          <cell r="C41">
            <v>5255.23</v>
          </cell>
          <cell r="D41">
            <v>5252.6</v>
          </cell>
          <cell r="E41">
            <v>5219.3100000000004</v>
          </cell>
          <cell r="F41">
            <v>5227.54</v>
          </cell>
          <cell r="G41">
            <v>5265.92</v>
          </cell>
          <cell r="H41">
            <v>5262.61</v>
          </cell>
          <cell r="I41">
            <v>5241.3999999999996</v>
          </cell>
          <cell r="J41">
            <v>5223.33</v>
          </cell>
          <cell r="K41">
            <v>5220.16</v>
          </cell>
          <cell r="L41">
            <v>5191.91</v>
          </cell>
          <cell r="M41">
            <v>5174.42</v>
          </cell>
          <cell r="N41">
            <v>5170.1499999999996</v>
          </cell>
          <cell r="O41">
            <v>5174.04</v>
          </cell>
          <cell r="P41">
            <v>5221.4323076923083</v>
          </cell>
        </row>
        <row r="42">
          <cell r="B42">
            <v>1585</v>
          </cell>
          <cell r="C42">
            <v>23070.31</v>
          </cell>
          <cell r="D42">
            <v>22956.86</v>
          </cell>
          <cell r="E42">
            <v>22948.400000000001</v>
          </cell>
          <cell r="F42">
            <v>23162.68</v>
          </cell>
          <cell r="G42">
            <v>23418.639999999999</v>
          </cell>
          <cell r="H42">
            <v>23450.36</v>
          </cell>
          <cell r="I42">
            <v>23989.53</v>
          </cell>
          <cell r="J42">
            <v>24235.35</v>
          </cell>
          <cell r="K42">
            <v>24768.09</v>
          </cell>
          <cell r="L42">
            <v>24838.47</v>
          </cell>
          <cell r="M42">
            <v>24760.5</v>
          </cell>
          <cell r="N42">
            <v>24756.71</v>
          </cell>
          <cell r="O42">
            <v>25061.82</v>
          </cell>
          <cell r="P42">
            <v>23955.209230769233</v>
          </cell>
        </row>
        <row r="43">
          <cell r="B43">
            <v>1590</v>
          </cell>
          <cell r="C43">
            <v>111972.4</v>
          </cell>
          <cell r="D43">
            <v>111918.98</v>
          </cell>
          <cell r="E43">
            <v>111216.56</v>
          </cell>
          <cell r="F43">
            <v>111437.93</v>
          </cell>
          <cell r="G43">
            <v>112284.81</v>
          </cell>
          <cell r="H43">
            <v>112237.08</v>
          </cell>
          <cell r="I43">
            <v>111794.32</v>
          </cell>
          <cell r="J43">
            <v>111407.64</v>
          </cell>
          <cell r="K43">
            <v>111373.68</v>
          </cell>
          <cell r="L43">
            <v>110796.19</v>
          </cell>
          <cell r="M43">
            <v>110424.74</v>
          </cell>
          <cell r="N43">
            <v>110335.25</v>
          </cell>
          <cell r="O43">
            <v>110414.55</v>
          </cell>
          <cell r="P43">
            <v>111354.93307692307</v>
          </cell>
        </row>
        <row r="44">
          <cell r="B44">
            <v>1595</v>
          </cell>
          <cell r="C44">
            <v>2861.76</v>
          </cell>
          <cell r="D44">
            <v>2860.28</v>
          </cell>
          <cell r="E44">
            <v>2843.28</v>
          </cell>
          <cell r="F44">
            <v>2847.48</v>
          </cell>
          <cell r="G44">
            <v>2867.91</v>
          </cell>
          <cell r="H44">
            <v>2866.06</v>
          </cell>
          <cell r="I44">
            <v>2854.39</v>
          </cell>
          <cell r="J44">
            <v>2843.8</v>
          </cell>
          <cell r="K44">
            <v>2842.07</v>
          </cell>
          <cell r="L44">
            <v>2827.8</v>
          </cell>
          <cell r="M44">
            <v>2818.22</v>
          </cell>
          <cell r="N44">
            <v>2815.88</v>
          </cell>
          <cell r="O44">
            <v>2818.06</v>
          </cell>
          <cell r="P44">
            <v>2843.6146153846153</v>
          </cell>
        </row>
        <row r="46">
          <cell r="B46">
            <v>1705</v>
          </cell>
          <cell r="C46">
            <v>25278.79</v>
          </cell>
          <cell r="D46">
            <v>25278.79</v>
          </cell>
          <cell r="E46">
            <v>25278.79</v>
          </cell>
          <cell r="F46">
            <v>25278.789999999997</v>
          </cell>
          <cell r="G46">
            <v>25601.99</v>
          </cell>
          <cell r="H46">
            <v>26951.66</v>
          </cell>
          <cell r="I46">
            <v>29167.52</v>
          </cell>
          <cell r="J46">
            <v>34311.920000000006</v>
          </cell>
          <cell r="K46">
            <v>37932.71</v>
          </cell>
          <cell r="L46">
            <v>39988.67</v>
          </cell>
          <cell r="M46">
            <v>44018.63</v>
          </cell>
          <cell r="N46">
            <v>51422.48</v>
          </cell>
          <cell r="O46">
            <v>57063.08</v>
          </cell>
          <cell r="P46">
            <v>34428.755384615382</v>
          </cell>
        </row>
        <row r="47">
          <cell r="B47">
            <v>1706</v>
          </cell>
          <cell r="C47">
            <v>149871.35999999999</v>
          </cell>
          <cell r="D47">
            <v>150082.62</v>
          </cell>
          <cell r="E47">
            <v>150293.88</v>
          </cell>
          <cell r="F47">
            <v>150505.13999999998</v>
          </cell>
          <cell r="G47">
            <v>151062.16999999998</v>
          </cell>
          <cell r="H47">
            <v>151686.81</v>
          </cell>
          <cell r="I47">
            <v>152468.88</v>
          </cell>
          <cell r="J47">
            <v>157935.44</v>
          </cell>
          <cell r="K47">
            <v>162016.16999999998</v>
          </cell>
          <cell r="L47">
            <v>167640.94999999998</v>
          </cell>
          <cell r="M47">
            <v>173355.48</v>
          </cell>
          <cell r="N47">
            <v>174318.15</v>
          </cell>
          <cell r="O47">
            <v>174529.41</v>
          </cell>
          <cell r="P47">
            <v>158905.11230769227</v>
          </cell>
        </row>
        <row r="48">
          <cell r="B48">
            <v>1707</v>
          </cell>
          <cell r="C48">
            <v>308503.62</v>
          </cell>
          <cell r="D48">
            <v>308503.62</v>
          </cell>
          <cell r="E48">
            <v>308503.62</v>
          </cell>
          <cell r="F48">
            <v>350457.80000000005</v>
          </cell>
          <cell r="G48">
            <v>354130.02</v>
          </cell>
          <cell r="H48">
            <v>379535.77</v>
          </cell>
          <cell r="I48">
            <v>379535.77</v>
          </cell>
          <cell r="J48">
            <v>379535.77</v>
          </cell>
          <cell r="K48">
            <v>384722.28</v>
          </cell>
          <cell r="L48">
            <v>384722.28</v>
          </cell>
          <cell r="M48">
            <v>392618.53</v>
          </cell>
          <cell r="N48">
            <v>392618.53</v>
          </cell>
          <cell r="O48">
            <v>392618.53</v>
          </cell>
          <cell r="P48">
            <v>362769.70307692321</v>
          </cell>
        </row>
        <row r="49">
          <cell r="B49">
            <v>1708</v>
          </cell>
          <cell r="C49">
            <v>22500</v>
          </cell>
          <cell r="D49">
            <v>22500</v>
          </cell>
          <cell r="E49">
            <v>22500</v>
          </cell>
          <cell r="F49">
            <v>22500</v>
          </cell>
          <cell r="G49">
            <v>22500</v>
          </cell>
          <cell r="H49">
            <v>22500</v>
          </cell>
          <cell r="I49">
            <v>22500</v>
          </cell>
          <cell r="J49">
            <v>22500</v>
          </cell>
          <cell r="K49">
            <v>22500</v>
          </cell>
          <cell r="L49">
            <v>22500</v>
          </cell>
          <cell r="M49">
            <v>22500</v>
          </cell>
          <cell r="N49">
            <v>22500</v>
          </cell>
          <cell r="O49">
            <v>22500</v>
          </cell>
          <cell r="P49">
            <v>22500</v>
          </cell>
        </row>
        <row r="50">
          <cell r="B50">
            <v>1709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887.9</v>
          </cell>
          <cell r="I50">
            <v>887.9</v>
          </cell>
          <cell r="J50">
            <v>159587.9</v>
          </cell>
          <cell r="K50">
            <v>48612.9</v>
          </cell>
          <cell r="L50">
            <v>149946.13</v>
          </cell>
          <cell r="M50">
            <v>149946.13</v>
          </cell>
          <cell r="N50">
            <v>159587.9</v>
          </cell>
          <cell r="O50">
            <v>159587.9</v>
          </cell>
          <cell r="P50">
            <v>63772.666153846156</v>
          </cell>
        </row>
        <row r="51">
          <cell r="B51">
            <v>1710</v>
          </cell>
          <cell r="C51">
            <v>17500</v>
          </cell>
          <cell r="D51">
            <v>17500</v>
          </cell>
          <cell r="E51">
            <v>17500</v>
          </cell>
          <cell r="F51">
            <v>17500</v>
          </cell>
          <cell r="G51">
            <v>17500</v>
          </cell>
          <cell r="H51">
            <v>17500</v>
          </cell>
          <cell r="I51">
            <v>17500</v>
          </cell>
          <cell r="J51">
            <v>17500</v>
          </cell>
          <cell r="K51">
            <v>17500</v>
          </cell>
          <cell r="L51">
            <v>17500</v>
          </cell>
          <cell r="M51">
            <v>17500</v>
          </cell>
          <cell r="N51">
            <v>17500</v>
          </cell>
          <cell r="O51">
            <v>17500</v>
          </cell>
          <cell r="P51">
            <v>17500</v>
          </cell>
        </row>
        <row r="52">
          <cell r="B52">
            <v>1711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37000</v>
          </cell>
          <cell r="K52">
            <v>27749.9</v>
          </cell>
          <cell r="L52">
            <v>40787</v>
          </cell>
          <cell r="M52">
            <v>40787</v>
          </cell>
          <cell r="N52">
            <v>40787</v>
          </cell>
          <cell r="O52">
            <v>40787</v>
          </cell>
          <cell r="P52">
            <v>17530.607692307691</v>
          </cell>
        </row>
        <row r="53">
          <cell r="B53">
            <v>1713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46.88</v>
          </cell>
          <cell r="J53">
            <v>137078.98000000001</v>
          </cell>
          <cell r="K53">
            <v>110024.26</v>
          </cell>
          <cell r="L53">
            <v>153096</v>
          </cell>
          <cell r="M53">
            <v>153222.63</v>
          </cell>
          <cell r="N53">
            <v>246155.87</v>
          </cell>
          <cell r="O53">
            <v>251318.69</v>
          </cell>
          <cell r="P53">
            <v>80841.793076923088</v>
          </cell>
        </row>
        <row r="54">
          <cell r="B54">
            <v>1717</v>
          </cell>
          <cell r="C54">
            <v>26000</v>
          </cell>
          <cell r="D54">
            <v>26000</v>
          </cell>
          <cell r="E54">
            <v>26000</v>
          </cell>
          <cell r="F54">
            <v>26000</v>
          </cell>
          <cell r="G54">
            <v>26000</v>
          </cell>
          <cell r="H54">
            <v>26000</v>
          </cell>
          <cell r="I54">
            <v>26000</v>
          </cell>
          <cell r="J54">
            <v>310647.05</v>
          </cell>
          <cell r="K54">
            <v>264955.71999999997</v>
          </cell>
          <cell r="L54">
            <v>310647.05</v>
          </cell>
          <cell r="M54">
            <v>310647.05</v>
          </cell>
          <cell r="N54">
            <v>310647.05</v>
          </cell>
          <cell r="O54">
            <v>310647.05</v>
          </cell>
          <cell r="P54">
            <v>153860.84384615388</v>
          </cell>
        </row>
        <row r="55">
          <cell r="B55">
            <v>1720</v>
          </cell>
          <cell r="C55">
            <v>2977420.34</v>
          </cell>
          <cell r="D55">
            <v>2977420.34</v>
          </cell>
          <cell r="E55">
            <v>2977420.34</v>
          </cell>
          <cell r="F55">
            <v>2977420.34</v>
          </cell>
          <cell r="G55">
            <v>2977420.34</v>
          </cell>
          <cell r="H55">
            <v>2977420.34</v>
          </cell>
          <cell r="I55">
            <v>2977420.34</v>
          </cell>
          <cell r="J55">
            <v>2977420.34</v>
          </cell>
          <cell r="K55">
            <v>2977420.34</v>
          </cell>
          <cell r="L55">
            <v>2977420.34</v>
          </cell>
          <cell r="M55">
            <v>2977420.34</v>
          </cell>
          <cell r="N55">
            <v>2977420.34</v>
          </cell>
          <cell r="O55">
            <v>2977420.34</v>
          </cell>
          <cell r="P55">
            <v>2977420.3400000003</v>
          </cell>
        </row>
        <row r="56">
          <cell r="B56">
            <v>1726</v>
          </cell>
          <cell r="C56">
            <v>28659.919999999998</v>
          </cell>
          <cell r="D56">
            <v>28659.919999999998</v>
          </cell>
          <cell r="E56">
            <v>28659.919999999998</v>
          </cell>
          <cell r="F56">
            <v>28659.919999999998</v>
          </cell>
          <cell r="G56">
            <v>28659.919999999998</v>
          </cell>
          <cell r="H56">
            <v>28659.919999999998</v>
          </cell>
          <cell r="I56">
            <v>28659.919999999998</v>
          </cell>
          <cell r="J56">
            <v>28659.919999999998</v>
          </cell>
          <cell r="K56">
            <v>28659.919999999998</v>
          </cell>
          <cell r="L56">
            <v>28659.919999999998</v>
          </cell>
          <cell r="M56">
            <v>28659.919999999998</v>
          </cell>
          <cell r="N56">
            <v>28659.919999999998</v>
          </cell>
          <cell r="O56">
            <v>28659.919999999998</v>
          </cell>
          <cell r="P56">
            <v>28659.919999999987</v>
          </cell>
        </row>
        <row r="57">
          <cell r="B57">
            <v>1739</v>
          </cell>
          <cell r="C57">
            <v>-3520571.56</v>
          </cell>
          <cell r="D57">
            <v>-3520571.56</v>
          </cell>
          <cell r="E57">
            <v>-3520571.56</v>
          </cell>
          <cell r="F57">
            <v>-3520571.56</v>
          </cell>
          <cell r="G57">
            <v>-3520571.56</v>
          </cell>
          <cell r="H57">
            <v>-3520571.56</v>
          </cell>
          <cell r="I57">
            <v>-3520571.56</v>
          </cell>
          <cell r="J57">
            <v>-3520571.56</v>
          </cell>
          <cell r="K57">
            <v>-3520571.56</v>
          </cell>
          <cell r="L57">
            <v>-3520571.56</v>
          </cell>
          <cell r="M57">
            <v>-3520571.56</v>
          </cell>
          <cell r="N57">
            <v>-4283521.8099999996</v>
          </cell>
          <cell r="O57">
            <v>-4394934.3299999991</v>
          </cell>
          <cell r="P57">
            <v>-3646518.7153846151</v>
          </cell>
        </row>
        <row r="58">
          <cell r="B58">
            <v>1745</v>
          </cell>
          <cell r="C58">
            <v>93229.05</v>
          </cell>
          <cell r="D58">
            <v>93229.04</v>
          </cell>
          <cell r="E58">
            <v>53007.040000000001</v>
          </cell>
          <cell r="F58">
            <v>35749.089999999997</v>
          </cell>
          <cell r="G58">
            <v>28907.13</v>
          </cell>
          <cell r="H58">
            <v>11119.76</v>
          </cell>
          <cell r="I58">
            <v>11119.73</v>
          </cell>
          <cell r="J58">
            <v>11119.71</v>
          </cell>
          <cell r="K58">
            <v>11119.71</v>
          </cell>
          <cell r="L58">
            <v>11119.72</v>
          </cell>
          <cell r="M58">
            <v>11119.7</v>
          </cell>
          <cell r="N58">
            <v>11119.69</v>
          </cell>
          <cell r="O58">
            <v>11119.7</v>
          </cell>
          <cell r="P58">
            <v>30236.851538461538</v>
          </cell>
        </row>
        <row r="59">
          <cell r="B59">
            <v>1775</v>
          </cell>
          <cell r="C59">
            <v>1479.7</v>
          </cell>
          <cell r="D59">
            <v>1479.7</v>
          </cell>
          <cell r="E59">
            <v>1479.7</v>
          </cell>
          <cell r="F59">
            <v>1761.7</v>
          </cell>
          <cell r="G59">
            <v>1761.7</v>
          </cell>
          <cell r="H59">
            <v>1761.7</v>
          </cell>
          <cell r="I59">
            <v>1761.7</v>
          </cell>
          <cell r="J59">
            <v>1761.7</v>
          </cell>
          <cell r="K59">
            <v>1761.7</v>
          </cell>
          <cell r="L59">
            <v>1761.7</v>
          </cell>
          <cell r="M59">
            <v>1761.7</v>
          </cell>
          <cell r="N59">
            <v>1761.7</v>
          </cell>
          <cell r="O59">
            <v>1761.7</v>
          </cell>
          <cell r="P59">
            <v>1696.6230769230774</v>
          </cell>
        </row>
        <row r="60">
          <cell r="B60">
            <v>1776</v>
          </cell>
          <cell r="C60">
            <v>2470.46</v>
          </cell>
          <cell r="D60">
            <v>2918.38</v>
          </cell>
          <cell r="E60">
            <v>3366.3</v>
          </cell>
          <cell r="F60">
            <v>4157.75</v>
          </cell>
          <cell r="G60">
            <v>4949.2</v>
          </cell>
          <cell r="H60">
            <v>4949.2</v>
          </cell>
          <cell r="I60">
            <v>4949.2</v>
          </cell>
          <cell r="J60">
            <v>4949.2</v>
          </cell>
          <cell r="K60">
            <v>4949.2</v>
          </cell>
          <cell r="L60">
            <v>4949.2</v>
          </cell>
          <cell r="M60">
            <v>4949.2</v>
          </cell>
          <cell r="N60">
            <v>4949.2</v>
          </cell>
          <cell r="O60">
            <v>4949.2</v>
          </cell>
          <cell r="P60">
            <v>4419.6684615384602</v>
          </cell>
        </row>
        <row r="61">
          <cell r="B61">
            <v>1783</v>
          </cell>
          <cell r="C61">
            <v>103392</v>
          </cell>
          <cell r="D61">
            <v>58045</v>
          </cell>
          <cell r="E61">
            <v>103391.52</v>
          </cell>
          <cell r="F61">
            <v>103391.52</v>
          </cell>
          <cell r="G61">
            <v>103391.52</v>
          </cell>
          <cell r="H61">
            <v>103391.52</v>
          </cell>
          <cell r="I61">
            <v>103391.52</v>
          </cell>
          <cell r="J61">
            <v>103391.52</v>
          </cell>
          <cell r="K61">
            <v>103391.52</v>
          </cell>
          <cell r="L61">
            <v>103391.52</v>
          </cell>
          <cell r="M61">
            <v>103391.52</v>
          </cell>
          <cell r="N61">
            <v>103391.52</v>
          </cell>
          <cell r="O61">
            <v>103391.52</v>
          </cell>
          <cell r="P61">
            <v>99903.363076923095</v>
          </cell>
        </row>
        <row r="62">
          <cell r="B62">
            <v>1784</v>
          </cell>
          <cell r="C62">
            <v>0</v>
          </cell>
          <cell r="D62">
            <v>0</v>
          </cell>
          <cell r="E62">
            <v>0</v>
          </cell>
          <cell r="F62">
            <v>23.5</v>
          </cell>
          <cell r="G62">
            <v>23.5</v>
          </cell>
          <cell r="H62">
            <v>23.5</v>
          </cell>
          <cell r="I62">
            <v>23.5</v>
          </cell>
          <cell r="J62">
            <v>23.5</v>
          </cell>
          <cell r="K62">
            <v>23.5</v>
          </cell>
          <cell r="L62">
            <v>23.5</v>
          </cell>
          <cell r="M62">
            <v>23.5</v>
          </cell>
          <cell r="N62">
            <v>23.5</v>
          </cell>
          <cell r="O62">
            <v>23.5</v>
          </cell>
          <cell r="P62">
            <v>18.076923076923077</v>
          </cell>
        </row>
        <row r="63">
          <cell r="B63">
            <v>1799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-110125.92</v>
          </cell>
          <cell r="I63">
            <v>-110125.92</v>
          </cell>
          <cell r="J63">
            <v>-110125.92</v>
          </cell>
          <cell r="K63">
            <v>-110125.92</v>
          </cell>
          <cell r="L63">
            <v>-110125.92</v>
          </cell>
          <cell r="M63">
            <v>-110125.92</v>
          </cell>
          <cell r="N63">
            <v>-110125.92</v>
          </cell>
          <cell r="O63">
            <v>-110125.92</v>
          </cell>
          <cell r="P63">
            <v>-67769.796923076938</v>
          </cell>
        </row>
        <row r="64">
          <cell r="P64" t="e">
            <v>#DIV/0!</v>
          </cell>
        </row>
        <row r="65">
          <cell r="P65" t="e">
            <v>#DIV/0!</v>
          </cell>
        </row>
        <row r="66">
          <cell r="B66" t="str">
            <v>"12-31-15Plant Acc Bal_PerAR" Column R1</v>
          </cell>
          <cell r="P66" t="e">
            <v>#DIV/0!</v>
          </cell>
        </row>
        <row r="67">
          <cell r="B67">
            <v>1840</v>
          </cell>
          <cell r="C67">
            <v>-6.66</v>
          </cell>
          <cell r="D67">
            <v>-6.73</v>
          </cell>
          <cell r="E67">
            <v>-6.82</v>
          </cell>
          <cell r="F67">
            <v>-6.9</v>
          </cell>
          <cell r="G67">
            <v>-7</v>
          </cell>
          <cell r="H67">
            <v>-7.08</v>
          </cell>
          <cell r="I67">
            <v>-7.12</v>
          </cell>
          <cell r="J67">
            <v>-7.18</v>
          </cell>
          <cell r="K67">
            <v>-7.25</v>
          </cell>
          <cell r="L67">
            <v>-7.35</v>
          </cell>
          <cell r="M67">
            <v>-7.4</v>
          </cell>
          <cell r="N67">
            <v>-7.47</v>
          </cell>
          <cell r="O67">
            <v>-7.55</v>
          </cell>
          <cell r="P67">
            <v>-7.1161538461538454</v>
          </cell>
        </row>
        <row r="68">
          <cell r="B68">
            <v>1970</v>
          </cell>
          <cell r="C68">
            <v>-13271.57</v>
          </cell>
          <cell r="D68">
            <v>-13316.91</v>
          </cell>
          <cell r="E68">
            <v>-13333.73</v>
          </cell>
          <cell r="F68">
            <v>-13396.98</v>
          </cell>
          <cell r="G68">
            <v>-13528.79</v>
          </cell>
          <cell r="H68">
            <v>-13572.79</v>
          </cell>
          <cell r="I68">
            <v>-13566.87</v>
          </cell>
          <cell r="J68">
            <v>-13574.65</v>
          </cell>
          <cell r="K68">
            <v>-13620.21</v>
          </cell>
          <cell r="L68">
            <v>-13648.64</v>
          </cell>
          <cell r="M68">
            <v>-13654.95</v>
          </cell>
          <cell r="N68">
            <v>-13696.41</v>
          </cell>
          <cell r="O68">
            <v>-13763.66</v>
          </cell>
          <cell r="P68">
            <v>-13534.320000000003</v>
          </cell>
        </row>
        <row r="69">
          <cell r="B69">
            <v>1975</v>
          </cell>
          <cell r="C69">
            <v>-9063.0499999999993</v>
          </cell>
          <cell r="D69">
            <v>-9090.2000000000007</v>
          </cell>
          <cell r="E69">
            <v>-9089.9</v>
          </cell>
          <cell r="F69">
            <v>-9130.82</v>
          </cell>
          <cell r="G69">
            <v>-9219.8799999999992</v>
          </cell>
          <cell r="H69">
            <v>-9246.34</v>
          </cell>
          <cell r="I69">
            <v>-9239.44</v>
          </cell>
          <cell r="J69">
            <v>-9240.2999999999993</v>
          </cell>
          <cell r="K69">
            <v>-9267.64</v>
          </cell>
          <cell r="L69">
            <v>-9275.76</v>
          </cell>
          <cell r="M69">
            <v>-9276.64</v>
          </cell>
          <cell r="N69">
            <v>-9301.27</v>
          </cell>
          <cell r="O69">
            <v>-9342.94</v>
          </cell>
          <cell r="P69">
            <v>-9214.1676923076921</v>
          </cell>
        </row>
        <row r="70">
          <cell r="B70">
            <v>1985</v>
          </cell>
          <cell r="C70">
            <v>-4530.18</v>
          </cell>
          <cell r="D70">
            <v>-4547.96</v>
          </cell>
          <cell r="E70">
            <v>-4576.1099999999997</v>
          </cell>
          <cell r="F70">
            <v>-4596.12</v>
          </cell>
          <cell r="G70">
            <v>-4636.08</v>
          </cell>
          <cell r="H70">
            <v>-4653.6099999999997</v>
          </cell>
          <cell r="I70">
            <v>-4652.5600000000004</v>
          </cell>
          <cell r="J70">
            <v>-4660.1400000000003</v>
          </cell>
          <cell r="K70">
            <v>-4678.74</v>
          </cell>
          <cell r="L70">
            <v>-4710.74</v>
          </cell>
          <cell r="M70">
            <v>-4715.2700000000004</v>
          </cell>
          <cell r="N70">
            <v>-4731.97</v>
          </cell>
          <cell r="O70">
            <v>-4759.13</v>
          </cell>
          <cell r="P70">
            <v>-4649.8930769230765</v>
          </cell>
        </row>
        <row r="71">
          <cell r="B71">
            <v>2000</v>
          </cell>
          <cell r="C71">
            <v>-769.37</v>
          </cell>
          <cell r="D71">
            <v>-782.23</v>
          </cell>
          <cell r="E71">
            <v>-789.9</v>
          </cell>
          <cell r="F71">
            <v>-804.43</v>
          </cell>
          <cell r="G71">
            <v>-823.82</v>
          </cell>
          <cell r="H71">
            <v>-836.57</v>
          </cell>
          <cell r="I71">
            <v>-846.45</v>
          </cell>
          <cell r="J71">
            <v>-856.37</v>
          </cell>
          <cell r="K71">
            <v>-868.98</v>
          </cell>
          <cell r="L71">
            <v>-876.79</v>
          </cell>
          <cell r="M71">
            <v>-886.87</v>
          </cell>
          <cell r="N71">
            <v>-899.15</v>
          </cell>
          <cell r="O71">
            <v>-912.81</v>
          </cell>
          <cell r="P71">
            <v>-842.59538461538455</v>
          </cell>
        </row>
        <row r="72">
          <cell r="B72">
            <v>2030</v>
          </cell>
          <cell r="C72">
            <v>2150.25</v>
          </cell>
          <cell r="D72">
            <v>2150.25</v>
          </cell>
          <cell r="E72">
            <v>2150.25</v>
          </cell>
          <cell r="F72">
            <v>2150.25</v>
          </cell>
          <cell r="G72">
            <v>2150.25</v>
          </cell>
          <cell r="H72">
            <v>2150.25</v>
          </cell>
          <cell r="I72">
            <v>2150.25</v>
          </cell>
          <cell r="J72">
            <v>2150.25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1323.2307692307693</v>
          </cell>
        </row>
        <row r="73">
          <cell r="B73">
            <v>2040</v>
          </cell>
          <cell r="C73">
            <v>-2113.44</v>
          </cell>
          <cell r="D73">
            <v>-2120.5700000000002</v>
          </cell>
          <cell r="E73">
            <v>-2127.6999999999998</v>
          </cell>
          <cell r="F73">
            <v>-2134.83</v>
          </cell>
          <cell r="G73">
            <v>-2141.96</v>
          </cell>
          <cell r="H73">
            <v>-2149.09</v>
          </cell>
          <cell r="I73">
            <v>-2156.2199999999998</v>
          </cell>
          <cell r="J73">
            <v>-2163.35</v>
          </cell>
          <cell r="K73">
            <v>-2170.48</v>
          </cell>
          <cell r="L73">
            <v>-2177.61</v>
          </cell>
          <cell r="M73">
            <v>-2184.7399999999998</v>
          </cell>
          <cell r="N73">
            <v>-2191.87</v>
          </cell>
          <cell r="O73">
            <v>-2199</v>
          </cell>
          <cell r="P73">
            <v>-2156.2199999999998</v>
          </cell>
        </row>
        <row r="74">
          <cell r="B74">
            <v>2050</v>
          </cell>
          <cell r="C74">
            <v>-439.01</v>
          </cell>
          <cell r="D74">
            <v>-441.83</v>
          </cell>
          <cell r="E74">
            <v>-444.65</v>
          </cell>
          <cell r="F74">
            <v>-447.47</v>
          </cell>
          <cell r="G74">
            <v>-450.29</v>
          </cell>
          <cell r="H74">
            <v>-453.11</v>
          </cell>
          <cell r="I74">
            <v>-455.93</v>
          </cell>
          <cell r="J74">
            <v>-458.75</v>
          </cell>
          <cell r="K74">
            <v>-461.57</v>
          </cell>
          <cell r="L74">
            <v>-464.39</v>
          </cell>
          <cell r="M74">
            <v>-467.21</v>
          </cell>
          <cell r="N74">
            <v>-470.03</v>
          </cell>
          <cell r="O74">
            <v>-472.85</v>
          </cell>
          <cell r="P74">
            <v>-455.93</v>
          </cell>
        </row>
        <row r="75">
          <cell r="B75">
            <v>2055</v>
          </cell>
          <cell r="C75">
            <v>-526920.41</v>
          </cell>
          <cell r="D75">
            <v>-529138.84</v>
          </cell>
          <cell r="E75">
            <v>-531357.27</v>
          </cell>
          <cell r="F75">
            <v>-533575.69999999995</v>
          </cell>
          <cell r="G75">
            <v>-535794.13</v>
          </cell>
          <cell r="H75">
            <v>-538012.56000000006</v>
          </cell>
          <cell r="I75">
            <v>-540230.99</v>
          </cell>
          <cell r="J75">
            <v>-542449.42000000004</v>
          </cell>
          <cell r="K75">
            <v>-544458.75</v>
          </cell>
          <cell r="L75">
            <v>-546679.89</v>
          </cell>
          <cell r="M75">
            <v>-546159.44999999995</v>
          </cell>
          <cell r="N75">
            <v>-548395.88</v>
          </cell>
          <cell r="O75">
            <v>-550247.4</v>
          </cell>
          <cell r="P75">
            <v>-539493.89923076914</v>
          </cell>
        </row>
        <row r="76">
          <cell r="B76">
            <v>2060</v>
          </cell>
          <cell r="C76">
            <v>-360791.69</v>
          </cell>
          <cell r="D76">
            <v>-362420.87</v>
          </cell>
          <cell r="E76">
            <v>-364050.05</v>
          </cell>
          <cell r="F76">
            <v>-365679.23</v>
          </cell>
          <cell r="G76">
            <v>-367308.41</v>
          </cell>
          <cell r="H76">
            <v>-368937.59</v>
          </cell>
          <cell r="I76">
            <v>-370566.77</v>
          </cell>
          <cell r="J76">
            <v>-372195.95</v>
          </cell>
          <cell r="K76">
            <v>-373825.13</v>
          </cell>
          <cell r="L76">
            <v>-375454.31</v>
          </cell>
          <cell r="M76">
            <v>-377083.49</v>
          </cell>
          <cell r="N76">
            <v>-378712.67</v>
          </cell>
          <cell r="O76">
            <v>-380341.85</v>
          </cell>
          <cell r="P76">
            <v>-370566.76999999996</v>
          </cell>
        </row>
        <row r="77">
          <cell r="B77">
            <v>2070</v>
          </cell>
          <cell r="C77">
            <v>-34.74</v>
          </cell>
          <cell r="D77">
            <v>-35.15</v>
          </cell>
          <cell r="E77">
            <v>-35.56</v>
          </cell>
          <cell r="F77">
            <v>-35.97</v>
          </cell>
          <cell r="G77">
            <v>-36.380000000000003</v>
          </cell>
          <cell r="H77">
            <v>-36.79</v>
          </cell>
          <cell r="I77">
            <v>-37.200000000000003</v>
          </cell>
          <cell r="J77">
            <v>-37.61</v>
          </cell>
          <cell r="K77">
            <v>-38.020000000000003</v>
          </cell>
          <cell r="L77">
            <v>-38.43</v>
          </cell>
          <cell r="M77">
            <v>-38.840000000000003</v>
          </cell>
          <cell r="N77">
            <v>-39.25</v>
          </cell>
          <cell r="O77">
            <v>-39.659999999999997</v>
          </cell>
          <cell r="P77">
            <v>-37.200000000000003</v>
          </cell>
        </row>
        <row r="78">
          <cell r="B78">
            <v>2075</v>
          </cell>
          <cell r="C78">
            <v>-2264.2800000000002</v>
          </cell>
          <cell r="D78">
            <v>-2274.5300000000002</v>
          </cell>
          <cell r="E78">
            <v>-2284.7800000000002</v>
          </cell>
          <cell r="F78">
            <v>-2295.0300000000002</v>
          </cell>
          <cell r="G78">
            <v>-2305.2800000000002</v>
          </cell>
          <cell r="H78">
            <v>-2315.5300000000002</v>
          </cell>
          <cell r="I78">
            <v>-2325.7800000000002</v>
          </cell>
          <cell r="J78">
            <v>-2336.0300000000002</v>
          </cell>
          <cell r="K78">
            <v>-2346.2800000000002</v>
          </cell>
          <cell r="L78">
            <v>-2356.5300000000002</v>
          </cell>
          <cell r="M78">
            <v>-2366.7800000000002</v>
          </cell>
          <cell r="N78">
            <v>-2377.0300000000002</v>
          </cell>
          <cell r="O78">
            <v>-2387.2800000000002</v>
          </cell>
          <cell r="P78">
            <v>-2325.7799999999997</v>
          </cell>
        </row>
        <row r="79">
          <cell r="B79">
            <v>2080</v>
          </cell>
          <cell r="C79">
            <v>-39006.57</v>
          </cell>
          <cell r="D79">
            <v>-39407.9</v>
          </cell>
          <cell r="E79">
            <v>-39809.230000000003</v>
          </cell>
          <cell r="F79">
            <v>-40210.559999999998</v>
          </cell>
          <cell r="G79">
            <v>-40611.89</v>
          </cell>
          <cell r="H79">
            <v>-41013.22</v>
          </cell>
          <cell r="I79">
            <v>-41414.550000000003</v>
          </cell>
          <cell r="J79">
            <v>-41815.879999999997</v>
          </cell>
          <cell r="K79">
            <v>-42217.21</v>
          </cell>
          <cell r="L79">
            <v>-42618.54</v>
          </cell>
          <cell r="M79">
            <v>-43019.87</v>
          </cell>
          <cell r="N79">
            <v>-43421.2</v>
          </cell>
          <cell r="O79">
            <v>-43822.53</v>
          </cell>
          <cell r="P79">
            <v>-41414.550000000003</v>
          </cell>
        </row>
        <row r="80">
          <cell r="B80">
            <v>2090</v>
          </cell>
          <cell r="C80">
            <v>-82.9</v>
          </cell>
          <cell r="D80">
            <v>-83.61</v>
          </cell>
          <cell r="E80">
            <v>-84.32</v>
          </cell>
          <cell r="F80">
            <v>-85.03</v>
          </cell>
          <cell r="G80">
            <v>-85.74</v>
          </cell>
          <cell r="H80">
            <v>-86.45</v>
          </cell>
          <cell r="I80">
            <v>-87.16</v>
          </cell>
          <cell r="J80">
            <v>-87.87</v>
          </cell>
          <cell r="K80">
            <v>-88.58</v>
          </cell>
          <cell r="L80">
            <v>-89.29</v>
          </cell>
          <cell r="M80">
            <v>-90</v>
          </cell>
          <cell r="N80">
            <v>-90.71</v>
          </cell>
          <cell r="O80">
            <v>-91.42</v>
          </cell>
          <cell r="P80">
            <v>-87.160000000000011</v>
          </cell>
        </row>
        <row r="81">
          <cell r="B81">
            <v>2105</v>
          </cell>
          <cell r="C81">
            <v>-1002803.95</v>
          </cell>
          <cell r="D81">
            <v>-1010076.86</v>
          </cell>
          <cell r="E81">
            <v>-1017349.77</v>
          </cell>
          <cell r="F81">
            <v>-1024622.68</v>
          </cell>
          <cell r="G81">
            <v>-1031896.32</v>
          </cell>
          <cell r="H81">
            <v>-1039169.96</v>
          </cell>
          <cell r="I81">
            <v>-1046443.6</v>
          </cell>
          <cell r="J81">
            <v>-1053717.99</v>
          </cell>
          <cell r="K81">
            <v>-1059706.54</v>
          </cell>
          <cell r="L81">
            <v>-1066996.55</v>
          </cell>
          <cell r="M81">
            <v>-1074287.31</v>
          </cell>
          <cell r="N81">
            <v>-1047182.86</v>
          </cell>
          <cell r="O81">
            <v>-1056492.6100000001</v>
          </cell>
          <cell r="P81">
            <v>-1040826.6923076923</v>
          </cell>
        </row>
        <row r="82">
          <cell r="B82">
            <v>2110</v>
          </cell>
          <cell r="C82">
            <v>-281400.86</v>
          </cell>
          <cell r="D82">
            <v>-282341.15999999997</v>
          </cell>
          <cell r="E82">
            <v>-283281.46000000002</v>
          </cell>
          <cell r="F82">
            <v>-284221.92</v>
          </cell>
          <cell r="G82">
            <v>-285162.38</v>
          </cell>
          <cell r="H82">
            <v>-286306.40000000002</v>
          </cell>
          <cell r="I82">
            <v>-287450.42</v>
          </cell>
          <cell r="J82">
            <v>-288594.44</v>
          </cell>
          <cell r="K82">
            <v>-289738.46000000002</v>
          </cell>
          <cell r="L82">
            <v>-290882.65000000002</v>
          </cell>
          <cell r="M82">
            <v>-292026.84000000003</v>
          </cell>
          <cell r="N82">
            <v>-293171.03000000003</v>
          </cell>
          <cell r="O82">
            <v>-294315.21999999997</v>
          </cell>
          <cell r="P82">
            <v>-287607.17230769224</v>
          </cell>
        </row>
        <row r="83">
          <cell r="B83">
            <v>2113</v>
          </cell>
          <cell r="C83">
            <v>-113969.04</v>
          </cell>
          <cell r="D83">
            <v>-114337.61</v>
          </cell>
          <cell r="E83">
            <v>-114708.15</v>
          </cell>
          <cell r="F83">
            <v>-115078.69</v>
          </cell>
          <cell r="G83">
            <v>-115449.23</v>
          </cell>
          <cell r="H83">
            <v>-115819.77</v>
          </cell>
          <cell r="I83">
            <v>-116190.31</v>
          </cell>
          <cell r="J83">
            <v>-116560.85</v>
          </cell>
          <cell r="K83">
            <v>-116931.39</v>
          </cell>
          <cell r="L83">
            <v>-117301.93</v>
          </cell>
          <cell r="M83">
            <v>-117672.47</v>
          </cell>
          <cell r="N83">
            <v>-118043.01</v>
          </cell>
          <cell r="O83">
            <v>-118413.55</v>
          </cell>
          <cell r="P83">
            <v>-116190.46153846153</v>
          </cell>
        </row>
        <row r="84">
          <cell r="B84">
            <v>2120</v>
          </cell>
          <cell r="C84">
            <v>-87804.5</v>
          </cell>
          <cell r="D84">
            <v>-88067.29</v>
          </cell>
          <cell r="E84">
            <v>-88330.08</v>
          </cell>
          <cell r="F84">
            <v>-88592.87</v>
          </cell>
          <cell r="G84">
            <v>-88855.66</v>
          </cell>
          <cell r="H84">
            <v>-89118.45</v>
          </cell>
          <cell r="I84">
            <v>-89381.24</v>
          </cell>
          <cell r="J84">
            <v>-89644.03</v>
          </cell>
          <cell r="K84">
            <v>-89906.82</v>
          </cell>
          <cell r="L84">
            <v>-90169.61</v>
          </cell>
          <cell r="M84">
            <v>-90432.4</v>
          </cell>
          <cell r="N84">
            <v>-90695.19</v>
          </cell>
          <cell r="O84">
            <v>-90957.98</v>
          </cell>
          <cell r="P84">
            <v>-89381.239999999991</v>
          </cell>
        </row>
        <row r="85">
          <cell r="B85">
            <v>2135</v>
          </cell>
          <cell r="C85">
            <v>-178158.1</v>
          </cell>
          <cell r="D85">
            <v>-179825.88</v>
          </cell>
          <cell r="E85">
            <v>-181493.66</v>
          </cell>
          <cell r="F85">
            <v>-183161.44</v>
          </cell>
          <cell r="G85">
            <v>-184829.22</v>
          </cell>
          <cell r="H85">
            <v>-186497</v>
          </cell>
          <cell r="I85">
            <v>-188164.78</v>
          </cell>
          <cell r="J85">
            <v>-189832.56</v>
          </cell>
          <cell r="K85">
            <v>-191500.34</v>
          </cell>
          <cell r="L85">
            <v>-193168.12</v>
          </cell>
          <cell r="M85">
            <v>-194835.9</v>
          </cell>
          <cell r="N85">
            <v>-196503.67999999999</v>
          </cell>
          <cell r="O85">
            <v>-198171.46</v>
          </cell>
          <cell r="P85">
            <v>-188164.78</v>
          </cell>
        </row>
        <row r="86">
          <cell r="B86">
            <v>2140</v>
          </cell>
          <cell r="C86">
            <v>-94974.37</v>
          </cell>
          <cell r="D86">
            <v>-95700.04</v>
          </cell>
          <cell r="E86">
            <v>-96425.71</v>
          </cell>
          <cell r="F86">
            <v>-97151.38</v>
          </cell>
          <cell r="G86">
            <v>-97877.05</v>
          </cell>
          <cell r="H86">
            <v>-98618.28</v>
          </cell>
          <cell r="I86">
            <v>-99359.51</v>
          </cell>
          <cell r="J86">
            <v>-100100.74</v>
          </cell>
          <cell r="K86">
            <v>-100841.97</v>
          </cell>
          <cell r="L86">
            <v>-101596.46</v>
          </cell>
          <cell r="M86">
            <v>-102350.95</v>
          </cell>
          <cell r="N86">
            <v>-103127.24</v>
          </cell>
          <cell r="O86">
            <v>-103909.2</v>
          </cell>
          <cell r="P86">
            <v>-99387.146153846144</v>
          </cell>
        </row>
        <row r="87">
          <cell r="B87">
            <v>2155</v>
          </cell>
          <cell r="C87">
            <v>-5173.9799999999996</v>
          </cell>
          <cell r="D87">
            <v>-5216.71</v>
          </cell>
          <cell r="E87">
            <v>-5259.44</v>
          </cell>
          <cell r="F87">
            <v>-5302.17</v>
          </cell>
          <cell r="G87">
            <v>-5344.9</v>
          </cell>
          <cell r="H87">
            <v>-5387.63</v>
          </cell>
          <cell r="I87">
            <v>-5430.36</v>
          </cell>
          <cell r="J87">
            <v>-5473.09</v>
          </cell>
          <cell r="K87">
            <v>-5515.82</v>
          </cell>
          <cell r="L87">
            <v>-5558.55</v>
          </cell>
          <cell r="M87">
            <v>-5601.28</v>
          </cell>
          <cell r="N87">
            <v>-5644.01</v>
          </cell>
          <cell r="O87">
            <v>-5686.74</v>
          </cell>
          <cell r="P87">
            <v>-5430.3600000000006</v>
          </cell>
        </row>
        <row r="88">
          <cell r="B88">
            <v>2160</v>
          </cell>
          <cell r="C88">
            <v>-977986.05</v>
          </cell>
          <cell r="D88">
            <v>-990283.63</v>
          </cell>
          <cell r="E88">
            <v>-1002581.21</v>
          </cell>
          <cell r="F88">
            <v>-1014881.24</v>
          </cell>
          <cell r="G88">
            <v>-1027181.27</v>
          </cell>
          <cell r="H88">
            <v>-1039481.3</v>
          </cell>
          <cell r="I88">
            <v>-1051781.33</v>
          </cell>
          <cell r="J88">
            <v>-1064083.32</v>
          </cell>
          <cell r="K88">
            <v>-1076385.31</v>
          </cell>
          <cell r="L88">
            <v>-1088687.3</v>
          </cell>
          <cell r="M88">
            <v>-1100989.29</v>
          </cell>
          <cell r="N88">
            <v>-1113291.28</v>
          </cell>
          <cell r="O88">
            <v>-1125593.27</v>
          </cell>
          <cell r="P88">
            <v>-1051785.0615384614</v>
          </cell>
        </row>
        <row r="89">
          <cell r="B89">
            <v>2165</v>
          </cell>
          <cell r="C89">
            <v>-410.32</v>
          </cell>
          <cell r="D89">
            <v>-415.46</v>
          </cell>
          <cell r="E89">
            <v>-420.6</v>
          </cell>
          <cell r="F89">
            <v>-425.74</v>
          </cell>
          <cell r="G89">
            <v>-430.88</v>
          </cell>
          <cell r="H89">
            <v>-436.02</v>
          </cell>
          <cell r="I89">
            <v>-441.16</v>
          </cell>
          <cell r="J89">
            <v>-446.3</v>
          </cell>
          <cell r="K89">
            <v>-451.44</v>
          </cell>
          <cell r="L89">
            <v>-456.58</v>
          </cell>
          <cell r="M89">
            <v>-461.72</v>
          </cell>
          <cell r="N89">
            <v>-466.86</v>
          </cell>
          <cell r="O89">
            <v>-472</v>
          </cell>
          <cell r="P89">
            <v>-441.15999999999997</v>
          </cell>
        </row>
        <row r="90">
          <cell r="B90">
            <v>2170</v>
          </cell>
          <cell r="C90">
            <v>-2509.5300000000002</v>
          </cell>
          <cell r="D90">
            <v>-2577.02</v>
          </cell>
          <cell r="E90">
            <v>-2644.51</v>
          </cell>
          <cell r="F90">
            <v>-2712</v>
          </cell>
          <cell r="G90">
            <v>-2779.49</v>
          </cell>
          <cell r="H90">
            <v>-2846.98</v>
          </cell>
          <cell r="I90">
            <v>-2914.47</v>
          </cell>
          <cell r="J90">
            <v>-2981.96</v>
          </cell>
          <cell r="K90">
            <v>-3049.45</v>
          </cell>
          <cell r="L90">
            <v>-3116.94</v>
          </cell>
          <cell r="M90">
            <v>-3184.43</v>
          </cell>
          <cell r="N90">
            <v>-3251.92</v>
          </cell>
          <cell r="O90">
            <v>-3319.41</v>
          </cell>
          <cell r="P90">
            <v>-2914.4700000000003</v>
          </cell>
        </row>
        <row r="91">
          <cell r="B91">
            <v>2195</v>
          </cell>
          <cell r="C91">
            <v>-90.81</v>
          </cell>
          <cell r="D91">
            <v>-91.99</v>
          </cell>
          <cell r="E91">
            <v>-93.17</v>
          </cell>
          <cell r="F91">
            <v>-94.35</v>
          </cell>
          <cell r="G91">
            <v>-95.53</v>
          </cell>
          <cell r="H91">
            <v>-96.71</v>
          </cell>
          <cell r="I91">
            <v>-97.89</v>
          </cell>
          <cell r="J91">
            <v>-99.07</v>
          </cell>
          <cell r="K91">
            <v>-100.25</v>
          </cell>
          <cell r="L91">
            <v>-101.43</v>
          </cell>
          <cell r="M91">
            <v>-102.61</v>
          </cell>
          <cell r="N91">
            <v>-103.79</v>
          </cell>
          <cell r="O91">
            <v>-104.97</v>
          </cell>
          <cell r="P91">
            <v>-97.89</v>
          </cell>
        </row>
        <row r="92">
          <cell r="B92">
            <v>2200</v>
          </cell>
          <cell r="C92">
            <v>-32.619999999999997</v>
          </cell>
          <cell r="D92">
            <v>-33.729999999999997</v>
          </cell>
          <cell r="E92">
            <v>-34.840000000000003</v>
          </cell>
          <cell r="F92">
            <v>-35.950000000000003</v>
          </cell>
          <cell r="G92">
            <v>-37.06</v>
          </cell>
          <cell r="H92">
            <v>-38.17</v>
          </cell>
          <cell r="I92">
            <v>-39.28</v>
          </cell>
          <cell r="J92">
            <v>-40.39</v>
          </cell>
          <cell r="K92">
            <v>-41.5</v>
          </cell>
          <cell r="L92">
            <v>-42.61</v>
          </cell>
          <cell r="M92">
            <v>-43.72</v>
          </cell>
          <cell r="N92">
            <v>-44.83</v>
          </cell>
          <cell r="O92">
            <v>80042.740000000005</v>
          </cell>
          <cell r="P92">
            <v>6121.3876923076932</v>
          </cell>
        </row>
        <row r="93">
          <cell r="B93">
            <v>2215</v>
          </cell>
          <cell r="C93">
            <v>175.99</v>
          </cell>
          <cell r="D93">
            <v>175.23</v>
          </cell>
          <cell r="E93">
            <v>174.47</v>
          </cell>
          <cell r="F93">
            <v>173.71</v>
          </cell>
          <cell r="G93">
            <v>172.95</v>
          </cell>
          <cell r="H93">
            <v>172.19</v>
          </cell>
          <cell r="I93">
            <v>171.43</v>
          </cell>
          <cell r="J93">
            <v>170.67</v>
          </cell>
          <cell r="K93">
            <v>169.91</v>
          </cell>
          <cell r="L93">
            <v>169.15</v>
          </cell>
          <cell r="M93">
            <v>168.39</v>
          </cell>
          <cell r="N93">
            <v>167.63</v>
          </cell>
          <cell r="O93">
            <v>166.87</v>
          </cell>
          <cell r="P93">
            <v>171.43000000000004</v>
          </cell>
        </row>
        <row r="94">
          <cell r="B94">
            <v>2220</v>
          </cell>
          <cell r="C94">
            <v>-362.74</v>
          </cell>
          <cell r="D94">
            <v>-364.9</v>
          </cell>
          <cell r="E94">
            <v>-367.06</v>
          </cell>
          <cell r="F94">
            <v>-369.22</v>
          </cell>
          <cell r="G94">
            <v>-371.38</v>
          </cell>
          <cell r="H94">
            <v>-373.54</v>
          </cell>
          <cell r="I94">
            <v>-375.7</v>
          </cell>
          <cell r="J94">
            <v>-377.86</v>
          </cell>
          <cell r="K94">
            <v>-380.02</v>
          </cell>
          <cell r="L94">
            <v>-382.18</v>
          </cell>
          <cell r="M94">
            <v>-384.34</v>
          </cell>
          <cell r="N94">
            <v>-386.5</v>
          </cell>
          <cell r="O94">
            <v>-388.66</v>
          </cell>
          <cell r="P94">
            <v>-375.69999999999993</v>
          </cell>
        </row>
        <row r="95">
          <cell r="B95">
            <v>2230</v>
          </cell>
          <cell r="C95">
            <v>-15992.11</v>
          </cell>
          <cell r="D95">
            <v>-16143.97</v>
          </cell>
          <cell r="E95">
            <v>-16026.21</v>
          </cell>
          <cell r="F95">
            <v>-16176.66</v>
          </cell>
          <cell r="G95">
            <v>-16327.14</v>
          </cell>
          <cell r="H95">
            <v>-16477.599999999999</v>
          </cell>
          <cell r="I95">
            <v>-16628.04</v>
          </cell>
          <cell r="J95">
            <v>-16778.490000000002</v>
          </cell>
          <cell r="K95">
            <v>-16928.939999999999</v>
          </cell>
          <cell r="L95">
            <v>-17079.41</v>
          </cell>
          <cell r="M95">
            <v>-17229.86</v>
          </cell>
          <cell r="N95">
            <v>-17380.32</v>
          </cell>
          <cell r="O95">
            <v>-17530.78</v>
          </cell>
          <cell r="P95">
            <v>-16669.194615384615</v>
          </cell>
        </row>
        <row r="96">
          <cell r="B96">
            <v>2235</v>
          </cell>
          <cell r="C96">
            <v>-4381.1000000000004</v>
          </cell>
          <cell r="D96">
            <v>-4426.74</v>
          </cell>
          <cell r="E96">
            <v>-4472.38</v>
          </cell>
          <cell r="F96">
            <v>-4518.0200000000004</v>
          </cell>
          <cell r="G96">
            <v>-4563.66</v>
          </cell>
          <cell r="H96">
            <v>-4609.3</v>
          </cell>
          <cell r="I96">
            <v>-4654.9399999999996</v>
          </cell>
          <cell r="J96">
            <v>-4700.58</v>
          </cell>
          <cell r="K96">
            <v>-4746.22</v>
          </cell>
          <cell r="L96">
            <v>-4791.8599999999997</v>
          </cell>
          <cell r="M96">
            <v>-4837.5</v>
          </cell>
          <cell r="N96">
            <v>-4883.1400000000003</v>
          </cell>
          <cell r="O96">
            <v>-4928.78</v>
          </cell>
          <cell r="P96">
            <v>-4654.9400000000005</v>
          </cell>
        </row>
        <row r="97">
          <cell r="B97">
            <v>2245</v>
          </cell>
          <cell r="C97">
            <v>-987.5</v>
          </cell>
          <cell r="D97">
            <v>-1000</v>
          </cell>
          <cell r="E97">
            <v>-1012.5</v>
          </cell>
          <cell r="F97">
            <v>-1025</v>
          </cell>
          <cell r="G97">
            <v>-1037.5</v>
          </cell>
          <cell r="H97">
            <v>-1050</v>
          </cell>
          <cell r="I97">
            <v>-1062.5</v>
          </cell>
          <cell r="J97">
            <v>-1075</v>
          </cell>
          <cell r="K97">
            <v>-1087.5</v>
          </cell>
          <cell r="L97">
            <v>-1100</v>
          </cell>
          <cell r="M97">
            <v>-1112.5</v>
          </cell>
          <cell r="N97">
            <v>-1125</v>
          </cell>
          <cell r="O97">
            <v>-1137.5</v>
          </cell>
          <cell r="P97">
            <v>-1062.5</v>
          </cell>
        </row>
        <row r="98">
          <cell r="B98">
            <v>2280</v>
          </cell>
          <cell r="C98">
            <v>-18.55</v>
          </cell>
          <cell r="D98">
            <v>-20.54</v>
          </cell>
          <cell r="E98">
            <v>-22.53</v>
          </cell>
          <cell r="F98">
            <v>-24.52</v>
          </cell>
          <cell r="G98">
            <v>-26.51</v>
          </cell>
          <cell r="H98">
            <v>-28.5</v>
          </cell>
          <cell r="I98">
            <v>-30.49</v>
          </cell>
          <cell r="J98">
            <v>-32.479999999999997</v>
          </cell>
          <cell r="K98">
            <v>-34.47</v>
          </cell>
          <cell r="L98">
            <v>-36.46</v>
          </cell>
          <cell r="M98">
            <v>-38.450000000000003</v>
          </cell>
          <cell r="N98">
            <v>-40.44</v>
          </cell>
          <cell r="O98">
            <v>-42.43</v>
          </cell>
          <cell r="P98">
            <v>-30.490000000000002</v>
          </cell>
        </row>
        <row r="99">
          <cell r="B99">
            <v>2285</v>
          </cell>
          <cell r="C99">
            <v>-439.2</v>
          </cell>
          <cell r="D99">
            <v>-445.77</v>
          </cell>
          <cell r="E99">
            <v>-452.34</v>
          </cell>
          <cell r="F99">
            <v>-458.91</v>
          </cell>
          <cell r="G99">
            <v>-465.48</v>
          </cell>
          <cell r="H99">
            <v>-472.05</v>
          </cell>
          <cell r="I99">
            <v>-478.62</v>
          </cell>
          <cell r="J99">
            <v>-485.19</v>
          </cell>
          <cell r="K99">
            <v>-491.76</v>
          </cell>
          <cell r="L99">
            <v>-498.33</v>
          </cell>
          <cell r="M99">
            <v>-504.9</v>
          </cell>
          <cell r="N99">
            <v>-511.47</v>
          </cell>
          <cell r="O99">
            <v>-518.04</v>
          </cell>
          <cell r="P99">
            <v>-478.61999999999995</v>
          </cell>
        </row>
        <row r="100">
          <cell r="B100">
            <v>2300</v>
          </cell>
          <cell r="C100">
            <v>-44058.9</v>
          </cell>
          <cell r="D100">
            <v>-44625.21</v>
          </cell>
          <cell r="E100">
            <v>-45004.42</v>
          </cell>
          <cell r="F100">
            <v>-47084.59</v>
          </cell>
          <cell r="G100">
            <v>-47116.3</v>
          </cell>
          <cell r="H100">
            <v>-47456.69</v>
          </cell>
          <cell r="I100">
            <v>-47604.77</v>
          </cell>
          <cell r="J100">
            <v>-42675.62</v>
          </cell>
          <cell r="K100">
            <v>-43032.19</v>
          </cell>
          <cell r="L100">
            <v>-43555.35</v>
          </cell>
          <cell r="M100">
            <v>-43843.3</v>
          </cell>
          <cell r="N100">
            <v>-44203.63</v>
          </cell>
          <cell r="O100">
            <v>-44725.82</v>
          </cell>
          <cell r="P100">
            <v>-44998.983846153838</v>
          </cell>
        </row>
        <row r="101">
          <cell r="B101">
            <v>2320</v>
          </cell>
          <cell r="C101">
            <v>-5247.85</v>
          </cell>
          <cell r="D101">
            <v>-5245.72</v>
          </cell>
          <cell r="E101">
            <v>-5212.97</v>
          </cell>
          <cell r="F101">
            <v>-5221.67</v>
          </cell>
          <cell r="G101">
            <v>-5260.51</v>
          </cell>
          <cell r="H101">
            <v>-5257.7</v>
          </cell>
          <cell r="I101">
            <v>-5237</v>
          </cell>
          <cell r="J101">
            <v>-5217.88</v>
          </cell>
          <cell r="K101">
            <v>-5215.22</v>
          </cell>
          <cell r="L101">
            <v>-5187.5200000000004</v>
          </cell>
          <cell r="M101">
            <v>-5170.55</v>
          </cell>
          <cell r="N101">
            <v>-5166.8</v>
          </cell>
          <cell r="O101">
            <v>-5171.2</v>
          </cell>
          <cell r="P101">
            <v>-5216.3530769230765</v>
          </cell>
        </row>
        <row r="102">
          <cell r="B102">
            <v>2325</v>
          </cell>
          <cell r="C102">
            <v>-17028.05</v>
          </cell>
          <cell r="D102">
            <v>-17212.11</v>
          </cell>
          <cell r="E102">
            <v>-17372.68</v>
          </cell>
          <cell r="F102">
            <v>-17600.439999999999</v>
          </cell>
          <cell r="G102">
            <v>-17903.080000000002</v>
          </cell>
          <cell r="H102">
            <v>-18106.77</v>
          </cell>
          <cell r="I102">
            <v>-18260.63</v>
          </cell>
          <cell r="J102">
            <v>-18435.939999999999</v>
          </cell>
          <cell r="K102">
            <v>-18678.7</v>
          </cell>
          <cell r="L102">
            <v>-18890.57</v>
          </cell>
          <cell r="M102">
            <v>-19079.419999999998</v>
          </cell>
          <cell r="N102">
            <v>-19317.009999999998</v>
          </cell>
          <cell r="O102">
            <v>-19597.650000000001</v>
          </cell>
          <cell r="P102">
            <v>-18267.926923076924</v>
          </cell>
        </row>
        <row r="103">
          <cell r="B103">
            <v>2330</v>
          </cell>
          <cell r="C103">
            <v>-90905.64</v>
          </cell>
          <cell r="D103">
            <v>-92017.82</v>
          </cell>
          <cell r="E103">
            <v>-92529.36</v>
          </cell>
          <cell r="F103">
            <v>-93839.52</v>
          </cell>
          <cell r="G103">
            <v>-95883.12</v>
          </cell>
          <cell r="H103">
            <v>-96997.58</v>
          </cell>
          <cell r="I103">
            <v>-97677.16</v>
          </cell>
          <cell r="J103">
            <v>-98480.09</v>
          </cell>
          <cell r="K103">
            <v>-99616.41</v>
          </cell>
          <cell r="L103">
            <v>-100193.05</v>
          </cell>
          <cell r="M103">
            <v>-101025.62</v>
          </cell>
          <cell r="N103">
            <v>-102111.27</v>
          </cell>
          <cell r="O103">
            <v>-103286.52</v>
          </cell>
          <cell r="P103">
            <v>-97274.089230769241</v>
          </cell>
        </row>
        <row r="104">
          <cell r="B104">
            <v>2335</v>
          </cell>
          <cell r="C104">
            <v>-2861.76</v>
          </cell>
          <cell r="D104">
            <v>-2860.28</v>
          </cell>
          <cell r="E104">
            <v>-2843.28</v>
          </cell>
          <cell r="F104">
            <v>-2847.48</v>
          </cell>
          <cell r="G104">
            <v>-2867.91</v>
          </cell>
          <cell r="H104">
            <v>-2866.06</v>
          </cell>
          <cell r="I104">
            <v>-2854.39</v>
          </cell>
          <cell r="J104">
            <v>-2843.8</v>
          </cell>
          <cell r="K104">
            <v>-2842.07</v>
          </cell>
          <cell r="L104">
            <v>-2827.8</v>
          </cell>
          <cell r="M104">
            <v>-2818.22</v>
          </cell>
          <cell r="N104">
            <v>-2815.88</v>
          </cell>
          <cell r="O104">
            <v>-2818.06</v>
          </cell>
          <cell r="P104">
            <v>-2843.6146153846153</v>
          </cell>
        </row>
        <row r="106">
          <cell r="B106" t="str">
            <v>Other BalSheet Acct_PerAR Column A1</v>
          </cell>
        </row>
        <row r="107">
          <cell r="B107">
            <v>2410</v>
          </cell>
          <cell r="C107">
            <v>469618.86</v>
          </cell>
          <cell r="D107">
            <v>469618.86</v>
          </cell>
          <cell r="E107">
            <v>469618.86</v>
          </cell>
          <cell r="F107">
            <v>469618.86</v>
          </cell>
          <cell r="G107">
            <v>469618.86</v>
          </cell>
          <cell r="H107">
            <v>469618.86</v>
          </cell>
          <cell r="I107">
            <v>469618.86</v>
          </cell>
          <cell r="J107">
            <v>469618.86</v>
          </cell>
          <cell r="K107">
            <v>469618.86</v>
          </cell>
          <cell r="L107">
            <v>469618.86</v>
          </cell>
          <cell r="M107">
            <v>469618.86</v>
          </cell>
          <cell r="N107">
            <v>469618.86</v>
          </cell>
          <cell r="O107">
            <v>469618.86</v>
          </cell>
          <cell r="P107">
            <v>469618.86000000004</v>
          </cell>
        </row>
        <row r="108">
          <cell r="B108">
            <v>2425</v>
          </cell>
          <cell r="C108">
            <v>-28315.38</v>
          </cell>
          <cell r="D108">
            <v>-28315.38</v>
          </cell>
          <cell r="E108">
            <v>-28315.38</v>
          </cell>
          <cell r="F108">
            <v>-28315.38</v>
          </cell>
          <cell r="G108">
            <v>-28315.38</v>
          </cell>
          <cell r="H108">
            <v>-28315.38</v>
          </cell>
          <cell r="I108">
            <v>-28315.38</v>
          </cell>
          <cell r="J108">
            <v>-28315.38</v>
          </cell>
          <cell r="K108">
            <v>-28315.38</v>
          </cell>
          <cell r="L108">
            <v>-28315.38</v>
          </cell>
          <cell r="M108">
            <v>-28315.38</v>
          </cell>
          <cell r="N108">
            <v>-28315.38</v>
          </cell>
          <cell r="O108">
            <v>-28315.38</v>
          </cell>
          <cell r="P108">
            <v>-28315.38</v>
          </cell>
        </row>
        <row r="109">
          <cell r="B109">
            <v>2675</v>
          </cell>
          <cell r="C109">
            <v>24407.64</v>
          </cell>
          <cell r="D109">
            <v>26509.25</v>
          </cell>
          <cell r="E109">
            <v>59933.7</v>
          </cell>
          <cell r="F109">
            <v>33267.17</v>
          </cell>
          <cell r="G109">
            <v>25393.200000000001</v>
          </cell>
          <cell r="H109">
            <v>53281.01</v>
          </cell>
          <cell r="I109">
            <v>50071.47</v>
          </cell>
          <cell r="J109">
            <v>28900.13</v>
          </cell>
          <cell r="K109">
            <v>39940.879999999997</v>
          </cell>
          <cell r="L109">
            <v>41551.96</v>
          </cell>
          <cell r="M109">
            <v>46797.45</v>
          </cell>
          <cell r="N109">
            <v>48216.160000000003</v>
          </cell>
          <cell r="O109">
            <v>40469.33</v>
          </cell>
          <cell r="P109">
            <v>39903.026923076934</v>
          </cell>
        </row>
        <row r="110">
          <cell r="B110">
            <v>2680</v>
          </cell>
          <cell r="C110">
            <v>59572</v>
          </cell>
          <cell r="D110">
            <v>57250</v>
          </cell>
          <cell r="E110">
            <v>66332</v>
          </cell>
          <cell r="F110">
            <v>69665</v>
          </cell>
          <cell r="G110">
            <v>70726</v>
          </cell>
          <cell r="H110">
            <v>69823</v>
          </cell>
          <cell r="I110">
            <v>55538</v>
          </cell>
          <cell r="J110">
            <v>50634</v>
          </cell>
          <cell r="K110">
            <v>54842</v>
          </cell>
          <cell r="L110">
            <v>98646</v>
          </cell>
          <cell r="M110">
            <v>68165</v>
          </cell>
          <cell r="N110">
            <v>69218</v>
          </cell>
          <cell r="O110">
            <v>72782</v>
          </cell>
          <cell r="P110">
            <v>66399.461538461532</v>
          </cell>
        </row>
        <row r="111">
          <cell r="B111">
            <v>2685</v>
          </cell>
          <cell r="C111">
            <v>-82.15</v>
          </cell>
          <cell r="D111">
            <v>-82.15</v>
          </cell>
          <cell r="E111">
            <v>-82.15</v>
          </cell>
          <cell r="F111">
            <v>-82.15</v>
          </cell>
          <cell r="G111">
            <v>-82.15</v>
          </cell>
          <cell r="H111">
            <v>-82.15</v>
          </cell>
          <cell r="I111">
            <v>-82.15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-44.234615384615381</v>
          </cell>
        </row>
        <row r="112">
          <cell r="B112">
            <v>2690</v>
          </cell>
          <cell r="C112">
            <v>-12522</v>
          </cell>
          <cell r="D112">
            <v>-12418</v>
          </cell>
          <cell r="E112">
            <v>-12846</v>
          </cell>
          <cell r="F112">
            <v>-13025</v>
          </cell>
          <cell r="G112">
            <v>-12440</v>
          </cell>
          <cell r="H112">
            <v>-13139</v>
          </cell>
          <cell r="I112">
            <v>-13627</v>
          </cell>
          <cell r="J112">
            <v>-13791</v>
          </cell>
          <cell r="K112">
            <v>-14652</v>
          </cell>
          <cell r="L112">
            <v>-14143</v>
          </cell>
          <cell r="M112">
            <v>-14598</v>
          </cell>
          <cell r="N112">
            <v>-15036</v>
          </cell>
          <cell r="O112">
            <v>-15930</v>
          </cell>
          <cell r="P112">
            <v>-13705.153846153846</v>
          </cell>
        </row>
        <row r="113">
          <cell r="B113">
            <v>2710</v>
          </cell>
          <cell r="C113">
            <v>1679793</v>
          </cell>
          <cell r="D113">
            <v>1664179.73</v>
          </cell>
          <cell r="E113">
            <v>1643952.81</v>
          </cell>
          <cell r="F113">
            <v>1632383.44</v>
          </cell>
          <cell r="G113">
            <v>1649399.61</v>
          </cell>
          <cell r="H113">
            <v>1616606.97</v>
          </cell>
          <cell r="I113">
            <v>1598080.42</v>
          </cell>
          <cell r="J113">
            <v>1336359.32</v>
          </cell>
          <cell r="K113">
            <v>1115726.33</v>
          </cell>
          <cell r="L113">
            <v>1034760.39</v>
          </cell>
          <cell r="M113">
            <v>957221.19</v>
          </cell>
          <cell r="N113">
            <v>731823.58</v>
          </cell>
          <cell r="O113">
            <v>646298.4</v>
          </cell>
          <cell r="P113">
            <v>1331275.7838461539</v>
          </cell>
        </row>
        <row r="114">
          <cell r="B114">
            <v>2755</v>
          </cell>
          <cell r="C114">
            <v>230</v>
          </cell>
          <cell r="D114">
            <v>230</v>
          </cell>
          <cell r="E114">
            <v>230</v>
          </cell>
          <cell r="F114">
            <v>230</v>
          </cell>
          <cell r="G114">
            <v>230</v>
          </cell>
          <cell r="H114">
            <v>230</v>
          </cell>
          <cell r="I114">
            <v>230</v>
          </cell>
          <cell r="J114">
            <v>230</v>
          </cell>
          <cell r="K114">
            <v>230</v>
          </cell>
          <cell r="L114">
            <v>230</v>
          </cell>
          <cell r="M114">
            <v>230</v>
          </cell>
          <cell r="N114">
            <v>230</v>
          </cell>
          <cell r="O114">
            <v>0</v>
          </cell>
          <cell r="P114">
            <v>212.30769230769232</v>
          </cell>
        </row>
        <row r="115">
          <cell r="B115">
            <v>2775</v>
          </cell>
          <cell r="C115">
            <v>2840</v>
          </cell>
          <cell r="D115">
            <v>2840</v>
          </cell>
          <cell r="E115">
            <v>2840</v>
          </cell>
          <cell r="F115">
            <v>2840</v>
          </cell>
          <cell r="G115">
            <v>2840</v>
          </cell>
          <cell r="H115">
            <v>2840</v>
          </cell>
          <cell r="I115">
            <v>2840</v>
          </cell>
          <cell r="J115">
            <v>2840</v>
          </cell>
          <cell r="K115">
            <v>2840</v>
          </cell>
          <cell r="L115">
            <v>2840</v>
          </cell>
          <cell r="M115">
            <v>2840</v>
          </cell>
          <cell r="N115">
            <v>2840</v>
          </cell>
          <cell r="O115">
            <v>2840</v>
          </cell>
          <cell r="P115">
            <v>2840</v>
          </cell>
        </row>
        <row r="116">
          <cell r="B116">
            <v>2906</v>
          </cell>
          <cell r="C116">
            <v>76237.670000000013</v>
          </cell>
          <cell r="D116">
            <v>76237.670000000013</v>
          </cell>
          <cell r="E116">
            <v>76237.670000000013</v>
          </cell>
          <cell r="F116">
            <v>76237.670000000013</v>
          </cell>
          <cell r="G116">
            <v>78469.670000000013</v>
          </cell>
          <cell r="H116">
            <v>79513.670000000013</v>
          </cell>
          <cell r="I116">
            <v>79765.670000000013</v>
          </cell>
          <cell r="J116">
            <v>87485.360000000015</v>
          </cell>
          <cell r="K116">
            <v>87485.360000000015</v>
          </cell>
          <cell r="L116">
            <v>99598.030000000013</v>
          </cell>
          <cell r="M116">
            <v>101239.01000000001</v>
          </cell>
          <cell r="N116">
            <v>106381.07</v>
          </cell>
          <cell r="O116">
            <v>115161.39000000001</v>
          </cell>
          <cell r="P116">
            <v>87696.146923076929</v>
          </cell>
        </row>
        <row r="117">
          <cell r="B117">
            <v>2907</v>
          </cell>
          <cell r="C117">
            <v>49604.6</v>
          </cell>
          <cell r="D117">
            <v>49604.6</v>
          </cell>
          <cell r="E117">
            <v>49604.6</v>
          </cell>
          <cell r="F117">
            <v>49604.6</v>
          </cell>
          <cell r="G117">
            <v>49604.6</v>
          </cell>
          <cell r="H117">
            <v>49604.6</v>
          </cell>
          <cell r="I117">
            <v>49604.6</v>
          </cell>
          <cell r="J117">
            <v>49604.6</v>
          </cell>
          <cell r="K117">
            <v>49604.6</v>
          </cell>
          <cell r="L117">
            <v>49604.6</v>
          </cell>
          <cell r="M117">
            <v>49604.6</v>
          </cell>
          <cell r="N117">
            <v>49604.6</v>
          </cell>
          <cell r="O117">
            <v>49604.6</v>
          </cell>
          <cell r="P117">
            <v>49604.599999999984</v>
          </cell>
        </row>
        <row r="118">
          <cell r="B118">
            <v>2908</v>
          </cell>
          <cell r="C118">
            <v>1662.76</v>
          </cell>
          <cell r="D118">
            <v>1662.76</v>
          </cell>
          <cell r="E118">
            <v>1662.76</v>
          </cell>
          <cell r="F118">
            <v>1662.76</v>
          </cell>
          <cell r="G118">
            <v>1662.76</v>
          </cell>
          <cell r="H118">
            <v>1662.76</v>
          </cell>
          <cell r="I118">
            <v>1662.76</v>
          </cell>
          <cell r="J118">
            <v>1662.76</v>
          </cell>
          <cell r="K118">
            <v>2283.8199999999997</v>
          </cell>
          <cell r="L118">
            <v>2852.06</v>
          </cell>
          <cell r="M118">
            <v>2929.83</v>
          </cell>
          <cell r="N118">
            <v>2929.83</v>
          </cell>
          <cell r="O118">
            <v>2929.83</v>
          </cell>
          <cell r="P118">
            <v>2094.419230769231</v>
          </cell>
        </row>
        <row r="119">
          <cell r="B119">
            <v>2909</v>
          </cell>
          <cell r="C119">
            <v>1193.01</v>
          </cell>
          <cell r="D119">
            <v>1193.01</v>
          </cell>
          <cell r="E119">
            <v>1193.01</v>
          </cell>
          <cell r="F119">
            <v>1193.01</v>
          </cell>
          <cell r="G119">
            <v>1193.01</v>
          </cell>
          <cell r="H119">
            <v>1193.01</v>
          </cell>
          <cell r="I119">
            <v>1193.01</v>
          </cell>
          <cell r="J119">
            <v>1193.01</v>
          </cell>
          <cell r="K119">
            <v>1193.01</v>
          </cell>
          <cell r="L119">
            <v>1193.01</v>
          </cell>
          <cell r="M119">
            <v>1593.17</v>
          </cell>
          <cell r="N119">
            <v>1593.17</v>
          </cell>
          <cell r="O119">
            <v>2042.85</v>
          </cell>
          <cell r="P119">
            <v>1319.9453846153847</v>
          </cell>
        </row>
        <row r="120">
          <cell r="B120">
            <v>2910</v>
          </cell>
          <cell r="C120">
            <v>47919.07</v>
          </cell>
          <cell r="D120">
            <v>47919.07</v>
          </cell>
          <cell r="E120">
            <v>47919.07</v>
          </cell>
          <cell r="F120">
            <v>47919.07</v>
          </cell>
          <cell r="G120">
            <v>53789.07</v>
          </cell>
          <cell r="H120">
            <v>76426.570000000007</v>
          </cell>
          <cell r="I120">
            <v>80833.87</v>
          </cell>
          <cell r="J120">
            <v>117146.37</v>
          </cell>
          <cell r="K120">
            <v>121071.37</v>
          </cell>
          <cell r="L120">
            <v>125183.87</v>
          </cell>
          <cell r="M120">
            <v>125866.37</v>
          </cell>
          <cell r="N120">
            <v>125866.37</v>
          </cell>
          <cell r="O120">
            <v>127416.37</v>
          </cell>
          <cell r="P120">
            <v>88098.193076923082</v>
          </cell>
        </row>
        <row r="121">
          <cell r="B121">
            <v>2914</v>
          </cell>
          <cell r="C121">
            <v>-176617.11000000002</v>
          </cell>
          <cell r="D121">
            <v>-176617.11000000002</v>
          </cell>
          <cell r="E121">
            <v>-176617.11000000002</v>
          </cell>
          <cell r="F121">
            <v>-176617.11000000002</v>
          </cell>
          <cell r="G121">
            <v>-176617.11000000002</v>
          </cell>
          <cell r="H121">
            <v>-176617.11000000002</v>
          </cell>
          <cell r="I121">
            <v>-176617.11000000002</v>
          </cell>
          <cell r="J121">
            <v>-176617.11000000002</v>
          </cell>
          <cell r="K121">
            <v>-176617.11000000002</v>
          </cell>
          <cell r="L121">
            <v>-176617.11000000002</v>
          </cell>
          <cell r="M121">
            <v>-176617.11000000002</v>
          </cell>
          <cell r="N121">
            <v>-176617.11000000002</v>
          </cell>
          <cell r="O121">
            <v>-176617.11000000002</v>
          </cell>
          <cell r="P121">
            <v>-176617.11000000004</v>
          </cell>
        </row>
        <row r="122">
          <cell r="B122">
            <v>2915</v>
          </cell>
          <cell r="C122">
            <v>85489.5</v>
          </cell>
          <cell r="D122">
            <v>85488.7</v>
          </cell>
          <cell r="E122">
            <v>85490.28</v>
          </cell>
          <cell r="F122">
            <v>85489.91</v>
          </cell>
          <cell r="G122">
            <v>85493.72</v>
          </cell>
          <cell r="H122">
            <v>85492.83</v>
          </cell>
          <cell r="I122">
            <v>85488.05</v>
          </cell>
          <cell r="J122">
            <v>85485.14</v>
          </cell>
          <cell r="K122">
            <v>85484.53</v>
          </cell>
          <cell r="L122">
            <v>85486.85</v>
          </cell>
          <cell r="M122">
            <v>85483.34</v>
          </cell>
          <cell r="N122">
            <v>85482.35</v>
          </cell>
          <cell r="O122">
            <v>85483.520000000004</v>
          </cell>
          <cell r="P122">
            <v>85487.593846153846</v>
          </cell>
        </row>
        <row r="123">
          <cell r="B123">
            <v>2920</v>
          </cell>
          <cell r="C123">
            <v>257043.02</v>
          </cell>
          <cell r="D123">
            <v>257043.02</v>
          </cell>
          <cell r="E123">
            <v>257043.02</v>
          </cell>
          <cell r="F123">
            <v>257043.02</v>
          </cell>
          <cell r="G123">
            <v>257043.02</v>
          </cell>
          <cell r="H123">
            <v>257043.02</v>
          </cell>
          <cell r="I123">
            <v>257043.02</v>
          </cell>
          <cell r="J123">
            <v>257043.02</v>
          </cell>
          <cell r="K123">
            <v>257043.02</v>
          </cell>
          <cell r="L123">
            <v>257043.02</v>
          </cell>
          <cell r="M123">
            <v>257043.02</v>
          </cell>
          <cell r="N123">
            <v>257043.02</v>
          </cell>
          <cell r="O123">
            <v>257043.02</v>
          </cell>
          <cell r="P123">
            <v>257043.02</v>
          </cell>
        </row>
        <row r="124">
          <cell r="B124">
            <v>2930</v>
          </cell>
          <cell r="C124">
            <v>-268447.40000000002</v>
          </cell>
          <cell r="D124">
            <v>-271561.90999999997</v>
          </cell>
          <cell r="E124">
            <v>-274678.8</v>
          </cell>
          <cell r="F124">
            <v>-277793.75</v>
          </cell>
          <cell r="G124">
            <v>-280912.87</v>
          </cell>
          <cell r="H124">
            <v>-284027.28999999998</v>
          </cell>
          <cell r="I124">
            <v>-287137.82</v>
          </cell>
          <cell r="J124">
            <v>-290250.23</v>
          </cell>
          <cell r="K124">
            <v>-293364.93</v>
          </cell>
          <cell r="L124">
            <v>-296482.56</v>
          </cell>
          <cell r="M124">
            <v>-299594.36</v>
          </cell>
          <cell r="N124">
            <v>-302708.69</v>
          </cell>
          <cell r="O124">
            <v>-305825.17</v>
          </cell>
          <cell r="P124">
            <v>-287137.36769230769</v>
          </cell>
        </row>
        <row r="125">
          <cell r="B125">
            <v>2970</v>
          </cell>
          <cell r="C125">
            <v>9825.9</v>
          </cell>
          <cell r="D125">
            <v>9825.9</v>
          </cell>
          <cell r="E125">
            <v>9825.9</v>
          </cell>
          <cell r="F125">
            <v>9825.9</v>
          </cell>
          <cell r="G125">
            <v>9825.9</v>
          </cell>
          <cell r="H125">
            <v>9825.9</v>
          </cell>
          <cell r="I125">
            <v>9825.9</v>
          </cell>
          <cell r="J125">
            <v>9825.9</v>
          </cell>
          <cell r="K125">
            <v>9825.9</v>
          </cell>
          <cell r="L125">
            <v>9825.9</v>
          </cell>
          <cell r="M125">
            <v>9825.9</v>
          </cell>
          <cell r="N125">
            <v>9825.9</v>
          </cell>
          <cell r="O125">
            <v>9825.9</v>
          </cell>
          <cell r="P125">
            <v>9825.8999999999978</v>
          </cell>
        </row>
        <row r="126">
          <cell r="B126">
            <v>2985</v>
          </cell>
          <cell r="C126">
            <v>130784.77</v>
          </cell>
          <cell r="D126">
            <v>130784.77</v>
          </cell>
          <cell r="E126">
            <v>130784.77</v>
          </cell>
          <cell r="F126">
            <v>130784.77</v>
          </cell>
          <cell r="G126">
            <v>130784.77</v>
          </cell>
          <cell r="H126">
            <v>130784.77</v>
          </cell>
          <cell r="I126">
            <v>130784.77</v>
          </cell>
          <cell r="J126">
            <v>130784.77</v>
          </cell>
          <cell r="K126">
            <v>130784.77</v>
          </cell>
          <cell r="L126">
            <v>130784.77</v>
          </cell>
          <cell r="M126">
            <v>130784.77</v>
          </cell>
          <cell r="N126">
            <v>130784.77</v>
          </cell>
          <cell r="O126">
            <v>130784.77</v>
          </cell>
          <cell r="P126">
            <v>130784.77</v>
          </cell>
        </row>
        <row r="127">
          <cell r="B127">
            <v>3000</v>
          </cell>
          <cell r="C127">
            <v>227056.37</v>
          </cell>
          <cell r="D127">
            <v>227056.37</v>
          </cell>
          <cell r="E127">
            <v>227056.37</v>
          </cell>
          <cell r="F127">
            <v>227056.37</v>
          </cell>
          <cell r="G127">
            <v>227056.37</v>
          </cell>
          <cell r="H127">
            <v>227056.37</v>
          </cell>
          <cell r="I127">
            <v>227056.37</v>
          </cell>
          <cell r="J127">
            <v>227056.37</v>
          </cell>
          <cell r="K127">
            <v>227056.37</v>
          </cell>
          <cell r="L127">
            <v>227056.37</v>
          </cell>
          <cell r="M127">
            <v>227056.37</v>
          </cell>
          <cell r="N127">
            <v>227056.37</v>
          </cell>
          <cell r="O127">
            <v>227056.37</v>
          </cell>
          <cell r="P127">
            <v>227056.37000000008</v>
          </cell>
        </row>
        <row r="128">
          <cell r="B128">
            <v>3125</v>
          </cell>
          <cell r="C128">
            <v>-9825.9</v>
          </cell>
          <cell r="D128">
            <v>-9825.9</v>
          </cell>
          <cell r="E128">
            <v>-9825.9</v>
          </cell>
          <cell r="F128">
            <v>-9825.9</v>
          </cell>
          <cell r="G128">
            <v>-9825.9</v>
          </cell>
          <cell r="H128">
            <v>-9825.9</v>
          </cell>
          <cell r="I128">
            <v>-9825.9</v>
          </cell>
          <cell r="J128">
            <v>-9825.9</v>
          </cell>
          <cell r="K128">
            <v>-9825.9</v>
          </cell>
          <cell r="L128">
            <v>-9825.9</v>
          </cell>
          <cell r="M128">
            <v>-9825.9</v>
          </cell>
          <cell r="N128">
            <v>-9825.9</v>
          </cell>
          <cell r="O128">
            <v>-9825.9</v>
          </cell>
          <cell r="P128">
            <v>-9825.8999999999978</v>
          </cell>
        </row>
        <row r="129">
          <cell r="B129">
            <v>3140</v>
          </cell>
          <cell r="C129">
            <v>-172624.89</v>
          </cell>
          <cell r="D129">
            <v>-178588.9</v>
          </cell>
          <cell r="E129">
            <v>-184552.93</v>
          </cell>
          <cell r="F129">
            <v>-190516.94</v>
          </cell>
          <cell r="G129">
            <v>-196480.95</v>
          </cell>
          <cell r="H129">
            <v>-100269.69</v>
          </cell>
          <cell r="I129">
            <v>-102449.43</v>
          </cell>
          <cell r="J129">
            <v>-104629.18</v>
          </cell>
          <cell r="K129">
            <v>-106808.93</v>
          </cell>
          <cell r="L129">
            <v>-108988.67</v>
          </cell>
          <cell r="M129">
            <v>-111168.42</v>
          </cell>
          <cell r="N129">
            <v>-113348.17</v>
          </cell>
          <cell r="O129">
            <v>-115527.91</v>
          </cell>
          <cell r="P129">
            <v>-137381.15461538456</v>
          </cell>
        </row>
        <row r="130">
          <cell r="B130">
            <v>3155</v>
          </cell>
          <cell r="C130">
            <v>-98391.09</v>
          </cell>
          <cell r="D130">
            <v>-98391.09</v>
          </cell>
          <cell r="E130">
            <v>-98391.09</v>
          </cell>
          <cell r="F130">
            <v>-98391.09</v>
          </cell>
          <cell r="G130">
            <v>-98391.09</v>
          </cell>
          <cell r="H130">
            <v>-200566.38</v>
          </cell>
          <cell r="I130">
            <v>-204350.65</v>
          </cell>
          <cell r="J130">
            <v>-208134.92</v>
          </cell>
          <cell r="K130">
            <v>-211919.19</v>
          </cell>
          <cell r="L130">
            <v>-215703.46</v>
          </cell>
          <cell r="M130">
            <v>-219487.73</v>
          </cell>
          <cell r="N130">
            <v>-223272</v>
          </cell>
          <cell r="O130">
            <v>-223272</v>
          </cell>
          <cell r="P130">
            <v>-169127.82923076922</v>
          </cell>
        </row>
        <row r="132">
          <cell r="B132" t="str">
            <v>"12-31-13 CIAC Bal &amp; Proj_PerAR" Column S A41</v>
          </cell>
        </row>
        <row r="133">
          <cell r="B133">
            <v>3500</v>
          </cell>
          <cell r="C133">
            <v>-340845.71</v>
          </cell>
          <cell r="D133">
            <v>-340845.71</v>
          </cell>
          <cell r="E133">
            <v>-340845.71</v>
          </cell>
          <cell r="F133">
            <v>-340845.71</v>
          </cell>
          <cell r="G133">
            <v>-340845.71</v>
          </cell>
          <cell r="H133">
            <v>-340845.71</v>
          </cell>
          <cell r="I133">
            <v>-340845.71</v>
          </cell>
          <cell r="J133">
            <v>-340845.71</v>
          </cell>
          <cell r="K133">
            <v>-340845.71</v>
          </cell>
          <cell r="L133">
            <v>-340845.71</v>
          </cell>
          <cell r="M133">
            <v>-340845.71</v>
          </cell>
          <cell r="N133">
            <v>-340845.71</v>
          </cell>
          <cell r="O133">
            <v>-340845.71</v>
          </cell>
          <cell r="P133">
            <v>-340845.71</v>
          </cell>
        </row>
        <row r="134">
          <cell r="B134">
            <v>3505</v>
          </cell>
          <cell r="C134">
            <v>-628733.94999999995</v>
          </cell>
          <cell r="D134">
            <v>-628733.94999999995</v>
          </cell>
          <cell r="E134">
            <v>-628733.94999999995</v>
          </cell>
          <cell r="F134">
            <v>-628733.94999999995</v>
          </cell>
          <cell r="G134">
            <v>-628733.94999999995</v>
          </cell>
          <cell r="H134">
            <v>-628733.94999999995</v>
          </cell>
          <cell r="I134">
            <v>-628733.94999999995</v>
          </cell>
          <cell r="J134">
            <v>-628733.94999999995</v>
          </cell>
          <cell r="K134">
            <v>-628733.94999999995</v>
          </cell>
          <cell r="L134">
            <v>-628733.94999999995</v>
          </cell>
          <cell r="M134">
            <v>-628733.94999999995</v>
          </cell>
          <cell r="N134">
            <v>-628733.94999999995</v>
          </cell>
          <cell r="O134">
            <v>-628733.94999999995</v>
          </cell>
          <cell r="P134">
            <v>-628733.95000000007</v>
          </cell>
        </row>
        <row r="135">
          <cell r="B135">
            <v>3550</v>
          </cell>
          <cell r="C135">
            <v>-76269.75</v>
          </cell>
          <cell r="D135">
            <v>-76269.75</v>
          </cell>
          <cell r="E135">
            <v>-76269.75</v>
          </cell>
          <cell r="F135">
            <v>-76269.75</v>
          </cell>
          <cell r="G135">
            <v>-76269.75</v>
          </cell>
          <cell r="H135">
            <v>-76269.75</v>
          </cell>
          <cell r="I135">
            <v>-76269.75</v>
          </cell>
          <cell r="J135">
            <v>-76269.75</v>
          </cell>
          <cell r="K135">
            <v>-76269.75</v>
          </cell>
          <cell r="L135">
            <v>-76269.75</v>
          </cell>
          <cell r="M135">
            <v>-76269.75</v>
          </cell>
          <cell r="N135">
            <v>-76269.75</v>
          </cell>
          <cell r="O135">
            <v>-76269.75</v>
          </cell>
          <cell r="P135">
            <v>-76269.75</v>
          </cell>
        </row>
        <row r="136">
          <cell r="B136">
            <v>3555</v>
          </cell>
          <cell r="C136">
            <v>-336393.54</v>
          </cell>
          <cell r="D136">
            <v>-336393.54</v>
          </cell>
          <cell r="E136">
            <v>-336393.54</v>
          </cell>
          <cell r="F136">
            <v>-336393.54</v>
          </cell>
          <cell r="G136">
            <v>-336393.54</v>
          </cell>
          <cell r="H136">
            <v>-336393.54</v>
          </cell>
          <cell r="I136">
            <v>-336393.54</v>
          </cell>
          <cell r="J136">
            <v>-336393.54</v>
          </cell>
          <cell r="K136">
            <v>-336393.54</v>
          </cell>
          <cell r="L136">
            <v>-336393.54</v>
          </cell>
          <cell r="M136">
            <v>-336393.54</v>
          </cell>
          <cell r="N136">
            <v>-336393.54</v>
          </cell>
          <cell r="O136">
            <v>-336393.54</v>
          </cell>
          <cell r="P136">
            <v>-336393.54</v>
          </cell>
        </row>
        <row r="137">
          <cell r="B137">
            <v>3560</v>
          </cell>
          <cell r="C137">
            <v>-97788.24</v>
          </cell>
          <cell r="D137">
            <v>-97788.24</v>
          </cell>
          <cell r="E137">
            <v>-97788.24</v>
          </cell>
          <cell r="F137">
            <v>-97788.24</v>
          </cell>
          <cell r="G137">
            <v>-97788.24</v>
          </cell>
          <cell r="H137">
            <v>-97788.24</v>
          </cell>
          <cell r="I137">
            <v>-97788.24</v>
          </cell>
          <cell r="J137">
            <v>-97788.24</v>
          </cell>
          <cell r="K137">
            <v>-97788.24</v>
          </cell>
          <cell r="L137">
            <v>-97788.24</v>
          </cell>
          <cell r="M137">
            <v>-97788.24</v>
          </cell>
          <cell r="N137">
            <v>-97788.24</v>
          </cell>
          <cell r="O137">
            <v>-97788.24</v>
          </cell>
          <cell r="P137">
            <v>-97788.24</v>
          </cell>
        </row>
        <row r="138">
          <cell r="B138">
            <v>3565</v>
          </cell>
          <cell r="C138">
            <v>-62033.45</v>
          </cell>
          <cell r="D138">
            <v>-62033.45</v>
          </cell>
          <cell r="E138">
            <v>-62033.45</v>
          </cell>
          <cell r="F138">
            <v>-62033.45</v>
          </cell>
          <cell r="G138">
            <v>-62033.45</v>
          </cell>
          <cell r="H138">
            <v>-62033.45</v>
          </cell>
          <cell r="I138">
            <v>-62033.45</v>
          </cell>
          <cell r="J138">
            <v>-62033.45</v>
          </cell>
          <cell r="K138">
            <v>-62033.45</v>
          </cell>
          <cell r="L138">
            <v>-62033.45</v>
          </cell>
          <cell r="M138">
            <v>-62033.45</v>
          </cell>
          <cell r="N138">
            <v>-62033.45</v>
          </cell>
          <cell r="O138">
            <v>-62033.45</v>
          </cell>
          <cell r="P138">
            <v>-62033.44999999999</v>
          </cell>
        </row>
        <row r="139">
          <cell r="B139">
            <v>3600</v>
          </cell>
          <cell r="C139">
            <v>-184.53</v>
          </cell>
          <cell r="D139">
            <v>-184.53</v>
          </cell>
          <cell r="E139">
            <v>-184.53</v>
          </cell>
          <cell r="F139">
            <v>-184.53</v>
          </cell>
          <cell r="G139">
            <v>-184.53</v>
          </cell>
          <cell r="H139">
            <v>-184.53</v>
          </cell>
          <cell r="I139">
            <v>-184.53</v>
          </cell>
          <cell r="J139">
            <v>-184.53</v>
          </cell>
          <cell r="K139">
            <v>-184.53</v>
          </cell>
          <cell r="L139">
            <v>-184.53</v>
          </cell>
          <cell r="M139">
            <v>-184.53</v>
          </cell>
          <cell r="N139">
            <v>-184.53</v>
          </cell>
          <cell r="O139">
            <v>-184.53</v>
          </cell>
          <cell r="P139">
            <v>-184.53000000000003</v>
          </cell>
        </row>
        <row r="140">
          <cell r="B140">
            <v>3605</v>
          </cell>
          <cell r="C140">
            <v>-62926.58</v>
          </cell>
          <cell r="D140">
            <v>-62926.58</v>
          </cell>
          <cell r="E140">
            <v>-62926.58</v>
          </cell>
          <cell r="F140">
            <v>-62926.58</v>
          </cell>
          <cell r="G140">
            <v>-62926.58</v>
          </cell>
          <cell r="H140">
            <v>-62926.58</v>
          </cell>
          <cell r="I140">
            <v>-62926.58</v>
          </cell>
          <cell r="J140">
            <v>-62926.58</v>
          </cell>
          <cell r="K140">
            <v>-62926.58</v>
          </cell>
          <cell r="L140">
            <v>-62926.58</v>
          </cell>
          <cell r="M140">
            <v>-62926.58</v>
          </cell>
          <cell r="N140">
            <v>-62926.58</v>
          </cell>
          <cell r="O140">
            <v>-62926.58</v>
          </cell>
          <cell r="P140">
            <v>-62926.579999999994</v>
          </cell>
        </row>
        <row r="141">
          <cell r="B141">
            <v>3705</v>
          </cell>
          <cell r="C141">
            <v>-1593574.54</v>
          </cell>
          <cell r="D141">
            <v>-1593574.54</v>
          </cell>
          <cell r="E141">
            <v>-1593574.54</v>
          </cell>
          <cell r="F141">
            <v>-1593574.54</v>
          </cell>
          <cell r="G141">
            <v>-1593574.54</v>
          </cell>
          <cell r="H141">
            <v>-1597641.23</v>
          </cell>
          <cell r="I141">
            <v>-1597641.23</v>
          </cell>
          <cell r="J141">
            <v>-1597641.23</v>
          </cell>
          <cell r="K141">
            <v>-1601778.1</v>
          </cell>
          <cell r="L141">
            <v>-1601778.1</v>
          </cell>
          <cell r="M141">
            <v>-1606020.54</v>
          </cell>
          <cell r="N141">
            <v>-1608661.78</v>
          </cell>
          <cell r="O141">
            <v>-1608661.78</v>
          </cell>
          <cell r="P141">
            <v>-1599053.5915384616</v>
          </cell>
        </row>
        <row r="142">
          <cell r="B142">
            <v>3715</v>
          </cell>
          <cell r="C142">
            <v>-77889.98</v>
          </cell>
          <cell r="D142">
            <v>-77889.98</v>
          </cell>
          <cell r="E142">
            <v>-77889.98</v>
          </cell>
          <cell r="F142">
            <v>-77889.98</v>
          </cell>
          <cell r="G142">
            <v>-77889.98</v>
          </cell>
          <cell r="H142">
            <v>-77889.98</v>
          </cell>
          <cell r="I142">
            <v>-77889.98</v>
          </cell>
          <cell r="J142">
            <v>-77889.98</v>
          </cell>
          <cell r="K142">
            <v>-77889.98</v>
          </cell>
          <cell r="L142">
            <v>-77889.98</v>
          </cell>
          <cell r="M142">
            <v>-77889.98</v>
          </cell>
          <cell r="N142">
            <v>-80019.8</v>
          </cell>
          <cell r="O142">
            <v>-80019.8</v>
          </cell>
          <cell r="P142">
            <v>-78217.644615384619</v>
          </cell>
        </row>
        <row r="144">
          <cell r="B144" t="str">
            <v>"12-31-13 CIAC Bal &amp; Proj_PerAR" Column S R41</v>
          </cell>
        </row>
        <row r="145">
          <cell r="B145">
            <v>4030</v>
          </cell>
          <cell r="C145">
            <v>-5996.3</v>
          </cell>
          <cell r="D145">
            <v>-5996.3</v>
          </cell>
          <cell r="E145">
            <v>-5996.3</v>
          </cell>
          <cell r="F145">
            <v>-5996.3</v>
          </cell>
          <cell r="G145">
            <v>-5996.3</v>
          </cell>
          <cell r="H145">
            <v>-5996.3</v>
          </cell>
          <cell r="I145">
            <v>-5996.3</v>
          </cell>
          <cell r="J145">
            <v>-5996.3</v>
          </cell>
          <cell r="K145">
            <v>-5996.3</v>
          </cell>
          <cell r="L145">
            <v>-5996.3</v>
          </cell>
          <cell r="M145">
            <v>-5996.3</v>
          </cell>
          <cell r="N145">
            <v>-5996.3</v>
          </cell>
          <cell r="O145">
            <v>-5996.3</v>
          </cell>
          <cell r="P145">
            <v>-5996.300000000002</v>
          </cell>
        </row>
        <row r="146">
          <cell r="B146">
            <v>4050</v>
          </cell>
          <cell r="C146">
            <v>158326.20000000001</v>
          </cell>
          <cell r="D146">
            <v>159462.35</v>
          </cell>
          <cell r="E146">
            <v>160598.5</v>
          </cell>
          <cell r="F146">
            <v>161734.65</v>
          </cell>
          <cell r="G146">
            <v>162870.79999999999</v>
          </cell>
          <cell r="H146">
            <v>164006.95000000001</v>
          </cell>
          <cell r="I146">
            <v>165143.1</v>
          </cell>
          <cell r="J146">
            <v>166279.25</v>
          </cell>
          <cell r="K146">
            <v>167415.4</v>
          </cell>
          <cell r="L146">
            <v>168551.55</v>
          </cell>
          <cell r="M146">
            <v>169687.7</v>
          </cell>
          <cell r="N146">
            <v>170823.85</v>
          </cell>
          <cell r="O146">
            <v>171960</v>
          </cell>
          <cell r="P146">
            <v>165143.09999999998</v>
          </cell>
        </row>
        <row r="147">
          <cell r="B147">
            <v>4055</v>
          </cell>
          <cell r="C147">
            <v>879194.37</v>
          </cell>
          <cell r="D147">
            <v>880835.97</v>
          </cell>
          <cell r="E147">
            <v>882477.57</v>
          </cell>
          <cell r="F147">
            <v>884119.17</v>
          </cell>
          <cell r="G147">
            <v>885760.77</v>
          </cell>
          <cell r="H147">
            <v>887402.37</v>
          </cell>
          <cell r="I147">
            <v>889043.97</v>
          </cell>
          <cell r="J147">
            <v>890685.57</v>
          </cell>
          <cell r="K147">
            <v>892327.17</v>
          </cell>
          <cell r="L147">
            <v>893968.77</v>
          </cell>
          <cell r="M147">
            <v>895610.37</v>
          </cell>
          <cell r="N147">
            <v>897251.97</v>
          </cell>
          <cell r="O147">
            <v>898893.57</v>
          </cell>
          <cell r="P147">
            <v>889043.97</v>
          </cell>
        </row>
        <row r="148">
          <cell r="B148">
            <v>4100</v>
          </cell>
          <cell r="C148">
            <v>30502.560000000001</v>
          </cell>
          <cell r="D148">
            <v>30714.42</v>
          </cell>
          <cell r="E148">
            <v>30926.28</v>
          </cell>
          <cell r="F148">
            <v>31138.14</v>
          </cell>
          <cell r="G148">
            <v>31350</v>
          </cell>
          <cell r="H148">
            <v>31561.86</v>
          </cell>
          <cell r="I148">
            <v>31773.72</v>
          </cell>
          <cell r="J148">
            <v>31985.58</v>
          </cell>
          <cell r="K148">
            <v>32197.439999999999</v>
          </cell>
          <cell r="L148">
            <v>32409.3</v>
          </cell>
          <cell r="M148">
            <v>32621.16</v>
          </cell>
          <cell r="N148">
            <v>32833.019999999997</v>
          </cell>
          <cell r="O148">
            <v>33044.879999999997</v>
          </cell>
          <cell r="P148">
            <v>31773.719999999998</v>
          </cell>
        </row>
        <row r="149">
          <cell r="B149">
            <v>4105</v>
          </cell>
          <cell r="C149">
            <v>89572.09</v>
          </cell>
          <cell r="D149">
            <v>90193.89</v>
          </cell>
          <cell r="E149">
            <v>90815.69</v>
          </cell>
          <cell r="F149">
            <v>91437.49</v>
          </cell>
          <cell r="G149">
            <v>92059.29</v>
          </cell>
          <cell r="H149">
            <v>92681.09</v>
          </cell>
          <cell r="I149">
            <v>93302.89</v>
          </cell>
          <cell r="J149">
            <v>93924.69</v>
          </cell>
          <cell r="K149">
            <v>94546.49</v>
          </cell>
          <cell r="L149">
            <v>95168.29</v>
          </cell>
          <cell r="M149">
            <v>95790.09</v>
          </cell>
          <cell r="N149">
            <v>96411.89</v>
          </cell>
          <cell r="O149">
            <v>97033.69</v>
          </cell>
          <cell r="P149">
            <v>93302.889999999985</v>
          </cell>
        </row>
        <row r="150">
          <cell r="B150">
            <v>4110</v>
          </cell>
          <cell r="C150">
            <v>35840.980000000003</v>
          </cell>
          <cell r="D150">
            <v>36021.730000000003</v>
          </cell>
          <cell r="E150">
            <v>36202.480000000003</v>
          </cell>
          <cell r="F150">
            <v>36383.230000000003</v>
          </cell>
          <cell r="G150">
            <v>36563.980000000003</v>
          </cell>
          <cell r="H150">
            <v>36744.730000000003</v>
          </cell>
          <cell r="I150">
            <v>36925.480000000003</v>
          </cell>
          <cell r="J150">
            <v>37106.230000000003</v>
          </cell>
          <cell r="K150">
            <v>37286.980000000003</v>
          </cell>
          <cell r="L150">
            <v>37467.730000000003</v>
          </cell>
          <cell r="M150">
            <v>37648.480000000003</v>
          </cell>
          <cell r="N150">
            <v>37829.230000000003</v>
          </cell>
          <cell r="O150">
            <v>38009.980000000003</v>
          </cell>
          <cell r="P150">
            <v>36925.479999999996</v>
          </cell>
        </row>
        <row r="151">
          <cell r="B151">
            <v>4115</v>
          </cell>
          <cell r="C151">
            <v>21544.3</v>
          </cell>
          <cell r="D151">
            <v>21716.62</v>
          </cell>
          <cell r="E151">
            <v>21888.94</v>
          </cell>
          <cell r="F151">
            <v>22061.26</v>
          </cell>
          <cell r="G151">
            <v>22233.58</v>
          </cell>
          <cell r="H151">
            <v>22405.9</v>
          </cell>
          <cell r="I151">
            <v>22578.22</v>
          </cell>
          <cell r="J151">
            <v>22750.54</v>
          </cell>
          <cell r="K151">
            <v>22922.86</v>
          </cell>
          <cell r="L151">
            <v>23095.18</v>
          </cell>
          <cell r="M151">
            <v>23267.5</v>
          </cell>
          <cell r="N151">
            <v>23439.82</v>
          </cell>
          <cell r="O151">
            <v>23612.14</v>
          </cell>
          <cell r="P151">
            <v>22578.220000000005</v>
          </cell>
        </row>
        <row r="152">
          <cell r="B152">
            <v>4150</v>
          </cell>
          <cell r="C152">
            <v>107.9</v>
          </cell>
          <cell r="D152">
            <v>108.75</v>
          </cell>
          <cell r="E152">
            <v>109.6</v>
          </cell>
          <cell r="F152">
            <v>110.45</v>
          </cell>
          <cell r="G152">
            <v>111.3</v>
          </cell>
          <cell r="H152">
            <v>112.15</v>
          </cell>
          <cell r="I152">
            <v>113</v>
          </cell>
          <cell r="J152">
            <v>113.85</v>
          </cell>
          <cell r="K152">
            <v>114.7</v>
          </cell>
          <cell r="L152">
            <v>115.55</v>
          </cell>
          <cell r="M152">
            <v>116.4</v>
          </cell>
          <cell r="N152">
            <v>117.25</v>
          </cell>
          <cell r="O152">
            <v>118.1</v>
          </cell>
          <cell r="P152">
            <v>113</v>
          </cell>
        </row>
        <row r="153">
          <cell r="B153">
            <v>4155</v>
          </cell>
          <cell r="C153">
            <v>41977.99</v>
          </cell>
          <cell r="D153">
            <v>42269.32</v>
          </cell>
          <cell r="E153">
            <v>42560.65</v>
          </cell>
          <cell r="F153">
            <v>42851.98</v>
          </cell>
          <cell r="G153">
            <v>43143.31</v>
          </cell>
          <cell r="H153">
            <v>43434.64</v>
          </cell>
          <cell r="I153">
            <v>43725.97</v>
          </cell>
          <cell r="J153">
            <v>44017.3</v>
          </cell>
          <cell r="K153">
            <v>44308.63</v>
          </cell>
          <cell r="L153">
            <v>44599.96</v>
          </cell>
          <cell r="M153">
            <v>44891.29</v>
          </cell>
          <cell r="N153">
            <v>45182.62</v>
          </cell>
          <cell r="O153">
            <v>45473.95</v>
          </cell>
          <cell r="P153">
            <v>43725.97</v>
          </cell>
        </row>
        <row r="154">
          <cell r="B154">
            <v>4265</v>
          </cell>
          <cell r="C154">
            <v>378000.59</v>
          </cell>
          <cell r="D154">
            <v>381320.53</v>
          </cell>
          <cell r="E154">
            <v>384640.47</v>
          </cell>
          <cell r="F154">
            <v>387960.41</v>
          </cell>
          <cell r="G154">
            <v>391280.35</v>
          </cell>
          <cell r="H154">
            <v>394608.77</v>
          </cell>
          <cell r="I154">
            <v>397937.19</v>
          </cell>
          <cell r="J154">
            <v>401265.61</v>
          </cell>
          <cell r="K154">
            <v>404602.64</v>
          </cell>
          <cell r="L154">
            <v>407939.67</v>
          </cell>
          <cell r="M154">
            <v>411285.54</v>
          </cell>
          <cell r="N154">
            <v>414636.92</v>
          </cell>
          <cell r="O154">
            <v>417988.3</v>
          </cell>
          <cell r="P154">
            <v>397958.99923076917</v>
          </cell>
        </row>
        <row r="155">
          <cell r="B155">
            <v>4275</v>
          </cell>
          <cell r="C155">
            <v>12383.28</v>
          </cell>
          <cell r="D155">
            <v>12545.55</v>
          </cell>
          <cell r="E155">
            <v>12707.82</v>
          </cell>
          <cell r="F155">
            <v>12870.09</v>
          </cell>
          <cell r="G155">
            <v>13032.36</v>
          </cell>
          <cell r="H155">
            <v>13194.63</v>
          </cell>
          <cell r="I155">
            <v>13356.9</v>
          </cell>
          <cell r="J155">
            <v>13519.17</v>
          </cell>
          <cell r="K155">
            <v>13681.44</v>
          </cell>
          <cell r="L155">
            <v>13843.71</v>
          </cell>
          <cell r="M155">
            <v>14005.98</v>
          </cell>
          <cell r="N155">
            <v>14172.68</v>
          </cell>
          <cell r="O155">
            <v>14339.38</v>
          </cell>
          <cell r="P155">
            <v>13357.92230769231</v>
          </cell>
        </row>
        <row r="157">
          <cell r="B157" t="str">
            <v>Other BalSheet Acct_PerAR Column A1 R55</v>
          </cell>
        </row>
        <row r="158">
          <cell r="B158">
            <v>4367</v>
          </cell>
          <cell r="O158">
            <v>-100.2</v>
          </cell>
          <cell r="P158">
            <v>-100.2</v>
          </cell>
        </row>
        <row r="159">
          <cell r="B159">
            <v>4371</v>
          </cell>
          <cell r="C159">
            <v>527791</v>
          </cell>
          <cell r="D159">
            <v>527791</v>
          </cell>
          <cell r="E159">
            <v>527791</v>
          </cell>
          <cell r="F159">
            <v>527791</v>
          </cell>
          <cell r="G159">
            <v>527791</v>
          </cell>
          <cell r="H159">
            <v>527791</v>
          </cell>
          <cell r="I159">
            <v>527791</v>
          </cell>
          <cell r="J159">
            <v>527791</v>
          </cell>
          <cell r="K159">
            <v>527791</v>
          </cell>
          <cell r="L159">
            <v>527791</v>
          </cell>
          <cell r="M159">
            <v>527791</v>
          </cell>
          <cell r="N159">
            <v>527791</v>
          </cell>
          <cell r="O159">
            <v>527791</v>
          </cell>
          <cell r="P159">
            <v>527791</v>
          </cell>
        </row>
        <row r="160">
          <cell r="B160">
            <v>4375</v>
          </cell>
          <cell r="C160">
            <v>-34880.239999999998</v>
          </cell>
          <cell r="D160">
            <v>-34880.239999999998</v>
          </cell>
          <cell r="E160">
            <v>-34880.239999999998</v>
          </cell>
          <cell r="F160">
            <v>-34880.239999999998</v>
          </cell>
          <cell r="G160">
            <v>-34880.239999999998</v>
          </cell>
          <cell r="H160">
            <v>-34880.239999999998</v>
          </cell>
          <cell r="I160">
            <v>-34880.239999999998</v>
          </cell>
          <cell r="J160">
            <v>-34880.239999999998</v>
          </cell>
          <cell r="K160">
            <v>-34880.239999999998</v>
          </cell>
          <cell r="L160">
            <v>-34880.239999999998</v>
          </cell>
          <cell r="M160">
            <v>-34880.239999999998</v>
          </cell>
          <cell r="N160">
            <v>-34880.239999999998</v>
          </cell>
          <cell r="O160">
            <v>-62252.47</v>
          </cell>
          <cell r="P160">
            <v>-36985.796153846153</v>
          </cell>
        </row>
        <row r="161">
          <cell r="B161">
            <v>4377</v>
          </cell>
          <cell r="C161">
            <v>-45974.239999999998</v>
          </cell>
          <cell r="D161">
            <v>-45974.239999999998</v>
          </cell>
          <cell r="E161">
            <v>-45974.239999999998</v>
          </cell>
          <cell r="F161">
            <v>-45974.239999999998</v>
          </cell>
          <cell r="G161">
            <v>-45974.239999999998</v>
          </cell>
          <cell r="H161">
            <v>-45974.239999999998</v>
          </cell>
          <cell r="I161">
            <v>-45974.239999999998</v>
          </cell>
          <cell r="J161">
            <v>-45974.239999999998</v>
          </cell>
          <cell r="K161">
            <v>-45974.239999999998</v>
          </cell>
          <cell r="L161">
            <v>-45974.239999999998</v>
          </cell>
          <cell r="M161">
            <v>-45974.239999999998</v>
          </cell>
          <cell r="N161">
            <v>-45974.239999999998</v>
          </cell>
          <cell r="O161">
            <v>-23661.51</v>
          </cell>
          <cell r="P161">
            <v>-44257.876153846155</v>
          </cell>
        </row>
        <row r="162">
          <cell r="B162">
            <v>4383</v>
          </cell>
          <cell r="C162">
            <v>-29942.33</v>
          </cell>
          <cell r="D162">
            <v>-29942.33</v>
          </cell>
          <cell r="E162">
            <v>-29942.33</v>
          </cell>
          <cell r="F162">
            <v>-29942.33</v>
          </cell>
          <cell r="G162">
            <v>-29942.33</v>
          </cell>
          <cell r="H162">
            <v>-29942.33</v>
          </cell>
          <cell r="I162">
            <v>-29942.33</v>
          </cell>
          <cell r="J162">
            <v>-29942.33</v>
          </cell>
          <cell r="K162">
            <v>-29942.33</v>
          </cell>
          <cell r="L162">
            <v>-29942.33</v>
          </cell>
          <cell r="M162">
            <v>-29942.33</v>
          </cell>
          <cell r="N162">
            <v>-29942.33</v>
          </cell>
          <cell r="O162">
            <v>-29206.36</v>
          </cell>
          <cell r="P162">
            <v>-29885.716923076932</v>
          </cell>
        </row>
        <row r="163">
          <cell r="B163">
            <v>4385</v>
          </cell>
          <cell r="C163">
            <v>2821</v>
          </cell>
          <cell r="D163">
            <v>2821</v>
          </cell>
          <cell r="E163">
            <v>2821</v>
          </cell>
          <cell r="F163">
            <v>2821</v>
          </cell>
          <cell r="G163">
            <v>2821</v>
          </cell>
          <cell r="H163">
            <v>2821</v>
          </cell>
          <cell r="I163">
            <v>2821</v>
          </cell>
          <cell r="J163">
            <v>2821</v>
          </cell>
          <cell r="K163">
            <v>2821</v>
          </cell>
          <cell r="L163">
            <v>2821</v>
          </cell>
          <cell r="M163">
            <v>2821</v>
          </cell>
          <cell r="N163">
            <v>2821</v>
          </cell>
          <cell r="O163">
            <v>3942.83</v>
          </cell>
          <cell r="P163">
            <v>2907.2946153846156</v>
          </cell>
        </row>
        <row r="164">
          <cell r="B164">
            <v>4387</v>
          </cell>
          <cell r="C164">
            <v>-27253.51</v>
          </cell>
          <cell r="D164">
            <v>-27253.51</v>
          </cell>
          <cell r="E164">
            <v>-27238.1</v>
          </cell>
          <cell r="F164">
            <v>-27241.66</v>
          </cell>
          <cell r="G164">
            <v>-27257.33</v>
          </cell>
          <cell r="H164">
            <v>-27256.080000000002</v>
          </cell>
          <cell r="I164">
            <v>-27247.88</v>
          </cell>
          <cell r="J164">
            <v>-27240.02</v>
          </cell>
          <cell r="K164">
            <v>-27238.77</v>
          </cell>
          <cell r="L164">
            <v>-27226.37</v>
          </cell>
          <cell r="M164">
            <v>-27219.53</v>
          </cell>
          <cell r="N164">
            <v>-27217.89</v>
          </cell>
          <cell r="O164">
            <v>-231630.48</v>
          </cell>
          <cell r="P164">
            <v>-42963.163846153846</v>
          </cell>
        </row>
        <row r="165">
          <cell r="B165">
            <v>4389</v>
          </cell>
          <cell r="C165">
            <v>117499.71</v>
          </cell>
          <cell r="D165">
            <v>117499.7</v>
          </cell>
          <cell r="E165">
            <v>117499.55</v>
          </cell>
          <cell r="F165">
            <v>117499.58</v>
          </cell>
          <cell r="G165">
            <v>117499.75</v>
          </cell>
          <cell r="H165">
            <v>117499.74</v>
          </cell>
          <cell r="I165">
            <v>117499.65</v>
          </cell>
          <cell r="J165">
            <v>117499.57</v>
          </cell>
          <cell r="K165">
            <v>117499.55</v>
          </cell>
          <cell r="L165">
            <v>117499.42</v>
          </cell>
          <cell r="M165">
            <v>117499.35</v>
          </cell>
          <cell r="N165">
            <v>117499.33</v>
          </cell>
          <cell r="O165">
            <v>291328.46999999997</v>
          </cell>
          <cell r="P165">
            <v>130871.02846153847</v>
          </cell>
        </row>
        <row r="166">
          <cell r="B166">
            <v>4417</v>
          </cell>
          <cell r="C166">
            <v>0.91</v>
          </cell>
          <cell r="D166">
            <v>0.91</v>
          </cell>
          <cell r="E166">
            <v>0.91</v>
          </cell>
          <cell r="F166">
            <v>0.91</v>
          </cell>
          <cell r="G166">
            <v>0.91</v>
          </cell>
          <cell r="H166">
            <v>0.91</v>
          </cell>
          <cell r="I166">
            <v>0.91</v>
          </cell>
          <cell r="J166">
            <v>0.91</v>
          </cell>
          <cell r="K166">
            <v>0.91</v>
          </cell>
          <cell r="L166">
            <v>0.9</v>
          </cell>
          <cell r="M166">
            <v>0.9</v>
          </cell>
          <cell r="N166">
            <v>0.9</v>
          </cell>
          <cell r="O166">
            <v>-11.36</v>
          </cell>
          <cell r="P166">
            <v>-3.6153846153846064E-2</v>
          </cell>
        </row>
        <row r="167">
          <cell r="B167">
            <v>4421</v>
          </cell>
          <cell r="C167">
            <v>90347</v>
          </cell>
          <cell r="D167">
            <v>90347</v>
          </cell>
          <cell r="E167">
            <v>90347</v>
          </cell>
          <cell r="F167">
            <v>90347</v>
          </cell>
          <cell r="G167">
            <v>90347</v>
          </cell>
          <cell r="H167">
            <v>90347</v>
          </cell>
          <cell r="I167">
            <v>90347</v>
          </cell>
          <cell r="J167">
            <v>90347</v>
          </cell>
          <cell r="K167">
            <v>90347</v>
          </cell>
          <cell r="L167">
            <v>90347</v>
          </cell>
          <cell r="M167">
            <v>90347</v>
          </cell>
          <cell r="N167">
            <v>90347</v>
          </cell>
          <cell r="O167">
            <v>90347</v>
          </cell>
          <cell r="P167">
            <v>90347</v>
          </cell>
        </row>
        <row r="168">
          <cell r="B168">
            <v>4425</v>
          </cell>
          <cell r="C168">
            <v>-5972.09</v>
          </cell>
          <cell r="D168">
            <v>-5972.09</v>
          </cell>
          <cell r="E168">
            <v>-5972.09</v>
          </cell>
          <cell r="F168">
            <v>-5972.09</v>
          </cell>
          <cell r="G168">
            <v>-5972.09</v>
          </cell>
          <cell r="H168">
            <v>-5972.09</v>
          </cell>
          <cell r="I168">
            <v>-5972.09</v>
          </cell>
          <cell r="J168">
            <v>-5972.09</v>
          </cell>
          <cell r="K168">
            <v>-5972.09</v>
          </cell>
          <cell r="L168">
            <v>-5972.09</v>
          </cell>
          <cell r="M168">
            <v>-5972.09</v>
          </cell>
          <cell r="N168">
            <v>-5972.09</v>
          </cell>
          <cell r="O168">
            <v>-10919.92</v>
          </cell>
          <cell r="P168">
            <v>-6352.6923076923067</v>
          </cell>
        </row>
        <row r="169">
          <cell r="B169">
            <v>4427</v>
          </cell>
          <cell r="C169">
            <v>-7869.7</v>
          </cell>
          <cell r="D169">
            <v>-7869.7</v>
          </cell>
          <cell r="E169">
            <v>-7869.7</v>
          </cell>
          <cell r="F169">
            <v>-7869.7</v>
          </cell>
          <cell r="G169">
            <v>-7869.7</v>
          </cell>
          <cell r="H169">
            <v>-7869.7</v>
          </cell>
          <cell r="I169">
            <v>-7869.7</v>
          </cell>
          <cell r="J169">
            <v>-7869.7</v>
          </cell>
          <cell r="K169">
            <v>-7869.7</v>
          </cell>
          <cell r="L169">
            <v>-7869.7</v>
          </cell>
          <cell r="M169">
            <v>-7869.7</v>
          </cell>
          <cell r="N169">
            <v>-7869.7</v>
          </cell>
          <cell r="O169">
            <v>-3836.43</v>
          </cell>
          <cell r="P169">
            <v>-7559.448461538459</v>
          </cell>
        </row>
        <row r="170">
          <cell r="B170">
            <v>4433</v>
          </cell>
          <cell r="C170">
            <v>-5105.93</v>
          </cell>
          <cell r="D170">
            <v>-5105.93</v>
          </cell>
          <cell r="E170">
            <v>-5105.93</v>
          </cell>
          <cell r="F170">
            <v>-5105.93</v>
          </cell>
          <cell r="G170">
            <v>-5105.93</v>
          </cell>
          <cell r="H170">
            <v>-5105.93</v>
          </cell>
          <cell r="I170">
            <v>-5105.93</v>
          </cell>
          <cell r="J170">
            <v>-5105.93</v>
          </cell>
          <cell r="K170">
            <v>-5105.93</v>
          </cell>
          <cell r="L170">
            <v>-5105.93</v>
          </cell>
          <cell r="M170">
            <v>-5105.93</v>
          </cell>
          <cell r="N170">
            <v>-5105.93</v>
          </cell>
          <cell r="O170">
            <v>-4972.8999999999996</v>
          </cell>
          <cell r="P170">
            <v>-5095.6969230769228</v>
          </cell>
        </row>
        <row r="171">
          <cell r="B171">
            <v>4435</v>
          </cell>
          <cell r="C171">
            <v>483</v>
          </cell>
          <cell r="D171">
            <v>483</v>
          </cell>
          <cell r="E171">
            <v>483</v>
          </cell>
          <cell r="F171">
            <v>483</v>
          </cell>
          <cell r="G171">
            <v>483</v>
          </cell>
          <cell r="H171">
            <v>483</v>
          </cell>
          <cell r="I171">
            <v>483</v>
          </cell>
          <cell r="J171">
            <v>483</v>
          </cell>
          <cell r="K171">
            <v>483</v>
          </cell>
          <cell r="L171">
            <v>483</v>
          </cell>
          <cell r="M171">
            <v>483</v>
          </cell>
          <cell r="N171">
            <v>483</v>
          </cell>
          <cell r="O171">
            <v>685.78</v>
          </cell>
          <cell r="P171">
            <v>498.59846153846149</v>
          </cell>
        </row>
        <row r="172">
          <cell r="B172">
            <v>4437</v>
          </cell>
          <cell r="C172">
            <v>-13349.74</v>
          </cell>
          <cell r="D172">
            <v>-13349.71</v>
          </cell>
          <cell r="E172">
            <v>-13349.34</v>
          </cell>
          <cell r="F172">
            <v>-13349.43</v>
          </cell>
          <cell r="G172">
            <v>-13349.84</v>
          </cell>
          <cell r="H172">
            <v>-13349.81</v>
          </cell>
          <cell r="I172">
            <v>-13349.59</v>
          </cell>
          <cell r="J172">
            <v>-13349.39</v>
          </cell>
          <cell r="K172">
            <v>-13349.35</v>
          </cell>
          <cell r="L172">
            <v>-13349.03</v>
          </cell>
          <cell r="M172">
            <v>-13348.85</v>
          </cell>
          <cell r="N172">
            <v>-13348.81</v>
          </cell>
          <cell r="O172">
            <v>-24952.99</v>
          </cell>
          <cell r="P172">
            <v>-14241.99076923077</v>
          </cell>
        </row>
        <row r="173">
          <cell r="B173">
            <v>4439</v>
          </cell>
          <cell r="C173">
            <v>19665</v>
          </cell>
          <cell r="D173">
            <v>19665</v>
          </cell>
          <cell r="E173">
            <v>19665</v>
          </cell>
          <cell r="F173">
            <v>19665</v>
          </cell>
          <cell r="G173">
            <v>19665</v>
          </cell>
          <cell r="H173">
            <v>19665</v>
          </cell>
          <cell r="I173">
            <v>19665</v>
          </cell>
          <cell r="J173">
            <v>19665</v>
          </cell>
          <cell r="K173">
            <v>19665</v>
          </cell>
          <cell r="L173">
            <v>19665</v>
          </cell>
          <cell r="M173">
            <v>19665</v>
          </cell>
          <cell r="N173">
            <v>19665</v>
          </cell>
          <cell r="O173">
            <v>42105.29</v>
          </cell>
          <cell r="P173">
            <v>21391.176153846151</v>
          </cell>
        </row>
        <row r="174">
          <cell r="B174">
            <v>4515</v>
          </cell>
          <cell r="C174">
            <v>-536.66999999999996</v>
          </cell>
          <cell r="D174">
            <v>-3793.91</v>
          </cell>
          <cell r="E174">
            <v>0</v>
          </cell>
          <cell r="F174">
            <v>-3713.44</v>
          </cell>
          <cell r="G174">
            <v>118.12</v>
          </cell>
          <cell r="H174">
            <v>-1261.8800000000001</v>
          </cell>
          <cell r="I174">
            <v>-16264.34</v>
          </cell>
          <cell r="J174">
            <v>-186.45</v>
          </cell>
          <cell r="K174">
            <v>-11943.54</v>
          </cell>
          <cell r="L174">
            <v>-93220.55</v>
          </cell>
          <cell r="M174">
            <v>118.12</v>
          </cell>
          <cell r="N174">
            <v>0</v>
          </cell>
          <cell r="O174">
            <v>-4779.0600000000004</v>
          </cell>
          <cell r="P174">
            <v>-10420.276923076923</v>
          </cell>
        </row>
        <row r="175">
          <cell r="B175">
            <v>4525</v>
          </cell>
          <cell r="C175">
            <v>-21533.26</v>
          </cell>
          <cell r="D175">
            <v>-21032.89</v>
          </cell>
          <cell r="E175">
            <v>-26578.05</v>
          </cell>
          <cell r="F175">
            <v>-25078.45</v>
          </cell>
          <cell r="G175">
            <v>-25506.34</v>
          </cell>
          <cell r="H175">
            <v>-22775.41</v>
          </cell>
          <cell r="I175">
            <v>-5675.72</v>
          </cell>
          <cell r="J175">
            <v>-21477.22</v>
          </cell>
          <cell r="K175">
            <v>-21910.74</v>
          </cell>
          <cell r="L175">
            <v>-3754.81</v>
          </cell>
          <cell r="M175">
            <v>-17402.09</v>
          </cell>
          <cell r="N175">
            <v>-21892.62</v>
          </cell>
          <cell r="O175">
            <v>-61487.32</v>
          </cell>
          <cell r="P175">
            <v>-22777.301538461536</v>
          </cell>
        </row>
        <row r="176">
          <cell r="B176">
            <v>4527</v>
          </cell>
          <cell r="C176">
            <v>-46307</v>
          </cell>
          <cell r="D176">
            <v>-1717.2</v>
          </cell>
          <cell r="E176">
            <v>-429</v>
          </cell>
          <cell r="F176">
            <v>-429</v>
          </cell>
          <cell r="G176">
            <v>-4750.8900000000003</v>
          </cell>
          <cell r="H176">
            <v>-5727.89</v>
          </cell>
          <cell r="I176">
            <v>-6086.89</v>
          </cell>
          <cell r="J176">
            <v>-406891.74</v>
          </cell>
          <cell r="K176">
            <v>-1638.28</v>
          </cell>
          <cell r="L176">
            <v>-103846.15</v>
          </cell>
          <cell r="M176">
            <v>-104301.15</v>
          </cell>
          <cell r="N176">
            <v>-54585.5</v>
          </cell>
          <cell r="O176">
            <v>-3075</v>
          </cell>
          <cell r="P176">
            <v>-56906.591538461544</v>
          </cell>
        </row>
        <row r="177">
          <cell r="B177">
            <v>4535</v>
          </cell>
          <cell r="C177">
            <v>-5140418.22</v>
          </cell>
          <cell r="D177">
            <v>-5140418.22</v>
          </cell>
          <cell r="E177">
            <v>-5140418.22</v>
          </cell>
          <cell r="F177">
            <v>-5140418.22</v>
          </cell>
          <cell r="G177">
            <v>-5140418.22</v>
          </cell>
          <cell r="H177">
            <v>-5140418.22</v>
          </cell>
          <cell r="I177">
            <v>-5140418.22</v>
          </cell>
          <cell r="J177">
            <v>-5140418.22</v>
          </cell>
          <cell r="K177">
            <v>-5140418.22</v>
          </cell>
          <cell r="L177">
            <v>-5140418.22</v>
          </cell>
          <cell r="M177">
            <v>-5140418.22</v>
          </cell>
          <cell r="N177">
            <v>-5140418.22</v>
          </cell>
          <cell r="O177">
            <v>-5140418.22</v>
          </cell>
          <cell r="P177">
            <v>-5140418.22</v>
          </cell>
        </row>
        <row r="178">
          <cell r="B178">
            <v>4545</v>
          </cell>
          <cell r="C178">
            <v>-414.28</v>
          </cell>
          <cell r="D178">
            <v>-414.28</v>
          </cell>
          <cell r="E178">
            <v>-415.7</v>
          </cell>
          <cell r="F178">
            <v>-462.11</v>
          </cell>
          <cell r="G178">
            <v>-373.68</v>
          </cell>
          <cell r="H178">
            <v>-422.79</v>
          </cell>
          <cell r="I178">
            <v>-492.72</v>
          </cell>
          <cell r="J178">
            <v>-547.82000000000005</v>
          </cell>
          <cell r="K178">
            <v>-551.36</v>
          </cell>
          <cell r="L178">
            <v>-529.37</v>
          </cell>
          <cell r="M178">
            <v>-548.20000000000005</v>
          </cell>
          <cell r="N178">
            <v>-568.41</v>
          </cell>
          <cell r="O178">
            <v>-544.17999999999995</v>
          </cell>
          <cell r="P178">
            <v>-483.45384615384614</v>
          </cell>
        </row>
        <row r="179">
          <cell r="B179">
            <v>4565</v>
          </cell>
          <cell r="C179">
            <v>-565929.09</v>
          </cell>
          <cell r="D179">
            <v>-565929.09</v>
          </cell>
          <cell r="E179">
            <v>-565929.09</v>
          </cell>
          <cell r="F179">
            <v>-565929.09</v>
          </cell>
          <cell r="G179">
            <v>-565929.09</v>
          </cell>
          <cell r="H179">
            <v>-565929.09</v>
          </cell>
          <cell r="I179">
            <v>-565929.09</v>
          </cell>
          <cell r="J179">
            <v>-565929.09</v>
          </cell>
          <cell r="K179">
            <v>-565929.09</v>
          </cell>
          <cell r="L179">
            <v>-565929.09</v>
          </cell>
          <cell r="M179">
            <v>-565929.09</v>
          </cell>
          <cell r="N179">
            <v>-565929.09</v>
          </cell>
          <cell r="O179">
            <v>-565929.09</v>
          </cell>
          <cell r="P179">
            <v>-565929.09</v>
          </cell>
        </row>
        <row r="180">
          <cell r="B180">
            <v>4595</v>
          </cell>
          <cell r="C180">
            <v>-4970.9799999999996</v>
          </cell>
          <cell r="D180">
            <v>-4867.49</v>
          </cell>
          <cell r="E180">
            <v>-4586.9799999999996</v>
          </cell>
          <cell r="F180">
            <v>-4611.6099999999997</v>
          </cell>
          <cell r="G180">
            <v>-5392.99</v>
          </cell>
          <cell r="H180">
            <v>-5469.36</v>
          </cell>
          <cell r="I180">
            <v>-5330.6</v>
          </cell>
          <cell r="J180">
            <v>-5523.66</v>
          </cell>
          <cell r="K180">
            <v>-5749.26</v>
          </cell>
          <cell r="L180">
            <v>-6056.21</v>
          </cell>
          <cell r="M180">
            <v>-5932.31</v>
          </cell>
          <cell r="N180">
            <v>-6098.76</v>
          </cell>
          <cell r="O180">
            <v>-5948.84</v>
          </cell>
          <cell r="P180">
            <v>-5426.0807692307699</v>
          </cell>
        </row>
        <row r="181">
          <cell r="B181">
            <v>4612</v>
          </cell>
          <cell r="C181">
            <v>0</v>
          </cell>
          <cell r="D181">
            <v>3322.33</v>
          </cell>
          <cell r="E181">
            <v>-7140.49</v>
          </cell>
          <cell r="F181">
            <v>-17778.45</v>
          </cell>
          <cell r="G181">
            <v>-28413.94</v>
          </cell>
          <cell r="H181">
            <v>-38902.93</v>
          </cell>
          <cell r="I181">
            <v>-49541.55</v>
          </cell>
          <cell r="J181">
            <v>-43504.62</v>
          </cell>
          <cell r="K181">
            <v>-54143.040000000001</v>
          </cell>
          <cell r="L181">
            <v>-64782.61</v>
          </cell>
          <cell r="M181">
            <v>-75421.8</v>
          </cell>
          <cell r="N181">
            <v>519.6</v>
          </cell>
          <cell r="O181">
            <v>0</v>
          </cell>
          <cell r="P181">
            <v>-28906.730769230773</v>
          </cell>
        </row>
        <row r="182">
          <cell r="B182">
            <v>4614</v>
          </cell>
          <cell r="C182">
            <v>-19667.8</v>
          </cell>
          <cell r="D182">
            <v>-19667.8</v>
          </cell>
          <cell r="E182">
            <v>-19667.8</v>
          </cell>
          <cell r="F182">
            <v>-19667.8</v>
          </cell>
          <cell r="G182">
            <v>-19667.8</v>
          </cell>
          <cell r="H182">
            <v>-19667.8</v>
          </cell>
          <cell r="I182">
            <v>-19667.8</v>
          </cell>
          <cell r="J182">
            <v>-19667.8</v>
          </cell>
          <cell r="K182">
            <v>-19667.8</v>
          </cell>
          <cell r="L182">
            <v>-19667.8</v>
          </cell>
          <cell r="M182">
            <v>-19667.8</v>
          </cell>
          <cell r="N182">
            <v>-19667.8</v>
          </cell>
          <cell r="O182">
            <v>-16152</v>
          </cell>
          <cell r="P182">
            <v>-19397.353846153841</v>
          </cell>
        </row>
        <row r="183">
          <cell r="B183">
            <v>4628</v>
          </cell>
          <cell r="C183">
            <v>-334.29</v>
          </cell>
          <cell r="D183">
            <v>-334.13</v>
          </cell>
          <cell r="E183">
            <v>-331.8</v>
          </cell>
          <cell r="F183">
            <v>-332.38</v>
          </cell>
          <cell r="G183">
            <v>-334.91</v>
          </cell>
          <cell r="H183">
            <v>-334.71</v>
          </cell>
          <cell r="I183">
            <v>-333.38</v>
          </cell>
          <cell r="J183">
            <v>-332.11</v>
          </cell>
          <cell r="K183">
            <v>-331.91</v>
          </cell>
          <cell r="L183">
            <v>-329.9</v>
          </cell>
          <cell r="M183">
            <v>-328.8</v>
          </cell>
          <cell r="N183">
            <v>-328.53</v>
          </cell>
          <cell r="O183">
            <v>-343.3</v>
          </cell>
          <cell r="P183">
            <v>-333.08846153846156</v>
          </cell>
        </row>
        <row r="184">
          <cell r="B184">
            <v>4635</v>
          </cell>
          <cell r="C184">
            <v>-1.7</v>
          </cell>
          <cell r="D184">
            <v>-0.5</v>
          </cell>
          <cell r="E184">
            <v>-7.25</v>
          </cell>
          <cell r="F184">
            <v>-7.45</v>
          </cell>
          <cell r="G184">
            <v>-7.7</v>
          </cell>
          <cell r="H184">
            <v>-10.97</v>
          </cell>
          <cell r="I184">
            <v>-11.21</v>
          </cell>
          <cell r="J184">
            <v>-11.51</v>
          </cell>
          <cell r="K184">
            <v>-11.94</v>
          </cell>
          <cell r="L184">
            <v>-12.03</v>
          </cell>
          <cell r="M184">
            <v>-12.03</v>
          </cell>
          <cell r="N184">
            <v>-12.79</v>
          </cell>
          <cell r="O184">
            <v>-10.39</v>
          </cell>
          <cell r="P184">
            <v>-9.036153846153848</v>
          </cell>
        </row>
        <row r="185">
          <cell r="B185">
            <v>4636</v>
          </cell>
          <cell r="C185">
            <v>716.65</v>
          </cell>
          <cell r="D185">
            <v>716.65</v>
          </cell>
          <cell r="E185">
            <v>716.65</v>
          </cell>
          <cell r="F185">
            <v>716.65</v>
          </cell>
          <cell r="G185">
            <v>716.65</v>
          </cell>
          <cell r="H185">
            <v>716.65</v>
          </cell>
          <cell r="I185">
            <v>716.65</v>
          </cell>
          <cell r="J185">
            <v>716.65</v>
          </cell>
          <cell r="K185">
            <v>716.65</v>
          </cell>
          <cell r="L185">
            <v>716.65</v>
          </cell>
          <cell r="M185">
            <v>716.65</v>
          </cell>
          <cell r="N185">
            <v>716.65</v>
          </cell>
          <cell r="O185">
            <v>716.65</v>
          </cell>
          <cell r="P185">
            <v>716.64999999999975</v>
          </cell>
        </row>
        <row r="186">
          <cell r="B186">
            <v>4659</v>
          </cell>
          <cell r="C186">
            <v>389275</v>
          </cell>
          <cell r="D186">
            <v>389275</v>
          </cell>
          <cell r="E186">
            <v>389275</v>
          </cell>
          <cell r="F186">
            <v>389275</v>
          </cell>
          <cell r="G186">
            <v>389275</v>
          </cell>
          <cell r="H186">
            <v>389275</v>
          </cell>
          <cell r="I186">
            <v>389275</v>
          </cell>
          <cell r="J186">
            <v>389275</v>
          </cell>
          <cell r="K186">
            <v>389275</v>
          </cell>
          <cell r="L186">
            <v>389275</v>
          </cell>
          <cell r="M186">
            <v>389275</v>
          </cell>
          <cell r="N186">
            <v>389275</v>
          </cell>
          <cell r="O186">
            <v>389275</v>
          </cell>
          <cell r="P186">
            <v>389275</v>
          </cell>
        </row>
        <row r="187">
          <cell r="B187">
            <v>4661</v>
          </cell>
          <cell r="C187">
            <v>43423.63</v>
          </cell>
          <cell r="D187">
            <v>43423.63</v>
          </cell>
          <cell r="E187">
            <v>43423.4</v>
          </cell>
          <cell r="F187">
            <v>43426.73</v>
          </cell>
          <cell r="G187">
            <v>43426.98</v>
          </cell>
          <cell r="H187">
            <v>43426.96</v>
          </cell>
          <cell r="I187">
            <v>43426.83</v>
          </cell>
          <cell r="J187">
            <v>43426.7</v>
          </cell>
          <cell r="K187">
            <v>43426.68</v>
          </cell>
          <cell r="L187">
            <v>43426.47</v>
          </cell>
          <cell r="M187">
            <v>43426.36</v>
          </cell>
          <cell r="N187">
            <v>43426.34</v>
          </cell>
          <cell r="O187">
            <v>43422.15</v>
          </cell>
          <cell r="P187">
            <v>43425.604615384611</v>
          </cell>
        </row>
        <row r="188">
          <cell r="B188">
            <v>4685</v>
          </cell>
          <cell r="C188">
            <v>-943.95</v>
          </cell>
          <cell r="D188">
            <v>-954.24</v>
          </cell>
          <cell r="E188">
            <v>-952.74</v>
          </cell>
          <cell r="F188">
            <v>-969.85</v>
          </cell>
          <cell r="G188">
            <v>-987.47</v>
          </cell>
          <cell r="H188">
            <v>-1004.5</v>
          </cell>
          <cell r="I188">
            <v>-1019.4</v>
          </cell>
          <cell r="J188">
            <v>-1041.31</v>
          </cell>
          <cell r="K188">
            <v>-1064.6600000000001</v>
          </cell>
          <cell r="L188">
            <v>-1088.3499999999999</v>
          </cell>
          <cell r="M188">
            <v>-1112.05</v>
          </cell>
          <cell r="N188">
            <v>-1134.3800000000001</v>
          </cell>
          <cell r="O188">
            <v>-1153.21</v>
          </cell>
          <cell r="P188">
            <v>-1032.7776923076922</v>
          </cell>
        </row>
        <row r="189">
          <cell r="B189">
            <v>4760</v>
          </cell>
          <cell r="C189">
            <v>-1000</v>
          </cell>
          <cell r="D189">
            <v>-1000</v>
          </cell>
          <cell r="E189">
            <v>-1000</v>
          </cell>
          <cell r="F189">
            <v>-1000</v>
          </cell>
          <cell r="G189">
            <v>-1000</v>
          </cell>
          <cell r="H189">
            <v>-1000</v>
          </cell>
          <cell r="I189">
            <v>-1000</v>
          </cell>
          <cell r="J189">
            <v>-1000</v>
          </cell>
          <cell r="K189">
            <v>-1000</v>
          </cell>
          <cell r="L189">
            <v>-1000</v>
          </cell>
          <cell r="M189">
            <v>-1000</v>
          </cell>
          <cell r="N189">
            <v>-1000</v>
          </cell>
          <cell r="O189">
            <v>-1000</v>
          </cell>
          <cell r="P189">
            <v>-1000</v>
          </cell>
        </row>
        <row r="190">
          <cell r="B190">
            <v>4780</v>
          </cell>
          <cell r="C190">
            <v>-499000</v>
          </cell>
          <cell r="D190">
            <v>-499000</v>
          </cell>
          <cell r="E190">
            <v>-499000</v>
          </cell>
          <cell r="F190">
            <v>-499000</v>
          </cell>
          <cell r="G190">
            <v>-499000</v>
          </cell>
          <cell r="H190">
            <v>-499000</v>
          </cell>
          <cell r="I190">
            <v>-499000</v>
          </cell>
          <cell r="J190">
            <v>-499000</v>
          </cell>
          <cell r="K190">
            <v>-499000</v>
          </cell>
          <cell r="L190">
            <v>-499000</v>
          </cell>
          <cell r="M190">
            <v>-499000</v>
          </cell>
          <cell r="N190">
            <v>-499000</v>
          </cell>
          <cell r="O190">
            <v>-499000</v>
          </cell>
          <cell r="P190">
            <v>-499000</v>
          </cell>
        </row>
        <row r="191">
          <cell r="B191">
            <v>4785</v>
          </cell>
          <cell r="C191">
            <v>-4438257.1500000004</v>
          </cell>
          <cell r="D191">
            <v>-4438257.1500000004</v>
          </cell>
          <cell r="E191">
            <v>-4438257.1500000004</v>
          </cell>
          <cell r="F191">
            <v>-4438257.1500000004</v>
          </cell>
          <cell r="G191">
            <v>-4438257.1500000004</v>
          </cell>
          <cell r="H191">
            <v>-4438257.1500000004</v>
          </cell>
          <cell r="I191">
            <v>-4438257.1500000004</v>
          </cell>
          <cell r="J191">
            <v>-4438257.1500000004</v>
          </cell>
          <cell r="K191">
            <v>-4438257.1500000004</v>
          </cell>
          <cell r="L191">
            <v>-4438257.1500000004</v>
          </cell>
          <cell r="M191">
            <v>-4438257.1500000004</v>
          </cell>
          <cell r="N191">
            <v>-4438257.1500000004</v>
          </cell>
          <cell r="O191">
            <v>-4438257.1500000004</v>
          </cell>
          <cell r="P191">
            <v>-4438257.1499999994</v>
          </cell>
        </row>
        <row r="192">
          <cell r="B192">
            <v>4998</v>
          </cell>
          <cell r="C192">
            <v>3589706.8</v>
          </cell>
          <cell r="D192">
            <v>3903538.08</v>
          </cell>
          <cell r="E192">
            <v>3903538.08</v>
          </cell>
          <cell r="F192">
            <v>3903538.08</v>
          </cell>
          <cell r="G192">
            <v>3903538.08</v>
          </cell>
          <cell r="H192">
            <v>3903538.08</v>
          </cell>
          <cell r="I192">
            <v>3903538.08</v>
          </cell>
          <cell r="J192">
            <v>3903538.08</v>
          </cell>
          <cell r="K192">
            <v>3903538.08</v>
          </cell>
          <cell r="L192">
            <v>3903538.08</v>
          </cell>
          <cell r="M192">
            <v>3903538.08</v>
          </cell>
          <cell r="N192">
            <v>3903538.08</v>
          </cell>
          <cell r="O192">
            <v>3903538.08</v>
          </cell>
          <cell r="P192">
            <v>3879397.2123076916</v>
          </cell>
        </row>
        <row r="194">
          <cell r="B194" t="str">
            <v>O&amp;M Col A R1</v>
          </cell>
          <cell r="D194" t="str">
            <v>Balances only  see O&amp;M per AR tab for monthly amounts</v>
          </cell>
        </row>
        <row r="195">
          <cell r="B195">
            <v>5100</v>
          </cell>
          <cell r="C195">
            <v>1.96</v>
          </cell>
          <cell r="H195">
            <v>8.52</v>
          </cell>
          <cell r="I195">
            <v>8.52</v>
          </cell>
          <cell r="J195">
            <v>8.52</v>
          </cell>
          <cell r="K195">
            <v>206.81</v>
          </cell>
          <cell r="L195">
            <v>23649.65</v>
          </cell>
          <cell r="M195">
            <v>23614.45</v>
          </cell>
          <cell r="N195">
            <v>23614.45</v>
          </cell>
          <cell r="O195">
            <v>23614.45</v>
          </cell>
        </row>
        <row r="196">
          <cell r="B196">
            <v>5105</v>
          </cell>
          <cell r="C196">
            <v>-2300</v>
          </cell>
          <cell r="D196">
            <v>2322</v>
          </cell>
          <cell r="E196">
            <v>-6760</v>
          </cell>
          <cell r="F196">
            <v>-10093</v>
          </cell>
          <cell r="G196">
            <v>-11154</v>
          </cell>
          <cell r="H196">
            <v>-10251</v>
          </cell>
          <cell r="I196">
            <v>4034</v>
          </cell>
          <cell r="J196">
            <v>8938</v>
          </cell>
          <cell r="K196">
            <v>4730</v>
          </cell>
          <cell r="L196">
            <v>-39074</v>
          </cell>
          <cell r="M196">
            <v>-8593</v>
          </cell>
          <cell r="N196">
            <v>-9646</v>
          </cell>
          <cell r="O196">
            <v>-13210</v>
          </cell>
        </row>
        <row r="197">
          <cell r="B197">
            <v>5110</v>
          </cell>
          <cell r="C197">
            <v>-22323.9</v>
          </cell>
          <cell r="D197">
            <v>-1834.04</v>
          </cell>
          <cell r="E197">
            <v>-3675.66</v>
          </cell>
          <cell r="F197">
            <v>-5494.54</v>
          </cell>
          <cell r="G197">
            <v>-7313.42</v>
          </cell>
          <cell r="H197">
            <v>-10354.36</v>
          </cell>
          <cell r="I197">
            <v>-12642.17</v>
          </cell>
          <cell r="J197">
            <v>-14354</v>
          </cell>
          <cell r="K197">
            <v>-17812.77</v>
          </cell>
          <cell r="L197">
            <v>-19978.349999999999</v>
          </cell>
          <cell r="M197">
            <v>-22127.45</v>
          </cell>
          <cell r="N197">
            <v>-24238.58</v>
          </cell>
          <cell r="O197">
            <v>-26329.26</v>
          </cell>
        </row>
        <row r="198">
          <cell r="B198">
            <v>5140</v>
          </cell>
          <cell r="C198">
            <v>-389053.16</v>
          </cell>
          <cell r="D198">
            <v>-34950.67</v>
          </cell>
          <cell r="E198">
            <v>-72081.539999999994</v>
          </cell>
          <cell r="F198">
            <v>-110553.31</v>
          </cell>
          <cell r="G198">
            <v>-149088.85999999999</v>
          </cell>
          <cell r="H198">
            <v>-186605.39</v>
          </cell>
          <cell r="I198">
            <v>-220129.18</v>
          </cell>
          <cell r="J198">
            <v>-248351.35999999999</v>
          </cell>
          <cell r="K198">
            <v>-277298.95</v>
          </cell>
          <cell r="L198">
            <v>-330420.95</v>
          </cell>
          <cell r="M198">
            <v>-365425.05</v>
          </cell>
          <cell r="N198">
            <v>-401026.37</v>
          </cell>
          <cell r="O198">
            <v>-439528.34</v>
          </cell>
        </row>
        <row r="199">
          <cell r="B199">
            <v>5155</v>
          </cell>
          <cell r="C199">
            <v>-140942.15</v>
          </cell>
          <cell r="D199">
            <v>-11261.63</v>
          </cell>
          <cell r="E199">
            <v>-26160.71</v>
          </cell>
          <cell r="F199">
            <v>-40192.1</v>
          </cell>
          <cell r="G199">
            <v>-54444.160000000003</v>
          </cell>
          <cell r="H199">
            <v>-66986.7</v>
          </cell>
          <cell r="I199">
            <v>-78250.16</v>
          </cell>
          <cell r="J199">
            <v>-87361.05</v>
          </cell>
          <cell r="K199">
            <v>-96767.23</v>
          </cell>
          <cell r="L199">
            <v>-107356.51</v>
          </cell>
          <cell r="M199">
            <v>-119047.55</v>
          </cell>
          <cell r="N199">
            <v>-131420.41</v>
          </cell>
          <cell r="O199">
            <v>-143718.54999999999</v>
          </cell>
        </row>
        <row r="200">
          <cell r="B200">
            <v>5170</v>
          </cell>
          <cell r="C200">
            <v>-112292.11</v>
          </cell>
          <cell r="D200">
            <v>-8571.2800000000007</v>
          </cell>
          <cell r="E200">
            <v>-18758.240000000002</v>
          </cell>
          <cell r="F200">
            <v>-28565.040000000001</v>
          </cell>
          <cell r="G200">
            <v>-38498.559999999998</v>
          </cell>
          <cell r="H200">
            <v>-47632.160000000003</v>
          </cell>
          <cell r="I200">
            <v>-58361.65</v>
          </cell>
          <cell r="J200">
            <v>-63918.879999999997</v>
          </cell>
          <cell r="K200">
            <v>-72012.070000000007</v>
          </cell>
          <cell r="L200">
            <v>-84223.81</v>
          </cell>
          <cell r="M200">
            <v>-97690.97</v>
          </cell>
          <cell r="N200">
            <v>-107758.37</v>
          </cell>
          <cell r="O200">
            <v>-117835.11</v>
          </cell>
        </row>
        <row r="201">
          <cell r="B201">
            <v>5270</v>
          </cell>
          <cell r="E201">
            <v>-300</v>
          </cell>
          <cell r="F201">
            <v>-300</v>
          </cell>
          <cell r="G201">
            <v>-300</v>
          </cell>
          <cell r="H201">
            <v>-300</v>
          </cell>
          <cell r="I201">
            <v>-300</v>
          </cell>
          <cell r="J201">
            <v>-300</v>
          </cell>
          <cell r="K201">
            <v>-300</v>
          </cell>
          <cell r="L201">
            <v>-300</v>
          </cell>
          <cell r="M201">
            <v>-300</v>
          </cell>
          <cell r="N201">
            <v>-750</v>
          </cell>
          <cell r="O201">
            <v>-750</v>
          </cell>
        </row>
        <row r="202">
          <cell r="B202">
            <v>5285</v>
          </cell>
          <cell r="C202">
            <v>-1848</v>
          </cell>
          <cell r="D202">
            <v>-105</v>
          </cell>
          <cell r="E202">
            <v>-378</v>
          </cell>
          <cell r="F202">
            <v>-672</v>
          </cell>
          <cell r="G202">
            <v>-1096</v>
          </cell>
          <cell r="H202">
            <v>-1411</v>
          </cell>
          <cell r="I202">
            <v>-1588</v>
          </cell>
          <cell r="J202">
            <v>-1823</v>
          </cell>
          <cell r="K202">
            <v>-1844</v>
          </cell>
          <cell r="L202">
            <v>-2012</v>
          </cell>
          <cell r="M202">
            <v>-2159</v>
          </cell>
          <cell r="N202">
            <v>-2336</v>
          </cell>
          <cell r="O202">
            <v>-2563</v>
          </cell>
        </row>
        <row r="204">
          <cell r="B204">
            <v>5440</v>
          </cell>
          <cell r="C204">
            <v>606.82000000000005</v>
          </cell>
          <cell r="D204">
            <v>111.4</v>
          </cell>
          <cell r="E204">
            <v>218.09</v>
          </cell>
          <cell r="F204">
            <v>287.10000000000002</v>
          </cell>
          <cell r="G204">
            <v>332.56</v>
          </cell>
          <cell r="H204">
            <v>401.57</v>
          </cell>
          <cell r="I204">
            <v>560.07000000000005</v>
          </cell>
          <cell r="J204">
            <v>605.53</v>
          </cell>
          <cell r="K204">
            <v>632.15</v>
          </cell>
          <cell r="L204">
            <v>682.32</v>
          </cell>
          <cell r="M204">
            <v>737.2</v>
          </cell>
          <cell r="N204">
            <v>811.39</v>
          </cell>
          <cell r="O204">
            <v>866.62</v>
          </cell>
        </row>
        <row r="205">
          <cell r="B205">
            <v>5455</v>
          </cell>
          <cell r="C205">
            <v>171356.16</v>
          </cell>
          <cell r="D205">
            <v>13569.92</v>
          </cell>
          <cell r="E205">
            <v>38120.559999999998</v>
          </cell>
          <cell r="F205">
            <v>58472.72</v>
          </cell>
          <cell r="G205">
            <v>80822.240000000005</v>
          </cell>
          <cell r="H205">
            <v>94799.2</v>
          </cell>
          <cell r="I205">
            <v>104792.72</v>
          </cell>
          <cell r="J205">
            <v>119292.72</v>
          </cell>
          <cell r="K205">
            <v>132597.12</v>
          </cell>
          <cell r="L205">
            <v>143849.92000000001</v>
          </cell>
          <cell r="M205">
            <v>156449.92000000001</v>
          </cell>
          <cell r="N205">
            <v>169335.12</v>
          </cell>
          <cell r="O205">
            <v>198489.84</v>
          </cell>
        </row>
        <row r="206">
          <cell r="B206">
            <v>5470</v>
          </cell>
          <cell r="C206">
            <v>20827.82</v>
          </cell>
          <cell r="D206">
            <v>1943.68</v>
          </cell>
          <cell r="E206">
            <v>3940.71</v>
          </cell>
          <cell r="F206">
            <v>5988.79</v>
          </cell>
          <cell r="G206">
            <v>8007.13</v>
          </cell>
          <cell r="H206">
            <v>9555.24</v>
          </cell>
          <cell r="I206">
            <v>11177.72</v>
          </cell>
          <cell r="J206">
            <v>12842.17</v>
          </cell>
          <cell r="K206">
            <v>14724.86</v>
          </cell>
          <cell r="L206">
            <v>16286.77</v>
          </cell>
          <cell r="M206">
            <v>18165.099999999999</v>
          </cell>
          <cell r="N206">
            <v>22614.86</v>
          </cell>
          <cell r="O206">
            <v>23938.68</v>
          </cell>
        </row>
        <row r="207">
          <cell r="B207">
            <v>5480</v>
          </cell>
          <cell r="C207">
            <v>2957.5</v>
          </cell>
          <cell r="G207">
            <v>1079</v>
          </cell>
          <cell r="H207">
            <v>1339</v>
          </cell>
          <cell r="I207">
            <v>1963</v>
          </cell>
          <cell r="J207">
            <v>2190.5</v>
          </cell>
          <cell r="K207">
            <v>2606.5</v>
          </cell>
          <cell r="L207">
            <v>2559.5</v>
          </cell>
          <cell r="M207">
            <v>3014.5</v>
          </cell>
          <cell r="N207">
            <v>3274.5</v>
          </cell>
          <cell r="O207">
            <v>3374.5</v>
          </cell>
        </row>
        <row r="208">
          <cell r="B208">
            <v>5490</v>
          </cell>
          <cell r="C208">
            <v>334</v>
          </cell>
        </row>
        <row r="209">
          <cell r="B209">
            <v>5505</v>
          </cell>
          <cell r="C209">
            <v>117.89</v>
          </cell>
          <cell r="D209">
            <v>4.55</v>
          </cell>
          <cell r="E209">
            <v>0.76</v>
          </cell>
          <cell r="F209">
            <v>10.92</v>
          </cell>
          <cell r="G209">
            <v>19.91</v>
          </cell>
          <cell r="H209">
            <v>26.17</v>
          </cell>
          <cell r="I209">
            <v>31.84</v>
          </cell>
          <cell r="J209">
            <v>36.78</v>
          </cell>
          <cell r="K209">
            <v>42.1</v>
          </cell>
          <cell r="L209">
            <v>46.18</v>
          </cell>
          <cell r="M209">
            <v>52.29</v>
          </cell>
          <cell r="N209">
            <v>57.96</v>
          </cell>
          <cell r="O209">
            <v>62.95</v>
          </cell>
        </row>
        <row r="210">
          <cell r="B210">
            <v>5510</v>
          </cell>
          <cell r="C210">
            <v>1839.54</v>
          </cell>
          <cell r="D210">
            <v>419.4</v>
          </cell>
          <cell r="E210">
            <v>419.4</v>
          </cell>
          <cell r="F210">
            <v>418.76</v>
          </cell>
          <cell r="G210">
            <v>1505.49</v>
          </cell>
          <cell r="H210">
            <v>1534.24</v>
          </cell>
          <cell r="I210">
            <v>1534.24</v>
          </cell>
          <cell r="J210">
            <v>1534.24</v>
          </cell>
          <cell r="K210">
            <v>1692.17</v>
          </cell>
          <cell r="L210">
            <v>2241.13</v>
          </cell>
          <cell r="M210">
            <v>2241.13</v>
          </cell>
          <cell r="N210">
            <v>2225.94</v>
          </cell>
          <cell r="O210">
            <v>2241.48</v>
          </cell>
        </row>
        <row r="211">
          <cell r="B211">
            <v>5515</v>
          </cell>
          <cell r="C211">
            <v>3744</v>
          </cell>
          <cell r="D211">
            <v>-104</v>
          </cell>
          <cell r="E211">
            <v>324</v>
          </cell>
          <cell r="F211">
            <v>503</v>
          </cell>
          <cell r="G211">
            <v>-82</v>
          </cell>
          <cell r="H211">
            <v>617</v>
          </cell>
          <cell r="I211">
            <v>1105</v>
          </cell>
          <cell r="J211">
            <v>1269</v>
          </cell>
          <cell r="K211">
            <v>2130</v>
          </cell>
          <cell r="L211">
            <v>1621</v>
          </cell>
          <cell r="M211">
            <v>2076</v>
          </cell>
          <cell r="N211">
            <v>2514</v>
          </cell>
          <cell r="O211">
            <v>3408</v>
          </cell>
        </row>
        <row r="212">
          <cell r="B212">
            <v>5525</v>
          </cell>
          <cell r="C212">
            <v>108.21</v>
          </cell>
          <cell r="D212">
            <v>10.220000000000001</v>
          </cell>
          <cell r="E212">
            <v>20.34</v>
          </cell>
          <cell r="F212">
            <v>31.1</v>
          </cell>
          <cell r="G212">
            <v>42.28</v>
          </cell>
          <cell r="H212">
            <v>53.65</v>
          </cell>
          <cell r="I212">
            <v>65.099999999999994</v>
          </cell>
          <cell r="J212">
            <v>72.94</v>
          </cell>
          <cell r="K212">
            <v>82.95</v>
          </cell>
          <cell r="L212">
            <v>88.19</v>
          </cell>
          <cell r="M212">
            <v>102.49</v>
          </cell>
          <cell r="N212">
            <v>109.19</v>
          </cell>
          <cell r="O212">
            <v>117.65</v>
          </cell>
        </row>
        <row r="213">
          <cell r="B213">
            <v>5535</v>
          </cell>
          <cell r="C213">
            <v>206.74</v>
          </cell>
          <cell r="D213">
            <v>17.98</v>
          </cell>
          <cell r="E213">
            <v>36.700000000000003</v>
          </cell>
          <cell r="F213">
            <v>53.97</v>
          </cell>
          <cell r="G213">
            <v>70.22</v>
          </cell>
          <cell r="H213">
            <v>88.52</v>
          </cell>
          <cell r="I213">
            <v>104.5</v>
          </cell>
          <cell r="J213">
            <v>119.79</v>
          </cell>
          <cell r="K213">
            <v>139.05000000000001</v>
          </cell>
          <cell r="L213">
            <v>150.22</v>
          </cell>
          <cell r="M213">
            <v>178.17</v>
          </cell>
          <cell r="N213">
            <v>192.47</v>
          </cell>
          <cell r="O213">
            <v>208.18</v>
          </cell>
        </row>
        <row r="214">
          <cell r="B214">
            <v>5540</v>
          </cell>
          <cell r="C214">
            <v>3242.25</v>
          </cell>
          <cell r="D214">
            <v>363.2</v>
          </cell>
          <cell r="E214">
            <v>596.41</v>
          </cell>
          <cell r="F214">
            <v>886.42</v>
          </cell>
          <cell r="G214">
            <v>1186.82</v>
          </cell>
          <cell r="H214">
            <v>1445.85</v>
          </cell>
          <cell r="I214">
            <v>1769.46</v>
          </cell>
          <cell r="J214">
            <v>2023.28</v>
          </cell>
          <cell r="K214">
            <v>2367.36</v>
          </cell>
          <cell r="L214">
            <v>2648.74</v>
          </cell>
          <cell r="M214">
            <v>2918.29</v>
          </cell>
          <cell r="N214">
            <v>3173.53</v>
          </cell>
          <cell r="O214">
            <v>3490.36</v>
          </cell>
        </row>
        <row r="215">
          <cell r="B215">
            <v>5545</v>
          </cell>
          <cell r="C215">
            <v>533.05999999999995</v>
          </cell>
          <cell r="D215">
            <v>3.73</v>
          </cell>
          <cell r="E215">
            <v>3.73</v>
          </cell>
          <cell r="F215">
            <v>3.73</v>
          </cell>
          <cell r="G215">
            <v>21.97</v>
          </cell>
          <cell r="H215">
            <v>30.45</v>
          </cell>
          <cell r="I215">
            <v>38.200000000000003</v>
          </cell>
          <cell r="J215">
            <v>47.2</v>
          </cell>
          <cell r="K215">
            <v>56.52</v>
          </cell>
          <cell r="L215">
            <v>64.319999999999993</v>
          </cell>
          <cell r="M215">
            <v>72.34</v>
          </cell>
          <cell r="N215">
            <v>81.48</v>
          </cell>
          <cell r="O215">
            <v>81.48</v>
          </cell>
        </row>
        <row r="216">
          <cell r="B216">
            <v>5625</v>
          </cell>
          <cell r="C216">
            <v>3987.07</v>
          </cell>
          <cell r="D216">
            <v>342.02</v>
          </cell>
          <cell r="E216">
            <v>681.65</v>
          </cell>
          <cell r="F216">
            <v>1021.87</v>
          </cell>
          <cell r="G216">
            <v>1368.37</v>
          </cell>
          <cell r="H216">
            <v>1714.66</v>
          </cell>
          <cell r="I216">
            <v>2059.58</v>
          </cell>
          <cell r="J216">
            <v>2403.1799999999998</v>
          </cell>
          <cell r="K216">
            <v>2839.68</v>
          </cell>
          <cell r="L216">
            <v>3200.83</v>
          </cell>
          <cell r="M216">
            <v>3554.18</v>
          </cell>
          <cell r="N216">
            <v>3907.25</v>
          </cell>
          <cell r="O216">
            <v>4260.57</v>
          </cell>
        </row>
        <row r="217">
          <cell r="B217">
            <v>5630</v>
          </cell>
          <cell r="C217">
            <v>2757.32</v>
          </cell>
          <cell r="D217">
            <v>320.3</v>
          </cell>
          <cell r="E217">
            <v>559.44000000000005</v>
          </cell>
          <cell r="F217">
            <v>800.8</v>
          </cell>
          <cell r="G217">
            <v>1047.94</v>
          </cell>
          <cell r="H217">
            <v>1295.55</v>
          </cell>
          <cell r="I217">
            <v>1539.52</v>
          </cell>
          <cell r="J217">
            <v>1786.38</v>
          </cell>
          <cell r="K217">
            <v>2032.29</v>
          </cell>
          <cell r="L217">
            <v>2268.9</v>
          </cell>
          <cell r="M217">
            <v>2555.3000000000002</v>
          </cell>
          <cell r="N217">
            <v>2846.39</v>
          </cell>
          <cell r="O217">
            <v>3130.39</v>
          </cell>
        </row>
        <row r="218">
          <cell r="B218">
            <v>5635</v>
          </cell>
          <cell r="C218">
            <v>579.34</v>
          </cell>
          <cell r="D218">
            <v>51.11</v>
          </cell>
          <cell r="E218">
            <v>89.19</v>
          </cell>
          <cell r="F218">
            <v>144.01</v>
          </cell>
          <cell r="G218">
            <v>172.58</v>
          </cell>
          <cell r="H218">
            <v>228.38</v>
          </cell>
          <cell r="I218">
            <v>280.64</v>
          </cell>
          <cell r="J218">
            <v>339.88</v>
          </cell>
          <cell r="K218">
            <v>400.43</v>
          </cell>
          <cell r="L218">
            <v>422.09</v>
          </cell>
          <cell r="M218">
            <v>465.69</v>
          </cell>
          <cell r="N218">
            <v>497.48</v>
          </cell>
          <cell r="O218">
            <v>536.5</v>
          </cell>
        </row>
        <row r="219">
          <cell r="B219">
            <v>5645</v>
          </cell>
          <cell r="C219">
            <v>-4371.3</v>
          </cell>
          <cell r="D219">
            <v>-345.55</v>
          </cell>
          <cell r="E219">
            <v>-705.01</v>
          </cell>
          <cell r="F219">
            <v>-1192.8499999999999</v>
          </cell>
          <cell r="G219">
            <v>-1548.15</v>
          </cell>
          <cell r="H219">
            <v>-1912.25</v>
          </cell>
          <cell r="I219">
            <v>-2285.4499999999998</v>
          </cell>
          <cell r="J219">
            <v>-2682.44</v>
          </cell>
          <cell r="K219">
            <v>-3063.95</v>
          </cell>
          <cell r="L219">
            <v>-3561.28</v>
          </cell>
          <cell r="M219">
            <v>-3930.98</v>
          </cell>
          <cell r="N219">
            <v>-4303.67</v>
          </cell>
          <cell r="O219">
            <v>-4538.6000000000004</v>
          </cell>
        </row>
        <row r="220">
          <cell r="B220">
            <v>5650</v>
          </cell>
          <cell r="C220">
            <v>101.33</v>
          </cell>
          <cell r="D220">
            <v>0.38</v>
          </cell>
          <cell r="E220">
            <v>8.43</v>
          </cell>
          <cell r="F220">
            <v>18.440000000000001</v>
          </cell>
          <cell r="G220">
            <v>18.62</v>
          </cell>
          <cell r="H220">
            <v>29.1</v>
          </cell>
          <cell r="I220">
            <v>47.05</v>
          </cell>
          <cell r="J220">
            <v>66.52</v>
          </cell>
          <cell r="K220">
            <v>84.63</v>
          </cell>
          <cell r="L220">
            <v>99.82</v>
          </cell>
          <cell r="M220">
            <v>106.94</v>
          </cell>
          <cell r="N220">
            <v>108.26</v>
          </cell>
          <cell r="O220">
            <v>128.94</v>
          </cell>
        </row>
        <row r="221">
          <cell r="B221">
            <v>5655</v>
          </cell>
          <cell r="C221">
            <v>17461.27</v>
          </cell>
          <cell r="D221">
            <v>2618.91</v>
          </cell>
          <cell r="E221">
            <v>4441.8100000000004</v>
          </cell>
          <cell r="F221">
            <v>5999.9</v>
          </cell>
          <cell r="G221">
            <v>7317.17</v>
          </cell>
          <cell r="H221">
            <v>8828.76</v>
          </cell>
          <cell r="I221">
            <v>11040.65</v>
          </cell>
          <cell r="J221">
            <v>12618.43</v>
          </cell>
          <cell r="K221">
            <v>14431.61</v>
          </cell>
          <cell r="L221">
            <v>15708.44</v>
          </cell>
          <cell r="M221">
            <v>17500.14</v>
          </cell>
          <cell r="N221">
            <v>19389.47</v>
          </cell>
          <cell r="O221">
            <v>21796.11</v>
          </cell>
        </row>
        <row r="222">
          <cell r="B222">
            <v>5660</v>
          </cell>
          <cell r="C222">
            <v>162.16999999999999</v>
          </cell>
          <cell r="D222">
            <v>1.03</v>
          </cell>
          <cell r="E222">
            <v>8.7799999999999994</v>
          </cell>
          <cell r="F222">
            <v>25.84</v>
          </cell>
          <cell r="G222">
            <v>35.06</v>
          </cell>
          <cell r="H222">
            <v>40.42</v>
          </cell>
          <cell r="I222">
            <v>59.03</v>
          </cell>
          <cell r="J222">
            <v>63.15</v>
          </cell>
          <cell r="K222">
            <v>73.180000000000007</v>
          </cell>
          <cell r="L222">
            <v>76.06</v>
          </cell>
          <cell r="M222">
            <v>84.83</v>
          </cell>
          <cell r="N222">
            <v>96.32</v>
          </cell>
          <cell r="O222">
            <v>119.97</v>
          </cell>
        </row>
        <row r="223">
          <cell r="B223">
            <v>5665</v>
          </cell>
          <cell r="C223">
            <v>1425.98</v>
          </cell>
          <cell r="D223">
            <v>119.85</v>
          </cell>
          <cell r="E223">
            <v>258.13</v>
          </cell>
          <cell r="F223">
            <v>405.29</v>
          </cell>
          <cell r="G223">
            <v>511.94</v>
          </cell>
          <cell r="H223">
            <v>660.45</v>
          </cell>
          <cell r="I223">
            <v>781.33</v>
          </cell>
          <cell r="J223">
            <v>899.5</v>
          </cell>
          <cell r="K223">
            <v>1013.63</v>
          </cell>
          <cell r="L223">
            <v>1149.8900000000001</v>
          </cell>
          <cell r="M223">
            <v>1261.47</v>
          </cell>
          <cell r="N223">
            <v>1370.18</v>
          </cell>
          <cell r="O223">
            <v>1480.79</v>
          </cell>
        </row>
        <row r="224">
          <cell r="B224">
            <v>5670</v>
          </cell>
          <cell r="C224">
            <v>682.95</v>
          </cell>
          <cell r="D224">
            <v>59.23</v>
          </cell>
          <cell r="E224">
            <v>118.97</v>
          </cell>
          <cell r="F224">
            <v>179.14</v>
          </cell>
          <cell r="G224">
            <v>239.59</v>
          </cell>
          <cell r="H224">
            <v>259.64</v>
          </cell>
          <cell r="I224">
            <v>360.99</v>
          </cell>
          <cell r="J224">
            <v>420.87</v>
          </cell>
          <cell r="K224">
            <v>481.24</v>
          </cell>
          <cell r="L224">
            <v>542.16</v>
          </cell>
          <cell r="M224">
            <v>602.99</v>
          </cell>
          <cell r="N224">
            <v>663.97</v>
          </cell>
          <cell r="O224">
            <v>723.61</v>
          </cell>
        </row>
        <row r="225">
          <cell r="B225">
            <v>5675</v>
          </cell>
          <cell r="C225">
            <v>-147.05000000000001</v>
          </cell>
          <cell r="D225">
            <v>-12.39</v>
          </cell>
          <cell r="E225">
            <v>-24.88</v>
          </cell>
          <cell r="F225">
            <v>-40.4</v>
          </cell>
          <cell r="G225">
            <v>-52.95</v>
          </cell>
          <cell r="H225">
            <v>-65.010000000000005</v>
          </cell>
          <cell r="I225">
            <v>-77.06</v>
          </cell>
          <cell r="J225">
            <v>-88.21</v>
          </cell>
          <cell r="K225">
            <v>-99.63</v>
          </cell>
          <cell r="L225">
            <v>-114.88</v>
          </cell>
          <cell r="M225">
            <v>-126.83</v>
          </cell>
          <cell r="N225">
            <v>-138.69999999999999</v>
          </cell>
          <cell r="O225">
            <v>-147.43</v>
          </cell>
        </row>
        <row r="226">
          <cell r="B226">
            <v>5680</v>
          </cell>
          <cell r="C226">
            <v>-77.78</v>
          </cell>
          <cell r="D226">
            <v>-6.18</v>
          </cell>
          <cell r="E226">
            <v>-12.34</v>
          </cell>
          <cell r="F226">
            <v>-20.149999999999999</v>
          </cell>
          <cell r="G226">
            <v>-26.58</v>
          </cell>
          <cell r="H226">
            <v>-33</v>
          </cell>
          <cell r="I226">
            <v>-39.43</v>
          </cell>
          <cell r="J226">
            <v>-45.18</v>
          </cell>
          <cell r="K226">
            <v>-51.21</v>
          </cell>
          <cell r="L226">
            <v>-58.83</v>
          </cell>
          <cell r="M226">
            <v>-64.89</v>
          </cell>
          <cell r="N226">
            <v>-71.069999999999993</v>
          </cell>
          <cell r="O226">
            <v>-75.69</v>
          </cell>
        </row>
        <row r="227">
          <cell r="B227">
            <v>5690</v>
          </cell>
          <cell r="C227">
            <v>0.18</v>
          </cell>
          <cell r="F227">
            <v>2.65</v>
          </cell>
          <cell r="G227">
            <v>2.65</v>
          </cell>
          <cell r="H227">
            <v>2.65</v>
          </cell>
          <cell r="I227">
            <v>2.65</v>
          </cell>
          <cell r="J227">
            <v>2.65</v>
          </cell>
          <cell r="K227">
            <v>2.65</v>
          </cell>
          <cell r="L227">
            <v>2.65</v>
          </cell>
          <cell r="M227">
            <v>2.65</v>
          </cell>
          <cell r="N227">
            <v>2.65</v>
          </cell>
          <cell r="O227">
            <v>2.65</v>
          </cell>
        </row>
        <row r="228">
          <cell r="B228">
            <v>5705</v>
          </cell>
          <cell r="C228">
            <v>10213.700000000001</v>
          </cell>
          <cell r="D228">
            <v>831.78</v>
          </cell>
          <cell r="E228">
            <v>1561.4</v>
          </cell>
          <cell r="F228">
            <v>2384.8000000000002</v>
          </cell>
          <cell r="G228">
            <v>3227.78</v>
          </cell>
          <cell r="H228">
            <v>4056.51</v>
          </cell>
          <cell r="I228">
            <v>4883.8599999999997</v>
          </cell>
          <cell r="J228">
            <v>5706.16</v>
          </cell>
          <cell r="K228">
            <v>6528.42</v>
          </cell>
          <cell r="L228">
            <v>7345.26</v>
          </cell>
          <cell r="M228">
            <v>8214.68</v>
          </cell>
          <cell r="N228">
            <v>9063.4699999999993</v>
          </cell>
          <cell r="O228">
            <v>9913.7099999999991</v>
          </cell>
        </row>
        <row r="229">
          <cell r="B229">
            <v>5715</v>
          </cell>
          <cell r="C229">
            <v>1842.85</v>
          </cell>
          <cell r="D229">
            <v>27.29</v>
          </cell>
          <cell r="E229">
            <v>76.819999999999993</v>
          </cell>
          <cell r="F229">
            <v>104</v>
          </cell>
          <cell r="G229">
            <v>207.26</v>
          </cell>
          <cell r="H229">
            <v>328.35</v>
          </cell>
          <cell r="I229">
            <v>565.39</v>
          </cell>
          <cell r="J229">
            <v>849.5</v>
          </cell>
          <cell r="K229">
            <v>914.11</v>
          </cell>
          <cell r="L229">
            <v>1145.23</v>
          </cell>
          <cell r="M229">
            <v>1566.71</v>
          </cell>
          <cell r="N229">
            <v>2286.83</v>
          </cell>
          <cell r="O229">
            <v>2169.7199999999998</v>
          </cell>
        </row>
        <row r="230">
          <cell r="B230">
            <v>5735</v>
          </cell>
          <cell r="C230">
            <v>3298.83</v>
          </cell>
          <cell r="D230">
            <v>190.91</v>
          </cell>
          <cell r="E230">
            <v>391.61</v>
          </cell>
          <cell r="F230">
            <v>773.88</v>
          </cell>
          <cell r="G230">
            <v>1102.17</v>
          </cell>
          <cell r="H230">
            <v>1422.74</v>
          </cell>
          <cell r="I230">
            <v>1736.22</v>
          </cell>
          <cell r="J230">
            <v>2010.66</v>
          </cell>
          <cell r="K230">
            <v>2350.9499999999998</v>
          </cell>
          <cell r="L230">
            <v>2681.96</v>
          </cell>
          <cell r="M230">
            <v>2960.69</v>
          </cell>
          <cell r="N230">
            <v>3267.74</v>
          </cell>
          <cell r="O230">
            <v>3598.11</v>
          </cell>
        </row>
        <row r="231">
          <cell r="B231">
            <v>5740</v>
          </cell>
          <cell r="C231">
            <v>1.48</v>
          </cell>
          <cell r="N231">
            <v>0.84</v>
          </cell>
          <cell r="O231">
            <v>-0.48</v>
          </cell>
        </row>
        <row r="232">
          <cell r="B232">
            <v>5745</v>
          </cell>
          <cell r="C232">
            <v>0.01</v>
          </cell>
        </row>
        <row r="233">
          <cell r="B233">
            <v>5750</v>
          </cell>
          <cell r="C233">
            <v>527.34</v>
          </cell>
          <cell r="D233">
            <v>42.86</v>
          </cell>
          <cell r="E233">
            <v>87.61</v>
          </cell>
          <cell r="F233">
            <v>130.47999999999999</v>
          </cell>
          <cell r="G233">
            <v>171.25</v>
          </cell>
          <cell r="H233">
            <v>222.72</v>
          </cell>
          <cell r="I233">
            <v>270.16000000000003</v>
          </cell>
          <cell r="J233">
            <v>320.69</v>
          </cell>
          <cell r="K233">
            <v>373.97</v>
          </cell>
          <cell r="L233">
            <v>431.92</v>
          </cell>
          <cell r="M233">
            <v>625.61</v>
          </cell>
          <cell r="N233">
            <v>715.93</v>
          </cell>
          <cell r="O233">
            <v>759.72</v>
          </cell>
        </row>
        <row r="234">
          <cell r="B234">
            <v>5785</v>
          </cell>
          <cell r="C234">
            <v>254.88</v>
          </cell>
        </row>
        <row r="235">
          <cell r="B235">
            <v>5790</v>
          </cell>
          <cell r="C235">
            <v>465.58</v>
          </cell>
          <cell r="D235">
            <v>29.26</v>
          </cell>
          <cell r="E235">
            <v>53.05</v>
          </cell>
          <cell r="F235">
            <v>93.78</v>
          </cell>
          <cell r="G235">
            <v>128.05000000000001</v>
          </cell>
          <cell r="H235">
            <v>163.19</v>
          </cell>
          <cell r="I235">
            <v>195.29</v>
          </cell>
          <cell r="J235">
            <v>231.46</v>
          </cell>
          <cell r="K235">
            <v>268.97000000000003</v>
          </cell>
          <cell r="L235">
            <v>305.52999999999997</v>
          </cell>
          <cell r="M235">
            <v>341.64</v>
          </cell>
          <cell r="N235">
            <v>376.65</v>
          </cell>
          <cell r="O235">
            <v>411.16</v>
          </cell>
        </row>
        <row r="236">
          <cell r="B236">
            <v>5795</v>
          </cell>
          <cell r="C236">
            <v>-7.0000000000000007E-2</v>
          </cell>
          <cell r="H236">
            <v>2.2400000000000002</v>
          </cell>
          <cell r="I236">
            <v>2.2400000000000002</v>
          </cell>
          <cell r="J236">
            <v>2.2400000000000002</v>
          </cell>
          <cell r="K236">
            <v>2.2400000000000002</v>
          </cell>
          <cell r="L236">
            <v>2.2400000000000002</v>
          </cell>
          <cell r="M236">
            <v>2.2400000000000002</v>
          </cell>
          <cell r="N236">
            <v>2.2400000000000002</v>
          </cell>
          <cell r="O236">
            <v>9.01</v>
          </cell>
        </row>
        <row r="237">
          <cell r="B237">
            <v>5800</v>
          </cell>
          <cell r="F237">
            <v>0.57999999999999996</v>
          </cell>
          <cell r="G237">
            <v>0.57999999999999996</v>
          </cell>
          <cell r="H237">
            <v>0.57999999999999996</v>
          </cell>
          <cell r="I237">
            <v>0.57999999999999996</v>
          </cell>
          <cell r="J237">
            <v>0.57999999999999996</v>
          </cell>
          <cell r="K237">
            <v>0.57999999999999996</v>
          </cell>
          <cell r="L237">
            <v>0.57999999999999996</v>
          </cell>
          <cell r="M237">
            <v>0.57999999999999996</v>
          </cell>
          <cell r="N237">
            <v>0.57999999999999996</v>
          </cell>
          <cell r="O237">
            <v>0.57999999999999996</v>
          </cell>
        </row>
        <row r="238">
          <cell r="B238">
            <v>5805</v>
          </cell>
          <cell r="C238">
            <v>2.7</v>
          </cell>
          <cell r="G238">
            <v>89.38</v>
          </cell>
          <cell r="H238">
            <v>89.38</v>
          </cell>
          <cell r="I238">
            <v>89.38</v>
          </cell>
          <cell r="J238">
            <v>89.8</v>
          </cell>
          <cell r="K238">
            <v>89.8</v>
          </cell>
          <cell r="L238">
            <v>89.8</v>
          </cell>
          <cell r="M238">
            <v>89.8</v>
          </cell>
          <cell r="N238">
            <v>90.43</v>
          </cell>
          <cell r="O238">
            <v>91.68</v>
          </cell>
        </row>
        <row r="239">
          <cell r="B239">
            <v>5810</v>
          </cell>
          <cell r="C239">
            <v>381.95</v>
          </cell>
          <cell r="E239">
            <v>265</v>
          </cell>
          <cell r="F239">
            <v>484.9</v>
          </cell>
          <cell r="G239">
            <v>677.5</v>
          </cell>
          <cell r="H239">
            <v>876.7</v>
          </cell>
          <cell r="I239">
            <v>877.37</v>
          </cell>
          <cell r="J239">
            <v>884.14</v>
          </cell>
          <cell r="K239">
            <v>788.93</v>
          </cell>
          <cell r="L239">
            <v>813.75</v>
          </cell>
          <cell r="M239">
            <v>814.59</v>
          </cell>
          <cell r="N239">
            <v>819.47</v>
          </cell>
          <cell r="O239">
            <v>885.49</v>
          </cell>
        </row>
        <row r="240">
          <cell r="B240">
            <v>5815</v>
          </cell>
          <cell r="C240">
            <v>0.64</v>
          </cell>
        </row>
        <row r="241">
          <cell r="B241">
            <v>5820</v>
          </cell>
          <cell r="C241">
            <v>345.92</v>
          </cell>
          <cell r="F241">
            <v>4.95</v>
          </cell>
          <cell r="G241">
            <v>13.89</v>
          </cell>
          <cell r="H241">
            <v>24.57</v>
          </cell>
          <cell r="I241">
            <v>49.73</v>
          </cell>
          <cell r="J241">
            <v>107.86</v>
          </cell>
          <cell r="K241">
            <v>101.11</v>
          </cell>
          <cell r="L241">
            <v>111.49</v>
          </cell>
          <cell r="M241">
            <v>120.59</v>
          </cell>
          <cell r="N241">
            <v>122.91</v>
          </cell>
          <cell r="O241">
            <v>121.06</v>
          </cell>
        </row>
        <row r="242">
          <cell r="B242">
            <v>5825</v>
          </cell>
          <cell r="C242">
            <v>852.19</v>
          </cell>
          <cell r="D242">
            <v>10.24</v>
          </cell>
          <cell r="E242">
            <v>15.25</v>
          </cell>
          <cell r="F242">
            <v>17.809999999999999</v>
          </cell>
          <cell r="G242">
            <v>39.22</v>
          </cell>
          <cell r="H242">
            <v>39.71</v>
          </cell>
          <cell r="I242">
            <v>42.07</v>
          </cell>
          <cell r="J242">
            <v>17.97</v>
          </cell>
          <cell r="K242">
            <v>23.29</v>
          </cell>
          <cell r="L242">
            <v>30.84</v>
          </cell>
          <cell r="M242">
            <v>33.4</v>
          </cell>
          <cell r="N242">
            <v>42.32</v>
          </cell>
          <cell r="O242">
            <v>27.74</v>
          </cell>
        </row>
        <row r="243">
          <cell r="B243">
            <v>5855</v>
          </cell>
          <cell r="C243">
            <v>111.99</v>
          </cell>
          <cell r="E243">
            <v>18.66</v>
          </cell>
          <cell r="F243">
            <v>23.78</v>
          </cell>
          <cell r="G243">
            <v>38.36</v>
          </cell>
          <cell r="H243">
            <v>38.36</v>
          </cell>
          <cell r="I243">
            <v>52.14</v>
          </cell>
          <cell r="J243">
            <v>61.56</v>
          </cell>
          <cell r="K243">
            <v>61.56</v>
          </cell>
          <cell r="L243">
            <v>70.92</v>
          </cell>
          <cell r="M243">
            <v>90.13</v>
          </cell>
          <cell r="N243">
            <v>99.91</v>
          </cell>
          <cell r="O243">
            <v>111.09</v>
          </cell>
        </row>
        <row r="244">
          <cell r="B244">
            <v>5860</v>
          </cell>
          <cell r="C244">
            <v>536.65</v>
          </cell>
          <cell r="D244">
            <v>94.18</v>
          </cell>
          <cell r="E244">
            <v>102.08</v>
          </cell>
          <cell r="F244">
            <v>179.5</v>
          </cell>
          <cell r="G244">
            <v>183.27</v>
          </cell>
          <cell r="H244">
            <v>184.15</v>
          </cell>
          <cell r="I244">
            <v>189.88</v>
          </cell>
          <cell r="J244">
            <v>197.67</v>
          </cell>
          <cell r="K244">
            <v>203.71</v>
          </cell>
          <cell r="L244">
            <v>205.82</v>
          </cell>
          <cell r="M244">
            <v>212.93</v>
          </cell>
          <cell r="N244">
            <v>246.48</v>
          </cell>
          <cell r="O244">
            <v>280.33</v>
          </cell>
        </row>
        <row r="245">
          <cell r="B245">
            <v>5865</v>
          </cell>
          <cell r="C245">
            <v>46.11</v>
          </cell>
          <cell r="E245">
            <v>3.07</v>
          </cell>
          <cell r="F245">
            <v>4.37</v>
          </cell>
          <cell r="G245">
            <v>9.24</v>
          </cell>
          <cell r="H245">
            <v>11.08</v>
          </cell>
          <cell r="I245">
            <v>12.21</v>
          </cell>
          <cell r="J245">
            <v>13.89</v>
          </cell>
          <cell r="K245">
            <v>16.579999999999998</v>
          </cell>
          <cell r="L245">
            <v>22.29</v>
          </cell>
          <cell r="M245">
            <v>27.86</v>
          </cell>
          <cell r="N245">
            <v>33.700000000000003</v>
          </cell>
          <cell r="O245">
            <v>35.1</v>
          </cell>
        </row>
        <row r="246">
          <cell r="B246">
            <v>5870</v>
          </cell>
          <cell r="C246">
            <v>293.33</v>
          </cell>
          <cell r="D246">
            <v>35.35</v>
          </cell>
          <cell r="E246">
            <v>46.19</v>
          </cell>
          <cell r="F246">
            <v>46.19</v>
          </cell>
          <cell r="G246">
            <v>46.19</v>
          </cell>
          <cell r="H246">
            <v>46.96</v>
          </cell>
          <cell r="I246">
            <v>47.95</v>
          </cell>
          <cell r="J246">
            <v>47.95</v>
          </cell>
          <cell r="K246">
            <v>47.95</v>
          </cell>
          <cell r="L246">
            <v>47.95</v>
          </cell>
          <cell r="M246">
            <v>48.63</v>
          </cell>
          <cell r="N246">
            <v>50.93</v>
          </cell>
          <cell r="O246">
            <v>266.27999999999997</v>
          </cell>
        </row>
        <row r="247">
          <cell r="B247">
            <v>5875</v>
          </cell>
          <cell r="C247">
            <v>28.24</v>
          </cell>
          <cell r="D247">
            <v>1.45</v>
          </cell>
          <cell r="E247">
            <v>2.1800000000000002</v>
          </cell>
          <cell r="F247">
            <v>4.2699999999999996</v>
          </cell>
          <cell r="G247">
            <v>13.83</v>
          </cell>
          <cell r="H247">
            <v>15.17</v>
          </cell>
          <cell r="I247">
            <v>16.2</v>
          </cell>
          <cell r="J247">
            <v>17.38</v>
          </cell>
          <cell r="K247">
            <v>19.05</v>
          </cell>
          <cell r="L247">
            <v>20.43</v>
          </cell>
          <cell r="M247">
            <v>22</v>
          </cell>
          <cell r="N247">
            <v>23.71</v>
          </cell>
          <cell r="O247">
            <v>25.23</v>
          </cell>
        </row>
        <row r="248">
          <cell r="B248">
            <v>5880</v>
          </cell>
          <cell r="C248">
            <v>167.42</v>
          </cell>
          <cell r="D248">
            <v>5.57</v>
          </cell>
          <cell r="E248">
            <v>115.36</v>
          </cell>
          <cell r="F248">
            <v>125.1</v>
          </cell>
          <cell r="G248">
            <v>134.88</v>
          </cell>
          <cell r="H248">
            <v>188.67</v>
          </cell>
          <cell r="I248">
            <v>221.09</v>
          </cell>
          <cell r="J248">
            <v>234.9</v>
          </cell>
          <cell r="K248">
            <v>245.33</v>
          </cell>
          <cell r="L248">
            <v>248.67</v>
          </cell>
          <cell r="M248">
            <v>257.75</v>
          </cell>
          <cell r="N248">
            <v>263.98</v>
          </cell>
          <cell r="O248">
            <v>273.36</v>
          </cell>
        </row>
        <row r="249">
          <cell r="B249">
            <v>5885</v>
          </cell>
          <cell r="C249">
            <v>59.85</v>
          </cell>
          <cell r="D249">
            <v>0.15</v>
          </cell>
          <cell r="E249">
            <v>2.56</v>
          </cell>
          <cell r="F249">
            <v>31.5</v>
          </cell>
          <cell r="G249">
            <v>31.5</v>
          </cell>
          <cell r="H249">
            <v>32.25</v>
          </cell>
          <cell r="I249">
            <v>33.01</v>
          </cell>
          <cell r="J249">
            <v>54.47</v>
          </cell>
          <cell r="K249">
            <v>74.61</v>
          </cell>
          <cell r="L249">
            <v>78.91</v>
          </cell>
          <cell r="M249">
            <v>78.91</v>
          </cell>
          <cell r="N249">
            <v>85.42</v>
          </cell>
          <cell r="O249">
            <v>85.42</v>
          </cell>
        </row>
        <row r="250">
          <cell r="B250">
            <v>5890</v>
          </cell>
          <cell r="C250">
            <v>22.73</v>
          </cell>
          <cell r="D250">
            <v>8.3000000000000007</v>
          </cell>
          <cell r="E250">
            <v>9.61</v>
          </cell>
          <cell r="F250">
            <v>10.92</v>
          </cell>
          <cell r="G250">
            <v>12.23</v>
          </cell>
          <cell r="H250">
            <v>13.54</v>
          </cell>
          <cell r="I250">
            <v>14.84</v>
          </cell>
          <cell r="J250">
            <v>16.28</v>
          </cell>
          <cell r="K250">
            <v>17.579999999999998</v>
          </cell>
          <cell r="L250">
            <v>18.88</v>
          </cell>
          <cell r="M250">
            <v>20.18</v>
          </cell>
          <cell r="N250">
            <v>21.48</v>
          </cell>
          <cell r="O250">
            <v>22.78</v>
          </cell>
        </row>
        <row r="251">
          <cell r="B251">
            <v>5895</v>
          </cell>
          <cell r="C251">
            <v>295.73</v>
          </cell>
          <cell r="D251">
            <v>5.42</v>
          </cell>
          <cell r="E251">
            <v>12.08</v>
          </cell>
          <cell r="F251">
            <v>31.52</v>
          </cell>
          <cell r="G251">
            <v>38.93</v>
          </cell>
          <cell r="H251">
            <v>76.36</v>
          </cell>
          <cell r="I251">
            <v>141.66</v>
          </cell>
          <cell r="J251">
            <v>162.84</v>
          </cell>
          <cell r="K251">
            <v>167.96</v>
          </cell>
          <cell r="L251">
            <v>173.75</v>
          </cell>
          <cell r="M251">
            <v>196.82</v>
          </cell>
          <cell r="N251">
            <v>202.05</v>
          </cell>
          <cell r="O251">
            <v>221.82</v>
          </cell>
        </row>
        <row r="252">
          <cell r="B252">
            <v>5900</v>
          </cell>
          <cell r="C252">
            <v>235.28</v>
          </cell>
          <cell r="D252">
            <v>9.52</v>
          </cell>
          <cell r="E252">
            <v>142.56</v>
          </cell>
          <cell r="F252">
            <v>165.21</v>
          </cell>
          <cell r="G252">
            <v>168.38</v>
          </cell>
          <cell r="H252">
            <v>225.4</v>
          </cell>
          <cell r="I252">
            <v>250.83</v>
          </cell>
          <cell r="J252">
            <v>274.11</v>
          </cell>
          <cell r="K252">
            <v>306.02999999999997</v>
          </cell>
          <cell r="L252">
            <v>369.37</v>
          </cell>
          <cell r="M252">
            <v>379.93</v>
          </cell>
          <cell r="N252">
            <v>427.84</v>
          </cell>
          <cell r="O252">
            <v>542.69000000000005</v>
          </cell>
        </row>
        <row r="253">
          <cell r="B253">
            <v>5930</v>
          </cell>
          <cell r="C253">
            <v>348.46</v>
          </cell>
          <cell r="D253">
            <v>31.79</v>
          </cell>
          <cell r="E253">
            <v>61.67</v>
          </cell>
          <cell r="F253">
            <v>90.95</v>
          </cell>
          <cell r="G253">
            <v>121.05</v>
          </cell>
          <cell r="H253">
            <v>147.91</v>
          </cell>
          <cell r="I253">
            <v>178.34</v>
          </cell>
          <cell r="J253">
            <v>209.67</v>
          </cell>
          <cell r="K253">
            <v>242.7</v>
          </cell>
          <cell r="L253">
            <v>274.39999999999998</v>
          </cell>
          <cell r="M253">
            <v>301.75</v>
          </cell>
          <cell r="N253">
            <v>327.73</v>
          </cell>
          <cell r="O253">
            <v>353.76</v>
          </cell>
        </row>
        <row r="254">
          <cell r="B254">
            <v>5935</v>
          </cell>
          <cell r="C254">
            <v>34.26</v>
          </cell>
          <cell r="D254">
            <v>9.7100000000000009</v>
          </cell>
          <cell r="E254">
            <v>14.63</v>
          </cell>
          <cell r="F254">
            <v>19.03</v>
          </cell>
          <cell r="G254">
            <v>21.37</v>
          </cell>
          <cell r="H254">
            <v>22.7</v>
          </cell>
          <cell r="I254">
            <v>23.7</v>
          </cell>
          <cell r="J254">
            <v>24.11</v>
          </cell>
          <cell r="K254">
            <v>24.54</v>
          </cell>
          <cell r="L254">
            <v>24.54</v>
          </cell>
          <cell r="M254">
            <v>25.42</v>
          </cell>
          <cell r="N254">
            <v>25.42</v>
          </cell>
          <cell r="O254">
            <v>27.14</v>
          </cell>
        </row>
        <row r="255">
          <cell r="B255">
            <v>5940</v>
          </cell>
          <cell r="C255">
            <v>4.37</v>
          </cell>
          <cell r="E255">
            <v>1.55</v>
          </cell>
          <cell r="F255">
            <v>1.55</v>
          </cell>
          <cell r="G255">
            <v>1.55</v>
          </cell>
          <cell r="H255">
            <v>3.69</v>
          </cell>
          <cell r="I255">
            <v>3.69</v>
          </cell>
          <cell r="J255">
            <v>3.69</v>
          </cell>
          <cell r="K255">
            <v>5.66</v>
          </cell>
          <cell r="L255">
            <v>5.66</v>
          </cell>
          <cell r="M255">
            <v>5.66</v>
          </cell>
          <cell r="N255">
            <v>7.31</v>
          </cell>
          <cell r="O255">
            <v>7.15</v>
          </cell>
        </row>
        <row r="256">
          <cell r="B256">
            <v>5945</v>
          </cell>
          <cell r="C256">
            <v>5058.24</v>
          </cell>
          <cell r="D256">
            <v>422.08</v>
          </cell>
          <cell r="E256">
            <v>882.06</v>
          </cell>
          <cell r="F256">
            <v>1367.1</v>
          </cell>
          <cell r="G256">
            <v>1850.67</v>
          </cell>
          <cell r="H256">
            <v>2327.1799999999998</v>
          </cell>
          <cell r="I256">
            <v>2803.65</v>
          </cell>
          <cell r="J256">
            <v>3280.21</v>
          </cell>
          <cell r="K256">
            <v>3728.6</v>
          </cell>
          <cell r="L256">
            <v>4165.22</v>
          </cell>
          <cell r="M256">
            <v>4621.93</v>
          </cell>
          <cell r="N256">
            <v>5054.43</v>
          </cell>
          <cell r="O256">
            <v>5500.31</v>
          </cell>
        </row>
        <row r="257">
          <cell r="B257">
            <v>5950</v>
          </cell>
          <cell r="C257">
            <v>1629.18</v>
          </cell>
          <cell r="D257">
            <v>141.65</v>
          </cell>
          <cell r="E257">
            <v>404.92</v>
          </cell>
          <cell r="F257">
            <v>536.46</v>
          </cell>
          <cell r="G257">
            <v>546.26</v>
          </cell>
          <cell r="H257">
            <v>677.77</v>
          </cell>
          <cell r="I257">
            <v>810.38</v>
          </cell>
          <cell r="J257">
            <v>961.34</v>
          </cell>
          <cell r="K257">
            <v>1273.3800000000001</v>
          </cell>
          <cell r="L257">
            <v>1284.23</v>
          </cell>
          <cell r="M257">
            <v>1426.36</v>
          </cell>
          <cell r="N257">
            <v>1749.11</v>
          </cell>
          <cell r="O257">
            <v>1887.73</v>
          </cell>
        </row>
        <row r="258">
          <cell r="B258">
            <v>5955</v>
          </cell>
          <cell r="C258">
            <v>230.35</v>
          </cell>
          <cell r="D258">
            <v>7.57</v>
          </cell>
          <cell r="E258">
            <v>18.18</v>
          </cell>
          <cell r="F258">
            <v>25.76</v>
          </cell>
          <cell r="G258">
            <v>33.369999999999997</v>
          </cell>
          <cell r="H258">
            <v>40.97</v>
          </cell>
          <cell r="I258">
            <v>90.48</v>
          </cell>
          <cell r="J258">
            <v>98.02</v>
          </cell>
          <cell r="K258">
            <v>108.57</v>
          </cell>
          <cell r="L258">
            <v>116.12</v>
          </cell>
          <cell r="M258">
            <v>174.88</v>
          </cell>
          <cell r="N258">
            <v>182.4</v>
          </cell>
          <cell r="O258">
            <v>253.97</v>
          </cell>
        </row>
        <row r="259">
          <cell r="B259">
            <v>5960</v>
          </cell>
          <cell r="C259">
            <v>1457.65</v>
          </cell>
          <cell r="D259">
            <v>25.45</v>
          </cell>
          <cell r="E259">
            <v>27.1</v>
          </cell>
          <cell r="F259">
            <v>378.56</v>
          </cell>
          <cell r="G259">
            <v>514.85</v>
          </cell>
          <cell r="H259">
            <v>632.97</v>
          </cell>
          <cell r="I259">
            <v>751.09</v>
          </cell>
          <cell r="J259">
            <v>885.55</v>
          </cell>
          <cell r="K259">
            <v>1003.67</v>
          </cell>
          <cell r="L259">
            <v>1003.67</v>
          </cell>
          <cell r="M259">
            <v>1256.1600000000001</v>
          </cell>
          <cell r="N259">
            <v>1374.28</v>
          </cell>
          <cell r="O259">
            <v>1374.28</v>
          </cell>
        </row>
        <row r="260">
          <cell r="B260">
            <v>5965</v>
          </cell>
          <cell r="C260">
            <v>323.14</v>
          </cell>
          <cell r="D260">
            <v>15.27</v>
          </cell>
          <cell r="E260">
            <v>38.22</v>
          </cell>
          <cell r="F260">
            <v>71.290000000000006</v>
          </cell>
          <cell r="G260">
            <v>269.62</v>
          </cell>
          <cell r="H260">
            <v>309.75</v>
          </cell>
          <cell r="I260">
            <v>354.06</v>
          </cell>
          <cell r="J260">
            <v>371.09</v>
          </cell>
          <cell r="K260">
            <v>416.34</v>
          </cell>
          <cell r="L260">
            <v>457.08</v>
          </cell>
          <cell r="M260">
            <v>490.38</v>
          </cell>
          <cell r="N260">
            <v>549.04999999999995</v>
          </cell>
          <cell r="O260">
            <v>586.09</v>
          </cell>
        </row>
        <row r="261">
          <cell r="B261">
            <v>5970</v>
          </cell>
          <cell r="C261">
            <v>413.17</v>
          </cell>
          <cell r="D261">
            <v>18.440000000000001</v>
          </cell>
          <cell r="E261">
            <v>36.82</v>
          </cell>
          <cell r="F261">
            <v>55.22</v>
          </cell>
          <cell r="G261">
            <v>73.73</v>
          </cell>
          <cell r="H261">
            <v>92.22</v>
          </cell>
          <cell r="I261">
            <v>110.64</v>
          </cell>
          <cell r="J261">
            <v>128.99</v>
          </cell>
          <cell r="K261">
            <v>147.33000000000001</v>
          </cell>
          <cell r="L261">
            <v>165.62</v>
          </cell>
          <cell r="M261">
            <v>183.85</v>
          </cell>
          <cell r="N261">
            <v>212.98</v>
          </cell>
          <cell r="O261">
            <v>231.21</v>
          </cell>
        </row>
        <row r="262">
          <cell r="B262">
            <v>5975</v>
          </cell>
          <cell r="C262">
            <v>62.99</v>
          </cell>
          <cell r="E262">
            <v>5.6</v>
          </cell>
          <cell r="F262">
            <v>0.73</v>
          </cell>
          <cell r="G262">
            <v>0.73</v>
          </cell>
          <cell r="H262">
            <v>12.72</v>
          </cell>
          <cell r="I262">
            <v>12.72</v>
          </cell>
          <cell r="J262">
            <v>20.41</v>
          </cell>
          <cell r="K262">
            <v>27.2</v>
          </cell>
          <cell r="L262">
            <v>27.2</v>
          </cell>
          <cell r="M262">
            <v>27.2</v>
          </cell>
          <cell r="N262">
            <v>60.41</v>
          </cell>
          <cell r="O262">
            <v>60.41</v>
          </cell>
        </row>
        <row r="263">
          <cell r="B263">
            <v>5980</v>
          </cell>
          <cell r="C263">
            <v>1830.71</v>
          </cell>
          <cell r="E263">
            <v>429</v>
          </cell>
          <cell r="F263">
            <v>429.24</v>
          </cell>
          <cell r="G263">
            <v>429.24</v>
          </cell>
          <cell r="H263">
            <v>1508.24</v>
          </cell>
          <cell r="I263">
            <v>1508.48</v>
          </cell>
          <cell r="J263">
            <v>1079.48</v>
          </cell>
          <cell r="K263">
            <v>0.48</v>
          </cell>
          <cell r="L263">
            <v>0.67</v>
          </cell>
          <cell r="M263">
            <v>0.67</v>
          </cell>
          <cell r="N263">
            <v>0.67</v>
          </cell>
          <cell r="O263">
            <v>-35.229999999999997</v>
          </cell>
        </row>
        <row r="264">
          <cell r="B264">
            <v>6010</v>
          </cell>
          <cell r="C264">
            <v>1950.83</v>
          </cell>
          <cell r="D264">
            <v>98.78</v>
          </cell>
          <cell r="E264">
            <v>201.8</v>
          </cell>
          <cell r="F264">
            <v>300.91000000000003</v>
          </cell>
          <cell r="G264">
            <v>399.92</v>
          </cell>
          <cell r="H264">
            <v>498.87</v>
          </cell>
          <cell r="I264">
            <v>597.41999999999996</v>
          </cell>
          <cell r="J264">
            <v>740.06</v>
          </cell>
          <cell r="K264">
            <v>882.61</v>
          </cell>
          <cell r="L264">
            <v>1024.3</v>
          </cell>
          <cell r="M264">
            <v>1165.52</v>
          </cell>
          <cell r="N264">
            <v>1359.24</v>
          </cell>
          <cell r="O264">
            <v>1567.61</v>
          </cell>
        </row>
        <row r="265">
          <cell r="B265">
            <v>6015</v>
          </cell>
          <cell r="C265">
            <v>11.05</v>
          </cell>
          <cell r="D265">
            <v>0.74</v>
          </cell>
          <cell r="E265">
            <v>0.82</v>
          </cell>
          <cell r="F265">
            <v>1.4</v>
          </cell>
          <cell r="G265">
            <v>1.4</v>
          </cell>
          <cell r="H265">
            <v>1.51</v>
          </cell>
          <cell r="I265">
            <v>1.51</v>
          </cell>
          <cell r="J265">
            <v>1.62</v>
          </cell>
          <cell r="K265">
            <v>1.62</v>
          </cell>
          <cell r="L265">
            <v>1.73</v>
          </cell>
          <cell r="M265">
            <v>1.73</v>
          </cell>
          <cell r="N265">
            <v>7</v>
          </cell>
          <cell r="O265">
            <v>7</v>
          </cell>
        </row>
        <row r="266">
          <cell r="B266">
            <v>6020</v>
          </cell>
          <cell r="C266">
            <v>1132.22</v>
          </cell>
          <cell r="D266">
            <v>12531.72</v>
          </cell>
          <cell r="E266">
            <v>12531.72</v>
          </cell>
          <cell r="F266">
            <v>3321.22</v>
          </cell>
          <cell r="G266">
            <v>3321.22</v>
          </cell>
          <cell r="H266">
            <v>3321.22</v>
          </cell>
          <cell r="I266">
            <v>3321.22</v>
          </cell>
          <cell r="J266">
            <v>3321.22</v>
          </cell>
          <cell r="K266">
            <v>3376.16</v>
          </cell>
          <cell r="L266">
            <v>3321.09</v>
          </cell>
          <cell r="M266">
            <v>3321.09</v>
          </cell>
          <cell r="N266">
            <v>3321.09</v>
          </cell>
          <cell r="O266">
            <v>3321.09</v>
          </cell>
        </row>
        <row r="267">
          <cell r="B267">
            <v>6025</v>
          </cell>
          <cell r="C267">
            <v>213.57</v>
          </cell>
          <cell r="E267">
            <v>2.69</v>
          </cell>
          <cell r="F267">
            <v>2.69</v>
          </cell>
          <cell r="G267">
            <v>2.69</v>
          </cell>
          <cell r="H267">
            <v>2.69</v>
          </cell>
          <cell r="I267">
            <v>2.69</v>
          </cell>
          <cell r="J267">
            <v>2.69</v>
          </cell>
          <cell r="K267">
            <v>-110.01</v>
          </cell>
          <cell r="L267">
            <v>-110.01</v>
          </cell>
          <cell r="M267">
            <v>-100.33</v>
          </cell>
          <cell r="N267">
            <v>-100.33</v>
          </cell>
          <cell r="O267">
            <v>-65.12</v>
          </cell>
        </row>
        <row r="268">
          <cell r="B268">
            <v>6035</v>
          </cell>
          <cell r="C268">
            <v>408.21</v>
          </cell>
          <cell r="D268">
            <v>52.51</v>
          </cell>
          <cell r="E268">
            <v>82.99</v>
          </cell>
          <cell r="F268">
            <v>114.19</v>
          </cell>
          <cell r="G268">
            <v>154.03</v>
          </cell>
          <cell r="H268">
            <v>186.24</v>
          </cell>
          <cell r="I268">
            <v>223.57</v>
          </cell>
          <cell r="J268">
            <v>263.06</v>
          </cell>
          <cell r="K268">
            <v>294.79000000000002</v>
          </cell>
          <cell r="L268">
            <v>325.5</v>
          </cell>
          <cell r="M268">
            <v>360.28</v>
          </cell>
          <cell r="N268">
            <v>392.82</v>
          </cell>
          <cell r="O268">
            <v>427.65</v>
          </cell>
        </row>
        <row r="269">
          <cell r="B269">
            <v>6040</v>
          </cell>
          <cell r="C269">
            <v>4152.0200000000004</v>
          </cell>
          <cell r="D269">
            <v>142.38999999999999</v>
          </cell>
          <cell r="E269">
            <v>283.77999999999997</v>
          </cell>
          <cell r="F269">
            <v>442.2</v>
          </cell>
          <cell r="G269">
            <v>584.91999999999996</v>
          </cell>
          <cell r="H269">
            <v>727.55</v>
          </cell>
          <cell r="I269">
            <v>869.62</v>
          </cell>
          <cell r="J269">
            <v>1011.15</v>
          </cell>
          <cell r="K269">
            <v>1152.5899999999999</v>
          </cell>
          <cell r="L269">
            <v>1293.18</v>
          </cell>
          <cell r="M269">
            <v>1433.29</v>
          </cell>
          <cell r="N269">
            <v>1573.29</v>
          </cell>
          <cell r="O269">
            <v>1700.02</v>
          </cell>
        </row>
        <row r="270">
          <cell r="B270">
            <v>6045</v>
          </cell>
          <cell r="C270">
            <v>82.11</v>
          </cell>
          <cell r="F270">
            <v>0.61</v>
          </cell>
          <cell r="G270">
            <v>0.61</v>
          </cell>
          <cell r="H270">
            <v>0.61</v>
          </cell>
          <cell r="I270">
            <v>0.61</v>
          </cell>
          <cell r="J270">
            <v>0.61</v>
          </cell>
          <cell r="K270">
            <v>0.61</v>
          </cell>
          <cell r="L270">
            <v>6.69</v>
          </cell>
          <cell r="M270">
            <v>33.83</v>
          </cell>
          <cell r="N270">
            <v>45.05</v>
          </cell>
          <cell r="O270">
            <v>69.84</v>
          </cell>
        </row>
        <row r="271">
          <cell r="B271">
            <v>6050</v>
          </cell>
          <cell r="C271">
            <v>17665.98</v>
          </cell>
          <cell r="D271">
            <v>1053.5</v>
          </cell>
          <cell r="E271">
            <v>2119.38</v>
          </cell>
          <cell r="F271">
            <v>3225.44</v>
          </cell>
          <cell r="G271">
            <v>5298.79</v>
          </cell>
          <cell r="H271">
            <v>5386.79</v>
          </cell>
          <cell r="I271">
            <v>6438.8</v>
          </cell>
          <cell r="J271">
            <v>8588.43</v>
          </cell>
          <cell r="K271">
            <v>10225.19</v>
          </cell>
          <cell r="L271">
            <v>10301.49</v>
          </cell>
          <cell r="M271">
            <v>11386.05</v>
          </cell>
          <cell r="N271">
            <v>12338.18</v>
          </cell>
          <cell r="O271">
            <v>14311.18</v>
          </cell>
        </row>
        <row r="272">
          <cell r="B272">
            <v>6065</v>
          </cell>
          <cell r="C272">
            <v>37383.75</v>
          </cell>
          <cell r="D272">
            <v>3115.31</v>
          </cell>
          <cell r="E272">
            <v>6230.62</v>
          </cell>
          <cell r="F272">
            <v>9345.94</v>
          </cell>
          <cell r="G272">
            <v>12461.25</v>
          </cell>
          <cell r="H272">
            <v>15576.56</v>
          </cell>
          <cell r="I272">
            <v>18691.87</v>
          </cell>
          <cell r="J272">
            <v>21807.19</v>
          </cell>
          <cell r="K272">
            <v>24922.5</v>
          </cell>
          <cell r="L272">
            <v>28037.81</v>
          </cell>
          <cell r="M272">
            <v>31153.119999999999</v>
          </cell>
          <cell r="N272">
            <v>34268.44</v>
          </cell>
          <cell r="O272">
            <v>37383.75</v>
          </cell>
        </row>
        <row r="273">
          <cell r="B273">
            <v>6070</v>
          </cell>
          <cell r="C273">
            <v>1986.37</v>
          </cell>
          <cell r="D273">
            <v>-103.97</v>
          </cell>
          <cell r="E273">
            <v>-105.96</v>
          </cell>
          <cell r="F273">
            <v>-99.7</v>
          </cell>
          <cell r="G273">
            <v>-99.7</v>
          </cell>
          <cell r="H273">
            <v>-81.23</v>
          </cell>
          <cell r="I273">
            <v>-62.17</v>
          </cell>
          <cell r="J273">
            <v>-55.76</v>
          </cell>
          <cell r="K273">
            <v>-49.66</v>
          </cell>
          <cell r="L273">
            <v>-49.66</v>
          </cell>
          <cell r="M273">
            <v>23.22</v>
          </cell>
          <cell r="N273">
            <v>25.25</v>
          </cell>
          <cell r="O273">
            <v>89.15</v>
          </cell>
        </row>
        <row r="274">
          <cell r="B274">
            <v>6090</v>
          </cell>
          <cell r="C274">
            <v>87.68</v>
          </cell>
          <cell r="D274">
            <v>7.62</v>
          </cell>
          <cell r="E274">
            <v>15.19</v>
          </cell>
          <cell r="F274">
            <v>23</v>
          </cell>
          <cell r="G274">
            <v>30.87</v>
          </cell>
          <cell r="H274">
            <v>39.01</v>
          </cell>
          <cell r="I274">
            <v>47.12</v>
          </cell>
          <cell r="J274">
            <v>55.45</v>
          </cell>
          <cell r="K274">
            <v>63.78</v>
          </cell>
          <cell r="L274">
            <v>72.06</v>
          </cell>
          <cell r="M274">
            <v>80.31</v>
          </cell>
          <cell r="N274">
            <v>88.55</v>
          </cell>
          <cell r="O274">
            <v>105.05</v>
          </cell>
        </row>
        <row r="275">
          <cell r="B275">
            <v>6110</v>
          </cell>
          <cell r="C275">
            <v>4485.47</v>
          </cell>
          <cell r="D275">
            <v>375.44</v>
          </cell>
          <cell r="E275">
            <v>718.11</v>
          </cell>
          <cell r="F275">
            <v>1140.98</v>
          </cell>
          <cell r="G275">
            <v>1611.64</v>
          </cell>
          <cell r="H275">
            <v>2002.91</v>
          </cell>
          <cell r="I275">
            <v>2397.69</v>
          </cell>
          <cell r="J275">
            <v>2795.37</v>
          </cell>
          <cell r="K275">
            <v>3175.06</v>
          </cell>
          <cell r="L275">
            <v>3566.8</v>
          </cell>
          <cell r="M275">
            <v>3962.05</v>
          </cell>
          <cell r="N275">
            <v>4303.74</v>
          </cell>
          <cell r="O275">
            <v>4703.7700000000004</v>
          </cell>
        </row>
        <row r="276">
          <cell r="B276">
            <v>6115</v>
          </cell>
          <cell r="C276">
            <v>677.93</v>
          </cell>
          <cell r="D276">
            <v>69.7</v>
          </cell>
          <cell r="E276">
            <v>120.53</v>
          </cell>
          <cell r="F276">
            <v>186.67</v>
          </cell>
          <cell r="G276">
            <v>273.45999999999998</v>
          </cell>
          <cell r="H276">
            <v>331.48</v>
          </cell>
          <cell r="I276">
            <v>390.87</v>
          </cell>
          <cell r="J276">
            <v>455.95</v>
          </cell>
          <cell r="K276">
            <v>527.74</v>
          </cell>
          <cell r="L276">
            <v>601.37</v>
          </cell>
          <cell r="M276">
            <v>676.02</v>
          </cell>
          <cell r="N276">
            <v>749.45</v>
          </cell>
          <cell r="O276">
            <v>832.01</v>
          </cell>
        </row>
        <row r="277">
          <cell r="B277">
            <v>6120</v>
          </cell>
          <cell r="C277">
            <v>4719.58</v>
          </cell>
          <cell r="D277">
            <v>303.37</v>
          </cell>
          <cell r="E277">
            <v>614.02</v>
          </cell>
          <cell r="F277">
            <v>913.82</v>
          </cell>
          <cell r="G277">
            <v>1227.25</v>
          </cell>
          <cell r="H277">
            <v>1535.43</v>
          </cell>
          <cell r="I277">
            <v>1842.8</v>
          </cell>
          <cell r="J277">
            <v>2235.5100000000002</v>
          </cell>
          <cell r="K277">
            <v>2471.04</v>
          </cell>
          <cell r="L277">
            <v>2771.25</v>
          </cell>
          <cell r="M277">
            <v>3077.04</v>
          </cell>
          <cell r="N277">
            <v>3822.38</v>
          </cell>
          <cell r="O277">
            <v>3848.63</v>
          </cell>
        </row>
        <row r="278">
          <cell r="B278">
            <v>6125</v>
          </cell>
          <cell r="C278">
            <v>664.49</v>
          </cell>
          <cell r="D278">
            <v>59.14</v>
          </cell>
          <cell r="E278">
            <v>118.7</v>
          </cell>
          <cell r="F278">
            <v>178.85</v>
          </cell>
          <cell r="G278">
            <v>239.93</v>
          </cell>
          <cell r="H278">
            <v>302.91000000000003</v>
          </cell>
          <cell r="I278">
            <v>365.48</v>
          </cell>
          <cell r="J278">
            <v>427.81</v>
          </cell>
          <cell r="K278">
            <v>489.63</v>
          </cell>
          <cell r="L278">
            <v>551.23</v>
          </cell>
          <cell r="M278">
            <v>614.47</v>
          </cell>
          <cell r="N278">
            <v>676.29</v>
          </cell>
          <cell r="O278">
            <v>738</v>
          </cell>
        </row>
        <row r="279">
          <cell r="B279">
            <v>6130</v>
          </cell>
          <cell r="C279">
            <v>1641.4</v>
          </cell>
          <cell r="D279">
            <v>140.76</v>
          </cell>
          <cell r="E279">
            <v>274.98</v>
          </cell>
          <cell r="F279">
            <v>403.74</v>
          </cell>
          <cell r="G279">
            <v>543.71</v>
          </cell>
          <cell r="H279">
            <v>682.81</v>
          </cell>
          <cell r="I279">
            <v>822.14</v>
          </cell>
          <cell r="J279">
            <v>964.11</v>
          </cell>
          <cell r="K279">
            <v>1113.24</v>
          </cell>
          <cell r="L279">
            <v>1268.95</v>
          </cell>
          <cell r="M279">
            <v>1418.22</v>
          </cell>
          <cell r="N279">
            <v>1568.97</v>
          </cell>
          <cell r="O279">
            <v>1720.76</v>
          </cell>
        </row>
        <row r="280">
          <cell r="B280">
            <v>6135</v>
          </cell>
          <cell r="C280">
            <v>10138.790000000001</v>
          </cell>
          <cell r="D280">
            <v>787.24</v>
          </cell>
          <cell r="E280">
            <v>1605.33</v>
          </cell>
          <cell r="F280">
            <v>3388.55</v>
          </cell>
          <cell r="G280">
            <v>4465.1099999999997</v>
          </cell>
          <cell r="H280">
            <v>5775.16</v>
          </cell>
          <cell r="I280">
            <v>7706.81</v>
          </cell>
          <cell r="J280">
            <v>11872.44</v>
          </cell>
          <cell r="K280">
            <v>14694.09</v>
          </cell>
          <cell r="L280">
            <v>16974.95</v>
          </cell>
          <cell r="M280">
            <v>19383.580000000002</v>
          </cell>
          <cell r="N280">
            <v>21267.78</v>
          </cell>
          <cell r="O280">
            <v>22625.29</v>
          </cell>
        </row>
        <row r="281">
          <cell r="B281">
            <v>6140</v>
          </cell>
          <cell r="C281">
            <v>2054.9</v>
          </cell>
          <cell r="D281">
            <v>80.489999999999995</v>
          </cell>
          <cell r="E281">
            <v>185.92</v>
          </cell>
          <cell r="F281">
            <v>304.7</v>
          </cell>
          <cell r="G281">
            <v>431.96</v>
          </cell>
          <cell r="H281">
            <v>540.88</v>
          </cell>
          <cell r="I281">
            <v>659.4</v>
          </cell>
          <cell r="J281">
            <v>775.85</v>
          </cell>
          <cell r="K281">
            <v>894.42</v>
          </cell>
          <cell r="L281">
            <v>1016.68</v>
          </cell>
          <cell r="M281">
            <v>1134.1300000000001</v>
          </cell>
          <cell r="N281">
            <v>1252.5899999999999</v>
          </cell>
          <cell r="O281">
            <v>1370.03</v>
          </cell>
        </row>
        <row r="282">
          <cell r="B282">
            <v>6145</v>
          </cell>
          <cell r="C282">
            <v>4593.68</v>
          </cell>
          <cell r="D282">
            <v>388.63</v>
          </cell>
          <cell r="E282">
            <v>747.15</v>
          </cell>
          <cell r="F282">
            <v>1114.02</v>
          </cell>
          <cell r="G282">
            <v>1501.08</v>
          </cell>
          <cell r="H282">
            <v>1881.55</v>
          </cell>
          <cell r="I282">
            <v>2282.9699999999998</v>
          </cell>
          <cell r="J282">
            <v>2687.81</v>
          </cell>
          <cell r="K282">
            <v>3065.05</v>
          </cell>
          <cell r="L282">
            <v>3449.45</v>
          </cell>
          <cell r="M282">
            <v>3828.51</v>
          </cell>
          <cell r="N282">
            <v>4209.26</v>
          </cell>
          <cell r="O282">
            <v>4617.3500000000004</v>
          </cell>
        </row>
        <row r="283">
          <cell r="B283">
            <v>6146</v>
          </cell>
          <cell r="C283">
            <v>2042.29</v>
          </cell>
          <cell r="D283">
            <v>162.94</v>
          </cell>
          <cell r="E283">
            <v>315.27</v>
          </cell>
          <cell r="F283">
            <v>475.58</v>
          </cell>
          <cell r="G283">
            <v>671.43</v>
          </cell>
          <cell r="H283">
            <v>832.42</v>
          </cell>
          <cell r="I283">
            <v>997.32</v>
          </cell>
          <cell r="J283">
            <v>1148.1300000000001</v>
          </cell>
          <cell r="K283">
            <v>1295.93</v>
          </cell>
          <cell r="L283">
            <v>1470.25</v>
          </cell>
          <cell r="M283">
            <v>1622.59</v>
          </cell>
          <cell r="N283">
            <v>1777.33</v>
          </cell>
          <cell r="O283">
            <v>1943.57</v>
          </cell>
        </row>
        <row r="284">
          <cell r="B284">
            <v>6150</v>
          </cell>
          <cell r="C284">
            <v>115476.39</v>
          </cell>
          <cell r="D284">
            <v>11305.15</v>
          </cell>
          <cell r="E284">
            <v>20313.63</v>
          </cell>
          <cell r="F284">
            <v>28929.99</v>
          </cell>
          <cell r="G284">
            <v>38483.279999999999</v>
          </cell>
          <cell r="H284">
            <v>48314.82</v>
          </cell>
          <cell r="I284">
            <v>58630.43</v>
          </cell>
          <cell r="J284">
            <v>71322.98</v>
          </cell>
          <cell r="K284">
            <v>81370.2</v>
          </cell>
          <cell r="L284">
            <v>92162</v>
          </cell>
          <cell r="M284">
            <v>104668.32</v>
          </cell>
          <cell r="N284">
            <v>116667.29</v>
          </cell>
          <cell r="O284">
            <v>129416.87</v>
          </cell>
        </row>
        <row r="285">
          <cell r="B285">
            <v>6155</v>
          </cell>
          <cell r="C285">
            <v>1316.39</v>
          </cell>
          <cell r="D285">
            <v>91.93</v>
          </cell>
          <cell r="E285">
            <v>185.77</v>
          </cell>
          <cell r="F285">
            <v>296.43</v>
          </cell>
          <cell r="G285">
            <v>411.4</v>
          </cell>
          <cell r="H285">
            <v>521.04999999999995</v>
          </cell>
          <cell r="I285">
            <v>640.96</v>
          </cell>
          <cell r="J285">
            <v>759.94</v>
          </cell>
          <cell r="K285">
            <v>868.78</v>
          </cell>
          <cell r="L285">
            <v>983.15</v>
          </cell>
          <cell r="M285">
            <v>1088.24</v>
          </cell>
          <cell r="N285">
            <v>1188.8499999999999</v>
          </cell>
          <cell r="O285">
            <v>1293.3399999999999</v>
          </cell>
        </row>
        <row r="286">
          <cell r="B286">
            <v>6165</v>
          </cell>
          <cell r="C286">
            <v>-4268.8999999999996</v>
          </cell>
          <cell r="D286">
            <v>-2.29</v>
          </cell>
          <cell r="E286">
            <v>-2.29</v>
          </cell>
          <cell r="F286">
            <v>-910.78</v>
          </cell>
          <cell r="G286">
            <v>-1502.13</v>
          </cell>
          <cell r="H286">
            <v>-2863.31</v>
          </cell>
          <cell r="I286">
            <v>-5090.26</v>
          </cell>
          <cell r="J286">
            <v>-10508.96</v>
          </cell>
          <cell r="K286">
            <v>-14224.99</v>
          </cell>
          <cell r="L286">
            <v>-16375.66</v>
          </cell>
          <cell r="M286">
            <v>-20677.400000000001</v>
          </cell>
          <cell r="N286">
            <v>-28105.88</v>
          </cell>
          <cell r="O286">
            <v>-33754.879999999997</v>
          </cell>
        </row>
        <row r="287">
          <cell r="B287">
            <v>6185</v>
          </cell>
          <cell r="C287">
            <v>252.69</v>
          </cell>
          <cell r="D287">
            <v>1.85</v>
          </cell>
          <cell r="E287">
            <v>22.96</v>
          </cell>
          <cell r="F287">
            <v>74</v>
          </cell>
          <cell r="G287">
            <v>61.48</v>
          </cell>
          <cell r="H287">
            <v>64.2</v>
          </cell>
          <cell r="I287">
            <v>76.89</v>
          </cell>
          <cell r="J287">
            <v>108.34</v>
          </cell>
          <cell r="K287">
            <v>131.71</v>
          </cell>
          <cell r="L287">
            <v>145.47999999999999</v>
          </cell>
          <cell r="M287">
            <v>158.06</v>
          </cell>
          <cell r="N287">
            <v>207.42</v>
          </cell>
          <cell r="O287">
            <v>313.54000000000002</v>
          </cell>
        </row>
        <row r="288">
          <cell r="B288">
            <v>6190</v>
          </cell>
          <cell r="C288">
            <v>199.42</v>
          </cell>
          <cell r="D288">
            <v>2.4900000000000002</v>
          </cell>
          <cell r="E288">
            <v>10.83</v>
          </cell>
          <cell r="F288">
            <v>28.31</v>
          </cell>
          <cell r="G288">
            <v>31.83</v>
          </cell>
          <cell r="H288">
            <v>46.59</v>
          </cell>
          <cell r="I288">
            <v>53.57</v>
          </cell>
          <cell r="J288">
            <v>79.81</v>
          </cell>
          <cell r="K288">
            <v>82.46</v>
          </cell>
          <cell r="L288">
            <v>110.96</v>
          </cell>
          <cell r="M288">
            <v>156.1</v>
          </cell>
          <cell r="N288">
            <v>172.36</v>
          </cell>
          <cell r="O288">
            <v>183.26</v>
          </cell>
        </row>
        <row r="289">
          <cell r="B289">
            <v>6195</v>
          </cell>
          <cell r="C289">
            <v>48.04</v>
          </cell>
          <cell r="D289">
            <v>0.12</v>
          </cell>
          <cell r="E289">
            <v>2.04</v>
          </cell>
          <cell r="F289">
            <v>3.7</v>
          </cell>
          <cell r="G289">
            <v>6.73</v>
          </cell>
          <cell r="H289">
            <v>7.92</v>
          </cell>
          <cell r="I289">
            <v>9.2100000000000009</v>
          </cell>
          <cell r="J289">
            <v>34.049999999999997</v>
          </cell>
          <cell r="K289">
            <v>35.21</v>
          </cell>
          <cell r="L289">
            <v>39.409999999999997</v>
          </cell>
          <cell r="M289">
            <v>43.33</v>
          </cell>
          <cell r="N289">
            <v>47.79</v>
          </cell>
          <cell r="O289">
            <v>51.71</v>
          </cell>
        </row>
        <row r="290">
          <cell r="B290">
            <v>6200</v>
          </cell>
          <cell r="C290">
            <v>485.13</v>
          </cell>
          <cell r="D290">
            <v>54.46</v>
          </cell>
          <cell r="E290">
            <v>61.6</v>
          </cell>
          <cell r="F290">
            <v>114.2</v>
          </cell>
          <cell r="G290">
            <v>115.49</v>
          </cell>
          <cell r="H290">
            <v>134.19999999999999</v>
          </cell>
          <cell r="I290">
            <v>142.29</v>
          </cell>
          <cell r="J290">
            <v>157.85</v>
          </cell>
          <cell r="K290">
            <v>159.83000000000001</v>
          </cell>
          <cell r="L290">
            <v>160.97</v>
          </cell>
          <cell r="M290">
            <v>166.74</v>
          </cell>
          <cell r="N290">
            <v>182.75</v>
          </cell>
          <cell r="O290">
            <v>190.81</v>
          </cell>
        </row>
        <row r="291">
          <cell r="B291">
            <v>6205</v>
          </cell>
          <cell r="C291">
            <v>11.01</v>
          </cell>
          <cell r="E291">
            <v>0.41</v>
          </cell>
          <cell r="F291">
            <v>0.41</v>
          </cell>
          <cell r="G291">
            <v>3.62</v>
          </cell>
          <cell r="H291">
            <v>3.84</v>
          </cell>
          <cell r="I291">
            <v>4.6399999999999997</v>
          </cell>
          <cell r="J291">
            <v>4.96</v>
          </cell>
          <cell r="K291">
            <v>6.25</v>
          </cell>
          <cell r="L291">
            <v>6.39</v>
          </cell>
          <cell r="M291">
            <v>6.39</v>
          </cell>
          <cell r="N291">
            <v>11.78</v>
          </cell>
          <cell r="O291">
            <v>11.78</v>
          </cell>
        </row>
        <row r="292">
          <cell r="B292">
            <v>6207</v>
          </cell>
          <cell r="C292">
            <v>199.58</v>
          </cell>
          <cell r="D292">
            <v>19.739999999999998</v>
          </cell>
          <cell r="E292">
            <v>57.95</v>
          </cell>
          <cell r="F292">
            <v>81.28</v>
          </cell>
          <cell r="G292">
            <v>205.86</v>
          </cell>
          <cell r="H292">
            <v>116.11</v>
          </cell>
          <cell r="I292">
            <v>118.29</v>
          </cell>
          <cell r="J292">
            <v>158.32</v>
          </cell>
          <cell r="K292">
            <v>177.46</v>
          </cell>
          <cell r="L292">
            <v>192.95</v>
          </cell>
          <cell r="M292">
            <v>212.56</v>
          </cell>
          <cell r="N292">
            <v>253.23</v>
          </cell>
          <cell r="O292">
            <v>267.86</v>
          </cell>
        </row>
        <row r="293">
          <cell r="B293">
            <v>6215</v>
          </cell>
          <cell r="C293">
            <v>4613.6099999999997</v>
          </cell>
          <cell r="D293">
            <v>230.12</v>
          </cell>
          <cell r="E293">
            <v>457.25</v>
          </cell>
          <cell r="F293">
            <v>737.5</v>
          </cell>
          <cell r="G293">
            <v>1013.78</v>
          </cell>
          <cell r="H293">
            <v>1304.3900000000001</v>
          </cell>
          <cell r="I293">
            <v>1624.02</v>
          </cell>
          <cell r="J293">
            <v>1934.82</v>
          </cell>
          <cell r="K293">
            <v>2227.17</v>
          </cell>
          <cell r="L293">
            <v>2474.0300000000002</v>
          </cell>
          <cell r="M293">
            <v>2732.47</v>
          </cell>
          <cell r="N293">
            <v>2966.62</v>
          </cell>
          <cell r="O293">
            <v>3192.65</v>
          </cell>
        </row>
        <row r="294">
          <cell r="B294">
            <v>6220</v>
          </cell>
          <cell r="C294">
            <v>1860.25</v>
          </cell>
          <cell r="D294">
            <v>94.4</v>
          </cell>
          <cell r="E294">
            <v>221.49</v>
          </cell>
          <cell r="F294">
            <v>300.52</v>
          </cell>
          <cell r="G294">
            <v>505.44</v>
          </cell>
          <cell r="H294">
            <v>650.92999999999995</v>
          </cell>
          <cell r="I294">
            <v>768.11</v>
          </cell>
          <cell r="J294">
            <v>920.11</v>
          </cell>
          <cell r="K294">
            <v>1033.3499999999999</v>
          </cell>
          <cell r="L294">
            <v>1179.75</v>
          </cell>
          <cell r="M294">
            <v>1285.77</v>
          </cell>
          <cell r="N294">
            <v>1425.14</v>
          </cell>
          <cell r="O294">
            <v>1538.49</v>
          </cell>
        </row>
        <row r="295">
          <cell r="B295">
            <v>6225</v>
          </cell>
          <cell r="C295">
            <v>155.97999999999999</v>
          </cell>
          <cell r="H295">
            <v>77.31</v>
          </cell>
          <cell r="I295">
            <v>76.760000000000005</v>
          </cell>
          <cell r="J295">
            <v>76.760000000000005</v>
          </cell>
          <cell r="K295">
            <v>76.760000000000005</v>
          </cell>
          <cell r="L295">
            <v>76.760000000000005</v>
          </cell>
          <cell r="M295">
            <v>76.760000000000005</v>
          </cell>
          <cell r="N295">
            <v>121.28</v>
          </cell>
          <cell r="O295">
            <v>121.33</v>
          </cell>
        </row>
        <row r="296">
          <cell r="B296">
            <v>6230</v>
          </cell>
          <cell r="C296">
            <v>170.87</v>
          </cell>
          <cell r="D296">
            <v>24.96</v>
          </cell>
          <cell r="E296">
            <v>50.04</v>
          </cell>
          <cell r="F296">
            <v>75.13</v>
          </cell>
          <cell r="G296">
            <v>100.22</v>
          </cell>
          <cell r="H296">
            <v>140.63</v>
          </cell>
          <cell r="I296">
            <v>172.32</v>
          </cell>
          <cell r="J296">
            <v>172.32</v>
          </cell>
          <cell r="K296">
            <v>200.02</v>
          </cell>
          <cell r="L296">
            <v>200.02</v>
          </cell>
          <cell r="M296">
            <v>305.45999999999998</v>
          </cell>
          <cell r="N296">
            <v>305.45999999999998</v>
          </cell>
          <cell r="O296">
            <v>356.08</v>
          </cell>
        </row>
        <row r="297">
          <cell r="B297">
            <v>6260</v>
          </cell>
          <cell r="C297">
            <v>839.96</v>
          </cell>
          <cell r="F297">
            <v>29.59</v>
          </cell>
          <cell r="G297">
            <v>288.52</v>
          </cell>
          <cell r="H297">
            <v>288.52</v>
          </cell>
          <cell r="I297">
            <v>288.52</v>
          </cell>
          <cell r="J297">
            <v>553.04</v>
          </cell>
          <cell r="K297">
            <v>553.04</v>
          </cell>
          <cell r="L297">
            <v>553.04</v>
          </cell>
          <cell r="M297">
            <v>553.04</v>
          </cell>
          <cell r="N297">
            <v>553.04</v>
          </cell>
          <cell r="O297">
            <v>553.04</v>
          </cell>
        </row>
        <row r="298">
          <cell r="B298">
            <v>6270</v>
          </cell>
          <cell r="C298">
            <v>3626</v>
          </cell>
          <cell r="D298">
            <v>116.5</v>
          </cell>
          <cell r="E298">
            <v>625.86</v>
          </cell>
          <cell r="F298">
            <v>1153.8599999999999</v>
          </cell>
          <cell r="G298">
            <v>1417.86</v>
          </cell>
          <cell r="H298">
            <v>1657.86</v>
          </cell>
          <cell r="I298">
            <v>2172.86</v>
          </cell>
          <cell r="J298">
            <v>2567.86</v>
          </cell>
          <cell r="K298">
            <v>3367.86</v>
          </cell>
          <cell r="L298">
            <v>3367.86</v>
          </cell>
          <cell r="M298">
            <v>3367.86</v>
          </cell>
          <cell r="N298">
            <v>6727.86</v>
          </cell>
          <cell r="O298">
            <v>6727.86</v>
          </cell>
        </row>
        <row r="299">
          <cell r="B299">
            <v>6320</v>
          </cell>
          <cell r="C299">
            <v>1305.4000000000001</v>
          </cell>
          <cell r="H299">
            <v>90.89</v>
          </cell>
          <cell r="I299">
            <v>90.89</v>
          </cell>
          <cell r="J299">
            <v>90.89</v>
          </cell>
          <cell r="K299">
            <v>195.03</v>
          </cell>
          <cell r="L299">
            <v>195.03</v>
          </cell>
          <cell r="M299">
            <v>290.93</v>
          </cell>
          <cell r="N299">
            <v>686.85</v>
          </cell>
          <cell r="O299">
            <v>815.86</v>
          </cell>
        </row>
        <row r="300">
          <cell r="B300">
            <v>6325</v>
          </cell>
          <cell r="C300">
            <v>5747.12</v>
          </cell>
        </row>
        <row r="301">
          <cell r="B301">
            <v>6330</v>
          </cell>
          <cell r="O301">
            <v>1071.06</v>
          </cell>
        </row>
        <row r="302">
          <cell r="B302">
            <v>6335</v>
          </cell>
          <cell r="C302">
            <v>1837.47</v>
          </cell>
          <cell r="D302">
            <v>4365.68</v>
          </cell>
          <cell r="E302">
            <v>4365.68</v>
          </cell>
          <cell r="F302">
            <v>4862.24</v>
          </cell>
          <cell r="G302">
            <v>5597.24</v>
          </cell>
          <cell r="H302">
            <v>6663.24</v>
          </cell>
          <cell r="I302">
            <v>6663.24</v>
          </cell>
          <cell r="J302">
            <v>7468.98</v>
          </cell>
          <cell r="K302">
            <v>11528.12</v>
          </cell>
          <cell r="L302">
            <v>8663.8799999999992</v>
          </cell>
          <cell r="M302">
            <v>10468.879999999999</v>
          </cell>
          <cell r="N302">
            <v>10468.879999999999</v>
          </cell>
          <cell r="O302">
            <v>10919.38</v>
          </cell>
        </row>
        <row r="303">
          <cell r="B303">
            <v>6340</v>
          </cell>
          <cell r="C303">
            <v>100</v>
          </cell>
          <cell r="D303">
            <v>500</v>
          </cell>
          <cell r="E303">
            <v>500</v>
          </cell>
          <cell r="F303">
            <v>500</v>
          </cell>
          <cell r="G303">
            <v>500</v>
          </cell>
          <cell r="H303">
            <v>500</v>
          </cell>
          <cell r="I303">
            <v>500</v>
          </cell>
          <cell r="J303">
            <v>500</v>
          </cell>
          <cell r="K303">
            <v>500</v>
          </cell>
          <cell r="L303">
            <v>500</v>
          </cell>
          <cell r="M303">
            <v>500</v>
          </cell>
          <cell r="N303">
            <v>500</v>
          </cell>
          <cell r="O303">
            <v>500</v>
          </cell>
        </row>
        <row r="304">
          <cell r="B304">
            <v>6345</v>
          </cell>
          <cell r="C304">
            <v>6671.04</v>
          </cell>
          <cell r="D304">
            <v>3026.89</v>
          </cell>
          <cell r="E304">
            <v>3160.77</v>
          </cell>
          <cell r="F304">
            <v>3320.37</v>
          </cell>
          <cell r="G304">
            <v>3593.88</v>
          </cell>
          <cell r="H304">
            <v>5109.33</v>
          </cell>
          <cell r="I304">
            <v>5491.87</v>
          </cell>
          <cell r="J304">
            <v>5988.34</v>
          </cell>
          <cell r="K304">
            <v>6117.45</v>
          </cell>
          <cell r="L304">
            <v>6477.76</v>
          </cell>
          <cell r="M304">
            <v>6645.13</v>
          </cell>
          <cell r="N304">
            <v>6666.8</v>
          </cell>
          <cell r="O304">
            <v>7467.73</v>
          </cell>
        </row>
        <row r="305">
          <cell r="B305">
            <v>6355</v>
          </cell>
          <cell r="C305">
            <v>69770.67</v>
          </cell>
          <cell r="D305">
            <v>5964.01</v>
          </cell>
          <cell r="E305">
            <v>11928.04</v>
          </cell>
          <cell r="F305">
            <v>17892.05</v>
          </cell>
          <cell r="G305">
            <v>23856.06</v>
          </cell>
          <cell r="H305">
            <v>29820.09</v>
          </cell>
          <cell r="I305">
            <v>35784.1</v>
          </cell>
          <cell r="J305">
            <v>41748.120000000003</v>
          </cell>
          <cell r="K305">
            <v>47712.14</v>
          </cell>
          <cell r="L305">
            <v>53676.15</v>
          </cell>
          <cell r="M305">
            <v>59640.17</v>
          </cell>
          <cell r="N305">
            <v>65604.19</v>
          </cell>
          <cell r="O305">
            <v>67783.929999999993</v>
          </cell>
        </row>
        <row r="306">
          <cell r="B306">
            <v>6360</v>
          </cell>
          <cell r="C306">
            <v>15.09</v>
          </cell>
          <cell r="O306">
            <v>10.95</v>
          </cell>
        </row>
        <row r="307">
          <cell r="B307">
            <v>6365</v>
          </cell>
          <cell r="F307">
            <v>10.53</v>
          </cell>
          <cell r="G307">
            <v>10.53</v>
          </cell>
          <cell r="H307">
            <v>10.53</v>
          </cell>
          <cell r="I307">
            <v>10.53</v>
          </cell>
          <cell r="J307">
            <v>10.53</v>
          </cell>
          <cell r="K307">
            <v>10.53</v>
          </cell>
          <cell r="L307">
            <v>10.53</v>
          </cell>
          <cell r="M307">
            <v>10.53</v>
          </cell>
          <cell r="N307">
            <v>10.53</v>
          </cell>
          <cell r="O307">
            <v>15.79</v>
          </cell>
        </row>
        <row r="308">
          <cell r="B308">
            <v>6385</v>
          </cell>
          <cell r="C308">
            <v>202.28</v>
          </cell>
          <cell r="F308">
            <v>1.35</v>
          </cell>
          <cell r="G308">
            <v>1.35</v>
          </cell>
          <cell r="H308">
            <v>1.43</v>
          </cell>
          <cell r="I308">
            <v>11.54</v>
          </cell>
          <cell r="J308">
            <v>12.51</v>
          </cell>
          <cell r="K308">
            <v>87.74</v>
          </cell>
          <cell r="L308">
            <v>87.74</v>
          </cell>
          <cell r="M308">
            <v>87.74</v>
          </cell>
          <cell r="N308">
            <v>87.74</v>
          </cell>
          <cell r="O308">
            <v>172.21</v>
          </cell>
        </row>
        <row r="309">
          <cell r="B309">
            <v>6390</v>
          </cell>
          <cell r="C309">
            <v>68.47</v>
          </cell>
          <cell r="D309">
            <v>2.76</v>
          </cell>
          <cell r="E309">
            <v>5.0599999999999996</v>
          </cell>
          <cell r="F309">
            <v>9.98</v>
          </cell>
          <cell r="G309">
            <v>13.39</v>
          </cell>
          <cell r="H309">
            <v>18.54</v>
          </cell>
          <cell r="I309">
            <v>24.1</v>
          </cell>
          <cell r="J309">
            <v>1146.07</v>
          </cell>
          <cell r="K309">
            <v>1149.8399999999999</v>
          </cell>
          <cell r="L309">
            <v>1151.8599999999999</v>
          </cell>
          <cell r="M309">
            <v>1154.26</v>
          </cell>
          <cell r="N309">
            <v>1157.9100000000001</v>
          </cell>
          <cell r="O309">
            <v>1160.6500000000001</v>
          </cell>
        </row>
        <row r="310">
          <cell r="B310">
            <v>6410</v>
          </cell>
          <cell r="C310">
            <v>14490</v>
          </cell>
          <cell r="D310">
            <v>155.34</v>
          </cell>
          <cell r="E310">
            <v>-0.18</v>
          </cell>
          <cell r="F310">
            <v>6669.82</v>
          </cell>
          <cell r="G310">
            <v>6669.82</v>
          </cell>
          <cell r="H310">
            <v>6669.82</v>
          </cell>
          <cell r="I310">
            <v>10119.82</v>
          </cell>
          <cell r="J310">
            <v>10119.82</v>
          </cell>
          <cell r="K310">
            <v>13454.82</v>
          </cell>
          <cell r="L310">
            <v>13454.82</v>
          </cell>
          <cell r="M310">
            <v>13454.82</v>
          </cell>
          <cell r="N310">
            <v>13454.82</v>
          </cell>
          <cell r="O310">
            <v>13454.82</v>
          </cell>
        </row>
        <row r="312">
          <cell r="B312" t="str">
            <v>12-31-13 Dep Exp_PerAR   Col A R91</v>
          </cell>
        </row>
        <row r="313">
          <cell r="B313">
            <v>6640</v>
          </cell>
          <cell r="K313">
            <v>2150.25</v>
          </cell>
          <cell r="L313">
            <v>2150.25</v>
          </cell>
          <cell r="M313">
            <v>2150.25</v>
          </cell>
          <cell r="N313">
            <v>2150.25</v>
          </cell>
          <cell r="O313">
            <v>2150.25</v>
          </cell>
        </row>
        <row r="314">
          <cell r="B314">
            <v>6645</v>
          </cell>
          <cell r="C314">
            <v>130.4</v>
          </cell>
          <cell r="D314">
            <v>7.13</v>
          </cell>
          <cell r="E314">
            <v>14.26</v>
          </cell>
          <cell r="F314">
            <v>21.39</v>
          </cell>
          <cell r="G314">
            <v>28.52</v>
          </cell>
          <cell r="H314">
            <v>35.65</v>
          </cell>
          <cell r="I314">
            <v>42.78</v>
          </cell>
          <cell r="J314">
            <v>49.91</v>
          </cell>
          <cell r="K314">
            <v>57.04</v>
          </cell>
          <cell r="L314">
            <v>64.17</v>
          </cell>
          <cell r="M314">
            <v>71.3</v>
          </cell>
          <cell r="N314">
            <v>78.430000000000007</v>
          </cell>
          <cell r="O314">
            <v>85.56</v>
          </cell>
        </row>
        <row r="315">
          <cell r="B315">
            <v>6655</v>
          </cell>
          <cell r="C315">
            <v>34.57</v>
          </cell>
          <cell r="D315">
            <v>2.82</v>
          </cell>
          <cell r="E315">
            <v>5.64</v>
          </cell>
          <cell r="F315">
            <v>8.4600000000000009</v>
          </cell>
          <cell r="G315">
            <v>11.28</v>
          </cell>
          <cell r="H315">
            <v>14.1</v>
          </cell>
          <cell r="I315">
            <v>16.920000000000002</v>
          </cell>
          <cell r="J315">
            <v>19.739999999999998</v>
          </cell>
          <cell r="K315">
            <v>22.56</v>
          </cell>
          <cell r="L315">
            <v>25.38</v>
          </cell>
          <cell r="M315">
            <v>28.2</v>
          </cell>
          <cell r="N315">
            <v>31.02</v>
          </cell>
          <cell r="O315">
            <v>33.840000000000003</v>
          </cell>
        </row>
        <row r="316">
          <cell r="B316">
            <v>6660</v>
          </cell>
          <cell r="C316">
            <v>26599.65</v>
          </cell>
          <cell r="D316">
            <v>2218.4299999999998</v>
          </cell>
          <cell r="E316">
            <v>4436.8599999999997</v>
          </cell>
          <cell r="F316">
            <v>6655.29</v>
          </cell>
          <cell r="G316">
            <v>8873.7199999999993</v>
          </cell>
          <cell r="H316">
            <v>11092.15</v>
          </cell>
          <cell r="I316">
            <v>13310.58</v>
          </cell>
          <cell r="J316">
            <v>15529.01</v>
          </cell>
          <cell r="K316">
            <v>17750.86</v>
          </cell>
          <cell r="L316">
            <v>19972</v>
          </cell>
          <cell r="M316">
            <v>22217.65</v>
          </cell>
          <cell r="N316">
            <v>24454.080000000002</v>
          </cell>
          <cell r="O316">
            <v>26692.76</v>
          </cell>
        </row>
        <row r="317">
          <cell r="B317">
            <v>6665</v>
          </cell>
          <cell r="C317">
            <v>19587.759999999998</v>
          </cell>
          <cell r="D317">
            <v>1629.18</v>
          </cell>
          <cell r="E317">
            <v>3258.36</v>
          </cell>
          <cell r="F317">
            <v>4887.54</v>
          </cell>
          <cell r="G317">
            <v>6516.72</v>
          </cell>
          <cell r="H317">
            <v>8145.9</v>
          </cell>
          <cell r="I317">
            <v>9775.08</v>
          </cell>
          <cell r="J317">
            <v>11404.26</v>
          </cell>
          <cell r="K317">
            <v>13033.44</v>
          </cell>
          <cell r="L317">
            <v>14662.62</v>
          </cell>
          <cell r="M317">
            <v>16291.8</v>
          </cell>
          <cell r="N317">
            <v>17920.98</v>
          </cell>
          <cell r="O317">
            <v>19550.16</v>
          </cell>
        </row>
        <row r="318">
          <cell r="B318">
            <v>6675</v>
          </cell>
          <cell r="C318">
            <v>4.92</v>
          </cell>
          <cell r="D318">
            <v>0.41</v>
          </cell>
          <cell r="E318">
            <v>0.82</v>
          </cell>
          <cell r="F318">
            <v>1.23</v>
          </cell>
          <cell r="G318">
            <v>1.64</v>
          </cell>
          <cell r="H318">
            <v>2.0499999999999998</v>
          </cell>
          <cell r="I318">
            <v>2.46</v>
          </cell>
          <cell r="J318">
            <v>2.87</v>
          </cell>
          <cell r="K318">
            <v>3.28</v>
          </cell>
          <cell r="L318">
            <v>3.69</v>
          </cell>
          <cell r="M318">
            <v>4.0999999999999996</v>
          </cell>
          <cell r="N318">
            <v>4.51</v>
          </cell>
          <cell r="O318">
            <v>4.92</v>
          </cell>
        </row>
        <row r="319">
          <cell r="B319">
            <v>6680</v>
          </cell>
          <cell r="C319">
            <v>123</v>
          </cell>
          <cell r="D319">
            <v>10.25</v>
          </cell>
          <cell r="E319">
            <v>20.5</v>
          </cell>
          <cell r="F319">
            <v>30.75</v>
          </cell>
          <cell r="G319">
            <v>41</v>
          </cell>
          <cell r="H319">
            <v>51.25</v>
          </cell>
          <cell r="I319">
            <v>61.5</v>
          </cell>
          <cell r="J319">
            <v>71.75</v>
          </cell>
          <cell r="K319">
            <v>82</v>
          </cell>
          <cell r="L319">
            <v>92.25</v>
          </cell>
          <cell r="M319">
            <v>102.5</v>
          </cell>
          <cell r="N319">
            <v>112.75</v>
          </cell>
          <cell r="O319">
            <v>123</v>
          </cell>
        </row>
        <row r="320">
          <cell r="B320">
            <v>6685</v>
          </cell>
          <cell r="C320">
            <v>4815.96</v>
          </cell>
          <cell r="D320">
            <v>401.33</v>
          </cell>
          <cell r="E320">
            <v>802.66</v>
          </cell>
          <cell r="F320">
            <v>1203.99</v>
          </cell>
          <cell r="G320">
            <v>1605.32</v>
          </cell>
          <cell r="H320">
            <v>2006.65</v>
          </cell>
          <cell r="I320">
            <v>2407.98</v>
          </cell>
          <cell r="J320">
            <v>2809.31</v>
          </cell>
          <cell r="K320">
            <v>3210.64</v>
          </cell>
          <cell r="L320">
            <v>3611.97</v>
          </cell>
          <cell r="M320">
            <v>4013.3</v>
          </cell>
          <cell r="N320">
            <v>4414.63</v>
          </cell>
          <cell r="O320">
            <v>4815.96</v>
          </cell>
        </row>
        <row r="321">
          <cell r="B321">
            <v>6695</v>
          </cell>
          <cell r="C321">
            <v>8.52</v>
          </cell>
          <cell r="D321">
            <v>0.71</v>
          </cell>
          <cell r="E321">
            <v>1.42</v>
          </cell>
          <cell r="F321">
            <v>2.13</v>
          </cell>
          <cell r="G321">
            <v>2.84</v>
          </cell>
          <cell r="H321">
            <v>3.55</v>
          </cell>
          <cell r="I321">
            <v>4.26</v>
          </cell>
          <cell r="J321">
            <v>4.97</v>
          </cell>
          <cell r="K321">
            <v>5.68</v>
          </cell>
          <cell r="L321">
            <v>6.39</v>
          </cell>
          <cell r="M321">
            <v>7.1</v>
          </cell>
          <cell r="N321">
            <v>7.81</v>
          </cell>
          <cell r="O321">
            <v>8.52</v>
          </cell>
        </row>
        <row r="322">
          <cell r="B322">
            <v>6710</v>
          </cell>
          <cell r="C322">
            <v>87247.94</v>
          </cell>
          <cell r="D322">
            <v>7272.91</v>
          </cell>
          <cell r="E322">
            <v>14545.82</v>
          </cell>
          <cell r="F322">
            <v>21818.73</v>
          </cell>
          <cell r="G322">
            <v>29092.37</v>
          </cell>
          <cell r="H322">
            <v>36366.01</v>
          </cell>
          <cell r="I322">
            <v>43639.65</v>
          </cell>
          <cell r="J322">
            <v>50914.04</v>
          </cell>
          <cell r="K322">
            <v>58207.68</v>
          </cell>
          <cell r="L322">
            <v>65497.69</v>
          </cell>
          <cell r="M322">
            <v>72788.45</v>
          </cell>
          <cell r="N322">
            <v>82198.52</v>
          </cell>
          <cell r="O322">
            <v>91508.27</v>
          </cell>
        </row>
        <row r="323">
          <cell r="B323">
            <v>6715</v>
          </cell>
          <cell r="C323">
            <v>11275.4</v>
          </cell>
          <cell r="D323">
            <v>940.3</v>
          </cell>
          <cell r="E323">
            <v>1880.6</v>
          </cell>
          <cell r="F323">
            <v>2821.06</v>
          </cell>
          <cell r="G323">
            <v>3761.52</v>
          </cell>
          <cell r="H323">
            <v>4905.54</v>
          </cell>
          <cell r="I323">
            <v>6049.56</v>
          </cell>
          <cell r="J323">
            <v>7193.58</v>
          </cell>
          <cell r="K323">
            <v>8337.6</v>
          </cell>
          <cell r="L323">
            <v>9481.7900000000009</v>
          </cell>
          <cell r="M323">
            <v>10625.98</v>
          </cell>
          <cell r="N323">
            <v>11770.17</v>
          </cell>
          <cell r="O323">
            <v>12914.36</v>
          </cell>
        </row>
        <row r="324">
          <cell r="B324">
            <v>6717</v>
          </cell>
          <cell r="C324">
            <v>4422.84</v>
          </cell>
          <cell r="D324">
            <v>368.57</v>
          </cell>
          <cell r="E324">
            <v>739.11</v>
          </cell>
          <cell r="F324">
            <v>1109.6500000000001</v>
          </cell>
          <cell r="G324">
            <v>1480.19</v>
          </cell>
          <cell r="H324">
            <v>1850.73</v>
          </cell>
          <cell r="I324">
            <v>2221.27</v>
          </cell>
          <cell r="J324">
            <v>2591.81</v>
          </cell>
          <cell r="K324">
            <v>2962.35</v>
          </cell>
          <cell r="L324">
            <v>3332.89</v>
          </cell>
          <cell r="M324">
            <v>3703.43</v>
          </cell>
          <cell r="N324">
            <v>4073.97</v>
          </cell>
          <cell r="O324">
            <v>4444.51</v>
          </cell>
        </row>
        <row r="325">
          <cell r="B325">
            <v>6725</v>
          </cell>
          <cell r="C325">
            <v>3180.66</v>
          </cell>
          <cell r="D325">
            <v>262.79000000000002</v>
          </cell>
          <cell r="E325">
            <v>525.58000000000004</v>
          </cell>
          <cell r="F325">
            <v>788.37</v>
          </cell>
          <cell r="G325">
            <v>1051.1600000000001</v>
          </cell>
          <cell r="H325">
            <v>1313.95</v>
          </cell>
          <cell r="I325">
            <v>1576.74</v>
          </cell>
          <cell r="J325">
            <v>1839.53</v>
          </cell>
          <cell r="K325">
            <v>2102.3200000000002</v>
          </cell>
          <cell r="L325">
            <v>2365.11</v>
          </cell>
          <cell r="M325">
            <v>2627.9</v>
          </cell>
          <cell r="N325">
            <v>2890.69</v>
          </cell>
          <cell r="O325">
            <v>3153.48</v>
          </cell>
        </row>
        <row r="326">
          <cell r="B326">
            <v>6740</v>
          </cell>
          <cell r="C326">
            <v>20013.36</v>
          </cell>
          <cell r="D326">
            <v>1667.78</v>
          </cell>
          <cell r="E326">
            <v>3335.56</v>
          </cell>
          <cell r="F326">
            <v>5003.34</v>
          </cell>
          <cell r="G326">
            <v>6671.12</v>
          </cell>
          <cell r="H326">
            <v>8338.9</v>
          </cell>
          <cell r="I326">
            <v>10006.68</v>
          </cell>
          <cell r="J326">
            <v>11674.46</v>
          </cell>
          <cell r="K326">
            <v>13342.24</v>
          </cell>
          <cell r="L326">
            <v>15010.02</v>
          </cell>
          <cell r="M326">
            <v>16677.8</v>
          </cell>
          <cell r="N326">
            <v>18345.580000000002</v>
          </cell>
          <cell r="O326">
            <v>20013.36</v>
          </cell>
        </row>
        <row r="327">
          <cell r="B327">
            <v>6745</v>
          </cell>
          <cell r="C327">
            <v>8706.56</v>
          </cell>
          <cell r="D327">
            <v>725.67</v>
          </cell>
          <cell r="E327">
            <v>1451.34</v>
          </cell>
          <cell r="F327">
            <v>2177.0100000000002</v>
          </cell>
          <cell r="G327">
            <v>2902.68</v>
          </cell>
          <cell r="H327">
            <v>3643.91</v>
          </cell>
          <cell r="I327">
            <v>4385.1400000000003</v>
          </cell>
          <cell r="J327">
            <v>5126.37</v>
          </cell>
          <cell r="K327">
            <v>5867.6</v>
          </cell>
          <cell r="L327">
            <v>6622.09</v>
          </cell>
          <cell r="M327">
            <v>7376.58</v>
          </cell>
          <cell r="N327">
            <v>8152.87</v>
          </cell>
          <cell r="O327">
            <v>8934.83</v>
          </cell>
        </row>
        <row r="328">
          <cell r="B328">
            <v>6760</v>
          </cell>
          <cell r="C328">
            <v>512.76</v>
          </cell>
          <cell r="D328">
            <v>42.73</v>
          </cell>
          <cell r="E328">
            <v>85.46</v>
          </cell>
          <cell r="F328">
            <v>128.19</v>
          </cell>
          <cell r="G328">
            <v>170.92</v>
          </cell>
          <cell r="H328">
            <v>213.65</v>
          </cell>
          <cell r="I328">
            <v>256.38</v>
          </cell>
          <cell r="J328">
            <v>299.11</v>
          </cell>
          <cell r="K328">
            <v>341.84</v>
          </cell>
          <cell r="L328">
            <v>384.57</v>
          </cell>
          <cell r="M328">
            <v>427.3</v>
          </cell>
          <cell r="N328">
            <v>470.03</v>
          </cell>
          <cell r="O328">
            <v>512.76</v>
          </cell>
        </row>
        <row r="329">
          <cell r="B329">
            <v>6765</v>
          </cell>
          <cell r="C329">
            <v>147572.76999999999</v>
          </cell>
          <cell r="D329">
            <v>12297.58</v>
          </cell>
          <cell r="E329">
            <v>24595.16</v>
          </cell>
          <cell r="F329">
            <v>36895.19</v>
          </cell>
          <cell r="G329">
            <v>49195.22</v>
          </cell>
          <cell r="H329">
            <v>61495.25</v>
          </cell>
          <cell r="I329">
            <v>73795.28</v>
          </cell>
          <cell r="J329">
            <v>86097.27</v>
          </cell>
          <cell r="K329">
            <v>98399.26</v>
          </cell>
          <cell r="L329">
            <v>110701.25</v>
          </cell>
          <cell r="M329">
            <v>123003.24</v>
          </cell>
          <cell r="N329">
            <v>135305.23000000001</v>
          </cell>
          <cell r="O329">
            <v>147607.22</v>
          </cell>
        </row>
        <row r="330">
          <cell r="B330">
            <v>6770</v>
          </cell>
          <cell r="C330">
            <v>61.68</v>
          </cell>
          <cell r="D330">
            <v>5.14</v>
          </cell>
          <cell r="E330">
            <v>10.28</v>
          </cell>
          <cell r="F330">
            <v>15.42</v>
          </cell>
          <cell r="G330">
            <v>20.56</v>
          </cell>
          <cell r="H330">
            <v>25.7</v>
          </cell>
          <cell r="I330">
            <v>30.84</v>
          </cell>
          <cell r="J330">
            <v>35.979999999999997</v>
          </cell>
          <cell r="K330">
            <v>41.12</v>
          </cell>
          <cell r="L330">
            <v>46.26</v>
          </cell>
          <cell r="M330">
            <v>51.4</v>
          </cell>
          <cell r="N330">
            <v>56.54</v>
          </cell>
          <cell r="O330">
            <v>61.68</v>
          </cell>
        </row>
        <row r="331">
          <cell r="B331">
            <v>6775</v>
          </cell>
          <cell r="C331">
            <v>809.88</v>
          </cell>
          <cell r="D331">
            <v>67.489999999999995</v>
          </cell>
          <cell r="E331">
            <v>134.97999999999999</v>
          </cell>
          <cell r="F331">
            <v>202.47</v>
          </cell>
          <cell r="G331">
            <v>269.95999999999998</v>
          </cell>
          <cell r="H331">
            <v>337.45</v>
          </cell>
          <cell r="I331">
            <v>404.94</v>
          </cell>
          <cell r="J331">
            <v>472.43</v>
          </cell>
          <cell r="K331">
            <v>539.91999999999996</v>
          </cell>
          <cell r="L331">
            <v>607.41</v>
          </cell>
          <cell r="M331">
            <v>674.9</v>
          </cell>
          <cell r="N331">
            <v>742.39</v>
          </cell>
          <cell r="O331">
            <v>809.88</v>
          </cell>
        </row>
        <row r="332">
          <cell r="B332">
            <v>6800</v>
          </cell>
          <cell r="C332">
            <v>14.16</v>
          </cell>
          <cell r="D332">
            <v>1.18</v>
          </cell>
          <cell r="E332">
            <v>2.36</v>
          </cell>
          <cell r="F332">
            <v>3.54</v>
          </cell>
          <cell r="G332">
            <v>4.72</v>
          </cell>
          <cell r="H332">
            <v>5.9</v>
          </cell>
          <cell r="I332">
            <v>7.08</v>
          </cell>
          <cell r="J332">
            <v>8.26</v>
          </cell>
          <cell r="K332">
            <v>9.44</v>
          </cell>
          <cell r="L332">
            <v>10.62</v>
          </cell>
          <cell r="M332">
            <v>11.8</v>
          </cell>
          <cell r="N332">
            <v>12.98</v>
          </cell>
          <cell r="O332">
            <v>14.16</v>
          </cell>
        </row>
        <row r="333">
          <cell r="B333">
            <v>6805</v>
          </cell>
          <cell r="C333">
            <v>13.32</v>
          </cell>
          <cell r="D333">
            <v>1.1100000000000001</v>
          </cell>
          <cell r="E333">
            <v>2.2200000000000002</v>
          </cell>
          <cell r="F333">
            <v>3.33</v>
          </cell>
          <cell r="G333">
            <v>4.4400000000000004</v>
          </cell>
          <cell r="H333">
            <v>5.55</v>
          </cell>
          <cell r="I333">
            <v>6.66</v>
          </cell>
          <cell r="J333">
            <v>7.77</v>
          </cell>
          <cell r="K333">
            <v>8.8800000000000008</v>
          </cell>
          <cell r="L333">
            <v>9.99</v>
          </cell>
          <cell r="M333">
            <v>11.1</v>
          </cell>
          <cell r="N333">
            <v>12.21</v>
          </cell>
          <cell r="O333">
            <v>527.28</v>
          </cell>
        </row>
        <row r="334">
          <cell r="B334">
            <v>6820</v>
          </cell>
          <cell r="C334">
            <v>9.1199999999999992</v>
          </cell>
          <cell r="D334">
            <v>0.76</v>
          </cell>
          <cell r="E334">
            <v>1.52</v>
          </cell>
          <cell r="F334">
            <v>2.2799999999999998</v>
          </cell>
          <cell r="G334">
            <v>3.04</v>
          </cell>
          <cell r="H334">
            <v>3.8</v>
          </cell>
          <cell r="I334">
            <v>4.5599999999999996</v>
          </cell>
          <cell r="J334">
            <v>5.32</v>
          </cell>
          <cell r="K334">
            <v>6.08</v>
          </cell>
          <cell r="L334">
            <v>6.84</v>
          </cell>
          <cell r="M334">
            <v>7.6</v>
          </cell>
          <cell r="N334">
            <v>8.36</v>
          </cell>
          <cell r="O334">
            <v>9.1199999999999992</v>
          </cell>
        </row>
        <row r="335">
          <cell r="B335">
            <v>6825</v>
          </cell>
          <cell r="C335">
            <v>25.92</v>
          </cell>
          <cell r="D335">
            <v>2.16</v>
          </cell>
          <cell r="E335">
            <v>4.32</v>
          </cell>
          <cell r="F335">
            <v>6.48</v>
          </cell>
          <cell r="G335">
            <v>8.64</v>
          </cell>
          <cell r="H335">
            <v>10.8</v>
          </cell>
          <cell r="I335">
            <v>12.96</v>
          </cell>
          <cell r="J335">
            <v>15.12</v>
          </cell>
          <cell r="K335">
            <v>17.28</v>
          </cell>
          <cell r="L335">
            <v>19.440000000000001</v>
          </cell>
          <cell r="M335">
            <v>21.6</v>
          </cell>
          <cell r="N335">
            <v>23.76</v>
          </cell>
          <cell r="O335">
            <v>25.92</v>
          </cell>
        </row>
        <row r="336">
          <cell r="B336">
            <v>6835</v>
          </cell>
          <cell r="C336">
            <v>1803.6</v>
          </cell>
          <cell r="D336">
            <v>151.9</v>
          </cell>
          <cell r="E336">
            <v>303.8</v>
          </cell>
          <cell r="F336">
            <v>454.3</v>
          </cell>
          <cell r="G336">
            <v>604.79999999999995</v>
          </cell>
          <cell r="H336">
            <v>755.3</v>
          </cell>
          <cell r="I336">
            <v>905.8</v>
          </cell>
          <cell r="J336">
            <v>1056.3</v>
          </cell>
          <cell r="K336">
            <v>1206.8</v>
          </cell>
          <cell r="L336">
            <v>1357.3</v>
          </cell>
          <cell r="M336">
            <v>1507.8</v>
          </cell>
          <cell r="N336">
            <v>1658.3</v>
          </cell>
          <cell r="O336">
            <v>1808.8</v>
          </cell>
        </row>
        <row r="337">
          <cell r="B337">
            <v>6840</v>
          </cell>
          <cell r="C337">
            <v>547.67999999999995</v>
          </cell>
          <cell r="D337">
            <v>45.64</v>
          </cell>
          <cell r="E337">
            <v>91.28</v>
          </cell>
          <cell r="F337">
            <v>136.91999999999999</v>
          </cell>
          <cell r="G337">
            <v>182.56</v>
          </cell>
          <cell r="H337">
            <v>228.2</v>
          </cell>
          <cell r="I337">
            <v>273.83999999999997</v>
          </cell>
          <cell r="J337">
            <v>319.48</v>
          </cell>
          <cell r="K337">
            <v>365.12</v>
          </cell>
          <cell r="L337">
            <v>410.76</v>
          </cell>
          <cell r="M337">
            <v>456.4</v>
          </cell>
          <cell r="N337">
            <v>502.04</v>
          </cell>
          <cell r="O337">
            <v>547.67999999999995</v>
          </cell>
        </row>
        <row r="338">
          <cell r="B338">
            <v>6850</v>
          </cell>
          <cell r="C338">
            <v>150</v>
          </cell>
          <cell r="D338">
            <v>12.5</v>
          </cell>
          <cell r="E338">
            <v>25</v>
          </cell>
          <cell r="F338">
            <v>37.5</v>
          </cell>
          <cell r="G338">
            <v>50</v>
          </cell>
          <cell r="H338">
            <v>62.5</v>
          </cell>
          <cell r="I338">
            <v>75</v>
          </cell>
          <cell r="J338">
            <v>87.5</v>
          </cell>
          <cell r="K338">
            <v>100</v>
          </cell>
          <cell r="L338">
            <v>112.5</v>
          </cell>
          <cell r="M338">
            <v>125</v>
          </cell>
          <cell r="N338">
            <v>137.5</v>
          </cell>
          <cell r="O338">
            <v>150</v>
          </cell>
        </row>
        <row r="339">
          <cell r="B339">
            <v>6885</v>
          </cell>
          <cell r="C339">
            <v>5.95</v>
          </cell>
          <cell r="D339">
            <v>1.99</v>
          </cell>
          <cell r="E339">
            <v>3.98</v>
          </cell>
          <cell r="F339">
            <v>5.97</v>
          </cell>
          <cell r="G339">
            <v>7.96</v>
          </cell>
          <cell r="H339">
            <v>9.9499999999999993</v>
          </cell>
          <cell r="I339">
            <v>11.94</v>
          </cell>
          <cell r="J339">
            <v>13.93</v>
          </cell>
          <cell r="K339">
            <v>15.92</v>
          </cell>
          <cell r="L339">
            <v>17.91</v>
          </cell>
          <cell r="M339">
            <v>19.899999999999999</v>
          </cell>
          <cell r="N339">
            <v>21.89</v>
          </cell>
          <cell r="O339">
            <v>23.88</v>
          </cell>
        </row>
        <row r="340">
          <cell r="B340">
            <v>6890</v>
          </cell>
          <cell r="C340">
            <v>72.040000000000006</v>
          </cell>
          <cell r="D340">
            <v>6.57</v>
          </cell>
          <cell r="E340">
            <v>13.14</v>
          </cell>
          <cell r="F340">
            <v>19.71</v>
          </cell>
          <cell r="G340">
            <v>26.28</v>
          </cell>
          <cell r="H340">
            <v>32.85</v>
          </cell>
          <cell r="I340">
            <v>39.42</v>
          </cell>
          <cell r="J340">
            <v>45.99</v>
          </cell>
          <cell r="K340">
            <v>52.56</v>
          </cell>
          <cell r="L340">
            <v>59.13</v>
          </cell>
          <cell r="M340">
            <v>65.7</v>
          </cell>
          <cell r="N340">
            <v>72.27</v>
          </cell>
          <cell r="O340">
            <v>78.84</v>
          </cell>
        </row>
        <row r="341">
          <cell r="B341">
            <v>6905</v>
          </cell>
          <cell r="C341">
            <v>3739.17</v>
          </cell>
          <cell r="D341">
            <v>602.66999999999996</v>
          </cell>
          <cell r="E341">
            <v>910.88</v>
          </cell>
          <cell r="F341">
            <v>3007.51</v>
          </cell>
          <cell r="G341">
            <v>3388.79</v>
          </cell>
          <cell r="H341">
            <v>3771.75</v>
          </cell>
          <cell r="I341">
            <v>4151.45</v>
          </cell>
          <cell r="J341">
            <v>4562.71</v>
          </cell>
          <cell r="K341">
            <v>4946.08</v>
          </cell>
          <cell r="L341">
            <v>5366.46</v>
          </cell>
          <cell r="M341">
            <v>5811.48</v>
          </cell>
          <cell r="N341">
            <v>6216.38</v>
          </cell>
          <cell r="O341">
            <v>6685.27</v>
          </cell>
        </row>
        <row r="342">
          <cell r="B342">
            <v>6920</v>
          </cell>
          <cell r="C342">
            <v>16116.11</v>
          </cell>
          <cell r="D342">
            <v>1351.2</v>
          </cell>
          <cell r="E342">
            <v>2707.77</v>
          </cell>
          <cell r="F342">
            <v>4074.95</v>
          </cell>
          <cell r="G342">
            <v>5606.12</v>
          </cell>
          <cell r="H342">
            <v>6996.37</v>
          </cell>
          <cell r="I342">
            <v>8294.56</v>
          </cell>
          <cell r="J342">
            <v>9707.6200000000008</v>
          </cell>
          <cell r="K342">
            <v>11158.52</v>
          </cell>
          <cell r="L342">
            <v>12585.68</v>
          </cell>
          <cell r="M342">
            <v>14008.95</v>
          </cell>
          <cell r="N342">
            <v>15431.75</v>
          </cell>
          <cell r="O342">
            <v>16796.84</v>
          </cell>
        </row>
        <row r="344">
          <cell r="B344" t="str">
            <v>"12-31-13 CIAC Amort  Exp_PerAR" Column A R32</v>
          </cell>
          <cell r="P344" t="str">
            <v>Total Jan Dec</v>
          </cell>
        </row>
        <row r="345">
          <cell r="B345">
            <v>7225</v>
          </cell>
          <cell r="C345">
            <v>-13633.8</v>
          </cell>
          <cell r="D345">
            <v>-1136.1500000000001</v>
          </cell>
          <cell r="E345">
            <v>-2272.3000000000002</v>
          </cell>
          <cell r="F345">
            <v>-3408.45</v>
          </cell>
          <cell r="G345">
            <v>-4544.6000000000004</v>
          </cell>
          <cell r="H345">
            <v>-5680.75</v>
          </cell>
          <cell r="I345">
            <v>-6816.9</v>
          </cell>
          <cell r="J345">
            <v>-7953.05</v>
          </cell>
          <cell r="K345">
            <v>-9089.2000000000007</v>
          </cell>
          <cell r="L345">
            <v>-10225.35</v>
          </cell>
          <cell r="M345">
            <v>-11361.5</v>
          </cell>
          <cell r="N345">
            <v>-12497.65</v>
          </cell>
          <cell r="O345">
            <v>-13633.8</v>
          </cell>
          <cell r="P345">
            <v>-88619.7</v>
          </cell>
        </row>
        <row r="346">
          <cell r="B346">
            <v>7230</v>
          </cell>
          <cell r="C346">
            <v>-19699.2</v>
          </cell>
          <cell r="D346">
            <v>-1641.6</v>
          </cell>
          <cell r="E346">
            <v>-3283.2</v>
          </cell>
          <cell r="F346">
            <v>-4924.8</v>
          </cell>
          <cell r="G346">
            <v>-6566.4</v>
          </cell>
          <cell r="H346">
            <v>-8208</v>
          </cell>
          <cell r="I346">
            <v>-9849.6</v>
          </cell>
          <cell r="J346">
            <v>-11491.2</v>
          </cell>
          <cell r="K346">
            <v>-13132.8</v>
          </cell>
          <cell r="L346">
            <v>-14774.4</v>
          </cell>
          <cell r="M346">
            <v>-16416</v>
          </cell>
          <cell r="N346">
            <v>-18057.599999999999</v>
          </cell>
          <cell r="O346">
            <v>-19699.2</v>
          </cell>
          <cell r="P346">
            <v>-128044.8</v>
          </cell>
        </row>
        <row r="347">
          <cell r="B347">
            <v>7275</v>
          </cell>
          <cell r="C347">
            <v>-2542.3200000000002</v>
          </cell>
          <cell r="D347">
            <v>-211.86</v>
          </cell>
          <cell r="E347">
            <v>-423.72</v>
          </cell>
          <cell r="F347">
            <v>-635.58000000000004</v>
          </cell>
          <cell r="G347">
            <v>-847.44</v>
          </cell>
          <cell r="H347">
            <v>-1059.3</v>
          </cell>
          <cell r="I347">
            <v>-1271.1600000000001</v>
          </cell>
          <cell r="J347">
            <v>-1483.02</v>
          </cell>
          <cell r="K347">
            <v>-1694.88</v>
          </cell>
          <cell r="L347">
            <v>-1906.74</v>
          </cell>
          <cell r="M347">
            <v>-2118.6</v>
          </cell>
          <cell r="N347">
            <v>-2330.46</v>
          </cell>
          <cell r="O347">
            <v>-2542.3200000000002</v>
          </cell>
          <cell r="P347">
            <v>-16525.080000000002</v>
          </cell>
        </row>
        <row r="348">
          <cell r="B348">
            <v>7280</v>
          </cell>
          <cell r="C348">
            <v>-7461.6</v>
          </cell>
          <cell r="D348">
            <v>-621.79999999999995</v>
          </cell>
          <cell r="E348">
            <v>-1243.5999999999999</v>
          </cell>
          <cell r="F348">
            <v>-1865.4</v>
          </cell>
          <cell r="G348">
            <v>-2487.1999999999998</v>
          </cell>
          <cell r="H348">
            <v>-3109</v>
          </cell>
          <cell r="I348">
            <v>-3730.8</v>
          </cell>
          <cell r="J348">
            <v>-4352.6000000000004</v>
          </cell>
          <cell r="K348">
            <v>-4974.3999999999996</v>
          </cell>
          <cell r="L348">
            <v>-5596.2</v>
          </cell>
          <cell r="M348">
            <v>-6218</v>
          </cell>
          <cell r="N348">
            <v>-6839.8</v>
          </cell>
          <cell r="O348">
            <v>-7461.6</v>
          </cell>
          <cell r="P348">
            <v>-48500.4</v>
          </cell>
        </row>
        <row r="349">
          <cell r="B349">
            <v>7285</v>
          </cell>
          <cell r="C349">
            <v>-2169</v>
          </cell>
          <cell r="D349">
            <v>-180.75</v>
          </cell>
          <cell r="E349">
            <v>-361.5</v>
          </cell>
          <cell r="F349">
            <v>-542.25</v>
          </cell>
          <cell r="G349">
            <v>-723</v>
          </cell>
          <cell r="H349">
            <v>-903.75</v>
          </cell>
          <cell r="I349">
            <v>-1084.5</v>
          </cell>
          <cell r="J349">
            <v>-1265.25</v>
          </cell>
          <cell r="K349">
            <v>-1446</v>
          </cell>
          <cell r="L349">
            <v>-1626.75</v>
          </cell>
          <cell r="M349">
            <v>-1807.5</v>
          </cell>
          <cell r="N349">
            <v>-1988.25</v>
          </cell>
          <cell r="O349">
            <v>-2169</v>
          </cell>
          <cell r="P349">
            <v>-14098.5</v>
          </cell>
        </row>
        <row r="350">
          <cell r="B350">
            <v>7290</v>
          </cell>
          <cell r="C350">
            <v>-2067.84</v>
          </cell>
          <cell r="D350">
            <v>-172.32</v>
          </cell>
          <cell r="E350">
            <v>-344.64</v>
          </cell>
          <cell r="F350">
            <v>-516.96</v>
          </cell>
          <cell r="G350">
            <v>-689.28</v>
          </cell>
          <cell r="H350">
            <v>-861.6</v>
          </cell>
          <cell r="I350">
            <v>-1033.92</v>
          </cell>
          <cell r="J350">
            <v>-1206.24</v>
          </cell>
          <cell r="K350">
            <v>-1378.56</v>
          </cell>
          <cell r="L350">
            <v>-1550.88</v>
          </cell>
          <cell r="M350">
            <v>-1723.2</v>
          </cell>
          <cell r="N350">
            <v>-1895.52</v>
          </cell>
          <cell r="O350">
            <v>-2067.84</v>
          </cell>
          <cell r="P350">
            <v>-13440.960000000001</v>
          </cell>
        </row>
        <row r="351">
          <cell r="B351">
            <v>7325</v>
          </cell>
          <cell r="C351">
            <v>-10.199999999999999</v>
          </cell>
          <cell r="D351">
            <v>-0.85</v>
          </cell>
          <cell r="E351">
            <v>-1.7</v>
          </cell>
          <cell r="F351">
            <v>-2.5499999999999998</v>
          </cell>
          <cell r="G351">
            <v>-3.4</v>
          </cell>
          <cell r="H351">
            <v>-4.25</v>
          </cell>
          <cell r="I351">
            <v>-5.0999999999999996</v>
          </cell>
          <cell r="J351">
            <v>-5.95</v>
          </cell>
          <cell r="K351">
            <v>-6.8</v>
          </cell>
          <cell r="L351">
            <v>-7.65</v>
          </cell>
          <cell r="M351">
            <v>-8.5</v>
          </cell>
          <cell r="N351">
            <v>-9.35</v>
          </cell>
          <cell r="O351">
            <v>-10.199999999999999</v>
          </cell>
          <cell r="P351">
            <v>-66.3</v>
          </cell>
        </row>
        <row r="352">
          <cell r="B352">
            <v>7330</v>
          </cell>
          <cell r="C352">
            <v>-3495.96</v>
          </cell>
          <cell r="D352">
            <v>-291.33</v>
          </cell>
          <cell r="E352">
            <v>-582.66</v>
          </cell>
          <cell r="F352">
            <v>-873.99</v>
          </cell>
          <cell r="G352">
            <v>-1165.32</v>
          </cell>
          <cell r="H352">
            <v>-1456.65</v>
          </cell>
          <cell r="I352">
            <v>-1747.98</v>
          </cell>
          <cell r="J352">
            <v>-2039.31</v>
          </cell>
          <cell r="K352">
            <v>-2330.64</v>
          </cell>
          <cell r="L352">
            <v>-2621.97</v>
          </cell>
          <cell r="M352">
            <v>-2913.3</v>
          </cell>
          <cell r="N352">
            <v>-3204.63</v>
          </cell>
          <cell r="O352">
            <v>-3495.96</v>
          </cell>
          <cell r="P352">
            <v>-22723.739999999998</v>
          </cell>
        </row>
        <row r="353">
          <cell r="B353">
            <v>7430</v>
          </cell>
          <cell r="C353">
            <v>-39839.279999999999</v>
          </cell>
          <cell r="D353">
            <v>-3319.94</v>
          </cell>
          <cell r="E353">
            <v>-6639.88</v>
          </cell>
          <cell r="F353">
            <v>-9959.82</v>
          </cell>
          <cell r="G353">
            <v>-13279.76</v>
          </cell>
          <cell r="H353">
            <v>-16608.18</v>
          </cell>
          <cell r="I353">
            <v>-19936.599999999999</v>
          </cell>
          <cell r="J353">
            <v>-23265.02</v>
          </cell>
          <cell r="K353">
            <v>-26602.05</v>
          </cell>
          <cell r="L353">
            <v>-29939.08</v>
          </cell>
          <cell r="M353">
            <v>-33284.949999999997</v>
          </cell>
          <cell r="N353">
            <v>-36636.33</v>
          </cell>
          <cell r="O353">
            <v>-39987.71</v>
          </cell>
          <cell r="P353">
            <v>-259459.32000000004</v>
          </cell>
        </row>
        <row r="354">
          <cell r="B354">
            <v>7440</v>
          </cell>
          <cell r="C354">
            <v>-1947.24</v>
          </cell>
          <cell r="D354">
            <v>-162.27000000000001</v>
          </cell>
          <cell r="E354">
            <v>-324.54000000000002</v>
          </cell>
          <cell r="F354">
            <v>-486.81</v>
          </cell>
          <cell r="G354">
            <v>-649.08000000000004</v>
          </cell>
          <cell r="H354">
            <v>-811.35</v>
          </cell>
          <cell r="I354">
            <v>-973.62</v>
          </cell>
          <cell r="J354">
            <v>-1135.8900000000001</v>
          </cell>
          <cell r="K354">
            <v>-1298.1600000000001</v>
          </cell>
          <cell r="L354">
            <v>-1460.43</v>
          </cell>
          <cell r="M354">
            <v>-1622.7</v>
          </cell>
          <cell r="N354">
            <v>-1789.4</v>
          </cell>
          <cell r="O354">
            <v>-1956.1</v>
          </cell>
          <cell r="P354">
            <v>-12670.35</v>
          </cell>
        </row>
        <row r="356">
          <cell r="B356" t="str">
            <v>Property Taxes Tab but no-where to input</v>
          </cell>
        </row>
        <row r="357">
          <cell r="B357">
            <v>7510</v>
          </cell>
          <cell r="C357">
            <v>5805.1</v>
          </cell>
          <cell r="D357">
            <v>530.6</v>
          </cell>
          <cell r="E357">
            <v>1078.8499999999999</v>
          </cell>
          <cell r="F357">
            <v>1599.25</v>
          </cell>
          <cell r="G357">
            <v>2157.9699999999998</v>
          </cell>
          <cell r="H357">
            <v>2643.26</v>
          </cell>
          <cell r="I357">
            <v>3149.18</v>
          </cell>
          <cell r="J357">
            <v>3676.82</v>
          </cell>
          <cell r="K357">
            <v>4170.03</v>
          </cell>
          <cell r="L357">
            <v>4669.91</v>
          </cell>
          <cell r="M357">
            <v>5168.7700000000004</v>
          </cell>
          <cell r="N357">
            <v>5643.03</v>
          </cell>
          <cell r="O357">
            <v>6162.13</v>
          </cell>
        </row>
        <row r="358">
          <cell r="B358">
            <v>7515</v>
          </cell>
          <cell r="C358">
            <v>0.33</v>
          </cell>
          <cell r="D358">
            <v>109.74</v>
          </cell>
          <cell r="E358">
            <v>126.8</v>
          </cell>
          <cell r="F358">
            <v>132.99</v>
          </cell>
          <cell r="G358">
            <v>134.01</v>
          </cell>
          <cell r="H358">
            <v>134.82</v>
          </cell>
          <cell r="I358">
            <v>135.85</v>
          </cell>
          <cell r="J358">
            <v>137.4</v>
          </cell>
          <cell r="K358">
            <v>138.27000000000001</v>
          </cell>
          <cell r="L358">
            <v>138.66</v>
          </cell>
          <cell r="M358">
            <v>139.79</v>
          </cell>
          <cell r="N358">
            <v>140.61000000000001</v>
          </cell>
          <cell r="O358">
            <v>141.19999999999999</v>
          </cell>
        </row>
        <row r="359">
          <cell r="B359">
            <v>7520</v>
          </cell>
          <cell r="C359">
            <v>656.21</v>
          </cell>
          <cell r="D359">
            <v>212.82</v>
          </cell>
          <cell r="E359">
            <v>304.08999999999997</v>
          </cell>
          <cell r="F359">
            <v>356.65</v>
          </cell>
          <cell r="G359">
            <v>371.63</v>
          </cell>
          <cell r="H359">
            <v>380.8</v>
          </cell>
          <cell r="I359">
            <v>390.89</v>
          </cell>
          <cell r="J359">
            <v>290.39999999999998</v>
          </cell>
          <cell r="K359">
            <v>298.95</v>
          </cell>
          <cell r="L359">
            <v>304.44</v>
          </cell>
          <cell r="M359">
            <v>312.31</v>
          </cell>
          <cell r="N359">
            <v>318.14</v>
          </cell>
          <cell r="O359">
            <v>243.46</v>
          </cell>
        </row>
        <row r="360">
          <cell r="B360">
            <v>7535</v>
          </cell>
          <cell r="C360">
            <v>156.21</v>
          </cell>
          <cell r="E360">
            <v>0.03</v>
          </cell>
          <cell r="F360">
            <v>0.03</v>
          </cell>
          <cell r="G360">
            <v>2.72</v>
          </cell>
          <cell r="H360">
            <v>159.18</v>
          </cell>
          <cell r="I360">
            <v>184.71</v>
          </cell>
          <cell r="J360">
            <v>184.71</v>
          </cell>
          <cell r="K360">
            <v>184.78</v>
          </cell>
          <cell r="L360">
            <v>184.78</v>
          </cell>
          <cell r="M360">
            <v>184.78</v>
          </cell>
          <cell r="N360">
            <v>185.25</v>
          </cell>
          <cell r="O360">
            <v>189.02</v>
          </cell>
        </row>
        <row r="361">
          <cell r="B361">
            <v>7540</v>
          </cell>
          <cell r="C361">
            <v>19552.11</v>
          </cell>
          <cell r="D361">
            <v>13961.37</v>
          </cell>
          <cell r="E361">
            <v>13961.37</v>
          </cell>
          <cell r="F361">
            <v>13961.37</v>
          </cell>
          <cell r="G361">
            <v>13961.37</v>
          </cell>
          <cell r="H361">
            <v>13961.37</v>
          </cell>
          <cell r="I361">
            <v>13961.37</v>
          </cell>
          <cell r="J361">
            <v>30486.66</v>
          </cell>
          <cell r="K361">
            <v>30486.66</v>
          </cell>
          <cell r="L361">
            <v>30486.66</v>
          </cell>
          <cell r="M361">
            <v>30486.66</v>
          </cell>
          <cell r="N361">
            <v>30486.66</v>
          </cell>
          <cell r="O361">
            <v>26970.86</v>
          </cell>
        </row>
        <row r="362">
          <cell r="B362">
            <v>7545</v>
          </cell>
          <cell r="C362">
            <v>85972.3</v>
          </cell>
          <cell r="F362">
            <v>1.33</v>
          </cell>
          <cell r="G362">
            <v>1.33</v>
          </cell>
          <cell r="H362">
            <v>1.33</v>
          </cell>
          <cell r="I362">
            <v>1.33</v>
          </cell>
          <cell r="J362">
            <v>1.33</v>
          </cell>
          <cell r="K362">
            <v>1.33</v>
          </cell>
          <cell r="L362">
            <v>1.33</v>
          </cell>
          <cell r="M362">
            <v>1.33</v>
          </cell>
          <cell r="N362">
            <v>85100.45</v>
          </cell>
          <cell r="O362">
            <v>85100.45</v>
          </cell>
        </row>
        <row r="363">
          <cell r="B363">
            <v>7550</v>
          </cell>
          <cell r="C363">
            <v>0.44</v>
          </cell>
          <cell r="D363">
            <v>-3322.33</v>
          </cell>
          <cell r="E363">
            <v>7140.74</v>
          </cell>
          <cell r="F363">
            <v>17778.89</v>
          </cell>
          <cell r="G363">
            <v>28414.95</v>
          </cell>
          <cell r="H363">
            <v>38903.910000000003</v>
          </cell>
          <cell r="I363">
            <v>49542.5</v>
          </cell>
          <cell r="J363">
            <v>43505.66</v>
          </cell>
          <cell r="K363">
            <v>54144.03</v>
          </cell>
          <cell r="L363">
            <v>64783.26</v>
          </cell>
          <cell r="M363">
            <v>75422.37</v>
          </cell>
          <cell r="N363">
            <v>-519.02</v>
          </cell>
          <cell r="O363">
            <v>0.55000000000000004</v>
          </cell>
        </row>
        <row r="364">
          <cell r="B364">
            <v>7555</v>
          </cell>
          <cell r="C364">
            <v>1809.77</v>
          </cell>
          <cell r="E364">
            <v>176.32</v>
          </cell>
          <cell r="F364">
            <v>176.32</v>
          </cell>
          <cell r="G364">
            <v>176.32</v>
          </cell>
          <cell r="H364">
            <v>176.32</v>
          </cell>
          <cell r="I364">
            <v>176.32</v>
          </cell>
          <cell r="J364">
            <v>327.62</v>
          </cell>
          <cell r="K364">
            <v>327.62</v>
          </cell>
          <cell r="L364">
            <v>327.62</v>
          </cell>
          <cell r="M364">
            <v>327.62</v>
          </cell>
          <cell r="N364">
            <v>1808.01</v>
          </cell>
          <cell r="O364">
            <v>1822.54</v>
          </cell>
        </row>
        <row r="365">
          <cell r="B365">
            <v>7595</v>
          </cell>
          <cell r="C365">
            <v>-173471.43</v>
          </cell>
          <cell r="O365">
            <v>33883.919999999998</v>
          </cell>
        </row>
        <row r="366">
          <cell r="B366">
            <v>7600</v>
          </cell>
          <cell r="C366">
            <v>76395.37</v>
          </cell>
          <cell r="O366">
            <v>-10245.129999999999</v>
          </cell>
        </row>
        <row r="367">
          <cell r="B367">
            <v>7610</v>
          </cell>
          <cell r="C367">
            <v>-21007.22</v>
          </cell>
          <cell r="O367">
            <v>0.44</v>
          </cell>
        </row>
        <row r="368">
          <cell r="B368">
            <v>7660</v>
          </cell>
          <cell r="C368">
            <v>286.66000000000003</v>
          </cell>
        </row>
        <row r="369">
          <cell r="B369">
            <v>7710</v>
          </cell>
          <cell r="C369">
            <v>145717.49</v>
          </cell>
          <cell r="F369">
            <v>35488.19</v>
          </cell>
          <cell r="G369">
            <v>35488.19</v>
          </cell>
          <cell r="H369">
            <v>35488.19</v>
          </cell>
          <cell r="I369">
            <v>69389.960000000006</v>
          </cell>
          <cell r="J369">
            <v>69389.960000000006</v>
          </cell>
          <cell r="K369">
            <v>69389.960000000006</v>
          </cell>
          <cell r="L369">
            <v>114525.55</v>
          </cell>
          <cell r="M369">
            <v>114525.55</v>
          </cell>
          <cell r="N369">
            <v>114525.55</v>
          </cell>
          <cell r="O369">
            <v>156080.53</v>
          </cell>
        </row>
        <row r="370">
          <cell r="B370">
            <v>7735</v>
          </cell>
          <cell r="C370">
            <v>301.66000000000003</v>
          </cell>
          <cell r="D370">
            <v>3.6300000000000012</v>
          </cell>
          <cell r="E370">
            <v>34.929999999999993</v>
          </cell>
          <cell r="F370">
            <v>56.269999999999996</v>
          </cell>
          <cell r="G370">
            <v>87.42</v>
          </cell>
          <cell r="H370">
            <v>112.24</v>
          </cell>
          <cell r="I370">
            <v>136.59</v>
          </cell>
          <cell r="J370">
            <v>161.57000000000002</v>
          </cell>
          <cell r="K370">
            <v>188.32</v>
          </cell>
          <cell r="L370">
            <v>216.64</v>
          </cell>
          <cell r="M370">
            <v>248.54</v>
          </cell>
          <cell r="N370">
            <v>275.15000000000003</v>
          </cell>
          <cell r="O370">
            <v>302.88000000000005</v>
          </cell>
        </row>
        <row r="371">
          <cell r="B371">
            <v>7750</v>
          </cell>
          <cell r="C371">
            <v>-5005.58</v>
          </cell>
          <cell r="D371">
            <v>-659.18</v>
          </cell>
          <cell r="E371">
            <v>-1318.36</v>
          </cell>
          <cell r="F371">
            <v>-2321.08</v>
          </cell>
          <cell r="G371">
            <v>-3673.11</v>
          </cell>
          <cell r="H371">
            <v>-4301.3500000000004</v>
          </cell>
          <cell r="I371">
            <v>-5089.8</v>
          </cell>
          <cell r="J371">
            <v>-10564.33</v>
          </cell>
          <cell r="K371">
            <v>-14654.09</v>
          </cell>
          <cell r="L371">
            <v>-20290.14</v>
          </cell>
          <cell r="M371">
            <v>-26017.34</v>
          </cell>
          <cell r="N371">
            <v>-26992.87</v>
          </cell>
          <cell r="O371">
            <v>-27218.68</v>
          </cell>
        </row>
        <row r="372">
          <cell r="B372">
            <v>7765</v>
          </cell>
          <cell r="C372">
            <v>-419.64</v>
          </cell>
          <cell r="G372">
            <v>-85.58</v>
          </cell>
          <cell r="H372">
            <v>-85.58</v>
          </cell>
          <cell r="I372">
            <v>-85.58</v>
          </cell>
          <cell r="J372">
            <v>-85.58</v>
          </cell>
          <cell r="K372">
            <v>-85.58</v>
          </cell>
          <cell r="L372">
            <v>-85.58</v>
          </cell>
          <cell r="M372">
            <v>-85.58</v>
          </cell>
          <cell r="N372">
            <v>-85.58</v>
          </cell>
          <cell r="O372">
            <v>-85.58</v>
          </cell>
        </row>
        <row r="374">
          <cell r="B374" t="str">
            <v>Total PL</v>
          </cell>
          <cell r="C374">
            <v>313831.28000000003</v>
          </cell>
          <cell r="D374">
            <v>45469.509999999987</v>
          </cell>
          <cell r="E374">
            <v>59783.220000000016</v>
          </cell>
          <cell r="F374">
            <v>110226.08000000002</v>
          </cell>
          <cell r="G374">
            <v>132566.24000000011</v>
          </cell>
          <cell r="H374">
            <v>150734.22000000006</v>
          </cell>
          <cell r="I374">
            <v>219218.93000000011</v>
          </cell>
          <cell r="J374">
            <v>256829.02999999997</v>
          </cell>
          <cell r="K374">
            <v>285986.62999999977</v>
          </cell>
          <cell r="L374">
            <v>297536.2699999999</v>
          </cell>
          <cell r="M374">
            <v>340012.2199999998</v>
          </cell>
          <cell r="N374">
            <v>360209.74999999977</v>
          </cell>
          <cell r="O374">
            <v>439046.88</v>
          </cell>
        </row>
        <row r="376">
          <cell r="B376" t="str">
            <v>Grand Total</v>
          </cell>
          <cell r="C376">
            <v>-5.7358420235686935E-9</v>
          </cell>
          <cell r="D376">
            <v>-1.0956455298583023E-8</v>
          </cell>
          <cell r="E376">
            <v>-1.6655121726216748E-9</v>
          </cell>
          <cell r="F376">
            <v>-7.9185156209859997E-9</v>
          </cell>
          <cell r="G376">
            <v>-4.7799204594412004E-9</v>
          </cell>
          <cell r="H376">
            <v>-1.9991404087704723E-9</v>
          </cell>
          <cell r="I376">
            <v>-1.0760032864709501E-9</v>
          </cell>
          <cell r="J376">
            <v>1.0804086514326627E-9</v>
          </cell>
          <cell r="K376">
            <v>-3.8581475791943376E-9</v>
          </cell>
          <cell r="L376">
            <v>-3.474980303508346E-10</v>
          </cell>
          <cell r="M376">
            <v>4.5649528601643397E-10</v>
          </cell>
          <cell r="N376">
            <v>3.6918379464623285E-10</v>
          </cell>
          <cell r="O376">
            <v>-3.6471448083830182E-9</v>
          </cell>
        </row>
      </sheetData>
      <sheetData sheetId="117">
        <row r="2">
          <cell r="B2">
            <v>5100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8.52</v>
          </cell>
          <cell r="I2">
            <v>0</v>
          </cell>
          <cell r="J2">
            <v>0</v>
          </cell>
          <cell r="K2">
            <v>198.29</v>
          </cell>
          <cell r="L2">
            <v>23442.84</v>
          </cell>
          <cell r="M2">
            <v>-35.200000000000728</v>
          </cell>
          <cell r="N2">
            <v>0</v>
          </cell>
          <cell r="O2">
            <v>0</v>
          </cell>
          <cell r="P2">
            <v>23614.45</v>
          </cell>
        </row>
        <row r="3">
          <cell r="B3">
            <v>5105</v>
          </cell>
          <cell r="D3">
            <v>2322</v>
          </cell>
          <cell r="E3">
            <v>-9082</v>
          </cell>
          <cell r="F3">
            <v>-3333</v>
          </cell>
          <cell r="G3">
            <v>-1061</v>
          </cell>
          <cell r="H3">
            <v>903</v>
          </cell>
          <cell r="I3">
            <v>14285</v>
          </cell>
          <cell r="J3">
            <v>4904</v>
          </cell>
          <cell r="K3">
            <v>-4208</v>
          </cell>
          <cell r="L3">
            <v>-43804</v>
          </cell>
          <cell r="M3">
            <v>30481</v>
          </cell>
          <cell r="N3">
            <v>-1053</v>
          </cell>
          <cell r="O3">
            <v>-3564</v>
          </cell>
          <cell r="P3">
            <v>-13210</v>
          </cell>
        </row>
        <row r="4">
          <cell r="B4">
            <v>5110</v>
          </cell>
          <cell r="D4">
            <v>-1834.04</v>
          </cell>
          <cell r="E4">
            <v>-1841.62</v>
          </cell>
          <cell r="F4">
            <v>-1818.88</v>
          </cell>
          <cell r="G4">
            <v>-1818.88</v>
          </cell>
          <cell r="H4">
            <v>-3040.9400000000005</v>
          </cell>
          <cell r="I4">
            <v>-2287.8099999999995</v>
          </cell>
          <cell r="J4">
            <v>-1711.83</v>
          </cell>
          <cell r="K4">
            <v>-3458.7700000000004</v>
          </cell>
          <cell r="L4">
            <v>-2165.5799999999981</v>
          </cell>
          <cell r="M4">
            <v>-2149.1000000000022</v>
          </cell>
          <cell r="N4">
            <v>-2111.130000000001</v>
          </cell>
          <cell r="O4">
            <v>-2090.6799999999967</v>
          </cell>
          <cell r="P4">
            <v>-26329.26</v>
          </cell>
        </row>
        <row r="5">
          <cell r="B5">
            <v>5140</v>
          </cell>
          <cell r="D5">
            <v>-34950.67</v>
          </cell>
          <cell r="E5">
            <v>-37130.869999999995</v>
          </cell>
          <cell r="F5">
            <v>-38471.770000000004</v>
          </cell>
          <cell r="G5">
            <v>-38535.549999999988</v>
          </cell>
          <cell r="H5">
            <v>-37516.530000000028</v>
          </cell>
          <cell r="I5">
            <v>-33523.789999999979</v>
          </cell>
          <cell r="J5">
            <v>-28222.179999999993</v>
          </cell>
          <cell r="K5">
            <v>-28947.590000000026</v>
          </cell>
          <cell r="L5">
            <v>-53122</v>
          </cell>
          <cell r="M5">
            <v>-35004.099999999977</v>
          </cell>
          <cell r="N5">
            <v>-35601.320000000007</v>
          </cell>
          <cell r="O5">
            <v>-38501.97000000003</v>
          </cell>
          <cell r="P5">
            <v>-439528.34</v>
          </cell>
        </row>
        <row r="6">
          <cell r="B6">
            <v>5155</v>
          </cell>
          <cell r="D6">
            <v>-11261.63</v>
          </cell>
          <cell r="E6">
            <v>-14899.08</v>
          </cell>
          <cell r="F6">
            <v>-14031.39</v>
          </cell>
          <cell r="G6">
            <v>-14252.060000000005</v>
          </cell>
          <cell r="H6">
            <v>-12542.539999999994</v>
          </cell>
          <cell r="I6">
            <v>-11263.460000000006</v>
          </cell>
          <cell r="J6">
            <v>-9110.89</v>
          </cell>
          <cell r="K6">
            <v>-9406.179999999993</v>
          </cell>
          <cell r="L6">
            <v>-10589.279999999999</v>
          </cell>
          <cell r="M6">
            <v>-11691.040000000008</v>
          </cell>
          <cell r="N6">
            <v>-12372.86</v>
          </cell>
          <cell r="O6">
            <v>-12298.139999999985</v>
          </cell>
          <cell r="P6">
            <v>-143718.54999999999</v>
          </cell>
        </row>
        <row r="7">
          <cell r="B7">
            <v>5170</v>
          </cell>
          <cell r="D7">
            <v>-8571.2800000000007</v>
          </cell>
          <cell r="E7">
            <v>-10186.960000000001</v>
          </cell>
          <cell r="F7">
            <v>-9806.7999999999993</v>
          </cell>
          <cell r="G7">
            <v>-9933.5199999999968</v>
          </cell>
          <cell r="H7">
            <v>-9133.6000000000058</v>
          </cell>
          <cell r="I7">
            <v>-10729.489999999998</v>
          </cell>
          <cell r="J7">
            <v>-5557.2299999999959</v>
          </cell>
          <cell r="K7">
            <v>-8093.1900000000096</v>
          </cell>
          <cell r="L7">
            <v>-12211.739999999991</v>
          </cell>
          <cell r="M7">
            <v>-13467.160000000003</v>
          </cell>
          <cell r="N7">
            <v>-10067.399999999994</v>
          </cell>
          <cell r="O7">
            <v>-10076.740000000005</v>
          </cell>
          <cell r="P7">
            <v>-117835.11</v>
          </cell>
        </row>
        <row r="8">
          <cell r="B8">
            <v>5270</v>
          </cell>
          <cell r="D8">
            <v>0</v>
          </cell>
          <cell r="E8">
            <v>-300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-450</v>
          </cell>
          <cell r="O8">
            <v>0</v>
          </cell>
          <cell r="P8">
            <v>-750</v>
          </cell>
        </row>
        <row r="9">
          <cell r="B9">
            <v>5285</v>
          </cell>
          <cell r="D9">
            <v>-105</v>
          </cell>
          <cell r="E9">
            <v>-273</v>
          </cell>
          <cell r="F9">
            <v>-294</v>
          </cell>
          <cell r="G9">
            <v>-424</v>
          </cell>
          <cell r="H9">
            <v>-315</v>
          </cell>
          <cell r="I9">
            <v>-177</v>
          </cell>
          <cell r="J9">
            <v>-235</v>
          </cell>
          <cell r="K9">
            <v>-21</v>
          </cell>
          <cell r="L9">
            <v>-168</v>
          </cell>
          <cell r="M9">
            <v>-147</v>
          </cell>
          <cell r="N9">
            <v>-177</v>
          </cell>
          <cell r="O9">
            <v>-227</v>
          </cell>
          <cell r="P9">
            <v>-2563</v>
          </cell>
        </row>
        <row r="11">
          <cell r="B11">
            <v>5440</v>
          </cell>
          <cell r="D11">
            <v>111.4</v>
          </cell>
          <cell r="E11">
            <v>106.69</v>
          </cell>
          <cell r="F11">
            <v>69.010000000000019</v>
          </cell>
          <cell r="G11">
            <v>45.45999999999998</v>
          </cell>
          <cell r="H11">
            <v>69.009999999999991</v>
          </cell>
          <cell r="I11">
            <v>158.50000000000006</v>
          </cell>
          <cell r="J11">
            <v>45.459999999999923</v>
          </cell>
          <cell r="K11">
            <v>26.620000000000005</v>
          </cell>
          <cell r="L11">
            <v>50.170000000000073</v>
          </cell>
          <cell r="M11">
            <v>54.879999999999995</v>
          </cell>
          <cell r="N11">
            <v>74.189999999999941</v>
          </cell>
          <cell r="O11">
            <v>55.230000000000018</v>
          </cell>
          <cell r="P11">
            <v>866.62</v>
          </cell>
        </row>
        <row r="12">
          <cell r="B12">
            <v>5455</v>
          </cell>
          <cell r="D12">
            <v>13569.92</v>
          </cell>
          <cell r="E12">
            <v>24550.639999999999</v>
          </cell>
          <cell r="F12">
            <v>20352.160000000003</v>
          </cell>
          <cell r="G12">
            <v>22349.520000000004</v>
          </cell>
          <cell r="H12">
            <v>13976.959999999992</v>
          </cell>
          <cell r="I12">
            <v>9993.5200000000041</v>
          </cell>
          <cell r="J12">
            <v>14500</v>
          </cell>
          <cell r="K12">
            <v>13304.399999999994</v>
          </cell>
          <cell r="L12">
            <v>11252.800000000017</v>
          </cell>
          <cell r="M12">
            <v>12600</v>
          </cell>
          <cell r="N12">
            <v>12885.199999999983</v>
          </cell>
          <cell r="O12">
            <v>29154.720000000001</v>
          </cell>
          <cell r="P12">
            <v>198489.84</v>
          </cell>
        </row>
        <row r="13">
          <cell r="B13">
            <v>5470</v>
          </cell>
          <cell r="D13">
            <v>1943.68</v>
          </cell>
          <cell r="E13">
            <v>1997.03</v>
          </cell>
          <cell r="F13">
            <v>2048.08</v>
          </cell>
          <cell r="G13">
            <v>2018.3400000000001</v>
          </cell>
          <cell r="H13">
            <v>1548.1099999999997</v>
          </cell>
          <cell r="I13">
            <v>1622.4799999999996</v>
          </cell>
          <cell r="J13">
            <v>1664.4500000000007</v>
          </cell>
          <cell r="K13">
            <v>1882.6900000000005</v>
          </cell>
          <cell r="L13">
            <v>1561.9099999999999</v>
          </cell>
          <cell r="M13">
            <v>1878.3299999999981</v>
          </cell>
          <cell r="N13">
            <v>4449.760000000002</v>
          </cell>
          <cell r="O13">
            <v>1323.8199999999997</v>
          </cell>
          <cell r="P13">
            <v>23938.68</v>
          </cell>
        </row>
        <row r="14">
          <cell r="B14">
            <v>5480</v>
          </cell>
          <cell r="D14">
            <v>0</v>
          </cell>
          <cell r="E14">
            <v>0</v>
          </cell>
          <cell r="F14">
            <v>0</v>
          </cell>
          <cell r="G14">
            <v>1079</v>
          </cell>
          <cell r="H14">
            <v>260</v>
          </cell>
          <cell r="I14">
            <v>624</v>
          </cell>
          <cell r="J14">
            <v>227.5</v>
          </cell>
          <cell r="K14">
            <v>416</v>
          </cell>
          <cell r="L14">
            <v>-47</v>
          </cell>
          <cell r="M14">
            <v>455</v>
          </cell>
          <cell r="N14">
            <v>260</v>
          </cell>
          <cell r="O14">
            <v>100</v>
          </cell>
          <cell r="P14">
            <v>3374.5</v>
          </cell>
        </row>
        <row r="15">
          <cell r="B15">
            <v>5490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B16">
            <v>5505</v>
          </cell>
          <cell r="D16">
            <v>4.55</v>
          </cell>
          <cell r="E16">
            <v>-3.79</v>
          </cell>
          <cell r="F16">
            <v>10.16</v>
          </cell>
          <cell r="G16">
            <v>8.99</v>
          </cell>
          <cell r="H16">
            <v>6.2600000000000016</v>
          </cell>
          <cell r="I16">
            <v>5.6699999999999982</v>
          </cell>
          <cell r="J16">
            <v>4.9400000000000013</v>
          </cell>
          <cell r="K16">
            <v>5.32</v>
          </cell>
          <cell r="L16">
            <v>4.0799999999999983</v>
          </cell>
          <cell r="M16">
            <v>6.1099999999999994</v>
          </cell>
          <cell r="N16">
            <v>5.6700000000000017</v>
          </cell>
          <cell r="O16">
            <v>4.990000000000002</v>
          </cell>
          <cell r="P16">
            <v>62.95</v>
          </cell>
        </row>
        <row r="17">
          <cell r="B17">
            <v>5510</v>
          </cell>
          <cell r="D17">
            <v>419.4</v>
          </cell>
          <cell r="E17">
            <v>0</v>
          </cell>
          <cell r="F17">
            <v>-0.63999999999998636</v>
          </cell>
          <cell r="G17">
            <v>1086.73</v>
          </cell>
          <cell r="H17">
            <v>28.75</v>
          </cell>
          <cell r="I17">
            <v>0</v>
          </cell>
          <cell r="J17">
            <v>0</v>
          </cell>
          <cell r="K17">
            <v>157.93000000000006</v>
          </cell>
          <cell r="L17">
            <v>548.96</v>
          </cell>
          <cell r="M17">
            <v>0</v>
          </cell>
          <cell r="N17">
            <v>-15.190000000000055</v>
          </cell>
          <cell r="O17">
            <v>15.539999999999964</v>
          </cell>
          <cell r="P17">
            <v>2241.48</v>
          </cell>
        </row>
        <row r="18">
          <cell r="B18">
            <v>5515</v>
          </cell>
          <cell r="D18">
            <v>-104</v>
          </cell>
          <cell r="E18">
            <v>428</v>
          </cell>
          <cell r="F18">
            <v>179</v>
          </cell>
          <cell r="G18">
            <v>-585</v>
          </cell>
          <cell r="H18">
            <v>699</v>
          </cell>
          <cell r="I18">
            <v>488</v>
          </cell>
          <cell r="J18">
            <v>164</v>
          </cell>
          <cell r="K18">
            <v>861</v>
          </cell>
          <cell r="L18">
            <v>-509</v>
          </cell>
          <cell r="M18">
            <v>455</v>
          </cell>
          <cell r="N18">
            <v>438</v>
          </cell>
          <cell r="O18">
            <v>894</v>
          </cell>
          <cell r="P18">
            <v>3408</v>
          </cell>
        </row>
        <row r="19">
          <cell r="B19">
            <v>5525</v>
          </cell>
          <cell r="D19">
            <v>10.220000000000001</v>
          </cell>
          <cell r="E19">
            <v>10.119999999999999</v>
          </cell>
          <cell r="F19">
            <v>10.760000000000002</v>
          </cell>
          <cell r="G19">
            <v>11.18</v>
          </cell>
          <cell r="H19">
            <v>11.369999999999997</v>
          </cell>
          <cell r="I19">
            <v>11.449999999999996</v>
          </cell>
          <cell r="J19">
            <v>7.8400000000000034</v>
          </cell>
          <cell r="K19">
            <v>10.010000000000005</v>
          </cell>
          <cell r="L19">
            <v>5.2399999999999949</v>
          </cell>
          <cell r="M19">
            <v>14.299999999999997</v>
          </cell>
          <cell r="N19">
            <v>6.7000000000000028</v>
          </cell>
          <cell r="O19">
            <v>8.460000000000008</v>
          </cell>
          <cell r="P19">
            <v>117.65</v>
          </cell>
        </row>
        <row r="20">
          <cell r="B20">
            <v>5535</v>
          </cell>
          <cell r="D20">
            <v>17.98</v>
          </cell>
          <cell r="E20">
            <v>18.720000000000002</v>
          </cell>
          <cell r="F20">
            <v>17.269999999999996</v>
          </cell>
          <cell r="G20">
            <v>16.25</v>
          </cell>
          <cell r="H20">
            <v>18.299999999999997</v>
          </cell>
          <cell r="I20">
            <v>15.980000000000004</v>
          </cell>
          <cell r="J20">
            <v>15.290000000000006</v>
          </cell>
          <cell r="K20">
            <v>19.260000000000005</v>
          </cell>
          <cell r="L20">
            <v>11.169999999999987</v>
          </cell>
          <cell r="M20">
            <v>27.949999999999989</v>
          </cell>
          <cell r="N20">
            <v>14.300000000000011</v>
          </cell>
          <cell r="O20">
            <v>15.710000000000008</v>
          </cell>
          <cell r="P20">
            <v>208.18</v>
          </cell>
        </row>
        <row r="21">
          <cell r="B21">
            <v>5540</v>
          </cell>
          <cell r="D21">
            <v>363.2</v>
          </cell>
          <cell r="E21">
            <v>233.20999999999998</v>
          </cell>
          <cell r="F21">
            <v>290.01</v>
          </cell>
          <cell r="G21">
            <v>300.39999999999998</v>
          </cell>
          <cell r="H21">
            <v>259.02999999999997</v>
          </cell>
          <cell r="I21">
            <v>323.61000000000013</v>
          </cell>
          <cell r="J21">
            <v>253.81999999999994</v>
          </cell>
          <cell r="K21">
            <v>344.08000000000015</v>
          </cell>
          <cell r="L21">
            <v>281.37999999999965</v>
          </cell>
          <cell r="M21">
            <v>269.55000000000018</v>
          </cell>
          <cell r="N21">
            <v>255.24000000000024</v>
          </cell>
          <cell r="O21">
            <v>316.82999999999993</v>
          </cell>
          <cell r="P21">
            <v>3490.36</v>
          </cell>
        </row>
        <row r="22">
          <cell r="B22">
            <v>5545</v>
          </cell>
          <cell r="D22">
            <v>3.73</v>
          </cell>
          <cell r="E22">
            <v>0</v>
          </cell>
          <cell r="F22">
            <v>0</v>
          </cell>
          <cell r="G22">
            <v>18.239999999999998</v>
          </cell>
          <cell r="H22">
            <v>8.48</v>
          </cell>
          <cell r="I22">
            <v>7.7500000000000036</v>
          </cell>
          <cell r="J22">
            <v>9</v>
          </cell>
          <cell r="K22">
            <v>9.32</v>
          </cell>
          <cell r="L22">
            <v>7.7999999999999901</v>
          </cell>
          <cell r="M22">
            <v>8.0200000000000102</v>
          </cell>
          <cell r="N22">
            <v>9.14</v>
          </cell>
          <cell r="O22">
            <v>0</v>
          </cell>
          <cell r="P22">
            <v>81.48</v>
          </cell>
        </row>
        <row r="23">
          <cell r="B23">
            <v>5625</v>
          </cell>
          <cell r="D23">
            <v>342.02</v>
          </cell>
          <cell r="E23">
            <v>339.63</v>
          </cell>
          <cell r="F23">
            <v>340.22</v>
          </cell>
          <cell r="G23">
            <v>346.49999999999989</v>
          </cell>
          <cell r="H23">
            <v>346.29000000000019</v>
          </cell>
          <cell r="I23">
            <v>344.91999999999985</v>
          </cell>
          <cell r="J23">
            <v>343.59999999999991</v>
          </cell>
          <cell r="K23">
            <v>436.5</v>
          </cell>
          <cell r="L23">
            <v>361.15000000000009</v>
          </cell>
          <cell r="M23">
            <v>353.34999999999991</v>
          </cell>
          <cell r="N23">
            <v>353.07000000000016</v>
          </cell>
          <cell r="O23">
            <v>353.31999999999971</v>
          </cell>
          <cell r="P23">
            <v>4260.57</v>
          </cell>
        </row>
        <row r="24">
          <cell r="B24">
            <v>5630</v>
          </cell>
          <cell r="D24">
            <v>320.3</v>
          </cell>
          <cell r="E24">
            <v>239.14000000000004</v>
          </cell>
          <cell r="F24">
            <v>241.3599999999999</v>
          </cell>
          <cell r="G24">
            <v>247.1400000000001</v>
          </cell>
          <cell r="H24">
            <v>247.6099999999999</v>
          </cell>
          <cell r="I24">
            <v>243.97000000000003</v>
          </cell>
          <cell r="J24">
            <v>246.86000000000013</v>
          </cell>
          <cell r="K24">
            <v>245.90999999999985</v>
          </cell>
          <cell r="L24">
            <v>236.61000000000013</v>
          </cell>
          <cell r="M24">
            <v>286.40000000000009</v>
          </cell>
          <cell r="N24">
            <v>291.08999999999969</v>
          </cell>
          <cell r="O24">
            <v>284</v>
          </cell>
          <cell r="P24">
            <v>3130.39</v>
          </cell>
        </row>
        <row r="25">
          <cell r="B25">
            <v>5635</v>
          </cell>
          <cell r="D25">
            <v>51.11</v>
          </cell>
          <cell r="E25">
            <v>38.08</v>
          </cell>
          <cell r="F25">
            <v>54.819999999999993</v>
          </cell>
          <cell r="G25">
            <v>28.570000000000022</v>
          </cell>
          <cell r="H25">
            <v>55.799999999999983</v>
          </cell>
          <cell r="I25">
            <v>52.259999999999991</v>
          </cell>
          <cell r="J25">
            <v>59.240000000000009</v>
          </cell>
          <cell r="K25">
            <v>60.550000000000011</v>
          </cell>
          <cell r="L25">
            <v>21.659999999999968</v>
          </cell>
          <cell r="M25">
            <v>43.600000000000023</v>
          </cell>
          <cell r="N25">
            <v>31.79000000000002</v>
          </cell>
          <cell r="O25">
            <v>39.019999999999982</v>
          </cell>
          <cell r="P25">
            <v>536.5</v>
          </cell>
        </row>
        <row r="26">
          <cell r="B26">
            <v>5645</v>
          </cell>
          <cell r="D26">
            <v>-345.55</v>
          </cell>
          <cell r="E26">
            <v>-359.46</v>
          </cell>
          <cell r="F26">
            <v>-487.83999999999992</v>
          </cell>
          <cell r="G26">
            <v>-355.30000000000018</v>
          </cell>
          <cell r="H26">
            <v>-364.09999999999991</v>
          </cell>
          <cell r="I26">
            <v>-373.19999999999982</v>
          </cell>
          <cell r="J26">
            <v>-396.99000000000024</v>
          </cell>
          <cell r="K26">
            <v>-381.50999999999976</v>
          </cell>
          <cell r="L26">
            <v>-497.33000000000038</v>
          </cell>
          <cell r="M26">
            <v>-369.69999999999982</v>
          </cell>
          <cell r="N26">
            <v>-372.69000000000005</v>
          </cell>
          <cell r="O26">
            <v>-234.93000000000029</v>
          </cell>
          <cell r="P26">
            <v>-4538.6000000000004</v>
          </cell>
        </row>
        <row r="27">
          <cell r="B27">
            <v>5650</v>
          </cell>
          <cell r="D27">
            <v>0.38</v>
          </cell>
          <cell r="E27">
            <v>8.0499999999999989</v>
          </cell>
          <cell r="F27">
            <v>10.010000000000002</v>
          </cell>
          <cell r="G27">
            <v>0.17999999999999972</v>
          </cell>
          <cell r="H27">
            <v>10.48</v>
          </cell>
          <cell r="I27">
            <v>17.949999999999996</v>
          </cell>
          <cell r="J27">
            <v>19.47</v>
          </cell>
          <cell r="K27">
            <v>18.11</v>
          </cell>
          <cell r="L27">
            <v>15.189999999999998</v>
          </cell>
          <cell r="M27">
            <v>7.1200000000000045</v>
          </cell>
          <cell r="N27">
            <v>1.3200000000000074</v>
          </cell>
          <cell r="O27">
            <v>20.679999999999993</v>
          </cell>
          <cell r="P27">
            <v>128.94</v>
          </cell>
        </row>
        <row r="28">
          <cell r="B28">
            <v>5655</v>
          </cell>
          <cell r="D28">
            <v>2618.91</v>
          </cell>
          <cell r="E28">
            <v>1822.9000000000005</v>
          </cell>
          <cell r="F28">
            <v>1558.0899999999992</v>
          </cell>
          <cell r="G28">
            <v>1317.2700000000004</v>
          </cell>
          <cell r="H28">
            <v>1511.5900000000001</v>
          </cell>
          <cell r="I28">
            <v>2211.8899999999994</v>
          </cell>
          <cell r="J28">
            <v>1577.7800000000007</v>
          </cell>
          <cell r="K28">
            <v>1813.1800000000003</v>
          </cell>
          <cell r="L28">
            <v>1276.83</v>
          </cell>
          <cell r="M28">
            <v>1791.6999999999989</v>
          </cell>
          <cell r="N28">
            <v>1889.3300000000017</v>
          </cell>
          <cell r="O28">
            <v>2406.6399999999994</v>
          </cell>
          <cell r="P28">
            <v>21796.11</v>
          </cell>
        </row>
        <row r="29">
          <cell r="B29">
            <v>5660</v>
          </cell>
          <cell r="D29">
            <v>1.03</v>
          </cell>
          <cell r="E29">
            <v>7.7499999999999991</v>
          </cell>
          <cell r="F29">
            <v>17.060000000000002</v>
          </cell>
          <cell r="G29">
            <v>9.2200000000000024</v>
          </cell>
          <cell r="H29">
            <v>5.3599999999999994</v>
          </cell>
          <cell r="I29">
            <v>18.61</v>
          </cell>
          <cell r="J29">
            <v>4.1199999999999974</v>
          </cell>
          <cell r="K29">
            <v>10.030000000000008</v>
          </cell>
          <cell r="L29">
            <v>2.8799999999999955</v>
          </cell>
          <cell r="M29">
            <v>8.769999999999996</v>
          </cell>
          <cell r="N29">
            <v>11.489999999999995</v>
          </cell>
          <cell r="O29">
            <v>23.650000000000006</v>
          </cell>
          <cell r="P29">
            <v>119.97</v>
          </cell>
        </row>
        <row r="30">
          <cell r="B30">
            <v>5665</v>
          </cell>
          <cell r="D30">
            <v>119.85</v>
          </cell>
          <cell r="E30">
            <v>138.28</v>
          </cell>
          <cell r="F30">
            <v>147.16000000000003</v>
          </cell>
          <cell r="G30">
            <v>106.64999999999998</v>
          </cell>
          <cell r="H30">
            <v>148.51000000000005</v>
          </cell>
          <cell r="I30">
            <v>120.88</v>
          </cell>
          <cell r="J30">
            <v>118.16999999999996</v>
          </cell>
          <cell r="K30">
            <v>114.13</v>
          </cell>
          <cell r="L30">
            <v>136.2600000000001</v>
          </cell>
          <cell r="M30">
            <v>111.57999999999993</v>
          </cell>
          <cell r="N30">
            <v>108.71000000000004</v>
          </cell>
          <cell r="O30">
            <v>110.6099999999999</v>
          </cell>
          <cell r="P30">
            <v>1480.79</v>
          </cell>
        </row>
        <row r="31">
          <cell r="B31">
            <v>5670</v>
          </cell>
          <cell r="D31">
            <v>59.23</v>
          </cell>
          <cell r="E31">
            <v>59.74</v>
          </cell>
          <cell r="F31">
            <v>60.169999999999987</v>
          </cell>
          <cell r="G31">
            <v>60.450000000000017</v>
          </cell>
          <cell r="H31">
            <v>20.049999999999983</v>
          </cell>
          <cell r="I31">
            <v>101.35000000000002</v>
          </cell>
          <cell r="J31">
            <v>59.879999999999995</v>
          </cell>
          <cell r="K31">
            <v>60.370000000000005</v>
          </cell>
          <cell r="L31">
            <v>60.919999999999959</v>
          </cell>
          <cell r="M31">
            <v>60.830000000000041</v>
          </cell>
          <cell r="N31">
            <v>60.980000000000018</v>
          </cell>
          <cell r="O31">
            <v>59.639999999999986</v>
          </cell>
          <cell r="P31">
            <v>723.61</v>
          </cell>
        </row>
        <row r="32">
          <cell r="B32">
            <v>5675</v>
          </cell>
          <cell r="D32">
            <v>-12.39</v>
          </cell>
          <cell r="E32">
            <v>-12.489999999999998</v>
          </cell>
          <cell r="F32">
            <v>-15.52</v>
          </cell>
          <cell r="G32">
            <v>-12.550000000000004</v>
          </cell>
          <cell r="H32">
            <v>-12.060000000000002</v>
          </cell>
          <cell r="I32">
            <v>-12.049999999999997</v>
          </cell>
          <cell r="J32">
            <v>-11.149999999999991</v>
          </cell>
          <cell r="K32">
            <v>-11.420000000000002</v>
          </cell>
          <cell r="L32">
            <v>-15.25</v>
          </cell>
          <cell r="M32">
            <v>-11.950000000000003</v>
          </cell>
          <cell r="N32">
            <v>-11.86999999999999</v>
          </cell>
          <cell r="O32">
            <v>-8.7300000000000182</v>
          </cell>
          <cell r="P32">
            <v>-147.43</v>
          </cell>
        </row>
        <row r="33">
          <cell r="B33">
            <v>5680</v>
          </cell>
          <cell r="D33">
            <v>-6.18</v>
          </cell>
          <cell r="E33">
            <v>-6.16</v>
          </cell>
          <cell r="F33">
            <v>-7.8099999999999987</v>
          </cell>
          <cell r="G33">
            <v>-6.43</v>
          </cell>
          <cell r="H33">
            <v>-6.4200000000000017</v>
          </cell>
          <cell r="I33">
            <v>-6.43</v>
          </cell>
          <cell r="J33">
            <v>-5.75</v>
          </cell>
          <cell r="K33">
            <v>-6.0300000000000011</v>
          </cell>
          <cell r="L33">
            <v>-7.6199999999999974</v>
          </cell>
          <cell r="M33">
            <v>-6.0600000000000023</v>
          </cell>
          <cell r="N33">
            <v>-6.1799999999999926</v>
          </cell>
          <cell r="O33">
            <v>-4.6200000000000045</v>
          </cell>
          <cell r="P33">
            <v>-75.69</v>
          </cell>
        </row>
        <row r="34">
          <cell r="B34">
            <v>5690</v>
          </cell>
          <cell r="D34">
            <v>0</v>
          </cell>
          <cell r="E34">
            <v>0</v>
          </cell>
          <cell r="F34">
            <v>2.65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2.65</v>
          </cell>
        </row>
        <row r="35">
          <cell r="B35">
            <v>5705</v>
          </cell>
          <cell r="D35">
            <v>831.78</v>
          </cell>
          <cell r="E35">
            <v>729.62000000000012</v>
          </cell>
          <cell r="F35">
            <v>823.40000000000009</v>
          </cell>
          <cell r="G35">
            <v>842.98</v>
          </cell>
          <cell r="H35">
            <v>828.73</v>
          </cell>
          <cell r="I35">
            <v>827.34999999999945</v>
          </cell>
          <cell r="J35">
            <v>822.30000000000018</v>
          </cell>
          <cell r="K35">
            <v>822.26000000000022</v>
          </cell>
          <cell r="L35">
            <v>816.84000000000015</v>
          </cell>
          <cell r="M35">
            <v>869.42000000000007</v>
          </cell>
          <cell r="N35">
            <v>848.78999999999905</v>
          </cell>
          <cell r="O35">
            <v>850.23999999999978</v>
          </cell>
          <cell r="P35">
            <v>9913.7099999999991</v>
          </cell>
        </row>
        <row r="36">
          <cell r="B36">
            <v>5715</v>
          </cell>
          <cell r="D36">
            <v>27.29</v>
          </cell>
          <cell r="E36">
            <v>49.529999999999994</v>
          </cell>
          <cell r="F36">
            <v>27.180000000000007</v>
          </cell>
          <cell r="G36">
            <v>103.25999999999999</v>
          </cell>
          <cell r="H36">
            <v>121.09000000000003</v>
          </cell>
          <cell r="I36">
            <v>237.03999999999996</v>
          </cell>
          <cell r="J36">
            <v>284.11</v>
          </cell>
          <cell r="K36">
            <v>64.610000000000014</v>
          </cell>
          <cell r="L36">
            <v>231.12</v>
          </cell>
          <cell r="M36">
            <v>421.48</v>
          </cell>
          <cell r="N36">
            <v>720.11999999999989</v>
          </cell>
          <cell r="O36">
            <v>-117.11000000000013</v>
          </cell>
          <cell r="P36">
            <v>2169.7199999999998</v>
          </cell>
        </row>
        <row r="37">
          <cell r="B37">
            <v>5735</v>
          </cell>
          <cell r="D37">
            <v>190.91</v>
          </cell>
          <cell r="E37">
            <v>200.70000000000002</v>
          </cell>
          <cell r="F37">
            <v>382.27</v>
          </cell>
          <cell r="G37">
            <v>328.29000000000008</v>
          </cell>
          <cell r="H37">
            <v>320.56999999999994</v>
          </cell>
          <cell r="I37">
            <v>313.48</v>
          </cell>
          <cell r="J37">
            <v>274.44000000000005</v>
          </cell>
          <cell r="K37">
            <v>340.28999999999974</v>
          </cell>
          <cell r="L37">
            <v>331.01000000000022</v>
          </cell>
          <cell r="M37">
            <v>278.73</v>
          </cell>
          <cell r="N37">
            <v>307.04999999999973</v>
          </cell>
          <cell r="O37">
            <v>330.37000000000035</v>
          </cell>
          <cell r="P37">
            <v>3598.11</v>
          </cell>
        </row>
        <row r="38">
          <cell r="B38">
            <v>5740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0.84</v>
          </cell>
          <cell r="O38">
            <v>-1.3199999999999998</v>
          </cell>
          <cell r="P38">
            <v>-0.47999999999999987</v>
          </cell>
        </row>
        <row r="39">
          <cell r="B39">
            <v>5745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5750</v>
          </cell>
          <cell r="D40">
            <v>42.86</v>
          </cell>
          <cell r="E40">
            <v>44.75</v>
          </cell>
          <cell r="F40">
            <v>42.86999999999999</v>
          </cell>
          <cell r="G40">
            <v>40.77000000000001</v>
          </cell>
          <cell r="H40">
            <v>51.47</v>
          </cell>
          <cell r="I40">
            <v>47.440000000000026</v>
          </cell>
          <cell r="J40">
            <v>50.529999999999973</v>
          </cell>
          <cell r="K40">
            <v>53.28000000000003</v>
          </cell>
          <cell r="L40">
            <v>57.949999999999989</v>
          </cell>
          <cell r="M40">
            <v>193.69</v>
          </cell>
          <cell r="N40">
            <v>90.319999999999936</v>
          </cell>
          <cell r="O40">
            <v>43.790000000000077</v>
          </cell>
          <cell r="P40">
            <v>759.72</v>
          </cell>
        </row>
        <row r="41">
          <cell r="B41">
            <v>5785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B42">
            <v>5790</v>
          </cell>
          <cell r="D42">
            <v>29.26</v>
          </cell>
          <cell r="E42">
            <v>23.789999999999996</v>
          </cell>
          <cell r="F42">
            <v>40.730000000000004</v>
          </cell>
          <cell r="G42">
            <v>34.27000000000001</v>
          </cell>
          <cell r="H42">
            <v>35.139999999999986</v>
          </cell>
          <cell r="I42">
            <v>32.099999999999994</v>
          </cell>
          <cell r="J42">
            <v>36.170000000000016</v>
          </cell>
          <cell r="K42">
            <v>37.510000000000019</v>
          </cell>
          <cell r="L42">
            <v>36.559999999999945</v>
          </cell>
          <cell r="M42">
            <v>36.110000000000014</v>
          </cell>
          <cell r="N42">
            <v>35.009999999999991</v>
          </cell>
          <cell r="O42">
            <v>34.510000000000048</v>
          </cell>
          <cell r="P42">
            <v>411.16</v>
          </cell>
        </row>
        <row r="43">
          <cell r="B43">
            <v>5795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2.2400000000000002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6.77</v>
          </cell>
          <cell r="P43">
            <v>9.01</v>
          </cell>
        </row>
        <row r="44">
          <cell r="B44">
            <v>5800</v>
          </cell>
          <cell r="D44">
            <v>0</v>
          </cell>
          <cell r="E44">
            <v>0</v>
          </cell>
          <cell r="F44">
            <v>0.57999999999999996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0.57999999999999996</v>
          </cell>
        </row>
        <row r="45">
          <cell r="B45">
            <v>5805</v>
          </cell>
          <cell r="D45">
            <v>0</v>
          </cell>
          <cell r="E45">
            <v>0</v>
          </cell>
          <cell r="F45">
            <v>0</v>
          </cell>
          <cell r="G45">
            <v>89.38</v>
          </cell>
          <cell r="H45">
            <v>0</v>
          </cell>
          <cell r="I45">
            <v>0</v>
          </cell>
          <cell r="J45">
            <v>0.42000000000000171</v>
          </cell>
          <cell r="K45">
            <v>0</v>
          </cell>
          <cell r="L45">
            <v>0</v>
          </cell>
          <cell r="M45">
            <v>0</v>
          </cell>
          <cell r="N45">
            <v>0.63000000000000966</v>
          </cell>
          <cell r="O45">
            <v>1.25</v>
          </cell>
          <cell r="P45">
            <v>91.68</v>
          </cell>
        </row>
        <row r="46">
          <cell r="B46">
            <v>5810</v>
          </cell>
          <cell r="D46">
            <v>0</v>
          </cell>
          <cell r="E46">
            <v>265</v>
          </cell>
          <cell r="F46">
            <v>219.89999999999998</v>
          </cell>
          <cell r="G46">
            <v>192.60000000000002</v>
          </cell>
          <cell r="H46">
            <v>199.20000000000005</v>
          </cell>
          <cell r="I46">
            <v>0.66999999999995907</v>
          </cell>
          <cell r="J46">
            <v>6.7699999999999818</v>
          </cell>
          <cell r="K46">
            <v>-95.210000000000036</v>
          </cell>
          <cell r="L46">
            <v>24.82000000000005</v>
          </cell>
          <cell r="M46">
            <v>0.84000000000003183</v>
          </cell>
          <cell r="N46">
            <v>4.8799999999999955</v>
          </cell>
          <cell r="O46">
            <v>66.019999999999982</v>
          </cell>
          <cell r="P46">
            <v>885.49</v>
          </cell>
        </row>
        <row r="47">
          <cell r="B47">
            <v>5815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>
            <v>5820</v>
          </cell>
          <cell r="D48">
            <v>0</v>
          </cell>
          <cell r="E48">
            <v>0</v>
          </cell>
          <cell r="F48">
            <v>4.95</v>
          </cell>
          <cell r="G48">
            <v>8.9400000000000013</v>
          </cell>
          <cell r="H48">
            <v>10.68</v>
          </cell>
          <cell r="I48">
            <v>25.159999999999997</v>
          </cell>
          <cell r="J48">
            <v>58.13</v>
          </cell>
          <cell r="K48">
            <v>-6.75</v>
          </cell>
          <cell r="L48">
            <v>10.379999999999995</v>
          </cell>
          <cell r="M48">
            <v>9.1000000000000085</v>
          </cell>
          <cell r="N48">
            <v>2.3199999999999932</v>
          </cell>
          <cell r="O48">
            <v>-1.8499999999999943</v>
          </cell>
          <cell r="P48">
            <v>121.06</v>
          </cell>
        </row>
        <row r="49">
          <cell r="B49">
            <v>5825</v>
          </cell>
          <cell r="D49">
            <v>10.24</v>
          </cell>
          <cell r="E49">
            <v>5.01</v>
          </cell>
          <cell r="F49">
            <v>2.5599999999999987</v>
          </cell>
          <cell r="G49">
            <v>21.41</v>
          </cell>
          <cell r="H49">
            <v>0.49000000000000199</v>
          </cell>
          <cell r="I49">
            <v>2.3599999999999994</v>
          </cell>
          <cell r="J49">
            <v>-24.1</v>
          </cell>
          <cell r="K49">
            <v>5.32</v>
          </cell>
          <cell r="L49">
            <v>7.5500000000000007</v>
          </cell>
          <cell r="M49">
            <v>2.5599999999999987</v>
          </cell>
          <cell r="N49">
            <v>8.9200000000000017</v>
          </cell>
          <cell r="O49">
            <v>-14.580000000000002</v>
          </cell>
          <cell r="P49">
            <v>27.74</v>
          </cell>
        </row>
        <row r="50">
          <cell r="B50">
            <v>5855</v>
          </cell>
          <cell r="D50">
            <v>0</v>
          </cell>
          <cell r="E50">
            <v>18.66</v>
          </cell>
          <cell r="F50">
            <v>5.120000000000001</v>
          </cell>
          <cell r="G50">
            <v>14.579999999999998</v>
          </cell>
          <cell r="H50">
            <v>0</v>
          </cell>
          <cell r="I50">
            <v>13.780000000000001</v>
          </cell>
          <cell r="J50">
            <v>9.4200000000000017</v>
          </cell>
          <cell r="K50">
            <v>0</v>
          </cell>
          <cell r="L50">
            <v>9.36</v>
          </cell>
          <cell r="M50">
            <v>19.209999999999994</v>
          </cell>
          <cell r="N50">
            <v>9.7800000000000011</v>
          </cell>
          <cell r="O50">
            <v>11.180000000000007</v>
          </cell>
          <cell r="P50">
            <v>111.09</v>
          </cell>
        </row>
        <row r="51">
          <cell r="B51">
            <v>5860</v>
          </cell>
          <cell r="D51">
            <v>94.18</v>
          </cell>
          <cell r="E51">
            <v>7.8999999999999915</v>
          </cell>
          <cell r="F51">
            <v>77.42</v>
          </cell>
          <cell r="G51">
            <v>3.7700000000000102</v>
          </cell>
          <cell r="H51">
            <v>0.87999999999999545</v>
          </cell>
          <cell r="I51">
            <v>5.7299999999999898</v>
          </cell>
          <cell r="J51">
            <v>7.789999999999992</v>
          </cell>
          <cell r="K51">
            <v>6.0400000000000205</v>
          </cell>
          <cell r="L51">
            <v>2.1099999999999852</v>
          </cell>
          <cell r="M51">
            <v>7.1100000000000136</v>
          </cell>
          <cell r="N51">
            <v>33.549999999999983</v>
          </cell>
          <cell r="O51">
            <v>33.849999999999994</v>
          </cell>
          <cell r="P51">
            <v>280.33</v>
          </cell>
        </row>
        <row r="52">
          <cell r="B52">
            <v>5865</v>
          </cell>
          <cell r="D52">
            <v>0</v>
          </cell>
          <cell r="E52">
            <v>3.07</v>
          </cell>
          <cell r="F52">
            <v>1.3000000000000003</v>
          </cell>
          <cell r="G52">
            <v>4.87</v>
          </cell>
          <cell r="H52">
            <v>1.8399999999999999</v>
          </cell>
          <cell r="I52">
            <v>1.1300000000000008</v>
          </cell>
          <cell r="J52">
            <v>1.6799999999999997</v>
          </cell>
          <cell r="K52">
            <v>2.6899999999999977</v>
          </cell>
          <cell r="L52">
            <v>5.7100000000000009</v>
          </cell>
          <cell r="M52">
            <v>5.57</v>
          </cell>
          <cell r="N52">
            <v>5.8400000000000034</v>
          </cell>
          <cell r="O52">
            <v>1.3999999999999986</v>
          </cell>
          <cell r="P52">
            <v>35.1</v>
          </cell>
        </row>
        <row r="53">
          <cell r="B53">
            <v>5870</v>
          </cell>
          <cell r="D53">
            <v>35.35</v>
          </cell>
          <cell r="E53">
            <v>10.839999999999996</v>
          </cell>
          <cell r="F53">
            <v>0</v>
          </cell>
          <cell r="G53">
            <v>0</v>
          </cell>
          <cell r="H53">
            <v>0.77000000000000313</v>
          </cell>
          <cell r="I53">
            <v>0.99000000000000199</v>
          </cell>
          <cell r="J53">
            <v>0</v>
          </cell>
          <cell r="K53">
            <v>0</v>
          </cell>
          <cell r="L53">
            <v>0</v>
          </cell>
          <cell r="M53">
            <v>0.67999999999999972</v>
          </cell>
          <cell r="N53">
            <v>2.2999999999999972</v>
          </cell>
          <cell r="O53">
            <v>215.34999999999997</v>
          </cell>
          <cell r="P53">
            <v>266.27999999999997</v>
          </cell>
        </row>
        <row r="54">
          <cell r="B54">
            <v>5875</v>
          </cell>
          <cell r="D54">
            <v>1.45</v>
          </cell>
          <cell r="E54">
            <v>0.7300000000000002</v>
          </cell>
          <cell r="F54">
            <v>2.0899999999999994</v>
          </cell>
          <cell r="G54">
            <v>9.56</v>
          </cell>
          <cell r="H54">
            <v>1.3399999999999999</v>
          </cell>
          <cell r="I54">
            <v>1.0299999999999994</v>
          </cell>
          <cell r="J54">
            <v>1.1799999999999997</v>
          </cell>
          <cell r="K54">
            <v>1.6700000000000017</v>
          </cell>
          <cell r="L54">
            <v>1.379999999999999</v>
          </cell>
          <cell r="M54">
            <v>1.5700000000000003</v>
          </cell>
          <cell r="N54">
            <v>1.7100000000000009</v>
          </cell>
          <cell r="O54">
            <v>1.5199999999999996</v>
          </cell>
          <cell r="P54">
            <v>25.23</v>
          </cell>
        </row>
        <row r="55">
          <cell r="B55">
            <v>5880</v>
          </cell>
          <cell r="D55">
            <v>5.57</v>
          </cell>
          <cell r="E55">
            <v>109.78999999999999</v>
          </cell>
          <cell r="F55">
            <v>9.7399999999999949</v>
          </cell>
          <cell r="G55">
            <v>9.7800000000000011</v>
          </cell>
          <cell r="H55">
            <v>53.789999999999992</v>
          </cell>
          <cell r="I55">
            <v>32.420000000000016</v>
          </cell>
          <cell r="J55">
            <v>13.810000000000002</v>
          </cell>
          <cell r="K55">
            <v>10.430000000000007</v>
          </cell>
          <cell r="L55">
            <v>3.339999999999975</v>
          </cell>
          <cell r="M55">
            <v>9.0800000000000125</v>
          </cell>
          <cell r="N55">
            <v>6.2300000000000182</v>
          </cell>
          <cell r="O55">
            <v>9.3799999999999955</v>
          </cell>
          <cell r="P55">
            <v>273.36</v>
          </cell>
        </row>
        <row r="56">
          <cell r="B56">
            <v>5885</v>
          </cell>
          <cell r="D56">
            <v>0.15</v>
          </cell>
          <cell r="E56">
            <v>2.41</v>
          </cell>
          <cell r="F56">
            <v>28.94</v>
          </cell>
          <cell r="G56">
            <v>0</v>
          </cell>
          <cell r="H56">
            <v>0.75</v>
          </cell>
          <cell r="I56">
            <v>0.75999999999999801</v>
          </cell>
          <cell r="J56">
            <v>21.46</v>
          </cell>
          <cell r="K56">
            <v>20.14</v>
          </cell>
          <cell r="L56">
            <v>4.2999999999999972</v>
          </cell>
          <cell r="M56">
            <v>0</v>
          </cell>
          <cell r="N56">
            <v>6.5100000000000051</v>
          </cell>
          <cell r="O56">
            <v>0</v>
          </cell>
          <cell r="P56">
            <v>85.42</v>
          </cell>
        </row>
        <row r="57">
          <cell r="B57">
            <v>5890</v>
          </cell>
          <cell r="D57">
            <v>8.3000000000000007</v>
          </cell>
          <cell r="E57">
            <v>1.3099999999999987</v>
          </cell>
          <cell r="F57">
            <v>1.3100000000000005</v>
          </cell>
          <cell r="G57">
            <v>1.3100000000000005</v>
          </cell>
          <cell r="H57">
            <v>1.3099999999999987</v>
          </cell>
          <cell r="I57">
            <v>1.3000000000000007</v>
          </cell>
          <cell r="J57">
            <v>1.4400000000000013</v>
          </cell>
          <cell r="K57">
            <v>1.2999999999999972</v>
          </cell>
          <cell r="L57">
            <v>1.3000000000000007</v>
          </cell>
          <cell r="M57">
            <v>1.3000000000000007</v>
          </cell>
          <cell r="N57">
            <v>1.3000000000000007</v>
          </cell>
          <cell r="O57">
            <v>1.3000000000000007</v>
          </cell>
          <cell r="P57">
            <v>22.78</v>
          </cell>
        </row>
        <row r="58">
          <cell r="B58">
            <v>5895</v>
          </cell>
          <cell r="D58">
            <v>5.42</v>
          </cell>
          <cell r="E58">
            <v>6.66</v>
          </cell>
          <cell r="F58">
            <v>19.439999999999998</v>
          </cell>
          <cell r="G58">
            <v>7.41</v>
          </cell>
          <cell r="H58">
            <v>37.43</v>
          </cell>
          <cell r="I58">
            <v>65.3</v>
          </cell>
          <cell r="J58">
            <v>21.180000000000007</v>
          </cell>
          <cell r="K58">
            <v>5.1200000000000045</v>
          </cell>
          <cell r="L58">
            <v>5.789999999999992</v>
          </cell>
          <cell r="M58">
            <v>23.069999999999993</v>
          </cell>
          <cell r="N58">
            <v>5.2300000000000182</v>
          </cell>
          <cell r="O58">
            <v>19.769999999999982</v>
          </cell>
          <cell r="P58">
            <v>221.81999999999996</v>
          </cell>
        </row>
        <row r="59">
          <cell r="B59">
            <v>5900</v>
          </cell>
          <cell r="D59">
            <v>9.52</v>
          </cell>
          <cell r="E59">
            <v>133.04</v>
          </cell>
          <cell r="F59">
            <v>22.650000000000006</v>
          </cell>
          <cell r="G59">
            <v>3.1699999999999875</v>
          </cell>
          <cell r="H59">
            <v>57.02000000000001</v>
          </cell>
          <cell r="I59">
            <v>25.430000000000007</v>
          </cell>
          <cell r="J59">
            <v>23.28</v>
          </cell>
          <cell r="K59">
            <v>31.919999999999959</v>
          </cell>
          <cell r="L59">
            <v>63.340000000000032</v>
          </cell>
          <cell r="M59">
            <v>10.560000000000002</v>
          </cell>
          <cell r="N59">
            <v>47.909999999999968</v>
          </cell>
          <cell r="O59">
            <v>114.85000000000008</v>
          </cell>
          <cell r="P59">
            <v>542.69000000000005</v>
          </cell>
        </row>
        <row r="60">
          <cell r="B60">
            <v>5930</v>
          </cell>
          <cell r="D60">
            <v>31.79</v>
          </cell>
          <cell r="E60">
            <v>29.880000000000003</v>
          </cell>
          <cell r="F60">
            <v>29.28</v>
          </cell>
          <cell r="G60">
            <v>30.099999999999994</v>
          </cell>
          <cell r="H60">
            <v>26.86</v>
          </cell>
          <cell r="I60">
            <v>30.430000000000007</v>
          </cell>
          <cell r="J60">
            <v>31.329999999999984</v>
          </cell>
          <cell r="K60">
            <v>33.03</v>
          </cell>
          <cell r="L60">
            <v>31.699999999999989</v>
          </cell>
          <cell r="M60">
            <v>27.350000000000023</v>
          </cell>
          <cell r="N60">
            <v>25.980000000000018</v>
          </cell>
          <cell r="O60">
            <v>26.029999999999973</v>
          </cell>
          <cell r="P60">
            <v>353.76</v>
          </cell>
        </row>
        <row r="61">
          <cell r="B61">
            <v>5935</v>
          </cell>
          <cell r="D61">
            <v>9.7100000000000009</v>
          </cell>
          <cell r="E61">
            <v>4.92</v>
          </cell>
          <cell r="F61">
            <v>4.4000000000000004</v>
          </cell>
          <cell r="G61">
            <v>2.34</v>
          </cell>
          <cell r="H61">
            <v>1.3299999999999983</v>
          </cell>
          <cell r="I61">
            <v>1</v>
          </cell>
          <cell r="J61">
            <v>0.41000000000000014</v>
          </cell>
          <cell r="K61">
            <v>0.42999999999999972</v>
          </cell>
          <cell r="L61">
            <v>0</v>
          </cell>
          <cell r="M61">
            <v>0.88000000000000256</v>
          </cell>
          <cell r="N61">
            <v>0</v>
          </cell>
          <cell r="O61">
            <v>1.7199999999999989</v>
          </cell>
          <cell r="P61">
            <v>27.14</v>
          </cell>
        </row>
        <row r="62">
          <cell r="B62">
            <v>5940</v>
          </cell>
          <cell r="D62">
            <v>0</v>
          </cell>
          <cell r="E62">
            <v>1.55</v>
          </cell>
          <cell r="F62">
            <v>0</v>
          </cell>
          <cell r="G62">
            <v>0</v>
          </cell>
          <cell r="H62">
            <v>2.1399999999999997</v>
          </cell>
          <cell r="I62">
            <v>0</v>
          </cell>
          <cell r="J62">
            <v>0</v>
          </cell>
          <cell r="K62">
            <v>1.9700000000000002</v>
          </cell>
          <cell r="L62">
            <v>0</v>
          </cell>
          <cell r="M62">
            <v>0</v>
          </cell>
          <cell r="N62">
            <v>1.6499999999999995</v>
          </cell>
          <cell r="O62">
            <v>-0.15999999999999925</v>
          </cell>
          <cell r="P62">
            <v>7.15</v>
          </cell>
        </row>
        <row r="63">
          <cell r="B63">
            <v>5945</v>
          </cell>
          <cell r="D63">
            <v>422.08</v>
          </cell>
          <cell r="E63">
            <v>459.97999999999996</v>
          </cell>
          <cell r="F63">
            <v>485.03999999999996</v>
          </cell>
          <cell r="G63">
            <v>483.57000000000016</v>
          </cell>
          <cell r="H63">
            <v>476.50999999999976</v>
          </cell>
          <cell r="I63">
            <v>476.47000000000025</v>
          </cell>
          <cell r="J63">
            <v>476.55999999999995</v>
          </cell>
          <cell r="K63">
            <v>448.38999999999987</v>
          </cell>
          <cell r="L63">
            <v>436.62000000000035</v>
          </cell>
          <cell r="M63">
            <v>456.71000000000004</v>
          </cell>
          <cell r="N63">
            <v>432.5</v>
          </cell>
          <cell r="O63">
            <v>445.88000000000011</v>
          </cell>
          <cell r="P63">
            <v>5500.31</v>
          </cell>
        </row>
        <row r="64">
          <cell r="B64">
            <v>5950</v>
          </cell>
          <cell r="D64">
            <v>141.65</v>
          </cell>
          <cell r="E64">
            <v>263.27</v>
          </cell>
          <cell r="F64">
            <v>131.54000000000002</v>
          </cell>
          <cell r="G64">
            <v>9.7999999999999545</v>
          </cell>
          <cell r="H64">
            <v>131.51</v>
          </cell>
          <cell r="I64">
            <v>132.61000000000001</v>
          </cell>
          <cell r="J64">
            <v>150.96000000000004</v>
          </cell>
          <cell r="K64">
            <v>312.04000000000008</v>
          </cell>
          <cell r="L64">
            <v>10.849999999999909</v>
          </cell>
          <cell r="M64">
            <v>142.12999999999988</v>
          </cell>
          <cell r="N64">
            <v>322.75</v>
          </cell>
          <cell r="O64">
            <v>138.62000000000012</v>
          </cell>
          <cell r="P64">
            <v>1887.73</v>
          </cell>
        </row>
        <row r="65">
          <cell r="B65">
            <v>5955</v>
          </cell>
          <cell r="D65">
            <v>7.57</v>
          </cell>
          <cell r="E65">
            <v>10.61</v>
          </cell>
          <cell r="F65">
            <v>7.5800000000000018</v>
          </cell>
          <cell r="G65">
            <v>7.6099999999999959</v>
          </cell>
          <cell r="H65">
            <v>7.6000000000000014</v>
          </cell>
          <cell r="I65">
            <v>49.510000000000005</v>
          </cell>
          <cell r="J65">
            <v>7.539999999999992</v>
          </cell>
          <cell r="K65">
            <v>10.549999999999997</v>
          </cell>
          <cell r="L65">
            <v>7.5500000000000114</v>
          </cell>
          <cell r="M65">
            <v>58.759999999999991</v>
          </cell>
          <cell r="N65">
            <v>7.5200000000000102</v>
          </cell>
          <cell r="O65">
            <v>71.569999999999993</v>
          </cell>
          <cell r="P65">
            <v>253.97</v>
          </cell>
        </row>
        <row r="66">
          <cell r="B66">
            <v>5960</v>
          </cell>
          <cell r="D66">
            <v>25.45</v>
          </cell>
          <cell r="E66">
            <v>1.6500000000000021</v>
          </cell>
          <cell r="F66">
            <v>351.46</v>
          </cell>
          <cell r="G66">
            <v>136.29000000000002</v>
          </cell>
          <cell r="H66">
            <v>118.12</v>
          </cell>
          <cell r="I66">
            <v>118.12</v>
          </cell>
          <cell r="J66">
            <v>134.45999999999992</v>
          </cell>
          <cell r="K66">
            <v>118.12</v>
          </cell>
          <cell r="L66">
            <v>0</v>
          </cell>
          <cell r="M66">
            <v>252.49000000000012</v>
          </cell>
          <cell r="N66">
            <v>118.11999999999989</v>
          </cell>
          <cell r="O66">
            <v>0</v>
          </cell>
          <cell r="P66">
            <v>1374.28</v>
          </cell>
        </row>
        <row r="67">
          <cell r="B67">
            <v>5965</v>
          </cell>
          <cell r="D67">
            <v>15.27</v>
          </cell>
          <cell r="E67">
            <v>22.95</v>
          </cell>
          <cell r="F67">
            <v>33.070000000000007</v>
          </cell>
          <cell r="G67">
            <v>198.32999999999998</v>
          </cell>
          <cell r="H67">
            <v>40.129999999999995</v>
          </cell>
          <cell r="I67">
            <v>44.31</v>
          </cell>
          <cell r="J67">
            <v>17.029999999999973</v>
          </cell>
          <cell r="K67">
            <v>45.25</v>
          </cell>
          <cell r="L67">
            <v>40.740000000000009</v>
          </cell>
          <cell r="M67">
            <v>33.300000000000011</v>
          </cell>
          <cell r="N67">
            <v>58.669999999999959</v>
          </cell>
          <cell r="O67">
            <v>37.040000000000077</v>
          </cell>
          <cell r="P67">
            <v>586.09</v>
          </cell>
        </row>
        <row r="68">
          <cell r="B68">
            <v>5970</v>
          </cell>
          <cell r="D68">
            <v>18.440000000000001</v>
          </cell>
          <cell r="E68">
            <v>18.38</v>
          </cell>
          <cell r="F68">
            <v>18.399999999999999</v>
          </cell>
          <cell r="G68">
            <v>18.510000000000005</v>
          </cell>
          <cell r="H68">
            <v>18.489999999999995</v>
          </cell>
          <cell r="I68">
            <v>18.420000000000002</v>
          </cell>
          <cell r="J68">
            <v>18.350000000000009</v>
          </cell>
          <cell r="K68">
            <v>18.340000000000003</v>
          </cell>
          <cell r="L68">
            <v>18.289999999999992</v>
          </cell>
          <cell r="M68">
            <v>18.22999999999999</v>
          </cell>
          <cell r="N68">
            <v>29.129999999999995</v>
          </cell>
          <cell r="O68">
            <v>18.230000000000018</v>
          </cell>
          <cell r="P68">
            <v>231.21</v>
          </cell>
        </row>
        <row r="69">
          <cell r="B69">
            <v>5975</v>
          </cell>
          <cell r="D69">
            <v>0</v>
          </cell>
          <cell r="E69">
            <v>5.6</v>
          </cell>
          <cell r="F69">
            <v>-4.8699999999999992</v>
          </cell>
          <cell r="G69">
            <v>0</v>
          </cell>
          <cell r="H69">
            <v>11.99</v>
          </cell>
          <cell r="I69">
            <v>0</v>
          </cell>
          <cell r="J69">
            <v>7.6899999999999995</v>
          </cell>
          <cell r="K69">
            <v>6.7899999999999991</v>
          </cell>
          <cell r="L69">
            <v>0</v>
          </cell>
          <cell r="M69">
            <v>0</v>
          </cell>
          <cell r="N69">
            <v>33.209999999999994</v>
          </cell>
          <cell r="O69">
            <v>0</v>
          </cell>
          <cell r="P69">
            <v>60.41</v>
          </cell>
        </row>
        <row r="70">
          <cell r="B70">
            <v>5980</v>
          </cell>
          <cell r="D70">
            <v>0</v>
          </cell>
          <cell r="E70">
            <v>429</v>
          </cell>
          <cell r="F70">
            <v>0.24000000000000909</v>
          </cell>
          <cell r="G70">
            <v>0</v>
          </cell>
          <cell r="H70">
            <v>1079</v>
          </cell>
          <cell r="I70">
            <v>0.24000000000000909</v>
          </cell>
          <cell r="J70">
            <v>-429</v>
          </cell>
          <cell r="K70">
            <v>-1079</v>
          </cell>
          <cell r="L70">
            <v>0.19000000000000006</v>
          </cell>
          <cell r="M70">
            <v>0</v>
          </cell>
          <cell r="N70">
            <v>0</v>
          </cell>
          <cell r="O70">
            <v>-35.9</v>
          </cell>
          <cell r="P70">
            <v>-35.229999999999983</v>
          </cell>
        </row>
        <row r="71">
          <cell r="B71">
            <v>6010</v>
          </cell>
          <cell r="D71">
            <v>98.78</v>
          </cell>
          <cell r="E71">
            <v>103.02000000000001</v>
          </cell>
          <cell r="F71">
            <v>99.110000000000014</v>
          </cell>
          <cell r="G71">
            <v>99.009999999999991</v>
          </cell>
          <cell r="H71">
            <v>98.949999999999989</v>
          </cell>
          <cell r="I71">
            <v>98.549999999999955</v>
          </cell>
          <cell r="J71">
            <v>142.63999999999999</v>
          </cell>
          <cell r="K71">
            <v>142.55000000000007</v>
          </cell>
          <cell r="L71">
            <v>141.68999999999994</v>
          </cell>
          <cell r="M71">
            <v>141.22000000000003</v>
          </cell>
          <cell r="N71">
            <v>193.72000000000003</v>
          </cell>
          <cell r="O71">
            <v>208.36999999999989</v>
          </cell>
          <cell r="P71">
            <v>1567.61</v>
          </cell>
        </row>
        <row r="72">
          <cell r="B72">
            <v>6015</v>
          </cell>
          <cell r="D72">
            <v>0.74</v>
          </cell>
          <cell r="E72">
            <v>7.999999999999996E-2</v>
          </cell>
          <cell r="F72">
            <v>0.57999999999999996</v>
          </cell>
          <cell r="G72">
            <v>0</v>
          </cell>
          <cell r="H72">
            <v>0.1100000000000001</v>
          </cell>
          <cell r="I72">
            <v>0</v>
          </cell>
          <cell r="J72">
            <v>0.1100000000000001</v>
          </cell>
          <cell r="K72">
            <v>0</v>
          </cell>
          <cell r="L72">
            <v>0.10999999999999988</v>
          </cell>
          <cell r="M72">
            <v>0</v>
          </cell>
          <cell r="N72">
            <v>5.27</v>
          </cell>
          <cell r="O72">
            <v>0</v>
          </cell>
          <cell r="P72">
            <v>7</v>
          </cell>
        </row>
        <row r="73">
          <cell r="B73">
            <v>6020</v>
          </cell>
          <cell r="D73">
            <v>12531.72</v>
          </cell>
          <cell r="E73">
            <v>0</v>
          </cell>
          <cell r="F73">
            <v>-9210.5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54.940000000000055</v>
          </cell>
          <cell r="L73">
            <v>-55.069999999999709</v>
          </cell>
          <cell r="M73">
            <v>0</v>
          </cell>
          <cell r="N73">
            <v>0</v>
          </cell>
          <cell r="O73">
            <v>0</v>
          </cell>
          <cell r="P73">
            <v>3321.0899999999997</v>
          </cell>
        </row>
        <row r="74">
          <cell r="B74">
            <v>6025</v>
          </cell>
          <cell r="D74">
            <v>0</v>
          </cell>
          <cell r="E74">
            <v>2.69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-112.7</v>
          </cell>
          <cell r="L74">
            <v>0</v>
          </cell>
          <cell r="M74">
            <v>9.6800000000000068</v>
          </cell>
          <cell r="N74">
            <v>0</v>
          </cell>
          <cell r="O74">
            <v>35.209999999999994</v>
          </cell>
          <cell r="P74">
            <v>-65.12</v>
          </cell>
        </row>
        <row r="75">
          <cell r="B75">
            <v>6035</v>
          </cell>
          <cell r="D75">
            <v>52.51</v>
          </cell>
          <cell r="E75">
            <v>30.479999999999997</v>
          </cell>
          <cell r="F75">
            <v>31.200000000000003</v>
          </cell>
          <cell r="G75">
            <v>39.840000000000003</v>
          </cell>
          <cell r="H75">
            <v>32.210000000000008</v>
          </cell>
          <cell r="I75">
            <v>37.329999999999984</v>
          </cell>
          <cell r="J75">
            <v>39.490000000000009</v>
          </cell>
          <cell r="K75">
            <v>31.730000000000018</v>
          </cell>
          <cell r="L75">
            <v>30.70999999999998</v>
          </cell>
          <cell r="M75">
            <v>34.779999999999973</v>
          </cell>
          <cell r="N75">
            <v>32.54000000000002</v>
          </cell>
          <cell r="O75">
            <v>34.829999999999984</v>
          </cell>
          <cell r="P75">
            <v>427.65</v>
          </cell>
        </row>
        <row r="76">
          <cell r="B76">
            <v>6040</v>
          </cell>
          <cell r="D76">
            <v>142.38999999999999</v>
          </cell>
          <cell r="E76">
            <v>141.38999999999999</v>
          </cell>
          <cell r="F76">
            <v>158.42000000000002</v>
          </cell>
          <cell r="G76">
            <v>142.71999999999997</v>
          </cell>
          <cell r="H76">
            <v>142.63</v>
          </cell>
          <cell r="I76">
            <v>142.07000000000005</v>
          </cell>
          <cell r="J76">
            <v>141.52999999999997</v>
          </cell>
          <cell r="K76">
            <v>141.43999999999994</v>
          </cell>
          <cell r="L76">
            <v>140.59000000000015</v>
          </cell>
          <cell r="M76">
            <v>140.1099999999999</v>
          </cell>
          <cell r="N76">
            <v>140</v>
          </cell>
          <cell r="O76">
            <v>126.73000000000002</v>
          </cell>
          <cell r="P76">
            <v>1700.02</v>
          </cell>
        </row>
        <row r="77">
          <cell r="B77">
            <v>6045</v>
          </cell>
          <cell r="D77">
            <v>0</v>
          </cell>
          <cell r="E77">
            <v>0</v>
          </cell>
          <cell r="F77">
            <v>0.61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6.08</v>
          </cell>
          <cell r="M77">
            <v>27.139999999999997</v>
          </cell>
          <cell r="N77">
            <v>11.219999999999999</v>
          </cell>
          <cell r="O77">
            <v>24.790000000000006</v>
          </cell>
          <cell r="P77">
            <v>69.84</v>
          </cell>
        </row>
        <row r="78">
          <cell r="B78">
            <v>6050</v>
          </cell>
          <cell r="D78">
            <v>1053.5</v>
          </cell>
          <cell r="E78">
            <v>1065.8800000000001</v>
          </cell>
          <cell r="F78">
            <v>1106.06</v>
          </cell>
          <cell r="G78">
            <v>2073.35</v>
          </cell>
          <cell r="H78">
            <v>88</v>
          </cell>
          <cell r="I78">
            <v>1052.0100000000002</v>
          </cell>
          <cell r="J78">
            <v>2149.63</v>
          </cell>
          <cell r="K78">
            <v>1636.7600000000002</v>
          </cell>
          <cell r="L78">
            <v>76.299999999999272</v>
          </cell>
          <cell r="M78">
            <v>1084.5599999999995</v>
          </cell>
          <cell r="N78">
            <v>952.13000000000102</v>
          </cell>
          <cell r="O78">
            <v>1973</v>
          </cell>
          <cell r="P78">
            <v>14311.18</v>
          </cell>
        </row>
        <row r="79">
          <cell r="B79">
            <v>6065</v>
          </cell>
          <cell r="D79">
            <v>3115.31</v>
          </cell>
          <cell r="E79">
            <v>3115.31</v>
          </cell>
          <cell r="F79">
            <v>3115.3200000000006</v>
          </cell>
          <cell r="G79">
            <v>3115.3099999999995</v>
          </cell>
          <cell r="H79">
            <v>3115.3099999999995</v>
          </cell>
          <cell r="I79">
            <v>3115.3099999999995</v>
          </cell>
          <cell r="J79">
            <v>3115.3199999999997</v>
          </cell>
          <cell r="K79">
            <v>3115.3100000000013</v>
          </cell>
          <cell r="L79">
            <v>3115.3100000000013</v>
          </cell>
          <cell r="M79">
            <v>3115.3099999999977</v>
          </cell>
          <cell r="N79">
            <v>3115.3200000000033</v>
          </cell>
          <cell r="O79">
            <v>3115.3099999999977</v>
          </cell>
          <cell r="P79">
            <v>37383.75</v>
          </cell>
        </row>
        <row r="80">
          <cell r="B80">
            <v>6070</v>
          </cell>
          <cell r="D80">
            <v>-103.97</v>
          </cell>
          <cell r="E80">
            <v>-1.9899999999999949</v>
          </cell>
          <cell r="F80">
            <v>6.2599999999999909</v>
          </cell>
          <cell r="G80">
            <v>0</v>
          </cell>
          <cell r="H80">
            <v>18.47</v>
          </cell>
          <cell r="I80">
            <v>19.060000000000002</v>
          </cell>
          <cell r="J80">
            <v>6.4100000000000037</v>
          </cell>
          <cell r="K80">
            <v>6.1000000000000014</v>
          </cell>
          <cell r="L80">
            <v>0</v>
          </cell>
          <cell r="M80">
            <v>72.88</v>
          </cell>
          <cell r="N80">
            <v>2.0300000000000011</v>
          </cell>
          <cell r="O80">
            <v>63.900000000000006</v>
          </cell>
          <cell r="P80">
            <v>89.15</v>
          </cell>
        </row>
        <row r="81">
          <cell r="B81">
            <v>6090</v>
          </cell>
          <cell r="D81">
            <v>7.62</v>
          </cell>
          <cell r="E81">
            <v>7.5699999999999994</v>
          </cell>
          <cell r="F81">
            <v>7.8100000000000005</v>
          </cell>
          <cell r="G81">
            <v>7.870000000000001</v>
          </cell>
          <cell r="H81">
            <v>8.139999999999997</v>
          </cell>
          <cell r="I81">
            <v>8.11</v>
          </cell>
          <cell r="J81">
            <v>8.3300000000000054</v>
          </cell>
          <cell r="K81">
            <v>8.3299999999999983</v>
          </cell>
          <cell r="L81">
            <v>8.2800000000000011</v>
          </cell>
          <cell r="M81">
            <v>8.25</v>
          </cell>
          <cell r="N81">
            <v>8.2399999999999949</v>
          </cell>
          <cell r="O81">
            <v>16.5</v>
          </cell>
          <cell r="P81">
            <v>105.05</v>
          </cell>
        </row>
        <row r="82">
          <cell r="B82">
            <v>6110</v>
          </cell>
          <cell r="D82">
            <v>375.44</v>
          </cell>
          <cell r="E82">
            <v>342.67</v>
          </cell>
          <cell r="F82">
            <v>422.87</v>
          </cell>
          <cell r="G82">
            <v>470.66000000000008</v>
          </cell>
          <cell r="H82">
            <v>391.27</v>
          </cell>
          <cell r="I82">
            <v>394.78</v>
          </cell>
          <cell r="J82">
            <v>397.67999999999984</v>
          </cell>
          <cell r="K82">
            <v>379.69000000000005</v>
          </cell>
          <cell r="L82">
            <v>391.74000000000024</v>
          </cell>
          <cell r="M82">
            <v>395.25</v>
          </cell>
          <cell r="N82">
            <v>341.6899999999996</v>
          </cell>
          <cell r="O82">
            <v>400.03000000000065</v>
          </cell>
          <cell r="P82">
            <v>4703.7700000000004</v>
          </cell>
        </row>
        <row r="83">
          <cell r="B83">
            <v>6115</v>
          </cell>
          <cell r="D83">
            <v>69.7</v>
          </cell>
          <cell r="E83">
            <v>50.83</v>
          </cell>
          <cell r="F83">
            <v>66.139999999999986</v>
          </cell>
          <cell r="G83">
            <v>86.789999999999992</v>
          </cell>
          <cell r="H83">
            <v>58.020000000000039</v>
          </cell>
          <cell r="I83">
            <v>59.389999999999986</v>
          </cell>
          <cell r="J83">
            <v>65.079999999999984</v>
          </cell>
          <cell r="K83">
            <v>71.79000000000002</v>
          </cell>
          <cell r="L83">
            <v>73.63</v>
          </cell>
          <cell r="M83">
            <v>74.649999999999977</v>
          </cell>
          <cell r="N83">
            <v>73.430000000000064</v>
          </cell>
          <cell r="O83">
            <v>82.559999999999945</v>
          </cell>
          <cell r="P83">
            <v>832.01</v>
          </cell>
        </row>
        <row r="84">
          <cell r="B84">
            <v>6120</v>
          </cell>
          <cell r="D84">
            <v>303.37</v>
          </cell>
          <cell r="E84">
            <v>310.64999999999998</v>
          </cell>
          <cell r="F84">
            <v>299.80000000000007</v>
          </cell>
          <cell r="G84">
            <v>313.42999999999995</v>
          </cell>
          <cell r="H84">
            <v>308.18000000000006</v>
          </cell>
          <cell r="I84">
            <v>307.36999999999989</v>
          </cell>
          <cell r="J84">
            <v>392.71000000000026</v>
          </cell>
          <cell r="K84">
            <v>235.52999999999975</v>
          </cell>
          <cell r="L84">
            <v>300.21000000000004</v>
          </cell>
          <cell r="M84">
            <v>305.78999999999996</v>
          </cell>
          <cell r="N84">
            <v>745.34000000000015</v>
          </cell>
          <cell r="O84">
            <v>26.25</v>
          </cell>
          <cell r="P84">
            <v>3848.63</v>
          </cell>
        </row>
        <row r="85">
          <cell r="B85">
            <v>6125</v>
          </cell>
          <cell r="D85">
            <v>59.14</v>
          </cell>
          <cell r="E85">
            <v>59.56</v>
          </cell>
          <cell r="F85">
            <v>60.149999999999991</v>
          </cell>
          <cell r="G85">
            <v>61.080000000000013</v>
          </cell>
          <cell r="H85">
            <v>62.980000000000018</v>
          </cell>
          <cell r="I85">
            <v>62.569999999999993</v>
          </cell>
          <cell r="J85">
            <v>62.329999999999984</v>
          </cell>
          <cell r="K85">
            <v>61.819999999999993</v>
          </cell>
          <cell r="L85">
            <v>61.600000000000023</v>
          </cell>
          <cell r="M85">
            <v>63.240000000000009</v>
          </cell>
          <cell r="N85">
            <v>61.819999999999936</v>
          </cell>
          <cell r="O85">
            <v>61.710000000000036</v>
          </cell>
          <cell r="P85">
            <v>738</v>
          </cell>
        </row>
        <row r="86">
          <cell r="B86">
            <v>6130</v>
          </cell>
          <cell r="D86">
            <v>140.76</v>
          </cell>
          <cell r="E86">
            <v>134.22000000000003</v>
          </cell>
          <cell r="F86">
            <v>128.76</v>
          </cell>
          <cell r="G86">
            <v>139.97000000000003</v>
          </cell>
          <cell r="H86">
            <v>139.09999999999991</v>
          </cell>
          <cell r="I86">
            <v>139.33000000000004</v>
          </cell>
          <cell r="J86">
            <v>141.97000000000003</v>
          </cell>
          <cell r="K86">
            <v>149.13</v>
          </cell>
          <cell r="L86">
            <v>155.71000000000004</v>
          </cell>
          <cell r="M86">
            <v>149.26999999999998</v>
          </cell>
          <cell r="N86">
            <v>150.75</v>
          </cell>
          <cell r="O86">
            <v>151.78999999999996</v>
          </cell>
          <cell r="P86">
            <v>1720.76</v>
          </cell>
        </row>
        <row r="87">
          <cell r="B87">
            <v>6135</v>
          </cell>
          <cell r="D87">
            <v>787.24</v>
          </cell>
          <cell r="E87">
            <v>818.08999999999992</v>
          </cell>
          <cell r="F87">
            <v>1783.2200000000003</v>
          </cell>
          <cell r="G87">
            <v>1076.5599999999995</v>
          </cell>
          <cell r="H87">
            <v>1310.0500000000002</v>
          </cell>
          <cell r="I87">
            <v>1931.6500000000005</v>
          </cell>
          <cell r="J87">
            <v>4165.63</v>
          </cell>
          <cell r="K87">
            <v>2821.6499999999996</v>
          </cell>
          <cell r="L87">
            <v>2280.8600000000006</v>
          </cell>
          <cell r="M87">
            <v>2408.630000000001</v>
          </cell>
          <cell r="N87">
            <v>1884.1999999999971</v>
          </cell>
          <cell r="O87">
            <v>1357.510000000002</v>
          </cell>
          <cell r="P87">
            <v>22625.29</v>
          </cell>
        </row>
        <row r="88">
          <cell r="B88">
            <v>6140</v>
          </cell>
          <cell r="D88">
            <v>80.489999999999995</v>
          </cell>
          <cell r="E88">
            <v>105.42999999999999</v>
          </cell>
          <cell r="F88">
            <v>118.78</v>
          </cell>
          <cell r="G88">
            <v>127.25999999999999</v>
          </cell>
          <cell r="H88">
            <v>108.92000000000002</v>
          </cell>
          <cell r="I88">
            <v>118.51999999999998</v>
          </cell>
          <cell r="J88">
            <v>116.45000000000005</v>
          </cell>
          <cell r="K88">
            <v>118.56999999999994</v>
          </cell>
          <cell r="L88">
            <v>122.25999999999999</v>
          </cell>
          <cell r="M88">
            <v>117.45000000000016</v>
          </cell>
          <cell r="N88">
            <v>118.45999999999981</v>
          </cell>
          <cell r="O88">
            <v>117.44000000000005</v>
          </cell>
          <cell r="P88">
            <v>1370.03</v>
          </cell>
        </row>
        <row r="89">
          <cell r="B89">
            <v>6145</v>
          </cell>
          <cell r="D89">
            <v>388.63</v>
          </cell>
          <cell r="E89">
            <v>358.52</v>
          </cell>
          <cell r="F89">
            <v>366.87</v>
          </cell>
          <cell r="G89">
            <v>387.05999999999995</v>
          </cell>
          <cell r="H89">
            <v>380.47</v>
          </cell>
          <cell r="I89">
            <v>401.41999999999985</v>
          </cell>
          <cell r="J89">
            <v>404.84000000000015</v>
          </cell>
          <cell r="K89">
            <v>377.24000000000024</v>
          </cell>
          <cell r="L89">
            <v>384.39999999999964</v>
          </cell>
          <cell r="M89">
            <v>379.0600000000004</v>
          </cell>
          <cell r="N89">
            <v>380.75</v>
          </cell>
          <cell r="O89">
            <v>408.09000000000015</v>
          </cell>
          <cell r="P89">
            <v>4617.3500000000004</v>
          </cell>
        </row>
        <row r="90">
          <cell r="B90">
            <v>6146</v>
          </cell>
          <cell r="D90">
            <v>162.94</v>
          </cell>
          <cell r="E90">
            <v>152.32999999999998</v>
          </cell>
          <cell r="F90">
            <v>160.31</v>
          </cell>
          <cell r="G90">
            <v>195.84999999999997</v>
          </cell>
          <cell r="H90">
            <v>160.99</v>
          </cell>
          <cell r="I90">
            <v>164.90000000000009</v>
          </cell>
          <cell r="J90">
            <v>150.81000000000006</v>
          </cell>
          <cell r="K90">
            <v>147.79999999999995</v>
          </cell>
          <cell r="L90">
            <v>174.31999999999994</v>
          </cell>
          <cell r="M90">
            <v>152.33999999999992</v>
          </cell>
          <cell r="N90">
            <v>154.74</v>
          </cell>
          <cell r="O90">
            <v>166.24</v>
          </cell>
          <cell r="P90">
            <v>1943.57</v>
          </cell>
        </row>
        <row r="91">
          <cell r="B91">
            <v>6150</v>
          </cell>
          <cell r="D91">
            <v>11305.15</v>
          </cell>
          <cell r="E91">
            <v>9008.4800000000014</v>
          </cell>
          <cell r="F91">
            <v>8616.36</v>
          </cell>
          <cell r="G91">
            <v>9553.2899999999972</v>
          </cell>
          <cell r="H91">
            <v>9831.5400000000009</v>
          </cell>
          <cell r="I91">
            <v>10315.61</v>
          </cell>
          <cell r="J91">
            <v>12692.549999999996</v>
          </cell>
          <cell r="K91">
            <v>10047.220000000001</v>
          </cell>
          <cell r="L91">
            <v>10791.800000000003</v>
          </cell>
          <cell r="M91">
            <v>12506.320000000007</v>
          </cell>
          <cell r="N91">
            <v>11998.969999999987</v>
          </cell>
          <cell r="O91">
            <v>12749.580000000002</v>
          </cell>
          <cell r="P91">
            <v>129416.87</v>
          </cell>
        </row>
        <row r="92">
          <cell r="B92">
            <v>6155</v>
          </cell>
          <cell r="D92">
            <v>91.93</v>
          </cell>
          <cell r="E92">
            <v>93.84</v>
          </cell>
          <cell r="F92">
            <v>110.66</v>
          </cell>
          <cell r="G92">
            <v>114.96999999999997</v>
          </cell>
          <cell r="H92">
            <v>109.64999999999998</v>
          </cell>
          <cell r="I92">
            <v>119.91000000000008</v>
          </cell>
          <cell r="J92">
            <v>118.98000000000002</v>
          </cell>
          <cell r="K92">
            <v>108.83999999999992</v>
          </cell>
          <cell r="L92">
            <v>114.37</v>
          </cell>
          <cell r="M92">
            <v>105.09000000000003</v>
          </cell>
          <cell r="N92">
            <v>100.6099999999999</v>
          </cell>
          <cell r="O92">
            <v>104.49000000000001</v>
          </cell>
          <cell r="P92">
            <v>1293.3399999999999</v>
          </cell>
        </row>
        <row r="93">
          <cell r="B93">
            <v>6165</v>
          </cell>
          <cell r="D93">
            <v>-2.29</v>
          </cell>
          <cell r="E93">
            <v>0</v>
          </cell>
          <cell r="F93">
            <v>-908.49</v>
          </cell>
          <cell r="G93">
            <v>-591.35000000000014</v>
          </cell>
          <cell r="H93">
            <v>-1361.1799999999998</v>
          </cell>
          <cell r="I93">
            <v>-2226.9500000000003</v>
          </cell>
          <cell r="J93">
            <v>-5418.6999999999989</v>
          </cell>
          <cell r="K93">
            <v>-3716.0300000000007</v>
          </cell>
          <cell r="L93">
            <v>-2150.67</v>
          </cell>
          <cell r="M93">
            <v>-4301.7400000000016</v>
          </cell>
          <cell r="N93">
            <v>-7428.48</v>
          </cell>
          <cell r="O93">
            <v>-5648.9999999999964</v>
          </cell>
          <cell r="P93">
            <v>-33754.879999999997</v>
          </cell>
        </row>
        <row r="94">
          <cell r="B94">
            <v>6185</v>
          </cell>
          <cell r="D94">
            <v>1.85</v>
          </cell>
          <cell r="E94">
            <v>21.11</v>
          </cell>
          <cell r="F94">
            <v>51.04</v>
          </cell>
          <cell r="G94">
            <v>-12.520000000000003</v>
          </cell>
          <cell r="H94">
            <v>2.720000000000006</v>
          </cell>
          <cell r="I94">
            <v>12.689999999999998</v>
          </cell>
          <cell r="J94">
            <v>31.450000000000003</v>
          </cell>
          <cell r="K94">
            <v>23.370000000000005</v>
          </cell>
          <cell r="L94">
            <v>13.769999999999982</v>
          </cell>
          <cell r="M94">
            <v>12.580000000000013</v>
          </cell>
          <cell r="N94">
            <v>49.359999999999985</v>
          </cell>
          <cell r="O94">
            <v>106.12000000000003</v>
          </cell>
          <cell r="P94">
            <v>313.54000000000002</v>
          </cell>
        </row>
        <row r="95">
          <cell r="B95">
            <v>6190</v>
          </cell>
          <cell r="D95">
            <v>2.4900000000000002</v>
          </cell>
          <cell r="E95">
            <v>8.34</v>
          </cell>
          <cell r="F95">
            <v>17.479999999999997</v>
          </cell>
          <cell r="G95">
            <v>3.5199999999999996</v>
          </cell>
          <cell r="H95">
            <v>14.760000000000005</v>
          </cell>
          <cell r="I95">
            <v>6.9799999999999969</v>
          </cell>
          <cell r="J95">
            <v>26.240000000000002</v>
          </cell>
          <cell r="K95">
            <v>2.6499999999999915</v>
          </cell>
          <cell r="L95">
            <v>28.5</v>
          </cell>
          <cell r="M95">
            <v>45.14</v>
          </cell>
          <cell r="N95">
            <v>16.260000000000019</v>
          </cell>
          <cell r="O95">
            <v>10.899999999999977</v>
          </cell>
          <cell r="P95">
            <v>183.26</v>
          </cell>
        </row>
        <row r="96">
          <cell r="B96">
            <v>6195</v>
          </cell>
          <cell r="D96">
            <v>0.12</v>
          </cell>
          <cell r="E96">
            <v>1.92</v>
          </cell>
          <cell r="F96">
            <v>1.6600000000000001</v>
          </cell>
          <cell r="G96">
            <v>3.0300000000000002</v>
          </cell>
          <cell r="H96">
            <v>1.1899999999999995</v>
          </cell>
          <cell r="I96">
            <v>1.2900000000000009</v>
          </cell>
          <cell r="J96">
            <v>24.839999999999996</v>
          </cell>
          <cell r="K96">
            <v>1.1600000000000037</v>
          </cell>
          <cell r="L96">
            <v>4.1999999999999957</v>
          </cell>
          <cell r="M96">
            <v>3.9200000000000017</v>
          </cell>
          <cell r="N96">
            <v>4.4600000000000009</v>
          </cell>
          <cell r="O96">
            <v>3.9200000000000017</v>
          </cell>
          <cell r="P96">
            <v>51.71</v>
          </cell>
        </row>
        <row r="97">
          <cell r="B97">
            <v>6200</v>
          </cell>
          <cell r="D97">
            <v>54.46</v>
          </cell>
          <cell r="E97">
            <v>7.1400000000000006</v>
          </cell>
          <cell r="F97">
            <v>52.6</v>
          </cell>
          <cell r="G97">
            <v>1.289999999999992</v>
          </cell>
          <cell r="H97">
            <v>18.709999999999994</v>
          </cell>
          <cell r="I97">
            <v>8.0900000000000034</v>
          </cell>
          <cell r="J97">
            <v>15.560000000000002</v>
          </cell>
          <cell r="K97">
            <v>1.9800000000000182</v>
          </cell>
          <cell r="L97">
            <v>1.1399999999999864</v>
          </cell>
          <cell r="M97">
            <v>5.7700000000000102</v>
          </cell>
          <cell r="N97">
            <v>16.009999999999991</v>
          </cell>
          <cell r="O97">
            <v>8.0600000000000023</v>
          </cell>
          <cell r="P97">
            <v>190.81</v>
          </cell>
        </row>
        <row r="98">
          <cell r="B98">
            <v>6205</v>
          </cell>
          <cell r="D98">
            <v>0</v>
          </cell>
          <cell r="E98">
            <v>0.41</v>
          </cell>
          <cell r="F98">
            <v>0</v>
          </cell>
          <cell r="G98">
            <v>3.21</v>
          </cell>
          <cell r="H98">
            <v>0.21999999999999975</v>
          </cell>
          <cell r="I98">
            <v>0.79999999999999982</v>
          </cell>
          <cell r="J98">
            <v>0.32000000000000028</v>
          </cell>
          <cell r="K98">
            <v>1.29</v>
          </cell>
          <cell r="L98">
            <v>0.13999999999999968</v>
          </cell>
          <cell r="M98">
            <v>0</v>
          </cell>
          <cell r="N98">
            <v>5.39</v>
          </cell>
          <cell r="O98">
            <v>0</v>
          </cell>
          <cell r="P98">
            <v>11.78</v>
          </cell>
        </row>
        <row r="99">
          <cell r="B99">
            <v>6207</v>
          </cell>
          <cell r="D99">
            <v>19.739999999999998</v>
          </cell>
          <cell r="E99">
            <v>38.210000000000008</v>
          </cell>
          <cell r="F99">
            <v>23.33</v>
          </cell>
          <cell r="G99">
            <v>124.58000000000001</v>
          </cell>
          <cell r="H99">
            <v>-89.750000000000014</v>
          </cell>
          <cell r="I99">
            <v>2.1800000000000068</v>
          </cell>
          <cell r="J99">
            <v>40.029999999999987</v>
          </cell>
          <cell r="K99">
            <v>19.140000000000015</v>
          </cell>
          <cell r="L99">
            <v>15.489999999999981</v>
          </cell>
          <cell r="M99">
            <v>19.610000000000014</v>
          </cell>
          <cell r="N99">
            <v>40.669999999999987</v>
          </cell>
          <cell r="O99">
            <v>14.630000000000024</v>
          </cell>
          <cell r="P99">
            <v>267.86</v>
          </cell>
        </row>
        <row r="100">
          <cell r="B100">
            <v>6215</v>
          </cell>
          <cell r="D100">
            <v>230.12</v>
          </cell>
          <cell r="E100">
            <v>227.13</v>
          </cell>
          <cell r="F100">
            <v>280.25</v>
          </cell>
          <cell r="G100">
            <v>276.27999999999997</v>
          </cell>
          <cell r="H100">
            <v>290.61000000000013</v>
          </cell>
          <cell r="I100">
            <v>319.62999999999988</v>
          </cell>
          <cell r="J100">
            <v>310.79999999999995</v>
          </cell>
          <cell r="K100">
            <v>292.35000000000014</v>
          </cell>
          <cell r="L100">
            <v>246.86000000000013</v>
          </cell>
          <cell r="M100">
            <v>258.4399999999996</v>
          </cell>
          <cell r="N100">
            <v>234.15000000000009</v>
          </cell>
          <cell r="O100">
            <v>226.0300000000002</v>
          </cell>
          <cell r="P100">
            <v>3192.65</v>
          </cell>
        </row>
        <row r="101">
          <cell r="B101">
            <v>6220</v>
          </cell>
          <cell r="D101">
            <v>94.4</v>
          </cell>
          <cell r="E101">
            <v>127.09</v>
          </cell>
          <cell r="F101">
            <v>79.029999999999973</v>
          </cell>
          <cell r="G101">
            <v>204.92000000000002</v>
          </cell>
          <cell r="H101">
            <v>145.48999999999995</v>
          </cell>
          <cell r="I101">
            <v>117.18000000000006</v>
          </cell>
          <cell r="J101">
            <v>152</v>
          </cell>
          <cell r="K101">
            <v>113.2399999999999</v>
          </cell>
          <cell r="L101">
            <v>146.40000000000009</v>
          </cell>
          <cell r="M101">
            <v>106.01999999999998</v>
          </cell>
          <cell r="N101">
            <v>139.37000000000012</v>
          </cell>
          <cell r="O101">
            <v>113.34999999999991</v>
          </cell>
          <cell r="P101">
            <v>1538.49</v>
          </cell>
        </row>
        <row r="102">
          <cell r="B102">
            <v>6225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77.31</v>
          </cell>
          <cell r="I102">
            <v>-0.54999999999999716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44.519999999999996</v>
          </cell>
          <cell r="O102">
            <v>4.9999999999997158E-2</v>
          </cell>
          <cell r="P102">
            <v>121.33</v>
          </cell>
        </row>
        <row r="103">
          <cell r="B103">
            <v>6230</v>
          </cell>
          <cell r="D103">
            <v>24.96</v>
          </cell>
          <cell r="E103">
            <v>25.08</v>
          </cell>
          <cell r="F103">
            <v>25.089999999999996</v>
          </cell>
          <cell r="G103">
            <v>25.090000000000003</v>
          </cell>
          <cell r="H103">
            <v>40.409999999999997</v>
          </cell>
          <cell r="I103">
            <v>31.689999999999998</v>
          </cell>
          <cell r="J103">
            <v>0</v>
          </cell>
          <cell r="K103">
            <v>27.700000000000017</v>
          </cell>
          <cell r="L103">
            <v>0</v>
          </cell>
          <cell r="M103">
            <v>105.43999999999997</v>
          </cell>
          <cell r="N103">
            <v>0</v>
          </cell>
          <cell r="O103">
            <v>50.620000000000005</v>
          </cell>
          <cell r="P103">
            <v>356.08</v>
          </cell>
        </row>
        <row r="104">
          <cell r="B104">
            <v>6260</v>
          </cell>
          <cell r="D104">
            <v>0</v>
          </cell>
          <cell r="E104">
            <v>0</v>
          </cell>
          <cell r="F104">
            <v>29.59</v>
          </cell>
          <cell r="G104">
            <v>258.93</v>
          </cell>
          <cell r="H104">
            <v>0</v>
          </cell>
          <cell r="I104">
            <v>0</v>
          </cell>
          <cell r="J104">
            <v>264.52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553.04</v>
          </cell>
        </row>
        <row r="105">
          <cell r="B105">
            <v>6270</v>
          </cell>
          <cell r="D105">
            <v>116.5</v>
          </cell>
          <cell r="E105">
            <v>509.36</v>
          </cell>
          <cell r="F105">
            <v>527.99999999999989</v>
          </cell>
          <cell r="G105">
            <v>264</v>
          </cell>
          <cell r="H105">
            <v>240</v>
          </cell>
          <cell r="I105">
            <v>515.00000000000023</v>
          </cell>
          <cell r="J105">
            <v>395</v>
          </cell>
          <cell r="K105">
            <v>800</v>
          </cell>
          <cell r="L105">
            <v>0</v>
          </cell>
          <cell r="M105">
            <v>0</v>
          </cell>
          <cell r="N105">
            <v>3359.9999999999995</v>
          </cell>
          <cell r="O105">
            <v>0</v>
          </cell>
          <cell r="P105">
            <v>6727.86</v>
          </cell>
        </row>
        <row r="106">
          <cell r="B106">
            <v>6320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90.89</v>
          </cell>
          <cell r="I106">
            <v>0</v>
          </cell>
          <cell r="J106">
            <v>0</v>
          </cell>
          <cell r="K106">
            <v>104.14</v>
          </cell>
          <cell r="L106">
            <v>0</v>
          </cell>
          <cell r="M106">
            <v>95.9</v>
          </cell>
          <cell r="N106">
            <v>395.92</v>
          </cell>
          <cell r="O106">
            <v>129.01</v>
          </cell>
          <cell r="P106">
            <v>815.86</v>
          </cell>
        </row>
        <row r="107">
          <cell r="B107">
            <v>6325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B108">
            <v>6330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1071.06</v>
          </cell>
          <cell r="P108">
            <v>1071.06</v>
          </cell>
        </row>
        <row r="109">
          <cell r="B109">
            <v>6335</v>
          </cell>
          <cell r="D109">
            <v>4365.68</v>
          </cell>
          <cell r="E109">
            <v>0</v>
          </cell>
          <cell r="F109">
            <v>496.55999999999949</v>
          </cell>
          <cell r="G109">
            <v>735</v>
          </cell>
          <cell r="H109">
            <v>1066</v>
          </cell>
          <cell r="I109">
            <v>0</v>
          </cell>
          <cell r="J109">
            <v>805.73999999999978</v>
          </cell>
          <cell r="K109">
            <v>4059.1400000000012</v>
          </cell>
          <cell r="L109">
            <v>-2864.2400000000016</v>
          </cell>
          <cell r="M109">
            <v>1805</v>
          </cell>
          <cell r="N109">
            <v>0</v>
          </cell>
          <cell r="O109">
            <v>450.5</v>
          </cell>
          <cell r="P109">
            <v>10919.38</v>
          </cell>
        </row>
        <row r="110">
          <cell r="B110">
            <v>6340</v>
          </cell>
          <cell r="D110">
            <v>500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500</v>
          </cell>
        </row>
        <row r="111">
          <cell r="B111">
            <v>6345</v>
          </cell>
          <cell r="D111">
            <v>3026.89</v>
          </cell>
          <cell r="E111">
            <v>133.88000000000011</v>
          </cell>
          <cell r="F111">
            <v>159.59999999999991</v>
          </cell>
          <cell r="G111">
            <v>273.51000000000022</v>
          </cell>
          <cell r="H111">
            <v>1515.4499999999998</v>
          </cell>
          <cell r="I111">
            <v>382.53999999999996</v>
          </cell>
          <cell r="J111">
            <v>496.47000000000025</v>
          </cell>
          <cell r="K111">
            <v>129.10999999999967</v>
          </cell>
          <cell r="L111">
            <v>360.3100000000004</v>
          </cell>
          <cell r="M111">
            <v>167.36999999999989</v>
          </cell>
          <cell r="N111">
            <v>21.670000000000073</v>
          </cell>
          <cell r="O111">
            <v>800.92999999999938</v>
          </cell>
          <cell r="P111">
            <v>7467.73</v>
          </cell>
        </row>
        <row r="112">
          <cell r="B112">
            <v>6355</v>
          </cell>
          <cell r="D112">
            <v>5964.01</v>
          </cell>
          <cell r="E112">
            <v>5964.0300000000007</v>
          </cell>
          <cell r="F112">
            <v>5964.0099999999984</v>
          </cell>
          <cell r="G112">
            <v>5964.010000000002</v>
          </cell>
          <cell r="H112">
            <v>5964.0299999999988</v>
          </cell>
          <cell r="I112">
            <v>5964.0099999999984</v>
          </cell>
          <cell r="J112">
            <v>5964.0200000000041</v>
          </cell>
          <cell r="K112">
            <v>5964.0199999999968</v>
          </cell>
          <cell r="L112">
            <v>5964.010000000002</v>
          </cell>
          <cell r="M112">
            <v>5964.0199999999968</v>
          </cell>
          <cell r="N112">
            <v>5964.0200000000041</v>
          </cell>
          <cell r="O112">
            <v>2179.7399999999907</v>
          </cell>
          <cell r="P112">
            <v>67783.929999999993</v>
          </cell>
        </row>
        <row r="113">
          <cell r="B113">
            <v>6360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10.95</v>
          </cell>
          <cell r="P113">
            <v>10.95</v>
          </cell>
        </row>
        <row r="114">
          <cell r="B114">
            <v>6365</v>
          </cell>
          <cell r="D114">
            <v>0</v>
          </cell>
          <cell r="E114">
            <v>0</v>
          </cell>
          <cell r="F114">
            <v>10.53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5.26</v>
          </cell>
          <cell r="P114">
            <v>15.79</v>
          </cell>
        </row>
        <row r="115">
          <cell r="B115">
            <v>6385</v>
          </cell>
          <cell r="D115">
            <v>0</v>
          </cell>
          <cell r="E115">
            <v>0</v>
          </cell>
          <cell r="F115">
            <v>1.35</v>
          </cell>
          <cell r="G115">
            <v>0</v>
          </cell>
          <cell r="H115">
            <v>7.9999999999999849E-2</v>
          </cell>
          <cell r="I115">
            <v>10.11</v>
          </cell>
          <cell r="J115">
            <v>0.97000000000000064</v>
          </cell>
          <cell r="K115">
            <v>75.22999999999999</v>
          </cell>
          <cell r="L115">
            <v>0</v>
          </cell>
          <cell r="M115">
            <v>0</v>
          </cell>
          <cell r="N115">
            <v>0</v>
          </cell>
          <cell r="O115">
            <v>84.470000000000013</v>
          </cell>
          <cell r="P115">
            <v>172.21</v>
          </cell>
        </row>
        <row r="116">
          <cell r="B116">
            <v>6390</v>
          </cell>
          <cell r="D116">
            <v>2.76</v>
          </cell>
          <cell r="E116">
            <v>2.2999999999999998</v>
          </cell>
          <cell r="F116">
            <v>4.9200000000000008</v>
          </cell>
          <cell r="G116">
            <v>3.41</v>
          </cell>
          <cell r="H116">
            <v>5.1499999999999986</v>
          </cell>
          <cell r="I116">
            <v>5.5600000000000023</v>
          </cell>
          <cell r="J116">
            <v>1121.97</v>
          </cell>
          <cell r="K116">
            <v>3.7699999999999818</v>
          </cell>
          <cell r="L116">
            <v>2.0199999999999818</v>
          </cell>
          <cell r="M116">
            <v>2.4000000000000909</v>
          </cell>
          <cell r="N116">
            <v>3.6500000000000909</v>
          </cell>
          <cell r="O116">
            <v>2.7400000000000091</v>
          </cell>
          <cell r="P116">
            <v>1160.6500000000001</v>
          </cell>
        </row>
        <row r="117">
          <cell r="B117">
            <v>6410</v>
          </cell>
          <cell r="D117">
            <v>155.34</v>
          </cell>
          <cell r="E117">
            <v>-155.52000000000001</v>
          </cell>
          <cell r="F117">
            <v>6670</v>
          </cell>
          <cell r="G117">
            <v>0</v>
          </cell>
          <cell r="H117">
            <v>0</v>
          </cell>
          <cell r="I117">
            <v>3450</v>
          </cell>
          <cell r="J117">
            <v>0</v>
          </cell>
          <cell r="K117">
            <v>3335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13454.82</v>
          </cell>
        </row>
        <row r="119">
          <cell r="B119" t="str">
            <v>12-31-13 Dep Exp_PerAR   Col A R91</v>
          </cell>
        </row>
        <row r="120">
          <cell r="B120">
            <v>6640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2150.25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2150.25</v>
          </cell>
        </row>
        <row r="121">
          <cell r="B121">
            <v>6645</v>
          </cell>
          <cell r="D121">
            <v>7.13</v>
          </cell>
          <cell r="E121">
            <v>7.13</v>
          </cell>
          <cell r="F121">
            <v>7.1300000000000008</v>
          </cell>
          <cell r="G121">
            <v>7.129999999999999</v>
          </cell>
          <cell r="H121">
            <v>7.129999999999999</v>
          </cell>
          <cell r="I121">
            <v>7.1300000000000026</v>
          </cell>
          <cell r="J121">
            <v>7.1299999999999955</v>
          </cell>
          <cell r="K121">
            <v>7.1300000000000026</v>
          </cell>
          <cell r="L121">
            <v>7.1300000000000026</v>
          </cell>
          <cell r="M121">
            <v>7.1299999999999955</v>
          </cell>
          <cell r="N121">
            <v>7.1300000000000097</v>
          </cell>
          <cell r="O121">
            <v>7.1299999999999955</v>
          </cell>
          <cell r="P121">
            <v>85.56</v>
          </cell>
        </row>
        <row r="122">
          <cell r="B122">
            <v>6655</v>
          </cell>
          <cell r="D122">
            <v>2.82</v>
          </cell>
          <cell r="E122">
            <v>2.82</v>
          </cell>
          <cell r="F122">
            <v>2.8200000000000012</v>
          </cell>
          <cell r="G122">
            <v>2.8199999999999985</v>
          </cell>
          <cell r="H122">
            <v>2.8200000000000003</v>
          </cell>
          <cell r="I122">
            <v>2.8200000000000021</v>
          </cell>
          <cell r="J122">
            <v>2.8199999999999967</v>
          </cell>
          <cell r="K122">
            <v>2.8200000000000003</v>
          </cell>
          <cell r="L122">
            <v>2.8200000000000003</v>
          </cell>
          <cell r="M122">
            <v>2.8200000000000003</v>
          </cell>
          <cell r="N122">
            <v>2.8200000000000003</v>
          </cell>
          <cell r="O122">
            <v>2.8200000000000038</v>
          </cell>
          <cell r="P122">
            <v>33.840000000000003</v>
          </cell>
        </row>
        <row r="123">
          <cell r="B123">
            <v>6660</v>
          </cell>
          <cell r="D123">
            <v>2218.4299999999998</v>
          </cell>
          <cell r="E123">
            <v>2218.4299999999998</v>
          </cell>
          <cell r="F123">
            <v>2218.4300000000003</v>
          </cell>
          <cell r="G123">
            <v>2218.4299999999994</v>
          </cell>
          <cell r="H123">
            <v>2218.4300000000003</v>
          </cell>
          <cell r="I123">
            <v>2218.4300000000003</v>
          </cell>
          <cell r="J123">
            <v>2218.4300000000003</v>
          </cell>
          <cell r="K123">
            <v>2221.8500000000004</v>
          </cell>
          <cell r="L123">
            <v>2221.1399999999994</v>
          </cell>
          <cell r="M123">
            <v>2245.6500000000015</v>
          </cell>
          <cell r="N123">
            <v>2236.4300000000003</v>
          </cell>
          <cell r="O123">
            <v>2238.6799999999967</v>
          </cell>
          <cell r="P123">
            <v>26692.76</v>
          </cell>
        </row>
        <row r="124">
          <cell r="B124">
            <v>6665</v>
          </cell>
          <cell r="D124">
            <v>1629.18</v>
          </cell>
          <cell r="E124">
            <v>1629.18</v>
          </cell>
          <cell r="F124">
            <v>1629.1799999999998</v>
          </cell>
          <cell r="G124">
            <v>1629.1800000000003</v>
          </cell>
          <cell r="H124">
            <v>1629.1799999999994</v>
          </cell>
          <cell r="I124">
            <v>1629.1800000000003</v>
          </cell>
          <cell r="J124">
            <v>1629.1800000000003</v>
          </cell>
          <cell r="K124">
            <v>1629.1800000000003</v>
          </cell>
          <cell r="L124">
            <v>1629.1800000000003</v>
          </cell>
          <cell r="M124">
            <v>1629.1799999999985</v>
          </cell>
          <cell r="N124">
            <v>1629.1800000000003</v>
          </cell>
          <cell r="O124">
            <v>1629.1800000000003</v>
          </cell>
          <cell r="P124">
            <v>19550.16</v>
          </cell>
        </row>
        <row r="125">
          <cell r="B125">
            <v>6675</v>
          </cell>
          <cell r="D125">
            <v>0.41</v>
          </cell>
          <cell r="E125">
            <v>0.41</v>
          </cell>
          <cell r="F125">
            <v>0.41000000000000003</v>
          </cell>
          <cell r="G125">
            <v>0.40999999999999992</v>
          </cell>
          <cell r="H125">
            <v>0.40999999999999992</v>
          </cell>
          <cell r="I125">
            <v>0.41000000000000014</v>
          </cell>
          <cell r="J125">
            <v>0.41000000000000014</v>
          </cell>
          <cell r="K125">
            <v>0.4099999999999997</v>
          </cell>
          <cell r="L125">
            <v>0.41000000000000014</v>
          </cell>
          <cell r="M125">
            <v>0.4099999999999997</v>
          </cell>
          <cell r="N125">
            <v>0.41000000000000014</v>
          </cell>
          <cell r="O125">
            <v>0.41000000000000014</v>
          </cell>
          <cell r="P125">
            <v>4.92</v>
          </cell>
        </row>
        <row r="126">
          <cell r="B126">
            <v>6680</v>
          </cell>
          <cell r="D126">
            <v>10.25</v>
          </cell>
          <cell r="E126">
            <v>10.25</v>
          </cell>
          <cell r="F126">
            <v>10.25</v>
          </cell>
          <cell r="G126">
            <v>10.25</v>
          </cell>
          <cell r="H126">
            <v>10.25</v>
          </cell>
          <cell r="I126">
            <v>10.25</v>
          </cell>
          <cell r="J126">
            <v>10.25</v>
          </cell>
          <cell r="K126">
            <v>10.25</v>
          </cell>
          <cell r="L126">
            <v>10.25</v>
          </cell>
          <cell r="M126">
            <v>10.25</v>
          </cell>
          <cell r="N126">
            <v>10.25</v>
          </cell>
          <cell r="O126">
            <v>10.25</v>
          </cell>
          <cell r="P126">
            <v>123</v>
          </cell>
        </row>
        <row r="127">
          <cell r="B127">
            <v>6685</v>
          </cell>
          <cell r="D127">
            <v>401.33</v>
          </cell>
          <cell r="E127">
            <v>401.33</v>
          </cell>
          <cell r="F127">
            <v>401.33000000000004</v>
          </cell>
          <cell r="G127">
            <v>401.32999999999993</v>
          </cell>
          <cell r="H127">
            <v>401.33000000000015</v>
          </cell>
          <cell r="I127">
            <v>401.32999999999993</v>
          </cell>
          <cell r="J127">
            <v>401.32999999999993</v>
          </cell>
          <cell r="K127">
            <v>401.32999999999993</v>
          </cell>
          <cell r="L127">
            <v>401.32999999999993</v>
          </cell>
          <cell r="M127">
            <v>401.33000000000038</v>
          </cell>
          <cell r="N127">
            <v>401.32999999999993</v>
          </cell>
          <cell r="O127">
            <v>401.32999999999993</v>
          </cell>
          <cell r="P127">
            <v>4815.96</v>
          </cell>
        </row>
        <row r="128">
          <cell r="B128">
            <v>6695</v>
          </cell>
          <cell r="D128">
            <v>0.71</v>
          </cell>
          <cell r="E128">
            <v>0.71</v>
          </cell>
          <cell r="F128">
            <v>0.71</v>
          </cell>
          <cell r="G128">
            <v>0.71</v>
          </cell>
          <cell r="H128">
            <v>0.71</v>
          </cell>
          <cell r="I128">
            <v>0.71</v>
          </cell>
          <cell r="J128">
            <v>0.71</v>
          </cell>
          <cell r="K128">
            <v>0.71</v>
          </cell>
          <cell r="L128">
            <v>0.71</v>
          </cell>
          <cell r="M128">
            <v>0.71</v>
          </cell>
          <cell r="N128">
            <v>0.71</v>
          </cell>
          <cell r="O128">
            <v>0.71</v>
          </cell>
          <cell r="P128">
            <v>8.52</v>
          </cell>
        </row>
        <row r="129">
          <cell r="B129">
            <v>6710</v>
          </cell>
          <cell r="D129">
            <v>7272.91</v>
          </cell>
          <cell r="E129">
            <v>7272.91</v>
          </cell>
          <cell r="F129">
            <v>7272.91</v>
          </cell>
          <cell r="G129">
            <v>7273.6399999999994</v>
          </cell>
          <cell r="H129">
            <v>7273.6400000000031</v>
          </cell>
          <cell r="I129">
            <v>7273.6399999999994</v>
          </cell>
          <cell r="J129">
            <v>7274.3899999999994</v>
          </cell>
          <cell r="K129">
            <v>7293.6399999999994</v>
          </cell>
          <cell r="L129">
            <v>7290.010000000002</v>
          </cell>
          <cell r="M129">
            <v>7290.7599999999948</v>
          </cell>
          <cell r="N129">
            <v>9410.070000000007</v>
          </cell>
          <cell r="O129">
            <v>9309.75</v>
          </cell>
          <cell r="P129">
            <v>91508.27</v>
          </cell>
        </row>
        <row r="130">
          <cell r="B130">
            <v>6715</v>
          </cell>
          <cell r="D130">
            <v>940.3</v>
          </cell>
          <cell r="E130">
            <v>940.3</v>
          </cell>
          <cell r="F130">
            <v>940.46</v>
          </cell>
          <cell r="G130">
            <v>940.46</v>
          </cell>
          <cell r="H130">
            <v>1144.02</v>
          </cell>
          <cell r="I130">
            <v>1144.0200000000004</v>
          </cell>
          <cell r="J130">
            <v>1144.0199999999995</v>
          </cell>
          <cell r="K130">
            <v>1144.0200000000004</v>
          </cell>
          <cell r="L130">
            <v>1144.1900000000005</v>
          </cell>
          <cell r="M130">
            <v>1144.1899999999987</v>
          </cell>
          <cell r="N130">
            <v>1144.1900000000005</v>
          </cell>
          <cell r="O130">
            <v>1144.1900000000005</v>
          </cell>
          <cell r="P130">
            <v>12914.36</v>
          </cell>
        </row>
        <row r="131">
          <cell r="B131">
            <v>6717</v>
          </cell>
          <cell r="D131">
            <v>368.57</v>
          </cell>
          <cell r="E131">
            <v>370.54</v>
          </cell>
          <cell r="F131">
            <v>370.54000000000008</v>
          </cell>
          <cell r="G131">
            <v>370.53999999999996</v>
          </cell>
          <cell r="H131">
            <v>370.53999999999996</v>
          </cell>
          <cell r="I131">
            <v>370.53999999999996</v>
          </cell>
          <cell r="J131">
            <v>370.53999999999996</v>
          </cell>
          <cell r="K131">
            <v>370.53999999999996</v>
          </cell>
          <cell r="L131">
            <v>370.53999999999996</v>
          </cell>
          <cell r="M131">
            <v>370.53999999999996</v>
          </cell>
          <cell r="N131">
            <v>370.53999999999996</v>
          </cell>
          <cell r="O131">
            <v>370.54000000000042</v>
          </cell>
          <cell r="P131">
            <v>4444.51</v>
          </cell>
        </row>
        <row r="132">
          <cell r="B132">
            <v>6725</v>
          </cell>
          <cell r="D132">
            <v>262.79000000000002</v>
          </cell>
          <cell r="E132">
            <v>262.79000000000002</v>
          </cell>
          <cell r="F132">
            <v>262.78999999999996</v>
          </cell>
          <cell r="G132">
            <v>262.79000000000008</v>
          </cell>
          <cell r="H132">
            <v>262.78999999999996</v>
          </cell>
          <cell r="I132">
            <v>262.78999999999996</v>
          </cell>
          <cell r="J132">
            <v>262.78999999999996</v>
          </cell>
          <cell r="K132">
            <v>262.79000000000019</v>
          </cell>
          <cell r="L132">
            <v>262.78999999999996</v>
          </cell>
          <cell r="M132">
            <v>262.78999999999996</v>
          </cell>
          <cell r="N132">
            <v>262.78999999999996</v>
          </cell>
          <cell r="O132">
            <v>262.78999999999996</v>
          </cell>
          <cell r="P132">
            <v>3153.48</v>
          </cell>
        </row>
        <row r="133">
          <cell r="B133">
            <v>6740</v>
          </cell>
          <cell r="D133">
            <v>1667.78</v>
          </cell>
          <cell r="E133">
            <v>1667.78</v>
          </cell>
          <cell r="F133">
            <v>1667.7800000000002</v>
          </cell>
          <cell r="G133">
            <v>1667.7799999999997</v>
          </cell>
          <cell r="H133">
            <v>1667.7799999999997</v>
          </cell>
          <cell r="I133">
            <v>1667.7800000000007</v>
          </cell>
          <cell r="J133">
            <v>1667.7799999999988</v>
          </cell>
          <cell r="K133">
            <v>1667.7800000000007</v>
          </cell>
          <cell r="L133">
            <v>1667.7800000000007</v>
          </cell>
          <cell r="M133">
            <v>1667.7799999999988</v>
          </cell>
          <cell r="N133">
            <v>1667.7800000000025</v>
          </cell>
          <cell r="O133">
            <v>1667.7799999999988</v>
          </cell>
          <cell r="P133">
            <v>20013.36</v>
          </cell>
        </row>
        <row r="134">
          <cell r="B134">
            <v>6745</v>
          </cell>
          <cell r="D134">
            <v>725.67</v>
          </cell>
          <cell r="E134">
            <v>725.67</v>
          </cell>
          <cell r="F134">
            <v>725.6700000000003</v>
          </cell>
          <cell r="G134">
            <v>725.66999999999962</v>
          </cell>
          <cell r="H134">
            <v>741.23</v>
          </cell>
          <cell r="I134">
            <v>741.23000000000047</v>
          </cell>
          <cell r="J134">
            <v>741.22999999999956</v>
          </cell>
          <cell r="K134">
            <v>741.23000000000047</v>
          </cell>
          <cell r="L134">
            <v>754.48999999999978</v>
          </cell>
          <cell r="M134">
            <v>754.48999999999978</v>
          </cell>
          <cell r="N134">
            <v>776.29</v>
          </cell>
          <cell r="O134">
            <v>781.96</v>
          </cell>
          <cell r="P134">
            <v>8934.83</v>
          </cell>
        </row>
        <row r="135">
          <cell r="B135">
            <v>6760</v>
          </cell>
          <cell r="D135">
            <v>42.73</v>
          </cell>
          <cell r="E135">
            <v>42.73</v>
          </cell>
          <cell r="F135">
            <v>42.730000000000004</v>
          </cell>
          <cell r="G135">
            <v>42.72999999999999</v>
          </cell>
          <cell r="H135">
            <v>42.730000000000018</v>
          </cell>
          <cell r="I135">
            <v>42.72999999999999</v>
          </cell>
          <cell r="J135">
            <v>42.730000000000018</v>
          </cell>
          <cell r="K135">
            <v>42.729999999999961</v>
          </cell>
          <cell r="L135">
            <v>42.730000000000018</v>
          </cell>
          <cell r="M135">
            <v>42.730000000000018</v>
          </cell>
          <cell r="N135">
            <v>42.729999999999961</v>
          </cell>
          <cell r="O135">
            <v>42.730000000000018</v>
          </cell>
          <cell r="P135">
            <v>512.76</v>
          </cell>
        </row>
        <row r="136">
          <cell r="B136">
            <v>6765</v>
          </cell>
          <cell r="D136">
            <v>12297.58</v>
          </cell>
          <cell r="E136">
            <v>12297.58</v>
          </cell>
          <cell r="F136">
            <v>12300.030000000002</v>
          </cell>
          <cell r="G136">
            <v>12300.029999999999</v>
          </cell>
          <cell r="H136">
            <v>12300.029999999999</v>
          </cell>
          <cell r="I136">
            <v>12300.029999999999</v>
          </cell>
          <cell r="J136">
            <v>12301.990000000005</v>
          </cell>
          <cell r="K136">
            <v>12301.989999999991</v>
          </cell>
          <cell r="L136">
            <v>12301.990000000005</v>
          </cell>
          <cell r="M136">
            <v>12301.990000000005</v>
          </cell>
          <cell r="N136">
            <v>12301.990000000005</v>
          </cell>
          <cell r="O136">
            <v>12301.989999999991</v>
          </cell>
          <cell r="P136">
            <v>147607.22</v>
          </cell>
        </row>
        <row r="137">
          <cell r="B137">
            <v>6770</v>
          </cell>
          <cell r="D137">
            <v>5.14</v>
          </cell>
          <cell r="E137">
            <v>5.14</v>
          </cell>
          <cell r="F137">
            <v>5.1400000000000006</v>
          </cell>
          <cell r="G137">
            <v>5.1399999999999988</v>
          </cell>
          <cell r="H137">
            <v>5.1400000000000006</v>
          </cell>
          <cell r="I137">
            <v>5.1400000000000006</v>
          </cell>
          <cell r="J137">
            <v>5.139999999999997</v>
          </cell>
          <cell r="K137">
            <v>5.1400000000000006</v>
          </cell>
          <cell r="L137">
            <v>5.1400000000000006</v>
          </cell>
          <cell r="M137">
            <v>5.1400000000000006</v>
          </cell>
          <cell r="N137">
            <v>5.1400000000000006</v>
          </cell>
          <cell r="O137">
            <v>5.1400000000000006</v>
          </cell>
          <cell r="P137">
            <v>61.68</v>
          </cell>
        </row>
        <row r="138">
          <cell r="B138">
            <v>6775</v>
          </cell>
          <cell r="D138">
            <v>67.489999999999995</v>
          </cell>
          <cell r="E138">
            <v>67.489999999999995</v>
          </cell>
          <cell r="F138">
            <v>67.490000000000009</v>
          </cell>
          <cell r="G138">
            <v>67.489999999999981</v>
          </cell>
          <cell r="H138">
            <v>67.490000000000009</v>
          </cell>
          <cell r="I138">
            <v>67.490000000000009</v>
          </cell>
          <cell r="J138">
            <v>67.490000000000009</v>
          </cell>
          <cell r="K138">
            <v>67.489999999999952</v>
          </cell>
          <cell r="L138">
            <v>67.490000000000009</v>
          </cell>
          <cell r="M138">
            <v>67.490000000000009</v>
          </cell>
          <cell r="N138">
            <v>67.490000000000009</v>
          </cell>
          <cell r="O138">
            <v>67.490000000000009</v>
          </cell>
          <cell r="P138">
            <v>809.88</v>
          </cell>
        </row>
        <row r="139">
          <cell r="B139">
            <v>6800</v>
          </cell>
          <cell r="D139">
            <v>1.18</v>
          </cell>
          <cell r="E139">
            <v>1.18</v>
          </cell>
          <cell r="F139">
            <v>1.1800000000000002</v>
          </cell>
          <cell r="G139">
            <v>1.1799999999999997</v>
          </cell>
          <cell r="H139">
            <v>1.1800000000000006</v>
          </cell>
          <cell r="I139">
            <v>1.1799999999999997</v>
          </cell>
          <cell r="J139">
            <v>1.1799999999999997</v>
          </cell>
          <cell r="K139">
            <v>1.1799999999999997</v>
          </cell>
          <cell r="L139">
            <v>1.1799999999999997</v>
          </cell>
          <cell r="M139">
            <v>1.1800000000000015</v>
          </cell>
          <cell r="N139">
            <v>1.1799999999999997</v>
          </cell>
          <cell r="O139">
            <v>1.1799999999999997</v>
          </cell>
          <cell r="P139">
            <v>14.16</v>
          </cell>
        </row>
        <row r="140">
          <cell r="B140">
            <v>6805</v>
          </cell>
          <cell r="D140">
            <v>1.1100000000000001</v>
          </cell>
          <cell r="E140">
            <v>1.1100000000000001</v>
          </cell>
          <cell r="F140">
            <v>1.1099999999999999</v>
          </cell>
          <cell r="G140">
            <v>1.1100000000000003</v>
          </cell>
          <cell r="H140">
            <v>1.1099999999999994</v>
          </cell>
          <cell r="I140">
            <v>1.1100000000000003</v>
          </cell>
          <cell r="J140">
            <v>1.1099999999999994</v>
          </cell>
          <cell r="K140">
            <v>1.1100000000000012</v>
          </cell>
          <cell r="L140">
            <v>1.1099999999999994</v>
          </cell>
          <cell r="M140">
            <v>1.1099999999999994</v>
          </cell>
          <cell r="N140">
            <v>1.1100000000000012</v>
          </cell>
          <cell r="O140">
            <v>515.06999999999994</v>
          </cell>
          <cell r="P140">
            <v>527.28</v>
          </cell>
        </row>
        <row r="141">
          <cell r="B141">
            <v>6820</v>
          </cell>
          <cell r="D141">
            <v>0.76</v>
          </cell>
          <cell r="E141">
            <v>0.76</v>
          </cell>
          <cell r="F141">
            <v>0.75999999999999979</v>
          </cell>
          <cell r="G141">
            <v>0.76000000000000023</v>
          </cell>
          <cell r="H141">
            <v>0.75999999999999979</v>
          </cell>
          <cell r="I141">
            <v>0.75999999999999979</v>
          </cell>
          <cell r="J141">
            <v>0.76000000000000068</v>
          </cell>
          <cell r="K141">
            <v>0.75999999999999979</v>
          </cell>
          <cell r="L141">
            <v>0.75999999999999979</v>
          </cell>
          <cell r="M141">
            <v>0.75999999999999979</v>
          </cell>
          <cell r="N141">
            <v>0.75999999999999979</v>
          </cell>
          <cell r="O141">
            <v>0.75999999999999979</v>
          </cell>
          <cell r="P141">
            <v>9.1199999999999992</v>
          </cell>
        </row>
        <row r="142">
          <cell r="B142">
            <v>6825</v>
          </cell>
          <cell r="D142">
            <v>2.16</v>
          </cell>
          <cell r="E142">
            <v>2.16</v>
          </cell>
          <cell r="F142">
            <v>2.16</v>
          </cell>
          <cell r="G142">
            <v>2.16</v>
          </cell>
          <cell r="H142">
            <v>2.16</v>
          </cell>
          <cell r="I142">
            <v>2.16</v>
          </cell>
          <cell r="J142">
            <v>2.1599999999999984</v>
          </cell>
          <cell r="K142">
            <v>2.1600000000000019</v>
          </cell>
          <cell r="L142">
            <v>2.16</v>
          </cell>
          <cell r="M142">
            <v>2.16</v>
          </cell>
          <cell r="N142">
            <v>2.16</v>
          </cell>
          <cell r="O142">
            <v>2.16</v>
          </cell>
          <cell r="P142">
            <v>25.92</v>
          </cell>
        </row>
        <row r="143">
          <cell r="B143">
            <v>6835</v>
          </cell>
          <cell r="D143">
            <v>151.9</v>
          </cell>
          <cell r="E143">
            <v>151.9</v>
          </cell>
          <cell r="F143">
            <v>150.5</v>
          </cell>
          <cell r="G143">
            <v>150.49999999999994</v>
          </cell>
          <cell r="H143">
            <v>150.5</v>
          </cell>
          <cell r="I143">
            <v>150.5</v>
          </cell>
          <cell r="J143">
            <v>150.5</v>
          </cell>
          <cell r="K143">
            <v>150.5</v>
          </cell>
          <cell r="L143">
            <v>150.5</v>
          </cell>
          <cell r="M143">
            <v>150.5</v>
          </cell>
          <cell r="N143">
            <v>150.5</v>
          </cell>
          <cell r="O143">
            <v>150.5</v>
          </cell>
          <cell r="P143">
            <v>1808.8</v>
          </cell>
        </row>
        <row r="144">
          <cell r="B144">
            <v>6840</v>
          </cell>
          <cell r="D144">
            <v>45.64</v>
          </cell>
          <cell r="E144">
            <v>45.64</v>
          </cell>
          <cell r="F144">
            <v>45.639999999999986</v>
          </cell>
          <cell r="G144">
            <v>45.640000000000015</v>
          </cell>
          <cell r="H144">
            <v>45.639999999999986</v>
          </cell>
          <cell r="I144">
            <v>45.639999999999986</v>
          </cell>
          <cell r="J144">
            <v>45.640000000000043</v>
          </cell>
          <cell r="K144">
            <v>45.639999999999986</v>
          </cell>
          <cell r="L144">
            <v>45.639999999999986</v>
          </cell>
          <cell r="M144">
            <v>45.639999999999986</v>
          </cell>
          <cell r="N144">
            <v>45.640000000000043</v>
          </cell>
          <cell r="O144">
            <v>45.63999999999993</v>
          </cell>
          <cell r="P144">
            <v>547.67999999999995</v>
          </cell>
        </row>
        <row r="145">
          <cell r="B145">
            <v>6850</v>
          </cell>
          <cell r="D145">
            <v>12.5</v>
          </cell>
          <cell r="E145">
            <v>12.5</v>
          </cell>
          <cell r="F145">
            <v>12.5</v>
          </cell>
          <cell r="G145">
            <v>12.5</v>
          </cell>
          <cell r="H145">
            <v>12.5</v>
          </cell>
          <cell r="I145">
            <v>12.5</v>
          </cell>
          <cell r="J145">
            <v>12.5</v>
          </cell>
          <cell r="K145">
            <v>12.5</v>
          </cell>
          <cell r="L145">
            <v>12.5</v>
          </cell>
          <cell r="M145">
            <v>12.5</v>
          </cell>
          <cell r="N145">
            <v>12.5</v>
          </cell>
          <cell r="O145">
            <v>12.5</v>
          </cell>
          <cell r="P145">
            <v>150</v>
          </cell>
        </row>
        <row r="146">
          <cell r="B146">
            <v>6885</v>
          </cell>
          <cell r="D146">
            <v>1.99</v>
          </cell>
          <cell r="E146">
            <v>1.99</v>
          </cell>
          <cell r="F146">
            <v>1.9899999999999998</v>
          </cell>
          <cell r="G146">
            <v>1.9900000000000002</v>
          </cell>
          <cell r="H146">
            <v>1.9899999999999993</v>
          </cell>
          <cell r="I146">
            <v>1.9900000000000002</v>
          </cell>
          <cell r="J146">
            <v>1.9900000000000002</v>
          </cell>
          <cell r="K146">
            <v>1.9900000000000002</v>
          </cell>
          <cell r="L146">
            <v>1.9900000000000002</v>
          </cell>
          <cell r="M146">
            <v>1.9899999999999984</v>
          </cell>
          <cell r="N146">
            <v>1.990000000000002</v>
          </cell>
          <cell r="O146">
            <v>1.9899999999999984</v>
          </cell>
          <cell r="P146">
            <v>23.88</v>
          </cell>
        </row>
        <row r="147">
          <cell r="B147">
            <v>6890</v>
          </cell>
          <cell r="D147">
            <v>6.57</v>
          </cell>
          <cell r="E147">
            <v>6.57</v>
          </cell>
          <cell r="F147">
            <v>6.57</v>
          </cell>
          <cell r="G147">
            <v>6.57</v>
          </cell>
          <cell r="H147">
            <v>6.57</v>
          </cell>
          <cell r="I147">
            <v>6.57</v>
          </cell>
          <cell r="J147">
            <v>6.57</v>
          </cell>
          <cell r="K147">
            <v>6.57</v>
          </cell>
          <cell r="L147">
            <v>6.57</v>
          </cell>
          <cell r="M147">
            <v>6.57</v>
          </cell>
          <cell r="N147">
            <v>6.5699999999999932</v>
          </cell>
          <cell r="O147">
            <v>6.5700000000000074</v>
          </cell>
          <cell r="P147">
            <v>78.84</v>
          </cell>
        </row>
        <row r="148">
          <cell r="B148">
            <v>6905</v>
          </cell>
          <cell r="D148">
            <v>602.66999999999996</v>
          </cell>
          <cell r="E148">
            <v>308.21000000000004</v>
          </cell>
          <cell r="F148">
            <v>2096.63</v>
          </cell>
          <cell r="G148">
            <v>381.27999999999975</v>
          </cell>
          <cell r="H148">
            <v>382.96000000000004</v>
          </cell>
          <cell r="I148">
            <v>379.69999999999982</v>
          </cell>
          <cell r="J148">
            <v>411.26000000000022</v>
          </cell>
          <cell r="K148">
            <v>383.36999999999989</v>
          </cell>
          <cell r="L148">
            <v>420.38000000000011</v>
          </cell>
          <cell r="M148">
            <v>445.01999999999953</v>
          </cell>
          <cell r="N148">
            <v>404.90000000000055</v>
          </cell>
          <cell r="O148">
            <v>468.89000000000033</v>
          </cell>
          <cell r="P148">
            <v>6685.27</v>
          </cell>
        </row>
        <row r="149">
          <cell r="B149">
            <v>6920</v>
          </cell>
          <cell r="D149">
            <v>1351.2</v>
          </cell>
          <cell r="E149">
            <v>1356.57</v>
          </cell>
          <cell r="F149">
            <v>1367.1799999999998</v>
          </cell>
          <cell r="G149">
            <v>1531.17</v>
          </cell>
          <cell r="H149">
            <v>1390.25</v>
          </cell>
          <cell r="I149">
            <v>1298.1899999999996</v>
          </cell>
          <cell r="J149">
            <v>1413.0600000000013</v>
          </cell>
          <cell r="K149">
            <v>1450.8999999999996</v>
          </cell>
          <cell r="L149">
            <v>1427.1599999999999</v>
          </cell>
          <cell r="M149">
            <v>1423.2700000000004</v>
          </cell>
          <cell r="N149">
            <v>1422.7999999999993</v>
          </cell>
          <cell r="O149">
            <v>1365.0900000000001</v>
          </cell>
          <cell r="P149">
            <v>16796.84</v>
          </cell>
        </row>
        <row r="151">
          <cell r="B151" t="str">
            <v>"12-31-13 CIAC Amort  Exp_PerAR" Column A R32</v>
          </cell>
        </row>
        <row r="152">
          <cell r="B152">
            <v>7225</v>
          </cell>
          <cell r="D152">
            <v>-1136.1500000000001</v>
          </cell>
          <cell r="E152">
            <v>-1136.1500000000001</v>
          </cell>
          <cell r="F152">
            <v>-1136.1499999999996</v>
          </cell>
          <cell r="G152">
            <v>-1136.1500000000005</v>
          </cell>
          <cell r="H152">
            <v>-1136.1499999999996</v>
          </cell>
          <cell r="I152">
            <v>-1136.1499999999996</v>
          </cell>
          <cell r="J152">
            <v>-1136.1500000000005</v>
          </cell>
          <cell r="K152">
            <v>-1136.1500000000005</v>
          </cell>
          <cell r="L152">
            <v>-1136.1499999999996</v>
          </cell>
          <cell r="M152">
            <v>-1136.1499999999996</v>
          </cell>
          <cell r="N152">
            <v>-1136.1499999999996</v>
          </cell>
          <cell r="O152">
            <v>-1136.1499999999996</v>
          </cell>
          <cell r="P152">
            <v>-13633.8</v>
          </cell>
        </row>
        <row r="153">
          <cell r="B153">
            <v>7230</v>
          </cell>
          <cell r="D153">
            <v>-1641.6</v>
          </cell>
          <cell r="E153">
            <v>-1641.6</v>
          </cell>
          <cell r="F153">
            <v>-1641.6000000000004</v>
          </cell>
          <cell r="G153">
            <v>-1641.5999999999995</v>
          </cell>
          <cell r="H153">
            <v>-1641.6000000000004</v>
          </cell>
          <cell r="I153">
            <v>-1641.6000000000004</v>
          </cell>
          <cell r="J153">
            <v>-1641.6000000000004</v>
          </cell>
          <cell r="K153">
            <v>-1641.5999999999985</v>
          </cell>
          <cell r="L153">
            <v>-1641.6000000000004</v>
          </cell>
          <cell r="M153">
            <v>-1641.6000000000004</v>
          </cell>
          <cell r="N153">
            <v>-1641.5999999999985</v>
          </cell>
          <cell r="O153">
            <v>-1641.6000000000022</v>
          </cell>
          <cell r="P153">
            <v>-19699.2</v>
          </cell>
        </row>
        <row r="154">
          <cell r="B154">
            <v>7275</v>
          </cell>
          <cell r="D154">
            <v>-211.86</v>
          </cell>
          <cell r="E154">
            <v>-211.86</v>
          </cell>
          <cell r="F154">
            <v>-211.86</v>
          </cell>
          <cell r="G154">
            <v>-211.86</v>
          </cell>
          <cell r="H154">
            <v>-211.8599999999999</v>
          </cell>
          <cell r="I154">
            <v>-211.86000000000013</v>
          </cell>
          <cell r="J154">
            <v>-211.8599999999999</v>
          </cell>
          <cell r="K154">
            <v>-211.86000000000013</v>
          </cell>
          <cell r="L154">
            <v>-211.8599999999999</v>
          </cell>
          <cell r="M154">
            <v>-211.8599999999999</v>
          </cell>
          <cell r="N154">
            <v>-211.86000000000013</v>
          </cell>
          <cell r="O154">
            <v>-211.86000000000013</v>
          </cell>
          <cell r="P154">
            <v>-2542.3200000000002</v>
          </cell>
        </row>
        <row r="155">
          <cell r="B155">
            <v>7280</v>
          </cell>
          <cell r="D155">
            <v>-621.79999999999995</v>
          </cell>
          <cell r="E155">
            <v>-621.79999999999995</v>
          </cell>
          <cell r="F155">
            <v>-621.80000000000018</v>
          </cell>
          <cell r="G155">
            <v>-621.79999999999973</v>
          </cell>
          <cell r="H155">
            <v>-621.80000000000018</v>
          </cell>
          <cell r="I155">
            <v>-621.80000000000018</v>
          </cell>
          <cell r="J155">
            <v>-621.80000000000018</v>
          </cell>
          <cell r="K155">
            <v>-621.79999999999927</v>
          </cell>
          <cell r="L155">
            <v>-621.80000000000018</v>
          </cell>
          <cell r="M155">
            <v>-621.80000000000018</v>
          </cell>
          <cell r="N155">
            <v>-621.80000000000018</v>
          </cell>
          <cell r="O155">
            <v>-621.80000000000018</v>
          </cell>
          <cell r="P155">
            <v>-7461.6</v>
          </cell>
        </row>
        <row r="156">
          <cell r="B156">
            <v>7285</v>
          </cell>
          <cell r="D156">
            <v>-180.75</v>
          </cell>
          <cell r="E156">
            <v>-180.75</v>
          </cell>
          <cell r="F156">
            <v>-180.75</v>
          </cell>
          <cell r="G156">
            <v>-180.75</v>
          </cell>
          <cell r="H156">
            <v>-180.75</v>
          </cell>
          <cell r="I156">
            <v>-180.75</v>
          </cell>
          <cell r="J156">
            <v>-180.75</v>
          </cell>
          <cell r="K156">
            <v>-180.75</v>
          </cell>
          <cell r="L156">
            <v>-180.75</v>
          </cell>
          <cell r="M156">
            <v>-180.75</v>
          </cell>
          <cell r="N156">
            <v>-180.75</v>
          </cell>
          <cell r="O156">
            <v>-180.75</v>
          </cell>
          <cell r="P156">
            <v>-2169</v>
          </cell>
        </row>
        <row r="157">
          <cell r="B157">
            <v>7290</v>
          </cell>
          <cell r="D157">
            <v>-172.32</v>
          </cell>
          <cell r="E157">
            <v>-172.32</v>
          </cell>
          <cell r="F157">
            <v>-172.32000000000005</v>
          </cell>
          <cell r="G157">
            <v>-172.31999999999994</v>
          </cell>
          <cell r="H157">
            <v>-172.32000000000005</v>
          </cell>
          <cell r="I157">
            <v>-172.32000000000005</v>
          </cell>
          <cell r="J157">
            <v>-172.31999999999994</v>
          </cell>
          <cell r="K157">
            <v>-172.31999999999994</v>
          </cell>
          <cell r="L157">
            <v>-172.32000000000016</v>
          </cell>
          <cell r="M157">
            <v>-172.31999999999994</v>
          </cell>
          <cell r="N157">
            <v>-172.31999999999994</v>
          </cell>
          <cell r="O157">
            <v>-172.32000000000016</v>
          </cell>
          <cell r="P157">
            <v>-2067.84</v>
          </cell>
        </row>
        <row r="158">
          <cell r="B158">
            <v>7325</v>
          </cell>
          <cell r="D158">
            <v>-0.85</v>
          </cell>
          <cell r="E158">
            <v>-0.85</v>
          </cell>
          <cell r="F158">
            <v>-0.84999999999999987</v>
          </cell>
          <cell r="G158">
            <v>-0.85000000000000009</v>
          </cell>
          <cell r="H158">
            <v>-0.85000000000000009</v>
          </cell>
          <cell r="I158">
            <v>-0.84999999999999964</v>
          </cell>
          <cell r="J158">
            <v>-0.85000000000000053</v>
          </cell>
          <cell r="K158">
            <v>-0.84999999999999964</v>
          </cell>
          <cell r="L158">
            <v>-0.85000000000000053</v>
          </cell>
          <cell r="M158">
            <v>-0.84999999999999964</v>
          </cell>
          <cell r="N158">
            <v>-0.84999999999999964</v>
          </cell>
          <cell r="O158">
            <v>-0.84999999999999964</v>
          </cell>
          <cell r="P158">
            <v>-10.199999999999999</v>
          </cell>
        </row>
        <row r="159">
          <cell r="B159">
            <v>7330</v>
          </cell>
          <cell r="D159">
            <v>-291.33</v>
          </cell>
          <cell r="E159">
            <v>-291.33</v>
          </cell>
          <cell r="F159">
            <v>-291.33000000000004</v>
          </cell>
          <cell r="G159">
            <v>-291.32999999999993</v>
          </cell>
          <cell r="H159">
            <v>-291.33000000000015</v>
          </cell>
          <cell r="I159">
            <v>-291.32999999999993</v>
          </cell>
          <cell r="J159">
            <v>-291.32999999999993</v>
          </cell>
          <cell r="K159">
            <v>-291.32999999999993</v>
          </cell>
          <cell r="L159">
            <v>-291.32999999999993</v>
          </cell>
          <cell r="M159">
            <v>-291.33000000000038</v>
          </cell>
          <cell r="N159">
            <v>-291.32999999999993</v>
          </cell>
          <cell r="O159">
            <v>-291.32999999999993</v>
          </cell>
          <cell r="P159">
            <v>-3495.96</v>
          </cell>
        </row>
        <row r="160">
          <cell r="B160">
            <v>7430</v>
          </cell>
          <cell r="D160">
            <v>-3319.94</v>
          </cell>
          <cell r="E160">
            <v>-3319.94</v>
          </cell>
          <cell r="F160">
            <v>-3319.9399999999996</v>
          </cell>
          <cell r="G160">
            <v>-3319.9400000000005</v>
          </cell>
          <cell r="H160">
            <v>-3328.42</v>
          </cell>
          <cell r="I160">
            <v>-3328.4199999999983</v>
          </cell>
          <cell r="J160">
            <v>-3328.4200000000019</v>
          </cell>
          <cell r="K160">
            <v>-3337.0299999999988</v>
          </cell>
          <cell r="L160">
            <v>-3337.0300000000025</v>
          </cell>
          <cell r="M160">
            <v>-3345.8699999999953</v>
          </cell>
          <cell r="N160">
            <v>-3351.3800000000047</v>
          </cell>
          <cell r="O160">
            <v>-3351.3799999999974</v>
          </cell>
          <cell r="P160">
            <v>-39987.71</v>
          </cell>
        </row>
        <row r="161">
          <cell r="B161">
            <v>7440</v>
          </cell>
          <cell r="D161">
            <v>-162.27000000000001</v>
          </cell>
          <cell r="E161">
            <v>-162.27000000000001</v>
          </cell>
          <cell r="F161">
            <v>-162.26999999999998</v>
          </cell>
          <cell r="G161">
            <v>-162.27000000000004</v>
          </cell>
          <cell r="H161">
            <v>-162.26999999999998</v>
          </cell>
          <cell r="I161">
            <v>-162.26999999999998</v>
          </cell>
          <cell r="J161">
            <v>-162.2700000000001</v>
          </cell>
          <cell r="K161">
            <v>-162.26999999999998</v>
          </cell>
          <cell r="L161">
            <v>-162.26999999999998</v>
          </cell>
          <cell r="M161">
            <v>-162.26999999999998</v>
          </cell>
          <cell r="N161">
            <v>-166.70000000000005</v>
          </cell>
          <cell r="O161">
            <v>-166.69999999999982</v>
          </cell>
          <cell r="P161">
            <v>-1956.1</v>
          </cell>
        </row>
        <row r="163">
          <cell r="B163" t="str">
            <v>Property Taxes Tab but no-where to input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7510</v>
          </cell>
          <cell r="D164">
            <v>530.6</v>
          </cell>
          <cell r="E164">
            <v>548.24999999999989</v>
          </cell>
          <cell r="F164">
            <v>520.40000000000009</v>
          </cell>
          <cell r="G164">
            <v>558.7199999999998</v>
          </cell>
          <cell r="H164">
            <v>485.29000000000042</v>
          </cell>
          <cell r="I164">
            <v>505.91999999999962</v>
          </cell>
          <cell r="J164">
            <v>527.64000000000033</v>
          </cell>
          <cell r="K164">
            <v>493.20999999999958</v>
          </cell>
          <cell r="L164">
            <v>499.88000000000011</v>
          </cell>
          <cell r="M164">
            <v>498.86000000000058</v>
          </cell>
          <cell r="N164">
            <v>474.25999999999931</v>
          </cell>
          <cell r="O164">
            <v>519.10000000000036</v>
          </cell>
          <cell r="P164">
            <v>6162.13</v>
          </cell>
        </row>
        <row r="165">
          <cell r="B165">
            <v>7515</v>
          </cell>
          <cell r="D165">
            <v>109.74</v>
          </cell>
          <cell r="E165">
            <v>17.060000000000002</v>
          </cell>
          <cell r="F165">
            <v>6.1900000000000119</v>
          </cell>
          <cell r="G165">
            <v>1.0199999999999818</v>
          </cell>
          <cell r="H165">
            <v>0.81000000000000227</v>
          </cell>
          <cell r="I165">
            <v>1.0300000000000011</v>
          </cell>
          <cell r="J165">
            <v>1.5500000000000114</v>
          </cell>
          <cell r="K165">
            <v>0.87000000000000455</v>
          </cell>
          <cell r="L165">
            <v>0.38999999999998636</v>
          </cell>
          <cell r="M165">
            <v>1.1299999999999955</v>
          </cell>
          <cell r="N165">
            <v>0.8200000000000216</v>
          </cell>
          <cell r="O165">
            <v>0.58999999999997499</v>
          </cell>
          <cell r="P165">
            <v>141.19999999999999</v>
          </cell>
        </row>
        <row r="166">
          <cell r="B166">
            <v>7520</v>
          </cell>
          <cell r="D166">
            <v>212.82</v>
          </cell>
          <cell r="E166">
            <v>91.269999999999982</v>
          </cell>
          <cell r="F166">
            <v>52.56</v>
          </cell>
          <cell r="G166">
            <v>14.980000000000018</v>
          </cell>
          <cell r="H166">
            <v>9.1700000000000159</v>
          </cell>
          <cell r="I166">
            <v>10.089999999999975</v>
          </cell>
          <cell r="J166">
            <v>-100.49000000000001</v>
          </cell>
          <cell r="K166">
            <v>8.5500000000000114</v>
          </cell>
          <cell r="L166">
            <v>5.4900000000000091</v>
          </cell>
          <cell r="M166">
            <v>7.8700000000000045</v>
          </cell>
          <cell r="N166">
            <v>5.8299999999999841</v>
          </cell>
          <cell r="O166">
            <v>-74.679999999999978</v>
          </cell>
          <cell r="P166">
            <v>243.46</v>
          </cell>
        </row>
        <row r="167">
          <cell r="B167">
            <v>7535</v>
          </cell>
          <cell r="D167">
            <v>0</v>
          </cell>
          <cell r="E167">
            <v>0.03</v>
          </cell>
          <cell r="F167">
            <v>0</v>
          </cell>
          <cell r="G167">
            <v>2.6900000000000004</v>
          </cell>
          <cell r="H167">
            <v>156.46</v>
          </cell>
          <cell r="I167">
            <v>25.53</v>
          </cell>
          <cell r="J167">
            <v>0</v>
          </cell>
          <cell r="K167">
            <v>6.9999999999993179E-2</v>
          </cell>
          <cell r="L167">
            <v>0</v>
          </cell>
          <cell r="M167">
            <v>0</v>
          </cell>
          <cell r="N167">
            <v>0.46999999999999886</v>
          </cell>
          <cell r="O167">
            <v>3.7700000000000102</v>
          </cell>
          <cell r="P167">
            <v>189.02</v>
          </cell>
        </row>
        <row r="168">
          <cell r="B168">
            <v>7540</v>
          </cell>
          <cell r="D168">
            <v>13961.37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16525.29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-3515.7999999999993</v>
          </cell>
          <cell r="P168">
            <v>26970.860000000004</v>
          </cell>
        </row>
        <row r="169">
          <cell r="B169">
            <v>7545</v>
          </cell>
          <cell r="D169">
            <v>0</v>
          </cell>
          <cell r="E169">
            <v>0</v>
          </cell>
          <cell r="F169">
            <v>1.33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85099.12</v>
          </cell>
          <cell r="O169">
            <v>0</v>
          </cell>
          <cell r="P169">
            <v>85100.45</v>
          </cell>
        </row>
        <row r="170">
          <cell r="B170">
            <v>7550</v>
          </cell>
          <cell r="D170">
            <v>-3322.33</v>
          </cell>
          <cell r="E170">
            <v>10463.07</v>
          </cell>
          <cell r="F170">
            <v>10638.15</v>
          </cell>
          <cell r="G170">
            <v>10636.060000000001</v>
          </cell>
          <cell r="H170">
            <v>10488.960000000003</v>
          </cell>
          <cell r="I170">
            <v>10638.589999999997</v>
          </cell>
          <cell r="J170">
            <v>-6036.8399999999965</v>
          </cell>
          <cell r="K170">
            <v>10638.369999999995</v>
          </cell>
          <cell r="L170">
            <v>10639.230000000003</v>
          </cell>
          <cell r="M170">
            <v>10639.109999999993</v>
          </cell>
          <cell r="N170">
            <v>-75941.39</v>
          </cell>
          <cell r="O170">
            <v>519.56999999999994</v>
          </cell>
          <cell r="P170">
            <v>0.5499999999958618</v>
          </cell>
        </row>
        <row r="171">
          <cell r="B171">
            <v>7555</v>
          </cell>
          <cell r="D171">
            <v>0</v>
          </cell>
          <cell r="E171">
            <v>176.32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151.30000000000001</v>
          </cell>
          <cell r="K171">
            <v>0</v>
          </cell>
          <cell r="L171">
            <v>0</v>
          </cell>
          <cell r="M171">
            <v>0</v>
          </cell>
          <cell r="N171">
            <v>1480.3899999999999</v>
          </cell>
          <cell r="O171">
            <v>14.529999999999973</v>
          </cell>
          <cell r="P171">
            <v>1822.5399999999997</v>
          </cell>
        </row>
        <row r="172">
          <cell r="B172">
            <v>7595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33883.919999999998</v>
          </cell>
          <cell r="P172">
            <v>33883.919999999998</v>
          </cell>
        </row>
        <row r="173">
          <cell r="B173">
            <v>7600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-10245.129999999999</v>
          </cell>
          <cell r="P173">
            <v>-10245.129999999999</v>
          </cell>
        </row>
        <row r="174">
          <cell r="B174">
            <v>7610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0.44</v>
          </cell>
          <cell r="P174">
            <v>0.44</v>
          </cell>
        </row>
        <row r="175">
          <cell r="B175">
            <v>7660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B176">
            <v>7710</v>
          </cell>
          <cell r="D176">
            <v>0</v>
          </cell>
          <cell r="E176">
            <v>0</v>
          </cell>
          <cell r="F176">
            <v>35488.19</v>
          </cell>
          <cell r="G176">
            <v>0</v>
          </cell>
          <cell r="H176">
            <v>0</v>
          </cell>
          <cell r="I176">
            <v>33901.770000000004</v>
          </cell>
          <cell r="J176">
            <v>0</v>
          </cell>
          <cell r="K176">
            <v>0</v>
          </cell>
          <cell r="L176">
            <v>45135.59</v>
          </cell>
          <cell r="M176">
            <v>0</v>
          </cell>
          <cell r="N176">
            <v>0</v>
          </cell>
          <cell r="O176">
            <v>41554.979999999996</v>
          </cell>
          <cell r="P176">
            <v>156080.53</v>
          </cell>
        </row>
        <row r="177">
          <cell r="B177">
            <v>7735</v>
          </cell>
          <cell r="D177">
            <v>3.6300000000000012</v>
          </cell>
          <cell r="E177">
            <v>31.29999999999999</v>
          </cell>
          <cell r="F177">
            <v>21.340000000000003</v>
          </cell>
          <cell r="G177">
            <v>31.150000000000006</v>
          </cell>
          <cell r="H177">
            <v>24.819999999999993</v>
          </cell>
          <cell r="I177">
            <v>24.350000000000009</v>
          </cell>
          <cell r="J177">
            <v>24.980000000000018</v>
          </cell>
          <cell r="K177">
            <v>26.749999999999972</v>
          </cell>
          <cell r="L177">
            <v>28.319999999999993</v>
          </cell>
          <cell r="M177">
            <v>31.900000000000006</v>
          </cell>
          <cell r="N177">
            <v>26.610000000000042</v>
          </cell>
          <cell r="O177">
            <v>27.730000000000018</v>
          </cell>
          <cell r="P177">
            <v>302.88000000000005</v>
          </cell>
        </row>
        <row r="178">
          <cell r="B178">
            <v>7750</v>
          </cell>
          <cell r="D178">
            <v>-659.18</v>
          </cell>
          <cell r="E178">
            <v>-659.18</v>
          </cell>
          <cell r="F178">
            <v>-1002.72</v>
          </cell>
          <cell r="G178">
            <v>-1352.0300000000002</v>
          </cell>
          <cell r="H178">
            <v>-628.24000000000024</v>
          </cell>
          <cell r="I178">
            <v>-788.44999999999982</v>
          </cell>
          <cell r="J178">
            <v>-5474.53</v>
          </cell>
          <cell r="K178">
            <v>-4089.76</v>
          </cell>
          <cell r="L178">
            <v>-5636.0499999999993</v>
          </cell>
          <cell r="M178">
            <v>-5727.2000000000007</v>
          </cell>
          <cell r="N178">
            <v>-975.52999999999884</v>
          </cell>
          <cell r="O178">
            <v>-225.81000000000131</v>
          </cell>
          <cell r="P178">
            <v>-27218.68</v>
          </cell>
        </row>
        <row r="179">
          <cell r="B179">
            <v>7765</v>
          </cell>
          <cell r="D179">
            <v>0</v>
          </cell>
          <cell r="E179">
            <v>0</v>
          </cell>
          <cell r="F179">
            <v>0</v>
          </cell>
          <cell r="G179">
            <v>-85.58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-85.58</v>
          </cell>
        </row>
        <row r="180">
          <cell r="B180" t="str">
            <v>Grand Total</v>
          </cell>
          <cell r="D180">
            <v>45469.509999999987</v>
          </cell>
          <cell r="E180">
            <v>14313.710000000003</v>
          </cell>
          <cell r="F180">
            <v>50442.860000000015</v>
          </cell>
          <cell r="G180">
            <v>22340.160000000011</v>
          </cell>
          <cell r="H180">
            <v>18167.97999999997</v>
          </cell>
          <cell r="I180">
            <v>68484.710000000021</v>
          </cell>
          <cell r="J180">
            <v>37610.100000000006</v>
          </cell>
          <cell r="K180">
            <v>29157.599999999999</v>
          </cell>
          <cell r="L180">
            <v>11549.640000000098</v>
          </cell>
          <cell r="M180">
            <v>42475.95</v>
          </cell>
          <cell r="N180">
            <v>20197.52999999997</v>
          </cell>
          <cell r="O180">
            <v>78837.129999999961</v>
          </cell>
          <cell r="P180">
            <v>439046.88</v>
          </cell>
        </row>
      </sheetData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51">
          <cell r="D51">
            <v>-7738.8700000000008</v>
          </cell>
          <cell r="E51">
            <v>-7738.8700000000008</v>
          </cell>
          <cell r="F51">
            <v>-7738.8700000000008</v>
          </cell>
          <cell r="G51">
            <v>-7738.8700000000008</v>
          </cell>
          <cell r="H51">
            <v>-7747.35</v>
          </cell>
          <cell r="I51">
            <v>-7747.3499999999985</v>
          </cell>
          <cell r="J51">
            <v>-7747.3500000000022</v>
          </cell>
          <cell r="K51">
            <v>-7755.9599999999973</v>
          </cell>
          <cell r="L51">
            <v>-7755.9600000000028</v>
          </cell>
          <cell r="M51">
            <v>-7764.7999999999956</v>
          </cell>
          <cell r="N51">
            <v>-7774.7400000000025</v>
          </cell>
          <cell r="O51">
            <v>-7774.7399999999989</v>
          </cell>
          <cell r="P51">
            <v>-93023.73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042"/>
  <sheetViews>
    <sheetView tabSelected="1" workbookViewId="0">
      <selection activeCell="A6" sqref="A6"/>
    </sheetView>
  </sheetViews>
  <sheetFormatPr defaultColWidth="14.7265625" defaultRowHeight="10" x14ac:dyDescent="0.2"/>
  <cols>
    <col min="1" max="1" width="31.81640625" style="31" bestFit="1" customWidth="1"/>
    <col min="2" max="2" width="14.7265625" style="28"/>
    <col min="3" max="5" width="14.7265625" style="77" customWidth="1"/>
    <col min="6" max="6" width="14.7265625" style="28" customWidth="1"/>
    <col min="7" max="7" width="14.7265625" style="77" customWidth="1"/>
    <col min="8" max="18" width="14.7265625" style="30" customWidth="1"/>
    <col min="19" max="20" width="14.7265625" style="30"/>
    <col min="21" max="21" width="14.7265625" style="31"/>
    <col min="22" max="22" width="35.81640625" style="31" customWidth="1"/>
    <col min="23" max="24" width="14.7265625" style="30"/>
    <col min="25" max="25" width="14.7265625" style="28"/>
    <col min="26" max="27" width="14.7265625" style="77"/>
    <col min="28" max="28" width="14.7265625" style="30"/>
    <col min="29" max="38" width="14.7265625" style="30" customWidth="1"/>
    <col min="39" max="41" width="14.7265625" style="30"/>
    <col min="42" max="16384" width="14.7265625" style="31"/>
  </cols>
  <sheetData>
    <row r="1" spans="1:41" s="7" customFormat="1" ht="25.5" customHeight="1" x14ac:dyDescent="0.3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3">
        <v>42014</v>
      </c>
      <c r="I1" s="2">
        <v>42036</v>
      </c>
      <c r="J1" s="2">
        <v>42064</v>
      </c>
      <c r="K1" s="2">
        <v>42095</v>
      </c>
      <c r="L1" s="2">
        <v>42125</v>
      </c>
      <c r="M1" s="2">
        <v>42156</v>
      </c>
      <c r="N1" s="2">
        <v>42186</v>
      </c>
      <c r="O1" s="2">
        <v>42217</v>
      </c>
      <c r="P1" s="2">
        <v>42248</v>
      </c>
      <c r="Q1" s="2">
        <v>42278</v>
      </c>
      <c r="R1" s="2">
        <v>42309</v>
      </c>
      <c r="S1" s="2">
        <v>42339</v>
      </c>
      <c r="T1" s="2" t="s">
        <v>7</v>
      </c>
      <c r="U1" s="4" t="s">
        <v>8</v>
      </c>
      <c r="V1" s="5" t="s">
        <v>1</v>
      </c>
      <c r="W1" s="2" t="s">
        <v>2</v>
      </c>
      <c r="X1" s="2" t="s">
        <v>3</v>
      </c>
      <c r="Y1" s="1" t="s">
        <v>5</v>
      </c>
      <c r="Z1" s="2" t="s">
        <v>9</v>
      </c>
      <c r="AA1" s="2" t="s">
        <v>10</v>
      </c>
      <c r="AB1" s="3">
        <v>42014</v>
      </c>
      <c r="AC1" s="2">
        <v>42036</v>
      </c>
      <c r="AD1" s="2">
        <v>42064</v>
      </c>
      <c r="AE1" s="2">
        <v>42095</v>
      </c>
      <c r="AF1" s="2">
        <v>42125</v>
      </c>
      <c r="AG1" s="2">
        <v>42156</v>
      </c>
      <c r="AH1" s="2">
        <v>42186</v>
      </c>
      <c r="AI1" s="2">
        <v>42217</v>
      </c>
      <c r="AJ1" s="2">
        <v>42248</v>
      </c>
      <c r="AK1" s="2">
        <v>42278</v>
      </c>
      <c r="AL1" s="2">
        <v>42309</v>
      </c>
      <c r="AM1" s="2">
        <v>42339</v>
      </c>
      <c r="AN1" s="2" t="s">
        <v>7</v>
      </c>
      <c r="AO1" s="6"/>
    </row>
    <row r="2" spans="1:41" s="7" customFormat="1" ht="10.5" x14ac:dyDescent="0.25">
      <c r="A2" s="8" t="s">
        <v>11</v>
      </c>
      <c r="B2" s="9"/>
      <c r="C2" s="10"/>
      <c r="D2" s="10"/>
      <c r="E2" s="10"/>
      <c r="F2" s="9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V2" s="8" t="s">
        <v>11</v>
      </c>
      <c r="W2" s="10"/>
      <c r="X2" s="10"/>
      <c r="Y2" s="9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1"/>
    </row>
    <row r="3" spans="1:41" s="7" customFormat="1" x14ac:dyDescent="0.2">
      <c r="A3" s="7" t="s">
        <v>12</v>
      </c>
      <c r="B3" s="9" t="s">
        <v>13</v>
      </c>
      <c r="C3" s="10">
        <f>[1]TB2015!B5</f>
        <v>-34044.1</v>
      </c>
      <c r="D3" s="10">
        <f>[1]TB2015!B5</f>
        <v>-34044.1</v>
      </c>
      <c r="E3" s="10"/>
      <c r="F3" s="12"/>
      <c r="G3" s="10">
        <f>C3</f>
        <v>-34044.1</v>
      </c>
      <c r="H3" s="10">
        <f>[1]TB2015!C5</f>
        <v>-34044.1</v>
      </c>
      <c r="I3" s="10">
        <f>[1]TB2015!D5</f>
        <v>-34044.1</v>
      </c>
      <c r="J3" s="10">
        <f>[1]TB2015!E5</f>
        <v>-34044.1</v>
      </c>
      <c r="K3" s="10">
        <f>[1]TB2015!F5</f>
        <v>-34044.1</v>
      </c>
      <c r="L3" s="10">
        <f>[1]TB2015!G5</f>
        <v>-34044.1</v>
      </c>
      <c r="M3" s="10">
        <f>[1]TB2015!H5</f>
        <v>-34044.1</v>
      </c>
      <c r="N3" s="10">
        <f>[1]TB2015!I5</f>
        <v>-34044.1</v>
      </c>
      <c r="O3" s="10">
        <f>[1]TB2015!J5</f>
        <v>-34044.1</v>
      </c>
      <c r="P3" s="10">
        <f>[1]TB2015!K5</f>
        <v>-34044.1</v>
      </c>
      <c r="Q3" s="10">
        <f>[1]TB2015!L5</f>
        <v>-34044.1</v>
      </c>
      <c r="R3" s="10">
        <f>[1]TB2015!M5</f>
        <v>-34044.1</v>
      </c>
      <c r="S3" s="10">
        <f>[1]TB2015!N5</f>
        <v>-34044.1</v>
      </c>
      <c r="T3" s="10">
        <f>[1]TB2015!N5</f>
        <v>-34044.1</v>
      </c>
      <c r="U3" s="7">
        <f>AVERAGE(G3:S3)</f>
        <v>-34044.099999999991</v>
      </c>
      <c r="V3" s="7" t="s">
        <v>14</v>
      </c>
      <c r="W3" s="10">
        <f>-[1]TB2015!B86</f>
        <v>-11158.93</v>
      </c>
      <c r="X3" s="10">
        <f>-[1]TB2015!B86</f>
        <v>-11158.93</v>
      </c>
      <c r="Y3" s="12"/>
      <c r="Z3" s="10"/>
      <c r="AA3" s="10">
        <f>W3</f>
        <v>-11158.93</v>
      </c>
      <c r="AB3" s="10">
        <f>-[1]TB2015!C86</f>
        <v>-11229.86</v>
      </c>
      <c r="AC3" s="10">
        <f>-[1]TB2015!D86</f>
        <v>-11300.79</v>
      </c>
      <c r="AD3" s="10">
        <f>-[1]TB2015!E86</f>
        <v>-11371.72</v>
      </c>
      <c r="AE3" s="10">
        <f>-[1]TB2015!F86</f>
        <v>-11442.65</v>
      </c>
      <c r="AF3" s="10">
        <f>-[1]TB2015!G86</f>
        <v>-11513.58</v>
      </c>
      <c r="AG3" s="10">
        <f>-[1]TB2015!H86</f>
        <v>-11584.51</v>
      </c>
      <c r="AH3" s="10">
        <f>-[1]TB2015!I86</f>
        <v>-11655.44</v>
      </c>
      <c r="AI3" s="10">
        <f>-[1]TB2015!J86</f>
        <v>-11726.37</v>
      </c>
      <c r="AJ3" s="10">
        <f>-[1]TB2015!K86</f>
        <v>-11797.3</v>
      </c>
      <c r="AK3" s="10">
        <f>-[1]TB2015!L86</f>
        <v>-11868.23</v>
      </c>
      <c r="AL3" s="10">
        <f>-[1]TB2015!M86</f>
        <v>-11939.16</v>
      </c>
      <c r="AM3" s="10">
        <f>-[1]TB2015!N86</f>
        <v>-12010.09</v>
      </c>
      <c r="AN3" s="10">
        <f>-[1]TB2015!N86</f>
        <v>-12010.09</v>
      </c>
      <c r="AO3" s="7">
        <f>AVERAGE(AA3:AM3)</f>
        <v>-11584.509999999998</v>
      </c>
    </row>
    <row r="4" spans="1:41" s="7" customFormat="1" x14ac:dyDescent="0.2">
      <c r="A4" s="7" t="s">
        <v>15</v>
      </c>
      <c r="B4" s="9" t="s">
        <v>16</v>
      </c>
      <c r="C4" s="10">
        <f>[1]TB2015!B6</f>
        <v>37813.879999999997</v>
      </c>
      <c r="D4" s="10">
        <f>[1]TB2015!B6</f>
        <v>37813.879999999997</v>
      </c>
      <c r="E4" s="10"/>
      <c r="F4" s="12"/>
      <c r="G4" s="10">
        <f t="shared" ref="G4:G58" si="0">C4</f>
        <v>37813.879999999997</v>
      </c>
      <c r="H4" s="10">
        <f>[1]TB2015!C6</f>
        <v>37813.85</v>
      </c>
      <c r="I4" s="10">
        <f>[1]TB2015!D6</f>
        <v>37813.78</v>
      </c>
      <c r="J4" s="10">
        <f>[1]TB2015!E6</f>
        <v>37813.72</v>
      </c>
      <c r="K4" s="10">
        <f>[1]TB2015!F6</f>
        <v>37813.56</v>
      </c>
      <c r="L4" s="10">
        <f>[1]TB2015!G6</f>
        <v>37813.800000000003</v>
      </c>
      <c r="M4" s="10">
        <f>[1]TB2015!H6</f>
        <v>37813.85</v>
      </c>
      <c r="N4" s="10">
        <f>[1]TB2015!I6</f>
        <v>37813.760000000002</v>
      </c>
      <c r="O4" s="10">
        <f>[1]TB2015!J6</f>
        <v>37813.839999999997</v>
      </c>
      <c r="P4" s="10">
        <f>[1]TB2015!K6</f>
        <v>37813.85</v>
      </c>
      <c r="Q4" s="10">
        <f>[1]TB2015!L6</f>
        <v>37814.18</v>
      </c>
      <c r="R4" s="10">
        <f>[1]TB2015!M6</f>
        <v>37814.36</v>
      </c>
      <c r="S4" s="10">
        <f>[1]TB2015!N6</f>
        <v>37814.31</v>
      </c>
      <c r="T4" s="10">
        <f>[1]TB2015!N6</f>
        <v>37814.31</v>
      </c>
      <c r="U4" s="7">
        <f>AVERAGE(G4:S4)</f>
        <v>37813.903076923067</v>
      </c>
      <c r="V4" s="7" t="s">
        <v>17</v>
      </c>
      <c r="W4" s="10">
        <f>-[1]TB2015!B87</f>
        <v>5453.32</v>
      </c>
      <c r="X4" s="10">
        <f>-[1]TB2015!B87</f>
        <v>5453.32</v>
      </c>
      <c r="Y4" s="12"/>
      <c r="Z4" s="10"/>
      <c r="AA4" s="10">
        <f t="shared" ref="AA4:AA58" si="1">W4</f>
        <v>5453.32</v>
      </c>
      <c r="AB4" s="10">
        <f>-[1]TB2015!C87</f>
        <v>5532.1</v>
      </c>
      <c r="AC4" s="10">
        <f>-[1]TB2015!D87</f>
        <v>5610.87</v>
      </c>
      <c r="AD4" s="10">
        <f>-[1]TB2015!E87</f>
        <v>5689.65</v>
      </c>
      <c r="AE4" s="10">
        <f>-[1]TB2015!F87</f>
        <v>5768.41</v>
      </c>
      <c r="AF4" s="10">
        <f>-[1]TB2015!G87</f>
        <v>5847.24</v>
      </c>
      <c r="AG4" s="10">
        <f>-[1]TB2015!H87</f>
        <v>5926.03</v>
      </c>
      <c r="AH4" s="10">
        <f>-[1]TB2015!I87</f>
        <v>6004.8</v>
      </c>
      <c r="AI4" s="10">
        <f>-[1]TB2015!J87</f>
        <v>6083.61</v>
      </c>
      <c r="AJ4" s="10">
        <f>-[1]TB2015!K87</f>
        <v>6162.39</v>
      </c>
      <c r="AK4" s="10">
        <f>-[1]TB2015!L87</f>
        <v>6241.25</v>
      </c>
      <c r="AL4" s="10">
        <f>-[1]TB2015!M87</f>
        <v>6320.07</v>
      </c>
      <c r="AM4" s="10">
        <f>-[1]TB2015!N87</f>
        <v>6398.85</v>
      </c>
      <c r="AN4" s="10">
        <f>-[1]TB2015!N87</f>
        <v>6398.85</v>
      </c>
      <c r="AO4" s="7">
        <f>AVERAGE(AA4:AM4)</f>
        <v>5926.045384615385</v>
      </c>
    </row>
    <row r="5" spans="1:41" s="7" customFormat="1" x14ac:dyDescent="0.2">
      <c r="A5" s="7" t="s">
        <v>18</v>
      </c>
      <c r="B5" s="9"/>
      <c r="C5" s="10"/>
      <c r="D5" s="10"/>
      <c r="E5" s="10"/>
      <c r="F5" s="12"/>
      <c r="G5" s="10">
        <f t="shared" si="0"/>
        <v>0</v>
      </c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1"/>
      <c r="V5" s="11"/>
      <c r="W5" s="10"/>
      <c r="X5" s="10"/>
      <c r="Y5" s="12"/>
      <c r="Z5" s="10"/>
      <c r="AA5" s="10">
        <f t="shared" si="1"/>
        <v>0</v>
      </c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1"/>
    </row>
    <row r="6" spans="1:41" s="7" customFormat="1" ht="10.5" x14ac:dyDescent="0.25">
      <c r="A6" s="8" t="s">
        <v>19</v>
      </c>
      <c r="B6" s="9"/>
      <c r="C6" s="10"/>
      <c r="D6" s="10"/>
      <c r="E6" s="10"/>
      <c r="F6" s="12"/>
      <c r="G6" s="10">
        <f t="shared" si="0"/>
        <v>0</v>
      </c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1"/>
      <c r="V6" s="13" t="s">
        <v>19</v>
      </c>
      <c r="W6" s="10"/>
      <c r="X6" s="10"/>
      <c r="Y6" s="12"/>
      <c r="Z6" s="10"/>
      <c r="AA6" s="10">
        <f t="shared" si="1"/>
        <v>0</v>
      </c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1"/>
    </row>
    <row r="7" spans="1:41" s="7" customFormat="1" ht="20" x14ac:dyDescent="0.2">
      <c r="A7" s="7" t="s">
        <v>20</v>
      </c>
      <c r="B7" s="9" t="s">
        <v>21</v>
      </c>
      <c r="C7" s="10"/>
      <c r="D7" s="10"/>
      <c r="E7" s="10"/>
      <c r="F7" s="12"/>
      <c r="G7" s="10">
        <f t="shared" si="0"/>
        <v>0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7">
        <f t="shared" ref="U7:U15" si="2">AVERAGE(G7:S7)</f>
        <v>0</v>
      </c>
      <c r="W7" s="10"/>
      <c r="X7" s="10"/>
      <c r="Y7" s="12"/>
      <c r="Z7" s="10"/>
      <c r="AA7" s="10">
        <f t="shared" si="1"/>
        <v>0</v>
      </c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1"/>
    </row>
    <row r="8" spans="1:41" s="7" customFormat="1" ht="20" x14ac:dyDescent="0.2">
      <c r="A8" s="7" t="s">
        <v>22</v>
      </c>
      <c r="B8" s="9" t="s">
        <v>23</v>
      </c>
      <c r="C8" s="10">
        <f>[1]TB2015!B8</f>
        <v>66360.17</v>
      </c>
      <c r="D8" s="10">
        <f>[1]TB2015!B8</f>
        <v>66360.17</v>
      </c>
      <c r="E8" s="10"/>
      <c r="F8" s="12"/>
      <c r="G8" s="10">
        <f t="shared" si="0"/>
        <v>66360.17</v>
      </c>
      <c r="H8" s="10">
        <f>[1]TB2015!C8</f>
        <v>66360.17</v>
      </c>
      <c r="I8" s="10">
        <f>[1]TB2015!D8</f>
        <v>66360.17</v>
      </c>
      <c r="J8" s="10">
        <f>[1]TB2015!E8</f>
        <v>66360.17</v>
      </c>
      <c r="K8" s="10">
        <f>[1]TB2015!F8</f>
        <v>66360.17</v>
      </c>
      <c r="L8" s="10">
        <f>[1]TB2015!G8</f>
        <v>66360.17</v>
      </c>
      <c r="M8" s="10">
        <f>[1]TB2015!H8</f>
        <v>66360.17</v>
      </c>
      <c r="N8" s="10">
        <f>[1]TB2015!I8</f>
        <v>66360.17</v>
      </c>
      <c r="O8" s="10">
        <f>[1]TB2015!J8</f>
        <v>66360.17</v>
      </c>
      <c r="P8" s="10">
        <f>[1]TB2015!K8</f>
        <v>66360.17</v>
      </c>
      <c r="Q8" s="10">
        <f>[1]TB2015!L8</f>
        <v>66360.17</v>
      </c>
      <c r="R8" s="10">
        <f>[1]TB2015!M8</f>
        <v>66360.17</v>
      </c>
      <c r="S8" s="10">
        <f>[1]TB2015!N8</f>
        <v>66360.17</v>
      </c>
      <c r="T8" s="10">
        <f>[1]TB2015!N8</f>
        <v>66360.17</v>
      </c>
      <c r="U8" s="7">
        <f t="shared" si="2"/>
        <v>66360.170000000013</v>
      </c>
      <c r="V8" s="7" t="s">
        <v>24</v>
      </c>
      <c r="W8" s="10">
        <f>-[1]TB2015!B88</f>
        <v>49111.48</v>
      </c>
      <c r="X8" s="14">
        <f>-[1]TB2015!B88</f>
        <v>49111.48</v>
      </c>
      <c r="Y8" s="12"/>
      <c r="Z8" s="10"/>
      <c r="AA8" s="10">
        <f t="shared" si="1"/>
        <v>49111.48</v>
      </c>
      <c r="AB8" s="10">
        <f>-[1]TB2015!C88</f>
        <v>49284.75</v>
      </c>
      <c r="AC8" s="10">
        <f>-[1]TB2015!D88</f>
        <v>49458.02</v>
      </c>
      <c r="AD8" s="10">
        <f>-[1]TB2015!E88</f>
        <v>49631.29</v>
      </c>
      <c r="AE8" s="10">
        <f>-[1]TB2015!F88</f>
        <v>49804.56</v>
      </c>
      <c r="AF8" s="10">
        <f>-[1]TB2015!G88</f>
        <v>49977.83</v>
      </c>
      <c r="AG8" s="10">
        <f>-[1]TB2015!H88</f>
        <v>50151.1</v>
      </c>
      <c r="AH8" s="10">
        <f>-[1]TB2015!I88</f>
        <v>50324.37</v>
      </c>
      <c r="AI8" s="10">
        <f>-[1]TB2015!J88</f>
        <v>50497.64</v>
      </c>
      <c r="AJ8" s="10">
        <f>-[1]TB2015!K88</f>
        <v>50670.91</v>
      </c>
      <c r="AK8" s="10">
        <f>-[1]TB2015!L88</f>
        <v>50844.18</v>
      </c>
      <c r="AL8" s="10">
        <f>-[1]TB2015!M88</f>
        <v>51017.45</v>
      </c>
      <c r="AM8" s="10">
        <f>-[1]TB2015!N88</f>
        <v>51190.720000000001</v>
      </c>
      <c r="AN8" s="10">
        <f>-[1]TB2015!N88</f>
        <v>51190.720000000001</v>
      </c>
      <c r="AO8" s="7">
        <f>AVERAGE(AA8:AM8)</f>
        <v>50151.099999999991</v>
      </c>
    </row>
    <row r="9" spans="1:41" s="7" customFormat="1" x14ac:dyDescent="0.2">
      <c r="A9" s="7" t="s">
        <v>25</v>
      </c>
      <c r="B9" s="9"/>
      <c r="C9" s="10"/>
      <c r="D9" s="10"/>
      <c r="E9" s="10"/>
      <c r="F9" s="12"/>
      <c r="G9" s="10">
        <f t="shared" si="0"/>
        <v>0</v>
      </c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W9" s="10"/>
      <c r="X9" s="10"/>
      <c r="Y9" s="12"/>
      <c r="Z9" s="10"/>
      <c r="AA9" s="10">
        <f t="shared" si="1"/>
        <v>0</v>
      </c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1"/>
    </row>
    <row r="10" spans="1:41" s="7" customFormat="1" x14ac:dyDescent="0.2">
      <c r="A10" s="7" t="s">
        <v>26</v>
      </c>
      <c r="B10" s="9"/>
      <c r="C10" s="10"/>
      <c r="D10" s="10"/>
      <c r="E10" s="10"/>
      <c r="F10" s="12"/>
      <c r="G10" s="10">
        <f t="shared" si="0"/>
        <v>0</v>
      </c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W10" s="10"/>
      <c r="X10" s="10"/>
      <c r="Y10" s="12"/>
      <c r="Z10" s="10"/>
      <c r="AA10" s="10">
        <f t="shared" si="1"/>
        <v>0</v>
      </c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1"/>
    </row>
    <row r="11" spans="1:41" s="7" customFormat="1" x14ac:dyDescent="0.2">
      <c r="A11" s="7" t="s">
        <v>27</v>
      </c>
      <c r="B11" s="9" t="s">
        <v>28</v>
      </c>
      <c r="C11" s="10">
        <f>[1]TB2015!B12</f>
        <v>60586.64</v>
      </c>
      <c r="D11" s="10">
        <f>[1]TB2015!B12</f>
        <v>60586.64</v>
      </c>
      <c r="E11" s="10"/>
      <c r="F11" s="12"/>
      <c r="G11" s="10">
        <f t="shared" si="0"/>
        <v>60586.64</v>
      </c>
      <c r="H11" s="10">
        <f>[1]TB2015!C12</f>
        <v>60807.49</v>
      </c>
      <c r="I11" s="10">
        <f>[1]TB2015!D12</f>
        <v>60807.49</v>
      </c>
      <c r="J11" s="10">
        <f>[1]TB2015!E12</f>
        <v>60807.49</v>
      </c>
      <c r="K11" s="10">
        <f>[1]TB2015!F12</f>
        <v>60807.49</v>
      </c>
      <c r="L11" s="10">
        <f>[1]TB2015!G12</f>
        <v>60807.49</v>
      </c>
      <c r="M11" s="10">
        <f>[1]TB2015!H12</f>
        <v>60807.49</v>
      </c>
      <c r="N11" s="10">
        <f>[1]TB2015!I12</f>
        <v>60807.49</v>
      </c>
      <c r="O11" s="10">
        <f>[1]TB2015!J12</f>
        <v>60807.49</v>
      </c>
      <c r="P11" s="10">
        <f>[1]TB2015!K12</f>
        <v>60807.49</v>
      </c>
      <c r="Q11" s="10">
        <f>[1]TB2015!L12</f>
        <v>60807.49</v>
      </c>
      <c r="R11" s="10">
        <f>[1]TB2015!M12</f>
        <v>60807.49</v>
      </c>
      <c r="S11" s="10">
        <f>[1]TB2015!N12</f>
        <v>60807.49</v>
      </c>
      <c r="T11" s="10">
        <f>[1]TB2015!N12</f>
        <v>60807.49</v>
      </c>
      <c r="U11" s="7">
        <f t="shared" si="2"/>
        <v>60790.501538461533</v>
      </c>
      <c r="V11" s="7" t="s">
        <v>29</v>
      </c>
      <c r="W11" s="10">
        <f>-[1]TB2015!B92</f>
        <v>43928.51</v>
      </c>
      <c r="X11" s="10">
        <f>-[1]TB2015!B92</f>
        <v>43928.51</v>
      </c>
      <c r="Y11" s="12"/>
      <c r="Z11" s="10"/>
      <c r="AA11" s="10">
        <f t="shared" si="1"/>
        <v>43928.51</v>
      </c>
      <c r="AB11" s="10">
        <f>-[1]TB2015!C92</f>
        <v>44097.42</v>
      </c>
      <c r="AC11" s="10">
        <f>-[1]TB2015!D92</f>
        <v>44266.33</v>
      </c>
      <c r="AD11" s="10">
        <f>-[1]TB2015!E92</f>
        <v>44435.24</v>
      </c>
      <c r="AE11" s="10">
        <f>-[1]TB2015!F92</f>
        <v>44604.15</v>
      </c>
      <c r="AF11" s="10">
        <f>-[1]TB2015!G92</f>
        <v>44773.06</v>
      </c>
      <c r="AG11" s="10">
        <f>-[1]TB2015!H92</f>
        <v>44941.97</v>
      </c>
      <c r="AH11" s="10">
        <f>-[1]TB2015!I92</f>
        <v>45110.879999999997</v>
      </c>
      <c r="AI11" s="10">
        <f>-[1]TB2015!J92</f>
        <v>45279.79</v>
      </c>
      <c r="AJ11" s="10">
        <f>-[1]TB2015!K92</f>
        <v>45448.7</v>
      </c>
      <c r="AK11" s="10">
        <f>-[1]TB2015!L92</f>
        <v>45617.61</v>
      </c>
      <c r="AL11" s="10">
        <f>-[1]TB2015!M92</f>
        <v>45786.52</v>
      </c>
      <c r="AM11" s="10">
        <f>-[1]TB2015!N92</f>
        <v>45955.43</v>
      </c>
      <c r="AN11" s="10">
        <f>-[1]TB2015!N92</f>
        <v>45955.43</v>
      </c>
      <c r="AO11" s="7">
        <f t="shared" ref="AO11:AO15" si="3">AVERAGE(AA11:AM11)</f>
        <v>44941.97</v>
      </c>
    </row>
    <row r="12" spans="1:41" s="7" customFormat="1" ht="20" x14ac:dyDescent="0.2">
      <c r="A12" s="7" t="s">
        <v>30</v>
      </c>
      <c r="B12" s="9" t="s">
        <v>31</v>
      </c>
      <c r="C12" s="10">
        <v>0</v>
      </c>
      <c r="D12" s="10"/>
      <c r="E12" s="10"/>
      <c r="F12" s="12"/>
      <c r="G12" s="10">
        <f t="shared" si="0"/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/>
      <c r="U12" s="7">
        <f t="shared" si="2"/>
        <v>0</v>
      </c>
      <c r="V12" s="7" t="s">
        <v>32</v>
      </c>
      <c r="W12" s="10"/>
      <c r="X12" s="10"/>
      <c r="Y12" s="12"/>
      <c r="Z12" s="10"/>
      <c r="AA12" s="10">
        <f t="shared" si="1"/>
        <v>0</v>
      </c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7">
        <f t="shared" si="3"/>
        <v>0</v>
      </c>
    </row>
    <row r="13" spans="1:41" s="7" customFormat="1" x14ac:dyDescent="0.2">
      <c r="A13" s="7" t="s">
        <v>33</v>
      </c>
      <c r="B13" s="9" t="s">
        <v>34</v>
      </c>
      <c r="C13" s="10">
        <f>[1]TB2015!B13</f>
        <v>36929.370000000003</v>
      </c>
      <c r="D13" s="10">
        <f>[1]TB2015!B13</f>
        <v>36929.370000000003</v>
      </c>
      <c r="E13" s="10"/>
      <c r="F13" s="12"/>
      <c r="G13" s="10">
        <f t="shared" si="0"/>
        <v>36929.370000000003</v>
      </c>
      <c r="H13" s="10">
        <f>[1]TB2015!C13</f>
        <v>36929.370000000003</v>
      </c>
      <c r="I13" s="10">
        <f>[1]TB2015!D13</f>
        <v>36929.370000000003</v>
      </c>
      <c r="J13" s="10">
        <f>[1]TB2015!E13</f>
        <v>36929.370000000003</v>
      </c>
      <c r="K13" s="10">
        <f>[1]TB2015!F13</f>
        <v>36929.370000000003</v>
      </c>
      <c r="L13" s="10">
        <f>[1]TB2015!G13</f>
        <v>36929.370000000003</v>
      </c>
      <c r="M13" s="10">
        <f>[1]TB2015!H13</f>
        <v>36929.370000000003</v>
      </c>
      <c r="N13" s="10">
        <f>[1]TB2015!I13</f>
        <v>36929.370000000003</v>
      </c>
      <c r="O13" s="10">
        <f>[1]TB2015!J13</f>
        <v>36929.370000000003</v>
      </c>
      <c r="P13" s="10">
        <f>[1]TB2015!K13</f>
        <v>36929.370000000003</v>
      </c>
      <c r="Q13" s="10">
        <f>[1]TB2015!L13</f>
        <v>36929.370000000003</v>
      </c>
      <c r="R13" s="10">
        <f>[1]TB2015!M13</f>
        <v>36929.370000000003</v>
      </c>
      <c r="S13" s="10">
        <f>[1]TB2015!N13</f>
        <v>36929.370000000003</v>
      </c>
      <c r="T13" s="10">
        <f>[1]TB2015!N13</f>
        <v>36929.370000000003</v>
      </c>
      <c r="U13" s="7">
        <f t="shared" si="2"/>
        <v>36929.370000000003</v>
      </c>
      <c r="V13" s="7" t="s">
        <v>35</v>
      </c>
      <c r="W13" s="10">
        <f>-[1]TB2015!B93</f>
        <v>6546.87</v>
      </c>
      <c r="X13" s="10">
        <f>-[1]TB2015!B93</f>
        <v>6546.87</v>
      </c>
      <c r="Y13" s="12"/>
      <c r="Z13" s="10"/>
      <c r="AA13" s="10">
        <f t="shared" si="1"/>
        <v>6546.87</v>
      </c>
      <c r="AB13" s="10">
        <f>-[1]TB2015!C93</f>
        <v>6634.8</v>
      </c>
      <c r="AC13" s="10">
        <f>-[1]TB2015!D93</f>
        <v>6722.73</v>
      </c>
      <c r="AD13" s="10">
        <f>-[1]TB2015!E93</f>
        <v>6810.66</v>
      </c>
      <c r="AE13" s="10">
        <f>-[1]TB2015!F93</f>
        <v>6898.59</v>
      </c>
      <c r="AF13" s="10">
        <f>-[1]TB2015!G93</f>
        <v>6986.52</v>
      </c>
      <c r="AG13" s="10">
        <f>-[1]TB2015!H93</f>
        <v>7074.45</v>
      </c>
      <c r="AH13" s="10">
        <f>-[1]TB2015!I93</f>
        <v>7162.38</v>
      </c>
      <c r="AI13" s="10">
        <f>-[1]TB2015!J93</f>
        <v>7250.31</v>
      </c>
      <c r="AJ13" s="10">
        <f>-[1]TB2015!K93</f>
        <v>7338.24</v>
      </c>
      <c r="AK13" s="10">
        <f>-[1]TB2015!L93</f>
        <v>7426.17</v>
      </c>
      <c r="AL13" s="10">
        <f>-[1]TB2015!M93</f>
        <v>7514.1</v>
      </c>
      <c r="AM13" s="10">
        <f>-[1]TB2015!N93</f>
        <v>7602.03</v>
      </c>
      <c r="AN13" s="10">
        <f>-[1]TB2015!N93</f>
        <v>7602.03</v>
      </c>
      <c r="AO13" s="7">
        <f t="shared" si="3"/>
        <v>7074.4499999999989</v>
      </c>
    </row>
    <row r="14" spans="1:41" s="7" customFormat="1" ht="20" x14ac:dyDescent="0.2">
      <c r="A14" s="7" t="s">
        <v>36</v>
      </c>
      <c r="B14" s="9" t="s">
        <v>37</v>
      </c>
      <c r="C14" s="10">
        <f>[1]TB2015!B14</f>
        <v>643.52</v>
      </c>
      <c r="D14" s="10">
        <f>[1]TB2015!B14</f>
        <v>643.52</v>
      </c>
      <c r="E14" s="10"/>
      <c r="F14" s="12"/>
      <c r="G14" s="10">
        <f t="shared" si="0"/>
        <v>643.52</v>
      </c>
      <c r="H14" s="10">
        <f>[1]TB2015!C14</f>
        <v>643.52</v>
      </c>
      <c r="I14" s="10">
        <f>[1]TB2015!D14</f>
        <v>643.52</v>
      </c>
      <c r="J14" s="10">
        <f>[1]TB2015!E14</f>
        <v>643.52</v>
      </c>
      <c r="K14" s="10">
        <f>[1]TB2015!F14</f>
        <v>643.52</v>
      </c>
      <c r="L14" s="10">
        <f>[1]TB2015!G14</f>
        <v>643.52</v>
      </c>
      <c r="M14" s="10">
        <f>[1]TB2015!H14</f>
        <v>643.52</v>
      </c>
      <c r="N14" s="10">
        <f>[1]TB2015!I14</f>
        <v>643.52</v>
      </c>
      <c r="O14" s="10">
        <f>[1]TB2015!J14</f>
        <v>643.52</v>
      </c>
      <c r="P14" s="10">
        <f>[1]TB2015!K14</f>
        <v>643.52</v>
      </c>
      <c r="Q14" s="10">
        <f>[1]TB2015!L14</f>
        <v>643.52</v>
      </c>
      <c r="R14" s="10">
        <f>[1]TB2015!M14</f>
        <v>643.52</v>
      </c>
      <c r="S14" s="10">
        <f>[1]TB2015!N14</f>
        <v>643.52</v>
      </c>
      <c r="T14" s="10">
        <f>[1]TB2015!N14</f>
        <v>643.52</v>
      </c>
      <c r="U14" s="7">
        <f t="shared" si="2"/>
        <v>643.52000000000021</v>
      </c>
      <c r="V14" s="7" t="s">
        <v>38</v>
      </c>
      <c r="W14" s="10">
        <f>-[1]TB2015!B94</f>
        <v>181.05</v>
      </c>
      <c r="X14" s="10">
        <f>-[1]TB2015!B94</f>
        <v>181.05</v>
      </c>
      <c r="Y14" s="12"/>
      <c r="Z14" s="10"/>
      <c r="AA14" s="10">
        <f t="shared" si="1"/>
        <v>181.05</v>
      </c>
      <c r="AB14" s="10">
        <f>-[1]TB2015!C94</f>
        <v>183.73</v>
      </c>
      <c r="AC14" s="10">
        <f>-[1]TB2015!D94</f>
        <v>186.41</v>
      </c>
      <c r="AD14" s="10">
        <f>-[1]TB2015!E94</f>
        <v>189.09</v>
      </c>
      <c r="AE14" s="10">
        <f>-[1]TB2015!F94</f>
        <v>191.77</v>
      </c>
      <c r="AF14" s="10">
        <f>-[1]TB2015!G94</f>
        <v>194.45</v>
      </c>
      <c r="AG14" s="10">
        <f>-[1]TB2015!H94</f>
        <v>197.13</v>
      </c>
      <c r="AH14" s="10">
        <f>-[1]TB2015!I94</f>
        <v>199.81</v>
      </c>
      <c r="AI14" s="10">
        <f>-[1]TB2015!J94</f>
        <v>202.49</v>
      </c>
      <c r="AJ14" s="10">
        <f>-[1]TB2015!K94</f>
        <v>205.17</v>
      </c>
      <c r="AK14" s="10">
        <f>-[1]TB2015!L94</f>
        <v>207.85</v>
      </c>
      <c r="AL14" s="10">
        <f>-[1]TB2015!M94</f>
        <v>210.53</v>
      </c>
      <c r="AM14" s="10">
        <f>-[1]TB2015!N94</f>
        <v>213.21</v>
      </c>
      <c r="AN14" s="10">
        <f>-[1]TB2015!N94</f>
        <v>213.21</v>
      </c>
      <c r="AO14" s="7">
        <f t="shared" si="3"/>
        <v>197.13000000000005</v>
      </c>
    </row>
    <row r="15" spans="1:41" s="7" customFormat="1" ht="20" x14ac:dyDescent="0.2">
      <c r="A15" s="7" t="s">
        <v>39</v>
      </c>
      <c r="B15" s="9" t="s">
        <v>40</v>
      </c>
      <c r="C15" s="10">
        <v>0</v>
      </c>
      <c r="D15" s="10"/>
      <c r="E15" s="10"/>
      <c r="F15" s="12"/>
      <c r="G15" s="10">
        <f t="shared" si="0"/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/>
      <c r="U15" s="7">
        <f t="shared" si="2"/>
        <v>0</v>
      </c>
      <c r="V15" s="7" t="s">
        <v>41</v>
      </c>
      <c r="W15" s="10">
        <f>-[1]TB2015!B95</f>
        <v>4296.66</v>
      </c>
      <c r="X15" s="15">
        <f>-[1]TB2015!B95</f>
        <v>4296.66</v>
      </c>
      <c r="Y15" s="12"/>
      <c r="Z15" s="10"/>
      <c r="AA15" s="10">
        <f t="shared" si="1"/>
        <v>4296.66</v>
      </c>
      <c r="AB15" s="10">
        <f>-[1]TB2015!C95</f>
        <v>4296.66</v>
      </c>
      <c r="AC15" s="10">
        <f>-[1]TB2015!D95</f>
        <v>4296.66</v>
      </c>
      <c r="AD15" s="10">
        <f>-[1]TB2015!E95</f>
        <v>4296.66</v>
      </c>
      <c r="AE15" s="10">
        <f>-[1]TB2015!F95</f>
        <v>4296.66</v>
      </c>
      <c r="AF15" s="10">
        <f>-[1]TB2015!G95</f>
        <v>4296.66</v>
      </c>
      <c r="AG15" s="10">
        <f>-[1]TB2015!H95</f>
        <v>4296.66</v>
      </c>
      <c r="AH15" s="10">
        <f>-[1]TB2015!I95</f>
        <v>4296.66</v>
      </c>
      <c r="AI15" s="10">
        <f>-[1]TB2015!J95</f>
        <v>4296.66</v>
      </c>
      <c r="AJ15" s="10">
        <f>-[1]TB2015!K95</f>
        <v>4296.66</v>
      </c>
      <c r="AK15" s="10">
        <f>-[1]TB2015!L95</f>
        <v>4296.66</v>
      </c>
      <c r="AL15" s="10">
        <f>-[1]TB2015!M95</f>
        <v>4296.66</v>
      </c>
      <c r="AM15" s="10">
        <f>-[1]TB2015!N95</f>
        <v>4296.66</v>
      </c>
      <c r="AN15" s="10">
        <f>-[1]TB2015!N95</f>
        <v>4296.66</v>
      </c>
      <c r="AO15" s="7">
        <f t="shared" si="3"/>
        <v>4296.6600000000017</v>
      </c>
    </row>
    <row r="16" spans="1:41" s="7" customFormat="1" x14ac:dyDescent="0.2">
      <c r="A16" s="7" t="s">
        <v>42</v>
      </c>
      <c r="B16" s="9"/>
      <c r="C16" s="10"/>
      <c r="D16" s="10"/>
      <c r="E16" s="10"/>
      <c r="F16" s="12"/>
      <c r="G16" s="10">
        <f t="shared" si="0"/>
        <v>0</v>
      </c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1"/>
      <c r="V16" s="11"/>
      <c r="W16" s="10"/>
      <c r="X16" s="10"/>
      <c r="Y16" s="12"/>
      <c r="Z16" s="10"/>
      <c r="AA16" s="10">
        <f t="shared" si="1"/>
        <v>0</v>
      </c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1"/>
    </row>
    <row r="17" spans="1:43" s="7" customFormat="1" ht="10.5" x14ac:dyDescent="0.25">
      <c r="A17" s="8" t="s">
        <v>43</v>
      </c>
      <c r="B17" s="9"/>
      <c r="C17" s="10"/>
      <c r="D17" s="10"/>
      <c r="E17" s="10"/>
      <c r="F17" s="12"/>
      <c r="G17" s="10">
        <f t="shared" si="0"/>
        <v>0</v>
      </c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1"/>
      <c r="V17" s="13" t="s">
        <v>43</v>
      </c>
      <c r="W17" s="10"/>
      <c r="X17" s="10"/>
      <c r="Y17" s="12"/>
      <c r="Z17" s="10"/>
      <c r="AA17" s="10">
        <f t="shared" si="1"/>
        <v>0</v>
      </c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1"/>
    </row>
    <row r="18" spans="1:43" s="7" customFormat="1" ht="20" x14ac:dyDescent="0.2">
      <c r="A18" s="7" t="s">
        <v>44</v>
      </c>
      <c r="B18" s="9" t="s">
        <v>45</v>
      </c>
      <c r="C18" s="10">
        <v>0</v>
      </c>
      <c r="D18" s="10"/>
      <c r="E18" s="10"/>
      <c r="F18" s="12"/>
      <c r="G18" s="10">
        <f t="shared" si="0"/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/>
      <c r="U18" s="7">
        <f t="shared" ref="U18:U36" si="4">AVERAGE(G18:S18)</f>
        <v>0</v>
      </c>
      <c r="W18" s="10"/>
      <c r="X18" s="10"/>
      <c r="Y18" s="12"/>
      <c r="Z18" s="10"/>
      <c r="AA18" s="10">
        <f t="shared" si="1"/>
        <v>0</v>
      </c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1"/>
    </row>
    <row r="19" spans="1:43" s="7" customFormat="1" ht="20" x14ac:dyDescent="0.2">
      <c r="A19" s="7" t="s">
        <v>46</v>
      </c>
      <c r="B19" s="9" t="s">
        <v>47</v>
      </c>
      <c r="C19" s="10">
        <f>[1]TB2015!B9</f>
        <v>33303.919999999998</v>
      </c>
      <c r="D19" s="10">
        <f>[1]TB2015!B9</f>
        <v>33303.919999999998</v>
      </c>
      <c r="E19" s="10"/>
      <c r="F19" s="12"/>
      <c r="G19" s="10">
        <f t="shared" si="0"/>
        <v>33303.919999999998</v>
      </c>
      <c r="H19" s="10">
        <f>[1]TB2015!C9</f>
        <v>33303.919999999998</v>
      </c>
      <c r="I19" s="10">
        <f>[1]TB2015!D9</f>
        <v>33381.74</v>
      </c>
      <c r="J19" s="10">
        <f>[1]TB2015!E9</f>
        <v>33381.74</v>
      </c>
      <c r="K19" s="10">
        <f>[1]TB2015!F9</f>
        <v>33381.74</v>
      </c>
      <c r="L19" s="10">
        <f>[1]TB2015!G9</f>
        <v>33381.74</v>
      </c>
      <c r="M19" s="10">
        <f>[1]TB2015!H9</f>
        <v>33381.74</v>
      </c>
      <c r="N19" s="10">
        <f>[1]TB2015!I9</f>
        <v>33381.74</v>
      </c>
      <c r="O19" s="10">
        <f>[1]TB2015!J9</f>
        <v>33381.74</v>
      </c>
      <c r="P19" s="10">
        <f>[1]TB2015!K9</f>
        <v>33381.74</v>
      </c>
      <c r="Q19" s="10">
        <f>[1]TB2015!L9</f>
        <v>33381.74</v>
      </c>
      <c r="R19" s="10">
        <f>[1]TB2015!M9</f>
        <v>33381.74</v>
      </c>
      <c r="S19" s="10">
        <f>[1]TB2015!N9</f>
        <v>33381.74</v>
      </c>
      <c r="T19" s="10">
        <f>[1]TB2015!N9</f>
        <v>33381.74</v>
      </c>
      <c r="U19" s="11">
        <f t="shared" si="4"/>
        <v>33369.767692307687</v>
      </c>
      <c r="V19" s="11" t="s">
        <v>48</v>
      </c>
      <c r="W19" s="10">
        <f>-[1]TB2015!B89</f>
        <v>-17373.09</v>
      </c>
      <c r="X19" s="14">
        <f>-[1]TB2015!B89</f>
        <v>-17373.09</v>
      </c>
      <c r="Y19" s="12"/>
      <c r="Z19" s="10"/>
      <c r="AA19" s="10">
        <f t="shared" si="1"/>
        <v>-17373.09</v>
      </c>
      <c r="AB19" s="10">
        <f>-[1]TB2015!C89</f>
        <v>-17286.14</v>
      </c>
      <c r="AC19" s="10">
        <f>-[1]TB2015!D89</f>
        <v>-17756.86</v>
      </c>
      <c r="AD19" s="10">
        <f>-[1]TB2015!E89</f>
        <v>-17669.7</v>
      </c>
      <c r="AE19" s="10">
        <f>-[1]TB2015!F89</f>
        <v>-17582.54</v>
      </c>
      <c r="AF19" s="10">
        <f>-[1]TB2015!G89</f>
        <v>-17495.38</v>
      </c>
      <c r="AG19" s="10">
        <f>-[1]TB2015!H89</f>
        <v>-17408.22</v>
      </c>
      <c r="AH19" s="10">
        <f>-[1]TB2015!I89</f>
        <v>-17321.060000000001</v>
      </c>
      <c r="AI19" s="10">
        <f>-[1]TB2015!J89</f>
        <v>-17233.900000000001</v>
      </c>
      <c r="AJ19" s="10">
        <f>-[1]TB2015!K89</f>
        <v>-17146.740000000002</v>
      </c>
      <c r="AK19" s="10">
        <f>-[1]TB2015!L89</f>
        <v>-17059.580000000002</v>
      </c>
      <c r="AL19" s="10">
        <f>-[1]TB2015!M89</f>
        <v>-16972.419999999998</v>
      </c>
      <c r="AM19" s="10">
        <f>-[1]TB2015!N89</f>
        <v>-16885.259999999998</v>
      </c>
      <c r="AN19" s="10">
        <f>-[1]TB2015!N89</f>
        <v>-16885.259999999998</v>
      </c>
      <c r="AO19" s="7">
        <f t="shared" ref="AO19:AO22" si="5">AVERAGE(AA19:AM19)</f>
        <v>-17322.376153846151</v>
      </c>
    </row>
    <row r="20" spans="1:43" s="7" customFormat="1" ht="14.25" customHeight="1" x14ac:dyDescent="0.2">
      <c r="A20" s="7" t="s">
        <v>49</v>
      </c>
      <c r="B20" s="9" t="s">
        <v>50</v>
      </c>
      <c r="C20" s="10">
        <f>[1]TB2015!B15</f>
        <v>169174.17</v>
      </c>
      <c r="D20" s="10">
        <f>[1]TB2015!B15</f>
        <v>169174.17</v>
      </c>
      <c r="E20" s="10"/>
      <c r="F20" s="12"/>
      <c r="G20" s="10">
        <f t="shared" si="0"/>
        <v>169174.17</v>
      </c>
      <c r="H20" s="10">
        <f>[1]TB2015!C15</f>
        <v>169174.17</v>
      </c>
      <c r="I20" s="10">
        <f>[1]TB2015!D15</f>
        <v>169174.17</v>
      </c>
      <c r="J20" s="10">
        <f>[1]TB2015!E15</f>
        <v>169174.17</v>
      </c>
      <c r="K20" s="10">
        <f>[1]TB2015!F15</f>
        <v>169174.17</v>
      </c>
      <c r="L20" s="10">
        <f>[1]TB2015!G15</f>
        <v>169174.17</v>
      </c>
      <c r="M20" s="10">
        <f>[1]TB2015!H15</f>
        <v>169174.17</v>
      </c>
      <c r="N20" s="10">
        <f>[1]TB2015!I15</f>
        <v>169174.17</v>
      </c>
      <c r="O20" s="10">
        <f>[1]TB2015!J15</f>
        <v>169174.17</v>
      </c>
      <c r="P20" s="10">
        <f>[1]TB2015!K15</f>
        <v>169174.17</v>
      </c>
      <c r="Q20" s="10">
        <f>[1]TB2015!L15</f>
        <v>169174.17</v>
      </c>
      <c r="R20" s="10">
        <f>[1]TB2015!M15</f>
        <v>169174.17</v>
      </c>
      <c r="S20" s="10">
        <f>[1]TB2015!N15</f>
        <v>169174.17</v>
      </c>
      <c r="T20" s="10">
        <f>[1]TB2015!N15</f>
        <v>169174.17</v>
      </c>
      <c r="U20" s="7">
        <f t="shared" si="4"/>
        <v>169174.16999999998</v>
      </c>
      <c r="V20" s="7" t="s">
        <v>51</v>
      </c>
      <c r="W20" s="10">
        <f>-[1]TB2015!B96</f>
        <v>143759.6</v>
      </c>
      <c r="X20" s="15">
        <f>-[1]TB2015!B96</f>
        <v>143759.6</v>
      </c>
      <c r="Y20" s="12"/>
      <c r="Z20" s="10"/>
      <c r="AA20" s="10">
        <f t="shared" si="1"/>
        <v>143759.6</v>
      </c>
      <c r="AB20" s="10">
        <f>-[1]TB2015!C96</f>
        <v>144464.49</v>
      </c>
      <c r="AC20" s="10">
        <f>-[1]TB2015!D96</f>
        <v>145169.38</v>
      </c>
      <c r="AD20" s="10">
        <f>-[1]TB2015!E96</f>
        <v>145874.26999999999</v>
      </c>
      <c r="AE20" s="10">
        <f>-[1]TB2015!F96</f>
        <v>146579.16</v>
      </c>
      <c r="AF20" s="10">
        <f>-[1]TB2015!G96</f>
        <v>147284.04999999999</v>
      </c>
      <c r="AG20" s="10">
        <f>-[1]TB2015!H96</f>
        <v>147988.94</v>
      </c>
      <c r="AH20" s="10">
        <f>-[1]TB2015!I96</f>
        <v>148693.82999999999</v>
      </c>
      <c r="AI20" s="10">
        <f>-[1]TB2015!J96</f>
        <v>149398.72</v>
      </c>
      <c r="AJ20" s="10">
        <f>-[1]TB2015!K96</f>
        <v>150103.60999999999</v>
      </c>
      <c r="AK20" s="10">
        <f>-[1]TB2015!L96</f>
        <v>150808.5</v>
      </c>
      <c r="AL20" s="10">
        <f>-[1]TB2015!M96</f>
        <v>151513.39000000001</v>
      </c>
      <c r="AM20" s="10">
        <f>-[1]TB2015!N96</f>
        <v>152218.28</v>
      </c>
      <c r="AN20" s="10">
        <f>-[1]TB2015!N96</f>
        <v>152218.28</v>
      </c>
      <c r="AO20" s="7">
        <f t="shared" si="5"/>
        <v>147988.94</v>
      </c>
    </row>
    <row r="21" spans="1:43" s="7" customFormat="1" ht="20" x14ac:dyDescent="0.2">
      <c r="A21" s="7" t="s">
        <v>52</v>
      </c>
      <c r="B21" s="9" t="s">
        <v>53</v>
      </c>
      <c r="C21" s="10">
        <f>[1]TB2015!B17</f>
        <v>33079.879999999997</v>
      </c>
      <c r="D21" s="10">
        <f>[1]TB2015!B17</f>
        <v>33079.879999999997</v>
      </c>
      <c r="E21" s="10"/>
      <c r="F21" s="12"/>
      <c r="G21" s="10">
        <f t="shared" si="0"/>
        <v>33079.879999999997</v>
      </c>
      <c r="H21" s="10">
        <f>[1]TB2015!C17</f>
        <v>33079.879999999997</v>
      </c>
      <c r="I21" s="10">
        <f>[1]TB2015!D17</f>
        <v>33373.300000000003</v>
      </c>
      <c r="J21" s="10">
        <f>[1]TB2015!E17</f>
        <v>33373.300000000003</v>
      </c>
      <c r="K21" s="10">
        <f>[1]TB2015!F17</f>
        <v>33373.300000000003</v>
      </c>
      <c r="L21" s="10">
        <f>[1]TB2015!G17</f>
        <v>33373.300000000003</v>
      </c>
      <c r="M21" s="10">
        <f>[1]TB2015!H17</f>
        <v>33373.300000000003</v>
      </c>
      <c r="N21" s="10">
        <f>[1]TB2015!I17</f>
        <v>33373.300000000003</v>
      </c>
      <c r="O21" s="10">
        <f>[1]TB2015!J17</f>
        <v>33373.300000000003</v>
      </c>
      <c r="P21" s="10">
        <f>[1]TB2015!K17</f>
        <v>33373.300000000003</v>
      </c>
      <c r="Q21" s="10">
        <f>[1]TB2015!L17</f>
        <v>33373.300000000003</v>
      </c>
      <c r="R21" s="10">
        <f>[1]TB2015!M17</f>
        <v>33373.300000000003</v>
      </c>
      <c r="S21" s="10">
        <f>[1]TB2015!N17</f>
        <v>33373.300000000003</v>
      </c>
      <c r="T21" s="10">
        <f>[1]TB2015!N17</f>
        <v>33373.300000000003</v>
      </c>
      <c r="U21" s="7">
        <f t="shared" si="4"/>
        <v>33328.158461538449</v>
      </c>
      <c r="V21" s="7" t="s">
        <v>54</v>
      </c>
      <c r="W21" s="10">
        <f>-[1]TB2015!B98</f>
        <v>12333.55</v>
      </c>
      <c r="X21" s="10">
        <f>-[1]TB2015!B98</f>
        <v>12333.55</v>
      </c>
      <c r="Y21" s="12"/>
      <c r="Z21" s="10"/>
      <c r="AA21" s="10">
        <f t="shared" si="1"/>
        <v>12333.55</v>
      </c>
      <c r="AB21" s="10">
        <f>-[1]TB2015!C98</f>
        <v>12458.86</v>
      </c>
      <c r="AC21" s="10">
        <f>-[1]TB2015!D98</f>
        <v>12585.28</v>
      </c>
      <c r="AD21" s="10">
        <f>-[1]TB2015!E98</f>
        <v>12711.7</v>
      </c>
      <c r="AE21" s="10">
        <f>-[1]TB2015!F98</f>
        <v>12838.12</v>
      </c>
      <c r="AF21" s="10">
        <f>-[1]TB2015!G98</f>
        <v>12964.54</v>
      </c>
      <c r="AG21" s="10">
        <f>-[1]TB2015!H98</f>
        <v>13090.96</v>
      </c>
      <c r="AH21" s="10">
        <f>-[1]TB2015!I98</f>
        <v>13217.38</v>
      </c>
      <c r="AI21" s="10">
        <f>-[1]TB2015!J98</f>
        <v>13343.8</v>
      </c>
      <c r="AJ21" s="10">
        <f>-[1]TB2015!K98</f>
        <v>13470.22</v>
      </c>
      <c r="AK21" s="10">
        <f>-[1]TB2015!L98</f>
        <v>13596.64</v>
      </c>
      <c r="AL21" s="10">
        <f>-[1]TB2015!M98</f>
        <v>13723.06</v>
      </c>
      <c r="AM21" s="10">
        <f>-[1]TB2015!N98</f>
        <v>13849.48</v>
      </c>
      <c r="AN21" s="10">
        <f>-[1]TB2015!N98</f>
        <v>13849.48</v>
      </c>
      <c r="AO21" s="7">
        <f t="shared" si="5"/>
        <v>13091.045384615387</v>
      </c>
    </row>
    <row r="22" spans="1:43" s="7" customFormat="1" ht="20" x14ac:dyDescent="0.2">
      <c r="A22" s="7" t="s">
        <v>55</v>
      </c>
      <c r="B22" s="9" t="s">
        <v>56</v>
      </c>
      <c r="C22" s="10">
        <v>0</v>
      </c>
      <c r="D22" s="10"/>
      <c r="E22" s="10"/>
      <c r="F22" s="12"/>
      <c r="G22" s="10">
        <f t="shared" si="0"/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/>
      <c r="U22" s="7">
        <f t="shared" si="4"/>
        <v>0</v>
      </c>
      <c r="V22" s="7" t="s">
        <v>57</v>
      </c>
      <c r="W22" s="10"/>
      <c r="X22" s="10"/>
      <c r="Y22" s="12"/>
      <c r="Z22" s="10"/>
      <c r="AA22" s="10">
        <f t="shared" si="1"/>
        <v>0</v>
      </c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7">
        <f t="shared" si="5"/>
        <v>0</v>
      </c>
    </row>
    <row r="23" spans="1:43" s="7" customFormat="1" ht="10.5" x14ac:dyDescent="0.25">
      <c r="A23" s="8" t="s">
        <v>58</v>
      </c>
      <c r="B23" s="9"/>
      <c r="C23" s="10"/>
      <c r="D23" s="10"/>
      <c r="E23" s="10"/>
      <c r="F23" s="12"/>
      <c r="G23" s="10">
        <f t="shared" si="0"/>
        <v>0</v>
      </c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V23" s="8" t="s">
        <v>58</v>
      </c>
      <c r="W23" s="10"/>
      <c r="X23" s="10"/>
      <c r="Y23" s="12"/>
      <c r="Z23" s="10"/>
      <c r="AA23" s="10">
        <f t="shared" si="1"/>
        <v>0</v>
      </c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1"/>
    </row>
    <row r="24" spans="1:43" s="7" customFormat="1" x14ac:dyDescent="0.2">
      <c r="A24" s="7" t="s">
        <v>59</v>
      </c>
      <c r="B24" s="9"/>
      <c r="C24" s="10"/>
      <c r="D24" s="10"/>
      <c r="E24" s="10"/>
      <c r="F24" s="12"/>
      <c r="G24" s="10">
        <f t="shared" si="0"/>
        <v>0</v>
      </c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W24" s="10"/>
      <c r="X24" s="10"/>
      <c r="Y24" s="12"/>
      <c r="Z24" s="10"/>
      <c r="AA24" s="10">
        <f t="shared" si="1"/>
        <v>0</v>
      </c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1"/>
    </row>
    <row r="25" spans="1:43" s="7" customFormat="1" ht="20" x14ac:dyDescent="0.2">
      <c r="A25" s="7" t="s">
        <v>60</v>
      </c>
      <c r="B25" s="9" t="s">
        <v>61</v>
      </c>
      <c r="C25" s="10">
        <f>[1]TB2015!B10</f>
        <v>4499.6499999999996</v>
      </c>
      <c r="D25" s="10">
        <f>[1]TB2015!B10</f>
        <v>4499.6499999999996</v>
      </c>
      <c r="E25" s="10"/>
      <c r="F25" s="12"/>
      <c r="G25" s="10">
        <f t="shared" si="0"/>
        <v>4499.6499999999996</v>
      </c>
      <c r="H25" s="10">
        <f>[1]TB2015!C10</f>
        <v>4499.6499999999996</v>
      </c>
      <c r="I25" s="10">
        <f>[1]TB2015!D10</f>
        <v>4499.6499999999996</v>
      </c>
      <c r="J25" s="10">
        <f>[1]TB2015!E10</f>
        <v>4499.6499999999996</v>
      </c>
      <c r="K25" s="10">
        <f>[1]TB2015!F10</f>
        <v>4499.6499999999996</v>
      </c>
      <c r="L25" s="10">
        <f>[1]TB2015!G10</f>
        <v>4499.6499999999996</v>
      </c>
      <c r="M25" s="10">
        <f>[1]TB2015!H10</f>
        <v>4499.6499999999996</v>
      </c>
      <c r="N25" s="10">
        <f>[1]TB2015!I10</f>
        <v>4499.6499999999996</v>
      </c>
      <c r="O25" s="10">
        <f>[1]TB2015!J10</f>
        <v>4499.6499999999996</v>
      </c>
      <c r="P25" s="10">
        <f>[1]TB2015!K10</f>
        <v>4499.6499999999996</v>
      </c>
      <c r="Q25" s="10">
        <f>[1]TB2015!L10</f>
        <v>4499.6499999999996</v>
      </c>
      <c r="R25" s="10">
        <f>[1]TB2015!M10</f>
        <v>4499.6499999999996</v>
      </c>
      <c r="S25" s="10">
        <f>[1]TB2015!N10</f>
        <v>4499.6499999999996</v>
      </c>
      <c r="T25" s="10">
        <f>[1]TB2015!N10</f>
        <v>4499.6499999999996</v>
      </c>
      <c r="U25" s="7">
        <f t="shared" si="4"/>
        <v>4499.6500000000005</v>
      </c>
      <c r="V25" s="9" t="s">
        <v>62</v>
      </c>
      <c r="W25" s="10">
        <f>-[1]TB2015!B90</f>
        <v>566.72</v>
      </c>
      <c r="X25" s="14">
        <f>-[1]TB2015!B90</f>
        <v>566.72</v>
      </c>
      <c r="Y25" s="12"/>
      <c r="Z25" s="10"/>
      <c r="AA25" s="10">
        <f t="shared" si="1"/>
        <v>566.72</v>
      </c>
      <c r="AB25" s="10">
        <f>-[1]TB2015!C90</f>
        <v>578.47</v>
      </c>
      <c r="AC25" s="10">
        <f>-[1]TB2015!D90</f>
        <v>590.22</v>
      </c>
      <c r="AD25" s="10">
        <f>-[1]TB2015!E90</f>
        <v>601.97</v>
      </c>
      <c r="AE25" s="10">
        <f>-[1]TB2015!F90</f>
        <v>613.72</v>
      </c>
      <c r="AF25" s="10">
        <f>-[1]TB2015!G90</f>
        <v>625.47</v>
      </c>
      <c r="AG25" s="10">
        <f>-[1]TB2015!H90</f>
        <v>637.22</v>
      </c>
      <c r="AH25" s="10">
        <f>-[1]TB2015!I90</f>
        <v>648.97</v>
      </c>
      <c r="AI25" s="10">
        <f>-[1]TB2015!J90</f>
        <v>660.72</v>
      </c>
      <c r="AJ25" s="10">
        <f>-[1]TB2015!K90</f>
        <v>672.47</v>
      </c>
      <c r="AK25" s="10">
        <f>-[1]TB2015!L90</f>
        <v>684.22</v>
      </c>
      <c r="AL25" s="10">
        <f>-[1]TB2015!M90</f>
        <v>695.97</v>
      </c>
      <c r="AM25" s="10">
        <f>-[1]TB2015!N90</f>
        <v>707.72</v>
      </c>
      <c r="AN25" s="10">
        <f>-[1]TB2015!N90</f>
        <v>707.72</v>
      </c>
      <c r="AO25" s="7">
        <f t="shared" ref="AO25:AO29" si="6">AVERAGE(AA25:AM25)</f>
        <v>637.22000000000014</v>
      </c>
      <c r="AQ25" s="7">
        <f>152218+66+4297</f>
        <v>156581</v>
      </c>
    </row>
    <row r="26" spans="1:43" s="7" customFormat="1" ht="20" x14ac:dyDescent="0.2">
      <c r="A26" s="7" t="s">
        <v>63</v>
      </c>
      <c r="B26" s="9" t="s">
        <v>64</v>
      </c>
      <c r="C26" s="10">
        <f>[1]TB2015!B16</f>
        <v>236.16</v>
      </c>
      <c r="D26" s="10">
        <f>[1]TB2015!N16</f>
        <v>236.16</v>
      </c>
      <c r="E26" s="10"/>
      <c r="F26" s="12"/>
      <c r="G26" s="10">
        <f t="shared" si="0"/>
        <v>236.16</v>
      </c>
      <c r="H26" s="10">
        <f>[1]TB2015!C16</f>
        <v>236.16</v>
      </c>
      <c r="I26" s="10">
        <f>[1]TB2015!D16</f>
        <v>236.16</v>
      </c>
      <c r="J26" s="10">
        <f>[1]TB2015!E16</f>
        <v>236.16</v>
      </c>
      <c r="K26" s="10">
        <f>[1]TB2015!F16</f>
        <v>236.16</v>
      </c>
      <c r="L26" s="10">
        <f>[1]TB2015!G16</f>
        <v>236.16</v>
      </c>
      <c r="M26" s="10">
        <f>[1]TB2015!H16</f>
        <v>236.16</v>
      </c>
      <c r="N26" s="10">
        <f>[1]TB2015!I16</f>
        <v>236.16</v>
      </c>
      <c r="O26" s="10">
        <f>[1]TB2015!J16</f>
        <v>236.16</v>
      </c>
      <c r="P26" s="10">
        <f>[1]TB2015!K16</f>
        <v>236.16</v>
      </c>
      <c r="Q26" s="10">
        <f>[1]TB2015!L16</f>
        <v>236.16</v>
      </c>
      <c r="R26" s="10">
        <f>[1]TB2015!M16</f>
        <v>236.16</v>
      </c>
      <c r="S26" s="10">
        <f>[1]TB2015!N16</f>
        <v>236.16</v>
      </c>
      <c r="T26" s="10">
        <f>[1]TB2015!N16</f>
        <v>236.16</v>
      </c>
      <c r="U26" s="7">
        <f t="shared" si="4"/>
        <v>236.15999999999997</v>
      </c>
      <c r="V26" s="7" t="s">
        <v>65</v>
      </c>
      <c r="W26" s="10">
        <f>-[1]TB2015!B97</f>
        <v>53.9</v>
      </c>
      <c r="X26" s="15">
        <f>-[1]TB2015!B97</f>
        <v>53.9</v>
      </c>
      <c r="Y26" s="12"/>
      <c r="Z26" s="10"/>
      <c r="AA26" s="10">
        <f t="shared" si="1"/>
        <v>53.9</v>
      </c>
      <c r="AB26" s="10">
        <f>-[1]TB2015!C97</f>
        <v>54.88</v>
      </c>
      <c r="AC26" s="10">
        <f>-[1]TB2015!D97</f>
        <v>55.86</v>
      </c>
      <c r="AD26" s="10">
        <f>-[1]TB2015!E97</f>
        <v>56.84</v>
      </c>
      <c r="AE26" s="10">
        <f>-[1]TB2015!F97</f>
        <v>57.82</v>
      </c>
      <c r="AF26" s="10">
        <f>-[1]TB2015!G97</f>
        <v>58.8</v>
      </c>
      <c r="AG26" s="10">
        <f>-[1]TB2015!H97</f>
        <v>59.78</v>
      </c>
      <c r="AH26" s="10">
        <f>-[1]TB2015!I97</f>
        <v>60.76</v>
      </c>
      <c r="AI26" s="10">
        <f>-[1]TB2015!J97</f>
        <v>61.74</v>
      </c>
      <c r="AJ26" s="10">
        <f>-[1]TB2015!K97</f>
        <v>62.72</v>
      </c>
      <c r="AK26" s="10">
        <f>-[1]TB2015!L97</f>
        <v>63.7</v>
      </c>
      <c r="AL26" s="10">
        <f>-[1]TB2015!M97</f>
        <v>64.680000000000007</v>
      </c>
      <c r="AM26" s="10">
        <f>-[1]TB2015!N97</f>
        <v>65.66</v>
      </c>
      <c r="AN26" s="10">
        <f>-[1]TB2015!N97</f>
        <v>65.66</v>
      </c>
      <c r="AO26" s="7">
        <f t="shared" si="6"/>
        <v>59.78</v>
      </c>
    </row>
    <row r="27" spans="1:43" s="7" customFormat="1" ht="20" x14ac:dyDescent="0.2">
      <c r="A27" s="7" t="s">
        <v>66</v>
      </c>
      <c r="B27" s="9" t="s">
        <v>67</v>
      </c>
      <c r="C27" s="10">
        <f>[1]TB2015!B18</f>
        <v>73150.570000000007</v>
      </c>
      <c r="D27" s="10">
        <f>[1]TB2015!B18</f>
        <v>73150.570000000007</v>
      </c>
      <c r="E27" s="10"/>
      <c r="F27" s="12"/>
      <c r="G27" s="10">
        <f t="shared" si="0"/>
        <v>73150.570000000007</v>
      </c>
      <c r="H27" s="10">
        <f>[1]TB2015!C18</f>
        <v>73150.570000000007</v>
      </c>
      <c r="I27" s="10">
        <f>[1]TB2015!D18</f>
        <v>73150.570000000007</v>
      </c>
      <c r="J27" s="10">
        <f>[1]TB2015!E18</f>
        <v>73150.570000000007</v>
      </c>
      <c r="K27" s="10">
        <f>[1]TB2015!F18</f>
        <v>78493.31</v>
      </c>
      <c r="L27" s="10">
        <f>[1]TB2015!G18</f>
        <v>78493.31</v>
      </c>
      <c r="M27" s="10">
        <f>[1]TB2015!H18</f>
        <v>78493.31</v>
      </c>
      <c r="N27" s="10">
        <f>[1]TB2015!I18</f>
        <v>78581.11</v>
      </c>
      <c r="O27" s="10">
        <f>[1]TB2015!J18</f>
        <v>78581.11</v>
      </c>
      <c r="P27" s="10">
        <f>[1]TB2015!K18</f>
        <v>78581.11</v>
      </c>
      <c r="Q27" s="10">
        <f>[1]TB2015!L18</f>
        <v>78581.11</v>
      </c>
      <c r="R27" s="10">
        <f>[1]TB2015!M18</f>
        <v>78581.11</v>
      </c>
      <c r="S27" s="10">
        <f>[1]TB2015!N18</f>
        <v>78581.11</v>
      </c>
      <c r="T27" s="10">
        <f>[1]TB2015!N18</f>
        <v>78581.11</v>
      </c>
      <c r="U27" s="7">
        <f t="shared" si="4"/>
        <v>76889.913076923069</v>
      </c>
      <c r="V27" s="7" t="s">
        <v>68</v>
      </c>
      <c r="W27" s="10">
        <f>-[1]TB2015!B99</f>
        <v>28018.19</v>
      </c>
      <c r="X27" s="10">
        <f>-[1]TB2015!B99</f>
        <v>28018.19</v>
      </c>
      <c r="Y27" s="12"/>
      <c r="Z27" s="10"/>
      <c r="AA27" s="10">
        <f t="shared" si="1"/>
        <v>28018.19</v>
      </c>
      <c r="AB27" s="10">
        <f>-[1]TB2015!C99</f>
        <v>28182.94</v>
      </c>
      <c r="AC27" s="10">
        <f>-[1]TB2015!D99</f>
        <v>28347.69</v>
      </c>
      <c r="AD27" s="10">
        <f>-[1]TB2015!E99</f>
        <v>28512.44</v>
      </c>
      <c r="AE27" s="10">
        <f>-[1]TB2015!F99</f>
        <v>34019.93</v>
      </c>
      <c r="AF27" s="10">
        <f>-[1]TB2015!G99</f>
        <v>34196.720000000001</v>
      </c>
      <c r="AG27" s="10">
        <f>-[1]TB2015!H99</f>
        <v>34373.51</v>
      </c>
      <c r="AH27" s="10">
        <f>-[1]TB2015!I99</f>
        <v>34550.5</v>
      </c>
      <c r="AI27" s="10">
        <f>-[1]TB2015!J99</f>
        <v>34727.49</v>
      </c>
      <c r="AJ27" s="10">
        <f>-[1]TB2015!K99</f>
        <v>34904.480000000003</v>
      </c>
      <c r="AK27" s="10">
        <f>-[1]TB2015!L99</f>
        <v>35081.47</v>
      </c>
      <c r="AL27" s="10">
        <f>-[1]TB2015!M99</f>
        <v>35258.46</v>
      </c>
      <c r="AM27" s="10">
        <f>-[1]TB2015!N99</f>
        <v>35435.449999999997</v>
      </c>
      <c r="AN27" s="10">
        <f>-[1]TB2015!N99</f>
        <v>35435.449999999997</v>
      </c>
      <c r="AO27" s="7">
        <f t="shared" si="6"/>
        <v>32739.174615384618</v>
      </c>
    </row>
    <row r="28" spans="1:43" s="7" customFormat="1" ht="20" x14ac:dyDescent="0.2">
      <c r="A28" s="7" t="s">
        <v>69</v>
      </c>
      <c r="B28" s="9" t="s">
        <v>70</v>
      </c>
      <c r="C28" s="10">
        <f>[1]TB2015!B19</f>
        <v>626627.51</v>
      </c>
      <c r="D28" s="10">
        <f>[1]TB2015!B19</f>
        <v>626627.51</v>
      </c>
      <c r="E28" s="10"/>
      <c r="F28" s="12"/>
      <c r="G28" s="10">
        <f t="shared" si="0"/>
        <v>626627.51</v>
      </c>
      <c r="H28" s="10">
        <f>[1]TB2015!C19</f>
        <v>626627.51</v>
      </c>
      <c r="I28" s="10">
        <f>[1]TB2015!D19</f>
        <v>626627.51</v>
      </c>
      <c r="J28" s="10">
        <f>[1]TB2015!E19</f>
        <v>626627.51</v>
      </c>
      <c r="K28" s="10">
        <f>[1]TB2015!F19</f>
        <v>626627.51</v>
      </c>
      <c r="L28" s="10">
        <f>[1]TB2015!G19</f>
        <v>626627.51</v>
      </c>
      <c r="M28" s="10">
        <f>[1]TB2015!H19</f>
        <v>626627.51</v>
      </c>
      <c r="N28" s="10">
        <f>[1]TB2015!I19</f>
        <v>626627.51</v>
      </c>
      <c r="O28" s="10">
        <f>[1]TB2015!J19</f>
        <v>626627.51</v>
      </c>
      <c r="P28" s="10">
        <f>[1]TB2015!K19</f>
        <v>626627.51</v>
      </c>
      <c r="Q28" s="10">
        <f>[1]TB2015!L19</f>
        <v>626627.51</v>
      </c>
      <c r="R28" s="10">
        <f>[1]TB2015!M19</f>
        <v>626627.51</v>
      </c>
      <c r="S28" s="10">
        <f>[1]TB2015!N19</f>
        <v>626627.51</v>
      </c>
      <c r="T28" s="10">
        <f>[1]TB2015!N19</f>
        <v>626627.51</v>
      </c>
      <c r="U28" s="7">
        <f t="shared" si="4"/>
        <v>626627.50999999989</v>
      </c>
      <c r="V28" s="7" t="s">
        <v>71</v>
      </c>
      <c r="W28" s="10">
        <f>-[1]TB2015!B100</f>
        <v>238904.63</v>
      </c>
      <c r="X28" s="10">
        <f>-[1]TB2015!B100</f>
        <v>238904.63</v>
      </c>
      <c r="Y28" s="12"/>
      <c r="Z28" s="10"/>
      <c r="AA28" s="10">
        <f t="shared" si="1"/>
        <v>238904.63</v>
      </c>
      <c r="AB28" s="10">
        <f>-[1]TB2015!C100</f>
        <v>240121.38</v>
      </c>
      <c r="AC28" s="10">
        <f>-[1]TB2015!D100</f>
        <v>241338.13</v>
      </c>
      <c r="AD28" s="10">
        <f>-[1]TB2015!E100</f>
        <v>242554.88</v>
      </c>
      <c r="AE28" s="10">
        <f>-[1]TB2015!F100</f>
        <v>243771.63</v>
      </c>
      <c r="AF28" s="10">
        <f>-[1]TB2015!G100</f>
        <v>244988.38</v>
      </c>
      <c r="AG28" s="10">
        <f>-[1]TB2015!H100</f>
        <v>246205.13</v>
      </c>
      <c r="AH28" s="10">
        <f>-[1]TB2015!I100</f>
        <v>247421.88</v>
      </c>
      <c r="AI28" s="10">
        <f>-[1]TB2015!J100</f>
        <v>248638.63</v>
      </c>
      <c r="AJ28" s="10">
        <f>-[1]TB2015!K100</f>
        <v>249855.38</v>
      </c>
      <c r="AK28" s="10">
        <f>-[1]TB2015!L100</f>
        <v>251072.13</v>
      </c>
      <c r="AL28" s="10">
        <f>-[1]TB2015!M100</f>
        <v>252288.88</v>
      </c>
      <c r="AM28" s="10">
        <f>-[1]TB2015!N100</f>
        <v>253505.63</v>
      </c>
      <c r="AN28" s="10">
        <f>-[1]TB2015!N100</f>
        <v>253505.63</v>
      </c>
      <c r="AO28" s="7">
        <f t="shared" si="6"/>
        <v>246205.12999999992</v>
      </c>
    </row>
    <row r="29" spans="1:43" s="7" customFormat="1" x14ac:dyDescent="0.2">
      <c r="A29" s="7" t="s">
        <v>72</v>
      </c>
      <c r="B29" s="9" t="s">
        <v>73</v>
      </c>
      <c r="C29" s="10">
        <f>[1]TB2015!B20</f>
        <v>295717.08</v>
      </c>
      <c r="D29" s="10">
        <f>[1]TB2015!B20</f>
        <v>295717.08</v>
      </c>
      <c r="E29" s="10"/>
      <c r="F29" s="12"/>
      <c r="G29" s="10">
        <f t="shared" si="0"/>
        <v>295717.08</v>
      </c>
      <c r="H29" s="10">
        <f>[1]TB2015!C20</f>
        <v>295966.06</v>
      </c>
      <c r="I29" s="10">
        <f>[1]TB2015!D20</f>
        <v>298183.15000000002</v>
      </c>
      <c r="J29" s="10">
        <f>[1]TB2015!E20</f>
        <v>298243.75</v>
      </c>
      <c r="K29" s="10">
        <f>[1]TB2015!F20</f>
        <v>298243.75</v>
      </c>
      <c r="L29" s="10">
        <f>[1]TB2015!G20</f>
        <v>298243.75</v>
      </c>
      <c r="M29" s="10">
        <f>[1]TB2015!H20</f>
        <v>298243.75</v>
      </c>
      <c r="N29" s="10">
        <f>[1]TB2015!I20</f>
        <v>298928.68</v>
      </c>
      <c r="O29" s="10">
        <f>[1]TB2015!J20</f>
        <v>300084.78999999998</v>
      </c>
      <c r="P29" s="10">
        <f>[1]TB2015!K20</f>
        <v>300084.78999999998</v>
      </c>
      <c r="Q29" s="10">
        <f>[1]TB2015!L20</f>
        <v>300084.78999999998</v>
      </c>
      <c r="R29" s="10">
        <f>[1]TB2015!M20</f>
        <v>300084.78999999998</v>
      </c>
      <c r="S29" s="10">
        <f>[1]TB2015!N20</f>
        <v>300084.78999999998</v>
      </c>
      <c r="T29" s="10">
        <f>[1]TB2015!N20</f>
        <v>300084.78999999998</v>
      </c>
      <c r="U29" s="7">
        <f t="shared" si="4"/>
        <v>298630.30153846159</v>
      </c>
      <c r="V29" s="7" t="s">
        <v>74</v>
      </c>
      <c r="W29" s="10">
        <f>-[1]TB2015!B101</f>
        <v>113747.8</v>
      </c>
      <c r="X29" s="10">
        <f>-[1]TB2015!B101</f>
        <v>113747.8</v>
      </c>
      <c r="Y29" s="12"/>
      <c r="Z29" s="10"/>
      <c r="AA29" s="10">
        <f t="shared" si="1"/>
        <v>113747.8</v>
      </c>
      <c r="AB29" s="10">
        <f>-[1]TB2015!C101</f>
        <v>114364.4</v>
      </c>
      <c r="AC29" s="10">
        <f>-[1]TB2015!D101</f>
        <v>112941.97</v>
      </c>
      <c r="AD29" s="10">
        <f>-[1]TB2015!E101</f>
        <v>113563.31</v>
      </c>
      <c r="AE29" s="10">
        <f>-[1]TB2015!F101</f>
        <v>114184.65</v>
      </c>
      <c r="AF29" s="10">
        <f>-[1]TB2015!G101</f>
        <v>114805.99</v>
      </c>
      <c r="AG29" s="10">
        <f>-[1]TB2015!H101</f>
        <v>115427.33</v>
      </c>
      <c r="AH29" s="10">
        <f>-[1]TB2015!I101</f>
        <v>116050.1</v>
      </c>
      <c r="AI29" s="10">
        <f>-[1]TB2015!J101</f>
        <v>115218.25</v>
      </c>
      <c r="AJ29" s="10">
        <f>-[1]TB2015!K101</f>
        <v>115843.43</v>
      </c>
      <c r="AK29" s="10">
        <f>-[1]TB2015!L101</f>
        <v>116468.61</v>
      </c>
      <c r="AL29" s="10">
        <f>-[1]TB2015!M101</f>
        <v>117093.79</v>
      </c>
      <c r="AM29" s="10">
        <f>-[1]TB2015!N101</f>
        <v>117718.97</v>
      </c>
      <c r="AN29" s="10">
        <f>-[1]TB2015!N101</f>
        <v>117718.97</v>
      </c>
      <c r="AO29" s="7">
        <f t="shared" si="6"/>
        <v>115186.81538461539</v>
      </c>
    </row>
    <row r="30" spans="1:43" s="7" customFormat="1" x14ac:dyDescent="0.2">
      <c r="B30" s="9"/>
      <c r="C30" s="10"/>
      <c r="D30" s="10"/>
      <c r="E30" s="10"/>
      <c r="F30" s="12"/>
      <c r="G30" s="10">
        <f t="shared" si="0"/>
        <v>0</v>
      </c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W30" s="10"/>
      <c r="X30" s="10"/>
      <c r="Y30" s="12"/>
      <c r="Z30" s="10"/>
      <c r="AA30" s="10">
        <f t="shared" si="1"/>
        <v>0</v>
      </c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1"/>
    </row>
    <row r="31" spans="1:43" s="7" customFormat="1" x14ac:dyDescent="0.2">
      <c r="A31" s="7" t="s">
        <v>75</v>
      </c>
      <c r="B31" s="9" t="s">
        <v>76</v>
      </c>
      <c r="C31" s="10">
        <f>[1]TB2015!B21</f>
        <v>151162.57999999999</v>
      </c>
      <c r="D31" s="10">
        <f>[1]TB2015!B21</f>
        <v>151162.57999999999</v>
      </c>
      <c r="E31" s="10"/>
      <c r="F31" s="12"/>
      <c r="G31" s="10">
        <f t="shared" si="0"/>
        <v>151162.57999999999</v>
      </c>
      <c r="H31" s="10">
        <f>[1]TB2015!C21</f>
        <v>152824.72</v>
      </c>
      <c r="I31" s="10">
        <f>[1]TB2015!D21</f>
        <v>152824.72</v>
      </c>
      <c r="J31" s="10">
        <f>[1]TB2015!E21</f>
        <v>154154.28</v>
      </c>
      <c r="K31" s="10">
        <f>[1]TB2015!F21</f>
        <v>154538.35</v>
      </c>
      <c r="L31" s="10">
        <f>[1]TB2015!G21</f>
        <v>156736.81</v>
      </c>
      <c r="M31" s="10">
        <f>[1]TB2015!H21</f>
        <v>158191.9</v>
      </c>
      <c r="N31" s="10">
        <f>[1]TB2015!I21</f>
        <v>158191.9</v>
      </c>
      <c r="O31" s="10">
        <f>[1]TB2015!J21</f>
        <v>158191.9</v>
      </c>
      <c r="P31" s="10">
        <f>[1]TB2015!K21</f>
        <v>158191.9</v>
      </c>
      <c r="Q31" s="10">
        <f>[1]TB2015!L21</f>
        <v>158191.9</v>
      </c>
      <c r="R31" s="10">
        <f>[1]TB2015!M21</f>
        <v>158191.9</v>
      </c>
      <c r="S31" s="10">
        <f>[1]TB2015!N21</f>
        <v>159189.18</v>
      </c>
      <c r="T31" s="10">
        <f>[1]TB2015!N21</f>
        <v>159189.18</v>
      </c>
      <c r="U31" s="7">
        <f t="shared" si="4"/>
        <v>156198.6184615384</v>
      </c>
      <c r="V31" s="7" t="s">
        <v>77</v>
      </c>
      <c r="W31" s="10">
        <f>-[1]TB2015!B102</f>
        <v>96458.55</v>
      </c>
      <c r="X31" s="10">
        <f>-[1]TB2015!B102</f>
        <v>96458.55</v>
      </c>
      <c r="Y31" s="12"/>
      <c r="Z31" s="10"/>
      <c r="AA31" s="10">
        <f t="shared" si="1"/>
        <v>96458.55</v>
      </c>
      <c r="AB31" s="10">
        <f>-[1]TB2015!C102</f>
        <v>97095.33</v>
      </c>
      <c r="AC31" s="10">
        <f>-[1]TB2015!D102</f>
        <v>97732.11</v>
      </c>
      <c r="AD31" s="10">
        <f>-[1]TB2015!E102</f>
        <v>98374.43</v>
      </c>
      <c r="AE31" s="10">
        <f>-[1]TB2015!F102</f>
        <v>99018.35</v>
      </c>
      <c r="AF31" s="10">
        <f>-[1]TB2015!G102</f>
        <v>99671.43</v>
      </c>
      <c r="AG31" s="10">
        <f>-[1]TB2015!H102</f>
        <v>100330.57</v>
      </c>
      <c r="AH31" s="10">
        <f>-[1]TB2015!I102</f>
        <v>100989.71</v>
      </c>
      <c r="AI31" s="10">
        <f>-[1]TB2015!J102</f>
        <v>101648.85</v>
      </c>
      <c r="AJ31" s="10">
        <f>-[1]TB2015!K102</f>
        <v>102307.99</v>
      </c>
      <c r="AK31" s="10">
        <f>-[1]TB2015!L102</f>
        <v>102967.13</v>
      </c>
      <c r="AL31" s="10">
        <f>-[1]TB2015!M102</f>
        <v>103626.27</v>
      </c>
      <c r="AM31" s="10">
        <f>-[1]TB2015!N102</f>
        <v>104289.56</v>
      </c>
      <c r="AN31" s="10">
        <f>-[1]TB2015!N102</f>
        <v>104289.56</v>
      </c>
      <c r="AO31" s="7">
        <f t="shared" ref="AO31:AO36" si="7">AVERAGE(AA31:AM31)</f>
        <v>100346.94461538462</v>
      </c>
    </row>
    <row r="32" spans="1:43" s="7" customFormat="1" ht="20" x14ac:dyDescent="0.2">
      <c r="B32" s="9" t="s">
        <v>78</v>
      </c>
      <c r="C32" s="10">
        <f>[1]TB2015!B22</f>
        <v>23509.45</v>
      </c>
      <c r="D32" s="10">
        <f>[1]TB2015!B22</f>
        <v>23509.45</v>
      </c>
      <c r="E32" s="10"/>
      <c r="F32" s="12"/>
      <c r="G32" s="10">
        <f t="shared" si="0"/>
        <v>23509.45</v>
      </c>
      <c r="H32" s="10">
        <f>[1]TB2015!C22</f>
        <v>23670.41</v>
      </c>
      <c r="I32" s="10">
        <f>[1]TB2015!D22</f>
        <v>24438.01</v>
      </c>
      <c r="J32" s="10">
        <f>[1]TB2015!E22</f>
        <v>25427.81</v>
      </c>
      <c r="K32" s="10">
        <f>[1]TB2015!F22</f>
        <v>25709.84</v>
      </c>
      <c r="L32" s="10">
        <f>[1]TB2015!G22</f>
        <v>26616.37</v>
      </c>
      <c r="M32" s="10">
        <f>[1]TB2015!H22</f>
        <v>26696.95</v>
      </c>
      <c r="N32" s="10">
        <f>[1]TB2015!I22</f>
        <v>27039.42</v>
      </c>
      <c r="O32" s="10">
        <f>[1]TB2015!J22</f>
        <v>27261.02</v>
      </c>
      <c r="P32" s="10">
        <f>[1]TB2015!K22</f>
        <v>27261.02</v>
      </c>
      <c r="Q32" s="10">
        <f>[1]TB2015!L22</f>
        <v>28167.55</v>
      </c>
      <c r="R32" s="10">
        <f>[1]TB2015!M22</f>
        <v>28449.58</v>
      </c>
      <c r="S32" s="10">
        <f>[1]TB2015!N22</f>
        <v>28570.45</v>
      </c>
      <c r="T32" s="10">
        <f>[1]TB2015!N22</f>
        <v>28570.45</v>
      </c>
      <c r="U32" s="7">
        <f t="shared" si="4"/>
        <v>26370.606153846154</v>
      </c>
      <c r="V32" s="7" t="s">
        <v>79</v>
      </c>
      <c r="W32" s="16">
        <f>-[1]TB2015!B103</f>
        <v>9496.4500000000007</v>
      </c>
      <c r="X32" s="10">
        <f>-[1]TB2015!B103</f>
        <v>9496.4500000000007</v>
      </c>
      <c r="Y32" s="12"/>
      <c r="Z32" s="10"/>
      <c r="AA32" s="10">
        <f t="shared" si="1"/>
        <v>9496.4500000000007</v>
      </c>
      <c r="AB32" s="16">
        <f>-[1]TB2015!C103</f>
        <v>9595.06</v>
      </c>
      <c r="AC32" s="16">
        <f>-[1]TB2015!D103</f>
        <v>9696.8700000000008</v>
      </c>
      <c r="AD32" s="16">
        <f>-[1]TB2015!E103</f>
        <v>9802.7999999999993</v>
      </c>
      <c r="AE32" s="16">
        <f>-[1]TB2015!F103</f>
        <v>9909.91</v>
      </c>
      <c r="AF32" s="16">
        <f>-[1]TB2015!G103</f>
        <v>10020.790000000001</v>
      </c>
      <c r="AG32" s="16">
        <f>-[1]TB2015!H103</f>
        <v>10132.01</v>
      </c>
      <c r="AH32" s="16">
        <f>-[1]TB2015!I103</f>
        <v>10244.66</v>
      </c>
      <c r="AI32" s="16">
        <f>-[1]TB2015!J103</f>
        <v>10358.23</v>
      </c>
      <c r="AJ32" s="16">
        <f>-[1]TB2015!K103</f>
        <v>10471.799999999999</v>
      </c>
      <c r="AK32" s="16">
        <f>-[1]TB2015!L103</f>
        <v>10589.15</v>
      </c>
      <c r="AL32" s="16">
        <f>-[1]TB2015!M103</f>
        <v>10707.67</v>
      </c>
      <c r="AM32" s="16">
        <f>-[1]TB2015!N103</f>
        <v>10826.69</v>
      </c>
      <c r="AN32" s="10">
        <f>-[1]TB2015!N103</f>
        <v>10826.69</v>
      </c>
      <c r="AO32" s="7">
        <f t="shared" si="7"/>
        <v>10142.468461538461</v>
      </c>
    </row>
    <row r="33" spans="1:42" s="7" customFormat="1" ht="10.5" x14ac:dyDescent="0.25">
      <c r="A33" s="17" t="s">
        <v>80</v>
      </c>
      <c r="B33" s="18" t="s">
        <v>81</v>
      </c>
      <c r="C33" s="19">
        <f>SUM(C31:C32)</f>
        <v>174672.03</v>
      </c>
      <c r="D33" s="19">
        <f>SUM(D31:D32)</f>
        <v>174672.03</v>
      </c>
      <c r="E33" s="10"/>
      <c r="F33" s="19">
        <f>SUM(F31:F32)</f>
        <v>0</v>
      </c>
      <c r="G33" s="10">
        <f t="shared" si="0"/>
        <v>174672.03</v>
      </c>
      <c r="H33" s="19">
        <f>SUM(H31:H32)</f>
        <v>176495.13</v>
      </c>
      <c r="I33" s="19">
        <f t="shared" ref="I33:S33" si="8">SUM(I31:I32)</f>
        <v>177262.73</v>
      </c>
      <c r="J33" s="19">
        <f t="shared" si="8"/>
        <v>179582.09</v>
      </c>
      <c r="K33" s="19">
        <f t="shared" si="8"/>
        <v>180248.19</v>
      </c>
      <c r="L33" s="19">
        <f t="shared" si="8"/>
        <v>183353.18</v>
      </c>
      <c r="M33" s="19">
        <f t="shared" si="8"/>
        <v>184888.85</v>
      </c>
      <c r="N33" s="19">
        <f t="shared" si="8"/>
        <v>185231.32</v>
      </c>
      <c r="O33" s="19">
        <f t="shared" si="8"/>
        <v>185452.91999999998</v>
      </c>
      <c r="P33" s="19">
        <f t="shared" si="8"/>
        <v>185452.91999999998</v>
      </c>
      <c r="Q33" s="19">
        <f t="shared" si="8"/>
        <v>186359.44999999998</v>
      </c>
      <c r="R33" s="19">
        <f t="shared" si="8"/>
        <v>186641.47999999998</v>
      </c>
      <c r="S33" s="19">
        <f t="shared" si="8"/>
        <v>187759.63</v>
      </c>
      <c r="T33" s="19">
        <f>SUM(T31:T32)</f>
        <v>187759.63</v>
      </c>
      <c r="U33" s="7">
        <f t="shared" si="4"/>
        <v>182569.22461538462</v>
      </c>
      <c r="V33" s="20" t="s">
        <v>81</v>
      </c>
      <c r="W33" s="10">
        <f>SUM(W31:W32)</f>
        <v>105955</v>
      </c>
      <c r="X33" s="10">
        <f>SUM(X31:X32)</f>
        <v>105955</v>
      </c>
      <c r="Y33" s="19">
        <f>SUM(Y31:Y32)</f>
        <v>0</v>
      </c>
      <c r="Z33" s="10"/>
      <c r="AA33" s="10">
        <f t="shared" si="1"/>
        <v>105955</v>
      </c>
      <c r="AB33" s="10">
        <f>SUM(AB31:AB32)</f>
        <v>106690.39</v>
      </c>
      <c r="AC33" s="10">
        <f t="shared" ref="AC33:AN33" si="9">SUM(AC31:AC32)</f>
        <v>107428.98</v>
      </c>
      <c r="AD33" s="10">
        <f t="shared" si="9"/>
        <v>108177.23</v>
      </c>
      <c r="AE33" s="10">
        <f t="shared" si="9"/>
        <v>108928.26000000001</v>
      </c>
      <c r="AF33" s="10">
        <f t="shared" si="9"/>
        <v>109692.22</v>
      </c>
      <c r="AG33" s="10">
        <f t="shared" si="9"/>
        <v>110462.58</v>
      </c>
      <c r="AH33" s="10">
        <f t="shared" si="9"/>
        <v>111234.37000000001</v>
      </c>
      <c r="AI33" s="10">
        <f t="shared" si="9"/>
        <v>112007.08</v>
      </c>
      <c r="AJ33" s="10">
        <f t="shared" si="9"/>
        <v>112779.79000000001</v>
      </c>
      <c r="AK33" s="10">
        <f t="shared" si="9"/>
        <v>113556.28</v>
      </c>
      <c r="AL33" s="10">
        <f t="shared" si="9"/>
        <v>114333.94</v>
      </c>
      <c r="AM33" s="10">
        <f t="shared" si="9"/>
        <v>115116.25</v>
      </c>
      <c r="AN33" s="10">
        <f t="shared" si="9"/>
        <v>115116.25</v>
      </c>
      <c r="AO33" s="7">
        <f t="shared" si="7"/>
        <v>110489.41307692307</v>
      </c>
    </row>
    <row r="34" spans="1:42" s="7" customFormat="1" x14ac:dyDescent="0.2">
      <c r="A34" s="7" t="s">
        <v>82</v>
      </c>
      <c r="B34" s="9" t="s">
        <v>83</v>
      </c>
      <c r="C34" s="10">
        <f>[1]TB2015!B23</f>
        <v>98102.59</v>
      </c>
      <c r="D34" s="10">
        <f>[1]TB2015!B23</f>
        <v>98102.59</v>
      </c>
      <c r="E34" s="10"/>
      <c r="F34" s="12"/>
      <c r="G34" s="10">
        <f t="shared" si="0"/>
        <v>98102.59</v>
      </c>
      <c r="H34" s="10">
        <f>[1]TB2015!C23</f>
        <v>98102.59</v>
      </c>
      <c r="I34" s="10">
        <f>[1]TB2015!D23</f>
        <v>98102.59</v>
      </c>
      <c r="J34" s="10">
        <f>[1]TB2015!E23</f>
        <v>98102.59</v>
      </c>
      <c r="K34" s="10">
        <f>[1]TB2015!F23</f>
        <v>98102.59</v>
      </c>
      <c r="L34" s="10">
        <f>[1]TB2015!G23</f>
        <v>98102.59</v>
      </c>
      <c r="M34" s="10">
        <f>[1]TB2015!H23</f>
        <v>98102.59</v>
      </c>
      <c r="N34" s="10">
        <f>[1]TB2015!I23</f>
        <v>98102.59</v>
      </c>
      <c r="O34" s="10">
        <f>[1]TB2015!J23</f>
        <v>98102.59</v>
      </c>
      <c r="P34" s="10">
        <f>[1]TB2015!K23</f>
        <v>98102.59</v>
      </c>
      <c r="Q34" s="10">
        <f>[1]TB2015!L23</f>
        <v>98102.59</v>
      </c>
      <c r="R34" s="10">
        <f>[1]TB2015!M23</f>
        <v>98102.59</v>
      </c>
      <c r="S34" s="10">
        <f>[1]TB2015!N23</f>
        <v>98102.59</v>
      </c>
      <c r="T34" s="10">
        <f>[1]TB2015!N23</f>
        <v>98102.59</v>
      </c>
      <c r="U34" s="7">
        <f t="shared" si="4"/>
        <v>98102.59</v>
      </c>
      <c r="V34" s="7" t="s">
        <v>84</v>
      </c>
      <c r="W34" s="10">
        <f>-[1]TB2015!B104</f>
        <v>39345.42</v>
      </c>
      <c r="X34" s="10">
        <f>-[1]TB2015!B104</f>
        <v>39345.42</v>
      </c>
      <c r="Y34" s="12"/>
      <c r="Z34" s="10"/>
      <c r="AA34" s="10">
        <f t="shared" si="1"/>
        <v>39345.42</v>
      </c>
      <c r="AB34" s="10">
        <f>-[1]TB2015!C104</f>
        <v>39526.76</v>
      </c>
      <c r="AC34" s="10">
        <f>-[1]TB2015!D104</f>
        <v>39708.1</v>
      </c>
      <c r="AD34" s="10">
        <f>-[1]TB2015!E104</f>
        <v>39889.440000000002</v>
      </c>
      <c r="AE34" s="10">
        <f>-[1]TB2015!F104</f>
        <v>40070.78</v>
      </c>
      <c r="AF34" s="10">
        <f>-[1]TB2015!G104</f>
        <v>40252.120000000003</v>
      </c>
      <c r="AG34" s="10">
        <f>-[1]TB2015!H104</f>
        <v>40433.46</v>
      </c>
      <c r="AH34" s="10">
        <f>-[1]TB2015!I104</f>
        <v>40614.800000000003</v>
      </c>
      <c r="AI34" s="10">
        <f>-[1]TB2015!J104</f>
        <v>40796.14</v>
      </c>
      <c r="AJ34" s="10">
        <f>-[1]TB2015!K104</f>
        <v>40977.480000000003</v>
      </c>
      <c r="AK34" s="10">
        <f>-[1]TB2015!L104</f>
        <v>41158.82</v>
      </c>
      <c r="AL34" s="10">
        <f>-[1]TB2015!M104</f>
        <v>41340.160000000003</v>
      </c>
      <c r="AM34" s="10">
        <f>-[1]TB2015!N104</f>
        <v>41521.5</v>
      </c>
      <c r="AN34" s="10">
        <f>-[1]TB2015!N104</f>
        <v>41521.5</v>
      </c>
      <c r="AO34" s="7">
        <f t="shared" si="7"/>
        <v>40433.46</v>
      </c>
    </row>
    <row r="35" spans="1:42" s="7" customFormat="1" ht="20" x14ac:dyDescent="0.2">
      <c r="A35" s="7" t="s">
        <v>85</v>
      </c>
      <c r="B35" s="9" t="s">
        <v>86</v>
      </c>
      <c r="C35" s="10">
        <f>[1]TB2015!B24</f>
        <v>621.24</v>
      </c>
      <c r="D35" s="10">
        <f>[1]TB2015!B24</f>
        <v>621.24</v>
      </c>
      <c r="E35" s="10"/>
      <c r="F35" s="12"/>
      <c r="G35" s="10">
        <f t="shared" si="0"/>
        <v>621.24</v>
      </c>
      <c r="H35" s="10">
        <f>[1]TB2015!C24</f>
        <v>621.24</v>
      </c>
      <c r="I35" s="10">
        <f>[1]TB2015!D24</f>
        <v>621.24</v>
      </c>
      <c r="J35" s="10">
        <f>[1]TB2015!E24</f>
        <v>621.24</v>
      </c>
      <c r="K35" s="10">
        <f>[1]TB2015!F24</f>
        <v>621.24</v>
      </c>
      <c r="L35" s="10">
        <f>[1]TB2015!G24</f>
        <v>621.24</v>
      </c>
      <c r="M35" s="10">
        <f>[1]TB2015!H24</f>
        <v>621.24</v>
      </c>
      <c r="N35" s="10">
        <f>[1]TB2015!I24</f>
        <v>621.24</v>
      </c>
      <c r="O35" s="10">
        <f>[1]TB2015!J24</f>
        <v>621.24</v>
      </c>
      <c r="P35" s="10">
        <f>[1]TB2015!K24</f>
        <v>621.24</v>
      </c>
      <c r="Q35" s="10">
        <f>[1]TB2015!L24</f>
        <v>3302.88</v>
      </c>
      <c r="R35" s="10">
        <f>[1]TB2015!M24</f>
        <v>3302.88</v>
      </c>
      <c r="S35" s="10">
        <f>[1]TB2015!N24</f>
        <v>3302.88</v>
      </c>
      <c r="T35" s="10">
        <f>[1]TB2015!N24</f>
        <v>3302.88</v>
      </c>
      <c r="U35" s="7">
        <f t="shared" si="4"/>
        <v>1240.0800000000002</v>
      </c>
      <c r="V35" s="7" t="s">
        <v>87</v>
      </c>
      <c r="W35" s="10">
        <f>-[1]TB2015!B105</f>
        <v>-479.88</v>
      </c>
      <c r="X35" s="10">
        <f>-[1]TB2015!B105</f>
        <v>-479.88</v>
      </c>
      <c r="Y35" s="12"/>
      <c r="Z35" s="10"/>
      <c r="AA35" s="10">
        <f t="shared" si="1"/>
        <v>-479.88</v>
      </c>
      <c r="AB35" s="10">
        <f>-[1]TB2015!C105</f>
        <v>-476.43</v>
      </c>
      <c r="AC35" s="10">
        <f>-[1]TB2015!D105</f>
        <v>-472.98</v>
      </c>
      <c r="AD35" s="10">
        <f>-[1]TB2015!E105</f>
        <v>-469.53</v>
      </c>
      <c r="AE35" s="10">
        <f>-[1]TB2015!F105</f>
        <v>-466.08</v>
      </c>
      <c r="AF35" s="10">
        <f>-[1]TB2015!G105</f>
        <v>-462.63</v>
      </c>
      <c r="AG35" s="10">
        <f>-[1]TB2015!H105</f>
        <v>-459.18</v>
      </c>
      <c r="AH35" s="10">
        <f>-[1]TB2015!I105</f>
        <v>-455.73</v>
      </c>
      <c r="AI35" s="10">
        <f>-[1]TB2015!J105</f>
        <v>-452.28</v>
      </c>
      <c r="AJ35" s="10">
        <f>-[1]TB2015!K105</f>
        <v>-448.83</v>
      </c>
      <c r="AK35" s="10">
        <f>-[1]TB2015!L105</f>
        <v>-430.48</v>
      </c>
      <c r="AL35" s="10">
        <f>-[1]TB2015!M105</f>
        <v>-412.13</v>
      </c>
      <c r="AM35" s="10">
        <f>-[1]TB2015!N105</f>
        <v>-393.78</v>
      </c>
      <c r="AN35" s="10">
        <f>-[1]TB2015!N105</f>
        <v>-393.78</v>
      </c>
      <c r="AO35" s="7">
        <f t="shared" si="7"/>
        <v>-452.30307692307696</v>
      </c>
    </row>
    <row r="36" spans="1:42" s="7" customFormat="1" ht="20" x14ac:dyDescent="0.2">
      <c r="A36" s="7" t="s">
        <v>88</v>
      </c>
      <c r="B36" s="9" t="s">
        <v>89</v>
      </c>
      <c r="C36" s="10">
        <v>0</v>
      </c>
      <c r="D36" s="10"/>
      <c r="E36" s="10"/>
      <c r="F36" s="12"/>
      <c r="G36" s="10">
        <f t="shared" si="0"/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/>
      <c r="U36" s="7">
        <f t="shared" si="4"/>
        <v>0</v>
      </c>
      <c r="V36" s="7" t="s">
        <v>90</v>
      </c>
      <c r="W36" s="10"/>
      <c r="X36" s="10"/>
      <c r="Y36" s="12"/>
      <c r="Z36" s="10"/>
      <c r="AA36" s="10">
        <f t="shared" si="1"/>
        <v>0</v>
      </c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7">
        <f t="shared" si="7"/>
        <v>0</v>
      </c>
    </row>
    <row r="37" spans="1:42" s="7" customFormat="1" ht="10.5" x14ac:dyDescent="0.25">
      <c r="A37" s="8" t="s">
        <v>91</v>
      </c>
      <c r="B37" s="9"/>
      <c r="C37" s="10"/>
      <c r="D37" s="10"/>
      <c r="E37" s="10"/>
      <c r="F37" s="12"/>
      <c r="G37" s="10">
        <f t="shared" si="0"/>
        <v>0</v>
      </c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V37" s="8" t="s">
        <v>91</v>
      </c>
      <c r="W37" s="10"/>
      <c r="X37" s="10"/>
      <c r="Y37" s="12"/>
      <c r="Z37" s="10"/>
      <c r="AA37" s="10">
        <f t="shared" si="1"/>
        <v>0</v>
      </c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1"/>
    </row>
    <row r="38" spans="1:42" s="7" customFormat="1" ht="20" x14ac:dyDescent="0.2">
      <c r="A38" s="7" t="s">
        <v>92</v>
      </c>
      <c r="B38" s="9" t="s">
        <v>93</v>
      </c>
      <c r="C38" s="10">
        <f>[1]TB2015!B7</f>
        <v>1360.42</v>
      </c>
      <c r="D38" s="10">
        <f>[1]TB2015!B7</f>
        <v>1360.42</v>
      </c>
      <c r="E38" s="10"/>
      <c r="F38" s="12"/>
      <c r="G38" s="10">
        <f t="shared" si="0"/>
        <v>1360.42</v>
      </c>
      <c r="H38" s="10">
        <f>[1]TB2015!C7</f>
        <v>1360.3</v>
      </c>
      <c r="I38" s="10">
        <f>[1]TB2015!D7</f>
        <v>1352.26</v>
      </c>
      <c r="J38" s="10">
        <f>[1]TB2015!E7</f>
        <v>1353.38</v>
      </c>
      <c r="K38" s="10">
        <f>[1]TB2015!F7</f>
        <v>1354.66</v>
      </c>
      <c r="L38" s="10">
        <f>[1]TB2015!G7</f>
        <v>1357.64</v>
      </c>
      <c r="M38" s="10">
        <f>[1]TB2015!H7</f>
        <v>1359</v>
      </c>
      <c r="N38" s="10">
        <f>[1]TB2015!I7</f>
        <v>1357.29</v>
      </c>
      <c r="O38" s="10">
        <f>[1]TB2015!J7</f>
        <v>1358.23</v>
      </c>
      <c r="P38" s="10">
        <f>[1]TB2015!K7</f>
        <v>1351.16</v>
      </c>
      <c r="Q38" s="10">
        <f>[1]TB2015!L7</f>
        <v>1355.08</v>
      </c>
      <c r="R38" s="10">
        <f>[1]TB2015!M7</f>
        <v>1357.28</v>
      </c>
      <c r="S38" s="10">
        <f>[1]TB2015!N7</f>
        <v>1356.29</v>
      </c>
      <c r="T38" s="10">
        <f>[1]TB2015!N7</f>
        <v>1356.29</v>
      </c>
      <c r="U38" s="7">
        <f>AVERAGE(G38:S38)</f>
        <v>1356.3838461538462</v>
      </c>
      <c r="W38" s="10"/>
      <c r="X38" s="10"/>
      <c r="Y38" s="12"/>
      <c r="Z38" s="10"/>
      <c r="AA38" s="10">
        <f t="shared" si="1"/>
        <v>0</v>
      </c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1"/>
    </row>
    <row r="39" spans="1:42" s="7" customFormat="1" x14ac:dyDescent="0.2">
      <c r="B39" s="12"/>
      <c r="C39" s="10"/>
      <c r="D39" s="10"/>
      <c r="E39" s="10"/>
      <c r="F39" s="12"/>
      <c r="G39" s="10">
        <f t="shared" si="0"/>
        <v>0</v>
      </c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W39" s="10"/>
      <c r="X39" s="10"/>
      <c r="Y39" s="12"/>
      <c r="Z39" s="10"/>
      <c r="AA39" s="10">
        <f t="shared" si="1"/>
        <v>0</v>
      </c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1"/>
    </row>
    <row r="40" spans="1:42" s="7" customFormat="1" x14ac:dyDescent="0.2">
      <c r="A40" s="7" t="s">
        <v>94</v>
      </c>
      <c r="B40" s="9"/>
      <c r="C40" s="10"/>
      <c r="D40" s="10"/>
      <c r="E40" s="10"/>
      <c r="F40" s="12"/>
      <c r="G40" s="10">
        <f t="shared" si="0"/>
        <v>0</v>
      </c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W40" s="10"/>
      <c r="X40" s="10"/>
      <c r="Y40" s="12"/>
      <c r="Z40" s="10"/>
      <c r="AA40" s="10">
        <f t="shared" si="1"/>
        <v>0</v>
      </c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1"/>
    </row>
    <row r="41" spans="1:42" s="7" customFormat="1" ht="20" x14ac:dyDescent="0.2">
      <c r="B41" s="9" t="s">
        <v>95</v>
      </c>
      <c r="C41" s="10">
        <f>[1]TB2015!B11</f>
        <v>15699.71</v>
      </c>
      <c r="D41" s="10">
        <f>[1]TB2015!C11</f>
        <v>15699.71</v>
      </c>
      <c r="E41" s="10"/>
      <c r="F41" s="12"/>
      <c r="G41" s="10">
        <f t="shared" si="0"/>
        <v>15699.71</v>
      </c>
      <c r="H41" s="10">
        <f>[1]TB2015!C11</f>
        <v>15699.71</v>
      </c>
      <c r="I41" s="10">
        <f>[1]TB2015!D11</f>
        <v>15699.71</v>
      </c>
      <c r="J41" s="10">
        <f>[1]TB2015!E11</f>
        <v>15699.71</v>
      </c>
      <c r="K41" s="10">
        <f>[1]TB2015!F11</f>
        <v>15699.71</v>
      </c>
      <c r="L41" s="10">
        <f>[1]TB2015!G11</f>
        <v>15699.71</v>
      </c>
      <c r="M41" s="10">
        <f>[1]TB2015!H11</f>
        <v>15699.71</v>
      </c>
      <c r="N41" s="10">
        <f>[1]TB2015!I11</f>
        <v>15699.71</v>
      </c>
      <c r="O41" s="10">
        <f>[1]TB2015!J11</f>
        <v>15699.71</v>
      </c>
      <c r="P41" s="10">
        <f>[1]TB2015!K11</f>
        <v>15699.71</v>
      </c>
      <c r="Q41" s="10">
        <f>[1]TB2015!L11</f>
        <v>15699.71</v>
      </c>
      <c r="R41" s="10">
        <f>[1]TB2015!M11</f>
        <v>15699.71</v>
      </c>
      <c r="S41" s="10">
        <f>[1]TB2015!N11</f>
        <v>15699.71</v>
      </c>
      <c r="T41" s="10">
        <f>[1]TB2015!N11</f>
        <v>15699.71</v>
      </c>
      <c r="U41" s="7">
        <f>AVERAGE(G41:S41)</f>
        <v>15699.709999999994</v>
      </c>
      <c r="V41" s="7" t="s">
        <v>96</v>
      </c>
      <c r="W41" s="10">
        <f>-[1]TB2015!B91</f>
        <v>3362.62</v>
      </c>
      <c r="X41" s="14">
        <f>-[1]TB2015!B91</f>
        <v>3362.62</v>
      </c>
      <c r="Y41" s="12"/>
      <c r="Z41" s="10"/>
      <c r="AA41" s="10">
        <f t="shared" si="1"/>
        <v>3362.62</v>
      </c>
      <c r="AB41" s="10">
        <f>-[1]TB2015!C91</f>
        <v>3403.61</v>
      </c>
      <c r="AC41" s="10">
        <f>-[1]TB2015!D91</f>
        <v>3444.6</v>
      </c>
      <c r="AD41" s="10">
        <f>-[1]TB2015!E91</f>
        <v>3485.59</v>
      </c>
      <c r="AE41" s="10">
        <f>-[1]TB2015!F91</f>
        <v>3526.58</v>
      </c>
      <c r="AF41" s="10">
        <f>-[1]TB2015!G91</f>
        <v>3567.57</v>
      </c>
      <c r="AG41" s="10">
        <f>-[1]TB2015!H91</f>
        <v>3608.56</v>
      </c>
      <c r="AH41" s="10">
        <f>-[1]TB2015!I91</f>
        <v>3649.55</v>
      </c>
      <c r="AI41" s="10">
        <f>-[1]TB2015!J91</f>
        <v>3690.54</v>
      </c>
      <c r="AJ41" s="10">
        <f>-[1]TB2015!K91</f>
        <v>3731.53</v>
      </c>
      <c r="AK41" s="10">
        <f>-[1]TB2015!L91</f>
        <v>3772.52</v>
      </c>
      <c r="AL41" s="10">
        <f>-[1]TB2015!M91</f>
        <v>3813.51</v>
      </c>
      <c r="AM41" s="10">
        <f>-[1]TB2015!N91</f>
        <v>3854.5</v>
      </c>
      <c r="AN41" s="10">
        <f>-[1]TB2015!N91</f>
        <v>3854.5</v>
      </c>
      <c r="AO41" s="7">
        <f t="shared" ref="AO41:AO43" si="10">AVERAGE(AA41:AM41)</f>
        <v>3608.56</v>
      </c>
    </row>
    <row r="42" spans="1:42" s="7" customFormat="1" ht="20" x14ac:dyDescent="0.2">
      <c r="A42" s="17" t="s">
        <v>94</v>
      </c>
      <c r="B42" s="9" t="s">
        <v>97</v>
      </c>
      <c r="C42" s="16">
        <f>[1]TB2015!B25</f>
        <v>63356.97</v>
      </c>
      <c r="D42" s="16">
        <f>[1]TB2015!B25</f>
        <v>63356.97</v>
      </c>
      <c r="E42" s="10"/>
      <c r="F42" s="12"/>
      <c r="G42" s="10">
        <f t="shared" si="0"/>
        <v>63356.97</v>
      </c>
      <c r="H42" s="16">
        <f>[1]TB2015!C25</f>
        <v>63335.11</v>
      </c>
      <c r="I42" s="16">
        <f>[1]TB2015!D25</f>
        <v>63053.279999999999</v>
      </c>
      <c r="J42" s="16">
        <f>[1]TB2015!E25</f>
        <v>63160.17</v>
      </c>
      <c r="K42" s="16">
        <f>[1]TB2015!F25</f>
        <v>63123.97</v>
      </c>
      <c r="L42" s="16">
        <f>[1]TB2015!G25</f>
        <v>63336.04</v>
      </c>
      <c r="M42" s="16">
        <f>[1]TB2015!H25</f>
        <v>63520.42</v>
      </c>
      <c r="N42" s="16">
        <f>[1]TB2015!I25</f>
        <v>63662.52</v>
      </c>
      <c r="O42" s="16">
        <f>[1]TB2015!J25</f>
        <v>63756.63</v>
      </c>
      <c r="P42" s="16">
        <f>[1]TB2015!K25</f>
        <v>63586.11</v>
      </c>
      <c r="Q42" s="16">
        <f>[1]TB2015!L25</f>
        <v>63870.92</v>
      </c>
      <c r="R42" s="16">
        <f>[1]TB2015!M25</f>
        <v>64290.47</v>
      </c>
      <c r="S42" s="16">
        <f>[1]TB2015!N25</f>
        <v>64397.38</v>
      </c>
      <c r="T42" s="16">
        <f>S42*$E$144</f>
        <v>33035.882517540238</v>
      </c>
      <c r="U42" s="7">
        <f>AVERAGE(G42:S42)</f>
        <v>63573.076153846152</v>
      </c>
      <c r="V42" s="7" t="s">
        <v>98</v>
      </c>
      <c r="W42" s="16">
        <f>-[1]TB2015!B106</f>
        <v>26728.799999999999</v>
      </c>
      <c r="X42" s="16"/>
      <c r="Y42" s="12"/>
      <c r="Z42" s="10"/>
      <c r="AA42" s="10">
        <f t="shared" si="1"/>
        <v>26728.799999999999</v>
      </c>
      <c r="AB42" s="16">
        <f>-[1]TB2015!C106</f>
        <v>26829.41</v>
      </c>
      <c r="AC42" s="16">
        <f>-[1]TB2015!D106</f>
        <v>26797.97</v>
      </c>
      <c r="AD42" s="16">
        <f>-[1]TB2015!E106</f>
        <v>26914.44</v>
      </c>
      <c r="AE42" s="16">
        <f>-[1]TB2015!F106</f>
        <v>27015.09</v>
      </c>
      <c r="AF42" s="16">
        <f>-[1]TB2015!G106</f>
        <v>27214.53</v>
      </c>
      <c r="AG42" s="16">
        <f>-[1]TB2015!H106</f>
        <v>27354.82</v>
      </c>
      <c r="AH42" s="16">
        <f>-[1]TB2015!I106</f>
        <v>27420.73</v>
      </c>
      <c r="AI42" s="16">
        <f>-[1]TB2015!J106</f>
        <v>27560.17</v>
      </c>
      <c r="AJ42" s="16">
        <f>-[1]TB2015!K106</f>
        <v>27555.17</v>
      </c>
      <c r="AK42" s="16">
        <f>-[1]TB2015!L106</f>
        <v>27789.18</v>
      </c>
      <c r="AL42" s="16">
        <f>-[1]TB2015!M106</f>
        <v>27968.44</v>
      </c>
      <c r="AM42" s="16">
        <f>-[1]TB2015!N106</f>
        <v>28053.33</v>
      </c>
      <c r="AN42" s="16">
        <v>14931.37</v>
      </c>
      <c r="AO42" s="7">
        <f t="shared" si="10"/>
        <v>27323.236923076925</v>
      </c>
    </row>
    <row r="43" spans="1:42" s="7" customFormat="1" ht="10.5" x14ac:dyDescent="0.25">
      <c r="A43" s="17"/>
      <c r="B43" s="18" t="s">
        <v>81</v>
      </c>
      <c r="C43" s="19">
        <f>SUM(C41:C42)</f>
        <v>79056.679999999993</v>
      </c>
      <c r="D43" s="19">
        <f>SUM(D41:D42)</f>
        <v>79056.679999999993</v>
      </c>
      <c r="E43" s="10"/>
      <c r="F43" s="19">
        <f>SUM(F41:F42)</f>
        <v>0</v>
      </c>
      <c r="G43" s="10">
        <f t="shared" si="0"/>
        <v>79056.679999999993</v>
      </c>
      <c r="H43" s="19">
        <f>SUM(H41:H42)</f>
        <v>79034.820000000007</v>
      </c>
      <c r="I43" s="19">
        <f t="shared" ref="I43:S43" si="11">SUM(I41:I42)</f>
        <v>78752.989999999991</v>
      </c>
      <c r="J43" s="19">
        <f t="shared" si="11"/>
        <v>78859.88</v>
      </c>
      <c r="K43" s="19">
        <f t="shared" si="11"/>
        <v>78823.679999999993</v>
      </c>
      <c r="L43" s="19">
        <f t="shared" si="11"/>
        <v>79035.75</v>
      </c>
      <c r="M43" s="19">
        <f t="shared" si="11"/>
        <v>79220.13</v>
      </c>
      <c r="N43" s="19">
        <f t="shared" si="11"/>
        <v>79362.23</v>
      </c>
      <c r="O43" s="19">
        <f t="shared" si="11"/>
        <v>79456.34</v>
      </c>
      <c r="P43" s="19">
        <f t="shared" si="11"/>
        <v>79285.820000000007</v>
      </c>
      <c r="Q43" s="19">
        <f t="shared" si="11"/>
        <v>79570.63</v>
      </c>
      <c r="R43" s="19">
        <f t="shared" si="11"/>
        <v>79990.179999999993</v>
      </c>
      <c r="S43" s="19">
        <f t="shared" si="11"/>
        <v>80097.09</v>
      </c>
      <c r="T43" s="19">
        <f>SUM(T41:T42)</f>
        <v>48735.592517540237</v>
      </c>
      <c r="U43" s="21">
        <f>AVERAGE(G43:S43)</f>
        <v>79272.786153846144</v>
      </c>
      <c r="V43" s="20" t="s">
        <v>81</v>
      </c>
      <c r="W43" s="19">
        <f t="shared" ref="W43:X43" si="12">SUM(W41:W42)</f>
        <v>30091.42</v>
      </c>
      <c r="X43" s="19">
        <f t="shared" si="12"/>
        <v>3362.62</v>
      </c>
      <c r="Y43" s="19">
        <f>SUM(Y41:Y42)</f>
        <v>0</v>
      </c>
      <c r="Z43" s="10"/>
      <c r="AA43" s="10">
        <f t="shared" si="1"/>
        <v>30091.42</v>
      </c>
      <c r="AB43" s="19">
        <f t="shared" ref="AB43:AM43" si="13">SUM(AB41:AB42)</f>
        <v>30233.02</v>
      </c>
      <c r="AC43" s="19">
        <f t="shared" si="13"/>
        <v>30242.57</v>
      </c>
      <c r="AD43" s="19">
        <f t="shared" si="13"/>
        <v>30400.03</v>
      </c>
      <c r="AE43" s="19">
        <f t="shared" si="13"/>
        <v>30541.67</v>
      </c>
      <c r="AF43" s="19">
        <f t="shared" si="13"/>
        <v>30782.1</v>
      </c>
      <c r="AG43" s="19">
        <f t="shared" si="13"/>
        <v>30963.38</v>
      </c>
      <c r="AH43" s="19">
        <f t="shared" si="13"/>
        <v>31070.28</v>
      </c>
      <c r="AI43" s="19">
        <f t="shared" si="13"/>
        <v>31250.71</v>
      </c>
      <c r="AJ43" s="19">
        <f t="shared" si="13"/>
        <v>31286.699999999997</v>
      </c>
      <c r="AK43" s="19">
        <f t="shared" si="13"/>
        <v>31561.7</v>
      </c>
      <c r="AL43" s="19">
        <f t="shared" si="13"/>
        <v>31781.949999999997</v>
      </c>
      <c r="AM43" s="19">
        <f t="shared" si="13"/>
        <v>31907.83</v>
      </c>
      <c r="AN43" s="10"/>
      <c r="AO43" s="7">
        <f t="shared" si="10"/>
        <v>30931.79692307693</v>
      </c>
    </row>
    <row r="44" spans="1:42" s="11" customFormat="1" ht="10.5" x14ac:dyDescent="0.25">
      <c r="A44" s="22"/>
      <c r="B44" s="12"/>
      <c r="C44" s="10"/>
      <c r="D44" s="10"/>
      <c r="E44" s="10"/>
      <c r="F44" s="10"/>
      <c r="G44" s="10">
        <f t="shared" si="0"/>
        <v>0</v>
      </c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23"/>
      <c r="V44" s="24"/>
      <c r="W44" s="10"/>
      <c r="X44" s="10"/>
      <c r="Y44" s="10"/>
      <c r="Z44" s="10"/>
      <c r="AA44" s="10">
        <f t="shared" si="1"/>
        <v>0</v>
      </c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</row>
    <row r="45" spans="1:42" s="7" customFormat="1" ht="20" x14ac:dyDescent="0.2">
      <c r="A45" s="7" t="s">
        <v>99</v>
      </c>
      <c r="B45" s="9" t="s">
        <v>100</v>
      </c>
      <c r="C45" s="10">
        <f>([1]TB2015!B26+[1]TB2015!B58+[1]TB2015!B59+[1]TB2015!B60+[1]TB2015!B61)</f>
        <v>308176.91000000003</v>
      </c>
      <c r="D45" s="10">
        <f>([1]TB2015!B26+[1]TB2015!B50+[1]TB2015!B58+[1]TB2015!B59+[1]TB2015!B60+[1]TB2015!B61)*0.54547</f>
        <v>168548.57722590002</v>
      </c>
      <c r="E45" s="10"/>
      <c r="F45" s="12"/>
      <c r="G45" s="10">
        <f t="shared" si="0"/>
        <v>308176.91000000003</v>
      </c>
      <c r="H45" s="10">
        <f>([1]TB2015!C26+[1]TB2015!C58+[1]TB2015!C59+[1]TB2015!C60+[1]TB2015!C61)</f>
        <v>307963.71000000002</v>
      </c>
      <c r="I45" s="10">
        <f>([1]TB2015!D26+[1]TB2015!D58+[1]TB2015!D59+[1]TB2015!D60+[1]TB2015!D61)</f>
        <v>305624.7</v>
      </c>
      <c r="J45" s="10">
        <f>([1]TB2015!E26+[1]TB2015!E58+[1]TB2015!E59+[1]TB2015!E60+[1]TB2015!E61)</f>
        <v>306425.88</v>
      </c>
      <c r="K45" s="10">
        <f>([1]TB2015!F26+[1]TB2015!F58+[1]TB2015!F59+[1]TB2015!F60+[1]TB2015!F61)</f>
        <v>307009.61000000004</v>
      </c>
      <c r="L45" s="10">
        <f>([1]TB2015!G26+[1]TB2015!G58+[1]TB2015!G59+[1]TB2015!G60+[1]TB2015!G61)</f>
        <v>308348.53999999998</v>
      </c>
      <c r="M45" s="10">
        <f>([1]TB2015!H26+[1]TB2015!H58+[1]TB2015!H59+[1]TB2015!H60+[1]TB2015!H61)</f>
        <v>310158.95999999996</v>
      </c>
      <c r="N45" s="10">
        <f>([1]TB2015!I26+[1]TB2015!I58+[1]TB2015!I59+[1]TB2015!I60+[1]TB2015!I61)</f>
        <v>310328.34000000003</v>
      </c>
      <c r="O45" s="10">
        <f>([1]TB2015!J26+[1]TB2015!J58+[1]TB2015!J59+[1]TB2015!J60+[1]TB2015!J61)</f>
        <v>311840.55000000005</v>
      </c>
      <c r="P45" s="10">
        <f>([1]TB2015!K26+[1]TB2015!K58+[1]TB2015!K59+[1]TB2015!K60+[1]TB2015!K61)</f>
        <v>309945.22000000003</v>
      </c>
      <c r="Q45" s="10">
        <f>([1]TB2015!L26+[1]TB2015!L58+[1]TB2015!L59+[1]TB2015!L60+[1]TB2015!L61)</f>
        <v>311418.58999999997</v>
      </c>
      <c r="R45" s="10">
        <f>([1]TB2015!M26+[1]TB2015!M58+[1]TB2015!M59+[1]TB2015!M60+[1]TB2015!M61)</f>
        <v>312262.17</v>
      </c>
      <c r="S45" s="10">
        <f>([1]TB2015!N26+[1]TB2015!N58+[1]TB2015!N59+[1]TB2015!N60+[1]TB2015!N61)</f>
        <v>312568.08999999997</v>
      </c>
      <c r="T45" s="10">
        <f>(S45+[1]TB2015!N50)*$E$144</f>
        <v>160768.25028889804</v>
      </c>
      <c r="U45" s="7">
        <f t="shared" ref="U45:U58" si="14">AVERAGE(G45:S45)</f>
        <v>309390.09769230767</v>
      </c>
      <c r="V45" s="7" t="s">
        <v>101</v>
      </c>
      <c r="W45" s="10">
        <f>-([1]TB2015!B107+[1]TB2015!B138+[1]TB2015!B139+[1]TB2015!B140+[1]TB2015!B141)</f>
        <v>250828.56</v>
      </c>
      <c r="X45" s="10">
        <v>164377</v>
      </c>
      <c r="Y45" s="12"/>
      <c r="Z45" s="10"/>
      <c r="AA45" s="10">
        <f t="shared" si="1"/>
        <v>250828.56</v>
      </c>
      <c r="AB45" s="10">
        <f>-([1]TB2015!C107+[1]TB2015!C138+[1]TB2015!C139+[1]TB2015!C140+[1]TB2015!C141)</f>
        <v>253557.95</v>
      </c>
      <c r="AC45" s="10">
        <f>-([1]TB2015!D107+[1]TB2015!D138+[1]TB2015!D139+[1]TB2015!D140+[1]TB2015!D141)</f>
        <v>254176.7</v>
      </c>
      <c r="AD45" s="10">
        <f>-([1]TB2015!E107+[1]TB2015!E138+[1]TB2015!E139+[1]TB2015!E140+[1]TB2015!E141)</f>
        <v>257255.13999999998</v>
      </c>
      <c r="AE45" s="10">
        <f>-([1]TB2015!F107+[1]TB2015!F138+[1]TB2015!F139+[1]TB2015!F140+[1]TB2015!F141)</f>
        <v>260654.66</v>
      </c>
      <c r="AF45" s="10">
        <f>-([1]TB2015!G107+[1]TB2015!G138+[1]TB2015!G139+[1]TB2015!G140+[1]TB2015!G141)</f>
        <v>264401.94</v>
      </c>
      <c r="AG45" s="10">
        <f>-([1]TB2015!H107+[1]TB2015!H138+[1]TB2015!H139+[1]TB2015!H140+[1]TB2015!H141)</f>
        <v>267472.21999999997</v>
      </c>
      <c r="AH45" s="10">
        <f>-([1]TB2015!I107+[1]TB2015!I138+[1]TB2015!I139+[1]TB2015!I140+[1]TB2015!I141)</f>
        <v>269865.73000000004</v>
      </c>
      <c r="AI45" s="10">
        <f>-([1]TB2015!J107+[1]TB2015!J138+[1]TB2015!J139+[1]TB2015!J140+[1]TB2015!J141)</f>
        <v>273151.59999999998</v>
      </c>
      <c r="AJ45" s="10">
        <f>-([1]TB2015!K107+[1]TB2015!K138+[1]TB2015!K139+[1]TB2015!K140+[1]TB2015!K141)</f>
        <v>274041.25000000006</v>
      </c>
      <c r="AK45" s="10">
        <f>-([1]TB2015!L107+[1]TB2015!L138+[1]TB2015!L139+[1]TB2015!L140+[1]TB2015!L141)</f>
        <v>278259.19</v>
      </c>
      <c r="AL45" s="10">
        <f>-([1]TB2015!M107+[1]TB2015!M138+[1]TB2015!M139+[1]TB2015!M140+[1]TB2015!M141)</f>
        <v>281932.51</v>
      </c>
      <c r="AM45" s="10">
        <f>-([1]TB2015!N107+[1]TB2015!N138+[1]TB2015!N139+[1]TB2015!N140+[1]TB2015!N141)</f>
        <v>284452.82999999996</v>
      </c>
      <c r="AN45" s="10">
        <v>9869.2099999999991</v>
      </c>
      <c r="AO45" s="7">
        <f>AVERAGE(AA45:AM45)</f>
        <v>266926.94461538462</v>
      </c>
    </row>
    <row r="46" spans="1:42" s="7" customFormat="1" x14ac:dyDescent="0.2">
      <c r="B46" s="25"/>
      <c r="C46" s="10"/>
      <c r="D46" s="10"/>
      <c r="E46" s="10"/>
      <c r="F46" s="12"/>
      <c r="G46" s="10">
        <f t="shared" si="0"/>
        <v>0</v>
      </c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W46" s="10"/>
      <c r="X46" s="10"/>
      <c r="Y46" s="12"/>
      <c r="Z46" s="10"/>
      <c r="AA46" s="10">
        <f t="shared" si="1"/>
        <v>0</v>
      </c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1"/>
    </row>
    <row r="47" spans="1:42" s="26" customFormat="1" ht="10.5" x14ac:dyDescent="0.25">
      <c r="B47" s="18"/>
      <c r="C47" s="10"/>
      <c r="D47" s="10"/>
      <c r="E47" s="10"/>
      <c r="F47" s="10"/>
      <c r="G47" s="10">
        <f t="shared" si="0"/>
        <v>0</v>
      </c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20"/>
      <c r="W47" s="10"/>
      <c r="X47" s="10"/>
      <c r="Y47" s="10"/>
      <c r="Z47" s="10"/>
      <c r="AA47" s="10">
        <f t="shared" si="1"/>
        <v>0</v>
      </c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7"/>
    </row>
    <row r="48" spans="1:42" s="26" customFormat="1" ht="20" x14ac:dyDescent="0.2">
      <c r="A48" s="26" t="s">
        <v>102</v>
      </c>
      <c r="B48" s="25" t="s">
        <v>103</v>
      </c>
      <c r="C48" s="10">
        <f>[1]TB2015!B57</f>
        <v>109728.26</v>
      </c>
      <c r="D48" s="10">
        <f>[1]TB2015!B57*$E$144</f>
        <v>56290.642666116379</v>
      </c>
      <c r="E48" s="10"/>
      <c r="F48" s="12"/>
      <c r="G48" s="10">
        <f t="shared" si="0"/>
        <v>109728.26</v>
      </c>
      <c r="H48" s="10">
        <f>[1]TB2015!C57</f>
        <v>109678.5</v>
      </c>
      <c r="I48" s="10">
        <f>[1]TB2015!D57</f>
        <v>109581.67</v>
      </c>
      <c r="J48" s="10">
        <f>[1]TB2015!E57</f>
        <v>116900.39</v>
      </c>
      <c r="K48" s="10">
        <f>[1]TB2015!F57</f>
        <v>115599.16</v>
      </c>
      <c r="L48" s="10">
        <f>[1]TB2015!G57</f>
        <v>115972.15</v>
      </c>
      <c r="M48" s="10">
        <f>[1]TB2015!H57</f>
        <v>116358.62</v>
      </c>
      <c r="N48" s="10">
        <f>[1]TB2015!I57</f>
        <v>113064.24</v>
      </c>
      <c r="O48" s="10">
        <f>[1]TB2015!J57</f>
        <v>112976.55</v>
      </c>
      <c r="P48" s="10">
        <f>[1]TB2015!K57</f>
        <v>114458.56</v>
      </c>
      <c r="Q48" s="10">
        <f>[1]TB2015!L57</f>
        <v>114966.14</v>
      </c>
      <c r="R48" s="10">
        <f>[1]TB2015!M57</f>
        <v>115260.77</v>
      </c>
      <c r="S48" s="10">
        <f>[1]TB2015!N57</f>
        <v>115182.44</v>
      </c>
      <c r="T48" s="10">
        <f>S48*$E$144</f>
        <v>59088.639257119277</v>
      </c>
      <c r="U48" s="7">
        <f t="shared" si="14"/>
        <v>113825.18846153846</v>
      </c>
      <c r="V48" s="26" t="s">
        <v>104</v>
      </c>
      <c r="W48" s="10">
        <f>-[1]TB2015!B137</f>
        <v>88238.11</v>
      </c>
      <c r="X48" s="10">
        <f>-[1]TB2015!B137*$E$144</f>
        <v>45266.186846884026</v>
      </c>
      <c r="Y48" s="12"/>
      <c r="Z48" s="10"/>
      <c r="AA48" s="10">
        <f t="shared" si="1"/>
        <v>88238.11</v>
      </c>
      <c r="AB48" s="10">
        <f>-[1]TB2015!C137</f>
        <v>89401.81</v>
      </c>
      <c r="AC48" s="10">
        <f>-[1]TB2015!D137</f>
        <v>89938.31</v>
      </c>
      <c r="AD48" s="10">
        <f>-[1]TB2015!E137</f>
        <v>94056.94</v>
      </c>
      <c r="AE48" s="10">
        <f>-[1]TB2015!F137</f>
        <v>93550.37</v>
      </c>
      <c r="AF48" s="10">
        <f>-[1]TB2015!G137</f>
        <v>94614.64</v>
      </c>
      <c r="AG48" s="10">
        <f>-[1]TB2015!H137</f>
        <v>95440.1</v>
      </c>
      <c r="AH48" s="10">
        <f>-[1]TB2015!I137</f>
        <v>85712.960000000006</v>
      </c>
      <c r="AI48" s="10">
        <f>-[1]TB2015!J137</f>
        <v>86577.42</v>
      </c>
      <c r="AJ48" s="10">
        <f>-[1]TB2015!K137</f>
        <v>87428.38</v>
      </c>
      <c r="AK48" s="10">
        <f>-[1]TB2015!L137</f>
        <v>88713.84</v>
      </c>
      <c r="AL48" s="10">
        <f>-[1]TB2015!M137</f>
        <v>89747.54</v>
      </c>
      <c r="AM48" s="10">
        <f>-[1]TB2015!N137</f>
        <v>90636.75</v>
      </c>
      <c r="AN48" s="10">
        <f>-[1]TB2015!N137*$E$144</f>
        <v>46496.690156830373</v>
      </c>
      <c r="AO48" s="7">
        <f>AVERAGE(AA48:AM48)</f>
        <v>90312.09</v>
      </c>
      <c r="AP48" s="26" t="s">
        <v>105</v>
      </c>
    </row>
    <row r="49" spans="1:41" s="7" customFormat="1" ht="20" x14ac:dyDescent="0.2">
      <c r="A49" s="7" t="s">
        <v>106</v>
      </c>
      <c r="B49" s="9" t="s">
        <v>107</v>
      </c>
      <c r="C49" s="10">
        <f>[1]TB2015!B27</f>
        <v>44122.69</v>
      </c>
      <c r="D49" s="10">
        <f>[1]TB2015!B27</f>
        <v>44122.69</v>
      </c>
      <c r="E49" s="10"/>
      <c r="F49" s="12"/>
      <c r="G49" s="10">
        <f t="shared" si="0"/>
        <v>44122.69</v>
      </c>
      <c r="H49" s="10">
        <f>[1]TB2015!C27</f>
        <v>44118.57</v>
      </c>
      <c r="I49" s="10">
        <f>[1]TB2015!D27</f>
        <v>44109.69</v>
      </c>
      <c r="J49" s="10">
        <f>[1]TB2015!E27</f>
        <v>45173.05</v>
      </c>
      <c r="K49" s="10">
        <f>[1]TB2015!F27</f>
        <v>45160.02</v>
      </c>
      <c r="L49" s="10">
        <f>[1]TB2015!G27</f>
        <v>45187.15</v>
      </c>
      <c r="M49" s="10">
        <f>[1]TB2015!H27</f>
        <v>45193.03</v>
      </c>
      <c r="N49" s="10">
        <f>[1]TB2015!I27</f>
        <v>45618.720000000001</v>
      </c>
      <c r="O49" s="10">
        <f>[1]TB2015!J27</f>
        <v>45627.91</v>
      </c>
      <c r="P49" s="10">
        <f>[1]TB2015!K27</f>
        <v>45627.03</v>
      </c>
      <c r="Q49" s="10">
        <f>[1]TB2015!L27</f>
        <v>45664.32</v>
      </c>
      <c r="R49" s="10">
        <f>[1]TB2015!M27</f>
        <v>45684.61</v>
      </c>
      <c r="S49" s="10">
        <f>[1]TB2015!N27</f>
        <v>45678.73</v>
      </c>
      <c r="T49" s="10">
        <f>(S49+[1]TB2015!N51)*$E$144</f>
        <v>26803.681613702025</v>
      </c>
      <c r="U49" s="7">
        <f t="shared" si="14"/>
        <v>45151.193846153845</v>
      </c>
      <c r="V49" s="11" t="s">
        <v>108</v>
      </c>
      <c r="W49" s="10">
        <f>-[1]TB2015!B108</f>
        <v>32296.31</v>
      </c>
      <c r="X49" s="10">
        <f>-[1]TB2015!B108</f>
        <v>32296.31</v>
      </c>
      <c r="Y49" s="12"/>
      <c r="Z49" s="10"/>
      <c r="AA49" s="10">
        <f t="shared" si="1"/>
        <v>32296.31</v>
      </c>
      <c r="AB49" s="10">
        <f>-[1]TB2015!C108</f>
        <v>32520.67</v>
      </c>
      <c r="AC49" s="10">
        <f>-[1]TB2015!D108</f>
        <v>32740.09</v>
      </c>
      <c r="AD49" s="10">
        <f>-[1]TB2015!E108</f>
        <v>32967.61</v>
      </c>
      <c r="AE49" s="10">
        <f>-[1]TB2015!F108</f>
        <v>33182.69</v>
      </c>
      <c r="AF49" s="10">
        <f>-[1]TB2015!G108</f>
        <v>33446.93</v>
      </c>
      <c r="AG49" s="10">
        <f>-[1]TB2015!H108</f>
        <v>33688</v>
      </c>
      <c r="AH49" s="10">
        <f>-[1]TB2015!I108</f>
        <v>33913.71</v>
      </c>
      <c r="AI49" s="10">
        <f>-[1]TB2015!J108</f>
        <v>34160.79</v>
      </c>
      <c r="AJ49" s="10">
        <f>-[1]TB2015!K108</f>
        <v>34396.97</v>
      </c>
      <c r="AK49" s="10">
        <f>-[1]TB2015!L108</f>
        <v>34675.74</v>
      </c>
      <c r="AL49" s="10">
        <f>-[1]TB2015!M108</f>
        <v>34935.74</v>
      </c>
      <c r="AM49" s="10">
        <f>-[1]TB2015!N108</f>
        <v>35166.300000000003</v>
      </c>
      <c r="AN49" s="10">
        <f>-[1]TB2015!N108</f>
        <v>35166.300000000003</v>
      </c>
      <c r="AO49" s="7">
        <f>AVERAGE(AA49:AM49)</f>
        <v>33699.35</v>
      </c>
    </row>
    <row r="50" spans="1:41" s="11" customFormat="1" x14ac:dyDescent="0.2">
      <c r="B50" s="12"/>
      <c r="C50" s="10"/>
      <c r="D50" s="10"/>
      <c r="E50" s="10"/>
      <c r="F50" s="12"/>
      <c r="G50" s="10">
        <f t="shared" si="0"/>
        <v>0</v>
      </c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W50" s="10"/>
      <c r="X50" s="10"/>
      <c r="Y50" s="12"/>
      <c r="Z50" s="10"/>
      <c r="AA50" s="10">
        <f t="shared" si="1"/>
        <v>0</v>
      </c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</row>
    <row r="51" spans="1:41" s="7" customFormat="1" ht="10.5" customHeight="1" x14ac:dyDescent="0.2">
      <c r="A51" s="7" t="s">
        <v>109</v>
      </c>
      <c r="B51" s="9" t="s">
        <v>110</v>
      </c>
      <c r="C51" s="10">
        <f>[1]TB2015!B28</f>
        <v>6519.09</v>
      </c>
      <c r="D51" s="10">
        <f>[1]TB2015!B28</f>
        <v>6519.09</v>
      </c>
      <c r="E51" s="10"/>
      <c r="F51" s="12"/>
      <c r="G51" s="10">
        <f t="shared" si="0"/>
        <v>6519.09</v>
      </c>
      <c r="H51" s="10">
        <f>[1]TB2015!C28</f>
        <v>6519.09</v>
      </c>
      <c r="I51" s="10">
        <f>[1]TB2015!D28</f>
        <v>6519.09</v>
      </c>
      <c r="J51" s="10">
        <f>[1]TB2015!E28</f>
        <v>6519.09</v>
      </c>
      <c r="K51" s="10">
        <f>[1]TB2015!F28</f>
        <v>6519.09</v>
      </c>
      <c r="L51" s="10">
        <f>[1]TB2015!G28</f>
        <v>6519.09</v>
      </c>
      <c r="M51" s="10">
        <f>[1]TB2015!H28</f>
        <v>6519.09</v>
      </c>
      <c r="N51" s="10">
        <f>[1]TB2015!I28</f>
        <v>6519.09</v>
      </c>
      <c r="O51" s="10">
        <f>[1]TB2015!J28</f>
        <v>6519.09</v>
      </c>
      <c r="P51" s="10">
        <f>[1]TB2015!K28</f>
        <v>6519.09</v>
      </c>
      <c r="Q51" s="10">
        <f>[1]TB2015!L28</f>
        <v>6519.09</v>
      </c>
      <c r="R51" s="10">
        <f>[1]TB2015!M28</f>
        <v>6519.09</v>
      </c>
      <c r="S51" s="10">
        <f>[1]TB2015!N28</f>
        <v>6519.09</v>
      </c>
      <c r="T51" s="10">
        <f>(S51+[1]TB2015!N52)*$E$144</f>
        <v>6905.39082542303</v>
      </c>
      <c r="U51" s="7">
        <f t="shared" si="14"/>
        <v>6519.0899999999983</v>
      </c>
      <c r="V51" s="11" t="s">
        <v>111</v>
      </c>
      <c r="W51" s="10">
        <f>-[1]TB2015!B109</f>
        <v>4541.87</v>
      </c>
      <c r="X51" s="10">
        <f>-[1]TB2015!B109</f>
        <v>4541.87</v>
      </c>
      <c r="Y51" s="12"/>
      <c r="Z51" s="10"/>
      <c r="AA51" s="10">
        <f t="shared" si="1"/>
        <v>4541.87</v>
      </c>
      <c r="AB51" s="10">
        <f>-[1]TB2015!C109</f>
        <v>4578.08</v>
      </c>
      <c r="AC51" s="10">
        <f>-[1]TB2015!D109</f>
        <v>4614.29</v>
      </c>
      <c r="AD51" s="10">
        <f>-[1]TB2015!E109</f>
        <v>4650.5</v>
      </c>
      <c r="AE51" s="10">
        <f>-[1]TB2015!F109</f>
        <v>4686.71</v>
      </c>
      <c r="AF51" s="10">
        <f>-[1]TB2015!G109</f>
        <v>4722.92</v>
      </c>
      <c r="AG51" s="10">
        <f>-[1]TB2015!H109</f>
        <v>4759.13</v>
      </c>
      <c r="AH51" s="10">
        <f>-[1]TB2015!I109</f>
        <v>4795.34</v>
      </c>
      <c r="AI51" s="10">
        <f>-[1]TB2015!J109</f>
        <v>4831.55</v>
      </c>
      <c r="AJ51" s="10">
        <f>-[1]TB2015!K109</f>
        <v>4867.76</v>
      </c>
      <c r="AK51" s="10">
        <f>-[1]TB2015!L109</f>
        <v>4903.97</v>
      </c>
      <c r="AL51" s="10">
        <f>-[1]TB2015!M109</f>
        <v>4940.18</v>
      </c>
      <c r="AM51" s="10">
        <f>-[1]TB2015!N109</f>
        <v>4976.3900000000003</v>
      </c>
      <c r="AN51" s="10">
        <f>-[1]TB2015!N109</f>
        <v>4976.3900000000003</v>
      </c>
      <c r="AO51" s="7">
        <f>AVERAGE(AA51:AM51)</f>
        <v>4759.130000000001</v>
      </c>
    </row>
    <row r="52" spans="1:41" s="7" customFormat="1" ht="20" x14ac:dyDescent="0.2">
      <c r="A52" s="7" t="s">
        <v>112</v>
      </c>
      <c r="B52" s="9" t="s">
        <v>113</v>
      </c>
      <c r="C52" s="10">
        <f>[1]TB2015!B29</f>
        <v>165.77</v>
      </c>
      <c r="D52" s="10">
        <f>[1]TB2015!B29</f>
        <v>165.77</v>
      </c>
      <c r="E52" s="10"/>
      <c r="F52" s="12"/>
      <c r="G52" s="10">
        <f t="shared" si="0"/>
        <v>165.77</v>
      </c>
      <c r="H52" s="10">
        <f>[1]TB2015!C29</f>
        <v>165.77</v>
      </c>
      <c r="I52" s="10">
        <f>[1]TB2015!D29</f>
        <v>165.77</v>
      </c>
      <c r="J52" s="10">
        <f>[1]TB2015!E29</f>
        <v>165.77</v>
      </c>
      <c r="K52" s="10">
        <f>[1]TB2015!F29</f>
        <v>165.77</v>
      </c>
      <c r="L52" s="10">
        <f>[1]TB2015!G29</f>
        <v>165.77</v>
      </c>
      <c r="M52" s="10">
        <f>[1]TB2015!H29</f>
        <v>165.77</v>
      </c>
      <c r="N52" s="10">
        <f>[1]TB2015!I29</f>
        <v>165.77</v>
      </c>
      <c r="O52" s="10">
        <f>[1]TB2015!J29</f>
        <v>165.77</v>
      </c>
      <c r="P52" s="10">
        <f>[1]TB2015!K29</f>
        <v>165.77</v>
      </c>
      <c r="Q52" s="10">
        <f>[1]TB2015!L29</f>
        <v>165.77</v>
      </c>
      <c r="R52" s="10">
        <f>[1]TB2015!M29</f>
        <v>165.77</v>
      </c>
      <c r="S52" s="10">
        <f>[1]TB2015!N29</f>
        <v>165.77</v>
      </c>
      <c r="T52" s="10">
        <f>(S52+[1]TB2015!N53)*$E$144</f>
        <v>501.68875361122571</v>
      </c>
      <c r="U52" s="7">
        <f t="shared" si="14"/>
        <v>165.77</v>
      </c>
      <c r="V52" s="11" t="s">
        <v>114</v>
      </c>
      <c r="W52" s="10">
        <f>-[1]TB2015!B110</f>
        <v>188.77</v>
      </c>
      <c r="X52" s="10">
        <f>-[1]TB2015!B110</f>
        <v>188.77</v>
      </c>
      <c r="Y52" s="12"/>
      <c r="Z52" s="10"/>
      <c r="AA52" s="10">
        <f t="shared" si="1"/>
        <v>188.77</v>
      </c>
      <c r="AB52" s="10">
        <f>-[1]TB2015!C110</f>
        <v>189.92</v>
      </c>
      <c r="AC52" s="10">
        <f>-[1]TB2015!D110</f>
        <v>191.07</v>
      </c>
      <c r="AD52" s="10">
        <f>-[1]TB2015!E110</f>
        <v>192.22</v>
      </c>
      <c r="AE52" s="10">
        <f>-[1]TB2015!F110</f>
        <v>193.37</v>
      </c>
      <c r="AF52" s="10">
        <f>-[1]TB2015!G110</f>
        <v>194.52</v>
      </c>
      <c r="AG52" s="10">
        <f>-[1]TB2015!H110</f>
        <v>195.67</v>
      </c>
      <c r="AH52" s="10">
        <f>-[1]TB2015!I110</f>
        <v>196.82</v>
      </c>
      <c r="AI52" s="10">
        <f>-[1]TB2015!J110</f>
        <v>197.97</v>
      </c>
      <c r="AJ52" s="10">
        <f>-[1]TB2015!K110</f>
        <v>199.12</v>
      </c>
      <c r="AK52" s="10">
        <f>-[1]TB2015!L110</f>
        <v>200.27</v>
      </c>
      <c r="AL52" s="10">
        <f>-[1]TB2015!M110</f>
        <v>201.42</v>
      </c>
      <c r="AM52" s="10">
        <f>-[1]TB2015!N110</f>
        <v>202.57</v>
      </c>
      <c r="AN52" s="10">
        <f>-[1]TB2015!N110</f>
        <v>202.57</v>
      </c>
      <c r="AO52" s="7">
        <f>AVERAGE(AA52:AM52)</f>
        <v>195.67000000000004</v>
      </c>
    </row>
    <row r="53" spans="1:41" s="7" customFormat="1" ht="20" x14ac:dyDescent="0.2">
      <c r="A53" s="7" t="s">
        <v>115</v>
      </c>
      <c r="B53" s="9" t="s">
        <v>116</v>
      </c>
      <c r="C53" s="10">
        <f>[1]TB2015!B30</f>
        <v>3179.81</v>
      </c>
      <c r="D53" s="10">
        <f>[1]TB2015!B30</f>
        <v>3179.81</v>
      </c>
      <c r="E53" s="10"/>
      <c r="F53" s="12"/>
      <c r="G53" s="10">
        <f t="shared" si="0"/>
        <v>3179.81</v>
      </c>
      <c r="H53" s="10">
        <f>[1]TB2015!C30</f>
        <v>3179.35</v>
      </c>
      <c r="I53" s="10">
        <f>[1]TB2015!D30</f>
        <v>3149.35</v>
      </c>
      <c r="J53" s="10">
        <f>[1]TB2015!E30</f>
        <v>3153.51</v>
      </c>
      <c r="K53" s="10">
        <f>[1]TB2015!F30</f>
        <v>3158.31</v>
      </c>
      <c r="L53" s="10">
        <f>[1]TB2015!G30</f>
        <v>3169.41</v>
      </c>
      <c r="M53" s="10">
        <f>[1]TB2015!H30</f>
        <v>3174.5</v>
      </c>
      <c r="N53" s="10">
        <f>[1]TB2015!I30</f>
        <v>3168.13</v>
      </c>
      <c r="O53" s="10">
        <f>[1]TB2015!J30</f>
        <v>3171.64</v>
      </c>
      <c r="P53" s="10">
        <f>[1]TB2015!K30</f>
        <v>3145.23</v>
      </c>
      <c r="Q53" s="10">
        <f>[1]TB2015!L30</f>
        <v>3159.89</v>
      </c>
      <c r="R53" s="10">
        <f>[1]TB2015!M30</f>
        <v>3168.08</v>
      </c>
      <c r="S53" s="10">
        <f>[1]TB2015!N30</f>
        <v>3164.38</v>
      </c>
      <c r="T53" s="10">
        <f>(S53+[1]TB2015!N54)*$E$144</f>
        <v>3098.2044325216675</v>
      </c>
      <c r="U53" s="7">
        <f t="shared" si="14"/>
        <v>3164.7376923076922</v>
      </c>
      <c r="V53" s="11" t="s">
        <v>117</v>
      </c>
      <c r="W53" s="10">
        <f>-[1]TB2015!B111</f>
        <v>1540.84</v>
      </c>
      <c r="X53" s="10">
        <f>-[1]TB2015!B111</f>
        <v>1540.84</v>
      </c>
      <c r="Y53" s="12"/>
      <c r="Z53" s="10"/>
      <c r="AA53" s="10">
        <f t="shared" si="1"/>
        <v>1540.84</v>
      </c>
      <c r="AB53" s="10">
        <f>-[1]TB2015!C111</f>
        <v>1567.11</v>
      </c>
      <c r="AC53" s="10">
        <f>-[1]TB2015!D111</f>
        <v>1578.57</v>
      </c>
      <c r="AD53" s="10">
        <f>-[1]TB2015!E111</f>
        <v>1606.94</v>
      </c>
      <c r="AE53" s="10">
        <f>-[1]TB2015!F111</f>
        <v>1635.7</v>
      </c>
      <c r="AF53" s="10">
        <f>-[1]TB2015!G111</f>
        <v>1667.86</v>
      </c>
      <c r="AG53" s="10">
        <f>-[1]TB2015!H111</f>
        <v>1697</v>
      </c>
      <c r="AH53" s="10">
        <f>-[1]TB2015!I111</f>
        <v>1719.99</v>
      </c>
      <c r="AI53" s="10">
        <f>-[1]TB2015!J111</f>
        <v>1748.33</v>
      </c>
      <c r="AJ53" s="10">
        <f>-[1]TB2015!K111</f>
        <v>1759.98</v>
      </c>
      <c r="AK53" s="10">
        <f>-[1]TB2015!L111</f>
        <v>1794.51</v>
      </c>
      <c r="AL53" s="10">
        <f>-[1]TB2015!M111</f>
        <v>1825.57</v>
      </c>
      <c r="AM53" s="10">
        <f>-[1]TB2015!N111</f>
        <v>1849.8</v>
      </c>
      <c r="AN53" s="10">
        <f>-[1]TB2015!N111</f>
        <v>1849.8</v>
      </c>
      <c r="AO53" s="7">
        <f>AVERAGE(AA53:AM53)</f>
        <v>1691.707692307692</v>
      </c>
    </row>
    <row r="54" spans="1:41" s="11" customFormat="1" x14ac:dyDescent="0.2">
      <c r="A54" s="11" t="s">
        <v>118</v>
      </c>
      <c r="B54" s="12" t="s">
        <v>119</v>
      </c>
      <c r="C54" s="10">
        <v>0</v>
      </c>
      <c r="D54" s="10"/>
      <c r="E54" s="10"/>
      <c r="F54" s="12"/>
      <c r="G54" s="10">
        <f t="shared" si="0"/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/>
      <c r="U54" s="7">
        <f t="shared" si="14"/>
        <v>0</v>
      </c>
      <c r="V54" s="11" t="s">
        <v>120</v>
      </c>
      <c r="W54" s="10"/>
      <c r="X54" s="10"/>
      <c r="Y54" s="12"/>
      <c r="Z54" s="10"/>
      <c r="AA54" s="10">
        <f t="shared" si="1"/>
        <v>0</v>
      </c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7">
        <f t="shared" ref="AO54:AO60" si="15">AVERAGE(AA54:AM54)</f>
        <v>0</v>
      </c>
    </row>
    <row r="55" spans="1:41" s="11" customFormat="1" ht="20" x14ac:dyDescent="0.2">
      <c r="A55" s="11" t="s">
        <v>121</v>
      </c>
      <c r="B55" s="12" t="s">
        <v>122</v>
      </c>
      <c r="C55" s="10">
        <v>0</v>
      </c>
      <c r="D55" s="10"/>
      <c r="E55" s="10"/>
      <c r="F55" s="12"/>
      <c r="G55" s="10">
        <f t="shared" si="0"/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/>
      <c r="U55" s="7">
        <f t="shared" si="14"/>
        <v>0</v>
      </c>
      <c r="V55" s="11" t="s">
        <v>123</v>
      </c>
      <c r="W55" s="10"/>
      <c r="X55" s="10"/>
      <c r="Y55" s="12"/>
      <c r="Z55" s="10"/>
      <c r="AA55" s="10">
        <f t="shared" si="1"/>
        <v>0</v>
      </c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7">
        <f t="shared" si="15"/>
        <v>0</v>
      </c>
    </row>
    <row r="56" spans="1:41" s="11" customFormat="1" x14ac:dyDescent="0.2">
      <c r="B56" s="12" t="s">
        <v>124</v>
      </c>
      <c r="C56" s="10">
        <v>0</v>
      </c>
      <c r="D56" s="10"/>
      <c r="E56" s="10"/>
      <c r="F56" s="12"/>
      <c r="G56" s="10">
        <f t="shared" si="0"/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/>
      <c r="U56" s="7">
        <f t="shared" si="14"/>
        <v>0</v>
      </c>
      <c r="W56" s="10"/>
      <c r="X56" s="10"/>
      <c r="Y56" s="12"/>
      <c r="Z56" s="10"/>
      <c r="AA56" s="10">
        <f t="shared" si="1"/>
        <v>0</v>
      </c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7">
        <f t="shared" si="15"/>
        <v>0</v>
      </c>
    </row>
    <row r="57" spans="1:41" s="7" customFormat="1" ht="20" x14ac:dyDescent="0.2">
      <c r="B57" s="9" t="s">
        <v>125</v>
      </c>
      <c r="C57" s="10">
        <v>0</v>
      </c>
      <c r="D57" s="10"/>
      <c r="E57" s="10"/>
      <c r="F57" s="12"/>
      <c r="G57" s="10">
        <f t="shared" si="0"/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/>
      <c r="U57" s="7">
        <f t="shared" si="14"/>
        <v>0</v>
      </c>
      <c r="W57" s="10"/>
      <c r="X57" s="10"/>
      <c r="Y57" s="9"/>
      <c r="Z57" s="10"/>
      <c r="AA57" s="10">
        <f t="shared" si="1"/>
        <v>0</v>
      </c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7">
        <f t="shared" si="15"/>
        <v>0</v>
      </c>
    </row>
    <row r="58" spans="1:41" s="7" customFormat="1" ht="10.5" x14ac:dyDescent="0.25">
      <c r="A58" s="17" t="s">
        <v>126</v>
      </c>
      <c r="B58" s="18" t="s">
        <v>81</v>
      </c>
      <c r="C58" s="10">
        <f t="shared" ref="C58:F58" si="16">SUM(C55:C57)</f>
        <v>0</v>
      </c>
      <c r="D58" s="10"/>
      <c r="E58" s="19">
        <f t="shared" si="16"/>
        <v>0</v>
      </c>
      <c r="F58" s="19">
        <f t="shared" si="16"/>
        <v>0</v>
      </c>
      <c r="G58" s="10">
        <f t="shared" si="0"/>
        <v>0</v>
      </c>
      <c r="H58" s="10">
        <f t="shared" ref="H58:S58" si="17">SUM(H55:H57)</f>
        <v>0</v>
      </c>
      <c r="I58" s="10">
        <f t="shared" si="17"/>
        <v>0</v>
      </c>
      <c r="J58" s="10">
        <f t="shared" si="17"/>
        <v>0</v>
      </c>
      <c r="K58" s="10">
        <f t="shared" si="17"/>
        <v>0</v>
      </c>
      <c r="L58" s="10">
        <f t="shared" si="17"/>
        <v>0</v>
      </c>
      <c r="M58" s="10">
        <f t="shared" si="17"/>
        <v>0</v>
      </c>
      <c r="N58" s="10">
        <f t="shared" si="17"/>
        <v>0</v>
      </c>
      <c r="O58" s="10">
        <f t="shared" si="17"/>
        <v>0</v>
      </c>
      <c r="P58" s="10">
        <f t="shared" si="17"/>
        <v>0</v>
      </c>
      <c r="Q58" s="10">
        <f t="shared" si="17"/>
        <v>0</v>
      </c>
      <c r="R58" s="10">
        <f t="shared" si="17"/>
        <v>0</v>
      </c>
      <c r="S58" s="10">
        <f t="shared" si="17"/>
        <v>0</v>
      </c>
      <c r="T58" s="10"/>
      <c r="U58" s="7">
        <f t="shared" si="14"/>
        <v>0</v>
      </c>
      <c r="V58" s="20" t="s">
        <v>81</v>
      </c>
      <c r="W58" s="10">
        <f t="shared" ref="W58:Z58" si="18">SUM(W55:W57)</f>
        <v>0</v>
      </c>
      <c r="X58" s="10"/>
      <c r="Y58" s="19">
        <f t="shared" si="18"/>
        <v>0</v>
      </c>
      <c r="Z58" s="19">
        <f t="shared" si="18"/>
        <v>0</v>
      </c>
      <c r="AA58" s="10">
        <f t="shared" si="1"/>
        <v>0</v>
      </c>
      <c r="AB58" s="10">
        <f t="shared" ref="AB58:AM58" si="19">SUM(AB55:AB57)</f>
        <v>0</v>
      </c>
      <c r="AC58" s="10">
        <f t="shared" si="19"/>
        <v>0</v>
      </c>
      <c r="AD58" s="10">
        <f t="shared" si="19"/>
        <v>0</v>
      </c>
      <c r="AE58" s="10">
        <f t="shared" si="19"/>
        <v>0</v>
      </c>
      <c r="AF58" s="10">
        <f t="shared" si="19"/>
        <v>0</v>
      </c>
      <c r="AG58" s="10">
        <f t="shared" si="19"/>
        <v>0</v>
      </c>
      <c r="AH58" s="10">
        <f t="shared" si="19"/>
        <v>0</v>
      </c>
      <c r="AI58" s="10">
        <f t="shared" si="19"/>
        <v>0</v>
      </c>
      <c r="AJ58" s="10">
        <f t="shared" si="19"/>
        <v>0</v>
      </c>
      <c r="AK58" s="10">
        <f t="shared" si="19"/>
        <v>0</v>
      </c>
      <c r="AL58" s="10">
        <f t="shared" si="19"/>
        <v>0</v>
      </c>
      <c r="AM58" s="10">
        <f t="shared" si="19"/>
        <v>0</v>
      </c>
      <c r="AN58" s="10"/>
      <c r="AO58" s="7">
        <f t="shared" si="15"/>
        <v>0</v>
      </c>
    </row>
    <row r="59" spans="1:41" s="7" customFormat="1" x14ac:dyDescent="0.2">
      <c r="B59" s="9"/>
      <c r="C59" s="10"/>
      <c r="D59" s="10"/>
      <c r="E59" s="10"/>
      <c r="F59" s="12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W59" s="10"/>
      <c r="X59" s="10"/>
      <c r="Y59" s="9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1"/>
    </row>
    <row r="60" spans="1:41" s="7" customFormat="1" ht="10.5" x14ac:dyDescent="0.25">
      <c r="A60" s="8" t="s">
        <v>127</v>
      </c>
      <c r="B60" s="9"/>
      <c r="C60" s="27">
        <f>SUM(C3:C58)-C33-C43</f>
        <v>2229783.9099999997</v>
      </c>
      <c r="D60" s="27">
        <f>SUM(D3:D58)-D33-D43</f>
        <v>2036717.9598920166</v>
      </c>
      <c r="E60" s="27">
        <f t="shared" ref="E60:F60" si="20">SUM(E3:E58)-E33-E58-E43</f>
        <v>0</v>
      </c>
      <c r="F60" s="27">
        <f t="shared" si="20"/>
        <v>0</v>
      </c>
      <c r="G60" s="27">
        <f t="shared" ref="G60:T60" si="21">SUM(G3:G58)-G33-G43</f>
        <v>2229783.9099999997</v>
      </c>
      <c r="H60" s="27">
        <f t="shared" si="21"/>
        <v>2231787.2900000005</v>
      </c>
      <c r="I60" s="27">
        <f t="shared" si="21"/>
        <v>2232378.5599999996</v>
      </c>
      <c r="J60" s="27">
        <f t="shared" si="21"/>
        <v>2244053.8899999997</v>
      </c>
      <c r="K60" s="27">
        <f t="shared" si="21"/>
        <v>2249301.92</v>
      </c>
      <c r="L60" s="27">
        <f t="shared" si="21"/>
        <v>2254372.3499999996</v>
      </c>
      <c r="M60" s="27">
        <f t="shared" si="21"/>
        <v>2258301.6699999995</v>
      </c>
      <c r="N60" s="27">
        <f t="shared" si="21"/>
        <v>2256851.4900000002</v>
      </c>
      <c r="O60" s="27">
        <f t="shared" si="21"/>
        <v>2259761.5499999998</v>
      </c>
      <c r="P60" s="27">
        <f t="shared" si="21"/>
        <v>2259143.36</v>
      </c>
      <c r="Q60" s="27">
        <f t="shared" si="21"/>
        <v>2265053.4899999998</v>
      </c>
      <c r="R60" s="27">
        <f t="shared" si="21"/>
        <v>2266924.1399999997</v>
      </c>
      <c r="S60" s="27">
        <f t="shared" si="21"/>
        <v>2268366.1699999995</v>
      </c>
      <c r="T60" s="27">
        <f t="shared" si="21"/>
        <v>2010892.0276888153</v>
      </c>
      <c r="U60" s="27" t="e">
        <f>SUM(U2:U59)-U33-U58-U43-#REF!</f>
        <v>#REF!</v>
      </c>
      <c r="V60" s="8" t="s">
        <v>128</v>
      </c>
      <c r="W60" s="27">
        <f>SUM(W2:W59)-W33-W58-W43</f>
        <v>1170916.6800000006</v>
      </c>
      <c r="X60" s="27">
        <f t="shared" ref="X60:AN60" si="22">SUM(X2:X59)-X33-X58-X43</f>
        <v>1014764.3968468843</v>
      </c>
      <c r="Y60" s="27">
        <f t="shared" si="22"/>
        <v>0</v>
      </c>
      <c r="Z60" s="27">
        <f t="shared" si="22"/>
        <v>0</v>
      </c>
      <c r="AA60" s="27">
        <f t="shared" si="22"/>
        <v>1170916.6800000006</v>
      </c>
      <c r="AB60" s="27">
        <f t="shared" si="22"/>
        <v>1179528.1600000001</v>
      </c>
      <c r="AC60" s="27">
        <f t="shared" si="22"/>
        <v>1182657.6000000001</v>
      </c>
      <c r="AD60" s="27">
        <f t="shared" si="22"/>
        <v>1194613.0999999999</v>
      </c>
      <c r="AE60" s="27">
        <f t="shared" si="22"/>
        <v>1207582.1099999999</v>
      </c>
      <c r="AF60" s="27">
        <f t="shared" si="22"/>
        <v>1217303.3699999996</v>
      </c>
      <c r="AG60" s="27">
        <f t="shared" si="22"/>
        <v>1226029.8399999996</v>
      </c>
      <c r="AH60" s="27">
        <f t="shared" si="22"/>
        <v>1223434.0900000001</v>
      </c>
      <c r="AI60" s="27">
        <f t="shared" si="22"/>
        <v>1230968.8900000001</v>
      </c>
      <c r="AJ60" s="27">
        <f t="shared" si="22"/>
        <v>1237378.9400000002</v>
      </c>
      <c r="AK60" s="27">
        <f t="shared" si="22"/>
        <v>1247875.0200000003</v>
      </c>
      <c r="AL60" s="27">
        <f t="shared" si="22"/>
        <v>1257498.8600000001</v>
      </c>
      <c r="AM60" s="27">
        <f t="shared" si="22"/>
        <v>1265699.1799999997</v>
      </c>
      <c r="AN60" s="27">
        <f t="shared" si="22"/>
        <v>933853.54015683034</v>
      </c>
      <c r="AO60" s="7">
        <f t="shared" si="15"/>
        <v>1218575.8338461537</v>
      </c>
    </row>
    <row r="61" spans="1:41" s="7" customFormat="1" ht="10.5" x14ac:dyDescent="0.25">
      <c r="A61" s="8" t="s">
        <v>129</v>
      </c>
      <c r="B61" s="9"/>
      <c r="C61" s="10">
        <f>G61-C60</f>
        <v>0</v>
      </c>
      <c r="D61" s="10"/>
      <c r="E61" s="10"/>
      <c r="F61" s="12"/>
      <c r="G61" s="10">
        <f>[1]TB2015!B458</f>
        <v>2229783.91</v>
      </c>
      <c r="H61" s="10">
        <f>[1]TB2015!C458</f>
        <v>2231787.29</v>
      </c>
      <c r="I61" s="10">
        <f>[1]TB2015!D458</f>
        <v>2232378.5600000005</v>
      </c>
      <c r="J61" s="10">
        <f>[1]TB2015!E458</f>
        <v>2244053.89</v>
      </c>
      <c r="K61" s="10">
        <f>[1]TB2015!F458</f>
        <v>2249301.9200000004</v>
      </c>
      <c r="L61" s="10">
        <f>[1]TB2015!G458</f>
        <v>2254372.35</v>
      </c>
      <c r="M61" s="10">
        <f>[1]TB2015!H458</f>
        <v>2258301.67</v>
      </c>
      <c r="N61" s="10">
        <f>[1]TB2015!I458</f>
        <v>2256851.4899999998</v>
      </c>
      <c r="O61" s="10">
        <f>[1]TB2015!J458</f>
        <v>2259761.5499999998</v>
      </c>
      <c r="P61" s="10">
        <f>[1]TB2015!K458</f>
        <v>2259143.3600000003</v>
      </c>
      <c r="Q61" s="10">
        <f>[1]TB2015!L458</f>
        <v>2265053.4899999998</v>
      </c>
      <c r="R61" s="10">
        <f>[1]TB2015!M458</f>
        <v>2266924.14</v>
      </c>
      <c r="S61" s="10">
        <f>[1]TB2015!N458</f>
        <v>2268366.1699999995</v>
      </c>
      <c r="T61" s="10"/>
      <c r="V61" s="8" t="s">
        <v>129</v>
      </c>
      <c r="W61" s="10"/>
      <c r="X61" s="10"/>
      <c r="Y61" s="9"/>
      <c r="Z61" s="10"/>
      <c r="AA61" s="10">
        <f>-[1]TB2015!B463</f>
        <v>1170916.6800000002</v>
      </c>
      <c r="AB61" s="10">
        <f>-[1]TB2015!C463</f>
        <v>1179528.1600000001</v>
      </c>
      <c r="AC61" s="10">
        <f>-[1]TB2015!D463</f>
        <v>1182657.5999999999</v>
      </c>
      <c r="AD61" s="10">
        <f>-[1]TB2015!E463</f>
        <v>1194613.0999999996</v>
      </c>
      <c r="AE61" s="10">
        <f>-[1]TB2015!F463</f>
        <v>1207582.1099999999</v>
      </c>
      <c r="AF61" s="10">
        <f>-[1]TB2015!G463</f>
        <v>1217303.3700000001</v>
      </c>
      <c r="AG61" s="10">
        <f>-[1]TB2015!H463</f>
        <v>1226029.8399999999</v>
      </c>
      <c r="AH61" s="10">
        <f>-[1]TB2015!I463</f>
        <v>1223434.0899999999</v>
      </c>
      <c r="AI61" s="10">
        <f>-[1]TB2015!J463</f>
        <v>1230968.8900000001</v>
      </c>
      <c r="AJ61" s="10">
        <f>-[1]TB2015!K463</f>
        <v>1237378.94</v>
      </c>
      <c r="AK61" s="10">
        <f>-[1]TB2015!L463</f>
        <v>1247875.02</v>
      </c>
      <c r="AL61" s="10">
        <f>-[1]TB2015!M463</f>
        <v>1257498.8600000001</v>
      </c>
      <c r="AM61" s="10">
        <f>-[1]TB2015!N463</f>
        <v>1265699.18</v>
      </c>
      <c r="AN61" s="10"/>
      <c r="AO61" s="11"/>
    </row>
    <row r="62" spans="1:41" ht="15" customHeight="1" thickBot="1" x14ac:dyDescent="0.3">
      <c r="A62" s="8" t="s">
        <v>130</v>
      </c>
      <c r="C62" s="29">
        <f>+C60</f>
        <v>2229783.9099999997</v>
      </c>
      <c r="D62" s="29"/>
      <c r="E62" s="29">
        <f>+E60</f>
        <v>0</v>
      </c>
      <c r="F62" s="29">
        <f>+F60</f>
        <v>0</v>
      </c>
      <c r="G62" s="29">
        <f>G61-G60</f>
        <v>0</v>
      </c>
      <c r="H62" s="29">
        <f t="shared" ref="H62:S62" si="23">H61-H60</f>
        <v>0</v>
      </c>
      <c r="I62" s="29">
        <f t="shared" si="23"/>
        <v>0</v>
      </c>
      <c r="J62" s="29">
        <f t="shared" si="23"/>
        <v>0</v>
      </c>
      <c r="K62" s="29">
        <f t="shared" si="23"/>
        <v>0</v>
      </c>
      <c r="L62" s="29">
        <f t="shared" si="23"/>
        <v>0</v>
      </c>
      <c r="M62" s="29">
        <f t="shared" si="23"/>
        <v>0</v>
      </c>
      <c r="N62" s="29">
        <f t="shared" si="23"/>
        <v>0</v>
      </c>
      <c r="O62" s="29">
        <f t="shared" si="23"/>
        <v>0</v>
      </c>
      <c r="P62" s="29">
        <f t="shared" si="23"/>
        <v>0</v>
      </c>
      <c r="Q62" s="29">
        <f t="shared" si="23"/>
        <v>0</v>
      </c>
      <c r="R62" s="29">
        <f t="shared" si="23"/>
        <v>0</v>
      </c>
      <c r="S62" s="29">
        <f t="shared" si="23"/>
        <v>0</v>
      </c>
      <c r="T62" s="29"/>
      <c r="U62" s="29" t="e">
        <f t="shared" ref="U62" si="24">+U60</f>
        <v>#REF!</v>
      </c>
      <c r="V62" s="8" t="s">
        <v>130</v>
      </c>
      <c r="W62" s="29">
        <f t="shared" ref="W62:X62" si="25">+W60</f>
        <v>1170916.6800000006</v>
      </c>
      <c r="X62" s="29">
        <f t="shared" si="25"/>
        <v>1014764.3968468843</v>
      </c>
      <c r="Y62" s="29">
        <f>+Y60</f>
        <v>0</v>
      </c>
      <c r="Z62" s="29">
        <f>+Z60</f>
        <v>0</v>
      </c>
      <c r="AA62" s="29">
        <f>AA61-AA60</f>
        <v>0</v>
      </c>
      <c r="AB62" s="29">
        <f t="shared" ref="AB62:AM62" si="26">AB61-AB60</f>
        <v>0</v>
      </c>
      <c r="AC62" s="29">
        <f t="shared" si="26"/>
        <v>0</v>
      </c>
      <c r="AD62" s="29">
        <f t="shared" si="26"/>
        <v>0</v>
      </c>
      <c r="AE62" s="29">
        <f t="shared" si="26"/>
        <v>0</v>
      </c>
      <c r="AF62" s="29">
        <f t="shared" si="26"/>
        <v>0</v>
      </c>
      <c r="AG62" s="29">
        <f t="shared" si="26"/>
        <v>0</v>
      </c>
      <c r="AH62" s="29">
        <f t="shared" si="26"/>
        <v>0</v>
      </c>
      <c r="AI62" s="29">
        <f t="shared" si="26"/>
        <v>0</v>
      </c>
      <c r="AJ62" s="29">
        <f t="shared" si="26"/>
        <v>0</v>
      </c>
      <c r="AK62" s="29">
        <f t="shared" si="26"/>
        <v>0</v>
      </c>
      <c r="AL62" s="29">
        <f t="shared" si="26"/>
        <v>0</v>
      </c>
      <c r="AM62" s="29">
        <f t="shared" si="26"/>
        <v>0</v>
      </c>
      <c r="AN62" s="29">
        <f t="shared" ref="AN62" si="27">+AN60</f>
        <v>933853.54015683034</v>
      </c>
    </row>
    <row r="63" spans="1:41" s="33" customFormat="1" ht="11" thickTop="1" x14ac:dyDescent="0.25">
      <c r="A63" s="32" t="s">
        <v>131</v>
      </c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V63" s="35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6"/>
    </row>
    <row r="64" spans="1:41" s="33" customFormat="1" ht="10.5" x14ac:dyDescent="0.25">
      <c r="A64" s="32" t="s">
        <v>132</v>
      </c>
      <c r="C64" s="34"/>
      <c r="D64" s="34"/>
      <c r="E64" s="34"/>
      <c r="F64" s="34"/>
      <c r="G64" s="10">
        <f t="shared" ref="G64" si="28">SUM(C64:F64)</f>
        <v>0</v>
      </c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10"/>
      <c r="V64" s="37"/>
      <c r="W64" s="34"/>
      <c r="X64" s="34"/>
      <c r="Y64" s="34"/>
      <c r="Z64" s="34"/>
      <c r="AA64" s="34">
        <f>SUM(W64:Z64)</f>
        <v>0</v>
      </c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6"/>
    </row>
    <row r="65" spans="1:41" s="33" customFormat="1" ht="10.5" x14ac:dyDescent="0.25">
      <c r="A65" s="32" t="s">
        <v>133</v>
      </c>
      <c r="B65" s="38"/>
      <c r="C65" s="34"/>
      <c r="D65" s="34"/>
      <c r="E65" s="34"/>
      <c r="F65" s="34">
        <f>-F62</f>
        <v>0</v>
      </c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9"/>
      <c r="T65" s="34"/>
      <c r="V65" s="35"/>
      <c r="W65" s="34"/>
      <c r="X65" s="34"/>
      <c r="Y65" s="34">
        <f>-Y62</f>
        <v>0</v>
      </c>
      <c r="Z65" s="34">
        <f>-Z62</f>
        <v>0</v>
      </c>
      <c r="AA65" s="34">
        <f>SUM(W65:Z65)</f>
        <v>0</v>
      </c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6"/>
    </row>
    <row r="66" spans="1:41" s="33" customFormat="1" ht="10.5" x14ac:dyDescent="0.25">
      <c r="A66" s="40" t="s">
        <v>130</v>
      </c>
      <c r="C66" s="34"/>
      <c r="D66" s="34"/>
      <c r="E66" s="34"/>
      <c r="F66" s="34">
        <f>+F62-F64+F65</f>
        <v>0</v>
      </c>
      <c r="G66" s="34">
        <f>+G64-G62</f>
        <v>0</v>
      </c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V66" s="35"/>
      <c r="W66" s="10"/>
      <c r="X66" s="10">
        <f>X8+X19+X25+X41</f>
        <v>35667.730000000003</v>
      </c>
      <c r="Y66" s="10">
        <f>+Y62-Y64+Y65</f>
        <v>0</v>
      </c>
      <c r="Z66" s="10"/>
      <c r="AA66" s="10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>
        <f>+AM64-AM62</f>
        <v>0</v>
      </c>
      <c r="AN66" s="34"/>
      <c r="AO66" s="36"/>
    </row>
    <row r="67" spans="1:41" s="11" customFormat="1" x14ac:dyDescent="0.2">
      <c r="B67" s="41"/>
      <c r="F67" s="41"/>
      <c r="V67" s="22"/>
      <c r="X67" s="11">
        <f>X15+X20+X26</f>
        <v>148110.16</v>
      </c>
      <c r="Y67" s="41"/>
    </row>
    <row r="68" spans="1:41" s="8" customFormat="1" ht="26.25" customHeight="1" x14ac:dyDescent="0.3">
      <c r="A68" s="5" t="s">
        <v>134</v>
      </c>
      <c r="B68" s="5" t="s">
        <v>135</v>
      </c>
      <c r="C68" s="2" t="s">
        <v>2</v>
      </c>
      <c r="D68" s="2"/>
      <c r="E68" s="2" t="s">
        <v>4</v>
      </c>
      <c r="F68" s="42" t="s">
        <v>5</v>
      </c>
      <c r="G68" s="2" t="s">
        <v>6</v>
      </c>
      <c r="H68" s="3">
        <v>42014</v>
      </c>
      <c r="I68" s="2">
        <v>42036</v>
      </c>
      <c r="J68" s="2">
        <v>42064</v>
      </c>
      <c r="K68" s="2">
        <v>42095</v>
      </c>
      <c r="L68" s="2">
        <v>42125</v>
      </c>
      <c r="M68" s="2">
        <v>42156</v>
      </c>
      <c r="N68" s="2">
        <v>42186</v>
      </c>
      <c r="O68" s="2">
        <v>42217</v>
      </c>
      <c r="P68" s="2">
        <v>42248</v>
      </c>
      <c r="Q68" s="2">
        <v>42278</v>
      </c>
      <c r="R68" s="2">
        <v>42309</v>
      </c>
      <c r="S68" s="2">
        <v>42339</v>
      </c>
      <c r="T68" s="2" t="s">
        <v>7</v>
      </c>
      <c r="U68" s="4" t="s">
        <v>8</v>
      </c>
      <c r="V68" s="5" t="s">
        <v>136</v>
      </c>
      <c r="W68" s="2">
        <v>42004</v>
      </c>
      <c r="X68" s="2"/>
      <c r="Y68" s="1" t="s">
        <v>5</v>
      </c>
      <c r="Z68" s="2" t="s">
        <v>9</v>
      </c>
      <c r="AA68" s="2" t="s">
        <v>10</v>
      </c>
      <c r="AB68" s="3">
        <v>42014</v>
      </c>
      <c r="AC68" s="2">
        <v>42036</v>
      </c>
      <c r="AD68" s="2">
        <v>42064</v>
      </c>
      <c r="AE68" s="2">
        <v>42095</v>
      </c>
      <c r="AF68" s="2">
        <v>42125</v>
      </c>
      <c r="AG68" s="2">
        <v>42156</v>
      </c>
      <c r="AH68" s="2">
        <v>42186</v>
      </c>
      <c r="AI68" s="2">
        <v>42217</v>
      </c>
      <c r="AJ68" s="2">
        <v>42248</v>
      </c>
      <c r="AK68" s="2">
        <v>42278</v>
      </c>
      <c r="AL68" s="2">
        <v>42309</v>
      </c>
      <c r="AM68" s="2">
        <v>42339</v>
      </c>
      <c r="AN68" s="43"/>
      <c r="AO68" s="13"/>
    </row>
    <row r="69" spans="1:41" s="7" customFormat="1" x14ac:dyDescent="0.2">
      <c r="B69" s="9"/>
      <c r="C69" s="10"/>
      <c r="D69" s="10"/>
      <c r="E69" s="10"/>
      <c r="F69" s="44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W69" s="11"/>
      <c r="X69" s="11"/>
      <c r="Y69" s="45"/>
      <c r="Z69" s="10"/>
      <c r="AA69" s="10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</row>
    <row r="70" spans="1:41" s="7" customFormat="1" ht="10.5" x14ac:dyDescent="0.25">
      <c r="A70" s="8" t="s">
        <v>11</v>
      </c>
      <c r="B70" s="9"/>
      <c r="C70" s="10"/>
      <c r="D70" s="10"/>
      <c r="E70" s="10"/>
      <c r="F70" s="12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V70" s="8" t="s">
        <v>11</v>
      </c>
      <c r="W70" s="10"/>
      <c r="X70" s="10"/>
      <c r="Y70" s="9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1"/>
    </row>
    <row r="71" spans="1:41" s="7" customFormat="1" x14ac:dyDescent="0.2">
      <c r="A71" s="7" t="s">
        <v>137</v>
      </c>
      <c r="B71" s="9" t="s">
        <v>138</v>
      </c>
      <c r="C71" s="10">
        <f>[1]TB2015!B31</f>
        <v>0.39</v>
      </c>
      <c r="D71" s="10">
        <f>[1]TB2015!B31</f>
        <v>0.39</v>
      </c>
      <c r="E71" s="10"/>
      <c r="F71" s="12"/>
      <c r="G71" s="10">
        <f>C71</f>
        <v>0.39</v>
      </c>
      <c r="H71" s="10">
        <f>[1]TB2015!C31</f>
        <v>0.39</v>
      </c>
      <c r="I71" s="10">
        <f>[1]TB2015!D31</f>
        <v>0.39</v>
      </c>
      <c r="J71" s="10">
        <f>[1]TB2015!E31</f>
        <v>0.39</v>
      </c>
      <c r="K71" s="10">
        <f>[1]TB2015!F31</f>
        <v>0</v>
      </c>
      <c r="L71" s="10">
        <f>[1]TB2015!G31</f>
        <v>0</v>
      </c>
      <c r="M71" s="10">
        <f>[1]TB2015!H31</f>
        <v>0</v>
      </c>
      <c r="N71" s="10">
        <f>[1]TB2015!I31</f>
        <v>0</v>
      </c>
      <c r="O71" s="10">
        <f>[1]TB2015!J31</f>
        <v>0</v>
      </c>
      <c r="P71" s="10">
        <f>[1]TB2015!K31</f>
        <v>0</v>
      </c>
      <c r="Q71" s="10">
        <f>[1]TB2015!L31</f>
        <v>0</v>
      </c>
      <c r="R71" s="10">
        <f>[1]TB2015!M31</f>
        <v>0</v>
      </c>
      <c r="S71" s="10">
        <f>[1]TB2015!N31</f>
        <v>0</v>
      </c>
      <c r="T71" s="10">
        <f>[1]TB2015!N31</f>
        <v>0</v>
      </c>
      <c r="U71" s="7">
        <f t="shared" ref="U71:U72" si="29">AVERAGE(G71:S71)</f>
        <v>0.12000000000000001</v>
      </c>
      <c r="V71" s="7" t="s">
        <v>139</v>
      </c>
      <c r="W71" s="10">
        <f>-[1]TB2015!B112</f>
        <v>-3667.96</v>
      </c>
      <c r="X71" s="10">
        <f>-[1]TB2015!B112</f>
        <v>-3667.96</v>
      </c>
      <c r="Y71" s="9"/>
      <c r="Z71" s="10"/>
      <c r="AA71" s="10">
        <f>W71</f>
        <v>-3667.96</v>
      </c>
      <c r="AB71" s="10">
        <f>-[1]TB2015!C112</f>
        <v>-3667.96</v>
      </c>
      <c r="AC71" s="10">
        <f>-[1]TB2015!D112</f>
        <v>-3667.96</v>
      </c>
      <c r="AD71" s="10">
        <f>-[1]TB2015!E112</f>
        <v>-3667.96</v>
      </c>
      <c r="AE71" s="10">
        <f>-[1]TB2015!F112</f>
        <v>-3668.35</v>
      </c>
      <c r="AF71" s="10">
        <f>-[1]TB2015!G112</f>
        <v>-3668.35</v>
      </c>
      <c r="AG71" s="10">
        <f>-[1]TB2015!H112</f>
        <v>-3668.35</v>
      </c>
      <c r="AH71" s="10">
        <f>-[1]TB2015!I112</f>
        <v>-3668.35</v>
      </c>
      <c r="AI71" s="10">
        <f>-[1]TB2015!J112</f>
        <v>-3668.35</v>
      </c>
      <c r="AJ71" s="10">
        <f>-[1]TB2015!K112</f>
        <v>-3668.35</v>
      </c>
      <c r="AK71" s="10">
        <f>-[1]TB2015!L112</f>
        <v>-3668.35</v>
      </c>
      <c r="AL71" s="10">
        <f>-[1]TB2015!M112</f>
        <v>-3668.35</v>
      </c>
      <c r="AM71" s="10">
        <f>-[1]TB2015!N112</f>
        <v>-3668.35</v>
      </c>
      <c r="AN71" s="10">
        <f>-[1]TB2015!N112</f>
        <v>-3668.35</v>
      </c>
      <c r="AO71" s="7">
        <f t="shared" ref="AO71:AO72" si="30">AVERAGE(AA71:AM71)</f>
        <v>-3668.2299999999991</v>
      </c>
    </row>
    <row r="72" spans="1:41" s="7" customFormat="1" x14ac:dyDescent="0.2">
      <c r="A72" s="7" t="s">
        <v>140</v>
      </c>
      <c r="B72" s="9" t="s">
        <v>141</v>
      </c>
      <c r="C72" s="10">
        <f>[1]TB2015!B32</f>
        <v>-0.61</v>
      </c>
      <c r="D72" s="10">
        <f>[1]TB2015!B32</f>
        <v>-0.61</v>
      </c>
      <c r="E72" s="10"/>
      <c r="F72" s="12"/>
      <c r="G72" s="10">
        <f t="shared" ref="G72:G128" si="31">C72</f>
        <v>-0.61</v>
      </c>
      <c r="H72" s="10">
        <f>[1]TB2015!C32</f>
        <v>-0.61</v>
      </c>
      <c r="I72" s="10">
        <f>[1]TB2015!D32</f>
        <v>-0.61</v>
      </c>
      <c r="J72" s="10">
        <f>[1]TB2015!E32</f>
        <v>-0.61</v>
      </c>
      <c r="K72" s="10">
        <f>[1]TB2015!F32</f>
        <v>0</v>
      </c>
      <c r="L72" s="10">
        <f>[1]TB2015!G32</f>
        <v>0</v>
      </c>
      <c r="M72" s="10">
        <f>[1]TB2015!H32</f>
        <v>0</v>
      </c>
      <c r="N72" s="10">
        <f>[1]TB2015!I32</f>
        <v>0</v>
      </c>
      <c r="O72" s="10">
        <f>[1]TB2015!J32</f>
        <v>0</v>
      </c>
      <c r="P72" s="10">
        <f>[1]TB2015!K32</f>
        <v>0</v>
      </c>
      <c r="Q72" s="10">
        <f>[1]TB2015!L32</f>
        <v>0</v>
      </c>
      <c r="R72" s="10">
        <f>[1]TB2015!M32</f>
        <v>0</v>
      </c>
      <c r="S72" s="10">
        <f>[1]TB2015!N32</f>
        <v>0</v>
      </c>
      <c r="T72" s="10">
        <f>[1]TB2015!N32</f>
        <v>0</v>
      </c>
      <c r="U72" s="7">
        <f t="shared" si="29"/>
        <v>-0.18769230769230769</v>
      </c>
      <c r="V72" s="7" t="s">
        <v>142</v>
      </c>
      <c r="W72" s="10">
        <f>-[1]TB2015!B113</f>
        <v>356.2</v>
      </c>
      <c r="X72" s="10">
        <f>-[1]TB2015!B113</f>
        <v>356.2</v>
      </c>
      <c r="Y72" s="9"/>
      <c r="Z72" s="10"/>
      <c r="AA72" s="10">
        <f t="shared" ref="AA72:AA128" si="32">W72</f>
        <v>356.2</v>
      </c>
      <c r="AB72" s="10">
        <f>-[1]TB2015!C113</f>
        <v>356.2</v>
      </c>
      <c r="AC72" s="10">
        <f>-[1]TB2015!D113</f>
        <v>356.2</v>
      </c>
      <c r="AD72" s="10">
        <f>-[1]TB2015!E113</f>
        <v>356.2</v>
      </c>
      <c r="AE72" s="10">
        <f>-[1]TB2015!F113</f>
        <v>356.81</v>
      </c>
      <c r="AF72" s="10">
        <f>-[1]TB2015!G113</f>
        <v>356.81</v>
      </c>
      <c r="AG72" s="10">
        <f>-[1]TB2015!H113</f>
        <v>356.81</v>
      </c>
      <c r="AH72" s="10">
        <f>-[1]TB2015!I113</f>
        <v>356.81</v>
      </c>
      <c r="AI72" s="10">
        <f>-[1]TB2015!J113</f>
        <v>356.81</v>
      </c>
      <c r="AJ72" s="10">
        <f>-[1]TB2015!K113</f>
        <v>356.81</v>
      </c>
      <c r="AK72" s="10">
        <f>-[1]TB2015!L113</f>
        <v>356.81</v>
      </c>
      <c r="AL72" s="10">
        <f>-[1]TB2015!M113</f>
        <v>356.81</v>
      </c>
      <c r="AM72" s="10">
        <f>-[1]TB2015!N113</f>
        <v>356.81</v>
      </c>
      <c r="AN72" s="10">
        <f>-[1]TB2015!N113</f>
        <v>356.81</v>
      </c>
      <c r="AO72" s="7">
        <f t="shared" si="30"/>
        <v>356.62230769230769</v>
      </c>
    </row>
    <row r="73" spans="1:41" s="7" customFormat="1" x14ac:dyDescent="0.2">
      <c r="A73" s="7" t="s">
        <v>143</v>
      </c>
      <c r="B73" s="9"/>
      <c r="C73" s="10"/>
      <c r="D73" s="10"/>
      <c r="E73" s="10"/>
      <c r="F73" s="12"/>
      <c r="G73" s="10">
        <f t="shared" si="31"/>
        <v>0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W73" s="10"/>
      <c r="X73" s="10"/>
      <c r="Y73" s="9"/>
      <c r="Z73" s="10"/>
      <c r="AA73" s="10">
        <f t="shared" si="32"/>
        <v>0</v>
      </c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1"/>
    </row>
    <row r="74" spans="1:41" s="7" customFormat="1" ht="10.5" x14ac:dyDescent="0.25">
      <c r="A74" s="8" t="s">
        <v>144</v>
      </c>
      <c r="B74" s="9"/>
      <c r="C74" s="10"/>
      <c r="D74" s="10"/>
      <c r="E74" s="10"/>
      <c r="F74" s="12"/>
      <c r="G74" s="10">
        <f t="shared" si="31"/>
        <v>0</v>
      </c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V74" s="8" t="s">
        <v>144</v>
      </c>
      <c r="W74" s="10"/>
      <c r="X74" s="10"/>
      <c r="Y74" s="9"/>
      <c r="Z74" s="10"/>
      <c r="AA74" s="10">
        <f t="shared" si="32"/>
        <v>0</v>
      </c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1"/>
    </row>
    <row r="75" spans="1:41" s="7" customFormat="1" ht="20" x14ac:dyDescent="0.2">
      <c r="A75" s="7" t="s">
        <v>145</v>
      </c>
      <c r="B75" s="9" t="s">
        <v>146</v>
      </c>
      <c r="C75" s="10"/>
      <c r="D75" s="10"/>
      <c r="E75" s="10"/>
      <c r="F75" s="12"/>
      <c r="G75" s="10">
        <f t="shared" si="31"/>
        <v>0</v>
      </c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W75" s="10"/>
      <c r="X75" s="10"/>
      <c r="Y75" s="9"/>
      <c r="Z75" s="10"/>
      <c r="AA75" s="10">
        <f t="shared" si="32"/>
        <v>0</v>
      </c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1"/>
    </row>
    <row r="76" spans="1:41" s="7" customFormat="1" ht="20" x14ac:dyDescent="0.2">
      <c r="A76" s="7" t="s">
        <v>147</v>
      </c>
      <c r="B76" s="9" t="s">
        <v>148</v>
      </c>
      <c r="C76" s="10">
        <f>[1]TB2015!B34</f>
        <v>269.06</v>
      </c>
      <c r="D76" s="10">
        <f>[1]TB2015!B34</f>
        <v>269.06</v>
      </c>
      <c r="E76" s="10"/>
      <c r="F76" s="12"/>
      <c r="G76" s="10">
        <f t="shared" si="31"/>
        <v>269.06</v>
      </c>
      <c r="H76" s="10">
        <f>[1]TB2015!C34</f>
        <v>269.06</v>
      </c>
      <c r="I76" s="10">
        <f>[1]TB2015!D34</f>
        <v>269.06</v>
      </c>
      <c r="J76" s="10">
        <f>[1]TB2015!E34</f>
        <v>269.06</v>
      </c>
      <c r="K76" s="10">
        <f>[1]TB2015!F34</f>
        <v>269.06</v>
      </c>
      <c r="L76" s="10">
        <f>[1]TB2015!G34</f>
        <v>269.06</v>
      </c>
      <c r="M76" s="10">
        <f>[1]TB2015!H34</f>
        <v>269.06</v>
      </c>
      <c r="N76" s="10">
        <f>[1]TB2015!I34</f>
        <v>269.06</v>
      </c>
      <c r="O76" s="10">
        <f>[1]TB2015!J34</f>
        <v>269.06</v>
      </c>
      <c r="P76" s="10">
        <f>[1]TB2015!K34</f>
        <v>269.06</v>
      </c>
      <c r="Q76" s="10">
        <f>[1]TB2015!L34</f>
        <v>269.06</v>
      </c>
      <c r="R76" s="10">
        <f>[1]TB2015!M34</f>
        <v>269.06</v>
      </c>
      <c r="S76" s="10">
        <f>[1]TB2015!N34</f>
        <v>269.06</v>
      </c>
      <c r="T76" s="10">
        <f>[1]TB2015!N34</f>
        <v>269.06</v>
      </c>
      <c r="U76" s="7">
        <f t="shared" ref="U76:U78" si="33">AVERAGE(G76:S76)</f>
        <v>269.06</v>
      </c>
      <c r="V76" s="7" t="s">
        <v>149</v>
      </c>
      <c r="W76" s="10">
        <f>-[1]TB2015!B114</f>
        <v>-9072.02</v>
      </c>
      <c r="X76" s="10">
        <f>-[1]TB2015!B114</f>
        <v>-9072.02</v>
      </c>
      <c r="Y76" s="9"/>
      <c r="Z76" s="10"/>
      <c r="AA76" s="10">
        <f t="shared" si="32"/>
        <v>-9072.02</v>
      </c>
      <c r="AB76" s="10">
        <f>-[1]TB2015!C114</f>
        <v>-9071.32</v>
      </c>
      <c r="AC76" s="10">
        <f>-[1]TB2015!D114</f>
        <v>-9070.6200000000008</v>
      </c>
      <c r="AD76" s="10">
        <f>-[1]TB2015!E114</f>
        <v>-9069.92</v>
      </c>
      <c r="AE76" s="10">
        <f>-[1]TB2015!F114</f>
        <v>-9069.2199999999993</v>
      </c>
      <c r="AF76" s="10">
        <f>-[1]TB2015!G114</f>
        <v>-9068.52</v>
      </c>
      <c r="AG76" s="10">
        <f>-[1]TB2015!H114</f>
        <v>-9067.82</v>
      </c>
      <c r="AH76" s="10">
        <f>-[1]TB2015!I114</f>
        <v>-9067.1200000000008</v>
      </c>
      <c r="AI76" s="10">
        <f>-[1]TB2015!J114</f>
        <v>-9066.42</v>
      </c>
      <c r="AJ76" s="10">
        <f>-[1]TB2015!K114</f>
        <v>-9065.7199999999993</v>
      </c>
      <c r="AK76" s="10">
        <f>-[1]TB2015!L114</f>
        <v>-9065.02</v>
      </c>
      <c r="AL76" s="10">
        <f>-[1]TB2015!M114</f>
        <v>-9064.32</v>
      </c>
      <c r="AM76" s="10">
        <f>-[1]TB2015!N114</f>
        <v>-9063.6200000000008</v>
      </c>
      <c r="AN76" s="10">
        <f>-[1]TB2015!N114</f>
        <v>-9063.6200000000008</v>
      </c>
      <c r="AO76" s="7">
        <f t="shared" ref="AO76:AO88" si="34">AVERAGE(AA76:AM76)</f>
        <v>-9067.82</v>
      </c>
    </row>
    <row r="77" spans="1:41" s="7" customFormat="1" ht="20" x14ac:dyDescent="0.2">
      <c r="A77" s="7" t="s">
        <v>150</v>
      </c>
      <c r="B77" s="9" t="s">
        <v>151</v>
      </c>
      <c r="C77" s="10"/>
      <c r="D77" s="10"/>
      <c r="E77" s="10"/>
      <c r="F77" s="12"/>
      <c r="G77" s="10">
        <f t="shared" si="31"/>
        <v>0</v>
      </c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7">
        <f t="shared" si="33"/>
        <v>0</v>
      </c>
      <c r="V77" s="7" t="s">
        <v>152</v>
      </c>
      <c r="W77" s="10"/>
      <c r="X77" s="10"/>
      <c r="Y77" s="9"/>
      <c r="Z77" s="10"/>
      <c r="AA77" s="10">
        <f t="shared" si="32"/>
        <v>0</v>
      </c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7">
        <f t="shared" si="34"/>
        <v>0</v>
      </c>
    </row>
    <row r="78" spans="1:41" s="11" customFormat="1" ht="20" x14ac:dyDescent="0.2">
      <c r="A78" s="11" t="s">
        <v>153</v>
      </c>
      <c r="B78" s="12" t="s">
        <v>154</v>
      </c>
      <c r="C78" s="10">
        <f>[1]TB2015!B40</f>
        <v>418833.27</v>
      </c>
      <c r="D78" s="10">
        <f>[1]TB2015!B40</f>
        <v>418833.27</v>
      </c>
      <c r="E78" s="10"/>
      <c r="F78" s="12"/>
      <c r="G78" s="10">
        <f t="shared" si="31"/>
        <v>418833.27</v>
      </c>
      <c r="H78" s="10">
        <f>[1]TB2015!C40</f>
        <v>418833.27</v>
      </c>
      <c r="I78" s="10">
        <f>[1]TB2015!D40</f>
        <v>418833.27</v>
      </c>
      <c r="J78" s="10">
        <f>[1]TB2015!E40</f>
        <v>418833.27</v>
      </c>
      <c r="K78" s="10">
        <f>[1]TB2015!F40</f>
        <v>419071.28</v>
      </c>
      <c r="L78" s="10">
        <f>[1]TB2015!G40</f>
        <v>419323.35</v>
      </c>
      <c r="M78" s="10">
        <f>[1]TB2015!H40</f>
        <v>419323.35</v>
      </c>
      <c r="N78" s="10">
        <f>[1]TB2015!I40</f>
        <v>419323.35</v>
      </c>
      <c r="O78" s="10">
        <f>[1]TB2015!J40</f>
        <v>419323.35</v>
      </c>
      <c r="P78" s="10">
        <f>[1]TB2015!K40</f>
        <v>419323.35</v>
      </c>
      <c r="Q78" s="10">
        <f>[1]TB2015!L40</f>
        <v>419323.35</v>
      </c>
      <c r="R78" s="10">
        <f>[1]TB2015!M40</f>
        <v>419323.35</v>
      </c>
      <c r="S78" s="10">
        <f>[1]TB2015!N40</f>
        <v>419323.35</v>
      </c>
      <c r="T78" s="10">
        <f>[1]TB2015!N40</f>
        <v>419323.35</v>
      </c>
      <c r="U78" s="11">
        <f t="shared" si="33"/>
        <v>419153.16615384608</v>
      </c>
      <c r="V78" s="11" t="s">
        <v>155</v>
      </c>
      <c r="W78" s="10">
        <f>-[1]TB2015!B120</f>
        <v>234573.12</v>
      </c>
      <c r="X78" s="10">
        <f>-[1]TB2015!B120</f>
        <v>234573.12</v>
      </c>
      <c r="Y78" s="12"/>
      <c r="Z78" s="10"/>
      <c r="AA78" s="10">
        <f t="shared" si="32"/>
        <v>234573.12</v>
      </c>
      <c r="AB78" s="10">
        <f>-[1]TB2015!C120</f>
        <v>235736.54</v>
      </c>
      <c r="AC78" s="10">
        <f>-[1]TB2015!D120</f>
        <v>236899.96</v>
      </c>
      <c r="AD78" s="10">
        <f>-[1]TB2015!E120</f>
        <v>238063.38</v>
      </c>
      <c r="AE78" s="10">
        <f>-[1]TB2015!F120</f>
        <v>239227.46</v>
      </c>
      <c r="AF78" s="10">
        <f>-[1]TB2015!G120</f>
        <v>240392.24</v>
      </c>
      <c r="AG78" s="10">
        <f>-[1]TB2015!H120</f>
        <v>241557.02</v>
      </c>
      <c r="AH78" s="10">
        <f>-[1]TB2015!I120</f>
        <v>242721.8</v>
      </c>
      <c r="AI78" s="10">
        <f>-[1]TB2015!J120</f>
        <v>243886.58</v>
      </c>
      <c r="AJ78" s="10">
        <f>-[1]TB2015!K120</f>
        <v>245051.36</v>
      </c>
      <c r="AK78" s="10">
        <f>-[1]TB2015!L120</f>
        <v>246216.14</v>
      </c>
      <c r="AL78" s="10">
        <f>-[1]TB2015!M120</f>
        <v>247380.92</v>
      </c>
      <c r="AM78" s="10">
        <f>-[1]TB2015!N120</f>
        <v>248545.7</v>
      </c>
      <c r="AN78" s="10">
        <f>-[1]TB2015!N120</f>
        <v>248545.7</v>
      </c>
      <c r="AO78" s="7">
        <f t="shared" si="34"/>
        <v>241557.86307692309</v>
      </c>
    </row>
    <row r="79" spans="1:41" s="7" customFormat="1" x14ac:dyDescent="0.2">
      <c r="B79" s="9"/>
      <c r="C79" s="10"/>
      <c r="D79" s="10"/>
      <c r="E79" s="10"/>
      <c r="F79" s="12"/>
      <c r="G79" s="10">
        <f t="shared" si="31"/>
        <v>0</v>
      </c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W79" s="10"/>
      <c r="X79" s="10"/>
      <c r="Y79" s="12"/>
      <c r="Z79" s="10"/>
      <c r="AA79" s="10">
        <f t="shared" si="32"/>
        <v>0</v>
      </c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</row>
    <row r="80" spans="1:41" s="7" customFormat="1" ht="20" x14ac:dyDescent="0.2">
      <c r="B80" s="9" t="s">
        <v>156</v>
      </c>
      <c r="C80" s="10">
        <f>[1]TB2015!B41</f>
        <v>776326.24</v>
      </c>
      <c r="D80" s="10">
        <f>[1]TB2015!B41</f>
        <v>776326.24</v>
      </c>
      <c r="E80" s="10"/>
      <c r="F80" s="12"/>
      <c r="G80" s="10">
        <f t="shared" si="31"/>
        <v>776326.24</v>
      </c>
      <c r="H80" s="10">
        <f>[1]TB2015!C41</f>
        <v>776326.24</v>
      </c>
      <c r="I80" s="10">
        <f>[1]TB2015!D41</f>
        <v>776326.24</v>
      </c>
      <c r="J80" s="10">
        <f>[1]TB2015!E41</f>
        <v>777043.62</v>
      </c>
      <c r="K80" s="10">
        <f>[1]TB2015!F41</f>
        <v>777158.6</v>
      </c>
      <c r="L80" s="10">
        <f>[1]TB2015!G41</f>
        <v>777158.6</v>
      </c>
      <c r="M80" s="10">
        <f>[1]TB2015!H41</f>
        <v>777158.6</v>
      </c>
      <c r="N80" s="10">
        <f>[1]TB2015!I41</f>
        <v>777158.6</v>
      </c>
      <c r="O80" s="10">
        <f>[1]TB2015!J41</f>
        <v>777158.6</v>
      </c>
      <c r="P80" s="10">
        <f>[1]TB2015!K41</f>
        <v>777158.6</v>
      </c>
      <c r="Q80" s="10">
        <f>[1]TB2015!L41</f>
        <v>777158.6</v>
      </c>
      <c r="R80" s="10">
        <f>[1]TB2015!M41</f>
        <v>777158.6</v>
      </c>
      <c r="S80" s="10">
        <f>[1]TB2015!N41</f>
        <v>777158.6</v>
      </c>
      <c r="T80" s="10">
        <f>[1]TB2015!N41</f>
        <v>777158.6</v>
      </c>
      <c r="U80" s="7">
        <f t="shared" ref="U80:U81" si="35">AVERAGE(G80:S80)</f>
        <v>776957.67230769224</v>
      </c>
      <c r="V80" s="7" t="s">
        <v>157</v>
      </c>
      <c r="W80" s="10">
        <f>-[1]TB2015!B121</f>
        <v>329950.5</v>
      </c>
      <c r="X80" s="10">
        <f>-[1]TB2015!B121</f>
        <v>329950.5</v>
      </c>
      <c r="Y80" s="12"/>
      <c r="Z80" s="10"/>
      <c r="AA80" s="10">
        <f t="shared" si="32"/>
        <v>329950.5</v>
      </c>
      <c r="AB80" s="10">
        <f>-[1]TB2015!C121</f>
        <v>331385.5</v>
      </c>
      <c r="AC80" s="10">
        <f>-[1]TB2015!D121</f>
        <v>332820.5</v>
      </c>
      <c r="AD80" s="10">
        <f>-[1]TB2015!E121</f>
        <v>333355.07</v>
      </c>
      <c r="AE80" s="10">
        <f>-[1]TB2015!F121</f>
        <v>334906.37</v>
      </c>
      <c r="AF80" s="10">
        <f>-[1]TB2015!G121</f>
        <v>336342.91</v>
      </c>
      <c r="AG80" s="10">
        <f>-[1]TB2015!H121</f>
        <v>337779.45</v>
      </c>
      <c r="AH80" s="10">
        <f>-[1]TB2015!I121</f>
        <v>339215.99</v>
      </c>
      <c r="AI80" s="10">
        <f>-[1]TB2015!J121</f>
        <v>340652.53</v>
      </c>
      <c r="AJ80" s="10">
        <f>-[1]TB2015!K121</f>
        <v>342089.07</v>
      </c>
      <c r="AK80" s="10">
        <f>-[1]TB2015!L121</f>
        <v>343525.61</v>
      </c>
      <c r="AL80" s="10">
        <f>-[1]TB2015!M121</f>
        <v>344962.15</v>
      </c>
      <c r="AM80" s="10">
        <f>-[1]TB2015!N121</f>
        <v>346398.69</v>
      </c>
      <c r="AN80" s="10">
        <f>-[1]TB2015!N121</f>
        <v>346398.69</v>
      </c>
      <c r="AO80" s="7">
        <f t="shared" si="34"/>
        <v>337952.64153846155</v>
      </c>
    </row>
    <row r="81" spans="1:41" s="7" customFormat="1" x14ac:dyDescent="0.2">
      <c r="B81" s="9" t="s">
        <v>158</v>
      </c>
      <c r="C81" s="10">
        <f>[1]TB2015!B42</f>
        <v>396888.51</v>
      </c>
      <c r="D81" s="10">
        <f>[1]TB2015!B42</f>
        <v>396888.51</v>
      </c>
      <c r="E81" s="10"/>
      <c r="F81" s="12"/>
      <c r="G81" s="10">
        <f t="shared" si="31"/>
        <v>396888.51</v>
      </c>
      <c r="H81" s="10">
        <f>[1]TB2015!C42</f>
        <v>396888.51</v>
      </c>
      <c r="I81" s="10">
        <f>[1]TB2015!D42</f>
        <v>396888.51</v>
      </c>
      <c r="J81" s="10">
        <f>[1]TB2015!E42</f>
        <v>396888.51</v>
      </c>
      <c r="K81" s="10">
        <f>[1]TB2015!F42</f>
        <v>396888.51</v>
      </c>
      <c r="L81" s="10">
        <f>[1]TB2015!G42</f>
        <v>396888.51</v>
      </c>
      <c r="M81" s="10">
        <f>[1]TB2015!H42</f>
        <v>396888.51</v>
      </c>
      <c r="N81" s="10">
        <f>[1]TB2015!I42</f>
        <v>396888.51</v>
      </c>
      <c r="O81" s="10">
        <f>[1]TB2015!J42</f>
        <v>396888.51</v>
      </c>
      <c r="P81" s="10">
        <f>[1]TB2015!K42</f>
        <v>396888.51</v>
      </c>
      <c r="Q81" s="10">
        <f>[1]TB2015!L42</f>
        <v>396888.51</v>
      </c>
      <c r="R81" s="10">
        <f>[1]TB2015!M42</f>
        <v>396888.51</v>
      </c>
      <c r="S81" s="10">
        <f>[1]TB2015!N42</f>
        <v>396888.51</v>
      </c>
      <c r="T81" s="10">
        <f>[1]TB2015!N42</f>
        <v>396888.51</v>
      </c>
      <c r="U81" s="7">
        <f t="shared" si="35"/>
        <v>396888.50999999989</v>
      </c>
      <c r="V81" s="7" t="s">
        <v>159</v>
      </c>
      <c r="W81" s="10">
        <f>-[1]TB2015!B122</f>
        <v>198868.46</v>
      </c>
      <c r="X81" s="10">
        <f>-[1]TB2015!B122</f>
        <v>198868.46</v>
      </c>
      <c r="Y81" s="12"/>
      <c r="Z81" s="11"/>
      <c r="AA81" s="10">
        <f t="shared" si="32"/>
        <v>198868.46</v>
      </c>
      <c r="AB81" s="10">
        <f>-[1]TB2015!C122</f>
        <v>199602.08</v>
      </c>
      <c r="AC81" s="10">
        <f>-[1]TB2015!D122</f>
        <v>200335.7</v>
      </c>
      <c r="AD81" s="10">
        <f>-[1]TB2015!E122</f>
        <v>201069.32</v>
      </c>
      <c r="AE81" s="10">
        <f>-[1]TB2015!F122</f>
        <v>201802.94</v>
      </c>
      <c r="AF81" s="10">
        <f>-[1]TB2015!G122</f>
        <v>202536.56</v>
      </c>
      <c r="AG81" s="10">
        <f>-[1]TB2015!H122</f>
        <v>203270.18</v>
      </c>
      <c r="AH81" s="10">
        <f>-[1]TB2015!I122</f>
        <v>204003.8</v>
      </c>
      <c r="AI81" s="10">
        <f>-[1]TB2015!J122</f>
        <v>204737.42</v>
      </c>
      <c r="AJ81" s="10">
        <f>-[1]TB2015!K122</f>
        <v>205471.04</v>
      </c>
      <c r="AK81" s="10">
        <f>-[1]TB2015!L122</f>
        <v>206204.66</v>
      </c>
      <c r="AL81" s="10">
        <f>-[1]TB2015!M122</f>
        <v>206938.28</v>
      </c>
      <c r="AM81" s="10">
        <f>-[1]TB2015!N122</f>
        <v>207671.9</v>
      </c>
      <c r="AN81" s="10">
        <f>-[1]TB2015!N122</f>
        <v>207671.9</v>
      </c>
      <c r="AO81" s="7">
        <f t="shared" si="34"/>
        <v>203270.18</v>
      </c>
    </row>
    <row r="82" spans="1:41" s="7" customFormat="1" x14ac:dyDescent="0.2">
      <c r="B82" s="9"/>
      <c r="C82" s="16"/>
      <c r="D82" s="10"/>
      <c r="E82" s="10"/>
      <c r="F82" s="12"/>
      <c r="G82" s="10">
        <f t="shared" si="31"/>
        <v>0</v>
      </c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0"/>
      <c r="U82" s="11"/>
      <c r="V82" s="11"/>
      <c r="W82" s="16"/>
      <c r="X82" s="16"/>
      <c r="Y82" s="12"/>
      <c r="Z82" s="10"/>
      <c r="AA82" s="10">
        <f t="shared" si="32"/>
        <v>0</v>
      </c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</row>
    <row r="83" spans="1:41" s="7" customFormat="1" ht="10.5" x14ac:dyDescent="0.25">
      <c r="A83" s="46" t="s">
        <v>160</v>
      </c>
      <c r="B83" s="18" t="s">
        <v>81</v>
      </c>
      <c r="C83" s="10">
        <f>SUM(C80:C81)</f>
        <v>1173214.75</v>
      </c>
      <c r="D83" s="10">
        <f>SUM(D80:D81)</f>
        <v>1173214.75</v>
      </c>
      <c r="E83" s="19"/>
      <c r="F83" s="10">
        <f>SUM(F80:F81)</f>
        <v>0</v>
      </c>
      <c r="G83" s="10">
        <f t="shared" si="31"/>
        <v>1173214.75</v>
      </c>
      <c r="H83" s="10">
        <f t="shared" ref="H83:T83" si="36">SUM(H80:H81)</f>
        <v>1173214.75</v>
      </c>
      <c r="I83" s="10">
        <f t="shared" si="36"/>
        <v>1173214.75</v>
      </c>
      <c r="J83" s="10">
        <f t="shared" si="36"/>
        <v>1173932.1299999999</v>
      </c>
      <c r="K83" s="10">
        <f t="shared" si="36"/>
        <v>1174047.1099999999</v>
      </c>
      <c r="L83" s="10">
        <f t="shared" si="36"/>
        <v>1174047.1099999999</v>
      </c>
      <c r="M83" s="10">
        <f t="shared" si="36"/>
        <v>1174047.1099999999</v>
      </c>
      <c r="N83" s="10">
        <f t="shared" si="36"/>
        <v>1174047.1099999999</v>
      </c>
      <c r="O83" s="10">
        <f t="shared" si="36"/>
        <v>1174047.1099999999</v>
      </c>
      <c r="P83" s="10">
        <f t="shared" si="36"/>
        <v>1174047.1099999999</v>
      </c>
      <c r="Q83" s="10">
        <f t="shared" si="36"/>
        <v>1174047.1099999999</v>
      </c>
      <c r="R83" s="10">
        <f t="shared" si="36"/>
        <v>1174047.1099999999</v>
      </c>
      <c r="S83" s="10">
        <f t="shared" si="36"/>
        <v>1174047.1099999999</v>
      </c>
      <c r="T83" s="10">
        <f t="shared" si="36"/>
        <v>1174047.1099999999</v>
      </c>
      <c r="U83" s="11"/>
      <c r="V83" s="24" t="s">
        <v>81</v>
      </c>
      <c r="W83" s="10">
        <f t="shared" ref="W83:AN83" si="37">SUM(W80:W81)</f>
        <v>528818.96</v>
      </c>
      <c r="X83" s="10">
        <f t="shared" si="37"/>
        <v>528818.96</v>
      </c>
      <c r="Y83" s="19">
        <f t="shared" si="37"/>
        <v>0</v>
      </c>
      <c r="Z83" s="19">
        <f t="shared" si="37"/>
        <v>0</v>
      </c>
      <c r="AA83" s="10">
        <f t="shared" si="32"/>
        <v>528818.96</v>
      </c>
      <c r="AB83" s="10">
        <f t="shared" si="37"/>
        <v>530987.57999999996</v>
      </c>
      <c r="AC83" s="10">
        <f t="shared" si="37"/>
        <v>533156.19999999995</v>
      </c>
      <c r="AD83" s="10">
        <f t="shared" si="37"/>
        <v>534424.39</v>
      </c>
      <c r="AE83" s="10">
        <f t="shared" si="37"/>
        <v>536709.31000000006</v>
      </c>
      <c r="AF83" s="10">
        <f t="shared" si="37"/>
        <v>538879.47</v>
      </c>
      <c r="AG83" s="10">
        <f t="shared" si="37"/>
        <v>541049.63</v>
      </c>
      <c r="AH83" s="10">
        <f t="shared" si="37"/>
        <v>543219.79</v>
      </c>
      <c r="AI83" s="10">
        <f t="shared" si="37"/>
        <v>545389.95000000007</v>
      </c>
      <c r="AJ83" s="10">
        <f t="shared" si="37"/>
        <v>547560.11</v>
      </c>
      <c r="AK83" s="10">
        <f t="shared" si="37"/>
        <v>549730.27</v>
      </c>
      <c r="AL83" s="10">
        <f t="shared" si="37"/>
        <v>551900.43000000005</v>
      </c>
      <c r="AM83" s="10">
        <f t="shared" si="37"/>
        <v>554070.59</v>
      </c>
      <c r="AN83" s="10">
        <f t="shared" si="37"/>
        <v>554070.59</v>
      </c>
      <c r="AO83" s="7">
        <f t="shared" si="34"/>
        <v>541222.82153846149</v>
      </c>
    </row>
    <row r="84" spans="1:41" s="7" customFormat="1" x14ac:dyDescent="0.2">
      <c r="A84" s="7" t="s">
        <v>161</v>
      </c>
      <c r="B84" s="9"/>
      <c r="C84" s="10">
        <v>0</v>
      </c>
      <c r="D84" s="10"/>
      <c r="E84" s="10"/>
      <c r="F84" s="12"/>
      <c r="G84" s="10">
        <f t="shared" si="31"/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/>
      <c r="U84" s="7">
        <f t="shared" ref="U84:U88" si="38">AVERAGE(G84:S84)</f>
        <v>0</v>
      </c>
      <c r="V84" s="11"/>
      <c r="W84" s="10"/>
      <c r="X84" s="10"/>
      <c r="Y84" s="12"/>
      <c r="Z84" s="10"/>
      <c r="AA84" s="10">
        <f t="shared" si="32"/>
        <v>0</v>
      </c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1"/>
    </row>
    <row r="85" spans="1:41" s="11" customFormat="1" ht="20" x14ac:dyDescent="0.2">
      <c r="A85" s="11" t="s">
        <v>162</v>
      </c>
      <c r="B85" s="12" t="s">
        <v>163</v>
      </c>
      <c r="C85" s="10">
        <f>[1]TB2015!B43</f>
        <v>0</v>
      </c>
      <c r="D85" s="10">
        <f>[1]TB2015!B43</f>
        <v>0</v>
      </c>
      <c r="E85" s="10"/>
      <c r="F85" s="12"/>
      <c r="G85" s="10">
        <f t="shared" si="31"/>
        <v>0</v>
      </c>
      <c r="H85" s="10">
        <f>[1]TB2015!C43</f>
        <v>0</v>
      </c>
      <c r="I85" s="10">
        <f>[1]TB2015!D43</f>
        <v>0</v>
      </c>
      <c r="J85" s="10">
        <f>[1]TB2015!E43</f>
        <v>0</v>
      </c>
      <c r="K85" s="10">
        <f>[1]TB2015!F43</f>
        <v>1335</v>
      </c>
      <c r="L85" s="10">
        <f>[1]TB2015!G43</f>
        <v>1335</v>
      </c>
      <c r="M85" s="10">
        <f>[1]TB2015!H43</f>
        <v>1335</v>
      </c>
      <c r="N85" s="10">
        <f>[1]TB2015!I43</f>
        <v>1335</v>
      </c>
      <c r="O85" s="10">
        <f>[1]TB2015!J43</f>
        <v>1335</v>
      </c>
      <c r="P85" s="10">
        <f>[1]TB2015!K43</f>
        <v>1335</v>
      </c>
      <c r="Q85" s="10">
        <f>[1]TB2015!L43</f>
        <v>1335</v>
      </c>
      <c r="R85" s="10">
        <f>[1]TB2015!M43</f>
        <v>1335</v>
      </c>
      <c r="S85" s="10">
        <f>[1]TB2015!N43</f>
        <v>1335</v>
      </c>
      <c r="T85" s="10">
        <f>[1]TB2015!N43</f>
        <v>1335</v>
      </c>
      <c r="U85" s="7">
        <f t="shared" si="38"/>
        <v>924.23076923076928</v>
      </c>
      <c r="V85" s="11" t="s">
        <v>164</v>
      </c>
      <c r="W85" s="10">
        <f>-[1]TB2015!B123</f>
        <v>0</v>
      </c>
      <c r="X85" s="10">
        <f>-[1]TB2015!C123</f>
        <v>0</v>
      </c>
      <c r="Y85" s="12"/>
      <c r="Z85" s="10"/>
      <c r="AA85" s="10">
        <f t="shared" si="32"/>
        <v>0</v>
      </c>
      <c r="AB85" s="10">
        <f>-[1]TB2015!C123</f>
        <v>0</v>
      </c>
      <c r="AC85" s="10">
        <f>-[1]TB2015!D123</f>
        <v>0</v>
      </c>
      <c r="AD85" s="10">
        <f>-[1]TB2015!E123</f>
        <v>0</v>
      </c>
      <c r="AE85" s="10">
        <f>-[1]TB2015!F123</f>
        <v>2.93</v>
      </c>
      <c r="AF85" s="10">
        <f>-[1]TB2015!G123</f>
        <v>5.86</v>
      </c>
      <c r="AG85" s="10">
        <f>-[1]TB2015!H123</f>
        <v>8.7899999999999991</v>
      </c>
      <c r="AH85" s="10">
        <f>-[1]TB2015!I123</f>
        <v>11.72</v>
      </c>
      <c r="AI85" s="10">
        <f>-[1]TB2015!J123</f>
        <v>14.65</v>
      </c>
      <c r="AJ85" s="10">
        <f>-[1]TB2015!K123</f>
        <v>17.579999999999998</v>
      </c>
      <c r="AK85" s="10">
        <f>-[1]TB2015!L123</f>
        <v>20.51</v>
      </c>
      <c r="AL85" s="10">
        <f>-[1]TB2015!M123</f>
        <v>23.44</v>
      </c>
      <c r="AM85" s="10">
        <f>-[1]TB2015!N123</f>
        <v>26.37</v>
      </c>
      <c r="AN85" s="10">
        <f>-[1]TB2015!N123</f>
        <v>26.37</v>
      </c>
      <c r="AO85" s="7">
        <f t="shared" si="34"/>
        <v>10.142307692307693</v>
      </c>
    </row>
    <row r="86" spans="1:41" s="7" customFormat="1" ht="20" x14ac:dyDescent="0.2">
      <c r="A86" s="7" t="s">
        <v>165</v>
      </c>
      <c r="B86" s="9" t="s">
        <v>166</v>
      </c>
      <c r="C86" s="10"/>
      <c r="D86" s="10"/>
      <c r="E86" s="10"/>
      <c r="F86" s="12"/>
      <c r="G86" s="10">
        <f t="shared" si="31"/>
        <v>0</v>
      </c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7">
        <f t="shared" si="38"/>
        <v>0</v>
      </c>
      <c r="V86" s="7" t="s">
        <v>167</v>
      </c>
      <c r="W86" s="10"/>
      <c r="X86" s="10"/>
      <c r="Y86" s="9"/>
      <c r="Z86" s="10"/>
      <c r="AA86" s="10">
        <f t="shared" si="32"/>
        <v>0</v>
      </c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7">
        <f t="shared" si="34"/>
        <v>0</v>
      </c>
    </row>
    <row r="87" spans="1:41" s="7" customFormat="1" x14ac:dyDescent="0.2">
      <c r="A87" s="7" t="s">
        <v>168</v>
      </c>
      <c r="B87" s="9"/>
      <c r="C87" s="10"/>
      <c r="D87" s="10"/>
      <c r="E87" s="10"/>
      <c r="F87" s="12"/>
      <c r="G87" s="10">
        <f t="shared" si="31"/>
        <v>0</v>
      </c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W87" s="10"/>
      <c r="X87" s="10"/>
      <c r="Y87" s="9"/>
      <c r="Z87" s="10"/>
      <c r="AA87" s="10">
        <f t="shared" si="32"/>
        <v>0</v>
      </c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1"/>
    </row>
    <row r="88" spans="1:41" s="7" customFormat="1" ht="20" x14ac:dyDescent="0.2">
      <c r="A88" s="7" t="s">
        <v>169</v>
      </c>
      <c r="B88" s="9" t="s">
        <v>170</v>
      </c>
      <c r="C88" s="10"/>
      <c r="D88" s="10"/>
      <c r="E88" s="10"/>
      <c r="F88" s="12"/>
      <c r="G88" s="10">
        <f t="shared" si="31"/>
        <v>0</v>
      </c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7">
        <f t="shared" si="38"/>
        <v>0</v>
      </c>
      <c r="V88" s="7" t="s">
        <v>171</v>
      </c>
      <c r="W88" s="10"/>
      <c r="X88" s="10"/>
      <c r="Y88" s="9"/>
      <c r="Z88" s="10"/>
      <c r="AA88" s="10">
        <f t="shared" si="32"/>
        <v>0</v>
      </c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7">
        <f t="shared" si="34"/>
        <v>0</v>
      </c>
    </row>
    <row r="89" spans="1:41" s="7" customFormat="1" ht="10.5" x14ac:dyDescent="0.25">
      <c r="A89" s="8" t="s">
        <v>172</v>
      </c>
      <c r="B89" s="9"/>
      <c r="C89" s="10"/>
      <c r="D89" s="10"/>
      <c r="E89" s="10"/>
      <c r="F89" s="12"/>
      <c r="G89" s="10">
        <f t="shared" si="31"/>
        <v>0</v>
      </c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V89" s="8" t="s">
        <v>172</v>
      </c>
      <c r="W89" s="10"/>
      <c r="X89" s="10"/>
      <c r="Y89" s="9"/>
      <c r="Z89" s="10"/>
      <c r="AA89" s="10">
        <f t="shared" si="32"/>
        <v>0</v>
      </c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1"/>
    </row>
    <row r="90" spans="1:41" s="7" customFormat="1" x14ac:dyDescent="0.2">
      <c r="A90" s="7" t="s">
        <v>173</v>
      </c>
      <c r="B90" s="9"/>
      <c r="C90" s="10"/>
      <c r="D90" s="10"/>
      <c r="E90" s="10"/>
      <c r="F90" s="12"/>
      <c r="G90" s="10">
        <f t="shared" si="31"/>
        <v>0</v>
      </c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W90" s="10"/>
      <c r="X90" s="10"/>
      <c r="Y90" s="9"/>
      <c r="Z90" s="10"/>
      <c r="AA90" s="10">
        <f t="shared" si="32"/>
        <v>0</v>
      </c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1"/>
    </row>
    <row r="91" spans="1:41" s="7" customFormat="1" ht="20" x14ac:dyDescent="0.2">
      <c r="A91" s="7" t="s">
        <v>174</v>
      </c>
      <c r="B91" s="9" t="s">
        <v>175</v>
      </c>
      <c r="C91" s="10">
        <f>[1]TB2015!B35</f>
        <v>101731.45</v>
      </c>
      <c r="D91" s="10">
        <f>[1]TB2015!B35</f>
        <v>101731.45</v>
      </c>
      <c r="E91" s="10"/>
      <c r="F91" s="12"/>
      <c r="G91" s="10">
        <f t="shared" si="31"/>
        <v>101731.45</v>
      </c>
      <c r="H91" s="10">
        <f>[1]TB2015!C35</f>
        <v>101401.45</v>
      </c>
      <c r="I91" s="10">
        <f>[1]TB2015!D35</f>
        <v>101401.45</v>
      </c>
      <c r="J91" s="10">
        <f>[1]TB2015!E35</f>
        <v>101643.85</v>
      </c>
      <c r="K91" s="10">
        <f>[1]TB2015!F35</f>
        <v>101643.85</v>
      </c>
      <c r="L91" s="10">
        <f>[1]TB2015!G35</f>
        <v>102041.5</v>
      </c>
      <c r="M91" s="10">
        <f>[1]TB2015!H35</f>
        <v>102041.5</v>
      </c>
      <c r="N91" s="10">
        <f>[1]TB2015!I35</f>
        <v>102041.5</v>
      </c>
      <c r="O91" s="10">
        <f>[1]TB2015!J35</f>
        <v>102041.5</v>
      </c>
      <c r="P91" s="10">
        <f>[1]TB2015!K35</f>
        <v>102041.5</v>
      </c>
      <c r="Q91" s="10">
        <f>[1]TB2015!L35</f>
        <v>102041.5</v>
      </c>
      <c r="R91" s="10">
        <f>[1]TB2015!M35</f>
        <v>102041.5</v>
      </c>
      <c r="S91" s="10">
        <f>[1]TB2015!N35</f>
        <v>102041.5</v>
      </c>
      <c r="T91" s="10">
        <f>[1]TB2015!N35</f>
        <v>102041.5</v>
      </c>
      <c r="U91" s="7">
        <f t="shared" ref="U91:U94" si="39">AVERAGE(G91:S91)</f>
        <v>101858.00384615384</v>
      </c>
      <c r="V91" s="7" t="s">
        <v>176</v>
      </c>
      <c r="W91" s="10">
        <f>-[1]TB2015!B115</f>
        <v>120107.64</v>
      </c>
      <c r="X91" s="10">
        <f>-[1]TB2015!B115</f>
        <v>120107.64</v>
      </c>
      <c r="Y91" s="9"/>
      <c r="Z91" s="10"/>
      <c r="AA91" s="10">
        <f t="shared" si="32"/>
        <v>120107.64</v>
      </c>
      <c r="AB91" s="10">
        <f>-[1]TB2015!C115</f>
        <v>120445.64</v>
      </c>
      <c r="AC91" s="10">
        <f>-[1]TB2015!D115</f>
        <v>120783.64</v>
      </c>
      <c r="AD91" s="10">
        <f>-[1]TB2015!E115</f>
        <v>121122.45</v>
      </c>
      <c r="AE91" s="10">
        <f>-[1]TB2015!F115</f>
        <v>121461.26</v>
      </c>
      <c r="AF91" s="10">
        <f>-[1]TB2015!G115</f>
        <v>121289.59</v>
      </c>
      <c r="AG91" s="10">
        <f>-[1]TB2015!H115</f>
        <v>121629.72</v>
      </c>
      <c r="AH91" s="10">
        <f>-[1]TB2015!I115</f>
        <v>121969.85</v>
      </c>
      <c r="AI91" s="10">
        <f>-[1]TB2015!J115</f>
        <v>122309.98</v>
      </c>
      <c r="AJ91" s="10">
        <f>-[1]TB2015!K115</f>
        <v>122650.11</v>
      </c>
      <c r="AK91" s="10">
        <f>-[1]TB2015!L115</f>
        <v>122990.24</v>
      </c>
      <c r="AL91" s="10">
        <f>-[1]TB2015!M115</f>
        <v>123330.37</v>
      </c>
      <c r="AM91" s="10">
        <f>-[1]TB2015!N115</f>
        <v>123670.5</v>
      </c>
      <c r="AN91" s="10">
        <f>-[1]TB2015!N115</f>
        <v>123670.5</v>
      </c>
      <c r="AO91" s="7">
        <f t="shared" ref="AO91" si="40">AVERAGE(AA91:AM91)</f>
        <v>121827.76846153848</v>
      </c>
    </row>
    <row r="92" spans="1:41" s="7" customFormat="1" x14ac:dyDescent="0.2">
      <c r="A92" s="7" t="s">
        <v>177</v>
      </c>
      <c r="B92" s="9"/>
      <c r="C92" s="10"/>
      <c r="D92" s="10"/>
      <c r="E92" s="10"/>
      <c r="F92" s="12"/>
      <c r="G92" s="10">
        <f t="shared" si="31"/>
        <v>0</v>
      </c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W92" s="10"/>
      <c r="X92" s="10"/>
      <c r="Y92" s="9"/>
      <c r="Z92" s="10"/>
      <c r="AA92" s="10">
        <f t="shared" si="32"/>
        <v>0</v>
      </c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1"/>
    </row>
    <row r="93" spans="1:41" s="7" customFormat="1" x14ac:dyDescent="0.2">
      <c r="A93" s="7" t="s">
        <v>178</v>
      </c>
      <c r="B93" s="7" t="s">
        <v>179</v>
      </c>
      <c r="C93" s="10">
        <f>[1]TB2015!B44</f>
        <v>180890.61</v>
      </c>
      <c r="D93" s="10">
        <f>[1]TB2015!B44</f>
        <v>180890.61</v>
      </c>
      <c r="E93" s="10"/>
      <c r="F93" s="11"/>
      <c r="G93" s="10">
        <f t="shared" si="31"/>
        <v>180890.61</v>
      </c>
      <c r="H93" s="10">
        <f>[1]TB2015!C44</f>
        <v>180890.61</v>
      </c>
      <c r="I93" s="10">
        <f>[1]TB2015!D44</f>
        <v>180890.61</v>
      </c>
      <c r="J93" s="10">
        <f>[1]TB2015!E44</f>
        <v>180890.61</v>
      </c>
      <c r="K93" s="10">
        <f>[1]TB2015!F44</f>
        <v>208450.61</v>
      </c>
      <c r="L93" s="10">
        <f>[1]TB2015!G44</f>
        <v>207679.49</v>
      </c>
      <c r="M93" s="10">
        <f>[1]TB2015!H44</f>
        <v>209209.49</v>
      </c>
      <c r="N93" s="10">
        <f>[1]TB2015!I44</f>
        <v>210206.82</v>
      </c>
      <c r="O93" s="10">
        <f>[1]TB2015!J44</f>
        <v>210327.69</v>
      </c>
      <c r="P93" s="10">
        <f>[1]TB2015!K44</f>
        <v>211043.23</v>
      </c>
      <c r="Q93" s="10">
        <f>[1]TB2015!L44</f>
        <v>210690</v>
      </c>
      <c r="R93" s="10">
        <f>[1]TB2015!M44</f>
        <v>211140</v>
      </c>
      <c r="S93" s="10">
        <f>[1]TB2015!N44</f>
        <v>213437.1</v>
      </c>
      <c r="T93" s="10">
        <f>[1]TB2015!N44</f>
        <v>213437.1</v>
      </c>
      <c r="U93" s="7">
        <f t="shared" si="39"/>
        <v>201211.29769230771</v>
      </c>
      <c r="V93" s="7" t="s">
        <v>180</v>
      </c>
      <c r="W93" s="10">
        <f>-[1]TB2015!B124</f>
        <v>-1534.42</v>
      </c>
      <c r="X93" s="10">
        <f>-[1]TB2015!B124</f>
        <v>-1534.42</v>
      </c>
      <c r="Z93" s="47"/>
      <c r="AA93" s="10">
        <f t="shared" si="32"/>
        <v>-1534.42</v>
      </c>
      <c r="AB93" s="10">
        <f>-[1]TB2015!C124</f>
        <v>-696.96</v>
      </c>
      <c r="AC93" s="10">
        <f>-[1]TB2015!D124</f>
        <v>140.5</v>
      </c>
      <c r="AD93" s="10">
        <f>-[1]TB2015!E124</f>
        <v>977.96</v>
      </c>
      <c r="AE93" s="10">
        <f>-[1]TB2015!F124</f>
        <v>1943.01</v>
      </c>
      <c r="AF93" s="10">
        <f>-[1]TB2015!G124</f>
        <v>228.99</v>
      </c>
      <c r="AG93" s="10">
        <f>-[1]TB2015!H124</f>
        <v>1197.55</v>
      </c>
      <c r="AH93" s="10">
        <f>-[1]TB2015!I124</f>
        <v>1060.43</v>
      </c>
      <c r="AI93" s="10">
        <f>-[1]TB2015!J124</f>
        <v>2034.17</v>
      </c>
      <c r="AJ93" s="10">
        <f>-[1]TB2015!K124</f>
        <v>3011.22</v>
      </c>
      <c r="AK93" s="10">
        <f>-[1]TB2015!L124</f>
        <v>3635.04</v>
      </c>
      <c r="AL93" s="10">
        <f>-[1]TB2015!M124</f>
        <v>4612.54</v>
      </c>
      <c r="AM93" s="10">
        <f>-[1]TB2015!N124</f>
        <v>5590.04</v>
      </c>
      <c r="AN93" s="10">
        <f>-[1]TB2015!N124</f>
        <v>5590.04</v>
      </c>
      <c r="AO93" s="7">
        <f t="shared" ref="AO93:AO94" si="41">AVERAGE(AA93:AM93)</f>
        <v>1707.6976923076925</v>
      </c>
    </row>
    <row r="94" spans="1:41" s="7" customFormat="1" x14ac:dyDescent="0.2">
      <c r="A94" s="7" t="s">
        <v>181</v>
      </c>
      <c r="B94" s="9" t="s">
        <v>182</v>
      </c>
      <c r="C94" s="10">
        <f>[1]TB2015!B48</f>
        <v>1367.52</v>
      </c>
      <c r="D94" s="10">
        <f>[1]TB2015!B48</f>
        <v>1367.52</v>
      </c>
      <c r="E94" s="10"/>
      <c r="F94" s="12"/>
      <c r="G94" s="10">
        <f t="shared" si="31"/>
        <v>1367.52</v>
      </c>
      <c r="H94" s="10">
        <f>[1]TB2015!C48</f>
        <v>1367.52</v>
      </c>
      <c r="I94" s="10">
        <f>[1]TB2015!D48</f>
        <v>1367.52</v>
      </c>
      <c r="J94" s="10">
        <f>[1]TB2015!E48</f>
        <v>1367.52</v>
      </c>
      <c r="K94" s="10">
        <f>[1]TB2015!F48</f>
        <v>1367.52</v>
      </c>
      <c r="L94" s="10">
        <f>[1]TB2015!G48</f>
        <v>1367.52</v>
      </c>
      <c r="M94" s="10">
        <f>[1]TB2015!H48</f>
        <v>1367.52</v>
      </c>
      <c r="N94" s="10">
        <f>[1]TB2015!I48</f>
        <v>1367.52</v>
      </c>
      <c r="O94" s="10">
        <f>[1]TB2015!J48</f>
        <v>1367.52</v>
      </c>
      <c r="P94" s="10">
        <f>[1]TB2015!K48</f>
        <v>1367.52</v>
      </c>
      <c r="Q94" s="10">
        <f>[1]TB2015!L48</f>
        <v>1367.52</v>
      </c>
      <c r="R94" s="10">
        <f>[1]TB2015!M48</f>
        <v>1367.52</v>
      </c>
      <c r="S94" s="10">
        <f>[1]TB2015!N48</f>
        <v>1367.52</v>
      </c>
      <c r="T94" s="10">
        <f>[1]TB2015!N48</f>
        <v>1367.52</v>
      </c>
      <c r="U94" s="7">
        <f t="shared" si="39"/>
        <v>1367.5200000000002</v>
      </c>
      <c r="V94" s="7" t="s">
        <v>183</v>
      </c>
      <c r="W94" s="10">
        <f>-[1]TB2015!B128</f>
        <v>380.32</v>
      </c>
      <c r="X94" s="10">
        <f>-[1]TB2015!B128</f>
        <v>380.32</v>
      </c>
      <c r="Y94" s="9"/>
      <c r="Z94" s="10"/>
      <c r="AA94" s="10">
        <f t="shared" si="32"/>
        <v>380.32</v>
      </c>
      <c r="AB94" s="10">
        <f>-[1]TB2015!C128</f>
        <v>386.65</v>
      </c>
      <c r="AC94" s="10">
        <f>-[1]TB2015!D128</f>
        <v>392.98</v>
      </c>
      <c r="AD94" s="10">
        <f>-[1]TB2015!E128</f>
        <v>399.31</v>
      </c>
      <c r="AE94" s="10">
        <f>-[1]TB2015!F128</f>
        <v>405.64</v>
      </c>
      <c r="AF94" s="10">
        <f>-[1]TB2015!G128</f>
        <v>411.97</v>
      </c>
      <c r="AG94" s="10">
        <f>-[1]TB2015!H128</f>
        <v>418.3</v>
      </c>
      <c r="AH94" s="10">
        <f>-[1]TB2015!I128</f>
        <v>424.63</v>
      </c>
      <c r="AI94" s="10">
        <f>-[1]TB2015!J128</f>
        <v>430.96</v>
      </c>
      <c r="AJ94" s="10">
        <f>-[1]TB2015!K128</f>
        <v>437.29</v>
      </c>
      <c r="AK94" s="10">
        <f>-[1]TB2015!L128</f>
        <v>443.62</v>
      </c>
      <c r="AL94" s="10">
        <f>-[1]TB2015!M128</f>
        <v>449.95</v>
      </c>
      <c r="AM94" s="10">
        <f>-[1]TB2015!N128</f>
        <v>456.28</v>
      </c>
      <c r="AN94" s="10">
        <f>-[1]TB2015!N128</f>
        <v>456.28</v>
      </c>
      <c r="AO94" s="7">
        <f t="shared" si="41"/>
        <v>418.29999999999995</v>
      </c>
    </row>
    <row r="95" spans="1:41" s="7" customFormat="1" ht="10.5" x14ac:dyDescent="0.25">
      <c r="A95" s="8" t="s">
        <v>184</v>
      </c>
      <c r="B95" s="9"/>
      <c r="C95" s="10"/>
      <c r="D95" s="10"/>
      <c r="E95" s="10"/>
      <c r="F95" s="12"/>
      <c r="G95" s="10">
        <f t="shared" si="31"/>
        <v>0</v>
      </c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V95" s="8" t="s">
        <v>184</v>
      </c>
      <c r="W95" s="10"/>
      <c r="X95" s="10"/>
      <c r="Y95" s="9"/>
      <c r="Z95" s="10"/>
      <c r="AA95" s="10">
        <f t="shared" si="32"/>
        <v>0</v>
      </c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1"/>
    </row>
    <row r="96" spans="1:41" s="7" customFormat="1" x14ac:dyDescent="0.2">
      <c r="A96" s="7" t="s">
        <v>185</v>
      </c>
      <c r="B96" s="9"/>
      <c r="C96" s="10"/>
      <c r="D96" s="10"/>
      <c r="E96" s="10"/>
      <c r="F96" s="12"/>
      <c r="G96" s="10">
        <f t="shared" si="31"/>
        <v>0</v>
      </c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W96" s="10"/>
      <c r="X96" s="10"/>
      <c r="Y96" s="9"/>
      <c r="Z96" s="10"/>
      <c r="AA96" s="10">
        <f t="shared" si="32"/>
        <v>0</v>
      </c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1"/>
    </row>
    <row r="97" spans="1:41" s="7" customFormat="1" ht="20" x14ac:dyDescent="0.2">
      <c r="A97" s="7" t="s">
        <v>186</v>
      </c>
      <c r="B97" s="9" t="s">
        <v>187</v>
      </c>
      <c r="C97" s="10">
        <f>[1]TB2015!B36</f>
        <v>137629.82999999999</v>
      </c>
      <c r="D97" s="10">
        <f>[1]TB2015!B36</f>
        <v>137629.82999999999</v>
      </c>
      <c r="E97" s="10"/>
      <c r="F97" s="12"/>
      <c r="G97" s="10">
        <f t="shared" si="31"/>
        <v>137629.82999999999</v>
      </c>
      <c r="H97" s="10">
        <f>[1]TB2015!C36</f>
        <v>137959.82999999999</v>
      </c>
      <c r="I97" s="10">
        <f>[1]TB2015!D36</f>
        <v>138121.25</v>
      </c>
      <c r="J97" s="10">
        <f>[1]TB2015!E36</f>
        <v>138121.25</v>
      </c>
      <c r="K97" s="10">
        <f>[1]TB2015!F36</f>
        <v>138121.25</v>
      </c>
      <c r="L97" s="10">
        <f>[1]TB2015!G36</f>
        <v>138121.25</v>
      </c>
      <c r="M97" s="10">
        <f>[1]TB2015!H36</f>
        <v>138121.25</v>
      </c>
      <c r="N97" s="10">
        <f>[1]TB2015!I36</f>
        <v>138121.25</v>
      </c>
      <c r="O97" s="10">
        <f>[1]TB2015!J36</f>
        <v>138121.25</v>
      </c>
      <c r="P97" s="10">
        <f>[1]TB2015!K36</f>
        <v>138121.25</v>
      </c>
      <c r="Q97" s="10">
        <f>[1]TB2015!L36</f>
        <v>138121.25</v>
      </c>
      <c r="R97" s="10">
        <f>[1]TB2015!M36</f>
        <v>138121.25</v>
      </c>
      <c r="S97" s="10">
        <f>[1]TB2015!N36</f>
        <v>138121.25</v>
      </c>
      <c r="T97" s="10">
        <f>[1]TB2015!N36</f>
        <v>138121.25</v>
      </c>
      <c r="U97" s="7">
        <f t="shared" ref="U97:U101" si="42">AVERAGE(G97:S97)</f>
        <v>138071.03153846154</v>
      </c>
      <c r="V97" s="7" t="s">
        <v>188</v>
      </c>
      <c r="W97" s="10">
        <f>-[1]TB2015!B116</f>
        <v>-73558.649999999994</v>
      </c>
      <c r="X97" s="10">
        <f>-[1]TB2015!B116</f>
        <v>-73558.649999999994</v>
      </c>
      <c r="Y97" s="9"/>
      <c r="Z97" s="10"/>
      <c r="AA97" s="10">
        <f t="shared" si="32"/>
        <v>-73558.649999999994</v>
      </c>
      <c r="AB97" s="10">
        <f>-[1]TB2015!C116</f>
        <v>-73198.44</v>
      </c>
      <c r="AC97" s="10">
        <f>-[1]TB2015!D116</f>
        <v>-72837.81</v>
      </c>
      <c r="AD97" s="10">
        <f>-[1]TB2015!E116</f>
        <v>-72477.179999999993</v>
      </c>
      <c r="AE97" s="10">
        <f>-[1]TB2015!F116</f>
        <v>-72116.55</v>
      </c>
      <c r="AF97" s="10">
        <f>-[1]TB2015!G116</f>
        <v>-71755.92</v>
      </c>
      <c r="AG97" s="10">
        <f>-[1]TB2015!H116</f>
        <v>-71395.289999999994</v>
      </c>
      <c r="AH97" s="10">
        <f>-[1]TB2015!I116</f>
        <v>-71034.66</v>
      </c>
      <c r="AI97" s="10">
        <f>-[1]TB2015!J116</f>
        <v>-70674.03</v>
      </c>
      <c r="AJ97" s="10">
        <f>-[1]TB2015!K116</f>
        <v>-70313.399999999994</v>
      </c>
      <c r="AK97" s="10">
        <f>-[1]TB2015!L116</f>
        <v>-69952.77</v>
      </c>
      <c r="AL97" s="10">
        <f>-[1]TB2015!M116</f>
        <v>-69592.14</v>
      </c>
      <c r="AM97" s="10">
        <f>-[1]TB2015!N116</f>
        <v>-69231.509999999995</v>
      </c>
      <c r="AN97" s="10">
        <f>-[1]TB2015!N116</f>
        <v>-69231.509999999995</v>
      </c>
      <c r="AO97" s="7">
        <f t="shared" ref="AO97:AO98" si="43">AVERAGE(AA97:AM97)</f>
        <v>-71395.257692307685</v>
      </c>
    </row>
    <row r="98" spans="1:41" s="7" customFormat="1" ht="20" x14ac:dyDescent="0.2">
      <c r="A98" s="7" t="s">
        <v>189</v>
      </c>
      <c r="B98" s="9" t="s">
        <v>190</v>
      </c>
      <c r="C98" s="10">
        <f>[1]TB2015!B39</f>
        <v>81514.92</v>
      </c>
      <c r="D98" s="10">
        <f>[1]TB2015!B39</f>
        <v>81514.92</v>
      </c>
      <c r="E98" s="10"/>
      <c r="F98" s="12"/>
      <c r="G98" s="10">
        <f t="shared" si="31"/>
        <v>81514.92</v>
      </c>
      <c r="H98" s="10">
        <f>[1]TB2015!C39</f>
        <v>81514.92</v>
      </c>
      <c r="I98" s="10">
        <f>[1]TB2015!D39</f>
        <v>81514.92</v>
      </c>
      <c r="J98" s="10">
        <f>[1]TB2015!E39</f>
        <v>81514.92</v>
      </c>
      <c r="K98" s="10">
        <f>[1]TB2015!F39</f>
        <v>81514.92</v>
      </c>
      <c r="L98" s="10">
        <f>[1]TB2015!G39</f>
        <v>81514.92</v>
      </c>
      <c r="M98" s="10">
        <f>[1]TB2015!H39</f>
        <v>81514.92</v>
      </c>
      <c r="N98" s="10">
        <f>[1]TB2015!I39</f>
        <v>81514.92</v>
      </c>
      <c r="O98" s="10">
        <f>[1]TB2015!J39</f>
        <v>81514.92</v>
      </c>
      <c r="P98" s="10">
        <f>[1]TB2015!K39</f>
        <v>81514.92</v>
      </c>
      <c r="Q98" s="10">
        <f>[1]TB2015!L39</f>
        <v>81514.92</v>
      </c>
      <c r="R98" s="10">
        <f>[1]TB2015!M39</f>
        <v>81514.92</v>
      </c>
      <c r="S98" s="10">
        <f>[1]TB2015!N39</f>
        <v>81514.92</v>
      </c>
      <c r="T98" s="10">
        <f>[1]TB2015!N39</f>
        <v>81514.92</v>
      </c>
      <c r="U98" s="7">
        <f t="shared" si="42"/>
        <v>81514.920000000013</v>
      </c>
      <c r="V98" s="7" t="s">
        <v>191</v>
      </c>
      <c r="W98" s="10">
        <f>-[1]TB2015!B119</f>
        <v>17065.62</v>
      </c>
      <c r="X98" s="10">
        <f>-[1]TB2015!B119</f>
        <v>17065.62</v>
      </c>
      <c r="Y98" s="9"/>
      <c r="Z98" s="10"/>
      <c r="AA98" s="10">
        <f t="shared" si="32"/>
        <v>17065.62</v>
      </c>
      <c r="AB98" s="10">
        <f>-[1]TB2015!C119</f>
        <v>17405.27</v>
      </c>
      <c r="AC98" s="10">
        <f>-[1]TB2015!D119</f>
        <v>17744.919999999998</v>
      </c>
      <c r="AD98" s="10">
        <f>-[1]TB2015!E119</f>
        <v>18084.57</v>
      </c>
      <c r="AE98" s="10">
        <f>-[1]TB2015!F119</f>
        <v>18424.22</v>
      </c>
      <c r="AF98" s="10">
        <f>-[1]TB2015!G119</f>
        <v>18763.87</v>
      </c>
      <c r="AG98" s="10">
        <f>-[1]TB2015!H119</f>
        <v>19103.52</v>
      </c>
      <c r="AH98" s="10">
        <f>-[1]TB2015!I119</f>
        <v>19443.169999999998</v>
      </c>
      <c r="AI98" s="10">
        <f>-[1]TB2015!J119</f>
        <v>19782.82</v>
      </c>
      <c r="AJ98" s="10">
        <f>-[1]TB2015!K119</f>
        <v>20122.47</v>
      </c>
      <c r="AK98" s="10">
        <f>-[1]TB2015!L119</f>
        <v>20462.12</v>
      </c>
      <c r="AL98" s="10">
        <f>-[1]TB2015!M119</f>
        <v>20801.77</v>
      </c>
      <c r="AM98" s="10">
        <f>-[1]TB2015!N119</f>
        <v>21141.42</v>
      </c>
      <c r="AN98" s="10">
        <f>-[1]TB2015!N119</f>
        <v>21141.42</v>
      </c>
      <c r="AO98" s="7">
        <f t="shared" si="43"/>
        <v>19103.52</v>
      </c>
    </row>
    <row r="99" spans="1:41" s="7" customFormat="1" x14ac:dyDescent="0.2">
      <c r="B99" s="9"/>
      <c r="C99" s="10"/>
      <c r="D99" s="10"/>
      <c r="E99" s="10"/>
      <c r="F99" s="12"/>
      <c r="G99" s="10">
        <f t="shared" si="31"/>
        <v>0</v>
      </c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W99" s="47"/>
      <c r="X99" s="47"/>
      <c r="Y99" s="9"/>
      <c r="Z99" s="10"/>
      <c r="AA99" s="10">
        <f t="shared" si="32"/>
        <v>0</v>
      </c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11"/>
    </row>
    <row r="100" spans="1:41" s="7" customFormat="1" ht="20" x14ac:dyDescent="0.2">
      <c r="A100" s="7" t="s">
        <v>192</v>
      </c>
      <c r="B100" s="9" t="s">
        <v>193</v>
      </c>
      <c r="C100" s="10">
        <f>[1]TB2015!B46</f>
        <v>322172.77</v>
      </c>
      <c r="D100" s="10">
        <f>[1]TB2015!B46</f>
        <v>322172.77</v>
      </c>
      <c r="E100" s="10"/>
      <c r="F100" s="12"/>
      <c r="G100" s="10">
        <f t="shared" si="31"/>
        <v>322172.77</v>
      </c>
      <c r="H100" s="10">
        <f>[1]TB2015!C46</f>
        <v>322213.08</v>
      </c>
      <c r="I100" s="10">
        <f>[1]TB2015!D46</f>
        <v>325190.13</v>
      </c>
      <c r="J100" s="10">
        <f>[1]TB2015!E46</f>
        <v>325594.13</v>
      </c>
      <c r="K100" s="10">
        <f>[1]TB2015!F46</f>
        <v>326482.71000000002</v>
      </c>
      <c r="L100" s="10">
        <f>[1]TB2015!G46</f>
        <v>326521.88</v>
      </c>
      <c r="M100" s="10">
        <f>[1]TB2015!H46</f>
        <v>345652.84</v>
      </c>
      <c r="N100" s="10">
        <f>[1]TB2015!I46</f>
        <v>345894.58</v>
      </c>
      <c r="O100" s="10">
        <f>[1]TB2015!J46</f>
        <v>346468.73</v>
      </c>
      <c r="P100" s="10">
        <f>[1]TB2015!K46</f>
        <v>346710.47</v>
      </c>
      <c r="Q100" s="10">
        <f>[1]TB2015!L46</f>
        <v>346863.38</v>
      </c>
      <c r="R100" s="10">
        <f>[1]TB2015!M46</f>
        <v>385807.83</v>
      </c>
      <c r="S100" s="10">
        <f>[1]TB2015!N46</f>
        <v>385807.83</v>
      </c>
      <c r="T100" s="10">
        <f>[1]TB2015!N46</f>
        <v>385807.83</v>
      </c>
      <c r="U100" s="7">
        <f t="shared" si="42"/>
        <v>342413.87384615385</v>
      </c>
      <c r="V100" s="7" t="s">
        <v>194</v>
      </c>
      <c r="W100" s="10">
        <f>-[1]TB2015!B126</f>
        <v>4468.72</v>
      </c>
      <c r="X100" s="10">
        <f>-[1]TB2015!B126</f>
        <v>4468.72</v>
      </c>
      <c r="Y100" s="9"/>
      <c r="Z100" s="10"/>
      <c r="AA100" s="10">
        <f t="shared" si="32"/>
        <v>4468.72</v>
      </c>
      <c r="AB100" s="10">
        <f>-[1]TB2015!C126</f>
        <v>5960.47</v>
      </c>
      <c r="AC100" s="10">
        <f>-[1]TB2015!D126</f>
        <v>7466</v>
      </c>
      <c r="AD100" s="10">
        <f>-[1]TB2015!E126</f>
        <v>8973.4</v>
      </c>
      <c r="AE100" s="10">
        <f>-[1]TB2015!F126</f>
        <v>10484.92</v>
      </c>
      <c r="AF100" s="10">
        <f>-[1]TB2015!G126</f>
        <v>11773.56</v>
      </c>
      <c r="AG100" s="10">
        <f>-[1]TB2015!H126</f>
        <v>13373.82</v>
      </c>
      <c r="AH100" s="10">
        <f>-[1]TB2015!I126</f>
        <v>14975.2</v>
      </c>
      <c r="AI100" s="10">
        <f>-[1]TB2015!J126</f>
        <v>16579.240000000002</v>
      </c>
      <c r="AJ100" s="10">
        <f>-[1]TB2015!K126</f>
        <v>18184.400000000001</v>
      </c>
      <c r="AK100" s="10">
        <f>-[1]TB2015!L126</f>
        <v>18919.439999999999</v>
      </c>
      <c r="AL100" s="10">
        <f>-[1]TB2015!M126</f>
        <v>20705.61</v>
      </c>
      <c r="AM100" s="10">
        <f>-[1]TB2015!N126</f>
        <v>22491.78</v>
      </c>
      <c r="AN100" s="10">
        <f>-[1]TB2015!N126</f>
        <v>22491.78</v>
      </c>
      <c r="AO100" s="7">
        <f t="shared" ref="AO100" si="44">AVERAGE(AA100:AM100)</f>
        <v>13412.043076923079</v>
      </c>
    </row>
    <row r="101" spans="1:41" s="11" customFormat="1" x14ac:dyDescent="0.2">
      <c r="B101" s="12" t="s">
        <v>195</v>
      </c>
      <c r="C101" s="16">
        <f>[1]TB2015!B45</f>
        <v>889.06</v>
      </c>
      <c r="D101" s="16">
        <f>[1]TB2015!B45</f>
        <v>889.06</v>
      </c>
      <c r="E101" s="10"/>
      <c r="F101" s="10"/>
      <c r="G101" s="10">
        <f t="shared" si="31"/>
        <v>889.06</v>
      </c>
      <c r="H101" s="16">
        <f>[1]TB2015!C45</f>
        <v>889.06</v>
      </c>
      <c r="I101" s="16">
        <f>[1]TB2015!D45</f>
        <v>889.06</v>
      </c>
      <c r="J101" s="16">
        <f>[1]TB2015!E45</f>
        <v>889.06</v>
      </c>
      <c r="K101" s="16">
        <f>[1]TB2015!F45</f>
        <v>889.06</v>
      </c>
      <c r="L101" s="16">
        <f>[1]TB2015!G45</f>
        <v>889.06</v>
      </c>
      <c r="M101" s="16">
        <f>[1]TB2015!H45</f>
        <v>889.06</v>
      </c>
      <c r="N101" s="16">
        <f>[1]TB2015!I45</f>
        <v>889.06</v>
      </c>
      <c r="O101" s="16">
        <f>[1]TB2015!J45</f>
        <v>889.06</v>
      </c>
      <c r="P101" s="16">
        <f>[1]TB2015!K45</f>
        <v>889.06</v>
      </c>
      <c r="Q101" s="16">
        <f>[1]TB2015!L45</f>
        <v>889.06</v>
      </c>
      <c r="R101" s="16">
        <f>[1]TB2015!M45</f>
        <v>889.06</v>
      </c>
      <c r="S101" s="16">
        <f>[1]TB2015!N45</f>
        <v>889.06</v>
      </c>
      <c r="T101" s="16">
        <f>[1]TB2015!N45</f>
        <v>889.06</v>
      </c>
      <c r="U101" s="7">
        <f t="shared" si="42"/>
        <v>889.0599999999996</v>
      </c>
      <c r="V101" s="12" t="s">
        <v>196</v>
      </c>
      <c r="W101" s="16">
        <f>-[1]TB2015!B125</f>
        <v>-890.08</v>
      </c>
      <c r="X101" s="16">
        <f>-[1]TB2015!B125</f>
        <v>-890.08</v>
      </c>
      <c r="Y101" s="16"/>
      <c r="Z101" s="16"/>
      <c r="AA101" s="10">
        <f t="shared" si="32"/>
        <v>-890.08</v>
      </c>
      <c r="AB101" s="16">
        <f>-[1]TB2015!C125</f>
        <v>-885.96</v>
      </c>
      <c r="AC101" s="16">
        <f>-[1]TB2015!D125</f>
        <v>-881.84</v>
      </c>
      <c r="AD101" s="16">
        <f>-[1]TB2015!E125</f>
        <v>-877.72</v>
      </c>
      <c r="AE101" s="16">
        <f>-[1]TB2015!F125</f>
        <v>-873.6</v>
      </c>
      <c r="AF101" s="16">
        <f>-[1]TB2015!G125</f>
        <v>-869.48</v>
      </c>
      <c r="AG101" s="16">
        <f>-[1]TB2015!H125</f>
        <v>-865.36</v>
      </c>
      <c r="AH101" s="16">
        <f>-[1]TB2015!I125</f>
        <v>-861.24</v>
      </c>
      <c r="AI101" s="16">
        <f>-[1]TB2015!J125</f>
        <v>-857.12</v>
      </c>
      <c r="AJ101" s="16">
        <f>-[1]TB2015!K125</f>
        <v>-853</v>
      </c>
      <c r="AK101" s="16">
        <f>-[1]TB2015!L125</f>
        <v>-848.88</v>
      </c>
      <c r="AL101" s="16">
        <f>-[1]TB2015!M125</f>
        <v>-844.76</v>
      </c>
      <c r="AM101" s="16">
        <f>-[1]TB2015!N125</f>
        <v>-840.64</v>
      </c>
      <c r="AN101" s="16">
        <f>-[1]TB2015!N125</f>
        <v>-840.64</v>
      </c>
    </row>
    <row r="102" spans="1:41" s="7" customFormat="1" ht="10.5" x14ac:dyDescent="0.25">
      <c r="B102" s="18" t="s">
        <v>81</v>
      </c>
      <c r="C102" s="19">
        <f>SUM(C100:C101)</f>
        <v>323061.83</v>
      </c>
      <c r="D102" s="19">
        <f>SUM(D100:D101)</f>
        <v>323061.83</v>
      </c>
      <c r="E102" s="19"/>
      <c r="F102" s="19">
        <f>SUM(F100:F101)</f>
        <v>0</v>
      </c>
      <c r="G102" s="10">
        <f t="shared" si="31"/>
        <v>323061.83</v>
      </c>
      <c r="H102" s="19">
        <f t="shared" ref="H102:U102" si="45">SUM(H100:H101)</f>
        <v>323102.14</v>
      </c>
      <c r="I102" s="19">
        <f t="shared" si="45"/>
        <v>326079.19</v>
      </c>
      <c r="J102" s="19">
        <f t="shared" si="45"/>
        <v>326483.19</v>
      </c>
      <c r="K102" s="19">
        <f t="shared" si="45"/>
        <v>327371.77</v>
      </c>
      <c r="L102" s="19">
        <f t="shared" si="45"/>
        <v>327410.94</v>
      </c>
      <c r="M102" s="19">
        <f t="shared" si="45"/>
        <v>346541.9</v>
      </c>
      <c r="N102" s="19">
        <f t="shared" si="45"/>
        <v>346783.64</v>
      </c>
      <c r="O102" s="19">
        <f t="shared" si="45"/>
        <v>347357.79</v>
      </c>
      <c r="P102" s="19">
        <f t="shared" si="45"/>
        <v>347599.52999999997</v>
      </c>
      <c r="Q102" s="19">
        <f t="shared" si="45"/>
        <v>347752.44</v>
      </c>
      <c r="R102" s="19">
        <f t="shared" si="45"/>
        <v>386696.89</v>
      </c>
      <c r="S102" s="19">
        <f t="shared" si="45"/>
        <v>386696.89</v>
      </c>
      <c r="T102" s="19">
        <f t="shared" si="45"/>
        <v>386696.89</v>
      </c>
      <c r="U102" s="19">
        <f t="shared" si="45"/>
        <v>343302.93384615384</v>
      </c>
      <c r="V102" s="20" t="s">
        <v>81</v>
      </c>
      <c r="W102" s="10">
        <f>SUM(W100:W101)</f>
        <v>3578.6400000000003</v>
      </c>
      <c r="X102" s="10">
        <f>SUM(X100:X101)</f>
        <v>3578.6400000000003</v>
      </c>
      <c r="Y102" s="10">
        <f>SUM(Y100:Y101)</f>
        <v>0</v>
      </c>
      <c r="Z102" s="10"/>
      <c r="AA102" s="10">
        <f t="shared" si="32"/>
        <v>3578.6400000000003</v>
      </c>
      <c r="AB102" s="10">
        <f>SUM(AB100:AB101)</f>
        <v>5074.51</v>
      </c>
      <c r="AC102" s="10">
        <f t="shared" ref="AC102:AN102" si="46">SUM(AC100:AC101)</f>
        <v>6584.16</v>
      </c>
      <c r="AD102" s="10">
        <f t="shared" si="46"/>
        <v>8095.6799999999994</v>
      </c>
      <c r="AE102" s="10">
        <f t="shared" si="46"/>
        <v>9611.32</v>
      </c>
      <c r="AF102" s="10">
        <f t="shared" si="46"/>
        <v>10904.08</v>
      </c>
      <c r="AG102" s="10">
        <f t="shared" si="46"/>
        <v>12508.46</v>
      </c>
      <c r="AH102" s="10">
        <f t="shared" si="46"/>
        <v>14113.960000000001</v>
      </c>
      <c r="AI102" s="10">
        <f t="shared" si="46"/>
        <v>15722.12</v>
      </c>
      <c r="AJ102" s="10">
        <f t="shared" si="46"/>
        <v>17331.400000000001</v>
      </c>
      <c r="AK102" s="10">
        <f t="shared" si="46"/>
        <v>18070.559999999998</v>
      </c>
      <c r="AL102" s="10">
        <f t="shared" si="46"/>
        <v>19860.850000000002</v>
      </c>
      <c r="AM102" s="10">
        <f t="shared" si="46"/>
        <v>21651.14</v>
      </c>
      <c r="AN102" s="10">
        <f t="shared" si="46"/>
        <v>21651.14</v>
      </c>
      <c r="AO102" s="7">
        <f t="shared" ref="AO102:AO106" si="47">AVERAGE(AA102:AM102)</f>
        <v>12546.683076923076</v>
      </c>
    </row>
    <row r="103" spans="1:41" s="7" customFormat="1" ht="10.5" x14ac:dyDescent="0.25">
      <c r="B103" s="18"/>
      <c r="C103" s="10"/>
      <c r="D103" s="10"/>
      <c r="E103" s="10"/>
      <c r="F103" s="10"/>
      <c r="G103" s="10">
        <f t="shared" si="31"/>
        <v>0</v>
      </c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V103" s="20"/>
      <c r="W103" s="10"/>
      <c r="X103" s="10"/>
      <c r="Y103" s="10"/>
      <c r="Z103" s="10"/>
      <c r="AA103" s="10">
        <f t="shared" si="32"/>
        <v>0</v>
      </c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</row>
    <row r="104" spans="1:41" s="7" customFormat="1" ht="20" x14ac:dyDescent="0.2">
      <c r="A104" s="7" t="s">
        <v>197</v>
      </c>
      <c r="B104" s="9" t="s">
        <v>198</v>
      </c>
      <c r="C104" s="10">
        <f>[1]TB2015!B47</f>
        <v>20434.259999999998</v>
      </c>
      <c r="D104" s="10">
        <f>[1]TB2015!B47</f>
        <v>20434.259999999998</v>
      </c>
      <c r="E104" s="10"/>
      <c r="F104" s="12"/>
      <c r="G104" s="10">
        <f t="shared" si="31"/>
        <v>20434.259999999998</v>
      </c>
      <c r="H104" s="10">
        <f>[1]TB2015!C47</f>
        <v>20434.259999999998</v>
      </c>
      <c r="I104" s="10">
        <f>[1]TB2015!D47</f>
        <v>24274.63</v>
      </c>
      <c r="J104" s="10">
        <f>[1]TB2015!E47</f>
        <v>24274.63</v>
      </c>
      <c r="K104" s="10">
        <f>[1]TB2015!F47</f>
        <v>28514.63</v>
      </c>
      <c r="L104" s="10">
        <f>[1]TB2015!G47</f>
        <v>28849.86</v>
      </c>
      <c r="M104" s="10">
        <f>[1]TB2015!H47</f>
        <v>28849.86</v>
      </c>
      <c r="N104" s="10">
        <f>[1]TB2015!I47</f>
        <v>30992.48</v>
      </c>
      <c r="O104" s="10">
        <f>[1]TB2015!J47</f>
        <v>25381.33</v>
      </c>
      <c r="P104" s="10">
        <f>[1]TB2015!K47</f>
        <v>25381.33</v>
      </c>
      <c r="Q104" s="10">
        <f>[1]TB2015!L47</f>
        <v>25381.33</v>
      </c>
      <c r="R104" s="10">
        <f>[1]TB2015!M47</f>
        <v>25553.22</v>
      </c>
      <c r="S104" s="10">
        <f>[1]TB2015!N47</f>
        <v>25553.22</v>
      </c>
      <c r="T104" s="10">
        <f>[1]TB2015!N47</f>
        <v>25553.22</v>
      </c>
      <c r="U104" s="7">
        <f t="shared" ref="U104:U116" si="48">AVERAGE(G104:S104)</f>
        <v>25682.695384615388</v>
      </c>
      <c r="V104" s="11" t="s">
        <v>199</v>
      </c>
      <c r="W104" s="10">
        <f>-[1]TB2015!B127</f>
        <v>-9965.52</v>
      </c>
      <c r="X104" s="10">
        <f>-[1]TB2015!B127</f>
        <v>-9965.52</v>
      </c>
      <c r="Y104" s="9"/>
      <c r="Z104" s="10"/>
      <c r="AA104" s="10">
        <f t="shared" si="32"/>
        <v>-9965.52</v>
      </c>
      <c r="AB104" s="10">
        <f>-[1]TB2015!C127</f>
        <v>-9916.8700000000008</v>
      </c>
      <c r="AC104" s="10">
        <f>-[1]TB2015!D127</f>
        <v>-10206.01</v>
      </c>
      <c r="AD104" s="10">
        <f>-[1]TB2015!E127</f>
        <v>-10148.209999999999</v>
      </c>
      <c r="AE104" s="10">
        <f>-[1]TB2015!F127</f>
        <v>-10080.32</v>
      </c>
      <c r="AF104" s="10">
        <f>-[1]TB2015!G127</f>
        <v>-11384.72</v>
      </c>
      <c r="AG104" s="10">
        <f>-[1]TB2015!H127</f>
        <v>-11316.03</v>
      </c>
      <c r="AH104" s="10">
        <f>-[1]TB2015!I127</f>
        <v>-11759.31</v>
      </c>
      <c r="AI104" s="10">
        <f>-[1]TB2015!J127</f>
        <v>-12373.56</v>
      </c>
      <c r="AJ104" s="10">
        <f>-[1]TB2015!K127</f>
        <v>-12313.13</v>
      </c>
      <c r="AK104" s="10">
        <f>-[1]TB2015!L127</f>
        <v>-12252.7</v>
      </c>
      <c r="AL104" s="10">
        <f>-[1]TB2015!M127</f>
        <v>-12585.95</v>
      </c>
      <c r="AM104" s="10">
        <f>-[1]TB2015!N127</f>
        <v>-12525.11</v>
      </c>
      <c r="AN104" s="10">
        <f>-[1]TB2015!N127</f>
        <v>-12525.11</v>
      </c>
      <c r="AO104" s="7">
        <f t="shared" si="47"/>
        <v>-11294.418461538462</v>
      </c>
    </row>
    <row r="105" spans="1:41" s="7" customFormat="1" x14ac:dyDescent="0.2">
      <c r="A105" s="7" t="s">
        <v>200</v>
      </c>
      <c r="B105" s="9" t="s">
        <v>201</v>
      </c>
      <c r="C105" s="10"/>
      <c r="D105" s="10"/>
      <c r="E105" s="10"/>
      <c r="F105" s="12"/>
      <c r="G105" s="10">
        <f t="shared" si="31"/>
        <v>0</v>
      </c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7">
        <f t="shared" si="48"/>
        <v>0</v>
      </c>
      <c r="V105" s="11" t="s">
        <v>202</v>
      </c>
      <c r="W105" s="10"/>
      <c r="X105" s="10"/>
      <c r="Y105" s="9"/>
      <c r="Z105" s="10"/>
      <c r="AA105" s="10">
        <f t="shared" si="32"/>
        <v>0</v>
      </c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7">
        <f t="shared" si="47"/>
        <v>0</v>
      </c>
    </row>
    <row r="106" spans="1:41" s="7" customFormat="1" ht="20" x14ac:dyDescent="0.2">
      <c r="A106" s="7" t="s">
        <v>203</v>
      </c>
      <c r="B106" s="9" t="s">
        <v>204</v>
      </c>
      <c r="C106" s="10">
        <f>[1]TB2015!B49</f>
        <v>1812.7</v>
      </c>
      <c r="D106" s="10">
        <f>[1]TB2015!B49</f>
        <v>1812.7</v>
      </c>
      <c r="E106" s="10"/>
      <c r="F106" s="12"/>
      <c r="G106" s="10">
        <f t="shared" si="31"/>
        <v>1812.7</v>
      </c>
      <c r="H106" s="10">
        <f>[1]TB2015!C49</f>
        <v>1812.7</v>
      </c>
      <c r="I106" s="10">
        <f>[1]TB2015!D49</f>
        <v>1812.7</v>
      </c>
      <c r="J106" s="10">
        <f>[1]TB2015!E49</f>
        <v>1812.7</v>
      </c>
      <c r="K106" s="10">
        <f>[1]TB2015!F49</f>
        <v>1812.7</v>
      </c>
      <c r="L106" s="10">
        <f>[1]TB2015!G49</f>
        <v>1812.7</v>
      </c>
      <c r="M106" s="10">
        <f>[1]TB2015!H49</f>
        <v>1812.7</v>
      </c>
      <c r="N106" s="10">
        <f>[1]TB2015!I49</f>
        <v>1812.7</v>
      </c>
      <c r="O106" s="10">
        <f>[1]TB2015!J49</f>
        <v>1812.7</v>
      </c>
      <c r="P106" s="10">
        <f>[1]TB2015!K49</f>
        <v>1812.7</v>
      </c>
      <c r="Q106" s="10">
        <f>[1]TB2015!L49</f>
        <v>1812.7</v>
      </c>
      <c r="R106" s="10">
        <f>[1]TB2015!M49</f>
        <v>1812.7</v>
      </c>
      <c r="S106" s="10">
        <f>[1]TB2015!N49</f>
        <v>1812.7</v>
      </c>
      <c r="T106" s="10">
        <f>[1]TB2015!N49</f>
        <v>1812.7</v>
      </c>
      <c r="U106" s="7">
        <f t="shared" si="48"/>
        <v>1812.7000000000005</v>
      </c>
      <c r="V106" s="11" t="s">
        <v>205</v>
      </c>
      <c r="W106" s="10">
        <f>-[1]TB2015!B129</f>
        <v>423.53</v>
      </c>
      <c r="X106" s="10">
        <f>-[1]TB2015!B129</f>
        <v>423.53</v>
      </c>
      <c r="Y106" s="9"/>
      <c r="Z106" s="10"/>
      <c r="AA106" s="10">
        <f t="shared" si="32"/>
        <v>423.53</v>
      </c>
      <c r="AB106" s="10">
        <f>-[1]TB2015!C129</f>
        <v>431.92</v>
      </c>
      <c r="AC106" s="10">
        <f>-[1]TB2015!D129</f>
        <v>440.31</v>
      </c>
      <c r="AD106" s="10">
        <f>-[1]TB2015!E129</f>
        <v>448.7</v>
      </c>
      <c r="AE106" s="10">
        <f>-[1]TB2015!F129</f>
        <v>457.09</v>
      </c>
      <c r="AF106" s="10">
        <f>-[1]TB2015!G129</f>
        <v>465.48</v>
      </c>
      <c r="AG106" s="10">
        <f>-[1]TB2015!H129</f>
        <v>473.87</v>
      </c>
      <c r="AH106" s="10">
        <f>-[1]TB2015!I129</f>
        <v>482.26</v>
      </c>
      <c r="AI106" s="10">
        <f>-[1]TB2015!J129</f>
        <v>490.65</v>
      </c>
      <c r="AJ106" s="10">
        <f>-[1]TB2015!K129</f>
        <v>499.04</v>
      </c>
      <c r="AK106" s="10">
        <f>-[1]TB2015!L129</f>
        <v>507.43</v>
      </c>
      <c r="AL106" s="10">
        <f>-[1]TB2015!M129</f>
        <v>515.82000000000005</v>
      </c>
      <c r="AM106" s="10">
        <f>-[1]TB2015!N129</f>
        <v>524.21</v>
      </c>
      <c r="AN106" s="10">
        <f>-[1]TB2015!N129</f>
        <v>524.21</v>
      </c>
      <c r="AO106" s="7">
        <f t="shared" si="47"/>
        <v>473.86999999999995</v>
      </c>
    </row>
    <row r="107" spans="1:41" s="7" customFormat="1" ht="10.5" x14ac:dyDescent="0.25">
      <c r="A107" s="8" t="s">
        <v>206</v>
      </c>
      <c r="B107" s="9"/>
      <c r="C107" s="10"/>
      <c r="D107" s="10"/>
      <c r="E107" s="10"/>
      <c r="F107" s="12"/>
      <c r="G107" s="10">
        <f t="shared" si="31"/>
        <v>0</v>
      </c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V107" s="11"/>
      <c r="W107" s="10"/>
      <c r="X107" s="10"/>
      <c r="Y107" s="9"/>
      <c r="Z107" s="10"/>
      <c r="AA107" s="10">
        <f t="shared" si="32"/>
        <v>0</v>
      </c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1"/>
    </row>
    <row r="108" spans="1:41" s="7" customFormat="1" ht="20" x14ac:dyDescent="0.2">
      <c r="A108" s="11" t="s">
        <v>207</v>
      </c>
      <c r="B108" s="9" t="s">
        <v>208</v>
      </c>
      <c r="C108" s="10"/>
      <c r="D108" s="10"/>
      <c r="E108" s="10"/>
      <c r="F108" s="12"/>
      <c r="G108" s="10">
        <f t="shared" si="31"/>
        <v>0</v>
      </c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7">
        <f t="shared" si="48"/>
        <v>0</v>
      </c>
      <c r="V108" s="11"/>
      <c r="W108" s="10"/>
      <c r="X108" s="10"/>
      <c r="Y108" s="9"/>
      <c r="Z108" s="10"/>
      <c r="AA108" s="10">
        <f t="shared" si="32"/>
        <v>0</v>
      </c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1"/>
    </row>
    <row r="109" spans="1:41" s="7" customFormat="1" ht="20" x14ac:dyDescent="0.2">
      <c r="A109" s="11" t="s">
        <v>209</v>
      </c>
      <c r="B109" s="9" t="s">
        <v>210</v>
      </c>
      <c r="C109" s="10">
        <f>[1]TB2015!B37</f>
        <v>1390.7</v>
      </c>
      <c r="D109" s="10">
        <f>[1]TB2015!B37</f>
        <v>1390.7</v>
      </c>
      <c r="E109" s="10"/>
      <c r="F109" s="12"/>
      <c r="G109" s="10">
        <f t="shared" si="31"/>
        <v>1390.7</v>
      </c>
      <c r="H109" s="10">
        <f>[1]TB2015!C37</f>
        <v>1390.7</v>
      </c>
      <c r="I109" s="10">
        <f>[1]TB2015!D37</f>
        <v>1390.7</v>
      </c>
      <c r="J109" s="10">
        <f>[1]TB2015!E37</f>
        <v>1390.7</v>
      </c>
      <c r="K109" s="10">
        <f>[1]TB2015!F37</f>
        <v>1390.7</v>
      </c>
      <c r="L109" s="10">
        <f>[1]TB2015!G37</f>
        <v>1390.7</v>
      </c>
      <c r="M109" s="10">
        <f>[1]TB2015!H37</f>
        <v>1390.7</v>
      </c>
      <c r="N109" s="10">
        <f>[1]TB2015!I37</f>
        <v>1390.7</v>
      </c>
      <c r="O109" s="10">
        <f>[1]TB2015!J37</f>
        <v>1390.7</v>
      </c>
      <c r="P109" s="10">
        <f>[1]TB2015!K37</f>
        <v>1390.7</v>
      </c>
      <c r="Q109" s="10">
        <f>[1]TB2015!L37</f>
        <v>1390.7</v>
      </c>
      <c r="R109" s="10">
        <f>[1]TB2015!M37</f>
        <v>1390.7</v>
      </c>
      <c r="S109" s="10">
        <f>[1]TB2015!N37</f>
        <v>1390.7</v>
      </c>
      <c r="T109" s="10">
        <f>[1]TB2015!N37</f>
        <v>1390.7</v>
      </c>
      <c r="U109" s="7">
        <f t="shared" si="48"/>
        <v>1390.7000000000005</v>
      </c>
      <c r="V109" s="11" t="s">
        <v>211</v>
      </c>
      <c r="W109" s="10">
        <f>-[1]TB2015!B117</f>
        <v>67.02</v>
      </c>
      <c r="X109" s="10">
        <f>-[1]TB2015!B117</f>
        <v>67.02</v>
      </c>
      <c r="Y109" s="9"/>
      <c r="Z109" s="10"/>
      <c r="AA109" s="10">
        <f t="shared" si="32"/>
        <v>67.02</v>
      </c>
      <c r="AB109" s="10">
        <f>-[1]TB2015!C117</f>
        <v>70.650000000000006</v>
      </c>
      <c r="AC109" s="10">
        <f>-[1]TB2015!D117</f>
        <v>74.28</v>
      </c>
      <c r="AD109" s="10">
        <f>-[1]TB2015!E117</f>
        <v>77.91</v>
      </c>
      <c r="AE109" s="10">
        <f>-[1]TB2015!F117</f>
        <v>81.540000000000006</v>
      </c>
      <c r="AF109" s="10">
        <f>-[1]TB2015!G117</f>
        <v>85.17</v>
      </c>
      <c r="AG109" s="10">
        <f>-[1]TB2015!H117</f>
        <v>88.8</v>
      </c>
      <c r="AH109" s="10">
        <f>-[1]TB2015!I117</f>
        <v>92.43</v>
      </c>
      <c r="AI109" s="10">
        <f>-[1]TB2015!J117</f>
        <v>96.06</v>
      </c>
      <c r="AJ109" s="10">
        <f>-[1]TB2015!K117</f>
        <v>99.69</v>
      </c>
      <c r="AK109" s="10">
        <f>-[1]TB2015!L117</f>
        <v>103.32</v>
      </c>
      <c r="AL109" s="10">
        <f>-[1]TB2015!M117</f>
        <v>106.95</v>
      </c>
      <c r="AM109" s="10">
        <f>-[1]TB2015!N117</f>
        <v>110.58</v>
      </c>
      <c r="AN109" s="10">
        <f>-[1]TB2015!N117</f>
        <v>110.58</v>
      </c>
      <c r="AO109" s="7">
        <f t="shared" ref="AO109:AO116" si="49">AVERAGE(AA109:AM109)</f>
        <v>88.799999999999983</v>
      </c>
    </row>
    <row r="110" spans="1:41" s="7" customFormat="1" x14ac:dyDescent="0.2">
      <c r="A110" s="7" t="s">
        <v>212</v>
      </c>
      <c r="B110" s="7" t="s">
        <v>213</v>
      </c>
      <c r="C110" s="10"/>
      <c r="D110" s="10"/>
      <c r="E110" s="10"/>
      <c r="F110" s="11"/>
      <c r="G110" s="10">
        <f t="shared" si="31"/>
        <v>0</v>
      </c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7">
        <f t="shared" si="48"/>
        <v>0</v>
      </c>
      <c r="V110" s="11" t="s">
        <v>214</v>
      </c>
      <c r="W110" s="10"/>
      <c r="X110" s="10"/>
      <c r="Z110" s="10"/>
      <c r="AA110" s="10">
        <f t="shared" si="32"/>
        <v>0</v>
      </c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7">
        <f t="shared" si="49"/>
        <v>0</v>
      </c>
    </row>
    <row r="111" spans="1:41" s="7" customFormat="1" x14ac:dyDescent="0.2">
      <c r="A111" s="7" t="s">
        <v>215</v>
      </c>
      <c r="B111" s="7" t="s">
        <v>216</v>
      </c>
      <c r="C111" s="10"/>
      <c r="D111" s="10"/>
      <c r="E111" s="10"/>
      <c r="F111" s="11"/>
      <c r="G111" s="10">
        <f t="shared" si="31"/>
        <v>0</v>
      </c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7">
        <f t="shared" si="48"/>
        <v>0</v>
      </c>
      <c r="V111" s="11" t="s">
        <v>217</v>
      </c>
      <c r="W111" s="10"/>
      <c r="X111" s="10"/>
      <c r="Z111" s="10"/>
      <c r="AA111" s="10">
        <f t="shared" si="32"/>
        <v>0</v>
      </c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7">
        <f t="shared" si="49"/>
        <v>0</v>
      </c>
    </row>
    <row r="112" spans="1:41" s="7" customFormat="1" x14ac:dyDescent="0.2">
      <c r="A112" s="7" t="s">
        <v>218</v>
      </c>
      <c r="B112" s="7" t="s">
        <v>219</v>
      </c>
      <c r="C112" s="10"/>
      <c r="D112" s="10"/>
      <c r="E112" s="10"/>
      <c r="F112" s="11"/>
      <c r="G112" s="10">
        <f t="shared" si="31"/>
        <v>0</v>
      </c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7">
        <f t="shared" si="48"/>
        <v>0</v>
      </c>
      <c r="V112" s="11" t="s">
        <v>220</v>
      </c>
      <c r="W112" s="10"/>
      <c r="X112" s="10"/>
      <c r="Z112" s="10"/>
      <c r="AA112" s="10">
        <f t="shared" si="32"/>
        <v>0</v>
      </c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7">
        <f t="shared" si="49"/>
        <v>0</v>
      </c>
    </row>
    <row r="113" spans="1:43" s="7" customFormat="1" ht="30" x14ac:dyDescent="0.2">
      <c r="A113" s="48" t="s">
        <v>221</v>
      </c>
      <c r="B113" s="9" t="s">
        <v>222</v>
      </c>
      <c r="C113" s="10">
        <f>[1]TB2015!B56</f>
        <v>3721.89</v>
      </c>
      <c r="D113" s="10">
        <f>[1]TB2015!B56</f>
        <v>3721.89</v>
      </c>
      <c r="E113" s="10"/>
      <c r="F113" s="12"/>
      <c r="G113" s="10">
        <f t="shared" si="31"/>
        <v>3721.89</v>
      </c>
      <c r="H113" s="10">
        <f>[1]TB2015!C56</f>
        <v>3721.89</v>
      </c>
      <c r="I113" s="10">
        <f>[1]TB2015!D56</f>
        <v>3721.89</v>
      </c>
      <c r="J113" s="10">
        <f>[1]TB2015!E56</f>
        <v>3721.89</v>
      </c>
      <c r="K113" s="10">
        <f>[1]TB2015!F56</f>
        <v>3721.89</v>
      </c>
      <c r="L113" s="10">
        <f>[1]TB2015!G56</f>
        <v>3721.89</v>
      </c>
      <c r="M113" s="10">
        <f>[1]TB2015!H56</f>
        <v>3721.89</v>
      </c>
      <c r="N113" s="10">
        <f>[1]TB2015!I56</f>
        <v>3721.89</v>
      </c>
      <c r="O113" s="10">
        <f>[1]TB2015!J56</f>
        <v>3721.89</v>
      </c>
      <c r="P113" s="10">
        <f>[1]TB2015!K56</f>
        <v>3721.89</v>
      </c>
      <c r="Q113" s="10">
        <f>[1]TB2015!L56</f>
        <v>3721.89</v>
      </c>
      <c r="R113" s="10">
        <f>[1]TB2015!M56</f>
        <v>3721.89</v>
      </c>
      <c r="S113" s="10">
        <f>[1]TB2015!N56</f>
        <v>3721.89</v>
      </c>
      <c r="T113" s="10">
        <f>[1]TB2015!N56</f>
        <v>3721.89</v>
      </c>
      <c r="U113" s="7">
        <f t="shared" si="48"/>
        <v>3721.89</v>
      </c>
      <c r="V113" s="7" t="s">
        <v>223</v>
      </c>
      <c r="W113" s="10">
        <f>-[1]TB2015!B136</f>
        <v>457.12</v>
      </c>
      <c r="X113" s="10">
        <f>-[1]TB2015!B136</f>
        <v>457.12</v>
      </c>
      <c r="Y113" s="9"/>
      <c r="Z113" s="10"/>
      <c r="AA113" s="10">
        <f t="shared" si="32"/>
        <v>457.12</v>
      </c>
      <c r="AB113" s="10">
        <f>-[1]TB2015!C136</f>
        <v>464.34</v>
      </c>
      <c r="AC113" s="10">
        <f>-[1]TB2015!D136</f>
        <v>471.56</v>
      </c>
      <c r="AD113" s="10">
        <f>-[1]TB2015!E136</f>
        <v>478.78</v>
      </c>
      <c r="AE113" s="10">
        <f>-[1]TB2015!F136</f>
        <v>486</v>
      </c>
      <c r="AF113" s="10">
        <f>-[1]TB2015!G136</f>
        <v>493.22</v>
      </c>
      <c r="AG113" s="10">
        <f>-[1]TB2015!H136</f>
        <v>500.44</v>
      </c>
      <c r="AH113" s="10">
        <f>-[1]TB2015!I136</f>
        <v>507.66</v>
      </c>
      <c r="AI113" s="10">
        <f>-[1]TB2015!J136</f>
        <v>514.88</v>
      </c>
      <c r="AJ113" s="10">
        <f>-[1]TB2015!K136</f>
        <v>522.1</v>
      </c>
      <c r="AK113" s="10">
        <f>-[1]TB2015!L136</f>
        <v>529.32000000000005</v>
      </c>
      <c r="AL113" s="10">
        <f>-[1]TB2015!M136</f>
        <v>536.54</v>
      </c>
      <c r="AM113" s="10">
        <f>-[1]TB2015!N136</f>
        <v>543.76</v>
      </c>
      <c r="AN113" s="10">
        <f>-[1]TB2015!N136</f>
        <v>543.76</v>
      </c>
      <c r="AO113" s="7">
        <f t="shared" si="49"/>
        <v>500.44</v>
      </c>
    </row>
    <row r="114" spans="1:43" s="7" customFormat="1" ht="20" x14ac:dyDescent="0.2">
      <c r="A114" s="7" t="s">
        <v>224</v>
      </c>
      <c r="B114" s="9" t="s">
        <v>225</v>
      </c>
      <c r="C114" s="10">
        <f>[1]TB2015!B55</f>
        <v>449.29</v>
      </c>
      <c r="D114" s="10">
        <f>[1]TB2015!B55</f>
        <v>449.29</v>
      </c>
      <c r="E114" s="10"/>
      <c r="F114" s="12"/>
      <c r="G114" s="10">
        <f t="shared" si="31"/>
        <v>449.29</v>
      </c>
      <c r="H114" s="10">
        <f>[1]TB2015!C55</f>
        <v>449.29</v>
      </c>
      <c r="I114" s="10">
        <f>[1]TB2015!D55</f>
        <v>449.29</v>
      </c>
      <c r="J114" s="10">
        <f>[1]TB2015!E55</f>
        <v>449.29</v>
      </c>
      <c r="K114" s="10">
        <f>[1]TB2015!F55</f>
        <v>449.29</v>
      </c>
      <c r="L114" s="10">
        <f>[1]TB2015!G55</f>
        <v>449.29</v>
      </c>
      <c r="M114" s="10">
        <f>[1]TB2015!H55</f>
        <v>449.29</v>
      </c>
      <c r="N114" s="10">
        <f>[1]TB2015!I55</f>
        <v>449.29</v>
      </c>
      <c r="O114" s="10">
        <f>[1]TB2015!J55</f>
        <v>449.29</v>
      </c>
      <c r="P114" s="10">
        <f>[1]TB2015!K55</f>
        <v>449.29</v>
      </c>
      <c r="Q114" s="10">
        <f>[1]TB2015!L55</f>
        <v>449.29</v>
      </c>
      <c r="R114" s="10">
        <f>[1]TB2015!M55</f>
        <v>449.29</v>
      </c>
      <c r="S114" s="10">
        <f>[1]TB2015!N55</f>
        <v>449.29</v>
      </c>
      <c r="T114" s="10">
        <f>[1]TB2015!N55</f>
        <v>449.29</v>
      </c>
      <c r="U114" s="7">
        <f t="shared" si="48"/>
        <v>449.29</v>
      </c>
      <c r="V114" s="7" t="s">
        <v>226</v>
      </c>
      <c r="W114" s="10">
        <f>-[1]TB2015!B135</f>
        <v>43.71</v>
      </c>
      <c r="X114" s="10">
        <f>-[1]TB2015!B135</f>
        <v>43.71</v>
      </c>
      <c r="Y114" s="9"/>
      <c r="Z114" s="10"/>
      <c r="AA114" s="10">
        <f t="shared" si="32"/>
        <v>43.71</v>
      </c>
      <c r="AB114" s="10">
        <f>-[1]TB2015!C135</f>
        <v>44.72</v>
      </c>
      <c r="AC114" s="10">
        <f>-[1]TB2015!D135</f>
        <v>45.73</v>
      </c>
      <c r="AD114" s="10">
        <f>-[1]TB2015!E135</f>
        <v>46.74</v>
      </c>
      <c r="AE114" s="10">
        <f>-[1]TB2015!F135</f>
        <v>47.75</v>
      </c>
      <c r="AF114" s="10">
        <f>-[1]TB2015!G135</f>
        <v>48.76</v>
      </c>
      <c r="AG114" s="10">
        <f>-[1]TB2015!H135</f>
        <v>49.77</v>
      </c>
      <c r="AH114" s="10">
        <f>-[1]TB2015!I135</f>
        <v>50.78</v>
      </c>
      <c r="AI114" s="10">
        <f>-[1]TB2015!J135</f>
        <v>51.79</v>
      </c>
      <c r="AJ114" s="10">
        <f>-[1]TB2015!K135</f>
        <v>52.8</v>
      </c>
      <c r="AK114" s="10">
        <f>-[1]TB2015!L135</f>
        <v>53.81</v>
      </c>
      <c r="AL114" s="10">
        <f>-[1]TB2015!M135</f>
        <v>54.82</v>
      </c>
      <c r="AM114" s="10">
        <f>-[1]TB2015!N135</f>
        <v>55.83</v>
      </c>
      <c r="AN114" s="10">
        <f>-[1]TB2015!N135</f>
        <v>55.83</v>
      </c>
      <c r="AO114" s="7">
        <f t="shared" si="49"/>
        <v>49.770000000000017</v>
      </c>
    </row>
    <row r="115" spans="1:43" s="7" customFormat="1" x14ac:dyDescent="0.2">
      <c r="A115" s="7" t="s">
        <v>227</v>
      </c>
      <c r="B115" s="9" t="s">
        <v>228</v>
      </c>
      <c r="C115" s="10"/>
      <c r="D115" s="10"/>
      <c r="E115" s="10"/>
      <c r="F115" s="12"/>
      <c r="G115" s="10">
        <f t="shared" si="31"/>
        <v>0</v>
      </c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7">
        <f t="shared" si="48"/>
        <v>0</v>
      </c>
      <c r="V115" s="7" t="s">
        <v>229</v>
      </c>
      <c r="W115" s="10"/>
      <c r="X115" s="10"/>
      <c r="Y115" s="9"/>
      <c r="Z115" s="10"/>
      <c r="AA115" s="10">
        <f t="shared" si="32"/>
        <v>0</v>
      </c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7">
        <f t="shared" si="49"/>
        <v>0</v>
      </c>
    </row>
    <row r="116" spans="1:43" s="7" customFormat="1" ht="20" x14ac:dyDescent="0.2">
      <c r="A116" s="7" t="s">
        <v>230</v>
      </c>
      <c r="B116" s="9" t="s">
        <v>231</v>
      </c>
      <c r="C116" s="10"/>
      <c r="D116" s="10"/>
      <c r="E116" s="10"/>
      <c r="F116" s="12"/>
      <c r="G116" s="10">
        <f t="shared" si="31"/>
        <v>0</v>
      </c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7">
        <f t="shared" si="48"/>
        <v>0</v>
      </c>
      <c r="V116" s="7" t="s">
        <v>232</v>
      </c>
      <c r="W116" s="10"/>
      <c r="X116" s="10"/>
      <c r="Y116" s="9"/>
      <c r="Z116" s="10"/>
      <c r="AA116" s="10">
        <f t="shared" si="32"/>
        <v>0</v>
      </c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7">
        <f t="shared" si="49"/>
        <v>0</v>
      </c>
    </row>
    <row r="117" spans="1:43" s="11" customFormat="1" ht="10.5" x14ac:dyDescent="0.25">
      <c r="A117" s="13" t="s">
        <v>91</v>
      </c>
      <c r="B117" s="12"/>
      <c r="C117" s="10"/>
      <c r="D117" s="10"/>
      <c r="E117" s="10"/>
      <c r="F117" s="12"/>
      <c r="G117" s="10">
        <f t="shared" si="31"/>
        <v>0</v>
      </c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V117" s="13" t="s">
        <v>91</v>
      </c>
      <c r="W117" s="10"/>
      <c r="X117" s="10"/>
      <c r="Y117" s="12"/>
      <c r="Z117" s="10"/>
      <c r="AA117" s="10">
        <f t="shared" si="32"/>
        <v>0</v>
      </c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</row>
    <row r="118" spans="1:43" s="7" customFormat="1" ht="20" x14ac:dyDescent="0.2">
      <c r="A118" s="11" t="s">
        <v>233</v>
      </c>
      <c r="B118" s="9" t="s">
        <v>234</v>
      </c>
      <c r="C118" s="10">
        <f>[1]TB2015!B33</f>
        <v>2610</v>
      </c>
      <c r="D118" s="10">
        <f>[1]TB2015!B33</f>
        <v>2610</v>
      </c>
      <c r="E118" s="10"/>
      <c r="F118" s="12"/>
      <c r="G118" s="10">
        <f t="shared" si="31"/>
        <v>2610</v>
      </c>
      <c r="H118" s="10">
        <f>[1]TB2015!C33</f>
        <v>2610</v>
      </c>
      <c r="I118" s="10">
        <f>[1]TB2015!D33</f>
        <v>2610</v>
      </c>
      <c r="J118" s="10">
        <f>[1]TB2015!E33</f>
        <v>2610</v>
      </c>
      <c r="K118" s="10">
        <f>[1]TB2015!F33</f>
        <v>2610</v>
      </c>
      <c r="L118" s="10">
        <f>[1]TB2015!G33</f>
        <v>2610</v>
      </c>
      <c r="M118" s="10">
        <f>[1]TB2015!H33</f>
        <v>2610</v>
      </c>
      <c r="N118" s="10">
        <f>[1]TB2015!I33</f>
        <v>2610</v>
      </c>
      <c r="O118" s="10">
        <f>[1]TB2015!J33</f>
        <v>2610</v>
      </c>
      <c r="P118" s="10">
        <f>[1]TB2015!K33</f>
        <v>2610</v>
      </c>
      <c r="Q118" s="10">
        <f>[1]TB2015!L33</f>
        <v>2610</v>
      </c>
      <c r="R118" s="10">
        <f>[1]TB2015!M33</f>
        <v>2610</v>
      </c>
      <c r="S118" s="10">
        <f>[1]TB2015!N33</f>
        <v>2610</v>
      </c>
      <c r="T118" s="10">
        <f>[1]TB2015!N33</f>
        <v>2610</v>
      </c>
      <c r="U118" s="7">
        <f t="shared" ref="U118:U128" si="50">AVERAGE(G118:S118)</f>
        <v>2610</v>
      </c>
      <c r="W118" s="10"/>
      <c r="X118" s="10"/>
      <c r="Y118" s="9"/>
      <c r="Z118" s="10"/>
      <c r="AA118" s="10">
        <f t="shared" si="32"/>
        <v>0</v>
      </c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1"/>
    </row>
    <row r="119" spans="1:43" s="7" customFormat="1" ht="20" x14ac:dyDescent="0.2">
      <c r="A119" s="7" t="s">
        <v>235</v>
      </c>
      <c r="B119" s="9" t="s">
        <v>236</v>
      </c>
      <c r="C119" s="10">
        <f>[1]TB2015!B38</f>
        <v>1698469.69</v>
      </c>
      <c r="D119" s="10">
        <f>[1]TB2015!D38</f>
        <v>1698469.69</v>
      </c>
      <c r="E119" s="10"/>
      <c r="F119" s="12"/>
      <c r="G119" s="10">
        <f t="shared" si="31"/>
        <v>1698469.69</v>
      </c>
      <c r="H119" s="10">
        <f>[1]TB2015!C38</f>
        <v>1698469.69</v>
      </c>
      <c r="I119" s="10">
        <f>[1]TB2015!D38</f>
        <v>1698469.69</v>
      </c>
      <c r="J119" s="10">
        <f>[1]TB2015!E38</f>
        <v>1698469.69</v>
      </c>
      <c r="K119" s="10">
        <f>[1]TB2015!F38</f>
        <v>1698631.29</v>
      </c>
      <c r="L119" s="10">
        <f>[1]TB2015!G38</f>
        <v>1698631.29</v>
      </c>
      <c r="M119" s="10">
        <f>[1]TB2015!H38</f>
        <v>1698631.29</v>
      </c>
      <c r="N119" s="10">
        <f>[1]TB2015!I38</f>
        <v>1698631.29</v>
      </c>
      <c r="O119" s="10">
        <f>[1]TB2015!J38</f>
        <v>1698631.29</v>
      </c>
      <c r="P119" s="10">
        <f>[1]TB2015!K38</f>
        <v>1705434.12</v>
      </c>
      <c r="Q119" s="10">
        <f>[1]TB2015!L38</f>
        <v>1705434.12</v>
      </c>
      <c r="R119" s="10">
        <f>[1]TB2015!M38</f>
        <v>1705434.12</v>
      </c>
      <c r="S119" s="10">
        <f>[1]TB2015!N38</f>
        <v>1700434.12</v>
      </c>
      <c r="T119" s="10">
        <f>[1]TB2015!N38+[1]TB2015!N25*$E$145</f>
        <v>1731795.6174824599</v>
      </c>
      <c r="U119" s="7">
        <f t="shared" si="50"/>
        <v>1700290.1300000001</v>
      </c>
      <c r="V119" s="10" t="s">
        <v>237</v>
      </c>
      <c r="W119" s="10">
        <f>-[1]TB2015!B118</f>
        <v>783776.97</v>
      </c>
      <c r="X119" s="10">
        <f>-[1]TB2015!B118</f>
        <v>783776.97</v>
      </c>
      <c r="Y119" s="9"/>
      <c r="Z119" s="10"/>
      <c r="AA119" s="10">
        <f t="shared" si="32"/>
        <v>783776.97</v>
      </c>
      <c r="AB119" s="10">
        <f>-[1]TB2015!C118</f>
        <v>788211.62</v>
      </c>
      <c r="AC119" s="10">
        <f>-[1]TB2015!D118</f>
        <v>792646.27</v>
      </c>
      <c r="AD119" s="10">
        <f>-[1]TB2015!E118</f>
        <v>797080.92</v>
      </c>
      <c r="AE119" s="10">
        <f>-[1]TB2015!F118</f>
        <v>801515.99</v>
      </c>
      <c r="AF119" s="10">
        <f>-[1]TB2015!G118</f>
        <v>805951.06</v>
      </c>
      <c r="AG119" s="10">
        <f>-[1]TB2015!H118</f>
        <v>810386.13</v>
      </c>
      <c r="AH119" s="10">
        <f>-[1]TB2015!I118</f>
        <v>814821.2</v>
      </c>
      <c r="AI119" s="10">
        <f>-[1]TB2015!J118</f>
        <v>819256.27</v>
      </c>
      <c r="AJ119" s="10">
        <f>-[1]TB2015!K118</f>
        <v>817653.78</v>
      </c>
      <c r="AK119" s="10">
        <f>-[1]TB2015!L118</f>
        <v>822106.61</v>
      </c>
      <c r="AL119" s="10">
        <f>-[1]TB2015!M118</f>
        <v>826559.44</v>
      </c>
      <c r="AM119" s="10">
        <f>-[1]TB2015!N118</f>
        <v>830999.22</v>
      </c>
      <c r="AN119" s="10">
        <f>-[1]TB2015!N118</f>
        <v>830999.22</v>
      </c>
      <c r="AO119" s="7">
        <f t="shared" ref="AO119:AO121" si="51">AVERAGE(AA119:AM119)</f>
        <v>808535.80615384621</v>
      </c>
    </row>
    <row r="120" spans="1:43" s="7" customFormat="1" ht="20" x14ac:dyDescent="0.2">
      <c r="B120" s="9" t="s">
        <v>238</v>
      </c>
      <c r="C120" s="10"/>
      <c r="D120" s="10"/>
      <c r="E120" s="10"/>
      <c r="F120" s="12"/>
      <c r="G120" s="10">
        <f t="shared" si="31"/>
        <v>0</v>
      </c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7">
        <f t="shared" si="50"/>
        <v>0</v>
      </c>
      <c r="V120" s="10" t="s">
        <v>239</v>
      </c>
      <c r="W120" s="10"/>
      <c r="X120" s="10"/>
      <c r="Y120" s="9"/>
      <c r="Z120" s="10"/>
      <c r="AA120" s="10">
        <f t="shared" si="32"/>
        <v>0</v>
      </c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7">
        <f t="shared" si="51"/>
        <v>0</v>
      </c>
      <c r="AQ120" s="7" t="s">
        <v>240</v>
      </c>
    </row>
    <row r="121" spans="1:43" s="7" customFormat="1" ht="20" x14ac:dyDescent="0.2">
      <c r="A121" s="7" t="s">
        <v>241</v>
      </c>
      <c r="B121" s="12" t="s">
        <v>242</v>
      </c>
      <c r="C121" s="10">
        <f>[1]TB2015!B50</f>
        <v>820.06</v>
      </c>
      <c r="D121" s="10">
        <f>820.06+([1]TB2015!B58+[1]TB2015!B59+[1]TB2015!B60+[1]TB2015!B61)*$E$145</f>
        <v>140447.83829137433</v>
      </c>
      <c r="E121" s="10"/>
      <c r="F121" s="12"/>
      <c r="G121" s="10">
        <f t="shared" si="31"/>
        <v>820.06</v>
      </c>
      <c r="H121" s="10">
        <f>([1]TB2015!C50)</f>
        <v>820.06</v>
      </c>
      <c r="I121" s="10">
        <f>([1]TB2015!D50)</f>
        <v>820.06</v>
      </c>
      <c r="J121" s="10">
        <f>([1]TB2015!E50)</f>
        <v>820.06</v>
      </c>
      <c r="K121" s="10">
        <f>([1]TB2015!F50)</f>
        <v>820.06</v>
      </c>
      <c r="L121" s="10">
        <f>([1]TB2015!G50)</f>
        <v>820.06</v>
      </c>
      <c r="M121" s="10">
        <f>([1]TB2015!H50)</f>
        <v>820.06</v>
      </c>
      <c r="N121" s="10">
        <f>([1]TB2015!I50)</f>
        <v>820.06</v>
      </c>
      <c r="O121" s="10">
        <f>([1]TB2015!J50)</f>
        <v>820.06</v>
      </c>
      <c r="P121" s="10">
        <f>([1]TB2015!K50)</f>
        <v>820.06</v>
      </c>
      <c r="Q121" s="10">
        <f>([1]TB2015!L50)</f>
        <v>820.06</v>
      </c>
      <c r="R121" s="10">
        <f>([1]TB2015!M50)</f>
        <v>820.06</v>
      </c>
      <c r="S121" s="10">
        <f>([1]TB2015!N50)</f>
        <v>820.06</v>
      </c>
      <c r="T121" s="49">
        <f>([1]TB2015!N26+[1]TB2015!N50+[1]TB2015!N58+[1]TB2015!N59+[1]TB2015!N60+[1]TB2015!N61)*$E$145</f>
        <v>152619.89971110193</v>
      </c>
      <c r="U121" s="7">
        <f t="shared" si="50"/>
        <v>820.0599999999996</v>
      </c>
      <c r="V121" s="7" t="s">
        <v>243</v>
      </c>
      <c r="W121" s="10">
        <f>-[1]TB2015!B130</f>
        <v>296.43</v>
      </c>
      <c r="X121" s="14">
        <f>-[1]TB2015!B130-([1]TB2015!B138+[1]TB2015!B139+[1]TB2015!B140+[1]TB2015!B141)*$E$145</f>
        <v>113476.8044944284</v>
      </c>
      <c r="Y121" s="9"/>
      <c r="Z121" s="10"/>
      <c r="AA121" s="10">
        <f t="shared" si="32"/>
        <v>296.43</v>
      </c>
      <c r="AB121" s="10">
        <f>-[1]TB2015!C130</f>
        <v>300.23</v>
      </c>
      <c r="AC121" s="10">
        <f>-[1]TB2015!D130</f>
        <v>304.79000000000002</v>
      </c>
      <c r="AD121" s="10">
        <f>-[1]TB2015!E130</f>
        <v>309.35000000000002</v>
      </c>
      <c r="AE121" s="10">
        <f>-[1]TB2015!F130</f>
        <v>313.91000000000003</v>
      </c>
      <c r="AF121" s="10">
        <f>-[1]TB2015!G130</f>
        <v>318.47000000000003</v>
      </c>
      <c r="AG121" s="10">
        <f>-[1]TB2015!H130</f>
        <v>323.02999999999997</v>
      </c>
      <c r="AH121" s="10">
        <f>-[1]TB2015!I130</f>
        <v>327.58999999999997</v>
      </c>
      <c r="AI121" s="10">
        <f>-[1]TB2015!J130</f>
        <v>332.15</v>
      </c>
      <c r="AJ121" s="10">
        <f>-[1]TB2015!K130</f>
        <v>336.71</v>
      </c>
      <c r="AK121" s="10">
        <f>-[1]TB2015!L130</f>
        <v>341.27</v>
      </c>
      <c r="AL121" s="10">
        <f>-[1]TB2015!M130</f>
        <v>345.83</v>
      </c>
      <c r="AM121" s="10">
        <f>-[1]TB2015!N130</f>
        <v>350.39</v>
      </c>
      <c r="AN121" s="10">
        <f>-[1]TB2015!N130-([1]TB2015!N138+[1]TB2015!N139+[1]TB2015!N140+[1]TB2015!N141)*$E$145</f>
        <v>129509.80048287247</v>
      </c>
      <c r="AO121" s="7">
        <f t="shared" si="51"/>
        <v>323.08846153846156</v>
      </c>
    </row>
    <row r="122" spans="1:43" s="7" customFormat="1" x14ac:dyDescent="0.2">
      <c r="A122" s="7" t="s">
        <v>244</v>
      </c>
      <c r="B122" s="12" t="s">
        <v>245</v>
      </c>
      <c r="C122" s="10">
        <v>0</v>
      </c>
      <c r="D122" s="10">
        <f>[1]TB2015!B57*$E$145</f>
        <v>53437.617333883616</v>
      </c>
      <c r="E122" s="10"/>
      <c r="F122" s="12"/>
      <c r="G122" s="10">
        <f t="shared" si="31"/>
        <v>0</v>
      </c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>
        <f>[1]TB2015!N57*$E$145</f>
        <v>56093.800742880725</v>
      </c>
      <c r="V122" s="7" t="s">
        <v>246</v>
      </c>
      <c r="W122" s="10"/>
      <c r="X122" s="10">
        <f>-[1]TB2015!B137*$E$145</f>
        <v>42971.923153115975</v>
      </c>
      <c r="Y122" s="9"/>
      <c r="Z122" s="10"/>
      <c r="AA122" s="10">
        <f t="shared" si="32"/>
        <v>0</v>
      </c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>
        <f>-[1]TB2015!N137*$E$145</f>
        <v>44140.059843169627</v>
      </c>
    </row>
    <row r="123" spans="1:43" s="7" customFormat="1" ht="20" x14ac:dyDescent="0.2">
      <c r="A123" s="7" t="s">
        <v>247</v>
      </c>
      <c r="B123" s="9" t="s">
        <v>248</v>
      </c>
      <c r="C123" s="10"/>
      <c r="D123" s="10"/>
      <c r="E123" s="10"/>
      <c r="F123" s="12"/>
      <c r="G123" s="10">
        <f t="shared" si="31"/>
        <v>0</v>
      </c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7">
        <f t="shared" ref="U123" si="52">AVERAGE(G123:S123)</f>
        <v>0</v>
      </c>
      <c r="V123" s="11"/>
      <c r="W123" s="10"/>
      <c r="X123" s="10"/>
      <c r="Y123" s="9"/>
      <c r="Z123" s="10"/>
      <c r="AA123" s="10">
        <f t="shared" si="32"/>
        <v>0</v>
      </c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1"/>
    </row>
    <row r="124" spans="1:43" s="7" customFormat="1" ht="20" x14ac:dyDescent="0.2">
      <c r="A124" s="7" t="s">
        <v>249</v>
      </c>
      <c r="B124" s="12" t="s">
        <v>250</v>
      </c>
      <c r="C124" s="10">
        <f>[1]TB2015!B51</f>
        <v>4599.8599999999997</v>
      </c>
      <c r="D124" s="10">
        <f>[1]TB2015!B51</f>
        <v>4599.8599999999997</v>
      </c>
      <c r="E124" s="10"/>
      <c r="F124" s="12"/>
      <c r="G124" s="10">
        <f t="shared" si="31"/>
        <v>4599.8599999999997</v>
      </c>
      <c r="H124" s="10">
        <f>([1]TB2015!C51)</f>
        <v>4599.8599999999997</v>
      </c>
      <c r="I124" s="10">
        <f>([1]TB2015!D51)</f>
        <v>6417.77</v>
      </c>
      <c r="J124" s="10">
        <f>([1]TB2015!E51)</f>
        <v>6417.76</v>
      </c>
      <c r="K124" s="10">
        <f>([1]TB2015!F51)</f>
        <v>6417.73</v>
      </c>
      <c r="L124" s="10">
        <f>([1]TB2015!G51)</f>
        <v>6417.78</v>
      </c>
      <c r="M124" s="10">
        <f>([1]TB2015!H51)</f>
        <v>6417.79</v>
      </c>
      <c r="N124" s="10">
        <f>([1]TB2015!I51)</f>
        <v>6417.77</v>
      </c>
      <c r="O124" s="10">
        <f>([1]TB2015!J51)</f>
        <v>6417.79</v>
      </c>
      <c r="P124" s="10">
        <f>([1]TB2015!K51)</f>
        <v>6417.79</v>
      </c>
      <c r="Q124" s="10">
        <f>([1]TB2015!L51)</f>
        <v>6417.85</v>
      </c>
      <c r="R124" s="10">
        <f>([1]TB2015!M51)</f>
        <v>6570.13</v>
      </c>
      <c r="S124" s="10">
        <f>([1]TB2015!N51)</f>
        <v>6570.12</v>
      </c>
      <c r="T124" s="10">
        <f>([1]TB2015!N51+[1]TB2015!N27)*$E$145</f>
        <v>25445.168386297981</v>
      </c>
      <c r="U124" s="7">
        <f t="shared" si="50"/>
        <v>6161.5384615384628</v>
      </c>
      <c r="V124" s="7" t="s">
        <v>251</v>
      </c>
      <c r="W124" s="10">
        <f>-[1]TB2015!B131</f>
        <v>3762.22</v>
      </c>
      <c r="X124" s="10">
        <f>-[1]TB2015!B131</f>
        <v>3762.22</v>
      </c>
      <c r="Y124" s="9"/>
      <c r="Z124" s="10"/>
      <c r="AA124" s="10">
        <f t="shared" si="32"/>
        <v>3762.22</v>
      </c>
      <c r="AB124" s="10">
        <f>-[1]TB2015!C131</f>
        <v>3766.31</v>
      </c>
      <c r="AC124" s="10">
        <f>-[1]TB2015!D131</f>
        <v>3779.87</v>
      </c>
      <c r="AD124" s="10">
        <f>-[1]TB2015!E131</f>
        <v>3793.42</v>
      </c>
      <c r="AE124" s="10">
        <f>-[1]TB2015!F131</f>
        <v>3806.96</v>
      </c>
      <c r="AF124" s="10">
        <f>-[1]TB2015!G131</f>
        <v>3820.55</v>
      </c>
      <c r="AG124" s="10">
        <f>-[1]TB2015!H131</f>
        <v>3834.11</v>
      </c>
      <c r="AH124" s="10">
        <f>-[1]TB2015!I131</f>
        <v>3847.66</v>
      </c>
      <c r="AI124" s="10">
        <f>-[1]TB2015!J131</f>
        <v>3861.23</v>
      </c>
      <c r="AJ124" s="10">
        <f>-[1]TB2015!K131</f>
        <v>3874.79</v>
      </c>
      <c r="AK124" s="10">
        <f>-[1]TB2015!L131</f>
        <v>3888.39</v>
      </c>
      <c r="AL124" s="10">
        <f>-[1]TB2015!M131</f>
        <v>3902.76</v>
      </c>
      <c r="AM124" s="10">
        <f>-[1]TB2015!N131</f>
        <v>3917.1</v>
      </c>
      <c r="AN124" s="10">
        <f>-[1]TB2015!N131</f>
        <v>3917.1</v>
      </c>
      <c r="AO124" s="7">
        <f t="shared" ref="AO124:AO128" si="53">AVERAGE(AA124:AM124)</f>
        <v>3835.0284615384617</v>
      </c>
    </row>
    <row r="125" spans="1:43" s="7" customFormat="1" x14ac:dyDescent="0.2">
      <c r="A125" s="7" t="s">
        <v>252</v>
      </c>
      <c r="B125" s="9" t="s">
        <v>253</v>
      </c>
      <c r="C125" s="10">
        <f>[1]TB2015!B52</f>
        <v>6941.7</v>
      </c>
      <c r="D125" s="10">
        <f>[1]TB2015!B52</f>
        <v>6941.7</v>
      </c>
      <c r="E125" s="10"/>
      <c r="F125" s="12"/>
      <c r="G125" s="10">
        <f t="shared" si="31"/>
        <v>6941.7</v>
      </c>
      <c r="H125" s="10">
        <f>([1]TB2015!C52)</f>
        <v>6941.7</v>
      </c>
      <c r="I125" s="10">
        <f>([1]TB2015!D52)</f>
        <v>6941.7</v>
      </c>
      <c r="J125" s="10">
        <f>([1]TB2015!E52)</f>
        <v>6941.7</v>
      </c>
      <c r="K125" s="10">
        <f>([1]TB2015!F52)</f>
        <v>6941.7</v>
      </c>
      <c r="L125" s="10">
        <f>([1]TB2015!G52)</f>
        <v>6941.7</v>
      </c>
      <c r="M125" s="10">
        <f>([1]TB2015!H52)</f>
        <v>6941.7</v>
      </c>
      <c r="N125" s="10">
        <f>([1]TB2015!I52)</f>
        <v>6941.7</v>
      </c>
      <c r="O125" s="10">
        <f>([1]TB2015!J52)</f>
        <v>6941.7</v>
      </c>
      <c r="P125" s="10">
        <f>([1]TB2015!K52)</f>
        <v>6941.7</v>
      </c>
      <c r="Q125" s="10">
        <f>([1]TB2015!L52)</f>
        <v>6941.7</v>
      </c>
      <c r="R125" s="10">
        <f>([1]TB2015!M52)</f>
        <v>6941.7</v>
      </c>
      <c r="S125" s="10">
        <f>([1]TB2015!N52)</f>
        <v>6941.7</v>
      </c>
      <c r="T125" s="10">
        <f>([1]TB2015!N52+[1]TB2015!N28)*$E$145</f>
        <v>6555.3991745769708</v>
      </c>
      <c r="U125" s="7">
        <f t="shared" si="50"/>
        <v>6941.699999999998</v>
      </c>
      <c r="V125" s="7" t="s">
        <v>254</v>
      </c>
      <c r="W125" s="10">
        <f>-[1]TB2015!B132</f>
        <v>5409.23</v>
      </c>
      <c r="X125" s="10">
        <f>-[1]TB2015!B132</f>
        <v>5409.23</v>
      </c>
      <c r="Y125" s="9"/>
      <c r="Z125" s="10"/>
      <c r="AA125" s="10">
        <f t="shared" si="32"/>
        <v>5409.23</v>
      </c>
      <c r="AB125" s="10">
        <f>-[1]TB2015!C132</f>
        <v>5447.8</v>
      </c>
      <c r="AC125" s="10">
        <f>-[1]TB2015!D132</f>
        <v>5486.37</v>
      </c>
      <c r="AD125" s="10">
        <f>-[1]TB2015!E132</f>
        <v>5524.94</v>
      </c>
      <c r="AE125" s="10">
        <f>-[1]TB2015!F132</f>
        <v>5563.51</v>
      </c>
      <c r="AF125" s="10">
        <f>-[1]TB2015!G132</f>
        <v>5602.08</v>
      </c>
      <c r="AG125" s="10">
        <f>-[1]TB2015!H132</f>
        <v>5640.65</v>
      </c>
      <c r="AH125" s="10">
        <f>-[1]TB2015!I132</f>
        <v>5679.22</v>
      </c>
      <c r="AI125" s="10">
        <f>-[1]TB2015!J132</f>
        <v>5717.79</v>
      </c>
      <c r="AJ125" s="10">
        <f>-[1]TB2015!K132</f>
        <v>5756.36</v>
      </c>
      <c r="AK125" s="10">
        <f>-[1]TB2015!L132</f>
        <v>5794.93</v>
      </c>
      <c r="AL125" s="10">
        <f>-[1]TB2015!M132</f>
        <v>5833.5</v>
      </c>
      <c r="AM125" s="10">
        <f>-[1]TB2015!N132</f>
        <v>5872.07</v>
      </c>
      <c r="AN125" s="10">
        <f>-[1]TB2015!N132</f>
        <v>5872.07</v>
      </c>
      <c r="AO125" s="7">
        <f t="shared" si="53"/>
        <v>5640.6500000000005</v>
      </c>
    </row>
    <row r="126" spans="1:43" s="7" customFormat="1" ht="20" x14ac:dyDescent="0.2">
      <c r="A126" s="7" t="s">
        <v>255</v>
      </c>
      <c r="B126" s="9" t="s">
        <v>256</v>
      </c>
      <c r="C126" s="10">
        <f>[1]TB2015!B53</f>
        <v>0</v>
      </c>
      <c r="D126" s="10"/>
      <c r="E126" s="10"/>
      <c r="F126" s="12"/>
      <c r="G126" s="10">
        <f t="shared" si="31"/>
        <v>0</v>
      </c>
      <c r="H126" s="10">
        <f>([1]TB2015!C53)</f>
        <v>0</v>
      </c>
      <c r="I126" s="10">
        <f>([1]TB2015!D53)</f>
        <v>0</v>
      </c>
      <c r="J126" s="10">
        <f>([1]TB2015!E53)</f>
        <v>0</v>
      </c>
      <c r="K126" s="10">
        <f>([1]TB2015!F53)</f>
        <v>0</v>
      </c>
      <c r="L126" s="10">
        <f>([1]TB2015!G53)</f>
        <v>0</v>
      </c>
      <c r="M126" s="10">
        <f>([1]TB2015!H53)</f>
        <v>0</v>
      </c>
      <c r="N126" s="10">
        <f>([1]TB2015!I53)</f>
        <v>0</v>
      </c>
      <c r="O126" s="10">
        <f>([1]TB2015!J53)</f>
        <v>0</v>
      </c>
      <c r="P126" s="10">
        <f>([1]TB2015!K53)</f>
        <v>0</v>
      </c>
      <c r="Q126" s="10">
        <f>([1]TB2015!L53)</f>
        <v>0</v>
      </c>
      <c r="R126" s="10">
        <f>([1]TB2015!M53)</f>
        <v>812.18</v>
      </c>
      <c r="S126" s="10">
        <f>([1]TB2015!N53)</f>
        <v>812.18</v>
      </c>
      <c r="T126" s="10">
        <f>([1]TB2015!N53+[1]TB2015!N29)*$E$145</f>
        <v>476.26124638877423</v>
      </c>
      <c r="U126" s="7">
        <f t="shared" si="50"/>
        <v>124.95076923076923</v>
      </c>
      <c r="V126" s="7" t="s">
        <v>257</v>
      </c>
      <c r="W126" s="10">
        <f>-[1]TB2015!B133</f>
        <v>0</v>
      </c>
      <c r="X126" s="10">
        <f>-[1]TB2015!C133</f>
        <v>0</v>
      </c>
      <c r="Y126" s="9"/>
      <c r="Z126" s="10"/>
      <c r="AA126" s="10">
        <f t="shared" si="32"/>
        <v>0</v>
      </c>
      <c r="AB126" s="10">
        <f>-[1]TB2015!G133</f>
        <v>0</v>
      </c>
      <c r="AC126" s="10">
        <f>-[1]TB2015!H133</f>
        <v>0</v>
      </c>
      <c r="AD126" s="10">
        <f>-[1]TB2015!I133</f>
        <v>0</v>
      </c>
      <c r="AE126" s="10">
        <f>-[1]TB2015!F133</f>
        <v>0</v>
      </c>
      <c r="AF126" s="10">
        <f>-[1]TB2015!G133</f>
        <v>0</v>
      </c>
      <c r="AG126" s="10">
        <f>-[1]TB2015!H133</f>
        <v>0</v>
      </c>
      <c r="AH126" s="10">
        <f>-[1]TB2015!I133</f>
        <v>0</v>
      </c>
      <c r="AI126" s="10">
        <f>-[1]TB2015!J133</f>
        <v>0</v>
      </c>
      <c r="AJ126" s="10">
        <f>-[1]TB2015!K133</f>
        <v>0</v>
      </c>
      <c r="AK126" s="10">
        <f>-[1]TB2015!L133</f>
        <v>0</v>
      </c>
      <c r="AL126" s="10">
        <f>-[1]TB2015!M133</f>
        <v>5.64</v>
      </c>
      <c r="AM126" s="10">
        <f>-[1]TB2015!N133</f>
        <v>11.28</v>
      </c>
      <c r="AN126" s="10">
        <f>-[1]TB2015!N133</f>
        <v>11.28</v>
      </c>
      <c r="AO126" s="7">
        <f t="shared" si="53"/>
        <v>1.3015384615384613</v>
      </c>
    </row>
    <row r="127" spans="1:43" s="7" customFormat="1" ht="11.25" customHeight="1" x14ac:dyDescent="0.2">
      <c r="A127" s="7" t="s">
        <v>258</v>
      </c>
      <c r="B127" s="12" t="s">
        <v>259</v>
      </c>
      <c r="C127" s="10">
        <f>[1]TB2015!B54</f>
        <v>2875</v>
      </c>
      <c r="D127" s="10">
        <f>[1]TB2015!B54</f>
        <v>2875</v>
      </c>
      <c r="E127" s="10"/>
      <c r="F127" s="12"/>
      <c r="G127" s="10">
        <f t="shared" si="31"/>
        <v>2875</v>
      </c>
      <c r="H127" s="10">
        <f>([1]TB2015!C54)</f>
        <v>2875</v>
      </c>
      <c r="I127" s="10">
        <f>([1]TB2015!D54)</f>
        <v>2875</v>
      </c>
      <c r="J127" s="10">
        <f>([1]TB2015!E54)</f>
        <v>2875</v>
      </c>
      <c r="K127" s="10">
        <f>([1]TB2015!F54)</f>
        <v>2875</v>
      </c>
      <c r="L127" s="10">
        <f>([1]TB2015!G54)</f>
        <v>2875</v>
      </c>
      <c r="M127" s="10">
        <f>([1]TB2015!H54)</f>
        <v>2875</v>
      </c>
      <c r="N127" s="10">
        <f>([1]TB2015!I54)</f>
        <v>2875</v>
      </c>
      <c r="O127" s="10">
        <f>([1]TB2015!J54)</f>
        <v>2875</v>
      </c>
      <c r="P127" s="10">
        <f>([1]TB2015!K54)</f>
        <v>2875</v>
      </c>
      <c r="Q127" s="10">
        <f>([1]TB2015!L54)</f>
        <v>2875</v>
      </c>
      <c r="R127" s="10">
        <f>([1]TB2015!M54)</f>
        <v>2875</v>
      </c>
      <c r="S127" s="10">
        <f>([1]TB2015!N54)</f>
        <v>2875</v>
      </c>
      <c r="T127" s="10">
        <f>([1]TB2015!N54+[1]TB2015!N30)*$E$145</f>
        <v>2941.1755674783326</v>
      </c>
      <c r="U127" s="7">
        <f t="shared" si="50"/>
        <v>2875</v>
      </c>
      <c r="V127" s="7" t="s">
        <v>260</v>
      </c>
      <c r="W127" s="10">
        <f>-[1]TB2015!B134</f>
        <v>2875</v>
      </c>
      <c r="X127" s="10">
        <f>-[1]TB2015!B134</f>
        <v>2875</v>
      </c>
      <c r="Y127" s="9"/>
      <c r="Z127" s="10"/>
      <c r="AA127" s="10">
        <f t="shared" si="32"/>
        <v>2875</v>
      </c>
      <c r="AB127" s="10">
        <f>-[1]TB2015!C134</f>
        <v>2875</v>
      </c>
      <c r="AC127" s="10">
        <f>-[1]TB2015!D134</f>
        <v>2875</v>
      </c>
      <c r="AD127" s="10">
        <f>-[1]TB2015!E134</f>
        <v>2875</v>
      </c>
      <c r="AE127" s="10">
        <f>-[1]TB2015!F134</f>
        <v>2875</v>
      </c>
      <c r="AF127" s="10">
        <f>-[1]TB2015!G134</f>
        <v>2875</v>
      </c>
      <c r="AG127" s="10">
        <f>-[1]TB2015!H134</f>
        <v>2875</v>
      </c>
      <c r="AH127" s="10">
        <f>-[1]TB2015!I134</f>
        <v>2875</v>
      </c>
      <c r="AI127" s="10">
        <f>-[1]TB2015!J134</f>
        <v>2875</v>
      </c>
      <c r="AJ127" s="10">
        <f>-[1]TB2015!K134</f>
        <v>2875</v>
      </c>
      <c r="AK127" s="10">
        <f>-[1]TB2015!L134</f>
        <v>2875</v>
      </c>
      <c r="AL127" s="10">
        <f>-[1]TB2015!M134</f>
        <v>2875</v>
      </c>
      <c r="AM127" s="10">
        <f>-[1]TB2015!N134</f>
        <v>2875</v>
      </c>
      <c r="AN127" s="10">
        <f>-[1]TB2015!N134</f>
        <v>2875</v>
      </c>
      <c r="AO127" s="7">
        <f t="shared" si="53"/>
        <v>2875</v>
      </c>
    </row>
    <row r="128" spans="1:43" s="7" customFormat="1" ht="20" x14ac:dyDescent="0.2">
      <c r="A128" s="7" t="s">
        <v>261</v>
      </c>
      <c r="B128" s="9" t="s">
        <v>262</v>
      </c>
      <c r="C128" s="10"/>
      <c r="D128" s="10"/>
      <c r="E128" s="10"/>
      <c r="F128" s="9"/>
      <c r="G128" s="10">
        <f t="shared" si="31"/>
        <v>0</v>
      </c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7">
        <f t="shared" si="50"/>
        <v>0</v>
      </c>
      <c r="V128" s="7" t="s">
        <v>263</v>
      </c>
      <c r="W128" s="10"/>
      <c r="X128" s="10"/>
      <c r="Y128" s="9"/>
      <c r="Z128" s="10"/>
      <c r="AA128" s="10">
        <f t="shared" si="32"/>
        <v>0</v>
      </c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7">
        <f t="shared" si="53"/>
        <v>0</v>
      </c>
    </row>
    <row r="129" spans="1:41" s="7" customFormat="1" x14ac:dyDescent="0.2">
      <c r="B129" s="9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0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0"/>
      <c r="AO129" s="11"/>
    </row>
    <row r="130" spans="1:41" s="11" customFormat="1" ht="10.5" x14ac:dyDescent="0.25">
      <c r="A130" s="8" t="s">
        <v>128</v>
      </c>
      <c r="B130" s="12"/>
      <c r="C130" s="10">
        <f>SUM(C71:C129)-C83-C102</f>
        <v>4162638.1700000009</v>
      </c>
      <c r="D130" s="10">
        <f>SUM(D71:D129)-D83-D102</f>
        <v>4355703.5656252587</v>
      </c>
      <c r="E130" s="10">
        <f t="shared" ref="E130:U130" si="54">SUM(E70:E129)-E83-E102</f>
        <v>0</v>
      </c>
      <c r="F130" s="10">
        <f t="shared" si="54"/>
        <v>0</v>
      </c>
      <c r="G130" s="10">
        <f t="shared" si="54"/>
        <v>4162638.1700000009</v>
      </c>
      <c r="H130" s="10">
        <f t="shared" si="54"/>
        <v>4162678.4800000009</v>
      </c>
      <c r="I130" s="10">
        <f t="shared" si="54"/>
        <v>4171475.23</v>
      </c>
      <c r="J130" s="10">
        <f t="shared" si="54"/>
        <v>4172839.0000000005</v>
      </c>
      <c r="K130" s="10">
        <f t="shared" si="54"/>
        <v>4207377.3600000013</v>
      </c>
      <c r="L130" s="10">
        <f t="shared" si="54"/>
        <v>4207630.4099999992</v>
      </c>
      <c r="M130" s="10">
        <f t="shared" si="54"/>
        <v>4228291.379999999</v>
      </c>
      <c r="N130" s="10">
        <f t="shared" si="54"/>
        <v>4231673.05</v>
      </c>
      <c r="O130" s="10">
        <f t="shared" si="54"/>
        <v>4226756.9400000004</v>
      </c>
      <c r="P130" s="10">
        <f t="shared" si="54"/>
        <v>4234517.05</v>
      </c>
      <c r="Q130" s="10">
        <f t="shared" si="54"/>
        <v>4234316.79</v>
      </c>
      <c r="R130" s="10">
        <f t="shared" si="54"/>
        <v>4274847.5900000008</v>
      </c>
      <c r="S130" s="10">
        <f t="shared" si="54"/>
        <v>4272144.6800000006</v>
      </c>
      <c r="T130" s="10">
        <f t="shared" si="54"/>
        <v>4529618.8223111862</v>
      </c>
      <c r="U130" s="10">
        <f t="shared" si="54"/>
        <v>4214398.9330769228</v>
      </c>
      <c r="V130" s="8" t="s">
        <v>128</v>
      </c>
      <c r="W130" s="10">
        <f t="shared" ref="W130:AN130" si="55">SUM(W70:W129)-W83-W102</f>
        <v>1604193.1600000004</v>
      </c>
      <c r="X130" s="10">
        <f t="shared" ref="X130" si="56">SUM(X70:X129)-X83-X102</f>
        <v>1760345.4576475446</v>
      </c>
      <c r="Y130" s="10">
        <f t="shared" si="55"/>
        <v>0</v>
      </c>
      <c r="Z130" s="10">
        <f t="shared" si="55"/>
        <v>0</v>
      </c>
      <c r="AA130" s="10">
        <f t="shared" si="55"/>
        <v>1604193.1600000004</v>
      </c>
      <c r="AB130" s="10">
        <f t="shared" si="55"/>
        <v>1615453.4299999995</v>
      </c>
      <c r="AC130" s="10">
        <f t="shared" si="55"/>
        <v>1626400.3400000003</v>
      </c>
      <c r="AD130" s="10">
        <f t="shared" si="55"/>
        <v>1636796.43</v>
      </c>
      <c r="AE130" s="10">
        <f t="shared" si="55"/>
        <v>1648355.2699999993</v>
      </c>
      <c r="AF130" s="10">
        <f t="shared" si="55"/>
        <v>1655015.1600000004</v>
      </c>
      <c r="AG130" s="10">
        <f t="shared" si="55"/>
        <v>1666554.1099999999</v>
      </c>
      <c r="AH130" s="10">
        <f t="shared" si="55"/>
        <v>1676476.52</v>
      </c>
      <c r="AI130" s="10">
        <f t="shared" si="55"/>
        <v>1687341.4999999991</v>
      </c>
      <c r="AJ130" s="10">
        <f t="shared" si="55"/>
        <v>1692848.02</v>
      </c>
      <c r="AK130" s="10">
        <f t="shared" si="55"/>
        <v>1703186.5500000007</v>
      </c>
      <c r="AL130" s="10">
        <f t="shared" si="55"/>
        <v>1714542.62</v>
      </c>
      <c r="AM130" s="10">
        <f t="shared" si="55"/>
        <v>1726279.7</v>
      </c>
      <c r="AN130" s="10">
        <f t="shared" si="55"/>
        <v>1899579.1703260418</v>
      </c>
      <c r="AO130" s="7">
        <f t="shared" ref="AO130" si="57">AVERAGE(AA130:AM130)</f>
        <v>1665649.4469230769</v>
      </c>
    </row>
    <row r="131" spans="1:41" s="11" customFormat="1" ht="10.5" x14ac:dyDescent="0.25">
      <c r="A131" s="8" t="s">
        <v>129</v>
      </c>
      <c r="B131" s="12"/>
      <c r="C131" s="10"/>
      <c r="D131" s="10"/>
      <c r="E131" s="10">
        <f t="shared" ref="E131:U131" si="58">E60+E130</f>
        <v>0</v>
      </c>
      <c r="F131" s="10">
        <f t="shared" si="58"/>
        <v>0</v>
      </c>
      <c r="G131" s="10">
        <f>[1]TB2015!B459</f>
        <v>4162638.1700000004</v>
      </c>
      <c r="H131" s="10">
        <f>[1]TB2015!C459</f>
        <v>4162678.4800000004</v>
      </c>
      <c r="I131" s="10">
        <f>[1]TB2015!D459</f>
        <v>4171475.2300000004</v>
      </c>
      <c r="J131" s="10">
        <f>[1]TB2015!E459</f>
        <v>4172839.0000000005</v>
      </c>
      <c r="K131" s="10">
        <f>[1]TB2015!F459</f>
        <v>4207377.3599999994</v>
      </c>
      <c r="L131" s="10">
        <f>[1]TB2015!G459</f>
        <v>4207630.4099999992</v>
      </c>
      <c r="M131" s="10">
        <f>[1]TB2015!H459</f>
        <v>4228291.379999999</v>
      </c>
      <c r="N131" s="10">
        <f>[1]TB2015!I459</f>
        <v>4231673.0499999989</v>
      </c>
      <c r="O131" s="10">
        <f>[1]TB2015!J459</f>
        <v>4226756.9399999985</v>
      </c>
      <c r="P131" s="10">
        <f>[1]TB2015!K459</f>
        <v>4234517.0499999989</v>
      </c>
      <c r="Q131" s="10">
        <f>[1]TB2015!L459</f>
        <v>4234316.7899999982</v>
      </c>
      <c r="R131" s="10">
        <f>[1]TB2015!M459</f>
        <v>4274847.589999998</v>
      </c>
      <c r="S131" s="10">
        <f>[1]TB2015!N459</f>
        <v>4272144.6799999988</v>
      </c>
      <c r="T131" s="10"/>
      <c r="U131" s="10" t="e">
        <f t="shared" si="58"/>
        <v>#REF!</v>
      </c>
      <c r="V131" s="8" t="s">
        <v>129</v>
      </c>
      <c r="W131" s="10"/>
      <c r="X131" s="10"/>
      <c r="Y131" s="10">
        <f t="shared" ref="Y131:Z131" si="59">Y60+Y130</f>
        <v>0</v>
      </c>
      <c r="Z131" s="10">
        <f t="shared" si="59"/>
        <v>0</v>
      </c>
      <c r="AA131" s="10">
        <f>-[1]TB2015!B464</f>
        <v>1604193.16</v>
      </c>
      <c r="AB131" s="10">
        <f>-[1]TB2015!C464</f>
        <v>1615453.43</v>
      </c>
      <c r="AC131" s="10">
        <f>-[1]TB2015!D464</f>
        <v>1626400.3400000003</v>
      </c>
      <c r="AD131" s="10">
        <f>-[1]TB2015!E464</f>
        <v>1636796.4300000002</v>
      </c>
      <c r="AE131" s="10">
        <f>-[1]TB2015!F464</f>
        <v>1648355.2699999993</v>
      </c>
      <c r="AF131" s="10">
        <f>-[1]TB2015!G464</f>
        <v>1655015.1600000004</v>
      </c>
      <c r="AG131" s="10">
        <f>-[1]TB2015!H464</f>
        <v>1666554.11</v>
      </c>
      <c r="AH131" s="10">
        <f>-[1]TB2015!I464</f>
        <v>1676476.5199999996</v>
      </c>
      <c r="AI131" s="10">
        <f>-[1]TB2015!J464</f>
        <v>1687341.4999999993</v>
      </c>
      <c r="AJ131" s="10">
        <f>-[1]TB2015!K464</f>
        <v>1692848.0200000005</v>
      </c>
      <c r="AK131" s="10">
        <f>-[1]TB2015!L464</f>
        <v>1703186.55</v>
      </c>
      <c r="AL131" s="10">
        <f>-[1]TB2015!M464</f>
        <v>1714542.6200000003</v>
      </c>
      <c r="AM131" s="10">
        <f>-[1]TB2015!N464</f>
        <v>1726279.7000000002</v>
      </c>
      <c r="AN131" s="10">
        <f t="shared" ref="AN131:AO131" si="60">AN60+AN130</f>
        <v>2833432.7104828721</v>
      </c>
      <c r="AO131" s="10">
        <f t="shared" si="60"/>
        <v>2884225.2807692308</v>
      </c>
    </row>
    <row r="132" spans="1:41" ht="15" customHeight="1" thickBot="1" x14ac:dyDescent="0.3">
      <c r="A132" s="8" t="s">
        <v>130</v>
      </c>
      <c r="C132" s="29"/>
      <c r="D132" s="29"/>
      <c r="E132" s="29">
        <f>+E130</f>
        <v>0</v>
      </c>
      <c r="F132" s="29">
        <f>+F130</f>
        <v>0</v>
      </c>
      <c r="G132" s="29">
        <f>G131-G130</f>
        <v>0</v>
      </c>
      <c r="H132" s="29">
        <f t="shared" ref="H132:S132" si="61">H131-H130</f>
        <v>0</v>
      </c>
      <c r="I132" s="29">
        <f t="shared" si="61"/>
        <v>0</v>
      </c>
      <c r="J132" s="29">
        <f t="shared" si="61"/>
        <v>0</v>
      </c>
      <c r="K132" s="29">
        <f t="shared" si="61"/>
        <v>0</v>
      </c>
      <c r="L132" s="29">
        <f t="shared" si="61"/>
        <v>0</v>
      </c>
      <c r="M132" s="29">
        <f t="shared" si="61"/>
        <v>0</v>
      </c>
      <c r="N132" s="29">
        <f t="shared" si="61"/>
        <v>0</v>
      </c>
      <c r="O132" s="29">
        <f t="shared" si="61"/>
        <v>0</v>
      </c>
      <c r="P132" s="29">
        <f t="shared" si="61"/>
        <v>0</v>
      </c>
      <c r="Q132" s="29">
        <f t="shared" si="61"/>
        <v>0</v>
      </c>
      <c r="R132" s="29">
        <f t="shared" si="61"/>
        <v>0</v>
      </c>
      <c r="S132" s="29">
        <f t="shared" si="61"/>
        <v>0</v>
      </c>
      <c r="T132" s="29"/>
      <c r="U132" s="29">
        <f t="shared" ref="U132" si="62">+U130</f>
        <v>4214398.9330769228</v>
      </c>
      <c r="V132" s="8" t="s">
        <v>130</v>
      </c>
      <c r="W132" s="29"/>
      <c r="X132" s="29"/>
      <c r="Y132" s="29">
        <f>+Y130</f>
        <v>0</v>
      </c>
      <c r="Z132" s="29">
        <f>+Z130</f>
        <v>0</v>
      </c>
      <c r="AA132" s="29">
        <f t="shared" ref="AA132:AM132" si="63">AA131-AA130</f>
        <v>0</v>
      </c>
      <c r="AB132" s="29">
        <f t="shared" si="63"/>
        <v>0</v>
      </c>
      <c r="AC132" s="29">
        <f t="shared" si="63"/>
        <v>0</v>
      </c>
      <c r="AD132" s="29">
        <f t="shared" si="63"/>
        <v>0</v>
      </c>
      <c r="AE132" s="29">
        <f t="shared" si="63"/>
        <v>0</v>
      </c>
      <c r="AF132" s="29">
        <f t="shared" si="63"/>
        <v>0</v>
      </c>
      <c r="AG132" s="29">
        <f t="shared" si="63"/>
        <v>0</v>
      </c>
      <c r="AH132" s="29">
        <f t="shared" si="63"/>
        <v>0</v>
      </c>
      <c r="AI132" s="29">
        <f t="shared" si="63"/>
        <v>0</v>
      </c>
      <c r="AJ132" s="29">
        <f t="shared" si="63"/>
        <v>0</v>
      </c>
      <c r="AK132" s="29">
        <f t="shared" si="63"/>
        <v>0</v>
      </c>
      <c r="AL132" s="29">
        <f t="shared" si="63"/>
        <v>0</v>
      </c>
      <c r="AM132" s="29">
        <f t="shared" si="63"/>
        <v>0</v>
      </c>
      <c r="AN132" s="29">
        <f t="shared" ref="AN132:AO132" si="64">+AN130</f>
        <v>1899579.1703260418</v>
      </c>
      <c r="AO132" s="29">
        <f t="shared" si="64"/>
        <v>1665649.4469230769</v>
      </c>
    </row>
    <row r="133" spans="1:41" ht="15" customHeight="1" thickTop="1" x14ac:dyDescent="0.25">
      <c r="A133" s="8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8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</row>
    <row r="134" spans="1:41" ht="15" customHeight="1" x14ac:dyDescent="0.25">
      <c r="A134" s="8" t="s">
        <v>264</v>
      </c>
      <c r="C134" s="11">
        <f>C60+C130</f>
        <v>6392422.0800000001</v>
      </c>
      <c r="D134" s="11">
        <f>D60+D130</f>
        <v>6392421.5255172756</v>
      </c>
      <c r="E134" s="11"/>
      <c r="F134" s="11"/>
      <c r="G134" s="11">
        <f>G60+G130</f>
        <v>6392422.0800000001</v>
      </c>
      <c r="H134" s="11">
        <f t="shared" ref="H134:S135" si="65">H60+H130</f>
        <v>6394465.7700000014</v>
      </c>
      <c r="I134" s="11">
        <f t="shared" si="65"/>
        <v>6403853.7899999991</v>
      </c>
      <c r="J134" s="11">
        <f t="shared" si="65"/>
        <v>6416892.8900000006</v>
      </c>
      <c r="K134" s="11">
        <f t="shared" si="65"/>
        <v>6456679.2800000012</v>
      </c>
      <c r="L134" s="11">
        <f t="shared" si="65"/>
        <v>6462002.7599999988</v>
      </c>
      <c r="M134" s="11">
        <f t="shared" si="65"/>
        <v>6486593.0499999989</v>
      </c>
      <c r="N134" s="11">
        <f t="shared" si="65"/>
        <v>6488524.54</v>
      </c>
      <c r="O134" s="11">
        <f t="shared" si="65"/>
        <v>6486518.4900000002</v>
      </c>
      <c r="P134" s="11">
        <f t="shared" si="65"/>
        <v>6493660.4100000001</v>
      </c>
      <c r="Q134" s="11">
        <f t="shared" si="65"/>
        <v>6499370.2799999993</v>
      </c>
      <c r="R134" s="11">
        <f t="shared" si="65"/>
        <v>6541771.7300000004</v>
      </c>
      <c r="S134" s="11">
        <f t="shared" si="65"/>
        <v>6540510.8499999996</v>
      </c>
      <c r="T134" s="11"/>
      <c r="U134" s="11"/>
      <c r="V134" s="8" t="s">
        <v>264</v>
      </c>
      <c r="W134" s="11"/>
      <c r="X134" s="11"/>
      <c r="Y134" s="11"/>
      <c r="Z134" s="11"/>
      <c r="AA134" s="11">
        <f>AA60+AA130</f>
        <v>2775109.8400000008</v>
      </c>
      <c r="AB134" s="11">
        <f t="shared" ref="AB134:AM134" si="66">AB60+AB130</f>
        <v>2794981.59</v>
      </c>
      <c r="AC134" s="11">
        <f t="shared" si="66"/>
        <v>2809057.9400000004</v>
      </c>
      <c r="AD134" s="11">
        <f t="shared" si="66"/>
        <v>2831409.53</v>
      </c>
      <c r="AE134" s="11">
        <f t="shared" si="66"/>
        <v>2855937.379999999</v>
      </c>
      <c r="AF134" s="11">
        <f t="shared" si="66"/>
        <v>2872318.5300000003</v>
      </c>
      <c r="AG134" s="11">
        <f t="shared" si="66"/>
        <v>2892583.9499999993</v>
      </c>
      <c r="AH134" s="11">
        <f t="shared" si="66"/>
        <v>2899910.6100000003</v>
      </c>
      <c r="AI134" s="11">
        <f t="shared" si="66"/>
        <v>2918310.3899999992</v>
      </c>
      <c r="AJ134" s="11">
        <f t="shared" si="66"/>
        <v>2930226.96</v>
      </c>
      <c r="AK134" s="11">
        <f t="shared" si="66"/>
        <v>2951061.5700000012</v>
      </c>
      <c r="AL134" s="11">
        <f t="shared" si="66"/>
        <v>2972041.4800000004</v>
      </c>
      <c r="AM134" s="11">
        <f t="shared" si="66"/>
        <v>2991978.88</v>
      </c>
      <c r="AN134" s="11"/>
      <c r="AO134" s="11"/>
    </row>
    <row r="135" spans="1:41" ht="15" customHeight="1" x14ac:dyDescent="0.25">
      <c r="A135" s="8" t="s">
        <v>265</v>
      </c>
      <c r="C135" s="11">
        <f>C61+C131</f>
        <v>0</v>
      </c>
      <c r="D135" s="11">
        <f>D61+D131</f>
        <v>0</v>
      </c>
      <c r="E135" s="11"/>
      <c r="F135" s="11"/>
      <c r="G135" s="11">
        <f>G61+G131</f>
        <v>6392422.0800000001</v>
      </c>
      <c r="H135" s="11">
        <f t="shared" si="65"/>
        <v>6394465.7700000005</v>
      </c>
      <c r="I135" s="11">
        <f t="shared" si="65"/>
        <v>6403853.790000001</v>
      </c>
      <c r="J135" s="11">
        <f t="shared" si="65"/>
        <v>6416892.8900000006</v>
      </c>
      <c r="K135" s="11">
        <f t="shared" si="65"/>
        <v>6456679.2799999993</v>
      </c>
      <c r="L135" s="11">
        <f t="shared" si="65"/>
        <v>6462002.7599999998</v>
      </c>
      <c r="M135" s="11">
        <f t="shared" si="65"/>
        <v>6486593.0499999989</v>
      </c>
      <c r="N135" s="11">
        <f t="shared" si="65"/>
        <v>6488524.5399999991</v>
      </c>
      <c r="O135" s="11">
        <f t="shared" si="65"/>
        <v>6486518.4899999984</v>
      </c>
      <c r="P135" s="11">
        <f t="shared" si="65"/>
        <v>6493660.4099999992</v>
      </c>
      <c r="Q135" s="11">
        <f t="shared" si="65"/>
        <v>6499370.2799999975</v>
      </c>
      <c r="R135" s="11">
        <f t="shared" si="65"/>
        <v>6541771.7299999986</v>
      </c>
      <c r="S135" s="11">
        <f t="shared" si="65"/>
        <v>6540510.8499999978</v>
      </c>
      <c r="T135" s="11"/>
      <c r="U135" s="11"/>
      <c r="V135" s="8" t="s">
        <v>265</v>
      </c>
      <c r="W135" s="11"/>
      <c r="X135" s="11"/>
      <c r="Y135" s="11"/>
      <c r="Z135" s="11"/>
      <c r="AA135" s="11">
        <f t="shared" ref="AA135:AM135" si="67">AA61+AA131</f>
        <v>2775109.84</v>
      </c>
      <c r="AB135" s="11">
        <f t="shared" si="67"/>
        <v>2794981.59</v>
      </c>
      <c r="AC135" s="11">
        <f t="shared" si="67"/>
        <v>2809057.9400000004</v>
      </c>
      <c r="AD135" s="11">
        <f t="shared" si="67"/>
        <v>2831409.53</v>
      </c>
      <c r="AE135" s="11">
        <f t="shared" si="67"/>
        <v>2855937.379999999</v>
      </c>
      <c r="AF135" s="11">
        <f t="shared" si="67"/>
        <v>2872318.5300000003</v>
      </c>
      <c r="AG135" s="11">
        <f t="shared" si="67"/>
        <v>2892583.95</v>
      </c>
      <c r="AH135" s="11">
        <f t="shared" si="67"/>
        <v>2899910.6099999994</v>
      </c>
      <c r="AI135" s="11">
        <f t="shared" si="67"/>
        <v>2918310.3899999997</v>
      </c>
      <c r="AJ135" s="11">
        <f t="shared" si="67"/>
        <v>2930226.9600000004</v>
      </c>
      <c r="AK135" s="11">
        <f t="shared" si="67"/>
        <v>2951061.5700000003</v>
      </c>
      <c r="AL135" s="11">
        <f t="shared" si="67"/>
        <v>2972041.4800000004</v>
      </c>
      <c r="AM135" s="11">
        <f t="shared" si="67"/>
        <v>2991978.88</v>
      </c>
      <c r="AN135" s="11"/>
      <c r="AO135" s="11"/>
    </row>
    <row r="136" spans="1:41" ht="15" customHeight="1" x14ac:dyDescent="0.25">
      <c r="A136" s="8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8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</row>
    <row r="137" spans="1:41" ht="15" customHeight="1" x14ac:dyDescent="0.25">
      <c r="A137" s="8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8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</row>
    <row r="138" spans="1:41" ht="15" customHeight="1" x14ac:dyDescent="0.25">
      <c r="A138" s="8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8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</row>
    <row r="139" spans="1:41" ht="15" customHeight="1" x14ac:dyDescent="0.25">
      <c r="A139" s="8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8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</row>
    <row r="140" spans="1:41" ht="15" customHeight="1" x14ac:dyDescent="0.25">
      <c r="A140" s="8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8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</row>
    <row r="141" spans="1:41" ht="15" customHeight="1" x14ac:dyDescent="0.25">
      <c r="A141" s="8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8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</row>
    <row r="142" spans="1:41" ht="15" customHeight="1" thickBot="1" x14ac:dyDescent="0.3">
      <c r="A142" s="8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8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</row>
    <row r="143" spans="1:41" s="7" customFormat="1" ht="12" x14ac:dyDescent="0.3">
      <c r="B143" s="9"/>
      <c r="C143" s="50" t="s">
        <v>266</v>
      </c>
      <c r="D143" s="51"/>
      <c r="E143" s="52"/>
      <c r="F143" s="9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W143" s="10"/>
      <c r="X143" s="10"/>
      <c r="Y143" s="9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1"/>
    </row>
    <row r="144" spans="1:41" s="7" customFormat="1" ht="12" x14ac:dyDescent="0.3">
      <c r="B144" s="53" t="s">
        <v>267</v>
      </c>
      <c r="C144" s="54">
        <v>1243</v>
      </c>
      <c r="D144" s="55"/>
      <c r="E144" s="56">
        <f>C144/C$147</f>
        <v>0.51300041271151464</v>
      </c>
      <c r="F144" s="9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T144" s="10"/>
      <c r="W144" s="10"/>
      <c r="X144" s="10"/>
      <c r="Y144" s="9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1"/>
    </row>
    <row r="145" spans="1:41" s="7" customFormat="1" ht="12" x14ac:dyDescent="0.3">
      <c r="B145" s="53" t="s">
        <v>268</v>
      </c>
      <c r="C145" s="54">
        <v>1180</v>
      </c>
      <c r="D145" s="55"/>
      <c r="E145" s="56">
        <f>C145/C$147</f>
        <v>0.48699958728848536</v>
      </c>
      <c r="F145" s="9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T145" s="10"/>
      <c r="W145" s="10"/>
      <c r="X145" s="10">
        <f>X121-113477</f>
        <v>-0.19550557159527671</v>
      </c>
      <c r="Y145" s="9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1"/>
    </row>
    <row r="146" spans="1:41" s="7" customFormat="1" ht="12" x14ac:dyDescent="0.3">
      <c r="B146" s="53"/>
      <c r="C146" s="57"/>
      <c r="D146" s="55"/>
      <c r="E146" s="56"/>
      <c r="F146" s="9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T146" s="10"/>
      <c r="W146" s="10"/>
      <c r="X146" s="10"/>
      <c r="Y146" s="9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1"/>
    </row>
    <row r="147" spans="1:41" s="7" customFormat="1" ht="12.5" thickBot="1" x14ac:dyDescent="0.35">
      <c r="B147" s="58" t="s">
        <v>269</v>
      </c>
      <c r="C147" s="59">
        <f>SUM(C144:C146)</f>
        <v>2423</v>
      </c>
      <c r="D147" s="60"/>
      <c r="E147" s="56">
        <f>C147/C$147</f>
        <v>1</v>
      </c>
      <c r="F147" s="9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T147" s="10"/>
      <c r="W147" s="10"/>
      <c r="X147" s="10"/>
      <c r="Y147" s="9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1"/>
    </row>
    <row r="148" spans="1:41" s="7" customFormat="1" ht="10.5" thickBot="1" x14ac:dyDescent="0.25">
      <c r="B148" s="9"/>
      <c r="C148" s="10"/>
      <c r="D148" s="10"/>
      <c r="E148" s="10"/>
      <c r="F148" s="9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W148" s="10"/>
      <c r="X148" s="10"/>
      <c r="Y148" s="9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1"/>
    </row>
    <row r="149" spans="1:41" s="36" customFormat="1" ht="10.5" x14ac:dyDescent="0.25">
      <c r="A149" s="61" t="s">
        <v>270</v>
      </c>
      <c r="B149" s="62"/>
      <c r="C149" s="63"/>
      <c r="D149" s="63"/>
      <c r="E149" s="63"/>
      <c r="F149" s="62"/>
      <c r="G149" s="63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V149" s="64" t="s">
        <v>270</v>
      </c>
      <c r="W149" s="34"/>
      <c r="X149" s="34"/>
      <c r="Y149" s="62"/>
      <c r="Z149" s="63"/>
      <c r="AA149" s="63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</row>
    <row r="150" spans="1:41" s="33" customFormat="1" ht="14.25" customHeight="1" x14ac:dyDescent="0.25">
      <c r="A150" s="32" t="s">
        <v>271</v>
      </c>
      <c r="C150" s="34"/>
      <c r="D150" s="34"/>
      <c r="E150" s="34"/>
      <c r="G150" s="10">
        <f t="shared" ref="G150" si="68">SUM(C150:F150)</f>
        <v>0</v>
      </c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V150" s="65" t="s">
        <v>272</v>
      </c>
      <c r="W150" s="34"/>
      <c r="X150" s="34"/>
      <c r="Z150" s="34"/>
      <c r="AA150" s="66">
        <f t="shared" ref="AA150" si="69">SUM(W150:Z150)</f>
        <v>0</v>
      </c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6"/>
    </row>
    <row r="151" spans="1:41" s="33" customFormat="1" ht="10.5" x14ac:dyDescent="0.25">
      <c r="A151" s="32" t="s">
        <v>133</v>
      </c>
      <c r="C151" s="34"/>
      <c r="D151" s="34"/>
      <c r="E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V151" s="64"/>
      <c r="W151" s="34"/>
      <c r="X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6"/>
    </row>
    <row r="152" spans="1:41" s="33" customFormat="1" ht="10.5" x14ac:dyDescent="0.25">
      <c r="A152" s="40" t="s">
        <v>273</v>
      </c>
      <c r="C152" s="34"/>
      <c r="D152" s="34"/>
      <c r="E152" s="34"/>
      <c r="G152" s="34">
        <f>-G66</f>
        <v>0</v>
      </c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>
        <f>-S66</f>
        <v>0</v>
      </c>
      <c r="T152" s="34"/>
      <c r="V152" s="64" t="s">
        <v>274</v>
      </c>
      <c r="W152" s="34">
        <f>-W66</f>
        <v>0</v>
      </c>
      <c r="X152" s="34"/>
      <c r="Z152" s="34"/>
      <c r="AA152" s="34">
        <f>-AA66</f>
        <v>0</v>
      </c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>
        <f>-AM66</f>
        <v>0</v>
      </c>
      <c r="AN152" s="34"/>
      <c r="AO152" s="36"/>
    </row>
    <row r="153" spans="1:41" s="7" customFormat="1" ht="10.5" x14ac:dyDescent="0.25">
      <c r="A153" s="40" t="s">
        <v>275</v>
      </c>
      <c r="B153" s="9"/>
      <c r="C153" s="13"/>
      <c r="D153" s="13"/>
      <c r="E153" s="13"/>
      <c r="F153" s="9"/>
      <c r="G153" s="13">
        <f>+G150-G132-G152</f>
        <v>0</v>
      </c>
      <c r="H153" s="67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13">
        <f>+S150-S132-S152</f>
        <v>0</v>
      </c>
      <c r="T153" s="13"/>
      <c r="V153" s="40" t="s">
        <v>275</v>
      </c>
      <c r="W153" s="13">
        <f>+W150-W132-W152</f>
        <v>0</v>
      </c>
      <c r="X153" s="13"/>
      <c r="Y153" s="9"/>
      <c r="Z153" s="13"/>
      <c r="AA153" s="13">
        <f>+AA150-AA132-AA152</f>
        <v>0</v>
      </c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13">
        <f>+AM150-AM132-AM152</f>
        <v>0</v>
      </c>
      <c r="AN153" s="13"/>
      <c r="AO153" s="11"/>
    </row>
    <row r="154" spans="1:41" s="7" customFormat="1" ht="10.5" x14ac:dyDescent="0.25">
      <c r="B154" s="64" t="s">
        <v>276</v>
      </c>
      <c r="C154" s="66">
        <f>+C60+C130</f>
        <v>6392422.0800000001</v>
      </c>
      <c r="D154" s="66"/>
      <c r="E154" s="66">
        <f t="shared" ref="E154:S154" si="70">+E60+E130</f>
        <v>0</v>
      </c>
      <c r="F154" s="66">
        <f t="shared" si="70"/>
        <v>0</v>
      </c>
      <c r="G154" s="66">
        <f t="shared" si="70"/>
        <v>6392422.0800000001</v>
      </c>
      <c r="H154" s="66">
        <f t="shared" si="70"/>
        <v>6394465.7700000014</v>
      </c>
      <c r="I154" s="66">
        <f t="shared" si="70"/>
        <v>6403853.7899999991</v>
      </c>
      <c r="J154" s="66">
        <f t="shared" si="70"/>
        <v>6416892.8900000006</v>
      </c>
      <c r="K154" s="66">
        <f t="shared" si="70"/>
        <v>6456679.2800000012</v>
      </c>
      <c r="L154" s="66">
        <f t="shared" si="70"/>
        <v>6462002.7599999988</v>
      </c>
      <c r="M154" s="66">
        <f t="shared" si="70"/>
        <v>6486593.0499999989</v>
      </c>
      <c r="N154" s="66">
        <f t="shared" si="70"/>
        <v>6488524.54</v>
      </c>
      <c r="O154" s="66">
        <f t="shared" si="70"/>
        <v>6486518.4900000002</v>
      </c>
      <c r="P154" s="66">
        <f t="shared" si="70"/>
        <v>6493660.4100000001</v>
      </c>
      <c r="Q154" s="66">
        <f t="shared" si="70"/>
        <v>6499370.2799999993</v>
      </c>
      <c r="R154" s="66">
        <f t="shared" si="70"/>
        <v>6541771.7300000004</v>
      </c>
      <c r="S154" s="66">
        <f t="shared" si="70"/>
        <v>6540510.8499999996</v>
      </c>
      <c r="T154" s="66"/>
      <c r="U154" s="66" t="e">
        <f>+U60+U130</f>
        <v>#REF!</v>
      </c>
      <c r="V154" s="8" t="s">
        <v>277</v>
      </c>
      <c r="W154" s="66">
        <f>+W60+W130</f>
        <v>2775109.8400000008</v>
      </c>
      <c r="X154" s="66"/>
      <c r="Y154" s="66">
        <f>+Y60+Y130</f>
        <v>0</v>
      </c>
      <c r="Z154" s="66"/>
      <c r="AA154" s="66">
        <f t="shared" ref="AA154:AM154" si="71">+AA60+AA130</f>
        <v>2775109.8400000008</v>
      </c>
      <c r="AB154" s="66">
        <f t="shared" si="71"/>
        <v>2794981.59</v>
      </c>
      <c r="AC154" s="66">
        <f t="shared" si="71"/>
        <v>2809057.9400000004</v>
      </c>
      <c r="AD154" s="66">
        <f t="shared" si="71"/>
        <v>2831409.53</v>
      </c>
      <c r="AE154" s="66">
        <f t="shared" si="71"/>
        <v>2855937.379999999</v>
      </c>
      <c r="AF154" s="66">
        <f t="shared" si="71"/>
        <v>2872318.5300000003</v>
      </c>
      <c r="AG154" s="66">
        <f t="shared" si="71"/>
        <v>2892583.9499999993</v>
      </c>
      <c r="AH154" s="66">
        <f t="shared" si="71"/>
        <v>2899910.6100000003</v>
      </c>
      <c r="AI154" s="66">
        <f t="shared" si="71"/>
        <v>2918310.3899999992</v>
      </c>
      <c r="AJ154" s="66">
        <f t="shared" si="71"/>
        <v>2930226.96</v>
      </c>
      <c r="AK154" s="66">
        <f t="shared" si="71"/>
        <v>2951061.5700000012</v>
      </c>
      <c r="AL154" s="66">
        <f t="shared" si="71"/>
        <v>2972041.4800000004</v>
      </c>
      <c r="AM154" s="66">
        <f t="shared" si="71"/>
        <v>2991978.88</v>
      </c>
      <c r="AN154" s="66"/>
      <c r="AO154" s="11"/>
    </row>
    <row r="155" spans="1:41" s="7" customFormat="1" ht="15" customHeight="1" x14ac:dyDescent="0.25">
      <c r="B155" s="64" t="s">
        <v>278</v>
      </c>
      <c r="C155" s="66">
        <f>+C169+C189+C214</f>
        <v>27.520000000004075</v>
      </c>
      <c r="D155" s="66"/>
      <c r="E155" s="66"/>
      <c r="F155" s="64"/>
      <c r="G155" s="66">
        <f t="shared" ref="G155:S155" si="72">+G169+G189+G214</f>
        <v>-268082.39</v>
      </c>
      <c r="H155" s="66">
        <f t="shared" si="72"/>
        <v>27.5</v>
      </c>
      <c r="I155" s="66">
        <f t="shared" si="72"/>
        <v>27.479999999995925</v>
      </c>
      <c r="J155" s="66">
        <f t="shared" si="72"/>
        <v>45.80000000000291</v>
      </c>
      <c r="K155" s="66">
        <f t="shared" si="72"/>
        <v>45.69999999999709</v>
      </c>
      <c r="L155" s="66">
        <f t="shared" si="72"/>
        <v>12.220000000001164</v>
      </c>
      <c r="M155" s="66">
        <f t="shared" si="72"/>
        <v>12.220000000001164</v>
      </c>
      <c r="N155" s="66">
        <f t="shared" si="72"/>
        <v>12.210000000006403</v>
      </c>
      <c r="O155" s="66">
        <f t="shared" si="72"/>
        <v>12.220000000001164</v>
      </c>
      <c r="P155" s="66">
        <f t="shared" si="72"/>
        <v>12.220000000001164</v>
      </c>
      <c r="Q155" s="66">
        <f t="shared" si="72"/>
        <v>12.279999999998836</v>
      </c>
      <c r="R155" s="66">
        <f t="shared" si="72"/>
        <v>12.309999999997672</v>
      </c>
      <c r="S155" s="66">
        <f t="shared" si="72"/>
        <v>12.30000000000291</v>
      </c>
      <c r="T155" s="66"/>
      <c r="W155" s="10"/>
      <c r="X155" s="10"/>
      <c r="Y155" s="64"/>
      <c r="Z155" s="66"/>
      <c r="AA155" s="66">
        <f>+AA169+AA189+AA214</f>
        <v>0</v>
      </c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1"/>
    </row>
    <row r="156" spans="1:41" s="7" customFormat="1" ht="10.5" x14ac:dyDescent="0.25">
      <c r="A156" s="8" t="s">
        <v>279</v>
      </c>
      <c r="B156" s="9"/>
      <c r="C156" s="68"/>
      <c r="D156" s="68"/>
      <c r="E156" s="68"/>
      <c r="F156" s="9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W156" s="68"/>
      <c r="X156" s="68"/>
      <c r="Y156" s="9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11"/>
    </row>
    <row r="157" spans="1:41" s="7" customFormat="1" ht="20.5" x14ac:dyDescent="0.25">
      <c r="A157" s="8" t="s">
        <v>280</v>
      </c>
      <c r="B157" s="69" t="s">
        <v>281</v>
      </c>
      <c r="C157" s="10"/>
      <c r="D157" s="10"/>
      <c r="E157" s="10"/>
      <c r="F157" s="69"/>
      <c r="G157" s="10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W157" s="10"/>
      <c r="X157" s="10"/>
      <c r="Y157" s="69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1"/>
    </row>
    <row r="158" spans="1:41" s="7" customFormat="1" ht="20" x14ac:dyDescent="0.2">
      <c r="B158" s="69" t="s">
        <v>282</v>
      </c>
      <c r="C158" s="10"/>
      <c r="D158" s="10"/>
      <c r="E158" s="10"/>
      <c r="F158" s="69"/>
      <c r="G158" s="10">
        <f t="shared" ref="G158:G167" si="73">SUM(C158:F158)</f>
        <v>0</v>
      </c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7">
        <f t="shared" ref="U158:U169" si="74">AVERAGE(G158:S158)</f>
        <v>0</v>
      </c>
      <c r="W158" s="10"/>
      <c r="X158" s="10"/>
      <c r="Y158" s="69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1"/>
    </row>
    <row r="159" spans="1:41" s="7" customFormat="1" ht="20" x14ac:dyDescent="0.2">
      <c r="B159" s="69" t="s">
        <v>283</v>
      </c>
      <c r="C159" s="10">
        <f>[1]TB2015!B62</f>
        <v>855.22</v>
      </c>
      <c r="D159" s="10"/>
      <c r="E159" s="10"/>
      <c r="F159" s="69"/>
      <c r="G159" s="10">
        <f t="shared" si="73"/>
        <v>855.22</v>
      </c>
      <c r="H159" s="10">
        <f>[1]TB2015!C62</f>
        <v>855.22</v>
      </c>
      <c r="I159" s="10">
        <f>[1]TB2015!D62</f>
        <v>855.22</v>
      </c>
      <c r="J159" s="10">
        <f>[1]TB2015!E62</f>
        <v>855.22</v>
      </c>
      <c r="K159" s="10">
        <f>[1]TB2015!F62</f>
        <v>855.22</v>
      </c>
      <c r="L159" s="10">
        <f>[1]TB2015!G62</f>
        <v>855.22</v>
      </c>
      <c r="M159" s="10">
        <f>[1]TB2015!H62</f>
        <v>855.22</v>
      </c>
      <c r="N159" s="10">
        <f>[1]TB2015!I62</f>
        <v>855.22</v>
      </c>
      <c r="O159" s="10">
        <f>[1]TB2015!J62</f>
        <v>855.22</v>
      </c>
      <c r="P159" s="10">
        <f>[1]TB2015!K62</f>
        <v>855.22</v>
      </c>
      <c r="Q159" s="10">
        <f>[1]TB2015!L62</f>
        <v>855.22</v>
      </c>
      <c r="R159" s="10">
        <f>[1]TB2015!M62</f>
        <v>855.22</v>
      </c>
      <c r="S159" s="10">
        <f>[1]TB2015!N62</f>
        <v>855.22</v>
      </c>
      <c r="T159" s="10"/>
      <c r="U159" s="7">
        <f t="shared" si="74"/>
        <v>855.21999999999991</v>
      </c>
      <c r="W159" s="10"/>
      <c r="X159" s="10"/>
      <c r="Y159" s="69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1"/>
    </row>
    <row r="160" spans="1:41" s="7" customFormat="1" ht="20" x14ac:dyDescent="0.2">
      <c r="B160" s="69" t="s">
        <v>284</v>
      </c>
      <c r="C160" s="10">
        <f>[1]TB2015!B63</f>
        <v>844.49</v>
      </c>
      <c r="D160" s="10"/>
      <c r="E160" s="10"/>
      <c r="F160" s="69"/>
      <c r="G160" s="10">
        <f t="shared" si="73"/>
        <v>844.49</v>
      </c>
      <c r="H160" s="10">
        <f>[1]TB2015!C63</f>
        <v>844.49</v>
      </c>
      <c r="I160" s="10">
        <f>[1]TB2015!D63</f>
        <v>844.49</v>
      </c>
      <c r="J160" s="10">
        <f>[1]TB2015!E63</f>
        <v>844.49</v>
      </c>
      <c r="K160" s="10">
        <f>[1]TB2015!F63</f>
        <v>844.49</v>
      </c>
      <c r="L160" s="10">
        <f>[1]TB2015!G63</f>
        <v>844.49</v>
      </c>
      <c r="M160" s="10">
        <f>[1]TB2015!H63</f>
        <v>844.49</v>
      </c>
      <c r="N160" s="10">
        <f>[1]TB2015!I63</f>
        <v>844.49</v>
      </c>
      <c r="O160" s="10">
        <f>[1]TB2015!J63</f>
        <v>844.49</v>
      </c>
      <c r="P160" s="10">
        <f>[1]TB2015!K63</f>
        <v>844.49</v>
      </c>
      <c r="Q160" s="10">
        <f>[1]TB2015!L63</f>
        <v>844.49</v>
      </c>
      <c r="R160" s="10">
        <f>[1]TB2015!M63</f>
        <v>844.49</v>
      </c>
      <c r="S160" s="10">
        <f>[1]TB2015!N63</f>
        <v>844.49</v>
      </c>
      <c r="T160" s="10"/>
      <c r="U160" s="7">
        <f t="shared" si="74"/>
        <v>844.4899999999999</v>
      </c>
      <c r="W160" s="10"/>
      <c r="X160" s="10"/>
      <c r="Y160" s="69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1"/>
    </row>
    <row r="161" spans="2:41" s="7" customFormat="1" ht="20" x14ac:dyDescent="0.2">
      <c r="B161" s="69" t="s">
        <v>285</v>
      </c>
      <c r="C161" s="10">
        <f>[1]TB2015!B64</f>
        <v>14000</v>
      </c>
      <c r="D161" s="10"/>
      <c r="E161" s="10"/>
      <c r="F161" s="69"/>
      <c r="G161" s="10">
        <f t="shared" si="73"/>
        <v>14000</v>
      </c>
      <c r="H161" s="10">
        <f>[1]TB2015!C64</f>
        <v>14000</v>
      </c>
      <c r="I161" s="10">
        <f>[1]TB2015!D64</f>
        <v>14000</v>
      </c>
      <c r="J161" s="10">
        <f>[1]TB2015!E64</f>
        <v>14000</v>
      </c>
      <c r="K161" s="10">
        <f>[1]TB2015!F64</f>
        <v>14000</v>
      </c>
      <c r="L161" s="10">
        <f>[1]TB2015!G64</f>
        <v>14000</v>
      </c>
      <c r="M161" s="10">
        <f>[1]TB2015!H64</f>
        <v>14000</v>
      </c>
      <c r="N161" s="10">
        <f>[1]TB2015!I64</f>
        <v>14000</v>
      </c>
      <c r="O161" s="10">
        <f>[1]TB2015!J64</f>
        <v>14000</v>
      </c>
      <c r="P161" s="10">
        <f>[1]TB2015!K64</f>
        <v>14000</v>
      </c>
      <c r="Q161" s="10">
        <f>[1]TB2015!L64</f>
        <v>14000</v>
      </c>
      <c r="R161" s="10">
        <f>[1]TB2015!M64</f>
        <v>14000</v>
      </c>
      <c r="S161" s="10">
        <f>[1]TB2015!N64</f>
        <v>14000</v>
      </c>
      <c r="T161" s="10"/>
      <c r="U161" s="7">
        <f t="shared" si="74"/>
        <v>14000</v>
      </c>
      <c r="W161" s="10"/>
      <c r="X161" s="10"/>
      <c r="Y161" s="69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1"/>
    </row>
    <row r="162" spans="2:41" s="7" customFormat="1" ht="20" x14ac:dyDescent="0.2">
      <c r="B162" s="69" t="s">
        <v>286</v>
      </c>
      <c r="C162" s="10"/>
      <c r="D162" s="10"/>
      <c r="E162" s="10"/>
      <c r="F162" s="69"/>
      <c r="G162" s="10">
        <f t="shared" si="73"/>
        <v>0</v>
      </c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7">
        <f t="shared" si="74"/>
        <v>0</v>
      </c>
      <c r="W162" s="10"/>
      <c r="X162" s="10"/>
      <c r="Y162" s="69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1"/>
    </row>
    <row r="163" spans="2:41" s="7" customFormat="1" x14ac:dyDescent="0.2">
      <c r="B163" s="69" t="s">
        <v>287</v>
      </c>
      <c r="C163" s="10"/>
      <c r="D163" s="10"/>
      <c r="E163" s="10"/>
      <c r="F163" s="69"/>
      <c r="G163" s="10">
        <f t="shared" si="73"/>
        <v>0</v>
      </c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7">
        <f t="shared" si="74"/>
        <v>0</v>
      </c>
      <c r="W163" s="10">
        <f>W8+W19+W25+W41</f>
        <v>35667.730000000003</v>
      </c>
      <c r="X163" s="10"/>
      <c r="Y163" s="69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>
        <f>AM8+AM19+AM25+AM41</f>
        <v>38867.680000000008</v>
      </c>
      <c r="AN163" s="10"/>
      <c r="AO163" s="11"/>
    </row>
    <row r="164" spans="2:41" s="7" customFormat="1" x14ac:dyDescent="0.2">
      <c r="B164" s="69" t="s">
        <v>288</v>
      </c>
      <c r="C164" s="10"/>
      <c r="D164" s="10"/>
      <c r="E164" s="10"/>
      <c r="F164" s="69"/>
      <c r="G164" s="10">
        <f t="shared" si="73"/>
        <v>0</v>
      </c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7">
        <f t="shared" si="74"/>
        <v>0</v>
      </c>
      <c r="W164" s="10">
        <f>W163-35668</f>
        <v>-0.26999999999679858</v>
      </c>
      <c r="X164" s="10"/>
      <c r="Y164" s="69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>
        <f>40114-38868</f>
        <v>1246</v>
      </c>
      <c r="AN164" s="10"/>
      <c r="AO164" s="11"/>
    </row>
    <row r="165" spans="2:41" s="7" customFormat="1" x14ac:dyDescent="0.2">
      <c r="B165" s="69" t="s">
        <v>289</v>
      </c>
      <c r="C165" s="10"/>
      <c r="D165" s="10"/>
      <c r="E165" s="10"/>
      <c r="F165" s="69"/>
      <c r="G165" s="10">
        <f t="shared" si="73"/>
        <v>0</v>
      </c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7">
        <f t="shared" si="74"/>
        <v>0</v>
      </c>
      <c r="W165" s="10"/>
      <c r="X165" s="10"/>
      <c r="Y165" s="69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1"/>
    </row>
    <row r="166" spans="2:41" s="7" customFormat="1" x14ac:dyDescent="0.2">
      <c r="B166" s="69" t="s">
        <v>290</v>
      </c>
      <c r="C166" s="10"/>
      <c r="D166" s="10"/>
      <c r="E166" s="10"/>
      <c r="F166" s="69"/>
      <c r="G166" s="10">
        <f t="shared" si="73"/>
        <v>0</v>
      </c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7">
        <f t="shared" si="74"/>
        <v>0</v>
      </c>
      <c r="W166" s="10"/>
      <c r="X166" s="10"/>
      <c r="Y166" s="69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1"/>
    </row>
    <row r="167" spans="2:41" s="7" customFormat="1" ht="20" x14ac:dyDescent="0.2">
      <c r="B167" s="69" t="s">
        <v>291</v>
      </c>
      <c r="C167" s="10">
        <f>[1]TB2015!B65</f>
        <v>-15699.71</v>
      </c>
      <c r="D167" s="10"/>
      <c r="E167" s="10"/>
      <c r="F167" s="69"/>
      <c r="G167" s="10">
        <f t="shared" si="73"/>
        <v>-15699.71</v>
      </c>
      <c r="H167" s="10">
        <f>[1]TB2015!C65</f>
        <v>-15699.71</v>
      </c>
      <c r="I167" s="10">
        <f>[1]TB2015!D65</f>
        <v>-15699.71</v>
      </c>
      <c r="J167" s="10">
        <f>[1]TB2015!E65</f>
        <v>-15699.71</v>
      </c>
      <c r="K167" s="10">
        <f>[1]TB2015!F65</f>
        <v>-15699.71</v>
      </c>
      <c r="L167" s="10">
        <f>[1]TB2015!G65</f>
        <v>-15699.71</v>
      </c>
      <c r="M167" s="10">
        <f>[1]TB2015!H65</f>
        <v>-15699.71</v>
      </c>
      <c r="N167" s="10">
        <f>[1]TB2015!I65</f>
        <v>-15699.71</v>
      </c>
      <c r="O167" s="10">
        <f>[1]TB2015!J65</f>
        <v>-15699.71</v>
      </c>
      <c r="P167" s="10">
        <f>[1]TB2015!K65</f>
        <v>-15699.71</v>
      </c>
      <c r="Q167" s="10">
        <f>[1]TB2015!L65</f>
        <v>-15699.71</v>
      </c>
      <c r="R167" s="10">
        <f>[1]TB2015!M65</f>
        <v>-15699.71</v>
      </c>
      <c r="S167" s="10">
        <f>[1]TB2015!N65</f>
        <v>-15699.71</v>
      </c>
      <c r="T167" s="10"/>
      <c r="U167" s="7">
        <f t="shared" si="74"/>
        <v>-15699.709999999994</v>
      </c>
      <c r="W167" s="10"/>
      <c r="X167" s="10"/>
      <c r="Y167" s="69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1"/>
    </row>
    <row r="168" spans="2:41" s="7" customFormat="1" x14ac:dyDescent="0.2">
      <c r="B168" s="69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1"/>
    </row>
    <row r="169" spans="2:41" s="11" customFormat="1" ht="10.5" customHeight="1" x14ac:dyDescent="0.2">
      <c r="B169" s="12" t="s">
        <v>292</v>
      </c>
      <c r="C169" s="70">
        <f t="shared" ref="C169:F169" si="75">SUM(C157:C168)</f>
        <v>0</v>
      </c>
      <c r="D169" s="70"/>
      <c r="E169" s="70"/>
      <c r="F169" s="70">
        <f t="shared" si="75"/>
        <v>0</v>
      </c>
      <c r="G169" s="70">
        <f t="shared" ref="G169:S169" si="76">SUM(G157:G168)</f>
        <v>0</v>
      </c>
      <c r="H169" s="70">
        <f t="shared" si="76"/>
        <v>0</v>
      </c>
      <c r="I169" s="70">
        <f t="shared" si="76"/>
        <v>0</v>
      </c>
      <c r="J169" s="70">
        <f t="shared" si="76"/>
        <v>0</v>
      </c>
      <c r="K169" s="70">
        <f t="shared" si="76"/>
        <v>0</v>
      </c>
      <c r="L169" s="70">
        <f t="shared" si="76"/>
        <v>0</v>
      </c>
      <c r="M169" s="70">
        <f t="shared" si="76"/>
        <v>0</v>
      </c>
      <c r="N169" s="70">
        <f t="shared" si="76"/>
        <v>0</v>
      </c>
      <c r="O169" s="70">
        <f t="shared" si="76"/>
        <v>0</v>
      </c>
      <c r="P169" s="70">
        <f t="shared" si="76"/>
        <v>0</v>
      </c>
      <c r="Q169" s="70">
        <f t="shared" si="76"/>
        <v>0</v>
      </c>
      <c r="R169" s="70">
        <f t="shared" si="76"/>
        <v>0</v>
      </c>
      <c r="S169" s="70">
        <f t="shared" si="76"/>
        <v>0</v>
      </c>
      <c r="T169" s="10"/>
      <c r="U169" s="7">
        <f t="shared" si="74"/>
        <v>0</v>
      </c>
      <c r="W169" s="10"/>
      <c r="X169" s="10"/>
      <c r="Y169" s="70">
        <f>SUM(Y157:Y168)</f>
        <v>0</v>
      </c>
      <c r="Z169" s="70"/>
      <c r="AA169" s="70">
        <f t="shared" ref="AA169" si="77">SUM(AA157:AA168)</f>
        <v>0</v>
      </c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</row>
    <row r="170" spans="2:41" s="11" customFormat="1" ht="10.5" customHeight="1" x14ac:dyDescent="0.2">
      <c r="B170" s="12"/>
      <c r="C170" s="10"/>
      <c r="D170" s="10"/>
      <c r="E170" s="10"/>
      <c r="F170" s="12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71"/>
      <c r="W170" s="10"/>
      <c r="X170" s="10"/>
      <c r="Y170" s="12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</row>
    <row r="171" spans="2:41" s="11" customFormat="1" ht="10.5" customHeight="1" x14ac:dyDescent="0.2">
      <c r="B171" s="12" t="s">
        <v>293</v>
      </c>
      <c r="C171" s="10"/>
      <c r="D171" s="10"/>
      <c r="E171" s="10"/>
      <c r="F171" s="12"/>
      <c r="G171" s="10">
        <f t="shared" ref="G171:G187" si="78">SUM(C171:F171)</f>
        <v>0</v>
      </c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7">
        <f t="shared" ref="U171:U177" si="79">AVERAGE(G171:S171)</f>
        <v>0</v>
      </c>
      <c r="W171" s="10"/>
      <c r="X171" s="10"/>
      <c r="Y171" s="12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</row>
    <row r="172" spans="2:41" s="11" customFormat="1" ht="10.5" customHeight="1" x14ac:dyDescent="0.2">
      <c r="B172" s="12" t="s">
        <v>294</v>
      </c>
      <c r="C172" s="10">
        <f>[1]TB2015!B80</f>
        <v>27.52</v>
      </c>
      <c r="D172" s="10"/>
      <c r="E172" s="10"/>
      <c r="F172" s="12"/>
      <c r="G172" s="10">
        <f t="shared" si="78"/>
        <v>27.52</v>
      </c>
      <c r="H172" s="10">
        <f>[1]TB2015!C80</f>
        <v>27.5</v>
      </c>
      <c r="I172" s="10">
        <f>[1]TB2015!D80</f>
        <v>27.48</v>
      </c>
      <c r="J172" s="10">
        <f>[1]TB2015!E80</f>
        <v>45.8</v>
      </c>
      <c r="K172" s="10">
        <f>[1]TB2015!F80</f>
        <v>45.7</v>
      </c>
      <c r="L172" s="10">
        <f>[1]TB2015!G80</f>
        <v>12.22</v>
      </c>
      <c r="M172" s="10">
        <f>[1]TB2015!H80</f>
        <v>12.22</v>
      </c>
      <c r="N172" s="10">
        <f>[1]TB2015!I80</f>
        <v>12.21</v>
      </c>
      <c r="O172" s="10">
        <f>[1]TB2015!J80</f>
        <v>12.22</v>
      </c>
      <c r="P172" s="10">
        <f>[1]TB2015!K80</f>
        <v>12.22</v>
      </c>
      <c r="Q172" s="10">
        <f>[1]TB2015!L80</f>
        <v>12.28</v>
      </c>
      <c r="R172" s="10">
        <f>[1]TB2015!M80</f>
        <v>12.31</v>
      </c>
      <c r="S172" s="10">
        <f>[1]TB2015!N80</f>
        <v>12.3</v>
      </c>
      <c r="T172" s="10"/>
      <c r="U172" s="7">
        <f t="shared" si="79"/>
        <v>20.921538461538464</v>
      </c>
      <c r="W172" s="10"/>
      <c r="X172" s="10"/>
      <c r="Y172" s="12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</row>
    <row r="173" spans="2:41" s="11" customFormat="1" ht="10.5" customHeight="1" x14ac:dyDescent="0.2">
      <c r="B173" s="12" t="s">
        <v>295</v>
      </c>
      <c r="C173" s="10"/>
      <c r="D173" s="10"/>
      <c r="E173" s="10"/>
      <c r="F173" s="12"/>
      <c r="G173" s="10">
        <f t="shared" si="78"/>
        <v>0</v>
      </c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7">
        <f t="shared" si="79"/>
        <v>0</v>
      </c>
      <c r="W173" s="10"/>
      <c r="X173" s="10"/>
      <c r="Y173" s="12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</row>
    <row r="174" spans="2:41" s="11" customFormat="1" ht="10.5" customHeight="1" x14ac:dyDescent="0.2">
      <c r="B174" s="69" t="s">
        <v>296</v>
      </c>
      <c r="C174" s="10"/>
      <c r="D174" s="10"/>
      <c r="E174" s="10"/>
      <c r="F174" s="69"/>
      <c r="G174" s="10">
        <f t="shared" si="78"/>
        <v>0</v>
      </c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7">
        <f t="shared" si="79"/>
        <v>0</v>
      </c>
      <c r="W174" s="10"/>
      <c r="X174" s="10"/>
      <c r="Y174" s="69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</row>
    <row r="175" spans="2:41" s="11" customFormat="1" ht="10.5" customHeight="1" x14ac:dyDescent="0.2">
      <c r="B175" s="69" t="s">
        <v>297</v>
      </c>
      <c r="C175" s="10"/>
      <c r="D175" s="10"/>
      <c r="E175" s="10"/>
      <c r="F175" s="69"/>
      <c r="G175" s="10">
        <f t="shared" si="78"/>
        <v>0</v>
      </c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7"/>
      <c r="W175" s="10"/>
      <c r="X175" s="10"/>
      <c r="Y175" s="69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</row>
    <row r="176" spans="2:41" s="11" customFormat="1" ht="10.5" customHeight="1" x14ac:dyDescent="0.2">
      <c r="B176" s="69" t="s">
        <v>298</v>
      </c>
      <c r="C176" s="10"/>
      <c r="D176" s="10"/>
      <c r="E176" s="10"/>
      <c r="F176" s="69"/>
      <c r="G176" s="10">
        <f t="shared" si="78"/>
        <v>0</v>
      </c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7">
        <f t="shared" si="79"/>
        <v>0</v>
      </c>
      <c r="W176" s="10"/>
      <c r="X176" s="10"/>
      <c r="Y176" s="69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</row>
    <row r="177" spans="1:41" s="11" customFormat="1" ht="10.5" customHeight="1" x14ac:dyDescent="0.2">
      <c r="B177" s="69" t="s">
        <v>299</v>
      </c>
      <c r="C177" s="10"/>
      <c r="D177" s="10"/>
      <c r="E177" s="10"/>
      <c r="F177" s="69"/>
      <c r="G177" s="10">
        <f t="shared" si="78"/>
        <v>0</v>
      </c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7">
        <f t="shared" si="79"/>
        <v>0</v>
      </c>
      <c r="W177" s="10"/>
      <c r="X177" s="10"/>
      <c r="Y177" s="69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</row>
    <row r="178" spans="1:41" s="11" customFormat="1" ht="10.5" customHeight="1" x14ac:dyDescent="0.2">
      <c r="B178" s="12" t="s">
        <v>300</v>
      </c>
      <c r="C178" s="10"/>
      <c r="D178" s="10"/>
      <c r="E178" s="10"/>
      <c r="F178" s="12"/>
      <c r="G178" s="10">
        <f t="shared" si="78"/>
        <v>0</v>
      </c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7"/>
      <c r="W178" s="10"/>
      <c r="X178" s="10"/>
      <c r="Y178" s="12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</row>
    <row r="179" spans="1:41" s="11" customFormat="1" ht="10.5" customHeight="1" x14ac:dyDescent="0.2">
      <c r="B179" s="12" t="s">
        <v>301</v>
      </c>
      <c r="C179" s="10"/>
      <c r="D179" s="10"/>
      <c r="E179" s="10"/>
      <c r="F179" s="12"/>
      <c r="G179" s="10">
        <f t="shared" si="78"/>
        <v>0</v>
      </c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7">
        <f t="shared" ref="U179:U190" si="80">AVERAGE(G179:S179)</f>
        <v>0</v>
      </c>
      <c r="W179" s="10"/>
      <c r="X179" s="10"/>
      <c r="Y179" s="12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</row>
    <row r="180" spans="1:41" s="11" customFormat="1" ht="10.5" customHeight="1" x14ac:dyDescent="0.2">
      <c r="B180" s="12" t="s">
        <v>302</v>
      </c>
      <c r="C180" s="10">
        <f>[1]TB2015!B81</f>
        <v>7467.59</v>
      </c>
      <c r="D180" s="10"/>
      <c r="E180" s="10"/>
      <c r="F180" s="12"/>
      <c r="G180" s="10">
        <f t="shared" si="78"/>
        <v>7467.59</v>
      </c>
      <c r="H180" s="10">
        <f>[1]TB2015!C81</f>
        <v>7467.59</v>
      </c>
      <c r="I180" s="10">
        <f>[1]TB2015!D81</f>
        <v>7467.59</v>
      </c>
      <c r="J180" s="10">
        <f>[1]TB2015!E81</f>
        <v>7467.59</v>
      </c>
      <c r="K180" s="10">
        <f>[1]TB2015!F81</f>
        <v>7467.59</v>
      </c>
      <c r="L180" s="10">
        <f>[1]TB2015!G81</f>
        <v>7467.59</v>
      </c>
      <c r="M180" s="10">
        <f>[1]TB2015!H81</f>
        <v>7467.59</v>
      </c>
      <c r="N180" s="10">
        <f>[1]TB2015!I81</f>
        <v>7467.59</v>
      </c>
      <c r="O180" s="10">
        <f>[1]TB2015!J81</f>
        <v>7467.59</v>
      </c>
      <c r="P180" s="10">
        <f>[1]TB2015!K81</f>
        <v>7467.59</v>
      </c>
      <c r="Q180" s="10">
        <f>[1]TB2015!L81</f>
        <v>7467.59</v>
      </c>
      <c r="R180" s="10">
        <f>[1]TB2015!M81</f>
        <v>7467.59</v>
      </c>
      <c r="S180" s="10">
        <f>[1]TB2015!N81</f>
        <v>7467.59</v>
      </c>
      <c r="T180" s="10"/>
      <c r="U180" s="7">
        <f t="shared" si="80"/>
        <v>7467.5899999999974</v>
      </c>
      <c r="W180" s="10"/>
      <c r="X180" s="10"/>
      <c r="Y180" s="12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</row>
    <row r="181" spans="1:41" s="11" customFormat="1" ht="10.5" customHeight="1" x14ac:dyDescent="0.2">
      <c r="B181" s="9" t="s">
        <v>303</v>
      </c>
      <c r="C181" s="10">
        <f>[1]TB2015!B82</f>
        <v>9132.49</v>
      </c>
      <c r="D181" s="10"/>
      <c r="E181" s="10"/>
      <c r="F181" s="12"/>
      <c r="G181" s="10">
        <f t="shared" si="78"/>
        <v>9132.49</v>
      </c>
      <c r="H181" s="10">
        <f>[1]TB2015!C82</f>
        <v>9132.49</v>
      </c>
      <c r="I181" s="10">
        <f>[1]TB2015!D82</f>
        <v>9132.49</v>
      </c>
      <c r="J181" s="10">
        <f>[1]TB2015!E82</f>
        <v>9132.49</v>
      </c>
      <c r="K181" s="10">
        <f>[1]TB2015!F82</f>
        <v>9132.49</v>
      </c>
      <c r="L181" s="10">
        <f>[1]TB2015!G82</f>
        <v>9132.49</v>
      </c>
      <c r="M181" s="10">
        <f>[1]TB2015!H82</f>
        <v>9132.49</v>
      </c>
      <c r="N181" s="10">
        <f>[1]TB2015!I82</f>
        <v>9132.49</v>
      </c>
      <c r="O181" s="10">
        <f>[1]TB2015!J82</f>
        <v>9132.49</v>
      </c>
      <c r="P181" s="10">
        <f>[1]TB2015!K82</f>
        <v>9132.49</v>
      </c>
      <c r="Q181" s="10">
        <f>[1]TB2015!L82</f>
        <v>9132.49</v>
      </c>
      <c r="R181" s="10">
        <f>[1]TB2015!M82</f>
        <v>9132.49</v>
      </c>
      <c r="S181" s="10">
        <f>[1]TB2015!N82</f>
        <v>9132.49</v>
      </c>
      <c r="T181" s="10"/>
      <c r="U181" s="7">
        <f t="shared" si="80"/>
        <v>9132.4900000000016</v>
      </c>
      <c r="W181" s="10"/>
      <c r="X181" s="10"/>
      <c r="Y181" s="12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</row>
    <row r="182" spans="1:41" s="11" customFormat="1" ht="10.5" customHeight="1" x14ac:dyDescent="0.2">
      <c r="B182" s="12" t="s">
        <v>304</v>
      </c>
      <c r="C182" s="10">
        <f>[1]TB2015!B83</f>
        <v>103109.91</v>
      </c>
      <c r="D182" s="10"/>
      <c r="E182" s="10"/>
      <c r="F182" s="12"/>
      <c r="G182" s="10"/>
      <c r="H182" s="10">
        <f>[1]TB2015!C83</f>
        <v>103109.91</v>
      </c>
      <c r="I182" s="10">
        <f>[1]TB2015!D83</f>
        <v>103109.91</v>
      </c>
      <c r="J182" s="10">
        <f>[1]TB2015!E83</f>
        <v>103109.91</v>
      </c>
      <c r="K182" s="10">
        <f>[1]TB2015!F83</f>
        <v>103109.91</v>
      </c>
      <c r="L182" s="10">
        <f>[1]TB2015!G83</f>
        <v>103109.91</v>
      </c>
      <c r="M182" s="10">
        <f>[1]TB2015!H83</f>
        <v>103109.91</v>
      </c>
      <c r="N182" s="10">
        <f>[1]TB2015!I83</f>
        <v>103109.91</v>
      </c>
      <c r="O182" s="10">
        <f>[1]TB2015!J83</f>
        <v>103109.91</v>
      </c>
      <c r="P182" s="10">
        <f>[1]TB2015!K83</f>
        <v>103109.91</v>
      </c>
      <c r="Q182" s="10">
        <f>[1]TB2015!L83</f>
        <v>103109.91</v>
      </c>
      <c r="R182" s="10">
        <f>[1]TB2015!M83</f>
        <v>103109.91</v>
      </c>
      <c r="S182" s="10">
        <f>[1]TB2015!N83</f>
        <v>103109.91</v>
      </c>
      <c r="T182" s="10"/>
      <c r="U182" s="7"/>
      <c r="W182" s="10"/>
      <c r="X182" s="10"/>
      <c r="Y182" s="12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</row>
    <row r="183" spans="1:41" s="11" customFormat="1" ht="10.5" customHeight="1" x14ac:dyDescent="0.2">
      <c r="B183" s="12" t="s">
        <v>305</v>
      </c>
      <c r="C183" s="10"/>
      <c r="D183" s="10"/>
      <c r="E183" s="10"/>
      <c r="F183" s="12"/>
      <c r="G183" s="10">
        <f t="shared" si="78"/>
        <v>0</v>
      </c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7">
        <f t="shared" si="80"/>
        <v>0</v>
      </c>
      <c r="W183" s="10"/>
      <c r="X183" s="10"/>
      <c r="Y183" s="12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</row>
    <row r="184" spans="1:41" s="11" customFormat="1" ht="10.5" customHeight="1" x14ac:dyDescent="0.2">
      <c r="B184" s="12" t="s">
        <v>306</v>
      </c>
      <c r="C184" s="10"/>
      <c r="D184" s="10"/>
      <c r="E184" s="10"/>
      <c r="F184" s="12"/>
      <c r="G184" s="10">
        <f t="shared" si="78"/>
        <v>0</v>
      </c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7">
        <f t="shared" si="80"/>
        <v>0</v>
      </c>
      <c r="W184" s="10"/>
      <c r="X184" s="10"/>
      <c r="Y184" s="12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</row>
    <row r="185" spans="1:41" s="11" customFormat="1" ht="10.5" customHeight="1" x14ac:dyDescent="0.2">
      <c r="B185" s="12" t="s">
        <v>307</v>
      </c>
      <c r="C185" s="10"/>
      <c r="D185" s="10"/>
      <c r="E185" s="10"/>
      <c r="F185" s="12"/>
      <c r="G185" s="10">
        <f t="shared" si="78"/>
        <v>0</v>
      </c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7">
        <f t="shared" si="80"/>
        <v>0</v>
      </c>
      <c r="W185" s="10"/>
      <c r="X185" s="10"/>
      <c r="Y185" s="12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</row>
    <row r="186" spans="1:41" s="11" customFormat="1" ht="10.5" customHeight="1" x14ac:dyDescent="0.2">
      <c r="B186" s="12"/>
      <c r="C186" s="10"/>
      <c r="D186" s="10"/>
      <c r="E186" s="10"/>
      <c r="F186" s="12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7"/>
      <c r="W186" s="10"/>
      <c r="X186" s="10"/>
      <c r="Y186" s="12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</row>
    <row r="187" spans="1:41" s="11" customFormat="1" ht="10.5" customHeight="1" x14ac:dyDescent="0.2">
      <c r="B187" s="12" t="s">
        <v>308</v>
      </c>
      <c r="C187" s="10">
        <f>[1]TB2015!B84</f>
        <v>-119709.99</v>
      </c>
      <c r="D187" s="10"/>
      <c r="E187" s="10"/>
      <c r="F187" s="12"/>
      <c r="G187" s="10">
        <f t="shared" si="78"/>
        <v>-119709.99</v>
      </c>
      <c r="H187" s="10">
        <f>[1]TB2015!C84</f>
        <v>-119709.99</v>
      </c>
      <c r="I187" s="10">
        <f>[1]TB2015!D84</f>
        <v>-119709.99</v>
      </c>
      <c r="J187" s="10">
        <f>[1]TB2015!E84</f>
        <v>-119709.99</v>
      </c>
      <c r="K187" s="10">
        <f>[1]TB2015!F84</f>
        <v>-119709.99</v>
      </c>
      <c r="L187" s="10">
        <f>[1]TB2015!G84</f>
        <v>-119709.99</v>
      </c>
      <c r="M187" s="10">
        <f>[1]TB2015!H84</f>
        <v>-119709.99</v>
      </c>
      <c r="N187" s="10">
        <f>[1]TB2015!I84</f>
        <v>-119709.99</v>
      </c>
      <c r="O187" s="10">
        <f>[1]TB2015!J84</f>
        <v>-119709.99</v>
      </c>
      <c r="P187" s="10">
        <f>[1]TB2015!K84</f>
        <v>-119709.99</v>
      </c>
      <c r="Q187" s="10">
        <f>[1]TB2015!L84</f>
        <v>-119709.99</v>
      </c>
      <c r="R187" s="10">
        <f>[1]TB2015!M84</f>
        <v>-119709.99</v>
      </c>
      <c r="S187" s="10">
        <f>[1]TB2015!N84</f>
        <v>-119709.99</v>
      </c>
      <c r="T187" s="10"/>
      <c r="U187" s="7">
        <f t="shared" si="80"/>
        <v>-119709.99</v>
      </c>
      <c r="W187" s="10"/>
      <c r="X187" s="10"/>
      <c r="Y187" s="12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</row>
    <row r="188" spans="1:41" s="11" customFormat="1" ht="10.5" customHeight="1" x14ac:dyDescent="0.2">
      <c r="B188" s="1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7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</row>
    <row r="189" spans="1:41" s="11" customFormat="1" ht="20" x14ac:dyDescent="0.2">
      <c r="B189" s="12" t="s">
        <v>309</v>
      </c>
      <c r="C189" s="72">
        <f>SUM(C171:C188)</f>
        <v>27.520000000004075</v>
      </c>
      <c r="D189" s="72"/>
      <c r="E189" s="72"/>
      <c r="F189" s="72">
        <f t="shared" ref="F189:G189" si="81">SUM(F171:F188)</f>
        <v>0</v>
      </c>
      <c r="G189" s="72">
        <f t="shared" si="81"/>
        <v>-103082.39000000001</v>
      </c>
      <c r="H189" s="72">
        <f>SUM(H171:H188)</f>
        <v>27.5</v>
      </c>
      <c r="I189" s="72">
        <f t="shared" ref="I189:S189" si="82">SUM(I171:I188)</f>
        <v>27.479999999995925</v>
      </c>
      <c r="J189" s="72">
        <f t="shared" si="82"/>
        <v>45.80000000000291</v>
      </c>
      <c r="K189" s="72">
        <f t="shared" si="82"/>
        <v>45.69999999999709</v>
      </c>
      <c r="L189" s="72">
        <f t="shared" si="82"/>
        <v>12.220000000001164</v>
      </c>
      <c r="M189" s="72">
        <f t="shared" si="82"/>
        <v>12.220000000001164</v>
      </c>
      <c r="N189" s="72">
        <f t="shared" si="82"/>
        <v>12.210000000006403</v>
      </c>
      <c r="O189" s="72">
        <f t="shared" si="82"/>
        <v>12.220000000001164</v>
      </c>
      <c r="P189" s="72">
        <f t="shared" si="82"/>
        <v>12.220000000001164</v>
      </c>
      <c r="Q189" s="72">
        <f t="shared" si="82"/>
        <v>12.279999999998836</v>
      </c>
      <c r="R189" s="72">
        <f t="shared" si="82"/>
        <v>12.309999999997672</v>
      </c>
      <c r="S189" s="72">
        <f t="shared" si="82"/>
        <v>12.30000000000291</v>
      </c>
      <c r="T189" s="10"/>
      <c r="U189" s="7">
        <f t="shared" si="80"/>
        <v>-7910.6100000000006</v>
      </c>
      <c r="W189" s="10"/>
      <c r="X189" s="10"/>
      <c r="Y189" s="72">
        <f>SUM(Y171:Y188)</f>
        <v>0</v>
      </c>
      <c r="Z189" s="72"/>
      <c r="AA189" s="72">
        <f>SUM(AA171:AA188)</f>
        <v>0</v>
      </c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</row>
    <row r="190" spans="1:41" s="8" customFormat="1" ht="22.5" customHeight="1" thickBot="1" x14ac:dyDescent="0.3">
      <c r="B190" s="64" t="s">
        <v>310</v>
      </c>
      <c r="C190" s="73">
        <f>+C169+C189</f>
        <v>27.520000000004075</v>
      </c>
      <c r="D190" s="73"/>
      <c r="E190" s="73"/>
      <c r="F190" s="73">
        <f t="shared" ref="F190:G190" si="83">+F169+F189</f>
        <v>0</v>
      </c>
      <c r="G190" s="73">
        <f t="shared" si="83"/>
        <v>-103082.39000000001</v>
      </c>
      <c r="H190" s="73">
        <f>+H169+H189</f>
        <v>27.5</v>
      </c>
      <c r="I190" s="73">
        <f t="shared" ref="I190:S190" si="84">+I169+I189</f>
        <v>27.479999999995925</v>
      </c>
      <c r="J190" s="73">
        <f t="shared" si="84"/>
        <v>45.80000000000291</v>
      </c>
      <c r="K190" s="73">
        <f t="shared" si="84"/>
        <v>45.69999999999709</v>
      </c>
      <c r="L190" s="73">
        <f t="shared" si="84"/>
        <v>12.220000000001164</v>
      </c>
      <c r="M190" s="73">
        <f t="shared" si="84"/>
        <v>12.220000000001164</v>
      </c>
      <c r="N190" s="73">
        <f t="shared" si="84"/>
        <v>12.210000000006403</v>
      </c>
      <c r="O190" s="73">
        <f t="shared" si="84"/>
        <v>12.220000000001164</v>
      </c>
      <c r="P190" s="73">
        <f t="shared" si="84"/>
        <v>12.220000000001164</v>
      </c>
      <c r="Q190" s="73">
        <f t="shared" si="84"/>
        <v>12.279999999998836</v>
      </c>
      <c r="R190" s="73">
        <f t="shared" si="84"/>
        <v>12.309999999997672</v>
      </c>
      <c r="S190" s="73">
        <f t="shared" si="84"/>
        <v>12.30000000000291</v>
      </c>
      <c r="T190" s="66"/>
      <c r="U190" s="7">
        <f t="shared" si="80"/>
        <v>-7910.6100000000006</v>
      </c>
      <c r="W190" s="66"/>
      <c r="X190" s="66"/>
      <c r="Y190" s="73">
        <f>+Y169+Y189</f>
        <v>0</v>
      </c>
      <c r="Z190" s="73"/>
      <c r="AA190" s="73">
        <f>+AA169+AA189</f>
        <v>0</v>
      </c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13"/>
    </row>
    <row r="191" spans="1:41" s="33" customFormat="1" ht="11" thickTop="1" x14ac:dyDescent="0.25">
      <c r="A191" s="32" t="s">
        <v>131</v>
      </c>
      <c r="C191" s="34"/>
      <c r="D191" s="34"/>
      <c r="E191" s="34"/>
      <c r="F191" s="34"/>
      <c r="G191" s="3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V191" s="64" t="s">
        <v>270</v>
      </c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6"/>
    </row>
    <row r="192" spans="1:41" s="33" customFormat="1" ht="10.5" x14ac:dyDescent="0.25">
      <c r="A192" s="32" t="s">
        <v>132</v>
      </c>
      <c r="C192" s="34"/>
      <c r="D192" s="34"/>
      <c r="E192" s="34"/>
      <c r="F192" s="34"/>
      <c r="G192" s="10">
        <f t="shared" ref="G192" si="85">SUM(C192:F192)</f>
        <v>0</v>
      </c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V192" s="65" t="s">
        <v>311</v>
      </c>
      <c r="W192" s="34"/>
      <c r="X192" s="34"/>
      <c r="Y192" s="34"/>
      <c r="Z192" s="34"/>
      <c r="AA192" s="34">
        <f>SUM(W192:Z192)</f>
        <v>0</v>
      </c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6"/>
    </row>
    <row r="193" spans="1:41" s="33" customFormat="1" ht="10.5" x14ac:dyDescent="0.25">
      <c r="A193" s="32" t="s">
        <v>133</v>
      </c>
      <c r="B193" s="38"/>
      <c r="C193" s="34"/>
      <c r="D193" s="34"/>
      <c r="E193" s="34"/>
      <c r="F193" s="34">
        <f>-F189</f>
        <v>0</v>
      </c>
      <c r="G193" s="3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V193" s="64"/>
      <c r="W193" s="34"/>
      <c r="X193" s="34"/>
      <c r="Y193" s="34">
        <f>-Y189</f>
        <v>0</v>
      </c>
      <c r="Z193" s="34">
        <f>-Z189</f>
        <v>0</v>
      </c>
      <c r="AA193" s="34">
        <f>SUM(W193:Z193)</f>
        <v>0</v>
      </c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6"/>
    </row>
    <row r="194" spans="1:41" s="33" customFormat="1" ht="10.5" x14ac:dyDescent="0.25">
      <c r="A194" s="40" t="s">
        <v>312</v>
      </c>
      <c r="C194" s="34"/>
      <c r="D194" s="34"/>
      <c r="E194" s="34"/>
      <c r="F194" s="34">
        <f>+F189-F192+F193</f>
        <v>0</v>
      </c>
      <c r="G194" s="34">
        <f>+G190-G192-G193</f>
        <v>-103082.39000000001</v>
      </c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74"/>
      <c r="T194" s="74"/>
      <c r="U194" s="7">
        <f t="shared" ref="U194" si="86">AVERAGE(G194:S194)</f>
        <v>-103082.39000000001</v>
      </c>
      <c r="V194" s="64" t="s">
        <v>313</v>
      </c>
      <c r="W194" s="34">
        <f>+W187-W192</f>
        <v>0</v>
      </c>
      <c r="X194" s="34"/>
      <c r="Y194" s="34">
        <f>+Y189-Y192+Y193</f>
        <v>0</v>
      </c>
      <c r="Z194" s="34"/>
      <c r="AA194" s="34">
        <f>+AA189-AA192+AA193</f>
        <v>0</v>
      </c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>
        <f>+AM187-AM192</f>
        <v>0</v>
      </c>
      <c r="AN194" s="34"/>
      <c r="AO194" s="36"/>
    </row>
    <row r="195" spans="1:41" s="7" customFormat="1" x14ac:dyDescent="0.2">
      <c r="B195" s="9"/>
      <c r="C195" s="11"/>
      <c r="D195" s="11"/>
      <c r="E195" s="11"/>
      <c r="F195" s="9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W195" s="11"/>
      <c r="X195" s="11"/>
      <c r="Y195" s="9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</row>
    <row r="196" spans="1:41" s="7" customFormat="1" ht="20.5" x14ac:dyDescent="0.25">
      <c r="A196" s="8" t="s">
        <v>314</v>
      </c>
      <c r="B196" s="12" t="s">
        <v>315</v>
      </c>
      <c r="C196" s="10"/>
      <c r="D196" s="10"/>
      <c r="E196" s="10"/>
      <c r="F196" s="12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W196" s="10"/>
      <c r="X196" s="10"/>
      <c r="Y196" s="12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1"/>
    </row>
    <row r="197" spans="1:41" s="7" customFormat="1" ht="20" x14ac:dyDescent="0.2">
      <c r="B197" s="9" t="s">
        <v>316</v>
      </c>
      <c r="C197" s="10">
        <f>[1]TB2015!B66</f>
        <v>31554.85</v>
      </c>
      <c r="D197" s="10"/>
      <c r="E197" s="10"/>
      <c r="F197" s="9"/>
      <c r="G197" s="10">
        <f t="shared" ref="G197:G211" si="87">SUM(C197:F197)</f>
        <v>31554.85</v>
      </c>
      <c r="H197" s="10">
        <f>[1]TB2015!C66</f>
        <v>31554.85</v>
      </c>
      <c r="I197" s="10">
        <f>[1]TB2015!D66</f>
        <v>31554.85</v>
      </c>
      <c r="J197" s="10">
        <f>[1]TB2015!E66</f>
        <v>31554.85</v>
      </c>
      <c r="K197" s="10">
        <f>[1]TB2015!F66</f>
        <v>31554.85</v>
      </c>
      <c r="L197" s="10">
        <f>[1]TB2015!G66</f>
        <v>31554.85</v>
      </c>
      <c r="M197" s="10">
        <f>[1]TB2015!H66</f>
        <v>31554.85</v>
      </c>
      <c r="N197" s="10">
        <f>[1]TB2015!I66</f>
        <v>31554.85</v>
      </c>
      <c r="O197" s="10">
        <f>[1]TB2015!J66</f>
        <v>31554.85</v>
      </c>
      <c r="P197" s="10">
        <f>[1]TB2015!K66</f>
        <v>31554.85</v>
      </c>
      <c r="Q197" s="10">
        <f>[1]TB2015!L66</f>
        <v>31554.85</v>
      </c>
      <c r="R197" s="10">
        <f>[1]TB2015!M66</f>
        <v>31554.85</v>
      </c>
      <c r="S197" s="10">
        <f>[1]TB2015!N66</f>
        <v>31554.85</v>
      </c>
      <c r="T197" s="10"/>
      <c r="U197" s="7">
        <f t="shared" ref="U197:U211" si="88">AVERAGE(G197:S197)</f>
        <v>31554.849999999995</v>
      </c>
      <c r="W197" s="10"/>
      <c r="X197" s="10"/>
      <c r="Y197" s="9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1"/>
    </row>
    <row r="198" spans="1:41" s="7" customFormat="1" ht="20" x14ac:dyDescent="0.2">
      <c r="B198" s="9" t="s">
        <v>317</v>
      </c>
      <c r="C198" s="10">
        <f>[1]TB2015!B67</f>
        <v>11869.58</v>
      </c>
      <c r="D198" s="10"/>
      <c r="E198" s="10"/>
      <c r="F198" s="9"/>
      <c r="G198" s="10">
        <f t="shared" si="87"/>
        <v>11869.58</v>
      </c>
      <c r="H198" s="10">
        <f>[1]TB2015!C67</f>
        <v>11869.58</v>
      </c>
      <c r="I198" s="10">
        <f>[1]TB2015!D67</f>
        <v>11869.58</v>
      </c>
      <c r="J198" s="10">
        <f>[1]TB2015!E67</f>
        <v>11869.58</v>
      </c>
      <c r="K198" s="10">
        <f>[1]TB2015!F67</f>
        <v>11869.58</v>
      </c>
      <c r="L198" s="10">
        <f>[1]TB2015!G67</f>
        <v>11869.58</v>
      </c>
      <c r="M198" s="10">
        <f>[1]TB2015!H67</f>
        <v>11869.58</v>
      </c>
      <c r="N198" s="10">
        <f>[1]TB2015!I67</f>
        <v>11869.58</v>
      </c>
      <c r="O198" s="10">
        <f>[1]TB2015!J67</f>
        <v>11869.58</v>
      </c>
      <c r="P198" s="10">
        <f>[1]TB2015!K67</f>
        <v>11869.58</v>
      </c>
      <c r="Q198" s="10">
        <f>[1]TB2015!L67</f>
        <v>11869.58</v>
      </c>
      <c r="R198" s="10">
        <f>[1]TB2015!M67</f>
        <v>11869.58</v>
      </c>
      <c r="S198" s="10">
        <f>[1]TB2015!N67</f>
        <v>11869.58</v>
      </c>
      <c r="T198" s="10"/>
      <c r="U198" s="7">
        <f t="shared" si="88"/>
        <v>11869.579999999998</v>
      </c>
      <c r="W198" s="10"/>
      <c r="X198" s="10"/>
      <c r="Y198" s="9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1"/>
    </row>
    <row r="199" spans="1:41" s="7" customFormat="1" ht="20" x14ac:dyDescent="0.2">
      <c r="B199" s="9" t="s">
        <v>318</v>
      </c>
      <c r="C199" s="10">
        <f>[1]TB2015!B68</f>
        <v>120771</v>
      </c>
      <c r="D199" s="10"/>
      <c r="E199" s="10"/>
      <c r="F199" s="9"/>
      <c r="G199" s="10">
        <f t="shared" si="87"/>
        <v>120771</v>
      </c>
      <c r="H199" s="10">
        <f>[1]TB2015!C68</f>
        <v>120771</v>
      </c>
      <c r="I199" s="10">
        <f>[1]TB2015!D68</f>
        <v>120771</v>
      </c>
      <c r="J199" s="10">
        <f>[1]TB2015!E68</f>
        <v>120771</v>
      </c>
      <c r="K199" s="10">
        <f>[1]TB2015!F68</f>
        <v>120771</v>
      </c>
      <c r="L199" s="10">
        <f>[1]TB2015!G68</f>
        <v>120771</v>
      </c>
      <c r="M199" s="10">
        <f>[1]TB2015!H68</f>
        <v>120771</v>
      </c>
      <c r="N199" s="10">
        <f>[1]TB2015!I68</f>
        <v>120771</v>
      </c>
      <c r="O199" s="10">
        <f>[1]TB2015!J68</f>
        <v>120771</v>
      </c>
      <c r="P199" s="10">
        <f>[1]TB2015!K68</f>
        <v>120771</v>
      </c>
      <c r="Q199" s="10">
        <f>[1]TB2015!L68</f>
        <v>120771</v>
      </c>
      <c r="R199" s="10">
        <f>[1]TB2015!M68</f>
        <v>120771</v>
      </c>
      <c r="S199" s="10">
        <f>[1]TB2015!N68</f>
        <v>120771</v>
      </c>
      <c r="T199" s="10"/>
      <c r="U199" s="7">
        <f t="shared" si="88"/>
        <v>120771</v>
      </c>
      <c r="W199" s="10"/>
      <c r="X199" s="10"/>
      <c r="Y199" s="9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1"/>
    </row>
    <row r="200" spans="1:41" s="7" customFormat="1" ht="20" x14ac:dyDescent="0.2">
      <c r="B200" s="9" t="s">
        <v>319</v>
      </c>
      <c r="C200" s="10">
        <f>[1]TB2015!B69</f>
        <v>40859.599999999999</v>
      </c>
      <c r="D200" s="10"/>
      <c r="E200" s="10"/>
      <c r="F200" s="9"/>
      <c r="G200" s="10">
        <f t="shared" si="87"/>
        <v>40859.599999999999</v>
      </c>
      <c r="H200" s="10">
        <f>[1]TB2015!C69</f>
        <v>40859.599999999999</v>
      </c>
      <c r="I200" s="10">
        <f>[1]TB2015!D69</f>
        <v>40859.599999999999</v>
      </c>
      <c r="J200" s="10">
        <f>[1]TB2015!E69</f>
        <v>40859.599999999999</v>
      </c>
      <c r="K200" s="10">
        <f>[1]TB2015!F69</f>
        <v>40859.599999999999</v>
      </c>
      <c r="L200" s="10">
        <f>[1]TB2015!G69</f>
        <v>40859.599999999999</v>
      </c>
      <c r="M200" s="10">
        <f>[1]TB2015!H69</f>
        <v>40859.599999999999</v>
      </c>
      <c r="N200" s="10">
        <f>[1]TB2015!I69</f>
        <v>40859.599999999999</v>
      </c>
      <c r="O200" s="10">
        <f>[1]TB2015!J69</f>
        <v>40859.599999999999</v>
      </c>
      <c r="P200" s="10">
        <f>[1]TB2015!K69</f>
        <v>40859.599999999999</v>
      </c>
      <c r="Q200" s="10">
        <f>[1]TB2015!L69</f>
        <v>40859.599999999999</v>
      </c>
      <c r="R200" s="10">
        <f>[1]TB2015!M69</f>
        <v>40859.599999999999</v>
      </c>
      <c r="S200" s="10">
        <f>[1]TB2015!N69</f>
        <v>40859.599999999999</v>
      </c>
      <c r="T200" s="10"/>
      <c r="U200" s="7">
        <f t="shared" si="88"/>
        <v>40859.599999999991</v>
      </c>
      <c r="W200" s="10"/>
      <c r="X200" s="10"/>
      <c r="Y200" s="9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1"/>
    </row>
    <row r="201" spans="1:41" s="7" customFormat="1" x14ac:dyDescent="0.2">
      <c r="B201" s="9" t="s">
        <v>320</v>
      </c>
      <c r="C201" s="10">
        <f>[1]TB2015!B70</f>
        <v>195000</v>
      </c>
      <c r="D201" s="10"/>
      <c r="E201" s="10"/>
      <c r="F201" s="9"/>
      <c r="G201" s="10">
        <f t="shared" si="87"/>
        <v>195000</v>
      </c>
      <c r="H201" s="10">
        <f>[1]TB2015!C70</f>
        <v>195000</v>
      </c>
      <c r="I201" s="10">
        <f>[1]TB2015!D70</f>
        <v>195000</v>
      </c>
      <c r="J201" s="10">
        <f>[1]TB2015!E70</f>
        <v>195000</v>
      </c>
      <c r="K201" s="10">
        <f>[1]TB2015!F70</f>
        <v>195000</v>
      </c>
      <c r="L201" s="10">
        <f>[1]TB2015!G70</f>
        <v>195000</v>
      </c>
      <c r="M201" s="10">
        <f>[1]TB2015!H70</f>
        <v>195000</v>
      </c>
      <c r="N201" s="10">
        <f>[1]TB2015!I70</f>
        <v>195000</v>
      </c>
      <c r="O201" s="10">
        <f>[1]TB2015!J70</f>
        <v>195000</v>
      </c>
      <c r="P201" s="10">
        <f>[1]TB2015!K70</f>
        <v>195000</v>
      </c>
      <c r="Q201" s="10">
        <f>[1]TB2015!L70</f>
        <v>195000</v>
      </c>
      <c r="R201" s="10">
        <f>[1]TB2015!M70</f>
        <v>195000</v>
      </c>
      <c r="S201" s="10">
        <f>[1]TB2015!N70</f>
        <v>195000</v>
      </c>
      <c r="T201" s="10"/>
      <c r="U201" s="7">
        <f t="shared" si="88"/>
        <v>195000</v>
      </c>
      <c r="W201" s="10"/>
      <c r="X201" s="10"/>
      <c r="Y201" s="9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1"/>
    </row>
    <row r="202" spans="1:41" s="11" customFormat="1" ht="10.5" customHeight="1" x14ac:dyDescent="0.2">
      <c r="B202" s="12" t="s">
        <v>321</v>
      </c>
      <c r="C202" s="10">
        <f>[1]TB2015!B71</f>
        <v>150000</v>
      </c>
      <c r="D202" s="10"/>
      <c r="E202" s="10"/>
      <c r="F202" s="12"/>
      <c r="G202" s="10">
        <f t="shared" ref="G202" si="89">SUM(C202:F202)</f>
        <v>150000</v>
      </c>
      <c r="H202" s="10">
        <f>[1]TB2015!C71</f>
        <v>150000</v>
      </c>
      <c r="I202" s="10">
        <f>[1]TB2015!D71</f>
        <v>150000</v>
      </c>
      <c r="J202" s="10">
        <f>[1]TB2015!E71</f>
        <v>150000</v>
      </c>
      <c r="K202" s="10">
        <f>[1]TB2015!F71</f>
        <v>150000</v>
      </c>
      <c r="L202" s="10">
        <f>[1]TB2015!G71</f>
        <v>150000</v>
      </c>
      <c r="M202" s="10">
        <f>[1]TB2015!H71</f>
        <v>150000</v>
      </c>
      <c r="N202" s="10">
        <f>[1]TB2015!I71</f>
        <v>150000</v>
      </c>
      <c r="O202" s="10">
        <f>[1]TB2015!J71</f>
        <v>150000</v>
      </c>
      <c r="P202" s="10">
        <f>[1]TB2015!K71</f>
        <v>150000</v>
      </c>
      <c r="Q202" s="10">
        <f>[1]TB2015!L71</f>
        <v>150000</v>
      </c>
      <c r="R202" s="10">
        <f>[1]TB2015!M71</f>
        <v>150000</v>
      </c>
      <c r="S202" s="10">
        <f>[1]TB2015!N71</f>
        <v>150000</v>
      </c>
      <c r="T202" s="10"/>
      <c r="U202" s="7">
        <f t="shared" si="88"/>
        <v>150000</v>
      </c>
      <c r="W202" s="10"/>
      <c r="X202" s="10"/>
      <c r="Y202" s="12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</row>
    <row r="203" spans="1:41" s="7" customFormat="1" x14ac:dyDescent="0.2">
      <c r="B203" s="9" t="s">
        <v>322</v>
      </c>
      <c r="C203" s="10">
        <f>[1]TB2015!B72</f>
        <v>70000</v>
      </c>
      <c r="D203" s="10"/>
      <c r="E203" s="10"/>
      <c r="F203" s="9"/>
      <c r="G203" s="10">
        <f t="shared" si="87"/>
        <v>70000</v>
      </c>
      <c r="H203" s="10">
        <f>[1]TB2015!C72</f>
        <v>70000</v>
      </c>
      <c r="I203" s="10">
        <f>[1]TB2015!D72</f>
        <v>70000</v>
      </c>
      <c r="J203" s="10">
        <f>[1]TB2015!E72</f>
        <v>70000</v>
      </c>
      <c r="K203" s="10">
        <f>[1]TB2015!F72</f>
        <v>70000</v>
      </c>
      <c r="L203" s="10">
        <f>[1]TB2015!G72</f>
        <v>70000</v>
      </c>
      <c r="M203" s="10">
        <f>[1]TB2015!H72</f>
        <v>70000</v>
      </c>
      <c r="N203" s="10">
        <f>[1]TB2015!I72</f>
        <v>70000</v>
      </c>
      <c r="O203" s="10">
        <f>[1]TB2015!J72</f>
        <v>70000</v>
      </c>
      <c r="P203" s="10">
        <f>[1]TB2015!K72</f>
        <v>70000</v>
      </c>
      <c r="Q203" s="10">
        <f>[1]TB2015!L72</f>
        <v>70000</v>
      </c>
      <c r="R203" s="10">
        <f>[1]TB2015!M72</f>
        <v>70000</v>
      </c>
      <c r="S203" s="10">
        <f>[1]TB2015!N72</f>
        <v>70000</v>
      </c>
      <c r="T203" s="10"/>
      <c r="U203" s="7">
        <f t="shared" si="88"/>
        <v>70000</v>
      </c>
      <c r="W203" s="10"/>
      <c r="X203" s="10"/>
      <c r="Y203" s="9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1"/>
    </row>
    <row r="204" spans="1:41" s="7" customFormat="1" x14ac:dyDescent="0.2">
      <c r="B204" s="9" t="s">
        <v>323</v>
      </c>
      <c r="C204" s="10">
        <f>[1]TB2015!B73</f>
        <v>90000</v>
      </c>
      <c r="D204" s="10"/>
      <c r="E204" s="10"/>
      <c r="F204" s="9"/>
      <c r="G204" s="10"/>
      <c r="H204" s="10">
        <f>[1]TB2015!C73</f>
        <v>90000</v>
      </c>
      <c r="I204" s="10">
        <f>[1]TB2015!D73</f>
        <v>90000</v>
      </c>
      <c r="J204" s="10">
        <f>[1]TB2015!E73</f>
        <v>90000</v>
      </c>
      <c r="K204" s="10">
        <f>[1]TB2015!F73</f>
        <v>90000</v>
      </c>
      <c r="L204" s="10">
        <f>[1]TB2015!G73</f>
        <v>90000</v>
      </c>
      <c r="M204" s="10">
        <f>[1]TB2015!H73</f>
        <v>90000</v>
      </c>
      <c r="N204" s="10">
        <f>[1]TB2015!I73</f>
        <v>90000</v>
      </c>
      <c r="O204" s="10">
        <f>[1]TB2015!J73</f>
        <v>90000</v>
      </c>
      <c r="P204" s="10">
        <f>[1]TB2015!K73</f>
        <v>90000</v>
      </c>
      <c r="Q204" s="10">
        <f>[1]TB2015!L73</f>
        <v>90000</v>
      </c>
      <c r="R204" s="10">
        <f>[1]TB2015!M73</f>
        <v>90000</v>
      </c>
      <c r="S204" s="10">
        <f>[1]TB2015!N73</f>
        <v>90000</v>
      </c>
      <c r="T204" s="10"/>
      <c r="W204" s="10"/>
      <c r="X204" s="10"/>
      <c r="Y204" s="9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1"/>
    </row>
    <row r="205" spans="1:41" s="7" customFormat="1" x14ac:dyDescent="0.2">
      <c r="B205" s="9" t="s">
        <v>324</v>
      </c>
      <c r="C205" s="10">
        <f>[1]TB2015!B74</f>
        <v>20000</v>
      </c>
      <c r="D205" s="10"/>
      <c r="E205" s="10"/>
      <c r="F205" s="9"/>
      <c r="G205" s="10">
        <f t="shared" si="87"/>
        <v>20000</v>
      </c>
      <c r="H205" s="10">
        <f>[1]TB2015!C74</f>
        <v>20000</v>
      </c>
      <c r="I205" s="10">
        <f>[1]TB2015!D74</f>
        <v>20000</v>
      </c>
      <c r="J205" s="10">
        <f>[1]TB2015!E74</f>
        <v>20000</v>
      </c>
      <c r="K205" s="10">
        <f>[1]TB2015!F74</f>
        <v>20000</v>
      </c>
      <c r="L205" s="10">
        <f>[1]TB2015!G74</f>
        <v>20000</v>
      </c>
      <c r="M205" s="10">
        <f>[1]TB2015!H74</f>
        <v>20000</v>
      </c>
      <c r="N205" s="10">
        <f>[1]TB2015!I74</f>
        <v>20000</v>
      </c>
      <c r="O205" s="10">
        <f>[1]TB2015!J74</f>
        <v>20000</v>
      </c>
      <c r="P205" s="10">
        <f>[1]TB2015!K74</f>
        <v>20000</v>
      </c>
      <c r="Q205" s="10">
        <f>[1]TB2015!L74</f>
        <v>20000</v>
      </c>
      <c r="R205" s="10">
        <f>[1]TB2015!M74</f>
        <v>20000</v>
      </c>
      <c r="S205" s="10">
        <f>[1]TB2015!N74</f>
        <v>20000</v>
      </c>
      <c r="T205" s="10"/>
      <c r="U205" s="7">
        <f t="shared" si="88"/>
        <v>20000</v>
      </c>
      <c r="W205" s="10"/>
      <c r="X205" s="10"/>
      <c r="Y205" s="9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1"/>
    </row>
    <row r="206" spans="1:41" s="7" customFormat="1" ht="20" x14ac:dyDescent="0.2">
      <c r="B206" s="9" t="s">
        <v>325</v>
      </c>
      <c r="C206" s="10">
        <f>[1]TB2015!B75</f>
        <v>140000</v>
      </c>
      <c r="D206" s="10"/>
      <c r="E206" s="10"/>
      <c r="F206" s="9"/>
      <c r="G206" s="10">
        <f t="shared" si="87"/>
        <v>140000</v>
      </c>
      <c r="H206" s="10">
        <f>[1]TB2015!C75</f>
        <v>140000</v>
      </c>
      <c r="I206" s="10">
        <f>[1]TB2015!D75</f>
        <v>140000</v>
      </c>
      <c r="J206" s="10">
        <f>[1]TB2015!E75</f>
        <v>140000</v>
      </c>
      <c r="K206" s="10">
        <f>[1]TB2015!F75</f>
        <v>140000</v>
      </c>
      <c r="L206" s="10">
        <f>[1]TB2015!G75</f>
        <v>140000</v>
      </c>
      <c r="M206" s="10">
        <f>[1]TB2015!H75</f>
        <v>140000</v>
      </c>
      <c r="N206" s="10">
        <f>[1]TB2015!I75</f>
        <v>140000</v>
      </c>
      <c r="O206" s="10">
        <f>[1]TB2015!J75</f>
        <v>140000</v>
      </c>
      <c r="P206" s="10">
        <f>[1]TB2015!K75</f>
        <v>140000</v>
      </c>
      <c r="Q206" s="10">
        <f>[1]TB2015!L75</f>
        <v>140000</v>
      </c>
      <c r="R206" s="10">
        <f>[1]TB2015!M75</f>
        <v>140000</v>
      </c>
      <c r="S206" s="10">
        <f>[1]TB2015!N75</f>
        <v>140000</v>
      </c>
      <c r="T206" s="10"/>
      <c r="U206" s="7">
        <f t="shared" si="88"/>
        <v>140000</v>
      </c>
      <c r="W206" s="10"/>
      <c r="X206" s="10"/>
      <c r="Y206" s="9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1"/>
    </row>
    <row r="207" spans="1:41" s="7" customFormat="1" x14ac:dyDescent="0.2">
      <c r="B207" s="9" t="s">
        <v>326</v>
      </c>
      <c r="C207" s="10">
        <f>[1]TB2015!B76</f>
        <v>50000</v>
      </c>
      <c r="D207" s="10"/>
      <c r="E207" s="10"/>
      <c r="F207" s="9"/>
      <c r="G207" s="10"/>
      <c r="H207" s="10">
        <f>[1]TB2015!C76</f>
        <v>50000</v>
      </c>
      <c r="I207" s="10">
        <f>[1]TB2015!D76</f>
        <v>50000</v>
      </c>
      <c r="J207" s="10">
        <f>[1]TB2015!E76</f>
        <v>50000</v>
      </c>
      <c r="K207" s="10">
        <f>[1]TB2015!F76</f>
        <v>50000</v>
      </c>
      <c r="L207" s="10">
        <f>[1]TB2015!G76</f>
        <v>50000</v>
      </c>
      <c r="M207" s="10">
        <f>[1]TB2015!H76</f>
        <v>50000</v>
      </c>
      <c r="N207" s="10">
        <f>[1]TB2015!I76</f>
        <v>50000</v>
      </c>
      <c r="O207" s="10">
        <f>[1]TB2015!J76</f>
        <v>50000</v>
      </c>
      <c r="P207" s="10">
        <f>[1]TB2015!K76</f>
        <v>50000</v>
      </c>
      <c r="Q207" s="10">
        <f>[1]TB2015!L76</f>
        <v>50000</v>
      </c>
      <c r="R207" s="10">
        <f>[1]TB2015!M76</f>
        <v>50000</v>
      </c>
      <c r="S207" s="10">
        <f>[1]TB2015!N76</f>
        <v>50000</v>
      </c>
      <c r="T207" s="10"/>
      <c r="W207" s="10"/>
      <c r="X207" s="10"/>
      <c r="Y207" s="9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1"/>
    </row>
    <row r="208" spans="1:41" s="7" customFormat="1" ht="20" x14ac:dyDescent="0.2">
      <c r="B208" s="9" t="s">
        <v>327</v>
      </c>
      <c r="C208" s="10">
        <f>[1]TB2015!B77</f>
        <v>25000</v>
      </c>
      <c r="D208" s="10"/>
      <c r="E208" s="10"/>
      <c r="F208" s="9"/>
      <c r="G208" s="10"/>
      <c r="H208" s="10">
        <f>[1]TB2015!C77</f>
        <v>25000</v>
      </c>
      <c r="I208" s="10">
        <f>[1]TB2015!D77</f>
        <v>25000</v>
      </c>
      <c r="J208" s="10">
        <f>[1]TB2015!E77</f>
        <v>25000</v>
      </c>
      <c r="K208" s="10">
        <f>[1]TB2015!F77</f>
        <v>25000</v>
      </c>
      <c r="L208" s="10">
        <f>[1]TB2015!G77</f>
        <v>25000</v>
      </c>
      <c r="M208" s="10">
        <f>[1]TB2015!H77</f>
        <v>25000</v>
      </c>
      <c r="N208" s="10">
        <f>[1]TB2015!I77</f>
        <v>25000</v>
      </c>
      <c r="O208" s="10">
        <f>[1]TB2015!J77</f>
        <v>25000</v>
      </c>
      <c r="P208" s="10">
        <f>[1]TB2015!K77</f>
        <v>25000</v>
      </c>
      <c r="Q208" s="10">
        <f>[1]TB2015!L77</f>
        <v>25000</v>
      </c>
      <c r="R208" s="10">
        <f>[1]TB2015!M77</f>
        <v>25000</v>
      </c>
      <c r="S208" s="10">
        <f>[1]TB2015!N77</f>
        <v>25000</v>
      </c>
      <c r="T208" s="10"/>
      <c r="W208" s="10"/>
      <c r="X208" s="10"/>
      <c r="Y208" s="9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1"/>
    </row>
    <row r="209" spans="1:41" s="7" customFormat="1" ht="20" x14ac:dyDescent="0.2">
      <c r="B209" s="9" t="s">
        <v>328</v>
      </c>
      <c r="C209" s="10">
        <f>[1]TB2015!B78</f>
        <v>85000</v>
      </c>
      <c r="D209" s="10"/>
      <c r="E209" s="10"/>
      <c r="F209" s="9"/>
      <c r="G209" s="10">
        <f t="shared" si="87"/>
        <v>85000</v>
      </c>
      <c r="H209" s="10">
        <f>[1]TB2015!C78</f>
        <v>85000</v>
      </c>
      <c r="I209" s="10">
        <f>[1]TB2015!D78</f>
        <v>85000</v>
      </c>
      <c r="J209" s="10">
        <f>[1]TB2015!E78</f>
        <v>85000</v>
      </c>
      <c r="K209" s="10">
        <f>[1]TB2015!F78</f>
        <v>85000</v>
      </c>
      <c r="L209" s="10">
        <f>[1]TB2015!G78</f>
        <v>85000</v>
      </c>
      <c r="M209" s="10">
        <f>[1]TB2015!H78</f>
        <v>85000</v>
      </c>
      <c r="N209" s="10">
        <f>[1]TB2015!I78</f>
        <v>85000</v>
      </c>
      <c r="O209" s="10">
        <f>[1]TB2015!J78</f>
        <v>85000</v>
      </c>
      <c r="P209" s="10">
        <f>[1]TB2015!K78</f>
        <v>85000</v>
      </c>
      <c r="Q209" s="10">
        <f>[1]TB2015!L78</f>
        <v>85000</v>
      </c>
      <c r="R209" s="10">
        <f>[1]TB2015!M78</f>
        <v>85000</v>
      </c>
      <c r="S209" s="10">
        <f>[1]TB2015!N78</f>
        <v>85000</v>
      </c>
      <c r="T209" s="10"/>
      <c r="U209" s="7">
        <f t="shared" si="88"/>
        <v>85000</v>
      </c>
      <c r="W209" s="10"/>
      <c r="X209" s="10"/>
      <c r="Y209" s="9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1"/>
    </row>
    <row r="210" spans="1:41" s="7" customFormat="1" ht="20" x14ac:dyDescent="0.2">
      <c r="B210" s="9" t="s">
        <v>329</v>
      </c>
      <c r="C210" s="10"/>
      <c r="D210" s="10"/>
      <c r="E210" s="10"/>
      <c r="F210" s="9"/>
      <c r="G210" s="10">
        <f t="shared" si="87"/>
        <v>0</v>
      </c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7">
        <f t="shared" si="88"/>
        <v>0</v>
      </c>
      <c r="W210" s="10"/>
      <c r="X210" s="10"/>
      <c r="Y210" s="9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1"/>
    </row>
    <row r="211" spans="1:41" s="7" customFormat="1" ht="20" x14ac:dyDescent="0.2">
      <c r="B211" s="9" t="s">
        <v>330</v>
      </c>
      <c r="C211" s="10">
        <f>[1]TB2015!B79</f>
        <v>-1030055.03</v>
      </c>
      <c r="D211" s="10"/>
      <c r="E211" s="10"/>
      <c r="F211" s="9"/>
      <c r="G211" s="10">
        <f t="shared" si="87"/>
        <v>-1030055.03</v>
      </c>
      <c r="H211" s="10">
        <f>[1]TB2015!C79</f>
        <v>-1030055.03</v>
      </c>
      <c r="I211" s="10">
        <f>[1]TB2015!D79</f>
        <v>-1030055.03</v>
      </c>
      <c r="J211" s="10">
        <f>[1]TB2015!E79</f>
        <v>-1030055.03</v>
      </c>
      <c r="K211" s="10">
        <f>[1]TB2015!F79</f>
        <v>-1030055.03</v>
      </c>
      <c r="L211" s="10">
        <f>[1]TB2015!G79</f>
        <v>-1030055.03</v>
      </c>
      <c r="M211" s="10">
        <f>[1]TB2015!H79</f>
        <v>-1030055.03</v>
      </c>
      <c r="N211" s="10">
        <f>[1]TB2015!I79</f>
        <v>-1030055.03</v>
      </c>
      <c r="O211" s="10">
        <f>[1]TB2015!J79</f>
        <v>-1030055.03</v>
      </c>
      <c r="P211" s="10">
        <f>[1]TB2015!K79</f>
        <v>-1030055.03</v>
      </c>
      <c r="Q211" s="10">
        <f>[1]TB2015!L79</f>
        <v>-1030055.03</v>
      </c>
      <c r="R211" s="10">
        <f>[1]TB2015!M79</f>
        <v>-1030055.03</v>
      </c>
      <c r="S211" s="10">
        <f>[1]TB2015!N79</f>
        <v>-1030055.03</v>
      </c>
      <c r="T211" s="10"/>
      <c r="U211" s="7">
        <f t="shared" si="88"/>
        <v>-1030055.0299999999</v>
      </c>
      <c r="W211" s="10"/>
      <c r="X211" s="10"/>
      <c r="Y211" s="9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1"/>
    </row>
    <row r="212" spans="1:41" s="7" customFormat="1" x14ac:dyDescent="0.2">
      <c r="B212" s="9"/>
      <c r="C212" s="10"/>
      <c r="D212" s="10"/>
      <c r="E212" s="10"/>
      <c r="F212" s="9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W212" s="10"/>
      <c r="X212" s="10"/>
      <c r="Y212" s="9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1"/>
    </row>
    <row r="213" spans="1:41" s="7" customFormat="1" x14ac:dyDescent="0.2">
      <c r="B213" s="9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1"/>
    </row>
    <row r="214" spans="1:41" s="13" customFormat="1" ht="31.5" x14ac:dyDescent="0.25">
      <c r="B214" s="64" t="s">
        <v>331</v>
      </c>
      <c r="C214" s="75">
        <f>SUM(C196:C213)</f>
        <v>0</v>
      </c>
      <c r="D214" s="75"/>
      <c r="E214" s="75"/>
      <c r="F214" s="75">
        <f>SUM(F196:F213)</f>
        <v>0</v>
      </c>
      <c r="G214" s="75">
        <f>SUM(G196:G213)</f>
        <v>-165000</v>
      </c>
      <c r="H214" s="75">
        <f>SUM(H196:H213)</f>
        <v>0</v>
      </c>
      <c r="I214" s="75">
        <f>SUM(I196:I213)</f>
        <v>0</v>
      </c>
      <c r="J214" s="75">
        <f t="shared" ref="J214:S214" si="90">SUM(J196:J213)</f>
        <v>0</v>
      </c>
      <c r="K214" s="75">
        <f t="shared" si="90"/>
        <v>0</v>
      </c>
      <c r="L214" s="75">
        <f t="shared" si="90"/>
        <v>0</v>
      </c>
      <c r="M214" s="75">
        <f t="shared" si="90"/>
        <v>0</v>
      </c>
      <c r="N214" s="75">
        <f t="shared" si="90"/>
        <v>0</v>
      </c>
      <c r="O214" s="75">
        <f t="shared" si="90"/>
        <v>0</v>
      </c>
      <c r="P214" s="75">
        <f t="shared" si="90"/>
        <v>0</v>
      </c>
      <c r="Q214" s="75">
        <f t="shared" si="90"/>
        <v>0</v>
      </c>
      <c r="R214" s="75">
        <f t="shared" si="90"/>
        <v>0</v>
      </c>
      <c r="S214" s="75">
        <f t="shared" si="90"/>
        <v>0</v>
      </c>
      <c r="T214" s="66"/>
      <c r="U214" s="8">
        <f t="shared" ref="U214" si="91">AVERAGE(G214:S214)</f>
        <v>-12692.307692307691</v>
      </c>
      <c r="W214" s="66"/>
      <c r="X214" s="66"/>
      <c r="Y214" s="75">
        <f>SUM(Y196:Y213)</f>
        <v>0</v>
      </c>
      <c r="Z214" s="75"/>
      <c r="AA214" s="75">
        <f>SUM(AA196:AA213)</f>
        <v>0</v>
      </c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</row>
    <row r="215" spans="1:41" x14ac:dyDescent="0.2">
      <c r="C215" s="30"/>
      <c r="D215" s="30"/>
      <c r="E215" s="30"/>
      <c r="G215" s="30"/>
      <c r="Z215" s="30"/>
      <c r="AA215" s="30"/>
    </row>
    <row r="216" spans="1:41" s="33" customFormat="1" x14ac:dyDescent="0.2">
      <c r="A216" s="38"/>
      <c r="C216" s="34"/>
      <c r="D216" s="34"/>
      <c r="E216" s="34"/>
      <c r="F216" s="34"/>
      <c r="G216" s="3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V216" s="35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6"/>
    </row>
    <row r="217" spans="1:41" s="33" customFormat="1" x14ac:dyDescent="0.2">
      <c r="A217" s="38"/>
      <c r="C217" s="34"/>
      <c r="D217" s="34"/>
      <c r="E217" s="34"/>
      <c r="F217" s="34"/>
      <c r="G217" s="10">
        <f t="shared" ref="G217" si="92">SUM(C217:F217)</f>
        <v>0</v>
      </c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V217" s="37"/>
      <c r="W217" s="34"/>
      <c r="X217" s="34"/>
      <c r="Y217" s="34"/>
      <c r="Z217" s="34"/>
      <c r="AA217" s="34">
        <f>SUM(W217:Z217)</f>
        <v>0</v>
      </c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6"/>
    </row>
    <row r="218" spans="1:41" s="33" customFormat="1" x14ac:dyDescent="0.2">
      <c r="A218" s="38"/>
      <c r="B218" s="38"/>
      <c r="C218" s="34"/>
      <c r="D218" s="34"/>
      <c r="E218" s="34"/>
      <c r="F218" s="34">
        <f>-F214</f>
        <v>0</v>
      </c>
      <c r="G218" s="3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V218" s="35"/>
      <c r="W218" s="34"/>
      <c r="X218" s="34"/>
      <c r="Y218" s="34">
        <f>-Y214</f>
        <v>0</v>
      </c>
      <c r="Z218" s="34">
        <f>-Z214</f>
        <v>0</v>
      </c>
      <c r="AA218" s="34">
        <f>SUM(W218:Z218)</f>
        <v>0</v>
      </c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6"/>
    </row>
    <row r="219" spans="1:41" s="33" customFormat="1" x14ac:dyDescent="0.2">
      <c r="A219" s="76"/>
      <c r="C219" s="34"/>
      <c r="D219" s="34"/>
      <c r="E219" s="34"/>
      <c r="F219" s="34">
        <f>+F214-F217+F218</f>
        <v>0</v>
      </c>
      <c r="G219" s="34">
        <f>+G214-G217-G218</f>
        <v>-165000</v>
      </c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V219" s="35"/>
      <c r="W219" s="34">
        <f>+W212-W217</f>
        <v>0</v>
      </c>
      <c r="X219" s="34"/>
      <c r="Y219" s="34">
        <f>+Y214-Y217+Y218</f>
        <v>0</v>
      </c>
      <c r="Z219" s="34"/>
      <c r="AA219" s="34">
        <f>+AA214-AA217+AA218</f>
        <v>0</v>
      </c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>
        <f>+AM212-AM217</f>
        <v>0</v>
      </c>
      <c r="AN219" s="34"/>
      <c r="AO219" s="36"/>
    </row>
    <row r="220" spans="1:41" x14ac:dyDescent="0.2">
      <c r="C220" s="30"/>
      <c r="D220" s="30"/>
      <c r="E220" s="30"/>
      <c r="G220" s="30"/>
      <c r="Z220" s="30"/>
      <c r="AA220" s="30"/>
    </row>
    <row r="221" spans="1:41" x14ac:dyDescent="0.2">
      <c r="C221" s="30"/>
      <c r="D221" s="30"/>
      <c r="E221" s="30"/>
      <c r="G221" s="30"/>
      <c r="S221" s="30">
        <f>+S60+S130</f>
        <v>6540510.8499999996</v>
      </c>
      <c r="Z221" s="30"/>
      <c r="AA221" s="30"/>
    </row>
    <row r="222" spans="1:41" x14ac:dyDescent="0.2">
      <c r="C222" s="30"/>
      <c r="D222" s="30"/>
      <c r="E222" s="30"/>
      <c r="G222" s="30"/>
      <c r="Z222" s="30"/>
      <c r="AA222" s="30"/>
    </row>
    <row r="223" spans="1:41" x14ac:dyDescent="0.2">
      <c r="C223" s="30"/>
      <c r="D223" s="30"/>
      <c r="E223" s="30"/>
      <c r="G223" s="30"/>
      <c r="Z223" s="30"/>
      <c r="AA223" s="30"/>
    </row>
    <row r="224" spans="1:41" x14ac:dyDescent="0.2">
      <c r="C224" s="30"/>
      <c r="D224" s="30"/>
      <c r="E224" s="30"/>
      <c r="G224" s="30"/>
      <c r="Z224" s="30"/>
      <c r="AA224" s="30"/>
    </row>
    <row r="225" spans="3:27" x14ac:dyDescent="0.2">
      <c r="C225" s="30"/>
      <c r="D225" s="30"/>
      <c r="E225" s="30"/>
      <c r="G225" s="30"/>
      <c r="S225" s="30">
        <f>+S221-S223</f>
        <v>6540510.8499999996</v>
      </c>
      <c r="Z225" s="30"/>
      <c r="AA225" s="30"/>
    </row>
    <row r="226" spans="3:27" x14ac:dyDescent="0.2">
      <c r="C226" s="30"/>
      <c r="D226" s="30"/>
      <c r="E226" s="30"/>
      <c r="G226" s="30"/>
      <c r="Z226" s="30"/>
      <c r="AA226" s="30"/>
    </row>
    <row r="227" spans="3:27" x14ac:dyDescent="0.2">
      <c r="C227" s="30"/>
      <c r="D227" s="30"/>
      <c r="E227" s="30"/>
      <c r="G227" s="30"/>
      <c r="Z227" s="30"/>
      <c r="AA227" s="30"/>
    </row>
    <row r="228" spans="3:27" x14ac:dyDescent="0.2">
      <c r="C228" s="30"/>
      <c r="D228" s="30"/>
      <c r="E228" s="30"/>
      <c r="G228" s="30"/>
      <c r="Z228" s="30"/>
      <c r="AA228" s="30"/>
    </row>
    <row r="229" spans="3:27" x14ac:dyDescent="0.2">
      <c r="C229" s="30"/>
      <c r="D229" s="30"/>
      <c r="E229" s="30"/>
      <c r="G229" s="30"/>
      <c r="Z229" s="30"/>
      <c r="AA229" s="30"/>
    </row>
    <row r="230" spans="3:27" x14ac:dyDescent="0.2">
      <c r="C230" s="30"/>
      <c r="D230" s="30"/>
      <c r="E230" s="30"/>
      <c r="G230" s="30"/>
      <c r="Z230" s="30"/>
      <c r="AA230" s="30"/>
    </row>
    <row r="231" spans="3:27" x14ac:dyDescent="0.2">
      <c r="C231" s="30"/>
      <c r="D231" s="30"/>
      <c r="E231" s="30"/>
      <c r="G231" s="30"/>
      <c r="Z231" s="30"/>
      <c r="AA231" s="30"/>
    </row>
    <row r="232" spans="3:27" x14ac:dyDescent="0.2">
      <c r="C232" s="30"/>
      <c r="D232" s="30"/>
      <c r="E232" s="30"/>
      <c r="G232" s="30"/>
      <c r="Z232" s="30"/>
      <c r="AA232" s="30"/>
    </row>
    <row r="233" spans="3:27" x14ac:dyDescent="0.2">
      <c r="C233" s="30"/>
      <c r="D233" s="30"/>
      <c r="E233" s="30"/>
      <c r="G233" s="30"/>
      <c r="Z233" s="30"/>
      <c r="AA233" s="30"/>
    </row>
    <row r="234" spans="3:27" x14ac:dyDescent="0.2">
      <c r="C234" s="30"/>
      <c r="D234" s="30"/>
      <c r="E234" s="30"/>
      <c r="G234" s="30"/>
      <c r="Z234" s="30"/>
      <c r="AA234" s="30"/>
    </row>
    <row r="235" spans="3:27" x14ac:dyDescent="0.2">
      <c r="C235" s="30"/>
      <c r="D235" s="30"/>
      <c r="E235" s="30"/>
      <c r="G235" s="30"/>
      <c r="Z235" s="30"/>
      <c r="AA235" s="30"/>
    </row>
    <row r="236" spans="3:27" x14ac:dyDescent="0.2">
      <c r="C236" s="30"/>
      <c r="D236" s="30"/>
      <c r="E236" s="30"/>
      <c r="G236" s="30"/>
      <c r="Z236" s="30"/>
      <c r="AA236" s="30"/>
    </row>
    <row r="237" spans="3:27" x14ac:dyDescent="0.2">
      <c r="C237" s="30"/>
      <c r="D237" s="30"/>
      <c r="E237" s="30"/>
      <c r="G237" s="30"/>
      <c r="Z237" s="30"/>
      <c r="AA237" s="30"/>
    </row>
    <row r="238" spans="3:27" x14ac:dyDescent="0.2">
      <c r="C238" s="30"/>
      <c r="D238" s="30"/>
      <c r="E238" s="30"/>
      <c r="G238" s="30"/>
      <c r="Z238" s="30"/>
      <c r="AA238" s="30"/>
    </row>
    <row r="239" spans="3:27" x14ac:dyDescent="0.2">
      <c r="C239" s="30"/>
      <c r="D239" s="30"/>
      <c r="E239" s="30"/>
      <c r="G239" s="30"/>
      <c r="Z239" s="30"/>
      <c r="AA239" s="30"/>
    </row>
    <row r="240" spans="3:27" x14ac:dyDescent="0.2">
      <c r="C240" s="30"/>
      <c r="D240" s="30"/>
      <c r="E240" s="30"/>
      <c r="G240" s="30"/>
      <c r="Z240" s="30"/>
      <c r="AA240" s="30"/>
    </row>
    <row r="241" spans="3:27" x14ac:dyDescent="0.2">
      <c r="C241" s="30"/>
      <c r="D241" s="30"/>
      <c r="E241" s="30"/>
      <c r="G241" s="30"/>
      <c r="Z241" s="30"/>
      <c r="AA241" s="30"/>
    </row>
    <row r="242" spans="3:27" x14ac:dyDescent="0.2">
      <c r="C242" s="30"/>
      <c r="D242" s="30"/>
      <c r="E242" s="30"/>
      <c r="G242" s="30"/>
      <c r="Z242" s="30"/>
      <c r="AA242" s="30"/>
    </row>
    <row r="243" spans="3:27" x14ac:dyDescent="0.2">
      <c r="C243" s="30"/>
      <c r="D243" s="30"/>
      <c r="E243" s="30"/>
      <c r="G243" s="30"/>
      <c r="Z243" s="30"/>
      <c r="AA243" s="30"/>
    </row>
    <row r="244" spans="3:27" x14ac:dyDescent="0.2">
      <c r="C244" s="30"/>
      <c r="D244" s="30"/>
      <c r="E244" s="30"/>
      <c r="G244" s="30"/>
      <c r="Z244" s="30"/>
      <c r="AA244" s="30"/>
    </row>
    <row r="245" spans="3:27" x14ac:dyDescent="0.2">
      <c r="C245" s="30"/>
      <c r="D245" s="30"/>
      <c r="E245" s="30"/>
      <c r="G245" s="30"/>
      <c r="Z245" s="30"/>
      <c r="AA245" s="30"/>
    </row>
    <row r="246" spans="3:27" x14ac:dyDescent="0.2">
      <c r="C246" s="30"/>
      <c r="D246" s="30"/>
      <c r="E246" s="30"/>
      <c r="G246" s="30"/>
      <c r="Z246" s="30"/>
      <c r="AA246" s="30"/>
    </row>
    <row r="247" spans="3:27" x14ac:dyDescent="0.2">
      <c r="C247" s="30"/>
      <c r="D247" s="30"/>
      <c r="E247" s="30"/>
      <c r="G247" s="30"/>
      <c r="Z247" s="30"/>
      <c r="AA247" s="30"/>
    </row>
    <row r="248" spans="3:27" x14ac:dyDescent="0.2">
      <c r="C248" s="30"/>
      <c r="D248" s="30"/>
      <c r="E248" s="30"/>
      <c r="G248" s="30"/>
      <c r="Z248" s="30"/>
      <c r="AA248" s="30"/>
    </row>
    <row r="249" spans="3:27" x14ac:dyDescent="0.2">
      <c r="C249" s="30"/>
      <c r="D249" s="30"/>
      <c r="E249" s="30"/>
      <c r="G249" s="30"/>
      <c r="Z249" s="30"/>
      <c r="AA249" s="30"/>
    </row>
    <row r="250" spans="3:27" x14ac:dyDescent="0.2">
      <c r="C250" s="30"/>
      <c r="D250" s="30"/>
      <c r="E250" s="30"/>
      <c r="G250" s="30"/>
      <c r="Z250" s="30"/>
      <c r="AA250" s="30"/>
    </row>
    <row r="251" spans="3:27" x14ac:dyDescent="0.2">
      <c r="C251" s="30"/>
      <c r="D251" s="30"/>
      <c r="E251" s="30"/>
      <c r="G251" s="30"/>
      <c r="Z251" s="30"/>
      <c r="AA251" s="30"/>
    </row>
    <row r="252" spans="3:27" x14ac:dyDescent="0.2">
      <c r="C252" s="30"/>
      <c r="D252" s="30"/>
      <c r="E252" s="30"/>
      <c r="G252" s="30"/>
      <c r="Z252" s="30"/>
      <c r="AA252" s="30"/>
    </row>
    <row r="253" spans="3:27" x14ac:dyDescent="0.2">
      <c r="C253" s="30"/>
      <c r="D253" s="30"/>
      <c r="E253" s="30"/>
      <c r="G253" s="30"/>
      <c r="Z253" s="30"/>
      <c r="AA253" s="30"/>
    </row>
    <row r="254" spans="3:27" x14ac:dyDescent="0.2">
      <c r="C254" s="30"/>
      <c r="D254" s="30"/>
      <c r="E254" s="30"/>
      <c r="G254" s="30"/>
      <c r="Z254" s="30"/>
      <c r="AA254" s="30"/>
    </row>
    <row r="255" spans="3:27" x14ac:dyDescent="0.2">
      <c r="C255" s="30"/>
      <c r="D255" s="30"/>
      <c r="E255" s="30"/>
      <c r="G255" s="30"/>
      <c r="Z255" s="30"/>
      <c r="AA255" s="30"/>
    </row>
    <row r="256" spans="3:27" x14ac:dyDescent="0.2">
      <c r="C256" s="30"/>
      <c r="D256" s="30"/>
      <c r="E256" s="30"/>
      <c r="G256" s="30"/>
      <c r="Z256" s="30"/>
      <c r="AA256" s="30"/>
    </row>
    <row r="257" spans="3:27" x14ac:dyDescent="0.2">
      <c r="C257" s="30"/>
      <c r="D257" s="30"/>
      <c r="E257" s="30"/>
      <c r="G257" s="30"/>
      <c r="Z257" s="30"/>
      <c r="AA257" s="30"/>
    </row>
    <row r="258" spans="3:27" x14ac:dyDescent="0.2">
      <c r="C258" s="30"/>
      <c r="D258" s="30"/>
      <c r="E258" s="30"/>
      <c r="G258" s="30"/>
      <c r="Z258" s="30"/>
      <c r="AA258" s="30"/>
    </row>
    <row r="259" spans="3:27" x14ac:dyDescent="0.2">
      <c r="C259" s="30"/>
      <c r="D259" s="30"/>
      <c r="E259" s="30"/>
      <c r="G259" s="30"/>
      <c r="Z259" s="30"/>
      <c r="AA259" s="30"/>
    </row>
    <row r="260" spans="3:27" x14ac:dyDescent="0.2">
      <c r="C260" s="30"/>
      <c r="D260" s="30"/>
      <c r="E260" s="30"/>
      <c r="G260" s="30"/>
      <c r="Z260" s="30"/>
      <c r="AA260" s="30"/>
    </row>
    <row r="261" spans="3:27" x14ac:dyDescent="0.2">
      <c r="C261" s="30"/>
      <c r="D261" s="30"/>
      <c r="E261" s="30"/>
      <c r="G261" s="30"/>
      <c r="Z261" s="30"/>
      <c r="AA261" s="30"/>
    </row>
    <row r="262" spans="3:27" x14ac:dyDescent="0.2">
      <c r="C262" s="30"/>
      <c r="D262" s="30"/>
      <c r="E262" s="30"/>
      <c r="G262" s="30"/>
      <c r="Z262" s="30"/>
      <c r="AA262" s="30"/>
    </row>
    <row r="263" spans="3:27" x14ac:dyDescent="0.2">
      <c r="C263" s="30"/>
      <c r="D263" s="30"/>
      <c r="E263" s="30"/>
      <c r="G263" s="30"/>
      <c r="Z263" s="30"/>
      <c r="AA263" s="30"/>
    </row>
    <row r="264" spans="3:27" x14ac:dyDescent="0.2">
      <c r="C264" s="30"/>
      <c r="D264" s="30"/>
      <c r="E264" s="30"/>
      <c r="G264" s="30"/>
      <c r="Z264" s="30"/>
      <c r="AA264" s="30"/>
    </row>
    <row r="265" spans="3:27" x14ac:dyDescent="0.2">
      <c r="C265" s="30"/>
      <c r="D265" s="30"/>
      <c r="E265" s="30"/>
      <c r="G265" s="30"/>
      <c r="Z265" s="30"/>
      <c r="AA265" s="30"/>
    </row>
    <row r="266" spans="3:27" x14ac:dyDescent="0.2">
      <c r="C266" s="30"/>
      <c r="D266" s="30"/>
      <c r="E266" s="30"/>
      <c r="G266" s="30"/>
      <c r="Z266" s="30"/>
      <c r="AA266" s="30"/>
    </row>
    <row r="267" spans="3:27" x14ac:dyDescent="0.2">
      <c r="C267" s="30"/>
      <c r="D267" s="30"/>
      <c r="E267" s="30"/>
      <c r="G267" s="30"/>
      <c r="Z267" s="30"/>
      <c r="AA267" s="30"/>
    </row>
    <row r="268" spans="3:27" x14ac:dyDescent="0.2">
      <c r="C268" s="30"/>
      <c r="D268" s="30"/>
      <c r="E268" s="30"/>
      <c r="G268" s="30"/>
      <c r="Z268" s="30"/>
      <c r="AA268" s="30"/>
    </row>
    <row r="269" spans="3:27" x14ac:dyDescent="0.2">
      <c r="C269" s="30"/>
      <c r="D269" s="30"/>
      <c r="E269" s="30"/>
      <c r="G269" s="30"/>
      <c r="Z269" s="30"/>
      <c r="AA269" s="30"/>
    </row>
    <row r="270" spans="3:27" x14ac:dyDescent="0.2">
      <c r="C270" s="30"/>
      <c r="D270" s="30"/>
      <c r="E270" s="30"/>
      <c r="G270" s="30"/>
      <c r="Z270" s="30"/>
      <c r="AA270" s="30"/>
    </row>
    <row r="271" spans="3:27" x14ac:dyDescent="0.2">
      <c r="C271" s="30"/>
      <c r="D271" s="30"/>
      <c r="E271" s="30"/>
      <c r="G271" s="30"/>
      <c r="Z271" s="30"/>
      <c r="AA271" s="30"/>
    </row>
    <row r="272" spans="3:27" x14ac:dyDescent="0.2">
      <c r="C272" s="30"/>
      <c r="D272" s="30"/>
      <c r="E272" s="30"/>
      <c r="G272" s="30"/>
      <c r="Z272" s="30"/>
      <c r="AA272" s="30"/>
    </row>
    <row r="273" spans="3:27" x14ac:dyDescent="0.2">
      <c r="C273" s="30"/>
      <c r="D273" s="30"/>
      <c r="E273" s="30"/>
      <c r="G273" s="30"/>
      <c r="Z273" s="30"/>
      <c r="AA273" s="30"/>
    </row>
    <row r="274" spans="3:27" x14ac:dyDescent="0.2">
      <c r="C274" s="30"/>
      <c r="D274" s="30"/>
      <c r="E274" s="30"/>
      <c r="G274" s="30"/>
      <c r="Z274" s="30"/>
      <c r="AA274" s="30"/>
    </row>
    <row r="275" spans="3:27" x14ac:dyDescent="0.2">
      <c r="C275" s="30"/>
      <c r="D275" s="30"/>
      <c r="E275" s="30"/>
      <c r="G275" s="30"/>
      <c r="Z275" s="30"/>
      <c r="AA275" s="30"/>
    </row>
    <row r="276" spans="3:27" x14ac:dyDescent="0.2">
      <c r="C276" s="30"/>
      <c r="D276" s="30"/>
      <c r="E276" s="30"/>
      <c r="G276" s="30"/>
      <c r="Z276" s="30"/>
      <c r="AA276" s="30"/>
    </row>
    <row r="277" spans="3:27" x14ac:dyDescent="0.2">
      <c r="C277" s="30"/>
      <c r="D277" s="30"/>
      <c r="E277" s="30"/>
      <c r="G277" s="30"/>
      <c r="Z277" s="30"/>
      <c r="AA277" s="30"/>
    </row>
    <row r="278" spans="3:27" x14ac:dyDescent="0.2">
      <c r="C278" s="30"/>
      <c r="D278" s="30"/>
      <c r="E278" s="30"/>
      <c r="G278" s="30"/>
      <c r="Z278" s="30"/>
      <c r="AA278" s="30"/>
    </row>
    <row r="279" spans="3:27" x14ac:dyDescent="0.2">
      <c r="C279" s="30"/>
      <c r="D279" s="30"/>
      <c r="E279" s="30"/>
      <c r="G279" s="30"/>
      <c r="Z279" s="30"/>
      <c r="AA279" s="30"/>
    </row>
    <row r="280" spans="3:27" x14ac:dyDescent="0.2">
      <c r="C280" s="30"/>
      <c r="D280" s="30"/>
      <c r="E280" s="30"/>
      <c r="G280" s="30"/>
      <c r="Z280" s="30"/>
      <c r="AA280" s="30"/>
    </row>
    <row r="281" spans="3:27" x14ac:dyDescent="0.2">
      <c r="C281" s="30"/>
      <c r="D281" s="30"/>
      <c r="E281" s="30"/>
      <c r="G281" s="30"/>
      <c r="Z281" s="30"/>
      <c r="AA281" s="30"/>
    </row>
    <row r="282" spans="3:27" x14ac:dyDescent="0.2">
      <c r="C282" s="30"/>
      <c r="D282" s="30"/>
      <c r="E282" s="30"/>
      <c r="G282" s="30"/>
      <c r="Z282" s="30"/>
      <c r="AA282" s="30"/>
    </row>
    <row r="283" spans="3:27" x14ac:dyDescent="0.2">
      <c r="C283" s="30"/>
      <c r="D283" s="30"/>
      <c r="E283" s="30"/>
      <c r="G283" s="30"/>
      <c r="Z283" s="30"/>
      <c r="AA283" s="30"/>
    </row>
    <row r="284" spans="3:27" x14ac:dyDescent="0.2">
      <c r="C284" s="30"/>
      <c r="D284" s="30"/>
      <c r="E284" s="30"/>
      <c r="G284" s="30"/>
      <c r="Z284" s="30"/>
      <c r="AA284" s="30"/>
    </row>
    <row r="285" spans="3:27" x14ac:dyDescent="0.2">
      <c r="C285" s="30"/>
      <c r="D285" s="30"/>
      <c r="E285" s="30"/>
      <c r="G285" s="30"/>
      <c r="Z285" s="30"/>
      <c r="AA285" s="30"/>
    </row>
    <row r="286" spans="3:27" x14ac:dyDescent="0.2">
      <c r="C286" s="30"/>
      <c r="D286" s="30"/>
      <c r="E286" s="30"/>
      <c r="G286" s="30"/>
      <c r="Z286" s="30"/>
      <c r="AA286" s="30"/>
    </row>
    <row r="287" spans="3:27" x14ac:dyDescent="0.2">
      <c r="C287" s="30"/>
      <c r="D287" s="30"/>
      <c r="E287" s="30"/>
      <c r="G287" s="30"/>
      <c r="Z287" s="30"/>
      <c r="AA287" s="30"/>
    </row>
    <row r="288" spans="3:27" x14ac:dyDescent="0.2">
      <c r="C288" s="30"/>
      <c r="D288" s="30"/>
      <c r="E288" s="30"/>
      <c r="G288" s="30"/>
      <c r="Z288" s="30"/>
      <c r="AA288" s="30"/>
    </row>
    <row r="289" spans="3:27" x14ac:dyDescent="0.2">
      <c r="C289" s="30"/>
      <c r="D289" s="30"/>
      <c r="E289" s="30"/>
      <c r="G289" s="30"/>
      <c r="Z289" s="30"/>
      <c r="AA289" s="30"/>
    </row>
    <row r="290" spans="3:27" x14ac:dyDescent="0.2">
      <c r="C290" s="30"/>
      <c r="D290" s="30"/>
      <c r="E290" s="30"/>
      <c r="G290" s="30"/>
      <c r="Z290" s="30"/>
      <c r="AA290" s="30"/>
    </row>
    <row r="291" spans="3:27" x14ac:dyDescent="0.2">
      <c r="C291" s="30"/>
      <c r="D291" s="30"/>
      <c r="E291" s="30"/>
      <c r="G291" s="30"/>
      <c r="Z291" s="30"/>
      <c r="AA291" s="30"/>
    </row>
    <row r="292" spans="3:27" x14ac:dyDescent="0.2">
      <c r="C292" s="30"/>
      <c r="D292" s="30"/>
      <c r="E292" s="30"/>
      <c r="G292" s="30"/>
      <c r="Z292" s="30"/>
      <c r="AA292" s="30"/>
    </row>
    <row r="293" spans="3:27" x14ac:dyDescent="0.2">
      <c r="C293" s="30"/>
      <c r="D293" s="30"/>
      <c r="E293" s="30"/>
      <c r="G293" s="30"/>
      <c r="Z293" s="30"/>
      <c r="AA293" s="30"/>
    </row>
    <row r="294" spans="3:27" x14ac:dyDescent="0.2">
      <c r="C294" s="30"/>
      <c r="D294" s="30"/>
      <c r="E294" s="30"/>
      <c r="G294" s="30"/>
      <c r="Z294" s="30"/>
      <c r="AA294" s="30"/>
    </row>
    <row r="295" spans="3:27" x14ac:dyDescent="0.2">
      <c r="C295" s="30"/>
      <c r="D295" s="30"/>
      <c r="E295" s="30"/>
      <c r="G295" s="30"/>
      <c r="Z295" s="30"/>
      <c r="AA295" s="30"/>
    </row>
    <row r="296" spans="3:27" x14ac:dyDescent="0.2">
      <c r="C296" s="30"/>
      <c r="D296" s="30"/>
      <c r="E296" s="30"/>
      <c r="G296" s="30"/>
      <c r="Z296" s="30"/>
      <c r="AA296" s="30"/>
    </row>
    <row r="297" spans="3:27" x14ac:dyDescent="0.2">
      <c r="C297" s="30"/>
      <c r="D297" s="30"/>
      <c r="E297" s="30"/>
      <c r="G297" s="30"/>
      <c r="Z297" s="30"/>
      <c r="AA297" s="30"/>
    </row>
    <row r="298" spans="3:27" x14ac:dyDescent="0.2">
      <c r="C298" s="30"/>
      <c r="D298" s="30"/>
      <c r="E298" s="30"/>
      <c r="G298" s="30"/>
      <c r="Z298" s="30"/>
      <c r="AA298" s="30"/>
    </row>
    <row r="299" spans="3:27" x14ac:dyDescent="0.2">
      <c r="C299" s="30"/>
      <c r="D299" s="30"/>
      <c r="E299" s="30"/>
      <c r="G299" s="30"/>
      <c r="Z299" s="30"/>
      <c r="AA299" s="30"/>
    </row>
    <row r="300" spans="3:27" x14ac:dyDescent="0.2">
      <c r="C300" s="30"/>
      <c r="D300" s="30"/>
      <c r="E300" s="30"/>
      <c r="G300" s="30"/>
      <c r="Z300" s="30"/>
      <c r="AA300" s="30"/>
    </row>
    <row r="301" spans="3:27" x14ac:dyDescent="0.2">
      <c r="C301" s="30"/>
      <c r="D301" s="30"/>
      <c r="E301" s="30"/>
      <c r="G301" s="30"/>
      <c r="Z301" s="30"/>
      <c r="AA301" s="30"/>
    </row>
    <row r="302" spans="3:27" x14ac:dyDescent="0.2">
      <c r="C302" s="30"/>
      <c r="D302" s="30"/>
      <c r="E302" s="30"/>
      <c r="G302" s="30"/>
      <c r="Z302" s="30"/>
      <c r="AA302" s="30"/>
    </row>
    <row r="303" spans="3:27" x14ac:dyDescent="0.2">
      <c r="C303" s="30"/>
      <c r="D303" s="30"/>
      <c r="E303" s="30"/>
      <c r="G303" s="30"/>
      <c r="Z303" s="30"/>
      <c r="AA303" s="30"/>
    </row>
    <row r="304" spans="3:27" x14ac:dyDescent="0.2">
      <c r="C304" s="30"/>
      <c r="D304" s="30"/>
      <c r="E304" s="30"/>
      <c r="G304" s="30"/>
      <c r="Z304" s="30"/>
      <c r="AA304" s="30"/>
    </row>
    <row r="305" spans="3:27" x14ac:dyDescent="0.2">
      <c r="C305" s="30"/>
      <c r="D305" s="30"/>
      <c r="E305" s="30"/>
      <c r="G305" s="30"/>
      <c r="Z305" s="30"/>
      <c r="AA305" s="30"/>
    </row>
    <row r="306" spans="3:27" x14ac:dyDescent="0.2">
      <c r="C306" s="30"/>
      <c r="D306" s="30"/>
      <c r="E306" s="30"/>
      <c r="G306" s="30"/>
      <c r="Z306" s="30"/>
      <c r="AA306" s="30"/>
    </row>
    <row r="307" spans="3:27" x14ac:dyDescent="0.2">
      <c r="C307" s="30"/>
      <c r="D307" s="30"/>
      <c r="E307" s="30"/>
      <c r="G307" s="30"/>
      <c r="Z307" s="30"/>
      <c r="AA307" s="30"/>
    </row>
    <row r="308" spans="3:27" x14ac:dyDescent="0.2">
      <c r="C308" s="30"/>
      <c r="D308" s="30"/>
      <c r="E308" s="30"/>
      <c r="G308" s="30"/>
      <c r="Z308" s="30"/>
      <c r="AA308" s="30"/>
    </row>
    <row r="309" spans="3:27" x14ac:dyDescent="0.2">
      <c r="C309" s="30"/>
      <c r="D309" s="30"/>
      <c r="E309" s="30"/>
      <c r="G309" s="30"/>
      <c r="Z309" s="30"/>
      <c r="AA309" s="30"/>
    </row>
    <row r="310" spans="3:27" x14ac:dyDescent="0.2">
      <c r="C310" s="30"/>
      <c r="D310" s="30"/>
      <c r="E310" s="30"/>
      <c r="G310" s="30"/>
      <c r="Z310" s="30"/>
      <c r="AA310" s="30"/>
    </row>
    <row r="311" spans="3:27" x14ac:dyDescent="0.2">
      <c r="C311" s="30"/>
      <c r="D311" s="30"/>
      <c r="E311" s="30"/>
      <c r="G311" s="30"/>
      <c r="Z311" s="30"/>
      <c r="AA311" s="30"/>
    </row>
    <row r="312" spans="3:27" x14ac:dyDescent="0.2">
      <c r="C312" s="30"/>
      <c r="D312" s="30"/>
      <c r="E312" s="30"/>
      <c r="G312" s="30"/>
      <c r="Z312" s="30"/>
      <c r="AA312" s="30"/>
    </row>
    <row r="313" spans="3:27" x14ac:dyDescent="0.2">
      <c r="C313" s="30"/>
      <c r="D313" s="30"/>
      <c r="E313" s="30"/>
      <c r="G313" s="30"/>
      <c r="Z313" s="30"/>
      <c r="AA313" s="30"/>
    </row>
    <row r="314" spans="3:27" x14ac:dyDescent="0.2">
      <c r="C314" s="30"/>
      <c r="D314" s="30"/>
      <c r="E314" s="30"/>
      <c r="G314" s="30"/>
      <c r="Z314" s="30"/>
      <c r="AA314" s="30"/>
    </row>
    <row r="315" spans="3:27" x14ac:dyDescent="0.2">
      <c r="C315" s="30"/>
      <c r="D315" s="30"/>
      <c r="E315" s="30"/>
      <c r="G315" s="30"/>
      <c r="Z315" s="30"/>
      <c r="AA315" s="30"/>
    </row>
    <row r="316" spans="3:27" x14ac:dyDescent="0.2">
      <c r="C316" s="30"/>
      <c r="D316" s="30"/>
      <c r="E316" s="30"/>
      <c r="G316" s="30"/>
      <c r="Z316" s="30"/>
      <c r="AA316" s="30"/>
    </row>
    <row r="317" spans="3:27" x14ac:dyDescent="0.2">
      <c r="C317" s="30"/>
      <c r="D317" s="30"/>
      <c r="E317" s="30"/>
      <c r="G317" s="30"/>
      <c r="Z317" s="30"/>
      <c r="AA317" s="30"/>
    </row>
    <row r="318" spans="3:27" x14ac:dyDescent="0.2">
      <c r="C318" s="30"/>
      <c r="D318" s="30"/>
      <c r="E318" s="30"/>
      <c r="G318" s="30"/>
      <c r="Z318" s="30"/>
      <c r="AA318" s="30"/>
    </row>
    <row r="319" spans="3:27" x14ac:dyDescent="0.2">
      <c r="C319" s="30"/>
      <c r="D319" s="30"/>
      <c r="E319" s="30"/>
      <c r="G319" s="30"/>
      <c r="Z319" s="30"/>
      <c r="AA319" s="30"/>
    </row>
    <row r="320" spans="3:27" x14ac:dyDescent="0.2">
      <c r="C320" s="30"/>
      <c r="D320" s="30"/>
      <c r="E320" s="30"/>
      <c r="G320" s="30"/>
      <c r="Z320" s="30"/>
      <c r="AA320" s="30"/>
    </row>
    <row r="321" spans="3:27" x14ac:dyDescent="0.2">
      <c r="C321" s="30"/>
      <c r="D321" s="30"/>
      <c r="E321" s="30"/>
      <c r="G321" s="30"/>
      <c r="Z321" s="30"/>
      <c r="AA321" s="30"/>
    </row>
    <row r="322" spans="3:27" x14ac:dyDescent="0.2">
      <c r="C322" s="30"/>
      <c r="D322" s="30"/>
      <c r="E322" s="30"/>
      <c r="G322" s="30"/>
      <c r="Z322" s="30"/>
      <c r="AA322" s="30"/>
    </row>
    <row r="323" spans="3:27" x14ac:dyDescent="0.2">
      <c r="C323" s="30"/>
      <c r="D323" s="30"/>
      <c r="E323" s="30"/>
      <c r="G323" s="30"/>
      <c r="Z323" s="30"/>
      <c r="AA323" s="30"/>
    </row>
    <row r="324" spans="3:27" x14ac:dyDescent="0.2">
      <c r="C324" s="30"/>
      <c r="D324" s="30"/>
      <c r="E324" s="30"/>
      <c r="G324" s="30"/>
      <c r="Z324" s="30"/>
      <c r="AA324" s="30"/>
    </row>
    <row r="325" spans="3:27" x14ac:dyDescent="0.2">
      <c r="C325" s="30"/>
      <c r="D325" s="30"/>
      <c r="E325" s="30"/>
      <c r="G325" s="30"/>
      <c r="Z325" s="30"/>
      <c r="AA325" s="30"/>
    </row>
    <row r="326" spans="3:27" x14ac:dyDescent="0.2">
      <c r="C326" s="30"/>
      <c r="D326" s="30"/>
      <c r="E326" s="30"/>
      <c r="G326" s="30"/>
      <c r="Z326" s="30"/>
      <c r="AA326" s="30"/>
    </row>
    <row r="327" spans="3:27" x14ac:dyDescent="0.2">
      <c r="C327" s="30"/>
      <c r="D327" s="30"/>
      <c r="E327" s="30"/>
      <c r="G327" s="30"/>
      <c r="Z327" s="30"/>
      <c r="AA327" s="30"/>
    </row>
    <row r="328" spans="3:27" x14ac:dyDescent="0.2">
      <c r="C328" s="30"/>
      <c r="D328" s="30"/>
      <c r="E328" s="30"/>
      <c r="G328" s="30"/>
      <c r="Z328" s="30"/>
      <c r="AA328" s="30"/>
    </row>
    <row r="329" spans="3:27" x14ac:dyDescent="0.2">
      <c r="C329" s="30"/>
      <c r="D329" s="30"/>
      <c r="E329" s="30"/>
      <c r="G329" s="30"/>
      <c r="Z329" s="30"/>
      <c r="AA329" s="30"/>
    </row>
    <row r="330" spans="3:27" x14ac:dyDescent="0.2">
      <c r="C330" s="30"/>
      <c r="D330" s="30"/>
      <c r="E330" s="30"/>
      <c r="G330" s="30"/>
      <c r="Z330" s="30"/>
      <c r="AA330" s="30"/>
    </row>
    <row r="331" spans="3:27" x14ac:dyDescent="0.2">
      <c r="C331" s="30"/>
      <c r="D331" s="30"/>
      <c r="E331" s="30"/>
      <c r="G331" s="30"/>
      <c r="Z331" s="30"/>
      <c r="AA331" s="30"/>
    </row>
    <row r="332" spans="3:27" x14ac:dyDescent="0.2">
      <c r="C332" s="30"/>
      <c r="D332" s="30"/>
      <c r="E332" s="30"/>
      <c r="G332" s="30"/>
      <c r="Z332" s="30"/>
      <c r="AA332" s="30"/>
    </row>
    <row r="333" spans="3:27" x14ac:dyDescent="0.2">
      <c r="C333" s="30"/>
      <c r="D333" s="30"/>
      <c r="E333" s="30"/>
      <c r="G333" s="30"/>
      <c r="Z333" s="30"/>
      <c r="AA333" s="30"/>
    </row>
    <row r="334" spans="3:27" x14ac:dyDescent="0.2">
      <c r="C334" s="30"/>
      <c r="D334" s="30"/>
      <c r="E334" s="30"/>
      <c r="G334" s="30"/>
      <c r="Z334" s="30"/>
      <c r="AA334" s="30"/>
    </row>
    <row r="335" spans="3:27" x14ac:dyDescent="0.2">
      <c r="C335" s="30"/>
      <c r="D335" s="30"/>
      <c r="E335" s="30"/>
      <c r="G335" s="30"/>
      <c r="Z335" s="30"/>
      <c r="AA335" s="30"/>
    </row>
    <row r="336" spans="3:27" x14ac:dyDescent="0.2">
      <c r="C336" s="30"/>
      <c r="D336" s="30"/>
      <c r="E336" s="30"/>
      <c r="G336" s="30"/>
      <c r="Z336" s="30"/>
      <c r="AA336" s="30"/>
    </row>
    <row r="337" spans="3:27" x14ac:dyDescent="0.2">
      <c r="C337" s="30"/>
      <c r="D337" s="30"/>
      <c r="E337" s="30"/>
      <c r="G337" s="30"/>
      <c r="Z337" s="30"/>
      <c r="AA337" s="30"/>
    </row>
    <row r="338" spans="3:27" x14ac:dyDescent="0.2">
      <c r="C338" s="30"/>
      <c r="D338" s="30"/>
      <c r="E338" s="30"/>
      <c r="G338" s="30"/>
      <c r="Z338" s="30"/>
      <c r="AA338" s="30"/>
    </row>
    <row r="339" spans="3:27" x14ac:dyDescent="0.2">
      <c r="C339" s="30"/>
      <c r="D339" s="30"/>
      <c r="E339" s="30"/>
      <c r="G339" s="30"/>
      <c r="Z339" s="30"/>
      <c r="AA339" s="30"/>
    </row>
    <row r="340" spans="3:27" x14ac:dyDescent="0.2">
      <c r="C340" s="30"/>
      <c r="D340" s="30"/>
      <c r="E340" s="30"/>
      <c r="G340" s="30"/>
      <c r="Z340" s="30"/>
      <c r="AA340" s="30"/>
    </row>
    <row r="341" spans="3:27" x14ac:dyDescent="0.2">
      <c r="C341" s="30"/>
      <c r="D341" s="30"/>
      <c r="E341" s="30"/>
      <c r="G341" s="30"/>
      <c r="Z341" s="30"/>
      <c r="AA341" s="30"/>
    </row>
    <row r="342" spans="3:27" x14ac:dyDescent="0.2">
      <c r="C342" s="30"/>
      <c r="D342" s="30"/>
      <c r="E342" s="30"/>
      <c r="G342" s="30"/>
      <c r="Z342" s="30"/>
      <c r="AA342" s="30"/>
    </row>
    <row r="343" spans="3:27" x14ac:dyDescent="0.2">
      <c r="C343" s="30"/>
      <c r="D343" s="30"/>
      <c r="E343" s="30"/>
      <c r="G343" s="30"/>
      <c r="Z343" s="30"/>
      <c r="AA343" s="30"/>
    </row>
    <row r="344" spans="3:27" x14ac:dyDescent="0.2">
      <c r="C344" s="30"/>
      <c r="D344" s="30"/>
      <c r="E344" s="30"/>
      <c r="G344" s="30"/>
      <c r="Z344" s="30"/>
      <c r="AA344" s="30"/>
    </row>
    <row r="345" spans="3:27" x14ac:dyDescent="0.2">
      <c r="C345" s="30"/>
      <c r="D345" s="30"/>
      <c r="E345" s="30"/>
      <c r="G345" s="30"/>
      <c r="Z345" s="30"/>
      <c r="AA345" s="30"/>
    </row>
    <row r="346" spans="3:27" x14ac:dyDescent="0.2">
      <c r="C346" s="30"/>
      <c r="D346" s="30"/>
      <c r="E346" s="30"/>
      <c r="G346" s="30"/>
      <c r="Z346" s="30"/>
      <c r="AA346" s="30"/>
    </row>
    <row r="347" spans="3:27" x14ac:dyDescent="0.2">
      <c r="C347" s="30"/>
      <c r="D347" s="30"/>
      <c r="E347" s="30"/>
      <c r="G347" s="30"/>
      <c r="Z347" s="30"/>
      <c r="AA347" s="30"/>
    </row>
    <row r="348" spans="3:27" x14ac:dyDescent="0.2">
      <c r="C348" s="30"/>
      <c r="D348" s="30"/>
      <c r="E348" s="30"/>
      <c r="G348" s="30"/>
      <c r="Z348" s="30"/>
      <c r="AA348" s="30"/>
    </row>
    <row r="349" spans="3:27" x14ac:dyDescent="0.2">
      <c r="C349" s="30"/>
      <c r="D349" s="30"/>
      <c r="E349" s="30"/>
      <c r="G349" s="30"/>
      <c r="Z349" s="30"/>
      <c r="AA349" s="30"/>
    </row>
    <row r="350" spans="3:27" x14ac:dyDescent="0.2">
      <c r="C350" s="30"/>
      <c r="D350" s="30"/>
      <c r="E350" s="30"/>
      <c r="G350" s="30"/>
      <c r="Z350" s="30"/>
      <c r="AA350" s="30"/>
    </row>
    <row r="351" spans="3:27" x14ac:dyDescent="0.2">
      <c r="C351" s="30"/>
      <c r="D351" s="30"/>
      <c r="E351" s="30"/>
      <c r="G351" s="30"/>
      <c r="Z351" s="30"/>
      <c r="AA351" s="30"/>
    </row>
    <row r="352" spans="3:27" x14ac:dyDescent="0.2">
      <c r="C352" s="30"/>
      <c r="D352" s="30"/>
      <c r="E352" s="30"/>
      <c r="G352" s="30"/>
      <c r="Z352" s="30"/>
      <c r="AA352" s="30"/>
    </row>
    <row r="353" spans="3:27" x14ac:dyDescent="0.2">
      <c r="C353" s="30"/>
      <c r="D353" s="30"/>
      <c r="E353" s="30"/>
      <c r="G353" s="30"/>
      <c r="Z353" s="30"/>
      <c r="AA353" s="30"/>
    </row>
    <row r="354" spans="3:27" x14ac:dyDescent="0.2">
      <c r="C354" s="30"/>
      <c r="D354" s="30"/>
      <c r="E354" s="30"/>
      <c r="G354" s="30"/>
      <c r="Z354" s="30"/>
      <c r="AA354" s="30"/>
    </row>
    <row r="355" spans="3:27" x14ac:dyDescent="0.2">
      <c r="C355" s="30"/>
      <c r="D355" s="30"/>
      <c r="E355" s="30"/>
      <c r="G355" s="30"/>
      <c r="Z355" s="30"/>
      <c r="AA355" s="30"/>
    </row>
    <row r="356" spans="3:27" x14ac:dyDescent="0.2">
      <c r="C356" s="30"/>
      <c r="D356" s="30"/>
      <c r="E356" s="30"/>
      <c r="G356" s="30"/>
      <c r="Z356" s="30"/>
      <c r="AA356" s="30"/>
    </row>
    <row r="357" spans="3:27" x14ac:dyDescent="0.2">
      <c r="C357" s="30"/>
      <c r="D357" s="30"/>
      <c r="E357" s="30"/>
      <c r="G357" s="30"/>
      <c r="Z357" s="30"/>
      <c r="AA357" s="30"/>
    </row>
    <row r="358" spans="3:27" x14ac:dyDescent="0.2">
      <c r="C358" s="30"/>
      <c r="D358" s="30"/>
      <c r="E358" s="30"/>
      <c r="G358" s="30"/>
      <c r="Z358" s="30"/>
      <c r="AA358" s="30"/>
    </row>
    <row r="359" spans="3:27" x14ac:dyDescent="0.2">
      <c r="C359" s="30"/>
      <c r="D359" s="30"/>
      <c r="E359" s="30"/>
      <c r="G359" s="30"/>
      <c r="Z359" s="30"/>
      <c r="AA359" s="30"/>
    </row>
    <row r="360" spans="3:27" x14ac:dyDescent="0.2">
      <c r="C360" s="30"/>
      <c r="D360" s="30"/>
      <c r="E360" s="30"/>
      <c r="G360" s="30"/>
      <c r="Z360" s="30"/>
      <c r="AA360" s="30"/>
    </row>
    <row r="361" spans="3:27" x14ac:dyDescent="0.2">
      <c r="C361" s="30"/>
      <c r="D361" s="30"/>
      <c r="E361" s="30"/>
      <c r="G361" s="30"/>
      <c r="Z361" s="30"/>
      <c r="AA361" s="30"/>
    </row>
    <row r="362" spans="3:27" x14ac:dyDescent="0.2">
      <c r="C362" s="30"/>
      <c r="D362" s="30"/>
      <c r="E362" s="30"/>
      <c r="G362" s="30"/>
      <c r="Z362" s="30"/>
      <c r="AA362" s="30"/>
    </row>
    <row r="363" spans="3:27" x14ac:dyDescent="0.2">
      <c r="C363" s="30"/>
      <c r="D363" s="30"/>
      <c r="E363" s="30"/>
      <c r="G363" s="30"/>
      <c r="Z363" s="30"/>
      <c r="AA363" s="30"/>
    </row>
    <row r="364" spans="3:27" x14ac:dyDescent="0.2">
      <c r="C364" s="30"/>
      <c r="D364" s="30"/>
      <c r="E364" s="30"/>
      <c r="G364" s="30"/>
      <c r="Z364" s="30"/>
      <c r="AA364" s="30"/>
    </row>
    <row r="365" spans="3:27" x14ac:dyDescent="0.2">
      <c r="C365" s="30"/>
      <c r="D365" s="30"/>
      <c r="E365" s="30"/>
      <c r="G365" s="30"/>
      <c r="Z365" s="30"/>
      <c r="AA365" s="30"/>
    </row>
    <row r="366" spans="3:27" x14ac:dyDescent="0.2">
      <c r="C366" s="30"/>
      <c r="D366" s="30"/>
      <c r="E366" s="30"/>
      <c r="G366" s="30"/>
      <c r="Z366" s="30"/>
      <c r="AA366" s="30"/>
    </row>
    <row r="367" spans="3:27" x14ac:dyDescent="0.2">
      <c r="C367" s="30"/>
      <c r="D367" s="30"/>
      <c r="E367" s="30"/>
      <c r="G367" s="30"/>
      <c r="Z367" s="30"/>
      <c r="AA367" s="30"/>
    </row>
    <row r="368" spans="3:27" x14ac:dyDescent="0.2">
      <c r="C368" s="30"/>
      <c r="D368" s="30"/>
      <c r="E368" s="30"/>
      <c r="G368" s="30"/>
      <c r="Z368" s="30"/>
      <c r="AA368" s="30"/>
    </row>
    <row r="369" spans="3:27" x14ac:dyDescent="0.2">
      <c r="C369" s="30"/>
      <c r="D369" s="30"/>
      <c r="E369" s="30"/>
      <c r="G369" s="30"/>
      <c r="Z369" s="30"/>
      <c r="AA369" s="30"/>
    </row>
    <row r="370" spans="3:27" x14ac:dyDescent="0.2">
      <c r="C370" s="30"/>
      <c r="D370" s="30"/>
      <c r="E370" s="30"/>
      <c r="G370" s="30"/>
      <c r="Z370" s="30"/>
      <c r="AA370" s="30"/>
    </row>
    <row r="371" spans="3:27" x14ac:dyDescent="0.2">
      <c r="C371" s="30"/>
      <c r="D371" s="30"/>
      <c r="E371" s="30"/>
      <c r="G371" s="30"/>
      <c r="Z371" s="30"/>
      <c r="AA371" s="30"/>
    </row>
    <row r="372" spans="3:27" x14ac:dyDescent="0.2">
      <c r="C372" s="30"/>
      <c r="D372" s="30"/>
      <c r="E372" s="30"/>
      <c r="G372" s="30"/>
      <c r="Z372" s="30"/>
      <c r="AA372" s="30"/>
    </row>
    <row r="373" spans="3:27" x14ac:dyDescent="0.2">
      <c r="C373" s="30"/>
      <c r="D373" s="30"/>
      <c r="E373" s="30"/>
      <c r="G373" s="30"/>
      <c r="Z373" s="30"/>
      <c r="AA373" s="30"/>
    </row>
    <row r="374" spans="3:27" x14ac:dyDescent="0.2">
      <c r="C374" s="30"/>
      <c r="D374" s="30"/>
      <c r="E374" s="30"/>
      <c r="G374" s="30"/>
      <c r="Z374" s="30"/>
      <c r="AA374" s="30"/>
    </row>
    <row r="375" spans="3:27" x14ac:dyDescent="0.2">
      <c r="C375" s="30"/>
      <c r="D375" s="30"/>
      <c r="E375" s="30"/>
      <c r="G375" s="30"/>
      <c r="Z375" s="30"/>
      <c r="AA375" s="30"/>
    </row>
    <row r="376" spans="3:27" x14ac:dyDescent="0.2">
      <c r="C376" s="30"/>
      <c r="D376" s="30"/>
      <c r="E376" s="30"/>
      <c r="G376" s="30"/>
      <c r="Z376" s="30"/>
      <c r="AA376" s="30"/>
    </row>
    <row r="377" spans="3:27" x14ac:dyDescent="0.2">
      <c r="C377" s="30"/>
      <c r="D377" s="30"/>
      <c r="E377" s="30"/>
      <c r="G377" s="30"/>
      <c r="Z377" s="30"/>
      <c r="AA377" s="30"/>
    </row>
    <row r="378" spans="3:27" x14ac:dyDescent="0.2">
      <c r="C378" s="30"/>
      <c r="D378" s="30"/>
      <c r="E378" s="30"/>
      <c r="G378" s="30"/>
      <c r="Z378" s="30"/>
      <c r="AA378" s="30"/>
    </row>
    <row r="379" spans="3:27" x14ac:dyDescent="0.2">
      <c r="C379" s="30"/>
      <c r="D379" s="30"/>
      <c r="E379" s="30"/>
      <c r="G379" s="30"/>
      <c r="Z379" s="30"/>
      <c r="AA379" s="30"/>
    </row>
    <row r="380" spans="3:27" x14ac:dyDescent="0.2">
      <c r="C380" s="30"/>
      <c r="D380" s="30"/>
      <c r="E380" s="30"/>
      <c r="G380" s="30"/>
      <c r="Z380" s="30"/>
      <c r="AA380" s="30"/>
    </row>
    <row r="381" spans="3:27" x14ac:dyDescent="0.2">
      <c r="C381" s="30"/>
      <c r="D381" s="30"/>
      <c r="E381" s="30"/>
      <c r="G381" s="30"/>
      <c r="Z381" s="30"/>
      <c r="AA381" s="30"/>
    </row>
    <row r="382" spans="3:27" x14ac:dyDescent="0.2">
      <c r="C382" s="30"/>
      <c r="D382" s="30"/>
      <c r="E382" s="30"/>
      <c r="G382" s="30"/>
      <c r="Z382" s="30"/>
      <c r="AA382" s="30"/>
    </row>
    <row r="383" spans="3:27" x14ac:dyDescent="0.2">
      <c r="C383" s="30"/>
      <c r="D383" s="30"/>
      <c r="E383" s="30"/>
      <c r="G383" s="30"/>
      <c r="Z383" s="30"/>
      <c r="AA383" s="30"/>
    </row>
    <row r="384" spans="3:27" x14ac:dyDescent="0.2">
      <c r="C384" s="30"/>
      <c r="D384" s="30"/>
      <c r="E384" s="30"/>
      <c r="G384" s="30"/>
      <c r="Z384" s="30"/>
      <c r="AA384" s="30"/>
    </row>
    <row r="385" spans="3:27" x14ac:dyDescent="0.2">
      <c r="C385" s="30"/>
      <c r="D385" s="30"/>
      <c r="E385" s="30"/>
      <c r="G385" s="30"/>
      <c r="Z385" s="30"/>
      <c r="AA385" s="30"/>
    </row>
    <row r="386" spans="3:27" x14ac:dyDescent="0.2">
      <c r="C386" s="30"/>
      <c r="D386" s="30"/>
      <c r="E386" s="30"/>
      <c r="G386" s="30"/>
      <c r="Z386" s="30"/>
      <c r="AA386" s="30"/>
    </row>
    <row r="387" spans="3:27" x14ac:dyDescent="0.2">
      <c r="C387" s="30"/>
      <c r="D387" s="30"/>
      <c r="E387" s="30"/>
      <c r="G387" s="30"/>
      <c r="Z387" s="30"/>
      <c r="AA387" s="30"/>
    </row>
    <row r="388" spans="3:27" x14ac:dyDescent="0.2">
      <c r="C388" s="30"/>
      <c r="D388" s="30"/>
      <c r="E388" s="30"/>
      <c r="G388" s="30"/>
      <c r="Z388" s="30"/>
      <c r="AA388" s="30"/>
    </row>
    <row r="389" spans="3:27" x14ac:dyDescent="0.2">
      <c r="C389" s="30"/>
      <c r="D389" s="30"/>
      <c r="E389" s="30"/>
      <c r="G389" s="30"/>
      <c r="Z389" s="30"/>
      <c r="AA389" s="30"/>
    </row>
    <row r="390" spans="3:27" x14ac:dyDescent="0.2">
      <c r="C390" s="30"/>
      <c r="D390" s="30"/>
      <c r="E390" s="30"/>
      <c r="G390" s="30"/>
      <c r="Z390" s="30"/>
      <c r="AA390" s="30"/>
    </row>
    <row r="391" spans="3:27" x14ac:dyDescent="0.2">
      <c r="C391" s="30"/>
      <c r="D391" s="30"/>
      <c r="E391" s="30"/>
      <c r="G391" s="30"/>
      <c r="Z391" s="30"/>
      <c r="AA391" s="30"/>
    </row>
    <row r="392" spans="3:27" x14ac:dyDescent="0.2">
      <c r="C392" s="30"/>
      <c r="D392" s="30"/>
      <c r="E392" s="30"/>
      <c r="G392" s="30"/>
      <c r="Z392" s="30"/>
      <c r="AA392" s="30"/>
    </row>
    <row r="393" spans="3:27" x14ac:dyDescent="0.2">
      <c r="C393" s="30"/>
      <c r="D393" s="30"/>
      <c r="E393" s="30"/>
      <c r="G393" s="30"/>
      <c r="Z393" s="30"/>
      <c r="AA393" s="30"/>
    </row>
    <row r="394" spans="3:27" x14ac:dyDescent="0.2">
      <c r="C394" s="30"/>
      <c r="D394" s="30"/>
      <c r="E394" s="30"/>
      <c r="G394" s="30"/>
      <c r="Z394" s="30"/>
      <c r="AA394" s="30"/>
    </row>
    <row r="395" spans="3:27" x14ac:dyDescent="0.2">
      <c r="C395" s="30"/>
      <c r="D395" s="30"/>
      <c r="E395" s="30"/>
      <c r="G395" s="30"/>
      <c r="Z395" s="30"/>
      <c r="AA395" s="30"/>
    </row>
    <row r="396" spans="3:27" x14ac:dyDescent="0.2">
      <c r="C396" s="30"/>
      <c r="D396" s="30"/>
      <c r="E396" s="30"/>
      <c r="G396" s="30"/>
      <c r="Z396" s="30"/>
      <c r="AA396" s="30"/>
    </row>
    <row r="397" spans="3:27" x14ac:dyDescent="0.2">
      <c r="C397" s="30"/>
      <c r="D397" s="30"/>
      <c r="E397" s="30"/>
      <c r="G397" s="30"/>
      <c r="Z397" s="30"/>
      <c r="AA397" s="30"/>
    </row>
    <row r="398" spans="3:27" x14ac:dyDescent="0.2">
      <c r="C398" s="30"/>
      <c r="D398" s="30"/>
      <c r="E398" s="30"/>
      <c r="G398" s="30"/>
      <c r="Z398" s="30"/>
      <c r="AA398" s="30"/>
    </row>
    <row r="399" spans="3:27" x14ac:dyDescent="0.2">
      <c r="C399" s="30"/>
      <c r="D399" s="30"/>
      <c r="E399" s="30"/>
      <c r="G399" s="30"/>
      <c r="Z399" s="30"/>
      <c r="AA399" s="30"/>
    </row>
    <row r="400" spans="3:27" x14ac:dyDescent="0.2">
      <c r="C400" s="30"/>
      <c r="D400" s="30"/>
      <c r="E400" s="30"/>
      <c r="G400" s="30"/>
      <c r="Z400" s="30"/>
      <c r="AA400" s="30"/>
    </row>
    <row r="401" spans="3:27" x14ac:dyDescent="0.2">
      <c r="C401" s="30"/>
      <c r="D401" s="30"/>
      <c r="E401" s="30"/>
      <c r="G401" s="30"/>
      <c r="Z401" s="30"/>
      <c r="AA401" s="30"/>
    </row>
    <row r="402" spans="3:27" x14ac:dyDescent="0.2">
      <c r="C402" s="30"/>
      <c r="D402" s="30"/>
      <c r="E402" s="30"/>
      <c r="G402" s="30"/>
      <c r="Z402" s="30"/>
      <c r="AA402" s="30"/>
    </row>
    <row r="403" spans="3:27" x14ac:dyDescent="0.2">
      <c r="C403" s="30"/>
      <c r="D403" s="30"/>
      <c r="E403" s="30"/>
      <c r="G403" s="30"/>
      <c r="Z403" s="30"/>
      <c r="AA403" s="30"/>
    </row>
    <row r="404" spans="3:27" x14ac:dyDescent="0.2">
      <c r="C404" s="30"/>
      <c r="D404" s="30"/>
      <c r="E404" s="30"/>
      <c r="G404" s="30"/>
      <c r="Z404" s="30"/>
      <c r="AA404" s="30"/>
    </row>
    <row r="405" spans="3:27" x14ac:dyDescent="0.2">
      <c r="C405" s="30"/>
      <c r="D405" s="30"/>
      <c r="E405" s="30"/>
      <c r="G405" s="30"/>
      <c r="Z405" s="30"/>
      <c r="AA405" s="30"/>
    </row>
    <row r="406" spans="3:27" x14ac:dyDescent="0.2">
      <c r="C406" s="30"/>
      <c r="D406" s="30"/>
      <c r="E406" s="30"/>
      <c r="G406" s="30"/>
      <c r="Z406" s="30"/>
      <c r="AA406" s="30"/>
    </row>
    <row r="407" spans="3:27" x14ac:dyDescent="0.2">
      <c r="C407" s="30"/>
      <c r="D407" s="30"/>
      <c r="E407" s="30"/>
      <c r="G407" s="30"/>
      <c r="Z407" s="30"/>
      <c r="AA407" s="30"/>
    </row>
    <row r="408" spans="3:27" x14ac:dyDescent="0.2">
      <c r="C408" s="30"/>
      <c r="D408" s="30"/>
      <c r="E408" s="30"/>
      <c r="G408" s="30"/>
      <c r="Z408" s="30"/>
      <c r="AA408" s="30"/>
    </row>
    <row r="409" spans="3:27" x14ac:dyDescent="0.2">
      <c r="C409" s="30"/>
      <c r="D409" s="30"/>
      <c r="E409" s="30"/>
      <c r="G409" s="30"/>
      <c r="Z409" s="30"/>
      <c r="AA409" s="30"/>
    </row>
    <row r="410" spans="3:27" x14ac:dyDescent="0.2">
      <c r="C410" s="30"/>
      <c r="D410" s="30"/>
      <c r="E410" s="30"/>
      <c r="G410" s="30"/>
      <c r="Z410" s="30"/>
      <c r="AA410" s="30"/>
    </row>
    <row r="411" spans="3:27" x14ac:dyDescent="0.2">
      <c r="C411" s="30"/>
      <c r="D411" s="30"/>
      <c r="E411" s="30"/>
      <c r="G411" s="30"/>
      <c r="Z411" s="30"/>
      <c r="AA411" s="30"/>
    </row>
    <row r="412" spans="3:27" x14ac:dyDescent="0.2">
      <c r="C412" s="30"/>
      <c r="D412" s="30"/>
      <c r="E412" s="30"/>
      <c r="G412" s="30"/>
      <c r="Z412" s="30"/>
      <c r="AA412" s="30"/>
    </row>
    <row r="413" spans="3:27" x14ac:dyDescent="0.2">
      <c r="C413" s="30"/>
      <c r="D413" s="30"/>
      <c r="E413" s="30"/>
      <c r="G413" s="30"/>
      <c r="Z413" s="30"/>
      <c r="AA413" s="30"/>
    </row>
    <row r="414" spans="3:27" x14ac:dyDescent="0.2">
      <c r="C414" s="30"/>
      <c r="D414" s="30"/>
      <c r="E414" s="30"/>
      <c r="G414" s="30"/>
      <c r="Z414" s="30"/>
      <c r="AA414" s="30"/>
    </row>
    <row r="415" spans="3:27" x14ac:dyDescent="0.2">
      <c r="C415" s="30"/>
      <c r="D415" s="30"/>
      <c r="E415" s="30"/>
      <c r="G415" s="30"/>
      <c r="Z415" s="30"/>
      <c r="AA415" s="30"/>
    </row>
    <row r="416" spans="3:27" x14ac:dyDescent="0.2">
      <c r="C416" s="30"/>
      <c r="D416" s="30"/>
      <c r="E416" s="30"/>
      <c r="G416" s="30"/>
      <c r="Z416" s="30"/>
      <c r="AA416" s="30"/>
    </row>
    <row r="417" spans="3:27" x14ac:dyDescent="0.2">
      <c r="C417" s="30"/>
      <c r="D417" s="30"/>
      <c r="E417" s="30"/>
      <c r="G417" s="30"/>
      <c r="Z417" s="30"/>
      <c r="AA417" s="30"/>
    </row>
    <row r="418" spans="3:27" x14ac:dyDescent="0.2">
      <c r="C418" s="30"/>
      <c r="D418" s="30"/>
      <c r="E418" s="30"/>
      <c r="G418" s="30"/>
      <c r="Z418" s="30"/>
      <c r="AA418" s="30"/>
    </row>
    <row r="419" spans="3:27" x14ac:dyDescent="0.2">
      <c r="C419" s="30"/>
      <c r="D419" s="30"/>
      <c r="E419" s="30"/>
      <c r="G419" s="30"/>
      <c r="Z419" s="30"/>
      <c r="AA419" s="30"/>
    </row>
    <row r="420" spans="3:27" x14ac:dyDescent="0.2">
      <c r="C420" s="30"/>
      <c r="D420" s="30"/>
      <c r="E420" s="30"/>
      <c r="G420" s="30"/>
      <c r="Z420" s="30"/>
      <c r="AA420" s="30"/>
    </row>
    <row r="421" spans="3:27" x14ac:dyDescent="0.2">
      <c r="C421" s="30"/>
      <c r="D421" s="30"/>
      <c r="E421" s="30"/>
      <c r="G421" s="30"/>
      <c r="Z421" s="30"/>
      <c r="AA421" s="30"/>
    </row>
    <row r="422" spans="3:27" x14ac:dyDescent="0.2">
      <c r="C422" s="30"/>
      <c r="D422" s="30"/>
      <c r="E422" s="30"/>
      <c r="G422" s="30"/>
      <c r="Z422" s="30"/>
      <c r="AA422" s="30"/>
    </row>
    <row r="423" spans="3:27" x14ac:dyDescent="0.2">
      <c r="C423" s="30"/>
      <c r="D423" s="30"/>
      <c r="E423" s="30"/>
      <c r="G423" s="30"/>
      <c r="Z423" s="30"/>
      <c r="AA423" s="30"/>
    </row>
    <row r="424" spans="3:27" x14ac:dyDescent="0.2">
      <c r="C424" s="30"/>
      <c r="D424" s="30"/>
      <c r="E424" s="30"/>
      <c r="G424" s="30"/>
      <c r="Z424" s="30"/>
      <c r="AA424" s="30"/>
    </row>
    <row r="425" spans="3:27" x14ac:dyDescent="0.2">
      <c r="C425" s="30"/>
      <c r="D425" s="30"/>
      <c r="E425" s="30"/>
      <c r="G425" s="30"/>
      <c r="Z425" s="30"/>
      <c r="AA425" s="30"/>
    </row>
    <row r="426" spans="3:27" x14ac:dyDescent="0.2">
      <c r="C426" s="30"/>
      <c r="D426" s="30"/>
      <c r="E426" s="30"/>
      <c r="G426" s="30"/>
      <c r="Z426" s="30"/>
      <c r="AA426" s="30"/>
    </row>
    <row r="427" spans="3:27" x14ac:dyDescent="0.2">
      <c r="C427" s="30"/>
      <c r="D427" s="30"/>
      <c r="E427" s="30"/>
      <c r="G427" s="30"/>
      <c r="Z427" s="30"/>
      <c r="AA427" s="30"/>
    </row>
    <row r="428" spans="3:27" x14ac:dyDescent="0.2">
      <c r="C428" s="30"/>
      <c r="D428" s="30"/>
      <c r="E428" s="30"/>
      <c r="G428" s="30"/>
      <c r="Z428" s="30"/>
      <c r="AA428" s="30"/>
    </row>
    <row r="429" spans="3:27" x14ac:dyDescent="0.2">
      <c r="C429" s="30"/>
      <c r="D429" s="30"/>
      <c r="E429" s="30"/>
      <c r="G429" s="30"/>
      <c r="Z429" s="30"/>
      <c r="AA429" s="30"/>
    </row>
    <row r="430" spans="3:27" x14ac:dyDescent="0.2">
      <c r="C430" s="30"/>
      <c r="D430" s="30"/>
      <c r="E430" s="30"/>
      <c r="G430" s="30"/>
      <c r="Z430" s="30"/>
      <c r="AA430" s="30"/>
    </row>
    <row r="431" spans="3:27" x14ac:dyDescent="0.2">
      <c r="C431" s="30"/>
      <c r="D431" s="30"/>
      <c r="E431" s="30"/>
      <c r="G431" s="30"/>
      <c r="Z431" s="30"/>
      <c r="AA431" s="30"/>
    </row>
    <row r="432" spans="3:27" x14ac:dyDescent="0.2">
      <c r="C432" s="30"/>
      <c r="D432" s="30"/>
      <c r="E432" s="30"/>
      <c r="G432" s="30"/>
      <c r="Z432" s="30"/>
      <c r="AA432" s="30"/>
    </row>
    <row r="433" spans="3:27" x14ac:dyDescent="0.2">
      <c r="C433" s="30"/>
      <c r="D433" s="30"/>
      <c r="E433" s="30"/>
      <c r="G433" s="30"/>
      <c r="Z433" s="30"/>
      <c r="AA433" s="30"/>
    </row>
    <row r="434" spans="3:27" x14ac:dyDescent="0.2">
      <c r="C434" s="30"/>
      <c r="D434" s="30"/>
      <c r="E434" s="30"/>
      <c r="G434" s="30"/>
      <c r="Z434" s="30"/>
      <c r="AA434" s="30"/>
    </row>
    <row r="435" spans="3:27" x14ac:dyDescent="0.2">
      <c r="C435" s="30"/>
      <c r="D435" s="30"/>
      <c r="E435" s="30"/>
      <c r="G435" s="30"/>
      <c r="Z435" s="30"/>
      <c r="AA435" s="30"/>
    </row>
    <row r="436" spans="3:27" x14ac:dyDescent="0.2">
      <c r="C436" s="30"/>
      <c r="D436" s="30"/>
      <c r="E436" s="30"/>
      <c r="G436" s="30"/>
      <c r="Z436" s="30"/>
      <c r="AA436" s="30"/>
    </row>
    <row r="437" spans="3:27" x14ac:dyDescent="0.2">
      <c r="C437" s="30"/>
      <c r="D437" s="30"/>
      <c r="E437" s="30"/>
      <c r="G437" s="30"/>
      <c r="Z437" s="30"/>
      <c r="AA437" s="30"/>
    </row>
    <row r="438" spans="3:27" x14ac:dyDescent="0.2">
      <c r="C438" s="30"/>
      <c r="D438" s="30"/>
      <c r="E438" s="30"/>
      <c r="G438" s="30"/>
      <c r="Z438" s="30"/>
      <c r="AA438" s="30"/>
    </row>
    <row r="439" spans="3:27" x14ac:dyDescent="0.2">
      <c r="C439" s="30"/>
      <c r="D439" s="30"/>
      <c r="E439" s="30"/>
      <c r="G439" s="30"/>
      <c r="Z439" s="30"/>
      <c r="AA439" s="30"/>
    </row>
    <row r="440" spans="3:27" x14ac:dyDescent="0.2">
      <c r="C440" s="30"/>
      <c r="D440" s="30"/>
      <c r="E440" s="30"/>
      <c r="G440" s="30"/>
      <c r="Z440" s="30"/>
      <c r="AA440" s="30"/>
    </row>
    <row r="441" spans="3:27" x14ac:dyDescent="0.2">
      <c r="C441" s="30"/>
      <c r="D441" s="30"/>
      <c r="E441" s="30"/>
      <c r="G441" s="30"/>
      <c r="Z441" s="30"/>
      <c r="AA441" s="30"/>
    </row>
    <row r="442" spans="3:27" x14ac:dyDescent="0.2">
      <c r="C442" s="30"/>
      <c r="D442" s="30"/>
      <c r="E442" s="30"/>
      <c r="G442" s="30"/>
      <c r="Z442" s="30"/>
      <c r="AA442" s="30"/>
    </row>
    <row r="443" spans="3:27" x14ac:dyDescent="0.2">
      <c r="C443" s="30"/>
      <c r="D443" s="30"/>
      <c r="E443" s="30"/>
      <c r="G443" s="30"/>
      <c r="Z443" s="30"/>
      <c r="AA443" s="30"/>
    </row>
    <row r="444" spans="3:27" x14ac:dyDescent="0.2">
      <c r="C444" s="30"/>
      <c r="D444" s="30"/>
      <c r="E444" s="30"/>
      <c r="G444" s="30"/>
      <c r="Z444" s="30"/>
      <c r="AA444" s="30"/>
    </row>
    <row r="445" spans="3:27" x14ac:dyDescent="0.2">
      <c r="C445" s="30"/>
      <c r="D445" s="30"/>
      <c r="E445" s="30"/>
      <c r="G445" s="30"/>
      <c r="Z445" s="30"/>
      <c r="AA445" s="30"/>
    </row>
    <row r="446" spans="3:27" x14ac:dyDescent="0.2">
      <c r="C446" s="30"/>
      <c r="D446" s="30"/>
      <c r="E446" s="30"/>
      <c r="G446" s="30"/>
      <c r="Z446" s="30"/>
      <c r="AA446" s="30"/>
    </row>
    <row r="447" spans="3:27" x14ac:dyDescent="0.2">
      <c r="C447" s="30"/>
      <c r="D447" s="30"/>
      <c r="E447" s="30"/>
      <c r="G447" s="30"/>
      <c r="Z447" s="30"/>
      <c r="AA447" s="30"/>
    </row>
    <row r="448" spans="3:27" x14ac:dyDescent="0.2">
      <c r="C448" s="30"/>
      <c r="D448" s="30"/>
      <c r="E448" s="30"/>
      <c r="G448" s="30"/>
      <c r="Z448" s="30"/>
      <c r="AA448" s="30"/>
    </row>
    <row r="449" spans="3:27" x14ac:dyDescent="0.2">
      <c r="C449" s="30"/>
      <c r="D449" s="30"/>
      <c r="E449" s="30"/>
      <c r="G449" s="30"/>
      <c r="Z449" s="30"/>
      <c r="AA449" s="30"/>
    </row>
    <row r="450" spans="3:27" x14ac:dyDescent="0.2">
      <c r="C450" s="30"/>
      <c r="D450" s="30"/>
      <c r="E450" s="30"/>
      <c r="G450" s="30"/>
      <c r="Z450" s="30"/>
      <c r="AA450" s="30"/>
    </row>
    <row r="451" spans="3:27" x14ac:dyDescent="0.2">
      <c r="C451" s="30"/>
      <c r="D451" s="30"/>
      <c r="E451" s="30"/>
      <c r="G451" s="30"/>
      <c r="Z451" s="30"/>
      <c r="AA451" s="30"/>
    </row>
    <row r="452" spans="3:27" x14ac:dyDescent="0.2">
      <c r="C452" s="30"/>
      <c r="D452" s="30"/>
      <c r="E452" s="30"/>
      <c r="G452" s="30"/>
      <c r="Z452" s="30"/>
      <c r="AA452" s="30"/>
    </row>
    <row r="453" spans="3:27" x14ac:dyDescent="0.2">
      <c r="C453" s="30"/>
      <c r="D453" s="30"/>
      <c r="E453" s="30"/>
      <c r="G453" s="30"/>
      <c r="Z453" s="30"/>
      <c r="AA453" s="30"/>
    </row>
    <row r="454" spans="3:27" x14ac:dyDescent="0.2">
      <c r="C454" s="30"/>
      <c r="D454" s="30"/>
      <c r="E454" s="30"/>
      <c r="G454" s="30"/>
      <c r="Z454" s="30"/>
      <c r="AA454" s="30"/>
    </row>
    <row r="455" spans="3:27" x14ac:dyDescent="0.2">
      <c r="C455" s="30"/>
      <c r="D455" s="30"/>
      <c r="E455" s="30"/>
      <c r="G455" s="30"/>
      <c r="Z455" s="30"/>
      <c r="AA455" s="30"/>
    </row>
    <row r="456" spans="3:27" x14ac:dyDescent="0.2">
      <c r="C456" s="30"/>
      <c r="D456" s="30"/>
      <c r="E456" s="30"/>
      <c r="G456" s="30"/>
      <c r="Z456" s="30"/>
      <c r="AA456" s="30"/>
    </row>
    <row r="457" spans="3:27" x14ac:dyDescent="0.2">
      <c r="C457" s="30"/>
      <c r="D457" s="30"/>
      <c r="E457" s="30"/>
      <c r="G457" s="30"/>
      <c r="Z457" s="30"/>
      <c r="AA457" s="30"/>
    </row>
    <row r="458" spans="3:27" x14ac:dyDescent="0.2">
      <c r="C458" s="30"/>
      <c r="D458" s="30"/>
      <c r="E458" s="30"/>
      <c r="G458" s="30"/>
      <c r="Z458" s="30"/>
      <c r="AA458" s="30"/>
    </row>
    <row r="459" spans="3:27" x14ac:dyDescent="0.2">
      <c r="C459" s="30"/>
      <c r="D459" s="30"/>
      <c r="E459" s="30"/>
      <c r="G459" s="30"/>
      <c r="Z459" s="30"/>
      <c r="AA459" s="30"/>
    </row>
    <row r="460" spans="3:27" x14ac:dyDescent="0.2">
      <c r="C460" s="30"/>
      <c r="D460" s="30"/>
      <c r="E460" s="30"/>
      <c r="G460" s="30"/>
      <c r="Z460" s="30"/>
      <c r="AA460" s="30"/>
    </row>
    <row r="461" spans="3:27" x14ac:dyDescent="0.2">
      <c r="C461" s="30"/>
      <c r="D461" s="30"/>
      <c r="E461" s="30"/>
      <c r="G461" s="30"/>
      <c r="Z461" s="30"/>
      <c r="AA461" s="30"/>
    </row>
    <row r="462" spans="3:27" x14ac:dyDescent="0.2">
      <c r="C462" s="30"/>
      <c r="D462" s="30"/>
      <c r="E462" s="30"/>
      <c r="G462" s="30"/>
      <c r="Z462" s="30"/>
      <c r="AA462" s="30"/>
    </row>
    <row r="463" spans="3:27" x14ac:dyDescent="0.2">
      <c r="C463" s="30"/>
      <c r="D463" s="30"/>
      <c r="E463" s="30"/>
      <c r="G463" s="30"/>
      <c r="Z463" s="30"/>
      <c r="AA463" s="30"/>
    </row>
    <row r="464" spans="3:27" x14ac:dyDescent="0.2">
      <c r="C464" s="30"/>
      <c r="D464" s="30"/>
      <c r="E464" s="30"/>
      <c r="G464" s="30"/>
      <c r="Z464" s="30"/>
      <c r="AA464" s="30"/>
    </row>
    <row r="465" spans="3:27" x14ac:dyDescent="0.2">
      <c r="C465" s="30"/>
      <c r="D465" s="30"/>
      <c r="E465" s="30"/>
      <c r="G465" s="30"/>
      <c r="Z465" s="30"/>
      <c r="AA465" s="30"/>
    </row>
    <row r="466" spans="3:27" x14ac:dyDescent="0.2">
      <c r="C466" s="30"/>
      <c r="D466" s="30"/>
      <c r="E466" s="30"/>
      <c r="G466" s="30"/>
      <c r="Z466" s="30"/>
      <c r="AA466" s="30"/>
    </row>
    <row r="467" spans="3:27" x14ac:dyDescent="0.2">
      <c r="C467" s="30"/>
      <c r="D467" s="30"/>
      <c r="E467" s="30"/>
      <c r="G467" s="30"/>
      <c r="Z467" s="30"/>
      <c r="AA467" s="30"/>
    </row>
    <row r="468" spans="3:27" x14ac:dyDescent="0.2">
      <c r="C468" s="30"/>
      <c r="D468" s="30"/>
      <c r="E468" s="30"/>
      <c r="G468" s="30"/>
      <c r="Z468" s="30"/>
      <c r="AA468" s="30"/>
    </row>
    <row r="469" spans="3:27" x14ac:dyDescent="0.2">
      <c r="C469" s="30"/>
      <c r="D469" s="30"/>
      <c r="E469" s="30"/>
      <c r="G469" s="30"/>
      <c r="Z469" s="30"/>
      <c r="AA469" s="30"/>
    </row>
    <row r="470" spans="3:27" x14ac:dyDescent="0.2">
      <c r="C470" s="30"/>
      <c r="D470" s="30"/>
      <c r="E470" s="30"/>
      <c r="G470" s="30"/>
      <c r="Z470" s="30"/>
      <c r="AA470" s="30"/>
    </row>
    <row r="471" spans="3:27" x14ac:dyDescent="0.2">
      <c r="C471" s="30"/>
      <c r="D471" s="30"/>
      <c r="E471" s="30"/>
      <c r="G471" s="30"/>
      <c r="Z471" s="30"/>
      <c r="AA471" s="30"/>
    </row>
    <row r="472" spans="3:27" x14ac:dyDescent="0.2">
      <c r="C472" s="30"/>
      <c r="D472" s="30"/>
      <c r="E472" s="30"/>
      <c r="G472" s="30"/>
      <c r="Z472" s="30"/>
      <c r="AA472" s="30"/>
    </row>
    <row r="473" spans="3:27" x14ac:dyDescent="0.2">
      <c r="C473" s="30"/>
      <c r="D473" s="30"/>
      <c r="E473" s="30"/>
      <c r="G473" s="30"/>
      <c r="Z473" s="30"/>
      <c r="AA473" s="30"/>
    </row>
    <row r="474" spans="3:27" x14ac:dyDescent="0.2">
      <c r="C474" s="30"/>
      <c r="D474" s="30"/>
      <c r="E474" s="30"/>
      <c r="G474" s="30"/>
      <c r="Z474" s="30"/>
      <c r="AA474" s="30"/>
    </row>
    <row r="475" spans="3:27" x14ac:dyDescent="0.2">
      <c r="C475" s="30"/>
      <c r="D475" s="30"/>
      <c r="E475" s="30"/>
      <c r="G475" s="30"/>
      <c r="Z475" s="30"/>
      <c r="AA475" s="30"/>
    </row>
    <row r="476" spans="3:27" x14ac:dyDescent="0.2">
      <c r="C476" s="30"/>
      <c r="D476" s="30"/>
      <c r="E476" s="30"/>
      <c r="G476" s="30"/>
      <c r="Z476" s="30"/>
      <c r="AA476" s="30"/>
    </row>
    <row r="477" spans="3:27" x14ac:dyDescent="0.2">
      <c r="C477" s="30"/>
      <c r="D477" s="30"/>
      <c r="E477" s="30"/>
      <c r="G477" s="30"/>
      <c r="Z477" s="30"/>
      <c r="AA477" s="30"/>
    </row>
    <row r="478" spans="3:27" x14ac:dyDescent="0.2">
      <c r="C478" s="30"/>
      <c r="D478" s="30"/>
      <c r="E478" s="30"/>
      <c r="G478" s="30"/>
      <c r="Z478" s="30"/>
      <c r="AA478" s="30"/>
    </row>
    <row r="479" spans="3:27" x14ac:dyDescent="0.2">
      <c r="C479" s="30"/>
      <c r="D479" s="30"/>
      <c r="E479" s="30"/>
      <c r="G479" s="30"/>
      <c r="Z479" s="30"/>
      <c r="AA479" s="30"/>
    </row>
    <row r="480" spans="3:27" x14ac:dyDescent="0.2">
      <c r="C480" s="30"/>
      <c r="D480" s="30"/>
      <c r="E480" s="30"/>
      <c r="G480" s="30"/>
      <c r="Z480" s="30"/>
      <c r="AA480" s="30"/>
    </row>
    <row r="481" spans="3:27" x14ac:dyDescent="0.2">
      <c r="C481" s="30"/>
      <c r="D481" s="30"/>
      <c r="E481" s="30"/>
      <c r="G481" s="30"/>
      <c r="Z481" s="30"/>
      <c r="AA481" s="30"/>
    </row>
    <row r="482" spans="3:27" x14ac:dyDescent="0.2">
      <c r="C482" s="30"/>
      <c r="D482" s="30"/>
      <c r="E482" s="30"/>
      <c r="G482" s="30"/>
      <c r="Z482" s="30"/>
      <c r="AA482" s="30"/>
    </row>
    <row r="483" spans="3:27" x14ac:dyDescent="0.2">
      <c r="C483" s="30"/>
      <c r="D483" s="30"/>
      <c r="E483" s="30"/>
      <c r="G483" s="30"/>
      <c r="Z483" s="30"/>
      <c r="AA483" s="30"/>
    </row>
    <row r="484" spans="3:27" x14ac:dyDescent="0.2">
      <c r="C484" s="30"/>
      <c r="D484" s="30"/>
      <c r="E484" s="30"/>
      <c r="G484" s="30"/>
      <c r="Z484" s="30"/>
      <c r="AA484" s="30"/>
    </row>
    <row r="485" spans="3:27" x14ac:dyDescent="0.2">
      <c r="C485" s="30"/>
      <c r="D485" s="30"/>
      <c r="E485" s="30"/>
      <c r="G485" s="30"/>
      <c r="Z485" s="30"/>
      <c r="AA485" s="30"/>
    </row>
    <row r="486" spans="3:27" x14ac:dyDescent="0.2">
      <c r="C486" s="30"/>
      <c r="D486" s="30"/>
      <c r="E486" s="30"/>
      <c r="G486" s="30"/>
      <c r="Z486" s="30"/>
      <c r="AA486" s="30"/>
    </row>
    <row r="487" spans="3:27" x14ac:dyDescent="0.2">
      <c r="C487" s="30"/>
      <c r="D487" s="30"/>
      <c r="E487" s="30"/>
      <c r="G487" s="30"/>
      <c r="Z487" s="30"/>
      <c r="AA487" s="30"/>
    </row>
    <row r="488" spans="3:27" x14ac:dyDescent="0.2">
      <c r="C488" s="30"/>
      <c r="D488" s="30"/>
      <c r="E488" s="30"/>
      <c r="G488" s="30"/>
      <c r="Z488" s="30"/>
      <c r="AA488" s="30"/>
    </row>
    <row r="489" spans="3:27" x14ac:dyDescent="0.2">
      <c r="C489" s="30"/>
      <c r="D489" s="30"/>
      <c r="E489" s="30"/>
      <c r="G489" s="30"/>
      <c r="Z489" s="30"/>
      <c r="AA489" s="30"/>
    </row>
    <row r="490" spans="3:27" x14ac:dyDescent="0.2">
      <c r="C490" s="30"/>
      <c r="D490" s="30"/>
      <c r="E490" s="30"/>
      <c r="G490" s="30"/>
      <c r="Z490" s="30"/>
      <c r="AA490" s="30"/>
    </row>
    <row r="491" spans="3:27" x14ac:dyDescent="0.2">
      <c r="C491" s="30"/>
      <c r="D491" s="30"/>
      <c r="E491" s="30"/>
      <c r="G491" s="30"/>
      <c r="Z491" s="30"/>
      <c r="AA491" s="30"/>
    </row>
    <row r="492" spans="3:27" x14ac:dyDescent="0.2">
      <c r="C492" s="30"/>
      <c r="D492" s="30"/>
      <c r="E492" s="30"/>
      <c r="G492" s="30"/>
      <c r="Z492" s="30"/>
      <c r="AA492" s="30"/>
    </row>
    <row r="493" spans="3:27" x14ac:dyDescent="0.2">
      <c r="C493" s="30"/>
      <c r="D493" s="30"/>
      <c r="E493" s="30"/>
      <c r="G493" s="30"/>
      <c r="Z493" s="30"/>
      <c r="AA493" s="30"/>
    </row>
    <row r="494" spans="3:27" x14ac:dyDescent="0.2">
      <c r="C494" s="30"/>
      <c r="D494" s="30"/>
      <c r="E494" s="30"/>
      <c r="G494" s="30"/>
      <c r="Z494" s="30"/>
      <c r="AA494" s="30"/>
    </row>
    <row r="495" spans="3:27" x14ac:dyDescent="0.2">
      <c r="C495" s="30"/>
      <c r="D495" s="30"/>
      <c r="E495" s="30"/>
      <c r="G495" s="30"/>
      <c r="Z495" s="30"/>
      <c r="AA495" s="30"/>
    </row>
    <row r="496" spans="3:27" x14ac:dyDescent="0.2">
      <c r="C496" s="30"/>
      <c r="D496" s="30"/>
      <c r="E496" s="30"/>
      <c r="G496" s="30"/>
      <c r="Z496" s="30"/>
      <c r="AA496" s="30"/>
    </row>
    <row r="497" spans="3:27" x14ac:dyDescent="0.2">
      <c r="C497" s="30"/>
      <c r="D497" s="30"/>
      <c r="E497" s="30"/>
      <c r="G497" s="30"/>
      <c r="Z497" s="30"/>
      <c r="AA497" s="30"/>
    </row>
    <row r="498" spans="3:27" x14ac:dyDescent="0.2">
      <c r="C498" s="30"/>
      <c r="D498" s="30"/>
      <c r="E498" s="30"/>
      <c r="G498" s="30"/>
      <c r="Z498" s="30"/>
      <c r="AA498" s="30"/>
    </row>
    <row r="499" spans="3:27" x14ac:dyDescent="0.2">
      <c r="C499" s="30"/>
      <c r="D499" s="30"/>
      <c r="E499" s="30"/>
      <c r="G499" s="30"/>
      <c r="Z499" s="30"/>
      <c r="AA499" s="30"/>
    </row>
    <row r="500" spans="3:27" x14ac:dyDescent="0.2">
      <c r="C500" s="30"/>
      <c r="D500" s="30"/>
      <c r="E500" s="30"/>
      <c r="G500" s="30"/>
      <c r="Z500" s="30"/>
      <c r="AA500" s="30"/>
    </row>
    <row r="501" spans="3:27" x14ac:dyDescent="0.2">
      <c r="C501" s="30"/>
      <c r="D501" s="30"/>
      <c r="E501" s="30"/>
      <c r="G501" s="30"/>
      <c r="Z501" s="30"/>
      <c r="AA501" s="30"/>
    </row>
    <row r="502" spans="3:27" x14ac:dyDescent="0.2">
      <c r="C502" s="30"/>
      <c r="D502" s="30"/>
      <c r="E502" s="30"/>
      <c r="G502" s="30"/>
      <c r="Z502" s="30"/>
      <c r="AA502" s="30"/>
    </row>
    <row r="503" spans="3:27" x14ac:dyDescent="0.2">
      <c r="C503" s="30"/>
      <c r="D503" s="30"/>
      <c r="E503" s="30"/>
      <c r="G503" s="30"/>
      <c r="Z503" s="30"/>
      <c r="AA503" s="30"/>
    </row>
    <row r="504" spans="3:27" x14ac:dyDescent="0.2">
      <c r="C504" s="30"/>
      <c r="D504" s="30"/>
      <c r="E504" s="30"/>
      <c r="G504" s="30"/>
      <c r="Z504" s="30"/>
      <c r="AA504" s="30"/>
    </row>
    <row r="505" spans="3:27" x14ac:dyDescent="0.2">
      <c r="C505" s="30"/>
      <c r="D505" s="30"/>
      <c r="E505" s="30"/>
      <c r="G505" s="30"/>
      <c r="Z505" s="30"/>
      <c r="AA505" s="30"/>
    </row>
    <row r="506" spans="3:27" x14ac:dyDescent="0.2">
      <c r="C506" s="30"/>
      <c r="D506" s="30"/>
      <c r="E506" s="30"/>
      <c r="G506" s="30"/>
      <c r="Z506" s="30"/>
      <c r="AA506" s="30"/>
    </row>
    <row r="507" spans="3:27" x14ac:dyDescent="0.2">
      <c r="C507" s="30"/>
      <c r="D507" s="30"/>
      <c r="E507" s="30"/>
      <c r="G507" s="30"/>
      <c r="Z507" s="30"/>
      <c r="AA507" s="30"/>
    </row>
    <row r="508" spans="3:27" x14ac:dyDescent="0.2">
      <c r="C508" s="30"/>
      <c r="D508" s="30"/>
      <c r="E508" s="30"/>
      <c r="G508" s="30"/>
      <c r="Z508" s="30"/>
      <c r="AA508" s="30"/>
    </row>
    <row r="509" spans="3:27" x14ac:dyDescent="0.2">
      <c r="C509" s="30"/>
      <c r="D509" s="30"/>
      <c r="E509" s="30"/>
      <c r="G509" s="30"/>
      <c r="Z509" s="30"/>
      <c r="AA509" s="30"/>
    </row>
    <row r="510" spans="3:27" x14ac:dyDescent="0.2">
      <c r="C510" s="30"/>
      <c r="D510" s="30"/>
      <c r="E510" s="30"/>
      <c r="G510" s="30"/>
      <c r="Z510" s="30"/>
      <c r="AA510" s="30"/>
    </row>
    <row r="511" spans="3:27" x14ac:dyDescent="0.2">
      <c r="C511" s="30"/>
      <c r="D511" s="30"/>
      <c r="E511" s="30"/>
      <c r="G511" s="30"/>
      <c r="Z511" s="30"/>
      <c r="AA511" s="30"/>
    </row>
    <row r="512" spans="3:27" x14ac:dyDescent="0.2">
      <c r="C512" s="30"/>
      <c r="D512" s="30"/>
      <c r="E512" s="30"/>
      <c r="G512" s="30"/>
      <c r="Z512" s="30"/>
      <c r="AA512" s="30"/>
    </row>
    <row r="513" spans="3:27" x14ac:dyDescent="0.2">
      <c r="C513" s="30"/>
      <c r="D513" s="30"/>
      <c r="E513" s="30"/>
      <c r="G513" s="30"/>
      <c r="Z513" s="30"/>
      <c r="AA513" s="30"/>
    </row>
    <row r="514" spans="3:27" x14ac:dyDescent="0.2">
      <c r="C514" s="30"/>
      <c r="D514" s="30"/>
      <c r="E514" s="30"/>
      <c r="G514" s="30"/>
      <c r="Z514" s="30"/>
      <c r="AA514" s="30"/>
    </row>
    <row r="515" spans="3:27" x14ac:dyDescent="0.2">
      <c r="C515" s="30"/>
      <c r="D515" s="30"/>
      <c r="E515" s="30"/>
      <c r="G515" s="30"/>
      <c r="Z515" s="30"/>
      <c r="AA515" s="30"/>
    </row>
    <row r="516" spans="3:27" x14ac:dyDescent="0.2">
      <c r="C516" s="30"/>
      <c r="D516" s="30"/>
      <c r="E516" s="30"/>
      <c r="G516" s="30"/>
      <c r="Z516" s="30"/>
      <c r="AA516" s="30"/>
    </row>
    <row r="517" spans="3:27" x14ac:dyDescent="0.2">
      <c r="C517" s="30"/>
      <c r="D517" s="30"/>
      <c r="E517" s="30"/>
      <c r="G517" s="30"/>
      <c r="Z517" s="30"/>
      <c r="AA517" s="30"/>
    </row>
    <row r="518" spans="3:27" x14ac:dyDescent="0.2">
      <c r="C518" s="30"/>
      <c r="D518" s="30"/>
      <c r="E518" s="30"/>
      <c r="G518" s="30"/>
      <c r="Z518" s="30"/>
      <c r="AA518" s="30"/>
    </row>
    <row r="519" spans="3:27" x14ac:dyDescent="0.2">
      <c r="C519" s="30"/>
      <c r="D519" s="30"/>
      <c r="E519" s="30"/>
      <c r="G519" s="30"/>
      <c r="Z519" s="30"/>
      <c r="AA519" s="30"/>
    </row>
    <row r="520" spans="3:27" x14ac:dyDescent="0.2">
      <c r="C520" s="30"/>
      <c r="D520" s="30"/>
      <c r="E520" s="30"/>
      <c r="G520" s="30"/>
      <c r="Z520" s="30"/>
      <c r="AA520" s="30"/>
    </row>
    <row r="521" spans="3:27" x14ac:dyDescent="0.2">
      <c r="C521" s="30"/>
      <c r="D521" s="30"/>
      <c r="E521" s="30"/>
      <c r="G521" s="30"/>
      <c r="Z521" s="30"/>
      <c r="AA521" s="30"/>
    </row>
    <row r="522" spans="3:27" x14ac:dyDescent="0.2">
      <c r="C522" s="30"/>
      <c r="D522" s="30"/>
      <c r="E522" s="30"/>
      <c r="G522" s="30"/>
      <c r="Z522" s="30"/>
      <c r="AA522" s="30"/>
    </row>
    <row r="523" spans="3:27" x14ac:dyDescent="0.2">
      <c r="C523" s="30"/>
      <c r="D523" s="30"/>
      <c r="E523" s="30"/>
      <c r="G523" s="30"/>
      <c r="Z523" s="30"/>
      <c r="AA523" s="30"/>
    </row>
    <row r="524" spans="3:27" x14ac:dyDescent="0.2">
      <c r="C524" s="30"/>
      <c r="D524" s="30"/>
      <c r="E524" s="30"/>
      <c r="G524" s="30"/>
      <c r="Z524" s="30"/>
      <c r="AA524" s="30"/>
    </row>
    <row r="525" spans="3:27" x14ac:dyDescent="0.2">
      <c r="C525" s="30"/>
      <c r="D525" s="30"/>
      <c r="E525" s="30"/>
      <c r="G525" s="30"/>
      <c r="Z525" s="30"/>
      <c r="AA525" s="30"/>
    </row>
    <row r="526" spans="3:27" x14ac:dyDescent="0.2">
      <c r="C526" s="30"/>
      <c r="D526" s="30"/>
      <c r="E526" s="30"/>
      <c r="G526" s="30"/>
      <c r="Z526" s="30"/>
      <c r="AA526" s="30"/>
    </row>
    <row r="527" spans="3:27" x14ac:dyDescent="0.2">
      <c r="C527" s="30"/>
      <c r="D527" s="30"/>
      <c r="E527" s="30"/>
      <c r="G527" s="30"/>
      <c r="Z527" s="30"/>
      <c r="AA527" s="30"/>
    </row>
    <row r="528" spans="3:27" x14ac:dyDescent="0.2">
      <c r="C528" s="30"/>
      <c r="D528" s="30"/>
      <c r="E528" s="30"/>
      <c r="G528" s="30"/>
      <c r="Z528" s="30"/>
      <c r="AA528" s="30"/>
    </row>
    <row r="529" spans="3:27" x14ac:dyDescent="0.2">
      <c r="C529" s="30"/>
      <c r="D529" s="30"/>
      <c r="E529" s="30"/>
      <c r="G529" s="30"/>
      <c r="Z529" s="30"/>
      <c r="AA529" s="30"/>
    </row>
    <row r="530" spans="3:27" x14ac:dyDescent="0.2">
      <c r="C530" s="30"/>
      <c r="D530" s="30"/>
      <c r="E530" s="30"/>
      <c r="G530" s="30"/>
      <c r="Z530" s="30"/>
      <c r="AA530" s="30"/>
    </row>
    <row r="531" spans="3:27" x14ac:dyDescent="0.2">
      <c r="C531" s="30"/>
      <c r="D531" s="30"/>
      <c r="E531" s="30"/>
      <c r="G531" s="30"/>
      <c r="Z531" s="30"/>
      <c r="AA531" s="30"/>
    </row>
    <row r="532" spans="3:27" x14ac:dyDescent="0.2">
      <c r="C532" s="30"/>
      <c r="D532" s="30"/>
      <c r="E532" s="30"/>
      <c r="G532" s="30"/>
      <c r="Z532" s="30"/>
      <c r="AA532" s="30"/>
    </row>
    <row r="533" spans="3:27" x14ac:dyDescent="0.2">
      <c r="C533" s="30"/>
      <c r="D533" s="30"/>
      <c r="E533" s="30"/>
      <c r="G533" s="30"/>
      <c r="Z533" s="30"/>
      <c r="AA533" s="30"/>
    </row>
    <row r="534" spans="3:27" x14ac:dyDescent="0.2">
      <c r="C534" s="30"/>
      <c r="D534" s="30"/>
      <c r="E534" s="30"/>
      <c r="G534" s="30"/>
      <c r="Z534" s="30"/>
      <c r="AA534" s="30"/>
    </row>
    <row r="535" spans="3:27" x14ac:dyDescent="0.2">
      <c r="C535" s="30"/>
      <c r="D535" s="30"/>
      <c r="E535" s="30"/>
      <c r="G535" s="30"/>
      <c r="Z535" s="30"/>
      <c r="AA535" s="30"/>
    </row>
    <row r="536" spans="3:27" x14ac:dyDescent="0.2">
      <c r="C536" s="30"/>
      <c r="D536" s="30"/>
      <c r="E536" s="30"/>
      <c r="G536" s="30"/>
      <c r="Z536" s="30"/>
      <c r="AA536" s="30"/>
    </row>
    <row r="537" spans="3:27" x14ac:dyDescent="0.2">
      <c r="C537" s="30"/>
      <c r="D537" s="30"/>
      <c r="E537" s="30"/>
      <c r="G537" s="30"/>
      <c r="Z537" s="30"/>
      <c r="AA537" s="30"/>
    </row>
    <row r="538" spans="3:27" x14ac:dyDescent="0.2">
      <c r="C538" s="30"/>
      <c r="D538" s="30"/>
      <c r="E538" s="30"/>
      <c r="G538" s="30"/>
      <c r="Z538" s="30"/>
      <c r="AA538" s="30"/>
    </row>
    <row r="539" spans="3:27" x14ac:dyDescent="0.2">
      <c r="C539" s="30"/>
      <c r="D539" s="30"/>
      <c r="E539" s="30"/>
      <c r="G539" s="30"/>
      <c r="Z539" s="30"/>
      <c r="AA539" s="30"/>
    </row>
    <row r="540" spans="3:27" x14ac:dyDescent="0.2">
      <c r="C540" s="30"/>
      <c r="D540" s="30"/>
      <c r="E540" s="30"/>
      <c r="G540" s="30"/>
      <c r="Z540" s="30"/>
      <c r="AA540" s="30"/>
    </row>
    <row r="541" spans="3:27" x14ac:dyDescent="0.2">
      <c r="C541" s="30"/>
      <c r="D541" s="30"/>
      <c r="E541" s="30"/>
      <c r="G541" s="30"/>
      <c r="Z541" s="30"/>
      <c r="AA541" s="30"/>
    </row>
    <row r="542" spans="3:27" x14ac:dyDescent="0.2">
      <c r="C542" s="30"/>
      <c r="D542" s="30"/>
      <c r="E542" s="30"/>
      <c r="G542" s="30"/>
      <c r="Z542" s="30"/>
      <c r="AA542" s="30"/>
    </row>
    <row r="543" spans="3:27" x14ac:dyDescent="0.2">
      <c r="C543" s="30"/>
      <c r="D543" s="30"/>
      <c r="E543" s="30"/>
      <c r="G543" s="30"/>
      <c r="Z543" s="30"/>
      <c r="AA543" s="30"/>
    </row>
    <row r="544" spans="3:27" x14ac:dyDescent="0.2">
      <c r="C544" s="30"/>
      <c r="D544" s="30"/>
      <c r="E544" s="30"/>
      <c r="G544" s="30"/>
      <c r="Z544" s="30"/>
      <c r="AA544" s="30"/>
    </row>
    <row r="545" spans="3:27" x14ac:dyDescent="0.2">
      <c r="C545" s="30"/>
      <c r="D545" s="30"/>
      <c r="E545" s="30"/>
      <c r="G545" s="30"/>
      <c r="Z545" s="30"/>
      <c r="AA545" s="30"/>
    </row>
    <row r="546" spans="3:27" x14ac:dyDescent="0.2">
      <c r="C546" s="30"/>
      <c r="D546" s="30"/>
      <c r="E546" s="30"/>
      <c r="G546" s="30"/>
      <c r="Z546" s="30"/>
      <c r="AA546" s="30"/>
    </row>
    <row r="547" spans="3:27" x14ac:dyDescent="0.2">
      <c r="C547" s="30"/>
      <c r="D547" s="30"/>
      <c r="E547" s="30"/>
      <c r="G547" s="30"/>
      <c r="Z547" s="30"/>
      <c r="AA547" s="30"/>
    </row>
    <row r="548" spans="3:27" x14ac:dyDescent="0.2">
      <c r="C548" s="30"/>
      <c r="D548" s="30"/>
      <c r="E548" s="30"/>
      <c r="G548" s="30"/>
      <c r="Z548" s="30"/>
      <c r="AA548" s="30"/>
    </row>
    <row r="549" spans="3:27" x14ac:dyDescent="0.2">
      <c r="C549" s="30"/>
      <c r="D549" s="30"/>
      <c r="E549" s="30"/>
      <c r="G549" s="30"/>
      <c r="Z549" s="30"/>
      <c r="AA549" s="30"/>
    </row>
    <row r="550" spans="3:27" x14ac:dyDescent="0.2">
      <c r="C550" s="30"/>
      <c r="D550" s="30"/>
      <c r="E550" s="30"/>
      <c r="G550" s="30"/>
      <c r="Z550" s="30"/>
      <c r="AA550" s="30"/>
    </row>
    <row r="551" spans="3:27" x14ac:dyDescent="0.2">
      <c r="C551" s="30"/>
      <c r="D551" s="30"/>
      <c r="E551" s="30"/>
      <c r="G551" s="30"/>
      <c r="Z551" s="30"/>
      <c r="AA551" s="30"/>
    </row>
    <row r="552" spans="3:27" x14ac:dyDescent="0.2">
      <c r="C552" s="30"/>
      <c r="D552" s="30"/>
      <c r="E552" s="30"/>
      <c r="G552" s="30"/>
      <c r="Z552" s="30"/>
      <c r="AA552" s="30"/>
    </row>
    <row r="553" spans="3:27" x14ac:dyDescent="0.2">
      <c r="C553" s="30"/>
      <c r="D553" s="30"/>
      <c r="E553" s="30"/>
      <c r="G553" s="30"/>
      <c r="Z553" s="30"/>
      <c r="AA553" s="30"/>
    </row>
    <row r="554" spans="3:27" x14ac:dyDescent="0.2">
      <c r="C554" s="30"/>
      <c r="D554" s="30"/>
      <c r="E554" s="30"/>
      <c r="G554" s="30"/>
      <c r="Z554" s="30"/>
      <c r="AA554" s="30"/>
    </row>
    <row r="555" spans="3:27" x14ac:dyDescent="0.2">
      <c r="C555" s="30"/>
      <c r="D555" s="30"/>
      <c r="E555" s="30"/>
      <c r="G555" s="30"/>
      <c r="Z555" s="30"/>
      <c r="AA555" s="30"/>
    </row>
    <row r="556" spans="3:27" x14ac:dyDescent="0.2">
      <c r="C556" s="30"/>
      <c r="D556" s="30"/>
      <c r="E556" s="30"/>
      <c r="G556" s="30"/>
      <c r="Z556" s="30"/>
      <c r="AA556" s="30"/>
    </row>
    <row r="557" spans="3:27" x14ac:dyDescent="0.2">
      <c r="C557" s="30"/>
      <c r="D557" s="30"/>
      <c r="E557" s="30"/>
      <c r="G557" s="30"/>
      <c r="Z557" s="30"/>
      <c r="AA557" s="30"/>
    </row>
    <row r="558" spans="3:27" x14ac:dyDescent="0.2">
      <c r="C558" s="30"/>
      <c r="D558" s="30"/>
      <c r="E558" s="30"/>
      <c r="G558" s="30"/>
      <c r="Z558" s="30"/>
      <c r="AA558" s="30"/>
    </row>
    <row r="559" spans="3:27" x14ac:dyDescent="0.2">
      <c r="C559" s="30"/>
      <c r="D559" s="30"/>
      <c r="E559" s="30"/>
      <c r="G559" s="30"/>
      <c r="Z559" s="30"/>
      <c r="AA559" s="30"/>
    </row>
    <row r="560" spans="3:27" x14ac:dyDescent="0.2">
      <c r="C560" s="30"/>
      <c r="D560" s="30"/>
      <c r="E560" s="30"/>
      <c r="G560" s="30"/>
      <c r="Z560" s="30"/>
      <c r="AA560" s="30"/>
    </row>
    <row r="561" spans="3:27" x14ac:dyDescent="0.2">
      <c r="C561" s="30"/>
      <c r="D561" s="30"/>
      <c r="E561" s="30"/>
      <c r="G561" s="30"/>
      <c r="Z561" s="30"/>
      <c r="AA561" s="30"/>
    </row>
    <row r="562" spans="3:27" x14ac:dyDescent="0.2">
      <c r="C562" s="30"/>
      <c r="D562" s="30"/>
      <c r="E562" s="30"/>
      <c r="G562" s="30"/>
      <c r="Z562" s="30"/>
      <c r="AA562" s="30"/>
    </row>
    <row r="563" spans="3:27" x14ac:dyDescent="0.2">
      <c r="C563" s="30"/>
      <c r="D563" s="30"/>
      <c r="E563" s="30"/>
      <c r="G563" s="30"/>
      <c r="Z563" s="30"/>
      <c r="AA563" s="30"/>
    </row>
    <row r="564" spans="3:27" x14ac:dyDescent="0.2">
      <c r="C564" s="30"/>
      <c r="D564" s="30"/>
      <c r="E564" s="30"/>
      <c r="G564" s="30"/>
      <c r="Z564" s="30"/>
      <c r="AA564" s="30"/>
    </row>
    <row r="565" spans="3:27" x14ac:dyDescent="0.2">
      <c r="C565" s="30"/>
      <c r="D565" s="30"/>
      <c r="E565" s="30"/>
      <c r="G565" s="30"/>
      <c r="Z565" s="30"/>
      <c r="AA565" s="30"/>
    </row>
    <row r="566" spans="3:27" x14ac:dyDescent="0.2">
      <c r="C566" s="30"/>
      <c r="D566" s="30"/>
      <c r="E566" s="30"/>
      <c r="G566" s="30"/>
      <c r="Z566" s="30"/>
      <c r="AA566" s="30"/>
    </row>
    <row r="567" spans="3:27" x14ac:dyDescent="0.2">
      <c r="C567" s="30"/>
      <c r="D567" s="30"/>
      <c r="E567" s="30"/>
      <c r="G567" s="30"/>
      <c r="Z567" s="30"/>
      <c r="AA567" s="30"/>
    </row>
    <row r="568" spans="3:27" x14ac:dyDescent="0.2">
      <c r="C568" s="30"/>
      <c r="D568" s="30"/>
      <c r="E568" s="30"/>
      <c r="G568" s="30"/>
      <c r="Z568" s="30"/>
      <c r="AA568" s="30"/>
    </row>
    <row r="569" spans="3:27" x14ac:dyDescent="0.2">
      <c r="C569" s="30"/>
      <c r="D569" s="30"/>
      <c r="E569" s="30"/>
      <c r="G569" s="30"/>
      <c r="Z569" s="30"/>
      <c r="AA569" s="30"/>
    </row>
    <row r="570" spans="3:27" x14ac:dyDescent="0.2">
      <c r="C570" s="30"/>
      <c r="D570" s="30"/>
      <c r="E570" s="30"/>
      <c r="G570" s="30"/>
      <c r="Z570" s="30"/>
      <c r="AA570" s="30"/>
    </row>
    <row r="571" spans="3:27" x14ac:dyDescent="0.2">
      <c r="C571" s="30"/>
      <c r="D571" s="30"/>
      <c r="E571" s="30"/>
      <c r="G571" s="30"/>
      <c r="Z571" s="30"/>
      <c r="AA571" s="30"/>
    </row>
    <row r="572" spans="3:27" x14ac:dyDescent="0.2">
      <c r="C572" s="30"/>
      <c r="D572" s="30"/>
      <c r="E572" s="30"/>
      <c r="G572" s="30"/>
      <c r="Z572" s="30"/>
      <c r="AA572" s="30"/>
    </row>
    <row r="573" spans="3:27" x14ac:dyDescent="0.2">
      <c r="C573" s="30"/>
      <c r="D573" s="30"/>
      <c r="E573" s="30"/>
      <c r="G573" s="30"/>
      <c r="Z573" s="30"/>
      <c r="AA573" s="30"/>
    </row>
    <row r="574" spans="3:27" x14ac:dyDescent="0.2">
      <c r="C574" s="30"/>
      <c r="D574" s="30"/>
      <c r="E574" s="30"/>
      <c r="G574" s="30"/>
      <c r="Z574" s="30"/>
      <c r="AA574" s="30"/>
    </row>
    <row r="575" spans="3:27" x14ac:dyDescent="0.2">
      <c r="C575" s="30"/>
      <c r="D575" s="30"/>
      <c r="E575" s="30"/>
      <c r="G575" s="30"/>
      <c r="Z575" s="30"/>
      <c r="AA575" s="30"/>
    </row>
    <row r="576" spans="3:27" x14ac:dyDescent="0.2">
      <c r="C576" s="30"/>
      <c r="D576" s="30"/>
      <c r="E576" s="30"/>
      <c r="G576" s="30"/>
      <c r="Z576" s="30"/>
      <c r="AA576" s="30"/>
    </row>
    <row r="577" spans="3:27" x14ac:dyDescent="0.2">
      <c r="C577" s="30"/>
      <c r="D577" s="30"/>
      <c r="E577" s="30"/>
      <c r="G577" s="30"/>
      <c r="Z577" s="30"/>
      <c r="AA577" s="30"/>
    </row>
    <row r="578" spans="3:27" x14ac:dyDescent="0.2">
      <c r="C578" s="30"/>
      <c r="D578" s="30"/>
      <c r="E578" s="30"/>
      <c r="G578" s="30"/>
      <c r="Z578" s="30"/>
      <c r="AA578" s="30"/>
    </row>
    <row r="579" spans="3:27" x14ac:dyDescent="0.2">
      <c r="C579" s="30"/>
      <c r="D579" s="30"/>
      <c r="E579" s="30"/>
      <c r="G579" s="30"/>
      <c r="Z579" s="30"/>
      <c r="AA579" s="30"/>
    </row>
    <row r="580" spans="3:27" x14ac:dyDescent="0.2">
      <c r="C580" s="30"/>
      <c r="D580" s="30"/>
      <c r="E580" s="30"/>
      <c r="G580" s="30"/>
      <c r="Z580" s="30"/>
      <c r="AA580" s="30"/>
    </row>
    <row r="581" spans="3:27" x14ac:dyDescent="0.2">
      <c r="C581" s="30"/>
      <c r="D581" s="30"/>
      <c r="E581" s="30"/>
      <c r="G581" s="30"/>
      <c r="Z581" s="30"/>
      <c r="AA581" s="30"/>
    </row>
    <row r="582" spans="3:27" x14ac:dyDescent="0.2">
      <c r="C582" s="30"/>
      <c r="D582" s="30"/>
      <c r="E582" s="30"/>
      <c r="G582" s="30"/>
      <c r="Z582" s="30"/>
      <c r="AA582" s="30"/>
    </row>
    <row r="583" spans="3:27" x14ac:dyDescent="0.2">
      <c r="C583" s="30"/>
      <c r="D583" s="30"/>
      <c r="E583" s="30"/>
      <c r="G583" s="30"/>
      <c r="Z583" s="30"/>
      <c r="AA583" s="30"/>
    </row>
    <row r="584" spans="3:27" x14ac:dyDescent="0.2">
      <c r="C584" s="30"/>
      <c r="D584" s="30"/>
      <c r="E584" s="30"/>
      <c r="G584" s="30"/>
      <c r="Z584" s="30"/>
      <c r="AA584" s="30"/>
    </row>
    <row r="585" spans="3:27" x14ac:dyDescent="0.2">
      <c r="C585" s="30"/>
      <c r="D585" s="30"/>
      <c r="E585" s="30"/>
      <c r="G585" s="30"/>
      <c r="Z585" s="30"/>
      <c r="AA585" s="30"/>
    </row>
    <row r="586" spans="3:27" x14ac:dyDescent="0.2">
      <c r="C586" s="30"/>
      <c r="D586" s="30"/>
      <c r="E586" s="30"/>
      <c r="G586" s="30"/>
      <c r="Z586" s="30"/>
      <c r="AA586" s="30"/>
    </row>
    <row r="587" spans="3:27" x14ac:dyDescent="0.2">
      <c r="C587" s="30"/>
      <c r="D587" s="30"/>
      <c r="E587" s="30"/>
      <c r="G587" s="30"/>
      <c r="Z587" s="30"/>
      <c r="AA587" s="30"/>
    </row>
    <row r="588" spans="3:27" x14ac:dyDescent="0.2">
      <c r="C588" s="30"/>
      <c r="D588" s="30"/>
      <c r="E588" s="30"/>
      <c r="G588" s="30"/>
      <c r="Z588" s="30"/>
      <c r="AA588" s="30"/>
    </row>
    <row r="589" spans="3:27" x14ac:dyDescent="0.2">
      <c r="C589" s="30"/>
      <c r="D589" s="30"/>
      <c r="E589" s="30"/>
      <c r="G589" s="30"/>
      <c r="Z589" s="30"/>
      <c r="AA589" s="30"/>
    </row>
    <row r="590" spans="3:27" x14ac:dyDescent="0.2">
      <c r="C590" s="30"/>
      <c r="D590" s="30"/>
      <c r="E590" s="30"/>
      <c r="G590" s="30"/>
      <c r="Z590" s="30"/>
      <c r="AA590" s="30"/>
    </row>
    <row r="591" spans="3:27" x14ac:dyDescent="0.2">
      <c r="C591" s="30"/>
      <c r="D591" s="30"/>
      <c r="E591" s="30"/>
      <c r="G591" s="30"/>
      <c r="Z591" s="30"/>
      <c r="AA591" s="30"/>
    </row>
    <row r="592" spans="3:27" x14ac:dyDescent="0.2">
      <c r="C592" s="30"/>
      <c r="D592" s="30"/>
      <c r="E592" s="30"/>
      <c r="G592" s="30"/>
      <c r="Z592" s="30"/>
      <c r="AA592" s="30"/>
    </row>
    <row r="593" spans="3:27" x14ac:dyDescent="0.2">
      <c r="C593" s="30"/>
      <c r="D593" s="30"/>
      <c r="E593" s="30"/>
      <c r="G593" s="30"/>
      <c r="Z593" s="30"/>
      <c r="AA593" s="30"/>
    </row>
    <row r="594" spans="3:27" x14ac:dyDescent="0.2">
      <c r="C594" s="30"/>
      <c r="D594" s="30"/>
      <c r="E594" s="30"/>
      <c r="G594" s="30"/>
      <c r="Z594" s="30"/>
      <c r="AA594" s="30"/>
    </row>
    <row r="595" spans="3:27" x14ac:dyDescent="0.2">
      <c r="C595" s="30"/>
      <c r="D595" s="30"/>
      <c r="E595" s="30"/>
      <c r="G595" s="30"/>
      <c r="Z595" s="30"/>
      <c r="AA595" s="30"/>
    </row>
    <row r="596" spans="3:27" x14ac:dyDescent="0.2">
      <c r="C596" s="30"/>
      <c r="D596" s="30"/>
      <c r="E596" s="30"/>
      <c r="G596" s="30"/>
      <c r="Z596" s="30"/>
      <c r="AA596" s="30"/>
    </row>
    <row r="597" spans="3:27" x14ac:dyDescent="0.2">
      <c r="C597" s="30"/>
      <c r="D597" s="30"/>
      <c r="E597" s="30"/>
      <c r="G597" s="30"/>
      <c r="Z597" s="30"/>
      <c r="AA597" s="30"/>
    </row>
    <row r="598" spans="3:27" x14ac:dyDescent="0.2">
      <c r="C598" s="30"/>
      <c r="D598" s="30"/>
      <c r="E598" s="30"/>
      <c r="G598" s="30"/>
      <c r="Z598" s="30"/>
      <c r="AA598" s="30"/>
    </row>
    <row r="599" spans="3:27" x14ac:dyDescent="0.2">
      <c r="C599" s="30"/>
      <c r="D599" s="30"/>
      <c r="E599" s="30"/>
      <c r="G599" s="30"/>
      <c r="Z599" s="30"/>
      <c r="AA599" s="30"/>
    </row>
    <row r="600" spans="3:27" x14ac:dyDescent="0.2">
      <c r="C600" s="30"/>
      <c r="D600" s="30"/>
      <c r="E600" s="30"/>
      <c r="G600" s="30"/>
      <c r="Z600" s="30"/>
      <c r="AA600" s="30"/>
    </row>
    <row r="601" spans="3:27" x14ac:dyDescent="0.2">
      <c r="C601" s="30"/>
      <c r="D601" s="30"/>
      <c r="E601" s="30"/>
      <c r="G601" s="30"/>
      <c r="Z601" s="30"/>
      <c r="AA601" s="30"/>
    </row>
    <row r="602" spans="3:27" x14ac:dyDescent="0.2">
      <c r="C602" s="30"/>
      <c r="D602" s="30"/>
      <c r="E602" s="30"/>
      <c r="G602" s="30"/>
      <c r="Z602" s="30"/>
      <c r="AA602" s="30"/>
    </row>
    <row r="603" spans="3:27" x14ac:dyDescent="0.2">
      <c r="C603" s="30"/>
      <c r="D603" s="30"/>
      <c r="E603" s="30"/>
      <c r="G603" s="30"/>
      <c r="Z603" s="30"/>
      <c r="AA603" s="30"/>
    </row>
    <row r="604" spans="3:27" x14ac:dyDescent="0.2">
      <c r="C604" s="30"/>
      <c r="D604" s="30"/>
      <c r="E604" s="30"/>
      <c r="G604" s="30"/>
      <c r="Z604" s="30"/>
      <c r="AA604" s="30"/>
    </row>
    <row r="605" spans="3:27" x14ac:dyDescent="0.2">
      <c r="C605" s="30"/>
      <c r="D605" s="30"/>
      <c r="E605" s="30"/>
      <c r="G605" s="30"/>
      <c r="Z605" s="30"/>
      <c r="AA605" s="30"/>
    </row>
    <row r="606" spans="3:27" x14ac:dyDescent="0.2">
      <c r="C606" s="30"/>
      <c r="D606" s="30"/>
      <c r="E606" s="30"/>
      <c r="G606" s="30"/>
      <c r="Z606" s="30"/>
      <c r="AA606" s="30"/>
    </row>
    <row r="607" spans="3:27" x14ac:dyDescent="0.2">
      <c r="C607" s="30"/>
      <c r="D607" s="30"/>
      <c r="E607" s="30"/>
      <c r="G607" s="30"/>
      <c r="Z607" s="30"/>
      <c r="AA607" s="30"/>
    </row>
    <row r="608" spans="3:27" x14ac:dyDescent="0.2">
      <c r="C608" s="30"/>
      <c r="D608" s="30"/>
      <c r="E608" s="30"/>
      <c r="G608" s="30"/>
      <c r="Z608" s="30"/>
      <c r="AA608" s="30"/>
    </row>
    <row r="609" spans="3:27" x14ac:dyDescent="0.2">
      <c r="C609" s="30"/>
      <c r="D609" s="30"/>
      <c r="E609" s="30"/>
      <c r="G609" s="30"/>
      <c r="Z609" s="30"/>
      <c r="AA609" s="30"/>
    </row>
    <row r="610" spans="3:27" x14ac:dyDescent="0.2">
      <c r="C610" s="30"/>
      <c r="D610" s="30"/>
      <c r="E610" s="30"/>
      <c r="G610" s="30"/>
      <c r="Z610" s="30"/>
      <c r="AA610" s="30"/>
    </row>
    <row r="611" spans="3:27" x14ac:dyDescent="0.2">
      <c r="C611" s="30"/>
      <c r="D611" s="30"/>
      <c r="E611" s="30"/>
      <c r="G611" s="30"/>
      <c r="Z611" s="30"/>
      <c r="AA611" s="30"/>
    </row>
    <row r="612" spans="3:27" x14ac:dyDescent="0.2">
      <c r="C612" s="30"/>
      <c r="D612" s="30"/>
      <c r="E612" s="30"/>
      <c r="G612" s="30"/>
      <c r="Z612" s="30"/>
      <c r="AA612" s="30"/>
    </row>
    <row r="613" spans="3:27" x14ac:dyDescent="0.2">
      <c r="C613" s="30"/>
      <c r="D613" s="30"/>
      <c r="E613" s="30"/>
      <c r="G613" s="30"/>
      <c r="Z613" s="30"/>
      <c r="AA613" s="30"/>
    </row>
    <row r="614" spans="3:27" x14ac:dyDescent="0.2">
      <c r="C614" s="30"/>
      <c r="D614" s="30"/>
      <c r="E614" s="30"/>
      <c r="G614" s="30"/>
      <c r="Z614" s="30"/>
      <c r="AA614" s="30"/>
    </row>
    <row r="615" spans="3:27" x14ac:dyDescent="0.2">
      <c r="C615" s="30"/>
      <c r="D615" s="30"/>
      <c r="E615" s="30"/>
      <c r="G615" s="30"/>
      <c r="Z615" s="30"/>
      <c r="AA615" s="30"/>
    </row>
    <row r="616" spans="3:27" x14ac:dyDescent="0.2">
      <c r="C616" s="30"/>
      <c r="D616" s="30"/>
      <c r="E616" s="30"/>
      <c r="G616" s="30"/>
      <c r="Z616" s="30"/>
      <c r="AA616" s="30"/>
    </row>
    <row r="617" spans="3:27" x14ac:dyDescent="0.2">
      <c r="C617" s="30"/>
      <c r="D617" s="30"/>
      <c r="E617" s="30"/>
      <c r="G617" s="30"/>
      <c r="Z617" s="30"/>
      <c r="AA617" s="30"/>
    </row>
    <row r="618" spans="3:27" x14ac:dyDescent="0.2">
      <c r="C618" s="30"/>
      <c r="D618" s="30"/>
      <c r="E618" s="30"/>
      <c r="G618" s="30"/>
      <c r="Z618" s="30"/>
      <c r="AA618" s="30"/>
    </row>
    <row r="619" spans="3:27" x14ac:dyDescent="0.2">
      <c r="C619" s="30"/>
      <c r="D619" s="30"/>
      <c r="E619" s="30"/>
      <c r="G619" s="30"/>
      <c r="Z619" s="30"/>
      <c r="AA619" s="30"/>
    </row>
    <row r="620" spans="3:27" x14ac:dyDescent="0.2">
      <c r="C620" s="30"/>
      <c r="D620" s="30"/>
      <c r="E620" s="30"/>
      <c r="G620" s="30"/>
      <c r="Z620" s="30"/>
      <c r="AA620" s="30"/>
    </row>
    <row r="621" spans="3:27" x14ac:dyDescent="0.2">
      <c r="C621" s="30"/>
      <c r="D621" s="30"/>
      <c r="E621" s="30"/>
      <c r="G621" s="30"/>
      <c r="Z621" s="30"/>
      <c r="AA621" s="30"/>
    </row>
    <row r="622" spans="3:27" x14ac:dyDescent="0.2">
      <c r="C622" s="30"/>
      <c r="D622" s="30"/>
      <c r="E622" s="30"/>
      <c r="G622" s="30"/>
      <c r="Z622" s="30"/>
      <c r="AA622" s="30"/>
    </row>
    <row r="623" spans="3:27" x14ac:dyDescent="0.2">
      <c r="C623" s="30"/>
      <c r="D623" s="30"/>
      <c r="E623" s="30"/>
      <c r="G623" s="30"/>
      <c r="Z623" s="30"/>
      <c r="AA623" s="30"/>
    </row>
    <row r="624" spans="3:27" x14ac:dyDescent="0.2">
      <c r="C624" s="30"/>
      <c r="D624" s="30"/>
      <c r="E624" s="30"/>
      <c r="G624" s="30"/>
      <c r="Z624" s="30"/>
      <c r="AA624" s="30"/>
    </row>
    <row r="625" spans="3:27" x14ac:dyDescent="0.2">
      <c r="C625" s="30"/>
      <c r="D625" s="30"/>
      <c r="E625" s="30"/>
      <c r="G625" s="30"/>
      <c r="Z625" s="30"/>
      <c r="AA625" s="30"/>
    </row>
    <row r="626" spans="3:27" x14ac:dyDescent="0.2">
      <c r="C626" s="30"/>
      <c r="D626" s="30"/>
      <c r="E626" s="30"/>
      <c r="G626" s="30"/>
      <c r="Z626" s="30"/>
      <c r="AA626" s="30"/>
    </row>
    <row r="627" spans="3:27" x14ac:dyDescent="0.2">
      <c r="C627" s="30"/>
      <c r="D627" s="30"/>
      <c r="E627" s="30"/>
      <c r="G627" s="30"/>
      <c r="Z627" s="30"/>
      <c r="AA627" s="30"/>
    </row>
    <row r="628" spans="3:27" x14ac:dyDescent="0.2">
      <c r="C628" s="30"/>
      <c r="D628" s="30"/>
      <c r="E628" s="30"/>
      <c r="G628" s="30"/>
      <c r="Z628" s="30"/>
      <c r="AA628" s="30"/>
    </row>
    <row r="629" spans="3:27" x14ac:dyDescent="0.2">
      <c r="C629" s="30"/>
      <c r="D629" s="30"/>
      <c r="E629" s="30"/>
      <c r="G629" s="30"/>
      <c r="Z629" s="30"/>
      <c r="AA629" s="30"/>
    </row>
    <row r="630" spans="3:27" x14ac:dyDescent="0.2">
      <c r="C630" s="30"/>
      <c r="D630" s="30"/>
      <c r="E630" s="30"/>
      <c r="G630" s="30"/>
      <c r="Z630" s="30"/>
      <c r="AA630" s="30"/>
    </row>
    <row r="631" spans="3:27" x14ac:dyDescent="0.2">
      <c r="C631" s="30"/>
      <c r="D631" s="30"/>
      <c r="E631" s="30"/>
      <c r="G631" s="30"/>
      <c r="Z631" s="30"/>
      <c r="AA631" s="30"/>
    </row>
    <row r="632" spans="3:27" x14ac:dyDescent="0.2">
      <c r="C632" s="30"/>
      <c r="D632" s="30"/>
      <c r="E632" s="30"/>
      <c r="G632" s="30"/>
      <c r="Z632" s="30"/>
      <c r="AA632" s="30"/>
    </row>
    <row r="633" spans="3:27" x14ac:dyDescent="0.2">
      <c r="C633" s="30"/>
      <c r="D633" s="30"/>
      <c r="E633" s="30"/>
      <c r="G633" s="30"/>
      <c r="Z633" s="30"/>
      <c r="AA633" s="30"/>
    </row>
    <row r="634" spans="3:27" x14ac:dyDescent="0.2">
      <c r="C634" s="30"/>
      <c r="D634" s="30"/>
      <c r="E634" s="30"/>
      <c r="G634" s="30"/>
      <c r="Z634" s="30"/>
      <c r="AA634" s="30"/>
    </row>
    <row r="635" spans="3:27" x14ac:dyDescent="0.2">
      <c r="C635" s="30"/>
      <c r="D635" s="30"/>
      <c r="E635" s="30"/>
      <c r="G635" s="30"/>
      <c r="Z635" s="30"/>
      <c r="AA635" s="30"/>
    </row>
    <row r="636" spans="3:27" x14ac:dyDescent="0.2">
      <c r="C636" s="30"/>
      <c r="D636" s="30"/>
      <c r="E636" s="30"/>
      <c r="G636" s="30"/>
      <c r="Z636" s="30"/>
      <c r="AA636" s="30"/>
    </row>
    <row r="637" spans="3:27" x14ac:dyDescent="0.2">
      <c r="C637" s="30"/>
      <c r="D637" s="30"/>
      <c r="E637" s="30"/>
      <c r="G637" s="30"/>
      <c r="Z637" s="30"/>
      <c r="AA637" s="30"/>
    </row>
    <row r="638" spans="3:27" x14ac:dyDescent="0.2">
      <c r="C638" s="30"/>
      <c r="D638" s="30"/>
      <c r="E638" s="30"/>
      <c r="G638" s="30"/>
      <c r="Z638" s="30"/>
      <c r="AA638" s="30"/>
    </row>
    <row r="639" spans="3:27" x14ac:dyDescent="0.2">
      <c r="C639" s="30"/>
      <c r="D639" s="30"/>
      <c r="E639" s="30"/>
      <c r="G639" s="30"/>
      <c r="Z639" s="30"/>
      <c r="AA639" s="30"/>
    </row>
    <row r="640" spans="3:27" x14ac:dyDescent="0.2">
      <c r="C640" s="30"/>
      <c r="D640" s="30"/>
      <c r="E640" s="30"/>
      <c r="G640" s="30"/>
      <c r="Z640" s="30"/>
      <c r="AA640" s="30"/>
    </row>
    <row r="641" spans="3:27" x14ac:dyDescent="0.2">
      <c r="C641" s="30"/>
      <c r="D641" s="30"/>
      <c r="E641" s="30"/>
      <c r="G641" s="30"/>
      <c r="Z641" s="30"/>
      <c r="AA641" s="30"/>
    </row>
    <row r="642" spans="3:27" x14ac:dyDescent="0.2">
      <c r="C642" s="30"/>
      <c r="D642" s="30"/>
      <c r="E642" s="30"/>
      <c r="G642" s="30"/>
      <c r="Z642" s="30"/>
      <c r="AA642" s="30"/>
    </row>
    <row r="643" spans="3:27" x14ac:dyDescent="0.2">
      <c r="C643" s="30"/>
      <c r="D643" s="30"/>
      <c r="E643" s="30"/>
      <c r="G643" s="30"/>
      <c r="Z643" s="30"/>
      <c r="AA643" s="30"/>
    </row>
    <row r="644" spans="3:27" x14ac:dyDescent="0.2">
      <c r="C644" s="30"/>
      <c r="D644" s="30"/>
      <c r="E644" s="30"/>
      <c r="G644" s="30"/>
      <c r="Z644" s="30"/>
      <c r="AA644" s="30"/>
    </row>
    <row r="645" spans="3:27" x14ac:dyDescent="0.2">
      <c r="C645" s="30"/>
      <c r="D645" s="30"/>
      <c r="E645" s="30"/>
      <c r="G645" s="30"/>
      <c r="Z645" s="30"/>
      <c r="AA645" s="30"/>
    </row>
    <row r="646" spans="3:27" x14ac:dyDescent="0.2">
      <c r="C646" s="30"/>
      <c r="D646" s="30"/>
      <c r="E646" s="30"/>
      <c r="G646" s="30"/>
      <c r="Z646" s="30"/>
      <c r="AA646" s="30"/>
    </row>
    <row r="647" spans="3:27" x14ac:dyDescent="0.2">
      <c r="C647" s="30"/>
      <c r="D647" s="30"/>
      <c r="E647" s="30"/>
      <c r="G647" s="30"/>
      <c r="Z647" s="30"/>
      <c r="AA647" s="30"/>
    </row>
    <row r="648" spans="3:27" x14ac:dyDescent="0.2">
      <c r="C648" s="30"/>
      <c r="D648" s="30"/>
      <c r="E648" s="30"/>
      <c r="G648" s="30"/>
      <c r="Z648" s="30"/>
      <c r="AA648" s="30"/>
    </row>
    <row r="649" spans="3:27" x14ac:dyDescent="0.2">
      <c r="C649" s="30"/>
      <c r="D649" s="30"/>
      <c r="E649" s="30"/>
      <c r="G649" s="30"/>
      <c r="Z649" s="30"/>
      <c r="AA649" s="30"/>
    </row>
    <row r="650" spans="3:27" x14ac:dyDescent="0.2">
      <c r="C650" s="30"/>
      <c r="D650" s="30"/>
      <c r="E650" s="30"/>
      <c r="G650" s="30"/>
      <c r="Z650" s="30"/>
      <c r="AA650" s="30"/>
    </row>
    <row r="651" spans="3:27" x14ac:dyDescent="0.2">
      <c r="C651" s="30"/>
      <c r="D651" s="30"/>
      <c r="E651" s="30"/>
      <c r="G651" s="30"/>
      <c r="Z651" s="30"/>
      <c r="AA651" s="30"/>
    </row>
    <row r="652" spans="3:27" x14ac:dyDescent="0.2">
      <c r="C652" s="30"/>
      <c r="D652" s="30"/>
      <c r="E652" s="30"/>
      <c r="G652" s="30"/>
      <c r="Z652" s="30"/>
      <c r="AA652" s="30"/>
    </row>
    <row r="653" spans="3:27" x14ac:dyDescent="0.2">
      <c r="C653" s="30"/>
      <c r="D653" s="30"/>
      <c r="E653" s="30"/>
      <c r="G653" s="30"/>
      <c r="Z653" s="30"/>
      <c r="AA653" s="30"/>
    </row>
    <row r="654" spans="3:27" x14ac:dyDescent="0.2">
      <c r="C654" s="30"/>
      <c r="D654" s="30"/>
      <c r="E654" s="30"/>
      <c r="G654" s="30"/>
      <c r="Z654" s="30"/>
      <c r="AA654" s="30"/>
    </row>
    <row r="655" spans="3:27" x14ac:dyDescent="0.2">
      <c r="C655" s="30"/>
      <c r="D655" s="30"/>
      <c r="E655" s="30"/>
      <c r="G655" s="30"/>
      <c r="Z655" s="30"/>
      <c r="AA655" s="30"/>
    </row>
    <row r="656" spans="3:27" x14ac:dyDescent="0.2">
      <c r="C656" s="30"/>
      <c r="D656" s="30"/>
      <c r="E656" s="30"/>
      <c r="G656" s="30"/>
      <c r="Z656" s="30"/>
      <c r="AA656" s="30"/>
    </row>
    <row r="657" spans="3:27" x14ac:dyDescent="0.2">
      <c r="C657" s="30"/>
      <c r="D657" s="30"/>
      <c r="E657" s="30"/>
      <c r="G657" s="30"/>
      <c r="Z657" s="30"/>
      <c r="AA657" s="30"/>
    </row>
    <row r="658" spans="3:27" x14ac:dyDescent="0.2">
      <c r="C658" s="30"/>
      <c r="D658" s="30"/>
      <c r="E658" s="30"/>
      <c r="G658" s="30"/>
      <c r="Z658" s="30"/>
      <c r="AA658" s="30"/>
    </row>
    <row r="659" spans="3:27" x14ac:dyDescent="0.2">
      <c r="C659" s="30"/>
      <c r="D659" s="30"/>
      <c r="E659" s="30"/>
      <c r="G659" s="30"/>
      <c r="Z659" s="30"/>
      <c r="AA659" s="30"/>
    </row>
    <row r="660" spans="3:27" x14ac:dyDescent="0.2">
      <c r="C660" s="30"/>
      <c r="D660" s="30"/>
      <c r="E660" s="30"/>
      <c r="G660" s="30"/>
      <c r="Z660" s="30"/>
      <c r="AA660" s="30"/>
    </row>
    <row r="661" spans="3:27" x14ac:dyDescent="0.2">
      <c r="C661" s="30"/>
      <c r="D661" s="30"/>
      <c r="E661" s="30"/>
      <c r="G661" s="30"/>
      <c r="Z661" s="30"/>
      <c r="AA661" s="30"/>
    </row>
    <row r="662" spans="3:27" x14ac:dyDescent="0.2">
      <c r="C662" s="30"/>
      <c r="D662" s="30"/>
      <c r="E662" s="30"/>
      <c r="G662" s="30"/>
      <c r="Z662" s="30"/>
      <c r="AA662" s="30"/>
    </row>
    <row r="663" spans="3:27" x14ac:dyDescent="0.2">
      <c r="C663" s="30"/>
      <c r="D663" s="30"/>
      <c r="E663" s="30"/>
      <c r="G663" s="30"/>
      <c r="Z663" s="30"/>
      <c r="AA663" s="30"/>
    </row>
    <row r="664" spans="3:27" x14ac:dyDescent="0.2">
      <c r="C664" s="30"/>
      <c r="D664" s="30"/>
      <c r="E664" s="30"/>
      <c r="G664" s="30"/>
      <c r="Z664" s="30"/>
      <c r="AA664" s="30"/>
    </row>
    <row r="665" spans="3:27" x14ac:dyDescent="0.2">
      <c r="C665" s="30"/>
      <c r="D665" s="30"/>
      <c r="E665" s="30"/>
      <c r="G665" s="30"/>
      <c r="Z665" s="30"/>
      <c r="AA665" s="30"/>
    </row>
    <row r="666" spans="3:27" x14ac:dyDescent="0.2">
      <c r="C666" s="30"/>
      <c r="D666" s="30"/>
      <c r="E666" s="30"/>
      <c r="G666" s="30"/>
      <c r="Z666" s="30"/>
      <c r="AA666" s="30"/>
    </row>
    <row r="667" spans="3:27" x14ac:dyDescent="0.2">
      <c r="C667" s="30"/>
      <c r="D667" s="30"/>
      <c r="E667" s="30"/>
      <c r="G667" s="30"/>
      <c r="Z667" s="30"/>
      <c r="AA667" s="30"/>
    </row>
    <row r="668" spans="3:27" x14ac:dyDescent="0.2">
      <c r="C668" s="30"/>
      <c r="D668" s="30"/>
      <c r="E668" s="30"/>
      <c r="G668" s="30"/>
      <c r="Z668" s="30"/>
      <c r="AA668" s="30"/>
    </row>
    <row r="669" spans="3:27" x14ac:dyDescent="0.2">
      <c r="C669" s="30"/>
      <c r="D669" s="30"/>
      <c r="E669" s="30"/>
      <c r="G669" s="30"/>
      <c r="Z669" s="30"/>
      <c r="AA669" s="30"/>
    </row>
    <row r="670" spans="3:27" x14ac:dyDescent="0.2">
      <c r="C670" s="30"/>
      <c r="D670" s="30"/>
      <c r="E670" s="30"/>
      <c r="G670" s="30"/>
      <c r="Z670" s="30"/>
      <c r="AA670" s="30"/>
    </row>
    <row r="671" spans="3:27" x14ac:dyDescent="0.2">
      <c r="C671" s="30"/>
      <c r="D671" s="30"/>
      <c r="E671" s="30"/>
      <c r="G671" s="30"/>
      <c r="Z671" s="30"/>
      <c r="AA671" s="30"/>
    </row>
    <row r="672" spans="3:27" x14ac:dyDescent="0.2">
      <c r="C672" s="30"/>
      <c r="D672" s="30"/>
      <c r="E672" s="30"/>
      <c r="G672" s="30"/>
      <c r="Z672" s="30"/>
      <c r="AA672" s="30"/>
    </row>
    <row r="673" spans="3:27" x14ac:dyDescent="0.2">
      <c r="C673" s="30"/>
      <c r="D673" s="30"/>
      <c r="E673" s="30"/>
      <c r="G673" s="30"/>
      <c r="Z673" s="30"/>
      <c r="AA673" s="30"/>
    </row>
    <row r="674" spans="3:27" x14ac:dyDescent="0.2">
      <c r="C674" s="30"/>
      <c r="D674" s="30"/>
      <c r="E674" s="30"/>
      <c r="G674" s="30"/>
      <c r="Z674" s="30"/>
      <c r="AA674" s="30"/>
    </row>
    <row r="675" spans="3:27" x14ac:dyDescent="0.2">
      <c r="C675" s="30"/>
      <c r="D675" s="30"/>
      <c r="E675" s="30"/>
      <c r="G675" s="30"/>
      <c r="Z675" s="30"/>
      <c r="AA675" s="30"/>
    </row>
    <row r="676" spans="3:27" x14ac:dyDescent="0.2">
      <c r="C676" s="30"/>
      <c r="D676" s="30"/>
      <c r="E676" s="30"/>
      <c r="G676" s="30"/>
      <c r="Z676" s="30"/>
      <c r="AA676" s="30"/>
    </row>
    <row r="677" spans="3:27" x14ac:dyDescent="0.2">
      <c r="C677" s="30"/>
      <c r="D677" s="30"/>
      <c r="E677" s="30"/>
      <c r="G677" s="30"/>
      <c r="Z677" s="30"/>
      <c r="AA677" s="30"/>
    </row>
    <row r="678" spans="3:27" x14ac:dyDescent="0.2">
      <c r="C678" s="30"/>
      <c r="D678" s="30"/>
      <c r="E678" s="30"/>
      <c r="G678" s="30"/>
      <c r="Z678" s="30"/>
      <c r="AA678" s="30"/>
    </row>
    <row r="679" spans="3:27" x14ac:dyDescent="0.2">
      <c r="C679" s="30"/>
      <c r="D679" s="30"/>
      <c r="E679" s="30"/>
      <c r="G679" s="30"/>
      <c r="Z679" s="30"/>
      <c r="AA679" s="30"/>
    </row>
    <row r="680" spans="3:27" x14ac:dyDescent="0.2">
      <c r="C680" s="30"/>
      <c r="D680" s="30"/>
      <c r="E680" s="30"/>
      <c r="G680" s="30"/>
      <c r="Z680" s="30"/>
      <c r="AA680" s="30"/>
    </row>
    <row r="681" spans="3:27" x14ac:dyDescent="0.2">
      <c r="C681" s="30"/>
      <c r="D681" s="30"/>
      <c r="E681" s="30"/>
      <c r="G681" s="30"/>
      <c r="Z681" s="30"/>
      <c r="AA681" s="30"/>
    </row>
    <row r="682" spans="3:27" x14ac:dyDescent="0.2">
      <c r="C682" s="30"/>
      <c r="D682" s="30"/>
      <c r="E682" s="30"/>
      <c r="G682" s="30"/>
      <c r="Z682" s="30"/>
      <c r="AA682" s="30"/>
    </row>
    <row r="683" spans="3:27" x14ac:dyDescent="0.2">
      <c r="C683" s="30"/>
      <c r="D683" s="30"/>
      <c r="E683" s="30"/>
      <c r="G683" s="30"/>
      <c r="Z683" s="30"/>
      <c r="AA683" s="30"/>
    </row>
    <row r="684" spans="3:27" x14ac:dyDescent="0.2">
      <c r="C684" s="30"/>
      <c r="D684" s="30"/>
      <c r="E684" s="30"/>
      <c r="G684" s="30"/>
      <c r="Z684" s="30"/>
      <c r="AA684" s="30"/>
    </row>
    <row r="685" spans="3:27" x14ac:dyDescent="0.2">
      <c r="C685" s="30"/>
      <c r="D685" s="30"/>
      <c r="E685" s="30"/>
      <c r="G685" s="30"/>
      <c r="Z685" s="30"/>
      <c r="AA685" s="30"/>
    </row>
    <row r="686" spans="3:27" x14ac:dyDescent="0.2">
      <c r="C686" s="30"/>
      <c r="D686" s="30"/>
      <c r="E686" s="30"/>
      <c r="G686" s="30"/>
      <c r="Z686" s="30"/>
      <c r="AA686" s="30"/>
    </row>
    <row r="687" spans="3:27" x14ac:dyDescent="0.2">
      <c r="C687" s="30"/>
      <c r="D687" s="30"/>
      <c r="E687" s="30"/>
      <c r="G687" s="30"/>
      <c r="Z687" s="30"/>
      <c r="AA687" s="30"/>
    </row>
    <row r="688" spans="3:27" x14ac:dyDescent="0.2">
      <c r="C688" s="30"/>
      <c r="D688" s="30"/>
      <c r="E688" s="30"/>
      <c r="G688" s="30"/>
      <c r="Z688" s="30"/>
      <c r="AA688" s="30"/>
    </row>
    <row r="689" spans="3:27" x14ac:dyDescent="0.2">
      <c r="C689" s="30"/>
      <c r="D689" s="30"/>
      <c r="E689" s="30"/>
      <c r="G689" s="30"/>
      <c r="Z689" s="30"/>
      <c r="AA689" s="30"/>
    </row>
    <row r="690" spans="3:27" x14ac:dyDescent="0.2">
      <c r="C690" s="30"/>
      <c r="D690" s="30"/>
      <c r="E690" s="30"/>
      <c r="G690" s="30"/>
      <c r="Z690" s="30"/>
      <c r="AA690" s="30"/>
    </row>
    <row r="691" spans="3:27" x14ac:dyDescent="0.2">
      <c r="C691" s="30"/>
      <c r="D691" s="30"/>
      <c r="E691" s="30"/>
      <c r="G691" s="30"/>
      <c r="Z691" s="30"/>
      <c r="AA691" s="30"/>
    </row>
    <row r="692" spans="3:27" x14ac:dyDescent="0.2">
      <c r="C692" s="30"/>
      <c r="D692" s="30"/>
      <c r="E692" s="30"/>
      <c r="G692" s="30"/>
      <c r="Z692" s="30"/>
      <c r="AA692" s="30"/>
    </row>
    <row r="693" spans="3:27" x14ac:dyDescent="0.2">
      <c r="C693" s="30"/>
      <c r="D693" s="30"/>
      <c r="E693" s="30"/>
      <c r="G693" s="30"/>
      <c r="Z693" s="30"/>
      <c r="AA693" s="30"/>
    </row>
    <row r="694" spans="3:27" x14ac:dyDescent="0.2">
      <c r="C694" s="30"/>
      <c r="D694" s="30"/>
      <c r="E694" s="30"/>
      <c r="G694" s="30"/>
      <c r="Z694" s="30"/>
      <c r="AA694" s="30"/>
    </row>
    <row r="695" spans="3:27" x14ac:dyDescent="0.2">
      <c r="C695" s="30"/>
      <c r="D695" s="30"/>
      <c r="E695" s="30"/>
      <c r="G695" s="30"/>
      <c r="Z695" s="30"/>
      <c r="AA695" s="30"/>
    </row>
    <row r="696" spans="3:27" x14ac:dyDescent="0.2">
      <c r="C696" s="30"/>
      <c r="D696" s="30"/>
      <c r="E696" s="30"/>
      <c r="G696" s="30"/>
      <c r="Z696" s="30"/>
      <c r="AA696" s="30"/>
    </row>
    <row r="697" spans="3:27" x14ac:dyDescent="0.2">
      <c r="C697" s="30"/>
      <c r="D697" s="30"/>
      <c r="E697" s="30"/>
      <c r="G697" s="30"/>
      <c r="Z697" s="30"/>
      <c r="AA697" s="30"/>
    </row>
    <row r="698" spans="3:27" x14ac:dyDescent="0.2">
      <c r="C698" s="30"/>
      <c r="D698" s="30"/>
      <c r="E698" s="30"/>
      <c r="G698" s="30"/>
      <c r="Z698" s="30"/>
      <c r="AA698" s="30"/>
    </row>
    <row r="699" spans="3:27" x14ac:dyDescent="0.2">
      <c r="C699" s="30"/>
      <c r="D699" s="30"/>
      <c r="E699" s="30"/>
      <c r="G699" s="30"/>
      <c r="Z699" s="30"/>
      <c r="AA699" s="30"/>
    </row>
    <row r="700" spans="3:27" x14ac:dyDescent="0.2">
      <c r="C700" s="30"/>
      <c r="D700" s="30"/>
      <c r="E700" s="30"/>
      <c r="G700" s="30"/>
      <c r="Z700" s="30"/>
      <c r="AA700" s="30"/>
    </row>
    <row r="701" spans="3:27" x14ac:dyDescent="0.2">
      <c r="C701" s="30"/>
      <c r="D701" s="30"/>
      <c r="E701" s="30"/>
      <c r="G701" s="30"/>
      <c r="Z701" s="30"/>
      <c r="AA701" s="30"/>
    </row>
    <row r="702" spans="3:27" x14ac:dyDescent="0.2">
      <c r="C702" s="30"/>
      <c r="D702" s="30"/>
      <c r="E702" s="30"/>
      <c r="G702" s="30"/>
      <c r="Z702" s="30"/>
      <c r="AA702" s="30"/>
    </row>
    <row r="703" spans="3:27" x14ac:dyDescent="0.2">
      <c r="C703" s="30"/>
      <c r="D703" s="30"/>
      <c r="E703" s="30"/>
      <c r="G703" s="30"/>
      <c r="Z703" s="30"/>
      <c r="AA703" s="30"/>
    </row>
    <row r="704" spans="3:27" x14ac:dyDescent="0.2">
      <c r="C704" s="30"/>
      <c r="D704" s="30"/>
      <c r="E704" s="30"/>
      <c r="G704" s="30"/>
      <c r="Z704" s="30"/>
      <c r="AA704" s="30"/>
    </row>
    <row r="705" spans="3:27" x14ac:dyDescent="0.2">
      <c r="C705" s="30"/>
      <c r="D705" s="30"/>
      <c r="E705" s="30"/>
      <c r="G705" s="30"/>
      <c r="Z705" s="30"/>
      <c r="AA705" s="30"/>
    </row>
    <row r="706" spans="3:27" x14ac:dyDescent="0.2">
      <c r="C706" s="30"/>
      <c r="D706" s="30"/>
      <c r="E706" s="30"/>
      <c r="G706" s="30"/>
      <c r="Z706" s="30"/>
      <c r="AA706" s="30"/>
    </row>
    <row r="707" spans="3:27" x14ac:dyDescent="0.2">
      <c r="C707" s="30"/>
      <c r="D707" s="30"/>
      <c r="E707" s="30"/>
      <c r="G707" s="30"/>
      <c r="Z707" s="30"/>
      <c r="AA707" s="30"/>
    </row>
    <row r="708" spans="3:27" x14ac:dyDescent="0.2">
      <c r="C708" s="30"/>
      <c r="D708" s="30"/>
      <c r="E708" s="30"/>
      <c r="G708" s="30"/>
      <c r="Z708" s="30"/>
      <c r="AA708" s="30"/>
    </row>
    <row r="709" spans="3:27" x14ac:dyDescent="0.2">
      <c r="C709" s="30"/>
      <c r="D709" s="30"/>
      <c r="E709" s="30"/>
      <c r="G709" s="30"/>
      <c r="Z709" s="30"/>
      <c r="AA709" s="30"/>
    </row>
    <row r="710" spans="3:27" x14ac:dyDescent="0.2">
      <c r="C710" s="30"/>
      <c r="D710" s="30"/>
      <c r="E710" s="30"/>
      <c r="G710" s="30"/>
      <c r="Z710" s="30"/>
      <c r="AA710" s="30"/>
    </row>
    <row r="711" spans="3:27" x14ac:dyDescent="0.2">
      <c r="C711" s="30"/>
      <c r="D711" s="30"/>
      <c r="E711" s="30"/>
      <c r="G711" s="30"/>
      <c r="Z711" s="30"/>
      <c r="AA711" s="30"/>
    </row>
    <row r="712" spans="3:27" x14ac:dyDescent="0.2">
      <c r="C712" s="30"/>
      <c r="D712" s="30"/>
      <c r="E712" s="30"/>
      <c r="G712" s="30"/>
      <c r="Z712" s="30"/>
      <c r="AA712" s="30"/>
    </row>
    <row r="713" spans="3:27" x14ac:dyDescent="0.2">
      <c r="C713" s="30"/>
      <c r="D713" s="30"/>
      <c r="E713" s="30"/>
      <c r="G713" s="30"/>
      <c r="Z713" s="30"/>
      <c r="AA713" s="30"/>
    </row>
    <row r="714" spans="3:27" x14ac:dyDescent="0.2">
      <c r="C714" s="30"/>
      <c r="D714" s="30"/>
      <c r="E714" s="30"/>
      <c r="G714" s="30"/>
      <c r="Z714" s="30"/>
      <c r="AA714" s="30"/>
    </row>
    <row r="715" spans="3:27" x14ac:dyDescent="0.2">
      <c r="C715" s="30"/>
      <c r="D715" s="30"/>
      <c r="E715" s="30"/>
      <c r="G715" s="30"/>
      <c r="Z715" s="30"/>
      <c r="AA715" s="30"/>
    </row>
    <row r="716" spans="3:27" x14ac:dyDescent="0.2">
      <c r="C716" s="30"/>
      <c r="D716" s="30"/>
      <c r="E716" s="30"/>
      <c r="G716" s="30"/>
      <c r="Z716" s="30"/>
      <c r="AA716" s="30"/>
    </row>
    <row r="717" spans="3:27" x14ac:dyDescent="0.2">
      <c r="C717" s="30"/>
      <c r="D717" s="30"/>
      <c r="E717" s="30"/>
      <c r="G717" s="30"/>
      <c r="Z717" s="30"/>
      <c r="AA717" s="30"/>
    </row>
    <row r="718" spans="3:27" x14ac:dyDescent="0.2">
      <c r="C718" s="30"/>
      <c r="D718" s="30"/>
      <c r="E718" s="30"/>
      <c r="G718" s="30"/>
      <c r="Z718" s="30"/>
      <c r="AA718" s="30"/>
    </row>
    <row r="719" spans="3:27" x14ac:dyDescent="0.2">
      <c r="C719" s="30"/>
      <c r="D719" s="30"/>
      <c r="E719" s="30"/>
      <c r="G719" s="30"/>
      <c r="Z719" s="30"/>
      <c r="AA719" s="30"/>
    </row>
    <row r="720" spans="3:27" x14ac:dyDescent="0.2">
      <c r="C720" s="30"/>
      <c r="D720" s="30"/>
      <c r="E720" s="30"/>
      <c r="G720" s="30"/>
      <c r="Z720" s="30"/>
      <c r="AA720" s="30"/>
    </row>
    <row r="721" spans="3:27" x14ac:dyDescent="0.2">
      <c r="C721" s="30"/>
      <c r="D721" s="30"/>
      <c r="E721" s="30"/>
      <c r="G721" s="30"/>
      <c r="Z721" s="30"/>
      <c r="AA721" s="30"/>
    </row>
    <row r="722" spans="3:27" x14ac:dyDescent="0.2">
      <c r="C722" s="30"/>
      <c r="D722" s="30"/>
      <c r="E722" s="30"/>
      <c r="G722" s="30"/>
      <c r="Z722" s="30"/>
      <c r="AA722" s="30"/>
    </row>
    <row r="723" spans="3:27" x14ac:dyDescent="0.2">
      <c r="C723" s="30"/>
      <c r="D723" s="30"/>
      <c r="E723" s="30"/>
      <c r="G723" s="30"/>
      <c r="Z723" s="30"/>
      <c r="AA723" s="30"/>
    </row>
    <row r="724" spans="3:27" x14ac:dyDescent="0.2">
      <c r="C724" s="30"/>
      <c r="D724" s="30"/>
      <c r="E724" s="30"/>
      <c r="G724" s="30"/>
      <c r="Z724" s="30"/>
      <c r="AA724" s="30"/>
    </row>
    <row r="725" spans="3:27" x14ac:dyDescent="0.2">
      <c r="C725" s="30"/>
      <c r="D725" s="30"/>
      <c r="E725" s="30"/>
      <c r="G725" s="30"/>
      <c r="Z725" s="30"/>
      <c r="AA725" s="30"/>
    </row>
    <row r="726" spans="3:27" x14ac:dyDescent="0.2">
      <c r="C726" s="30"/>
      <c r="D726" s="30"/>
      <c r="E726" s="30"/>
      <c r="G726" s="30"/>
      <c r="Z726" s="30"/>
      <c r="AA726" s="30"/>
    </row>
    <row r="727" spans="3:27" x14ac:dyDescent="0.2">
      <c r="C727" s="30"/>
      <c r="D727" s="30"/>
      <c r="E727" s="30"/>
      <c r="G727" s="30"/>
      <c r="Z727" s="30"/>
      <c r="AA727" s="30"/>
    </row>
    <row r="728" spans="3:27" x14ac:dyDescent="0.2">
      <c r="C728" s="30"/>
      <c r="D728" s="30"/>
      <c r="E728" s="30"/>
      <c r="G728" s="30"/>
      <c r="Z728" s="30"/>
      <c r="AA728" s="30"/>
    </row>
    <row r="729" spans="3:27" x14ac:dyDescent="0.2">
      <c r="C729" s="30"/>
      <c r="D729" s="30"/>
      <c r="E729" s="30"/>
      <c r="G729" s="30"/>
      <c r="Z729" s="30"/>
      <c r="AA729" s="30"/>
    </row>
    <row r="730" spans="3:27" x14ac:dyDescent="0.2">
      <c r="C730" s="30"/>
      <c r="D730" s="30"/>
      <c r="E730" s="30"/>
      <c r="G730" s="30"/>
      <c r="Z730" s="30"/>
      <c r="AA730" s="30"/>
    </row>
    <row r="731" spans="3:27" x14ac:dyDescent="0.2">
      <c r="C731" s="30"/>
      <c r="D731" s="30"/>
      <c r="E731" s="30"/>
      <c r="G731" s="30"/>
      <c r="Z731" s="30"/>
      <c r="AA731" s="30"/>
    </row>
    <row r="732" spans="3:27" x14ac:dyDescent="0.2">
      <c r="C732" s="30"/>
      <c r="D732" s="30"/>
      <c r="E732" s="30"/>
      <c r="G732" s="30"/>
      <c r="Z732" s="30"/>
      <c r="AA732" s="30"/>
    </row>
    <row r="733" spans="3:27" x14ac:dyDescent="0.2">
      <c r="C733" s="30"/>
      <c r="D733" s="30"/>
      <c r="E733" s="30"/>
      <c r="G733" s="30"/>
      <c r="Z733" s="30"/>
      <c r="AA733" s="30"/>
    </row>
    <row r="734" spans="3:27" x14ac:dyDescent="0.2">
      <c r="C734" s="30"/>
      <c r="D734" s="30"/>
      <c r="E734" s="30"/>
      <c r="G734" s="30"/>
      <c r="Z734" s="30"/>
      <c r="AA734" s="30"/>
    </row>
    <row r="735" spans="3:27" x14ac:dyDescent="0.2">
      <c r="C735" s="30"/>
      <c r="D735" s="30"/>
      <c r="E735" s="30"/>
      <c r="G735" s="30"/>
      <c r="Z735" s="30"/>
      <c r="AA735" s="30"/>
    </row>
    <row r="736" spans="3:27" x14ac:dyDescent="0.2">
      <c r="C736" s="30"/>
      <c r="D736" s="30"/>
      <c r="E736" s="30"/>
      <c r="G736" s="30"/>
      <c r="Z736" s="30"/>
      <c r="AA736" s="30"/>
    </row>
    <row r="737" spans="3:27" x14ac:dyDescent="0.2">
      <c r="C737" s="30"/>
      <c r="D737" s="30"/>
      <c r="E737" s="30"/>
      <c r="G737" s="30"/>
      <c r="Z737" s="30"/>
      <c r="AA737" s="30"/>
    </row>
    <row r="738" spans="3:27" x14ac:dyDescent="0.2">
      <c r="C738" s="30"/>
      <c r="D738" s="30"/>
      <c r="E738" s="30"/>
      <c r="G738" s="30"/>
      <c r="Z738" s="30"/>
      <c r="AA738" s="30"/>
    </row>
    <row r="739" spans="3:27" x14ac:dyDescent="0.2">
      <c r="C739" s="30"/>
      <c r="D739" s="30"/>
      <c r="E739" s="30"/>
      <c r="G739" s="30"/>
      <c r="Z739" s="30"/>
      <c r="AA739" s="30"/>
    </row>
    <row r="740" spans="3:27" x14ac:dyDescent="0.2">
      <c r="C740" s="30"/>
      <c r="D740" s="30"/>
      <c r="E740" s="30"/>
      <c r="G740" s="30"/>
      <c r="Z740" s="30"/>
      <c r="AA740" s="30"/>
    </row>
    <row r="741" spans="3:27" x14ac:dyDescent="0.2">
      <c r="C741" s="30"/>
      <c r="D741" s="30"/>
      <c r="E741" s="30"/>
      <c r="G741" s="30"/>
      <c r="Z741" s="30"/>
      <c r="AA741" s="30"/>
    </row>
    <row r="742" spans="3:27" x14ac:dyDescent="0.2">
      <c r="C742" s="30"/>
      <c r="D742" s="30"/>
      <c r="E742" s="30"/>
      <c r="G742" s="30"/>
      <c r="Z742" s="30"/>
      <c r="AA742" s="30"/>
    </row>
    <row r="743" spans="3:27" x14ac:dyDescent="0.2">
      <c r="C743" s="30"/>
      <c r="D743" s="30"/>
      <c r="E743" s="30"/>
      <c r="G743" s="30"/>
      <c r="Z743" s="30"/>
      <c r="AA743" s="30"/>
    </row>
    <row r="744" spans="3:27" x14ac:dyDescent="0.2">
      <c r="C744" s="30"/>
      <c r="D744" s="30"/>
      <c r="E744" s="30"/>
      <c r="G744" s="30"/>
      <c r="Z744" s="30"/>
      <c r="AA744" s="30"/>
    </row>
    <row r="745" spans="3:27" x14ac:dyDescent="0.2">
      <c r="C745" s="30"/>
      <c r="D745" s="30"/>
      <c r="E745" s="30"/>
      <c r="G745" s="30"/>
      <c r="Z745" s="30"/>
      <c r="AA745" s="30"/>
    </row>
    <row r="746" spans="3:27" x14ac:dyDescent="0.2">
      <c r="C746" s="30"/>
      <c r="D746" s="30"/>
      <c r="E746" s="30"/>
      <c r="G746" s="30"/>
      <c r="Z746" s="30"/>
      <c r="AA746" s="30"/>
    </row>
    <row r="747" spans="3:27" x14ac:dyDescent="0.2">
      <c r="C747" s="30"/>
      <c r="D747" s="30"/>
      <c r="E747" s="30"/>
      <c r="G747" s="30"/>
      <c r="Z747" s="30"/>
      <c r="AA747" s="30"/>
    </row>
    <row r="748" spans="3:27" x14ac:dyDescent="0.2">
      <c r="C748" s="30"/>
      <c r="D748" s="30"/>
      <c r="E748" s="30"/>
      <c r="G748" s="30"/>
      <c r="Z748" s="30"/>
      <c r="AA748" s="30"/>
    </row>
    <row r="749" spans="3:27" x14ac:dyDescent="0.2">
      <c r="C749" s="30"/>
      <c r="D749" s="30"/>
      <c r="E749" s="30"/>
      <c r="G749" s="30"/>
      <c r="Z749" s="30"/>
      <c r="AA749" s="30"/>
    </row>
    <row r="750" spans="3:27" x14ac:dyDescent="0.2">
      <c r="C750" s="30"/>
      <c r="D750" s="30"/>
      <c r="E750" s="30"/>
      <c r="G750" s="30"/>
      <c r="Z750" s="30"/>
      <c r="AA750" s="30"/>
    </row>
    <row r="751" spans="3:27" x14ac:dyDescent="0.2">
      <c r="C751" s="30"/>
      <c r="D751" s="30"/>
      <c r="E751" s="30"/>
      <c r="G751" s="30"/>
      <c r="Z751" s="30"/>
      <c r="AA751" s="30"/>
    </row>
    <row r="752" spans="3:27" x14ac:dyDescent="0.2">
      <c r="C752" s="30"/>
      <c r="D752" s="30"/>
      <c r="E752" s="30"/>
      <c r="G752" s="30"/>
      <c r="Z752" s="30"/>
      <c r="AA752" s="30"/>
    </row>
    <row r="753" spans="3:27" x14ac:dyDescent="0.2">
      <c r="C753" s="30"/>
      <c r="D753" s="30"/>
      <c r="E753" s="30"/>
      <c r="G753" s="30"/>
      <c r="Z753" s="30"/>
      <c r="AA753" s="30"/>
    </row>
    <row r="754" spans="3:27" x14ac:dyDescent="0.2">
      <c r="C754" s="30"/>
      <c r="D754" s="30"/>
      <c r="E754" s="30"/>
      <c r="G754" s="30"/>
      <c r="Z754" s="30"/>
      <c r="AA754" s="30"/>
    </row>
    <row r="755" spans="3:27" x14ac:dyDescent="0.2">
      <c r="C755" s="30"/>
      <c r="D755" s="30"/>
      <c r="E755" s="30"/>
      <c r="G755" s="30"/>
      <c r="Z755" s="30"/>
      <c r="AA755" s="30"/>
    </row>
    <row r="756" spans="3:27" x14ac:dyDescent="0.2">
      <c r="C756" s="30"/>
      <c r="D756" s="30"/>
      <c r="E756" s="30"/>
      <c r="G756" s="30"/>
      <c r="Z756" s="30"/>
      <c r="AA756" s="30"/>
    </row>
    <row r="757" spans="3:27" x14ac:dyDescent="0.2">
      <c r="C757" s="30"/>
      <c r="D757" s="30"/>
      <c r="E757" s="30"/>
      <c r="G757" s="30"/>
      <c r="Z757" s="30"/>
      <c r="AA757" s="30"/>
    </row>
    <row r="758" spans="3:27" x14ac:dyDescent="0.2">
      <c r="C758" s="30"/>
      <c r="D758" s="30"/>
      <c r="E758" s="30"/>
      <c r="G758" s="30"/>
      <c r="Z758" s="30"/>
      <c r="AA758" s="30"/>
    </row>
    <row r="759" spans="3:27" x14ac:dyDescent="0.2">
      <c r="C759" s="30"/>
      <c r="D759" s="30"/>
      <c r="E759" s="30"/>
      <c r="G759" s="30"/>
      <c r="Z759" s="30"/>
      <c r="AA759" s="30"/>
    </row>
    <row r="760" spans="3:27" x14ac:dyDescent="0.2">
      <c r="C760" s="30"/>
      <c r="D760" s="30"/>
      <c r="E760" s="30"/>
      <c r="G760" s="30"/>
      <c r="Z760" s="30"/>
      <c r="AA760" s="30"/>
    </row>
    <row r="761" spans="3:27" x14ac:dyDescent="0.2">
      <c r="C761" s="30"/>
      <c r="D761" s="30"/>
      <c r="E761" s="30"/>
      <c r="G761" s="30"/>
      <c r="Z761" s="30"/>
      <c r="AA761" s="30"/>
    </row>
    <row r="762" spans="3:27" x14ac:dyDescent="0.2">
      <c r="C762" s="30"/>
      <c r="D762" s="30"/>
      <c r="E762" s="30"/>
      <c r="G762" s="30"/>
      <c r="Z762" s="30"/>
      <c r="AA762" s="30"/>
    </row>
    <row r="763" spans="3:27" x14ac:dyDescent="0.2">
      <c r="C763" s="30"/>
      <c r="D763" s="30"/>
      <c r="E763" s="30"/>
      <c r="G763" s="30"/>
      <c r="Z763" s="30"/>
      <c r="AA763" s="30"/>
    </row>
    <row r="764" spans="3:27" x14ac:dyDescent="0.2">
      <c r="C764" s="30"/>
      <c r="D764" s="30"/>
      <c r="E764" s="30"/>
      <c r="G764" s="30"/>
      <c r="Z764" s="30"/>
      <c r="AA764" s="30"/>
    </row>
    <row r="765" spans="3:27" x14ac:dyDescent="0.2">
      <c r="C765" s="30"/>
      <c r="D765" s="30"/>
      <c r="E765" s="30"/>
      <c r="G765" s="30"/>
      <c r="Z765" s="30"/>
      <c r="AA765" s="30"/>
    </row>
    <row r="766" spans="3:27" x14ac:dyDescent="0.2">
      <c r="C766" s="30"/>
      <c r="D766" s="30"/>
      <c r="E766" s="30"/>
      <c r="G766" s="30"/>
      <c r="Z766" s="30"/>
      <c r="AA766" s="30"/>
    </row>
    <row r="767" spans="3:27" x14ac:dyDescent="0.2">
      <c r="C767" s="30"/>
      <c r="D767" s="30"/>
      <c r="E767" s="30"/>
      <c r="G767" s="30"/>
      <c r="Z767" s="30"/>
      <c r="AA767" s="30"/>
    </row>
    <row r="768" spans="3:27" x14ac:dyDescent="0.2">
      <c r="C768" s="30"/>
      <c r="D768" s="30"/>
      <c r="E768" s="30"/>
      <c r="G768" s="30"/>
      <c r="Z768" s="30"/>
      <c r="AA768" s="30"/>
    </row>
    <row r="769" spans="3:27" x14ac:dyDescent="0.2">
      <c r="C769" s="30"/>
      <c r="D769" s="30"/>
      <c r="E769" s="30"/>
      <c r="G769" s="30"/>
      <c r="Z769" s="30"/>
      <c r="AA769" s="30"/>
    </row>
    <row r="770" spans="3:27" x14ac:dyDescent="0.2">
      <c r="C770" s="30"/>
      <c r="D770" s="30"/>
      <c r="E770" s="30"/>
      <c r="G770" s="30"/>
      <c r="Z770" s="30"/>
      <c r="AA770" s="30"/>
    </row>
    <row r="771" spans="3:27" x14ac:dyDescent="0.2">
      <c r="C771" s="30"/>
      <c r="D771" s="30"/>
      <c r="E771" s="30"/>
      <c r="G771" s="30"/>
      <c r="Z771" s="30"/>
      <c r="AA771" s="30"/>
    </row>
    <row r="772" spans="3:27" x14ac:dyDescent="0.2">
      <c r="C772" s="30"/>
      <c r="D772" s="30"/>
      <c r="E772" s="30"/>
      <c r="G772" s="30"/>
      <c r="Z772" s="30"/>
      <c r="AA772" s="30"/>
    </row>
    <row r="773" spans="3:27" x14ac:dyDescent="0.2">
      <c r="C773" s="30"/>
      <c r="D773" s="30"/>
      <c r="E773" s="30"/>
      <c r="G773" s="30"/>
      <c r="Z773" s="30"/>
      <c r="AA773" s="30"/>
    </row>
    <row r="774" spans="3:27" x14ac:dyDescent="0.2">
      <c r="C774" s="30"/>
      <c r="D774" s="30"/>
      <c r="E774" s="30"/>
      <c r="G774" s="30"/>
      <c r="Z774" s="30"/>
      <c r="AA774" s="30"/>
    </row>
    <row r="775" spans="3:27" x14ac:dyDescent="0.2">
      <c r="C775" s="30"/>
      <c r="D775" s="30"/>
      <c r="E775" s="30"/>
      <c r="G775" s="30"/>
      <c r="Z775" s="30"/>
      <c r="AA775" s="30"/>
    </row>
    <row r="776" spans="3:27" x14ac:dyDescent="0.2">
      <c r="C776" s="30"/>
      <c r="D776" s="30"/>
      <c r="E776" s="30"/>
      <c r="G776" s="30"/>
      <c r="Z776" s="30"/>
      <c r="AA776" s="30"/>
    </row>
    <row r="777" spans="3:27" x14ac:dyDescent="0.2">
      <c r="C777" s="30"/>
      <c r="D777" s="30"/>
      <c r="E777" s="30"/>
      <c r="G777" s="30"/>
      <c r="Z777" s="30"/>
      <c r="AA777" s="30"/>
    </row>
    <row r="778" spans="3:27" x14ac:dyDescent="0.2">
      <c r="C778" s="30"/>
      <c r="D778" s="30"/>
      <c r="E778" s="30"/>
      <c r="G778" s="30"/>
      <c r="Z778" s="30"/>
      <c r="AA778" s="30"/>
    </row>
    <row r="779" spans="3:27" x14ac:dyDescent="0.2">
      <c r="C779" s="30"/>
      <c r="D779" s="30"/>
      <c r="E779" s="30"/>
      <c r="G779" s="30"/>
      <c r="Z779" s="30"/>
      <c r="AA779" s="30"/>
    </row>
    <row r="780" spans="3:27" x14ac:dyDescent="0.2">
      <c r="C780" s="30"/>
      <c r="D780" s="30"/>
      <c r="E780" s="30"/>
      <c r="G780" s="30"/>
      <c r="Z780" s="30"/>
      <c r="AA780" s="30"/>
    </row>
    <row r="781" spans="3:27" x14ac:dyDescent="0.2">
      <c r="C781" s="30"/>
      <c r="D781" s="30"/>
      <c r="E781" s="30"/>
      <c r="G781" s="30"/>
      <c r="Z781" s="30"/>
      <c r="AA781" s="30"/>
    </row>
    <row r="782" spans="3:27" x14ac:dyDescent="0.2">
      <c r="C782" s="30"/>
      <c r="D782" s="30"/>
      <c r="E782" s="30"/>
      <c r="G782" s="30"/>
      <c r="Z782" s="30"/>
      <c r="AA782" s="30"/>
    </row>
    <row r="783" spans="3:27" x14ac:dyDescent="0.2">
      <c r="C783" s="30"/>
      <c r="D783" s="30"/>
      <c r="E783" s="30"/>
      <c r="G783" s="30"/>
      <c r="Z783" s="30"/>
      <c r="AA783" s="30"/>
    </row>
    <row r="784" spans="3:27" x14ac:dyDescent="0.2">
      <c r="C784" s="30"/>
      <c r="D784" s="30"/>
      <c r="E784" s="30"/>
      <c r="G784" s="30"/>
      <c r="Z784" s="30"/>
      <c r="AA784" s="30"/>
    </row>
    <row r="785" spans="3:27" x14ac:dyDescent="0.2">
      <c r="C785" s="30"/>
      <c r="D785" s="30"/>
      <c r="E785" s="30"/>
      <c r="G785" s="30"/>
      <c r="Z785" s="30"/>
      <c r="AA785" s="30"/>
    </row>
    <row r="786" spans="3:27" x14ac:dyDescent="0.2">
      <c r="C786" s="30"/>
      <c r="D786" s="30"/>
      <c r="E786" s="30"/>
      <c r="G786" s="30"/>
      <c r="Z786" s="30"/>
      <c r="AA786" s="30"/>
    </row>
    <row r="787" spans="3:27" x14ac:dyDescent="0.2">
      <c r="C787" s="30"/>
      <c r="D787" s="30"/>
      <c r="E787" s="30"/>
      <c r="G787" s="30"/>
      <c r="Z787" s="30"/>
      <c r="AA787" s="30"/>
    </row>
    <row r="788" spans="3:27" x14ac:dyDescent="0.2">
      <c r="C788" s="30"/>
      <c r="D788" s="30"/>
      <c r="E788" s="30"/>
      <c r="G788" s="30"/>
      <c r="Z788" s="30"/>
      <c r="AA788" s="30"/>
    </row>
    <row r="789" spans="3:27" x14ac:dyDescent="0.2">
      <c r="C789" s="30"/>
      <c r="D789" s="30"/>
      <c r="E789" s="30"/>
      <c r="G789" s="30"/>
      <c r="Z789" s="30"/>
      <c r="AA789" s="30"/>
    </row>
    <row r="790" spans="3:27" x14ac:dyDescent="0.2">
      <c r="C790" s="30"/>
      <c r="D790" s="30"/>
      <c r="E790" s="30"/>
      <c r="G790" s="30"/>
      <c r="Z790" s="30"/>
      <c r="AA790" s="30"/>
    </row>
    <row r="791" spans="3:27" x14ac:dyDescent="0.2">
      <c r="C791" s="30"/>
      <c r="D791" s="30"/>
      <c r="E791" s="30"/>
      <c r="G791" s="30"/>
      <c r="Z791" s="30"/>
      <c r="AA791" s="30"/>
    </row>
    <row r="792" spans="3:27" x14ac:dyDescent="0.2">
      <c r="C792" s="30"/>
      <c r="D792" s="30"/>
      <c r="E792" s="30"/>
      <c r="G792" s="30"/>
      <c r="Z792" s="30"/>
      <c r="AA792" s="30"/>
    </row>
    <row r="793" spans="3:27" x14ac:dyDescent="0.2">
      <c r="C793" s="30"/>
      <c r="D793" s="30"/>
      <c r="E793" s="30"/>
      <c r="G793" s="30"/>
      <c r="Z793" s="30"/>
      <c r="AA793" s="30"/>
    </row>
    <row r="794" spans="3:27" x14ac:dyDescent="0.2">
      <c r="C794" s="30"/>
      <c r="D794" s="30"/>
      <c r="E794" s="30"/>
      <c r="G794" s="30"/>
      <c r="Z794" s="30"/>
      <c r="AA794" s="30"/>
    </row>
    <row r="795" spans="3:27" x14ac:dyDescent="0.2">
      <c r="C795" s="30"/>
      <c r="D795" s="30"/>
      <c r="E795" s="30"/>
      <c r="G795" s="30"/>
      <c r="Z795" s="30"/>
      <c r="AA795" s="30"/>
    </row>
    <row r="796" spans="3:27" x14ac:dyDescent="0.2">
      <c r="C796" s="30"/>
      <c r="D796" s="30"/>
      <c r="E796" s="30"/>
      <c r="G796" s="30"/>
      <c r="Z796" s="30"/>
      <c r="AA796" s="30"/>
    </row>
    <row r="797" spans="3:27" x14ac:dyDescent="0.2">
      <c r="C797" s="30"/>
      <c r="D797" s="30"/>
      <c r="E797" s="30"/>
      <c r="G797" s="30"/>
      <c r="Z797" s="30"/>
      <c r="AA797" s="30"/>
    </row>
    <row r="798" spans="3:27" x14ac:dyDescent="0.2">
      <c r="C798" s="30"/>
      <c r="D798" s="30"/>
      <c r="E798" s="30"/>
      <c r="G798" s="30"/>
      <c r="Z798" s="30"/>
      <c r="AA798" s="30"/>
    </row>
    <row r="799" spans="3:27" x14ac:dyDescent="0.2">
      <c r="C799" s="30"/>
      <c r="D799" s="30"/>
      <c r="E799" s="30"/>
      <c r="G799" s="30"/>
      <c r="Z799" s="30"/>
      <c r="AA799" s="30"/>
    </row>
    <row r="800" spans="3:27" x14ac:dyDescent="0.2">
      <c r="C800" s="30"/>
      <c r="D800" s="30"/>
      <c r="E800" s="30"/>
      <c r="G800" s="30"/>
      <c r="Z800" s="30"/>
      <c r="AA800" s="30"/>
    </row>
    <row r="801" spans="3:27" x14ac:dyDescent="0.2">
      <c r="C801" s="30"/>
      <c r="D801" s="30"/>
      <c r="E801" s="30"/>
      <c r="G801" s="30"/>
      <c r="Z801" s="30"/>
      <c r="AA801" s="30"/>
    </row>
    <row r="802" spans="3:27" x14ac:dyDescent="0.2">
      <c r="C802" s="30"/>
      <c r="D802" s="30"/>
      <c r="E802" s="30"/>
      <c r="G802" s="30"/>
      <c r="Z802" s="30"/>
      <c r="AA802" s="30"/>
    </row>
    <row r="803" spans="3:27" x14ac:dyDescent="0.2">
      <c r="C803" s="30"/>
      <c r="D803" s="30"/>
      <c r="E803" s="30"/>
      <c r="G803" s="30"/>
      <c r="Z803" s="30"/>
      <c r="AA803" s="30"/>
    </row>
    <row r="804" spans="3:27" x14ac:dyDescent="0.2">
      <c r="C804" s="30"/>
      <c r="D804" s="30"/>
      <c r="E804" s="30"/>
      <c r="G804" s="30"/>
      <c r="Z804" s="30"/>
      <c r="AA804" s="30"/>
    </row>
    <row r="805" spans="3:27" x14ac:dyDescent="0.2">
      <c r="C805" s="30"/>
      <c r="D805" s="30"/>
      <c r="E805" s="30"/>
      <c r="G805" s="30"/>
      <c r="Z805" s="30"/>
      <c r="AA805" s="30"/>
    </row>
    <row r="806" spans="3:27" x14ac:dyDescent="0.2">
      <c r="C806" s="30"/>
      <c r="D806" s="30"/>
      <c r="E806" s="30"/>
      <c r="G806" s="30"/>
      <c r="Z806" s="30"/>
      <c r="AA806" s="30"/>
    </row>
    <row r="807" spans="3:27" x14ac:dyDescent="0.2">
      <c r="C807" s="30"/>
      <c r="D807" s="30"/>
      <c r="E807" s="30"/>
      <c r="G807" s="30"/>
      <c r="Z807" s="30"/>
      <c r="AA807" s="30"/>
    </row>
    <row r="808" spans="3:27" x14ac:dyDescent="0.2">
      <c r="C808" s="30"/>
      <c r="D808" s="30"/>
      <c r="E808" s="30"/>
      <c r="G808" s="30"/>
      <c r="Z808" s="30"/>
      <c r="AA808" s="30"/>
    </row>
    <row r="809" spans="3:27" x14ac:dyDescent="0.2">
      <c r="C809" s="30"/>
      <c r="D809" s="30"/>
      <c r="E809" s="30"/>
      <c r="G809" s="30"/>
      <c r="Z809" s="30"/>
      <c r="AA809" s="30"/>
    </row>
    <row r="810" spans="3:27" x14ac:dyDescent="0.2">
      <c r="C810" s="30"/>
      <c r="D810" s="30"/>
      <c r="E810" s="30"/>
      <c r="G810" s="30"/>
      <c r="Z810" s="30"/>
      <c r="AA810" s="30"/>
    </row>
    <row r="811" spans="3:27" x14ac:dyDescent="0.2">
      <c r="C811" s="30"/>
      <c r="D811" s="30"/>
      <c r="E811" s="30"/>
      <c r="G811" s="30"/>
      <c r="Z811" s="30"/>
      <c r="AA811" s="30"/>
    </row>
    <row r="812" spans="3:27" x14ac:dyDescent="0.2">
      <c r="C812" s="30"/>
      <c r="D812" s="30"/>
      <c r="E812" s="30"/>
      <c r="G812" s="30"/>
      <c r="Z812" s="30"/>
      <c r="AA812" s="30"/>
    </row>
    <row r="813" spans="3:27" x14ac:dyDescent="0.2">
      <c r="C813" s="30"/>
      <c r="D813" s="30"/>
      <c r="E813" s="30"/>
      <c r="G813" s="30"/>
      <c r="Z813" s="30"/>
      <c r="AA813" s="30"/>
    </row>
    <row r="814" spans="3:27" x14ac:dyDescent="0.2">
      <c r="C814" s="30"/>
      <c r="D814" s="30"/>
      <c r="E814" s="30"/>
      <c r="G814" s="30"/>
      <c r="Z814" s="30"/>
      <c r="AA814" s="30"/>
    </row>
    <row r="815" spans="3:27" x14ac:dyDescent="0.2">
      <c r="C815" s="30"/>
      <c r="D815" s="30"/>
      <c r="E815" s="30"/>
      <c r="G815" s="30"/>
      <c r="Z815" s="30"/>
      <c r="AA815" s="30"/>
    </row>
    <row r="816" spans="3:27" x14ac:dyDescent="0.2">
      <c r="C816" s="30"/>
      <c r="D816" s="30"/>
      <c r="E816" s="30"/>
      <c r="G816" s="30"/>
      <c r="Z816" s="30"/>
      <c r="AA816" s="30"/>
    </row>
    <row r="817" spans="3:27" x14ac:dyDescent="0.2">
      <c r="C817" s="30"/>
      <c r="D817" s="30"/>
      <c r="E817" s="30"/>
      <c r="G817" s="30"/>
      <c r="Z817" s="30"/>
      <c r="AA817" s="30"/>
    </row>
    <row r="818" spans="3:27" x14ac:dyDescent="0.2">
      <c r="C818" s="30"/>
      <c r="D818" s="30"/>
      <c r="E818" s="30"/>
      <c r="G818" s="30"/>
      <c r="Z818" s="30"/>
      <c r="AA818" s="30"/>
    </row>
    <row r="819" spans="3:27" x14ac:dyDescent="0.2">
      <c r="C819" s="30"/>
      <c r="D819" s="30"/>
      <c r="E819" s="30"/>
      <c r="G819" s="30"/>
      <c r="Z819" s="30"/>
      <c r="AA819" s="30"/>
    </row>
    <row r="820" spans="3:27" x14ac:dyDescent="0.2">
      <c r="C820" s="30"/>
      <c r="D820" s="30"/>
      <c r="E820" s="30"/>
      <c r="G820" s="30"/>
      <c r="Z820" s="30"/>
      <c r="AA820" s="30"/>
    </row>
    <row r="821" spans="3:27" x14ac:dyDescent="0.2">
      <c r="C821" s="30"/>
      <c r="D821" s="30"/>
      <c r="E821" s="30"/>
      <c r="G821" s="30"/>
      <c r="Z821" s="30"/>
      <c r="AA821" s="30"/>
    </row>
    <row r="822" spans="3:27" x14ac:dyDescent="0.2">
      <c r="C822" s="30"/>
      <c r="D822" s="30"/>
      <c r="E822" s="30"/>
      <c r="G822" s="30"/>
      <c r="Z822" s="30"/>
      <c r="AA822" s="30"/>
    </row>
    <row r="823" spans="3:27" x14ac:dyDescent="0.2">
      <c r="C823" s="30"/>
      <c r="D823" s="30"/>
      <c r="E823" s="30"/>
      <c r="G823" s="30"/>
      <c r="Z823" s="30"/>
      <c r="AA823" s="30"/>
    </row>
    <row r="824" spans="3:27" x14ac:dyDescent="0.2">
      <c r="C824" s="30"/>
      <c r="D824" s="30"/>
      <c r="E824" s="30"/>
      <c r="G824" s="30"/>
      <c r="Z824" s="30"/>
      <c r="AA824" s="30"/>
    </row>
    <row r="825" spans="3:27" x14ac:dyDescent="0.2">
      <c r="C825" s="30"/>
      <c r="D825" s="30"/>
      <c r="E825" s="30"/>
      <c r="G825" s="30"/>
      <c r="Z825" s="30"/>
      <c r="AA825" s="30"/>
    </row>
    <row r="826" spans="3:27" x14ac:dyDescent="0.2">
      <c r="C826" s="30"/>
      <c r="D826" s="30"/>
      <c r="E826" s="30"/>
      <c r="G826" s="30"/>
      <c r="Z826" s="30"/>
      <c r="AA826" s="30"/>
    </row>
    <row r="827" spans="3:27" x14ac:dyDescent="0.2">
      <c r="C827" s="30"/>
      <c r="D827" s="30"/>
      <c r="E827" s="30"/>
      <c r="G827" s="30"/>
      <c r="Z827" s="30"/>
      <c r="AA827" s="30"/>
    </row>
    <row r="828" spans="3:27" x14ac:dyDescent="0.2">
      <c r="C828" s="30"/>
      <c r="D828" s="30"/>
      <c r="E828" s="30"/>
      <c r="G828" s="30"/>
      <c r="Z828" s="30"/>
      <c r="AA828" s="30"/>
    </row>
    <row r="829" spans="3:27" x14ac:dyDescent="0.2">
      <c r="C829" s="30"/>
      <c r="D829" s="30"/>
      <c r="E829" s="30"/>
      <c r="G829" s="30"/>
      <c r="Z829" s="30"/>
      <c r="AA829" s="30"/>
    </row>
    <row r="830" spans="3:27" x14ac:dyDescent="0.2">
      <c r="C830" s="30"/>
      <c r="D830" s="30"/>
      <c r="E830" s="30"/>
      <c r="G830" s="30"/>
      <c r="Z830" s="30"/>
      <c r="AA830" s="30"/>
    </row>
    <row r="831" spans="3:27" x14ac:dyDescent="0.2">
      <c r="C831" s="30"/>
      <c r="D831" s="30"/>
      <c r="E831" s="30"/>
      <c r="G831" s="30"/>
      <c r="Z831" s="30"/>
      <c r="AA831" s="30"/>
    </row>
    <row r="832" spans="3:27" x14ac:dyDescent="0.2">
      <c r="C832" s="30"/>
      <c r="D832" s="30"/>
      <c r="E832" s="30"/>
      <c r="G832" s="30"/>
      <c r="Z832" s="30"/>
      <c r="AA832" s="30"/>
    </row>
    <row r="833" spans="3:27" x14ac:dyDescent="0.2">
      <c r="C833" s="30"/>
      <c r="D833" s="30"/>
      <c r="E833" s="30"/>
      <c r="G833" s="30"/>
      <c r="Z833" s="30"/>
      <c r="AA833" s="30"/>
    </row>
    <row r="834" spans="3:27" x14ac:dyDescent="0.2">
      <c r="C834" s="30"/>
      <c r="D834" s="30"/>
      <c r="E834" s="30"/>
      <c r="G834" s="30"/>
      <c r="Z834" s="30"/>
      <c r="AA834" s="30"/>
    </row>
    <row r="835" spans="3:27" x14ac:dyDescent="0.2">
      <c r="C835" s="30"/>
      <c r="D835" s="30"/>
      <c r="E835" s="30"/>
      <c r="G835" s="30"/>
      <c r="Z835" s="30"/>
      <c r="AA835" s="30"/>
    </row>
    <row r="836" spans="3:27" x14ac:dyDescent="0.2">
      <c r="C836" s="30"/>
      <c r="D836" s="30"/>
      <c r="E836" s="30"/>
      <c r="G836" s="30"/>
      <c r="Z836" s="30"/>
      <c r="AA836" s="30"/>
    </row>
    <row r="837" spans="3:27" x14ac:dyDescent="0.2">
      <c r="C837" s="30"/>
      <c r="D837" s="30"/>
      <c r="E837" s="30"/>
      <c r="G837" s="30"/>
      <c r="Z837" s="30"/>
      <c r="AA837" s="30"/>
    </row>
    <row r="838" spans="3:27" x14ac:dyDescent="0.2">
      <c r="C838" s="30"/>
      <c r="D838" s="30"/>
      <c r="E838" s="30"/>
      <c r="G838" s="30"/>
      <c r="Z838" s="30"/>
      <c r="AA838" s="30"/>
    </row>
    <row r="839" spans="3:27" x14ac:dyDescent="0.2">
      <c r="C839" s="30"/>
      <c r="D839" s="30"/>
      <c r="E839" s="30"/>
      <c r="G839" s="30"/>
      <c r="Z839" s="30"/>
      <c r="AA839" s="30"/>
    </row>
    <row r="840" spans="3:27" x14ac:dyDescent="0.2">
      <c r="C840" s="30"/>
      <c r="D840" s="30"/>
      <c r="E840" s="30"/>
      <c r="G840" s="30"/>
      <c r="Z840" s="30"/>
      <c r="AA840" s="30"/>
    </row>
    <row r="841" spans="3:27" x14ac:dyDescent="0.2">
      <c r="C841" s="30"/>
      <c r="D841" s="30"/>
      <c r="E841" s="30"/>
      <c r="G841" s="30"/>
      <c r="Z841" s="30"/>
      <c r="AA841" s="30"/>
    </row>
    <row r="842" spans="3:27" x14ac:dyDescent="0.2">
      <c r="C842" s="30"/>
      <c r="D842" s="30"/>
      <c r="E842" s="30"/>
      <c r="G842" s="30"/>
      <c r="Z842" s="30"/>
      <c r="AA842" s="30"/>
    </row>
    <row r="843" spans="3:27" x14ac:dyDescent="0.2">
      <c r="C843" s="30"/>
      <c r="D843" s="30"/>
      <c r="E843" s="30"/>
      <c r="G843" s="30"/>
      <c r="Z843" s="30"/>
      <c r="AA843" s="30"/>
    </row>
    <row r="844" spans="3:27" x14ac:dyDescent="0.2">
      <c r="C844" s="30"/>
      <c r="D844" s="30"/>
      <c r="E844" s="30"/>
      <c r="G844" s="30"/>
      <c r="Z844" s="30"/>
      <c r="AA844" s="30"/>
    </row>
    <row r="845" spans="3:27" x14ac:dyDescent="0.2">
      <c r="C845" s="30"/>
      <c r="D845" s="30"/>
      <c r="E845" s="30"/>
      <c r="G845" s="30"/>
      <c r="Z845" s="30"/>
      <c r="AA845" s="30"/>
    </row>
    <row r="846" spans="3:27" x14ac:dyDescent="0.2">
      <c r="C846" s="30"/>
      <c r="D846" s="30"/>
      <c r="E846" s="30"/>
      <c r="G846" s="30"/>
      <c r="Z846" s="30"/>
      <c r="AA846" s="30"/>
    </row>
    <row r="847" spans="3:27" x14ac:dyDescent="0.2">
      <c r="C847" s="30"/>
      <c r="D847" s="30"/>
      <c r="E847" s="30"/>
      <c r="G847" s="30"/>
      <c r="Z847" s="30"/>
      <c r="AA847" s="30"/>
    </row>
    <row r="848" spans="3:27" x14ac:dyDescent="0.2">
      <c r="C848" s="30"/>
      <c r="D848" s="30"/>
      <c r="E848" s="30"/>
      <c r="G848" s="30"/>
      <c r="Z848" s="30"/>
      <c r="AA848" s="30"/>
    </row>
    <row r="849" spans="3:27" x14ac:dyDescent="0.2">
      <c r="C849" s="30"/>
      <c r="D849" s="30"/>
      <c r="E849" s="30"/>
      <c r="G849" s="30"/>
      <c r="Z849" s="30"/>
      <c r="AA849" s="30"/>
    </row>
    <row r="850" spans="3:27" x14ac:dyDescent="0.2">
      <c r="C850" s="30"/>
      <c r="D850" s="30"/>
      <c r="E850" s="30"/>
      <c r="G850" s="30"/>
      <c r="Z850" s="30"/>
      <c r="AA850" s="30"/>
    </row>
    <row r="851" spans="3:27" x14ac:dyDescent="0.2">
      <c r="C851" s="30"/>
      <c r="D851" s="30"/>
      <c r="E851" s="30"/>
      <c r="G851" s="30"/>
      <c r="Z851" s="30"/>
      <c r="AA851" s="30"/>
    </row>
    <row r="852" spans="3:27" x14ac:dyDescent="0.2">
      <c r="C852" s="30"/>
      <c r="D852" s="30"/>
      <c r="E852" s="30"/>
      <c r="G852" s="30"/>
      <c r="Z852" s="30"/>
      <c r="AA852" s="30"/>
    </row>
    <row r="853" spans="3:27" x14ac:dyDescent="0.2">
      <c r="C853" s="30"/>
      <c r="D853" s="30"/>
      <c r="E853" s="30"/>
      <c r="G853" s="30"/>
      <c r="Z853" s="30"/>
      <c r="AA853" s="30"/>
    </row>
    <row r="854" spans="3:27" x14ac:dyDescent="0.2">
      <c r="C854" s="30"/>
      <c r="D854" s="30"/>
      <c r="E854" s="30"/>
      <c r="G854" s="30"/>
      <c r="Z854" s="30"/>
      <c r="AA854" s="30"/>
    </row>
    <row r="855" spans="3:27" x14ac:dyDescent="0.2">
      <c r="C855" s="30"/>
      <c r="D855" s="30"/>
      <c r="E855" s="30"/>
      <c r="G855" s="30"/>
      <c r="Z855" s="30"/>
      <c r="AA855" s="30"/>
    </row>
    <row r="856" spans="3:27" x14ac:dyDescent="0.2">
      <c r="C856" s="30"/>
      <c r="D856" s="30"/>
      <c r="E856" s="30"/>
      <c r="G856" s="30"/>
      <c r="Z856" s="30"/>
      <c r="AA856" s="30"/>
    </row>
    <row r="857" spans="3:27" x14ac:dyDescent="0.2">
      <c r="C857" s="30"/>
      <c r="D857" s="30"/>
      <c r="E857" s="30"/>
      <c r="G857" s="30"/>
      <c r="Z857" s="30"/>
      <c r="AA857" s="30"/>
    </row>
    <row r="858" spans="3:27" x14ac:dyDescent="0.2">
      <c r="C858" s="30"/>
      <c r="D858" s="30"/>
      <c r="E858" s="30"/>
      <c r="G858" s="30"/>
      <c r="Z858" s="30"/>
      <c r="AA858" s="30"/>
    </row>
    <row r="859" spans="3:27" x14ac:dyDescent="0.2">
      <c r="C859" s="30"/>
      <c r="D859" s="30"/>
      <c r="E859" s="30"/>
      <c r="G859" s="30"/>
      <c r="Z859" s="30"/>
      <c r="AA859" s="30"/>
    </row>
    <row r="860" spans="3:27" x14ac:dyDescent="0.2">
      <c r="C860" s="30"/>
      <c r="D860" s="30"/>
      <c r="E860" s="30"/>
      <c r="G860" s="30"/>
      <c r="Z860" s="30"/>
      <c r="AA860" s="30"/>
    </row>
    <row r="861" spans="3:27" x14ac:dyDescent="0.2">
      <c r="C861" s="30"/>
      <c r="D861" s="30"/>
      <c r="E861" s="30"/>
      <c r="G861" s="30"/>
      <c r="Z861" s="30"/>
      <c r="AA861" s="30"/>
    </row>
    <row r="862" spans="3:27" x14ac:dyDescent="0.2">
      <c r="C862" s="30"/>
      <c r="D862" s="30"/>
      <c r="E862" s="30"/>
      <c r="G862" s="30"/>
      <c r="Z862" s="30"/>
      <c r="AA862" s="30"/>
    </row>
    <row r="863" spans="3:27" x14ac:dyDescent="0.2">
      <c r="C863" s="30"/>
      <c r="D863" s="30"/>
      <c r="E863" s="30"/>
      <c r="G863" s="30"/>
      <c r="Z863" s="30"/>
      <c r="AA863" s="30"/>
    </row>
    <row r="864" spans="3:27" x14ac:dyDescent="0.2">
      <c r="C864" s="30"/>
      <c r="D864" s="30"/>
      <c r="E864" s="30"/>
      <c r="G864" s="30"/>
      <c r="Z864" s="30"/>
      <c r="AA864" s="30"/>
    </row>
    <row r="865" spans="3:27" x14ac:dyDescent="0.2">
      <c r="C865" s="30"/>
      <c r="D865" s="30"/>
      <c r="E865" s="30"/>
      <c r="G865" s="30"/>
      <c r="Z865" s="30"/>
      <c r="AA865" s="30"/>
    </row>
    <row r="866" spans="3:27" x14ac:dyDescent="0.2">
      <c r="C866" s="30"/>
      <c r="D866" s="30"/>
      <c r="E866" s="30"/>
      <c r="G866" s="30"/>
      <c r="Z866" s="30"/>
      <c r="AA866" s="30"/>
    </row>
    <row r="867" spans="3:27" x14ac:dyDescent="0.2">
      <c r="C867" s="30"/>
      <c r="D867" s="30"/>
      <c r="E867" s="30"/>
      <c r="G867" s="30"/>
      <c r="Z867" s="30"/>
      <c r="AA867" s="30"/>
    </row>
    <row r="868" spans="3:27" x14ac:dyDescent="0.2">
      <c r="C868" s="30"/>
      <c r="D868" s="30"/>
      <c r="E868" s="30"/>
      <c r="G868" s="30"/>
      <c r="Z868" s="30"/>
      <c r="AA868" s="30"/>
    </row>
    <row r="869" spans="3:27" x14ac:dyDescent="0.2">
      <c r="C869" s="30"/>
      <c r="D869" s="30"/>
      <c r="E869" s="30"/>
      <c r="G869" s="30"/>
      <c r="Z869" s="30"/>
      <c r="AA869" s="30"/>
    </row>
    <row r="870" spans="3:27" x14ac:dyDescent="0.2">
      <c r="C870" s="30"/>
      <c r="D870" s="30"/>
      <c r="E870" s="30"/>
      <c r="G870" s="30"/>
      <c r="Z870" s="30"/>
      <c r="AA870" s="30"/>
    </row>
    <row r="871" spans="3:27" x14ac:dyDescent="0.2">
      <c r="C871" s="30"/>
      <c r="D871" s="30"/>
      <c r="E871" s="30"/>
      <c r="G871" s="30"/>
      <c r="Z871" s="30"/>
      <c r="AA871" s="30"/>
    </row>
    <row r="872" spans="3:27" x14ac:dyDescent="0.2">
      <c r="C872" s="30"/>
      <c r="D872" s="30"/>
      <c r="E872" s="30"/>
      <c r="G872" s="30"/>
      <c r="Z872" s="30"/>
      <c r="AA872" s="30"/>
    </row>
    <row r="873" spans="3:27" x14ac:dyDescent="0.2">
      <c r="C873" s="30"/>
      <c r="D873" s="30"/>
      <c r="E873" s="30"/>
      <c r="G873" s="30"/>
      <c r="Z873" s="30"/>
      <c r="AA873" s="30"/>
    </row>
    <row r="874" spans="3:27" x14ac:dyDescent="0.2">
      <c r="C874" s="30"/>
      <c r="D874" s="30"/>
      <c r="E874" s="30"/>
      <c r="G874" s="30"/>
      <c r="Z874" s="30"/>
      <c r="AA874" s="30"/>
    </row>
    <row r="875" spans="3:27" x14ac:dyDescent="0.2">
      <c r="C875" s="30"/>
      <c r="D875" s="30"/>
      <c r="E875" s="30"/>
      <c r="G875" s="30"/>
      <c r="Z875" s="30"/>
      <c r="AA875" s="30"/>
    </row>
    <row r="876" spans="3:27" x14ac:dyDescent="0.2">
      <c r="C876" s="30"/>
      <c r="D876" s="30"/>
      <c r="E876" s="30"/>
      <c r="G876" s="30"/>
      <c r="Z876" s="30"/>
      <c r="AA876" s="30"/>
    </row>
    <row r="877" spans="3:27" x14ac:dyDescent="0.2">
      <c r="C877" s="30"/>
      <c r="D877" s="30"/>
      <c r="E877" s="30"/>
      <c r="G877" s="30"/>
      <c r="Z877" s="30"/>
      <c r="AA877" s="30"/>
    </row>
    <row r="878" spans="3:27" x14ac:dyDescent="0.2">
      <c r="C878" s="30"/>
      <c r="D878" s="30"/>
      <c r="E878" s="30"/>
      <c r="G878" s="30"/>
      <c r="Z878" s="30"/>
      <c r="AA878" s="30"/>
    </row>
    <row r="879" spans="3:27" x14ac:dyDescent="0.2">
      <c r="C879" s="30"/>
      <c r="D879" s="30"/>
      <c r="E879" s="30"/>
      <c r="G879" s="30"/>
      <c r="Z879" s="30"/>
      <c r="AA879" s="30"/>
    </row>
    <row r="880" spans="3:27" x14ac:dyDescent="0.2">
      <c r="C880" s="30"/>
      <c r="D880" s="30"/>
      <c r="E880" s="30"/>
      <c r="G880" s="30"/>
      <c r="Z880" s="30"/>
      <c r="AA880" s="30"/>
    </row>
    <row r="881" spans="3:27" x14ac:dyDescent="0.2">
      <c r="C881" s="30"/>
      <c r="D881" s="30"/>
      <c r="E881" s="30"/>
      <c r="G881" s="30"/>
      <c r="Z881" s="30"/>
      <c r="AA881" s="30"/>
    </row>
    <row r="882" spans="3:27" x14ac:dyDescent="0.2">
      <c r="C882" s="30"/>
      <c r="D882" s="30"/>
      <c r="E882" s="30"/>
      <c r="G882" s="30"/>
      <c r="Z882" s="30"/>
      <c r="AA882" s="30"/>
    </row>
    <row r="883" spans="3:27" x14ac:dyDescent="0.2">
      <c r="C883" s="30"/>
      <c r="D883" s="30"/>
      <c r="E883" s="30"/>
      <c r="G883" s="30"/>
      <c r="Z883" s="30"/>
      <c r="AA883" s="30"/>
    </row>
    <row r="884" spans="3:27" x14ac:dyDescent="0.2">
      <c r="C884" s="30"/>
      <c r="D884" s="30"/>
      <c r="E884" s="30"/>
      <c r="G884" s="30"/>
      <c r="Z884" s="30"/>
      <c r="AA884" s="30"/>
    </row>
    <row r="885" spans="3:27" x14ac:dyDescent="0.2">
      <c r="C885" s="30"/>
      <c r="D885" s="30"/>
      <c r="E885" s="30"/>
      <c r="G885" s="30"/>
      <c r="Z885" s="30"/>
      <c r="AA885" s="30"/>
    </row>
    <row r="886" spans="3:27" x14ac:dyDescent="0.2">
      <c r="C886" s="30"/>
      <c r="D886" s="30"/>
      <c r="E886" s="30"/>
      <c r="G886" s="30"/>
      <c r="Z886" s="30"/>
      <c r="AA886" s="30"/>
    </row>
    <row r="887" spans="3:27" x14ac:dyDescent="0.2">
      <c r="C887" s="30"/>
      <c r="D887" s="30"/>
      <c r="E887" s="30"/>
      <c r="G887" s="30"/>
      <c r="Z887" s="30"/>
      <c r="AA887" s="30"/>
    </row>
    <row r="888" spans="3:27" x14ac:dyDescent="0.2">
      <c r="C888" s="30"/>
      <c r="D888" s="30"/>
      <c r="E888" s="30"/>
      <c r="G888" s="30"/>
      <c r="Z888" s="30"/>
      <c r="AA888" s="30"/>
    </row>
    <row r="889" spans="3:27" x14ac:dyDescent="0.2">
      <c r="C889" s="30"/>
      <c r="D889" s="30"/>
      <c r="E889" s="30"/>
      <c r="G889" s="30"/>
      <c r="Z889" s="30"/>
      <c r="AA889" s="30"/>
    </row>
    <row r="890" spans="3:27" x14ac:dyDescent="0.2">
      <c r="C890" s="30"/>
      <c r="D890" s="30"/>
      <c r="E890" s="30"/>
      <c r="G890" s="30"/>
      <c r="Z890" s="30"/>
      <c r="AA890" s="30"/>
    </row>
    <row r="891" spans="3:27" x14ac:dyDescent="0.2">
      <c r="C891" s="30"/>
      <c r="D891" s="30"/>
      <c r="E891" s="30"/>
      <c r="G891" s="30"/>
      <c r="Z891" s="30"/>
      <c r="AA891" s="30"/>
    </row>
    <row r="892" spans="3:27" x14ac:dyDescent="0.2">
      <c r="C892" s="30"/>
      <c r="D892" s="30"/>
      <c r="E892" s="30"/>
      <c r="G892" s="30"/>
      <c r="Z892" s="30"/>
      <c r="AA892" s="30"/>
    </row>
    <row r="893" spans="3:27" x14ac:dyDescent="0.2">
      <c r="C893" s="30"/>
      <c r="D893" s="30"/>
      <c r="E893" s="30"/>
      <c r="G893" s="30"/>
      <c r="Z893" s="30"/>
      <c r="AA893" s="30"/>
    </row>
    <row r="894" spans="3:27" x14ac:dyDescent="0.2">
      <c r="C894" s="30"/>
      <c r="D894" s="30"/>
      <c r="E894" s="30"/>
      <c r="G894" s="30"/>
      <c r="Z894" s="30"/>
      <c r="AA894" s="30"/>
    </row>
    <row r="895" spans="3:27" x14ac:dyDescent="0.2">
      <c r="C895" s="30"/>
      <c r="D895" s="30"/>
      <c r="E895" s="30"/>
      <c r="G895" s="30"/>
      <c r="Z895" s="30"/>
      <c r="AA895" s="30"/>
    </row>
    <row r="896" spans="3:27" x14ac:dyDescent="0.2">
      <c r="C896" s="30"/>
      <c r="D896" s="30"/>
      <c r="E896" s="30"/>
      <c r="G896" s="30"/>
      <c r="Z896" s="30"/>
      <c r="AA896" s="30"/>
    </row>
    <row r="897" spans="3:27" x14ac:dyDescent="0.2">
      <c r="C897" s="30"/>
      <c r="D897" s="30"/>
      <c r="E897" s="30"/>
      <c r="G897" s="30"/>
      <c r="Z897" s="30"/>
      <c r="AA897" s="30"/>
    </row>
    <row r="898" spans="3:27" x14ac:dyDescent="0.2">
      <c r="C898" s="30"/>
      <c r="D898" s="30"/>
      <c r="E898" s="30"/>
      <c r="G898" s="30"/>
      <c r="Z898" s="30"/>
      <c r="AA898" s="30"/>
    </row>
    <row r="899" spans="3:27" x14ac:dyDescent="0.2">
      <c r="C899" s="30"/>
      <c r="D899" s="30"/>
      <c r="E899" s="30"/>
      <c r="G899" s="30"/>
      <c r="Z899" s="30"/>
      <c r="AA899" s="30"/>
    </row>
    <row r="900" spans="3:27" x14ac:dyDescent="0.2">
      <c r="C900" s="30"/>
      <c r="D900" s="30"/>
      <c r="E900" s="30"/>
      <c r="G900" s="30"/>
      <c r="Z900" s="30"/>
      <c r="AA900" s="30"/>
    </row>
    <row r="901" spans="3:27" x14ac:dyDescent="0.2">
      <c r="C901" s="30"/>
      <c r="D901" s="30"/>
      <c r="E901" s="30"/>
      <c r="G901" s="30"/>
      <c r="Z901" s="30"/>
      <c r="AA901" s="30"/>
    </row>
    <row r="902" spans="3:27" x14ac:dyDescent="0.2">
      <c r="C902" s="30"/>
      <c r="D902" s="30"/>
      <c r="E902" s="30"/>
      <c r="G902" s="30"/>
      <c r="Z902" s="30"/>
      <c r="AA902" s="30"/>
    </row>
    <row r="903" spans="3:27" x14ac:dyDescent="0.2">
      <c r="C903" s="30"/>
      <c r="D903" s="30"/>
      <c r="E903" s="30"/>
      <c r="G903" s="30"/>
      <c r="Z903" s="30"/>
      <c r="AA903" s="30"/>
    </row>
    <row r="904" spans="3:27" x14ac:dyDescent="0.2">
      <c r="C904" s="30"/>
      <c r="D904" s="30"/>
      <c r="E904" s="30"/>
      <c r="G904" s="30"/>
      <c r="Z904" s="30"/>
      <c r="AA904" s="30"/>
    </row>
    <row r="905" spans="3:27" x14ac:dyDescent="0.2">
      <c r="C905" s="30"/>
      <c r="D905" s="30"/>
      <c r="E905" s="30"/>
      <c r="G905" s="30"/>
      <c r="Z905" s="30"/>
      <c r="AA905" s="30"/>
    </row>
    <row r="906" spans="3:27" x14ac:dyDescent="0.2">
      <c r="C906" s="30"/>
      <c r="D906" s="30"/>
      <c r="E906" s="30"/>
      <c r="G906" s="30"/>
      <c r="Z906" s="30"/>
      <c r="AA906" s="30"/>
    </row>
    <row r="907" spans="3:27" x14ac:dyDescent="0.2">
      <c r="C907" s="30"/>
      <c r="D907" s="30"/>
      <c r="E907" s="30"/>
      <c r="G907" s="30"/>
      <c r="Z907" s="30"/>
      <c r="AA907" s="30"/>
    </row>
    <row r="908" spans="3:27" x14ac:dyDescent="0.2">
      <c r="C908" s="30"/>
      <c r="D908" s="30"/>
      <c r="E908" s="30"/>
      <c r="G908" s="30"/>
      <c r="Z908" s="30"/>
      <c r="AA908" s="30"/>
    </row>
    <row r="909" spans="3:27" x14ac:dyDescent="0.2">
      <c r="C909" s="30"/>
      <c r="D909" s="30"/>
      <c r="E909" s="30"/>
      <c r="G909" s="30"/>
      <c r="Z909" s="30"/>
      <c r="AA909" s="30"/>
    </row>
    <row r="910" spans="3:27" x14ac:dyDescent="0.2">
      <c r="C910" s="30"/>
      <c r="D910" s="30"/>
      <c r="E910" s="30"/>
      <c r="G910" s="30"/>
      <c r="Z910" s="30"/>
      <c r="AA910" s="30"/>
    </row>
    <row r="911" spans="3:27" x14ac:dyDescent="0.2">
      <c r="C911" s="30"/>
      <c r="D911" s="30"/>
      <c r="E911" s="30"/>
      <c r="G911" s="30"/>
      <c r="Z911" s="30"/>
      <c r="AA911" s="30"/>
    </row>
    <row r="912" spans="3:27" x14ac:dyDescent="0.2">
      <c r="C912" s="30"/>
      <c r="D912" s="30"/>
      <c r="E912" s="30"/>
      <c r="G912" s="30"/>
      <c r="Z912" s="30"/>
      <c r="AA912" s="30"/>
    </row>
    <row r="913" spans="3:27" x14ac:dyDescent="0.2">
      <c r="C913" s="30"/>
      <c r="D913" s="30"/>
      <c r="E913" s="30"/>
      <c r="G913" s="30"/>
      <c r="Z913" s="30"/>
      <c r="AA913" s="30"/>
    </row>
    <row r="914" spans="3:27" x14ac:dyDescent="0.2">
      <c r="C914" s="30"/>
      <c r="D914" s="30"/>
      <c r="E914" s="30"/>
      <c r="G914" s="30"/>
      <c r="Z914" s="30"/>
      <c r="AA914" s="30"/>
    </row>
    <row r="915" spans="3:27" x14ac:dyDescent="0.2">
      <c r="C915" s="30"/>
      <c r="D915" s="30"/>
      <c r="E915" s="30"/>
      <c r="G915" s="30"/>
      <c r="Z915" s="30"/>
      <c r="AA915" s="30"/>
    </row>
    <row r="916" spans="3:27" x14ac:dyDescent="0.2">
      <c r="C916" s="30"/>
      <c r="D916" s="30"/>
      <c r="E916" s="30"/>
      <c r="G916" s="30"/>
      <c r="Z916" s="30"/>
      <c r="AA916" s="30"/>
    </row>
    <row r="917" spans="3:27" x14ac:dyDescent="0.2">
      <c r="C917" s="30"/>
      <c r="D917" s="30"/>
      <c r="E917" s="30"/>
      <c r="G917" s="30"/>
      <c r="Z917" s="30"/>
      <c r="AA917" s="30"/>
    </row>
    <row r="918" spans="3:27" x14ac:dyDescent="0.2">
      <c r="C918" s="30"/>
      <c r="D918" s="30"/>
      <c r="E918" s="30"/>
      <c r="G918" s="30"/>
      <c r="Z918" s="30"/>
      <c r="AA918" s="30"/>
    </row>
    <row r="919" spans="3:27" x14ac:dyDescent="0.2">
      <c r="C919" s="30"/>
      <c r="D919" s="30"/>
      <c r="E919" s="30"/>
      <c r="G919" s="30"/>
      <c r="Z919" s="30"/>
      <c r="AA919" s="30"/>
    </row>
    <row r="920" spans="3:27" x14ac:dyDescent="0.2">
      <c r="C920" s="30"/>
      <c r="D920" s="30"/>
      <c r="E920" s="30"/>
      <c r="G920" s="30"/>
      <c r="Z920" s="30"/>
      <c r="AA920" s="30"/>
    </row>
    <row r="921" spans="3:27" x14ac:dyDescent="0.2">
      <c r="C921" s="30"/>
      <c r="D921" s="30"/>
      <c r="E921" s="30"/>
      <c r="G921" s="30"/>
      <c r="Z921" s="30"/>
      <c r="AA921" s="30"/>
    </row>
    <row r="922" spans="3:27" x14ac:dyDescent="0.2">
      <c r="C922" s="30"/>
      <c r="D922" s="30"/>
      <c r="E922" s="30"/>
      <c r="G922" s="30"/>
      <c r="Z922" s="30"/>
      <c r="AA922" s="30"/>
    </row>
    <row r="923" spans="3:27" x14ac:dyDescent="0.2">
      <c r="C923" s="30"/>
      <c r="D923" s="30"/>
      <c r="E923" s="30"/>
      <c r="G923" s="30"/>
      <c r="Z923" s="30"/>
      <c r="AA923" s="30"/>
    </row>
    <row r="924" spans="3:27" x14ac:dyDescent="0.2">
      <c r="C924" s="30"/>
      <c r="D924" s="30"/>
      <c r="E924" s="30"/>
      <c r="G924" s="30"/>
      <c r="Z924" s="30"/>
      <c r="AA924" s="30"/>
    </row>
    <row r="925" spans="3:27" x14ac:dyDescent="0.2">
      <c r="C925" s="30"/>
      <c r="D925" s="30"/>
      <c r="E925" s="30"/>
      <c r="G925" s="30"/>
      <c r="Z925" s="30"/>
      <c r="AA925" s="30"/>
    </row>
    <row r="926" spans="3:27" x14ac:dyDescent="0.2">
      <c r="C926" s="30"/>
      <c r="D926" s="30"/>
      <c r="E926" s="30"/>
      <c r="G926" s="30"/>
      <c r="Z926" s="30"/>
      <c r="AA926" s="30"/>
    </row>
    <row r="927" spans="3:27" x14ac:dyDescent="0.2">
      <c r="C927" s="30"/>
      <c r="D927" s="30"/>
      <c r="E927" s="30"/>
      <c r="G927" s="30"/>
      <c r="Z927" s="30"/>
      <c r="AA927" s="30"/>
    </row>
    <row r="928" spans="3:27" x14ac:dyDescent="0.2">
      <c r="C928" s="30"/>
      <c r="D928" s="30"/>
      <c r="E928" s="30"/>
      <c r="G928" s="30"/>
      <c r="Z928" s="30"/>
      <c r="AA928" s="30"/>
    </row>
    <row r="929" spans="3:27" x14ac:dyDescent="0.2">
      <c r="C929" s="30"/>
      <c r="D929" s="30"/>
      <c r="E929" s="30"/>
      <c r="G929" s="30"/>
      <c r="Z929" s="30"/>
      <c r="AA929" s="30"/>
    </row>
    <row r="930" spans="3:27" x14ac:dyDescent="0.2">
      <c r="C930" s="30"/>
      <c r="D930" s="30"/>
      <c r="E930" s="30"/>
      <c r="G930" s="30"/>
      <c r="Z930" s="30"/>
      <c r="AA930" s="30"/>
    </row>
    <row r="931" spans="3:27" x14ac:dyDescent="0.2">
      <c r="C931" s="30"/>
      <c r="D931" s="30"/>
      <c r="E931" s="30"/>
      <c r="G931" s="30"/>
      <c r="Z931" s="30"/>
      <c r="AA931" s="30"/>
    </row>
    <row r="932" spans="3:27" x14ac:dyDescent="0.2">
      <c r="C932" s="30"/>
      <c r="D932" s="30"/>
      <c r="E932" s="30"/>
      <c r="G932" s="30"/>
      <c r="Z932" s="30"/>
      <c r="AA932" s="30"/>
    </row>
    <row r="933" spans="3:27" x14ac:dyDescent="0.2">
      <c r="C933" s="30"/>
      <c r="D933" s="30"/>
      <c r="E933" s="30"/>
      <c r="G933" s="30"/>
      <c r="Z933" s="30"/>
      <c r="AA933" s="30"/>
    </row>
    <row r="934" spans="3:27" x14ac:dyDescent="0.2">
      <c r="C934" s="30"/>
      <c r="D934" s="30"/>
      <c r="E934" s="30"/>
      <c r="G934" s="30"/>
      <c r="Z934" s="30"/>
      <c r="AA934" s="30"/>
    </row>
    <row r="935" spans="3:27" x14ac:dyDescent="0.2">
      <c r="C935" s="30"/>
      <c r="D935" s="30"/>
      <c r="E935" s="30"/>
      <c r="G935" s="30"/>
      <c r="Z935" s="30"/>
      <c r="AA935" s="30"/>
    </row>
    <row r="936" spans="3:27" x14ac:dyDescent="0.2">
      <c r="C936" s="30"/>
      <c r="D936" s="30"/>
      <c r="E936" s="30"/>
      <c r="G936" s="30"/>
      <c r="Z936" s="30"/>
      <c r="AA936" s="30"/>
    </row>
    <row r="937" spans="3:27" x14ac:dyDescent="0.2">
      <c r="C937" s="30"/>
      <c r="D937" s="30"/>
      <c r="E937" s="30"/>
      <c r="G937" s="30"/>
      <c r="Z937" s="30"/>
      <c r="AA937" s="30"/>
    </row>
    <row r="938" spans="3:27" x14ac:dyDescent="0.2">
      <c r="C938" s="30"/>
      <c r="D938" s="30"/>
      <c r="E938" s="30"/>
      <c r="G938" s="30"/>
      <c r="Z938" s="30"/>
      <c r="AA938" s="30"/>
    </row>
    <row r="939" spans="3:27" x14ac:dyDescent="0.2">
      <c r="C939" s="30"/>
      <c r="D939" s="30"/>
      <c r="E939" s="30"/>
      <c r="G939" s="30"/>
      <c r="Z939" s="30"/>
      <c r="AA939" s="30"/>
    </row>
    <row r="940" spans="3:27" x14ac:dyDescent="0.2">
      <c r="C940" s="30"/>
      <c r="D940" s="30"/>
      <c r="E940" s="30"/>
      <c r="G940" s="30"/>
      <c r="Z940" s="30"/>
      <c r="AA940" s="30"/>
    </row>
    <row r="941" spans="3:27" x14ac:dyDescent="0.2">
      <c r="C941" s="30"/>
      <c r="D941" s="30"/>
      <c r="E941" s="30"/>
      <c r="G941" s="30"/>
      <c r="Z941" s="30"/>
      <c r="AA941" s="30"/>
    </row>
    <row r="942" spans="3:27" x14ac:dyDescent="0.2">
      <c r="C942" s="30"/>
      <c r="D942" s="30"/>
      <c r="E942" s="30"/>
      <c r="G942" s="30"/>
      <c r="Z942" s="30"/>
      <c r="AA942" s="30"/>
    </row>
    <row r="943" spans="3:27" x14ac:dyDescent="0.2">
      <c r="C943" s="30"/>
      <c r="D943" s="30"/>
      <c r="E943" s="30"/>
      <c r="G943" s="30"/>
      <c r="Z943" s="30"/>
      <c r="AA943" s="30"/>
    </row>
    <row r="944" spans="3:27" x14ac:dyDescent="0.2">
      <c r="C944" s="30"/>
      <c r="D944" s="30"/>
      <c r="E944" s="30"/>
      <c r="G944" s="30"/>
      <c r="Z944" s="30"/>
      <c r="AA944" s="30"/>
    </row>
    <row r="945" spans="3:27" x14ac:dyDescent="0.2">
      <c r="C945" s="30"/>
      <c r="D945" s="30"/>
      <c r="E945" s="30"/>
      <c r="G945" s="30"/>
      <c r="Z945" s="30"/>
      <c r="AA945" s="30"/>
    </row>
    <row r="946" spans="3:27" x14ac:dyDescent="0.2">
      <c r="C946" s="30"/>
      <c r="D946" s="30"/>
      <c r="E946" s="30"/>
      <c r="G946" s="30"/>
      <c r="Z946" s="30"/>
      <c r="AA946" s="30"/>
    </row>
    <row r="947" spans="3:27" x14ac:dyDescent="0.2">
      <c r="C947" s="30"/>
      <c r="D947" s="30"/>
      <c r="E947" s="30"/>
      <c r="G947" s="30"/>
      <c r="Z947" s="30"/>
      <c r="AA947" s="30"/>
    </row>
    <row r="948" spans="3:27" x14ac:dyDescent="0.2">
      <c r="C948" s="30"/>
      <c r="D948" s="30"/>
      <c r="E948" s="30"/>
      <c r="G948" s="30"/>
      <c r="Z948" s="30"/>
      <c r="AA948" s="30"/>
    </row>
    <row r="949" spans="3:27" x14ac:dyDescent="0.2">
      <c r="C949" s="30"/>
      <c r="D949" s="30"/>
      <c r="E949" s="30"/>
      <c r="G949" s="30"/>
      <c r="Z949" s="30"/>
      <c r="AA949" s="30"/>
    </row>
    <row r="950" spans="3:27" x14ac:dyDescent="0.2">
      <c r="C950" s="30"/>
      <c r="D950" s="30"/>
      <c r="E950" s="30"/>
      <c r="G950" s="30"/>
      <c r="Z950" s="30"/>
      <c r="AA950" s="30"/>
    </row>
    <row r="951" spans="3:27" x14ac:dyDescent="0.2">
      <c r="C951" s="30"/>
      <c r="D951" s="30"/>
      <c r="E951" s="30"/>
      <c r="G951" s="30"/>
      <c r="Z951" s="30"/>
      <c r="AA951" s="30"/>
    </row>
    <row r="952" spans="3:27" x14ac:dyDescent="0.2">
      <c r="C952" s="30"/>
      <c r="D952" s="30"/>
      <c r="E952" s="30"/>
      <c r="G952" s="30"/>
      <c r="Z952" s="30"/>
      <c r="AA952" s="30"/>
    </row>
    <row r="953" spans="3:27" x14ac:dyDescent="0.2">
      <c r="C953" s="30"/>
      <c r="D953" s="30"/>
      <c r="E953" s="30"/>
      <c r="G953" s="30"/>
      <c r="Z953" s="30"/>
      <c r="AA953" s="30"/>
    </row>
    <row r="954" spans="3:27" x14ac:dyDescent="0.2">
      <c r="C954" s="30"/>
      <c r="D954" s="30"/>
      <c r="E954" s="30"/>
      <c r="G954" s="30"/>
      <c r="Z954" s="30"/>
      <c r="AA954" s="30"/>
    </row>
    <row r="955" spans="3:27" x14ac:dyDescent="0.2">
      <c r="C955" s="30"/>
      <c r="D955" s="30"/>
      <c r="E955" s="30"/>
      <c r="G955" s="30"/>
      <c r="Z955" s="30"/>
      <c r="AA955" s="30"/>
    </row>
    <row r="956" spans="3:27" x14ac:dyDescent="0.2">
      <c r="C956" s="30"/>
      <c r="D956" s="30"/>
      <c r="E956" s="30"/>
      <c r="G956" s="30"/>
      <c r="Z956" s="30"/>
      <c r="AA956" s="30"/>
    </row>
    <row r="957" spans="3:27" x14ac:dyDescent="0.2">
      <c r="C957" s="30"/>
      <c r="D957" s="30"/>
      <c r="E957" s="30"/>
      <c r="G957" s="30"/>
      <c r="Z957" s="30"/>
      <c r="AA957" s="30"/>
    </row>
    <row r="958" spans="3:27" x14ac:dyDescent="0.2">
      <c r="C958" s="30"/>
      <c r="D958" s="30"/>
      <c r="E958" s="30"/>
      <c r="G958" s="30"/>
      <c r="Z958" s="30"/>
      <c r="AA958" s="30"/>
    </row>
    <row r="959" spans="3:27" x14ac:dyDescent="0.2">
      <c r="C959" s="30"/>
      <c r="D959" s="30"/>
      <c r="E959" s="30"/>
      <c r="G959" s="30"/>
      <c r="Z959" s="30"/>
      <c r="AA959" s="30"/>
    </row>
    <row r="960" spans="3:27" x14ac:dyDescent="0.2">
      <c r="C960" s="30"/>
      <c r="D960" s="30"/>
      <c r="E960" s="30"/>
      <c r="G960" s="30"/>
      <c r="Z960" s="30"/>
      <c r="AA960" s="30"/>
    </row>
    <row r="961" spans="3:27" x14ac:dyDescent="0.2">
      <c r="C961" s="30"/>
      <c r="D961" s="30"/>
      <c r="E961" s="30"/>
      <c r="G961" s="30"/>
      <c r="Z961" s="30"/>
      <c r="AA961" s="30"/>
    </row>
    <row r="962" spans="3:27" x14ac:dyDescent="0.2">
      <c r="C962" s="30"/>
      <c r="D962" s="30"/>
      <c r="E962" s="30"/>
      <c r="G962" s="30"/>
      <c r="Z962" s="30"/>
      <c r="AA962" s="30"/>
    </row>
    <row r="963" spans="3:27" x14ac:dyDescent="0.2">
      <c r="C963" s="30"/>
      <c r="D963" s="30"/>
      <c r="E963" s="30"/>
      <c r="G963" s="30"/>
      <c r="Z963" s="30"/>
      <c r="AA963" s="30"/>
    </row>
    <row r="964" spans="3:27" x14ac:dyDescent="0.2">
      <c r="C964" s="30"/>
      <c r="D964" s="30"/>
      <c r="E964" s="30"/>
      <c r="G964" s="30"/>
      <c r="Z964" s="30"/>
      <c r="AA964" s="30"/>
    </row>
    <row r="965" spans="3:27" x14ac:dyDescent="0.2">
      <c r="C965" s="30"/>
      <c r="D965" s="30"/>
      <c r="E965" s="30"/>
      <c r="G965" s="30"/>
      <c r="Z965" s="30"/>
      <c r="AA965" s="30"/>
    </row>
    <row r="966" spans="3:27" x14ac:dyDescent="0.2">
      <c r="C966" s="30"/>
      <c r="D966" s="30"/>
      <c r="E966" s="30"/>
      <c r="G966" s="30"/>
      <c r="Z966" s="30"/>
      <c r="AA966" s="30"/>
    </row>
    <row r="967" spans="3:27" x14ac:dyDescent="0.2">
      <c r="C967" s="30"/>
      <c r="D967" s="30"/>
      <c r="E967" s="30"/>
      <c r="G967" s="30"/>
      <c r="Z967" s="30"/>
      <c r="AA967" s="30"/>
    </row>
    <row r="968" spans="3:27" x14ac:dyDescent="0.2">
      <c r="C968" s="30"/>
      <c r="D968" s="30"/>
      <c r="E968" s="30"/>
      <c r="G968" s="30"/>
      <c r="Z968" s="30"/>
      <c r="AA968" s="30"/>
    </row>
    <row r="969" spans="3:27" x14ac:dyDescent="0.2">
      <c r="C969" s="30"/>
      <c r="D969" s="30"/>
      <c r="E969" s="30"/>
      <c r="G969" s="30"/>
      <c r="Z969" s="30"/>
      <c r="AA969" s="30"/>
    </row>
    <row r="970" spans="3:27" x14ac:dyDescent="0.2">
      <c r="C970" s="30"/>
      <c r="D970" s="30"/>
      <c r="E970" s="30"/>
      <c r="G970" s="30"/>
      <c r="Z970" s="30"/>
      <c r="AA970" s="30"/>
    </row>
    <row r="971" spans="3:27" x14ac:dyDescent="0.2">
      <c r="C971" s="30"/>
      <c r="D971" s="30"/>
      <c r="E971" s="30"/>
      <c r="G971" s="30"/>
      <c r="Z971" s="30"/>
      <c r="AA971" s="30"/>
    </row>
    <row r="972" spans="3:27" x14ac:dyDescent="0.2">
      <c r="C972" s="30"/>
      <c r="D972" s="30"/>
      <c r="E972" s="30"/>
      <c r="G972" s="30"/>
      <c r="Z972" s="30"/>
      <c r="AA972" s="30"/>
    </row>
    <row r="973" spans="3:27" x14ac:dyDescent="0.2">
      <c r="C973" s="30"/>
      <c r="D973" s="30"/>
      <c r="E973" s="30"/>
      <c r="G973" s="30"/>
      <c r="Z973" s="30"/>
      <c r="AA973" s="30"/>
    </row>
    <row r="974" spans="3:27" x14ac:dyDescent="0.2">
      <c r="C974" s="30"/>
      <c r="D974" s="30"/>
      <c r="E974" s="30"/>
      <c r="G974" s="30"/>
      <c r="Z974" s="30"/>
      <c r="AA974" s="30"/>
    </row>
    <row r="975" spans="3:27" x14ac:dyDescent="0.2">
      <c r="C975" s="30"/>
      <c r="D975" s="30"/>
      <c r="E975" s="30"/>
      <c r="G975" s="30"/>
      <c r="Z975" s="30"/>
      <c r="AA975" s="30"/>
    </row>
    <row r="976" spans="3:27" x14ac:dyDescent="0.2">
      <c r="C976" s="30"/>
      <c r="D976" s="30"/>
      <c r="E976" s="30"/>
      <c r="G976" s="30"/>
      <c r="Z976" s="30"/>
      <c r="AA976" s="30"/>
    </row>
    <row r="977" spans="3:27" x14ac:dyDescent="0.2">
      <c r="C977" s="30"/>
      <c r="D977" s="30"/>
      <c r="E977" s="30"/>
      <c r="G977" s="30"/>
      <c r="Z977" s="30"/>
      <c r="AA977" s="30"/>
    </row>
    <row r="978" spans="3:27" x14ac:dyDescent="0.2">
      <c r="C978" s="30"/>
      <c r="D978" s="30"/>
      <c r="E978" s="30"/>
      <c r="G978" s="30"/>
      <c r="Z978" s="30"/>
      <c r="AA978" s="30"/>
    </row>
    <row r="979" spans="3:27" x14ac:dyDescent="0.2">
      <c r="C979" s="30"/>
      <c r="D979" s="30"/>
      <c r="E979" s="30"/>
      <c r="G979" s="30"/>
      <c r="Z979" s="30"/>
      <c r="AA979" s="30"/>
    </row>
    <row r="980" spans="3:27" x14ac:dyDescent="0.2">
      <c r="C980" s="30"/>
      <c r="D980" s="30"/>
      <c r="E980" s="30"/>
      <c r="G980" s="30"/>
      <c r="Z980" s="30"/>
      <c r="AA980" s="30"/>
    </row>
    <row r="981" spans="3:27" x14ac:dyDescent="0.2">
      <c r="C981" s="30"/>
      <c r="D981" s="30"/>
      <c r="E981" s="30"/>
      <c r="G981" s="30"/>
      <c r="Z981" s="30"/>
      <c r="AA981" s="30"/>
    </row>
    <row r="982" spans="3:27" x14ac:dyDescent="0.2">
      <c r="C982" s="30"/>
      <c r="D982" s="30"/>
      <c r="E982" s="30"/>
      <c r="G982" s="30"/>
      <c r="Z982" s="30"/>
      <c r="AA982" s="30"/>
    </row>
    <row r="983" spans="3:27" x14ac:dyDescent="0.2">
      <c r="C983" s="30"/>
      <c r="D983" s="30"/>
      <c r="E983" s="30"/>
      <c r="G983" s="30"/>
      <c r="Z983" s="30"/>
      <c r="AA983" s="30"/>
    </row>
    <row r="984" spans="3:27" x14ac:dyDescent="0.2">
      <c r="C984" s="30"/>
      <c r="D984" s="30"/>
      <c r="E984" s="30"/>
      <c r="G984" s="30"/>
      <c r="Z984" s="30"/>
      <c r="AA984" s="30"/>
    </row>
    <row r="985" spans="3:27" x14ac:dyDescent="0.2">
      <c r="C985" s="30"/>
      <c r="D985" s="30"/>
      <c r="E985" s="30"/>
      <c r="G985" s="30"/>
      <c r="Z985" s="30"/>
      <c r="AA985" s="30"/>
    </row>
    <row r="986" spans="3:27" x14ac:dyDescent="0.2">
      <c r="C986" s="30"/>
      <c r="D986" s="30"/>
      <c r="E986" s="30"/>
      <c r="G986" s="30"/>
      <c r="Z986" s="30"/>
      <c r="AA986" s="30"/>
    </row>
    <row r="987" spans="3:27" x14ac:dyDescent="0.2">
      <c r="C987" s="30"/>
      <c r="D987" s="30"/>
      <c r="E987" s="30"/>
      <c r="G987" s="30"/>
      <c r="Z987" s="30"/>
      <c r="AA987" s="30"/>
    </row>
    <row r="988" spans="3:27" x14ac:dyDescent="0.2">
      <c r="C988" s="30"/>
      <c r="D988" s="30"/>
      <c r="E988" s="30"/>
      <c r="G988" s="30"/>
      <c r="Z988" s="30"/>
      <c r="AA988" s="30"/>
    </row>
    <row r="989" spans="3:27" x14ac:dyDescent="0.2">
      <c r="C989" s="30"/>
      <c r="D989" s="30"/>
      <c r="E989" s="30"/>
      <c r="G989" s="30"/>
      <c r="Z989" s="30"/>
      <c r="AA989" s="30"/>
    </row>
    <row r="990" spans="3:27" x14ac:dyDescent="0.2">
      <c r="C990" s="30"/>
      <c r="D990" s="30"/>
      <c r="E990" s="30"/>
      <c r="G990" s="30"/>
      <c r="Z990" s="30"/>
      <c r="AA990" s="30"/>
    </row>
    <row r="991" spans="3:27" x14ac:dyDescent="0.2">
      <c r="C991" s="30"/>
      <c r="D991" s="30"/>
      <c r="E991" s="30"/>
      <c r="G991" s="30"/>
      <c r="Z991" s="30"/>
      <c r="AA991" s="30"/>
    </row>
    <row r="992" spans="3:27" x14ac:dyDescent="0.2">
      <c r="C992" s="30"/>
      <c r="D992" s="30"/>
      <c r="E992" s="30"/>
      <c r="G992" s="30"/>
      <c r="Z992" s="30"/>
      <c r="AA992" s="30"/>
    </row>
    <row r="993" spans="3:27" x14ac:dyDescent="0.2">
      <c r="C993" s="30"/>
      <c r="D993" s="30"/>
      <c r="E993" s="30"/>
      <c r="G993" s="30"/>
      <c r="Z993" s="30"/>
      <c r="AA993" s="30"/>
    </row>
    <row r="994" spans="3:27" x14ac:dyDescent="0.2">
      <c r="C994" s="30"/>
      <c r="D994" s="30"/>
      <c r="E994" s="30"/>
      <c r="G994" s="30"/>
      <c r="Z994" s="30"/>
      <c r="AA994" s="30"/>
    </row>
    <row r="995" spans="3:27" x14ac:dyDescent="0.2">
      <c r="C995" s="30"/>
      <c r="D995" s="30"/>
      <c r="E995" s="30"/>
      <c r="G995" s="30"/>
      <c r="Z995" s="30"/>
      <c r="AA995" s="30"/>
    </row>
    <row r="996" spans="3:27" x14ac:dyDescent="0.2">
      <c r="C996" s="30"/>
      <c r="D996" s="30"/>
      <c r="E996" s="30"/>
      <c r="G996" s="30"/>
      <c r="Z996" s="30"/>
      <c r="AA996" s="30"/>
    </row>
    <row r="997" spans="3:27" x14ac:dyDescent="0.2">
      <c r="C997" s="30"/>
      <c r="D997" s="30"/>
      <c r="E997" s="30"/>
      <c r="G997" s="30"/>
      <c r="Z997" s="30"/>
      <c r="AA997" s="30"/>
    </row>
    <row r="998" spans="3:27" x14ac:dyDescent="0.2">
      <c r="C998" s="30"/>
      <c r="D998" s="30"/>
      <c r="E998" s="30"/>
      <c r="G998" s="30"/>
      <c r="Z998" s="30"/>
      <c r="AA998" s="30"/>
    </row>
    <row r="999" spans="3:27" x14ac:dyDescent="0.2">
      <c r="C999" s="30"/>
      <c r="D999" s="30"/>
      <c r="E999" s="30"/>
      <c r="G999" s="30"/>
      <c r="Z999" s="30"/>
      <c r="AA999" s="30"/>
    </row>
    <row r="1000" spans="3:27" x14ac:dyDescent="0.2">
      <c r="C1000" s="30"/>
      <c r="D1000" s="30"/>
      <c r="E1000" s="30"/>
      <c r="G1000" s="30"/>
      <c r="Z1000" s="30"/>
      <c r="AA1000" s="30"/>
    </row>
    <row r="1001" spans="3:27" x14ac:dyDescent="0.2">
      <c r="C1001" s="30"/>
      <c r="D1001" s="30"/>
      <c r="E1001" s="30"/>
      <c r="G1001" s="30"/>
      <c r="Z1001" s="30"/>
      <c r="AA1001" s="30"/>
    </row>
    <row r="1002" spans="3:27" x14ac:dyDescent="0.2">
      <c r="C1002" s="30"/>
      <c r="D1002" s="30"/>
      <c r="E1002" s="30"/>
      <c r="G1002" s="30"/>
      <c r="Z1002" s="30"/>
      <c r="AA1002" s="30"/>
    </row>
    <row r="1003" spans="3:27" x14ac:dyDescent="0.2">
      <c r="C1003" s="30"/>
      <c r="D1003" s="30"/>
      <c r="E1003" s="30"/>
      <c r="G1003" s="30"/>
      <c r="Z1003" s="30"/>
      <c r="AA1003" s="30"/>
    </row>
    <row r="1004" spans="3:27" x14ac:dyDescent="0.2">
      <c r="C1004" s="30"/>
      <c r="D1004" s="30"/>
      <c r="E1004" s="30"/>
      <c r="G1004" s="30"/>
      <c r="Z1004" s="30"/>
      <c r="AA1004" s="30"/>
    </row>
    <row r="1005" spans="3:27" x14ac:dyDescent="0.2">
      <c r="C1005" s="30"/>
      <c r="D1005" s="30"/>
      <c r="E1005" s="30"/>
      <c r="G1005" s="30"/>
      <c r="Z1005" s="30"/>
      <c r="AA1005" s="30"/>
    </row>
    <row r="1006" spans="3:27" x14ac:dyDescent="0.2">
      <c r="C1006" s="30"/>
      <c r="D1006" s="30"/>
      <c r="E1006" s="30"/>
      <c r="G1006" s="30"/>
      <c r="Z1006" s="30"/>
      <c r="AA1006" s="30"/>
    </row>
    <row r="1007" spans="3:27" x14ac:dyDescent="0.2">
      <c r="C1007" s="30"/>
      <c r="D1007" s="30"/>
      <c r="E1007" s="30"/>
      <c r="G1007" s="30"/>
      <c r="Z1007" s="30"/>
      <c r="AA1007" s="30"/>
    </row>
    <row r="1008" spans="3:27" x14ac:dyDescent="0.2">
      <c r="C1008" s="30"/>
      <c r="D1008" s="30"/>
      <c r="E1008" s="30"/>
      <c r="G1008" s="30"/>
      <c r="Z1008" s="30"/>
      <c r="AA1008" s="30"/>
    </row>
    <row r="1009" spans="3:27" x14ac:dyDescent="0.2">
      <c r="C1009" s="30"/>
      <c r="D1009" s="30"/>
      <c r="E1009" s="30"/>
      <c r="G1009" s="30"/>
      <c r="Z1009" s="30"/>
      <c r="AA1009" s="30"/>
    </row>
    <row r="1010" spans="3:27" x14ac:dyDescent="0.2">
      <c r="C1010" s="30"/>
      <c r="D1010" s="30"/>
      <c r="E1010" s="30"/>
      <c r="G1010" s="30"/>
      <c r="Z1010" s="30"/>
      <c r="AA1010" s="30"/>
    </row>
    <row r="1011" spans="3:27" x14ac:dyDescent="0.2">
      <c r="C1011" s="30"/>
      <c r="D1011" s="30"/>
      <c r="E1011" s="30"/>
      <c r="G1011" s="30"/>
      <c r="Z1011" s="30"/>
      <c r="AA1011" s="30"/>
    </row>
    <row r="1012" spans="3:27" x14ac:dyDescent="0.2">
      <c r="C1012" s="30"/>
      <c r="D1012" s="30"/>
      <c r="E1012" s="30"/>
      <c r="G1012" s="30"/>
      <c r="Z1012" s="30"/>
      <c r="AA1012" s="30"/>
    </row>
    <row r="1013" spans="3:27" x14ac:dyDescent="0.2">
      <c r="C1013" s="30"/>
      <c r="D1013" s="30"/>
      <c r="E1013" s="30"/>
      <c r="G1013" s="30"/>
      <c r="Z1013" s="30"/>
      <c r="AA1013" s="30"/>
    </row>
    <row r="1014" spans="3:27" x14ac:dyDescent="0.2">
      <c r="C1014" s="30"/>
      <c r="D1014" s="30"/>
      <c r="E1014" s="30"/>
      <c r="G1014" s="30"/>
      <c r="Z1014" s="30"/>
      <c r="AA1014" s="30"/>
    </row>
    <row r="1015" spans="3:27" x14ac:dyDescent="0.2">
      <c r="C1015" s="30"/>
      <c r="D1015" s="30"/>
      <c r="E1015" s="30"/>
      <c r="G1015" s="30"/>
      <c r="Z1015" s="30"/>
      <c r="AA1015" s="30"/>
    </row>
    <row r="1016" spans="3:27" x14ac:dyDescent="0.2">
      <c r="C1016" s="30"/>
      <c r="D1016" s="30"/>
      <c r="E1016" s="30"/>
      <c r="G1016" s="30"/>
      <c r="Z1016" s="30"/>
      <c r="AA1016" s="30"/>
    </row>
    <row r="1017" spans="3:27" x14ac:dyDescent="0.2">
      <c r="C1017" s="30"/>
      <c r="D1017" s="30"/>
      <c r="E1017" s="30"/>
      <c r="G1017" s="30"/>
      <c r="Z1017" s="30"/>
      <c r="AA1017" s="30"/>
    </row>
    <row r="1018" spans="3:27" x14ac:dyDescent="0.2">
      <c r="C1018" s="30"/>
      <c r="D1018" s="30"/>
      <c r="E1018" s="30"/>
      <c r="G1018" s="30"/>
      <c r="Z1018" s="30"/>
      <c r="AA1018" s="30"/>
    </row>
    <row r="1019" spans="3:27" x14ac:dyDescent="0.2">
      <c r="C1019" s="30"/>
      <c r="D1019" s="30"/>
      <c r="E1019" s="30"/>
      <c r="G1019" s="30"/>
      <c r="Z1019" s="30"/>
      <c r="AA1019" s="30"/>
    </row>
    <row r="1020" spans="3:27" x14ac:dyDescent="0.2">
      <c r="C1020" s="30"/>
      <c r="D1020" s="30"/>
      <c r="E1020" s="30"/>
      <c r="G1020" s="30"/>
      <c r="Z1020" s="30"/>
      <c r="AA1020" s="30"/>
    </row>
    <row r="1021" spans="3:27" x14ac:dyDescent="0.2">
      <c r="C1021" s="30"/>
      <c r="D1021" s="30"/>
      <c r="E1021" s="30"/>
      <c r="G1021" s="30"/>
      <c r="Z1021" s="30"/>
      <c r="AA1021" s="30"/>
    </row>
    <row r="1022" spans="3:27" x14ac:dyDescent="0.2">
      <c r="C1022" s="30"/>
      <c r="D1022" s="30"/>
      <c r="E1022" s="30"/>
      <c r="G1022" s="30"/>
      <c r="Z1022" s="30"/>
      <c r="AA1022" s="30"/>
    </row>
    <row r="1023" spans="3:27" x14ac:dyDescent="0.2">
      <c r="C1023" s="30"/>
      <c r="D1023" s="30"/>
      <c r="E1023" s="30"/>
      <c r="G1023" s="30"/>
      <c r="Z1023" s="30"/>
      <c r="AA1023" s="30"/>
    </row>
    <row r="1024" spans="3:27" x14ac:dyDescent="0.2">
      <c r="C1024" s="30"/>
      <c r="D1024" s="30"/>
      <c r="E1024" s="30"/>
      <c r="G1024" s="30"/>
      <c r="Z1024" s="30"/>
      <c r="AA1024" s="30"/>
    </row>
    <row r="1025" spans="3:27" x14ac:dyDescent="0.2">
      <c r="C1025" s="30"/>
      <c r="D1025" s="30"/>
      <c r="E1025" s="30"/>
      <c r="G1025" s="30"/>
      <c r="Z1025" s="30"/>
      <c r="AA1025" s="30"/>
    </row>
    <row r="1026" spans="3:27" x14ac:dyDescent="0.2">
      <c r="C1026" s="30"/>
      <c r="D1026" s="30"/>
      <c r="E1026" s="30"/>
      <c r="G1026" s="30"/>
      <c r="Z1026" s="30"/>
      <c r="AA1026" s="30"/>
    </row>
    <row r="1027" spans="3:27" x14ac:dyDescent="0.2">
      <c r="C1027" s="30"/>
      <c r="D1027" s="30"/>
      <c r="E1027" s="30"/>
      <c r="G1027" s="30"/>
      <c r="Z1027" s="30"/>
      <c r="AA1027" s="30"/>
    </row>
    <row r="1028" spans="3:27" x14ac:dyDescent="0.2">
      <c r="C1028" s="30"/>
      <c r="D1028" s="30"/>
      <c r="E1028" s="30"/>
      <c r="G1028" s="30"/>
      <c r="Z1028" s="30"/>
      <c r="AA1028" s="30"/>
    </row>
    <row r="1029" spans="3:27" x14ac:dyDescent="0.2">
      <c r="C1029" s="30"/>
      <c r="D1029" s="30"/>
      <c r="E1029" s="30"/>
      <c r="G1029" s="30"/>
      <c r="Z1029" s="30"/>
      <c r="AA1029" s="30"/>
    </row>
    <row r="1030" spans="3:27" x14ac:dyDescent="0.2">
      <c r="C1030" s="30"/>
      <c r="D1030" s="30"/>
      <c r="E1030" s="30"/>
      <c r="G1030" s="30"/>
      <c r="Z1030" s="30"/>
      <c r="AA1030" s="30"/>
    </row>
    <row r="1031" spans="3:27" x14ac:dyDescent="0.2">
      <c r="C1031" s="30"/>
      <c r="D1031" s="30"/>
      <c r="E1031" s="30"/>
      <c r="G1031" s="30"/>
      <c r="Z1031" s="30"/>
      <c r="AA1031" s="30"/>
    </row>
    <row r="1032" spans="3:27" x14ac:dyDescent="0.2">
      <c r="C1032" s="30"/>
      <c r="D1032" s="30"/>
      <c r="E1032" s="30"/>
      <c r="G1032" s="30"/>
      <c r="Z1032" s="30"/>
      <c r="AA1032" s="30"/>
    </row>
    <row r="1033" spans="3:27" x14ac:dyDescent="0.2">
      <c r="C1033" s="30"/>
      <c r="D1033" s="30"/>
      <c r="E1033" s="30"/>
      <c r="G1033" s="30"/>
      <c r="Z1033" s="30"/>
      <c r="AA1033" s="30"/>
    </row>
    <row r="1034" spans="3:27" x14ac:dyDescent="0.2">
      <c r="C1034" s="30"/>
      <c r="D1034" s="30"/>
      <c r="E1034" s="30"/>
      <c r="G1034" s="30"/>
      <c r="Z1034" s="30"/>
      <c r="AA1034" s="30"/>
    </row>
    <row r="1035" spans="3:27" x14ac:dyDescent="0.2">
      <c r="C1035" s="30"/>
      <c r="D1035" s="30"/>
      <c r="E1035" s="30"/>
      <c r="G1035" s="30"/>
      <c r="Z1035" s="30"/>
      <c r="AA1035" s="30"/>
    </row>
    <row r="1036" spans="3:27" x14ac:dyDescent="0.2">
      <c r="C1036" s="30"/>
      <c r="D1036" s="30"/>
      <c r="E1036" s="30"/>
      <c r="G1036" s="30"/>
      <c r="Z1036" s="30"/>
      <c r="AA1036" s="30"/>
    </row>
    <row r="1037" spans="3:27" x14ac:dyDescent="0.2">
      <c r="C1037" s="30"/>
      <c r="D1037" s="30"/>
      <c r="E1037" s="30"/>
      <c r="G1037" s="30"/>
      <c r="Z1037" s="30"/>
      <c r="AA1037" s="30"/>
    </row>
    <row r="1038" spans="3:27" x14ac:dyDescent="0.2">
      <c r="C1038" s="30"/>
      <c r="D1038" s="30"/>
      <c r="E1038" s="30"/>
      <c r="G1038" s="30"/>
      <c r="Z1038" s="30"/>
      <c r="AA1038" s="30"/>
    </row>
    <row r="1039" spans="3:27" x14ac:dyDescent="0.2">
      <c r="C1039" s="30"/>
      <c r="D1039" s="30"/>
      <c r="E1039" s="30"/>
      <c r="G1039" s="30"/>
      <c r="Z1039" s="30"/>
      <c r="AA1039" s="30"/>
    </row>
    <row r="1040" spans="3:27" x14ac:dyDescent="0.2">
      <c r="C1040" s="30"/>
      <c r="D1040" s="30"/>
      <c r="E1040" s="30"/>
      <c r="G1040" s="30"/>
      <c r="Z1040" s="30"/>
      <c r="AA1040" s="30"/>
    </row>
    <row r="1041" spans="3:27" x14ac:dyDescent="0.2">
      <c r="C1041" s="30"/>
      <c r="D1041" s="30"/>
      <c r="E1041" s="30"/>
      <c r="G1041" s="30"/>
      <c r="Z1041" s="30"/>
      <c r="AA1041" s="30"/>
    </row>
    <row r="1042" spans="3:27" x14ac:dyDescent="0.2">
      <c r="C1042" s="30"/>
      <c r="D1042" s="30"/>
      <c r="E1042" s="30"/>
      <c r="G1042" s="30"/>
      <c r="Z1042" s="30"/>
      <c r="AA1042" s="3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5"/>
  <sheetViews>
    <sheetView workbookViewId="0">
      <selection activeCell="B6" sqref="B6"/>
    </sheetView>
  </sheetViews>
  <sheetFormatPr defaultColWidth="9.1796875" defaultRowHeight="12" x14ac:dyDescent="0.3"/>
  <cols>
    <col min="1" max="1" width="6" style="229" customWidth="1"/>
    <col min="2" max="2" width="33" style="197" customWidth="1"/>
    <col min="3" max="3" width="8.7265625" style="300" customWidth="1"/>
    <col min="4" max="7" width="9.7265625" style="195" customWidth="1"/>
    <col min="8" max="8" width="10.54296875" style="195" customWidth="1"/>
    <col min="9" max="13" width="9.7265625" style="195" customWidth="1"/>
    <col min="14" max="14" width="11" style="195" customWidth="1"/>
    <col min="15" max="15" width="11.54296875" style="141" customWidth="1"/>
    <col min="16" max="16" width="13.7265625" style="197" customWidth="1"/>
    <col min="17" max="17" width="9.26953125" style="197" bestFit="1" customWidth="1"/>
    <col min="18" max="18" width="9.1796875" style="197"/>
    <col min="19" max="19" width="10.54296875" style="197" bestFit="1" customWidth="1"/>
    <col min="20" max="16384" width="9.1796875" style="197"/>
  </cols>
  <sheetData>
    <row r="1" spans="1:18" ht="12" customHeight="1" x14ac:dyDescent="0.3">
      <c r="B1" s="230" t="s">
        <v>267</v>
      </c>
      <c r="C1" s="79">
        <f>+'[5]IncomeAccountsAllocationPerAR '!E24</f>
        <v>11827.1</v>
      </c>
      <c r="D1" s="290">
        <f>+C1/C4</f>
        <v>0.55894988066825779</v>
      </c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07"/>
      <c r="R1" s="107"/>
    </row>
    <row r="2" spans="1:18" ht="12" customHeight="1" x14ac:dyDescent="0.3">
      <c r="B2" s="230" t="s">
        <v>268</v>
      </c>
      <c r="C2" s="79">
        <f>+'[5]IncomeAccountsAllocationPerAR '!E25</f>
        <v>9332.4</v>
      </c>
      <c r="D2" s="290">
        <f>+C2/C4</f>
        <v>0.44105011933174221</v>
      </c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07"/>
      <c r="R2" s="107"/>
    </row>
    <row r="3" spans="1:18" ht="12" customHeight="1" x14ac:dyDescent="0.3">
      <c r="B3" s="230" t="s">
        <v>332</v>
      </c>
      <c r="C3" s="85"/>
      <c r="D3" s="29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07"/>
      <c r="R3" s="107"/>
    </row>
    <row r="4" spans="1:18" ht="12" customHeight="1" x14ac:dyDescent="0.3">
      <c r="B4" s="237" t="s">
        <v>269</v>
      </c>
      <c r="C4" s="292">
        <f>SUM(C1:C3)</f>
        <v>21159.5</v>
      </c>
      <c r="D4" s="29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07"/>
      <c r="R4" s="107"/>
    </row>
    <row r="5" spans="1:18" ht="12" customHeight="1" x14ac:dyDescent="0.3">
      <c r="B5" s="181"/>
      <c r="C5" s="181"/>
      <c r="D5" s="293">
        <v>3</v>
      </c>
      <c r="E5" s="293">
        <v>4</v>
      </c>
      <c r="F5" s="293">
        <v>5</v>
      </c>
      <c r="G5" s="293">
        <v>6</v>
      </c>
      <c r="H5" s="293">
        <v>7</v>
      </c>
      <c r="I5" s="293">
        <v>8</v>
      </c>
      <c r="J5" s="293">
        <v>9</v>
      </c>
      <c r="K5" s="293">
        <v>10</v>
      </c>
      <c r="L5" s="293">
        <v>11</v>
      </c>
      <c r="M5" s="293">
        <v>12</v>
      </c>
      <c r="N5" s="293">
        <v>13</v>
      </c>
      <c r="O5" s="293">
        <v>14</v>
      </c>
      <c r="P5" s="181"/>
      <c r="Q5" s="107"/>
      <c r="R5" s="107"/>
    </row>
    <row r="6" spans="1:18" s="115" customFormat="1" ht="24.75" customHeight="1" x14ac:dyDescent="0.3">
      <c r="A6" s="240"/>
      <c r="B6" s="241" t="s">
        <v>1</v>
      </c>
      <c r="C6" s="241" t="s">
        <v>334</v>
      </c>
      <c r="D6" s="184" t="s">
        <v>335</v>
      </c>
      <c r="E6" s="184" t="s">
        <v>336</v>
      </c>
      <c r="F6" s="184" t="s">
        <v>337</v>
      </c>
      <c r="G6" s="184" t="s">
        <v>338</v>
      </c>
      <c r="H6" s="184" t="s">
        <v>339</v>
      </c>
      <c r="I6" s="184" t="s">
        <v>340</v>
      </c>
      <c r="J6" s="184" t="s">
        <v>341</v>
      </c>
      <c r="K6" s="184" t="s">
        <v>342</v>
      </c>
      <c r="L6" s="184" t="s">
        <v>343</v>
      </c>
      <c r="M6" s="184" t="s">
        <v>344</v>
      </c>
      <c r="N6" s="184" t="s">
        <v>345</v>
      </c>
      <c r="O6" s="91" t="s">
        <v>346</v>
      </c>
      <c r="P6" s="185">
        <v>41639</v>
      </c>
      <c r="Q6" s="92"/>
      <c r="R6" s="93"/>
    </row>
    <row r="7" spans="1:18" s="107" customFormat="1" ht="13" x14ac:dyDescent="0.3">
      <c r="A7" s="125"/>
      <c r="C7" s="242"/>
      <c r="D7" s="293"/>
      <c r="E7" s="293"/>
      <c r="F7" s="293"/>
      <c r="G7" s="293"/>
      <c r="H7" s="293"/>
      <c r="I7" s="293"/>
      <c r="J7" s="293"/>
      <c r="K7" s="293"/>
      <c r="L7" s="293"/>
      <c r="M7" s="293"/>
      <c r="N7" s="293"/>
      <c r="O7" s="293"/>
      <c r="P7" s="110"/>
    </row>
    <row r="8" spans="1:18" s="107" customFormat="1" x14ac:dyDescent="0.3">
      <c r="A8" s="125">
        <v>6445</v>
      </c>
      <c r="B8" s="107" t="s">
        <v>347</v>
      </c>
      <c r="C8" s="133" t="s">
        <v>348</v>
      </c>
      <c r="D8" s="10">
        <f>IFERROR(VLOOKUP($A8,'[5]O&amp;M Per TB'!$B$4:Q$373,D$5,FALSE),0)</f>
        <v>0</v>
      </c>
      <c r="E8" s="10">
        <f>IFERROR(VLOOKUP($A8,'[5]O&amp;M Per TB'!$B$4:R$373,E$5,FALSE),0)</f>
        <v>0</v>
      </c>
      <c r="F8" s="10">
        <f>IFERROR(VLOOKUP($A8,'[5]O&amp;M Per TB'!$B$4:S$373,F$5,FALSE),0)</f>
        <v>0</v>
      </c>
      <c r="G8" s="10">
        <f>IFERROR(VLOOKUP($A8,'[5]O&amp;M Per TB'!$B$4:T$373,G$5,FALSE),0)</f>
        <v>0</v>
      </c>
      <c r="H8" s="10">
        <f>IFERROR(VLOOKUP($A8,'[5]O&amp;M Per TB'!$B$4:U$373,H$5,FALSE),0)</f>
        <v>0</v>
      </c>
      <c r="I8" s="10">
        <f>IFERROR(VLOOKUP($A8,'[5]O&amp;M Per TB'!$B$4:V$373,I$5,FALSE),0)</f>
        <v>0</v>
      </c>
      <c r="J8" s="10">
        <f>IFERROR(VLOOKUP($A8,'[5]O&amp;M Per TB'!$B$4:W$373,J$5,FALSE),0)</f>
        <v>0</v>
      </c>
      <c r="K8" s="10">
        <f>IFERROR(VLOOKUP($A8,'[5]O&amp;M Per TB'!$B$4:X$373,K$5,FALSE),0)</f>
        <v>0</v>
      </c>
      <c r="L8" s="10">
        <f>IFERROR(VLOOKUP($A8,'[5]O&amp;M Per TB'!$B$4:Y$373,L$5,FALSE),0)</f>
        <v>0</v>
      </c>
      <c r="M8" s="10">
        <f>IFERROR(VLOOKUP($A8,'[5]O&amp;M Per TB'!$B$4:Z$373,M$5,FALSE),0)</f>
        <v>0</v>
      </c>
      <c r="N8" s="10">
        <f>IFERROR(VLOOKUP($A8,'[5]O&amp;M Per TB'!$B$4:AA$373,N$5,FALSE),0)</f>
        <v>0</v>
      </c>
      <c r="O8" s="10">
        <f>IFERROR(VLOOKUP($A8,'[5]O&amp;M Per TB'!$B$4:AB$373,O$5,FALSE),0)</f>
        <v>0</v>
      </c>
      <c r="P8" s="116">
        <f>SUM(D8:O8)</f>
        <v>0</v>
      </c>
    </row>
    <row r="9" spans="1:18" s="107" customFormat="1" x14ac:dyDescent="0.3">
      <c r="A9" s="125">
        <v>6450</v>
      </c>
      <c r="B9" s="107" t="s">
        <v>350</v>
      </c>
      <c r="C9" s="126"/>
      <c r="D9" s="10">
        <f>IFERROR(VLOOKUP($A9,'[5]O&amp;M Per TB'!$B$4:Q$373,D$5,FALSE),0)</f>
        <v>0</v>
      </c>
      <c r="E9" s="10">
        <f>IFERROR(VLOOKUP($A9,'[5]O&amp;M Per TB'!$B$4:R$373,E$5,FALSE),0)</f>
        <v>0</v>
      </c>
      <c r="F9" s="10">
        <f>IFERROR(VLOOKUP($A9,'[5]O&amp;M Per TB'!$B$4:S$373,F$5,FALSE),0)</f>
        <v>0</v>
      </c>
      <c r="G9" s="10">
        <f>IFERROR(VLOOKUP($A9,'[5]O&amp;M Per TB'!$B$4:T$373,G$5,FALSE),0)</f>
        <v>0</v>
      </c>
      <c r="H9" s="10">
        <f>IFERROR(VLOOKUP($A9,'[5]O&amp;M Per TB'!$B$4:U$373,H$5,FALSE),0)</f>
        <v>0</v>
      </c>
      <c r="I9" s="10">
        <f>IFERROR(VLOOKUP($A9,'[5]O&amp;M Per TB'!$B$4:V$373,I$5,FALSE),0)</f>
        <v>0</v>
      </c>
      <c r="J9" s="10">
        <f>IFERROR(VLOOKUP($A9,'[5]O&amp;M Per TB'!$B$4:W$373,J$5,FALSE),0)</f>
        <v>0</v>
      </c>
      <c r="K9" s="10">
        <f>IFERROR(VLOOKUP($A9,'[5]O&amp;M Per TB'!$B$4:X$373,K$5,FALSE),0)</f>
        <v>0</v>
      </c>
      <c r="L9" s="10">
        <f>IFERROR(VLOOKUP($A9,'[5]O&amp;M Per TB'!$B$4:Y$373,L$5,FALSE),0)</f>
        <v>0</v>
      </c>
      <c r="M9" s="10">
        <f>IFERROR(VLOOKUP($A9,'[5]O&amp;M Per TB'!$B$4:Z$373,M$5,FALSE),0)</f>
        <v>0</v>
      </c>
      <c r="N9" s="10">
        <f>IFERROR(VLOOKUP($A9,'[5]O&amp;M Per TB'!$B$4:AA$373,N$5,FALSE),0)</f>
        <v>0</v>
      </c>
      <c r="O9" s="10">
        <f>IFERROR(VLOOKUP($A9,'[5]O&amp;M Per TB'!$B$4:AB$373,O$5,FALSE),0)</f>
        <v>0</v>
      </c>
      <c r="P9" s="116">
        <f>SUM(D9:O9)</f>
        <v>0</v>
      </c>
    </row>
    <row r="10" spans="1:18" s="107" customFormat="1" x14ac:dyDescent="0.3">
      <c r="A10" s="125"/>
      <c r="C10" s="126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16"/>
      <c r="P10" s="116"/>
    </row>
    <row r="11" spans="1:18" s="107" customFormat="1" x14ac:dyDescent="0.3">
      <c r="A11" s="125">
        <v>6455</v>
      </c>
      <c r="B11" s="107" t="s">
        <v>351</v>
      </c>
      <c r="C11" s="126"/>
      <c r="D11" s="10">
        <f>IFERROR(VLOOKUP($A11,'[5]O&amp;M Per TB'!$B$4:Q$373,D$5,FALSE),0)</f>
        <v>0</v>
      </c>
      <c r="E11" s="10">
        <f>IFERROR(VLOOKUP($A11,'[5]O&amp;M Per TB'!$B$4:R$373,E$5,FALSE),0)</f>
        <v>0</v>
      </c>
      <c r="F11" s="10">
        <f>IFERROR(VLOOKUP($A11,'[5]O&amp;M Per TB'!$B$4:S$373,F$5,FALSE),0)</f>
        <v>0</v>
      </c>
      <c r="G11" s="10">
        <f>IFERROR(VLOOKUP($A11,'[5]O&amp;M Per TB'!$B$4:T$373,G$5,FALSE),0)</f>
        <v>0</v>
      </c>
      <c r="H11" s="10">
        <f>IFERROR(VLOOKUP($A11,'[5]O&amp;M Per TB'!$B$4:U$373,H$5,FALSE),0)</f>
        <v>0</v>
      </c>
      <c r="I11" s="10">
        <f>IFERROR(VLOOKUP($A11,'[5]O&amp;M Per TB'!$B$4:V$373,I$5,FALSE),0)</f>
        <v>0</v>
      </c>
      <c r="J11" s="10">
        <f>IFERROR(VLOOKUP($A11,'[5]O&amp;M Per TB'!$B$4:W$373,J$5,FALSE),0)</f>
        <v>0</v>
      </c>
      <c r="K11" s="10">
        <f>IFERROR(VLOOKUP($A11,'[5]O&amp;M Per TB'!$B$4:X$373,K$5,FALSE),0)</f>
        <v>0</v>
      </c>
      <c r="L11" s="10">
        <f>IFERROR(VLOOKUP($A11,'[5]O&amp;M Per TB'!$B$4:Y$373,L$5,FALSE),0)</f>
        <v>0</v>
      </c>
      <c r="M11" s="10">
        <f>IFERROR(VLOOKUP($A11,'[5]O&amp;M Per TB'!$B$4:Z$373,M$5,FALSE),0)</f>
        <v>0</v>
      </c>
      <c r="N11" s="10">
        <f>IFERROR(VLOOKUP($A11,'[5]O&amp;M Per TB'!$B$4:AA$373,N$5,FALSE),0)</f>
        <v>0</v>
      </c>
      <c r="O11" s="10">
        <f>IFERROR(VLOOKUP($A11,'[5]O&amp;M Per TB'!$B$4:AB$373,O$5,FALSE),0)</f>
        <v>0</v>
      </c>
      <c r="P11" s="116">
        <f>SUM(D11:O11)</f>
        <v>0</v>
      </c>
    </row>
    <row r="12" spans="1:18" s="107" customFormat="1" x14ac:dyDescent="0.3">
      <c r="A12" s="125"/>
      <c r="C12" s="126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16"/>
      <c r="P12" s="116"/>
    </row>
    <row r="13" spans="1:18" s="107" customFormat="1" x14ac:dyDescent="0.3">
      <c r="A13" s="125">
        <v>6485</v>
      </c>
      <c r="B13" s="107" t="s">
        <v>352</v>
      </c>
      <c r="C13" s="133" t="s">
        <v>353</v>
      </c>
      <c r="D13" s="10">
        <f>IFERROR(VLOOKUP($A13,'[5]O&amp;M Per TB'!$B$4:Q$373,D$5,FALSE),0)</f>
        <v>0</v>
      </c>
      <c r="E13" s="10">
        <f>IFERROR(VLOOKUP($A13,'[5]O&amp;M Per TB'!$B$4:R$373,E$5,FALSE),0)</f>
        <v>0</v>
      </c>
      <c r="F13" s="10">
        <f>IFERROR(VLOOKUP($A13,'[5]O&amp;M Per TB'!$B$4:S$373,F$5,FALSE),0)</f>
        <v>0</v>
      </c>
      <c r="G13" s="10">
        <f>IFERROR(VLOOKUP($A13,'[5]O&amp;M Per TB'!$B$4:T$373,G$5,FALSE),0)</f>
        <v>0</v>
      </c>
      <c r="H13" s="10">
        <f>IFERROR(VLOOKUP($A13,'[5]O&amp;M Per TB'!$B$4:U$373,H$5,FALSE),0)</f>
        <v>0</v>
      </c>
      <c r="I13" s="10">
        <f>IFERROR(VLOOKUP($A13,'[5]O&amp;M Per TB'!$B$4:V$373,I$5,FALSE),0)</f>
        <v>0</v>
      </c>
      <c r="J13" s="10">
        <f>IFERROR(VLOOKUP($A13,'[5]O&amp;M Per TB'!$B$4:W$373,J$5,FALSE),0)</f>
        <v>0</v>
      </c>
      <c r="K13" s="10">
        <f>IFERROR(VLOOKUP($A13,'[5]O&amp;M Per TB'!$B$4:X$373,K$5,FALSE),0)</f>
        <v>0</v>
      </c>
      <c r="L13" s="10">
        <f>IFERROR(VLOOKUP($A13,'[5]O&amp;M Per TB'!$B$4:Y$373,L$5,FALSE),0)</f>
        <v>0</v>
      </c>
      <c r="M13" s="10">
        <f>IFERROR(VLOOKUP($A13,'[5]O&amp;M Per TB'!$B$4:Z$373,M$5,FALSE),0)</f>
        <v>0</v>
      </c>
      <c r="N13" s="10">
        <f>IFERROR(VLOOKUP($A13,'[5]O&amp;M Per TB'!$B$4:AA$373,N$5,FALSE),0)</f>
        <v>0</v>
      </c>
      <c r="O13" s="10">
        <f>IFERROR(VLOOKUP($A13,'[5]O&amp;M Per TB'!$B$4:AB$373,O$5,FALSE),0)</f>
        <v>0</v>
      </c>
      <c r="P13" s="116">
        <f>SUM(D13:O13)</f>
        <v>0</v>
      </c>
    </row>
    <row r="14" spans="1:18" s="107" customFormat="1" x14ac:dyDescent="0.3">
      <c r="A14" s="125"/>
      <c r="C14" s="126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16"/>
      <c r="P14" s="116"/>
    </row>
    <row r="15" spans="1:18" s="107" customFormat="1" x14ac:dyDescent="0.3">
      <c r="A15" s="125">
        <v>6490</v>
      </c>
      <c r="B15" s="107" t="s">
        <v>354</v>
      </c>
      <c r="C15" s="126">
        <v>0</v>
      </c>
      <c r="D15" s="10">
        <f>IFERROR(VLOOKUP($A15,'[5]O&amp;M Per TB'!$B$4:Q$373,D$5,FALSE),0)</f>
        <v>0</v>
      </c>
      <c r="E15" s="10">
        <f>IFERROR(VLOOKUP($A15,'[5]O&amp;M Per TB'!$B$4:R$373,E$5,FALSE),0)</f>
        <v>0</v>
      </c>
      <c r="F15" s="10">
        <f>IFERROR(VLOOKUP($A15,'[5]O&amp;M Per TB'!$B$4:S$373,F$5,FALSE),0)</f>
        <v>0</v>
      </c>
      <c r="G15" s="10">
        <f>IFERROR(VLOOKUP($A15,'[5]O&amp;M Per TB'!$B$4:T$373,G$5,FALSE),0)</f>
        <v>0</v>
      </c>
      <c r="H15" s="10">
        <f>IFERROR(VLOOKUP($A15,'[5]O&amp;M Per TB'!$B$4:U$373,H$5,FALSE),0)</f>
        <v>0</v>
      </c>
      <c r="I15" s="10">
        <f>IFERROR(VLOOKUP($A15,'[5]O&amp;M Per TB'!$B$4:V$373,I$5,FALSE),0)</f>
        <v>0</v>
      </c>
      <c r="J15" s="10">
        <f>IFERROR(VLOOKUP($A15,'[5]O&amp;M Per TB'!$B$4:W$373,J$5,FALSE),0)</f>
        <v>0</v>
      </c>
      <c r="K15" s="10">
        <f>IFERROR(VLOOKUP($A15,'[5]O&amp;M Per TB'!$B$4:X$373,K$5,FALSE),0)</f>
        <v>0</v>
      </c>
      <c r="L15" s="10">
        <f>IFERROR(VLOOKUP($A15,'[5]O&amp;M Per TB'!$B$4:Y$373,L$5,FALSE),0)</f>
        <v>0</v>
      </c>
      <c r="M15" s="10">
        <f>IFERROR(VLOOKUP($A15,'[5]O&amp;M Per TB'!$B$4:Z$373,M$5,FALSE),0)</f>
        <v>0</v>
      </c>
      <c r="N15" s="10">
        <f>IFERROR(VLOOKUP($A15,'[5]O&amp;M Per TB'!$B$4:AA$373,N$5,FALSE),0)</f>
        <v>0</v>
      </c>
      <c r="O15" s="10">
        <f>IFERROR(VLOOKUP($A15,'[5]O&amp;M Per TB'!$B$4:AB$373,O$5,FALSE),0)</f>
        <v>0</v>
      </c>
      <c r="P15" s="116">
        <f>SUM(D15:O15)</f>
        <v>0</v>
      </c>
    </row>
    <row r="16" spans="1:18" s="107" customFormat="1" x14ac:dyDescent="0.3">
      <c r="A16" s="125"/>
      <c r="C16" s="126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16"/>
    </row>
    <row r="17" spans="1:16" s="107" customFormat="1" x14ac:dyDescent="0.3">
      <c r="A17" s="125">
        <v>6495</v>
      </c>
      <c r="B17" s="107" t="s">
        <v>355</v>
      </c>
      <c r="C17" s="126"/>
      <c r="D17" s="10">
        <f>IFERROR(VLOOKUP($A17,'[5]O&amp;M Per TB'!$B$4:Q$373,D$5,FALSE),0)</f>
        <v>0</v>
      </c>
      <c r="E17" s="10">
        <f>IFERROR(VLOOKUP($A17,'[5]O&amp;M Per TB'!$B$4:R$373,E$5,FALSE),0)</f>
        <v>0</v>
      </c>
      <c r="F17" s="10">
        <f>IFERROR(VLOOKUP($A17,'[5]O&amp;M Per TB'!$B$4:S$373,F$5,FALSE),0)</f>
        <v>0</v>
      </c>
      <c r="G17" s="10">
        <f>IFERROR(VLOOKUP($A17,'[5]O&amp;M Per TB'!$B$4:T$373,G$5,FALSE),0)</f>
        <v>0</v>
      </c>
      <c r="H17" s="10">
        <f>IFERROR(VLOOKUP($A17,'[5]O&amp;M Per TB'!$B$4:U$373,H$5,FALSE),0)</f>
        <v>0</v>
      </c>
      <c r="I17" s="10">
        <f>IFERROR(VLOOKUP($A17,'[5]O&amp;M Per TB'!$B$4:V$373,I$5,FALSE),0)</f>
        <v>0</v>
      </c>
      <c r="J17" s="10">
        <f>IFERROR(VLOOKUP($A17,'[5]O&amp;M Per TB'!$B$4:W$373,J$5,FALSE),0)</f>
        <v>0</v>
      </c>
      <c r="K17" s="10">
        <f>IFERROR(VLOOKUP($A17,'[5]O&amp;M Per TB'!$B$4:X$373,K$5,FALSE),0)</f>
        <v>0</v>
      </c>
      <c r="L17" s="10">
        <f>IFERROR(VLOOKUP($A17,'[5]O&amp;M Per TB'!$B$4:Y$373,L$5,FALSE),0)</f>
        <v>0</v>
      </c>
      <c r="M17" s="10">
        <f>IFERROR(VLOOKUP($A17,'[5]O&amp;M Per TB'!$B$4:Z$373,M$5,FALSE),0)</f>
        <v>0</v>
      </c>
      <c r="N17" s="10">
        <f>IFERROR(VLOOKUP($A17,'[5]O&amp;M Per TB'!$B$4:AA$373,N$5,FALSE),0)</f>
        <v>0</v>
      </c>
      <c r="O17" s="10">
        <f>IFERROR(VLOOKUP($A17,'[5]O&amp;M Per TB'!$B$4:AB$373,O$5,FALSE),0)</f>
        <v>0</v>
      </c>
      <c r="P17" s="116">
        <f>SUM(D17:O17)</f>
        <v>0</v>
      </c>
    </row>
    <row r="18" spans="1:16" s="107" customFormat="1" x14ac:dyDescent="0.3">
      <c r="A18" s="125"/>
      <c r="C18" s="126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16"/>
    </row>
    <row r="19" spans="1:16" s="107" customFormat="1" x14ac:dyDescent="0.3">
      <c r="A19" s="125">
        <v>6500</v>
      </c>
      <c r="B19" s="107" t="s">
        <v>356</v>
      </c>
      <c r="C19" s="126"/>
      <c r="D19" s="10">
        <f>IFERROR(VLOOKUP($A19,'[5]O&amp;M Per TB'!$B$4:Q$373,D$5,FALSE),0)</f>
        <v>0</v>
      </c>
      <c r="E19" s="10">
        <f>IFERROR(VLOOKUP($A19,'[5]O&amp;M Per TB'!$B$4:R$373,E$5,FALSE),0)</f>
        <v>0</v>
      </c>
      <c r="F19" s="10">
        <f>IFERROR(VLOOKUP($A19,'[5]O&amp;M Per TB'!$B$4:S$373,F$5,FALSE),0)</f>
        <v>0</v>
      </c>
      <c r="G19" s="10">
        <f>IFERROR(VLOOKUP($A19,'[5]O&amp;M Per TB'!$B$4:T$373,G$5,FALSE),0)</f>
        <v>0</v>
      </c>
      <c r="H19" s="10">
        <f>IFERROR(VLOOKUP($A19,'[5]O&amp;M Per TB'!$B$4:U$373,H$5,FALSE),0)</f>
        <v>0</v>
      </c>
      <c r="I19" s="10">
        <f>IFERROR(VLOOKUP($A19,'[5]O&amp;M Per TB'!$B$4:V$373,I$5,FALSE),0)</f>
        <v>0</v>
      </c>
      <c r="J19" s="10">
        <f>IFERROR(VLOOKUP($A19,'[5]O&amp;M Per TB'!$B$4:W$373,J$5,FALSE),0)</f>
        <v>0</v>
      </c>
      <c r="K19" s="10">
        <f>IFERROR(VLOOKUP($A19,'[5]O&amp;M Per TB'!$B$4:X$373,K$5,FALSE),0)</f>
        <v>0</v>
      </c>
      <c r="L19" s="10">
        <f>IFERROR(VLOOKUP($A19,'[5]O&amp;M Per TB'!$B$4:Y$373,L$5,FALSE),0)</f>
        <v>0</v>
      </c>
      <c r="M19" s="10">
        <f>IFERROR(VLOOKUP($A19,'[5]O&amp;M Per TB'!$B$4:Z$373,M$5,FALSE),0)</f>
        <v>0</v>
      </c>
      <c r="N19" s="10">
        <f>IFERROR(VLOOKUP($A19,'[5]O&amp;M Per TB'!$B$4:AA$373,N$5,FALSE),0)</f>
        <v>0</v>
      </c>
      <c r="O19" s="10">
        <f>IFERROR(VLOOKUP($A19,'[5]O&amp;M Per TB'!$B$4:AB$373,O$5,FALSE),0)</f>
        <v>0</v>
      </c>
      <c r="P19" s="116">
        <f>SUM(D19:O19)</f>
        <v>0</v>
      </c>
    </row>
    <row r="20" spans="1:16" s="107" customFormat="1" x14ac:dyDescent="0.3">
      <c r="A20" s="125"/>
      <c r="C20" s="126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16"/>
      <c r="P20" s="116"/>
    </row>
    <row r="21" spans="1:16" s="107" customFormat="1" x14ac:dyDescent="0.3">
      <c r="A21" s="125">
        <v>6505</v>
      </c>
      <c r="B21" s="107" t="s">
        <v>357</v>
      </c>
      <c r="C21" s="133" t="s">
        <v>358</v>
      </c>
      <c r="D21" s="10">
        <f>IFERROR(VLOOKUP($A21,'[5]O&amp;M Per TB'!$B$4:Q$373,D$5,FALSE),0)</f>
        <v>0</v>
      </c>
      <c r="E21" s="10">
        <f>IFERROR(VLOOKUP($A21,'[5]O&amp;M Per TB'!$B$4:R$373,E$5,FALSE),0)</f>
        <v>0</v>
      </c>
      <c r="F21" s="10">
        <f>IFERROR(VLOOKUP($A21,'[5]O&amp;M Per TB'!$B$4:S$373,F$5,FALSE),0)</f>
        <v>0</v>
      </c>
      <c r="G21" s="10">
        <f>IFERROR(VLOOKUP($A21,'[5]O&amp;M Per TB'!$B$4:T$373,G$5,FALSE),0)</f>
        <v>0</v>
      </c>
      <c r="H21" s="10">
        <f>IFERROR(VLOOKUP($A21,'[5]O&amp;M Per TB'!$B$4:U$373,H$5,FALSE),0)</f>
        <v>0</v>
      </c>
      <c r="I21" s="10">
        <f>IFERROR(VLOOKUP($A21,'[5]O&amp;M Per TB'!$B$4:V$373,I$5,FALSE),0)</f>
        <v>0</v>
      </c>
      <c r="J21" s="10">
        <f>IFERROR(VLOOKUP($A21,'[5]O&amp;M Per TB'!$B$4:W$373,J$5,FALSE),0)</f>
        <v>0</v>
      </c>
      <c r="K21" s="10">
        <f>IFERROR(VLOOKUP($A21,'[5]O&amp;M Per TB'!$B$4:X$373,K$5,FALSE),0)</f>
        <v>0</v>
      </c>
      <c r="L21" s="10">
        <f>IFERROR(VLOOKUP($A21,'[5]O&amp;M Per TB'!$B$4:Y$373,L$5,FALSE),0)</f>
        <v>0</v>
      </c>
      <c r="M21" s="10">
        <f>IFERROR(VLOOKUP($A21,'[5]O&amp;M Per TB'!$B$4:Z$373,M$5,FALSE),0)</f>
        <v>0</v>
      </c>
      <c r="N21" s="10">
        <f>IFERROR(VLOOKUP($A21,'[5]O&amp;M Per TB'!$B$4:AA$373,N$5,FALSE),0)</f>
        <v>0</v>
      </c>
      <c r="O21" s="10">
        <f>IFERROR(VLOOKUP($A21,'[5]O&amp;M Per TB'!$B$4:AB$373,O$5,FALSE),0)</f>
        <v>0</v>
      </c>
      <c r="P21" s="116">
        <f>SUM(D21:O21)</f>
        <v>0</v>
      </c>
    </row>
    <row r="22" spans="1:16" s="107" customFormat="1" x14ac:dyDescent="0.3">
      <c r="A22" s="125">
        <v>6510</v>
      </c>
      <c r="B22" s="107" t="s">
        <v>359</v>
      </c>
      <c r="C22" s="133"/>
      <c r="D22" s="10">
        <f>IFERROR(VLOOKUP($A22,'[5]O&amp;M Per TB'!$B$4:Q$373,D$5,FALSE),0)</f>
        <v>0</v>
      </c>
      <c r="E22" s="10">
        <f>IFERROR(VLOOKUP($A22,'[5]O&amp;M Per TB'!$B$4:R$373,E$5,FALSE),0)</f>
        <v>0</v>
      </c>
      <c r="F22" s="10">
        <f>IFERROR(VLOOKUP($A22,'[5]O&amp;M Per TB'!$B$4:S$373,F$5,FALSE),0)</f>
        <v>0</v>
      </c>
      <c r="G22" s="10">
        <f>IFERROR(VLOOKUP($A22,'[5]O&amp;M Per TB'!$B$4:T$373,G$5,FALSE),0)</f>
        <v>0</v>
      </c>
      <c r="H22" s="10">
        <f>IFERROR(VLOOKUP($A22,'[5]O&amp;M Per TB'!$B$4:U$373,H$5,FALSE),0)</f>
        <v>0</v>
      </c>
      <c r="I22" s="10">
        <f>IFERROR(VLOOKUP($A22,'[5]O&amp;M Per TB'!$B$4:V$373,I$5,FALSE),0)</f>
        <v>0</v>
      </c>
      <c r="J22" s="10">
        <f>IFERROR(VLOOKUP($A22,'[5]O&amp;M Per TB'!$B$4:W$373,J$5,FALSE),0)</f>
        <v>0</v>
      </c>
      <c r="K22" s="10">
        <f>IFERROR(VLOOKUP($A22,'[5]O&amp;M Per TB'!$B$4:X$373,K$5,FALSE),0)</f>
        <v>0</v>
      </c>
      <c r="L22" s="10">
        <f>IFERROR(VLOOKUP($A22,'[5]O&amp;M Per TB'!$B$4:Y$373,L$5,FALSE),0)</f>
        <v>0</v>
      </c>
      <c r="M22" s="10">
        <f>IFERROR(VLOOKUP($A22,'[5]O&amp;M Per TB'!$B$4:Z$373,M$5,FALSE),0)</f>
        <v>0</v>
      </c>
      <c r="N22" s="10">
        <f>IFERROR(VLOOKUP($A22,'[5]O&amp;M Per TB'!$B$4:AA$373,N$5,FALSE),0)</f>
        <v>0</v>
      </c>
      <c r="O22" s="10">
        <f>IFERROR(VLOOKUP($A22,'[5]O&amp;M Per TB'!$B$4:AB$373,O$5,FALSE),0)</f>
        <v>0</v>
      </c>
      <c r="P22" s="116">
        <f>SUM(D22:O22)</f>
        <v>0</v>
      </c>
    </row>
    <row r="23" spans="1:16" s="107" customFormat="1" x14ac:dyDescent="0.3">
      <c r="A23" s="125">
        <v>6570</v>
      </c>
      <c r="B23" s="107" t="s">
        <v>360</v>
      </c>
      <c r="C23" s="133"/>
      <c r="D23" s="10">
        <f>IFERROR(VLOOKUP($A23,'[5]O&amp;M Per TB'!$B$4:Q$373,D$5,FALSE),0)</f>
        <v>0</v>
      </c>
      <c r="E23" s="10">
        <f>IFERROR(VLOOKUP($A23,'[5]O&amp;M Per TB'!$B$4:R$373,E$5,FALSE),0)</f>
        <v>0</v>
      </c>
      <c r="F23" s="10">
        <f>IFERROR(VLOOKUP($A23,'[5]O&amp;M Per TB'!$B$4:S$373,F$5,FALSE),0)</f>
        <v>0</v>
      </c>
      <c r="G23" s="10">
        <f>IFERROR(VLOOKUP($A23,'[5]O&amp;M Per TB'!$B$4:T$373,G$5,FALSE),0)</f>
        <v>0</v>
      </c>
      <c r="H23" s="10">
        <f>IFERROR(VLOOKUP($A23,'[5]O&amp;M Per TB'!$B$4:U$373,H$5,FALSE),0)</f>
        <v>0</v>
      </c>
      <c r="I23" s="10">
        <f>IFERROR(VLOOKUP($A23,'[5]O&amp;M Per TB'!$B$4:V$373,I$5,FALSE),0)</f>
        <v>0</v>
      </c>
      <c r="J23" s="10">
        <f>IFERROR(VLOOKUP($A23,'[5]O&amp;M Per TB'!$B$4:W$373,J$5,FALSE),0)</f>
        <v>0</v>
      </c>
      <c r="K23" s="10">
        <f>IFERROR(VLOOKUP($A23,'[5]O&amp;M Per TB'!$B$4:X$373,K$5,FALSE),0)</f>
        <v>0</v>
      </c>
      <c r="L23" s="10">
        <f>IFERROR(VLOOKUP($A23,'[5]O&amp;M Per TB'!$B$4:Y$373,L$5,FALSE),0)</f>
        <v>0</v>
      </c>
      <c r="M23" s="10">
        <f>IFERROR(VLOOKUP($A23,'[5]O&amp;M Per TB'!$B$4:Z$373,M$5,FALSE),0)</f>
        <v>0</v>
      </c>
      <c r="N23" s="10">
        <f>IFERROR(VLOOKUP($A23,'[5]O&amp;M Per TB'!$B$4:AA$373,N$5,FALSE),0)</f>
        <v>0</v>
      </c>
      <c r="O23" s="10">
        <f>IFERROR(VLOOKUP($A23,'[5]O&amp;M Per TB'!$B$4:AB$373,O$5,FALSE),0)</f>
        <v>0</v>
      </c>
      <c r="P23" s="116">
        <f>SUM(D23:O23)</f>
        <v>0</v>
      </c>
    </row>
    <row r="24" spans="1:16" s="107" customFormat="1" x14ac:dyDescent="0.3">
      <c r="A24" s="125">
        <v>6515</v>
      </c>
      <c r="B24" s="107" t="s">
        <v>361</v>
      </c>
      <c r="C24" s="133"/>
      <c r="D24" s="10">
        <f>IFERROR(VLOOKUP($A24,'[5]O&amp;M Per TB'!$B$4:Q$373,D$5,FALSE),0)</f>
        <v>0</v>
      </c>
      <c r="E24" s="10">
        <f>IFERROR(VLOOKUP($A24,'[5]O&amp;M Per TB'!$B$4:R$373,E$5,FALSE),0)</f>
        <v>0</v>
      </c>
      <c r="F24" s="10">
        <f>IFERROR(VLOOKUP($A24,'[5]O&amp;M Per TB'!$B$4:S$373,F$5,FALSE),0)</f>
        <v>0</v>
      </c>
      <c r="G24" s="10">
        <f>IFERROR(VLOOKUP($A24,'[5]O&amp;M Per TB'!$B$4:T$373,G$5,FALSE),0)</f>
        <v>0</v>
      </c>
      <c r="H24" s="10">
        <f>IFERROR(VLOOKUP($A24,'[5]O&amp;M Per TB'!$B$4:U$373,H$5,FALSE),0)</f>
        <v>0</v>
      </c>
      <c r="I24" s="10">
        <f>IFERROR(VLOOKUP($A24,'[5]O&amp;M Per TB'!$B$4:V$373,I$5,FALSE),0)</f>
        <v>0</v>
      </c>
      <c r="J24" s="10">
        <f>IFERROR(VLOOKUP($A24,'[5]O&amp;M Per TB'!$B$4:W$373,J$5,FALSE),0)</f>
        <v>0</v>
      </c>
      <c r="K24" s="10">
        <f>IFERROR(VLOOKUP($A24,'[5]O&amp;M Per TB'!$B$4:X$373,K$5,FALSE),0)</f>
        <v>0</v>
      </c>
      <c r="L24" s="10">
        <f>IFERROR(VLOOKUP($A24,'[5]O&amp;M Per TB'!$B$4:Y$373,L$5,FALSE),0)</f>
        <v>0</v>
      </c>
      <c r="M24" s="10">
        <f>IFERROR(VLOOKUP($A24,'[5]O&amp;M Per TB'!$B$4:Z$373,M$5,FALSE),0)</f>
        <v>0</v>
      </c>
      <c r="N24" s="10">
        <f>IFERROR(VLOOKUP($A24,'[5]O&amp;M Per TB'!$B$4:AA$373,N$5,FALSE),0)</f>
        <v>0</v>
      </c>
      <c r="O24" s="10">
        <f>IFERROR(VLOOKUP($A24,'[5]O&amp;M Per TB'!$B$4:AB$373,O$5,FALSE),0)</f>
        <v>0</v>
      </c>
      <c r="P24" s="116">
        <f>SUM(D24:O24)</f>
        <v>0</v>
      </c>
    </row>
    <row r="25" spans="1:16" s="107" customFormat="1" x14ac:dyDescent="0.3">
      <c r="A25" s="125"/>
      <c r="C25" s="126"/>
      <c r="D25" s="138"/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16"/>
      <c r="P25" s="116"/>
    </row>
    <row r="26" spans="1:16" s="107" customFormat="1" x14ac:dyDescent="0.3">
      <c r="A26" s="125">
        <v>6460</v>
      </c>
      <c r="B26" s="107" t="s">
        <v>362</v>
      </c>
      <c r="C26" s="133" t="s">
        <v>363</v>
      </c>
      <c r="D26" s="10">
        <f>IFERROR(VLOOKUP($A26,'[5]O&amp;M Per TB'!$B$4:Q$373,D$5,FALSE),0)</f>
        <v>0</v>
      </c>
      <c r="E26" s="10">
        <f>IFERROR(VLOOKUP($A26,'[5]O&amp;M Per TB'!$B$4:R$373,E$5,FALSE),0)</f>
        <v>0</v>
      </c>
      <c r="F26" s="10">
        <f>IFERROR(VLOOKUP($A26,'[5]O&amp;M Per TB'!$B$4:S$373,F$5,FALSE),0)</f>
        <v>0</v>
      </c>
      <c r="G26" s="10">
        <f>IFERROR(VLOOKUP($A26,'[5]O&amp;M Per TB'!$B$4:T$373,G$5,FALSE),0)</f>
        <v>0</v>
      </c>
      <c r="H26" s="10">
        <f>IFERROR(VLOOKUP($A26,'[5]O&amp;M Per TB'!$B$4:U$373,H$5,FALSE),0)</f>
        <v>0</v>
      </c>
      <c r="I26" s="10">
        <f>IFERROR(VLOOKUP($A26,'[5]O&amp;M Per TB'!$B$4:V$373,I$5,FALSE),0)</f>
        <v>0</v>
      </c>
      <c r="J26" s="10">
        <f>IFERROR(VLOOKUP($A26,'[5]O&amp;M Per TB'!$B$4:W$373,J$5,FALSE),0)</f>
        <v>0</v>
      </c>
      <c r="K26" s="10">
        <f>IFERROR(VLOOKUP($A26,'[5]O&amp;M Per TB'!$B$4:X$373,K$5,FALSE),0)</f>
        <v>0</v>
      </c>
      <c r="L26" s="10">
        <f>IFERROR(VLOOKUP($A26,'[5]O&amp;M Per TB'!$B$4:Y$373,L$5,FALSE),0)</f>
        <v>0</v>
      </c>
      <c r="M26" s="10">
        <f>IFERROR(VLOOKUP($A26,'[5]O&amp;M Per TB'!$B$4:Z$373,M$5,FALSE),0)</f>
        <v>0</v>
      </c>
      <c r="N26" s="10">
        <f>IFERROR(VLOOKUP($A26,'[5]O&amp;M Per TB'!$B$4:AA$373,N$5,FALSE),0)</f>
        <v>0</v>
      </c>
      <c r="O26" s="10">
        <f>IFERROR(VLOOKUP($A26,'[5]O&amp;M Per TB'!$B$4:AB$373,O$5,FALSE),0)</f>
        <v>0</v>
      </c>
      <c r="P26" s="116">
        <f>SUM(D26:O26)</f>
        <v>0</v>
      </c>
    </row>
    <row r="27" spans="1:16" s="107" customFormat="1" x14ac:dyDescent="0.3">
      <c r="A27" s="125">
        <v>6520</v>
      </c>
      <c r="B27" s="107" t="s">
        <v>364</v>
      </c>
      <c r="C27" s="133" t="s">
        <v>365</v>
      </c>
      <c r="D27" s="10">
        <f>IFERROR(VLOOKUP($A27,'[5]O&amp;M Per TB'!$B$4:Q$373,D$5,FALSE),0)</f>
        <v>0</v>
      </c>
      <c r="E27" s="10">
        <f>IFERROR(VLOOKUP($A27,'[5]O&amp;M Per TB'!$B$4:R$373,E$5,FALSE),0)</f>
        <v>0</v>
      </c>
      <c r="F27" s="10">
        <f>IFERROR(VLOOKUP($A27,'[5]O&amp;M Per TB'!$B$4:S$373,F$5,FALSE),0)</f>
        <v>0</v>
      </c>
      <c r="G27" s="10">
        <f>IFERROR(VLOOKUP($A27,'[5]O&amp;M Per TB'!$B$4:T$373,G$5,FALSE),0)</f>
        <v>0</v>
      </c>
      <c r="H27" s="10">
        <f>IFERROR(VLOOKUP($A27,'[5]O&amp;M Per TB'!$B$4:U$373,H$5,FALSE),0)</f>
        <v>0</v>
      </c>
      <c r="I27" s="10">
        <f>IFERROR(VLOOKUP($A27,'[5]O&amp;M Per TB'!$B$4:V$373,I$5,FALSE),0)</f>
        <v>0</v>
      </c>
      <c r="J27" s="10">
        <f>IFERROR(VLOOKUP($A27,'[5]O&amp;M Per TB'!$B$4:W$373,J$5,FALSE),0)</f>
        <v>0</v>
      </c>
      <c r="K27" s="10">
        <f>IFERROR(VLOOKUP($A27,'[5]O&amp;M Per TB'!$B$4:X$373,K$5,FALSE),0)</f>
        <v>0</v>
      </c>
      <c r="L27" s="10">
        <f>IFERROR(VLOOKUP($A27,'[5]O&amp;M Per TB'!$B$4:Y$373,L$5,FALSE),0)</f>
        <v>0</v>
      </c>
      <c r="M27" s="10">
        <f>IFERROR(VLOOKUP($A27,'[5]O&amp;M Per TB'!$B$4:Z$373,M$5,FALSE),0)</f>
        <v>0</v>
      </c>
      <c r="N27" s="10">
        <f>IFERROR(VLOOKUP($A27,'[5]O&amp;M Per TB'!$B$4:AA$373,N$5,FALSE),0)</f>
        <v>0</v>
      </c>
      <c r="O27" s="10">
        <f>IFERROR(VLOOKUP($A27,'[5]O&amp;M Per TB'!$B$4:AB$373,O$5,FALSE),0)</f>
        <v>0</v>
      </c>
      <c r="P27" s="116">
        <f>SUM(D27:O27)</f>
        <v>0</v>
      </c>
    </row>
    <row r="28" spans="1:16" s="107" customFormat="1" x14ac:dyDescent="0.3">
      <c r="A28" s="125"/>
      <c r="C28" s="126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16"/>
      <c r="P28" s="116"/>
    </row>
    <row r="29" spans="1:16" s="107" customFormat="1" x14ac:dyDescent="0.3">
      <c r="A29" s="125">
        <v>6525</v>
      </c>
      <c r="B29" s="107" t="s">
        <v>367</v>
      </c>
      <c r="C29" s="133" t="s">
        <v>368</v>
      </c>
      <c r="D29" s="10">
        <f>IFERROR(VLOOKUP($A29,'[5]O&amp;M Per TB'!$B$4:Q$373,D$5,FALSE),0)</f>
        <v>0</v>
      </c>
      <c r="E29" s="10">
        <f>IFERROR(VLOOKUP($A29,'[5]O&amp;M Per TB'!$B$4:R$373,E$5,FALSE),0)</f>
        <v>0</v>
      </c>
      <c r="F29" s="10">
        <f>IFERROR(VLOOKUP($A29,'[5]O&amp;M Per TB'!$B$4:S$373,F$5,FALSE),0)</f>
        <v>0</v>
      </c>
      <c r="G29" s="10">
        <f>IFERROR(VLOOKUP($A29,'[5]O&amp;M Per TB'!$B$4:T$373,G$5,FALSE),0)</f>
        <v>0</v>
      </c>
      <c r="H29" s="10">
        <f>IFERROR(VLOOKUP($A29,'[5]O&amp;M Per TB'!$B$4:U$373,H$5,FALSE),0)</f>
        <v>0</v>
      </c>
      <c r="I29" s="10">
        <f>IFERROR(VLOOKUP($A29,'[5]O&amp;M Per TB'!$B$4:V$373,I$5,FALSE),0)</f>
        <v>0</v>
      </c>
      <c r="J29" s="10">
        <f>IFERROR(VLOOKUP($A29,'[5]O&amp;M Per TB'!$B$4:W$373,J$5,FALSE),0)</f>
        <v>0</v>
      </c>
      <c r="K29" s="10">
        <f>IFERROR(VLOOKUP($A29,'[5]O&amp;M Per TB'!$B$4:X$373,K$5,FALSE),0)</f>
        <v>0</v>
      </c>
      <c r="L29" s="10">
        <f>IFERROR(VLOOKUP($A29,'[5]O&amp;M Per TB'!$B$4:Y$373,L$5,FALSE),0)</f>
        <v>0</v>
      </c>
      <c r="M29" s="10">
        <f>IFERROR(VLOOKUP($A29,'[5]O&amp;M Per TB'!$B$4:Z$373,M$5,FALSE),0)</f>
        <v>0</v>
      </c>
      <c r="N29" s="10">
        <f>IFERROR(VLOOKUP($A29,'[5]O&amp;M Per TB'!$B$4:AA$373,N$5,FALSE),0)</f>
        <v>0</v>
      </c>
      <c r="O29" s="10">
        <f>IFERROR(VLOOKUP($A29,'[5]O&amp;M Per TB'!$B$4:AB$373,O$5,FALSE),0)</f>
        <v>0</v>
      </c>
      <c r="P29" s="116">
        <f>SUM(D29:O29)</f>
        <v>0</v>
      </c>
    </row>
    <row r="30" spans="1:16" s="107" customFormat="1" x14ac:dyDescent="0.3">
      <c r="A30" s="125">
        <v>6530</v>
      </c>
      <c r="B30" s="107" t="s">
        <v>369</v>
      </c>
      <c r="C30" s="133" t="s">
        <v>370</v>
      </c>
      <c r="D30" s="10">
        <f>IFERROR(VLOOKUP($A30,'[5]O&amp;M Per TB'!$B$4:Q$373,D$5,FALSE),0)</f>
        <v>0</v>
      </c>
      <c r="E30" s="10">
        <f>IFERROR(VLOOKUP($A30,'[5]O&amp;M Per TB'!$B$4:R$373,E$5,FALSE),0)</f>
        <v>0</v>
      </c>
      <c r="F30" s="10">
        <f>IFERROR(VLOOKUP($A30,'[5]O&amp;M Per TB'!$B$4:S$373,F$5,FALSE),0)</f>
        <v>0</v>
      </c>
      <c r="G30" s="10">
        <f>IFERROR(VLOOKUP($A30,'[5]O&amp;M Per TB'!$B$4:T$373,G$5,FALSE),0)</f>
        <v>0</v>
      </c>
      <c r="H30" s="10">
        <f>IFERROR(VLOOKUP($A30,'[5]O&amp;M Per TB'!$B$4:U$373,H$5,FALSE),0)</f>
        <v>0</v>
      </c>
      <c r="I30" s="10">
        <f>IFERROR(VLOOKUP($A30,'[5]O&amp;M Per TB'!$B$4:V$373,I$5,FALSE),0)</f>
        <v>0</v>
      </c>
      <c r="J30" s="10">
        <f>IFERROR(VLOOKUP($A30,'[5]O&amp;M Per TB'!$B$4:W$373,J$5,FALSE),0)</f>
        <v>0</v>
      </c>
      <c r="K30" s="10">
        <f>IFERROR(VLOOKUP($A30,'[5]O&amp;M Per TB'!$B$4:X$373,K$5,FALSE),0)</f>
        <v>0</v>
      </c>
      <c r="L30" s="10">
        <f>IFERROR(VLOOKUP($A30,'[5]O&amp;M Per TB'!$B$4:Y$373,L$5,FALSE),0)</f>
        <v>0</v>
      </c>
      <c r="M30" s="10">
        <f>IFERROR(VLOOKUP($A30,'[5]O&amp;M Per TB'!$B$4:Z$373,M$5,FALSE),0)</f>
        <v>0</v>
      </c>
      <c r="N30" s="10">
        <f>IFERROR(VLOOKUP($A30,'[5]O&amp;M Per TB'!$B$4:AA$373,N$5,FALSE),0)</f>
        <v>0</v>
      </c>
      <c r="O30" s="10">
        <f>IFERROR(VLOOKUP($A30,'[5]O&amp;M Per TB'!$B$4:AB$373,O$5,FALSE),0)</f>
        <v>0</v>
      </c>
      <c r="P30" s="116">
        <f>SUM(D30:O30)</f>
        <v>0</v>
      </c>
    </row>
    <row r="31" spans="1:16" s="107" customFormat="1" x14ac:dyDescent="0.3">
      <c r="A31" s="125"/>
      <c r="C31" s="126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16"/>
      <c r="P31" s="116"/>
    </row>
    <row r="32" spans="1:16" s="107" customFormat="1" x14ac:dyDescent="0.3">
      <c r="A32" s="125">
        <v>6535</v>
      </c>
      <c r="B32" s="107" t="s">
        <v>371</v>
      </c>
      <c r="C32" s="133" t="s">
        <v>372</v>
      </c>
      <c r="D32" s="10">
        <f>IFERROR(VLOOKUP($A32,'[5]O&amp;M Per TB'!$B$4:Q$373,D$5,FALSE),0)</f>
        <v>0</v>
      </c>
      <c r="E32" s="10">
        <f>IFERROR(VLOOKUP($A32,'[5]O&amp;M Per TB'!$B$4:R$373,E$5,FALSE),0)</f>
        <v>0</v>
      </c>
      <c r="F32" s="10">
        <f>IFERROR(VLOOKUP($A32,'[5]O&amp;M Per TB'!$B$4:S$373,F$5,FALSE),0)</f>
        <v>0</v>
      </c>
      <c r="G32" s="10">
        <f>IFERROR(VLOOKUP($A32,'[5]O&amp;M Per TB'!$B$4:T$373,G$5,FALSE),0)</f>
        <v>0</v>
      </c>
      <c r="H32" s="10">
        <f>IFERROR(VLOOKUP($A32,'[5]O&amp;M Per TB'!$B$4:U$373,H$5,FALSE),0)</f>
        <v>0</v>
      </c>
      <c r="I32" s="10">
        <f>IFERROR(VLOOKUP($A32,'[5]O&amp;M Per TB'!$B$4:V$373,I$5,FALSE),0)</f>
        <v>0</v>
      </c>
      <c r="J32" s="10">
        <f>IFERROR(VLOOKUP($A32,'[5]O&amp;M Per TB'!$B$4:W$373,J$5,FALSE),0)</f>
        <v>0</v>
      </c>
      <c r="K32" s="10">
        <f>IFERROR(VLOOKUP($A32,'[5]O&amp;M Per TB'!$B$4:X$373,K$5,FALSE),0)</f>
        <v>0</v>
      </c>
      <c r="L32" s="10">
        <f>IFERROR(VLOOKUP($A32,'[5]O&amp;M Per TB'!$B$4:Y$373,L$5,FALSE),0)</f>
        <v>0</v>
      </c>
      <c r="M32" s="10">
        <f>IFERROR(VLOOKUP($A32,'[5]O&amp;M Per TB'!$B$4:Z$373,M$5,FALSE),0)</f>
        <v>0</v>
      </c>
      <c r="N32" s="10">
        <f>IFERROR(VLOOKUP($A32,'[5]O&amp;M Per TB'!$B$4:AA$373,N$5,FALSE),0)</f>
        <v>0</v>
      </c>
      <c r="O32" s="10">
        <f>IFERROR(VLOOKUP($A32,'[5]O&amp;M Per TB'!$B$4:AB$373,O$5,FALSE),0)</f>
        <v>0</v>
      </c>
      <c r="P32" s="116">
        <f>SUM(D32:O32)</f>
        <v>0</v>
      </c>
    </row>
    <row r="33" spans="1:20" s="107" customFormat="1" x14ac:dyDescent="0.3">
      <c r="A33" s="125"/>
      <c r="C33" s="133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16"/>
      <c r="P33" s="116"/>
    </row>
    <row r="34" spans="1:20" s="107" customFormat="1" x14ac:dyDescent="0.3">
      <c r="A34" s="125">
        <v>6540</v>
      </c>
      <c r="B34" s="107" t="s">
        <v>373</v>
      </c>
      <c r="C34" s="133" t="s">
        <v>374</v>
      </c>
      <c r="D34" s="10">
        <f>IFERROR(VLOOKUP($A34,'[5]O&amp;M Per TB'!$B$4:Q$373,D$5,FALSE),0)</f>
        <v>0</v>
      </c>
      <c r="E34" s="10">
        <f>IFERROR(VLOOKUP($A34,'[5]O&amp;M Per TB'!$B$4:R$373,E$5,FALSE),0)</f>
        <v>0</v>
      </c>
      <c r="F34" s="10">
        <f>IFERROR(VLOOKUP($A34,'[5]O&amp;M Per TB'!$B$4:S$373,F$5,FALSE),0)</f>
        <v>0</v>
      </c>
      <c r="G34" s="10">
        <f>IFERROR(VLOOKUP($A34,'[5]O&amp;M Per TB'!$B$4:T$373,G$5,FALSE),0)</f>
        <v>0</v>
      </c>
      <c r="H34" s="10">
        <f>IFERROR(VLOOKUP($A34,'[5]O&amp;M Per TB'!$B$4:U$373,H$5,FALSE),0)</f>
        <v>0</v>
      </c>
      <c r="I34" s="10">
        <f>IFERROR(VLOOKUP($A34,'[5]O&amp;M Per TB'!$B$4:V$373,I$5,FALSE),0)</f>
        <v>0</v>
      </c>
      <c r="J34" s="10">
        <f>IFERROR(VLOOKUP($A34,'[5]O&amp;M Per TB'!$B$4:W$373,J$5,FALSE),0)</f>
        <v>0</v>
      </c>
      <c r="K34" s="10">
        <f>IFERROR(VLOOKUP($A34,'[5]O&amp;M Per TB'!$B$4:X$373,K$5,FALSE),0)</f>
        <v>0</v>
      </c>
      <c r="L34" s="10">
        <f>IFERROR(VLOOKUP($A34,'[5]O&amp;M Per TB'!$B$4:Y$373,L$5,FALSE),0)</f>
        <v>0</v>
      </c>
      <c r="M34" s="10">
        <f>IFERROR(VLOOKUP($A34,'[5]O&amp;M Per TB'!$B$4:Z$373,M$5,FALSE),0)</f>
        <v>0</v>
      </c>
      <c r="N34" s="10">
        <f>IFERROR(VLOOKUP($A34,'[5]O&amp;M Per TB'!$B$4:AA$373,N$5,FALSE),0)</f>
        <v>0</v>
      </c>
      <c r="O34" s="10">
        <f>IFERROR(VLOOKUP($A34,'[5]O&amp;M Per TB'!$B$4:AB$373,O$5,FALSE),0)</f>
        <v>0</v>
      </c>
      <c r="P34" s="116">
        <f>SUM(D34:O34)</f>
        <v>0</v>
      </c>
    </row>
    <row r="35" spans="1:20" s="107" customFormat="1" x14ac:dyDescent="0.3">
      <c r="A35" s="125">
        <v>6545</v>
      </c>
      <c r="B35" s="107" t="s">
        <v>375</v>
      </c>
      <c r="C35" s="133" t="s">
        <v>376</v>
      </c>
      <c r="D35" s="10">
        <f>IFERROR(VLOOKUP($A35,'[5]O&amp;M Per TB'!$B$4:Q$373,D$5,FALSE),0)</f>
        <v>0</v>
      </c>
      <c r="E35" s="10">
        <f>IFERROR(VLOOKUP($A35,'[5]O&amp;M Per TB'!$B$4:R$373,E$5,FALSE),0)</f>
        <v>0</v>
      </c>
      <c r="F35" s="10">
        <f>IFERROR(VLOOKUP($A35,'[5]O&amp;M Per TB'!$B$4:S$373,F$5,FALSE),0)</f>
        <v>0</v>
      </c>
      <c r="G35" s="10">
        <f>IFERROR(VLOOKUP($A35,'[5]O&amp;M Per TB'!$B$4:T$373,G$5,FALSE),0)</f>
        <v>0</v>
      </c>
      <c r="H35" s="10">
        <f>IFERROR(VLOOKUP($A35,'[5]O&amp;M Per TB'!$B$4:U$373,H$5,FALSE),0)</f>
        <v>0</v>
      </c>
      <c r="I35" s="10">
        <f>IFERROR(VLOOKUP($A35,'[5]O&amp;M Per TB'!$B$4:V$373,I$5,FALSE),0)</f>
        <v>0</v>
      </c>
      <c r="J35" s="10">
        <f>IFERROR(VLOOKUP($A35,'[5]O&amp;M Per TB'!$B$4:W$373,J$5,FALSE),0)</f>
        <v>0</v>
      </c>
      <c r="K35" s="10">
        <f>IFERROR(VLOOKUP($A35,'[5]O&amp;M Per TB'!$B$4:X$373,K$5,FALSE),0)</f>
        <v>0</v>
      </c>
      <c r="L35" s="10">
        <f>IFERROR(VLOOKUP($A35,'[5]O&amp;M Per TB'!$B$4:Y$373,L$5,FALSE),0)</f>
        <v>0</v>
      </c>
      <c r="M35" s="10">
        <f>IFERROR(VLOOKUP($A35,'[5]O&amp;M Per TB'!$B$4:Z$373,M$5,FALSE),0)</f>
        <v>0</v>
      </c>
      <c r="N35" s="10">
        <f>IFERROR(VLOOKUP($A35,'[5]O&amp;M Per TB'!$B$4:AA$373,N$5,FALSE),0)</f>
        <v>0</v>
      </c>
      <c r="O35" s="10">
        <f>IFERROR(VLOOKUP($A35,'[5]O&amp;M Per TB'!$B$4:AB$373,O$5,FALSE),0)</f>
        <v>0</v>
      </c>
      <c r="P35" s="116">
        <f>SUM(D35:O35)</f>
        <v>0</v>
      </c>
    </row>
    <row r="36" spans="1:20" s="107" customFormat="1" x14ac:dyDescent="0.3">
      <c r="A36" s="125"/>
      <c r="B36" s="113" t="s">
        <v>81</v>
      </c>
      <c r="C36" s="242" t="s">
        <v>81</v>
      </c>
      <c r="D36" s="187">
        <f>SUM(D34:D35)</f>
        <v>0</v>
      </c>
      <c r="E36" s="187">
        <f t="shared" ref="E36:P36" si="0">SUM(E34:E35)</f>
        <v>0</v>
      </c>
      <c r="F36" s="187">
        <f t="shared" si="0"/>
        <v>0</v>
      </c>
      <c r="G36" s="187">
        <f t="shared" si="0"/>
        <v>0</v>
      </c>
      <c r="H36" s="187">
        <f t="shared" si="0"/>
        <v>0</v>
      </c>
      <c r="I36" s="187">
        <f t="shared" si="0"/>
        <v>0</v>
      </c>
      <c r="J36" s="187">
        <f t="shared" si="0"/>
        <v>0</v>
      </c>
      <c r="K36" s="187">
        <f t="shared" si="0"/>
        <v>0</v>
      </c>
      <c r="L36" s="187">
        <f t="shared" si="0"/>
        <v>0</v>
      </c>
      <c r="M36" s="187">
        <f t="shared" si="0"/>
        <v>0</v>
      </c>
      <c r="N36" s="187">
        <f t="shared" si="0"/>
        <v>0</v>
      </c>
      <c r="O36" s="187">
        <f t="shared" si="0"/>
        <v>0</v>
      </c>
      <c r="P36" s="187">
        <f t="shared" si="0"/>
        <v>0</v>
      </c>
    </row>
    <row r="37" spans="1:20" s="107" customFormat="1" x14ac:dyDescent="0.3">
      <c r="A37" s="125">
        <v>6550</v>
      </c>
      <c r="B37" s="107" t="s">
        <v>377</v>
      </c>
      <c r="C37" s="133" t="s">
        <v>378</v>
      </c>
      <c r="D37" s="10">
        <f>IFERROR(VLOOKUP($A37,'[5]O&amp;M Per TB'!$B$4:Q$373,D$5,FALSE),0)</f>
        <v>0</v>
      </c>
      <c r="E37" s="10">
        <f>IFERROR(VLOOKUP($A37,'[5]O&amp;M Per TB'!$B$4:R$373,E$5,FALSE),0)</f>
        <v>0</v>
      </c>
      <c r="F37" s="10">
        <f>IFERROR(VLOOKUP($A37,'[5]O&amp;M Per TB'!$B$4:S$373,F$5,FALSE),0)</f>
        <v>0</v>
      </c>
      <c r="G37" s="10">
        <f>IFERROR(VLOOKUP($A37,'[5]O&amp;M Per TB'!$B$4:T$373,G$5,FALSE),0)</f>
        <v>0</v>
      </c>
      <c r="H37" s="10">
        <f>IFERROR(VLOOKUP($A37,'[5]O&amp;M Per TB'!$B$4:U$373,H$5,FALSE),0)</f>
        <v>0</v>
      </c>
      <c r="I37" s="10">
        <f>IFERROR(VLOOKUP($A37,'[5]O&amp;M Per TB'!$B$4:V$373,I$5,FALSE),0)</f>
        <v>0</v>
      </c>
      <c r="J37" s="10">
        <f>IFERROR(VLOOKUP($A37,'[5]O&amp;M Per TB'!$B$4:W$373,J$5,FALSE),0)</f>
        <v>0</v>
      </c>
      <c r="K37" s="10">
        <f>IFERROR(VLOOKUP($A37,'[5]O&amp;M Per TB'!$B$4:X$373,K$5,FALSE),0)</f>
        <v>0</v>
      </c>
      <c r="L37" s="10">
        <f>IFERROR(VLOOKUP($A37,'[5]O&amp;M Per TB'!$B$4:Y$373,L$5,FALSE),0)</f>
        <v>0</v>
      </c>
      <c r="M37" s="10">
        <f>IFERROR(VLOOKUP($A37,'[5]O&amp;M Per TB'!$B$4:Z$373,M$5,FALSE),0)</f>
        <v>0</v>
      </c>
      <c r="N37" s="10">
        <f>IFERROR(VLOOKUP($A37,'[5]O&amp;M Per TB'!$B$4:AA$373,N$5,FALSE),0)</f>
        <v>0</v>
      </c>
      <c r="O37" s="10">
        <f>IFERROR(VLOOKUP($A37,'[5]O&amp;M Per TB'!$B$4:AB$373,O$5,FALSE),0)</f>
        <v>0</v>
      </c>
      <c r="P37" s="116">
        <f>SUM(D37:O37)</f>
        <v>0</v>
      </c>
    </row>
    <row r="38" spans="1:20" s="107" customFormat="1" x14ac:dyDescent="0.3">
      <c r="A38" s="125">
        <v>6555</v>
      </c>
      <c r="B38" s="107" t="s">
        <v>379</v>
      </c>
      <c r="C38" s="133"/>
      <c r="D38" s="10">
        <f>IFERROR(VLOOKUP($A38,'[5]O&amp;M Per TB'!$B$4:Q$373,D$5,FALSE),0)</f>
        <v>0</v>
      </c>
      <c r="E38" s="10">
        <f>IFERROR(VLOOKUP($A38,'[5]O&amp;M Per TB'!$B$4:R$373,E$5,FALSE),0)</f>
        <v>0</v>
      </c>
      <c r="F38" s="10">
        <f>IFERROR(VLOOKUP($A38,'[5]O&amp;M Per TB'!$B$4:S$373,F$5,FALSE),0)</f>
        <v>0</v>
      </c>
      <c r="G38" s="10">
        <f>IFERROR(VLOOKUP($A38,'[5]O&amp;M Per TB'!$B$4:T$373,G$5,FALSE),0)</f>
        <v>0</v>
      </c>
      <c r="H38" s="10">
        <f>IFERROR(VLOOKUP($A38,'[5]O&amp;M Per TB'!$B$4:U$373,H$5,FALSE),0)</f>
        <v>0</v>
      </c>
      <c r="I38" s="10">
        <f>IFERROR(VLOOKUP($A38,'[5]O&amp;M Per TB'!$B$4:V$373,I$5,FALSE),0)</f>
        <v>0</v>
      </c>
      <c r="J38" s="10">
        <f>IFERROR(VLOOKUP($A38,'[5]O&amp;M Per TB'!$B$4:W$373,J$5,FALSE),0)</f>
        <v>0</v>
      </c>
      <c r="K38" s="10">
        <f>IFERROR(VLOOKUP($A38,'[5]O&amp;M Per TB'!$B$4:X$373,K$5,FALSE),0)</f>
        <v>0</v>
      </c>
      <c r="L38" s="10">
        <f>IFERROR(VLOOKUP($A38,'[5]O&amp;M Per TB'!$B$4:Y$373,L$5,FALSE),0)</f>
        <v>0</v>
      </c>
      <c r="M38" s="10">
        <f>IFERROR(VLOOKUP($A38,'[5]O&amp;M Per TB'!$B$4:Z$373,M$5,FALSE),0)</f>
        <v>0</v>
      </c>
      <c r="N38" s="10">
        <f>IFERROR(VLOOKUP($A38,'[5]O&amp;M Per TB'!$B$4:AA$373,N$5,FALSE),0)</f>
        <v>0</v>
      </c>
      <c r="O38" s="10">
        <f>IFERROR(VLOOKUP($A38,'[5]O&amp;M Per TB'!$B$4:AB$373,O$5,FALSE),0)</f>
        <v>0</v>
      </c>
      <c r="P38" s="116">
        <f>SUM(D38:O38)</f>
        <v>0</v>
      </c>
    </row>
    <row r="39" spans="1:20" s="107" customFormat="1" x14ac:dyDescent="0.3">
      <c r="A39" s="125">
        <v>6575</v>
      </c>
      <c r="B39" s="107" t="s">
        <v>380</v>
      </c>
      <c r="C39" s="133"/>
      <c r="D39" s="10">
        <f>IFERROR(VLOOKUP($A39,'[5]O&amp;M Per TB'!$B$4:Q$373,D$5,FALSE),0)</f>
        <v>0</v>
      </c>
      <c r="E39" s="10">
        <f>IFERROR(VLOOKUP($A39,'[5]O&amp;M Per TB'!$B$4:R$373,E$5,FALSE),0)</f>
        <v>0</v>
      </c>
      <c r="F39" s="10">
        <f>IFERROR(VLOOKUP($A39,'[5]O&amp;M Per TB'!$B$4:S$373,F$5,FALSE),0)</f>
        <v>0</v>
      </c>
      <c r="G39" s="10">
        <f>IFERROR(VLOOKUP($A39,'[5]O&amp;M Per TB'!$B$4:T$373,G$5,FALSE),0)</f>
        <v>0</v>
      </c>
      <c r="H39" s="10">
        <f>IFERROR(VLOOKUP($A39,'[5]O&amp;M Per TB'!$B$4:U$373,H$5,FALSE),0)</f>
        <v>0</v>
      </c>
      <c r="I39" s="10">
        <f>IFERROR(VLOOKUP($A39,'[5]O&amp;M Per TB'!$B$4:V$373,I$5,FALSE),0)</f>
        <v>0</v>
      </c>
      <c r="J39" s="10">
        <f>IFERROR(VLOOKUP($A39,'[5]O&amp;M Per TB'!$B$4:W$373,J$5,FALSE),0)</f>
        <v>0</v>
      </c>
      <c r="K39" s="10">
        <f>IFERROR(VLOOKUP($A39,'[5]O&amp;M Per TB'!$B$4:X$373,K$5,FALSE),0)</f>
        <v>0</v>
      </c>
      <c r="L39" s="10">
        <f>IFERROR(VLOOKUP($A39,'[5]O&amp;M Per TB'!$B$4:Y$373,L$5,FALSE),0)</f>
        <v>0</v>
      </c>
      <c r="M39" s="10">
        <f>IFERROR(VLOOKUP($A39,'[5]O&amp;M Per TB'!$B$4:Z$373,M$5,FALSE),0)</f>
        <v>0</v>
      </c>
      <c r="N39" s="10">
        <f>IFERROR(VLOOKUP($A39,'[5]O&amp;M Per TB'!$B$4:AA$373,N$5,FALSE),0)</f>
        <v>0</v>
      </c>
      <c r="O39" s="10">
        <f>IFERROR(VLOOKUP($A39,'[5]O&amp;M Per TB'!$B$4:AB$373,O$5,FALSE),0)</f>
        <v>0</v>
      </c>
      <c r="P39" s="116">
        <f>SUM(D39:O39)</f>
        <v>0</v>
      </c>
    </row>
    <row r="40" spans="1:20" s="107" customFormat="1" x14ac:dyDescent="0.3">
      <c r="A40" s="125"/>
      <c r="C40" s="126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16"/>
      <c r="P40" s="116"/>
    </row>
    <row r="41" spans="1:20" s="107" customFormat="1" x14ac:dyDescent="0.3">
      <c r="A41" s="125">
        <v>6470</v>
      </c>
      <c r="B41" s="107" t="s">
        <v>381</v>
      </c>
      <c r="C41" s="126"/>
      <c r="D41" s="10">
        <f>IFERROR(VLOOKUP($A41,'[5]O&amp;M Per TB'!$B$4:Q$373,D$5,FALSE),0)</f>
        <v>0</v>
      </c>
      <c r="E41" s="10">
        <f>IFERROR(VLOOKUP($A41,'[5]O&amp;M Per TB'!$B$4:R$373,E$5,FALSE),0)</f>
        <v>0</v>
      </c>
      <c r="F41" s="10">
        <f>IFERROR(VLOOKUP($A41,'[5]O&amp;M Per TB'!$B$4:S$373,F$5,FALSE),0)</f>
        <v>0</v>
      </c>
      <c r="G41" s="10">
        <f>IFERROR(VLOOKUP($A41,'[5]O&amp;M Per TB'!$B$4:T$373,G$5,FALSE),0)</f>
        <v>0</v>
      </c>
      <c r="H41" s="10">
        <f>IFERROR(VLOOKUP($A41,'[5]O&amp;M Per TB'!$B$4:U$373,H$5,FALSE),0)</f>
        <v>0</v>
      </c>
      <c r="I41" s="10">
        <f>IFERROR(VLOOKUP($A41,'[5]O&amp;M Per TB'!$B$4:V$373,I$5,FALSE),0)</f>
        <v>0</v>
      </c>
      <c r="J41" s="10">
        <f>IFERROR(VLOOKUP($A41,'[5]O&amp;M Per TB'!$B$4:W$373,J$5,FALSE),0)</f>
        <v>0</v>
      </c>
      <c r="K41" s="10">
        <f>IFERROR(VLOOKUP($A41,'[5]O&amp;M Per TB'!$B$4:X$373,K$5,FALSE),0)</f>
        <v>0</v>
      </c>
      <c r="L41" s="10">
        <f>IFERROR(VLOOKUP($A41,'[5]O&amp;M Per TB'!$B$4:Y$373,L$5,FALSE),0)</f>
        <v>0</v>
      </c>
      <c r="M41" s="10">
        <f>IFERROR(VLOOKUP($A41,'[5]O&amp;M Per TB'!$B$4:Z$373,M$5,FALSE),0)</f>
        <v>0</v>
      </c>
      <c r="N41" s="10">
        <f>IFERROR(VLOOKUP($A41,'[5]O&amp;M Per TB'!$B$4:AA$373,N$5,FALSE),0)</f>
        <v>0</v>
      </c>
      <c r="O41" s="10">
        <f>IFERROR(VLOOKUP($A41,'[5]O&amp;M Per TB'!$B$4:AB$373,O$5,FALSE),0)</f>
        <v>0</v>
      </c>
      <c r="P41" s="116">
        <f>SUM(D41:O41)</f>
        <v>0</v>
      </c>
    </row>
    <row r="42" spans="1:20" s="107" customFormat="1" x14ac:dyDescent="0.3">
      <c r="A42" s="125">
        <v>6580</v>
      </c>
      <c r="B42" s="132" t="s">
        <v>382</v>
      </c>
      <c r="C42" s="133" t="s">
        <v>383</v>
      </c>
      <c r="D42" s="10">
        <f>IFERROR(VLOOKUP($A42,'[5]O&amp;M Per TB'!$B$4:Q$373,D$5,FALSE),0)</f>
        <v>0</v>
      </c>
      <c r="E42" s="10">
        <f>IFERROR(VLOOKUP($A42,'[5]O&amp;M Per TB'!$B$4:R$373,E$5,FALSE),0)</f>
        <v>0</v>
      </c>
      <c r="F42" s="10">
        <f>IFERROR(VLOOKUP($A42,'[5]O&amp;M Per TB'!$B$4:S$373,F$5,FALSE),0)</f>
        <v>0</v>
      </c>
      <c r="G42" s="10">
        <f>IFERROR(VLOOKUP($A42,'[5]O&amp;M Per TB'!$B$4:T$373,G$5,FALSE),0)</f>
        <v>0</v>
      </c>
      <c r="H42" s="10">
        <f>IFERROR(VLOOKUP($A42,'[5]O&amp;M Per TB'!$B$4:U$373,H$5,FALSE),0)</f>
        <v>0</v>
      </c>
      <c r="I42" s="10">
        <f>IFERROR(VLOOKUP($A42,'[5]O&amp;M Per TB'!$B$4:V$373,I$5,FALSE),0)</f>
        <v>0</v>
      </c>
      <c r="J42" s="10">
        <f>IFERROR(VLOOKUP($A42,'[5]O&amp;M Per TB'!$B$4:W$373,J$5,FALSE),0)</f>
        <v>0</v>
      </c>
      <c r="K42" s="10">
        <f>IFERROR(VLOOKUP($A42,'[5]O&amp;M Per TB'!$B$4:X$373,K$5,FALSE),0)</f>
        <v>0</v>
      </c>
      <c r="L42" s="10">
        <f>IFERROR(VLOOKUP($A42,'[5]O&amp;M Per TB'!$B$4:Y$373,L$5,FALSE),0)</f>
        <v>0</v>
      </c>
      <c r="M42" s="10">
        <f>IFERROR(VLOOKUP($A42,'[5]O&amp;M Per TB'!$B$4:Z$373,M$5,FALSE),0)</f>
        <v>0</v>
      </c>
      <c r="N42" s="10">
        <f>IFERROR(VLOOKUP($A42,'[5]O&amp;M Per TB'!$B$4:AA$373,N$5,FALSE),0)</f>
        <v>0</v>
      </c>
      <c r="O42" s="10">
        <f>IFERROR(VLOOKUP($A42,'[5]O&amp;M Per TB'!$B$4:AB$373,O$5,FALSE),0)</f>
        <v>0</v>
      </c>
      <c r="P42" s="116">
        <f>SUM(D42:O42)</f>
        <v>0</v>
      </c>
    </row>
    <row r="43" spans="1:20" s="107" customFormat="1" x14ac:dyDescent="0.3">
      <c r="A43" s="125"/>
      <c r="B43" s="107" t="s">
        <v>384</v>
      </c>
      <c r="C43" s="133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16">
        <f>SUM(D43:O43)</f>
        <v>0</v>
      </c>
    </row>
    <row r="44" spans="1:20" s="107" customFormat="1" x14ac:dyDescent="0.3">
      <c r="A44" s="125"/>
      <c r="B44" s="132"/>
      <c r="C44" s="133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16"/>
      <c r="P44" s="116"/>
    </row>
    <row r="45" spans="1:20" s="107" customFormat="1" x14ac:dyDescent="0.3">
      <c r="A45" s="125"/>
      <c r="B45" s="113" t="s">
        <v>385</v>
      </c>
      <c r="C45" s="133"/>
      <c r="D45" s="188">
        <f>SUM(D41:D44)</f>
        <v>0</v>
      </c>
      <c r="E45" s="188">
        <f t="shared" ref="E45:P45" si="1">SUM(E41:E44)</f>
        <v>0</v>
      </c>
      <c r="F45" s="188">
        <f t="shared" si="1"/>
        <v>0</v>
      </c>
      <c r="G45" s="188">
        <f t="shared" si="1"/>
        <v>0</v>
      </c>
      <c r="H45" s="188">
        <f t="shared" si="1"/>
        <v>0</v>
      </c>
      <c r="I45" s="188">
        <f t="shared" si="1"/>
        <v>0</v>
      </c>
      <c r="J45" s="188">
        <f t="shared" si="1"/>
        <v>0</v>
      </c>
      <c r="K45" s="188">
        <f t="shared" si="1"/>
        <v>0</v>
      </c>
      <c r="L45" s="188">
        <f t="shared" si="1"/>
        <v>0</v>
      </c>
      <c r="M45" s="188">
        <f t="shared" si="1"/>
        <v>0</v>
      </c>
      <c r="N45" s="188">
        <f t="shared" si="1"/>
        <v>0</v>
      </c>
      <c r="O45" s="188">
        <f t="shared" si="1"/>
        <v>0</v>
      </c>
      <c r="P45" s="188">
        <f t="shared" si="1"/>
        <v>0</v>
      </c>
    </row>
    <row r="46" spans="1:20" s="107" customFormat="1" x14ac:dyDescent="0.3">
      <c r="A46" s="125"/>
      <c r="B46" s="113"/>
      <c r="C46" s="133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16"/>
      <c r="P46" s="116"/>
    </row>
    <row r="47" spans="1:20" s="107" customFormat="1" x14ac:dyDescent="0.3">
      <c r="A47" s="125">
        <v>6585</v>
      </c>
      <c r="B47" s="107" t="s">
        <v>386</v>
      </c>
      <c r="C47" s="133" t="s">
        <v>387</v>
      </c>
      <c r="D47" s="10">
        <f>IFERROR(VLOOKUP($A47,'[5]O&amp;M Per TB'!$B$4:Q$373,D$5,FALSE),0)</f>
        <v>0</v>
      </c>
      <c r="E47" s="10">
        <f>IFERROR(VLOOKUP($A47,'[5]O&amp;M Per TB'!$B$4:R$373,E$5,FALSE),0)</f>
        <v>0</v>
      </c>
      <c r="F47" s="10">
        <f>IFERROR(VLOOKUP($A47,'[5]O&amp;M Per TB'!$B$4:S$373,F$5,FALSE),0)</f>
        <v>0</v>
      </c>
      <c r="G47" s="10">
        <f>IFERROR(VLOOKUP($A47,'[5]O&amp;M Per TB'!$B$4:T$373,G$5,FALSE),0)</f>
        <v>0</v>
      </c>
      <c r="H47" s="10">
        <f>IFERROR(VLOOKUP($A47,'[5]O&amp;M Per TB'!$B$4:U$373,H$5,FALSE),0)</f>
        <v>0</v>
      </c>
      <c r="I47" s="10">
        <f>IFERROR(VLOOKUP($A47,'[5]O&amp;M Per TB'!$B$4:V$373,I$5,FALSE),0)</f>
        <v>0</v>
      </c>
      <c r="J47" s="10">
        <f>IFERROR(VLOOKUP($A47,'[5]O&amp;M Per TB'!$B$4:W$373,J$5,FALSE),0)</f>
        <v>0</v>
      </c>
      <c r="K47" s="10">
        <f>IFERROR(VLOOKUP($A47,'[5]O&amp;M Per TB'!$B$4:X$373,K$5,FALSE),0)</f>
        <v>0</v>
      </c>
      <c r="L47" s="10">
        <f>IFERROR(VLOOKUP($A47,'[5]O&amp;M Per TB'!$B$4:Y$373,L$5,FALSE),0)</f>
        <v>0</v>
      </c>
      <c r="M47" s="10">
        <f>IFERROR(VLOOKUP($A47,'[5]O&amp;M Per TB'!$B$4:Z$373,M$5,FALSE),0)</f>
        <v>0</v>
      </c>
      <c r="N47" s="10">
        <f>IFERROR(VLOOKUP($A47,'[5]O&amp;M Per TB'!$B$4:AA$373,N$5,FALSE),0)</f>
        <v>0</v>
      </c>
      <c r="O47" s="10">
        <f>IFERROR(VLOOKUP($A47,'[5]O&amp;M Per TB'!$B$4:AB$373,O$5,FALSE),0)</f>
        <v>0</v>
      </c>
      <c r="P47" s="116">
        <f>SUM(D47:O47)</f>
        <v>0</v>
      </c>
    </row>
    <row r="48" spans="1:20" s="107" customFormat="1" x14ac:dyDescent="0.3">
      <c r="A48" s="125">
        <v>6920</v>
      </c>
      <c r="B48" s="107" t="s">
        <v>388</v>
      </c>
      <c r="C48" s="133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16"/>
      <c r="Q48" s="294"/>
      <c r="R48" s="294"/>
      <c r="S48" s="295" t="s">
        <v>558</v>
      </c>
      <c r="T48" s="110"/>
    </row>
    <row r="49" spans="1:20" s="107" customFormat="1" ht="14.5" x14ac:dyDescent="0.35">
      <c r="A49" s="125"/>
      <c r="C49" s="133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16"/>
      <c r="Q49" s="295"/>
      <c r="R49" s="294"/>
      <c r="S49" s="296"/>
      <c r="T49" s="110"/>
    </row>
    <row r="50" spans="1:20" s="107" customFormat="1" x14ac:dyDescent="0.3">
      <c r="A50" s="125"/>
      <c r="C50" s="133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16"/>
      <c r="Q50" s="294"/>
      <c r="R50" s="294"/>
      <c r="S50" s="294"/>
      <c r="T50" s="110"/>
    </row>
    <row r="51" spans="1:20" s="107" customFormat="1" x14ac:dyDescent="0.3">
      <c r="A51" s="125"/>
      <c r="B51" s="113" t="s">
        <v>389</v>
      </c>
      <c r="C51" s="242"/>
      <c r="D51" s="189">
        <f>SUM(D47:D50)</f>
        <v>0</v>
      </c>
      <c r="E51" s="189">
        <f t="shared" ref="E51:P51" si="2">SUM(E47:E50)</f>
        <v>0</v>
      </c>
      <c r="F51" s="189">
        <f t="shared" si="2"/>
        <v>0</v>
      </c>
      <c r="G51" s="189">
        <f t="shared" si="2"/>
        <v>0</v>
      </c>
      <c r="H51" s="189">
        <f t="shared" si="2"/>
        <v>0</v>
      </c>
      <c r="I51" s="189">
        <f t="shared" si="2"/>
        <v>0</v>
      </c>
      <c r="J51" s="189">
        <f t="shared" si="2"/>
        <v>0</v>
      </c>
      <c r="K51" s="189">
        <f t="shared" si="2"/>
        <v>0</v>
      </c>
      <c r="L51" s="189">
        <f t="shared" si="2"/>
        <v>0</v>
      </c>
      <c r="M51" s="189">
        <f t="shared" si="2"/>
        <v>0</v>
      </c>
      <c r="N51" s="189">
        <f t="shared" si="2"/>
        <v>0</v>
      </c>
      <c r="O51" s="189">
        <f t="shared" si="2"/>
        <v>0</v>
      </c>
      <c r="P51" s="189">
        <f t="shared" si="2"/>
        <v>0</v>
      </c>
    </row>
    <row r="52" spans="1:20" s="107" customFormat="1" x14ac:dyDescent="0.3">
      <c r="A52" s="125"/>
      <c r="B52" s="113"/>
      <c r="C52" s="242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</row>
    <row r="53" spans="1:20" s="107" customFormat="1" x14ac:dyDescent="0.3">
      <c r="A53" s="125">
        <v>6905</v>
      </c>
      <c r="B53" s="107" t="s">
        <v>391</v>
      </c>
      <c r="C53" s="133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16"/>
    </row>
    <row r="54" spans="1:20" s="107" customFormat="1" x14ac:dyDescent="0.3">
      <c r="A54" s="125"/>
      <c r="B54" s="107" t="s">
        <v>392</v>
      </c>
      <c r="C54" s="133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16"/>
      <c r="P54" s="116"/>
      <c r="Q54" s="295" t="s">
        <v>393</v>
      </c>
    </row>
    <row r="55" spans="1:20" s="107" customFormat="1" x14ac:dyDescent="0.3">
      <c r="A55" s="125"/>
      <c r="B55" s="113" t="s">
        <v>81</v>
      </c>
      <c r="C55" s="242" t="s">
        <v>81</v>
      </c>
      <c r="D55" s="187">
        <f>SUM(D53:D54)</f>
        <v>0</v>
      </c>
      <c r="E55" s="187">
        <f t="shared" ref="E55:P55" si="3">SUM(E53:E54)</f>
        <v>0</v>
      </c>
      <c r="F55" s="187">
        <f t="shared" si="3"/>
        <v>0</v>
      </c>
      <c r="G55" s="187">
        <f t="shared" si="3"/>
        <v>0</v>
      </c>
      <c r="H55" s="187">
        <f t="shared" si="3"/>
        <v>0</v>
      </c>
      <c r="I55" s="187">
        <f t="shared" si="3"/>
        <v>0</v>
      </c>
      <c r="J55" s="187">
        <f t="shared" si="3"/>
        <v>0</v>
      </c>
      <c r="K55" s="187">
        <f t="shared" si="3"/>
        <v>0</v>
      </c>
      <c r="L55" s="187">
        <f t="shared" si="3"/>
        <v>0</v>
      </c>
      <c r="M55" s="187">
        <f t="shared" si="3"/>
        <v>0</v>
      </c>
      <c r="N55" s="187">
        <f t="shared" si="3"/>
        <v>0</v>
      </c>
      <c r="O55" s="187">
        <f t="shared" si="3"/>
        <v>0</v>
      </c>
      <c r="P55" s="187">
        <f t="shared" si="3"/>
        <v>0</v>
      </c>
    </row>
    <row r="56" spans="1:20" s="107" customFormat="1" x14ac:dyDescent="0.3">
      <c r="A56" s="125"/>
      <c r="C56" s="126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16"/>
      <c r="P56" s="116"/>
    </row>
    <row r="57" spans="1:20" s="107" customFormat="1" x14ac:dyDescent="0.3">
      <c r="A57" s="125">
        <v>6595</v>
      </c>
      <c r="B57" s="107" t="s">
        <v>394</v>
      </c>
      <c r="C57" s="133" t="s">
        <v>395</v>
      </c>
      <c r="D57" s="10">
        <f>IFERROR(VLOOKUP($A57,'[5]O&amp;M Per TB'!$B$4:Q$373,D$5,FALSE),0)</f>
        <v>0</v>
      </c>
      <c r="E57" s="10">
        <f>IFERROR(VLOOKUP($A57,'[5]O&amp;M Per TB'!$B$4:R$373,E$5,FALSE),0)</f>
        <v>0</v>
      </c>
      <c r="F57" s="10">
        <f>IFERROR(VLOOKUP($A57,'[5]O&amp;M Per TB'!$B$4:S$373,F$5,FALSE),0)</f>
        <v>0</v>
      </c>
      <c r="G57" s="10">
        <f>IFERROR(VLOOKUP($A57,'[5]O&amp;M Per TB'!$B$4:T$373,G$5,FALSE),0)</f>
        <v>0</v>
      </c>
      <c r="H57" s="10">
        <f>IFERROR(VLOOKUP($A57,'[5]O&amp;M Per TB'!$B$4:U$373,H$5,FALSE),0)</f>
        <v>0</v>
      </c>
      <c r="I57" s="10">
        <f>IFERROR(VLOOKUP($A57,'[5]O&amp;M Per TB'!$B$4:V$373,I$5,FALSE),0)</f>
        <v>0</v>
      </c>
      <c r="J57" s="10">
        <f>IFERROR(VLOOKUP($A57,'[5]O&amp;M Per TB'!$B$4:W$373,J$5,FALSE),0)</f>
        <v>0</v>
      </c>
      <c r="K57" s="10">
        <f>IFERROR(VLOOKUP($A57,'[5]O&amp;M Per TB'!$B$4:X$373,K$5,FALSE),0)</f>
        <v>0</v>
      </c>
      <c r="L57" s="10">
        <f>IFERROR(VLOOKUP($A57,'[5]O&amp;M Per TB'!$B$4:Y$373,L$5,FALSE),0)</f>
        <v>0</v>
      </c>
      <c r="M57" s="10">
        <f>IFERROR(VLOOKUP($A57,'[5]O&amp;M Per TB'!$B$4:Z$373,M$5,FALSE),0)</f>
        <v>0</v>
      </c>
      <c r="N57" s="10">
        <f>IFERROR(VLOOKUP($A57,'[5]O&amp;M Per TB'!$B$4:AA$373,N$5,FALSE),0)</f>
        <v>0</v>
      </c>
      <c r="O57" s="10">
        <f>IFERROR(VLOOKUP($A57,'[5]O&amp;M Per TB'!$B$4:AB$373,O$5,FALSE),0)</f>
        <v>0</v>
      </c>
      <c r="P57" s="116">
        <f>SUM(D57:O57)</f>
        <v>0</v>
      </c>
    </row>
    <row r="58" spans="1:20" s="107" customFormat="1" x14ac:dyDescent="0.3">
      <c r="A58" s="125"/>
      <c r="B58" s="107" t="s">
        <v>396</v>
      </c>
      <c r="C58" s="133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16">
        <f>SUM(D58:O58)</f>
        <v>0</v>
      </c>
    </row>
    <row r="59" spans="1:20" s="107" customFormat="1" x14ac:dyDescent="0.3">
      <c r="A59" s="125"/>
      <c r="B59" s="113" t="s">
        <v>81</v>
      </c>
      <c r="C59" s="242" t="s">
        <v>81</v>
      </c>
      <c r="D59" s="187">
        <f>SUM(D57:D58)</f>
        <v>0</v>
      </c>
      <c r="E59" s="187">
        <f t="shared" ref="E59:P59" si="4">SUM(E57:E58)</f>
        <v>0</v>
      </c>
      <c r="F59" s="187">
        <f t="shared" si="4"/>
        <v>0</v>
      </c>
      <c r="G59" s="187">
        <f t="shared" si="4"/>
        <v>0</v>
      </c>
      <c r="H59" s="187">
        <f t="shared" si="4"/>
        <v>0</v>
      </c>
      <c r="I59" s="187">
        <f t="shared" si="4"/>
        <v>0</v>
      </c>
      <c r="J59" s="187">
        <f t="shared" si="4"/>
        <v>0</v>
      </c>
      <c r="K59" s="187">
        <f t="shared" si="4"/>
        <v>0</v>
      </c>
      <c r="L59" s="187">
        <f t="shared" si="4"/>
        <v>0</v>
      </c>
      <c r="M59" s="187">
        <f t="shared" si="4"/>
        <v>0</v>
      </c>
      <c r="N59" s="187">
        <f t="shared" si="4"/>
        <v>0</v>
      </c>
      <c r="O59" s="187">
        <f t="shared" si="4"/>
        <v>0</v>
      </c>
      <c r="P59" s="187">
        <f t="shared" si="4"/>
        <v>0</v>
      </c>
    </row>
    <row r="60" spans="1:20" s="107" customFormat="1" x14ac:dyDescent="0.3">
      <c r="A60" s="125"/>
      <c r="C60" s="133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16"/>
      <c r="P60" s="116"/>
    </row>
    <row r="61" spans="1:20" s="107" customFormat="1" x14ac:dyDescent="0.3">
      <c r="A61" s="125">
        <v>6600</v>
      </c>
      <c r="B61" s="107" t="s">
        <v>397</v>
      </c>
      <c r="C61" s="133" t="s">
        <v>398</v>
      </c>
      <c r="D61" s="10">
        <f>IFERROR(VLOOKUP($A61,'[5]O&amp;M Per TB'!$B$4:Q$373,D$5,FALSE),0)</f>
        <v>0</v>
      </c>
      <c r="E61" s="10">
        <f>IFERROR(VLOOKUP($A61,'[5]O&amp;M Per TB'!$B$4:R$373,E$5,FALSE),0)</f>
        <v>0</v>
      </c>
      <c r="F61" s="10">
        <f>IFERROR(VLOOKUP($A61,'[5]O&amp;M Per TB'!$B$4:S$373,F$5,FALSE),0)</f>
        <v>0</v>
      </c>
      <c r="G61" s="10">
        <f>IFERROR(VLOOKUP($A61,'[5]O&amp;M Per TB'!$B$4:T$373,G$5,FALSE),0)</f>
        <v>0</v>
      </c>
      <c r="H61" s="10">
        <f>IFERROR(VLOOKUP($A61,'[5]O&amp;M Per TB'!$B$4:U$373,H$5,FALSE),0)</f>
        <v>0</v>
      </c>
      <c r="I61" s="10">
        <f>IFERROR(VLOOKUP($A61,'[5]O&amp;M Per TB'!$B$4:V$373,I$5,FALSE),0)</f>
        <v>0</v>
      </c>
      <c r="J61" s="10">
        <f>IFERROR(VLOOKUP($A61,'[5]O&amp;M Per TB'!$B$4:W$373,J$5,FALSE),0)</f>
        <v>0</v>
      </c>
      <c r="K61" s="10">
        <f>IFERROR(VLOOKUP($A61,'[5]O&amp;M Per TB'!$B$4:X$373,K$5,FALSE),0)</f>
        <v>0</v>
      </c>
      <c r="L61" s="10">
        <f>IFERROR(VLOOKUP($A61,'[5]O&amp;M Per TB'!$B$4:Y$373,L$5,FALSE),0)</f>
        <v>0</v>
      </c>
      <c r="M61" s="10">
        <f>IFERROR(VLOOKUP($A61,'[5]O&amp;M Per TB'!$B$4:Z$373,M$5,FALSE),0)</f>
        <v>0</v>
      </c>
      <c r="N61" s="10">
        <f>IFERROR(VLOOKUP($A61,'[5]O&amp;M Per TB'!$B$4:AA$373,N$5,FALSE),0)</f>
        <v>0</v>
      </c>
      <c r="O61" s="10">
        <f>IFERROR(VLOOKUP($A61,'[5]O&amp;M Per TB'!$B$4:AB$373,O$5,FALSE),0)</f>
        <v>0</v>
      </c>
      <c r="P61" s="116">
        <f>SUM(D61:O61)</f>
        <v>0</v>
      </c>
    </row>
    <row r="62" spans="1:20" s="107" customFormat="1" x14ac:dyDescent="0.3">
      <c r="A62" s="125"/>
      <c r="B62" s="107" t="s">
        <v>399</v>
      </c>
      <c r="C62" s="133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16">
        <f>SUM(D62:O62)</f>
        <v>0</v>
      </c>
    </row>
    <row r="63" spans="1:20" s="107" customFormat="1" x14ac:dyDescent="0.3">
      <c r="A63" s="125"/>
      <c r="B63" s="113" t="s">
        <v>81</v>
      </c>
      <c r="C63" s="242" t="s">
        <v>81</v>
      </c>
      <c r="D63" s="187">
        <f>SUM(D61:D62)</f>
        <v>0</v>
      </c>
      <c r="E63" s="187">
        <f t="shared" ref="E63:P63" si="5">SUM(E61:E62)</f>
        <v>0</v>
      </c>
      <c r="F63" s="187">
        <f t="shared" si="5"/>
        <v>0</v>
      </c>
      <c r="G63" s="187">
        <f t="shared" si="5"/>
        <v>0</v>
      </c>
      <c r="H63" s="187">
        <f t="shared" si="5"/>
        <v>0</v>
      </c>
      <c r="I63" s="187">
        <f t="shared" si="5"/>
        <v>0</v>
      </c>
      <c r="J63" s="187">
        <f t="shared" si="5"/>
        <v>0</v>
      </c>
      <c r="K63" s="187">
        <f t="shared" si="5"/>
        <v>0</v>
      </c>
      <c r="L63" s="187">
        <f t="shared" si="5"/>
        <v>0</v>
      </c>
      <c r="M63" s="187">
        <f t="shared" si="5"/>
        <v>0</v>
      </c>
      <c r="N63" s="187">
        <f t="shared" si="5"/>
        <v>0</v>
      </c>
      <c r="O63" s="187">
        <f t="shared" si="5"/>
        <v>0</v>
      </c>
      <c r="P63" s="187">
        <f t="shared" si="5"/>
        <v>0</v>
      </c>
    </row>
    <row r="64" spans="1:20" s="107" customFormat="1" x14ac:dyDescent="0.3">
      <c r="A64" s="125"/>
      <c r="C64" s="126"/>
      <c r="D64" s="138"/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16"/>
      <c r="P64" s="116"/>
    </row>
    <row r="65" spans="1:16" s="107" customFormat="1" x14ac:dyDescent="0.3">
      <c r="A65" s="125">
        <v>6605</v>
      </c>
      <c r="B65" s="107" t="s">
        <v>400</v>
      </c>
      <c r="C65" s="133"/>
      <c r="D65" s="10">
        <f>IFERROR(VLOOKUP($A65,'[5]O&amp;M Per TB'!$B$4:Q$373,D$5,FALSE),0)</f>
        <v>0</v>
      </c>
      <c r="E65" s="10">
        <f>IFERROR(VLOOKUP($A65,'[5]O&amp;M Per TB'!$B$4:R$373,E$5,FALSE),0)</f>
        <v>0</v>
      </c>
      <c r="F65" s="10">
        <f>IFERROR(VLOOKUP($A65,'[5]O&amp;M Per TB'!$B$4:S$373,F$5,FALSE),0)</f>
        <v>0</v>
      </c>
      <c r="G65" s="10">
        <f>IFERROR(VLOOKUP($A65,'[5]O&amp;M Per TB'!$B$4:T$373,G$5,FALSE),0)</f>
        <v>0</v>
      </c>
      <c r="H65" s="10">
        <f>IFERROR(VLOOKUP($A65,'[5]O&amp;M Per TB'!$B$4:U$373,H$5,FALSE),0)</f>
        <v>0</v>
      </c>
      <c r="I65" s="10">
        <f>IFERROR(VLOOKUP($A65,'[5]O&amp;M Per TB'!$B$4:V$373,I$5,FALSE),0)</f>
        <v>0</v>
      </c>
      <c r="J65" s="10">
        <f>IFERROR(VLOOKUP($A65,'[5]O&amp;M Per TB'!$B$4:W$373,J$5,FALSE),0)</f>
        <v>0</v>
      </c>
      <c r="K65" s="10">
        <f>IFERROR(VLOOKUP($A65,'[5]O&amp;M Per TB'!$B$4:X$373,K$5,FALSE),0)</f>
        <v>0</v>
      </c>
      <c r="L65" s="10">
        <f>IFERROR(VLOOKUP($A65,'[5]O&amp;M Per TB'!$B$4:Y$373,L$5,FALSE),0)</f>
        <v>0</v>
      </c>
      <c r="M65" s="10">
        <f>IFERROR(VLOOKUP($A65,'[5]O&amp;M Per TB'!$B$4:Z$373,M$5,FALSE),0)</f>
        <v>0</v>
      </c>
      <c r="N65" s="10">
        <f>IFERROR(VLOOKUP($A65,'[5]O&amp;M Per TB'!$B$4:AA$373,N$5,FALSE),0)</f>
        <v>0</v>
      </c>
      <c r="O65" s="10">
        <f>IFERROR(VLOOKUP($A65,'[5]O&amp;M Per TB'!$B$4:AB$373,O$5,FALSE),0)</f>
        <v>0</v>
      </c>
      <c r="P65" s="116">
        <f>SUM(D65:O65)</f>
        <v>0</v>
      </c>
    </row>
    <row r="66" spans="1:16" s="107" customFormat="1" x14ac:dyDescent="0.3">
      <c r="A66" s="125"/>
      <c r="B66" s="107" t="s">
        <v>401</v>
      </c>
      <c r="C66" s="133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16">
        <f>SUM(D66:O66)</f>
        <v>0</v>
      </c>
    </row>
    <row r="67" spans="1:16" s="107" customFormat="1" x14ac:dyDescent="0.3">
      <c r="A67" s="125"/>
      <c r="B67" s="113" t="s">
        <v>81</v>
      </c>
      <c r="C67" s="242" t="s">
        <v>81</v>
      </c>
      <c r="D67" s="187">
        <f>SUM(D65:D66)</f>
        <v>0</v>
      </c>
      <c r="E67" s="187">
        <f t="shared" ref="E67:P67" si="6">SUM(E65:E66)</f>
        <v>0</v>
      </c>
      <c r="F67" s="187">
        <f t="shared" si="6"/>
        <v>0</v>
      </c>
      <c r="G67" s="187">
        <f t="shared" si="6"/>
        <v>0</v>
      </c>
      <c r="H67" s="187">
        <f t="shared" si="6"/>
        <v>0</v>
      </c>
      <c r="I67" s="187">
        <f t="shared" si="6"/>
        <v>0</v>
      </c>
      <c r="J67" s="187">
        <f t="shared" si="6"/>
        <v>0</v>
      </c>
      <c r="K67" s="187">
        <f t="shared" si="6"/>
        <v>0</v>
      </c>
      <c r="L67" s="187">
        <f t="shared" si="6"/>
        <v>0</v>
      </c>
      <c r="M67" s="187">
        <f t="shared" si="6"/>
        <v>0</v>
      </c>
      <c r="N67" s="187">
        <f t="shared" si="6"/>
        <v>0</v>
      </c>
      <c r="O67" s="187">
        <f t="shared" si="6"/>
        <v>0</v>
      </c>
      <c r="P67" s="187">
        <f t="shared" si="6"/>
        <v>0</v>
      </c>
    </row>
    <row r="68" spans="1:16" s="107" customFormat="1" x14ac:dyDescent="0.3">
      <c r="A68" s="125"/>
      <c r="C68" s="126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16"/>
      <c r="P68" s="116"/>
    </row>
    <row r="69" spans="1:16" s="107" customFormat="1" x14ac:dyDescent="0.3">
      <c r="A69" s="125">
        <v>6610</v>
      </c>
      <c r="B69" s="107" t="s">
        <v>402</v>
      </c>
      <c r="C69" s="133" t="s">
        <v>403</v>
      </c>
      <c r="D69" s="10">
        <f>IFERROR(VLOOKUP($A69,'[5]O&amp;M Per TB'!$B$4:Q$373,D$5,FALSE),0)</f>
        <v>0</v>
      </c>
      <c r="E69" s="10">
        <f>IFERROR(VLOOKUP($A69,'[5]O&amp;M Per TB'!$B$4:R$373,E$5,FALSE),0)</f>
        <v>0</v>
      </c>
      <c r="F69" s="10">
        <f>IFERROR(VLOOKUP($A69,'[5]O&amp;M Per TB'!$B$4:S$373,F$5,FALSE),0)</f>
        <v>0</v>
      </c>
      <c r="G69" s="10">
        <f>IFERROR(VLOOKUP($A69,'[5]O&amp;M Per TB'!$B$4:T$373,G$5,FALSE),0)</f>
        <v>0</v>
      </c>
      <c r="H69" s="10">
        <f>IFERROR(VLOOKUP($A69,'[5]O&amp;M Per TB'!$B$4:U$373,H$5,FALSE),0)</f>
        <v>0</v>
      </c>
      <c r="I69" s="10">
        <f>IFERROR(VLOOKUP($A69,'[5]O&amp;M Per TB'!$B$4:V$373,I$5,FALSE),0)</f>
        <v>0</v>
      </c>
      <c r="J69" s="10">
        <f>IFERROR(VLOOKUP($A69,'[5]O&amp;M Per TB'!$B$4:W$373,J$5,FALSE),0)</f>
        <v>0</v>
      </c>
      <c r="K69" s="10">
        <f>IFERROR(VLOOKUP($A69,'[5]O&amp;M Per TB'!$B$4:X$373,K$5,FALSE),0)</f>
        <v>0</v>
      </c>
      <c r="L69" s="10">
        <f>IFERROR(VLOOKUP($A69,'[5]O&amp;M Per TB'!$B$4:Y$373,L$5,FALSE),0)</f>
        <v>0</v>
      </c>
      <c r="M69" s="10">
        <f>IFERROR(VLOOKUP($A69,'[5]O&amp;M Per TB'!$B$4:Z$373,M$5,FALSE),0)</f>
        <v>0</v>
      </c>
      <c r="N69" s="10">
        <f>IFERROR(VLOOKUP($A69,'[5]O&amp;M Per TB'!$B$4:AA$373,N$5,FALSE),0)</f>
        <v>0</v>
      </c>
      <c r="O69" s="10">
        <f>IFERROR(VLOOKUP($A69,'[5]O&amp;M Per TB'!$B$4:AB$373,O$5,FALSE),0)</f>
        <v>0</v>
      </c>
      <c r="P69" s="116">
        <f>SUM(D69:O69)</f>
        <v>0</v>
      </c>
    </row>
    <row r="70" spans="1:16" s="107" customFormat="1" x14ac:dyDescent="0.3">
      <c r="A70" s="125"/>
      <c r="B70" s="107" t="s">
        <v>404</v>
      </c>
      <c r="C70" s="133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16">
        <f>SUM(D70:O70)</f>
        <v>0</v>
      </c>
    </row>
    <row r="71" spans="1:16" s="107" customFormat="1" x14ac:dyDescent="0.3">
      <c r="A71" s="125"/>
      <c r="B71" s="113" t="s">
        <v>81</v>
      </c>
      <c r="C71" s="242" t="s">
        <v>81</v>
      </c>
      <c r="D71" s="187">
        <f>SUM(D69:D70)</f>
        <v>0</v>
      </c>
      <c r="E71" s="187">
        <f t="shared" ref="E71:P71" si="7">SUM(E69:E70)</f>
        <v>0</v>
      </c>
      <c r="F71" s="187">
        <f t="shared" si="7"/>
        <v>0</v>
      </c>
      <c r="G71" s="187">
        <f t="shared" si="7"/>
        <v>0</v>
      </c>
      <c r="H71" s="187">
        <f t="shared" si="7"/>
        <v>0</v>
      </c>
      <c r="I71" s="187">
        <f t="shared" si="7"/>
        <v>0</v>
      </c>
      <c r="J71" s="187">
        <f t="shared" si="7"/>
        <v>0</v>
      </c>
      <c r="K71" s="187">
        <f t="shared" si="7"/>
        <v>0</v>
      </c>
      <c r="L71" s="187">
        <f t="shared" si="7"/>
        <v>0</v>
      </c>
      <c r="M71" s="187">
        <f t="shared" si="7"/>
        <v>0</v>
      </c>
      <c r="N71" s="187">
        <f t="shared" si="7"/>
        <v>0</v>
      </c>
      <c r="O71" s="187">
        <f t="shared" si="7"/>
        <v>0</v>
      </c>
      <c r="P71" s="187">
        <f t="shared" si="7"/>
        <v>0</v>
      </c>
    </row>
    <row r="72" spans="1:16" s="107" customFormat="1" x14ac:dyDescent="0.3">
      <c r="A72" s="125"/>
      <c r="C72" s="133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16"/>
    </row>
    <row r="73" spans="1:16" s="107" customFormat="1" x14ac:dyDescent="0.3">
      <c r="A73" s="125">
        <v>6615</v>
      </c>
      <c r="B73" s="107" t="s">
        <v>405</v>
      </c>
      <c r="C73" s="133"/>
      <c r="D73" s="10">
        <f>IFERROR(VLOOKUP($A73,'[5]O&amp;M Per TB'!$B$4:Q$373,D$5,FALSE),0)</f>
        <v>0</v>
      </c>
      <c r="E73" s="10">
        <f>IFERROR(VLOOKUP($A73,'[5]O&amp;M Per TB'!$B$4:R$373,E$5,FALSE),0)</f>
        <v>0</v>
      </c>
      <c r="F73" s="10">
        <f>IFERROR(VLOOKUP($A73,'[5]O&amp;M Per TB'!$B$4:S$373,F$5,FALSE),0)</f>
        <v>0</v>
      </c>
      <c r="G73" s="10">
        <f>IFERROR(VLOOKUP($A73,'[5]O&amp;M Per TB'!$B$4:T$373,G$5,FALSE),0)</f>
        <v>0</v>
      </c>
      <c r="H73" s="10">
        <f>IFERROR(VLOOKUP($A73,'[5]O&amp;M Per TB'!$B$4:U$373,H$5,FALSE),0)</f>
        <v>0</v>
      </c>
      <c r="I73" s="10">
        <f>IFERROR(VLOOKUP($A73,'[5]O&amp;M Per TB'!$B$4:V$373,I$5,FALSE),0)</f>
        <v>0</v>
      </c>
      <c r="J73" s="10">
        <f>IFERROR(VLOOKUP($A73,'[5]O&amp;M Per TB'!$B$4:W$373,J$5,FALSE),0)</f>
        <v>0</v>
      </c>
      <c r="K73" s="10">
        <f>IFERROR(VLOOKUP($A73,'[5]O&amp;M Per TB'!$B$4:X$373,K$5,FALSE),0)</f>
        <v>0</v>
      </c>
      <c r="L73" s="10">
        <f>IFERROR(VLOOKUP($A73,'[5]O&amp;M Per TB'!$B$4:Y$373,L$5,FALSE),0)</f>
        <v>0</v>
      </c>
      <c r="M73" s="10">
        <f>IFERROR(VLOOKUP($A73,'[5]O&amp;M Per TB'!$B$4:Z$373,M$5,FALSE),0)</f>
        <v>0</v>
      </c>
      <c r="N73" s="10">
        <f>IFERROR(VLOOKUP($A73,'[5]O&amp;M Per TB'!$B$4:AA$373,N$5,FALSE),0)</f>
        <v>0</v>
      </c>
      <c r="O73" s="10">
        <f>IFERROR(VLOOKUP($A73,'[5]O&amp;M Per TB'!$B$4:AB$373,O$5,FALSE),0)</f>
        <v>0</v>
      </c>
      <c r="P73" s="116">
        <f>SUM(D73:O73)</f>
        <v>0</v>
      </c>
    </row>
    <row r="74" spans="1:16" s="107" customFormat="1" x14ac:dyDescent="0.3">
      <c r="A74" s="125"/>
      <c r="B74" s="107" t="s">
        <v>406</v>
      </c>
      <c r="C74" s="133"/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16">
        <f>SUM(D74:O74)</f>
        <v>0</v>
      </c>
    </row>
    <row r="75" spans="1:16" s="107" customFormat="1" x14ac:dyDescent="0.3">
      <c r="A75" s="125"/>
      <c r="B75" s="113" t="s">
        <v>81</v>
      </c>
      <c r="C75" s="242" t="s">
        <v>81</v>
      </c>
      <c r="D75" s="187">
        <f>SUM(D73:D74)</f>
        <v>0</v>
      </c>
      <c r="E75" s="187">
        <f t="shared" ref="E75:P75" si="8">SUM(E73:E74)</f>
        <v>0</v>
      </c>
      <c r="F75" s="187">
        <f t="shared" si="8"/>
        <v>0</v>
      </c>
      <c r="G75" s="187">
        <f t="shared" si="8"/>
        <v>0</v>
      </c>
      <c r="H75" s="187">
        <f t="shared" si="8"/>
        <v>0</v>
      </c>
      <c r="I75" s="187">
        <f t="shared" si="8"/>
        <v>0</v>
      </c>
      <c r="J75" s="187">
        <f t="shared" si="8"/>
        <v>0</v>
      </c>
      <c r="K75" s="187">
        <f t="shared" si="8"/>
        <v>0</v>
      </c>
      <c r="L75" s="187">
        <f t="shared" si="8"/>
        <v>0</v>
      </c>
      <c r="M75" s="187">
        <f t="shared" si="8"/>
        <v>0</v>
      </c>
      <c r="N75" s="187">
        <f t="shared" si="8"/>
        <v>0</v>
      </c>
      <c r="O75" s="187">
        <f t="shared" si="8"/>
        <v>0</v>
      </c>
      <c r="P75" s="187">
        <f t="shared" si="8"/>
        <v>0</v>
      </c>
    </row>
    <row r="76" spans="1:16" s="107" customFormat="1" x14ac:dyDescent="0.3">
      <c r="A76" s="125"/>
      <c r="C76" s="133"/>
      <c r="D76" s="104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16"/>
    </row>
    <row r="77" spans="1:16" s="107" customFormat="1" x14ac:dyDescent="0.3">
      <c r="A77" s="125">
        <v>6620</v>
      </c>
      <c r="B77" s="107" t="s">
        <v>407</v>
      </c>
      <c r="C77" s="126"/>
      <c r="D77" s="10">
        <f>IFERROR(VLOOKUP($A77,'[5]O&amp;M Per TB'!$B$4:Q$373,D$5,FALSE),0)</f>
        <v>0</v>
      </c>
      <c r="E77" s="10">
        <f>IFERROR(VLOOKUP($A77,'[5]O&amp;M Per TB'!$B$4:R$373,E$5,FALSE),0)</f>
        <v>0</v>
      </c>
      <c r="F77" s="10">
        <f>IFERROR(VLOOKUP($A77,'[5]O&amp;M Per TB'!$B$4:S$373,F$5,FALSE),0)</f>
        <v>0</v>
      </c>
      <c r="G77" s="10">
        <f>IFERROR(VLOOKUP($A77,'[5]O&amp;M Per TB'!$B$4:T$373,G$5,FALSE),0)</f>
        <v>0</v>
      </c>
      <c r="H77" s="10">
        <f>IFERROR(VLOOKUP($A77,'[5]O&amp;M Per TB'!$B$4:U$373,H$5,FALSE),0)</f>
        <v>0</v>
      </c>
      <c r="I77" s="10">
        <f>IFERROR(VLOOKUP($A77,'[5]O&amp;M Per TB'!$B$4:V$373,I$5,FALSE),0)</f>
        <v>0</v>
      </c>
      <c r="J77" s="10">
        <f>IFERROR(VLOOKUP($A77,'[5]O&amp;M Per TB'!$B$4:W$373,J$5,FALSE),0)</f>
        <v>0</v>
      </c>
      <c r="K77" s="10">
        <f>IFERROR(VLOOKUP($A77,'[5]O&amp;M Per TB'!$B$4:X$373,K$5,FALSE),0)</f>
        <v>0</v>
      </c>
      <c r="L77" s="10">
        <f>IFERROR(VLOOKUP($A77,'[5]O&amp;M Per TB'!$B$4:Y$373,L$5,FALSE),0)</f>
        <v>0</v>
      </c>
      <c r="M77" s="10">
        <f>IFERROR(VLOOKUP($A77,'[5]O&amp;M Per TB'!$B$4:Z$373,M$5,FALSE),0)</f>
        <v>0</v>
      </c>
      <c r="N77" s="10">
        <f>IFERROR(VLOOKUP($A77,'[5]O&amp;M Per TB'!$B$4:AA$373,N$5,FALSE),0)</f>
        <v>0</v>
      </c>
      <c r="O77" s="10">
        <f>IFERROR(VLOOKUP($A77,'[5]O&amp;M Per TB'!$B$4:AB$373,O$5,FALSE),0)</f>
        <v>0</v>
      </c>
      <c r="P77" s="116">
        <f>SUM(D77:O77)</f>
        <v>0</v>
      </c>
    </row>
    <row r="78" spans="1:16" s="107" customFormat="1" x14ac:dyDescent="0.3">
      <c r="A78" s="125"/>
      <c r="C78" s="126"/>
      <c r="D78" s="104"/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16">
        <f>SUM(D78:O78)</f>
        <v>0</v>
      </c>
    </row>
    <row r="79" spans="1:16" s="107" customFormat="1" x14ac:dyDescent="0.3">
      <c r="A79" s="125"/>
      <c r="B79" s="113" t="s">
        <v>81</v>
      </c>
      <c r="C79" s="242" t="s">
        <v>81</v>
      </c>
      <c r="D79" s="187">
        <f>SUM(D77:D78)</f>
        <v>0</v>
      </c>
      <c r="E79" s="187">
        <f t="shared" ref="E79:P79" si="9">SUM(E77:E78)</f>
        <v>0</v>
      </c>
      <c r="F79" s="187">
        <f t="shared" si="9"/>
        <v>0</v>
      </c>
      <c r="G79" s="187">
        <f t="shared" si="9"/>
        <v>0</v>
      </c>
      <c r="H79" s="187">
        <f t="shared" si="9"/>
        <v>0</v>
      </c>
      <c r="I79" s="187">
        <f t="shared" si="9"/>
        <v>0</v>
      </c>
      <c r="J79" s="187">
        <f t="shared" si="9"/>
        <v>0</v>
      </c>
      <c r="K79" s="187">
        <f t="shared" si="9"/>
        <v>0</v>
      </c>
      <c r="L79" s="187">
        <f t="shared" si="9"/>
        <v>0</v>
      </c>
      <c r="M79" s="187">
        <f t="shared" si="9"/>
        <v>0</v>
      </c>
      <c r="N79" s="187">
        <f t="shared" si="9"/>
        <v>0</v>
      </c>
      <c r="O79" s="187">
        <f t="shared" si="9"/>
        <v>0</v>
      </c>
      <c r="P79" s="187">
        <f t="shared" si="9"/>
        <v>0</v>
      </c>
    </row>
    <row r="80" spans="1:16" s="107" customFormat="1" x14ac:dyDescent="0.3">
      <c r="A80" s="125"/>
      <c r="C80" s="126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16"/>
      <c r="P80" s="116"/>
    </row>
    <row r="81" spans="1:19" s="107" customFormat="1" x14ac:dyDescent="0.3">
      <c r="A81" s="125"/>
      <c r="B81" s="107" t="s">
        <v>408</v>
      </c>
      <c r="C81" s="126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16"/>
      <c r="P81" s="116">
        <f>SUM(D81:O81)</f>
        <v>0</v>
      </c>
    </row>
    <row r="82" spans="1:19" s="107" customFormat="1" x14ac:dyDescent="0.3">
      <c r="A82" s="125"/>
      <c r="C82" s="126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16"/>
      <c r="P82" s="116"/>
    </row>
    <row r="83" spans="1:19" s="107" customFormat="1" ht="12" customHeight="1" thickBot="1" x14ac:dyDescent="0.35">
      <c r="A83" s="125"/>
      <c r="B83" s="242" t="s">
        <v>409</v>
      </c>
      <c r="C83" s="297"/>
      <c r="D83" s="118">
        <f>SUM(D7:D81)-D36-D45-D51-D55-D59-D67-D71-D75-D79-D63</f>
        <v>0</v>
      </c>
      <c r="E83" s="118">
        <f t="shared" ref="E83:P83" si="10">SUM(E7:E81)-E36-E45-E51-E55-E59-E67-E71-E75-E79-E63</f>
        <v>0</v>
      </c>
      <c r="F83" s="118">
        <f t="shared" si="10"/>
        <v>0</v>
      </c>
      <c r="G83" s="118">
        <f t="shared" si="10"/>
        <v>0</v>
      </c>
      <c r="H83" s="118">
        <f t="shared" si="10"/>
        <v>0</v>
      </c>
      <c r="I83" s="118">
        <f t="shared" si="10"/>
        <v>0</v>
      </c>
      <c r="J83" s="118">
        <f t="shared" si="10"/>
        <v>0</v>
      </c>
      <c r="K83" s="118">
        <f t="shared" si="10"/>
        <v>0</v>
      </c>
      <c r="L83" s="118">
        <f t="shared" si="10"/>
        <v>0</v>
      </c>
      <c r="M83" s="118">
        <f t="shared" si="10"/>
        <v>0</v>
      </c>
      <c r="N83" s="118">
        <f t="shared" si="10"/>
        <v>0</v>
      </c>
      <c r="O83" s="118">
        <f t="shared" si="10"/>
        <v>0</v>
      </c>
      <c r="P83" s="118">
        <f t="shared" si="10"/>
        <v>0</v>
      </c>
    </row>
    <row r="84" spans="1:19" s="107" customFormat="1" ht="12" customHeight="1" thickTop="1" thickBot="1" x14ac:dyDescent="0.35">
      <c r="A84" s="125"/>
      <c r="B84" s="242"/>
      <c r="C84" s="297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</row>
    <row r="85" spans="1:19" s="116" customFormat="1" ht="12" customHeight="1" thickBot="1" x14ac:dyDescent="0.35">
      <c r="B85" s="186" t="s">
        <v>410</v>
      </c>
      <c r="C85" s="192"/>
      <c r="D85" s="116">
        <f>+'[5]12-31-13 CIAC Amort Exp_PerAR'!D27</f>
        <v>0</v>
      </c>
      <c r="E85" s="116">
        <f>+'[5]12-31-13 CIAC Amort Exp_PerAR'!E27</f>
        <v>0</v>
      </c>
      <c r="F85" s="116">
        <f>+'[5]12-31-13 CIAC Amort Exp_PerAR'!F27</f>
        <v>0</v>
      </c>
      <c r="G85" s="116">
        <f>+'[5]12-31-13 CIAC Amort Exp_PerAR'!G27</f>
        <v>0</v>
      </c>
      <c r="H85" s="116">
        <f>+'[5]12-31-13 CIAC Amort Exp_PerAR'!H27</f>
        <v>0</v>
      </c>
      <c r="I85" s="116">
        <f>+'[5]12-31-13 CIAC Amort Exp_PerAR'!I27</f>
        <v>0</v>
      </c>
      <c r="J85" s="116">
        <f>+'[5]12-31-13 CIAC Amort Exp_PerAR'!J27</f>
        <v>0</v>
      </c>
      <c r="K85" s="116">
        <f>+'[5]12-31-13 CIAC Amort Exp_PerAR'!K27</f>
        <v>0</v>
      </c>
      <c r="L85" s="116">
        <f>+'[5]12-31-13 CIAC Amort Exp_PerAR'!L27</f>
        <v>0</v>
      </c>
      <c r="M85" s="116">
        <f>+'[5]12-31-13 CIAC Amort Exp_PerAR'!M27</f>
        <v>0</v>
      </c>
      <c r="N85" s="116">
        <f>+'[5]12-31-13 CIAC Amort Exp_PerAR'!N27</f>
        <v>0</v>
      </c>
      <c r="O85" s="116">
        <f>+'[5]12-31-13 CIAC Amort Exp_PerAR'!O27</f>
        <v>0</v>
      </c>
      <c r="P85" s="116">
        <f>SUM(D85:O85)</f>
        <v>0</v>
      </c>
      <c r="S85" s="298"/>
    </row>
    <row r="86" spans="1:19" s="244" customFormat="1" ht="13.5" customHeight="1" x14ac:dyDescent="0.3">
      <c r="A86" s="243"/>
      <c r="C86" s="242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1:19" s="244" customFormat="1" x14ac:dyDescent="0.3">
      <c r="A87" s="243" t="s">
        <v>411</v>
      </c>
      <c r="B87" s="244" t="s">
        <v>412</v>
      </c>
      <c r="C87" s="242"/>
      <c r="D87" s="186">
        <f>+D83+D85</f>
        <v>0</v>
      </c>
      <c r="E87" s="186">
        <f t="shared" ref="E87:P87" si="11">+E83+E85</f>
        <v>0</v>
      </c>
      <c r="F87" s="186">
        <f t="shared" si="11"/>
        <v>0</v>
      </c>
      <c r="G87" s="186">
        <f t="shared" si="11"/>
        <v>0</v>
      </c>
      <c r="H87" s="186">
        <f t="shared" si="11"/>
        <v>0</v>
      </c>
      <c r="I87" s="186">
        <f t="shared" si="11"/>
        <v>0</v>
      </c>
      <c r="J87" s="186">
        <f t="shared" si="11"/>
        <v>0</v>
      </c>
      <c r="K87" s="186">
        <f t="shared" si="11"/>
        <v>0</v>
      </c>
      <c r="L87" s="186">
        <f t="shared" si="11"/>
        <v>0</v>
      </c>
      <c r="M87" s="186">
        <f t="shared" si="11"/>
        <v>0</v>
      </c>
      <c r="N87" s="186">
        <f t="shared" si="11"/>
        <v>0</v>
      </c>
      <c r="O87" s="186">
        <f t="shared" si="11"/>
        <v>0</v>
      </c>
      <c r="P87" s="186">
        <f t="shared" si="11"/>
        <v>0</v>
      </c>
    </row>
    <row r="88" spans="1:19" s="107" customFormat="1" ht="13.5" customHeight="1" x14ac:dyDescent="0.3">
      <c r="A88" s="125"/>
      <c r="B88" s="126"/>
      <c r="C88" s="127"/>
      <c r="D88" s="128"/>
      <c r="E88" s="128"/>
      <c r="F88" s="128"/>
      <c r="G88" s="128"/>
      <c r="H88" s="116"/>
      <c r="I88" s="116"/>
      <c r="J88" s="116"/>
      <c r="K88" s="116"/>
      <c r="L88" s="116"/>
      <c r="M88" s="116"/>
      <c r="N88" s="116"/>
      <c r="O88" s="116"/>
      <c r="P88" s="116"/>
    </row>
    <row r="89" spans="1:19" s="113" customFormat="1" ht="24" x14ac:dyDescent="0.3">
      <c r="A89" s="245"/>
      <c r="B89" s="241" t="s">
        <v>135</v>
      </c>
      <c r="C89" s="241" t="s">
        <v>334</v>
      </c>
      <c r="D89" s="184" t="s">
        <v>335</v>
      </c>
      <c r="E89" s="184" t="s">
        <v>336</v>
      </c>
      <c r="F89" s="184" t="s">
        <v>337</v>
      </c>
      <c r="G89" s="184" t="s">
        <v>338</v>
      </c>
      <c r="H89" s="184" t="s">
        <v>339</v>
      </c>
      <c r="I89" s="184" t="s">
        <v>340</v>
      </c>
      <c r="J89" s="184" t="s">
        <v>341</v>
      </c>
      <c r="K89" s="184" t="s">
        <v>342</v>
      </c>
      <c r="L89" s="184" t="s">
        <v>343</v>
      </c>
      <c r="M89" s="184" t="s">
        <v>344</v>
      </c>
      <c r="N89" s="184" t="s">
        <v>345</v>
      </c>
      <c r="O89" s="91" t="s">
        <v>346</v>
      </c>
      <c r="P89" s="190">
        <v>42369</v>
      </c>
    </row>
    <row r="90" spans="1:19" s="107" customFormat="1" x14ac:dyDescent="0.3">
      <c r="A90" s="125"/>
      <c r="C90" s="127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16"/>
      <c r="P90" s="116"/>
    </row>
    <row r="91" spans="1:19" s="107" customFormat="1" x14ac:dyDescent="0.3">
      <c r="A91" s="125">
        <v>6640</v>
      </c>
      <c r="B91" s="107" t="s">
        <v>413</v>
      </c>
      <c r="C91" s="133" t="s">
        <v>414</v>
      </c>
      <c r="D91" s="10">
        <f>IFERROR(VLOOKUP($A91,'[5]O&amp;M Per TB'!$B$4:Q$373,D$5,FALSE),0)</f>
        <v>0</v>
      </c>
      <c r="E91" s="10">
        <f>IFERROR(VLOOKUP($A91,'[5]O&amp;M Per TB'!$B$4:R$373,E$5,FALSE),0)</f>
        <v>0</v>
      </c>
      <c r="F91" s="10">
        <f>IFERROR(VLOOKUP($A91,'[5]O&amp;M Per TB'!$B$4:S$373,F$5,FALSE),0)</f>
        <v>0</v>
      </c>
      <c r="G91" s="10">
        <f>IFERROR(VLOOKUP($A91,'[5]O&amp;M Per TB'!$B$4:T$373,G$5,FALSE),0)</f>
        <v>147.58000000000001</v>
      </c>
      <c r="H91" s="10">
        <f>IFERROR(VLOOKUP($A91,'[5]O&amp;M Per TB'!$B$4:U$373,H$5,FALSE),0)</f>
        <v>147.58000000000001</v>
      </c>
      <c r="I91" s="10">
        <f>IFERROR(VLOOKUP($A91,'[5]O&amp;M Per TB'!$B$4:V$373,I$5,FALSE),0)</f>
        <v>147.57999999999998</v>
      </c>
      <c r="J91" s="10">
        <f>IFERROR(VLOOKUP($A91,'[5]O&amp;M Per TB'!$B$4:W$373,J$5,FALSE),0)</f>
        <v>147.58000000000004</v>
      </c>
      <c r="K91" s="10">
        <f>IFERROR(VLOOKUP($A91,'[5]O&amp;M Per TB'!$B$4:X$373,K$5,FALSE),0)</f>
        <v>147.57999999999993</v>
      </c>
      <c r="L91" s="10">
        <f>IFERROR(VLOOKUP($A91,'[5]O&amp;M Per TB'!$B$4:Y$373,L$5,FALSE),0)</f>
        <v>147.58000000000004</v>
      </c>
      <c r="M91" s="10">
        <f>IFERROR(VLOOKUP($A91,'[5]O&amp;M Per TB'!$B$4:Z$373,M$5,FALSE),0)</f>
        <v>147.57999999999993</v>
      </c>
      <c r="N91" s="10">
        <f>IFERROR(VLOOKUP($A91,'[5]O&amp;M Per TB'!$B$4:AA$373,N$5,FALSE),0)</f>
        <v>147.58000000000015</v>
      </c>
      <c r="O91" s="10">
        <f>IFERROR(VLOOKUP($A91,'[5]O&amp;M Per TB'!$B$4:AB$373,O$5,FALSE),0)</f>
        <v>147.57999999999993</v>
      </c>
      <c r="P91" s="116">
        <f>SUM(D91:O91)</f>
        <v>1328.22</v>
      </c>
    </row>
    <row r="92" spans="1:19" s="107" customFormat="1" x14ac:dyDescent="0.3">
      <c r="A92" s="125">
        <v>6645</v>
      </c>
      <c r="B92" s="107" t="s">
        <v>415</v>
      </c>
      <c r="C92" s="133"/>
      <c r="D92" s="10">
        <f>IFERROR(VLOOKUP($A92,'[5]O&amp;M Per TB'!$B$4:Q$373,D$5,FALSE),0)</f>
        <v>0</v>
      </c>
      <c r="E92" s="10">
        <f>IFERROR(VLOOKUP($A92,'[5]O&amp;M Per TB'!$B$4:R$373,E$5,FALSE),0)</f>
        <v>0</v>
      </c>
      <c r="F92" s="10">
        <f>IFERROR(VLOOKUP($A92,'[5]O&amp;M Per TB'!$B$4:S$373,F$5,FALSE),0)</f>
        <v>0</v>
      </c>
      <c r="G92" s="10">
        <f>IFERROR(VLOOKUP($A92,'[5]O&amp;M Per TB'!$B$4:T$373,G$5,FALSE),0)</f>
        <v>0</v>
      </c>
      <c r="H92" s="10">
        <f>IFERROR(VLOOKUP($A92,'[5]O&amp;M Per TB'!$B$4:U$373,H$5,FALSE),0)</f>
        <v>0</v>
      </c>
      <c r="I92" s="10">
        <f>IFERROR(VLOOKUP($A92,'[5]O&amp;M Per TB'!$B$4:V$373,I$5,FALSE),0)</f>
        <v>0</v>
      </c>
      <c r="J92" s="10">
        <f>IFERROR(VLOOKUP($A92,'[5]O&amp;M Per TB'!$B$4:W$373,J$5,FALSE),0)</f>
        <v>0</v>
      </c>
      <c r="K92" s="10">
        <f>IFERROR(VLOOKUP($A92,'[5]O&amp;M Per TB'!$B$4:X$373,K$5,FALSE),0)</f>
        <v>0</v>
      </c>
      <c r="L92" s="10">
        <f>IFERROR(VLOOKUP($A92,'[5]O&amp;M Per TB'!$B$4:Y$373,L$5,FALSE),0)</f>
        <v>0</v>
      </c>
      <c r="M92" s="10">
        <f>IFERROR(VLOOKUP($A92,'[5]O&amp;M Per TB'!$B$4:Z$373,M$5,FALSE),0)</f>
        <v>0</v>
      </c>
      <c r="N92" s="10">
        <f>IFERROR(VLOOKUP($A92,'[5]O&amp;M Per TB'!$B$4:AA$373,N$5,FALSE),0)</f>
        <v>0</v>
      </c>
      <c r="O92" s="10">
        <f>IFERROR(VLOOKUP($A92,'[5]O&amp;M Per TB'!$B$4:AB$373,O$5,FALSE),0)</f>
        <v>0</v>
      </c>
      <c r="P92" s="116">
        <f>SUM(D92:O92)</f>
        <v>0</v>
      </c>
    </row>
    <row r="93" spans="1:19" s="107" customFormat="1" x14ac:dyDescent="0.3">
      <c r="A93" s="125"/>
      <c r="C93" s="297"/>
      <c r="D93" s="192"/>
      <c r="E93" s="192"/>
      <c r="F93" s="192"/>
      <c r="G93" s="192"/>
      <c r="H93" s="192"/>
      <c r="I93" s="192"/>
      <c r="J93" s="192"/>
      <c r="K93" s="192"/>
      <c r="L93" s="192"/>
      <c r="M93" s="192"/>
      <c r="N93" s="192"/>
      <c r="O93" s="116"/>
      <c r="P93" s="116"/>
    </row>
    <row r="94" spans="1:19" s="107" customFormat="1" x14ac:dyDescent="0.3">
      <c r="A94" s="125">
        <v>6710</v>
      </c>
      <c r="B94" s="107" t="s">
        <v>416</v>
      </c>
      <c r="C94" s="133" t="s">
        <v>417</v>
      </c>
      <c r="D94" s="10">
        <f>IFERROR(VLOOKUP($A94,'[5]O&amp;M Per TB'!$B$4:Q$373,D$5,FALSE),0)</f>
        <v>65.569999999999993</v>
      </c>
      <c r="E94" s="10">
        <f>IFERROR(VLOOKUP($A94,'[5]O&amp;M Per TB'!$B$4:R$373,E$5,FALSE),0)</f>
        <v>65.569999999999993</v>
      </c>
      <c r="F94" s="10">
        <f>IFERROR(VLOOKUP($A94,'[5]O&amp;M Per TB'!$B$4:S$373,F$5,FALSE),0)</f>
        <v>66.190000000000026</v>
      </c>
      <c r="G94" s="10">
        <f>IFERROR(VLOOKUP($A94,'[5]O&amp;M Per TB'!$B$4:T$373,G$5,FALSE),0)</f>
        <v>66.189999999999969</v>
      </c>
      <c r="H94" s="10">
        <f>IFERROR(VLOOKUP($A94,'[5]O&amp;M Per TB'!$B$4:U$373,H$5,FALSE),0)</f>
        <v>66.300000000000011</v>
      </c>
      <c r="I94" s="10">
        <f>IFERROR(VLOOKUP($A94,'[5]O&amp;M Per TB'!$B$4:V$373,I$5,FALSE),0)</f>
        <v>66.300000000000011</v>
      </c>
      <c r="J94" s="10">
        <f>IFERROR(VLOOKUP($A94,'[5]O&amp;M Per TB'!$B$4:W$373,J$5,FALSE),0)</f>
        <v>66.300000000000011</v>
      </c>
      <c r="K94" s="10">
        <f>IFERROR(VLOOKUP($A94,'[5]O&amp;M Per TB'!$B$4:X$373,K$5,FALSE),0)</f>
        <v>66.300000000000011</v>
      </c>
      <c r="L94" s="10">
        <f>IFERROR(VLOOKUP($A94,'[5]O&amp;M Per TB'!$B$4:Y$373,L$5,FALSE),0)</f>
        <v>66.299999999999955</v>
      </c>
      <c r="M94" s="10">
        <f>IFERROR(VLOOKUP($A94,'[5]O&amp;M Per TB'!$B$4:Z$373,M$5,FALSE),0)</f>
        <v>66.300000000000068</v>
      </c>
      <c r="N94" s="10">
        <f>IFERROR(VLOOKUP($A94,'[5]O&amp;M Per TB'!$B$4:AA$373,N$5,FALSE),0)</f>
        <v>66.299999999999955</v>
      </c>
      <c r="O94" s="10">
        <f>IFERROR(VLOOKUP($A94,'[5]O&amp;M Per TB'!$B$4:AB$373,O$5,FALSE),0)</f>
        <v>66.299999999999955</v>
      </c>
      <c r="P94" s="116">
        <f>SUM(D94:O94)</f>
        <v>793.92</v>
      </c>
    </row>
    <row r="95" spans="1:19" s="107" customFormat="1" x14ac:dyDescent="0.3">
      <c r="A95" s="125"/>
      <c r="C95" s="133"/>
      <c r="D95" s="104"/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16"/>
      <c r="P95" s="116"/>
    </row>
    <row r="96" spans="1:19" s="107" customFormat="1" x14ac:dyDescent="0.3">
      <c r="A96" s="125">
        <v>6715</v>
      </c>
      <c r="B96" s="107" t="s">
        <v>419</v>
      </c>
      <c r="C96" s="133" t="s">
        <v>420</v>
      </c>
      <c r="D96" s="10">
        <f>IFERROR(VLOOKUP($A96,'[5]O&amp;M Per TB'!$B$4:Q$373,D$5,FALSE),0)</f>
        <v>1476.74</v>
      </c>
      <c r="E96" s="10">
        <f>IFERROR(VLOOKUP($A96,'[5]O&amp;M Per TB'!$B$4:R$373,E$5,FALSE),0)</f>
        <v>1476.74</v>
      </c>
      <c r="F96" s="10">
        <f>IFERROR(VLOOKUP($A96,'[5]O&amp;M Per TB'!$B$4:S$373,F$5,FALSE),0)</f>
        <v>1476.7800000000002</v>
      </c>
      <c r="G96" s="10">
        <f>IFERROR(VLOOKUP($A96,'[5]O&amp;M Per TB'!$B$4:T$373,G$5,FALSE),0)</f>
        <v>1477.4499999999998</v>
      </c>
      <c r="H96" s="10">
        <f>IFERROR(VLOOKUP($A96,'[5]O&amp;M Per TB'!$B$4:U$373,H$5,FALSE),0)</f>
        <v>1477.4499999999998</v>
      </c>
      <c r="I96" s="10">
        <f>IFERROR(VLOOKUP($A96,'[5]O&amp;M Per TB'!$B$4:V$373,I$5,FALSE),0)</f>
        <v>1477.4500000000007</v>
      </c>
      <c r="J96" s="10">
        <f>IFERROR(VLOOKUP($A96,'[5]O&amp;M Per TB'!$B$4:W$373,J$5,FALSE),0)</f>
        <v>1477.9599999999991</v>
      </c>
      <c r="K96" s="10">
        <f>IFERROR(VLOOKUP($A96,'[5]O&amp;M Per TB'!$B$4:X$373,K$5,FALSE),0)</f>
        <v>1478.1100000000006</v>
      </c>
      <c r="L96" s="10">
        <f>IFERROR(VLOOKUP($A96,'[5]O&amp;M Per TB'!$B$4:Y$373,L$5,FALSE),0)</f>
        <v>1478.3500000000004</v>
      </c>
      <c r="M96" s="10">
        <f>IFERROR(VLOOKUP($A96,'[5]O&amp;M Per TB'!$B$4:Z$373,M$5,FALSE),0)</f>
        <v>1478.3499999999985</v>
      </c>
      <c r="N96" s="10">
        <f>IFERROR(VLOOKUP($A96,'[5]O&amp;M Per TB'!$B$4:AA$373,N$5,FALSE),0)</f>
        <v>1479.3200000000015</v>
      </c>
      <c r="O96" s="10">
        <f>IFERROR(VLOOKUP($A96,'[5]O&amp;M Per TB'!$B$4:AB$373,O$5,FALSE),0)</f>
        <v>1480.2199999999975</v>
      </c>
      <c r="P96" s="116">
        <f>SUM(D96:O96)</f>
        <v>17734.919999999998</v>
      </c>
    </row>
    <row r="97" spans="1:16" s="107" customFormat="1" x14ac:dyDescent="0.3">
      <c r="A97" s="125">
        <v>6717</v>
      </c>
      <c r="B97" s="107" t="s">
        <v>421</v>
      </c>
      <c r="C97" s="133" t="s">
        <v>422</v>
      </c>
      <c r="D97" s="10">
        <f>IFERROR(VLOOKUP($A97,'[5]O&amp;M Per TB'!$B$4:Q$373,D$5,FALSE),0)</f>
        <v>845.34</v>
      </c>
      <c r="E97" s="10">
        <f>IFERROR(VLOOKUP($A97,'[5]O&amp;M Per TB'!$B$4:R$373,E$5,FALSE),0)</f>
        <v>845.34</v>
      </c>
      <c r="F97" s="10">
        <f>IFERROR(VLOOKUP($A97,'[5]O&amp;M Per TB'!$B$4:S$373,F$5,FALSE),0)</f>
        <v>845.33999999999992</v>
      </c>
      <c r="G97" s="10">
        <f>IFERROR(VLOOKUP($A97,'[5]O&amp;M Per TB'!$B$4:T$373,G$5,FALSE),0)</f>
        <v>845.34000000000015</v>
      </c>
      <c r="H97" s="10">
        <f>IFERROR(VLOOKUP($A97,'[5]O&amp;M Per TB'!$B$4:U$373,H$5,FALSE),0)</f>
        <v>845.33999999999969</v>
      </c>
      <c r="I97" s="10">
        <f>IFERROR(VLOOKUP($A97,'[5]O&amp;M Per TB'!$B$4:V$373,I$5,FALSE),0)</f>
        <v>845.34000000000015</v>
      </c>
      <c r="J97" s="10">
        <f>IFERROR(VLOOKUP($A97,'[5]O&amp;M Per TB'!$B$4:W$373,J$5,FALSE),0)</f>
        <v>845.34000000000015</v>
      </c>
      <c r="K97" s="10">
        <f>IFERROR(VLOOKUP($A97,'[5]O&amp;M Per TB'!$B$4:X$373,K$5,FALSE),0)</f>
        <v>845.34000000000015</v>
      </c>
      <c r="L97" s="10">
        <f>IFERROR(VLOOKUP($A97,'[5]O&amp;M Per TB'!$B$4:Y$373,L$5,FALSE),0)</f>
        <v>845.34000000000015</v>
      </c>
      <c r="M97" s="10">
        <f>IFERROR(VLOOKUP($A97,'[5]O&amp;M Per TB'!$B$4:Z$373,M$5,FALSE),0)</f>
        <v>845.33999999999924</v>
      </c>
      <c r="N97" s="10">
        <f>IFERROR(VLOOKUP($A97,'[5]O&amp;M Per TB'!$B$4:AA$373,N$5,FALSE),0)</f>
        <v>845.34000000000015</v>
      </c>
      <c r="O97" s="10">
        <f>IFERROR(VLOOKUP($A97,'[5]O&amp;M Per TB'!$B$4:AB$373,O$5,FALSE),0)</f>
        <v>845.34000000000015</v>
      </c>
      <c r="P97" s="116">
        <f>SUM(D97:O97)</f>
        <v>10144.08</v>
      </c>
    </row>
    <row r="98" spans="1:16" s="107" customFormat="1" x14ac:dyDescent="0.3">
      <c r="A98" s="125"/>
      <c r="B98" s="113" t="s">
        <v>81</v>
      </c>
      <c r="C98" s="242" t="s">
        <v>81</v>
      </c>
      <c r="D98" s="187">
        <f>SUM(D96:D97)</f>
        <v>2322.08</v>
      </c>
      <c r="E98" s="187">
        <f t="shared" ref="E98:P98" si="12">SUM(E96:E97)</f>
        <v>2322.08</v>
      </c>
      <c r="F98" s="187">
        <f t="shared" si="12"/>
        <v>2322.12</v>
      </c>
      <c r="G98" s="187">
        <f t="shared" si="12"/>
        <v>2322.79</v>
      </c>
      <c r="H98" s="187">
        <f>SUM(H96:H97)</f>
        <v>2322.7899999999995</v>
      </c>
      <c r="I98" s="187">
        <f t="shared" si="12"/>
        <v>2322.7900000000009</v>
      </c>
      <c r="J98" s="187">
        <f t="shared" si="12"/>
        <v>2323.2999999999993</v>
      </c>
      <c r="K98" s="187">
        <f t="shared" si="12"/>
        <v>2323.4500000000007</v>
      </c>
      <c r="L98" s="187">
        <f t="shared" si="12"/>
        <v>2323.6900000000005</v>
      </c>
      <c r="M98" s="187">
        <f t="shared" si="12"/>
        <v>2323.6899999999978</v>
      </c>
      <c r="N98" s="187">
        <f t="shared" si="12"/>
        <v>2324.6600000000017</v>
      </c>
      <c r="O98" s="187">
        <f t="shared" si="12"/>
        <v>2325.5599999999977</v>
      </c>
      <c r="P98" s="187">
        <f t="shared" si="12"/>
        <v>27879</v>
      </c>
    </row>
    <row r="99" spans="1:16" s="107" customFormat="1" x14ac:dyDescent="0.3">
      <c r="A99" s="125"/>
      <c r="C99" s="126"/>
      <c r="D99" s="138"/>
      <c r="E99" s="138"/>
      <c r="F99" s="138"/>
      <c r="G99" s="138"/>
      <c r="H99" s="138"/>
      <c r="I99" s="138"/>
      <c r="J99" s="138"/>
      <c r="K99" s="138"/>
      <c r="L99" s="138"/>
      <c r="M99" s="138"/>
      <c r="N99" s="138"/>
      <c r="O99" s="116"/>
      <c r="P99" s="116"/>
    </row>
    <row r="100" spans="1:16" s="107" customFormat="1" x14ac:dyDescent="0.3">
      <c r="A100" s="125">
        <v>6725</v>
      </c>
      <c r="B100" s="107" t="s">
        <v>423</v>
      </c>
      <c r="C100" s="133" t="s">
        <v>424</v>
      </c>
      <c r="D100" s="10">
        <f>IFERROR(VLOOKUP($A100,'[5]O&amp;M Per TB'!$B$4:Q$373,D$5,FALSE),0)</f>
        <v>175.45</v>
      </c>
      <c r="E100" s="10">
        <f>IFERROR(VLOOKUP($A100,'[5]O&amp;M Per TB'!$B$4:R$373,E$5,FALSE),0)</f>
        <v>175.45</v>
      </c>
      <c r="F100" s="10">
        <f>IFERROR(VLOOKUP($A100,'[5]O&amp;M Per TB'!$B$4:S$373,F$5,FALSE),0)</f>
        <v>175.45000000000005</v>
      </c>
      <c r="G100" s="10">
        <f>IFERROR(VLOOKUP($A100,'[5]O&amp;M Per TB'!$B$4:T$373,G$5,FALSE),0)</f>
        <v>175.44999999999993</v>
      </c>
      <c r="H100" s="10">
        <f>IFERROR(VLOOKUP($A100,'[5]O&amp;M Per TB'!$B$4:U$373,H$5,FALSE),0)</f>
        <v>175.45000000000005</v>
      </c>
      <c r="I100" s="10">
        <f>IFERROR(VLOOKUP($A100,'[5]O&amp;M Per TB'!$B$4:V$373,I$5,FALSE),0)</f>
        <v>175.45000000000005</v>
      </c>
      <c r="J100" s="10">
        <f>IFERROR(VLOOKUP($A100,'[5]O&amp;M Per TB'!$B$4:W$373,J$5,FALSE),0)</f>
        <v>175.45000000000005</v>
      </c>
      <c r="K100" s="10">
        <f>IFERROR(VLOOKUP($A100,'[5]O&amp;M Per TB'!$B$4:X$373,K$5,FALSE),0)</f>
        <v>175.44999999999982</v>
      </c>
      <c r="L100" s="10">
        <f>IFERROR(VLOOKUP($A100,'[5]O&amp;M Per TB'!$B$4:Y$373,L$5,FALSE),0)</f>
        <v>175.45000000000005</v>
      </c>
      <c r="M100" s="10">
        <f>IFERROR(VLOOKUP($A100,'[5]O&amp;M Per TB'!$B$4:Z$373,M$5,FALSE),0)</f>
        <v>175.45000000000005</v>
      </c>
      <c r="N100" s="10">
        <f>IFERROR(VLOOKUP($A100,'[5]O&amp;M Per TB'!$B$4:AA$373,N$5,FALSE),0)</f>
        <v>175.45000000000005</v>
      </c>
      <c r="O100" s="10">
        <f>IFERROR(VLOOKUP($A100,'[5]O&amp;M Per TB'!$B$4:AB$373,O$5,FALSE),0)</f>
        <v>176.06999999999994</v>
      </c>
      <c r="P100" s="116">
        <f>SUM(D100:O100)</f>
        <v>2106.02</v>
      </c>
    </row>
    <row r="101" spans="1:16" s="107" customFormat="1" x14ac:dyDescent="0.3">
      <c r="A101" s="125"/>
      <c r="C101" s="126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16"/>
      <c r="P101" s="116"/>
    </row>
    <row r="102" spans="1:16" s="107" customFormat="1" x14ac:dyDescent="0.3">
      <c r="A102" s="125">
        <v>6660</v>
      </c>
      <c r="B102" s="107" t="s">
        <v>425</v>
      </c>
      <c r="C102" s="133" t="s">
        <v>426</v>
      </c>
      <c r="D102" s="10">
        <f>IFERROR(VLOOKUP($A102,'[5]O&amp;M Per TB'!$B$4:Q$373,D$5,FALSE),0)</f>
        <v>2213.77</v>
      </c>
      <c r="E102" s="10">
        <f>IFERROR(VLOOKUP($A102,'[5]O&amp;M Per TB'!$B$4:R$373,E$5,FALSE),0)</f>
        <v>2236.7999999999997</v>
      </c>
      <c r="F102" s="10">
        <f>IFERROR(VLOOKUP($A102,'[5]O&amp;M Per TB'!$B$4:S$373,F$5,FALSE),0)</f>
        <v>2221.1500000000005</v>
      </c>
      <c r="G102" s="10">
        <f>IFERROR(VLOOKUP($A102,'[5]O&amp;M Per TB'!$B$4:T$373,G$5,FALSE),0)</f>
        <v>2237.4299999999994</v>
      </c>
      <c r="H102" s="10">
        <f>IFERROR(VLOOKUP($A102,'[5]O&amp;M Per TB'!$B$4:U$373,H$5,FALSE),0)</f>
        <v>2229.5699999999997</v>
      </c>
      <c r="I102" s="10">
        <f>IFERROR(VLOOKUP($A102,'[5]O&amp;M Per TB'!$B$4:V$373,I$5,FALSE),0)</f>
        <v>2246</v>
      </c>
      <c r="J102" s="10">
        <f>IFERROR(VLOOKUP($A102,'[5]O&amp;M Per TB'!$B$4:W$373,J$5,FALSE),0)</f>
        <v>2244.7200000000012</v>
      </c>
      <c r="K102" s="10">
        <f>IFERROR(VLOOKUP($A102,'[5]O&amp;M Per TB'!$B$4:X$373,K$5,FALSE),0)</f>
        <v>2264.6400000000012</v>
      </c>
      <c r="L102" s="10">
        <f>IFERROR(VLOOKUP($A102,'[5]O&amp;M Per TB'!$B$4:Y$373,L$5,FALSE),0)</f>
        <v>2274.5899999999965</v>
      </c>
      <c r="M102" s="10">
        <f>IFERROR(VLOOKUP($A102,'[5]O&amp;M Per TB'!$B$4:Z$373,M$5,FALSE),0)</f>
        <v>2274.59</v>
      </c>
      <c r="N102" s="10">
        <f>IFERROR(VLOOKUP($A102,'[5]O&amp;M Per TB'!$B$4:AA$373,N$5,FALSE),0)</f>
        <v>2295.2700000000004</v>
      </c>
      <c r="O102" s="10">
        <f>IFERROR(VLOOKUP($A102,'[5]O&amp;M Per TB'!$B$4:AB$373,O$5,FALSE),0)</f>
        <v>2333.5300000000025</v>
      </c>
      <c r="P102" s="116">
        <f>SUM(D102:O102)</f>
        <v>27072.06</v>
      </c>
    </row>
    <row r="103" spans="1:16" s="107" customFormat="1" x14ac:dyDescent="0.3">
      <c r="A103" s="125"/>
      <c r="C103" s="126"/>
      <c r="D103" s="138"/>
      <c r="E103" s="138"/>
      <c r="F103" s="138"/>
      <c r="G103" s="138"/>
      <c r="H103" s="138"/>
      <c r="I103" s="138"/>
      <c r="J103" s="138"/>
      <c r="K103" s="138"/>
      <c r="L103" s="138"/>
      <c r="M103" s="138"/>
      <c r="N103" s="138"/>
      <c r="O103" s="116"/>
      <c r="P103" s="116"/>
    </row>
    <row r="104" spans="1:16" s="107" customFormat="1" x14ac:dyDescent="0.3">
      <c r="A104" s="125">
        <v>6655</v>
      </c>
      <c r="B104" s="107" t="s">
        <v>427</v>
      </c>
      <c r="C104" s="126"/>
      <c r="D104" s="10">
        <f>IFERROR(VLOOKUP($A104,'[5]O&amp;M Per TB'!$B$4:Q$373,D$5,FALSE),0)</f>
        <v>19.71</v>
      </c>
      <c r="E104" s="10">
        <f>IFERROR(VLOOKUP($A104,'[5]O&amp;M Per TB'!$B$4:R$373,E$5,FALSE),0)</f>
        <v>19.71</v>
      </c>
      <c r="F104" s="10">
        <f>IFERROR(VLOOKUP($A104,'[5]O&amp;M Per TB'!$B$4:S$373,F$5,FALSE),0)</f>
        <v>19.71</v>
      </c>
      <c r="G104" s="10">
        <f>IFERROR(VLOOKUP($A104,'[5]O&amp;M Per TB'!$B$4:T$373,G$5,FALSE),0)</f>
        <v>19.71</v>
      </c>
      <c r="H104" s="10">
        <f>IFERROR(VLOOKUP($A104,'[5]O&amp;M Per TB'!$B$4:U$373,H$5,FALSE),0)</f>
        <v>19.709999999999994</v>
      </c>
      <c r="I104" s="10">
        <f>IFERROR(VLOOKUP($A104,'[5]O&amp;M Per TB'!$B$4:V$373,I$5,FALSE),0)</f>
        <v>-10.519999999999996</v>
      </c>
      <c r="J104" s="10">
        <f>IFERROR(VLOOKUP($A104,'[5]O&amp;M Per TB'!$B$4:W$373,J$5,FALSE),0)</f>
        <v>19.709999999999994</v>
      </c>
      <c r="K104" s="10">
        <f>IFERROR(VLOOKUP($A104,'[5]O&amp;M Per TB'!$B$4:X$373,K$5,FALSE),0)</f>
        <v>19.710000000000008</v>
      </c>
      <c r="L104" s="10">
        <f>IFERROR(VLOOKUP($A104,'[5]O&amp;M Per TB'!$B$4:Y$373,L$5,FALSE),0)</f>
        <v>19.709999999999994</v>
      </c>
      <c r="M104" s="10">
        <f>IFERROR(VLOOKUP($A104,'[5]O&amp;M Per TB'!$B$4:Z$373,M$5,FALSE),0)</f>
        <v>19.710000000000008</v>
      </c>
      <c r="N104" s="10">
        <f>IFERROR(VLOOKUP($A104,'[5]O&amp;M Per TB'!$B$4:AA$373,N$5,FALSE),0)</f>
        <v>19.710000000000008</v>
      </c>
      <c r="O104" s="10">
        <f>IFERROR(VLOOKUP($A104,'[5]O&amp;M Per TB'!$B$4:AB$373,O$5,FALSE),0)</f>
        <v>19.70999999999998</v>
      </c>
      <c r="P104" s="116">
        <f>SUM(D104:O104)</f>
        <v>206.29</v>
      </c>
    </row>
    <row r="105" spans="1:16" s="107" customFormat="1" x14ac:dyDescent="0.3">
      <c r="A105" s="125"/>
      <c r="C105" s="126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16"/>
      <c r="P105" s="116"/>
    </row>
    <row r="106" spans="1:16" s="107" customFormat="1" x14ac:dyDescent="0.3">
      <c r="A106" s="125">
        <v>6680</v>
      </c>
      <c r="B106" s="107" t="s">
        <v>428</v>
      </c>
      <c r="C106" s="133" t="s">
        <v>429</v>
      </c>
      <c r="D106" s="10">
        <f>IFERROR(VLOOKUP($A106,'[5]O&amp;M Per TB'!$B$4:Q$373,D$5,FALSE),0)</f>
        <v>3.35</v>
      </c>
      <c r="E106" s="10">
        <f>IFERROR(VLOOKUP($A106,'[5]O&amp;M Per TB'!$B$4:R$373,E$5,FALSE),0)</f>
        <v>3.35</v>
      </c>
      <c r="F106" s="10">
        <f>IFERROR(VLOOKUP($A106,'[5]O&amp;M Per TB'!$B$4:S$373,F$5,FALSE),0)</f>
        <v>3.3500000000000005</v>
      </c>
      <c r="G106" s="10">
        <f>IFERROR(VLOOKUP($A106,'[5]O&amp;M Per TB'!$B$4:T$373,G$5,FALSE),0)</f>
        <v>3.3499999999999996</v>
      </c>
      <c r="H106" s="10">
        <f>IFERROR(VLOOKUP($A106,'[5]O&amp;M Per TB'!$B$4:U$373,H$5,FALSE),0)</f>
        <v>3.3499999999999996</v>
      </c>
      <c r="I106" s="10">
        <f>IFERROR(VLOOKUP($A106,'[5]O&amp;M Per TB'!$B$4:V$373,I$5,FALSE),0)</f>
        <v>-11595.78</v>
      </c>
      <c r="J106" s="10">
        <f>IFERROR(VLOOKUP($A106,'[5]O&amp;M Per TB'!$B$4:W$373,J$5,FALSE),0)</f>
        <v>3.3500000000003638</v>
      </c>
      <c r="K106" s="10">
        <f>IFERROR(VLOOKUP($A106,'[5]O&amp;M Per TB'!$B$4:X$373,K$5,FALSE),0)</f>
        <v>3.3500000000003638</v>
      </c>
      <c r="L106" s="10">
        <f>IFERROR(VLOOKUP($A106,'[5]O&amp;M Per TB'!$B$4:Y$373,L$5,FALSE),0)</f>
        <v>3.3500000000003638</v>
      </c>
      <c r="M106" s="10">
        <f>IFERROR(VLOOKUP($A106,'[5]O&amp;M Per TB'!$B$4:Z$373,M$5,FALSE),0)</f>
        <v>3.3500000000003638</v>
      </c>
      <c r="N106" s="10">
        <f>IFERROR(VLOOKUP($A106,'[5]O&amp;M Per TB'!$B$4:AA$373,N$5,FALSE),0)</f>
        <v>3.3499999999985448</v>
      </c>
      <c r="O106" s="10">
        <f>IFERROR(VLOOKUP($A106,'[5]O&amp;M Per TB'!$B$4:AB$373,O$5,FALSE),0)</f>
        <v>3.3500000000003638</v>
      </c>
      <c r="P106" s="116">
        <f>SUM(D106:O106)</f>
        <v>-11558.93</v>
      </c>
    </row>
    <row r="107" spans="1:16" s="107" customFormat="1" x14ac:dyDescent="0.3">
      <c r="A107" s="125"/>
      <c r="B107" s="107" t="s">
        <v>430</v>
      </c>
      <c r="C107" s="133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>
        <f>-M43</f>
        <v>0</v>
      </c>
      <c r="N107" s="104">
        <f>-N43</f>
        <v>0</v>
      </c>
      <c r="O107" s="104">
        <f>-O43</f>
        <v>0</v>
      </c>
      <c r="P107" s="116">
        <f>SUM(D107:O107)</f>
        <v>0</v>
      </c>
    </row>
    <row r="108" spans="1:16" s="107" customFormat="1" x14ac:dyDescent="0.3">
      <c r="A108" s="125"/>
      <c r="B108" s="113" t="s">
        <v>81</v>
      </c>
      <c r="C108" s="242" t="s">
        <v>81</v>
      </c>
      <c r="D108" s="187">
        <f>SUM(D106:D107)</f>
        <v>3.35</v>
      </c>
      <c r="E108" s="187">
        <f t="shared" ref="E108:P108" si="13">SUM(E106:E107)</f>
        <v>3.35</v>
      </c>
      <c r="F108" s="187">
        <f t="shared" si="13"/>
        <v>3.3500000000000005</v>
      </c>
      <c r="G108" s="187">
        <f t="shared" si="13"/>
        <v>3.3499999999999996</v>
      </c>
      <c r="H108" s="187">
        <f t="shared" si="13"/>
        <v>3.3499999999999996</v>
      </c>
      <c r="I108" s="187">
        <f t="shared" si="13"/>
        <v>-11595.78</v>
      </c>
      <c r="J108" s="187">
        <f t="shared" si="13"/>
        <v>3.3500000000003638</v>
      </c>
      <c r="K108" s="187">
        <f t="shared" si="13"/>
        <v>3.3500000000003638</v>
      </c>
      <c r="L108" s="187">
        <f t="shared" si="13"/>
        <v>3.3500000000003638</v>
      </c>
      <c r="M108" s="187">
        <f t="shared" si="13"/>
        <v>3.3500000000003638</v>
      </c>
      <c r="N108" s="187">
        <f t="shared" si="13"/>
        <v>3.3499999999985448</v>
      </c>
      <c r="O108" s="187">
        <f t="shared" si="13"/>
        <v>3.3500000000003638</v>
      </c>
      <c r="P108" s="187">
        <f t="shared" si="13"/>
        <v>-11558.93</v>
      </c>
    </row>
    <row r="109" spans="1:16" s="107" customFormat="1" x14ac:dyDescent="0.3">
      <c r="A109" s="125"/>
      <c r="C109" s="133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16"/>
      <c r="P109" s="116"/>
    </row>
    <row r="110" spans="1:16" s="107" customFormat="1" x14ac:dyDescent="0.3">
      <c r="A110" s="125">
        <v>6685</v>
      </c>
      <c r="B110" s="107" t="s">
        <v>150</v>
      </c>
      <c r="C110" s="126"/>
      <c r="D110" s="10">
        <f>IFERROR(VLOOKUP($A110,'[5]O&amp;M Per TB'!$B$4:Q$373,D$5,FALSE),0)</f>
        <v>1.85</v>
      </c>
      <c r="E110" s="10">
        <f>IFERROR(VLOOKUP($A110,'[5]O&amp;M Per TB'!$B$4:R$373,E$5,FALSE),0)</f>
        <v>1.85</v>
      </c>
      <c r="F110" s="10">
        <f>IFERROR(VLOOKUP($A110,'[5]O&amp;M Per TB'!$B$4:S$373,F$5,FALSE),0)</f>
        <v>1.8499999999999996</v>
      </c>
      <c r="G110" s="10">
        <f>IFERROR(VLOOKUP($A110,'[5]O&amp;M Per TB'!$B$4:T$373,G$5,FALSE),0)</f>
        <v>1.8500000000000005</v>
      </c>
      <c r="H110" s="10">
        <f>IFERROR(VLOOKUP($A110,'[5]O&amp;M Per TB'!$B$4:U$373,H$5,FALSE),0)</f>
        <v>1.8499999999999996</v>
      </c>
      <c r="I110" s="10">
        <f>IFERROR(VLOOKUP($A110,'[5]O&amp;M Per TB'!$B$4:V$373,I$5,FALSE),0)</f>
        <v>1.8499999999999996</v>
      </c>
      <c r="J110" s="10">
        <f>IFERROR(VLOOKUP($A110,'[5]O&amp;M Per TB'!$B$4:W$373,J$5,FALSE),0)</f>
        <v>1.8499999999999996</v>
      </c>
      <c r="K110" s="10">
        <f>IFERROR(VLOOKUP($A110,'[5]O&amp;M Per TB'!$B$4:X$373,K$5,FALSE),0)</f>
        <v>1.8500000000000014</v>
      </c>
      <c r="L110" s="10">
        <f>IFERROR(VLOOKUP($A110,'[5]O&amp;M Per TB'!$B$4:Y$373,L$5,FALSE),0)</f>
        <v>1.8499999999999979</v>
      </c>
      <c r="M110" s="10">
        <f>IFERROR(VLOOKUP($A110,'[5]O&amp;M Per TB'!$B$4:Z$373,M$5,FALSE),0)</f>
        <v>1.8500000000000014</v>
      </c>
      <c r="N110" s="10">
        <f>IFERROR(VLOOKUP($A110,'[5]O&amp;M Per TB'!$B$4:AA$373,N$5,FALSE),0)</f>
        <v>1.8500000000000014</v>
      </c>
      <c r="O110" s="10">
        <f>IFERROR(VLOOKUP($A110,'[5]O&amp;M Per TB'!$B$4:AB$373,O$5,FALSE),0)</f>
        <v>1.8499999999999979</v>
      </c>
      <c r="P110" s="116">
        <f>SUM(D110:O110)</f>
        <v>22.2</v>
      </c>
    </row>
    <row r="111" spans="1:16" s="107" customFormat="1" x14ac:dyDescent="0.3">
      <c r="A111" s="125"/>
      <c r="C111" s="126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16"/>
      <c r="P111" s="116"/>
    </row>
    <row r="112" spans="1:16" s="107" customFormat="1" x14ac:dyDescent="0.3">
      <c r="A112" s="125">
        <v>6730</v>
      </c>
      <c r="B112" s="107" t="s">
        <v>432</v>
      </c>
      <c r="C112" s="126"/>
      <c r="D112" s="10">
        <f>IFERROR(VLOOKUP($A112,'[5]O&amp;M Per TB'!$B$4:Q$373,D$5,FALSE),0)</f>
        <v>14.6</v>
      </c>
      <c r="E112" s="10">
        <f>IFERROR(VLOOKUP($A112,'[5]O&amp;M Per TB'!$B$4:R$373,E$5,FALSE),0)</f>
        <v>14.6</v>
      </c>
      <c r="F112" s="10">
        <f>IFERROR(VLOOKUP($A112,'[5]O&amp;M Per TB'!$B$4:S$373,F$5,FALSE),0)</f>
        <v>14.599999999999998</v>
      </c>
      <c r="G112" s="10">
        <f>IFERROR(VLOOKUP($A112,'[5]O&amp;M Per TB'!$B$4:T$373,G$5,FALSE),0)</f>
        <v>14.600000000000001</v>
      </c>
      <c r="H112" s="10">
        <f>IFERROR(VLOOKUP($A112,'[5]O&amp;M Per TB'!$B$4:U$373,H$5,FALSE),0)</f>
        <v>14.600000000000001</v>
      </c>
      <c r="I112" s="10">
        <f>IFERROR(VLOOKUP($A112,'[5]O&amp;M Per TB'!$B$4:V$373,I$5,FALSE),0)</f>
        <v>14.599999999999994</v>
      </c>
      <c r="J112" s="10">
        <f>IFERROR(VLOOKUP($A112,'[5]O&amp;M Per TB'!$B$4:W$373,J$5,FALSE),0)</f>
        <v>14.600000000000009</v>
      </c>
      <c r="K112" s="10">
        <f>IFERROR(VLOOKUP($A112,'[5]O&amp;M Per TB'!$B$4:X$373,K$5,FALSE),0)</f>
        <v>14.599999999999994</v>
      </c>
      <c r="L112" s="10">
        <f>IFERROR(VLOOKUP($A112,'[5]O&amp;M Per TB'!$B$4:Y$373,L$5,FALSE),0)</f>
        <v>14.600000000000009</v>
      </c>
      <c r="M112" s="10">
        <f>IFERROR(VLOOKUP($A112,'[5]O&amp;M Per TB'!$B$4:Z$373,M$5,FALSE),0)</f>
        <v>14.599999999999994</v>
      </c>
      <c r="N112" s="10">
        <f>IFERROR(VLOOKUP($A112,'[5]O&amp;M Per TB'!$B$4:AA$373,N$5,FALSE),0)</f>
        <v>14.599999999999994</v>
      </c>
      <c r="O112" s="10">
        <f>IFERROR(VLOOKUP($A112,'[5]O&amp;M Per TB'!$B$4:AB$373,O$5,FALSE),0)</f>
        <v>14.599999999999994</v>
      </c>
      <c r="P112" s="116">
        <f>SUM(D112:O112)</f>
        <v>175.2</v>
      </c>
    </row>
    <row r="113" spans="1:16" s="107" customFormat="1" x14ac:dyDescent="0.3">
      <c r="A113" s="125">
        <v>6795</v>
      </c>
      <c r="B113" s="107" t="s">
        <v>433</v>
      </c>
      <c r="C113" s="126"/>
      <c r="D113" s="10">
        <f>IFERROR(VLOOKUP($A113,'[5]O&amp;M Per TB'!$B$4:Q$373,D$5,FALSE),0)</f>
        <v>0</v>
      </c>
      <c r="E113" s="10">
        <f>IFERROR(VLOOKUP($A113,'[5]O&amp;M Per TB'!$B$4:R$373,E$5,FALSE),0)</f>
        <v>0</v>
      </c>
      <c r="F113" s="10">
        <f>IFERROR(VLOOKUP($A113,'[5]O&amp;M Per TB'!$B$4:S$373,F$5,FALSE),0)</f>
        <v>0</v>
      </c>
      <c r="G113" s="10">
        <f>IFERROR(VLOOKUP($A113,'[5]O&amp;M Per TB'!$B$4:T$373,G$5,FALSE),0)</f>
        <v>0</v>
      </c>
      <c r="H113" s="10">
        <f>IFERROR(VLOOKUP($A113,'[5]O&amp;M Per TB'!$B$4:U$373,H$5,FALSE),0)</f>
        <v>0</v>
      </c>
      <c r="I113" s="10">
        <f>IFERROR(VLOOKUP($A113,'[5]O&amp;M Per TB'!$B$4:V$373,I$5,FALSE),0)</f>
        <v>0</v>
      </c>
      <c r="J113" s="10">
        <f>IFERROR(VLOOKUP($A113,'[5]O&amp;M Per TB'!$B$4:W$373,J$5,FALSE),0)</f>
        <v>0</v>
      </c>
      <c r="K113" s="10">
        <f>IFERROR(VLOOKUP($A113,'[5]O&amp;M Per TB'!$B$4:X$373,K$5,FALSE),0)</f>
        <v>0</v>
      </c>
      <c r="L113" s="10">
        <f>IFERROR(VLOOKUP($A113,'[5]O&amp;M Per TB'!$B$4:Y$373,L$5,FALSE),0)</f>
        <v>0</v>
      </c>
      <c r="M113" s="10">
        <f>IFERROR(VLOOKUP($A113,'[5]O&amp;M Per TB'!$B$4:Z$373,M$5,FALSE),0)</f>
        <v>0</v>
      </c>
      <c r="N113" s="10">
        <f>IFERROR(VLOOKUP($A113,'[5]O&amp;M Per TB'!$B$4:AA$373,N$5,FALSE),0)</f>
        <v>0</v>
      </c>
      <c r="O113" s="10">
        <f>IFERROR(VLOOKUP($A113,'[5]O&amp;M Per TB'!$B$4:AB$373,O$5,FALSE),0)</f>
        <v>0</v>
      </c>
      <c r="P113" s="116">
        <f>SUM(D113:O113)</f>
        <v>0</v>
      </c>
    </row>
    <row r="114" spans="1:16" s="107" customFormat="1" x14ac:dyDescent="0.3">
      <c r="A114" s="125">
        <v>6740</v>
      </c>
      <c r="B114" s="107" t="s">
        <v>595</v>
      </c>
      <c r="C114" s="126"/>
      <c r="D114" s="10">
        <f>IFERROR(VLOOKUP($A114,'[5]O&amp;M Per TB'!$B$4:Q$373,D$5,FALSE),0)</f>
        <v>15.93</v>
      </c>
      <c r="E114" s="10">
        <f>IFERROR(VLOOKUP($A114,'[5]O&amp;M Per TB'!$B$4:R$373,E$5,FALSE),0)</f>
        <v>15.93</v>
      </c>
      <c r="F114" s="10">
        <f>IFERROR(VLOOKUP($A114,'[5]O&amp;M Per TB'!$B$4:S$373,F$5,FALSE),0)</f>
        <v>15.93</v>
      </c>
      <c r="G114" s="10">
        <f>IFERROR(VLOOKUP($A114,'[5]O&amp;M Per TB'!$B$4:T$373,G$5,FALSE),0)</f>
        <v>15.93</v>
      </c>
      <c r="H114" s="10">
        <f>IFERROR(VLOOKUP($A114,'[5]O&amp;M Per TB'!$B$4:U$373,H$5,FALSE),0)</f>
        <v>15.930000000000007</v>
      </c>
      <c r="I114" s="10">
        <f>IFERROR(VLOOKUP($A114,'[5]O&amp;M Per TB'!$B$4:V$373,I$5,FALSE),0)</f>
        <v>15.929999999999993</v>
      </c>
      <c r="J114" s="10">
        <f>IFERROR(VLOOKUP($A114,'[5]O&amp;M Per TB'!$B$4:W$373,J$5,FALSE),0)</f>
        <v>15.930000000000007</v>
      </c>
      <c r="K114" s="10">
        <f>IFERROR(VLOOKUP($A114,'[5]O&amp;M Per TB'!$B$4:X$373,K$5,FALSE),0)</f>
        <v>15.929999999999993</v>
      </c>
      <c r="L114" s="10">
        <f>IFERROR(VLOOKUP($A114,'[5]O&amp;M Per TB'!$B$4:Y$373,L$5,FALSE),0)</f>
        <v>15.930000000000007</v>
      </c>
      <c r="M114" s="10">
        <f>IFERROR(VLOOKUP($A114,'[5]O&amp;M Per TB'!$B$4:Z$373,M$5,FALSE),0)</f>
        <v>15.930000000000007</v>
      </c>
      <c r="N114" s="10">
        <f>IFERROR(VLOOKUP($A114,'[5]O&amp;M Per TB'!$B$4:AA$373,N$5,FALSE),0)</f>
        <v>15.929999999999978</v>
      </c>
      <c r="O114" s="10">
        <f>IFERROR(VLOOKUP($A114,'[5]O&amp;M Per TB'!$B$4:AB$373,O$5,FALSE),0)</f>
        <v>15.930000000000007</v>
      </c>
      <c r="P114" s="116">
        <f>SUM(D114:O114)</f>
        <v>191.16</v>
      </c>
    </row>
    <row r="115" spans="1:16" s="107" customFormat="1" x14ac:dyDescent="0.3">
      <c r="A115" s="125">
        <v>6745</v>
      </c>
      <c r="B115" s="107" t="s">
        <v>434</v>
      </c>
      <c r="C115" s="126"/>
      <c r="D115" s="10">
        <f>IFERROR(VLOOKUP($A115,'[5]O&amp;M Per TB'!$B$4:Q$373,D$5,FALSE),0)</f>
        <v>-31.22</v>
      </c>
      <c r="E115" s="10">
        <f>IFERROR(VLOOKUP($A115,'[5]O&amp;M Per TB'!$B$4:R$373,E$5,FALSE),0)</f>
        <v>-31.22</v>
      </c>
      <c r="F115" s="10">
        <f>IFERROR(VLOOKUP($A115,'[5]O&amp;M Per TB'!$B$4:S$373,F$5,FALSE),0)</f>
        <v>-31.22</v>
      </c>
      <c r="G115" s="10">
        <f>IFERROR(VLOOKUP($A115,'[5]O&amp;M Per TB'!$B$4:T$373,G$5,FALSE),0)</f>
        <v>-31.22</v>
      </c>
      <c r="H115" s="10">
        <f>IFERROR(VLOOKUP($A115,'[5]O&amp;M Per TB'!$B$4:U$373,H$5,FALSE),0)</f>
        <v>-31.22</v>
      </c>
      <c r="I115" s="10">
        <f>IFERROR(VLOOKUP($A115,'[5]O&amp;M Per TB'!$B$4:V$373,I$5,FALSE),0)</f>
        <v>-31.22</v>
      </c>
      <c r="J115" s="10">
        <f>IFERROR(VLOOKUP($A115,'[5]O&amp;M Per TB'!$B$4:W$373,J$5,FALSE),0)</f>
        <v>-31.22</v>
      </c>
      <c r="K115" s="10">
        <f>IFERROR(VLOOKUP($A115,'[5]O&amp;M Per TB'!$B$4:X$373,K$5,FALSE),0)</f>
        <v>-4.6200000000000045</v>
      </c>
      <c r="L115" s="10">
        <f>IFERROR(VLOOKUP($A115,'[5]O&amp;M Per TB'!$B$4:Y$373,L$5,FALSE),0)</f>
        <v>-4.6200000000000045</v>
      </c>
      <c r="M115" s="10">
        <f>IFERROR(VLOOKUP($A115,'[5]O&amp;M Per TB'!$B$4:Z$373,M$5,FALSE),0)</f>
        <v>-4.6200000000000045</v>
      </c>
      <c r="N115" s="10">
        <f>IFERROR(VLOOKUP($A115,'[5]O&amp;M Per TB'!$B$4:AA$373,N$5,FALSE),0)</f>
        <v>-4.6200000000000045</v>
      </c>
      <c r="O115" s="10">
        <f>IFERROR(VLOOKUP($A115,'[5]O&amp;M Per TB'!$B$4:AB$373,O$5,FALSE),0)</f>
        <v>-4.6199999999999761</v>
      </c>
      <c r="P115" s="116">
        <f>SUM(D115:O115)</f>
        <v>-241.64</v>
      </c>
    </row>
    <row r="116" spans="1:16" s="107" customFormat="1" x14ac:dyDescent="0.3">
      <c r="A116" s="125">
        <v>6800</v>
      </c>
      <c r="B116" s="107" t="s">
        <v>435</v>
      </c>
      <c r="C116" s="126"/>
      <c r="D116" s="10">
        <f>IFERROR(VLOOKUP($A116,'[5]O&amp;M Per TB'!$B$4:Q$373,D$5,FALSE),0)</f>
        <v>11.01</v>
      </c>
      <c r="E116" s="10">
        <f>IFERROR(VLOOKUP($A116,'[5]O&amp;M Per TB'!$B$4:R$373,E$5,FALSE),0)</f>
        <v>11.01</v>
      </c>
      <c r="F116" s="10">
        <f>IFERROR(VLOOKUP($A116,'[5]O&amp;M Per TB'!$B$4:S$373,F$5,FALSE),0)</f>
        <v>11.010000000000002</v>
      </c>
      <c r="G116" s="10">
        <f>IFERROR(VLOOKUP($A116,'[5]O&amp;M Per TB'!$B$4:T$373,G$5,FALSE),0)</f>
        <v>11.009999999999998</v>
      </c>
      <c r="H116" s="10">
        <f>IFERROR(VLOOKUP($A116,'[5]O&amp;M Per TB'!$B$4:U$373,H$5,FALSE),0)</f>
        <v>11.009999999999998</v>
      </c>
      <c r="I116" s="10">
        <f>IFERROR(VLOOKUP($A116,'[5]O&amp;M Per TB'!$B$4:V$373,I$5,FALSE),0)</f>
        <v>11.010000000000005</v>
      </c>
      <c r="J116" s="10">
        <f>IFERROR(VLOOKUP($A116,'[5]O&amp;M Per TB'!$B$4:W$373,J$5,FALSE),0)</f>
        <v>11.009999999999991</v>
      </c>
      <c r="K116" s="10">
        <f>IFERROR(VLOOKUP($A116,'[5]O&amp;M Per TB'!$B$4:X$373,K$5,FALSE),0)</f>
        <v>11.010000000000005</v>
      </c>
      <c r="L116" s="10">
        <f>IFERROR(VLOOKUP($A116,'[5]O&amp;M Per TB'!$B$4:Y$373,L$5,FALSE),0)</f>
        <v>11.010000000000005</v>
      </c>
      <c r="M116" s="10">
        <f>IFERROR(VLOOKUP($A116,'[5]O&amp;M Per TB'!$B$4:Z$373,M$5,FALSE),0)</f>
        <v>11.009999999999991</v>
      </c>
      <c r="N116" s="10">
        <f>IFERROR(VLOOKUP($A116,'[5]O&amp;M Per TB'!$B$4:AA$373,N$5,FALSE),0)</f>
        <v>11.010000000000005</v>
      </c>
      <c r="O116" s="10">
        <f>IFERROR(VLOOKUP($A116,'[5]O&amp;M Per TB'!$B$4:AB$373,O$5,FALSE),0)</f>
        <v>11.010000000000005</v>
      </c>
      <c r="P116" s="116">
        <f>SUM(D116:O116)</f>
        <v>132.12</v>
      </c>
    </row>
    <row r="117" spans="1:16" s="107" customFormat="1" x14ac:dyDescent="0.3">
      <c r="A117" s="125"/>
      <c r="C117" s="126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16"/>
    </row>
    <row r="118" spans="1:16" s="107" customFormat="1" x14ac:dyDescent="0.3">
      <c r="A118" s="125">
        <v>6665</v>
      </c>
      <c r="B118" s="107" t="s">
        <v>186</v>
      </c>
      <c r="C118" s="126"/>
      <c r="D118" s="10">
        <f>IFERROR(VLOOKUP($A118,'[5]O&amp;M Per TB'!$B$4:Q$373,D$5,FALSE),0)</f>
        <v>3400.2</v>
      </c>
      <c r="E118" s="10">
        <f>IFERROR(VLOOKUP($A118,'[5]O&amp;M Per TB'!$B$4:R$373,E$5,FALSE),0)</f>
        <v>3400.2</v>
      </c>
      <c r="F118" s="10">
        <f>IFERROR(VLOOKUP($A118,'[5]O&amp;M Per TB'!$B$4:S$373,F$5,FALSE),0)</f>
        <v>3409.3500000000004</v>
      </c>
      <c r="G118" s="10">
        <f>IFERROR(VLOOKUP($A118,'[5]O&amp;M Per TB'!$B$4:T$373,G$5,FALSE),0)</f>
        <v>3409.3500000000004</v>
      </c>
      <c r="H118" s="10">
        <f>IFERROR(VLOOKUP($A118,'[5]O&amp;M Per TB'!$B$4:U$373,H$5,FALSE),0)</f>
        <v>3409.3500000000004</v>
      </c>
      <c r="I118" s="10">
        <f>IFERROR(VLOOKUP($A118,'[5]O&amp;M Per TB'!$B$4:V$373,I$5,FALSE),0)</f>
        <v>3409.3499999999985</v>
      </c>
      <c r="J118" s="10">
        <f>IFERROR(VLOOKUP($A118,'[5]O&amp;M Per TB'!$B$4:W$373,J$5,FALSE),0)</f>
        <v>3409.3500000000022</v>
      </c>
      <c r="K118" s="10">
        <f>IFERROR(VLOOKUP($A118,'[5]O&amp;M Per TB'!$B$4:X$373,K$5,FALSE),0)</f>
        <v>3409.3499999999985</v>
      </c>
      <c r="L118" s="10">
        <f>IFERROR(VLOOKUP($A118,'[5]O&amp;M Per TB'!$B$4:Y$373,L$5,FALSE),0)</f>
        <v>3416.09</v>
      </c>
      <c r="M118" s="10">
        <f>IFERROR(VLOOKUP($A118,'[5]O&amp;M Per TB'!$B$4:Z$373,M$5,FALSE),0)</f>
        <v>3416.09</v>
      </c>
      <c r="N118" s="10">
        <f>IFERROR(VLOOKUP($A118,'[5]O&amp;M Per TB'!$B$4:AA$373,N$5,FALSE),0)</f>
        <v>3416.0899999999965</v>
      </c>
      <c r="O118" s="10">
        <f>IFERROR(VLOOKUP($A118,'[5]O&amp;M Per TB'!$B$4:AB$373,O$5,FALSE),0)</f>
        <v>3416.0900000000038</v>
      </c>
      <c r="P118" s="116">
        <f>SUM(D118:O118)</f>
        <v>40920.86</v>
      </c>
    </row>
    <row r="119" spans="1:16" s="107" customFormat="1" x14ac:dyDescent="0.3">
      <c r="A119" s="125"/>
      <c r="C119" s="126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16"/>
    </row>
    <row r="120" spans="1:16" s="107" customFormat="1" x14ac:dyDescent="0.3">
      <c r="A120" s="125">
        <v>6695</v>
      </c>
      <c r="B120" s="107" t="s">
        <v>436</v>
      </c>
      <c r="C120" s="126"/>
      <c r="D120" s="10">
        <f>IFERROR(VLOOKUP($A120,'[5]O&amp;M Per TB'!$B$4:Q$373,D$5,FALSE),0)</f>
        <v>0</v>
      </c>
      <c r="E120" s="10">
        <f>IFERROR(VLOOKUP($A120,'[5]O&amp;M Per TB'!$B$4:R$373,E$5,FALSE),0)</f>
        <v>0</v>
      </c>
      <c r="F120" s="10">
        <f>IFERROR(VLOOKUP($A120,'[5]O&amp;M Per TB'!$B$4:S$373,F$5,FALSE),0)</f>
        <v>0</v>
      </c>
      <c r="G120" s="10">
        <f>IFERROR(VLOOKUP($A120,'[5]O&amp;M Per TB'!$B$4:T$373,G$5,FALSE),0)</f>
        <v>0</v>
      </c>
      <c r="H120" s="10">
        <f>IFERROR(VLOOKUP($A120,'[5]O&amp;M Per TB'!$B$4:U$373,H$5,FALSE),0)</f>
        <v>0</v>
      </c>
      <c r="I120" s="10">
        <f>IFERROR(VLOOKUP($A120,'[5]O&amp;M Per TB'!$B$4:V$373,I$5,FALSE),0)</f>
        <v>0</v>
      </c>
      <c r="J120" s="10">
        <f>IFERROR(VLOOKUP($A120,'[5]O&amp;M Per TB'!$B$4:W$373,J$5,FALSE),0)</f>
        <v>0</v>
      </c>
      <c r="K120" s="10">
        <f>IFERROR(VLOOKUP($A120,'[5]O&amp;M Per TB'!$B$4:X$373,K$5,FALSE),0)</f>
        <v>0</v>
      </c>
      <c r="L120" s="10">
        <f>IFERROR(VLOOKUP($A120,'[5]O&amp;M Per TB'!$B$4:Y$373,L$5,FALSE),0)</f>
        <v>0</v>
      </c>
      <c r="M120" s="10">
        <f>IFERROR(VLOOKUP($A120,'[5]O&amp;M Per TB'!$B$4:Z$373,M$5,FALSE),0)</f>
        <v>0</v>
      </c>
      <c r="N120" s="10">
        <f>IFERROR(VLOOKUP($A120,'[5]O&amp;M Per TB'!$B$4:AA$373,N$5,FALSE),0)</f>
        <v>0</v>
      </c>
      <c r="O120" s="10">
        <f>IFERROR(VLOOKUP($A120,'[5]O&amp;M Per TB'!$B$4:AB$373,O$5,FALSE),0)</f>
        <v>0</v>
      </c>
      <c r="P120" s="116">
        <f>SUM(D120:O120)</f>
        <v>0</v>
      </c>
    </row>
    <row r="121" spans="1:16" s="107" customFormat="1" x14ac:dyDescent="0.3">
      <c r="A121" s="125"/>
      <c r="C121" s="126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16"/>
      <c r="P121" s="116"/>
    </row>
    <row r="122" spans="1:16" s="107" customFormat="1" x14ac:dyDescent="0.3">
      <c r="A122" s="125">
        <v>6765</v>
      </c>
      <c r="B122" s="107" t="s">
        <v>438</v>
      </c>
      <c r="C122" s="133"/>
      <c r="D122" s="10">
        <f>IFERROR(VLOOKUP($A122,'[5]O&amp;M Per TB'!$B$4:Q$373,D$5,FALSE),0)</f>
        <v>1481.98</v>
      </c>
      <c r="E122" s="10">
        <f>IFERROR(VLOOKUP($A122,'[5]O&amp;M Per TB'!$B$4:R$373,E$5,FALSE),0)</f>
        <v>1481.98</v>
      </c>
      <c r="F122" s="10">
        <f>IFERROR(VLOOKUP($A122,'[5]O&amp;M Per TB'!$B$4:S$373,F$5,FALSE),0)</f>
        <v>1481.9799999999996</v>
      </c>
      <c r="G122" s="10">
        <f>IFERROR(VLOOKUP($A122,'[5]O&amp;M Per TB'!$B$4:T$373,G$5,FALSE),0)</f>
        <v>1481.9800000000005</v>
      </c>
      <c r="H122" s="10">
        <f>IFERROR(VLOOKUP($A122,'[5]O&amp;M Per TB'!$B$4:U$373,H$5,FALSE),0)</f>
        <v>1481.9799999999996</v>
      </c>
      <c r="I122" s="10">
        <f>IFERROR(VLOOKUP($A122,'[5]O&amp;M Per TB'!$B$4:V$373,I$5,FALSE),0)</f>
        <v>1481.9799999999996</v>
      </c>
      <c r="J122" s="10">
        <f>IFERROR(VLOOKUP($A122,'[5]O&amp;M Per TB'!$B$4:W$373,J$5,FALSE),0)</f>
        <v>1481.9800000000014</v>
      </c>
      <c r="K122" s="10">
        <f>IFERROR(VLOOKUP($A122,'[5]O&amp;M Per TB'!$B$4:X$373,K$5,FALSE),0)</f>
        <v>6574.3099999999977</v>
      </c>
      <c r="L122" s="10">
        <f>IFERROR(VLOOKUP($A122,'[5]O&amp;M Per TB'!$B$4:Y$373,L$5,FALSE),0)</f>
        <v>1610.5</v>
      </c>
      <c r="M122" s="10">
        <f>IFERROR(VLOOKUP($A122,'[5]O&amp;M Per TB'!$B$4:Z$373,M$5,FALSE),0)</f>
        <v>1611.7700000000004</v>
      </c>
      <c r="N122" s="10">
        <f>IFERROR(VLOOKUP($A122,'[5]O&amp;M Per TB'!$B$4:AA$373,N$5,FALSE),0)</f>
        <v>1611.7700000000004</v>
      </c>
      <c r="O122" s="10">
        <f>IFERROR(VLOOKUP($A122,'[5]O&amp;M Per TB'!$B$4:AB$373,O$5,FALSE),0)</f>
        <v>1611.7700000000004</v>
      </c>
      <c r="P122" s="116">
        <f>SUM(D122:O122)</f>
        <v>23393.98</v>
      </c>
    </row>
    <row r="123" spans="1:16" s="107" customFormat="1" x14ac:dyDescent="0.3">
      <c r="A123" s="125">
        <v>6760</v>
      </c>
      <c r="B123" s="132" t="s">
        <v>439</v>
      </c>
      <c r="C123" s="133" t="s">
        <v>440</v>
      </c>
      <c r="D123" s="10">
        <f>IFERROR(VLOOKUP($A123,'[5]O&amp;M Per TB'!$B$4:Q$373,D$5,FALSE),0)</f>
        <v>979.31</v>
      </c>
      <c r="E123" s="10">
        <f>IFERROR(VLOOKUP($A123,'[5]O&amp;M Per TB'!$B$4:R$373,E$5,FALSE),0)</f>
        <v>979.31</v>
      </c>
      <c r="F123" s="10">
        <f>IFERROR(VLOOKUP($A123,'[5]O&amp;M Per TB'!$B$4:S$373,F$5,FALSE),0)</f>
        <v>979.31</v>
      </c>
      <c r="G123" s="10">
        <f>IFERROR(VLOOKUP($A123,'[5]O&amp;M Per TB'!$B$4:T$373,G$5,FALSE),0)</f>
        <v>979.31</v>
      </c>
      <c r="H123" s="10">
        <f>IFERROR(VLOOKUP($A123,'[5]O&amp;M Per TB'!$B$4:U$373,H$5,FALSE),0)</f>
        <v>979.3100000000004</v>
      </c>
      <c r="I123" s="10">
        <f>IFERROR(VLOOKUP($A123,'[5]O&amp;M Per TB'!$B$4:V$373,I$5,FALSE),0)</f>
        <v>979.30999999999949</v>
      </c>
      <c r="J123" s="10">
        <f>IFERROR(VLOOKUP($A123,'[5]O&amp;M Per TB'!$B$4:W$373,J$5,FALSE),0)</f>
        <v>979.3100000000004</v>
      </c>
      <c r="K123" s="10">
        <f>IFERROR(VLOOKUP($A123,'[5]O&amp;M Per TB'!$B$4:X$373,K$5,FALSE),0)</f>
        <v>979.30999999999949</v>
      </c>
      <c r="L123" s="10">
        <f>IFERROR(VLOOKUP($A123,'[5]O&amp;M Per TB'!$B$4:Y$373,L$5,FALSE),0)</f>
        <v>979.31000000000131</v>
      </c>
      <c r="M123" s="10">
        <f>IFERROR(VLOOKUP($A123,'[5]O&amp;M Per TB'!$B$4:Z$373,M$5,FALSE),0)</f>
        <v>979.30999999999949</v>
      </c>
      <c r="N123" s="10">
        <f>IFERROR(VLOOKUP($A123,'[5]O&amp;M Per TB'!$B$4:AA$373,N$5,FALSE),0)</f>
        <v>979.30999999999949</v>
      </c>
      <c r="O123" s="10">
        <f>IFERROR(VLOOKUP($A123,'[5]O&amp;M Per TB'!$B$4:AB$373,O$5,FALSE),0)</f>
        <v>979.30999999999949</v>
      </c>
      <c r="P123" s="116">
        <f>SUM(D123:O123)</f>
        <v>11751.72</v>
      </c>
    </row>
    <row r="124" spans="1:16" s="107" customFormat="1" x14ac:dyDescent="0.3">
      <c r="A124" s="125"/>
      <c r="B124" s="113" t="s">
        <v>81</v>
      </c>
      <c r="C124" s="242" t="s">
        <v>81</v>
      </c>
      <c r="D124" s="187">
        <f>SUM(D122:D123)</f>
        <v>2461.29</v>
      </c>
      <c r="E124" s="187">
        <f t="shared" ref="E124:P124" si="14">SUM(E122:E123)</f>
        <v>2461.29</v>
      </c>
      <c r="F124" s="187">
        <f t="shared" si="14"/>
        <v>2461.2899999999995</v>
      </c>
      <c r="G124" s="187">
        <f t="shared" si="14"/>
        <v>2461.2900000000004</v>
      </c>
      <c r="H124" s="187">
        <f t="shared" si="14"/>
        <v>2461.29</v>
      </c>
      <c r="I124" s="187">
        <f t="shared" si="14"/>
        <v>2461.2899999999991</v>
      </c>
      <c r="J124" s="187">
        <f t="shared" si="14"/>
        <v>2461.2900000000018</v>
      </c>
      <c r="K124" s="187">
        <f t="shared" si="14"/>
        <v>7553.6199999999972</v>
      </c>
      <c r="L124" s="187">
        <f t="shared" si="14"/>
        <v>2589.8100000000013</v>
      </c>
      <c r="M124" s="187">
        <f t="shared" si="14"/>
        <v>2591.08</v>
      </c>
      <c r="N124" s="187">
        <f t="shared" si="14"/>
        <v>2591.08</v>
      </c>
      <c r="O124" s="187">
        <f t="shared" si="14"/>
        <v>2591.08</v>
      </c>
      <c r="P124" s="187">
        <f t="shared" si="14"/>
        <v>35145.699999999997</v>
      </c>
    </row>
    <row r="125" spans="1:16" s="107" customFormat="1" x14ac:dyDescent="0.3">
      <c r="A125" s="125"/>
      <c r="C125" s="126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16"/>
      <c r="P125" s="116"/>
    </row>
    <row r="126" spans="1:16" s="107" customFormat="1" x14ac:dyDescent="0.3">
      <c r="A126" s="125">
        <v>6775</v>
      </c>
      <c r="B126" s="107" t="s">
        <v>441</v>
      </c>
      <c r="C126" s="126"/>
      <c r="D126" s="10">
        <f>IFERROR(VLOOKUP($A126,'[5]O&amp;M Per TB'!$B$4:Q$373,D$5,FALSE),0)</f>
        <v>40.799999999999997</v>
      </c>
      <c r="E126" s="10">
        <f>IFERROR(VLOOKUP($A126,'[5]O&amp;M Per TB'!$B$4:R$373,E$5,FALSE),0)</f>
        <v>40.799999999999997</v>
      </c>
      <c r="F126" s="10">
        <f>IFERROR(VLOOKUP($A126,'[5]O&amp;M Per TB'!$B$4:S$373,F$5,FALSE),0)</f>
        <v>40.800000000000011</v>
      </c>
      <c r="G126" s="10">
        <f>IFERROR(VLOOKUP($A126,'[5]O&amp;M Per TB'!$B$4:T$373,G$5,FALSE),0)</f>
        <v>40.799999999999983</v>
      </c>
      <c r="H126" s="10">
        <f>IFERROR(VLOOKUP($A126,'[5]O&amp;M Per TB'!$B$4:U$373,H$5,FALSE),0)</f>
        <v>40.800000000000011</v>
      </c>
      <c r="I126" s="10">
        <f>IFERROR(VLOOKUP($A126,'[5]O&amp;M Per TB'!$B$4:V$373,I$5,FALSE),0)</f>
        <v>14.860000000000014</v>
      </c>
      <c r="J126" s="10">
        <f>IFERROR(VLOOKUP($A126,'[5]O&amp;M Per TB'!$B$4:W$373,J$5,FALSE),0)</f>
        <v>40.800000000000011</v>
      </c>
      <c r="K126" s="10">
        <f>IFERROR(VLOOKUP($A126,'[5]O&amp;M Per TB'!$B$4:X$373,K$5,FALSE),0)</f>
        <v>40.799999999999955</v>
      </c>
      <c r="L126" s="10">
        <f>IFERROR(VLOOKUP($A126,'[5]O&amp;M Per TB'!$B$4:Y$373,L$5,FALSE),0)</f>
        <v>40.800000000000011</v>
      </c>
      <c r="M126" s="10">
        <f>IFERROR(VLOOKUP($A126,'[5]O&amp;M Per TB'!$B$4:Z$373,M$5,FALSE),0)</f>
        <v>40.800000000000011</v>
      </c>
      <c r="N126" s="10">
        <f>IFERROR(VLOOKUP($A126,'[5]O&amp;M Per TB'!$B$4:AA$373,N$5,FALSE),0)</f>
        <v>40.800000000000011</v>
      </c>
      <c r="O126" s="10">
        <f>IFERROR(VLOOKUP($A126,'[5]O&amp;M Per TB'!$B$4:AB$373,O$5,FALSE),0)</f>
        <v>40.800000000000011</v>
      </c>
      <c r="P126" s="116">
        <f>SUM(D126:O126)</f>
        <v>463.66</v>
      </c>
    </row>
    <row r="127" spans="1:16" s="107" customFormat="1" x14ac:dyDescent="0.3">
      <c r="A127" s="125"/>
      <c r="C127" s="126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16"/>
      <c r="P127" s="116"/>
    </row>
    <row r="128" spans="1:16" s="107" customFormat="1" x14ac:dyDescent="0.3">
      <c r="A128" s="125">
        <v>6805</v>
      </c>
      <c r="B128" s="107" t="s">
        <v>442</v>
      </c>
      <c r="C128" s="126"/>
      <c r="D128" s="10">
        <f>IFERROR(VLOOKUP($A128,'[5]O&amp;M Per TB'!$B$4:Q$373,D$5,FALSE),0)</f>
        <v>41.25</v>
      </c>
      <c r="E128" s="10">
        <f>IFERROR(VLOOKUP($A128,'[5]O&amp;M Per TB'!$B$4:R$373,E$5,FALSE),0)</f>
        <v>41.25</v>
      </c>
      <c r="F128" s="10">
        <f>IFERROR(VLOOKUP($A128,'[5]O&amp;M Per TB'!$B$4:S$373,F$5,FALSE),0)</f>
        <v>41.25</v>
      </c>
      <c r="G128" s="10">
        <f>IFERROR(VLOOKUP($A128,'[5]O&amp;M Per TB'!$B$4:T$373,G$5,FALSE),0)</f>
        <v>41.25</v>
      </c>
      <c r="H128" s="10">
        <f>IFERROR(VLOOKUP($A128,'[5]O&amp;M Per TB'!$B$4:U$373,H$5,FALSE),0)</f>
        <v>41.25</v>
      </c>
      <c r="I128" s="10">
        <f>IFERROR(VLOOKUP($A128,'[5]O&amp;M Per TB'!$B$4:V$373,I$5,FALSE),0)</f>
        <v>41.25</v>
      </c>
      <c r="J128" s="10">
        <f>IFERROR(VLOOKUP($A128,'[5]O&amp;M Per TB'!$B$4:W$373,J$5,FALSE),0)</f>
        <v>41.25</v>
      </c>
      <c r="K128" s="10">
        <f>IFERROR(VLOOKUP($A128,'[5]O&amp;M Per TB'!$B$4:X$373,K$5,FALSE),0)</f>
        <v>41.25</v>
      </c>
      <c r="L128" s="10">
        <f>IFERROR(VLOOKUP($A128,'[5]O&amp;M Per TB'!$B$4:Y$373,L$5,FALSE),0)</f>
        <v>41.25</v>
      </c>
      <c r="M128" s="10">
        <f>IFERROR(VLOOKUP($A128,'[5]O&amp;M Per TB'!$B$4:Z$373,M$5,FALSE),0)</f>
        <v>41.25</v>
      </c>
      <c r="N128" s="10">
        <f>IFERROR(VLOOKUP($A128,'[5]O&amp;M Per TB'!$B$4:AA$373,N$5,FALSE),0)</f>
        <v>41.25</v>
      </c>
      <c r="O128" s="10">
        <f>IFERROR(VLOOKUP($A128,'[5]O&amp;M Per TB'!$B$4:AB$373,O$5,FALSE),0)</f>
        <v>41.25</v>
      </c>
      <c r="P128" s="116">
        <f>SUM(D128:O128)</f>
        <v>495</v>
      </c>
    </row>
    <row r="129" spans="1:16" s="107" customFormat="1" x14ac:dyDescent="0.3">
      <c r="A129" s="125"/>
      <c r="C129" s="126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16"/>
      <c r="P129" s="116"/>
    </row>
    <row r="130" spans="1:16" s="107" customFormat="1" x14ac:dyDescent="0.3">
      <c r="A130" s="125">
        <v>6785</v>
      </c>
      <c r="B130" s="107" t="s">
        <v>443</v>
      </c>
      <c r="C130" s="133" t="s">
        <v>444</v>
      </c>
      <c r="D130" s="10">
        <f>IFERROR(VLOOKUP($A130,'[5]O&amp;M Per TB'!$B$4:Q$373,D$5,FALSE),0)</f>
        <v>0</v>
      </c>
      <c r="E130" s="10">
        <f>IFERROR(VLOOKUP($A130,'[5]O&amp;M Per TB'!$B$4:R$373,E$5,FALSE),0)</f>
        <v>0</v>
      </c>
      <c r="F130" s="10">
        <f>IFERROR(VLOOKUP($A130,'[5]O&amp;M Per TB'!$B$4:S$373,F$5,FALSE),0)</f>
        <v>0</v>
      </c>
      <c r="G130" s="10">
        <f>IFERROR(VLOOKUP($A130,'[5]O&amp;M Per TB'!$B$4:T$373,G$5,FALSE),0)</f>
        <v>0</v>
      </c>
      <c r="H130" s="10">
        <f>IFERROR(VLOOKUP($A130,'[5]O&amp;M Per TB'!$B$4:U$373,H$5,FALSE),0)</f>
        <v>0</v>
      </c>
      <c r="I130" s="10">
        <f>IFERROR(VLOOKUP($A130,'[5]O&amp;M Per TB'!$B$4:V$373,I$5,FALSE),0)</f>
        <v>0</v>
      </c>
      <c r="J130" s="10">
        <f>IFERROR(VLOOKUP($A130,'[5]O&amp;M Per TB'!$B$4:W$373,J$5,FALSE),0)</f>
        <v>0</v>
      </c>
      <c r="K130" s="10">
        <f>IFERROR(VLOOKUP($A130,'[5]O&amp;M Per TB'!$B$4:X$373,K$5,FALSE),0)</f>
        <v>0</v>
      </c>
      <c r="L130" s="10">
        <f>IFERROR(VLOOKUP($A130,'[5]O&amp;M Per TB'!$B$4:Y$373,L$5,FALSE),0)</f>
        <v>0</v>
      </c>
      <c r="M130" s="10">
        <f>IFERROR(VLOOKUP($A130,'[5]O&amp;M Per TB'!$B$4:Z$373,M$5,FALSE),0)</f>
        <v>10.84</v>
      </c>
      <c r="N130" s="10">
        <f>IFERROR(VLOOKUP($A130,'[5]O&amp;M Per TB'!$B$4:AA$373,N$5,FALSE),0)</f>
        <v>10.84</v>
      </c>
      <c r="O130" s="10">
        <f>IFERROR(VLOOKUP($A130,'[5]O&amp;M Per TB'!$B$4:AB$373,O$5,FALSE),0)</f>
        <v>10.840000000000003</v>
      </c>
      <c r="P130" s="116">
        <f>SUM(D130:O130)</f>
        <v>32.520000000000003</v>
      </c>
    </row>
    <row r="131" spans="1:16" s="107" customFormat="1" x14ac:dyDescent="0.3">
      <c r="A131" s="125"/>
      <c r="C131" s="126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16"/>
      <c r="P131" s="116"/>
    </row>
    <row r="132" spans="1:16" s="107" customFormat="1" x14ac:dyDescent="0.3">
      <c r="A132" s="125">
        <v>6675</v>
      </c>
      <c r="B132" s="107" t="s">
        <v>445</v>
      </c>
      <c r="C132" s="126"/>
      <c r="D132" s="10">
        <f>IFERROR(VLOOKUP($A132,'[5]O&amp;M Per TB'!$B$4:Q$373,D$5,FALSE),0)</f>
        <v>0</v>
      </c>
      <c r="E132" s="10">
        <f>IFERROR(VLOOKUP($A132,'[5]O&amp;M Per TB'!$B$4:R$373,E$5,FALSE),0)</f>
        <v>0</v>
      </c>
      <c r="F132" s="10">
        <f>IFERROR(VLOOKUP($A132,'[5]O&amp;M Per TB'!$B$4:S$373,F$5,FALSE),0)</f>
        <v>0</v>
      </c>
      <c r="G132" s="10">
        <f>IFERROR(VLOOKUP($A132,'[5]O&amp;M Per TB'!$B$4:T$373,G$5,FALSE),0)</f>
        <v>0</v>
      </c>
      <c r="H132" s="10">
        <f>IFERROR(VLOOKUP($A132,'[5]O&amp;M Per TB'!$B$4:U$373,H$5,FALSE),0)</f>
        <v>0</v>
      </c>
      <c r="I132" s="10">
        <f>IFERROR(VLOOKUP($A132,'[5]O&amp;M Per TB'!$B$4:V$373,I$5,FALSE),0)</f>
        <v>0</v>
      </c>
      <c r="J132" s="10">
        <f>IFERROR(VLOOKUP($A132,'[5]O&amp;M Per TB'!$B$4:W$373,J$5,FALSE),0)</f>
        <v>0</v>
      </c>
      <c r="K132" s="10">
        <f>IFERROR(VLOOKUP($A132,'[5]O&amp;M Per TB'!$B$4:X$373,K$5,FALSE),0)</f>
        <v>0</v>
      </c>
      <c r="L132" s="10">
        <f>IFERROR(VLOOKUP($A132,'[5]O&amp;M Per TB'!$B$4:Y$373,L$5,FALSE),0)</f>
        <v>0</v>
      </c>
      <c r="M132" s="10">
        <f>IFERROR(VLOOKUP($A132,'[5]O&amp;M Per TB'!$B$4:Z$373,M$5,FALSE),0)</f>
        <v>0</v>
      </c>
      <c r="N132" s="10">
        <f>IFERROR(VLOOKUP($A132,'[5]O&amp;M Per TB'!$B$4:AA$373,N$5,FALSE),0)</f>
        <v>0</v>
      </c>
      <c r="O132" s="10">
        <f>IFERROR(VLOOKUP($A132,'[5]O&amp;M Per TB'!$B$4:AB$373,O$5,FALSE),0)</f>
        <v>0</v>
      </c>
      <c r="P132" s="116">
        <f>SUM(D132:O132)</f>
        <v>0</v>
      </c>
    </row>
    <row r="133" spans="1:16" s="107" customFormat="1" x14ac:dyDescent="0.3">
      <c r="A133" s="125">
        <v>6890</v>
      </c>
      <c r="B133" s="107" t="s">
        <v>446</v>
      </c>
      <c r="C133" s="133" t="s">
        <v>447</v>
      </c>
      <c r="D133" s="10">
        <f>IFERROR(VLOOKUP($A133,'[5]O&amp;M Per TB'!$B$4:Q$373,D$5,FALSE),0)</f>
        <v>0.76</v>
      </c>
      <c r="E133" s="10">
        <f>IFERROR(VLOOKUP($A133,'[5]O&amp;M Per TB'!$B$4:R$373,E$5,FALSE),0)</f>
        <v>0.76</v>
      </c>
      <c r="F133" s="10">
        <f>IFERROR(VLOOKUP($A133,'[5]O&amp;M Per TB'!$B$4:S$373,F$5,FALSE),0)</f>
        <v>0.75999999999999979</v>
      </c>
      <c r="G133" s="10">
        <f>IFERROR(VLOOKUP($A133,'[5]O&amp;M Per TB'!$B$4:T$373,G$5,FALSE),0)</f>
        <v>0.76000000000000023</v>
      </c>
      <c r="H133" s="10">
        <f>IFERROR(VLOOKUP($A133,'[5]O&amp;M Per TB'!$B$4:U$373,H$5,FALSE),0)</f>
        <v>0.75999999999999979</v>
      </c>
      <c r="I133" s="10">
        <f>IFERROR(VLOOKUP($A133,'[5]O&amp;M Per TB'!$B$4:V$373,I$5,FALSE),0)</f>
        <v>0.75999999999999979</v>
      </c>
      <c r="J133" s="10">
        <f>IFERROR(VLOOKUP($A133,'[5]O&amp;M Per TB'!$B$4:W$373,J$5,FALSE),0)</f>
        <v>0.76000000000000068</v>
      </c>
      <c r="K133" s="10">
        <f>IFERROR(VLOOKUP($A133,'[5]O&amp;M Per TB'!$B$4:X$373,K$5,FALSE),0)</f>
        <v>0.75999999999999979</v>
      </c>
      <c r="L133" s="10">
        <f>IFERROR(VLOOKUP($A133,'[5]O&amp;M Per TB'!$B$4:Y$373,L$5,FALSE),0)</f>
        <v>0.75999999999999979</v>
      </c>
      <c r="M133" s="10">
        <f>IFERROR(VLOOKUP($A133,'[5]O&amp;M Per TB'!$B$4:Z$373,M$5,FALSE),0)</f>
        <v>0.75999999999999979</v>
      </c>
      <c r="N133" s="10">
        <f>IFERROR(VLOOKUP($A133,'[5]O&amp;M Per TB'!$B$4:AA$373,N$5,FALSE),0)</f>
        <v>0.75999999999999979</v>
      </c>
      <c r="O133" s="10">
        <f>IFERROR(VLOOKUP($A133,'[5]O&amp;M Per TB'!$B$4:AB$373,O$5,FALSE),0)</f>
        <v>0.75999999999999979</v>
      </c>
      <c r="P133" s="116">
        <f t="shared" ref="P133:P139" si="15">SUM(D133:O133)</f>
        <v>9.1199999999999992</v>
      </c>
    </row>
    <row r="134" spans="1:16" s="107" customFormat="1" x14ac:dyDescent="0.3">
      <c r="A134" s="125">
        <v>6750</v>
      </c>
      <c r="B134" s="107" t="s">
        <v>448</v>
      </c>
      <c r="C134" s="297"/>
      <c r="D134" s="10">
        <f>IFERROR(VLOOKUP($A134,'[5]O&amp;M Per TB'!$B$4:Q$373,D$5,FALSE),0)</f>
        <v>0</v>
      </c>
      <c r="E134" s="10">
        <f>IFERROR(VLOOKUP($A134,'[5]O&amp;M Per TB'!$B$4:R$373,E$5,FALSE),0)</f>
        <v>0</v>
      </c>
      <c r="F134" s="10">
        <f>IFERROR(VLOOKUP($A134,'[5]O&amp;M Per TB'!$B$4:S$373,F$5,FALSE),0)</f>
        <v>0</v>
      </c>
      <c r="G134" s="10">
        <f>IFERROR(VLOOKUP($A134,'[5]O&amp;M Per TB'!$B$4:T$373,G$5,FALSE),0)</f>
        <v>0</v>
      </c>
      <c r="H134" s="10">
        <f>IFERROR(VLOOKUP($A134,'[5]O&amp;M Per TB'!$B$4:U$373,H$5,FALSE),0)</f>
        <v>0</v>
      </c>
      <c r="I134" s="10">
        <f>IFERROR(VLOOKUP($A134,'[5]O&amp;M Per TB'!$B$4:V$373,I$5,FALSE),0)</f>
        <v>0</v>
      </c>
      <c r="J134" s="10">
        <f>IFERROR(VLOOKUP($A134,'[5]O&amp;M Per TB'!$B$4:W$373,J$5,FALSE),0)</f>
        <v>0</v>
      </c>
      <c r="K134" s="10">
        <f>IFERROR(VLOOKUP($A134,'[5]O&amp;M Per TB'!$B$4:X$373,K$5,FALSE),0)</f>
        <v>0</v>
      </c>
      <c r="L134" s="10">
        <f>IFERROR(VLOOKUP($A134,'[5]O&amp;M Per TB'!$B$4:Y$373,L$5,FALSE),0)</f>
        <v>0</v>
      </c>
      <c r="M134" s="10">
        <f>IFERROR(VLOOKUP($A134,'[5]O&amp;M Per TB'!$B$4:Z$373,M$5,FALSE),0)</f>
        <v>0</v>
      </c>
      <c r="N134" s="10">
        <f>IFERROR(VLOOKUP($A134,'[5]O&amp;M Per TB'!$B$4:AA$373,N$5,FALSE),0)</f>
        <v>0</v>
      </c>
      <c r="O134" s="10">
        <f>IFERROR(VLOOKUP($A134,'[5]O&amp;M Per TB'!$B$4:AB$373,O$5,FALSE),0)</f>
        <v>0</v>
      </c>
      <c r="P134" s="116">
        <f t="shared" si="15"/>
        <v>0</v>
      </c>
    </row>
    <row r="135" spans="1:16" s="107" customFormat="1" x14ac:dyDescent="0.3">
      <c r="A135" s="125">
        <v>6755</v>
      </c>
      <c r="B135" s="107" t="s">
        <v>449</v>
      </c>
      <c r="C135" s="297"/>
      <c r="D135" s="10">
        <f>IFERROR(VLOOKUP($A135,'[5]O&amp;M Per TB'!$B$4:Q$373,D$5,FALSE),0)</f>
        <v>0</v>
      </c>
      <c r="E135" s="10">
        <f>IFERROR(VLOOKUP($A135,'[5]O&amp;M Per TB'!$B$4:R$373,E$5,FALSE),0)</f>
        <v>0</v>
      </c>
      <c r="F135" s="10">
        <f>IFERROR(VLOOKUP($A135,'[5]O&amp;M Per TB'!$B$4:S$373,F$5,FALSE),0)</f>
        <v>0</v>
      </c>
      <c r="G135" s="10">
        <f>IFERROR(VLOOKUP($A135,'[5]O&amp;M Per TB'!$B$4:T$373,G$5,FALSE),0)</f>
        <v>0</v>
      </c>
      <c r="H135" s="10">
        <f>IFERROR(VLOOKUP($A135,'[5]O&amp;M Per TB'!$B$4:U$373,H$5,FALSE),0)</f>
        <v>0</v>
      </c>
      <c r="I135" s="10">
        <f>IFERROR(VLOOKUP($A135,'[5]O&amp;M Per TB'!$B$4:V$373,I$5,FALSE),0)</f>
        <v>0</v>
      </c>
      <c r="J135" s="10">
        <f>IFERROR(VLOOKUP($A135,'[5]O&amp;M Per TB'!$B$4:W$373,J$5,FALSE),0)</f>
        <v>0</v>
      </c>
      <c r="K135" s="10">
        <f>IFERROR(VLOOKUP($A135,'[5]O&amp;M Per TB'!$B$4:X$373,K$5,FALSE),0)</f>
        <v>0</v>
      </c>
      <c r="L135" s="10">
        <f>IFERROR(VLOOKUP($A135,'[5]O&amp;M Per TB'!$B$4:Y$373,L$5,FALSE),0)</f>
        <v>0</v>
      </c>
      <c r="M135" s="10">
        <f>IFERROR(VLOOKUP($A135,'[5]O&amp;M Per TB'!$B$4:Z$373,M$5,FALSE),0)</f>
        <v>0</v>
      </c>
      <c r="N135" s="10">
        <f>IFERROR(VLOOKUP($A135,'[5]O&amp;M Per TB'!$B$4:AA$373,N$5,FALSE),0)</f>
        <v>0</v>
      </c>
      <c r="O135" s="10">
        <f>IFERROR(VLOOKUP($A135,'[5]O&amp;M Per TB'!$B$4:AB$373,O$5,FALSE),0)</f>
        <v>0</v>
      </c>
      <c r="P135" s="116">
        <f t="shared" si="15"/>
        <v>0</v>
      </c>
    </row>
    <row r="136" spans="1:16" s="107" customFormat="1" x14ac:dyDescent="0.3">
      <c r="A136" s="125">
        <v>6810</v>
      </c>
      <c r="B136" s="107" t="s">
        <v>450</v>
      </c>
      <c r="C136" s="297"/>
      <c r="D136" s="10">
        <f>IFERROR(VLOOKUP($A136,'[5]O&amp;M Per TB'!$B$4:Q$373,D$5,FALSE),0)</f>
        <v>0</v>
      </c>
      <c r="E136" s="10">
        <f>IFERROR(VLOOKUP($A136,'[5]O&amp;M Per TB'!$B$4:R$373,E$5,FALSE),0)</f>
        <v>0</v>
      </c>
      <c r="F136" s="10">
        <f>IFERROR(VLOOKUP($A136,'[5]O&amp;M Per TB'!$B$4:S$373,F$5,FALSE),0)</f>
        <v>0</v>
      </c>
      <c r="G136" s="10">
        <f>IFERROR(VLOOKUP($A136,'[5]O&amp;M Per TB'!$B$4:T$373,G$5,FALSE),0)</f>
        <v>0</v>
      </c>
      <c r="H136" s="10">
        <f>IFERROR(VLOOKUP($A136,'[5]O&amp;M Per TB'!$B$4:U$373,H$5,FALSE),0)</f>
        <v>0</v>
      </c>
      <c r="I136" s="10">
        <f>IFERROR(VLOOKUP($A136,'[5]O&amp;M Per TB'!$B$4:V$373,I$5,FALSE),0)</f>
        <v>0</v>
      </c>
      <c r="J136" s="10">
        <f>IFERROR(VLOOKUP($A136,'[5]O&amp;M Per TB'!$B$4:W$373,J$5,FALSE),0)</f>
        <v>0</v>
      </c>
      <c r="K136" s="10">
        <f>IFERROR(VLOOKUP($A136,'[5]O&amp;M Per TB'!$B$4:X$373,K$5,FALSE),0)</f>
        <v>0</v>
      </c>
      <c r="L136" s="10">
        <f>IFERROR(VLOOKUP($A136,'[5]O&amp;M Per TB'!$B$4:Y$373,L$5,FALSE),0)</f>
        <v>0</v>
      </c>
      <c r="M136" s="10">
        <f>IFERROR(VLOOKUP($A136,'[5]O&amp;M Per TB'!$B$4:Z$373,M$5,FALSE),0)</f>
        <v>0</v>
      </c>
      <c r="N136" s="10">
        <f>IFERROR(VLOOKUP($A136,'[5]O&amp;M Per TB'!$B$4:AA$373,N$5,FALSE),0)</f>
        <v>0</v>
      </c>
      <c r="O136" s="10">
        <f>IFERROR(VLOOKUP($A136,'[5]O&amp;M Per TB'!$B$4:AB$373,O$5,FALSE),0)</f>
        <v>0</v>
      </c>
      <c r="P136" s="116">
        <f t="shared" si="15"/>
        <v>0</v>
      </c>
    </row>
    <row r="137" spans="1:16" s="107" customFormat="1" x14ac:dyDescent="0.3">
      <c r="A137" s="125">
        <v>6875</v>
      </c>
      <c r="B137" s="107" t="s">
        <v>227</v>
      </c>
      <c r="C137" s="297"/>
      <c r="D137" s="10">
        <f>IFERROR(VLOOKUP($A137,'[5]O&amp;M Per TB'!$B$4:Q$373,D$5,FALSE),0)</f>
        <v>0</v>
      </c>
      <c r="E137" s="10">
        <f>IFERROR(VLOOKUP($A137,'[5]O&amp;M Per TB'!$B$4:R$373,E$5,FALSE),0)</f>
        <v>0</v>
      </c>
      <c r="F137" s="10">
        <f>IFERROR(VLOOKUP($A137,'[5]O&amp;M Per TB'!$B$4:S$373,F$5,FALSE),0)</f>
        <v>0</v>
      </c>
      <c r="G137" s="10">
        <f>IFERROR(VLOOKUP($A137,'[5]O&amp;M Per TB'!$B$4:T$373,G$5,FALSE),0)</f>
        <v>0</v>
      </c>
      <c r="H137" s="10">
        <f>IFERROR(VLOOKUP($A137,'[5]O&amp;M Per TB'!$B$4:U$373,H$5,FALSE),0)</f>
        <v>0</v>
      </c>
      <c r="I137" s="10">
        <f>IFERROR(VLOOKUP($A137,'[5]O&amp;M Per TB'!$B$4:V$373,I$5,FALSE),0)</f>
        <v>0</v>
      </c>
      <c r="J137" s="10">
        <f>IFERROR(VLOOKUP($A137,'[5]O&amp;M Per TB'!$B$4:W$373,J$5,FALSE),0)</f>
        <v>0</v>
      </c>
      <c r="K137" s="10">
        <f>IFERROR(VLOOKUP($A137,'[5]O&amp;M Per TB'!$B$4:X$373,K$5,FALSE),0)</f>
        <v>0</v>
      </c>
      <c r="L137" s="10">
        <f>IFERROR(VLOOKUP($A137,'[5]O&amp;M Per TB'!$B$4:Y$373,L$5,FALSE),0)</f>
        <v>0</v>
      </c>
      <c r="M137" s="10">
        <f>IFERROR(VLOOKUP($A137,'[5]O&amp;M Per TB'!$B$4:Z$373,M$5,FALSE),0)</f>
        <v>0</v>
      </c>
      <c r="N137" s="10">
        <f>IFERROR(VLOOKUP($A137,'[5]O&amp;M Per TB'!$B$4:AA$373,N$5,FALSE),0)</f>
        <v>0</v>
      </c>
      <c r="O137" s="10">
        <f>IFERROR(VLOOKUP($A137,'[5]O&amp;M Per TB'!$B$4:AB$373,O$5,FALSE),0)</f>
        <v>0</v>
      </c>
      <c r="P137" s="116">
        <f t="shared" si="15"/>
        <v>0</v>
      </c>
    </row>
    <row r="138" spans="1:16" s="107" customFormat="1" x14ac:dyDescent="0.3">
      <c r="A138" s="125">
        <v>6880</v>
      </c>
      <c r="B138" s="107" t="s">
        <v>451</v>
      </c>
      <c r="C138" s="297"/>
      <c r="D138" s="10">
        <f>IFERROR(VLOOKUP($A138,'[5]O&amp;M Per TB'!$B$4:Q$373,D$5,FALSE),0)</f>
        <v>0</v>
      </c>
      <c r="E138" s="10">
        <f>IFERROR(VLOOKUP($A138,'[5]O&amp;M Per TB'!$B$4:R$373,E$5,FALSE),0)</f>
        <v>0</v>
      </c>
      <c r="F138" s="10">
        <f>IFERROR(VLOOKUP($A138,'[5]O&amp;M Per TB'!$B$4:S$373,F$5,FALSE),0)</f>
        <v>0</v>
      </c>
      <c r="G138" s="10">
        <f>IFERROR(VLOOKUP($A138,'[5]O&amp;M Per TB'!$B$4:T$373,G$5,FALSE),0)</f>
        <v>0</v>
      </c>
      <c r="H138" s="10">
        <f>IFERROR(VLOOKUP($A138,'[5]O&amp;M Per TB'!$B$4:U$373,H$5,FALSE),0)</f>
        <v>0</v>
      </c>
      <c r="I138" s="10">
        <f>IFERROR(VLOOKUP($A138,'[5]O&amp;M Per TB'!$B$4:V$373,I$5,FALSE),0)</f>
        <v>0</v>
      </c>
      <c r="J138" s="10">
        <f>IFERROR(VLOOKUP($A138,'[5]O&amp;M Per TB'!$B$4:W$373,J$5,FALSE),0)</f>
        <v>0</v>
      </c>
      <c r="K138" s="10">
        <f>IFERROR(VLOOKUP($A138,'[5]O&amp;M Per TB'!$B$4:X$373,K$5,FALSE),0)</f>
        <v>0</v>
      </c>
      <c r="L138" s="10">
        <f>IFERROR(VLOOKUP($A138,'[5]O&amp;M Per TB'!$B$4:Y$373,L$5,FALSE),0)</f>
        <v>0</v>
      </c>
      <c r="M138" s="10">
        <f>IFERROR(VLOOKUP($A138,'[5]O&amp;M Per TB'!$B$4:Z$373,M$5,FALSE),0)</f>
        <v>0</v>
      </c>
      <c r="N138" s="10">
        <f>IFERROR(VLOOKUP($A138,'[5]O&amp;M Per TB'!$B$4:AA$373,N$5,FALSE),0)</f>
        <v>0</v>
      </c>
      <c r="O138" s="10">
        <f>IFERROR(VLOOKUP($A138,'[5]O&amp;M Per TB'!$B$4:AB$373,O$5,FALSE),0)</f>
        <v>0</v>
      </c>
      <c r="P138" s="116">
        <f t="shared" si="15"/>
        <v>0</v>
      </c>
    </row>
    <row r="139" spans="1:16" s="107" customFormat="1" x14ac:dyDescent="0.3">
      <c r="A139" s="125">
        <v>6885</v>
      </c>
      <c r="B139" s="107" t="s">
        <v>224</v>
      </c>
      <c r="C139" s="297"/>
      <c r="D139" s="10">
        <f>IFERROR(VLOOKUP($A139,'[5]O&amp;M Per TB'!$B$4:Q$373,D$5,FALSE),0)</f>
        <v>24.43</v>
      </c>
      <c r="E139" s="10">
        <f>IFERROR(VLOOKUP($A139,'[5]O&amp;M Per TB'!$B$4:R$373,E$5,FALSE),0)</f>
        <v>24.799999999999997</v>
      </c>
      <c r="F139" s="10">
        <f>IFERROR(VLOOKUP($A139,'[5]O&amp;M Per TB'!$B$4:S$373,F$5,FALSE),0)</f>
        <v>25.530000000000008</v>
      </c>
      <c r="G139" s="10">
        <f>IFERROR(VLOOKUP($A139,'[5]O&amp;M Per TB'!$B$4:T$373,G$5,FALSE),0)</f>
        <v>25.53</v>
      </c>
      <c r="H139" s="10">
        <f>IFERROR(VLOOKUP($A139,'[5]O&amp;M Per TB'!$B$4:U$373,H$5,FALSE),0)</f>
        <v>25.529999999999987</v>
      </c>
      <c r="I139" s="10">
        <f>IFERROR(VLOOKUP($A139,'[5]O&amp;M Per TB'!$B$4:V$373,I$5,FALSE),0)</f>
        <v>25.53</v>
      </c>
      <c r="J139" s="10">
        <f>IFERROR(VLOOKUP($A139,'[5]O&amp;M Per TB'!$B$4:W$373,J$5,FALSE),0)</f>
        <v>25.53</v>
      </c>
      <c r="K139" s="10">
        <f>IFERROR(VLOOKUP($A139,'[5]O&amp;M Per TB'!$B$4:X$373,K$5,FALSE),0)</f>
        <v>25.53</v>
      </c>
      <c r="L139" s="10">
        <f>IFERROR(VLOOKUP($A139,'[5]O&amp;M Per TB'!$B$4:Y$373,L$5,FALSE),0)</f>
        <v>25.53</v>
      </c>
      <c r="M139" s="10">
        <f>IFERROR(VLOOKUP($A139,'[5]O&amp;M Per TB'!$B$4:Z$373,M$5,FALSE),0)</f>
        <v>25.53</v>
      </c>
      <c r="N139" s="10">
        <f>IFERROR(VLOOKUP($A139,'[5]O&amp;M Per TB'!$B$4:AA$373,N$5,FALSE),0)</f>
        <v>25.53</v>
      </c>
      <c r="O139" s="10">
        <f>IFERROR(VLOOKUP($A139,'[5]O&amp;M Per TB'!$B$4:AB$373,O$5,FALSE),0)</f>
        <v>25.529999999999973</v>
      </c>
      <c r="P139" s="116">
        <f t="shared" si="15"/>
        <v>304.52999999999997</v>
      </c>
    </row>
    <row r="140" spans="1:16" s="107" customFormat="1" x14ac:dyDescent="0.3">
      <c r="A140" s="125"/>
      <c r="C140" s="126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16"/>
      <c r="P140" s="116"/>
    </row>
    <row r="141" spans="1:16" s="107" customFormat="1" x14ac:dyDescent="0.3">
      <c r="A141" s="125">
        <v>6825</v>
      </c>
      <c r="B141" s="107" t="s">
        <v>454</v>
      </c>
      <c r="C141" s="133" t="s">
        <v>455</v>
      </c>
      <c r="D141" s="10">
        <f>IFERROR(VLOOKUP($A141,'[5]O&amp;M Per TB'!$B$4:Q$373,D$5,FALSE),0)</f>
        <v>48.16</v>
      </c>
      <c r="E141" s="10">
        <f>IFERROR(VLOOKUP($A141,'[5]O&amp;M Per TB'!$B$4:R$373,E$5,FALSE),0)</f>
        <v>48.16</v>
      </c>
      <c r="F141" s="10">
        <f>IFERROR(VLOOKUP($A141,'[5]O&amp;M Per TB'!$B$4:S$373,F$5,FALSE),0)</f>
        <v>48.16</v>
      </c>
      <c r="G141" s="10">
        <f>IFERROR(VLOOKUP($A141,'[5]O&amp;M Per TB'!$B$4:T$373,G$5,FALSE),0)</f>
        <v>48.16</v>
      </c>
      <c r="H141" s="10">
        <f>IFERROR(VLOOKUP($A141,'[5]O&amp;M Per TB'!$B$4:U$373,H$5,FALSE),0)</f>
        <v>48.160000000000025</v>
      </c>
      <c r="I141" s="10">
        <f>IFERROR(VLOOKUP($A141,'[5]O&amp;M Per TB'!$B$4:V$373,I$5,FALSE),0)</f>
        <v>48.159999999999968</v>
      </c>
      <c r="J141" s="10">
        <f>IFERROR(VLOOKUP($A141,'[5]O&amp;M Per TB'!$B$4:W$373,J$5,FALSE),0)</f>
        <v>48.160000000000025</v>
      </c>
      <c r="K141" s="10">
        <f>IFERROR(VLOOKUP($A141,'[5]O&amp;M Per TB'!$B$4:X$373,K$5,FALSE),0)</f>
        <v>48.159999999999968</v>
      </c>
      <c r="L141" s="10">
        <f>IFERROR(VLOOKUP($A141,'[5]O&amp;M Per TB'!$B$4:Y$373,L$5,FALSE),0)</f>
        <v>48.160000000000025</v>
      </c>
      <c r="M141" s="10">
        <f>IFERROR(VLOOKUP($A141,'[5]O&amp;M Per TB'!$B$4:Z$373,M$5,FALSE),0)</f>
        <v>48.160000000000025</v>
      </c>
      <c r="N141" s="10">
        <f>IFERROR(VLOOKUP($A141,'[5]O&amp;M Per TB'!$B$4:AA$373,N$5,FALSE),0)</f>
        <v>49.659999999999968</v>
      </c>
      <c r="O141" s="10">
        <f>IFERROR(VLOOKUP($A141,'[5]O&amp;M Per TB'!$B$4:AB$373,O$5,FALSE),0)</f>
        <v>49.659999999999968</v>
      </c>
      <c r="P141" s="116">
        <f t="shared" ref="P141:P164" si="16">SUM(D141:O141)</f>
        <v>580.91999999999996</v>
      </c>
    </row>
    <row r="142" spans="1:16" s="107" customFormat="1" x14ac:dyDescent="0.3">
      <c r="A142" s="125">
        <v>6820</v>
      </c>
      <c r="B142" s="107" t="s">
        <v>456</v>
      </c>
      <c r="C142" s="133"/>
      <c r="D142" s="10">
        <f>IFERROR(VLOOKUP($A142,'[5]O&amp;M Per TB'!$B$4:Q$373,D$5,FALSE),0)</f>
        <v>34.9</v>
      </c>
      <c r="E142" s="10">
        <f>IFERROR(VLOOKUP($A142,'[5]O&amp;M Per TB'!$B$4:R$373,E$5,FALSE),0)</f>
        <v>34.9</v>
      </c>
      <c r="F142" s="10">
        <f>IFERROR(VLOOKUP($A142,'[5]O&amp;M Per TB'!$B$4:S$373,F$5,FALSE),0)</f>
        <v>34.900000000000006</v>
      </c>
      <c r="G142" s="10">
        <f>IFERROR(VLOOKUP($A142,'[5]O&amp;M Per TB'!$B$4:T$373,G$5,FALSE),0)</f>
        <v>34.899999999999991</v>
      </c>
      <c r="H142" s="10">
        <f>IFERROR(VLOOKUP($A142,'[5]O&amp;M Per TB'!$B$4:U$373,H$5,FALSE),0)</f>
        <v>34.900000000000006</v>
      </c>
      <c r="I142" s="10">
        <f>IFERROR(VLOOKUP($A142,'[5]O&amp;M Per TB'!$B$4:V$373,I$5,FALSE),0)</f>
        <v>34.900000000000006</v>
      </c>
      <c r="J142" s="10">
        <f>IFERROR(VLOOKUP($A142,'[5]O&amp;M Per TB'!$B$4:W$373,J$5,FALSE),0)</f>
        <v>34.900000000000006</v>
      </c>
      <c r="K142" s="10">
        <f>IFERROR(VLOOKUP($A142,'[5]O&amp;M Per TB'!$B$4:X$373,K$5,FALSE),0)</f>
        <v>34.899999999999977</v>
      </c>
      <c r="L142" s="10">
        <f>IFERROR(VLOOKUP($A142,'[5]O&amp;M Per TB'!$B$4:Y$373,L$5,FALSE),0)</f>
        <v>34.900000000000034</v>
      </c>
      <c r="M142" s="10">
        <f>IFERROR(VLOOKUP($A142,'[5]O&amp;M Per TB'!$B$4:Z$373,M$5,FALSE),0)</f>
        <v>34.899999999999977</v>
      </c>
      <c r="N142" s="10">
        <f>IFERROR(VLOOKUP($A142,'[5]O&amp;M Per TB'!$B$4:AA$373,N$5,FALSE),0)</f>
        <v>34.899999999999977</v>
      </c>
      <c r="O142" s="10">
        <f>IFERROR(VLOOKUP($A142,'[5]O&amp;M Per TB'!$B$4:AB$373,O$5,FALSE),0)</f>
        <v>34.900000000000034</v>
      </c>
      <c r="P142" s="116">
        <f t="shared" si="16"/>
        <v>418.8</v>
      </c>
    </row>
    <row r="143" spans="1:16" s="107" customFormat="1" x14ac:dyDescent="0.3">
      <c r="A143" s="125">
        <v>6920</v>
      </c>
      <c r="B143" s="107" t="s">
        <v>457</v>
      </c>
      <c r="C143" s="133"/>
      <c r="D143" s="10">
        <f>IFERROR(VLOOKUP($A143,'[5]O&amp;M Per TB'!$B$4:Q$373,D$5,FALSE),0)</f>
        <v>1935.8</v>
      </c>
      <c r="E143" s="10">
        <f>IFERROR(VLOOKUP($A143,'[5]O&amp;M Per TB'!$B$4:R$373,E$5,FALSE),0)</f>
        <v>1929.5800000000002</v>
      </c>
      <c r="F143" s="10">
        <f>IFERROR(VLOOKUP($A143,'[5]O&amp;M Per TB'!$B$4:S$373,F$5,FALSE),0)</f>
        <v>1930.08</v>
      </c>
      <c r="G143" s="10">
        <f>IFERROR(VLOOKUP($A143,'[5]O&amp;M Per TB'!$B$4:T$373,G$5,FALSE),0)</f>
        <v>2158.83</v>
      </c>
      <c r="H143" s="10">
        <f>IFERROR(VLOOKUP($A143,'[5]O&amp;M Per TB'!$B$4:U$373,H$5,FALSE),0)</f>
        <v>1956.5999999999995</v>
      </c>
      <c r="I143" s="10">
        <f>IFERROR(VLOOKUP($A143,'[5]O&amp;M Per TB'!$B$4:V$373,I$5,FALSE),0)</f>
        <v>1835.5900000000001</v>
      </c>
      <c r="J143" s="10">
        <f>IFERROR(VLOOKUP($A143,'[5]O&amp;M Per TB'!$B$4:W$373,J$5,FALSE),0)</f>
        <v>1992.4899999999998</v>
      </c>
      <c r="K143" s="10">
        <f>IFERROR(VLOOKUP($A143,'[5]O&amp;M Per TB'!$B$4:X$373,K$5,FALSE),0)</f>
        <v>2040.58</v>
      </c>
      <c r="L143" s="10">
        <f>IFERROR(VLOOKUP($A143,'[5]O&amp;M Per TB'!$B$4:Y$373,L$5,FALSE),0)</f>
        <v>1994.7800000000025</v>
      </c>
      <c r="M143" s="10">
        <f>IFERROR(VLOOKUP($A143,'[5]O&amp;M Per TB'!$B$4:Z$373,M$5,FALSE),0)</f>
        <v>1990.869999999999</v>
      </c>
      <c r="N143" s="10">
        <f>IFERROR(VLOOKUP($A143,'[5]O&amp;M Per TB'!$B$4:AA$373,N$5,FALSE),0)</f>
        <v>1986.8999999999978</v>
      </c>
      <c r="O143" s="10">
        <f>IFERROR(VLOOKUP($A143,'[5]O&amp;M Per TB'!$B$4:AB$373,O$5,FALSE),0)</f>
        <v>1890.8500000000022</v>
      </c>
      <c r="P143" s="116">
        <f t="shared" si="16"/>
        <v>23642.95</v>
      </c>
    </row>
    <row r="144" spans="1:16" s="107" customFormat="1" x14ac:dyDescent="0.3">
      <c r="A144" s="125"/>
      <c r="C144" s="133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16"/>
    </row>
    <row r="145" spans="1:16" s="107" customFormat="1" x14ac:dyDescent="0.3">
      <c r="A145" s="125"/>
      <c r="B145" s="113" t="s">
        <v>81</v>
      </c>
      <c r="C145" s="242" t="s">
        <v>81</v>
      </c>
      <c r="D145" s="187">
        <f>SUM(D141:D144)</f>
        <v>2018.86</v>
      </c>
      <c r="E145" s="187">
        <f t="shared" ref="E145:P145" si="17">SUM(E141:E144)</f>
        <v>2012.64</v>
      </c>
      <c r="F145" s="187">
        <f t="shared" si="17"/>
        <v>2013.1399999999999</v>
      </c>
      <c r="G145" s="187">
        <f t="shared" si="17"/>
        <v>2241.89</v>
      </c>
      <c r="H145" s="187">
        <f>SUM(H141:H144)</f>
        <v>2039.6599999999994</v>
      </c>
      <c r="I145" s="187">
        <f t="shared" si="17"/>
        <v>1918.65</v>
      </c>
      <c r="J145" s="187">
        <f t="shared" si="17"/>
        <v>2075.5499999999997</v>
      </c>
      <c r="K145" s="187">
        <f t="shared" si="17"/>
        <v>2123.64</v>
      </c>
      <c r="L145" s="187">
        <f t="shared" si="17"/>
        <v>2077.8400000000024</v>
      </c>
      <c r="M145" s="187">
        <f t="shared" si="17"/>
        <v>2073.9299999999989</v>
      </c>
      <c r="N145" s="187">
        <f t="shared" si="17"/>
        <v>2071.4599999999978</v>
      </c>
      <c r="O145" s="187">
        <f t="shared" si="17"/>
        <v>1975.4100000000021</v>
      </c>
      <c r="P145" s="187">
        <f t="shared" si="17"/>
        <v>24642.670000000002</v>
      </c>
    </row>
    <row r="146" spans="1:16" s="107" customFormat="1" x14ac:dyDescent="0.3">
      <c r="A146" s="125"/>
      <c r="B146" s="113"/>
      <c r="C146" s="242"/>
      <c r="D146" s="186"/>
      <c r="E146" s="186"/>
      <c r="F146" s="186"/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</row>
    <row r="147" spans="1:16" s="107" customFormat="1" x14ac:dyDescent="0.3">
      <c r="A147" s="125">
        <v>6905</v>
      </c>
      <c r="B147" s="299" t="s">
        <v>458</v>
      </c>
      <c r="C147" s="126"/>
      <c r="D147" s="10">
        <f>IFERROR(VLOOKUP($A147,'[5]O&amp;M Per TB'!$B$4:Q$373,D$5,FALSE),0)</f>
        <v>863.41</v>
      </c>
      <c r="E147" s="10">
        <f>IFERROR(VLOOKUP($A147,'[5]O&amp;M Per TB'!$B$4:R$373,E$5,FALSE),0)</f>
        <v>438.39</v>
      </c>
      <c r="F147" s="10">
        <f>IFERROR(VLOOKUP($A147,'[5]O&amp;M Per TB'!$B$4:S$373,F$5,FALSE),0)</f>
        <v>2959.8599999999997</v>
      </c>
      <c r="G147" s="10">
        <f>IFERROR(VLOOKUP($A147,'[5]O&amp;M Per TB'!$B$4:T$373,G$5,FALSE),0)</f>
        <v>537.57999999999993</v>
      </c>
      <c r="H147" s="10">
        <f>IFERROR(VLOOKUP($A147,'[5]O&amp;M Per TB'!$B$4:U$373,H$5,FALSE),0)</f>
        <v>538.96</v>
      </c>
      <c r="I147" s="10">
        <f>IFERROR(VLOOKUP($A147,'[5]O&amp;M Per TB'!$B$4:V$373,I$5,FALSE),0)</f>
        <v>536.88000000000011</v>
      </c>
      <c r="J147" s="10">
        <f>IFERROR(VLOOKUP($A147,'[5]O&amp;M Per TB'!$B$4:W$373,J$5,FALSE),0)</f>
        <v>579.89999999999964</v>
      </c>
      <c r="K147" s="10">
        <f>IFERROR(VLOOKUP($A147,'[5]O&amp;M Per TB'!$B$4:X$373,K$5,FALSE),0)</f>
        <v>539.19000000000051</v>
      </c>
      <c r="L147" s="10">
        <f>IFERROR(VLOOKUP($A147,'[5]O&amp;M Per TB'!$B$4:Y$373,L$5,FALSE),0)</f>
        <v>587.57999999999993</v>
      </c>
      <c r="M147" s="10">
        <f>IFERROR(VLOOKUP($A147,'[5]O&amp;M Per TB'!$B$4:Z$373,M$5,FALSE),0)</f>
        <v>622.48999999999978</v>
      </c>
      <c r="N147" s="10">
        <f>IFERROR(VLOOKUP($A147,'[5]O&amp;M Per TB'!$B$4:AA$373,N$5,FALSE),0)</f>
        <v>565.43000000000029</v>
      </c>
      <c r="O147" s="10">
        <f>IFERROR(VLOOKUP($A147,'[5]O&amp;M Per TB'!$B$4:AB$373,O$5,FALSE),0)</f>
        <v>649.48999999999978</v>
      </c>
      <c r="P147" s="116">
        <f t="shared" si="16"/>
        <v>9419.16</v>
      </c>
    </row>
    <row r="148" spans="1:16" s="107" customFormat="1" x14ac:dyDescent="0.3">
      <c r="A148" s="125"/>
      <c r="C148" s="133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16"/>
    </row>
    <row r="149" spans="1:16" s="107" customFormat="1" x14ac:dyDescent="0.3">
      <c r="A149" s="125">
        <v>6835</v>
      </c>
      <c r="B149" s="107" t="s">
        <v>459</v>
      </c>
      <c r="C149" s="133"/>
      <c r="D149" s="10">
        <f>IFERROR(VLOOKUP($A149,'[5]O&amp;M Per TB'!$B$4:Q$373,D$5,FALSE),0)</f>
        <v>77.430000000000007</v>
      </c>
      <c r="E149" s="10">
        <f>IFERROR(VLOOKUP($A149,'[5]O&amp;M Per TB'!$B$4:R$373,E$5,FALSE),0)</f>
        <v>77.430000000000007</v>
      </c>
      <c r="F149" s="10">
        <f>IFERROR(VLOOKUP($A149,'[5]O&amp;M Per TB'!$B$4:S$373,F$5,FALSE),0)</f>
        <v>77.429999999999978</v>
      </c>
      <c r="G149" s="10">
        <f>IFERROR(VLOOKUP($A149,'[5]O&amp;M Per TB'!$B$4:T$373,G$5,FALSE),0)</f>
        <v>77.430000000000035</v>
      </c>
      <c r="H149" s="10">
        <f>IFERROR(VLOOKUP($A149,'[5]O&amp;M Per TB'!$B$4:U$373,H$5,FALSE),0)</f>
        <v>77.42999999999995</v>
      </c>
      <c r="I149" s="10">
        <f>IFERROR(VLOOKUP($A149,'[5]O&amp;M Per TB'!$B$4:V$373,I$5,FALSE),0)</f>
        <v>77.430000000000007</v>
      </c>
      <c r="J149" s="10">
        <f>IFERROR(VLOOKUP($A149,'[5]O&amp;M Per TB'!$B$4:W$373,J$5,FALSE),0)</f>
        <v>78.729999999999961</v>
      </c>
      <c r="K149" s="10">
        <f>IFERROR(VLOOKUP($A149,'[5]O&amp;M Per TB'!$B$4:X$373,K$5,FALSE),0)</f>
        <v>78.730000000000018</v>
      </c>
      <c r="L149" s="10">
        <f>IFERROR(VLOOKUP($A149,'[5]O&amp;M Per TB'!$B$4:Y$373,L$5,FALSE),0)</f>
        <v>78.730000000000018</v>
      </c>
      <c r="M149" s="10">
        <f>IFERROR(VLOOKUP($A149,'[5]O&amp;M Per TB'!$B$4:Z$373,M$5,FALSE),0)</f>
        <v>78.720000000000027</v>
      </c>
      <c r="N149" s="10">
        <f>IFERROR(VLOOKUP($A149,'[5]O&amp;M Per TB'!$B$4:AA$373,N$5,FALSE),0)</f>
        <v>78.720000000000027</v>
      </c>
      <c r="O149" s="10">
        <f>IFERROR(VLOOKUP($A149,'[5]O&amp;M Per TB'!$B$4:AB$373,O$5,FALSE),0)</f>
        <v>80.199999999999932</v>
      </c>
      <c r="P149" s="116">
        <f t="shared" si="16"/>
        <v>938.41</v>
      </c>
    </row>
    <row r="150" spans="1:16" s="107" customFormat="1" x14ac:dyDescent="0.3">
      <c r="A150" s="125"/>
      <c r="B150" s="107" t="s">
        <v>460</v>
      </c>
      <c r="C150" s="133"/>
      <c r="D150" s="10">
        <f>IFERROR(VLOOKUP($A150,'[5]O&amp;M Per TB'!$B$4:Q$373,D$5,FALSE),0)</f>
        <v>0</v>
      </c>
      <c r="E150" s="10">
        <f>IFERROR(VLOOKUP($A150,'[5]O&amp;M Per TB'!$B$4:R$373,E$5,FALSE),0)</f>
        <v>0</v>
      </c>
      <c r="F150" s="10">
        <f>IFERROR(VLOOKUP($A150,'[5]O&amp;M Per TB'!$B$4:S$373,F$5,FALSE),0)</f>
        <v>0</v>
      </c>
      <c r="G150" s="10">
        <f>IFERROR(VLOOKUP($A150,'[5]O&amp;M Per TB'!$B$4:T$373,G$5,FALSE),0)</f>
        <v>0</v>
      </c>
      <c r="H150" s="10">
        <f>IFERROR(VLOOKUP($A150,'[5]O&amp;M Per TB'!$B$4:U$373,H$5,FALSE),0)</f>
        <v>0</v>
      </c>
      <c r="I150" s="10">
        <f>IFERROR(VLOOKUP($A150,'[5]O&amp;M Per TB'!$B$4:V$373,I$5,FALSE),0)</f>
        <v>0</v>
      </c>
      <c r="J150" s="10">
        <f>IFERROR(VLOOKUP($A150,'[5]O&amp;M Per TB'!$B$4:W$373,J$5,FALSE),0)</f>
        <v>0</v>
      </c>
      <c r="K150" s="10">
        <f>IFERROR(VLOOKUP($A150,'[5]O&amp;M Per TB'!$B$4:X$373,K$5,FALSE),0)</f>
        <v>0</v>
      </c>
      <c r="L150" s="10">
        <f>IFERROR(VLOOKUP($A150,'[5]O&amp;M Per TB'!$B$4:Y$373,L$5,FALSE),0)</f>
        <v>0</v>
      </c>
      <c r="M150" s="10">
        <f>IFERROR(VLOOKUP($A150,'[5]O&amp;M Per TB'!$B$4:Z$373,M$5,FALSE),0)</f>
        <v>0</v>
      </c>
      <c r="N150" s="10">
        <f>IFERROR(VLOOKUP($A150,'[5]O&amp;M Per TB'!$B$4:AA$373,N$5,FALSE),0)</f>
        <v>0</v>
      </c>
      <c r="O150" s="10">
        <f>IFERROR(VLOOKUP($A150,'[5]O&amp;M Per TB'!$B$4:AB$373,O$5,FALSE),0)</f>
        <v>0</v>
      </c>
      <c r="P150" s="116">
        <f t="shared" si="16"/>
        <v>0</v>
      </c>
    </row>
    <row r="151" spans="1:16" s="107" customFormat="1" x14ac:dyDescent="0.3">
      <c r="A151" s="125"/>
      <c r="B151" s="113" t="s">
        <v>81</v>
      </c>
      <c r="C151" s="242" t="s">
        <v>81</v>
      </c>
      <c r="D151" s="187">
        <f>SUM(D149:D150)</f>
        <v>77.430000000000007</v>
      </c>
      <c r="E151" s="187">
        <f t="shared" ref="E151:P151" si="18">SUM(E149:E150)</f>
        <v>77.430000000000007</v>
      </c>
      <c r="F151" s="187">
        <f t="shared" si="18"/>
        <v>77.429999999999978</v>
      </c>
      <c r="G151" s="187">
        <f t="shared" si="18"/>
        <v>77.430000000000035</v>
      </c>
      <c r="H151" s="187">
        <f t="shared" si="18"/>
        <v>77.42999999999995</v>
      </c>
      <c r="I151" s="187">
        <f t="shared" si="18"/>
        <v>77.430000000000007</v>
      </c>
      <c r="J151" s="187">
        <f t="shared" si="18"/>
        <v>78.729999999999961</v>
      </c>
      <c r="K151" s="187">
        <f t="shared" si="18"/>
        <v>78.730000000000018</v>
      </c>
      <c r="L151" s="187">
        <f t="shared" si="18"/>
        <v>78.730000000000018</v>
      </c>
      <c r="M151" s="187">
        <f t="shared" si="18"/>
        <v>78.720000000000027</v>
      </c>
      <c r="N151" s="187">
        <f t="shared" si="18"/>
        <v>78.720000000000027</v>
      </c>
      <c r="O151" s="187">
        <f t="shared" si="18"/>
        <v>80.199999999999932</v>
      </c>
      <c r="P151" s="187">
        <f t="shared" si="18"/>
        <v>938.41</v>
      </c>
    </row>
    <row r="152" spans="1:16" s="107" customFormat="1" x14ac:dyDescent="0.3">
      <c r="A152" s="125"/>
      <c r="B152" s="113"/>
      <c r="C152" s="242"/>
      <c r="D152" s="186"/>
      <c r="E152" s="186"/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</row>
    <row r="153" spans="1:16" s="107" customFormat="1" x14ac:dyDescent="0.3">
      <c r="A153" s="125">
        <v>6840</v>
      </c>
      <c r="B153" s="107" t="s">
        <v>461</v>
      </c>
      <c r="C153" s="133"/>
      <c r="D153" s="10">
        <f>IFERROR(VLOOKUP($A153,'[5]O&amp;M Per TB'!$B$4:Q$373,D$5,FALSE),0)</f>
        <v>17.37</v>
      </c>
      <c r="E153" s="10">
        <f>IFERROR(VLOOKUP($A153,'[5]O&amp;M Per TB'!$B$4:R$373,E$5,FALSE),0)</f>
        <v>17.37</v>
      </c>
      <c r="F153" s="10">
        <f>IFERROR(VLOOKUP($A153,'[5]O&amp;M Per TB'!$B$4:S$373,F$5,FALSE),0)</f>
        <v>17.369999999999997</v>
      </c>
      <c r="G153" s="10">
        <f>IFERROR(VLOOKUP($A153,'[5]O&amp;M Per TB'!$B$4:T$373,G$5,FALSE),0)</f>
        <v>17.370000000000005</v>
      </c>
      <c r="H153" s="10">
        <f>IFERROR(VLOOKUP($A153,'[5]O&amp;M Per TB'!$B$4:U$373,H$5,FALSE),0)</f>
        <v>17.36999999999999</v>
      </c>
      <c r="I153" s="10">
        <f>IFERROR(VLOOKUP($A153,'[5]O&amp;M Per TB'!$B$4:V$373,I$5,FALSE),0)</f>
        <v>17.370000000000005</v>
      </c>
      <c r="J153" s="10">
        <f>IFERROR(VLOOKUP($A153,'[5]O&amp;M Per TB'!$B$4:W$373,J$5,FALSE),0)</f>
        <v>17.370000000000005</v>
      </c>
      <c r="K153" s="10">
        <f>IFERROR(VLOOKUP($A153,'[5]O&amp;M Per TB'!$B$4:X$373,K$5,FALSE),0)</f>
        <v>17.370000000000005</v>
      </c>
      <c r="L153" s="10">
        <f>IFERROR(VLOOKUP($A153,'[5]O&amp;M Per TB'!$B$4:Y$373,L$5,FALSE),0)</f>
        <v>17.370000000000005</v>
      </c>
      <c r="M153" s="10">
        <f>IFERROR(VLOOKUP($A153,'[5]O&amp;M Per TB'!$B$4:Z$373,M$5,FALSE),0)</f>
        <v>17.369999999999976</v>
      </c>
      <c r="N153" s="10">
        <f>IFERROR(VLOOKUP($A153,'[5]O&amp;M Per TB'!$B$4:AA$373,N$5,FALSE),0)</f>
        <v>17.370000000000005</v>
      </c>
      <c r="O153" s="10">
        <f>IFERROR(VLOOKUP($A153,'[5]O&amp;M Per TB'!$B$4:AB$373,O$5,FALSE),0)</f>
        <v>17.370000000000005</v>
      </c>
      <c r="P153" s="116">
        <f t="shared" si="16"/>
        <v>208.44</v>
      </c>
    </row>
    <row r="154" spans="1:16" s="107" customFormat="1" x14ac:dyDescent="0.3">
      <c r="A154" s="125"/>
      <c r="B154" s="107" t="s">
        <v>462</v>
      </c>
      <c r="C154" s="133"/>
      <c r="D154" s="10">
        <f>IFERROR(VLOOKUP($A154,'[5]O&amp;M Per TB'!$B$4:Q$373,D$5,FALSE),0)</f>
        <v>0</v>
      </c>
      <c r="E154" s="10">
        <f>IFERROR(VLOOKUP($A154,'[5]O&amp;M Per TB'!$B$4:R$373,E$5,FALSE),0)</f>
        <v>0</v>
      </c>
      <c r="F154" s="10">
        <f>IFERROR(VLOOKUP($A154,'[5]O&amp;M Per TB'!$B$4:S$373,F$5,FALSE),0)</f>
        <v>0</v>
      </c>
      <c r="G154" s="10">
        <f>IFERROR(VLOOKUP($A154,'[5]O&amp;M Per TB'!$B$4:T$373,G$5,FALSE),0)</f>
        <v>0</v>
      </c>
      <c r="H154" s="10">
        <f>IFERROR(VLOOKUP($A154,'[5]O&amp;M Per TB'!$B$4:U$373,H$5,FALSE),0)</f>
        <v>0</v>
      </c>
      <c r="I154" s="10">
        <f>IFERROR(VLOOKUP($A154,'[5]O&amp;M Per TB'!$B$4:V$373,I$5,FALSE),0)</f>
        <v>0</v>
      </c>
      <c r="J154" s="10">
        <f>IFERROR(VLOOKUP($A154,'[5]O&amp;M Per TB'!$B$4:W$373,J$5,FALSE),0)</f>
        <v>0</v>
      </c>
      <c r="K154" s="10">
        <f>IFERROR(VLOOKUP($A154,'[5]O&amp;M Per TB'!$B$4:X$373,K$5,FALSE),0)</f>
        <v>0</v>
      </c>
      <c r="L154" s="10">
        <f>IFERROR(VLOOKUP($A154,'[5]O&amp;M Per TB'!$B$4:Y$373,L$5,FALSE),0)</f>
        <v>0</v>
      </c>
      <c r="M154" s="10">
        <f>IFERROR(VLOOKUP($A154,'[5]O&amp;M Per TB'!$B$4:Z$373,M$5,FALSE),0)</f>
        <v>0</v>
      </c>
      <c r="N154" s="10">
        <f>IFERROR(VLOOKUP($A154,'[5]O&amp;M Per TB'!$B$4:AA$373,N$5,FALSE),0)</f>
        <v>0</v>
      </c>
      <c r="O154" s="10">
        <f>IFERROR(VLOOKUP($A154,'[5]O&amp;M Per TB'!$B$4:AB$373,O$5,FALSE),0)</f>
        <v>0</v>
      </c>
      <c r="P154" s="116">
        <f t="shared" si="16"/>
        <v>0</v>
      </c>
    </row>
    <row r="155" spans="1:16" s="107" customFormat="1" x14ac:dyDescent="0.3">
      <c r="A155" s="125"/>
      <c r="B155" s="113" t="s">
        <v>81</v>
      </c>
      <c r="C155" s="242" t="s">
        <v>81</v>
      </c>
      <c r="D155" s="187">
        <f t="shared" ref="D155:P155" si="19">SUM(D153:D154)</f>
        <v>17.37</v>
      </c>
      <c r="E155" s="187">
        <f t="shared" si="19"/>
        <v>17.37</v>
      </c>
      <c r="F155" s="187">
        <f t="shared" si="19"/>
        <v>17.369999999999997</v>
      </c>
      <c r="G155" s="187">
        <f t="shared" si="19"/>
        <v>17.370000000000005</v>
      </c>
      <c r="H155" s="187">
        <f t="shared" si="19"/>
        <v>17.36999999999999</v>
      </c>
      <c r="I155" s="187">
        <f t="shared" si="19"/>
        <v>17.370000000000005</v>
      </c>
      <c r="J155" s="187">
        <f t="shared" si="19"/>
        <v>17.370000000000005</v>
      </c>
      <c r="K155" s="187">
        <f t="shared" si="19"/>
        <v>17.370000000000005</v>
      </c>
      <c r="L155" s="187">
        <f t="shared" si="19"/>
        <v>17.370000000000005</v>
      </c>
      <c r="M155" s="187">
        <f t="shared" si="19"/>
        <v>17.369999999999976</v>
      </c>
      <c r="N155" s="187">
        <f t="shared" si="19"/>
        <v>17.370000000000005</v>
      </c>
      <c r="O155" s="187">
        <f t="shared" si="19"/>
        <v>17.370000000000005</v>
      </c>
      <c r="P155" s="187">
        <f t="shared" si="19"/>
        <v>208.44</v>
      </c>
    </row>
    <row r="156" spans="1:16" s="107" customFormat="1" x14ac:dyDescent="0.3">
      <c r="A156" s="125"/>
      <c r="C156" s="133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16"/>
    </row>
    <row r="157" spans="1:16" s="107" customFormat="1" x14ac:dyDescent="0.3">
      <c r="A157" s="125">
        <v>6845</v>
      </c>
      <c r="B157" s="107" t="s">
        <v>463</v>
      </c>
      <c r="C157" s="133"/>
      <c r="D157" s="10">
        <f>IFERROR(VLOOKUP($A157,'[5]O&amp;M Per TB'!$B$4:Q$373,D$5,FALSE),0)</f>
        <v>10.96</v>
      </c>
      <c r="E157" s="10">
        <f>IFERROR(VLOOKUP($A157,'[5]O&amp;M Per TB'!$B$4:R$373,E$5,FALSE),0)</f>
        <v>10.96</v>
      </c>
      <c r="F157" s="10">
        <f>IFERROR(VLOOKUP($A157,'[5]O&amp;M Per TB'!$B$4:S$373,F$5,FALSE),0)</f>
        <v>10.96</v>
      </c>
      <c r="G157" s="10">
        <f>IFERROR(VLOOKUP($A157,'[5]O&amp;M Per TB'!$B$4:T$373,G$5,FALSE),0)</f>
        <v>10.96</v>
      </c>
      <c r="H157" s="10">
        <f>IFERROR(VLOOKUP($A157,'[5]O&amp;M Per TB'!$B$4:U$373,H$5,FALSE),0)</f>
        <v>10.959999999999994</v>
      </c>
      <c r="I157" s="10">
        <f>IFERROR(VLOOKUP($A157,'[5]O&amp;M Per TB'!$B$4:V$373,I$5,FALSE),0)</f>
        <v>10.960000000000008</v>
      </c>
      <c r="J157" s="10">
        <f>IFERROR(VLOOKUP($A157,'[5]O&amp;M Per TB'!$B$4:W$373,J$5,FALSE),0)</f>
        <v>10.959999999999994</v>
      </c>
      <c r="K157" s="10">
        <f>IFERROR(VLOOKUP($A157,'[5]O&amp;M Per TB'!$B$4:X$373,K$5,FALSE),0)</f>
        <v>10.960000000000008</v>
      </c>
      <c r="L157" s="10">
        <f>IFERROR(VLOOKUP($A157,'[5]O&amp;M Per TB'!$B$4:Y$373,L$5,FALSE),0)</f>
        <v>10.959999999999994</v>
      </c>
      <c r="M157" s="10">
        <f>IFERROR(VLOOKUP($A157,'[5]O&amp;M Per TB'!$B$4:Z$373,M$5,FALSE),0)</f>
        <v>10.959999999999994</v>
      </c>
      <c r="N157" s="10">
        <f>IFERROR(VLOOKUP($A157,'[5]O&amp;M Per TB'!$B$4:AA$373,N$5,FALSE),0)</f>
        <v>10.960000000000008</v>
      </c>
      <c r="O157" s="10">
        <f>IFERROR(VLOOKUP($A157,'[5]O&amp;M Per TB'!$B$4:AB$373,O$5,FALSE),0)</f>
        <v>10.960000000000008</v>
      </c>
      <c r="P157" s="116">
        <f t="shared" si="16"/>
        <v>131.52000000000001</v>
      </c>
    </row>
    <row r="158" spans="1:16" s="107" customFormat="1" x14ac:dyDescent="0.3">
      <c r="A158" s="125"/>
      <c r="C158" s="133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16"/>
    </row>
    <row r="159" spans="1:16" s="107" customFormat="1" x14ac:dyDescent="0.3">
      <c r="A159" s="125">
        <v>6850</v>
      </c>
      <c r="B159" s="107" t="s">
        <v>464</v>
      </c>
      <c r="C159" s="126"/>
      <c r="D159" s="10">
        <f>IFERROR(VLOOKUP($A159,'[5]O&amp;M Per TB'!$B$4:Q$373,D$5,FALSE),0)</f>
        <v>42.06</v>
      </c>
      <c r="E159" s="10">
        <f>IFERROR(VLOOKUP($A159,'[5]O&amp;M Per TB'!$B$4:R$373,E$5,FALSE),0)</f>
        <v>42.06</v>
      </c>
      <c r="F159" s="10">
        <f>IFERROR(VLOOKUP($A159,'[5]O&amp;M Per TB'!$B$4:S$373,F$5,FALSE),0)</f>
        <v>42.06</v>
      </c>
      <c r="G159" s="10">
        <f>IFERROR(VLOOKUP($A159,'[5]O&amp;M Per TB'!$B$4:T$373,G$5,FALSE),0)</f>
        <v>42.06</v>
      </c>
      <c r="H159" s="10">
        <f>IFERROR(VLOOKUP($A159,'[5]O&amp;M Per TB'!$B$4:U$373,H$5,FALSE),0)</f>
        <v>42.06</v>
      </c>
      <c r="I159" s="10">
        <f>IFERROR(VLOOKUP($A159,'[5]O&amp;M Per TB'!$B$4:V$373,I$5,FALSE),0)</f>
        <v>42.06</v>
      </c>
      <c r="J159" s="10">
        <f>IFERROR(VLOOKUP($A159,'[5]O&amp;M Per TB'!$B$4:W$373,J$5,FALSE),0)</f>
        <v>42.06</v>
      </c>
      <c r="K159" s="10">
        <f>IFERROR(VLOOKUP($A159,'[5]O&amp;M Per TB'!$B$4:X$373,K$5,FALSE),0)</f>
        <v>42.06</v>
      </c>
      <c r="L159" s="10">
        <f>IFERROR(VLOOKUP($A159,'[5]O&amp;M Per TB'!$B$4:Y$373,L$5,FALSE),0)</f>
        <v>42.06</v>
      </c>
      <c r="M159" s="10">
        <f>IFERROR(VLOOKUP($A159,'[5]O&amp;M Per TB'!$B$4:Z$373,M$5,FALSE),0)</f>
        <v>42.06</v>
      </c>
      <c r="N159" s="10">
        <f>IFERROR(VLOOKUP($A159,'[5]O&amp;M Per TB'!$B$4:AA$373,N$5,FALSE),0)</f>
        <v>42.06</v>
      </c>
      <c r="O159" s="10">
        <f>IFERROR(VLOOKUP($A159,'[5]O&amp;M Per TB'!$B$4:AB$373,O$5,FALSE),0)</f>
        <v>42.06</v>
      </c>
      <c r="P159" s="116">
        <f t="shared" si="16"/>
        <v>504.72</v>
      </c>
    </row>
    <row r="160" spans="1:16" s="107" customFormat="1" x14ac:dyDescent="0.3">
      <c r="A160" s="125"/>
      <c r="B160" s="107" t="s">
        <v>465</v>
      </c>
      <c r="C160" s="126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16">
        <f t="shared" si="16"/>
        <v>0</v>
      </c>
    </row>
    <row r="161" spans="1:19" s="107" customFormat="1" x14ac:dyDescent="0.3">
      <c r="A161" s="125"/>
      <c r="B161" s="113" t="s">
        <v>81</v>
      </c>
      <c r="C161" s="242" t="s">
        <v>81</v>
      </c>
      <c r="D161" s="187">
        <f t="shared" ref="D161:P161" si="20">SUM(D159:D160)</f>
        <v>42.06</v>
      </c>
      <c r="E161" s="187">
        <f t="shared" si="20"/>
        <v>42.06</v>
      </c>
      <c r="F161" s="187">
        <f t="shared" si="20"/>
        <v>42.06</v>
      </c>
      <c r="G161" s="187">
        <f t="shared" si="20"/>
        <v>42.06</v>
      </c>
      <c r="H161" s="187">
        <f t="shared" si="20"/>
        <v>42.06</v>
      </c>
      <c r="I161" s="187">
        <f t="shared" si="20"/>
        <v>42.06</v>
      </c>
      <c r="J161" s="187">
        <f t="shared" si="20"/>
        <v>42.06</v>
      </c>
      <c r="K161" s="187">
        <f t="shared" si="20"/>
        <v>42.06</v>
      </c>
      <c r="L161" s="187">
        <f t="shared" si="20"/>
        <v>42.06</v>
      </c>
      <c r="M161" s="187">
        <f t="shared" si="20"/>
        <v>42.06</v>
      </c>
      <c r="N161" s="187">
        <f t="shared" si="20"/>
        <v>42.06</v>
      </c>
      <c r="O161" s="187">
        <f t="shared" si="20"/>
        <v>42.06</v>
      </c>
      <c r="P161" s="187">
        <f t="shared" si="20"/>
        <v>504.72</v>
      </c>
    </row>
    <row r="162" spans="1:19" s="107" customFormat="1" x14ac:dyDescent="0.3">
      <c r="A162" s="125"/>
      <c r="C162" s="126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16"/>
    </row>
    <row r="163" spans="1:19" s="107" customFormat="1" x14ac:dyDescent="0.3">
      <c r="A163" s="125">
        <v>6855</v>
      </c>
      <c r="B163" s="107" t="s">
        <v>466</v>
      </c>
      <c r="C163" s="126"/>
      <c r="D163" s="10">
        <f>IFERROR(VLOOKUP($A163,'[5]O&amp;M Per TB'!$B$4:Q$373,D$5,FALSE),0)</f>
        <v>82.95</v>
      </c>
      <c r="E163" s="10">
        <f>IFERROR(VLOOKUP($A163,'[5]O&amp;M Per TB'!$B$4:R$373,E$5,FALSE),0)</f>
        <v>82.95</v>
      </c>
      <c r="F163" s="10">
        <f>IFERROR(VLOOKUP($A163,'[5]O&amp;M Per TB'!$B$4:S$373,F$5,FALSE),0)</f>
        <v>82.949999999999989</v>
      </c>
      <c r="G163" s="10">
        <f>IFERROR(VLOOKUP($A163,'[5]O&amp;M Per TB'!$B$4:T$373,G$5,FALSE),0)</f>
        <v>82.950000000000017</v>
      </c>
      <c r="H163" s="10">
        <f>IFERROR(VLOOKUP($A163,'[5]O&amp;M Per TB'!$B$4:U$373,H$5,FALSE),0)</f>
        <v>82.949999999999989</v>
      </c>
      <c r="I163" s="10">
        <f>IFERROR(VLOOKUP($A163,'[5]O&amp;M Per TB'!$B$4:V$373,I$5,FALSE),0)</f>
        <v>82.949999999999989</v>
      </c>
      <c r="J163" s="10">
        <f>IFERROR(VLOOKUP($A163,'[5]O&amp;M Per TB'!$B$4:W$373,J$5,FALSE),0)</f>
        <v>82.949999999999989</v>
      </c>
      <c r="K163" s="10">
        <f>IFERROR(VLOOKUP($A163,'[5]O&amp;M Per TB'!$B$4:X$373,K$5,FALSE),0)</f>
        <v>82.950000000000045</v>
      </c>
      <c r="L163" s="10">
        <f>IFERROR(VLOOKUP($A163,'[5]O&amp;M Per TB'!$B$4:Y$373,L$5,FALSE),0)</f>
        <v>82.949999999999932</v>
      </c>
      <c r="M163" s="10">
        <f>IFERROR(VLOOKUP($A163,'[5]O&amp;M Per TB'!$B$4:Z$373,M$5,FALSE),0)</f>
        <v>82.950000000000045</v>
      </c>
      <c r="N163" s="10">
        <f>IFERROR(VLOOKUP($A163,'[5]O&amp;M Per TB'!$B$4:AA$373,N$5,FALSE),0)</f>
        <v>82.950000000000045</v>
      </c>
      <c r="O163" s="10">
        <f>IFERROR(VLOOKUP($A163,'[5]O&amp;M Per TB'!$B$4:AB$373,O$5,FALSE),0)</f>
        <v>82.949999999999932</v>
      </c>
      <c r="P163" s="116">
        <f t="shared" si="16"/>
        <v>995.4</v>
      </c>
    </row>
    <row r="164" spans="1:19" s="107" customFormat="1" x14ac:dyDescent="0.3">
      <c r="A164" s="125"/>
      <c r="B164" s="107" t="s">
        <v>467</v>
      </c>
      <c r="C164" s="126"/>
      <c r="D164" s="138">
        <f>-D74</f>
        <v>0</v>
      </c>
      <c r="E164" s="138">
        <f t="shared" ref="E164:O164" si="21">-E74</f>
        <v>0</v>
      </c>
      <c r="F164" s="138">
        <f t="shared" si="21"/>
        <v>0</v>
      </c>
      <c r="G164" s="138">
        <f t="shared" si="21"/>
        <v>0</v>
      </c>
      <c r="H164" s="138">
        <f t="shared" si="21"/>
        <v>0</v>
      </c>
      <c r="I164" s="138">
        <f t="shared" si="21"/>
        <v>0</v>
      </c>
      <c r="J164" s="138">
        <f t="shared" si="21"/>
        <v>0</v>
      </c>
      <c r="K164" s="138">
        <f t="shared" si="21"/>
        <v>0</v>
      </c>
      <c r="L164" s="138">
        <f t="shared" si="21"/>
        <v>0</v>
      </c>
      <c r="M164" s="138">
        <f t="shared" si="21"/>
        <v>0</v>
      </c>
      <c r="N164" s="138">
        <f t="shared" si="21"/>
        <v>0</v>
      </c>
      <c r="O164" s="138">
        <f t="shared" si="21"/>
        <v>0</v>
      </c>
      <c r="P164" s="116">
        <f t="shared" si="16"/>
        <v>0</v>
      </c>
    </row>
    <row r="165" spans="1:19" s="107" customFormat="1" x14ac:dyDescent="0.3">
      <c r="A165" s="125"/>
      <c r="B165" s="113" t="s">
        <v>81</v>
      </c>
      <c r="C165" s="242" t="s">
        <v>81</v>
      </c>
      <c r="D165" s="187">
        <f t="shared" ref="D165:P165" si="22">SUM(D163:D164)</f>
        <v>82.95</v>
      </c>
      <c r="E165" s="187">
        <f t="shared" si="22"/>
        <v>82.95</v>
      </c>
      <c r="F165" s="187">
        <f t="shared" si="22"/>
        <v>82.949999999999989</v>
      </c>
      <c r="G165" s="187">
        <f t="shared" si="22"/>
        <v>82.950000000000017</v>
      </c>
      <c r="H165" s="187">
        <f t="shared" si="22"/>
        <v>82.949999999999989</v>
      </c>
      <c r="I165" s="187">
        <f t="shared" si="22"/>
        <v>82.949999999999989</v>
      </c>
      <c r="J165" s="187">
        <f t="shared" si="22"/>
        <v>82.949999999999989</v>
      </c>
      <c r="K165" s="187">
        <f t="shared" si="22"/>
        <v>82.950000000000045</v>
      </c>
      <c r="L165" s="187">
        <f t="shared" si="22"/>
        <v>82.949999999999932</v>
      </c>
      <c r="M165" s="187">
        <f t="shared" si="22"/>
        <v>82.950000000000045</v>
      </c>
      <c r="N165" s="187">
        <f t="shared" si="22"/>
        <v>82.950000000000045</v>
      </c>
      <c r="O165" s="187">
        <f t="shared" si="22"/>
        <v>82.949999999999932</v>
      </c>
      <c r="P165" s="187">
        <f t="shared" si="22"/>
        <v>995.4</v>
      </c>
    </row>
    <row r="166" spans="1:19" s="107" customFormat="1" x14ac:dyDescent="0.3">
      <c r="A166" s="125"/>
      <c r="C166" s="126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16"/>
    </row>
    <row r="167" spans="1:19" s="107" customFormat="1" x14ac:dyDescent="0.3">
      <c r="A167" s="125">
        <v>6860</v>
      </c>
      <c r="B167" s="107" t="s">
        <v>468</v>
      </c>
      <c r="C167" s="126"/>
      <c r="D167" s="10">
        <f>IFERROR(VLOOKUP($A167,'[5]O&amp;M Per TB'!$B$4:Q$373,D$5,FALSE),0)</f>
        <v>9.26</v>
      </c>
      <c r="E167" s="10">
        <f>IFERROR(VLOOKUP($A167,'[5]O&amp;M Per TB'!$B$4:R$373,E$5,FALSE),0)</f>
        <v>9.26</v>
      </c>
      <c r="F167" s="10">
        <f>IFERROR(VLOOKUP($A167,'[5]O&amp;M Per TB'!$B$4:S$373,F$5,FALSE),0)</f>
        <v>9.2600000000000016</v>
      </c>
      <c r="G167" s="10">
        <f>IFERROR(VLOOKUP($A167,'[5]O&amp;M Per TB'!$B$4:T$373,G$5,FALSE),0)</f>
        <v>9.259999999999998</v>
      </c>
      <c r="H167" s="10">
        <f>IFERROR(VLOOKUP($A167,'[5]O&amp;M Per TB'!$B$4:U$373,H$5,FALSE),0)</f>
        <v>9.259999999999998</v>
      </c>
      <c r="I167" s="10">
        <f>IFERROR(VLOOKUP($A167,'[5]O&amp;M Per TB'!$B$4:V$373,I$5,FALSE),0)</f>
        <v>9.2600000000000051</v>
      </c>
      <c r="J167" s="10">
        <f>IFERROR(VLOOKUP($A167,'[5]O&amp;M Per TB'!$B$4:W$373,J$5,FALSE),0)</f>
        <v>9.2599999999999909</v>
      </c>
      <c r="K167" s="10">
        <f>IFERROR(VLOOKUP($A167,'[5]O&amp;M Per TB'!$B$4:X$373,K$5,FALSE),0)</f>
        <v>9.2600000000000051</v>
      </c>
      <c r="L167" s="10">
        <f>IFERROR(VLOOKUP($A167,'[5]O&amp;M Per TB'!$B$4:Y$373,L$5,FALSE),0)</f>
        <v>9.2600000000000051</v>
      </c>
      <c r="M167" s="10">
        <f>IFERROR(VLOOKUP($A167,'[5]O&amp;M Per TB'!$B$4:Z$373,M$5,FALSE),0)</f>
        <v>9.2599999999999909</v>
      </c>
      <c r="N167" s="10">
        <f>IFERROR(VLOOKUP($A167,'[5]O&amp;M Per TB'!$B$4:AA$373,N$5,FALSE),0)</f>
        <v>9.2600000000000051</v>
      </c>
      <c r="O167" s="10">
        <f>IFERROR(VLOOKUP($A167,'[5]O&amp;M Per TB'!$B$4:AB$373,O$5,FALSE),0)</f>
        <v>9.2600000000000051</v>
      </c>
      <c r="P167" s="116">
        <f>SUM(D167:O167)</f>
        <v>111.12</v>
      </c>
    </row>
    <row r="168" spans="1:19" s="107" customFormat="1" ht="19.5" customHeight="1" thickBot="1" x14ac:dyDescent="0.35">
      <c r="A168" s="125"/>
      <c r="B168" s="242" t="s">
        <v>469</v>
      </c>
      <c r="D168" s="118">
        <f t="shared" ref="D168:P168" si="23">SUM(D91:D167)-D98-D124-D108-D145-D151-D155-D161-D165</f>
        <v>13903.129999999992</v>
      </c>
      <c r="E168" s="118">
        <f t="shared" si="23"/>
        <v>13495.289999999995</v>
      </c>
      <c r="F168" s="118">
        <f t="shared" si="23"/>
        <v>16012.150000000001</v>
      </c>
      <c r="G168" s="118">
        <f t="shared" si="23"/>
        <v>13983.150000000001</v>
      </c>
      <c r="H168" s="118">
        <f t="shared" si="23"/>
        <v>13774.549999999997</v>
      </c>
      <c r="I168" s="118">
        <f t="shared" si="23"/>
        <v>2012.5899999999976</v>
      </c>
      <c r="J168" s="118">
        <f t="shared" si="23"/>
        <v>13868.340000000006</v>
      </c>
      <c r="K168" s="118">
        <f t="shared" si="23"/>
        <v>19014.719999999994</v>
      </c>
      <c r="L168" s="118">
        <f t="shared" si="23"/>
        <v>14070.430000000004</v>
      </c>
      <c r="M168" s="118">
        <f t="shared" si="23"/>
        <v>14113.529999999999</v>
      </c>
      <c r="N168" s="118">
        <f t="shared" si="23"/>
        <v>14075.650000000003</v>
      </c>
      <c r="O168" s="118">
        <f t="shared" si="23"/>
        <v>14104.920000000004</v>
      </c>
      <c r="P168" s="118">
        <f t="shared" si="23"/>
        <v>162428.44999999995</v>
      </c>
    </row>
    <row r="169" spans="1:19" s="107" customFormat="1" ht="13" thickTop="1" thickBot="1" x14ac:dyDescent="0.35">
      <c r="A169" s="125"/>
      <c r="C169" s="126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16"/>
      <c r="P169" s="116"/>
    </row>
    <row r="170" spans="1:19" s="116" customFormat="1" ht="12.5" thickBot="1" x14ac:dyDescent="0.35">
      <c r="B170" s="186" t="s">
        <v>470</v>
      </c>
      <c r="C170" s="138"/>
      <c r="D170" s="138">
        <f>+'[5]12-31-13 CIAC Amort Exp_PerAR'!D50</f>
        <v>-4183.6100000000006</v>
      </c>
      <c r="E170" s="138">
        <f>+'[5]12-31-13 CIAC Amort Exp_PerAR'!E50</f>
        <v>-4183.6100000000006</v>
      </c>
      <c r="F170" s="138">
        <f>+'[5]12-31-13 CIAC Amort Exp_PerAR'!F50</f>
        <v>-4183.6100000000006</v>
      </c>
      <c r="G170" s="138">
        <f>+'[5]12-31-13 CIAC Amort Exp_PerAR'!G50</f>
        <v>-4183.6099999999997</v>
      </c>
      <c r="H170" s="138">
        <f>+'[5]12-31-13 CIAC Amort Exp_PerAR'!H50</f>
        <v>-4183.6100000000006</v>
      </c>
      <c r="I170" s="138">
        <f>+'[5]12-31-13 CIAC Amort Exp_PerAR'!I50</f>
        <v>-4183.6100000000006</v>
      </c>
      <c r="J170" s="138">
        <f>+'[5]12-31-13 CIAC Amort Exp_PerAR'!J50</f>
        <v>-4183.6100000000015</v>
      </c>
      <c r="K170" s="138">
        <f>+'[5]12-31-13 CIAC Amort Exp_PerAR'!K50</f>
        <v>-4183.6099999999979</v>
      </c>
      <c r="L170" s="138">
        <f>+'[5]12-31-13 CIAC Amort Exp_PerAR'!L50</f>
        <v>-4184.1800000000021</v>
      </c>
      <c r="M170" s="138">
        <f>+'[5]12-31-13 CIAC Amort Exp_PerAR'!M50</f>
        <v>-4184.18</v>
      </c>
      <c r="N170" s="138">
        <f>+'[5]12-31-13 CIAC Amort Exp_PerAR'!N50</f>
        <v>-4184.18</v>
      </c>
      <c r="O170" s="138">
        <f>+'[5]12-31-13 CIAC Amort Exp_PerAR'!O50</f>
        <v>-4184.1800000000021</v>
      </c>
      <c r="P170" s="116">
        <f>SUM(D170:O170)</f>
        <v>-50205.600000000006</v>
      </c>
      <c r="S170" s="298"/>
    </row>
    <row r="171" spans="1:19" s="107" customFormat="1" x14ac:dyDescent="0.3">
      <c r="A171" s="125"/>
      <c r="C171" s="126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16"/>
    </row>
    <row r="172" spans="1:19" s="244" customFormat="1" x14ac:dyDescent="0.3">
      <c r="A172" s="243" t="s">
        <v>411</v>
      </c>
      <c r="B172" s="244" t="s">
        <v>412</v>
      </c>
      <c r="C172" s="242"/>
      <c r="D172" s="186">
        <f>+D168+D170</f>
        <v>9719.5199999999913</v>
      </c>
      <c r="E172" s="186">
        <f t="shared" ref="E172:P172" si="24">+E168+E170</f>
        <v>9311.6799999999948</v>
      </c>
      <c r="F172" s="186">
        <f t="shared" si="24"/>
        <v>11828.54</v>
      </c>
      <c r="G172" s="186">
        <f t="shared" si="24"/>
        <v>9799.5400000000009</v>
      </c>
      <c r="H172" s="186">
        <f t="shared" si="24"/>
        <v>9590.9399999999969</v>
      </c>
      <c r="I172" s="186">
        <f t="shared" si="24"/>
        <v>-2171.0200000000032</v>
      </c>
      <c r="J172" s="186">
        <f t="shared" si="24"/>
        <v>9684.7300000000032</v>
      </c>
      <c r="K172" s="186">
        <f t="shared" si="24"/>
        <v>14831.109999999997</v>
      </c>
      <c r="L172" s="186">
        <f t="shared" si="24"/>
        <v>9886.2500000000018</v>
      </c>
      <c r="M172" s="186">
        <f t="shared" si="24"/>
        <v>9929.3499999999985</v>
      </c>
      <c r="N172" s="186">
        <f t="shared" si="24"/>
        <v>9891.470000000003</v>
      </c>
      <c r="O172" s="186">
        <f t="shared" si="24"/>
        <v>9920.7400000000016</v>
      </c>
      <c r="P172" s="186">
        <f t="shared" si="24"/>
        <v>112222.84999999995</v>
      </c>
    </row>
    <row r="173" spans="1:19" s="107" customFormat="1" x14ac:dyDescent="0.3">
      <c r="A173" s="125"/>
      <c r="C173" s="126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16"/>
      <c r="P173" s="116"/>
    </row>
    <row r="174" spans="1:19" s="107" customFormat="1" x14ac:dyDescent="0.3">
      <c r="A174" s="125">
        <v>6960</v>
      </c>
      <c r="B174" s="107" t="s">
        <v>596</v>
      </c>
      <c r="C174" s="126"/>
      <c r="D174" s="10">
        <f>IFERROR(VLOOKUP($A174,'[5]O&amp;M Per TB'!$B$4:Q$373,D$5,FALSE),0)</f>
        <v>0</v>
      </c>
      <c r="E174" s="10">
        <f>IFERROR(VLOOKUP($A174,'[5]O&amp;M Per TB'!$B$4:R$373,E$5,FALSE),0)</f>
        <v>0</v>
      </c>
      <c r="F174" s="10">
        <f>IFERROR(VLOOKUP($A174,'[5]O&amp;M Per TB'!$B$4:S$373,F$5,FALSE),0)</f>
        <v>0</v>
      </c>
      <c r="G174" s="10">
        <f>IFERROR(VLOOKUP($A174,'[5]O&amp;M Per TB'!$B$4:T$373,G$5,FALSE),0)</f>
        <v>0</v>
      </c>
      <c r="H174" s="10">
        <f>IFERROR(VLOOKUP($A174,'[5]O&amp;M Per TB'!$B$4:U$373,H$5,FALSE),0)</f>
        <v>0</v>
      </c>
      <c r="I174" s="10">
        <f>IFERROR(VLOOKUP($A174,'[5]O&amp;M Per TB'!$B$4:V$373,I$5,FALSE),0)</f>
        <v>0</v>
      </c>
      <c r="J174" s="10">
        <f>IFERROR(VLOOKUP($A174,'[5]O&amp;M Per TB'!$B$4:W$373,J$5,FALSE),0)</f>
        <v>0</v>
      </c>
      <c r="K174" s="10">
        <f>IFERROR(VLOOKUP($A174,'[5]O&amp;M Per TB'!$B$4:X$373,K$5,FALSE),0)</f>
        <v>0</v>
      </c>
      <c r="L174" s="10">
        <f>IFERROR(VLOOKUP($A174,'[5]O&amp;M Per TB'!$B$4:Y$373,L$5,FALSE),0)</f>
        <v>0</v>
      </c>
      <c r="M174" s="10">
        <f>IFERROR(VLOOKUP($A174,'[5]O&amp;M Per TB'!$B$4:Z$373,M$5,FALSE),0)</f>
        <v>0</v>
      </c>
      <c r="N174" s="10">
        <f>IFERROR(VLOOKUP($A174,'[5]O&amp;M Per TB'!$B$4:AA$373,N$5,FALSE),0)</f>
        <v>0</v>
      </c>
      <c r="O174" s="10">
        <f>IFERROR(VLOOKUP($A174,'[5]O&amp;M Per TB'!$B$4:AB$373,O$5,FALSE),0)</f>
        <v>0</v>
      </c>
      <c r="P174" s="116">
        <f>SUM(D174:O174)</f>
        <v>0</v>
      </c>
    </row>
    <row r="175" spans="1:19" s="107" customFormat="1" x14ac:dyDescent="0.3">
      <c r="A175" s="125">
        <v>6965</v>
      </c>
      <c r="B175" s="107" t="s">
        <v>597</v>
      </c>
      <c r="C175" s="126"/>
      <c r="D175" s="10">
        <f>IFERROR(VLOOKUP($A175,'[5]O&amp;M Per TB'!$B$4:Q$373,D$5,FALSE),0)</f>
        <v>-0.59</v>
      </c>
      <c r="E175" s="10">
        <f>IFERROR(VLOOKUP($A175,'[5]O&amp;M Per TB'!$B$4:R$373,E$5,FALSE),0)</f>
        <v>-0.59</v>
      </c>
      <c r="F175" s="10">
        <f>IFERROR(VLOOKUP($A175,'[5]O&amp;M Per TB'!$B$4:S$373,F$5,FALSE),0)</f>
        <v>-0.59000000000000008</v>
      </c>
      <c r="G175" s="10">
        <f>IFERROR(VLOOKUP($A175,'[5]O&amp;M Per TB'!$B$4:T$373,G$5,FALSE),0)</f>
        <v>-0.58999999999999986</v>
      </c>
      <c r="H175" s="10">
        <f>IFERROR(VLOOKUP($A175,'[5]O&amp;M Per TB'!$B$4:U$373,H$5,FALSE),0)</f>
        <v>-0.5900000000000003</v>
      </c>
      <c r="I175" s="10">
        <f>IFERROR(VLOOKUP($A175,'[5]O&amp;M Per TB'!$B$4:V$373,I$5,FALSE),0)</f>
        <v>-0.58999999999999986</v>
      </c>
      <c r="J175" s="10">
        <f>IFERROR(VLOOKUP($A175,'[5]O&amp;M Per TB'!$B$4:W$373,J$5,FALSE),0)</f>
        <v>-0.58999999999999986</v>
      </c>
      <c r="K175" s="10">
        <f>IFERROR(VLOOKUP($A175,'[5]O&amp;M Per TB'!$B$4:X$373,K$5,FALSE),0)</f>
        <v>-0.58999999999999986</v>
      </c>
      <c r="L175" s="10">
        <f>IFERROR(VLOOKUP($A175,'[5]O&amp;M Per TB'!$B$4:Y$373,L$5,FALSE),0)</f>
        <v>-0.58999999999999986</v>
      </c>
      <c r="M175" s="10">
        <f>IFERROR(VLOOKUP($A175,'[5]O&amp;M Per TB'!$B$4:Z$373,M$5,FALSE),0)</f>
        <v>-0.59000000000000075</v>
      </c>
      <c r="N175" s="10">
        <f>IFERROR(VLOOKUP($A175,'[5]O&amp;M Per TB'!$B$4:AA$373,N$5,FALSE),0)</f>
        <v>-0.58999999999999986</v>
      </c>
      <c r="O175" s="10">
        <f>IFERROR(VLOOKUP($A175,'[5]O&amp;M Per TB'!$B$4:AB$373,O$5,FALSE),0)</f>
        <v>-0.58999999999999986</v>
      </c>
      <c r="P175" s="116">
        <f>SUM(D175:O175)</f>
        <v>-7.08</v>
      </c>
    </row>
    <row r="176" spans="1:19" s="107" customFormat="1" x14ac:dyDescent="0.3">
      <c r="A176" s="125"/>
      <c r="C176" s="126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16"/>
      <c r="P176" s="116"/>
    </row>
    <row r="177" spans="1:16" s="107" customFormat="1" x14ac:dyDescent="0.3">
      <c r="A177" s="125"/>
      <c r="C177" s="126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16"/>
      <c r="P177" s="116"/>
    </row>
    <row r="178" spans="1:16" s="107" customFormat="1" x14ac:dyDescent="0.3">
      <c r="A178" s="125"/>
      <c r="C178" s="126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16"/>
      <c r="P178" s="116"/>
    </row>
    <row r="179" spans="1:16" s="107" customFormat="1" x14ac:dyDescent="0.3">
      <c r="A179" s="125"/>
      <c r="C179" s="126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16"/>
      <c r="P179" s="116"/>
    </row>
    <row r="180" spans="1:16" s="107" customFormat="1" x14ac:dyDescent="0.3">
      <c r="A180" s="125"/>
      <c r="C180" s="126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16"/>
      <c r="P180" s="116"/>
    </row>
    <row r="181" spans="1:16" s="107" customFormat="1" x14ac:dyDescent="0.3">
      <c r="A181" s="125"/>
      <c r="C181" s="126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16"/>
      <c r="P181" s="116"/>
    </row>
    <row r="182" spans="1:16" s="107" customFormat="1" x14ac:dyDescent="0.3">
      <c r="A182" s="125"/>
      <c r="C182" s="126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16"/>
      <c r="P182" s="110"/>
    </row>
    <row r="183" spans="1:16" s="107" customFormat="1" x14ac:dyDescent="0.3">
      <c r="A183" s="125"/>
      <c r="C183" s="126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16"/>
      <c r="P183" s="110"/>
    </row>
    <row r="184" spans="1:16" s="107" customFormat="1" x14ac:dyDescent="0.3">
      <c r="A184" s="125"/>
      <c r="C184" s="126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16"/>
      <c r="P184" s="110"/>
    </row>
    <row r="185" spans="1:16" s="107" customFormat="1" x14ac:dyDescent="0.3">
      <c r="A185" s="125"/>
      <c r="C185" s="126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16"/>
      <c r="P185" s="110"/>
    </row>
    <row r="186" spans="1:16" s="107" customFormat="1" x14ac:dyDescent="0.3">
      <c r="A186" s="125"/>
      <c r="C186" s="126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16"/>
      <c r="P186" s="110"/>
    </row>
    <row r="187" spans="1:16" s="107" customFormat="1" x14ac:dyDescent="0.3">
      <c r="A187" s="125"/>
      <c r="C187" s="126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16"/>
      <c r="P187" s="110"/>
    </row>
    <row r="188" spans="1:16" s="107" customFormat="1" x14ac:dyDescent="0.3">
      <c r="A188" s="125"/>
      <c r="C188" s="126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16"/>
      <c r="P188" s="110"/>
    </row>
    <row r="189" spans="1:16" s="107" customFormat="1" x14ac:dyDescent="0.3">
      <c r="A189" s="125"/>
      <c r="C189" s="126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16"/>
      <c r="P189" s="110"/>
    </row>
    <row r="190" spans="1:16" s="107" customFormat="1" x14ac:dyDescent="0.3">
      <c r="A190" s="125"/>
      <c r="C190" s="126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16"/>
      <c r="P190" s="110"/>
    </row>
    <row r="191" spans="1:16" s="107" customFormat="1" x14ac:dyDescent="0.3">
      <c r="A191" s="125"/>
      <c r="C191" s="126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16"/>
      <c r="P191" s="110"/>
    </row>
    <row r="192" spans="1:16" s="107" customFormat="1" x14ac:dyDescent="0.3">
      <c r="A192" s="125"/>
      <c r="C192" s="126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16"/>
      <c r="P192" s="110"/>
    </row>
    <row r="193" spans="1:16" s="107" customFormat="1" x14ac:dyDescent="0.3">
      <c r="A193" s="125"/>
      <c r="C193" s="126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16"/>
      <c r="P193" s="110"/>
    </row>
    <row r="194" spans="1:16" s="107" customFormat="1" x14ac:dyDescent="0.3">
      <c r="A194" s="125"/>
      <c r="C194" s="126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16"/>
      <c r="P194" s="110"/>
    </row>
    <row r="195" spans="1:16" x14ac:dyDescent="0.3">
      <c r="P195" s="196"/>
    </row>
    <row r="196" spans="1:16" x14ac:dyDescent="0.3">
      <c r="P196" s="196"/>
    </row>
    <row r="197" spans="1:16" x14ac:dyDescent="0.3">
      <c r="P197" s="196"/>
    </row>
    <row r="198" spans="1:16" x14ac:dyDescent="0.3">
      <c r="P198" s="196"/>
    </row>
    <row r="199" spans="1:16" x14ac:dyDescent="0.3">
      <c r="P199" s="196"/>
    </row>
    <row r="200" spans="1:16" x14ac:dyDescent="0.3">
      <c r="P200" s="196"/>
    </row>
    <row r="201" spans="1:16" x14ac:dyDescent="0.3">
      <c r="P201" s="196"/>
    </row>
    <row r="202" spans="1:16" x14ac:dyDescent="0.3">
      <c r="P202" s="196"/>
    </row>
    <row r="203" spans="1:16" x14ac:dyDescent="0.3">
      <c r="P203" s="196"/>
    </row>
    <row r="204" spans="1:16" x14ac:dyDescent="0.3">
      <c r="P204" s="196"/>
    </row>
    <row r="205" spans="1:16" x14ac:dyDescent="0.3">
      <c r="P205" s="196"/>
    </row>
    <row r="206" spans="1:16" x14ac:dyDescent="0.3">
      <c r="P206" s="196"/>
    </row>
    <row r="207" spans="1:16" x14ac:dyDescent="0.3">
      <c r="P207" s="196"/>
    </row>
    <row r="208" spans="1:16" x14ac:dyDescent="0.3">
      <c r="P208" s="196"/>
    </row>
    <row r="209" spans="16:16" x14ac:dyDescent="0.3">
      <c r="P209" s="196"/>
    </row>
    <row r="210" spans="16:16" x14ac:dyDescent="0.3">
      <c r="P210" s="196"/>
    </row>
    <row r="211" spans="16:16" x14ac:dyDescent="0.3">
      <c r="P211" s="196"/>
    </row>
    <row r="212" spans="16:16" x14ac:dyDescent="0.3">
      <c r="P212" s="196"/>
    </row>
    <row r="213" spans="16:16" x14ac:dyDescent="0.3">
      <c r="P213" s="196"/>
    </row>
    <row r="214" spans="16:16" x14ac:dyDescent="0.3">
      <c r="P214" s="196"/>
    </row>
    <row r="215" spans="16:16" x14ac:dyDescent="0.3">
      <c r="P215" s="196"/>
    </row>
    <row r="216" spans="16:16" x14ac:dyDescent="0.3">
      <c r="P216" s="196"/>
    </row>
    <row r="217" spans="16:16" x14ac:dyDescent="0.3">
      <c r="P217" s="196"/>
    </row>
    <row r="218" spans="16:16" x14ac:dyDescent="0.3">
      <c r="P218" s="196"/>
    </row>
    <row r="219" spans="16:16" x14ac:dyDescent="0.3">
      <c r="P219" s="196"/>
    </row>
    <row r="220" spans="16:16" x14ac:dyDescent="0.3">
      <c r="P220" s="196"/>
    </row>
    <row r="221" spans="16:16" x14ac:dyDescent="0.3">
      <c r="P221" s="196"/>
    </row>
    <row r="222" spans="16:16" x14ac:dyDescent="0.3">
      <c r="P222" s="196"/>
    </row>
    <row r="223" spans="16:16" x14ac:dyDescent="0.3">
      <c r="P223" s="196"/>
    </row>
    <row r="224" spans="16:16" x14ac:dyDescent="0.3">
      <c r="P224" s="196"/>
    </row>
    <row r="225" spans="16:16" x14ac:dyDescent="0.3">
      <c r="P225" s="19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58"/>
  <sheetViews>
    <sheetView workbookViewId="0">
      <selection activeCell="C5" sqref="C5"/>
    </sheetView>
  </sheetViews>
  <sheetFormatPr defaultColWidth="9.1796875" defaultRowHeight="10" x14ac:dyDescent="0.2"/>
  <cols>
    <col min="1" max="1" width="30.54296875" style="30" customWidth="1"/>
    <col min="2" max="2" width="7.54296875" style="276" bestFit="1" customWidth="1"/>
    <col min="3" max="3" width="28.453125" style="276" customWidth="1"/>
    <col min="4" max="4" width="13.453125" style="30" customWidth="1"/>
    <col min="5" max="5" width="12.7265625" style="30" customWidth="1"/>
    <col min="6" max="6" width="12.7265625" style="276" customWidth="1"/>
    <col min="7" max="20" width="12.7265625" style="30" customWidth="1"/>
    <col min="21" max="22" width="12.81640625" style="30" customWidth="1"/>
    <col min="23" max="23" width="7.81640625" style="30" customWidth="1"/>
    <col min="24" max="24" width="7.54296875" style="276" bestFit="1" customWidth="1"/>
    <col min="25" max="25" width="35.26953125" style="30" customWidth="1"/>
    <col min="26" max="26" width="13.1796875" style="30" customWidth="1"/>
    <col min="27" max="27" width="10.81640625" style="276" customWidth="1"/>
    <col min="28" max="28" width="11" style="30" customWidth="1"/>
    <col min="29" max="42" width="12.7265625" style="30" customWidth="1"/>
    <col min="43" max="44" width="12.81640625" style="30" customWidth="1"/>
    <col min="45" max="45" width="9.1796875" style="30"/>
    <col min="46" max="46" width="10.54296875" style="30" bestFit="1" customWidth="1"/>
    <col min="47" max="47" width="13.1796875" style="30" bestFit="1" customWidth="1"/>
    <col min="48" max="16384" width="9.1796875" style="30"/>
  </cols>
  <sheetData>
    <row r="1" spans="1:47" ht="12.5" thickBot="1" x14ac:dyDescent="0.35">
      <c r="A1" s="301" t="s">
        <v>528</v>
      </c>
      <c r="B1" s="202"/>
      <c r="C1" s="202"/>
      <c r="D1" s="200">
        <v>2</v>
      </c>
      <c r="E1" s="201"/>
      <c r="F1" s="202"/>
      <c r="G1" s="201"/>
      <c r="H1" s="200">
        <v>3</v>
      </c>
      <c r="I1" s="302">
        <v>4</v>
      </c>
      <c r="J1" s="302">
        <v>5</v>
      </c>
      <c r="K1" s="302">
        <v>6</v>
      </c>
      <c r="L1" s="302">
        <v>7</v>
      </c>
      <c r="M1" s="302">
        <v>8</v>
      </c>
      <c r="N1" s="302">
        <v>9</v>
      </c>
      <c r="O1" s="302">
        <v>10</v>
      </c>
      <c r="P1" s="302">
        <v>11</v>
      </c>
      <c r="Q1" s="302">
        <v>12</v>
      </c>
      <c r="R1" s="302">
        <v>13</v>
      </c>
      <c r="S1" s="303">
        <v>14</v>
      </c>
      <c r="X1" s="202"/>
      <c r="Z1" s="200">
        <v>2</v>
      </c>
      <c r="AA1" s="201"/>
      <c r="AB1" s="202"/>
      <c r="AC1" s="201"/>
      <c r="AD1" s="200">
        <v>3</v>
      </c>
      <c r="AE1" s="302">
        <v>4</v>
      </c>
      <c r="AF1" s="302">
        <v>5</v>
      </c>
      <c r="AG1" s="302">
        <v>6</v>
      </c>
      <c r="AH1" s="302">
        <v>7</v>
      </c>
      <c r="AI1" s="302">
        <v>8</v>
      </c>
      <c r="AJ1" s="302">
        <v>9</v>
      </c>
      <c r="AK1" s="302">
        <v>10</v>
      </c>
      <c r="AL1" s="302">
        <v>11</v>
      </c>
      <c r="AM1" s="302">
        <v>12</v>
      </c>
      <c r="AN1" s="302">
        <v>13</v>
      </c>
      <c r="AO1" s="303">
        <v>14</v>
      </c>
    </row>
    <row r="2" spans="1:47" s="11" customFormat="1" ht="25.5" customHeight="1" x14ac:dyDescent="0.3">
      <c r="A2" s="42" t="s">
        <v>0</v>
      </c>
      <c r="B2" s="42" t="s">
        <v>529</v>
      </c>
      <c r="C2" s="42" t="s">
        <v>1</v>
      </c>
      <c r="D2" s="2" t="s">
        <v>2</v>
      </c>
      <c r="E2" s="2" t="s">
        <v>4</v>
      </c>
      <c r="F2" s="42" t="s">
        <v>5</v>
      </c>
      <c r="G2" s="2" t="s">
        <v>6</v>
      </c>
      <c r="H2" s="3">
        <v>42014</v>
      </c>
      <c r="I2" s="2">
        <v>42036</v>
      </c>
      <c r="J2" s="2">
        <v>42064</v>
      </c>
      <c r="K2" s="2">
        <v>42095</v>
      </c>
      <c r="L2" s="2">
        <v>42125</v>
      </c>
      <c r="M2" s="2">
        <v>42156</v>
      </c>
      <c r="N2" s="2">
        <v>42186</v>
      </c>
      <c r="O2" s="2">
        <v>42217</v>
      </c>
      <c r="P2" s="2">
        <v>42248</v>
      </c>
      <c r="Q2" s="2">
        <v>42278</v>
      </c>
      <c r="R2" s="2">
        <v>42309</v>
      </c>
      <c r="S2" s="2">
        <v>42339</v>
      </c>
      <c r="T2" s="6" t="s">
        <v>8</v>
      </c>
      <c r="U2" s="71" t="s">
        <v>598</v>
      </c>
      <c r="V2" s="71" t="s">
        <v>599</v>
      </c>
      <c r="W2" s="6"/>
      <c r="X2" s="42" t="s">
        <v>529</v>
      </c>
      <c r="Y2" s="279" t="s">
        <v>1</v>
      </c>
      <c r="Z2" s="2">
        <v>42004</v>
      </c>
      <c r="AA2" s="42" t="s">
        <v>5</v>
      </c>
      <c r="AB2" s="2" t="s">
        <v>9</v>
      </c>
      <c r="AC2" s="2" t="s">
        <v>10</v>
      </c>
      <c r="AD2" s="3">
        <v>42014</v>
      </c>
      <c r="AE2" s="2">
        <v>42036</v>
      </c>
      <c r="AF2" s="2">
        <v>42064</v>
      </c>
      <c r="AG2" s="2">
        <v>42095</v>
      </c>
      <c r="AH2" s="2">
        <v>42125</v>
      </c>
      <c r="AI2" s="2">
        <v>42156</v>
      </c>
      <c r="AJ2" s="2">
        <v>42186</v>
      </c>
      <c r="AK2" s="2">
        <v>42217</v>
      </c>
      <c r="AL2" s="2">
        <v>42248</v>
      </c>
      <c r="AM2" s="2">
        <v>42278</v>
      </c>
      <c r="AN2" s="2">
        <v>42309</v>
      </c>
      <c r="AO2" s="2">
        <v>42339</v>
      </c>
      <c r="AP2" s="71" t="s">
        <v>600</v>
      </c>
      <c r="AQ2" s="71" t="s">
        <v>598</v>
      </c>
      <c r="AR2" s="71" t="s">
        <v>599</v>
      </c>
      <c r="AU2" s="11" t="s">
        <v>598</v>
      </c>
    </row>
    <row r="3" spans="1:47" s="11" customFormat="1" ht="10.5" x14ac:dyDescent="0.25">
      <c r="A3" s="13" t="s">
        <v>11</v>
      </c>
      <c r="B3" s="12"/>
      <c r="C3" s="12"/>
      <c r="D3" s="10"/>
      <c r="E3" s="10"/>
      <c r="F3" s="12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X3" s="12"/>
      <c r="Y3" s="13" t="s">
        <v>11</v>
      </c>
      <c r="Z3" s="10"/>
      <c r="AA3" s="12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</row>
    <row r="4" spans="1:47" s="11" customFormat="1" ht="12" x14ac:dyDescent="0.3">
      <c r="A4" s="11" t="s">
        <v>12</v>
      </c>
      <c r="B4" s="155">
        <v>1020</v>
      </c>
      <c r="C4" s="12" t="s">
        <v>13</v>
      </c>
      <c r="D4" s="104">
        <f>IFERROR(VLOOKUP($B4,'[6]Trial Blc'!$B$3:O$708,D$1,FALSE),0)</f>
        <v>43403.76</v>
      </c>
      <c r="E4" s="10"/>
      <c r="F4" s="104"/>
      <c r="G4" s="10">
        <f>SUM(D4:F4)</f>
        <v>43403.76</v>
      </c>
      <c r="H4" s="104">
        <f>IFERROR(VLOOKUP($B4,'[6]Trial Blc'!$B$3:S$708,H$1,FALSE),0)</f>
        <v>43403.76</v>
      </c>
      <c r="I4" s="104">
        <f>IFERROR(VLOOKUP($B4,'[6]Trial Blc'!$B$3:T$708,I$1,FALSE),0)</f>
        <v>43403.76</v>
      </c>
      <c r="J4" s="104">
        <f>IFERROR(VLOOKUP($B4,'[6]Trial Blc'!$B$3:U$708,J$1,FALSE),0)</f>
        <v>43403.76</v>
      </c>
      <c r="K4" s="104">
        <f>IFERROR(VLOOKUP($B4,'[6]Trial Blc'!$B$3:V$708,K$1,FALSE),0)</f>
        <v>43403.76</v>
      </c>
      <c r="L4" s="104">
        <f>IFERROR(VLOOKUP($B4,'[6]Trial Blc'!$B$3:W$708,L$1,FALSE),0)</f>
        <v>43403.76</v>
      </c>
      <c r="M4" s="104">
        <f>IFERROR(VLOOKUP($B4,'[6]Trial Blc'!$B$3:X$708,M$1,FALSE),0)</f>
        <v>43403.76</v>
      </c>
      <c r="N4" s="104">
        <f>IFERROR(VLOOKUP($B4,'[6]Trial Blc'!$B$3:Y$708,N$1,FALSE),0)</f>
        <v>43403.76</v>
      </c>
      <c r="O4" s="104">
        <f>IFERROR(VLOOKUP($B4,'[6]Trial Blc'!$B$3:Z$708,O$1,FALSE),0)</f>
        <v>43403.76</v>
      </c>
      <c r="P4" s="104">
        <f>IFERROR(VLOOKUP($B4,'[6]Trial Blc'!$B$3:AA$708,P$1,FALSE),0)</f>
        <v>43403.76</v>
      </c>
      <c r="Q4" s="104">
        <f>IFERROR(VLOOKUP($B4,'[6]Trial Blc'!$B$3:AB$708,Q$1,FALSE),0)</f>
        <v>43403.76</v>
      </c>
      <c r="R4" s="104">
        <f>IFERROR(VLOOKUP($B4,'[6]Trial Blc'!$B$3:AC$708,R$1,FALSE),0)</f>
        <v>43403.76</v>
      </c>
      <c r="S4" s="104">
        <f>IFERROR(VLOOKUP($B4,'[6]Trial Blc'!$B$3:AD$708,S$1,FALSE),0)</f>
        <v>43403.76</v>
      </c>
      <c r="T4" s="11">
        <f>AVERAGE(G4:S4)</f>
        <v>43403.76</v>
      </c>
      <c r="U4" s="11">
        <f>+'[6]COAS-V2'!B2</f>
        <v>-16209.22</v>
      </c>
      <c r="V4" s="11">
        <f>+U4+T4</f>
        <v>27194.54</v>
      </c>
      <c r="X4" s="155">
        <v>1835</v>
      </c>
      <c r="Y4" s="11" t="s">
        <v>14</v>
      </c>
      <c r="Z4" s="104">
        <f>-IFERROR(VLOOKUP($X4,'[6]Trial Blc'!$B$3:AH$708,Z$1,FALSE),0)</f>
        <v>-10416.200000000001</v>
      </c>
      <c r="AA4" s="12"/>
      <c r="AB4" s="10"/>
      <c r="AC4" s="10">
        <f>SUM(Z4:AB4)</f>
        <v>-10416.200000000001</v>
      </c>
      <c r="AD4" s="104">
        <f>-IFERROR(VLOOKUP($X4,'[6]Trial Blc'!$B$3:AL$708,AD$1,FALSE),0)</f>
        <v>-10325.76</v>
      </c>
      <c r="AE4" s="104">
        <f>-IFERROR(VLOOKUP($X4,'[6]Trial Blc'!$B$3:AM$708,AE$1,FALSE),0)</f>
        <v>-10235.32</v>
      </c>
      <c r="AF4" s="104">
        <f>-IFERROR(VLOOKUP($X4,'[6]Trial Blc'!$B$3:AN$708,AF$1,FALSE),0)</f>
        <v>-10144.879999999999</v>
      </c>
      <c r="AG4" s="104">
        <f>-IFERROR(VLOOKUP($X4,'[6]Trial Blc'!$B$3:AO$708,AG$1,FALSE),0)</f>
        <v>-10054.44</v>
      </c>
      <c r="AH4" s="104">
        <f>-IFERROR(VLOOKUP($X4,'[6]Trial Blc'!$B$3:AP$708,AH$1,FALSE),0)</f>
        <v>-9964</v>
      </c>
      <c r="AI4" s="104">
        <f>-IFERROR(VLOOKUP($X4,'[6]Trial Blc'!$B$3:AQ$708,AI$1,FALSE),0)</f>
        <v>-9873.56</v>
      </c>
      <c r="AJ4" s="104">
        <f>-IFERROR(VLOOKUP($X4,'[6]Trial Blc'!$B$3:AR$708,AJ$1,FALSE),0)</f>
        <v>-9783.1200000000008</v>
      </c>
      <c r="AK4" s="104">
        <f>-IFERROR(VLOOKUP($X4,'[6]Trial Blc'!$B$3:AS$708,AK$1,FALSE),0)</f>
        <v>-9692.68</v>
      </c>
      <c r="AL4" s="104">
        <f>-IFERROR(VLOOKUP($X4,'[6]Trial Blc'!$B$3:AT$708,AL$1,FALSE),0)</f>
        <v>-9602.24</v>
      </c>
      <c r="AM4" s="104">
        <f>-IFERROR(VLOOKUP($X4,'[6]Trial Blc'!$B$3:AU$708,AM$1,FALSE),0)</f>
        <v>-9511.7999999999993</v>
      </c>
      <c r="AN4" s="104">
        <f>-IFERROR(VLOOKUP($X4,'[6]Trial Blc'!$B$3:AV$708,AN$1,FALSE),0)</f>
        <v>-9421.36</v>
      </c>
      <c r="AO4" s="104">
        <f>-IFERROR(VLOOKUP($X4,'[6]Trial Blc'!$B$3:AW$708,AO$1,FALSE),0)</f>
        <v>-9330.92</v>
      </c>
      <c r="AP4" s="11">
        <f>AVERAGE(AC4:AO4)</f>
        <v>-9873.56</v>
      </c>
      <c r="AQ4" s="11">
        <f>+'[6]COAS-V2'!B38+'[6]COAS-V2'!B39</f>
        <v>32958.230000000003</v>
      </c>
      <c r="AR4" s="11">
        <f>+AQ4+AP4</f>
        <v>23084.670000000006</v>
      </c>
      <c r="AU4" s="11">
        <v>32350.387500000001</v>
      </c>
    </row>
    <row r="5" spans="1:47" s="11" customFormat="1" ht="12" x14ac:dyDescent="0.3">
      <c r="A5" s="11" t="s">
        <v>15</v>
      </c>
      <c r="B5" s="155">
        <v>1025</v>
      </c>
      <c r="C5" s="12" t="s">
        <v>16</v>
      </c>
      <c r="D5" s="104">
        <f>IFERROR(VLOOKUP($B5,'[6]Trial Blc'!$B$3:O$708,D$1,FALSE),0)</f>
        <v>22507.98</v>
      </c>
      <c r="E5" s="10"/>
      <c r="F5" s="12"/>
      <c r="G5" s="10">
        <f>SUM(D5:F5)</f>
        <v>22507.98</v>
      </c>
      <c r="H5" s="104">
        <f>IFERROR(VLOOKUP($B5,'[6]Trial Blc'!$B$3:S$708,H$1,FALSE),0)</f>
        <v>22509.07</v>
      </c>
      <c r="I5" s="104">
        <f>IFERROR(VLOOKUP($B5,'[6]Trial Blc'!$B$3:T$708,I$1,FALSE),0)</f>
        <v>22511.09</v>
      </c>
      <c r="J5" s="104">
        <f>IFERROR(VLOOKUP($B5,'[6]Trial Blc'!$B$3:U$708,J$1,FALSE),0)</f>
        <v>22516.68</v>
      </c>
      <c r="K5" s="104">
        <f>IFERROR(VLOOKUP($B5,'[6]Trial Blc'!$B$3:V$708,K$1,FALSE),0)</f>
        <v>22517.74</v>
      </c>
      <c r="L5" s="104">
        <f>IFERROR(VLOOKUP($B5,'[6]Trial Blc'!$B$3:W$708,L$1,FALSE),0)</f>
        <v>22519.15</v>
      </c>
      <c r="M5" s="104">
        <f>IFERROR(VLOOKUP($B5,'[6]Trial Blc'!$B$3:X$708,M$1,FALSE),0)</f>
        <v>22518.74</v>
      </c>
      <c r="N5" s="104">
        <f>IFERROR(VLOOKUP($B5,'[6]Trial Blc'!$B$3:Y$708,N$1,FALSE),0)</f>
        <v>22520.32</v>
      </c>
      <c r="O5" s="104">
        <f>IFERROR(VLOOKUP($B5,'[6]Trial Blc'!$B$3:Z$708,O$1,FALSE),0)</f>
        <v>22521.47</v>
      </c>
      <c r="P5" s="104">
        <f>IFERROR(VLOOKUP($B5,'[6]Trial Blc'!$B$3:AA$708,P$1,FALSE),0)</f>
        <v>22522.19</v>
      </c>
      <c r="Q5" s="104">
        <f>IFERROR(VLOOKUP($B5,'[6]Trial Blc'!$B$3:AB$708,Q$1,FALSE),0)</f>
        <v>22522.33</v>
      </c>
      <c r="R5" s="104">
        <f>IFERROR(VLOOKUP($B5,'[6]Trial Blc'!$B$3:AC$708,R$1,FALSE),0)</f>
        <v>22522.83</v>
      </c>
      <c r="S5" s="104">
        <f>IFERROR(VLOOKUP($B5,'[6]Trial Blc'!$B$3:AD$708,S$1,FALSE),0)</f>
        <v>22523.360000000001</v>
      </c>
      <c r="T5" s="11">
        <f>AVERAGE(G5:S5)</f>
        <v>22517.919230769232</v>
      </c>
      <c r="V5" s="11">
        <f>+U5+T5</f>
        <v>22517.919230769232</v>
      </c>
      <c r="X5" s="155">
        <v>1840</v>
      </c>
      <c r="Y5" s="11" t="s">
        <v>17</v>
      </c>
      <c r="Z5" s="104">
        <f>-IFERROR(VLOOKUP($X5,'[6]Trial Blc'!$B$3:AH$708,Z$1,FALSE),0)</f>
        <v>3833.45</v>
      </c>
      <c r="AA5" s="12"/>
      <c r="AB5" s="10"/>
      <c r="AC5" s="10">
        <f>SUM(Z5:AB5)</f>
        <v>3833.45</v>
      </c>
      <c r="AD5" s="104">
        <f>-IFERROR(VLOOKUP($X5,'[6]Trial Blc'!$B$3:AL$708,AD$1,FALSE),0)</f>
        <v>3880.55</v>
      </c>
      <c r="AE5" s="104">
        <f>-IFERROR(VLOOKUP($X5,'[6]Trial Blc'!$B$3:AM$708,AE$1,FALSE),0)</f>
        <v>3927.81</v>
      </c>
      <c r="AF5" s="104">
        <f>-IFERROR(VLOOKUP($X5,'[6]Trial Blc'!$B$3:AN$708,AF$1,FALSE),0)</f>
        <v>3975.74</v>
      </c>
      <c r="AG5" s="104">
        <f>-IFERROR(VLOOKUP($X5,'[6]Trial Blc'!$B$3:AO$708,AG$1,FALSE),0)</f>
        <v>4022.85</v>
      </c>
      <c r="AH5" s="104">
        <f>-IFERROR(VLOOKUP($X5,'[6]Trial Blc'!$B$3:AP$708,AH$1,FALSE),0)</f>
        <v>4070.03</v>
      </c>
      <c r="AI5" s="104">
        <f>-IFERROR(VLOOKUP($X5,'[6]Trial Blc'!$B$3:AQ$708,AI$1,FALSE),0)</f>
        <v>4116.87</v>
      </c>
      <c r="AJ5" s="104">
        <f>-IFERROR(VLOOKUP($X5,'[6]Trial Blc'!$B$3:AR$708,AJ$1,FALSE),0)</f>
        <v>4164.09</v>
      </c>
      <c r="AK5" s="104">
        <f>-IFERROR(VLOOKUP($X5,'[6]Trial Blc'!$B$3:AS$708,AK$1,FALSE),0)</f>
        <v>4211.24</v>
      </c>
      <c r="AL5" s="104">
        <f>-IFERROR(VLOOKUP($X5,'[6]Trial Blc'!$B$3:AT$708,AL$1,FALSE),0)</f>
        <v>4258.3</v>
      </c>
      <c r="AM5" s="104">
        <f>-IFERROR(VLOOKUP($X5,'[6]Trial Blc'!$B$3:AU$708,AM$1,FALSE),0)</f>
        <v>4305.26</v>
      </c>
      <c r="AN5" s="104">
        <f>-IFERROR(VLOOKUP($X5,'[6]Trial Blc'!$B$3:AV$708,AN$1,FALSE),0)</f>
        <v>4352.28</v>
      </c>
      <c r="AO5" s="104">
        <f>-IFERROR(VLOOKUP($X5,'[6]Trial Blc'!$B$3:AW$708,AO$1,FALSE),0)</f>
        <v>4399.32</v>
      </c>
      <c r="AP5" s="11">
        <f>AVERAGE(AC5:AO5)</f>
        <v>4116.7530769230771</v>
      </c>
      <c r="AQ5" s="11">
        <f>+'[6]COAS-V2'!B40</f>
        <v>359.98</v>
      </c>
      <c r="AR5" s="11">
        <f>+AQ5+AP5</f>
        <v>4476.7330769230775</v>
      </c>
      <c r="AU5" s="11">
        <v>359.98</v>
      </c>
    </row>
    <row r="6" spans="1:47" s="11" customFormat="1" ht="12" x14ac:dyDescent="0.3">
      <c r="A6" s="11" t="s">
        <v>18</v>
      </c>
      <c r="B6" s="155"/>
      <c r="C6" s="12"/>
      <c r="D6" s="104">
        <f>IFERROR(VLOOKUP($B6,'[6]Trial Blc'!$B$3:O$708,D$1,FALSE),0)</f>
        <v>0</v>
      </c>
      <c r="E6" s="10"/>
      <c r="F6" s="12"/>
      <c r="G6" s="10"/>
      <c r="H6" s="104">
        <f>IFERROR(VLOOKUP($B6,'[6]Trial Blc'!$B$3:S$708,H$1,FALSE),0)</f>
        <v>0</v>
      </c>
      <c r="I6" s="104">
        <f>IFERROR(VLOOKUP($B6,'[6]Trial Blc'!$B$3:T$708,I$1,FALSE),0)</f>
        <v>0</v>
      </c>
      <c r="J6" s="104">
        <f>IFERROR(VLOOKUP($B6,'[6]Trial Blc'!$B$3:U$708,J$1,FALSE),0)</f>
        <v>0</v>
      </c>
      <c r="K6" s="104">
        <f>IFERROR(VLOOKUP($B6,'[6]Trial Blc'!$B$3:V$708,K$1,FALSE),0)</f>
        <v>0</v>
      </c>
      <c r="L6" s="104">
        <f>IFERROR(VLOOKUP($B6,'[6]Trial Blc'!$B$3:W$708,L$1,FALSE),0)</f>
        <v>0</v>
      </c>
      <c r="M6" s="104">
        <f>IFERROR(VLOOKUP($B6,'[6]Trial Blc'!$B$3:X$708,M$1,FALSE),0)</f>
        <v>0</v>
      </c>
      <c r="N6" s="104">
        <f>IFERROR(VLOOKUP($B6,'[6]Trial Blc'!$B$3:Y$708,N$1,FALSE),0)</f>
        <v>0</v>
      </c>
      <c r="O6" s="104">
        <f>IFERROR(VLOOKUP($B6,'[6]Trial Blc'!$B$3:Z$708,O$1,FALSE),0)</f>
        <v>0</v>
      </c>
      <c r="P6" s="104">
        <f>IFERROR(VLOOKUP($B6,'[6]Trial Blc'!$B$3:AA$708,P$1,FALSE),0)</f>
        <v>0</v>
      </c>
      <c r="Q6" s="104">
        <f>IFERROR(VLOOKUP($B6,'[6]Trial Blc'!$B$3:AB$708,Q$1,FALSE),0)</f>
        <v>0</v>
      </c>
      <c r="R6" s="104">
        <f>IFERROR(VLOOKUP($B6,'[6]Trial Blc'!$B$3:AC$708,R$1,FALSE),0)</f>
        <v>0</v>
      </c>
      <c r="S6" s="104">
        <f>IFERROR(VLOOKUP($B6,'[6]Trial Blc'!$B$3:AD$708,S$1,FALSE),0)</f>
        <v>0</v>
      </c>
      <c r="X6" s="155"/>
      <c r="Z6" s="10"/>
      <c r="AA6" s="12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</row>
    <row r="7" spans="1:47" s="11" customFormat="1" ht="10.5" x14ac:dyDescent="0.25">
      <c r="A7" s="13" t="s">
        <v>19</v>
      </c>
      <c r="B7" s="155"/>
      <c r="C7" s="12"/>
      <c r="D7" s="10"/>
      <c r="E7" s="10"/>
      <c r="F7" s="12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X7" s="155"/>
      <c r="Y7" s="13" t="s">
        <v>19</v>
      </c>
      <c r="Z7" s="10"/>
      <c r="AA7" s="12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</row>
    <row r="8" spans="1:47" s="11" customFormat="1" ht="12" x14ac:dyDescent="0.3">
      <c r="A8" s="11" t="s">
        <v>20</v>
      </c>
      <c r="B8" s="155">
        <v>1030</v>
      </c>
      <c r="C8" s="12" t="s">
        <v>21</v>
      </c>
      <c r="D8" s="104">
        <f>IFERROR(VLOOKUP($B8,'[6]Trial Blc'!$B$3:O$708,D$1,FALSE),0)</f>
        <v>-349935.25</v>
      </c>
      <c r="E8" s="10"/>
      <c r="F8" s="12"/>
      <c r="G8" s="10">
        <f>SUM(D8:F8)</f>
        <v>-349935.25</v>
      </c>
      <c r="H8" s="104">
        <f>IFERROR(VLOOKUP($B8,'[6]Trial Blc'!$B$3:S$708,H$1,FALSE),0)</f>
        <v>-349935.25</v>
      </c>
      <c r="I8" s="104">
        <f>IFERROR(VLOOKUP($B8,'[6]Trial Blc'!$B$3:T$708,I$1,FALSE),0)</f>
        <v>-349935.25</v>
      </c>
      <c r="J8" s="104">
        <f>IFERROR(VLOOKUP($B8,'[6]Trial Blc'!$B$3:U$708,J$1,FALSE),0)</f>
        <v>-349935.25</v>
      </c>
      <c r="K8" s="104">
        <f>IFERROR(VLOOKUP($B8,'[6]Trial Blc'!$B$3:V$708,K$1,FALSE),0)</f>
        <v>-349935.25</v>
      </c>
      <c r="L8" s="104">
        <f>IFERROR(VLOOKUP($B8,'[6]Trial Blc'!$B$3:W$708,L$1,FALSE),0)</f>
        <v>-349935.25</v>
      </c>
      <c r="M8" s="104">
        <f>IFERROR(VLOOKUP($B8,'[6]Trial Blc'!$B$3:X$708,M$1,FALSE),0)</f>
        <v>-349935.25</v>
      </c>
      <c r="N8" s="104">
        <f>IFERROR(VLOOKUP($B8,'[6]Trial Blc'!$B$3:Y$708,N$1,FALSE),0)</f>
        <v>-349935.25</v>
      </c>
      <c r="O8" s="104">
        <f>IFERROR(VLOOKUP($B8,'[6]Trial Blc'!$B$3:Z$708,O$1,FALSE),0)</f>
        <v>-349935.25</v>
      </c>
      <c r="P8" s="104">
        <f>IFERROR(VLOOKUP($B8,'[6]Trial Blc'!$B$3:AA$708,P$1,FALSE),0)</f>
        <v>-349935.25</v>
      </c>
      <c r="Q8" s="104">
        <f>IFERROR(VLOOKUP($B8,'[6]Trial Blc'!$B$3:AB$708,Q$1,FALSE),0)</f>
        <v>-349935.25</v>
      </c>
      <c r="R8" s="104">
        <f>IFERROR(VLOOKUP($B8,'[6]Trial Blc'!$B$3:AC$708,R$1,FALSE),0)</f>
        <v>-349935.25</v>
      </c>
      <c r="S8" s="104">
        <f>IFERROR(VLOOKUP($B8,'[6]Trial Blc'!$B$3:AD$708,S$1,FALSE),0)</f>
        <v>-349935.25</v>
      </c>
      <c r="T8" s="11">
        <f>AVERAGE(G8:S8)</f>
        <v>-349935.25</v>
      </c>
      <c r="U8" s="11">
        <f>+'[6]COAS-V2'!B3</f>
        <v>349935.25</v>
      </c>
      <c r="V8" s="11">
        <f t="shared" ref="V8:V17" si="0">+U8+T8</f>
        <v>0</v>
      </c>
      <c r="X8" s="155"/>
      <c r="Z8" s="10"/>
      <c r="AA8" s="12"/>
      <c r="AB8" s="10"/>
      <c r="AC8" s="10">
        <f>SUM(Z8:AB8)</f>
        <v>0</v>
      </c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R8" s="11">
        <f t="shared" ref="AR8:AR17" si="1">+AQ8+AP8</f>
        <v>0</v>
      </c>
    </row>
    <row r="9" spans="1:47" s="11" customFormat="1" ht="12" x14ac:dyDescent="0.3">
      <c r="A9" s="11" t="s">
        <v>22</v>
      </c>
      <c r="B9" s="155">
        <v>1050</v>
      </c>
      <c r="C9" s="12" t="s">
        <v>23</v>
      </c>
      <c r="D9" s="104">
        <f>IFERROR(VLOOKUP($B9,'[6]Trial Blc'!$B$3:O$708,D$1,FALSE),0)</f>
        <v>139947.9</v>
      </c>
      <c r="E9" s="10"/>
      <c r="F9" s="12"/>
      <c r="G9" s="10">
        <f>SUM(D9:F9)</f>
        <v>139947.9</v>
      </c>
      <c r="H9" s="104">
        <f>IFERROR(VLOOKUP($B9,'[6]Trial Blc'!$B$3:S$708,H$1,FALSE),0)</f>
        <v>139947.9</v>
      </c>
      <c r="I9" s="104">
        <f>IFERROR(VLOOKUP($B9,'[6]Trial Blc'!$B$3:T$708,I$1,FALSE),0)</f>
        <v>139947.9</v>
      </c>
      <c r="J9" s="104">
        <f>IFERROR(VLOOKUP($B9,'[6]Trial Blc'!$B$3:U$708,J$1,FALSE),0)</f>
        <v>139947.9</v>
      </c>
      <c r="K9" s="104">
        <f>IFERROR(VLOOKUP($B9,'[6]Trial Blc'!$B$3:V$708,K$1,FALSE),0)</f>
        <v>139947.9</v>
      </c>
      <c r="L9" s="104">
        <f>IFERROR(VLOOKUP($B9,'[6]Trial Blc'!$B$3:W$708,L$1,FALSE),0)</f>
        <v>140116.57</v>
      </c>
      <c r="M9" s="104">
        <f>IFERROR(VLOOKUP($B9,'[6]Trial Blc'!$B$3:X$708,M$1,FALSE),0)</f>
        <v>140544.57</v>
      </c>
      <c r="N9" s="104">
        <f>IFERROR(VLOOKUP($B9,'[6]Trial Blc'!$B$3:Y$708,N$1,FALSE),0)</f>
        <v>140544.57</v>
      </c>
      <c r="O9" s="104">
        <f>IFERROR(VLOOKUP($B9,'[6]Trial Blc'!$B$3:Z$708,O$1,FALSE),0)</f>
        <v>140544.57</v>
      </c>
      <c r="P9" s="104">
        <f>IFERROR(VLOOKUP($B9,'[6]Trial Blc'!$B$3:AA$708,P$1,FALSE),0)</f>
        <v>140814.57</v>
      </c>
      <c r="Q9" s="104">
        <f>IFERROR(VLOOKUP($B9,'[6]Trial Blc'!$B$3:AB$708,Q$1,FALSE),0)</f>
        <v>140814.57</v>
      </c>
      <c r="R9" s="104">
        <f>IFERROR(VLOOKUP($B9,'[6]Trial Blc'!$B$3:AC$708,R$1,FALSE),0)</f>
        <v>140814.57</v>
      </c>
      <c r="S9" s="104">
        <f>IFERROR(VLOOKUP($B9,'[6]Trial Blc'!$B$3:AD$708,S$1,FALSE),0)</f>
        <v>141474.57</v>
      </c>
      <c r="T9" s="11">
        <f>AVERAGE(G9:S9)</f>
        <v>140416.00461538465</v>
      </c>
      <c r="U9" s="11">
        <f>+'[6]COAS-V2'!B6</f>
        <v>-4837.6000000000004</v>
      </c>
      <c r="V9" s="11">
        <f t="shared" si="0"/>
        <v>135578.40461538464</v>
      </c>
      <c r="X9" s="155">
        <v>1845</v>
      </c>
      <c r="Y9" s="11" t="s">
        <v>24</v>
      </c>
      <c r="Z9" s="104">
        <f>-IFERROR(VLOOKUP($X9,'[6]Trial Blc'!$B$3:AH$708,Z$1,FALSE),0)</f>
        <v>34248.480000000003</v>
      </c>
      <c r="AA9" s="12"/>
      <c r="AB9" s="10"/>
      <c r="AC9" s="10">
        <f>SUM(Z9:AB9)</f>
        <v>34248.480000000003</v>
      </c>
      <c r="AD9" s="104">
        <f>-IFERROR(VLOOKUP($X9,'[6]Trial Blc'!$B$3:AL$708,AD$1,FALSE),0)</f>
        <v>34613.86</v>
      </c>
      <c r="AE9" s="104">
        <f>-IFERROR(VLOOKUP($X9,'[6]Trial Blc'!$B$3:AM$708,AE$1,FALSE),0)</f>
        <v>34979.24</v>
      </c>
      <c r="AF9" s="104">
        <f>-IFERROR(VLOOKUP($X9,'[6]Trial Blc'!$B$3:AN$708,AF$1,FALSE),0)</f>
        <v>35344.620000000003</v>
      </c>
      <c r="AG9" s="104">
        <f>-IFERROR(VLOOKUP($X9,'[6]Trial Blc'!$B$3:AO$708,AG$1,FALSE),0)</f>
        <v>35710</v>
      </c>
      <c r="AH9" s="104">
        <f>-IFERROR(VLOOKUP($X9,'[6]Trial Blc'!$B$3:AP$708,AH$1,FALSE),0)</f>
        <v>36075.82</v>
      </c>
      <c r="AI9" s="104">
        <f>-IFERROR(VLOOKUP($X9,'[6]Trial Blc'!$B$3:AQ$708,AI$1,FALSE),0)</f>
        <v>36442.75</v>
      </c>
      <c r="AJ9" s="104">
        <f>-IFERROR(VLOOKUP($X9,'[6]Trial Blc'!$B$3:AR$708,AJ$1,FALSE),0)</f>
        <v>36809.68</v>
      </c>
      <c r="AK9" s="104">
        <f>-IFERROR(VLOOKUP($X9,'[6]Trial Blc'!$B$3:AS$708,AK$1,FALSE),0)</f>
        <v>37176.61</v>
      </c>
      <c r="AL9" s="104">
        <f>-IFERROR(VLOOKUP($X9,'[6]Trial Blc'!$B$3:AT$708,AL$1,FALSE),0)</f>
        <v>37544.25</v>
      </c>
      <c r="AM9" s="104">
        <f>-IFERROR(VLOOKUP($X9,'[6]Trial Blc'!$B$3:AU$708,AM$1,FALSE),0)</f>
        <v>37911.89</v>
      </c>
      <c r="AN9" s="104">
        <f>-IFERROR(VLOOKUP($X9,'[6]Trial Blc'!$B$3:AV$708,AN$1,FALSE),0)</f>
        <v>38279.53</v>
      </c>
      <c r="AO9" s="104">
        <f>-IFERROR(VLOOKUP($X9,'[6]Trial Blc'!$B$3:AW$708,AO$1,FALSE),0)</f>
        <v>38648.89</v>
      </c>
      <c r="AP9" s="11">
        <f>AVERAGE(AC9:AO9)</f>
        <v>36445.047692307693</v>
      </c>
      <c r="AQ9" s="11">
        <f>+'[6]COAS-V2'!B41+'[6]COAS-V2'!B42</f>
        <v>-2456.63</v>
      </c>
      <c r="AR9" s="11">
        <f t="shared" si="1"/>
        <v>33988.417692307696</v>
      </c>
      <c r="AU9" s="11">
        <v>-2683.395</v>
      </c>
    </row>
    <row r="10" spans="1:47" s="11" customFormat="1" ht="12" x14ac:dyDescent="0.3">
      <c r="A10" s="11" t="s">
        <v>25</v>
      </c>
      <c r="B10" s="155"/>
      <c r="C10" s="12"/>
      <c r="D10" s="104">
        <f>IFERROR(VLOOKUP($B10,'[6]Trial Blc'!$B$3:O$708,D$1,FALSE),0)</f>
        <v>0</v>
      </c>
      <c r="E10" s="10"/>
      <c r="F10" s="12"/>
      <c r="G10" s="10"/>
      <c r="H10" s="104">
        <f>IFERROR(VLOOKUP($B10,'[6]Trial Blc'!$B$3:S$708,H$1,FALSE),0)</f>
        <v>0</v>
      </c>
      <c r="I10" s="104">
        <f>IFERROR(VLOOKUP($B10,'[6]Trial Blc'!$B$3:T$708,I$1,FALSE),0)</f>
        <v>0</v>
      </c>
      <c r="J10" s="104">
        <f>IFERROR(VLOOKUP($B10,'[6]Trial Blc'!$B$3:U$708,J$1,FALSE),0)</f>
        <v>0</v>
      </c>
      <c r="K10" s="104">
        <f>IFERROR(VLOOKUP($B10,'[6]Trial Blc'!$B$3:V$708,K$1,FALSE),0)</f>
        <v>0</v>
      </c>
      <c r="L10" s="104">
        <f>IFERROR(VLOOKUP($B10,'[6]Trial Blc'!$B$3:W$708,L$1,FALSE),0)</f>
        <v>0</v>
      </c>
      <c r="M10" s="104">
        <f>IFERROR(VLOOKUP($B10,'[6]Trial Blc'!$B$3:X$708,M$1,FALSE),0)</f>
        <v>0</v>
      </c>
      <c r="N10" s="104">
        <f>IFERROR(VLOOKUP($B10,'[6]Trial Blc'!$B$3:Y$708,N$1,FALSE),0)</f>
        <v>0</v>
      </c>
      <c r="O10" s="104">
        <f>IFERROR(VLOOKUP($B10,'[6]Trial Blc'!$B$3:Z$708,O$1,FALSE),0)</f>
        <v>0</v>
      </c>
      <c r="P10" s="104">
        <f>IFERROR(VLOOKUP($B10,'[6]Trial Blc'!$B$3:AA$708,P$1,FALSE),0)</f>
        <v>0</v>
      </c>
      <c r="Q10" s="104">
        <f>IFERROR(VLOOKUP($B10,'[6]Trial Blc'!$B$3:AB$708,Q$1,FALSE),0)</f>
        <v>0</v>
      </c>
      <c r="R10" s="104">
        <f>IFERROR(VLOOKUP($B10,'[6]Trial Blc'!$B$3:AC$708,R$1,FALSE),0)</f>
        <v>0</v>
      </c>
      <c r="S10" s="104">
        <f>IFERROR(VLOOKUP($B10,'[6]Trial Blc'!$B$3:AD$708,S$1,FALSE),0)</f>
        <v>0</v>
      </c>
      <c r="V10" s="11">
        <f t="shared" si="0"/>
        <v>0</v>
      </c>
      <c r="X10" s="155"/>
      <c r="Z10" s="10"/>
      <c r="AA10" s="12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R10" s="11">
        <f t="shared" si="1"/>
        <v>0</v>
      </c>
    </row>
    <row r="11" spans="1:47" s="11" customFormat="1" ht="12" x14ac:dyDescent="0.3">
      <c r="A11" s="11" t="s">
        <v>26</v>
      </c>
      <c r="B11" s="155"/>
      <c r="C11" s="12"/>
      <c r="D11" s="104">
        <f>IFERROR(VLOOKUP($B11,'[6]Trial Blc'!$B$3:O$708,D$1,FALSE),0)</f>
        <v>0</v>
      </c>
      <c r="E11" s="10"/>
      <c r="F11" s="12"/>
      <c r="G11" s="10"/>
      <c r="H11" s="104">
        <f>IFERROR(VLOOKUP($B11,'[6]Trial Blc'!$B$3:S$708,H$1,FALSE),0)</f>
        <v>0</v>
      </c>
      <c r="I11" s="104">
        <f>IFERROR(VLOOKUP($B11,'[6]Trial Blc'!$B$3:T$708,I$1,FALSE),0)</f>
        <v>0</v>
      </c>
      <c r="J11" s="104">
        <f>IFERROR(VLOOKUP($B11,'[6]Trial Blc'!$B$3:U$708,J$1,FALSE),0)</f>
        <v>0</v>
      </c>
      <c r="K11" s="104">
        <f>IFERROR(VLOOKUP($B11,'[6]Trial Blc'!$B$3:V$708,K$1,FALSE),0)</f>
        <v>0</v>
      </c>
      <c r="L11" s="104">
        <f>IFERROR(VLOOKUP($B11,'[6]Trial Blc'!$B$3:W$708,L$1,FALSE),0)</f>
        <v>0</v>
      </c>
      <c r="M11" s="104">
        <f>IFERROR(VLOOKUP($B11,'[6]Trial Blc'!$B$3:X$708,M$1,FALSE),0)</f>
        <v>0</v>
      </c>
      <c r="N11" s="104">
        <f>IFERROR(VLOOKUP($B11,'[6]Trial Blc'!$B$3:Y$708,N$1,FALSE),0)</f>
        <v>0</v>
      </c>
      <c r="O11" s="104">
        <f>IFERROR(VLOOKUP($B11,'[6]Trial Blc'!$B$3:Z$708,O$1,FALSE),0)</f>
        <v>0</v>
      </c>
      <c r="P11" s="104">
        <f>IFERROR(VLOOKUP($B11,'[6]Trial Blc'!$B$3:AA$708,P$1,FALSE),0)</f>
        <v>0</v>
      </c>
      <c r="Q11" s="104">
        <f>IFERROR(VLOOKUP($B11,'[6]Trial Blc'!$B$3:AB$708,Q$1,FALSE),0)</f>
        <v>0</v>
      </c>
      <c r="R11" s="104">
        <f>IFERROR(VLOOKUP($B11,'[6]Trial Blc'!$B$3:AC$708,R$1,FALSE),0)</f>
        <v>0</v>
      </c>
      <c r="S11" s="104">
        <f>IFERROR(VLOOKUP($B11,'[6]Trial Blc'!$B$3:AD$708,S$1,FALSE),0)</f>
        <v>0</v>
      </c>
      <c r="V11" s="11">
        <f t="shared" si="0"/>
        <v>0</v>
      </c>
      <c r="X11" s="155"/>
      <c r="Z11" s="10"/>
      <c r="AA11" s="12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R11" s="11">
        <f t="shared" si="1"/>
        <v>0</v>
      </c>
    </row>
    <row r="12" spans="1:47" s="11" customFormat="1" ht="12" x14ac:dyDescent="0.3">
      <c r="A12" s="11" t="s">
        <v>27</v>
      </c>
      <c r="B12" s="155">
        <v>1080</v>
      </c>
      <c r="C12" s="12" t="s">
        <v>28</v>
      </c>
      <c r="D12" s="104">
        <f>IFERROR(VLOOKUP($B12,'[6]Trial Blc'!$B$3:O$708,D$1,FALSE),0)</f>
        <v>2576876.42</v>
      </c>
      <c r="E12" s="10"/>
      <c r="F12" s="12"/>
      <c r="G12" s="10">
        <f>SUM(D12:F12)</f>
        <v>2576876.42</v>
      </c>
      <c r="H12" s="104">
        <f>IFERROR(VLOOKUP($B12,'[6]Trial Blc'!$B$3:S$708,H$1,FALSE),0)</f>
        <v>2577340.35</v>
      </c>
      <c r="I12" s="104">
        <f>IFERROR(VLOOKUP($B12,'[6]Trial Blc'!$B$3:T$708,I$1,FALSE),0)</f>
        <v>2577380.75</v>
      </c>
      <c r="J12" s="104">
        <f>IFERROR(VLOOKUP($B12,'[6]Trial Blc'!$B$3:U$708,J$1,FALSE),0)</f>
        <v>2577602.9500000002</v>
      </c>
      <c r="K12" s="104">
        <f>IFERROR(VLOOKUP($B12,'[6]Trial Blc'!$B$3:V$708,K$1,FALSE),0)</f>
        <v>2577804.9500000002</v>
      </c>
      <c r="L12" s="104">
        <f>IFERROR(VLOOKUP($B12,'[6]Trial Blc'!$B$3:W$708,L$1,FALSE),0)</f>
        <v>2578006.4</v>
      </c>
      <c r="M12" s="104">
        <f>IFERROR(VLOOKUP($B12,'[6]Trial Blc'!$B$3:X$708,M$1,FALSE),0)</f>
        <v>2578308.58</v>
      </c>
      <c r="N12" s="104">
        <f>IFERROR(VLOOKUP($B12,'[6]Trial Blc'!$B$3:Y$708,N$1,FALSE),0)</f>
        <v>2578449.6</v>
      </c>
      <c r="O12" s="104">
        <f>IFERROR(VLOOKUP($B12,'[6]Trial Blc'!$B$3:Z$708,O$1,FALSE),0)</f>
        <v>2578872.65</v>
      </c>
      <c r="P12" s="104">
        <f>IFERROR(VLOOKUP($B12,'[6]Trial Blc'!$B$3:AA$708,P$1,FALSE),0)</f>
        <v>2579335.9900000002</v>
      </c>
      <c r="Q12" s="104">
        <f>IFERROR(VLOOKUP($B12,'[6]Trial Blc'!$B$3:AB$708,Q$1,FALSE),0)</f>
        <v>2579557.59</v>
      </c>
      <c r="R12" s="104">
        <f>IFERROR(VLOOKUP($B12,'[6]Trial Blc'!$B$3:AC$708,R$1,FALSE),0)</f>
        <v>2579658.3199999998</v>
      </c>
      <c r="S12" s="104">
        <f>IFERROR(VLOOKUP($B12,'[6]Trial Blc'!$B$3:AD$708,S$1,FALSE),0)</f>
        <v>2579658.3199999998</v>
      </c>
      <c r="T12" s="11">
        <f>AVERAGE(G12:S12)</f>
        <v>2578373.2976923077</v>
      </c>
      <c r="U12" s="11">
        <f>+'[6]COAS-V2'!B9</f>
        <v>-68507.95</v>
      </c>
      <c r="V12" s="11">
        <f t="shared" si="0"/>
        <v>2509865.3476923076</v>
      </c>
      <c r="X12" s="155">
        <v>1875</v>
      </c>
      <c r="Y12" s="11" t="s">
        <v>29</v>
      </c>
      <c r="Z12" s="104">
        <f>-IFERROR(VLOOKUP($X12,'[6]Trial Blc'!$B$3:AH$708,Z$1,FALSE),0)</f>
        <v>964116.45</v>
      </c>
      <c r="AA12" s="12"/>
      <c r="AB12" s="10"/>
      <c r="AC12" s="10">
        <f>SUM(Z12:AB12)</f>
        <v>964116.45</v>
      </c>
      <c r="AD12" s="104">
        <f>-IFERROR(VLOOKUP($X12,'[6]Trial Blc'!$B$3:AL$708,AD$1,FALSE),0)</f>
        <v>971275.71</v>
      </c>
      <c r="AE12" s="104">
        <f>-IFERROR(VLOOKUP($X12,'[6]Trial Blc'!$B$3:AM$708,AE$1,FALSE),0)</f>
        <v>978435.09</v>
      </c>
      <c r="AF12" s="104">
        <f>-IFERROR(VLOOKUP($X12,'[6]Trial Blc'!$B$3:AN$708,AF$1,FALSE),0)</f>
        <v>985595.08</v>
      </c>
      <c r="AG12" s="104">
        <f>-IFERROR(VLOOKUP($X12,'[6]Trial Blc'!$B$3:AO$708,AG$1,FALSE),0)</f>
        <v>992755.63</v>
      </c>
      <c r="AH12" s="104">
        <f>-IFERROR(VLOOKUP($X12,'[6]Trial Blc'!$B$3:AP$708,AH$1,FALSE),0)</f>
        <v>999916.74</v>
      </c>
      <c r="AI12" s="104">
        <f>-IFERROR(VLOOKUP($X12,'[6]Trial Blc'!$B$3:AQ$708,AI$1,FALSE),0)</f>
        <v>1007078.69</v>
      </c>
      <c r="AJ12" s="104">
        <f>-IFERROR(VLOOKUP($X12,'[6]Trial Blc'!$B$3:AR$708,AJ$1,FALSE),0)</f>
        <v>1014241.03</v>
      </c>
      <c r="AK12" s="104">
        <f>-IFERROR(VLOOKUP($X12,'[6]Trial Blc'!$B$3:AS$708,AK$1,FALSE),0)</f>
        <v>1021404.55</v>
      </c>
      <c r="AL12" s="104">
        <f>-IFERROR(VLOOKUP($X12,'[6]Trial Blc'!$B$3:AT$708,AL$1,FALSE),0)</f>
        <v>1028569.36</v>
      </c>
      <c r="AM12" s="104">
        <f>-IFERROR(VLOOKUP($X12,'[6]Trial Blc'!$B$3:AU$708,AM$1,FALSE),0)</f>
        <v>1035734.78</v>
      </c>
      <c r="AN12" s="104">
        <f>-IFERROR(VLOOKUP($X12,'[6]Trial Blc'!$B$3:AV$708,AN$1,FALSE),0)</f>
        <v>1042900.48</v>
      </c>
      <c r="AO12" s="104">
        <f>-IFERROR(VLOOKUP($X12,'[6]Trial Blc'!$B$3:AW$708,AO$1,FALSE),0)</f>
        <v>1050066.18</v>
      </c>
      <c r="AP12" s="11">
        <f>AVERAGE(AC12:AO12)</f>
        <v>1007083.8284615384</v>
      </c>
      <c r="AQ12" s="11">
        <f>+'[6]COAS-V2'!B48+'[6]COAS-V2'!B49</f>
        <v>-22809.34</v>
      </c>
      <c r="AR12" s="11">
        <f t="shared" si="1"/>
        <v>984274.48846153845</v>
      </c>
      <c r="AU12" s="11">
        <v>-26234.741666666669</v>
      </c>
    </row>
    <row r="13" spans="1:47" s="11" customFormat="1" ht="12" x14ac:dyDescent="0.3">
      <c r="A13" s="11" t="s">
        <v>30</v>
      </c>
      <c r="B13" s="155">
        <v>1085</v>
      </c>
      <c r="C13" s="12" t="s">
        <v>31</v>
      </c>
      <c r="D13" s="104">
        <f>IFERROR(VLOOKUP($B13,'[6]Trial Blc'!$B$3:O$708,D$1,FALSE),0)</f>
        <v>0</v>
      </c>
      <c r="E13" s="10"/>
      <c r="F13" s="12"/>
      <c r="G13" s="10">
        <f>SUM(D13:F13)</f>
        <v>0</v>
      </c>
      <c r="H13" s="104">
        <f>IFERROR(VLOOKUP($B13,'[6]Trial Blc'!$B$3:S$708,H$1,FALSE),0)</f>
        <v>0</v>
      </c>
      <c r="I13" s="104">
        <f>IFERROR(VLOOKUP($B13,'[6]Trial Blc'!$B$3:T$708,I$1,FALSE),0)</f>
        <v>0</v>
      </c>
      <c r="J13" s="104">
        <f>IFERROR(VLOOKUP($B13,'[6]Trial Blc'!$B$3:U$708,J$1,FALSE),0)</f>
        <v>0</v>
      </c>
      <c r="K13" s="104">
        <f>IFERROR(VLOOKUP($B13,'[6]Trial Blc'!$B$3:V$708,K$1,FALSE),0)</f>
        <v>0</v>
      </c>
      <c r="L13" s="104">
        <f>IFERROR(VLOOKUP($B13,'[6]Trial Blc'!$B$3:W$708,L$1,FALSE),0)</f>
        <v>0</v>
      </c>
      <c r="M13" s="104">
        <f>IFERROR(VLOOKUP($B13,'[6]Trial Blc'!$B$3:X$708,M$1,FALSE),0)</f>
        <v>0</v>
      </c>
      <c r="N13" s="104">
        <f>IFERROR(VLOOKUP($B13,'[6]Trial Blc'!$B$3:Y$708,N$1,FALSE),0)</f>
        <v>0</v>
      </c>
      <c r="O13" s="104">
        <f>IFERROR(VLOOKUP($B13,'[6]Trial Blc'!$B$3:Z$708,O$1,FALSE),0)</f>
        <v>0</v>
      </c>
      <c r="P13" s="104">
        <f>IFERROR(VLOOKUP($B13,'[6]Trial Blc'!$B$3:AA$708,P$1,FALSE),0)</f>
        <v>0</v>
      </c>
      <c r="Q13" s="104">
        <f>IFERROR(VLOOKUP($B13,'[6]Trial Blc'!$B$3:AB$708,Q$1,FALSE),0)</f>
        <v>0</v>
      </c>
      <c r="R13" s="104">
        <f>IFERROR(VLOOKUP($B13,'[6]Trial Blc'!$B$3:AC$708,R$1,FALSE),0)</f>
        <v>0</v>
      </c>
      <c r="S13" s="104">
        <f>IFERROR(VLOOKUP($B13,'[6]Trial Blc'!$B$3:AD$708,S$1,FALSE),0)</f>
        <v>0</v>
      </c>
      <c r="T13" s="11">
        <f>AVERAGE(G13:S13)</f>
        <v>0</v>
      </c>
      <c r="V13" s="11">
        <f t="shared" si="0"/>
        <v>0</v>
      </c>
      <c r="X13" s="155">
        <v>1880</v>
      </c>
      <c r="Y13" s="11" t="s">
        <v>32</v>
      </c>
      <c r="Z13" s="104">
        <f>-IFERROR(VLOOKUP($X13,'[6]Trial Blc'!$B$3:AH$708,Z$1,FALSE),0)</f>
        <v>0</v>
      </c>
      <c r="AA13" s="12"/>
      <c r="AB13" s="10"/>
      <c r="AC13" s="10">
        <f>SUM(Z13:AB13)</f>
        <v>0</v>
      </c>
      <c r="AD13" s="104">
        <f>-IFERROR(VLOOKUP($X13,'[6]Trial Blc'!$B$3:AL$708,AD$1,FALSE),0)</f>
        <v>0</v>
      </c>
      <c r="AE13" s="104">
        <f>-IFERROR(VLOOKUP($X13,'[6]Trial Blc'!$B$3:AM$708,AE$1,FALSE),0)</f>
        <v>0</v>
      </c>
      <c r="AF13" s="104">
        <f>-IFERROR(VLOOKUP($X13,'[6]Trial Blc'!$B$3:AN$708,AF$1,FALSE),0)</f>
        <v>0</v>
      </c>
      <c r="AG13" s="104">
        <f>-IFERROR(VLOOKUP($X13,'[6]Trial Blc'!$B$3:AO$708,AG$1,FALSE),0)</f>
        <v>0</v>
      </c>
      <c r="AH13" s="104">
        <f>-IFERROR(VLOOKUP($X13,'[6]Trial Blc'!$B$3:AP$708,AH$1,FALSE),0)</f>
        <v>0</v>
      </c>
      <c r="AI13" s="104">
        <f>-IFERROR(VLOOKUP($X13,'[6]Trial Blc'!$B$3:AQ$708,AI$1,FALSE),0)</f>
        <v>0</v>
      </c>
      <c r="AJ13" s="104">
        <f>-IFERROR(VLOOKUP($X13,'[6]Trial Blc'!$B$3:AR$708,AJ$1,FALSE),0)</f>
        <v>0</v>
      </c>
      <c r="AK13" s="104">
        <f>-IFERROR(VLOOKUP($X13,'[6]Trial Blc'!$B$3:AS$708,AK$1,FALSE),0)</f>
        <v>0</v>
      </c>
      <c r="AL13" s="104">
        <f>-IFERROR(VLOOKUP($X13,'[6]Trial Blc'!$B$3:AT$708,AL$1,FALSE),0)</f>
        <v>0</v>
      </c>
      <c r="AM13" s="104">
        <f>-IFERROR(VLOOKUP($X13,'[6]Trial Blc'!$B$3:AU$708,AM$1,FALSE),0)</f>
        <v>0</v>
      </c>
      <c r="AN13" s="104">
        <f>-IFERROR(VLOOKUP($X13,'[6]Trial Blc'!$B$3:AV$708,AN$1,FALSE),0)</f>
        <v>0</v>
      </c>
      <c r="AO13" s="104">
        <f>-IFERROR(VLOOKUP($X13,'[6]Trial Blc'!$B$3:AW$708,AO$1,FALSE),0)</f>
        <v>0</v>
      </c>
      <c r="AP13" s="11">
        <f>AVERAGE(AC13:AO13)</f>
        <v>0</v>
      </c>
      <c r="AR13" s="11">
        <f t="shared" si="1"/>
        <v>0</v>
      </c>
    </row>
    <row r="14" spans="1:47" s="11" customFormat="1" ht="12" x14ac:dyDescent="0.3">
      <c r="A14" s="11" t="s">
        <v>33</v>
      </c>
      <c r="B14" s="155">
        <v>1090</v>
      </c>
      <c r="C14" s="12" t="s">
        <v>34</v>
      </c>
      <c r="D14" s="104">
        <f>IFERROR(VLOOKUP($B14,'[6]Trial Blc'!$B$3:O$708,D$1,FALSE),0)</f>
        <v>323194.07</v>
      </c>
      <c r="E14" s="10"/>
      <c r="F14" s="12"/>
      <c r="G14" s="10">
        <f>SUM(D14:F14)</f>
        <v>323194.07</v>
      </c>
      <c r="H14" s="104">
        <f>IFERROR(VLOOKUP($B14,'[6]Trial Blc'!$B$3:S$708,H$1,FALSE),0)</f>
        <v>323194.07</v>
      </c>
      <c r="I14" s="104">
        <f>IFERROR(VLOOKUP($B14,'[6]Trial Blc'!$B$3:T$708,I$1,FALSE),0)</f>
        <v>323194.07</v>
      </c>
      <c r="J14" s="104">
        <f>IFERROR(VLOOKUP($B14,'[6]Trial Blc'!$B$3:U$708,J$1,FALSE),0)</f>
        <v>325318.07</v>
      </c>
      <c r="K14" s="104">
        <f>IFERROR(VLOOKUP($B14,'[6]Trial Blc'!$B$3:V$708,K$1,FALSE),0)</f>
        <v>327186.82</v>
      </c>
      <c r="L14" s="104">
        <f>IFERROR(VLOOKUP($B14,'[6]Trial Blc'!$B$3:W$708,L$1,FALSE),0)</f>
        <v>327321.82</v>
      </c>
      <c r="M14" s="104">
        <f>IFERROR(VLOOKUP($B14,'[6]Trial Blc'!$B$3:X$708,M$1,FALSE),0)</f>
        <v>327321.82</v>
      </c>
      <c r="N14" s="104">
        <f>IFERROR(VLOOKUP($B14,'[6]Trial Blc'!$B$3:Y$708,N$1,FALSE),0)</f>
        <v>327321.82</v>
      </c>
      <c r="O14" s="104">
        <f>IFERROR(VLOOKUP($B14,'[6]Trial Blc'!$B$3:Z$708,O$1,FALSE),0)</f>
        <v>327321.82</v>
      </c>
      <c r="P14" s="104">
        <f>IFERROR(VLOOKUP($B14,'[6]Trial Blc'!$B$3:AA$708,P$1,FALSE),0)</f>
        <v>327321.82</v>
      </c>
      <c r="Q14" s="104">
        <f>IFERROR(VLOOKUP($B14,'[6]Trial Blc'!$B$3:AB$708,Q$1,FALSE),0)</f>
        <v>327321.82</v>
      </c>
      <c r="R14" s="104">
        <f>IFERROR(VLOOKUP($B14,'[6]Trial Blc'!$B$3:AC$708,R$1,FALSE),0)</f>
        <v>327321.82</v>
      </c>
      <c r="S14" s="104">
        <f>IFERROR(VLOOKUP($B14,'[6]Trial Blc'!$B$3:AD$708,S$1,FALSE),0)</f>
        <v>327321.82</v>
      </c>
      <c r="T14" s="11">
        <f>AVERAGE(G14:S14)</f>
        <v>326204.74307692301</v>
      </c>
      <c r="U14" s="11">
        <f>+'[6]COAS-V2'!B10</f>
        <v>0.22</v>
      </c>
      <c r="V14" s="11">
        <f t="shared" si="0"/>
        <v>326204.96307692298</v>
      </c>
      <c r="X14" s="155">
        <v>1885</v>
      </c>
      <c r="Y14" s="11" t="s">
        <v>35</v>
      </c>
      <c r="Z14" s="104">
        <f>-IFERROR(VLOOKUP($X14,'[6]Trial Blc'!$B$3:AH$708,Z$1,FALSE),0)</f>
        <v>67899.3</v>
      </c>
      <c r="AA14" s="12"/>
      <c r="AB14" s="10"/>
      <c r="AC14" s="10">
        <f>SUM(Z14:AB14)</f>
        <v>67899.3</v>
      </c>
      <c r="AD14" s="104">
        <f>-IFERROR(VLOOKUP($X14,'[6]Trial Blc'!$B$3:AL$708,AD$1,FALSE),0)</f>
        <v>68668.820000000007</v>
      </c>
      <c r="AE14" s="104">
        <f>-IFERROR(VLOOKUP($X14,'[6]Trial Blc'!$B$3:AM$708,AE$1,FALSE),0)</f>
        <v>69438.34</v>
      </c>
      <c r="AF14" s="104">
        <f>-IFERROR(VLOOKUP($X14,'[6]Trial Blc'!$B$3:AN$708,AF$1,FALSE),0)</f>
        <v>70207.86</v>
      </c>
      <c r="AG14" s="104">
        <f>-IFERROR(VLOOKUP($X14,'[6]Trial Blc'!$B$3:AO$708,AG$1,FALSE),0)</f>
        <v>70983.88</v>
      </c>
      <c r="AH14" s="104">
        <f>-IFERROR(VLOOKUP($X14,'[6]Trial Blc'!$B$3:AP$708,AH$1,FALSE),0)</f>
        <v>71763.22</v>
      </c>
      <c r="AI14" s="104">
        <f>-IFERROR(VLOOKUP($X14,'[6]Trial Blc'!$B$3:AQ$708,AI$1,FALSE),0)</f>
        <v>72542.559999999998</v>
      </c>
      <c r="AJ14" s="104">
        <f>-IFERROR(VLOOKUP($X14,'[6]Trial Blc'!$B$3:AR$708,AJ$1,FALSE),0)</f>
        <v>73321.899999999994</v>
      </c>
      <c r="AK14" s="104">
        <f>-IFERROR(VLOOKUP($X14,'[6]Trial Blc'!$B$3:AS$708,AK$1,FALSE),0)</f>
        <v>74101.240000000005</v>
      </c>
      <c r="AL14" s="104">
        <f>-IFERROR(VLOOKUP($X14,'[6]Trial Blc'!$B$3:AT$708,AL$1,FALSE),0)</f>
        <v>74880.58</v>
      </c>
      <c r="AM14" s="104">
        <f>-IFERROR(VLOOKUP($X14,'[6]Trial Blc'!$B$3:AU$708,AM$1,FALSE),0)</f>
        <v>75659.92</v>
      </c>
      <c r="AN14" s="104">
        <f>-IFERROR(VLOOKUP($X14,'[6]Trial Blc'!$B$3:AV$708,AN$1,FALSE),0)</f>
        <v>76439.259999999995</v>
      </c>
      <c r="AO14" s="104">
        <f>-IFERROR(VLOOKUP($X14,'[6]Trial Blc'!$B$3:AW$708,AO$1,FALSE),0)</f>
        <v>77218.600000000006</v>
      </c>
      <c r="AP14" s="11">
        <f>AVERAGE(AC14:AO14)</f>
        <v>72548.11384615385</v>
      </c>
      <c r="AQ14" s="11">
        <f>+'[6]COAS-V2'!B50+'[6]COAS-V2'!B51</f>
        <v>6588.0219999999999</v>
      </c>
      <c r="AR14" s="11">
        <f t="shared" si="1"/>
        <v>79136.135846153848</v>
      </c>
      <c r="AU14" s="11">
        <v>6588.0314285714285</v>
      </c>
    </row>
    <row r="15" spans="1:47" s="11" customFormat="1" ht="12" x14ac:dyDescent="0.3">
      <c r="A15" s="11" t="s">
        <v>36</v>
      </c>
      <c r="B15" s="155">
        <v>1095</v>
      </c>
      <c r="C15" s="12" t="s">
        <v>37</v>
      </c>
      <c r="D15" s="104">
        <f>IFERROR(VLOOKUP($B15,'[6]Trial Blc'!$B$3:O$708,D$1,FALSE),0)</f>
        <v>132634.07999999999</v>
      </c>
      <c r="E15" s="10"/>
      <c r="F15" s="12"/>
      <c r="G15" s="10">
        <f>SUM(D15:F15)</f>
        <v>132634.07999999999</v>
      </c>
      <c r="H15" s="104">
        <f>IFERROR(VLOOKUP($B15,'[6]Trial Blc'!$B$3:S$708,H$1,FALSE),0)</f>
        <v>132634.07999999999</v>
      </c>
      <c r="I15" s="104">
        <f>IFERROR(VLOOKUP($B15,'[6]Trial Blc'!$B$3:T$708,I$1,FALSE),0)</f>
        <v>132634.07999999999</v>
      </c>
      <c r="J15" s="104">
        <f>IFERROR(VLOOKUP($B15,'[6]Trial Blc'!$B$3:U$708,J$1,FALSE),0)</f>
        <v>132634.07999999999</v>
      </c>
      <c r="K15" s="104">
        <f>IFERROR(VLOOKUP($B15,'[6]Trial Blc'!$B$3:V$708,K$1,FALSE),0)</f>
        <v>132634.07999999999</v>
      </c>
      <c r="L15" s="104">
        <f>IFERROR(VLOOKUP($B15,'[6]Trial Blc'!$B$3:W$708,L$1,FALSE),0)</f>
        <v>132634.07999999999</v>
      </c>
      <c r="M15" s="104">
        <f>IFERROR(VLOOKUP($B15,'[6]Trial Blc'!$B$3:X$708,M$1,FALSE),0)</f>
        <v>132634.07999999999</v>
      </c>
      <c r="N15" s="104">
        <f>IFERROR(VLOOKUP($B15,'[6]Trial Blc'!$B$3:Y$708,N$1,FALSE),0)</f>
        <v>132634.07999999999</v>
      </c>
      <c r="O15" s="104">
        <f>IFERROR(VLOOKUP($B15,'[6]Trial Blc'!$B$3:Z$708,O$1,FALSE),0)</f>
        <v>132634.07999999999</v>
      </c>
      <c r="P15" s="104">
        <f>IFERROR(VLOOKUP($B15,'[6]Trial Blc'!$B$3:AA$708,P$1,FALSE),0)</f>
        <v>132634.07999999999</v>
      </c>
      <c r="Q15" s="104">
        <f>IFERROR(VLOOKUP($B15,'[6]Trial Blc'!$B$3:AB$708,Q$1,FALSE),0)</f>
        <v>132634.07999999999</v>
      </c>
      <c r="R15" s="104">
        <f>IFERROR(VLOOKUP($B15,'[6]Trial Blc'!$B$3:AC$708,R$1,FALSE),0)</f>
        <v>132634.07999999999</v>
      </c>
      <c r="S15" s="104">
        <f>IFERROR(VLOOKUP($B15,'[6]Trial Blc'!$B$3:AD$708,S$1,FALSE),0)</f>
        <v>132634.07999999999</v>
      </c>
      <c r="T15" s="11">
        <f>AVERAGE(G15:S15)</f>
        <v>132634.08000000002</v>
      </c>
      <c r="U15" s="11">
        <f>+'[6]COAS-V2'!B11</f>
        <v>310582.62</v>
      </c>
      <c r="V15" s="11">
        <f t="shared" si="0"/>
        <v>443216.7</v>
      </c>
      <c r="X15" s="155">
        <v>1890</v>
      </c>
      <c r="Y15" s="11" t="s">
        <v>38</v>
      </c>
      <c r="Z15" s="104">
        <f>-IFERROR(VLOOKUP($X15,'[6]Trial Blc'!$B$3:AH$708,Z$1,FALSE),0)</f>
        <v>48528.82</v>
      </c>
      <c r="AA15" s="12"/>
      <c r="AB15" s="10"/>
      <c r="AC15" s="10">
        <f>SUM(Z15:AB15)</f>
        <v>48528.82</v>
      </c>
      <c r="AD15" s="104">
        <f>-IFERROR(VLOOKUP($X15,'[6]Trial Blc'!$B$3:AL$708,AD$1,FALSE),0)</f>
        <v>49081.46</v>
      </c>
      <c r="AE15" s="104">
        <f>-IFERROR(VLOOKUP($X15,'[6]Trial Blc'!$B$3:AM$708,AE$1,FALSE),0)</f>
        <v>49634.1</v>
      </c>
      <c r="AF15" s="104">
        <f>-IFERROR(VLOOKUP($X15,'[6]Trial Blc'!$B$3:AN$708,AF$1,FALSE),0)</f>
        <v>50186.74</v>
      </c>
      <c r="AG15" s="104">
        <f>-IFERROR(VLOOKUP($X15,'[6]Trial Blc'!$B$3:AO$708,AG$1,FALSE),0)</f>
        <v>50739.38</v>
      </c>
      <c r="AH15" s="104">
        <f>-IFERROR(VLOOKUP($X15,'[6]Trial Blc'!$B$3:AP$708,AH$1,FALSE),0)</f>
        <v>51292.02</v>
      </c>
      <c r="AI15" s="104">
        <f>-IFERROR(VLOOKUP($X15,'[6]Trial Blc'!$B$3:AQ$708,AI$1,FALSE),0)</f>
        <v>51844.66</v>
      </c>
      <c r="AJ15" s="104">
        <f>-IFERROR(VLOOKUP($X15,'[6]Trial Blc'!$B$3:AR$708,AJ$1,FALSE),0)</f>
        <v>52397.3</v>
      </c>
      <c r="AK15" s="104">
        <f>-IFERROR(VLOOKUP($X15,'[6]Trial Blc'!$B$3:AS$708,AK$1,FALSE),0)</f>
        <v>52949.94</v>
      </c>
      <c r="AL15" s="104">
        <f>-IFERROR(VLOOKUP($X15,'[6]Trial Blc'!$B$3:AT$708,AL$1,FALSE),0)</f>
        <v>53502.58</v>
      </c>
      <c r="AM15" s="104">
        <f>-IFERROR(VLOOKUP($X15,'[6]Trial Blc'!$B$3:AU$708,AM$1,FALSE),0)</f>
        <v>54055.22</v>
      </c>
      <c r="AN15" s="104">
        <f>-IFERROR(VLOOKUP($X15,'[6]Trial Blc'!$B$3:AV$708,AN$1,FALSE),0)</f>
        <v>54607.86</v>
      </c>
      <c r="AO15" s="104">
        <f>-IFERROR(VLOOKUP($X15,'[6]Trial Blc'!$B$3:AW$708,AO$1,FALSE),0)</f>
        <v>55160.5</v>
      </c>
      <c r="AP15" s="11">
        <f>AVERAGE(AC15:AO15)</f>
        <v>51844.66</v>
      </c>
      <c r="AQ15" s="11">
        <f>+'[6]COAS-V2'!B52+'[6]COAS-V2'!B53</f>
        <v>101573.1685</v>
      </c>
      <c r="AR15" s="11">
        <f t="shared" si="1"/>
        <v>153417.8285</v>
      </c>
      <c r="AU15" s="11">
        <v>124866.86499999999</v>
      </c>
    </row>
    <row r="16" spans="1:47" s="11" customFormat="1" ht="12" x14ac:dyDescent="0.3">
      <c r="A16" s="11" t="s">
        <v>39</v>
      </c>
      <c r="B16" s="155">
        <v>1100</v>
      </c>
      <c r="C16" s="12" t="s">
        <v>40</v>
      </c>
      <c r="D16" s="104">
        <f>IFERROR(VLOOKUP($B16,'[6]Trial Blc'!$B$3:O$708,D$1,FALSE),0)</f>
        <v>11582.71</v>
      </c>
      <c r="E16" s="10"/>
      <c r="F16" s="12"/>
      <c r="G16" s="10">
        <f>SUM(D16:F16)</f>
        <v>11582.71</v>
      </c>
      <c r="H16" s="104">
        <f>IFERROR(VLOOKUP($B16,'[6]Trial Blc'!$B$3:S$708,H$1,FALSE),0)</f>
        <v>11582.71</v>
      </c>
      <c r="I16" s="104">
        <f>IFERROR(VLOOKUP($B16,'[6]Trial Blc'!$B$3:T$708,I$1,FALSE),0)</f>
        <v>11582.71</v>
      </c>
      <c r="J16" s="104">
        <f>IFERROR(VLOOKUP($B16,'[6]Trial Blc'!$B$3:U$708,J$1,FALSE),0)</f>
        <v>11582.71</v>
      </c>
      <c r="K16" s="104">
        <f>IFERROR(VLOOKUP($B16,'[6]Trial Blc'!$B$3:V$708,K$1,FALSE),0)</f>
        <v>12538.56</v>
      </c>
      <c r="L16" s="104">
        <f>IFERROR(VLOOKUP($B16,'[6]Trial Blc'!$B$3:W$708,L$1,FALSE),0)</f>
        <v>12538.56</v>
      </c>
      <c r="M16" s="104">
        <f>IFERROR(VLOOKUP($B16,'[6]Trial Blc'!$B$3:X$708,M$1,FALSE),0)</f>
        <v>12538.56</v>
      </c>
      <c r="N16" s="104">
        <f>IFERROR(VLOOKUP($B16,'[6]Trial Blc'!$B$3:Y$708,N$1,FALSE),0)</f>
        <v>12538.56</v>
      </c>
      <c r="O16" s="104">
        <f>IFERROR(VLOOKUP($B16,'[6]Trial Blc'!$B$3:Z$708,O$1,FALSE),0)</f>
        <v>12538.56</v>
      </c>
      <c r="P16" s="104">
        <f>IFERROR(VLOOKUP($B16,'[6]Trial Blc'!$B$3:AA$708,P$1,FALSE),0)</f>
        <v>12998.56</v>
      </c>
      <c r="Q16" s="104">
        <f>IFERROR(VLOOKUP($B16,'[6]Trial Blc'!$B$3:AB$708,Q$1,FALSE),0)</f>
        <v>12998.56</v>
      </c>
      <c r="R16" s="104">
        <f>IFERROR(VLOOKUP($B16,'[6]Trial Blc'!$B$3:AC$708,R$1,FALSE),0)</f>
        <v>13666.51</v>
      </c>
      <c r="S16" s="104">
        <f>IFERROR(VLOOKUP($B16,'[6]Trial Blc'!$B$3:AD$708,S$1,FALSE),0)</f>
        <v>14926.51</v>
      </c>
      <c r="T16" s="11">
        <f>AVERAGE(G16:S16)</f>
        <v>12585.675384615384</v>
      </c>
      <c r="V16" s="11">
        <f t="shared" si="0"/>
        <v>12585.675384615384</v>
      </c>
      <c r="X16" s="155">
        <v>1895</v>
      </c>
      <c r="Y16" s="11" t="s">
        <v>41</v>
      </c>
      <c r="Z16" s="104">
        <f>-IFERROR(VLOOKUP($X16,'[6]Trial Blc'!$B$3:AH$708,Z$1,FALSE),0)</f>
        <v>-34325.910000000003</v>
      </c>
      <c r="AA16" s="12"/>
      <c r="AB16" s="10"/>
      <c r="AC16" s="10">
        <f>SUM(Z16:AB16)</f>
        <v>-34325.910000000003</v>
      </c>
      <c r="AD16" s="104">
        <f>-IFERROR(VLOOKUP($X16,'[6]Trial Blc'!$B$3:AL$708,AD$1,FALSE),0)</f>
        <v>-34277.64</v>
      </c>
      <c r="AE16" s="104">
        <f>-IFERROR(VLOOKUP($X16,'[6]Trial Blc'!$B$3:AM$708,AE$1,FALSE),0)</f>
        <v>-34229.370000000003</v>
      </c>
      <c r="AF16" s="104">
        <f>-IFERROR(VLOOKUP($X16,'[6]Trial Blc'!$B$3:AN$708,AF$1,FALSE),0)</f>
        <v>-34181.1</v>
      </c>
      <c r="AG16" s="104">
        <f>-IFERROR(VLOOKUP($X16,'[6]Trial Blc'!$B$3:AO$708,AG$1,FALSE),0)</f>
        <v>-34128.85</v>
      </c>
      <c r="AH16" s="104">
        <f>-IFERROR(VLOOKUP($X16,'[6]Trial Blc'!$B$3:AP$708,AH$1,FALSE),0)</f>
        <v>-34076.6</v>
      </c>
      <c r="AI16" s="104">
        <f>-IFERROR(VLOOKUP($X16,'[6]Trial Blc'!$B$3:AQ$708,AI$1,FALSE),0)</f>
        <v>-34024.35</v>
      </c>
      <c r="AJ16" s="104">
        <f>-IFERROR(VLOOKUP($X16,'[6]Trial Blc'!$B$3:AR$708,AJ$1,FALSE),0)</f>
        <v>-33972.1</v>
      </c>
      <c r="AK16" s="104">
        <f>-IFERROR(VLOOKUP($X16,'[6]Trial Blc'!$B$3:AS$708,AK$1,FALSE),0)</f>
        <v>-33919.85</v>
      </c>
      <c r="AL16" s="104">
        <f>-IFERROR(VLOOKUP($X16,'[6]Trial Blc'!$B$3:AT$708,AL$1,FALSE),0)</f>
        <v>-33865.69</v>
      </c>
      <c r="AM16" s="104">
        <f>-IFERROR(VLOOKUP($X16,'[6]Trial Blc'!$B$3:AU$708,AM$1,FALSE),0)</f>
        <v>-33811.53</v>
      </c>
      <c r="AN16" s="104">
        <f>-IFERROR(VLOOKUP($X16,'[6]Trial Blc'!$B$3:AV$708,AN$1,FALSE),0)</f>
        <v>-33754.58</v>
      </c>
      <c r="AO16" s="104">
        <f>-IFERROR(VLOOKUP($X16,'[6]Trial Blc'!$B$3:AW$708,AO$1,FALSE),0)</f>
        <v>-33692.379999999997</v>
      </c>
      <c r="AP16" s="11">
        <f>AVERAGE(AC16:AO16)</f>
        <v>-34019.996153846158</v>
      </c>
      <c r="AQ16" s="11">
        <f>+'[6]COAS-V2'!B54</f>
        <v>16346.32</v>
      </c>
      <c r="AR16" s="11">
        <f t="shared" si="1"/>
        <v>-17673.676153846158</v>
      </c>
      <c r="AU16" s="11">
        <v>16346.32</v>
      </c>
    </row>
    <row r="17" spans="1:47" s="11" customFormat="1" ht="12" x14ac:dyDescent="0.3">
      <c r="A17" s="11" t="s">
        <v>42</v>
      </c>
      <c r="B17" s="155"/>
      <c r="C17" s="12"/>
      <c r="D17" s="104">
        <f>IFERROR(VLOOKUP($B17,'[6]Trial Blc'!$B$3:O$708,D$1,FALSE),0)</f>
        <v>0</v>
      </c>
      <c r="E17" s="10"/>
      <c r="F17" s="12"/>
      <c r="G17" s="10"/>
      <c r="H17" s="104">
        <f>IFERROR(VLOOKUP($B17,'[6]Trial Blc'!$B$3:S$708,H$1,FALSE),0)</f>
        <v>0</v>
      </c>
      <c r="I17" s="104">
        <f>IFERROR(VLOOKUP($B17,'[6]Trial Blc'!$B$3:T$708,I$1,FALSE),0)</f>
        <v>0</v>
      </c>
      <c r="J17" s="104">
        <f>IFERROR(VLOOKUP($B17,'[6]Trial Blc'!$B$3:U$708,J$1,FALSE),0)</f>
        <v>0</v>
      </c>
      <c r="K17" s="104">
        <f>IFERROR(VLOOKUP($B17,'[6]Trial Blc'!$B$3:V$708,K$1,FALSE),0)</f>
        <v>0</v>
      </c>
      <c r="L17" s="104">
        <f>IFERROR(VLOOKUP($B17,'[6]Trial Blc'!$B$3:W$708,L$1,FALSE),0)</f>
        <v>0</v>
      </c>
      <c r="M17" s="104">
        <f>IFERROR(VLOOKUP($B17,'[6]Trial Blc'!$B$3:X$708,M$1,FALSE),0)</f>
        <v>0</v>
      </c>
      <c r="N17" s="104">
        <f>IFERROR(VLOOKUP($B17,'[6]Trial Blc'!$B$3:Y$708,N$1,FALSE),0)</f>
        <v>0</v>
      </c>
      <c r="O17" s="104">
        <f>IFERROR(VLOOKUP($B17,'[6]Trial Blc'!$B$3:Z$708,O$1,FALSE),0)</f>
        <v>0</v>
      </c>
      <c r="P17" s="104">
        <f>IFERROR(VLOOKUP($B17,'[6]Trial Blc'!$B$3:AA$708,P$1,FALSE),0)</f>
        <v>0</v>
      </c>
      <c r="Q17" s="104">
        <f>IFERROR(VLOOKUP($B17,'[6]Trial Blc'!$B$3:AB$708,Q$1,FALSE),0)</f>
        <v>0</v>
      </c>
      <c r="R17" s="104">
        <f>IFERROR(VLOOKUP($B17,'[6]Trial Blc'!$B$3:AC$708,R$1,FALSE),0)</f>
        <v>0</v>
      </c>
      <c r="S17" s="104">
        <f>IFERROR(VLOOKUP($B17,'[6]Trial Blc'!$B$3:AD$708,S$1,FALSE),0)</f>
        <v>0</v>
      </c>
      <c r="V17" s="11">
        <f t="shared" si="0"/>
        <v>0</v>
      </c>
      <c r="X17" s="155"/>
      <c r="Z17" s="10"/>
      <c r="AA17" s="12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R17" s="11">
        <f t="shared" si="1"/>
        <v>0</v>
      </c>
    </row>
    <row r="18" spans="1:47" s="11" customFormat="1" ht="10.5" x14ac:dyDescent="0.25">
      <c r="A18" s="13" t="s">
        <v>43</v>
      </c>
      <c r="B18" s="155"/>
      <c r="C18" s="12"/>
      <c r="D18" s="10"/>
      <c r="E18" s="10"/>
      <c r="F18" s="12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X18" s="155"/>
      <c r="Y18" s="13" t="s">
        <v>43</v>
      </c>
      <c r="Z18" s="10"/>
      <c r="AA18" s="12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</row>
    <row r="19" spans="1:47" s="11" customFormat="1" ht="12" x14ac:dyDescent="0.3">
      <c r="A19" s="11" t="s">
        <v>44</v>
      </c>
      <c r="B19" s="155">
        <v>1035</v>
      </c>
      <c r="C19" s="12" t="s">
        <v>45</v>
      </c>
      <c r="D19" s="104">
        <f>IFERROR(VLOOKUP($B19,'[6]Trial Blc'!$B$3:O$708,D$1,FALSE),0)</f>
        <v>431790.44</v>
      </c>
      <c r="E19" s="10"/>
      <c r="F19" s="12"/>
      <c r="G19" s="10">
        <f>SUM(D19:F19)</f>
        <v>431790.44</v>
      </c>
      <c r="H19" s="104">
        <f>IFERROR(VLOOKUP($B19,'[6]Trial Blc'!$B$3:S$708,H$1,FALSE),0)</f>
        <v>431790.44</v>
      </c>
      <c r="I19" s="104">
        <f>IFERROR(VLOOKUP($B19,'[6]Trial Blc'!$B$3:T$708,I$1,FALSE),0)</f>
        <v>431790.44</v>
      </c>
      <c r="J19" s="104">
        <f>IFERROR(VLOOKUP($B19,'[6]Trial Blc'!$B$3:U$708,J$1,FALSE),0)</f>
        <v>431790.44</v>
      </c>
      <c r="K19" s="104">
        <f>IFERROR(VLOOKUP($B19,'[6]Trial Blc'!$B$3:V$708,K$1,FALSE),0)</f>
        <v>431790.44</v>
      </c>
      <c r="L19" s="104">
        <f>IFERROR(VLOOKUP($B19,'[6]Trial Blc'!$B$3:W$708,L$1,FALSE),0)</f>
        <v>431790.44</v>
      </c>
      <c r="M19" s="104">
        <f>IFERROR(VLOOKUP($B19,'[6]Trial Blc'!$B$3:X$708,M$1,FALSE),0)</f>
        <v>431790.44</v>
      </c>
      <c r="N19" s="104">
        <f>IFERROR(VLOOKUP($B19,'[6]Trial Blc'!$B$3:Y$708,N$1,FALSE),0)</f>
        <v>431790.44</v>
      </c>
      <c r="O19" s="104">
        <f>IFERROR(VLOOKUP($B19,'[6]Trial Blc'!$B$3:Z$708,O$1,FALSE),0)</f>
        <v>431790.44</v>
      </c>
      <c r="P19" s="104">
        <f>IFERROR(VLOOKUP($B19,'[6]Trial Blc'!$B$3:AA$708,P$1,FALSE),0)</f>
        <v>431790.44</v>
      </c>
      <c r="Q19" s="104">
        <f>IFERROR(VLOOKUP($B19,'[6]Trial Blc'!$B$3:AB$708,Q$1,FALSE),0)</f>
        <v>431790.44</v>
      </c>
      <c r="R19" s="104">
        <f>IFERROR(VLOOKUP($B19,'[6]Trial Blc'!$B$3:AC$708,R$1,FALSE),0)</f>
        <v>431790.44</v>
      </c>
      <c r="S19" s="104">
        <f>IFERROR(VLOOKUP($B19,'[6]Trial Blc'!$B$3:AD$708,S$1,FALSE),0)</f>
        <v>431790.44</v>
      </c>
      <c r="T19" s="11">
        <f>AVERAGE(G19:S19)</f>
        <v>431790.44000000012</v>
      </c>
      <c r="U19" s="11">
        <f>+'[6]COAS-V2'!B4</f>
        <v>-327313</v>
      </c>
      <c r="V19" s="11">
        <f t="shared" ref="V19:V23" si="2">+U19+T19</f>
        <v>104477.44000000012</v>
      </c>
      <c r="X19" s="155"/>
      <c r="Z19" s="10"/>
      <c r="AA19" s="12"/>
      <c r="AB19" s="10"/>
      <c r="AC19" s="10">
        <f>SUM(Z19:AB19)</f>
        <v>0</v>
      </c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R19" s="11">
        <f t="shared" ref="AR19:AR23" si="3">+AQ19+AP19</f>
        <v>0</v>
      </c>
    </row>
    <row r="20" spans="1:47" s="11" customFormat="1" ht="12" x14ac:dyDescent="0.3">
      <c r="A20" s="11" t="s">
        <v>46</v>
      </c>
      <c r="B20" s="155">
        <v>1055</v>
      </c>
      <c r="C20" s="12" t="s">
        <v>47</v>
      </c>
      <c r="D20" s="104">
        <f>IFERROR(VLOOKUP($B20,'[6]Trial Blc'!$B$3:O$708,D$1,FALSE),0)</f>
        <v>2801571.1</v>
      </c>
      <c r="E20" s="10"/>
      <c r="F20" s="12"/>
      <c r="G20" s="10">
        <f>SUM(D20:F20)</f>
        <v>2801571.1</v>
      </c>
      <c r="H20" s="104">
        <f>IFERROR(VLOOKUP($B20,'[6]Trial Blc'!$B$3:S$708,H$1,FALSE),0)</f>
        <v>2801571.1</v>
      </c>
      <c r="I20" s="104">
        <f>IFERROR(VLOOKUP($B20,'[6]Trial Blc'!$B$3:T$708,I$1,FALSE),0)</f>
        <v>2801692.3</v>
      </c>
      <c r="J20" s="104">
        <f>IFERROR(VLOOKUP($B20,'[6]Trial Blc'!$B$3:U$708,J$1,FALSE),0)</f>
        <v>2803227.5</v>
      </c>
      <c r="K20" s="104">
        <f>IFERROR(VLOOKUP($B20,'[6]Trial Blc'!$B$3:V$708,K$1,FALSE),0)</f>
        <v>2804319.9</v>
      </c>
      <c r="L20" s="104">
        <f>IFERROR(VLOOKUP($B20,'[6]Trial Blc'!$B$3:W$708,L$1,FALSE),0)</f>
        <v>2804561.64</v>
      </c>
      <c r="M20" s="104">
        <f>IFERROR(VLOOKUP($B20,'[6]Trial Blc'!$B$3:X$708,M$1,FALSE),0)</f>
        <v>2804561.64</v>
      </c>
      <c r="N20" s="104">
        <f>IFERROR(VLOOKUP($B20,'[6]Trial Blc'!$B$3:Y$708,N$1,FALSE),0)</f>
        <v>2804561.64</v>
      </c>
      <c r="O20" s="104">
        <f>IFERROR(VLOOKUP($B20,'[6]Trial Blc'!$B$3:Z$708,O$1,FALSE),0)</f>
        <v>2810454.62</v>
      </c>
      <c r="P20" s="104">
        <f>IFERROR(VLOOKUP($B20,'[6]Trial Blc'!$B$3:AA$708,P$1,FALSE),0)</f>
        <v>2810857.52</v>
      </c>
      <c r="Q20" s="104">
        <f>IFERROR(VLOOKUP($B20,'[6]Trial Blc'!$B$3:AB$708,Q$1,FALSE),0)</f>
        <v>2811189.88</v>
      </c>
      <c r="R20" s="104">
        <f>IFERROR(VLOOKUP($B20,'[6]Trial Blc'!$B$3:AC$708,R$1,FALSE),0)</f>
        <v>2811788.02</v>
      </c>
      <c r="S20" s="104">
        <f>IFERROR(VLOOKUP($B20,'[6]Trial Blc'!$B$3:AD$708,S$1,FALSE),0)</f>
        <v>2811949.18</v>
      </c>
      <c r="T20" s="11">
        <f>AVERAGE(G20:S20)</f>
        <v>2806331.2338461536</v>
      </c>
      <c r="U20" s="11">
        <f>+'[6]COAS-V2'!B7</f>
        <v>504071.48</v>
      </c>
      <c r="V20" s="11">
        <f t="shared" si="2"/>
        <v>3310402.7138461536</v>
      </c>
      <c r="X20" s="155">
        <v>1850</v>
      </c>
      <c r="Y20" s="11" t="s">
        <v>48</v>
      </c>
      <c r="Z20" s="104">
        <f>-IFERROR(VLOOKUP($X20,'[6]Trial Blc'!$B$3:AH$708,Z$1,FALSE),0)</f>
        <v>926376.94</v>
      </c>
      <c r="AA20" s="12"/>
      <c r="AB20" s="10"/>
      <c r="AC20" s="10">
        <f>SUM(Z20:AB20)</f>
        <v>926376.94</v>
      </c>
      <c r="AD20" s="104">
        <f>-IFERROR(VLOOKUP($X20,'[6]Trial Blc'!$B$3:AL$708,AD$1,FALSE),0)</f>
        <v>933691.73</v>
      </c>
      <c r="AE20" s="104">
        <f>-IFERROR(VLOOKUP($X20,'[6]Trial Blc'!$B$3:AM$708,AE$1,FALSE),0)</f>
        <v>941006.84</v>
      </c>
      <c r="AF20" s="104">
        <f>-IFERROR(VLOOKUP($X20,'[6]Trial Blc'!$B$3:AN$708,AF$1,FALSE),0)</f>
        <v>948325.95</v>
      </c>
      <c r="AG20" s="104">
        <f>-IFERROR(VLOOKUP($X20,'[6]Trial Blc'!$B$3:AO$708,AG$1,FALSE),0)</f>
        <v>955647.91</v>
      </c>
      <c r="AH20" s="104">
        <f>-IFERROR(VLOOKUP($X20,'[6]Trial Blc'!$B$3:AP$708,AH$1,FALSE),0)</f>
        <v>962970.5</v>
      </c>
      <c r="AI20" s="104">
        <f>-IFERROR(VLOOKUP($X20,'[6]Trial Blc'!$B$3:AQ$708,AI$1,FALSE),0)</f>
        <v>970293.09</v>
      </c>
      <c r="AJ20" s="104">
        <f>-IFERROR(VLOOKUP($X20,'[6]Trial Blc'!$B$3:AR$708,AJ$1,FALSE),0)</f>
        <v>977615.68</v>
      </c>
      <c r="AK20" s="104">
        <f>-IFERROR(VLOOKUP($X20,'[6]Trial Blc'!$B$3:AS$708,AK$1,FALSE),0)</f>
        <v>983264.67</v>
      </c>
      <c r="AL20" s="104">
        <f>-IFERROR(VLOOKUP($X20,'[6]Trial Blc'!$B$3:AT$708,AL$1,FALSE),0)</f>
        <v>990603.7</v>
      </c>
      <c r="AM20" s="104">
        <f>-IFERROR(VLOOKUP($X20,'[6]Trial Blc'!$B$3:AU$708,AM$1,FALSE),0)</f>
        <v>997943.59</v>
      </c>
      <c r="AN20" s="104">
        <f>-IFERROR(VLOOKUP($X20,'[6]Trial Blc'!$B$3:AV$708,AN$1,FALSE),0)</f>
        <v>1004924.13</v>
      </c>
      <c r="AO20" s="104">
        <f>-IFERROR(VLOOKUP($X20,'[6]Trial Blc'!$B$3:AW$708,AO$1,FALSE),0)</f>
        <v>1012266.01</v>
      </c>
      <c r="AP20" s="11">
        <f>AVERAGE(AC20:AO20)</f>
        <v>969610.05692307698</v>
      </c>
      <c r="AQ20" s="11">
        <f>+'[6]COAS-V2'!B43+'[6]COAS-V2'!B44</f>
        <v>80065.258124999993</v>
      </c>
      <c r="AR20" s="11">
        <f t="shared" si="3"/>
        <v>1049675.3150480769</v>
      </c>
      <c r="AU20" s="11">
        <v>103693.60875</v>
      </c>
    </row>
    <row r="21" spans="1:47" s="11" customFormat="1" ht="14.25" customHeight="1" x14ac:dyDescent="0.3">
      <c r="A21" s="11" t="s">
        <v>49</v>
      </c>
      <c r="B21" s="155">
        <v>1105</v>
      </c>
      <c r="C21" s="12" t="s">
        <v>50</v>
      </c>
      <c r="D21" s="104">
        <f>IFERROR(VLOOKUP($B21,'[6]Trial Blc'!$B$3:O$708,D$1,FALSE),0)</f>
        <v>935938.6</v>
      </c>
      <c r="E21" s="10"/>
      <c r="F21" s="12"/>
      <c r="G21" s="10">
        <f>SUM(D21:F21)</f>
        <v>935938.6</v>
      </c>
      <c r="H21" s="104">
        <f>IFERROR(VLOOKUP($B21,'[6]Trial Blc'!$B$3:S$708,H$1,FALSE),0)</f>
        <v>970530.78</v>
      </c>
      <c r="I21" s="104">
        <f>IFERROR(VLOOKUP($B21,'[6]Trial Blc'!$B$3:T$708,I$1,FALSE),0)</f>
        <v>965309.35</v>
      </c>
      <c r="J21" s="104">
        <f>IFERROR(VLOOKUP($B21,'[6]Trial Blc'!$B$3:U$708,J$1,FALSE),0)</f>
        <v>968322.44</v>
      </c>
      <c r="K21" s="104">
        <f>IFERROR(VLOOKUP($B21,'[6]Trial Blc'!$B$3:V$708,K$1,FALSE),0)</f>
        <v>956803.38</v>
      </c>
      <c r="L21" s="104">
        <f>IFERROR(VLOOKUP($B21,'[6]Trial Blc'!$B$3:W$708,L$1,FALSE),0)</f>
        <v>958794.9</v>
      </c>
      <c r="M21" s="104">
        <f>IFERROR(VLOOKUP($B21,'[6]Trial Blc'!$B$3:X$708,M$1,FALSE),0)</f>
        <v>964964.53</v>
      </c>
      <c r="N21" s="104">
        <f>IFERROR(VLOOKUP($B21,'[6]Trial Blc'!$B$3:Y$708,N$1,FALSE),0)</f>
        <v>963582.96</v>
      </c>
      <c r="O21" s="104">
        <f>IFERROR(VLOOKUP($B21,'[6]Trial Blc'!$B$3:Z$708,O$1,FALSE),0)</f>
        <v>979687.24</v>
      </c>
      <c r="P21" s="104">
        <f>IFERROR(VLOOKUP($B21,'[6]Trial Blc'!$B$3:AA$708,P$1,FALSE),0)</f>
        <v>982563.54</v>
      </c>
      <c r="Q21" s="104">
        <f>IFERROR(VLOOKUP($B21,'[6]Trial Blc'!$B$3:AB$708,Q$1,FALSE),0)</f>
        <v>991119.99</v>
      </c>
      <c r="R21" s="104">
        <f>IFERROR(VLOOKUP($B21,'[6]Trial Blc'!$B$3:AC$708,R$1,FALSE),0)</f>
        <v>994083.59</v>
      </c>
      <c r="S21" s="104">
        <f>IFERROR(VLOOKUP($B21,'[6]Trial Blc'!$B$3:AD$708,S$1,FALSE),0)</f>
        <v>997388.02</v>
      </c>
      <c r="T21" s="11">
        <f>AVERAGE(G21:S21)</f>
        <v>971468.40923076915</v>
      </c>
      <c r="U21" s="11">
        <f>+'[6]COAS-V2'!B12</f>
        <v>357691.77</v>
      </c>
      <c r="V21" s="11">
        <f t="shared" si="2"/>
        <v>1329160.1792307692</v>
      </c>
      <c r="X21" s="155">
        <v>1900</v>
      </c>
      <c r="Y21" s="11" t="s">
        <v>51</v>
      </c>
      <c r="Z21" s="104">
        <f>-IFERROR(VLOOKUP($X21,'[6]Trial Blc'!$B$3:AH$708,Z$1,FALSE),0)</f>
        <v>-143235.85</v>
      </c>
      <c r="AA21" s="12"/>
      <c r="AB21" s="10"/>
      <c r="AC21" s="10">
        <f>SUM(Z21:AB21)</f>
        <v>-143235.85</v>
      </c>
      <c r="AD21" s="104">
        <f>-IFERROR(VLOOKUP($X21,'[6]Trial Blc'!$B$3:AL$708,AD$1,FALSE),0)</f>
        <v>-141087.62</v>
      </c>
      <c r="AE21" s="104">
        <f>-IFERROR(VLOOKUP($X21,'[6]Trial Blc'!$B$3:AM$708,AE$1,FALSE),0)</f>
        <v>-147180.78</v>
      </c>
      <c r="AF21" s="104">
        <f>-IFERROR(VLOOKUP($X21,'[6]Trial Blc'!$B$3:AN$708,AF$1,FALSE),0)</f>
        <v>-147958.66</v>
      </c>
      <c r="AG21" s="104">
        <f>-IFERROR(VLOOKUP($X21,'[6]Trial Blc'!$B$3:AO$708,AG$1,FALSE),0)</f>
        <v>-147373.79</v>
      </c>
      <c r="AH21" s="104">
        <f>-IFERROR(VLOOKUP($X21,'[6]Trial Blc'!$B$3:AP$708,AH$1,FALSE),0)</f>
        <v>-146071.78</v>
      </c>
      <c r="AI21" s="104">
        <f>-IFERROR(VLOOKUP($X21,'[6]Trial Blc'!$B$3:AQ$708,AI$1,FALSE),0)</f>
        <v>-154160.91</v>
      </c>
      <c r="AJ21" s="104">
        <f>-IFERROR(VLOOKUP($X21,'[6]Trial Blc'!$B$3:AR$708,AJ$1,FALSE),0)</f>
        <v>-154023.6</v>
      </c>
      <c r="AK21" s="104">
        <f>-IFERROR(VLOOKUP($X21,'[6]Trial Blc'!$B$3:AS$708,AK$1,FALSE),0)</f>
        <v>-150699.87</v>
      </c>
      <c r="AL21" s="104">
        <f>-IFERROR(VLOOKUP($X21,'[6]Trial Blc'!$B$3:AT$708,AL$1,FALSE),0)</f>
        <v>-152909.37</v>
      </c>
      <c r="AM21" s="104">
        <f>-IFERROR(VLOOKUP($X21,'[6]Trial Blc'!$B$3:AU$708,AM$1,FALSE),0)</f>
        <v>-159381.76000000001</v>
      </c>
      <c r="AN21" s="104">
        <f>-IFERROR(VLOOKUP($X21,'[6]Trial Blc'!$B$3:AV$708,AN$1,FALSE),0)</f>
        <v>-157174.23000000001</v>
      </c>
      <c r="AO21" s="104">
        <f>-IFERROR(VLOOKUP($X21,'[6]Trial Blc'!$B$3:AW$708,AO$1,FALSE),0)</f>
        <v>-153648.19</v>
      </c>
      <c r="AP21" s="11">
        <f>AVERAGE(AC21:AO21)</f>
        <v>-150377.41615384619</v>
      </c>
      <c r="AQ21" s="11">
        <f>+'[6]COAS-V2'!B55+'[6]COAS-V2'!B56</f>
        <v>68270.439750000005</v>
      </c>
      <c r="AR21" s="11">
        <f t="shared" si="3"/>
        <v>-82106.976403846187</v>
      </c>
      <c r="AU21" s="11">
        <v>95097.322500000009</v>
      </c>
    </row>
    <row r="22" spans="1:47" s="11" customFormat="1" ht="12" x14ac:dyDescent="0.3">
      <c r="A22" s="11" t="s">
        <v>52</v>
      </c>
      <c r="B22" s="155">
        <v>1115</v>
      </c>
      <c r="C22" s="12" t="s">
        <v>53</v>
      </c>
      <c r="D22" s="104">
        <f>IFERROR(VLOOKUP($B22,'[6]Trial Blc'!$B$3:O$708,D$1,FALSE),0)</f>
        <v>663011.62</v>
      </c>
      <c r="E22" s="10"/>
      <c r="F22" s="12"/>
      <c r="G22" s="10">
        <f>SUM(D22:F22)</f>
        <v>663011.62</v>
      </c>
      <c r="H22" s="104">
        <f>IFERROR(VLOOKUP($B22,'[6]Trial Blc'!$B$3:S$708,H$1,FALSE),0)</f>
        <v>665058.11</v>
      </c>
      <c r="I22" s="104">
        <f>IFERROR(VLOOKUP($B22,'[6]Trial Blc'!$B$3:T$708,I$1,FALSE),0)</f>
        <v>671849.95</v>
      </c>
      <c r="J22" s="104">
        <f>IFERROR(VLOOKUP($B22,'[6]Trial Blc'!$B$3:U$708,J$1,FALSE),0)</f>
        <v>671023.93999999994</v>
      </c>
      <c r="K22" s="104">
        <f>IFERROR(VLOOKUP($B22,'[6]Trial Blc'!$B$3:V$708,K$1,FALSE),0)</f>
        <v>672235.39</v>
      </c>
      <c r="L22" s="104">
        <f>IFERROR(VLOOKUP($B22,'[6]Trial Blc'!$B$3:W$708,L$1,FALSE),0)</f>
        <v>673638.81</v>
      </c>
      <c r="M22" s="104">
        <f>IFERROR(VLOOKUP($B22,'[6]Trial Blc'!$B$3:X$708,M$1,FALSE),0)</f>
        <v>674765.7</v>
      </c>
      <c r="N22" s="104">
        <f>IFERROR(VLOOKUP($B22,'[6]Trial Blc'!$B$3:Y$708,N$1,FALSE),0)</f>
        <v>674467.66</v>
      </c>
      <c r="O22" s="104">
        <f>IFERROR(VLOOKUP($B22,'[6]Trial Blc'!$B$3:Z$708,O$1,FALSE),0)</f>
        <v>675861.26</v>
      </c>
      <c r="P22" s="104">
        <f>IFERROR(VLOOKUP($B22,'[6]Trial Blc'!$B$3:AA$708,P$1,FALSE),0)</f>
        <v>679843.88</v>
      </c>
      <c r="Q22" s="104">
        <f>IFERROR(VLOOKUP($B22,'[6]Trial Blc'!$B$3:AB$708,Q$1,FALSE),0)</f>
        <v>684412.9</v>
      </c>
      <c r="R22" s="104">
        <f>IFERROR(VLOOKUP($B22,'[6]Trial Blc'!$B$3:AC$708,R$1,FALSE),0)</f>
        <v>685074.08</v>
      </c>
      <c r="S22" s="104">
        <f>IFERROR(VLOOKUP($B22,'[6]Trial Blc'!$B$3:AD$708,S$1,FALSE),0)</f>
        <v>688010.3</v>
      </c>
      <c r="T22" s="11">
        <f>AVERAGE(G22:S22)</f>
        <v>675327.20000000007</v>
      </c>
      <c r="U22" s="11">
        <f>+'[6]COAS-V2'!B13</f>
        <v>4737050.47</v>
      </c>
      <c r="V22" s="11">
        <f t="shared" si="2"/>
        <v>5412377.6699999999</v>
      </c>
      <c r="X22" s="155">
        <v>1910</v>
      </c>
      <c r="Y22" s="11" t="s">
        <v>54</v>
      </c>
      <c r="Z22" s="104">
        <f>-IFERROR(VLOOKUP($X22,'[6]Trial Blc'!$B$3:AH$708,Z$1,FALSE),0)</f>
        <v>195676.7</v>
      </c>
      <c r="AA22" s="12"/>
      <c r="AB22" s="10"/>
      <c r="AC22" s="10">
        <f>SUM(Z22:AB22)</f>
        <v>195676.7</v>
      </c>
      <c r="AD22" s="104">
        <f>-IFERROR(VLOOKUP($X22,'[6]Trial Blc'!$B$3:AL$708,AD$1,FALSE),0)</f>
        <v>196872.95999999999</v>
      </c>
      <c r="AE22" s="104">
        <f>-IFERROR(VLOOKUP($X22,'[6]Trial Blc'!$B$3:AM$708,AE$1,FALSE),0)</f>
        <v>199417.86</v>
      </c>
      <c r="AF22" s="104">
        <f>-IFERROR(VLOOKUP($X22,'[6]Trial Blc'!$B$3:AN$708,AF$1,FALSE),0)</f>
        <v>198326.62</v>
      </c>
      <c r="AG22" s="104">
        <f>-IFERROR(VLOOKUP($X22,'[6]Trial Blc'!$B$3:AO$708,AG$1,FALSE),0)</f>
        <v>200872.95999999999</v>
      </c>
      <c r="AH22" s="104">
        <f>-IFERROR(VLOOKUP($X22,'[6]Trial Blc'!$B$3:AP$708,AH$1,FALSE),0)</f>
        <v>202044.01</v>
      </c>
      <c r="AI22" s="104">
        <f>-IFERROR(VLOOKUP($X22,'[6]Trial Blc'!$B$3:AQ$708,AI$1,FALSE),0)</f>
        <v>203942.89</v>
      </c>
      <c r="AJ22" s="104">
        <f>-IFERROR(VLOOKUP($X22,'[6]Trial Blc'!$B$3:AR$708,AJ$1,FALSE),0)</f>
        <v>206497.68</v>
      </c>
      <c r="AK22" s="104">
        <f>-IFERROR(VLOOKUP($X22,'[6]Trial Blc'!$B$3:AS$708,AK$1,FALSE),0)</f>
        <v>209057.76</v>
      </c>
      <c r="AL22" s="104">
        <f>-IFERROR(VLOOKUP($X22,'[6]Trial Blc'!$B$3:AT$708,AL$1,FALSE),0)</f>
        <v>211632.92</v>
      </c>
      <c r="AM22" s="104">
        <f>-IFERROR(VLOOKUP($X22,'[6]Trial Blc'!$B$3:AU$708,AM$1,FALSE),0)</f>
        <v>211702.81</v>
      </c>
      <c r="AN22" s="104">
        <f>-IFERROR(VLOOKUP($X22,'[6]Trial Blc'!$B$3:AV$708,AN$1,FALSE),0)</f>
        <v>213993.15</v>
      </c>
      <c r="AO22" s="104">
        <f>-IFERROR(VLOOKUP($X22,'[6]Trial Blc'!$B$3:AW$708,AO$1,FALSE),0)</f>
        <v>216314.1</v>
      </c>
      <c r="AP22" s="11">
        <f>AVERAGE(AC22:AO22)</f>
        <v>205104.03230769231</v>
      </c>
      <c r="AQ22" s="11">
        <f>+'[6]COAS-V2'!B58+'[6]COAS-V2'!B59</f>
        <v>1329020.615681818</v>
      </c>
      <c r="AR22" s="11">
        <f t="shared" si="3"/>
        <v>1534124.6479895103</v>
      </c>
      <c r="AU22" s="11">
        <v>1652001.3295454544</v>
      </c>
    </row>
    <row r="23" spans="1:47" s="11" customFormat="1" ht="12" x14ac:dyDescent="0.3">
      <c r="A23" s="11" t="s">
        <v>55</v>
      </c>
      <c r="B23" s="155">
        <v>1165</v>
      </c>
      <c r="C23" s="12" t="s">
        <v>56</v>
      </c>
      <c r="D23" s="104">
        <f>IFERROR(VLOOKUP($B23,'[6]Trial Blc'!$B$3:O$708,D$1,FALSE),0)</f>
        <v>1702.5</v>
      </c>
      <c r="E23" s="10"/>
      <c r="F23" s="12"/>
      <c r="G23" s="10">
        <f>SUM(D23:F23)</f>
        <v>1702.5</v>
      </c>
      <c r="H23" s="104">
        <f>IFERROR(VLOOKUP($B23,'[6]Trial Blc'!$B$3:S$708,H$1,FALSE),0)</f>
        <v>1702.5</v>
      </c>
      <c r="I23" s="104">
        <f>IFERROR(VLOOKUP($B23,'[6]Trial Blc'!$B$3:T$708,I$1,FALSE),0)</f>
        <v>1702.5</v>
      </c>
      <c r="J23" s="104">
        <f>IFERROR(VLOOKUP($B23,'[6]Trial Blc'!$B$3:U$708,J$1,FALSE),0)</f>
        <v>1702.5</v>
      </c>
      <c r="K23" s="104">
        <f>IFERROR(VLOOKUP($B23,'[6]Trial Blc'!$B$3:V$708,K$1,FALSE),0)</f>
        <v>1702.5</v>
      </c>
      <c r="L23" s="104">
        <f>IFERROR(VLOOKUP($B23,'[6]Trial Blc'!$B$3:W$708,L$1,FALSE),0)</f>
        <v>1702.5</v>
      </c>
      <c r="M23" s="104">
        <f>IFERROR(VLOOKUP($B23,'[6]Trial Blc'!$B$3:X$708,M$1,FALSE),0)</f>
        <v>1702.5</v>
      </c>
      <c r="N23" s="104">
        <f>IFERROR(VLOOKUP($B23,'[6]Trial Blc'!$B$3:Y$708,N$1,FALSE),0)</f>
        <v>1702.5</v>
      </c>
      <c r="O23" s="104">
        <f>IFERROR(VLOOKUP($B23,'[6]Trial Blc'!$B$3:Z$708,O$1,FALSE),0)</f>
        <v>1702.5</v>
      </c>
      <c r="P23" s="104">
        <f>IFERROR(VLOOKUP($B23,'[6]Trial Blc'!$B$3:AA$708,P$1,FALSE),0)</f>
        <v>1702.5</v>
      </c>
      <c r="Q23" s="104">
        <f>IFERROR(VLOOKUP($B23,'[6]Trial Blc'!$B$3:AB$708,Q$1,FALSE),0)</f>
        <v>1702.5</v>
      </c>
      <c r="R23" s="104">
        <f>IFERROR(VLOOKUP($B23,'[6]Trial Blc'!$B$3:AC$708,R$1,FALSE),0)</f>
        <v>1702.5</v>
      </c>
      <c r="S23" s="104">
        <f>IFERROR(VLOOKUP($B23,'[6]Trial Blc'!$B$3:AD$708,S$1,FALSE),0)</f>
        <v>1702.5</v>
      </c>
      <c r="T23" s="11">
        <f>AVERAGE(G23:S23)</f>
        <v>1702.5</v>
      </c>
      <c r="V23" s="11">
        <f t="shared" si="2"/>
        <v>1702.5</v>
      </c>
      <c r="X23" s="155">
        <v>1960</v>
      </c>
      <c r="Y23" s="11" t="s">
        <v>57</v>
      </c>
      <c r="Z23" s="104">
        <f>-IFERROR(VLOOKUP($X23,'[6]Trial Blc'!$B$3:AH$708,Z$1,FALSE),0)</f>
        <v>555.26</v>
      </c>
      <c r="AA23" s="12"/>
      <c r="AB23" s="10"/>
      <c r="AC23" s="10">
        <f>SUM(Z23:AB23)</f>
        <v>555.26</v>
      </c>
      <c r="AD23" s="104">
        <f>-IFERROR(VLOOKUP($X23,'[6]Trial Blc'!$B$3:AL$708,AD$1,FALSE),0)</f>
        <v>563.14</v>
      </c>
      <c r="AE23" s="104">
        <f>-IFERROR(VLOOKUP($X23,'[6]Trial Blc'!$B$3:AM$708,AE$1,FALSE),0)</f>
        <v>571.02</v>
      </c>
      <c r="AF23" s="104">
        <f>-IFERROR(VLOOKUP($X23,'[6]Trial Blc'!$B$3:AN$708,AF$1,FALSE),0)</f>
        <v>578.9</v>
      </c>
      <c r="AG23" s="104">
        <f>-IFERROR(VLOOKUP($X23,'[6]Trial Blc'!$B$3:AO$708,AG$1,FALSE),0)</f>
        <v>586.78</v>
      </c>
      <c r="AH23" s="104">
        <f>-IFERROR(VLOOKUP($X23,'[6]Trial Blc'!$B$3:AP$708,AH$1,FALSE),0)</f>
        <v>594.66</v>
      </c>
      <c r="AI23" s="104">
        <f>-IFERROR(VLOOKUP($X23,'[6]Trial Blc'!$B$3:AQ$708,AI$1,FALSE),0)</f>
        <v>591.01</v>
      </c>
      <c r="AJ23" s="104">
        <f>-IFERROR(VLOOKUP($X23,'[6]Trial Blc'!$B$3:AR$708,AJ$1,FALSE),0)</f>
        <v>598.89</v>
      </c>
      <c r="AK23" s="104">
        <f>-IFERROR(VLOOKUP($X23,'[6]Trial Blc'!$B$3:AS$708,AK$1,FALSE),0)</f>
        <v>606.77</v>
      </c>
      <c r="AL23" s="104">
        <f>-IFERROR(VLOOKUP($X23,'[6]Trial Blc'!$B$3:AT$708,AL$1,FALSE),0)</f>
        <v>614.65</v>
      </c>
      <c r="AM23" s="104">
        <f>-IFERROR(VLOOKUP($X23,'[6]Trial Blc'!$B$3:AU$708,AM$1,FALSE),0)</f>
        <v>622.53</v>
      </c>
      <c r="AN23" s="104">
        <f>-IFERROR(VLOOKUP($X23,'[6]Trial Blc'!$B$3:AV$708,AN$1,FALSE),0)</f>
        <v>630.41</v>
      </c>
      <c r="AO23" s="104">
        <f>-IFERROR(VLOOKUP($X23,'[6]Trial Blc'!$B$3:AW$708,AO$1,FALSE),0)</f>
        <v>638.29</v>
      </c>
      <c r="AP23" s="11">
        <f>AVERAGE(AC23:AO23)</f>
        <v>596.33153846153846</v>
      </c>
      <c r="AQ23" s="11">
        <f>+'[6]COAS-V2'!B71</f>
        <v>153.57</v>
      </c>
      <c r="AR23" s="11">
        <f t="shared" si="3"/>
        <v>749.90153846153839</v>
      </c>
      <c r="AU23" s="11">
        <v>153.57</v>
      </c>
    </row>
    <row r="24" spans="1:47" s="11" customFormat="1" ht="10.5" x14ac:dyDescent="0.25">
      <c r="A24" s="13" t="s">
        <v>58</v>
      </c>
      <c r="B24" s="155"/>
      <c r="C24" s="12"/>
      <c r="D24" s="10"/>
      <c r="E24" s="10"/>
      <c r="F24" s="12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X24" s="155"/>
      <c r="Y24" s="13" t="s">
        <v>58</v>
      </c>
      <c r="Z24" s="10"/>
      <c r="AA24" s="12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</row>
    <row r="25" spans="1:47" s="11" customFormat="1" x14ac:dyDescent="0.2">
      <c r="A25" s="11" t="s">
        <v>59</v>
      </c>
      <c r="B25" s="155"/>
      <c r="C25" s="12"/>
      <c r="D25" s="10"/>
      <c r="E25" s="10"/>
      <c r="F25" s="12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X25" s="155"/>
      <c r="Z25" s="10"/>
      <c r="AA25" s="12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</row>
    <row r="26" spans="1:47" s="11" customFormat="1" ht="12" x14ac:dyDescent="0.3">
      <c r="A26" s="11" t="s">
        <v>60</v>
      </c>
      <c r="B26" s="304">
        <v>1060</v>
      </c>
      <c r="C26" s="12"/>
      <c r="D26" s="104">
        <f>IFERROR(VLOOKUP($B26,'[6]Trial Blc'!$B$3:O$708,D$1,FALSE),0)</f>
        <v>2544.63</v>
      </c>
      <c r="E26" s="10"/>
      <c r="F26" s="12"/>
      <c r="G26" s="10">
        <f>SUM(D26:F26)</f>
        <v>2544.63</v>
      </c>
      <c r="H26" s="104">
        <f>IFERROR(VLOOKUP($B26,'[6]Trial Blc'!$B$3:S$708,H$1,FALSE),0)</f>
        <v>2544.63</v>
      </c>
      <c r="I26" s="104">
        <f>IFERROR(VLOOKUP($B26,'[6]Trial Blc'!$B$3:T$708,I$1,FALSE),0)</f>
        <v>2544.63</v>
      </c>
      <c r="J26" s="104">
        <f>IFERROR(VLOOKUP($B26,'[6]Trial Blc'!$B$3:U$708,J$1,FALSE),0)</f>
        <v>2544.63</v>
      </c>
      <c r="K26" s="104">
        <f>IFERROR(VLOOKUP($B26,'[6]Trial Blc'!$B$3:V$708,K$1,FALSE),0)</f>
        <v>2544.63</v>
      </c>
      <c r="L26" s="104">
        <f>IFERROR(VLOOKUP($B26,'[6]Trial Blc'!$B$3:W$708,L$1,FALSE),0)</f>
        <v>2544.63</v>
      </c>
      <c r="M26" s="104">
        <f>IFERROR(VLOOKUP($B26,'[6]Trial Blc'!$B$3:X$708,M$1,FALSE),0)</f>
        <v>2544.63</v>
      </c>
      <c r="N26" s="104">
        <f>IFERROR(VLOOKUP($B26,'[6]Trial Blc'!$B$3:Y$708,N$1,FALSE),0)</f>
        <v>2544.63</v>
      </c>
      <c r="O26" s="104">
        <f>IFERROR(VLOOKUP($B26,'[6]Trial Blc'!$B$3:Z$708,O$1,FALSE),0)</f>
        <v>2544.63</v>
      </c>
      <c r="P26" s="104">
        <f>IFERROR(VLOOKUP($B26,'[6]Trial Blc'!$B$3:AA$708,P$1,FALSE),0)</f>
        <v>2544.63</v>
      </c>
      <c r="Q26" s="104">
        <f>IFERROR(VLOOKUP($B26,'[6]Trial Blc'!$B$3:AB$708,Q$1,FALSE),0)</f>
        <v>2544.63</v>
      </c>
      <c r="R26" s="104">
        <f>IFERROR(VLOOKUP($B26,'[6]Trial Blc'!$B$3:AC$708,R$1,FALSE),0)</f>
        <v>2544.63</v>
      </c>
      <c r="S26" s="104">
        <f>IFERROR(VLOOKUP($B26,'[6]Trial Blc'!$B$3:AD$708,S$1,FALSE),0)</f>
        <v>2544.63</v>
      </c>
      <c r="T26" s="11">
        <f>AVERAGE(G26:S26)</f>
        <v>2544.6300000000006</v>
      </c>
      <c r="V26" s="11">
        <f t="shared" ref="V26:V30" si="4">+U26+T26</f>
        <v>2544.6300000000006</v>
      </c>
      <c r="X26" s="304">
        <v>1855</v>
      </c>
      <c r="Y26" s="11" t="s">
        <v>60</v>
      </c>
      <c r="Z26" s="104">
        <f>-IFERROR(VLOOKUP($X26,'[6]Trial Blc'!$B$3:AH$708,Z$1,FALSE),0)</f>
        <v>519.59</v>
      </c>
      <c r="AA26" s="12"/>
      <c r="AB26" s="10"/>
      <c r="AC26" s="10">
        <f>SUM(Z26:AB26)</f>
        <v>519.59</v>
      </c>
      <c r="AD26" s="104">
        <f>-IFERROR(VLOOKUP($X26,'[6]Trial Blc'!$B$3:AL$708,AD$1,FALSE),0)</f>
        <v>526.23</v>
      </c>
      <c r="AE26" s="104">
        <f>-IFERROR(VLOOKUP($X26,'[6]Trial Blc'!$B$3:AM$708,AE$1,FALSE),0)</f>
        <v>532.87</v>
      </c>
      <c r="AF26" s="104">
        <f>-IFERROR(VLOOKUP($X26,'[6]Trial Blc'!$B$3:AN$708,AF$1,FALSE),0)</f>
        <v>539.51</v>
      </c>
      <c r="AG26" s="104">
        <f>-IFERROR(VLOOKUP($X26,'[6]Trial Blc'!$B$3:AO$708,AG$1,FALSE),0)</f>
        <v>546.15</v>
      </c>
      <c r="AH26" s="104">
        <f>-IFERROR(VLOOKUP($X26,'[6]Trial Blc'!$B$3:AP$708,AH$1,FALSE),0)</f>
        <v>552.79</v>
      </c>
      <c r="AI26" s="104">
        <f>-IFERROR(VLOOKUP($X26,'[6]Trial Blc'!$B$3:AQ$708,AI$1,FALSE),0)</f>
        <v>559.42999999999995</v>
      </c>
      <c r="AJ26" s="104">
        <f>-IFERROR(VLOOKUP($X26,'[6]Trial Blc'!$B$3:AR$708,AJ$1,FALSE),0)</f>
        <v>566.07000000000005</v>
      </c>
      <c r="AK26" s="104">
        <f>-IFERROR(VLOOKUP($X26,'[6]Trial Blc'!$B$3:AS$708,AK$1,FALSE),0)</f>
        <v>572.71</v>
      </c>
      <c r="AL26" s="104">
        <f>-IFERROR(VLOOKUP($X26,'[6]Trial Blc'!$B$3:AT$708,AL$1,FALSE),0)</f>
        <v>579.35</v>
      </c>
      <c r="AM26" s="104">
        <f>-IFERROR(VLOOKUP($X26,'[6]Trial Blc'!$B$3:AU$708,AM$1,FALSE),0)</f>
        <v>585.99</v>
      </c>
      <c r="AN26" s="104">
        <f>-IFERROR(VLOOKUP($X26,'[6]Trial Blc'!$B$3:AV$708,AN$1,FALSE),0)</f>
        <v>592.63</v>
      </c>
      <c r="AO26" s="104">
        <f>-IFERROR(VLOOKUP($X26,'[6]Trial Blc'!$B$3:AW$708,AO$1,FALSE),0)</f>
        <v>599.27</v>
      </c>
      <c r="AP26" s="11">
        <f>AVERAGE(AC26:AO26)</f>
        <v>559.43000000000006</v>
      </c>
      <c r="AQ26" s="11">
        <f>+'[6]COAS-V2'!B45</f>
        <v>1.72</v>
      </c>
      <c r="AR26" s="11">
        <f t="shared" ref="AR26:AR30" si="5">+AQ26+AP26</f>
        <v>561.15000000000009</v>
      </c>
      <c r="AU26" s="11">
        <v>1.72</v>
      </c>
    </row>
    <row r="27" spans="1:47" s="11" customFormat="1" ht="12" x14ac:dyDescent="0.3">
      <c r="A27" s="11" t="s">
        <v>63</v>
      </c>
      <c r="B27" s="155">
        <v>1110</v>
      </c>
      <c r="C27" s="12" t="s">
        <v>64</v>
      </c>
      <c r="D27" s="104">
        <f>IFERROR(VLOOKUP($B27,'[6]Trial Blc'!$B$3:O$708,D$1,FALSE),0)</f>
        <v>30959.81</v>
      </c>
      <c r="E27" s="10"/>
      <c r="F27" s="12"/>
      <c r="G27" s="10">
        <f>SUM(D27:F27)</f>
        <v>30959.81</v>
      </c>
      <c r="H27" s="104">
        <f>IFERROR(VLOOKUP($B27,'[6]Trial Blc'!$B$3:S$708,H$1,FALSE),0)</f>
        <v>30959.81</v>
      </c>
      <c r="I27" s="104">
        <f>IFERROR(VLOOKUP($B27,'[6]Trial Blc'!$B$3:T$708,I$1,FALSE),0)</f>
        <v>30959.81</v>
      </c>
      <c r="J27" s="104">
        <f>IFERROR(VLOOKUP($B27,'[6]Trial Blc'!$B$3:U$708,J$1,FALSE),0)</f>
        <v>30959.81</v>
      </c>
      <c r="K27" s="104">
        <f>IFERROR(VLOOKUP($B27,'[6]Trial Blc'!$B$3:V$708,K$1,FALSE),0)</f>
        <v>28261.87</v>
      </c>
      <c r="L27" s="104">
        <f>IFERROR(VLOOKUP($B27,'[6]Trial Blc'!$B$3:W$708,L$1,FALSE),0)</f>
        <v>28261.87</v>
      </c>
      <c r="M27" s="104">
        <f>IFERROR(VLOOKUP($B27,'[6]Trial Blc'!$B$3:X$708,M$1,FALSE),0)</f>
        <v>30264.98</v>
      </c>
      <c r="N27" s="104">
        <f>IFERROR(VLOOKUP($B27,'[6]Trial Blc'!$B$3:Y$708,N$1,FALSE),0)</f>
        <v>30264.98</v>
      </c>
      <c r="O27" s="104">
        <f>IFERROR(VLOOKUP($B27,'[6]Trial Blc'!$B$3:Z$708,O$1,FALSE),0)</f>
        <v>30264.98</v>
      </c>
      <c r="P27" s="104">
        <f>IFERROR(VLOOKUP($B27,'[6]Trial Blc'!$B$3:AA$708,P$1,FALSE),0)</f>
        <v>30264.98</v>
      </c>
      <c r="Q27" s="104">
        <f>IFERROR(VLOOKUP($B27,'[6]Trial Blc'!$B$3:AB$708,Q$1,FALSE),0)</f>
        <v>30264.98</v>
      </c>
      <c r="R27" s="104">
        <f>IFERROR(VLOOKUP($B27,'[6]Trial Blc'!$B$3:AC$708,R$1,FALSE),0)</f>
        <v>30264.98</v>
      </c>
      <c r="S27" s="104">
        <f>IFERROR(VLOOKUP($B27,'[6]Trial Blc'!$B$3:AD$708,S$1,FALSE),0)</f>
        <v>30775.98</v>
      </c>
      <c r="T27" s="11">
        <f>AVERAGE(G27:S27)</f>
        <v>30209.910769230766</v>
      </c>
      <c r="V27" s="11">
        <f t="shared" si="4"/>
        <v>30209.910769230766</v>
      </c>
      <c r="X27" s="155">
        <v>1905</v>
      </c>
      <c r="Y27" s="11" t="s">
        <v>65</v>
      </c>
      <c r="Z27" s="104">
        <f>-IFERROR(VLOOKUP($X27,'[6]Trial Blc'!$B$3:AH$708,Z$1,FALSE),0)</f>
        <v>5078.7</v>
      </c>
      <c r="AA27" s="12"/>
      <c r="AB27" s="10"/>
      <c r="AC27" s="10">
        <f>SUM(Z27:AB27)</f>
        <v>5078.7</v>
      </c>
      <c r="AD27" s="104">
        <f>-IFERROR(VLOOKUP($X27,'[6]Trial Blc'!$B$3:AL$708,AD$1,FALSE),0)</f>
        <v>5207.71</v>
      </c>
      <c r="AE27" s="104">
        <f>-IFERROR(VLOOKUP($X27,'[6]Trial Blc'!$B$3:AM$708,AE$1,FALSE),0)</f>
        <v>5336.72</v>
      </c>
      <c r="AF27" s="104">
        <f>-IFERROR(VLOOKUP($X27,'[6]Trial Blc'!$B$3:AN$708,AF$1,FALSE),0)</f>
        <v>5465.73</v>
      </c>
      <c r="AG27" s="104">
        <f>-IFERROR(VLOOKUP($X27,'[6]Trial Blc'!$B$3:AO$708,AG$1,FALSE),0)</f>
        <v>2896.8</v>
      </c>
      <c r="AH27" s="104">
        <f>-IFERROR(VLOOKUP($X27,'[6]Trial Blc'!$B$3:AP$708,AH$1,FALSE),0)</f>
        <v>3014.57</v>
      </c>
      <c r="AI27" s="104">
        <f>-IFERROR(VLOOKUP($X27,'[6]Trial Blc'!$B$3:AQ$708,AI$1,FALSE),0)</f>
        <v>-1269.9000000000001</v>
      </c>
      <c r="AJ27" s="104">
        <f>-IFERROR(VLOOKUP($X27,'[6]Trial Blc'!$B$3:AR$708,AJ$1,FALSE),0)</f>
        <v>-1143.79</v>
      </c>
      <c r="AK27" s="104">
        <f>-IFERROR(VLOOKUP($X27,'[6]Trial Blc'!$B$3:AS$708,AK$1,FALSE),0)</f>
        <v>-1017.68</v>
      </c>
      <c r="AL27" s="104">
        <f>-IFERROR(VLOOKUP($X27,'[6]Trial Blc'!$B$3:AT$708,AL$1,FALSE),0)</f>
        <v>-891.57</v>
      </c>
      <c r="AM27" s="104">
        <f>-IFERROR(VLOOKUP($X27,'[6]Trial Blc'!$B$3:AU$708,AM$1,FALSE),0)</f>
        <v>-765.46</v>
      </c>
      <c r="AN27" s="104">
        <f>-IFERROR(VLOOKUP($X27,'[6]Trial Blc'!$B$3:AV$708,AN$1,FALSE),0)</f>
        <v>-639.35</v>
      </c>
      <c r="AO27" s="104">
        <f>-IFERROR(VLOOKUP($X27,'[6]Trial Blc'!$B$3:AW$708,AO$1,FALSE),0)</f>
        <v>-511.11</v>
      </c>
      <c r="AP27" s="11">
        <f>AVERAGE(AC27:AO27)</f>
        <v>1597.0284615384614</v>
      </c>
      <c r="AQ27" s="11">
        <f>+'[6]COAS-V2'!B57</f>
        <v>-12.08</v>
      </c>
      <c r="AR27" s="11">
        <f t="shared" si="5"/>
        <v>1584.9484615384615</v>
      </c>
      <c r="AU27" s="11">
        <v>-12.08</v>
      </c>
    </row>
    <row r="28" spans="1:47" s="11" customFormat="1" ht="12" x14ac:dyDescent="0.3">
      <c r="A28" s="11" t="s">
        <v>66</v>
      </c>
      <c r="B28" s="155">
        <v>1120</v>
      </c>
      <c r="C28" s="12" t="s">
        <v>67</v>
      </c>
      <c r="D28" s="104">
        <f>IFERROR(VLOOKUP($B28,'[6]Trial Blc'!$B$3:O$708,D$1,FALSE),0)</f>
        <v>3224540.19</v>
      </c>
      <c r="E28" s="10"/>
      <c r="F28" s="12"/>
      <c r="G28" s="10">
        <f>SUM(D28:F28)</f>
        <v>3224540.19</v>
      </c>
      <c r="H28" s="104">
        <f>IFERROR(VLOOKUP($B28,'[6]Trial Blc'!$B$3:S$708,H$1,FALSE),0)</f>
        <v>3224540.19</v>
      </c>
      <c r="I28" s="104">
        <f>IFERROR(VLOOKUP($B28,'[6]Trial Blc'!$B$3:T$708,I$1,FALSE),0)</f>
        <v>3224540.19</v>
      </c>
      <c r="J28" s="104">
        <f>IFERROR(VLOOKUP($B28,'[6]Trial Blc'!$B$3:U$708,J$1,FALSE),0)</f>
        <v>3224540.19</v>
      </c>
      <c r="K28" s="104">
        <f>IFERROR(VLOOKUP($B28,'[6]Trial Blc'!$B$3:V$708,K$1,FALSE),0)</f>
        <v>3224540.19</v>
      </c>
      <c r="L28" s="104">
        <f>IFERROR(VLOOKUP($B28,'[6]Trial Blc'!$B$3:W$708,L$1,FALSE),0)</f>
        <v>3224701.35</v>
      </c>
      <c r="M28" s="104">
        <f>IFERROR(VLOOKUP($B28,'[6]Trial Blc'!$B$3:X$708,M$1,FALSE),0)</f>
        <v>3229568.15</v>
      </c>
      <c r="N28" s="104">
        <f>IFERROR(VLOOKUP($B28,'[6]Trial Blc'!$B$3:Y$708,N$1,FALSE),0)</f>
        <v>3228501.95</v>
      </c>
      <c r="O28" s="104">
        <f>IFERROR(VLOOKUP($B28,'[6]Trial Blc'!$B$3:Z$708,O$1,FALSE),0)</f>
        <v>3230229.35</v>
      </c>
      <c r="P28" s="104">
        <f>IFERROR(VLOOKUP($B28,'[6]Trial Blc'!$B$3:AA$708,P$1,FALSE),0)</f>
        <v>3230473.96</v>
      </c>
      <c r="Q28" s="104">
        <f>IFERROR(VLOOKUP($B28,'[6]Trial Blc'!$B$3:AB$708,Q$1,FALSE),0)</f>
        <v>3233255.27</v>
      </c>
      <c r="R28" s="104">
        <f>IFERROR(VLOOKUP($B28,'[6]Trial Blc'!$B$3:AC$708,R$1,FALSE),0)</f>
        <v>3238650.73</v>
      </c>
      <c r="S28" s="104">
        <f>IFERROR(VLOOKUP($B28,'[6]Trial Blc'!$B$3:AD$708,S$1,FALSE),0)</f>
        <v>3236063.1</v>
      </c>
      <c r="T28" s="11">
        <f>AVERAGE(G28:S28)</f>
        <v>3228780.37</v>
      </c>
      <c r="U28" s="11">
        <f>+'[6]COAS-V2'!B14</f>
        <v>1108.18</v>
      </c>
      <c r="V28" s="11">
        <f t="shared" si="4"/>
        <v>3229888.5500000003</v>
      </c>
      <c r="X28" s="155">
        <v>1915</v>
      </c>
      <c r="Y28" s="11" t="s">
        <v>68</v>
      </c>
      <c r="Z28" s="104">
        <f>-IFERROR(VLOOKUP($X28,'[6]Trial Blc'!$B$3:AH$708,Z$1,FALSE),0)</f>
        <v>961260.79</v>
      </c>
      <c r="AA28" s="12"/>
      <c r="AB28" s="10"/>
      <c r="AC28" s="10">
        <f>SUM(Z28:AB28)</f>
        <v>961260.79</v>
      </c>
      <c r="AD28" s="104">
        <f>-IFERROR(VLOOKUP($X28,'[6]Trial Blc'!$B$3:AL$708,AD$1,FALSE),0)</f>
        <v>968523.26</v>
      </c>
      <c r="AE28" s="104">
        <f>-IFERROR(VLOOKUP($X28,'[6]Trial Blc'!$B$3:AM$708,AE$1,FALSE),0)</f>
        <v>975785.73</v>
      </c>
      <c r="AF28" s="104">
        <f>-IFERROR(VLOOKUP($X28,'[6]Trial Blc'!$B$3:AN$708,AF$1,FALSE),0)</f>
        <v>983048.2</v>
      </c>
      <c r="AG28" s="104">
        <f>-IFERROR(VLOOKUP($X28,'[6]Trial Blc'!$B$3:AO$708,AG$1,FALSE),0)</f>
        <v>990310.67</v>
      </c>
      <c r="AH28" s="104">
        <f>-IFERROR(VLOOKUP($X28,'[6]Trial Blc'!$B$3:AP$708,AH$1,FALSE),0)</f>
        <v>997573.51</v>
      </c>
      <c r="AI28" s="104">
        <f>-IFERROR(VLOOKUP($X28,'[6]Trial Blc'!$B$3:AQ$708,AI$1,FALSE),0)</f>
        <v>1004847.31</v>
      </c>
      <c r="AJ28" s="104">
        <f>-IFERROR(VLOOKUP($X28,'[6]Trial Blc'!$B$3:AR$708,AJ$1,FALSE),0)</f>
        <v>1010882.77</v>
      </c>
      <c r="AK28" s="104">
        <f>-IFERROR(VLOOKUP($X28,'[6]Trial Blc'!$B$3:AS$708,AK$1,FALSE),0)</f>
        <v>1018158.06</v>
      </c>
      <c r="AL28" s="104">
        <f>-IFERROR(VLOOKUP($X28,'[6]Trial Blc'!$B$3:AT$708,AL$1,FALSE),0)</f>
        <v>1025433.9</v>
      </c>
      <c r="AM28" s="104">
        <f>-IFERROR(VLOOKUP($X28,'[6]Trial Blc'!$B$3:AU$708,AM$1,FALSE),0)</f>
        <v>1032716</v>
      </c>
      <c r="AN28" s="104">
        <f>-IFERROR(VLOOKUP($X28,'[6]Trial Blc'!$B$3:AV$708,AN$1,FALSE),0)</f>
        <v>1040010.25</v>
      </c>
      <c r="AO28" s="104">
        <f>-IFERROR(VLOOKUP($X28,'[6]Trial Blc'!$B$3:AW$708,AO$1,FALSE),0)</f>
        <v>1042840.04</v>
      </c>
      <c r="AP28" s="11">
        <f>AVERAGE(AC28:AO28)</f>
        <v>1003953.1146153847</v>
      </c>
      <c r="AQ28" s="11">
        <f>+'[6]COAS-V2'!B60+'[6]COAS-V2'!B61</f>
        <v>-7108.1421621621621</v>
      </c>
      <c r="AR28" s="11">
        <f t="shared" si="5"/>
        <v>996844.97245322261</v>
      </c>
      <c r="AU28" s="11">
        <v>-7063.2159459459463</v>
      </c>
    </row>
    <row r="29" spans="1:47" s="11" customFormat="1" ht="12" x14ac:dyDescent="0.3">
      <c r="A29" s="11" t="s">
        <v>69</v>
      </c>
      <c r="B29" s="155">
        <v>1125</v>
      </c>
      <c r="C29" s="12" t="s">
        <v>70</v>
      </c>
      <c r="D29" s="104">
        <f>IFERROR(VLOOKUP($B29,'[6]Trial Blc'!$B$3:O$708,D$1,FALSE),0)</f>
        <v>16728957.369999999</v>
      </c>
      <c r="E29" s="10"/>
      <c r="F29" s="12"/>
      <c r="G29" s="10">
        <f>SUM(D29:F29)</f>
        <v>16728957.369999999</v>
      </c>
      <c r="H29" s="104">
        <f>IFERROR(VLOOKUP($B29,'[6]Trial Blc'!$B$3:S$708,H$1,FALSE),0)</f>
        <v>16733284.630000001</v>
      </c>
      <c r="I29" s="104">
        <f>IFERROR(VLOOKUP($B29,'[6]Trial Blc'!$B$3:T$708,I$1,FALSE),0)</f>
        <v>16752344.43</v>
      </c>
      <c r="J29" s="104">
        <f>IFERROR(VLOOKUP($B29,'[6]Trial Blc'!$B$3:U$708,J$1,FALSE),0)</f>
        <v>16760920.16</v>
      </c>
      <c r="K29" s="104">
        <f>IFERROR(VLOOKUP($B29,'[6]Trial Blc'!$B$3:V$708,K$1,FALSE),0)</f>
        <v>16773502.98</v>
      </c>
      <c r="L29" s="104">
        <f>IFERROR(VLOOKUP($B29,'[6]Trial Blc'!$B$3:W$708,L$1,FALSE),0)</f>
        <v>16809565.940000001</v>
      </c>
      <c r="M29" s="104">
        <f>IFERROR(VLOOKUP($B29,'[6]Trial Blc'!$B$3:X$708,M$1,FALSE),0)</f>
        <v>16818957.73</v>
      </c>
      <c r="N29" s="104">
        <f>IFERROR(VLOOKUP($B29,'[6]Trial Blc'!$B$3:Y$708,N$1,FALSE),0)</f>
        <v>16821535.890000001</v>
      </c>
      <c r="O29" s="104">
        <f>IFERROR(VLOOKUP($B29,'[6]Trial Blc'!$B$3:Z$708,O$1,FALSE),0)</f>
        <v>16833659.140000001</v>
      </c>
      <c r="P29" s="104">
        <f>IFERROR(VLOOKUP($B29,'[6]Trial Blc'!$B$3:AA$708,P$1,FALSE),0)</f>
        <v>16837019.359999999</v>
      </c>
      <c r="Q29" s="104">
        <f>IFERROR(VLOOKUP($B29,'[6]Trial Blc'!$B$3:AB$708,Q$1,FALSE),0)</f>
        <v>16848479.52</v>
      </c>
      <c r="R29" s="104">
        <f>IFERROR(VLOOKUP($B29,'[6]Trial Blc'!$B$3:AC$708,R$1,FALSE),0)</f>
        <v>16853474.68</v>
      </c>
      <c r="S29" s="104">
        <f>IFERROR(VLOOKUP($B29,'[6]Trial Blc'!$B$3:AD$708,S$1,FALSE),0)</f>
        <v>16855983.129999999</v>
      </c>
      <c r="T29" s="11">
        <f>AVERAGE(G29:S29)</f>
        <v>16802129.612307694</v>
      </c>
      <c r="U29" s="11">
        <f>+'[6]COAS-V2'!B15</f>
        <v>79374.61</v>
      </c>
      <c r="V29" s="11">
        <f t="shared" si="4"/>
        <v>16881504.222307693</v>
      </c>
      <c r="X29" s="155">
        <v>1920</v>
      </c>
      <c r="Y29" s="11" t="s">
        <v>71</v>
      </c>
      <c r="Z29" s="104">
        <f>-IFERROR(VLOOKUP($X29,'[6]Trial Blc'!$B$3:AH$708,Z$1,FALSE),0)</f>
        <v>4136932.77</v>
      </c>
      <c r="AA29" s="12"/>
      <c r="AB29" s="10"/>
      <c r="AC29" s="10">
        <f>SUM(Z29:AB29)</f>
        <v>4136932.77</v>
      </c>
      <c r="AD29" s="104">
        <f>-IFERROR(VLOOKUP($X29,'[6]Trial Blc'!$B$3:AL$708,AD$1,FALSE),0)</f>
        <v>4169424.55</v>
      </c>
      <c r="AE29" s="104">
        <f>-IFERROR(VLOOKUP($X29,'[6]Trial Blc'!$B$3:AM$708,AE$1,FALSE),0)</f>
        <v>4201660.4000000004</v>
      </c>
      <c r="AF29" s="104">
        <f>-IFERROR(VLOOKUP($X29,'[6]Trial Blc'!$B$3:AN$708,AF$1,FALSE),0)</f>
        <v>4234205.84</v>
      </c>
      <c r="AG29" s="104">
        <f>-IFERROR(VLOOKUP($X29,'[6]Trial Blc'!$B$3:AO$708,AG$1,FALSE),0)</f>
        <v>4264367.5999999996</v>
      </c>
      <c r="AH29" s="104">
        <f>-IFERROR(VLOOKUP($X29,'[6]Trial Blc'!$B$3:AP$708,AH$1,FALSE),0)</f>
        <v>4294374.38</v>
      </c>
      <c r="AI29" s="104">
        <f>-IFERROR(VLOOKUP($X29,'[6]Trial Blc'!$B$3:AQ$708,AI$1,FALSE),0)</f>
        <v>4325721.67</v>
      </c>
      <c r="AJ29" s="104">
        <f>-IFERROR(VLOOKUP($X29,'[6]Trial Blc'!$B$3:AR$708,AJ$1,FALSE),0)</f>
        <v>4358384.82</v>
      </c>
      <c r="AK29" s="104">
        <f>-IFERROR(VLOOKUP($X29,'[6]Trial Blc'!$B$3:AS$708,AK$1,FALSE),0)</f>
        <v>4386651.34</v>
      </c>
      <c r="AL29" s="104">
        <f>-IFERROR(VLOOKUP($X29,'[6]Trial Blc'!$B$3:AT$708,AL$1,FALSE),0)</f>
        <v>4418063.54</v>
      </c>
      <c r="AM29" s="104">
        <f>-IFERROR(VLOOKUP($X29,'[6]Trial Blc'!$B$3:AU$708,AM$1,FALSE),0)</f>
        <v>4450778.99</v>
      </c>
      <c r="AN29" s="104">
        <f>-IFERROR(VLOOKUP($X29,'[6]Trial Blc'!$B$3:AV$708,AN$1,FALSE),0)</f>
        <v>4478085.26</v>
      </c>
      <c r="AO29" s="104">
        <f>-IFERROR(VLOOKUP($X29,'[6]Trial Blc'!$B$3:AW$708,AO$1,FALSE),0)</f>
        <v>4510815.29</v>
      </c>
      <c r="AP29" s="11">
        <f>AVERAGE(AC29:AO29)</f>
        <v>4325343.5730769234</v>
      </c>
      <c r="AQ29" s="11">
        <f>+'[6]COAS-V2'!B62+'[6]COAS-V2'!B63</f>
        <v>-15016.025930232558</v>
      </c>
      <c r="AR29" s="11">
        <f t="shared" si="5"/>
        <v>4310327.547146691</v>
      </c>
      <c r="AU29" s="11">
        <v>-12247.144186046513</v>
      </c>
    </row>
    <row r="30" spans="1:47" s="11" customFormat="1" ht="12" x14ac:dyDescent="0.3">
      <c r="A30" s="11" t="s">
        <v>72</v>
      </c>
      <c r="B30" s="155">
        <v>1130</v>
      </c>
      <c r="C30" s="12" t="s">
        <v>73</v>
      </c>
      <c r="D30" s="104">
        <f>IFERROR(VLOOKUP($B30,'[6]Trial Blc'!$B$3:O$708,D$1,FALSE),0)</f>
        <v>2346330.0299999998</v>
      </c>
      <c r="E30" s="10"/>
      <c r="F30" s="12"/>
      <c r="G30" s="10">
        <f>SUM(D30:F30)</f>
        <v>2346330.0299999998</v>
      </c>
      <c r="H30" s="104">
        <f>IFERROR(VLOOKUP($B30,'[6]Trial Blc'!$B$3:S$708,H$1,FALSE),0)</f>
        <v>2351198.4700000002</v>
      </c>
      <c r="I30" s="104">
        <f>IFERROR(VLOOKUP($B30,'[6]Trial Blc'!$B$3:T$708,I$1,FALSE),0)</f>
        <v>2373450.34</v>
      </c>
      <c r="J30" s="104">
        <f>IFERROR(VLOOKUP($B30,'[6]Trial Blc'!$B$3:U$708,J$1,FALSE),0)</f>
        <v>2382476.64</v>
      </c>
      <c r="K30" s="104">
        <f>IFERROR(VLOOKUP($B30,'[6]Trial Blc'!$B$3:V$708,K$1,FALSE),0)</f>
        <v>2383327.96</v>
      </c>
      <c r="L30" s="104">
        <f>IFERROR(VLOOKUP($B30,'[6]Trial Blc'!$B$3:W$708,L$1,FALSE),0)</f>
        <v>2395234.19</v>
      </c>
      <c r="M30" s="104">
        <f>IFERROR(VLOOKUP($B30,'[6]Trial Blc'!$B$3:X$708,M$1,FALSE),0)</f>
        <v>2400644.4700000002</v>
      </c>
      <c r="N30" s="104">
        <f>IFERROR(VLOOKUP($B30,'[6]Trial Blc'!$B$3:Y$708,N$1,FALSE),0)</f>
        <v>2401416.21</v>
      </c>
      <c r="O30" s="104">
        <f>IFERROR(VLOOKUP($B30,'[6]Trial Blc'!$B$3:Z$708,O$1,FALSE),0)</f>
        <v>2409560.34</v>
      </c>
      <c r="P30" s="104">
        <f>IFERROR(VLOOKUP($B30,'[6]Trial Blc'!$B$3:AA$708,P$1,FALSE),0)</f>
        <v>2417897.39</v>
      </c>
      <c r="Q30" s="104">
        <f>IFERROR(VLOOKUP($B30,'[6]Trial Blc'!$B$3:AB$708,Q$1,FALSE),0)</f>
        <v>2421954.09</v>
      </c>
      <c r="R30" s="104">
        <f>IFERROR(VLOOKUP($B30,'[6]Trial Blc'!$B$3:AC$708,R$1,FALSE),0)</f>
        <v>2424155.59</v>
      </c>
      <c r="S30" s="104">
        <f>IFERROR(VLOOKUP($B30,'[6]Trial Blc'!$B$3:AD$708,S$1,FALSE),0)</f>
        <v>2431353.8199999998</v>
      </c>
      <c r="T30" s="11">
        <f>AVERAGE(G30:S30)</f>
        <v>2395307.6569230771</v>
      </c>
      <c r="U30" s="11">
        <f>+'[6]COAS-V2'!B16</f>
        <v>256927.4</v>
      </c>
      <c r="V30" s="11">
        <f t="shared" si="4"/>
        <v>2652235.056923077</v>
      </c>
      <c r="X30" s="155">
        <v>1925</v>
      </c>
      <c r="Y30" s="11" t="s">
        <v>74</v>
      </c>
      <c r="Z30" s="104">
        <f>-IFERROR(VLOOKUP($X30,'[6]Trial Blc'!$B$3:AH$708,Z$1,FALSE),0)</f>
        <v>623112.41</v>
      </c>
      <c r="AA30" s="12"/>
      <c r="AB30" s="10"/>
      <c r="AC30" s="10">
        <f>SUM(Z30:AB30)</f>
        <v>623112.41</v>
      </c>
      <c r="AD30" s="104">
        <f>-IFERROR(VLOOKUP($X30,'[6]Trial Blc'!$B$3:AL$708,AD$1,FALSE),0)</f>
        <v>627623.43000000005</v>
      </c>
      <c r="AE30" s="104">
        <f>-IFERROR(VLOOKUP($X30,'[6]Trial Blc'!$B$3:AM$708,AE$1,FALSE),0)</f>
        <v>630813.02</v>
      </c>
      <c r="AF30" s="104">
        <f>-IFERROR(VLOOKUP($X30,'[6]Trial Blc'!$B$3:AN$708,AF$1,FALSE),0)</f>
        <v>635776.56000000006</v>
      </c>
      <c r="AG30" s="104">
        <f>-IFERROR(VLOOKUP($X30,'[6]Trial Blc'!$B$3:AO$708,AG$1,FALSE),0)</f>
        <v>640004.56000000006</v>
      </c>
      <c r="AH30" s="104">
        <f>-IFERROR(VLOOKUP($X30,'[6]Trial Blc'!$B$3:AP$708,AH$1,FALSE),0)</f>
        <v>642651.79</v>
      </c>
      <c r="AI30" s="104">
        <f>-IFERROR(VLOOKUP($X30,'[6]Trial Blc'!$B$3:AQ$708,AI$1,FALSE),0)</f>
        <v>646501.57999999996</v>
      </c>
      <c r="AJ30" s="104">
        <f>-IFERROR(VLOOKUP($X30,'[6]Trial Blc'!$B$3:AR$708,AJ$1,FALSE),0)</f>
        <v>651504.57999999996</v>
      </c>
      <c r="AK30" s="104">
        <f>-IFERROR(VLOOKUP($X30,'[6]Trial Blc'!$B$3:AS$708,AK$1,FALSE),0)</f>
        <v>656524.54</v>
      </c>
      <c r="AL30" s="104">
        <f>-IFERROR(VLOOKUP($X30,'[6]Trial Blc'!$B$3:AT$708,AL$1,FALSE),0)</f>
        <v>655623.62</v>
      </c>
      <c r="AM30" s="104">
        <f>-IFERROR(VLOOKUP($X30,'[6]Trial Blc'!$B$3:AU$708,AM$1,FALSE),0)</f>
        <v>660669.4</v>
      </c>
      <c r="AN30" s="104">
        <f>-IFERROR(VLOOKUP($X30,'[6]Trial Blc'!$B$3:AV$708,AN$1,FALSE),0)</f>
        <v>665147.56999999995</v>
      </c>
      <c r="AO30" s="104">
        <f>-IFERROR(VLOOKUP($X30,'[6]Trial Blc'!$B$3:AW$708,AO$1,FALSE),0)</f>
        <v>670211.46</v>
      </c>
      <c r="AP30" s="11">
        <f>AVERAGE(AC30:AO30)</f>
        <v>646628.03999999992</v>
      </c>
      <c r="AQ30" s="11">
        <f>+'[6]COAS-V2'!B64+'[6]COAS-V2'!B65</f>
        <v>37590.357499999998</v>
      </c>
      <c r="AR30" s="11">
        <f t="shared" si="5"/>
        <v>684218.39749999996</v>
      </c>
      <c r="AU30" s="11">
        <v>47225.134999999995</v>
      </c>
    </row>
    <row r="31" spans="1:47" s="11" customFormat="1" ht="12" x14ac:dyDescent="0.3">
      <c r="B31" s="155"/>
      <c r="C31" s="12"/>
      <c r="D31" s="104">
        <f>IFERROR(VLOOKUP($B31,'[6]Trial Blc'!$B$3:O$708,D$1,FALSE),0)</f>
        <v>0</v>
      </c>
      <c r="E31" s="10"/>
      <c r="F31" s="12"/>
      <c r="G31" s="10"/>
      <c r="H31" s="104">
        <f>IFERROR(VLOOKUP($B31,'[6]Trial Blc'!$B$3:S$708,H$1,FALSE),0)</f>
        <v>0</v>
      </c>
      <c r="I31" s="104">
        <f>IFERROR(VLOOKUP($B31,'[6]Trial Blc'!$B$3:T$708,I$1,FALSE),0)</f>
        <v>0</v>
      </c>
      <c r="J31" s="104">
        <f>IFERROR(VLOOKUP($B31,'[6]Trial Blc'!$B$3:U$708,J$1,FALSE),0)</f>
        <v>0</v>
      </c>
      <c r="K31" s="104">
        <f>IFERROR(VLOOKUP($B31,'[6]Trial Blc'!$B$3:V$708,K$1,FALSE),0)</f>
        <v>0</v>
      </c>
      <c r="L31" s="104">
        <f>IFERROR(VLOOKUP($B31,'[6]Trial Blc'!$B$3:W$708,L$1,FALSE),0)</f>
        <v>0</v>
      </c>
      <c r="M31" s="104">
        <f>IFERROR(VLOOKUP($B31,'[6]Trial Blc'!$B$3:X$708,M$1,FALSE),0)</f>
        <v>0</v>
      </c>
      <c r="N31" s="104">
        <f>IFERROR(VLOOKUP($B31,'[6]Trial Blc'!$B$3:Y$708,N$1,FALSE),0)</f>
        <v>0</v>
      </c>
      <c r="O31" s="104">
        <f>IFERROR(VLOOKUP($B31,'[6]Trial Blc'!$B$3:Z$708,O$1,FALSE),0)</f>
        <v>0</v>
      </c>
      <c r="P31" s="104">
        <f>IFERROR(VLOOKUP($B31,'[6]Trial Blc'!$B$3:AA$708,P$1,FALSE),0)</f>
        <v>0</v>
      </c>
      <c r="Q31" s="104">
        <f>IFERROR(VLOOKUP($B31,'[6]Trial Blc'!$B$3:AB$708,Q$1,FALSE),0)</f>
        <v>0</v>
      </c>
      <c r="R31" s="104">
        <f>IFERROR(VLOOKUP($B31,'[6]Trial Blc'!$B$3:AC$708,R$1,FALSE),0)</f>
        <v>0</v>
      </c>
      <c r="S31" s="104">
        <f>IFERROR(VLOOKUP($B31,'[6]Trial Blc'!$B$3:AD$708,S$1,FALSE),0)</f>
        <v>0</v>
      </c>
      <c r="X31" s="155"/>
      <c r="Z31" s="104">
        <f>-IFERROR(VLOOKUP($X31,'[6]Trial Blc'!$B$3:AH$708,Z$1,FALSE),0)</f>
        <v>0</v>
      </c>
      <c r="AA31" s="12"/>
      <c r="AB31" s="10"/>
      <c r="AC31" s="10"/>
      <c r="AD31" s="104">
        <f>-IFERROR(VLOOKUP($X31,'[6]Trial Blc'!$B$3:AL$708,AD$1,FALSE),0)</f>
        <v>0</v>
      </c>
      <c r="AE31" s="104">
        <f>-IFERROR(VLOOKUP($X31,'[6]Trial Blc'!$B$3:AM$708,AE$1,FALSE),0)</f>
        <v>0</v>
      </c>
      <c r="AF31" s="104">
        <f>-IFERROR(VLOOKUP($X31,'[6]Trial Blc'!$B$3:AN$708,AF$1,FALSE),0)</f>
        <v>0</v>
      </c>
      <c r="AG31" s="104">
        <f>-IFERROR(VLOOKUP($X31,'[6]Trial Blc'!$B$3:AO$708,AG$1,FALSE),0)</f>
        <v>0</v>
      </c>
      <c r="AH31" s="104">
        <f>-IFERROR(VLOOKUP($X31,'[6]Trial Blc'!$B$3:AP$708,AH$1,FALSE),0)</f>
        <v>0</v>
      </c>
      <c r="AI31" s="104">
        <f>-IFERROR(VLOOKUP($X31,'[6]Trial Blc'!$B$3:AQ$708,AI$1,FALSE),0)</f>
        <v>0</v>
      </c>
      <c r="AJ31" s="104">
        <f>-IFERROR(VLOOKUP($X31,'[6]Trial Blc'!$B$3:AR$708,AJ$1,FALSE),0)</f>
        <v>0</v>
      </c>
      <c r="AK31" s="104">
        <f>-IFERROR(VLOOKUP($X31,'[6]Trial Blc'!$B$3:AS$708,AK$1,FALSE),0)</f>
        <v>0</v>
      </c>
      <c r="AL31" s="104">
        <f>-IFERROR(VLOOKUP($X31,'[6]Trial Blc'!$B$3:AT$708,AL$1,FALSE),0)</f>
        <v>0</v>
      </c>
      <c r="AM31" s="104">
        <f>-IFERROR(VLOOKUP($X31,'[6]Trial Blc'!$B$3:AU$708,AM$1,FALSE),0)</f>
        <v>0</v>
      </c>
      <c r="AN31" s="104">
        <f>-IFERROR(VLOOKUP($X31,'[6]Trial Blc'!$B$3:AV$708,AN$1,FALSE),0)</f>
        <v>0</v>
      </c>
      <c r="AO31" s="104">
        <f>-IFERROR(VLOOKUP($X31,'[6]Trial Blc'!$B$3:AW$708,AO$1,FALSE),0)</f>
        <v>0</v>
      </c>
    </row>
    <row r="32" spans="1:47" s="11" customFormat="1" ht="12" x14ac:dyDescent="0.3">
      <c r="A32" s="11" t="s">
        <v>75</v>
      </c>
      <c r="B32" s="155">
        <v>1135</v>
      </c>
      <c r="C32" s="12" t="s">
        <v>76</v>
      </c>
      <c r="D32" s="104">
        <f>IFERROR(VLOOKUP($B32,'[6]Trial Blc'!$B$3:O$708,D$1,FALSE),0)</f>
        <v>648114.27</v>
      </c>
      <c r="E32" s="10"/>
      <c r="F32" s="12"/>
      <c r="G32" s="10">
        <f>SUM(D32:F32)</f>
        <v>648114.27</v>
      </c>
      <c r="H32" s="104">
        <f>IFERROR(VLOOKUP($B32,'[6]Trial Blc'!$B$3:S$708,H$1,FALSE),0)</f>
        <v>657027.79</v>
      </c>
      <c r="I32" s="104">
        <f>IFERROR(VLOOKUP($B32,'[6]Trial Blc'!$B$3:T$708,I$1,FALSE),0)</f>
        <v>664081.37</v>
      </c>
      <c r="J32" s="104">
        <f>IFERROR(VLOOKUP($B32,'[6]Trial Blc'!$B$3:U$708,J$1,FALSE),0)</f>
        <v>664062.14</v>
      </c>
      <c r="K32" s="104">
        <f>IFERROR(VLOOKUP($B32,'[6]Trial Blc'!$B$3:V$708,K$1,FALSE),0)</f>
        <v>664062.14</v>
      </c>
      <c r="L32" s="104">
        <f>IFERROR(VLOOKUP($B32,'[6]Trial Blc'!$B$3:W$708,L$1,FALSE),0)</f>
        <v>672865.34</v>
      </c>
      <c r="M32" s="104">
        <f>IFERROR(VLOOKUP($B32,'[6]Trial Blc'!$B$3:X$708,M$1,FALSE),0)</f>
        <v>672865.28000000003</v>
      </c>
      <c r="N32" s="104">
        <f>IFERROR(VLOOKUP($B32,'[6]Trial Blc'!$B$3:Y$708,N$1,FALSE),0)</f>
        <v>681285.84</v>
      </c>
      <c r="O32" s="104">
        <f>IFERROR(VLOOKUP($B32,'[6]Trial Blc'!$B$3:Z$708,O$1,FALSE),0)</f>
        <v>681285.84</v>
      </c>
      <c r="P32" s="104">
        <f>IFERROR(VLOOKUP($B32,'[6]Trial Blc'!$B$3:AA$708,P$1,FALSE),0)</f>
        <v>688047.55</v>
      </c>
      <c r="Q32" s="104">
        <f>IFERROR(VLOOKUP($B32,'[6]Trial Blc'!$B$3:AB$708,Q$1,FALSE),0)</f>
        <v>688047.55</v>
      </c>
      <c r="R32" s="104">
        <f>IFERROR(VLOOKUP($B32,'[6]Trial Blc'!$B$3:AC$708,R$1,FALSE),0)</f>
        <v>689078.46</v>
      </c>
      <c r="S32" s="104">
        <f>IFERROR(VLOOKUP($B32,'[6]Trial Blc'!$B$3:AD$708,S$1,FALSE),0)</f>
        <v>697989.66</v>
      </c>
      <c r="T32" s="11">
        <f>AVERAGE(G32:S32)</f>
        <v>674524.09461538447</v>
      </c>
      <c r="V32" s="11">
        <f>+U32+T32</f>
        <v>674524.09461538447</v>
      </c>
      <c r="X32" s="155">
        <v>1930</v>
      </c>
      <c r="Y32" s="11" t="s">
        <v>77</v>
      </c>
      <c r="Z32" s="104">
        <f>-IFERROR(VLOOKUP($X32,'[6]Trial Blc'!$B$3:AH$708,Z$1,FALSE),0)</f>
        <v>271123.73</v>
      </c>
      <c r="AA32" s="12"/>
      <c r="AB32" s="10"/>
      <c r="AC32" s="10">
        <f>SUM(Z32:AB32)</f>
        <v>271123.73</v>
      </c>
      <c r="AD32" s="104">
        <f>-IFERROR(VLOOKUP($X32,'[6]Trial Blc'!$B$3:AL$708,AD$1,FALSE),0)</f>
        <v>273861.34000000003</v>
      </c>
      <c r="AE32" s="104">
        <f>-IFERROR(VLOOKUP($X32,'[6]Trial Blc'!$B$3:AM$708,AE$1,FALSE),0)</f>
        <v>276628.34000000003</v>
      </c>
      <c r="AF32" s="104">
        <f>-IFERROR(VLOOKUP($X32,'[6]Trial Blc'!$B$3:AN$708,AF$1,FALSE),0)</f>
        <v>279398.33</v>
      </c>
      <c r="AG32" s="104">
        <f>-IFERROR(VLOOKUP($X32,'[6]Trial Blc'!$B$3:AO$708,AG$1,FALSE),0)</f>
        <v>282165.25</v>
      </c>
      <c r="AH32" s="104">
        <f>-IFERROR(VLOOKUP($X32,'[6]Trial Blc'!$B$3:AP$708,AH$1,FALSE),0)</f>
        <v>284968.84999999998</v>
      </c>
      <c r="AI32" s="104">
        <f>-IFERROR(VLOOKUP($X32,'[6]Trial Blc'!$B$3:AQ$708,AI$1,FALSE),0)</f>
        <v>287772.45</v>
      </c>
      <c r="AJ32" s="104">
        <f>-IFERROR(VLOOKUP($X32,'[6]Trial Blc'!$B$3:AR$708,AJ$1,FALSE),0)</f>
        <v>290611.14</v>
      </c>
      <c r="AK32" s="104">
        <f>-IFERROR(VLOOKUP($X32,'[6]Trial Blc'!$B$3:AS$708,AK$1,FALSE),0)</f>
        <v>293449.83</v>
      </c>
      <c r="AL32" s="104">
        <f>-IFERROR(VLOOKUP($X32,'[6]Trial Blc'!$B$3:AT$708,AL$1,FALSE),0)</f>
        <v>296316.69</v>
      </c>
      <c r="AM32" s="104">
        <f>-IFERROR(VLOOKUP($X32,'[6]Trial Blc'!$B$3:AU$708,AM$1,FALSE),0)</f>
        <v>299183.55</v>
      </c>
      <c r="AN32" s="104">
        <f>-IFERROR(VLOOKUP($X32,'[6]Trial Blc'!$B$3:AV$708,AN$1,FALSE),0)</f>
        <v>302054.71000000002</v>
      </c>
      <c r="AO32" s="104">
        <f>-IFERROR(VLOOKUP($X32,'[6]Trial Blc'!$B$3:AW$708,AO$1,FALSE),0)</f>
        <v>304925.87</v>
      </c>
      <c r="AP32" s="11">
        <f t="shared" ref="AP32:AP37" si="6">AVERAGE(AC32:AO32)</f>
        <v>287881.5446153846</v>
      </c>
      <c r="AQ32" s="11">
        <f>+'[6]COAS-V2'!B66</f>
        <v>-423.74</v>
      </c>
      <c r="AR32" s="11">
        <f>+AQ32+AP32</f>
        <v>287457.80461538461</v>
      </c>
      <c r="AU32" s="11">
        <v>-423.74</v>
      </c>
    </row>
    <row r="33" spans="1:47" s="11" customFormat="1" ht="12" x14ac:dyDescent="0.3">
      <c r="B33" s="155">
        <v>1140</v>
      </c>
      <c r="C33" s="12" t="s">
        <v>78</v>
      </c>
      <c r="D33" s="104">
        <f>IFERROR(VLOOKUP($B33,'[6]Trial Blc'!$B$3:O$708,D$1,FALSE),0)</f>
        <v>473975.28</v>
      </c>
      <c r="E33" s="10"/>
      <c r="F33" s="12"/>
      <c r="G33" s="10">
        <f>SUM(D33:F33)</f>
        <v>473975.28</v>
      </c>
      <c r="H33" s="104">
        <f>IFERROR(VLOOKUP($B33,'[6]Trial Blc'!$B$3:S$708,H$1,FALSE),0)</f>
        <v>476630.04</v>
      </c>
      <c r="I33" s="104">
        <f>IFERROR(VLOOKUP($B33,'[6]Trial Blc'!$B$3:T$708,I$1,FALSE),0)</f>
        <v>483757.63</v>
      </c>
      <c r="J33" s="104">
        <f>IFERROR(VLOOKUP($B33,'[6]Trial Blc'!$B$3:U$708,J$1,FALSE),0)</f>
        <v>492726.43</v>
      </c>
      <c r="K33" s="104">
        <f>IFERROR(VLOOKUP($B33,'[6]Trial Blc'!$B$3:V$708,K$1,FALSE),0)</f>
        <v>501364.55</v>
      </c>
      <c r="L33" s="104">
        <f>IFERROR(VLOOKUP($B33,'[6]Trial Blc'!$B$3:W$708,L$1,FALSE),0)</f>
        <v>507429.86</v>
      </c>
      <c r="M33" s="104">
        <f>IFERROR(VLOOKUP($B33,'[6]Trial Blc'!$B$3:X$708,M$1,FALSE),0)</f>
        <v>511378.28</v>
      </c>
      <c r="N33" s="104">
        <f>IFERROR(VLOOKUP($B33,'[6]Trial Blc'!$B$3:Y$708,N$1,FALSE),0)</f>
        <v>515588.59</v>
      </c>
      <c r="O33" s="104">
        <f>IFERROR(VLOOKUP($B33,'[6]Trial Blc'!$B$3:Z$708,O$1,FALSE),0)</f>
        <v>518831.94</v>
      </c>
      <c r="P33" s="104">
        <f>IFERROR(VLOOKUP($B33,'[6]Trial Blc'!$B$3:AA$708,P$1,FALSE),0)</f>
        <v>525862.55000000005</v>
      </c>
      <c r="Q33" s="104">
        <f>IFERROR(VLOOKUP($B33,'[6]Trial Blc'!$B$3:AB$708,Q$1,FALSE),0)</f>
        <v>530536.18999999994</v>
      </c>
      <c r="R33" s="104">
        <f>IFERROR(VLOOKUP($B33,'[6]Trial Blc'!$B$3:AC$708,R$1,FALSE),0)</f>
        <v>534205.99</v>
      </c>
      <c r="S33" s="104">
        <f>IFERROR(VLOOKUP($B33,'[6]Trial Blc'!$B$3:AD$708,S$1,FALSE),0)</f>
        <v>539141.54</v>
      </c>
      <c r="T33" s="11">
        <f>AVERAGE(G33:S33)</f>
        <v>508571.45153846155</v>
      </c>
      <c r="U33" s="11">
        <f>+'[6]COAS-V2'!B17</f>
        <v>575</v>
      </c>
      <c r="V33" s="11">
        <f>+U33+T33</f>
        <v>509146.45153846155</v>
      </c>
      <c r="X33" s="155">
        <v>1935</v>
      </c>
      <c r="Y33" s="11" t="s">
        <v>79</v>
      </c>
      <c r="Z33" s="104">
        <f>-IFERROR(VLOOKUP($X33,'[6]Trial Blc'!$B$3:AH$708,Z$1,FALSE),0)</f>
        <v>85777.23</v>
      </c>
      <c r="AA33" s="12"/>
      <c r="AB33" s="10"/>
      <c r="AC33" s="10">
        <f>SUM(Z33:AB33)</f>
        <v>85777.23</v>
      </c>
      <c r="AD33" s="104">
        <f>-IFERROR(VLOOKUP($X33,'[6]Trial Blc'!$B$3:AL$708,AD$1,FALSE),0)</f>
        <v>87763.199999999997</v>
      </c>
      <c r="AE33" s="104">
        <f>-IFERROR(VLOOKUP($X33,'[6]Trial Blc'!$B$3:AM$708,AE$1,FALSE),0)</f>
        <v>89778.87</v>
      </c>
      <c r="AF33" s="104">
        <f>-IFERROR(VLOOKUP($X33,'[6]Trial Blc'!$B$3:AN$708,AF$1,FALSE),0)</f>
        <v>91831.91</v>
      </c>
      <c r="AG33" s="104">
        <f>-IFERROR(VLOOKUP($X33,'[6]Trial Blc'!$B$3:AO$708,AG$1,FALSE),0)</f>
        <v>93920.95</v>
      </c>
      <c r="AH33" s="104">
        <f>-IFERROR(VLOOKUP($X33,'[6]Trial Blc'!$B$3:AP$708,AH$1,FALSE),0)</f>
        <v>96035.26</v>
      </c>
      <c r="AI33" s="104">
        <f>-IFERROR(VLOOKUP($X33,'[6]Trial Blc'!$B$3:AQ$708,AI$1,FALSE),0)</f>
        <v>98166.02</v>
      </c>
      <c r="AJ33" s="104">
        <f>-IFERROR(VLOOKUP($X33,'[6]Trial Blc'!$B$3:AR$708,AJ$1,FALSE),0)</f>
        <v>100314.32</v>
      </c>
      <c r="AK33" s="104">
        <f>-IFERROR(VLOOKUP($X33,'[6]Trial Blc'!$B$3:AS$708,AK$1,FALSE),0)</f>
        <v>102476.14</v>
      </c>
      <c r="AL33" s="104">
        <f>-IFERROR(VLOOKUP($X33,'[6]Trial Blc'!$B$3:AT$708,AL$1,FALSE),0)</f>
        <v>104667.26</v>
      </c>
      <c r="AM33" s="104">
        <f>-IFERROR(VLOOKUP($X33,'[6]Trial Blc'!$B$3:AU$708,AM$1,FALSE),0)</f>
        <v>106877.85</v>
      </c>
      <c r="AN33" s="104">
        <f>-IFERROR(VLOOKUP($X33,'[6]Trial Blc'!$B$3:AV$708,AN$1,FALSE),0)</f>
        <v>109103.73</v>
      </c>
      <c r="AO33" s="104">
        <f>-IFERROR(VLOOKUP($X33,'[6]Trial Blc'!$B$3:AW$708,AO$1,FALSE),0)</f>
        <v>111350.17</v>
      </c>
      <c r="AP33" s="11">
        <f t="shared" si="6"/>
        <v>98312.531538461539</v>
      </c>
      <c r="AQ33" s="11">
        <f>+'[6]COAS-V2'!B67+'[6]COAS-V2'!B68</f>
        <v>-967.125</v>
      </c>
      <c r="AR33" s="11">
        <f>+AQ33+AP33</f>
        <v>97345.406538461539</v>
      </c>
      <c r="AU33" s="11">
        <v>-924</v>
      </c>
    </row>
    <row r="34" spans="1:47" s="11" customFormat="1" ht="10.5" x14ac:dyDescent="0.25">
      <c r="A34" s="22" t="s">
        <v>80</v>
      </c>
      <c r="B34" s="272"/>
      <c r="C34" s="273" t="s">
        <v>81</v>
      </c>
      <c r="D34" s="167">
        <f>SUM(D32:D33)</f>
        <v>1122089.55</v>
      </c>
      <c r="E34" s="10"/>
      <c r="F34" s="167">
        <f t="shared" ref="F34:V34" si="7">SUM(F32:F33)</f>
        <v>0</v>
      </c>
      <c r="G34" s="167">
        <f t="shared" si="7"/>
        <v>1122089.55</v>
      </c>
      <c r="H34" s="167">
        <f t="shared" si="7"/>
        <v>1133657.83</v>
      </c>
      <c r="I34" s="167">
        <f t="shared" si="7"/>
        <v>1147839</v>
      </c>
      <c r="J34" s="167">
        <f t="shared" si="7"/>
        <v>1156788.57</v>
      </c>
      <c r="K34" s="167">
        <f t="shared" si="7"/>
        <v>1165426.69</v>
      </c>
      <c r="L34" s="167">
        <f t="shared" si="7"/>
        <v>1180295.2</v>
      </c>
      <c r="M34" s="167">
        <f t="shared" si="7"/>
        <v>1184243.56</v>
      </c>
      <c r="N34" s="167">
        <f t="shared" si="7"/>
        <v>1196874.43</v>
      </c>
      <c r="O34" s="167">
        <f t="shared" si="7"/>
        <v>1200117.78</v>
      </c>
      <c r="P34" s="167">
        <f t="shared" si="7"/>
        <v>1213910.1000000001</v>
      </c>
      <c r="Q34" s="167">
        <f t="shared" si="7"/>
        <v>1218583.74</v>
      </c>
      <c r="R34" s="167">
        <f t="shared" si="7"/>
        <v>1223284.45</v>
      </c>
      <c r="S34" s="167">
        <f t="shared" si="7"/>
        <v>1237131.2000000002</v>
      </c>
      <c r="U34" s="167">
        <f t="shared" si="7"/>
        <v>575</v>
      </c>
      <c r="V34" s="167">
        <f t="shared" si="7"/>
        <v>1183670.546153846</v>
      </c>
      <c r="X34" s="272"/>
      <c r="Y34" s="24" t="s">
        <v>81</v>
      </c>
      <c r="Z34" s="167">
        <f>SUM(Z32:Z33)</f>
        <v>356900.95999999996</v>
      </c>
      <c r="AA34" s="167">
        <f>SUM(AA32:AA33)</f>
        <v>0</v>
      </c>
      <c r="AB34" s="10"/>
      <c r="AC34" s="167">
        <f t="shared" ref="AC34:AR34" si="8">SUM(AC32:AC33)</f>
        <v>356900.95999999996</v>
      </c>
      <c r="AD34" s="167">
        <f t="shared" si="8"/>
        <v>361624.54000000004</v>
      </c>
      <c r="AE34" s="167">
        <f t="shared" si="8"/>
        <v>366407.21</v>
      </c>
      <c r="AF34" s="167">
        <f t="shared" si="8"/>
        <v>371230.24</v>
      </c>
      <c r="AG34" s="167">
        <f t="shared" si="8"/>
        <v>376086.2</v>
      </c>
      <c r="AH34" s="167">
        <f t="shared" si="8"/>
        <v>381004.11</v>
      </c>
      <c r="AI34" s="167">
        <f t="shared" si="8"/>
        <v>385938.47000000003</v>
      </c>
      <c r="AJ34" s="167">
        <f t="shared" si="8"/>
        <v>390925.46</v>
      </c>
      <c r="AK34" s="167">
        <f t="shared" si="8"/>
        <v>395925.97000000003</v>
      </c>
      <c r="AL34" s="167">
        <f t="shared" si="8"/>
        <v>400983.95</v>
      </c>
      <c r="AM34" s="167">
        <f t="shared" si="8"/>
        <v>406061.4</v>
      </c>
      <c r="AN34" s="167">
        <f t="shared" si="8"/>
        <v>411158.44</v>
      </c>
      <c r="AO34" s="167">
        <f t="shared" si="8"/>
        <v>416276.04</v>
      </c>
      <c r="AP34" s="11">
        <f t="shared" si="6"/>
        <v>386194.07615384617</v>
      </c>
      <c r="AQ34" s="167">
        <f t="shared" si="8"/>
        <v>-1390.865</v>
      </c>
      <c r="AR34" s="167">
        <f t="shared" si="8"/>
        <v>384803.21115384612</v>
      </c>
      <c r="AU34" s="11">
        <v>-1347.74</v>
      </c>
    </row>
    <row r="35" spans="1:47" s="11" customFormat="1" ht="12" x14ac:dyDescent="0.3">
      <c r="A35" s="11" t="s">
        <v>82</v>
      </c>
      <c r="B35" s="155">
        <v>1145</v>
      </c>
      <c r="C35" s="12" t="s">
        <v>83</v>
      </c>
      <c r="D35" s="104">
        <f>IFERROR(VLOOKUP($B35,'[6]Trial Blc'!$B$3:O$708,D$1,FALSE),0)</f>
        <v>917581.76</v>
      </c>
      <c r="E35" s="10"/>
      <c r="F35" s="12"/>
      <c r="G35" s="10">
        <f>SUM(D35:F35)</f>
        <v>917581.76</v>
      </c>
      <c r="H35" s="104">
        <f>IFERROR(VLOOKUP($B35,'[6]Trial Blc'!$B$3:S$708,H$1,FALSE),0)</f>
        <v>917581.76</v>
      </c>
      <c r="I35" s="104">
        <f>IFERROR(VLOOKUP($B35,'[6]Trial Blc'!$B$3:T$708,I$1,FALSE),0)</f>
        <v>924107.76</v>
      </c>
      <c r="J35" s="104">
        <f>IFERROR(VLOOKUP($B35,'[6]Trial Blc'!$B$3:U$708,J$1,FALSE),0)</f>
        <v>924107.76</v>
      </c>
      <c r="K35" s="104">
        <f>IFERROR(VLOOKUP($B35,'[6]Trial Blc'!$B$3:V$708,K$1,FALSE),0)</f>
        <v>925894.81</v>
      </c>
      <c r="L35" s="104">
        <f>IFERROR(VLOOKUP($B35,'[6]Trial Blc'!$B$3:W$708,L$1,FALSE),0)</f>
        <v>933918.09</v>
      </c>
      <c r="M35" s="104">
        <f>IFERROR(VLOOKUP($B35,'[6]Trial Blc'!$B$3:X$708,M$1,FALSE),0)</f>
        <v>933918.09</v>
      </c>
      <c r="N35" s="104">
        <f>IFERROR(VLOOKUP($B35,'[6]Trial Blc'!$B$3:Y$708,N$1,FALSE),0)</f>
        <v>934338.54</v>
      </c>
      <c r="O35" s="104">
        <f>IFERROR(VLOOKUP($B35,'[6]Trial Blc'!$B$3:Z$708,O$1,FALSE),0)</f>
        <v>934338.54</v>
      </c>
      <c r="P35" s="104">
        <f>IFERROR(VLOOKUP($B35,'[6]Trial Blc'!$B$3:AA$708,P$1,FALSE),0)</f>
        <v>934338.54</v>
      </c>
      <c r="Q35" s="104">
        <f>IFERROR(VLOOKUP($B35,'[6]Trial Blc'!$B$3:AB$708,Q$1,FALSE),0)</f>
        <v>934338.54</v>
      </c>
      <c r="R35" s="104">
        <f>IFERROR(VLOOKUP($B35,'[6]Trial Blc'!$B$3:AC$708,R$1,FALSE),0)</f>
        <v>936688.26</v>
      </c>
      <c r="S35" s="104">
        <f>IFERROR(VLOOKUP($B35,'[6]Trial Blc'!$B$3:AD$708,S$1,FALSE),0)</f>
        <v>936747.35</v>
      </c>
      <c r="T35" s="11">
        <f>AVERAGE(G35:S35)</f>
        <v>929838.44615384587</v>
      </c>
      <c r="V35" s="11">
        <f t="shared" ref="V35:V37" si="9">+U35+T35</f>
        <v>929838.44615384587</v>
      </c>
      <c r="X35" s="155">
        <v>1940</v>
      </c>
      <c r="Y35" s="11" t="s">
        <v>84</v>
      </c>
      <c r="Z35" s="104">
        <f>-IFERROR(VLOOKUP($X35,'[6]Trial Blc'!$B$3:AH$708,Z$1,FALSE),0)</f>
        <v>208615.92</v>
      </c>
      <c r="AA35" s="12"/>
      <c r="AB35" s="10"/>
      <c r="AC35" s="10">
        <f>SUM(Z35:AB35)</f>
        <v>208615.92</v>
      </c>
      <c r="AD35" s="104">
        <f>-IFERROR(VLOOKUP($X35,'[6]Trial Blc'!$B$3:AL$708,AD$1,FALSE),0)</f>
        <v>210312</v>
      </c>
      <c r="AE35" s="104">
        <f>-IFERROR(VLOOKUP($X35,'[6]Trial Blc'!$B$3:AM$708,AE$1,FALSE),0)</f>
        <v>212020.14</v>
      </c>
      <c r="AF35" s="104">
        <f>-IFERROR(VLOOKUP($X35,'[6]Trial Blc'!$B$3:AN$708,AF$1,FALSE),0)</f>
        <v>213728.28</v>
      </c>
      <c r="AG35" s="104">
        <f>-IFERROR(VLOOKUP($X35,'[6]Trial Blc'!$B$3:AO$708,AG$1,FALSE),0)</f>
        <v>215439.73</v>
      </c>
      <c r="AH35" s="104">
        <f>-IFERROR(VLOOKUP($X35,'[6]Trial Blc'!$B$3:AP$708,AH$1,FALSE),0)</f>
        <v>216620.3</v>
      </c>
      <c r="AI35" s="104">
        <f>-IFERROR(VLOOKUP($X35,'[6]Trial Blc'!$B$3:AQ$708,AI$1,FALSE),0)</f>
        <v>218346.57</v>
      </c>
      <c r="AJ35" s="104">
        <f>-IFERROR(VLOOKUP($X35,'[6]Trial Blc'!$B$3:AR$708,AJ$1,FALSE),0)</f>
        <v>220073.61</v>
      </c>
      <c r="AK35" s="104">
        <f>-IFERROR(VLOOKUP($X35,'[6]Trial Blc'!$B$3:AS$708,AK$1,FALSE),0)</f>
        <v>221800.65</v>
      </c>
      <c r="AL35" s="104">
        <f>-IFERROR(VLOOKUP($X35,'[6]Trial Blc'!$B$3:AT$708,AL$1,FALSE),0)</f>
        <v>223527.69</v>
      </c>
      <c r="AM35" s="104">
        <f>-IFERROR(VLOOKUP($X35,'[6]Trial Blc'!$B$3:AU$708,AM$1,FALSE),0)</f>
        <v>225254.73</v>
      </c>
      <c r="AN35" s="104">
        <f>-IFERROR(VLOOKUP($X35,'[6]Trial Blc'!$B$3:AV$708,AN$1,FALSE),0)</f>
        <v>226986.11</v>
      </c>
      <c r="AO35" s="104">
        <f>-IFERROR(VLOOKUP($X35,'[6]Trial Blc'!$B$3:AW$708,AO$1,FALSE),0)</f>
        <v>228717.6</v>
      </c>
      <c r="AP35" s="11">
        <f t="shared" si="6"/>
        <v>218572.56384615385</v>
      </c>
      <c r="AQ35" s="11">
        <f>+'[6]COAS-V2'!B69</f>
        <v>-16789.080000000002</v>
      </c>
      <c r="AR35" s="11">
        <f t="shared" ref="AR35:AR37" si="10">+AQ35+AP35</f>
        <v>201783.48384615383</v>
      </c>
      <c r="AU35" s="11">
        <v>-16789.080000000002</v>
      </c>
    </row>
    <row r="36" spans="1:47" s="11" customFormat="1" ht="12" x14ac:dyDescent="0.3">
      <c r="A36" s="11" t="s">
        <v>85</v>
      </c>
      <c r="B36" s="155">
        <v>1150</v>
      </c>
      <c r="C36" s="12" t="s">
        <v>86</v>
      </c>
      <c r="D36" s="104">
        <f>IFERROR(VLOOKUP($B36,'[6]Trial Blc'!$B$3:O$708,D$1,FALSE),0)</f>
        <v>54834.57</v>
      </c>
      <c r="E36" s="10"/>
      <c r="F36" s="12"/>
      <c r="G36" s="10">
        <f>SUM(D36:F36)</f>
        <v>54834.57</v>
      </c>
      <c r="H36" s="104">
        <f>IFERROR(VLOOKUP($B36,'[6]Trial Blc'!$B$3:S$708,H$1,FALSE),0)</f>
        <v>57422.25</v>
      </c>
      <c r="I36" s="104">
        <f>IFERROR(VLOOKUP($B36,'[6]Trial Blc'!$B$3:T$708,I$1,FALSE),0)</f>
        <v>60009.93</v>
      </c>
      <c r="J36" s="104">
        <f>IFERROR(VLOOKUP($B36,'[6]Trial Blc'!$B$3:U$708,J$1,FALSE),0)</f>
        <v>62734.97</v>
      </c>
      <c r="K36" s="104">
        <f>IFERROR(VLOOKUP($B36,'[6]Trial Blc'!$B$3:V$708,K$1,FALSE),0)</f>
        <v>63144.97</v>
      </c>
      <c r="L36" s="104">
        <f>IFERROR(VLOOKUP($B36,'[6]Trial Blc'!$B$3:W$708,L$1,FALSE),0)</f>
        <v>63144.97</v>
      </c>
      <c r="M36" s="104">
        <f>IFERROR(VLOOKUP($B36,'[6]Trial Blc'!$B$3:X$708,M$1,FALSE),0)</f>
        <v>65197.77</v>
      </c>
      <c r="N36" s="104">
        <f>IFERROR(VLOOKUP($B36,'[6]Trial Blc'!$B$3:Y$708,N$1,FALSE),0)</f>
        <v>66735.87</v>
      </c>
      <c r="O36" s="104">
        <f>IFERROR(VLOOKUP($B36,'[6]Trial Blc'!$B$3:Z$708,O$1,FALSE),0)</f>
        <v>66735.87</v>
      </c>
      <c r="P36" s="104">
        <f>IFERROR(VLOOKUP($B36,'[6]Trial Blc'!$B$3:AA$708,P$1,FALSE),0)</f>
        <v>67058.19</v>
      </c>
      <c r="Q36" s="104">
        <f>IFERROR(VLOOKUP($B36,'[6]Trial Blc'!$B$3:AB$708,Q$1,FALSE),0)</f>
        <v>68807.11</v>
      </c>
      <c r="R36" s="104">
        <f>IFERROR(VLOOKUP($B36,'[6]Trial Blc'!$B$3:AC$708,R$1,FALSE),0)</f>
        <v>68807.11</v>
      </c>
      <c r="S36" s="104">
        <f>IFERROR(VLOOKUP($B36,'[6]Trial Blc'!$B$3:AD$708,S$1,FALSE),0)</f>
        <v>69979.66</v>
      </c>
      <c r="T36" s="11">
        <f>AVERAGE(G36:S36)</f>
        <v>64201.018461538471</v>
      </c>
      <c r="V36" s="11">
        <f t="shared" si="9"/>
        <v>64201.018461538471</v>
      </c>
      <c r="X36" s="155">
        <v>1945</v>
      </c>
      <c r="Y36" s="11" t="s">
        <v>87</v>
      </c>
      <c r="Z36" s="104">
        <f>-IFERROR(VLOOKUP($X36,'[6]Trial Blc'!$B$3:AH$708,Z$1,FALSE),0)</f>
        <v>7201.23</v>
      </c>
      <c r="AA36" s="12"/>
      <c r="AB36" s="10"/>
      <c r="AC36" s="10">
        <f>SUM(Z36:AB36)</f>
        <v>7201.23</v>
      </c>
      <c r="AD36" s="104">
        <f>-IFERROR(VLOOKUP($X36,'[6]Trial Blc'!$B$3:AL$708,AD$1,FALSE),0)</f>
        <v>7520.24</v>
      </c>
      <c r="AE36" s="104">
        <f>-IFERROR(VLOOKUP($X36,'[6]Trial Blc'!$B$3:AM$708,AE$1,FALSE),0)</f>
        <v>7853.62</v>
      </c>
      <c r="AF36" s="104">
        <f>-IFERROR(VLOOKUP($X36,'[6]Trial Blc'!$B$3:AN$708,AF$1,FALSE),0)</f>
        <v>8202.14</v>
      </c>
      <c r="AG36" s="104">
        <f>-IFERROR(VLOOKUP($X36,'[6]Trial Blc'!$B$3:AO$708,AG$1,FALSE),0)</f>
        <v>8552.94</v>
      </c>
      <c r="AH36" s="104">
        <f>-IFERROR(VLOOKUP($X36,'[6]Trial Blc'!$B$3:AP$708,AH$1,FALSE),0)</f>
        <v>8903.74</v>
      </c>
      <c r="AI36" s="104">
        <f>-IFERROR(VLOOKUP($X36,'[6]Trial Blc'!$B$3:AQ$708,AI$1,FALSE),0)</f>
        <v>9265.94</v>
      </c>
      <c r="AJ36" s="104">
        <f>-IFERROR(VLOOKUP($X36,'[6]Trial Blc'!$B$3:AR$708,AJ$1,FALSE),0)</f>
        <v>9636.69</v>
      </c>
      <c r="AK36" s="104">
        <f>-IFERROR(VLOOKUP($X36,'[6]Trial Blc'!$B$3:AS$708,AK$1,FALSE),0)</f>
        <v>10007.44</v>
      </c>
      <c r="AL36" s="104">
        <f>-IFERROR(VLOOKUP($X36,'[6]Trial Blc'!$B$3:AT$708,AL$1,FALSE),0)</f>
        <v>10379.98</v>
      </c>
      <c r="AM36" s="104">
        <f>-IFERROR(VLOOKUP($X36,'[6]Trial Blc'!$B$3:AU$708,AM$1,FALSE),0)</f>
        <v>10762.24</v>
      </c>
      <c r="AN36" s="104">
        <f>-IFERROR(VLOOKUP($X36,'[6]Trial Blc'!$B$3:AV$708,AN$1,FALSE),0)</f>
        <v>11144.5</v>
      </c>
      <c r="AO36" s="104">
        <f>-IFERROR(VLOOKUP($X36,'[6]Trial Blc'!$B$3:AW$708,AO$1,FALSE),0)</f>
        <v>11526.76</v>
      </c>
      <c r="AP36" s="11">
        <f t="shared" si="6"/>
        <v>9304.42</v>
      </c>
      <c r="AQ36" s="11">
        <f>+'[6]COAS-V2'!B70</f>
        <v>49.16</v>
      </c>
      <c r="AR36" s="11">
        <f t="shared" si="10"/>
        <v>9353.58</v>
      </c>
      <c r="AU36" s="11">
        <v>49.16</v>
      </c>
    </row>
    <row r="37" spans="1:47" s="11" customFormat="1" ht="12" x14ac:dyDescent="0.3">
      <c r="A37" s="11" t="s">
        <v>88</v>
      </c>
      <c r="B37" s="155">
        <v>1170</v>
      </c>
      <c r="C37" s="12" t="s">
        <v>89</v>
      </c>
      <c r="D37" s="104">
        <f>IFERROR(VLOOKUP($B37,'[6]Trial Blc'!$B$3:O$708,D$1,FALSE),0)</f>
        <v>0</v>
      </c>
      <c r="E37" s="10"/>
      <c r="F37" s="12"/>
      <c r="G37" s="10">
        <f>SUM(D37:F37)</f>
        <v>0</v>
      </c>
      <c r="H37" s="104">
        <f>IFERROR(VLOOKUP($B37,'[6]Trial Blc'!$B$3:S$708,H$1,FALSE),0)</f>
        <v>0</v>
      </c>
      <c r="I37" s="104">
        <f>IFERROR(VLOOKUP($B37,'[6]Trial Blc'!$B$3:T$708,I$1,FALSE),0)</f>
        <v>0</v>
      </c>
      <c r="J37" s="104">
        <f>IFERROR(VLOOKUP($B37,'[6]Trial Blc'!$B$3:U$708,J$1,FALSE),0)</f>
        <v>0</v>
      </c>
      <c r="K37" s="104">
        <f>IFERROR(VLOOKUP($B37,'[6]Trial Blc'!$B$3:V$708,K$1,FALSE),0)</f>
        <v>0</v>
      </c>
      <c r="L37" s="104">
        <f>IFERROR(VLOOKUP($B37,'[6]Trial Blc'!$B$3:W$708,L$1,FALSE),0)</f>
        <v>0</v>
      </c>
      <c r="M37" s="104">
        <f>IFERROR(VLOOKUP($B37,'[6]Trial Blc'!$B$3:X$708,M$1,FALSE),0)</f>
        <v>0</v>
      </c>
      <c r="N37" s="104">
        <f>IFERROR(VLOOKUP($B37,'[6]Trial Blc'!$B$3:Y$708,N$1,FALSE),0)</f>
        <v>0</v>
      </c>
      <c r="O37" s="104">
        <f>IFERROR(VLOOKUP($B37,'[6]Trial Blc'!$B$3:Z$708,O$1,FALSE),0)</f>
        <v>0</v>
      </c>
      <c r="P37" s="104">
        <f>IFERROR(VLOOKUP($B37,'[6]Trial Blc'!$B$3:AA$708,P$1,FALSE),0)</f>
        <v>0</v>
      </c>
      <c r="Q37" s="104">
        <f>IFERROR(VLOOKUP($B37,'[6]Trial Blc'!$B$3:AB$708,Q$1,FALSE),0)</f>
        <v>0</v>
      </c>
      <c r="R37" s="104">
        <f>IFERROR(VLOOKUP($B37,'[6]Trial Blc'!$B$3:AC$708,R$1,FALSE),0)</f>
        <v>0</v>
      </c>
      <c r="S37" s="104">
        <f>IFERROR(VLOOKUP($B37,'[6]Trial Blc'!$B$3:AD$708,S$1,FALSE),0)</f>
        <v>0</v>
      </c>
      <c r="T37" s="11">
        <f>AVERAGE(G37:S37)</f>
        <v>0</v>
      </c>
      <c r="V37" s="11">
        <f t="shared" si="9"/>
        <v>0</v>
      </c>
      <c r="X37" s="155">
        <v>1965</v>
      </c>
      <c r="Y37" s="11" t="s">
        <v>90</v>
      </c>
      <c r="Z37" s="104">
        <f>-IFERROR(VLOOKUP($X37,'[6]Trial Blc'!$B$3:AH$708,Z$1,FALSE),0)</f>
        <v>0</v>
      </c>
      <c r="AA37" s="12"/>
      <c r="AB37" s="10"/>
      <c r="AC37" s="10">
        <f>SUM(Z37:AB37)</f>
        <v>0</v>
      </c>
      <c r="AD37" s="104">
        <f>-IFERROR(VLOOKUP($X37,'[6]Trial Blc'!$B$3:AL$708,AD$1,FALSE),0)</f>
        <v>0</v>
      </c>
      <c r="AE37" s="104">
        <f>-IFERROR(VLOOKUP($X37,'[6]Trial Blc'!$B$3:AM$708,AE$1,FALSE),0)</f>
        <v>0</v>
      </c>
      <c r="AF37" s="104">
        <f>-IFERROR(VLOOKUP($X37,'[6]Trial Blc'!$B$3:AN$708,AF$1,FALSE),0)</f>
        <v>0</v>
      </c>
      <c r="AG37" s="104">
        <f>-IFERROR(VLOOKUP($X37,'[6]Trial Blc'!$B$3:AO$708,AG$1,FALSE),0)</f>
        <v>0</v>
      </c>
      <c r="AH37" s="104">
        <f>-IFERROR(VLOOKUP($X37,'[6]Trial Blc'!$B$3:AP$708,AH$1,FALSE),0)</f>
        <v>0</v>
      </c>
      <c r="AI37" s="104">
        <f>-IFERROR(VLOOKUP($X37,'[6]Trial Blc'!$B$3:AQ$708,AI$1,FALSE),0)</f>
        <v>0</v>
      </c>
      <c r="AJ37" s="104">
        <f>-IFERROR(VLOOKUP($X37,'[6]Trial Blc'!$B$3:AR$708,AJ$1,FALSE),0)</f>
        <v>0</v>
      </c>
      <c r="AK37" s="104">
        <f>-IFERROR(VLOOKUP($X37,'[6]Trial Blc'!$B$3:AS$708,AK$1,FALSE),0)</f>
        <v>0</v>
      </c>
      <c r="AL37" s="104">
        <f>-IFERROR(VLOOKUP($X37,'[6]Trial Blc'!$B$3:AT$708,AL$1,FALSE),0)</f>
        <v>0</v>
      </c>
      <c r="AM37" s="104">
        <f>-IFERROR(VLOOKUP($X37,'[6]Trial Blc'!$B$3:AU$708,AM$1,FALSE),0)</f>
        <v>0</v>
      </c>
      <c r="AN37" s="104">
        <f>-IFERROR(VLOOKUP($X37,'[6]Trial Blc'!$B$3:AV$708,AN$1,FALSE),0)</f>
        <v>0</v>
      </c>
      <c r="AO37" s="104">
        <f>-IFERROR(VLOOKUP($X37,'[6]Trial Blc'!$B$3:AW$708,AO$1,FALSE),0)</f>
        <v>0</v>
      </c>
      <c r="AP37" s="11">
        <f t="shared" si="6"/>
        <v>0</v>
      </c>
      <c r="AR37" s="11">
        <f t="shared" si="10"/>
        <v>0</v>
      </c>
    </row>
    <row r="38" spans="1:47" s="11" customFormat="1" ht="10.5" x14ac:dyDescent="0.25">
      <c r="A38" s="13" t="s">
        <v>91</v>
      </c>
      <c r="B38" s="155"/>
      <c r="C38" s="12"/>
      <c r="D38" s="10"/>
      <c r="E38" s="10"/>
      <c r="F38" s="12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X38" s="155"/>
      <c r="Y38" s="13" t="s">
        <v>91</v>
      </c>
      <c r="Z38" s="10"/>
      <c r="AA38" s="12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7" s="11" customFormat="1" ht="12" x14ac:dyDescent="0.3">
      <c r="A39" s="11" t="s">
        <v>92</v>
      </c>
      <c r="B39" s="155">
        <v>1045</v>
      </c>
      <c r="C39" s="12" t="s">
        <v>93</v>
      </c>
      <c r="D39" s="104">
        <f>IFERROR(VLOOKUP($B39,'[6]Trial Blc'!$B$3:O$708,D$1,FALSE),0)</f>
        <v>30929.58</v>
      </c>
      <c r="E39" s="10"/>
      <c r="F39" s="12"/>
      <c r="G39" s="10">
        <f>SUM(D39:F39)</f>
        <v>30929.58</v>
      </c>
      <c r="H39" s="104">
        <f>IFERROR(VLOOKUP($B39,'[6]Trial Blc'!$B$3:S$708,H$1,FALSE),0)</f>
        <v>30943.7</v>
      </c>
      <c r="I39" s="104">
        <f>IFERROR(VLOOKUP($B39,'[6]Trial Blc'!$B$3:T$708,I$1,FALSE),0)</f>
        <v>30922.61</v>
      </c>
      <c r="J39" s="104">
        <f>IFERROR(VLOOKUP($B39,'[6]Trial Blc'!$B$3:U$708,J$1,FALSE),0)</f>
        <v>30996.14</v>
      </c>
      <c r="K39" s="104">
        <f>IFERROR(VLOOKUP($B39,'[6]Trial Blc'!$B$3:V$708,K$1,FALSE),0)</f>
        <v>31027.13</v>
      </c>
      <c r="L39" s="104">
        <f>IFERROR(VLOOKUP($B39,'[6]Trial Blc'!$B$3:W$708,L$1,FALSE),0)</f>
        <v>31044.63</v>
      </c>
      <c r="M39" s="104">
        <f>IFERROR(VLOOKUP($B39,'[6]Trial Blc'!$B$3:X$708,M$1,FALSE),0)</f>
        <v>31044.880000000001</v>
      </c>
      <c r="N39" s="104">
        <f>IFERROR(VLOOKUP($B39,'[6]Trial Blc'!$B$3:Y$708,N$1,FALSE),0)</f>
        <v>31058.37</v>
      </c>
      <c r="O39" s="104">
        <f>IFERROR(VLOOKUP($B39,'[6]Trial Blc'!$B$3:Z$708,O$1,FALSE),0)</f>
        <v>31071.47</v>
      </c>
      <c r="P39" s="104">
        <f>IFERROR(VLOOKUP($B39,'[6]Trial Blc'!$B$3:AA$708,P$1,FALSE),0)</f>
        <v>31035.599999999999</v>
      </c>
      <c r="Q39" s="104">
        <f>IFERROR(VLOOKUP($B39,'[6]Trial Blc'!$B$3:AB$708,Q$1,FALSE),0)</f>
        <v>31038.49</v>
      </c>
      <c r="R39" s="104">
        <f>IFERROR(VLOOKUP($B39,'[6]Trial Blc'!$B$3:AC$708,R$1,FALSE),0)</f>
        <v>31045.13</v>
      </c>
      <c r="S39" s="104">
        <f>IFERROR(VLOOKUP($B39,'[6]Trial Blc'!$B$3:AD$708,S$1,FALSE),0)</f>
        <v>31048.55</v>
      </c>
      <c r="T39" s="11">
        <f>AVERAGE(G39:S39)</f>
        <v>31015.867692307689</v>
      </c>
      <c r="U39" s="11">
        <f>+'[6]COAS-V2'!B5</f>
        <v>-22841</v>
      </c>
      <c r="V39" s="11">
        <f>+U39+T39</f>
        <v>8174.8676923076891</v>
      </c>
      <c r="X39" s="155"/>
      <c r="Z39" s="10"/>
      <c r="AA39" s="12"/>
      <c r="AB39" s="10"/>
      <c r="AC39" s="10">
        <f>SUM(Z39:AB39)</f>
        <v>0</v>
      </c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R39" s="11">
        <f>+AQ39+AP39</f>
        <v>0</v>
      </c>
    </row>
    <row r="40" spans="1:47" s="11" customFormat="1" x14ac:dyDescent="0.2">
      <c r="B40" s="155"/>
      <c r="C40" s="12"/>
      <c r="D40" s="10"/>
      <c r="E40" s="10"/>
      <c r="F40" s="12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X40" s="155"/>
      <c r="Z40" s="10"/>
      <c r="AA40" s="12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</row>
    <row r="41" spans="1:47" s="11" customFormat="1" x14ac:dyDescent="0.2">
      <c r="B41" s="155"/>
      <c r="C41" s="12"/>
      <c r="D41" s="10"/>
      <c r="E41" s="10"/>
      <c r="F41" s="12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X41" s="155"/>
      <c r="Z41" s="10"/>
      <c r="AA41" s="12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</row>
    <row r="42" spans="1:47" s="11" customFormat="1" ht="12" x14ac:dyDescent="0.3">
      <c r="A42" s="11" t="s">
        <v>94</v>
      </c>
      <c r="B42" s="155">
        <v>1065</v>
      </c>
      <c r="C42" s="12" t="s">
        <v>95</v>
      </c>
      <c r="D42" s="104">
        <f>IFERROR(VLOOKUP($B42,'[6]Trial Blc'!$B$3:O$708,D$1,FALSE),0)</f>
        <v>13187113.470000001</v>
      </c>
      <c r="E42" s="10"/>
      <c r="F42" s="12"/>
      <c r="G42" s="10">
        <f>SUM(D42:F42)</f>
        <v>13187113.470000001</v>
      </c>
      <c r="H42" s="104">
        <f>IFERROR(VLOOKUP($B42,'[6]Trial Blc'!$B$3:S$708,H$1,FALSE),0)</f>
        <v>13187113.470000001</v>
      </c>
      <c r="I42" s="104">
        <f>IFERROR(VLOOKUP($B42,'[6]Trial Blc'!$B$3:T$708,I$1,FALSE),0)</f>
        <v>13187113.470000001</v>
      </c>
      <c r="J42" s="104">
        <f>IFERROR(VLOOKUP($B42,'[6]Trial Blc'!$B$3:U$708,J$1,FALSE),0)</f>
        <v>13187113.470000001</v>
      </c>
      <c r="K42" s="104">
        <f>IFERROR(VLOOKUP($B42,'[6]Trial Blc'!$B$3:V$708,K$1,FALSE),0)</f>
        <v>13187113.470000001</v>
      </c>
      <c r="L42" s="104">
        <f>IFERROR(VLOOKUP($B42,'[6]Trial Blc'!$B$3:W$708,L$1,FALSE),0)</f>
        <v>13187113.470000001</v>
      </c>
      <c r="M42" s="104">
        <f>IFERROR(VLOOKUP($B42,'[6]Trial Blc'!$B$3:X$708,M$1,FALSE),0)</f>
        <v>13198753.470000001</v>
      </c>
      <c r="N42" s="104">
        <f>IFERROR(VLOOKUP($B42,'[6]Trial Blc'!$B$3:Y$708,N$1,FALSE),0)</f>
        <v>13193602.060000001</v>
      </c>
      <c r="O42" s="104">
        <f>IFERROR(VLOOKUP($B42,'[6]Trial Blc'!$B$3:Z$708,O$1,FALSE),0)</f>
        <v>13193602.060000001</v>
      </c>
      <c r="P42" s="104">
        <f>IFERROR(VLOOKUP($B42,'[6]Trial Blc'!$B$3:AA$708,P$1,FALSE),0)</f>
        <v>13193602.060000001</v>
      </c>
      <c r="Q42" s="104">
        <f>IFERROR(VLOOKUP($B42,'[6]Trial Blc'!$B$3:AB$708,Q$1,FALSE),0)</f>
        <v>13193602.060000001</v>
      </c>
      <c r="R42" s="104">
        <f>IFERROR(VLOOKUP($B42,'[6]Trial Blc'!$B$3:AC$708,R$1,FALSE),0)</f>
        <v>13193602.060000001</v>
      </c>
      <c r="S42" s="104">
        <f>IFERROR(VLOOKUP($B42,'[6]Trial Blc'!$B$3:AD$708,S$1,FALSE),0)</f>
        <v>13193602.060000001</v>
      </c>
      <c r="T42" s="11">
        <f>AVERAGE(G42:S42)</f>
        <v>13191003.588461539</v>
      </c>
      <c r="U42" s="11">
        <f>+'[6]COAS-V2'!B8</f>
        <v>-13187810.76</v>
      </c>
      <c r="V42" s="11">
        <f t="shared" ref="V42:V43" si="11">+U42+T42</f>
        <v>3192.8284615390003</v>
      </c>
      <c r="X42" s="155">
        <v>1860</v>
      </c>
      <c r="Y42" s="11" t="s">
        <v>96</v>
      </c>
      <c r="Z42" s="104">
        <f>-IFERROR(VLOOKUP($X42,'[6]Trial Blc'!$B$3:AH$708,Z$1,FALSE),0)</f>
        <v>2719646.06</v>
      </c>
      <c r="AA42" s="12"/>
      <c r="AB42" s="10"/>
      <c r="AC42" s="10">
        <f>SUM(Z42:AB42)</f>
        <v>2719646.06</v>
      </c>
      <c r="AD42" s="104">
        <f>-IFERROR(VLOOKUP($X42,'[6]Trial Blc'!$B$3:AL$708,AD$1,FALSE),0)</f>
        <v>2754077.17</v>
      </c>
      <c r="AE42" s="104">
        <f>-IFERROR(VLOOKUP($X42,'[6]Trial Blc'!$B$3:AM$708,AE$1,FALSE),0)</f>
        <v>2788508.28</v>
      </c>
      <c r="AF42" s="104">
        <f>-IFERROR(VLOOKUP($X42,'[6]Trial Blc'!$B$3:AN$708,AF$1,FALSE),0)</f>
        <v>2822939.39</v>
      </c>
      <c r="AG42" s="104">
        <f>-IFERROR(VLOOKUP($X42,'[6]Trial Blc'!$B$3:AO$708,AG$1,FALSE),0)</f>
        <v>2857370.5</v>
      </c>
      <c r="AH42" s="104">
        <f>-IFERROR(VLOOKUP($X42,'[6]Trial Blc'!$B$3:AP$708,AH$1,FALSE),0)</f>
        <v>2891801.61</v>
      </c>
      <c r="AI42" s="104">
        <f>-IFERROR(VLOOKUP($X42,'[6]Trial Blc'!$B$3:AQ$708,AI$1,FALSE),0)</f>
        <v>2926263.11</v>
      </c>
      <c r="AJ42" s="104">
        <f>-IFERROR(VLOOKUP($X42,'[6]Trial Blc'!$B$3:AR$708,AJ$1,FALSE),0)</f>
        <v>2955573.2</v>
      </c>
      <c r="AK42" s="104">
        <f>-IFERROR(VLOOKUP($X42,'[6]Trial Blc'!$B$3:AS$708,AK$1,FALSE),0)</f>
        <v>2990021.25</v>
      </c>
      <c r="AL42" s="104">
        <f>-IFERROR(VLOOKUP($X42,'[6]Trial Blc'!$B$3:AT$708,AL$1,FALSE),0)</f>
        <v>3024469.3</v>
      </c>
      <c r="AM42" s="104">
        <f>-IFERROR(VLOOKUP($X42,'[6]Trial Blc'!$B$3:AU$708,AM$1,FALSE),0)</f>
        <v>3058917.35</v>
      </c>
      <c r="AN42" s="104">
        <f>-IFERROR(VLOOKUP($X42,'[6]Trial Blc'!$B$3:AV$708,AN$1,FALSE),0)</f>
        <v>3093365.4</v>
      </c>
      <c r="AO42" s="104">
        <f>-IFERROR(VLOOKUP($X42,'[6]Trial Blc'!$B$3:AW$708,AO$1,FALSE),0)</f>
        <v>3127813.45</v>
      </c>
      <c r="AP42" s="11">
        <f>AVERAGE(AC42:AO42)</f>
        <v>2923905.0823076931</v>
      </c>
      <c r="AQ42" s="11">
        <f>+'[6]COAS-V2'!B46+'[6]COAS-V2'!B47</f>
        <v>-2299848.19</v>
      </c>
      <c r="AR42" s="11">
        <f t="shared" ref="AR42:AR43" si="12">+AQ42+AP42</f>
        <v>624056.89230769314</v>
      </c>
      <c r="AU42" s="11">
        <v>-2918029.82125</v>
      </c>
    </row>
    <row r="43" spans="1:47" s="11" customFormat="1" ht="12" x14ac:dyDescent="0.3">
      <c r="A43" s="22" t="s">
        <v>94</v>
      </c>
      <c r="B43" s="155">
        <v>1175</v>
      </c>
      <c r="C43" s="12" t="s">
        <v>97</v>
      </c>
      <c r="D43" s="104">
        <f>IFERROR(VLOOKUP($B43,'[6]Trial Blc'!$B$3:O$708,D$1,FALSE),0)</f>
        <v>397048.17</v>
      </c>
      <c r="E43" s="10"/>
      <c r="F43" s="12"/>
      <c r="G43" s="10">
        <f>SUM(D43:F43)</f>
        <v>397048.17</v>
      </c>
      <c r="H43" s="104">
        <f>IFERROR(VLOOKUP($B43,'[6]Trial Blc'!$B$3:S$708,H$1,FALSE),0)</f>
        <v>398014.17</v>
      </c>
      <c r="I43" s="104">
        <f>IFERROR(VLOOKUP($B43,'[6]Trial Blc'!$B$3:T$708,I$1,FALSE),0)</f>
        <v>398328.82</v>
      </c>
      <c r="J43" s="104">
        <f>IFERROR(VLOOKUP($B43,'[6]Trial Blc'!$B$3:U$708,J$1,FALSE),0)</f>
        <v>403931.78</v>
      </c>
      <c r="K43" s="104">
        <f>IFERROR(VLOOKUP($B43,'[6]Trial Blc'!$B$3:V$708,K$1,FALSE),0)</f>
        <v>405427.61</v>
      </c>
      <c r="L43" s="104">
        <f>IFERROR(VLOOKUP($B43,'[6]Trial Blc'!$B$3:W$708,L$1,FALSE),0)</f>
        <v>406674.29</v>
      </c>
      <c r="M43" s="104">
        <f>IFERROR(VLOOKUP($B43,'[6]Trial Blc'!$B$3:X$708,M$1,FALSE),0)</f>
        <v>501174.63</v>
      </c>
      <c r="N43" s="104">
        <f>IFERROR(VLOOKUP($B43,'[6]Trial Blc'!$B$3:Y$708,N$1,FALSE),0)</f>
        <v>503823.02</v>
      </c>
      <c r="O43" s="104">
        <f>IFERROR(VLOOKUP($B43,'[6]Trial Blc'!$B$3:Z$708,O$1,FALSE),0)</f>
        <v>504947.62</v>
      </c>
      <c r="P43" s="104">
        <f>IFERROR(VLOOKUP($B43,'[6]Trial Blc'!$B$3:AA$708,P$1,FALSE),0)</f>
        <v>504468.07</v>
      </c>
      <c r="Q43" s="104">
        <f>IFERROR(VLOOKUP($B43,'[6]Trial Blc'!$B$3:AB$708,Q$1,FALSE),0)</f>
        <v>506323.77</v>
      </c>
      <c r="R43" s="104">
        <f>IFERROR(VLOOKUP($B43,'[6]Trial Blc'!$B$3:AC$708,R$1,FALSE),0)</f>
        <v>508382.7</v>
      </c>
      <c r="S43" s="104">
        <f>IFERROR(VLOOKUP($B43,'[6]Trial Blc'!$B$3:AD$708,S$1,FALSE),0)</f>
        <v>509753.15</v>
      </c>
      <c r="T43" s="11">
        <f>AVERAGE(G43:S43)</f>
        <v>457561.36923076923</v>
      </c>
      <c r="U43" s="11">
        <f>+'[6]COAS-V2'!B18</f>
        <v>651</v>
      </c>
      <c r="V43" s="11">
        <f t="shared" si="11"/>
        <v>458212.36923076923</v>
      </c>
      <c r="X43" s="155">
        <v>1970</v>
      </c>
      <c r="Y43" s="11" t="s">
        <v>98</v>
      </c>
      <c r="Z43" s="104">
        <f>-IFERROR(VLOOKUP($X43,'[6]Trial Blc'!$B$3:AH$708,Z$1,FALSE),0)</f>
        <v>165089.85999999999</v>
      </c>
      <c r="AA43" s="12"/>
      <c r="AB43" s="10"/>
      <c r="AC43" s="10">
        <f>SUM(Z43:AB43)</f>
        <v>165089.85999999999</v>
      </c>
      <c r="AD43" s="104">
        <f>-IFERROR(VLOOKUP($X43,'[6]Trial Blc'!$B$3:AL$708,AD$1,FALSE),0)</f>
        <v>166195.26</v>
      </c>
      <c r="AE43" s="104">
        <f>-IFERROR(VLOOKUP($X43,'[6]Trial Blc'!$B$3:AM$708,AE$1,FALSE),0)</f>
        <v>166899</v>
      </c>
      <c r="AF43" s="104">
        <f>-IFERROR(VLOOKUP($X43,'[6]Trial Blc'!$B$3:AN$708,AF$1,FALSE),0)</f>
        <v>169757.04</v>
      </c>
      <c r="AG43" s="104">
        <f>-IFERROR(VLOOKUP($X43,'[6]Trial Blc'!$B$3:AO$708,AG$1,FALSE),0)</f>
        <v>171146.03</v>
      </c>
      <c r="AH43" s="104">
        <f>-IFERROR(VLOOKUP($X43,'[6]Trial Blc'!$B$3:AP$708,AH$1,FALSE),0)</f>
        <v>172384.38</v>
      </c>
      <c r="AI43" s="104">
        <f>-IFERROR(VLOOKUP($X43,'[6]Trial Blc'!$B$3:AQ$708,AI$1,FALSE),0)</f>
        <v>173219.85</v>
      </c>
      <c r="AJ43" s="104">
        <f>-IFERROR(VLOOKUP($X43,'[6]Trial Blc'!$B$3:AR$708,AJ$1,FALSE),0)</f>
        <v>174626.45</v>
      </c>
      <c r="AK43" s="104">
        <f>-IFERROR(VLOOKUP($X43,'[6]Trial Blc'!$B$3:AS$708,AK$1,FALSE),0)</f>
        <v>175954.8</v>
      </c>
      <c r="AL43" s="104">
        <f>-IFERROR(VLOOKUP($X43,'[6]Trial Blc'!$B$3:AT$708,AL$1,FALSE),0)</f>
        <v>176406.61</v>
      </c>
      <c r="AM43" s="104">
        <f>-IFERROR(VLOOKUP($X43,'[6]Trial Blc'!$B$3:AU$708,AM$1,FALSE),0)</f>
        <v>177391.65</v>
      </c>
      <c r="AN43" s="104">
        <f>-IFERROR(VLOOKUP($X43,'[6]Trial Blc'!$B$3:AV$708,AN$1,FALSE),0)</f>
        <v>178506.41</v>
      </c>
      <c r="AO43" s="104">
        <f>-IFERROR(VLOOKUP($X43,'[6]Trial Blc'!$B$3:AW$708,AO$1,FALSE),0)</f>
        <v>179577.78</v>
      </c>
      <c r="AP43" s="11">
        <f>AVERAGE(AC43:AO43)</f>
        <v>172858.08615384618</v>
      </c>
      <c r="AQ43" s="11">
        <f>+'[6]COAS-V2'!B72+'[6]COAS-V2'!B73</f>
        <v>294.45249999999999</v>
      </c>
      <c r="AR43" s="11">
        <f t="shared" si="12"/>
        <v>173152.53865384619</v>
      </c>
      <c r="AU43" s="11">
        <v>318.86500000000001</v>
      </c>
    </row>
    <row r="44" spans="1:47" s="11" customFormat="1" ht="10.5" x14ac:dyDescent="0.25">
      <c r="A44" s="22"/>
      <c r="B44" s="272"/>
      <c r="C44" s="273" t="s">
        <v>81</v>
      </c>
      <c r="D44" s="10">
        <f>SUM(D42:D43)</f>
        <v>13584161.640000001</v>
      </c>
      <c r="E44" s="10"/>
      <c r="F44" s="167">
        <f t="shared" ref="F44:V44" si="13">SUM(F42:F43)</f>
        <v>0</v>
      </c>
      <c r="G44" s="167">
        <f t="shared" si="13"/>
        <v>13584161.640000001</v>
      </c>
      <c r="H44" s="10">
        <f t="shared" si="13"/>
        <v>13585127.640000001</v>
      </c>
      <c r="I44" s="10">
        <f t="shared" si="13"/>
        <v>13585442.290000001</v>
      </c>
      <c r="J44" s="10">
        <f t="shared" si="13"/>
        <v>13591045.25</v>
      </c>
      <c r="K44" s="10">
        <f t="shared" si="13"/>
        <v>13592541.08</v>
      </c>
      <c r="L44" s="10">
        <f t="shared" si="13"/>
        <v>13593787.76</v>
      </c>
      <c r="M44" s="10">
        <f t="shared" si="13"/>
        <v>13699928.100000001</v>
      </c>
      <c r="N44" s="10">
        <f t="shared" si="13"/>
        <v>13697425.08</v>
      </c>
      <c r="O44" s="10">
        <f t="shared" si="13"/>
        <v>13698549.68</v>
      </c>
      <c r="P44" s="10">
        <f t="shared" si="13"/>
        <v>13698070.130000001</v>
      </c>
      <c r="Q44" s="10">
        <f t="shared" si="13"/>
        <v>13699925.83</v>
      </c>
      <c r="R44" s="10">
        <f t="shared" si="13"/>
        <v>13701984.76</v>
      </c>
      <c r="S44" s="10">
        <f t="shared" si="13"/>
        <v>13703355.210000001</v>
      </c>
      <c r="T44" s="305">
        <f>AVERAGE(G44:S44)</f>
        <v>13648564.957692308</v>
      </c>
      <c r="U44" s="10">
        <f t="shared" si="13"/>
        <v>-13187159.76</v>
      </c>
      <c r="V44" s="10">
        <f t="shared" si="13"/>
        <v>461405.19769230823</v>
      </c>
      <c r="X44" s="272"/>
      <c r="Y44" s="24" t="s">
        <v>81</v>
      </c>
      <c r="Z44" s="167">
        <f>SUM(Z42:Z43)</f>
        <v>2884735.92</v>
      </c>
      <c r="AA44" s="167">
        <f>SUM(AA42:AA43)</f>
        <v>0</v>
      </c>
      <c r="AB44" s="10"/>
      <c r="AC44" s="167">
        <f t="shared" ref="AC44:AR44" si="14">SUM(AC42:AC43)</f>
        <v>2884735.92</v>
      </c>
      <c r="AD44" s="167">
        <f t="shared" si="14"/>
        <v>2920272.4299999997</v>
      </c>
      <c r="AE44" s="167">
        <f t="shared" si="14"/>
        <v>2955407.28</v>
      </c>
      <c r="AF44" s="167">
        <f t="shared" si="14"/>
        <v>2992696.43</v>
      </c>
      <c r="AG44" s="167">
        <f t="shared" si="14"/>
        <v>3028516.53</v>
      </c>
      <c r="AH44" s="167">
        <f t="shared" si="14"/>
        <v>3064185.9899999998</v>
      </c>
      <c r="AI44" s="167">
        <f t="shared" si="14"/>
        <v>3099482.96</v>
      </c>
      <c r="AJ44" s="167">
        <f t="shared" si="14"/>
        <v>3130199.6500000004</v>
      </c>
      <c r="AK44" s="167">
        <f t="shared" si="14"/>
        <v>3165976.05</v>
      </c>
      <c r="AL44" s="167">
        <f t="shared" si="14"/>
        <v>3200875.9099999997</v>
      </c>
      <c r="AM44" s="167">
        <f t="shared" si="14"/>
        <v>3236309</v>
      </c>
      <c r="AN44" s="167">
        <f t="shared" si="14"/>
        <v>3271871.81</v>
      </c>
      <c r="AO44" s="167">
        <f t="shared" si="14"/>
        <v>3307391.23</v>
      </c>
      <c r="AP44" s="11">
        <f>AVERAGE(AC44:AO44)</f>
        <v>3096763.1684615384</v>
      </c>
      <c r="AQ44" s="167">
        <f t="shared" si="14"/>
        <v>-2299553.7374999998</v>
      </c>
      <c r="AR44" s="167">
        <f t="shared" si="14"/>
        <v>797209.43096153927</v>
      </c>
      <c r="AU44" s="11">
        <v>-2917710.9562499998</v>
      </c>
    </row>
    <row r="45" spans="1:47" s="11" customFormat="1" ht="10.5" x14ac:dyDescent="0.25">
      <c r="A45" s="22"/>
      <c r="B45" s="155"/>
      <c r="C45" s="12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23"/>
      <c r="U45" s="23"/>
      <c r="V45" s="23"/>
      <c r="W45" s="23"/>
      <c r="X45" s="155"/>
      <c r="Y45" s="24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Q45" s="23"/>
      <c r="AR45" s="23"/>
    </row>
    <row r="46" spans="1:47" s="11" customFormat="1" ht="12" x14ac:dyDescent="0.3">
      <c r="A46" s="11" t="s">
        <v>99</v>
      </c>
      <c r="B46" s="155">
        <v>1180</v>
      </c>
      <c r="C46" s="12" t="s">
        <v>100</v>
      </c>
      <c r="D46" s="104">
        <f>IFERROR(VLOOKUP($B46,'[6]Trial Blc'!$B$3:O$708,D$1,FALSE),0)</f>
        <v>129492.14</v>
      </c>
      <c r="E46" s="10"/>
      <c r="F46" s="12"/>
      <c r="G46" s="10">
        <f>SUM(D46:F46)</f>
        <v>129492.14</v>
      </c>
      <c r="H46" s="104">
        <f>IFERROR(VLOOKUP($B46,'[6]Trial Blc'!$B$3:S$708,H$1,FALSE),0)</f>
        <v>130065.31</v>
      </c>
      <c r="I46" s="104">
        <f>IFERROR(VLOOKUP($B46,'[6]Trial Blc'!$B$3:T$708,I$1,FALSE),0)</f>
        <v>130083.97</v>
      </c>
      <c r="J46" s="104">
        <f>IFERROR(VLOOKUP($B46,'[6]Trial Blc'!$B$3:U$708,J$1,FALSE),0)</f>
        <v>131876.35999999999</v>
      </c>
      <c r="K46" s="104">
        <f>IFERROR(VLOOKUP($B46,'[6]Trial Blc'!$B$3:V$708,K$1,FALSE),0)</f>
        <v>132469.07</v>
      </c>
      <c r="L46" s="104">
        <f>IFERROR(VLOOKUP($B46,'[6]Trial Blc'!$B$3:W$708,L$1,FALSE),0)</f>
        <v>133698.91</v>
      </c>
      <c r="M46" s="104">
        <f>IFERROR(VLOOKUP($B46,'[6]Trial Blc'!$B$3:X$708,M$1,FALSE),0)</f>
        <v>133993.79</v>
      </c>
      <c r="N46" s="104">
        <f>IFERROR(VLOOKUP($B46,'[6]Trial Blc'!$B$3:Y$708,N$1,FALSE),0)</f>
        <v>134513.82999999999</v>
      </c>
      <c r="O46" s="104">
        <f>IFERROR(VLOOKUP($B46,'[6]Trial Blc'!$B$3:Z$708,O$1,FALSE),0)</f>
        <v>135132.74</v>
      </c>
      <c r="P46" s="104">
        <f>IFERROR(VLOOKUP($B46,'[6]Trial Blc'!$B$3:AA$708,P$1,FALSE),0)</f>
        <v>134856.74</v>
      </c>
      <c r="Q46" s="104">
        <f>IFERROR(VLOOKUP($B46,'[6]Trial Blc'!$B$3:AB$708,Q$1,FALSE),0)</f>
        <v>136035.88</v>
      </c>
      <c r="R46" s="104">
        <f>IFERROR(VLOOKUP($B46,'[6]Trial Blc'!$B$3:AC$708,R$1,FALSE),0)</f>
        <v>136231.53</v>
      </c>
      <c r="S46" s="104">
        <f>IFERROR(VLOOKUP($B46,'[6]Trial Blc'!$B$3:AD$708,S$1,FALSE),0)</f>
        <v>136848.37</v>
      </c>
      <c r="T46" s="11">
        <f>AVERAGE(G46:S46)</f>
        <v>133484.51076923078</v>
      </c>
      <c r="U46" s="11">
        <f>+'[6]COAS-V2'!B19</f>
        <v>-1226</v>
      </c>
      <c r="V46" s="11">
        <f>+U46+T46</f>
        <v>132258.51076923078</v>
      </c>
      <c r="X46" s="155">
        <v>1975</v>
      </c>
      <c r="Y46" s="11" t="s">
        <v>101</v>
      </c>
      <c r="Z46" s="104">
        <f>-IFERROR(VLOOKUP($X46,'[6]Trial Blc'!$B$3:AH$708,Z$1,FALSE),0)</f>
        <v>108709.54</v>
      </c>
      <c r="AA46" s="12"/>
      <c r="AB46" s="10"/>
      <c r="AC46" s="10">
        <f>SUM(Z46:AB46)</f>
        <v>108709.54</v>
      </c>
      <c r="AD46" s="104">
        <f>-IFERROR(VLOOKUP($X46,'[6]Trial Blc'!$B$3:AL$708,AD$1,FALSE),0)</f>
        <v>109410.69</v>
      </c>
      <c r="AE46" s="104">
        <f>-IFERROR(VLOOKUP($X46,'[6]Trial Blc'!$B$3:AM$708,AE$1,FALSE),0)</f>
        <v>109741.59</v>
      </c>
      <c r="AF46" s="104">
        <f>-IFERROR(VLOOKUP($X46,'[6]Trial Blc'!$B$3:AN$708,AF$1,FALSE),0)</f>
        <v>111655.17</v>
      </c>
      <c r="AG46" s="104">
        <f>-IFERROR(VLOOKUP($X46,'[6]Trial Blc'!$B$3:AO$708,AG$1,FALSE),0)</f>
        <v>112584.53</v>
      </c>
      <c r="AH46" s="104">
        <f>-IFERROR(VLOOKUP($X46,'[6]Trial Blc'!$B$3:AP$708,AH$1,FALSE),0)</f>
        <v>113377.5</v>
      </c>
      <c r="AI46" s="104">
        <f>-IFERROR(VLOOKUP($X46,'[6]Trial Blc'!$B$3:AQ$708,AI$1,FALSE),0)</f>
        <v>113770.31</v>
      </c>
      <c r="AJ46" s="104">
        <f>-IFERROR(VLOOKUP($X46,'[6]Trial Blc'!$B$3:AR$708,AJ$1,FALSE),0)</f>
        <v>114532.28</v>
      </c>
      <c r="AK46" s="104">
        <f>-IFERROR(VLOOKUP($X46,'[6]Trial Blc'!$B$3:AS$708,AK$1,FALSE),0)</f>
        <v>115251.48</v>
      </c>
      <c r="AL46" s="104">
        <f>-IFERROR(VLOOKUP($X46,'[6]Trial Blc'!$B$3:AT$708,AL$1,FALSE),0)</f>
        <v>115282.42</v>
      </c>
      <c r="AM46" s="104">
        <f>-IFERROR(VLOOKUP($X46,'[6]Trial Blc'!$B$3:AU$708,AM$1,FALSE),0)</f>
        <v>115775.1</v>
      </c>
      <c r="AN46" s="104">
        <f>-IFERROR(VLOOKUP($X46,'[6]Trial Blc'!$B$3:AV$708,AN$1,FALSE),0)</f>
        <v>116353.92</v>
      </c>
      <c r="AO46" s="104">
        <f>-IFERROR(VLOOKUP($X46,'[6]Trial Blc'!$B$3:AW$708,AO$1,FALSE),0)</f>
        <v>116897.34</v>
      </c>
      <c r="AP46" s="11">
        <f t="shared" ref="AP46:AP64" si="15">AVERAGE(AC46:AO46)</f>
        <v>113333.98999999999</v>
      </c>
      <c r="AQ46" s="11">
        <f>+'[6]COAS-V2'!B74+'[6]COAS-V2'!B75</f>
        <v>-660.34999999999991</v>
      </c>
      <c r="AR46" s="11">
        <f>+AQ46+AP46</f>
        <v>112673.63999999998</v>
      </c>
      <c r="AU46" s="11">
        <v>-782.9466666666666</v>
      </c>
    </row>
    <row r="47" spans="1:47" s="11" customFormat="1" ht="12" x14ac:dyDescent="0.3">
      <c r="B47" s="155"/>
      <c r="C47" s="12"/>
      <c r="D47" s="10"/>
      <c r="E47" s="10"/>
      <c r="F47" s="12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X47" s="155"/>
      <c r="Z47" s="104">
        <f>-IFERROR(VLOOKUP($X47,'[6]Trial Blc'!$B$3:AH$708,Z$1,FALSE),0)</f>
        <v>0</v>
      </c>
      <c r="AA47" s="12"/>
      <c r="AB47" s="10"/>
      <c r="AC47" s="10">
        <f>+Z47+AA47</f>
        <v>0</v>
      </c>
      <c r="AD47" s="104">
        <f>-IFERROR(VLOOKUP($X47,'[6]Trial Blc'!$B$3:AL$708,AD$1,FALSE),0)</f>
        <v>0</v>
      </c>
      <c r="AE47" s="104">
        <f>-IFERROR(VLOOKUP($X47,'[6]Trial Blc'!$B$3:AM$708,AE$1,FALSE),0)</f>
        <v>0</v>
      </c>
      <c r="AF47" s="104">
        <f>-IFERROR(VLOOKUP($X47,'[6]Trial Blc'!$B$3:AN$708,AF$1,FALSE),0)</f>
        <v>0</v>
      </c>
      <c r="AG47" s="104">
        <f>-IFERROR(VLOOKUP($X47,'[6]Trial Blc'!$B$3:AO$708,AG$1,FALSE),0)</f>
        <v>0</v>
      </c>
      <c r="AH47" s="104">
        <f>-IFERROR(VLOOKUP($X47,'[6]Trial Blc'!$B$3:AP$708,AH$1,FALSE),0)</f>
        <v>0</v>
      </c>
      <c r="AI47" s="104">
        <f>-IFERROR(VLOOKUP($X47,'[6]Trial Blc'!$B$3:AQ$708,AI$1,FALSE),0)</f>
        <v>0</v>
      </c>
      <c r="AJ47" s="104">
        <f>-IFERROR(VLOOKUP($X47,'[6]Trial Blc'!$B$3:AR$708,AJ$1,FALSE),0)</f>
        <v>0</v>
      </c>
      <c r="AK47" s="104">
        <f>-IFERROR(VLOOKUP($X47,'[6]Trial Blc'!$B$3:AS$708,AK$1,FALSE),0)</f>
        <v>0</v>
      </c>
      <c r="AL47" s="104">
        <f>-IFERROR(VLOOKUP($X47,'[6]Trial Blc'!$B$3:AT$708,AL$1,FALSE),0)</f>
        <v>0</v>
      </c>
      <c r="AM47" s="104">
        <f>-IFERROR(VLOOKUP($X47,'[6]Trial Blc'!$B$3:AU$708,AM$1,FALSE),0)</f>
        <v>0</v>
      </c>
      <c r="AN47" s="104">
        <f>-IFERROR(VLOOKUP($X47,'[6]Trial Blc'!$B$3:AV$708,AN$1,FALSE),0)</f>
        <v>0</v>
      </c>
      <c r="AO47" s="104">
        <f>-IFERROR(VLOOKUP($X47,'[6]Trial Blc'!$B$3:AW$708,AO$1,FALSE),0)</f>
        <v>0</v>
      </c>
      <c r="AP47" s="11">
        <f t="shared" si="15"/>
        <v>0</v>
      </c>
    </row>
    <row r="48" spans="1:47" s="11" customFormat="1" ht="12" x14ac:dyDescent="0.3">
      <c r="A48" s="11" t="s">
        <v>99</v>
      </c>
      <c r="B48" s="155">
        <v>1575</v>
      </c>
      <c r="C48" s="12" t="s">
        <v>475</v>
      </c>
      <c r="D48" s="104">
        <f>IFERROR(VLOOKUP($B48,'[6]Trial Blc'!$B$3:O$708,D$1,FALSE),0)</f>
        <v>0</v>
      </c>
      <c r="E48" s="10"/>
      <c r="F48" s="12"/>
      <c r="G48" s="10">
        <f>SUM(D48:F48)</f>
        <v>0</v>
      </c>
      <c r="H48" s="104">
        <f>IFERROR(VLOOKUP($B48,'[6]Trial Blc'!$B$3:S$708,H$1,FALSE),0)</f>
        <v>0</v>
      </c>
      <c r="I48" s="104">
        <f>IFERROR(VLOOKUP($B48,'[6]Trial Blc'!$B$3:T$708,I$1,FALSE),0)</f>
        <v>0</v>
      </c>
      <c r="J48" s="104">
        <f>IFERROR(VLOOKUP($B48,'[6]Trial Blc'!$B$3:U$708,J$1,FALSE),0)</f>
        <v>0</v>
      </c>
      <c r="K48" s="104">
        <f>IFERROR(VLOOKUP($B48,'[6]Trial Blc'!$B$3:V$708,K$1,FALSE),0)</f>
        <v>0</v>
      </c>
      <c r="L48" s="104">
        <f>IFERROR(VLOOKUP($B48,'[6]Trial Blc'!$B$3:W$708,L$1,FALSE),0)</f>
        <v>0</v>
      </c>
      <c r="M48" s="104">
        <f>IFERROR(VLOOKUP($B48,'[6]Trial Blc'!$B$3:X$708,M$1,FALSE),0)</f>
        <v>0</v>
      </c>
      <c r="N48" s="104">
        <f>IFERROR(VLOOKUP($B48,'[6]Trial Blc'!$B$3:Y$708,N$1,FALSE),0)</f>
        <v>0</v>
      </c>
      <c r="O48" s="104">
        <f>IFERROR(VLOOKUP($B48,'[6]Trial Blc'!$B$3:Z$708,O$1,FALSE),0)</f>
        <v>0</v>
      </c>
      <c r="P48" s="104">
        <f>IFERROR(VLOOKUP($B48,'[6]Trial Blc'!$B$3:AA$708,P$1,FALSE),0)</f>
        <v>0</v>
      </c>
      <c r="Q48" s="104">
        <f>IFERROR(VLOOKUP($B48,'[6]Trial Blc'!$B$3:AB$708,Q$1,FALSE),0)</f>
        <v>0</v>
      </c>
      <c r="R48" s="104">
        <f>IFERROR(VLOOKUP($B48,'[6]Trial Blc'!$B$3:AC$708,R$1,FALSE),0)</f>
        <v>0</v>
      </c>
      <c r="S48" s="104">
        <f>IFERROR(VLOOKUP($B48,'[6]Trial Blc'!$B$3:AD$708,S$1,FALSE),0)</f>
        <v>0</v>
      </c>
      <c r="T48" s="11">
        <f>AVERAGE(G48:S48)</f>
        <v>0</v>
      </c>
      <c r="V48" s="11">
        <f t="shared" ref="V48:V52" si="16">+U48+T48</f>
        <v>0</v>
      </c>
      <c r="X48" s="155">
        <v>2315</v>
      </c>
      <c r="Y48" s="11" t="s">
        <v>476</v>
      </c>
      <c r="Z48" s="104">
        <f>-IFERROR(VLOOKUP($X48,'[6]Trial Blc'!$B$3:AH$708,Z$1,FALSE),0)</f>
        <v>0</v>
      </c>
      <c r="AA48" s="12"/>
      <c r="AB48" s="10"/>
      <c r="AC48" s="10">
        <f>SUM(Z48:AB48)</f>
        <v>0</v>
      </c>
      <c r="AD48" s="104">
        <f>-IFERROR(VLOOKUP($X48,'[6]Trial Blc'!$B$3:AL$708,AD$1,FALSE),0)</f>
        <v>0</v>
      </c>
      <c r="AE48" s="104">
        <f>-IFERROR(VLOOKUP($X48,'[6]Trial Blc'!$B$3:AM$708,AE$1,FALSE),0)</f>
        <v>0</v>
      </c>
      <c r="AF48" s="104">
        <f>-IFERROR(VLOOKUP($X48,'[6]Trial Blc'!$B$3:AN$708,AF$1,FALSE),0)</f>
        <v>0</v>
      </c>
      <c r="AG48" s="104">
        <f>-IFERROR(VLOOKUP($X48,'[6]Trial Blc'!$B$3:AO$708,AG$1,FALSE),0)</f>
        <v>0</v>
      </c>
      <c r="AH48" s="104">
        <f>-IFERROR(VLOOKUP($X48,'[6]Trial Blc'!$B$3:AP$708,AH$1,FALSE),0)</f>
        <v>0</v>
      </c>
      <c r="AI48" s="104">
        <f>-IFERROR(VLOOKUP($X48,'[6]Trial Blc'!$B$3:AQ$708,AI$1,FALSE),0)</f>
        <v>0</v>
      </c>
      <c r="AJ48" s="104">
        <f>-IFERROR(VLOOKUP($X48,'[6]Trial Blc'!$B$3:AR$708,AJ$1,FALSE),0)</f>
        <v>0</v>
      </c>
      <c r="AK48" s="104">
        <f>-IFERROR(VLOOKUP($X48,'[6]Trial Blc'!$B$3:AS$708,AK$1,FALSE),0)</f>
        <v>0</v>
      </c>
      <c r="AL48" s="104">
        <f>-IFERROR(VLOOKUP($X48,'[6]Trial Blc'!$B$3:AT$708,AL$1,FALSE),0)</f>
        <v>0</v>
      </c>
      <c r="AM48" s="104">
        <f>-IFERROR(VLOOKUP($X48,'[6]Trial Blc'!$B$3:AU$708,AM$1,FALSE),0)</f>
        <v>0</v>
      </c>
      <c r="AN48" s="104">
        <f>-IFERROR(VLOOKUP($X48,'[6]Trial Blc'!$B$3:AV$708,AN$1,FALSE),0)</f>
        <v>0</v>
      </c>
      <c r="AO48" s="104">
        <f>-IFERROR(VLOOKUP($X48,'[6]Trial Blc'!$B$3:AW$708,AO$1,FALSE),0)</f>
        <v>0</v>
      </c>
      <c r="AP48" s="11">
        <f t="shared" si="15"/>
        <v>0</v>
      </c>
      <c r="AR48" s="11">
        <f t="shared" ref="AR48:AR52" si="17">+AQ48+AP48</f>
        <v>0</v>
      </c>
    </row>
    <row r="49" spans="1:47" s="11" customFormat="1" ht="12" x14ac:dyDescent="0.3">
      <c r="B49" s="155">
        <v>1580</v>
      </c>
      <c r="C49" s="12" t="s">
        <v>477</v>
      </c>
      <c r="D49" s="104">
        <f>IFERROR(VLOOKUP($B49,'[6]Trial Blc'!$B$3:O$708,D$1,FALSE),0)</f>
        <v>62751.41</v>
      </c>
      <c r="E49" s="10"/>
      <c r="F49" s="12"/>
      <c r="G49" s="10">
        <f>SUM(D49:F49)</f>
        <v>62751.41</v>
      </c>
      <c r="H49" s="104">
        <f>IFERROR(VLOOKUP($B49,'[6]Trial Blc'!$B$3:S$708,H$1,FALSE),0)</f>
        <v>62924.23</v>
      </c>
      <c r="I49" s="104">
        <f>IFERROR(VLOOKUP($B49,'[6]Trial Blc'!$B$3:T$708,I$1,FALSE),0)</f>
        <v>62704.11</v>
      </c>
      <c r="J49" s="104">
        <f>IFERROR(VLOOKUP($B49,'[6]Trial Blc'!$B$3:U$708,J$1,FALSE),0)</f>
        <v>63603.49</v>
      </c>
      <c r="K49" s="104">
        <f>IFERROR(VLOOKUP($B49,'[6]Trial Blc'!$B$3:V$708,K$1,FALSE),0)</f>
        <v>63969.01</v>
      </c>
      <c r="L49" s="104">
        <f>IFERROR(VLOOKUP($B49,'[6]Trial Blc'!$B$3:W$708,L$1,FALSE),0)</f>
        <v>64183.9</v>
      </c>
      <c r="M49" s="104">
        <f>IFERROR(VLOOKUP($B49,'[6]Trial Blc'!$B$3:X$708,M$1,FALSE),0)</f>
        <v>64182.52</v>
      </c>
      <c r="N49" s="104">
        <f>IFERROR(VLOOKUP($B49,'[6]Trial Blc'!$B$3:Y$708,N$1,FALSE),0)</f>
        <v>64372.75</v>
      </c>
      <c r="O49" s="104">
        <f>IFERROR(VLOOKUP($B49,'[6]Trial Blc'!$B$3:Z$708,O$1,FALSE),0)</f>
        <v>64534.7</v>
      </c>
      <c r="P49" s="104">
        <f>IFERROR(VLOOKUP($B49,'[6]Trial Blc'!$B$3:AA$708,P$1,FALSE),0)</f>
        <v>64131.76</v>
      </c>
      <c r="Q49" s="104">
        <f>IFERROR(VLOOKUP($B49,'[6]Trial Blc'!$B$3:AB$708,Q$1,FALSE),0)</f>
        <v>64166.36</v>
      </c>
      <c r="R49" s="104">
        <f>IFERROR(VLOOKUP($B49,'[6]Trial Blc'!$B$3:AC$708,R$1,FALSE),0)</f>
        <v>64247.51</v>
      </c>
      <c r="S49" s="104">
        <f>IFERROR(VLOOKUP($B49,'[6]Trial Blc'!$B$3:AD$708,S$1,FALSE),0)</f>
        <v>64292.22</v>
      </c>
      <c r="T49" s="11">
        <f>AVERAGE(G49:S49)</f>
        <v>63851.074615384612</v>
      </c>
      <c r="V49" s="11">
        <f t="shared" si="16"/>
        <v>63851.074615384612</v>
      </c>
      <c r="X49" s="155">
        <v>2320</v>
      </c>
      <c r="Y49" s="11" t="s">
        <v>478</v>
      </c>
      <c r="Z49" s="104">
        <f>-IFERROR(VLOOKUP($X49,'[6]Trial Blc'!$B$3:AH$708,Z$1,FALSE),0)</f>
        <v>62663.37</v>
      </c>
      <c r="AA49" s="12"/>
      <c r="AB49" s="10"/>
      <c r="AC49" s="10">
        <f>SUM(Z49:AB49)</f>
        <v>62663.37</v>
      </c>
      <c r="AD49" s="104">
        <f>-IFERROR(VLOOKUP($X49,'[6]Trial Blc'!$B$3:AL$708,AD$1,FALSE),0)</f>
        <v>62841.84</v>
      </c>
      <c r="AE49" s="104">
        <f>-IFERROR(VLOOKUP($X49,'[6]Trial Blc'!$B$3:AM$708,AE$1,FALSE),0)</f>
        <v>62627.95</v>
      </c>
      <c r="AF49" s="104">
        <f>-IFERROR(VLOOKUP($X49,'[6]Trial Blc'!$B$3:AN$708,AF$1,FALSE),0)</f>
        <v>63532.18</v>
      </c>
      <c r="AG49" s="104">
        <f>-IFERROR(VLOOKUP($X49,'[6]Trial Blc'!$B$3:AO$708,AG$1,FALSE),0)</f>
        <v>63903.27</v>
      </c>
      <c r="AH49" s="104">
        <f>-IFERROR(VLOOKUP($X49,'[6]Trial Blc'!$B$3:AP$708,AH$1,FALSE),0)</f>
        <v>64123.96</v>
      </c>
      <c r="AI49" s="104">
        <f>-IFERROR(VLOOKUP($X49,'[6]Trial Blc'!$B$3:AQ$708,AI$1,FALSE),0)</f>
        <v>64128.59</v>
      </c>
      <c r="AJ49" s="104">
        <f>-IFERROR(VLOOKUP($X49,'[6]Trial Blc'!$B$3:AR$708,AJ$1,FALSE),0)</f>
        <v>64305.57</v>
      </c>
      <c r="AK49" s="104">
        <f>-IFERROR(VLOOKUP($X49,'[6]Trial Blc'!$B$3:AS$708,AK$1,FALSE),0)</f>
        <v>64473.73</v>
      </c>
      <c r="AL49" s="104">
        <f>-IFERROR(VLOOKUP($X49,'[6]Trial Blc'!$B$3:AT$708,AL$1,FALSE),0)</f>
        <v>64077.54</v>
      </c>
      <c r="AM49" s="104">
        <f>-IFERROR(VLOOKUP($X49,'[6]Trial Blc'!$B$3:AU$708,AM$1,FALSE),0)</f>
        <v>64118.44</v>
      </c>
      <c r="AN49" s="104">
        <f>-IFERROR(VLOOKUP($X49,'[6]Trial Blc'!$B$3:AV$708,AN$1,FALSE),0)</f>
        <v>64205.88</v>
      </c>
      <c r="AO49" s="104">
        <f>-IFERROR(VLOOKUP($X49,'[6]Trial Blc'!$B$3:AW$708,AO$1,FALSE),0)</f>
        <v>64256.92</v>
      </c>
      <c r="AP49" s="11">
        <f t="shared" si="15"/>
        <v>63789.172307692323</v>
      </c>
      <c r="AR49" s="11">
        <f t="shared" si="17"/>
        <v>63789.172307692323</v>
      </c>
    </row>
    <row r="50" spans="1:47" s="11" customFormat="1" ht="12" x14ac:dyDescent="0.3">
      <c r="B50" s="155">
        <v>1585</v>
      </c>
      <c r="C50" s="12" t="s">
        <v>479</v>
      </c>
      <c r="D50" s="104">
        <f>IFERROR(VLOOKUP($B50,'[6]Trial Blc'!$B$3:O$708,D$1,FALSE),0)</f>
        <v>275476.94</v>
      </c>
      <c r="E50" s="10"/>
      <c r="F50" s="12"/>
      <c r="G50" s="10">
        <f>SUM(D50:F50)</f>
        <v>275476.94</v>
      </c>
      <c r="H50" s="104">
        <f>IFERROR(VLOOKUP($B50,'[6]Trial Blc'!$B$3:S$708,H$1,FALSE),0)</f>
        <v>275015.09999999998</v>
      </c>
      <c r="I50" s="104">
        <f>IFERROR(VLOOKUP($B50,'[6]Trial Blc'!$B$3:T$708,I$1,FALSE),0)</f>
        <v>275698.7</v>
      </c>
      <c r="J50" s="104">
        <f>IFERROR(VLOOKUP($B50,'[6]Trial Blc'!$B$3:U$708,J$1,FALSE),0)</f>
        <v>281820.77</v>
      </c>
      <c r="K50" s="104">
        <f>IFERROR(VLOOKUP($B50,'[6]Trial Blc'!$B$3:V$708,K$1,FALSE),0)</f>
        <v>284483.69</v>
      </c>
      <c r="L50" s="104">
        <f>IFERROR(VLOOKUP($B50,'[6]Trial Blc'!$B$3:W$708,L$1,FALSE),0)</f>
        <v>286005.53000000003</v>
      </c>
      <c r="M50" s="104">
        <f>IFERROR(VLOOKUP($B50,'[6]Trial Blc'!$B$3:X$708,M$1,FALSE),0)</f>
        <v>293758.59999999998</v>
      </c>
      <c r="N50" s="104">
        <f>IFERROR(VLOOKUP($B50,'[6]Trial Blc'!$B$3:Y$708,N$1,FALSE),0)</f>
        <v>298677.92</v>
      </c>
      <c r="O50" s="104">
        <f>IFERROR(VLOOKUP($B50,'[6]Trial Blc'!$B$3:Z$708,O$1,FALSE),0)</f>
        <v>306198.15999999997</v>
      </c>
      <c r="P50" s="104">
        <f>IFERROR(VLOOKUP($B50,'[6]Trial Blc'!$B$3:AA$708,P$1,FALSE),0)</f>
        <v>306810.64</v>
      </c>
      <c r="Q50" s="104">
        <f>IFERROR(VLOOKUP($B50,'[6]Trial Blc'!$B$3:AB$708,Q$1,FALSE),0)</f>
        <v>307047.40000000002</v>
      </c>
      <c r="R50" s="104">
        <f>IFERROR(VLOOKUP($B50,'[6]Trial Blc'!$B$3:AC$708,R$1,FALSE),0)</f>
        <v>307642.28000000003</v>
      </c>
      <c r="S50" s="104">
        <f>IFERROR(VLOOKUP($B50,'[6]Trial Blc'!$B$3:AD$708,S$1,FALSE),0)</f>
        <v>311416.26</v>
      </c>
      <c r="T50" s="11">
        <f>AVERAGE(G50:S50)</f>
        <v>293080.92230769235</v>
      </c>
      <c r="V50" s="11">
        <f t="shared" si="16"/>
        <v>293080.92230769235</v>
      </c>
      <c r="X50" s="155">
        <v>2325</v>
      </c>
      <c r="Y50" s="11" t="s">
        <v>480</v>
      </c>
      <c r="Z50" s="104">
        <f>-IFERROR(VLOOKUP($X50,'[6]Trial Blc'!$B$3:AH$708,Z$1,FALSE),0)</f>
        <v>203327.78</v>
      </c>
      <c r="AA50" s="12"/>
      <c r="AB50" s="10"/>
      <c r="AC50" s="10">
        <f>SUM(Z50:AB50)</f>
        <v>203327.78</v>
      </c>
      <c r="AD50" s="104">
        <f>-IFERROR(VLOOKUP($X50,'[6]Trial Blc'!$B$3:AL$708,AD$1,FALSE),0)</f>
        <v>206195.06</v>
      </c>
      <c r="AE50" s="104">
        <f>-IFERROR(VLOOKUP($X50,'[6]Trial Blc'!$B$3:AM$708,AE$1,FALSE),0)</f>
        <v>208712.91</v>
      </c>
      <c r="AF50" s="104">
        <f>-IFERROR(VLOOKUP($X50,'[6]Trial Blc'!$B$3:AN$708,AF$1,FALSE),0)</f>
        <v>214144.97</v>
      </c>
      <c r="AG50" s="104">
        <f>-IFERROR(VLOOKUP($X50,'[6]Trial Blc'!$B$3:AO$708,AG$1,FALSE),0)</f>
        <v>217482.03</v>
      </c>
      <c r="AH50" s="104">
        <f>-IFERROR(VLOOKUP($X50,'[6]Trial Blc'!$B$3:AP$708,AH$1,FALSE),0)</f>
        <v>220833.81</v>
      </c>
      <c r="AI50" s="104">
        <f>-IFERROR(VLOOKUP($X50,'[6]Trial Blc'!$B$3:AQ$708,AI$1,FALSE),0)</f>
        <v>223606.49</v>
      </c>
      <c r="AJ50" s="104">
        <f>-IFERROR(VLOOKUP($X50,'[6]Trial Blc'!$B$3:AR$708,AJ$1,FALSE),0)</f>
        <v>227205.64</v>
      </c>
      <c r="AK50" s="104">
        <f>-IFERROR(VLOOKUP($X50,'[6]Trial Blc'!$B$3:AS$708,AK$1,FALSE),0)</f>
        <v>230917.4</v>
      </c>
      <c r="AL50" s="104">
        <f>-IFERROR(VLOOKUP($X50,'[6]Trial Blc'!$B$3:AT$708,AL$1,FALSE),0)</f>
        <v>233340.83</v>
      </c>
      <c r="AM50" s="104">
        <f>-IFERROR(VLOOKUP($X50,'[6]Trial Blc'!$B$3:AU$708,AM$1,FALSE),0)</f>
        <v>236597.99</v>
      </c>
      <c r="AN50" s="104">
        <f>-IFERROR(VLOOKUP($X50,'[6]Trial Blc'!$B$3:AV$708,AN$1,FALSE),0)</f>
        <v>240045.24</v>
      </c>
      <c r="AO50" s="104">
        <f>-IFERROR(VLOOKUP($X50,'[6]Trial Blc'!$B$3:AW$708,AO$1,FALSE),0)</f>
        <v>243518.88</v>
      </c>
      <c r="AP50" s="11">
        <f t="shared" si="15"/>
        <v>223533.00230769234</v>
      </c>
      <c r="AR50" s="11">
        <f t="shared" si="17"/>
        <v>223533.00230769234</v>
      </c>
    </row>
    <row r="51" spans="1:47" s="11" customFormat="1" ht="12" x14ac:dyDescent="0.3">
      <c r="B51" s="155">
        <v>1590</v>
      </c>
      <c r="C51" s="12" t="s">
        <v>481</v>
      </c>
      <c r="D51" s="104">
        <f>IFERROR(VLOOKUP($B51,'[6]Trial Blc'!$B$3:O$708,D$1,FALSE),0)</f>
        <v>1337035.33</v>
      </c>
      <c r="E51" s="10"/>
      <c r="F51" s="12"/>
      <c r="G51" s="10">
        <f>SUM(D51:F51)</f>
        <v>1337035.33</v>
      </c>
      <c r="H51" s="104">
        <f>IFERROR(VLOOKUP($B51,'[6]Trial Blc'!$B$3:S$708,H$1,FALSE),0)</f>
        <v>1340749.78</v>
      </c>
      <c r="I51" s="104">
        <f>IFERROR(VLOOKUP($B51,'[6]Trial Blc'!$B$3:T$708,I$1,FALSE),0)</f>
        <v>1336139.92</v>
      </c>
      <c r="J51" s="104">
        <f>IFERROR(VLOOKUP($B51,'[6]Trial Blc'!$B$3:U$708,J$1,FALSE),0)</f>
        <v>1355867.86</v>
      </c>
      <c r="K51" s="104">
        <f>IFERROR(VLOOKUP($B51,'[6]Trial Blc'!$B$3:V$708,K$1,FALSE),0)</f>
        <v>1364006.9</v>
      </c>
      <c r="L51" s="104">
        <f>IFERROR(VLOOKUP($B51,'[6]Trial Blc'!$B$3:W$708,L$1,FALSE),0)</f>
        <v>1368866.72</v>
      </c>
      <c r="M51" s="104">
        <f>IFERROR(VLOOKUP($B51,'[6]Trial Blc'!$B$3:X$708,M$1,FALSE),0)</f>
        <v>1368952.73</v>
      </c>
      <c r="N51" s="104">
        <f>IFERROR(VLOOKUP($B51,'[6]Trial Blc'!$B$3:Y$708,N$1,FALSE),0)</f>
        <v>1372994.63</v>
      </c>
      <c r="O51" s="104">
        <f>IFERROR(VLOOKUP($B51,'[6]Trial Blc'!$B$3:Z$708,O$1,FALSE),0)</f>
        <v>1376868.77</v>
      </c>
      <c r="P51" s="104">
        <f>IFERROR(VLOOKUP($B51,'[6]Trial Blc'!$B$3:AA$708,P$1,FALSE),0)</f>
        <v>1368580.79</v>
      </c>
      <c r="Q51" s="104">
        <f>IFERROR(VLOOKUP($B51,'[6]Trial Blc'!$B$3:AB$708,Q$1,FALSE),0)</f>
        <v>1369343.09</v>
      </c>
      <c r="R51" s="104">
        <f>IFERROR(VLOOKUP($B51,'[6]Trial Blc'!$B$3:AC$708,R$1,FALSE),0)</f>
        <v>1371094.64</v>
      </c>
      <c r="S51" s="104">
        <f>IFERROR(VLOOKUP($B51,'[6]Trial Blc'!$B$3:AD$708,S$1,FALSE),0)</f>
        <v>1372002.58</v>
      </c>
      <c r="T51" s="11">
        <f>AVERAGE(G51:S51)</f>
        <v>1361731.056923077</v>
      </c>
      <c r="V51" s="11">
        <f t="shared" si="16"/>
        <v>1361731.056923077</v>
      </c>
      <c r="X51" s="155">
        <v>2330</v>
      </c>
      <c r="Y51" s="11" t="s">
        <v>482</v>
      </c>
      <c r="Z51" s="104">
        <f>-IFERROR(VLOOKUP($X51,'[6]Trial Blc'!$B$3:AH$708,Z$1,FALSE),0)</f>
        <v>1085482.19</v>
      </c>
      <c r="AA51" s="12"/>
      <c r="AB51" s="10"/>
      <c r="AC51" s="10">
        <f>SUM(Z51:AB51)</f>
        <v>1085482.19</v>
      </c>
      <c r="AD51" s="104">
        <f>-IFERROR(VLOOKUP($X51,'[6]Trial Blc'!$B$3:AL$708,AD$1,FALSE),0)</f>
        <v>1102340.8700000001</v>
      </c>
      <c r="AE51" s="104">
        <f>-IFERROR(VLOOKUP($X51,'[6]Trial Blc'!$B$3:AM$708,AE$1,FALSE),0)</f>
        <v>1111634.56</v>
      </c>
      <c r="AF51" s="104">
        <f>-IFERROR(VLOOKUP($X51,'[6]Trial Blc'!$B$3:AN$708,AF$1,FALSE),0)</f>
        <v>1141747.57</v>
      </c>
      <c r="AG51" s="104">
        <f>-IFERROR(VLOOKUP($X51,'[6]Trial Blc'!$B$3:AO$708,AG$1,FALSE),0)</f>
        <v>1164763.47</v>
      </c>
      <c r="AH51" s="104">
        <f>-IFERROR(VLOOKUP($X51,'[6]Trial Blc'!$B$3:AP$708,AH$1,FALSE),0)</f>
        <v>1183002.54</v>
      </c>
      <c r="AI51" s="104">
        <f>-IFERROR(VLOOKUP($X51,'[6]Trial Blc'!$B$3:AQ$708,AI$1,FALSE),0)</f>
        <v>1196084.1499999999</v>
      </c>
      <c r="AJ51" s="104">
        <f>-IFERROR(VLOOKUP($X51,'[6]Trial Blc'!$B$3:AR$708,AJ$1,FALSE),0)</f>
        <v>1213674.6399999999</v>
      </c>
      <c r="AK51" s="104">
        <f>-IFERROR(VLOOKUP($X51,'[6]Trial Blc'!$B$3:AS$708,AK$1,FALSE),0)</f>
        <v>1231518.3400000001</v>
      </c>
      <c r="AL51" s="104">
        <f>-IFERROR(VLOOKUP($X51,'[6]Trial Blc'!$B$3:AT$708,AL$1,FALSE),0)</f>
        <v>1237608.4099999999</v>
      </c>
      <c r="AM51" s="104">
        <f>-IFERROR(VLOOKUP($X51,'[6]Trial Blc'!$B$3:AU$708,AM$1,FALSE),0)</f>
        <v>1252787.46</v>
      </c>
      <c r="AN51" s="104">
        <f>-IFERROR(VLOOKUP($X51,'[6]Trial Blc'!$B$3:AV$708,AN$1,FALSE),0)</f>
        <v>1268898.24</v>
      </c>
      <c r="AO51" s="104">
        <f>-IFERROR(VLOOKUP($X51,'[6]Trial Blc'!$B$3:AW$708,AO$1,FALSE),0)</f>
        <v>1283430.29</v>
      </c>
      <c r="AP51" s="11">
        <f t="shared" si="15"/>
        <v>1190228.6715384615</v>
      </c>
      <c r="AR51" s="11">
        <f t="shared" si="17"/>
        <v>1190228.6715384615</v>
      </c>
    </row>
    <row r="52" spans="1:47" s="11" customFormat="1" ht="12" x14ac:dyDescent="0.3">
      <c r="B52" s="155">
        <v>1595</v>
      </c>
      <c r="C52" s="12" t="s">
        <v>483</v>
      </c>
      <c r="D52" s="104">
        <f>IFERROR(VLOOKUP($B52,'[6]Trial Blc'!$B$3:O$708,D$1,FALSE),0)</f>
        <v>34171.54</v>
      </c>
      <c r="E52" s="10"/>
      <c r="F52" s="12"/>
      <c r="G52" s="10">
        <f>SUM(D52:F52)</f>
        <v>34171.54</v>
      </c>
      <c r="H52" s="104">
        <f>IFERROR(VLOOKUP($B52,'[6]Trial Blc'!$B$3:S$708,H$1,FALSE),0)</f>
        <v>34265.1</v>
      </c>
      <c r="I52" s="104">
        <f>IFERROR(VLOOKUP($B52,'[6]Trial Blc'!$B$3:T$708,I$1,FALSE),0)</f>
        <v>34158.82</v>
      </c>
      <c r="J52" s="104">
        <f>IFERROR(VLOOKUP($B52,'[6]Trial Blc'!$B$3:U$708,J$1,FALSE),0)</f>
        <v>34645.39</v>
      </c>
      <c r="K52" s="104">
        <f>IFERROR(VLOOKUP($B52,'[6]Trial Blc'!$B$3:V$708,K$1,FALSE),0)</f>
        <v>34838.54</v>
      </c>
      <c r="L52" s="104">
        <f>IFERROR(VLOOKUP($B52,'[6]Trial Blc'!$B$3:W$708,L$1,FALSE),0)</f>
        <v>34955.089999999997</v>
      </c>
      <c r="M52" s="104">
        <f>IFERROR(VLOOKUP($B52,'[6]Trial Blc'!$B$3:X$708,M$1,FALSE),0)</f>
        <v>34952.839999999997</v>
      </c>
      <c r="N52" s="104">
        <f>IFERROR(VLOOKUP($B52,'[6]Trial Blc'!$B$3:Y$708,N$1,FALSE),0)</f>
        <v>35047.17</v>
      </c>
      <c r="O52" s="104">
        <f>IFERROR(VLOOKUP($B52,'[6]Trial Blc'!$B$3:Z$708,O$1,FALSE),0)</f>
        <v>35135.31</v>
      </c>
      <c r="P52" s="104">
        <f>IFERROR(VLOOKUP($B52,'[6]Trial Blc'!$B$3:AA$708,P$1,FALSE),0)</f>
        <v>34929.550000000003</v>
      </c>
      <c r="Q52" s="104">
        <f>IFERROR(VLOOKUP($B52,'[6]Trial Blc'!$B$3:AB$708,Q$1,FALSE),0)</f>
        <v>34947.980000000003</v>
      </c>
      <c r="R52" s="104">
        <f>IFERROR(VLOOKUP($B52,'[6]Trial Blc'!$B$3:AC$708,R$1,FALSE),0)</f>
        <v>34991.839999999997</v>
      </c>
      <c r="S52" s="104">
        <f>IFERROR(VLOOKUP($B52,'[6]Trial Blc'!$B$3:AD$708,S$1,FALSE),0)</f>
        <v>35017</v>
      </c>
      <c r="T52" s="11">
        <f>AVERAGE(G52:S52)</f>
        <v>34773.551538461536</v>
      </c>
      <c r="V52" s="11">
        <f t="shared" si="16"/>
        <v>34773.551538461536</v>
      </c>
      <c r="X52" s="155">
        <v>2335</v>
      </c>
      <c r="Y52" s="11" t="s">
        <v>484</v>
      </c>
      <c r="Z52" s="104">
        <f>-IFERROR(VLOOKUP($X52,'[6]Trial Blc'!$B$3:AH$708,Z$1,FALSE),0)</f>
        <v>34171.54</v>
      </c>
      <c r="AA52" s="12"/>
      <c r="AB52" s="10"/>
      <c r="AC52" s="10">
        <f>SUM(Z52:AB52)</f>
        <v>34171.54</v>
      </c>
      <c r="AD52" s="104">
        <f>-IFERROR(VLOOKUP($X52,'[6]Trial Blc'!$B$3:AL$708,AD$1,FALSE),0)</f>
        <v>34265.1</v>
      </c>
      <c r="AE52" s="104">
        <f>-IFERROR(VLOOKUP($X52,'[6]Trial Blc'!$B$3:AM$708,AE$1,FALSE),0)</f>
        <v>34158.82</v>
      </c>
      <c r="AF52" s="104">
        <f>-IFERROR(VLOOKUP($X52,'[6]Trial Blc'!$B$3:AN$708,AF$1,FALSE),0)</f>
        <v>34645.39</v>
      </c>
      <c r="AG52" s="104">
        <f>-IFERROR(VLOOKUP($X52,'[6]Trial Blc'!$B$3:AO$708,AG$1,FALSE),0)</f>
        <v>34838.54</v>
      </c>
      <c r="AH52" s="104">
        <f>-IFERROR(VLOOKUP($X52,'[6]Trial Blc'!$B$3:AP$708,AH$1,FALSE),0)</f>
        <v>34955.089999999997</v>
      </c>
      <c r="AI52" s="104">
        <f>-IFERROR(VLOOKUP($X52,'[6]Trial Blc'!$B$3:AQ$708,AI$1,FALSE),0)</f>
        <v>34952.839999999997</v>
      </c>
      <c r="AJ52" s="104">
        <f>-IFERROR(VLOOKUP($X52,'[6]Trial Blc'!$B$3:AR$708,AJ$1,FALSE),0)</f>
        <v>35047.17</v>
      </c>
      <c r="AK52" s="104">
        <f>-IFERROR(VLOOKUP($X52,'[6]Trial Blc'!$B$3:AS$708,AK$1,FALSE),0)</f>
        <v>35135.31</v>
      </c>
      <c r="AL52" s="104">
        <f>-IFERROR(VLOOKUP($X52,'[6]Trial Blc'!$B$3:AT$708,AL$1,FALSE),0)</f>
        <v>34929.550000000003</v>
      </c>
      <c r="AM52" s="104">
        <f>-IFERROR(VLOOKUP($X52,'[6]Trial Blc'!$B$3:AU$708,AM$1,FALSE),0)</f>
        <v>34947.980000000003</v>
      </c>
      <c r="AN52" s="104">
        <f>-IFERROR(VLOOKUP($X52,'[6]Trial Blc'!$B$3:AV$708,AN$1,FALSE),0)</f>
        <v>34991.839999999997</v>
      </c>
      <c r="AO52" s="104">
        <f>-IFERROR(VLOOKUP($X52,'[6]Trial Blc'!$B$3:AW$708,AO$1,FALSE),0)</f>
        <v>35017</v>
      </c>
      <c r="AP52" s="11">
        <f t="shared" si="15"/>
        <v>34773.551538461536</v>
      </c>
      <c r="AR52" s="11">
        <f t="shared" si="17"/>
        <v>34773.551538461536</v>
      </c>
    </row>
    <row r="53" spans="1:47" s="11" customFormat="1" ht="10.5" x14ac:dyDescent="0.25">
      <c r="B53" s="272"/>
      <c r="C53" s="273" t="s">
        <v>81</v>
      </c>
      <c r="D53" s="167">
        <f>SUM(D48:D52)</f>
        <v>1709435.2200000002</v>
      </c>
      <c r="E53" s="167"/>
      <c r="F53" s="167">
        <f t="shared" ref="F53:V53" si="18">SUM(F48:F52)</f>
        <v>0</v>
      </c>
      <c r="G53" s="167">
        <f t="shared" si="18"/>
        <v>1709435.2200000002</v>
      </c>
      <c r="H53" s="167">
        <f t="shared" si="18"/>
        <v>1712954.21</v>
      </c>
      <c r="I53" s="167">
        <f t="shared" si="18"/>
        <v>1708701.55</v>
      </c>
      <c r="J53" s="167">
        <f t="shared" si="18"/>
        <v>1735937.51</v>
      </c>
      <c r="K53" s="167">
        <f t="shared" si="18"/>
        <v>1747298.14</v>
      </c>
      <c r="L53" s="167">
        <f t="shared" si="18"/>
        <v>1754011.24</v>
      </c>
      <c r="M53" s="167">
        <f t="shared" si="18"/>
        <v>1761846.6900000002</v>
      </c>
      <c r="N53" s="167">
        <f t="shared" si="18"/>
        <v>1771092.4699999997</v>
      </c>
      <c r="O53" s="167">
        <f t="shared" si="18"/>
        <v>1782736.94</v>
      </c>
      <c r="P53" s="167">
        <f t="shared" si="18"/>
        <v>1774452.74</v>
      </c>
      <c r="Q53" s="167">
        <f t="shared" si="18"/>
        <v>1775504.83</v>
      </c>
      <c r="R53" s="167">
        <f t="shared" si="18"/>
        <v>1777976.27</v>
      </c>
      <c r="S53" s="167">
        <f t="shared" si="18"/>
        <v>1782728.06</v>
      </c>
      <c r="T53" s="167">
        <f t="shared" si="18"/>
        <v>1753436.6053846155</v>
      </c>
      <c r="U53" s="167">
        <f t="shared" si="18"/>
        <v>0</v>
      </c>
      <c r="V53" s="167">
        <f t="shared" si="18"/>
        <v>1753436.6053846155</v>
      </c>
      <c r="W53" s="10"/>
      <c r="X53" s="272"/>
      <c r="Y53" s="24" t="s">
        <v>81</v>
      </c>
      <c r="Z53" s="167">
        <f>SUM(Z48:Z52)</f>
        <v>1385644.88</v>
      </c>
      <c r="AA53" s="167">
        <f>SUM(AA48:AA52)</f>
        <v>0</v>
      </c>
      <c r="AB53" s="167"/>
      <c r="AC53" s="167">
        <f t="shared" ref="AC53:AR53" si="19">SUM(AC48:AC52)</f>
        <v>1385644.88</v>
      </c>
      <c r="AD53" s="167">
        <f t="shared" si="19"/>
        <v>1405642.87</v>
      </c>
      <c r="AE53" s="167">
        <f t="shared" si="19"/>
        <v>1417134.24</v>
      </c>
      <c r="AF53" s="167">
        <f t="shared" si="19"/>
        <v>1454070.11</v>
      </c>
      <c r="AG53" s="167">
        <f t="shared" si="19"/>
        <v>1480987.31</v>
      </c>
      <c r="AH53" s="167">
        <f t="shared" si="19"/>
        <v>1502915.4000000001</v>
      </c>
      <c r="AI53" s="167">
        <f t="shared" si="19"/>
        <v>1518772.07</v>
      </c>
      <c r="AJ53" s="167">
        <f t="shared" si="19"/>
        <v>1540233.0199999998</v>
      </c>
      <c r="AK53" s="167">
        <f t="shared" si="19"/>
        <v>1562044.7800000003</v>
      </c>
      <c r="AL53" s="167">
        <f t="shared" si="19"/>
        <v>1569956.3299999998</v>
      </c>
      <c r="AM53" s="167">
        <f t="shared" si="19"/>
        <v>1588451.8699999999</v>
      </c>
      <c r="AN53" s="167">
        <f t="shared" si="19"/>
        <v>1608141.2</v>
      </c>
      <c r="AO53" s="167">
        <f t="shared" si="19"/>
        <v>1626223.09</v>
      </c>
      <c r="AP53" s="11">
        <f t="shared" si="15"/>
        <v>1512324.3976923076</v>
      </c>
      <c r="AQ53" s="167">
        <f t="shared" si="19"/>
        <v>0</v>
      </c>
      <c r="AR53" s="167">
        <f t="shared" si="19"/>
        <v>1512324.3976923076</v>
      </c>
      <c r="AU53" s="11">
        <v>0</v>
      </c>
    </row>
    <row r="54" spans="1:47" s="11" customFormat="1" ht="12" x14ac:dyDescent="0.3">
      <c r="A54" s="11" t="s">
        <v>102</v>
      </c>
      <c r="B54" s="155">
        <v>1555</v>
      </c>
      <c r="C54" s="12" t="s">
        <v>103</v>
      </c>
      <c r="D54" s="104">
        <f>IFERROR(VLOOKUP($B54,'[6]Trial Blc'!$B$3:O$708,D$1,FALSE),0)</f>
        <v>654226.15</v>
      </c>
      <c r="E54" s="10"/>
      <c r="F54" s="12"/>
      <c r="G54" s="10">
        <f>SUM(D54:F54)</f>
        <v>654226.15</v>
      </c>
      <c r="H54" s="104">
        <f>IFERROR(VLOOKUP($B54,'[6]Trial Blc'!$B$3:S$708,H$1,FALSE),0)</f>
        <v>655842.36</v>
      </c>
      <c r="I54" s="104">
        <f>IFERROR(VLOOKUP($B54,'[6]Trial Blc'!$B$3:T$708,I$1,FALSE),0)</f>
        <v>658765.41</v>
      </c>
      <c r="J54" s="104">
        <f>IFERROR(VLOOKUP($B54,'[6]Trial Blc'!$B$3:U$708,J$1,FALSE),0)</f>
        <v>712013.48</v>
      </c>
      <c r="K54" s="104">
        <f>IFERROR(VLOOKUP($B54,'[6]Trial Blc'!$B$3:V$708,K$1,FALSE),0)</f>
        <v>707254.83</v>
      </c>
      <c r="L54" s="104">
        <f>IFERROR(VLOOKUP($B54,'[6]Trial Blc'!$B$3:W$708,L$1,FALSE),0)</f>
        <v>709443.15</v>
      </c>
      <c r="M54" s="104">
        <f>IFERROR(VLOOKUP($B54,'[6]Trial Blc'!$B$3:X$708,M$1,FALSE),0)</f>
        <v>710700.89</v>
      </c>
      <c r="N54" s="104">
        <f>IFERROR(VLOOKUP($B54,'[6]Trial Blc'!$B$3:Y$708,N$1,FALSE),0)</f>
        <v>693765.2</v>
      </c>
      <c r="O54" s="104">
        <f>IFERROR(VLOOKUP($B54,'[6]Trial Blc'!$B$3:Z$708,O$1,FALSE),0)</f>
        <v>694203.92</v>
      </c>
      <c r="P54" s="104">
        <f>IFERROR(VLOOKUP($B54,'[6]Trial Blc'!$B$3:AA$708,P$1,FALSE),0)</f>
        <v>704340.96</v>
      </c>
      <c r="Q54" s="104">
        <f>IFERROR(VLOOKUP($B54,'[6]Trial Blc'!$B$3:AB$708,Q$1,FALSE),0)</f>
        <v>704575.76</v>
      </c>
      <c r="R54" s="104">
        <f>IFERROR(VLOOKUP($B54,'[6]Trial Blc'!$B$3:AC$708,R$1,FALSE),0)</f>
        <v>705456.19</v>
      </c>
      <c r="S54" s="104">
        <f>IFERROR(VLOOKUP($B54,'[6]Trial Blc'!$B$3:AD$708,S$1,FALSE),0)</f>
        <v>706267.01</v>
      </c>
      <c r="T54" s="11">
        <f>AVERAGE(G54:S54)</f>
        <v>693604.2546153845</v>
      </c>
      <c r="V54" s="11">
        <f t="shared" ref="V54:V56" si="20">+U54+T54</f>
        <v>693604.2546153845</v>
      </c>
      <c r="X54" s="155">
        <v>2300</v>
      </c>
      <c r="Y54" s="11" t="s">
        <v>104</v>
      </c>
      <c r="Z54" s="104">
        <f>-IFERROR(VLOOKUP($X54,'[6]Trial Blc'!$B$3:AH$708,Z$1,FALSE),0)</f>
        <v>526096.72</v>
      </c>
      <c r="AA54" s="12"/>
      <c r="AB54" s="10"/>
      <c r="AC54" s="10">
        <f>SUM(Z54:AB54)</f>
        <v>526096.72</v>
      </c>
      <c r="AD54" s="104">
        <f>-IFERROR(VLOOKUP($X54,'[6]Trial Blc'!$B$3:AL$708,AD$1,FALSE),0)</f>
        <v>534594.24</v>
      </c>
      <c r="AE54" s="104">
        <f>-IFERROR(VLOOKUP($X54,'[6]Trial Blc'!$B$3:AM$708,AE$1,FALSE),0)</f>
        <v>540676.66</v>
      </c>
      <c r="AF54" s="104">
        <f>-IFERROR(VLOOKUP($X54,'[6]Trial Blc'!$B$3:AN$708,AF$1,FALSE),0)</f>
        <v>572879.26</v>
      </c>
      <c r="AG54" s="104">
        <f>-IFERROR(VLOOKUP($X54,'[6]Trial Blc'!$B$3:AO$708,AG$1,FALSE),0)</f>
        <v>572356.68999999994</v>
      </c>
      <c r="AH54" s="104">
        <f>-IFERROR(VLOOKUP($X54,'[6]Trial Blc'!$B$3:AP$708,AH$1,FALSE),0)</f>
        <v>578791.56999999995</v>
      </c>
      <c r="AI54" s="104">
        <f>-IFERROR(VLOOKUP($X54,'[6]Trial Blc'!$B$3:AQ$708,AI$1,FALSE),0)</f>
        <v>582933.73</v>
      </c>
      <c r="AJ54" s="104">
        <f>-IFERROR(VLOOKUP($X54,'[6]Trial Blc'!$B$3:AR$708,AJ$1,FALSE),0)</f>
        <v>525936.98</v>
      </c>
      <c r="AK54" s="104">
        <f>-IFERROR(VLOOKUP($X54,'[6]Trial Blc'!$B$3:AS$708,AK$1,FALSE),0)</f>
        <v>531989.91</v>
      </c>
      <c r="AL54" s="104">
        <f>-IFERROR(VLOOKUP($X54,'[6]Trial Blc'!$B$3:AT$708,AL$1,FALSE),0)</f>
        <v>538005.98</v>
      </c>
      <c r="AM54" s="104">
        <f>-IFERROR(VLOOKUP($X54,'[6]Trial Blc'!$B$3:AU$708,AM$1,FALSE),0)</f>
        <v>543687.18999999994</v>
      </c>
      <c r="AN54" s="104">
        <f>-IFERROR(VLOOKUP($X54,'[6]Trial Blc'!$B$3:AV$708,AN$1,FALSE),0)</f>
        <v>549301.88</v>
      </c>
      <c r="AO54" s="104">
        <f>-IFERROR(VLOOKUP($X54,'[6]Trial Blc'!$B$3:AW$708,AO$1,FALSE),0)</f>
        <v>555759.64</v>
      </c>
      <c r="AP54" s="11">
        <f t="shared" si="15"/>
        <v>550231.57307692303</v>
      </c>
      <c r="AR54" s="11">
        <f t="shared" ref="AR54:AR56" si="21">+AQ54+AP54</f>
        <v>550231.57307692303</v>
      </c>
    </row>
    <row r="55" spans="1:47" s="11" customFormat="1" ht="12" x14ac:dyDescent="0.3">
      <c r="A55" s="11" t="s">
        <v>601</v>
      </c>
      <c r="B55" s="304">
        <v>1185</v>
      </c>
      <c r="C55" s="273"/>
      <c r="D55" s="104">
        <f>IFERROR(VLOOKUP($B55,'[6]Trial Blc'!$B$3:O$708,D$1,FALSE),0)</f>
        <v>345.61</v>
      </c>
      <c r="E55" s="10"/>
      <c r="F55" s="12"/>
      <c r="G55" s="10">
        <f>SUM(D55:F55)</f>
        <v>345.61</v>
      </c>
      <c r="H55" s="104">
        <f>IFERROR(VLOOKUP($B55,'[6]Trial Blc'!$B$3:S$708,H$1,FALSE),0)</f>
        <v>345.61</v>
      </c>
      <c r="I55" s="104">
        <f>IFERROR(VLOOKUP($B55,'[6]Trial Blc'!$B$3:T$708,I$1,FALSE),0)</f>
        <v>345.61</v>
      </c>
      <c r="J55" s="104">
        <f>IFERROR(VLOOKUP($B55,'[6]Trial Blc'!$B$3:U$708,J$1,FALSE),0)</f>
        <v>345.61</v>
      </c>
      <c r="K55" s="104">
        <f>IFERROR(VLOOKUP($B55,'[6]Trial Blc'!$B$3:V$708,K$1,FALSE),0)</f>
        <v>345.61</v>
      </c>
      <c r="L55" s="104">
        <f>IFERROR(VLOOKUP($B55,'[6]Trial Blc'!$B$3:W$708,L$1,FALSE),0)</f>
        <v>345.61</v>
      </c>
      <c r="M55" s="104">
        <f>IFERROR(VLOOKUP($B55,'[6]Trial Blc'!$B$3:X$708,M$1,FALSE),0)</f>
        <v>345.61</v>
      </c>
      <c r="N55" s="104">
        <f>IFERROR(VLOOKUP($B55,'[6]Trial Blc'!$B$3:Y$708,N$1,FALSE),0)</f>
        <v>345.61</v>
      </c>
      <c r="O55" s="104">
        <f>IFERROR(VLOOKUP($B55,'[6]Trial Blc'!$B$3:Z$708,O$1,FALSE),0)</f>
        <v>975.61</v>
      </c>
      <c r="P55" s="104">
        <f>IFERROR(VLOOKUP($B55,'[6]Trial Blc'!$B$3:AA$708,P$1,FALSE),0)</f>
        <v>2544.92</v>
      </c>
      <c r="Q55" s="104">
        <f>IFERROR(VLOOKUP($B55,'[6]Trial Blc'!$B$3:AB$708,Q$1,FALSE),0)</f>
        <v>2544.92</v>
      </c>
      <c r="R55" s="104">
        <f>IFERROR(VLOOKUP($B55,'[6]Trial Blc'!$B$3:AC$708,R$1,FALSE),0)</f>
        <v>2544.92</v>
      </c>
      <c r="S55" s="104">
        <f>IFERROR(VLOOKUP($B55,'[6]Trial Blc'!$B$3:AD$708,S$1,FALSE),0)</f>
        <v>3051.14</v>
      </c>
      <c r="T55" s="11">
        <f>AVERAGE(G55:S55)</f>
        <v>1109.7223076923078</v>
      </c>
      <c r="V55" s="11">
        <f t="shared" si="20"/>
        <v>1109.7223076923078</v>
      </c>
      <c r="X55" s="155">
        <v>1980</v>
      </c>
      <c r="Y55" s="11" t="s">
        <v>601</v>
      </c>
      <c r="Z55" s="104">
        <f>-IFERROR(VLOOKUP($X55,'[6]Trial Blc'!$B$3:AH$708,Z$1,FALSE),0)</f>
        <v>19.2</v>
      </c>
      <c r="AA55" s="12"/>
      <c r="AB55" s="10"/>
      <c r="AC55" s="10">
        <f>SUM(Z55:AB55)</f>
        <v>19.2</v>
      </c>
      <c r="AD55" s="104">
        <f>-IFERROR(VLOOKUP($X55,'[6]Trial Blc'!$B$3:AL$708,AD$1,FALSE),0)</f>
        <v>20.8</v>
      </c>
      <c r="AE55" s="104">
        <f>-IFERROR(VLOOKUP($X55,'[6]Trial Blc'!$B$3:AM$708,AE$1,FALSE),0)</f>
        <v>22.4</v>
      </c>
      <c r="AF55" s="104">
        <f>-IFERROR(VLOOKUP($X55,'[6]Trial Blc'!$B$3:AN$708,AF$1,FALSE),0)</f>
        <v>24</v>
      </c>
      <c r="AG55" s="104">
        <f>-IFERROR(VLOOKUP($X55,'[6]Trial Blc'!$B$3:AO$708,AG$1,FALSE),0)</f>
        <v>25.6</v>
      </c>
      <c r="AH55" s="104">
        <f>-IFERROR(VLOOKUP($X55,'[6]Trial Blc'!$B$3:AP$708,AH$1,FALSE),0)</f>
        <v>27.2</v>
      </c>
      <c r="AI55" s="104">
        <f>-IFERROR(VLOOKUP($X55,'[6]Trial Blc'!$B$3:AQ$708,AI$1,FALSE),0)</f>
        <v>28.8</v>
      </c>
      <c r="AJ55" s="104">
        <f>-IFERROR(VLOOKUP($X55,'[6]Trial Blc'!$B$3:AR$708,AJ$1,FALSE),0)</f>
        <v>30.4</v>
      </c>
      <c r="AK55" s="104">
        <f>-IFERROR(VLOOKUP($X55,'[6]Trial Blc'!$B$3:AS$708,AK$1,FALSE),0)</f>
        <v>34.92</v>
      </c>
      <c r="AL55" s="104">
        <f>-IFERROR(VLOOKUP($X55,'[6]Trial Blc'!$B$3:AT$708,AL$1,FALSE),0)</f>
        <v>46.7</v>
      </c>
      <c r="AM55" s="104">
        <f>-IFERROR(VLOOKUP($X55,'[6]Trial Blc'!$B$3:AU$708,AM$1,FALSE),0)</f>
        <v>58.48</v>
      </c>
      <c r="AN55" s="104">
        <f>-IFERROR(VLOOKUP($X55,'[6]Trial Blc'!$B$3:AV$708,AN$1,FALSE),0)</f>
        <v>70.260000000000005</v>
      </c>
      <c r="AO55" s="104">
        <f>-IFERROR(VLOOKUP($X55,'[6]Trial Blc'!$B$3:AW$708,AO$1,FALSE),0)</f>
        <v>84.39</v>
      </c>
      <c r="AP55" s="11">
        <f t="shared" si="15"/>
        <v>37.934615384615384</v>
      </c>
      <c r="AR55" s="11">
        <f t="shared" si="21"/>
        <v>37.934615384615384</v>
      </c>
    </row>
    <row r="56" spans="1:47" s="11" customFormat="1" ht="12" x14ac:dyDescent="0.3">
      <c r="A56" s="11" t="s">
        <v>106</v>
      </c>
      <c r="B56" s="155">
        <v>1190</v>
      </c>
      <c r="C56" s="12" t="s">
        <v>107</v>
      </c>
      <c r="D56" s="104">
        <f>IFERROR(VLOOKUP($B56,'[6]Trial Blc'!$B$3:O$708,D$1,FALSE),0)</f>
        <v>143721.63</v>
      </c>
      <c r="E56" s="10"/>
      <c r="F56" s="12"/>
      <c r="G56" s="10">
        <f>SUM(D56:F56)</f>
        <v>143721.63</v>
      </c>
      <c r="H56" s="104">
        <f>IFERROR(VLOOKUP($B56,'[6]Trial Blc'!$B$3:S$708,H$1,FALSE),0)</f>
        <v>143844.49</v>
      </c>
      <c r="I56" s="104">
        <f>IFERROR(VLOOKUP($B56,'[6]Trial Blc'!$B$3:T$708,I$1,FALSE),0)</f>
        <v>144255.4</v>
      </c>
      <c r="J56" s="104">
        <f>IFERROR(VLOOKUP($B56,'[6]Trial Blc'!$B$3:U$708,J$1,FALSE),0)</f>
        <v>144886.10999999999</v>
      </c>
      <c r="K56" s="104">
        <f>IFERROR(VLOOKUP($B56,'[6]Trial Blc'!$B$3:V$708,K$1,FALSE),0)</f>
        <v>145161.78</v>
      </c>
      <c r="L56" s="104">
        <f>IFERROR(VLOOKUP($B56,'[6]Trial Blc'!$B$3:W$708,L$1,FALSE),0)</f>
        <v>145575.19</v>
      </c>
      <c r="M56" s="104">
        <f>IFERROR(VLOOKUP($B56,'[6]Trial Blc'!$B$3:X$708,M$1,FALSE),0)</f>
        <v>148031.43</v>
      </c>
      <c r="N56" s="104">
        <f>IFERROR(VLOOKUP($B56,'[6]Trial Blc'!$B$3:Y$708,N$1,FALSE),0)</f>
        <v>151044.10999999999</v>
      </c>
      <c r="O56" s="104">
        <f>IFERROR(VLOOKUP($B56,'[6]Trial Blc'!$B$3:Z$708,O$1,FALSE),0)</f>
        <v>151330.1</v>
      </c>
      <c r="P56" s="104">
        <f>IFERROR(VLOOKUP($B56,'[6]Trial Blc'!$B$3:AA$708,P$1,FALSE),0)</f>
        <v>152335.43</v>
      </c>
      <c r="Q56" s="104">
        <f>IFERROR(VLOOKUP($B56,'[6]Trial Blc'!$B$3:AB$708,Q$1,FALSE),0)</f>
        <v>153366.31</v>
      </c>
      <c r="R56" s="104">
        <f>IFERROR(VLOOKUP($B56,'[6]Trial Blc'!$B$3:AC$708,R$1,FALSE),0)</f>
        <v>154485.68</v>
      </c>
      <c r="S56" s="104">
        <f>IFERROR(VLOOKUP($B56,'[6]Trial Blc'!$B$3:AD$708,S$1,FALSE),0)</f>
        <v>156030.29999999999</v>
      </c>
      <c r="T56" s="11">
        <f>AVERAGE(G56:S56)</f>
        <v>148774.45846153848</v>
      </c>
      <c r="V56" s="11">
        <f t="shared" si="20"/>
        <v>148774.45846153848</v>
      </c>
      <c r="X56" s="155">
        <v>1985</v>
      </c>
      <c r="Y56" s="11" t="s">
        <v>108</v>
      </c>
      <c r="Z56" s="104">
        <f>-IFERROR(VLOOKUP($X56,'[6]Trial Blc'!$B$3:AH$708,Z$1,FALSE),0)</f>
        <v>113551.21</v>
      </c>
      <c r="AA56" s="12"/>
      <c r="AB56" s="10"/>
      <c r="AC56" s="10">
        <f>SUM(Z56:AB56)</f>
        <v>113551.21</v>
      </c>
      <c r="AD56" s="104">
        <f>-IFERROR(VLOOKUP($X56,'[6]Trial Blc'!$B$3:AL$708,AD$1,FALSE),0)</f>
        <v>114426.25</v>
      </c>
      <c r="AE56" s="104">
        <f>-IFERROR(VLOOKUP($X56,'[6]Trial Blc'!$B$3:AM$708,AE$1,FALSE),0)</f>
        <v>115406.81</v>
      </c>
      <c r="AF56" s="104">
        <f>-IFERROR(VLOOKUP($X56,'[6]Trial Blc'!$B$3:AN$708,AF$1,FALSE),0)</f>
        <v>116837.9</v>
      </c>
      <c r="AG56" s="104">
        <f>-IFERROR(VLOOKUP($X56,'[6]Trial Blc'!$B$3:AO$708,AG$1,FALSE),0)</f>
        <v>117722.29</v>
      </c>
      <c r="AH56" s="104">
        <f>-IFERROR(VLOOKUP($X56,'[6]Trial Blc'!$B$3:AP$708,AH$1,FALSE),0)</f>
        <v>118082.04</v>
      </c>
      <c r="AI56" s="104">
        <f>-IFERROR(VLOOKUP($X56,'[6]Trial Blc'!$B$3:AQ$708,AI$1,FALSE),0)</f>
        <v>118799.57</v>
      </c>
      <c r="AJ56" s="104">
        <f>-IFERROR(VLOOKUP($X56,'[6]Trial Blc'!$B$3:AR$708,AJ$1,FALSE),0)</f>
        <v>119774.44</v>
      </c>
      <c r="AK56" s="104">
        <f>-IFERROR(VLOOKUP($X56,'[6]Trial Blc'!$B$3:AS$708,AK$1,FALSE),0)</f>
        <v>120701.51</v>
      </c>
      <c r="AL56" s="104">
        <f>-IFERROR(VLOOKUP($X56,'[6]Trial Blc'!$B$3:AT$708,AL$1,FALSE),0)</f>
        <v>121570.7</v>
      </c>
      <c r="AM56" s="104">
        <f>-IFERROR(VLOOKUP($X56,'[6]Trial Blc'!$B$3:AU$708,AM$1,FALSE),0)</f>
        <v>122382.83</v>
      </c>
      <c r="AN56" s="104">
        <f>-IFERROR(VLOOKUP($X56,'[6]Trial Blc'!$B$3:AV$708,AN$1,FALSE),0)</f>
        <v>123245.86</v>
      </c>
      <c r="AO56" s="104">
        <f>-IFERROR(VLOOKUP($X56,'[6]Trial Blc'!$B$3:AW$708,AO$1,FALSE),0)</f>
        <v>123412.91</v>
      </c>
      <c r="AP56" s="11">
        <f t="shared" si="15"/>
        <v>118916.48615384616</v>
      </c>
      <c r="AQ56" s="11">
        <f>+'[6]COAS-V2'!B76</f>
        <v>-1090.27</v>
      </c>
      <c r="AR56" s="11">
        <f t="shared" si="21"/>
        <v>117826.21615384615</v>
      </c>
      <c r="AU56" s="11">
        <v>-1090.27</v>
      </c>
    </row>
    <row r="57" spans="1:47" s="11" customFormat="1" ht="12" x14ac:dyDescent="0.3">
      <c r="B57" s="155"/>
      <c r="C57" s="12"/>
      <c r="D57" s="104">
        <f>IFERROR(VLOOKUP($B57,'[6]Trial Blc'!$B$3:O$708,D$1,FALSE),0)</f>
        <v>0</v>
      </c>
      <c r="E57" s="10"/>
      <c r="F57" s="12"/>
      <c r="G57" s="10"/>
      <c r="H57" s="104">
        <f>IFERROR(VLOOKUP($B57,'[6]Trial Blc'!$B$3:S$708,H$1,FALSE),0)</f>
        <v>0</v>
      </c>
      <c r="I57" s="104">
        <f>IFERROR(VLOOKUP($B57,'[6]Trial Blc'!$B$3:T$708,I$1,FALSE),0)</f>
        <v>0</v>
      </c>
      <c r="J57" s="104">
        <f>IFERROR(VLOOKUP($B57,'[6]Trial Blc'!$B$3:U$708,J$1,FALSE),0)</f>
        <v>0</v>
      </c>
      <c r="K57" s="104">
        <f>IFERROR(VLOOKUP($B57,'[6]Trial Blc'!$B$3:V$708,K$1,FALSE),0)</f>
        <v>0</v>
      </c>
      <c r="L57" s="104">
        <f>IFERROR(VLOOKUP($B57,'[6]Trial Blc'!$B$3:W$708,L$1,FALSE),0)</f>
        <v>0</v>
      </c>
      <c r="M57" s="104">
        <f>IFERROR(VLOOKUP($B57,'[6]Trial Blc'!$B$3:X$708,M$1,FALSE),0)</f>
        <v>0</v>
      </c>
      <c r="N57" s="104">
        <f>IFERROR(VLOOKUP($B57,'[6]Trial Blc'!$B$3:Y$708,N$1,FALSE),0)</f>
        <v>0</v>
      </c>
      <c r="O57" s="104">
        <f>IFERROR(VLOOKUP($B57,'[6]Trial Blc'!$B$3:Z$708,O$1,FALSE),0)</f>
        <v>0</v>
      </c>
      <c r="P57" s="104">
        <f>IFERROR(VLOOKUP($B57,'[6]Trial Blc'!$B$3:AA$708,P$1,FALSE),0)</f>
        <v>0</v>
      </c>
      <c r="Q57" s="104">
        <f>IFERROR(VLOOKUP($B57,'[6]Trial Blc'!$B$3:AB$708,Q$1,FALSE),0)</f>
        <v>0</v>
      </c>
      <c r="R57" s="104">
        <f>IFERROR(VLOOKUP($B57,'[6]Trial Blc'!$B$3:AC$708,R$1,FALSE),0)</f>
        <v>0</v>
      </c>
      <c r="S57" s="104">
        <f>IFERROR(VLOOKUP($B57,'[6]Trial Blc'!$B$3:AD$708,S$1,FALSE),0)</f>
        <v>0</v>
      </c>
      <c r="X57" s="155"/>
      <c r="Z57" s="104">
        <f>-IFERROR(VLOOKUP($X57,'[6]Trial Blc'!$B$3:AH$708,Z$1,FALSE),0)</f>
        <v>0</v>
      </c>
      <c r="AA57" s="12"/>
      <c r="AB57" s="10"/>
      <c r="AC57" s="10"/>
      <c r="AD57" s="104">
        <f>-IFERROR(VLOOKUP($X57,'[6]Trial Blc'!$B$3:AL$708,AD$1,FALSE),0)</f>
        <v>0</v>
      </c>
      <c r="AE57" s="104">
        <f>-IFERROR(VLOOKUP($X57,'[6]Trial Blc'!$B$3:AM$708,AE$1,FALSE),0)</f>
        <v>0</v>
      </c>
      <c r="AF57" s="104">
        <f>-IFERROR(VLOOKUP($X57,'[6]Trial Blc'!$B$3:AN$708,AF$1,FALSE),0)</f>
        <v>0</v>
      </c>
      <c r="AG57" s="104">
        <f>-IFERROR(VLOOKUP($X57,'[6]Trial Blc'!$B$3:AO$708,AG$1,FALSE),0)</f>
        <v>0</v>
      </c>
      <c r="AH57" s="104">
        <f>-IFERROR(VLOOKUP($X57,'[6]Trial Blc'!$B$3:AP$708,AH$1,FALSE),0)</f>
        <v>0</v>
      </c>
      <c r="AI57" s="104">
        <f>-IFERROR(VLOOKUP($X57,'[6]Trial Blc'!$B$3:AQ$708,AI$1,FALSE),0)</f>
        <v>0</v>
      </c>
      <c r="AJ57" s="104">
        <f>-IFERROR(VLOOKUP($X57,'[6]Trial Blc'!$B$3:AR$708,AJ$1,FALSE),0)</f>
        <v>0</v>
      </c>
      <c r="AK57" s="104">
        <f>-IFERROR(VLOOKUP($X57,'[6]Trial Blc'!$B$3:AS$708,AK$1,FALSE),0)</f>
        <v>0</v>
      </c>
      <c r="AL57" s="104">
        <f>-IFERROR(VLOOKUP($X57,'[6]Trial Blc'!$B$3:AT$708,AL$1,FALSE),0)</f>
        <v>0</v>
      </c>
      <c r="AM57" s="104">
        <f>-IFERROR(VLOOKUP($X57,'[6]Trial Blc'!$B$3:AU$708,AM$1,FALSE),0)</f>
        <v>0</v>
      </c>
      <c r="AN57" s="104">
        <f>-IFERROR(VLOOKUP($X57,'[6]Trial Blc'!$B$3:AV$708,AN$1,FALSE),0)</f>
        <v>0</v>
      </c>
      <c r="AO57" s="104">
        <f>-IFERROR(VLOOKUP($X57,'[6]Trial Blc'!$B$3:AW$708,AO$1,FALSE),0)</f>
        <v>0</v>
      </c>
      <c r="AP57" s="11">
        <f t="shared" si="15"/>
        <v>0</v>
      </c>
    </row>
    <row r="58" spans="1:47" s="11" customFormat="1" ht="10.5" customHeight="1" x14ac:dyDescent="0.3">
      <c r="A58" s="11" t="s">
        <v>109</v>
      </c>
      <c r="B58" s="155">
        <v>1195</v>
      </c>
      <c r="C58" s="12" t="s">
        <v>110</v>
      </c>
      <c r="D58" s="104">
        <f>IFERROR(VLOOKUP($B58,'[6]Trial Blc'!$B$3:O$708,D$1,FALSE),0)</f>
        <v>16672.650000000001</v>
      </c>
      <c r="E58" s="10"/>
      <c r="F58" s="12"/>
      <c r="G58" s="10">
        <f t="shared" ref="G58:G64" si="22">SUM(D58:F58)</f>
        <v>16672.650000000001</v>
      </c>
      <c r="H58" s="104">
        <f>IFERROR(VLOOKUP($B58,'[6]Trial Blc'!$B$3:S$708,H$1,FALSE),0)</f>
        <v>16672.650000000001</v>
      </c>
      <c r="I58" s="104">
        <f>IFERROR(VLOOKUP($B58,'[6]Trial Blc'!$B$3:T$708,I$1,FALSE),0)</f>
        <v>16672.650000000001</v>
      </c>
      <c r="J58" s="104">
        <f>IFERROR(VLOOKUP($B58,'[6]Trial Blc'!$B$3:U$708,J$1,FALSE),0)</f>
        <v>16672.650000000001</v>
      </c>
      <c r="K58" s="104">
        <f>IFERROR(VLOOKUP($B58,'[6]Trial Blc'!$B$3:V$708,K$1,FALSE),0)</f>
        <v>16672.650000000001</v>
      </c>
      <c r="L58" s="104">
        <f>IFERROR(VLOOKUP($B58,'[6]Trial Blc'!$B$3:W$708,L$1,FALSE),0)</f>
        <v>16672.650000000001</v>
      </c>
      <c r="M58" s="104">
        <f>IFERROR(VLOOKUP($B58,'[6]Trial Blc'!$B$3:X$708,M$1,FALSE),0)</f>
        <v>16672.650000000001</v>
      </c>
      <c r="N58" s="104">
        <f>IFERROR(VLOOKUP($B58,'[6]Trial Blc'!$B$3:Y$708,N$1,FALSE),0)</f>
        <v>16672.650000000001</v>
      </c>
      <c r="O58" s="104">
        <f>IFERROR(VLOOKUP($B58,'[6]Trial Blc'!$B$3:Z$708,O$1,FALSE),0)</f>
        <v>16672.650000000001</v>
      </c>
      <c r="P58" s="104">
        <f>IFERROR(VLOOKUP($B58,'[6]Trial Blc'!$B$3:AA$708,P$1,FALSE),0)</f>
        <v>16672.650000000001</v>
      </c>
      <c r="Q58" s="104">
        <f>IFERROR(VLOOKUP($B58,'[6]Trial Blc'!$B$3:AB$708,Q$1,FALSE),0)</f>
        <v>16672.650000000001</v>
      </c>
      <c r="R58" s="104">
        <f>IFERROR(VLOOKUP($B58,'[6]Trial Blc'!$B$3:AC$708,R$1,FALSE),0)</f>
        <v>16672.650000000001</v>
      </c>
      <c r="S58" s="104">
        <f>IFERROR(VLOOKUP($B58,'[6]Trial Blc'!$B$3:AD$708,S$1,FALSE),0)</f>
        <v>17016.650000000001</v>
      </c>
      <c r="T58" s="11">
        <f t="shared" ref="T58:T65" si="23">AVERAGE(G58:S58)</f>
        <v>16699.111538461533</v>
      </c>
      <c r="V58" s="11">
        <f t="shared" ref="V58:V64" si="24">+U58+T58</f>
        <v>16699.111538461533</v>
      </c>
      <c r="X58" s="155">
        <v>1990</v>
      </c>
      <c r="Y58" s="11" t="s">
        <v>111</v>
      </c>
      <c r="Z58" s="104">
        <f>-IFERROR(VLOOKUP($X58,'[6]Trial Blc'!$B$3:AH$708,Z$1,FALSE),0)</f>
        <v>1940.71</v>
      </c>
      <c r="AA58" s="12"/>
      <c r="AB58" s="10"/>
      <c r="AC58" s="10">
        <f t="shared" ref="AC58:AC64" si="25">SUM(Z58:AB58)</f>
        <v>1940.71</v>
      </c>
      <c r="AD58" s="104">
        <f>-IFERROR(VLOOKUP($X58,'[6]Trial Blc'!$B$3:AL$708,AD$1,FALSE),0)</f>
        <v>2014.05</v>
      </c>
      <c r="AE58" s="104">
        <f>-IFERROR(VLOOKUP($X58,'[6]Trial Blc'!$B$3:AM$708,AE$1,FALSE),0)</f>
        <v>2087.39</v>
      </c>
      <c r="AF58" s="104">
        <f>-IFERROR(VLOOKUP($X58,'[6]Trial Blc'!$B$3:AN$708,AF$1,FALSE),0)</f>
        <v>2160.73</v>
      </c>
      <c r="AG58" s="104">
        <f>-IFERROR(VLOOKUP($X58,'[6]Trial Blc'!$B$3:AO$708,AG$1,FALSE),0)</f>
        <v>2234.0700000000002</v>
      </c>
      <c r="AH58" s="104">
        <f>-IFERROR(VLOOKUP($X58,'[6]Trial Blc'!$B$3:AP$708,AH$1,FALSE),0)</f>
        <v>2307.41</v>
      </c>
      <c r="AI58" s="104">
        <f>-IFERROR(VLOOKUP($X58,'[6]Trial Blc'!$B$3:AQ$708,AI$1,FALSE),0)</f>
        <v>2380.75</v>
      </c>
      <c r="AJ58" s="104">
        <f>-IFERROR(VLOOKUP($X58,'[6]Trial Blc'!$B$3:AR$708,AJ$1,FALSE),0)</f>
        <v>2454.09</v>
      </c>
      <c r="AK58" s="104">
        <f>-IFERROR(VLOOKUP($X58,'[6]Trial Blc'!$B$3:AS$708,AK$1,FALSE),0)</f>
        <v>2527.4299999999998</v>
      </c>
      <c r="AL58" s="104">
        <f>-IFERROR(VLOOKUP($X58,'[6]Trial Blc'!$B$3:AT$708,AL$1,FALSE),0)</f>
        <v>2600.77</v>
      </c>
      <c r="AM58" s="104">
        <f>-IFERROR(VLOOKUP($X58,'[6]Trial Blc'!$B$3:AU$708,AM$1,FALSE),0)</f>
        <v>2674.11</v>
      </c>
      <c r="AN58" s="104">
        <f>-IFERROR(VLOOKUP($X58,'[6]Trial Blc'!$B$3:AV$708,AN$1,FALSE),0)</f>
        <v>2747.45</v>
      </c>
      <c r="AO58" s="104">
        <f>-IFERROR(VLOOKUP($X58,'[6]Trial Blc'!$B$3:AW$708,AO$1,FALSE),0)</f>
        <v>2820.79</v>
      </c>
      <c r="AP58" s="11">
        <f t="shared" si="15"/>
        <v>2380.75</v>
      </c>
      <c r="AQ58" s="11">
        <f>+'[6]COAS-V2'!B77</f>
        <v>1189.71</v>
      </c>
      <c r="AR58" s="11">
        <f t="shared" ref="AR58:AR64" si="26">+AQ58+AP58</f>
        <v>3570.46</v>
      </c>
      <c r="AU58" s="11">
        <v>1189.71</v>
      </c>
    </row>
    <row r="59" spans="1:47" s="11" customFormat="1" ht="12" x14ac:dyDescent="0.3">
      <c r="A59" s="11" t="s">
        <v>112</v>
      </c>
      <c r="B59" s="155">
        <v>1200</v>
      </c>
      <c r="C59" s="12" t="s">
        <v>113</v>
      </c>
      <c r="D59" s="104">
        <f>IFERROR(VLOOKUP($B59,'[6]Trial Blc'!$B$3:O$708,D$1,FALSE),0)</f>
        <v>7696.14</v>
      </c>
      <c r="E59" s="10"/>
      <c r="F59" s="12"/>
      <c r="G59" s="10">
        <f t="shared" si="22"/>
        <v>7696.14</v>
      </c>
      <c r="H59" s="104">
        <f>IFERROR(VLOOKUP($B59,'[6]Trial Blc'!$B$3:S$708,H$1,FALSE),0)</f>
        <v>7696.14</v>
      </c>
      <c r="I59" s="104">
        <f>IFERROR(VLOOKUP($B59,'[6]Trial Blc'!$B$3:T$708,I$1,FALSE),0)</f>
        <v>7696.14</v>
      </c>
      <c r="J59" s="104">
        <f>IFERROR(VLOOKUP($B59,'[6]Trial Blc'!$B$3:U$708,J$1,FALSE),0)</f>
        <v>8396.14</v>
      </c>
      <c r="K59" s="104">
        <f>IFERROR(VLOOKUP($B59,'[6]Trial Blc'!$B$3:V$708,K$1,FALSE),0)</f>
        <v>8396.14</v>
      </c>
      <c r="L59" s="104">
        <f>IFERROR(VLOOKUP($B59,'[6]Trial Blc'!$B$3:W$708,L$1,FALSE),0)</f>
        <v>9381.93</v>
      </c>
      <c r="M59" s="104">
        <f>IFERROR(VLOOKUP($B59,'[6]Trial Blc'!$B$3:X$708,M$1,FALSE),0)</f>
        <v>11186.16</v>
      </c>
      <c r="N59" s="104">
        <f>IFERROR(VLOOKUP($B59,'[6]Trial Blc'!$B$3:Y$708,N$1,FALSE),0)</f>
        <v>11186.16</v>
      </c>
      <c r="O59" s="104">
        <f>IFERROR(VLOOKUP($B59,'[6]Trial Blc'!$B$3:Z$708,O$1,FALSE),0)</f>
        <v>11186.16</v>
      </c>
      <c r="P59" s="104">
        <f>IFERROR(VLOOKUP($B59,'[6]Trial Blc'!$B$3:AA$708,P$1,FALSE),0)</f>
        <v>15837.39</v>
      </c>
      <c r="Q59" s="104">
        <f>IFERROR(VLOOKUP($B59,'[6]Trial Blc'!$B$3:AB$708,Q$1,FALSE),0)</f>
        <v>15837.39</v>
      </c>
      <c r="R59" s="104">
        <f>IFERROR(VLOOKUP($B59,'[6]Trial Blc'!$B$3:AC$708,R$1,FALSE),0)</f>
        <v>16712.580000000002</v>
      </c>
      <c r="S59" s="104">
        <f>IFERROR(VLOOKUP($B59,'[6]Trial Blc'!$B$3:AD$708,S$1,FALSE),0)</f>
        <v>16712.580000000002</v>
      </c>
      <c r="T59" s="11">
        <f t="shared" si="23"/>
        <v>11378.542307692307</v>
      </c>
      <c r="V59" s="11">
        <f t="shared" si="24"/>
        <v>11378.542307692307</v>
      </c>
      <c r="X59" s="155">
        <v>1995</v>
      </c>
      <c r="Y59" s="11" t="s">
        <v>114</v>
      </c>
      <c r="Z59" s="104">
        <f>-IFERROR(VLOOKUP($X59,'[6]Trial Blc'!$B$3:AH$708,Z$1,FALSE),0)</f>
        <v>2622.77</v>
      </c>
      <c r="AA59" s="12"/>
      <c r="AB59" s="10"/>
      <c r="AC59" s="10">
        <f t="shared" si="25"/>
        <v>2622.77</v>
      </c>
      <c r="AD59" s="104">
        <f>-IFERROR(VLOOKUP($X59,'[6]Trial Blc'!$B$3:AL$708,AD$1,FALSE),0)</f>
        <v>2676.21</v>
      </c>
      <c r="AE59" s="104">
        <f>-IFERROR(VLOOKUP($X59,'[6]Trial Blc'!$B$3:AM$708,AE$1,FALSE),0)</f>
        <v>2729.65</v>
      </c>
      <c r="AF59" s="104">
        <f>-IFERROR(VLOOKUP($X59,'[6]Trial Blc'!$B$3:AN$708,AF$1,FALSE),0)</f>
        <v>2787.95</v>
      </c>
      <c r="AG59" s="104">
        <f>-IFERROR(VLOOKUP($X59,'[6]Trial Blc'!$B$3:AO$708,AG$1,FALSE),0)</f>
        <v>2846.25</v>
      </c>
      <c r="AH59" s="104">
        <f>-IFERROR(VLOOKUP($X59,'[6]Trial Blc'!$B$3:AP$708,AH$1,FALSE),0)</f>
        <v>2911.4</v>
      </c>
      <c r="AI59" s="104">
        <f>-IFERROR(VLOOKUP($X59,'[6]Trial Blc'!$B$3:AQ$708,AI$1,FALSE),0)</f>
        <v>2989.08</v>
      </c>
      <c r="AJ59" s="104">
        <f>-IFERROR(VLOOKUP($X59,'[6]Trial Blc'!$B$3:AR$708,AJ$1,FALSE),0)</f>
        <v>3066.76</v>
      </c>
      <c r="AK59" s="104">
        <f>-IFERROR(VLOOKUP($X59,'[6]Trial Blc'!$B$3:AS$708,AK$1,FALSE),0)</f>
        <v>3144.44</v>
      </c>
      <c r="AL59" s="104">
        <f>-IFERROR(VLOOKUP($X59,'[6]Trial Blc'!$B$3:AT$708,AL$1,FALSE),0)</f>
        <v>3254.42</v>
      </c>
      <c r="AM59" s="104">
        <f>-IFERROR(VLOOKUP($X59,'[6]Trial Blc'!$B$3:AU$708,AM$1,FALSE),0)</f>
        <v>3364.4</v>
      </c>
      <c r="AN59" s="104">
        <f>-IFERROR(VLOOKUP($X59,'[6]Trial Blc'!$B$3:AV$708,AN$1,FALSE),0)</f>
        <v>3480.46</v>
      </c>
      <c r="AO59" s="104">
        <f>-IFERROR(VLOOKUP($X59,'[6]Trial Blc'!$B$3:AW$708,AO$1,FALSE),0)</f>
        <v>3596.52</v>
      </c>
      <c r="AP59" s="11">
        <f t="shared" si="15"/>
        <v>3036.1776923076923</v>
      </c>
      <c r="AQ59" s="11">
        <f>+'[6]COAS-V2'!B78</f>
        <v>233.75</v>
      </c>
      <c r="AR59" s="11">
        <f t="shared" si="26"/>
        <v>3269.9276923076923</v>
      </c>
      <c r="AU59" s="11">
        <v>233.75</v>
      </c>
    </row>
    <row r="60" spans="1:47" s="11" customFormat="1" ht="12" x14ac:dyDescent="0.3">
      <c r="A60" s="11" t="s">
        <v>115</v>
      </c>
      <c r="B60" s="155">
        <v>1205</v>
      </c>
      <c r="C60" s="12" t="s">
        <v>116</v>
      </c>
      <c r="D60" s="104">
        <f>IFERROR(VLOOKUP($B60,'[6]Trial Blc'!$B$3:O$708,D$1,FALSE),0)</f>
        <v>16307.62</v>
      </c>
      <c r="E60" s="10"/>
      <c r="F60" s="12"/>
      <c r="G60" s="10">
        <f t="shared" si="22"/>
        <v>16307.62</v>
      </c>
      <c r="H60" s="104">
        <f>IFERROR(VLOOKUP($B60,'[6]Trial Blc'!$B$3:S$708,H$1,FALSE),0)</f>
        <v>16360.33</v>
      </c>
      <c r="I60" s="104">
        <f>IFERROR(VLOOKUP($B60,'[6]Trial Blc'!$B$3:T$708,I$1,FALSE),0)</f>
        <v>16281.58</v>
      </c>
      <c r="J60" s="104">
        <f>IFERROR(VLOOKUP($B60,'[6]Trial Blc'!$B$3:U$708,J$1,FALSE),0)</f>
        <v>16556.18</v>
      </c>
      <c r="K60" s="104">
        <f>IFERROR(VLOOKUP($B60,'[6]Trial Blc'!$B$3:V$708,K$1,FALSE),0)</f>
        <v>16671.93</v>
      </c>
      <c r="L60" s="104">
        <f>IFERROR(VLOOKUP($B60,'[6]Trial Blc'!$B$3:W$708,L$1,FALSE),0)</f>
        <v>16737.28</v>
      </c>
      <c r="M60" s="104">
        <f>IFERROR(VLOOKUP($B60,'[6]Trial Blc'!$B$3:X$708,M$1,FALSE),0)</f>
        <v>16738.21</v>
      </c>
      <c r="N60" s="104">
        <f>IFERROR(VLOOKUP($B60,'[6]Trial Blc'!$B$3:Y$708,N$1,FALSE),0)</f>
        <v>16788.59</v>
      </c>
      <c r="O60" s="104">
        <f>IFERROR(VLOOKUP($B60,'[6]Trial Blc'!$B$3:Z$708,O$1,FALSE),0)</f>
        <v>16837.52</v>
      </c>
      <c r="P60" s="104">
        <f>IFERROR(VLOOKUP($B60,'[6]Trial Blc'!$B$3:AA$708,P$1,FALSE),0)</f>
        <v>16703.560000000001</v>
      </c>
      <c r="Q60" s="104">
        <f>IFERROR(VLOOKUP($B60,'[6]Trial Blc'!$B$3:AB$708,Q$1,FALSE),0)</f>
        <v>16714.37</v>
      </c>
      <c r="R60" s="104">
        <f>IFERROR(VLOOKUP($B60,'[6]Trial Blc'!$B$3:AC$708,R$1,FALSE),0)</f>
        <v>16739.169999999998</v>
      </c>
      <c r="S60" s="104">
        <f>IFERROR(VLOOKUP($B60,'[6]Trial Blc'!$B$3:AD$708,S$1,FALSE),0)</f>
        <v>16751.95</v>
      </c>
      <c r="T60" s="11">
        <f t="shared" si="23"/>
        <v>16629.868461538459</v>
      </c>
      <c r="V60" s="11">
        <f t="shared" si="24"/>
        <v>16629.868461538459</v>
      </c>
      <c r="X60" s="155">
        <v>2000</v>
      </c>
      <c r="Y60" s="11" t="s">
        <v>117</v>
      </c>
      <c r="Z60" s="104">
        <f>-IFERROR(VLOOKUP($X60,'[6]Trial Blc'!$B$3:AH$708,Z$1,FALSE),0)</f>
        <v>8634.09</v>
      </c>
      <c r="AA60" s="12"/>
      <c r="AB60" s="10"/>
      <c r="AC60" s="10">
        <f t="shared" si="25"/>
        <v>8634.09</v>
      </c>
      <c r="AD60" s="104">
        <f>-IFERROR(VLOOKUP($X60,'[6]Trial Blc'!$B$3:AL$708,AD$1,FALSE),0)</f>
        <v>8821.43</v>
      </c>
      <c r="AE60" s="104">
        <f>-IFERROR(VLOOKUP($X60,'[6]Trial Blc'!$B$3:AM$708,AE$1,FALSE),0)</f>
        <v>8943.74</v>
      </c>
      <c r="AF60" s="104">
        <f>-IFERROR(VLOOKUP($X60,'[6]Trial Blc'!$B$3:AN$708,AF$1,FALSE),0)</f>
        <v>9244.7999999999993</v>
      </c>
      <c r="AG60" s="104">
        <f>-IFERROR(VLOOKUP($X60,'[6]Trial Blc'!$B$3:AO$708,AG$1,FALSE),0)</f>
        <v>9442.7199999999993</v>
      </c>
      <c r="AH60" s="104">
        <f>-IFERROR(VLOOKUP($X60,'[6]Trial Blc'!$B$3:AP$708,AH$1,FALSE),0)</f>
        <v>9616.0499999999993</v>
      </c>
      <c r="AI60" s="104">
        <f>-IFERROR(VLOOKUP($X60,'[6]Trial Blc'!$B$3:AQ$708,AI$1,FALSE),0)</f>
        <v>9756.02</v>
      </c>
      <c r="AJ60" s="104">
        <f>-IFERROR(VLOOKUP($X60,'[6]Trial Blc'!$B$3:AR$708,AJ$1,FALSE),0)</f>
        <v>9922.86</v>
      </c>
      <c r="AK60" s="104">
        <f>-IFERROR(VLOOKUP($X60,'[6]Trial Blc'!$B$3:AS$708,AK$1,FALSE),0)</f>
        <v>10089.75</v>
      </c>
      <c r="AL60" s="104">
        <f>-IFERROR(VLOOKUP($X60,'[6]Trial Blc'!$B$3:AT$708,AL$1,FALSE),0)</f>
        <v>10155.1</v>
      </c>
      <c r="AM60" s="104">
        <f>-IFERROR(VLOOKUP($X60,'[6]Trial Blc'!$B$3:AU$708,AM$1,FALSE),0)</f>
        <v>10300.44</v>
      </c>
      <c r="AN60" s="104">
        <f>-IFERROR(VLOOKUP($X60,'[6]Trial Blc'!$B$3:AV$708,AN$1,FALSE),0)</f>
        <v>10454.02</v>
      </c>
      <c r="AO60" s="104">
        <f>-IFERROR(VLOOKUP($X60,'[6]Trial Blc'!$B$3:AW$708,AO$1,FALSE),0)</f>
        <v>10600.98</v>
      </c>
      <c r="AP60" s="11">
        <f>AVERAGE(AC60:AO60)</f>
        <v>9690.923076923078</v>
      </c>
      <c r="AQ60" s="11">
        <f>+'[6]COAS-V2'!B79</f>
        <v>-669.32</v>
      </c>
      <c r="AR60" s="11">
        <f t="shared" si="26"/>
        <v>9021.6030769230783</v>
      </c>
      <c r="AU60" s="11">
        <v>-669.32</v>
      </c>
    </row>
    <row r="61" spans="1:47" s="11" customFormat="1" ht="12" x14ac:dyDescent="0.3">
      <c r="A61" s="11" t="s">
        <v>118</v>
      </c>
      <c r="B61" s="155">
        <v>1210</v>
      </c>
      <c r="C61" s="12" t="s">
        <v>119</v>
      </c>
      <c r="D61" s="104">
        <f>IFERROR(VLOOKUP($B61,'[6]Trial Blc'!$B$3:O$708,D$1,FALSE),0)</f>
        <v>805.67</v>
      </c>
      <c r="E61" s="10"/>
      <c r="F61" s="12"/>
      <c r="G61" s="10">
        <f t="shared" si="22"/>
        <v>805.67</v>
      </c>
      <c r="H61" s="104">
        <f>IFERROR(VLOOKUP($B61,'[6]Trial Blc'!$B$3:S$708,H$1,FALSE),0)</f>
        <v>805.67</v>
      </c>
      <c r="I61" s="104">
        <f>IFERROR(VLOOKUP($B61,'[6]Trial Blc'!$B$3:T$708,I$1,FALSE),0)</f>
        <v>805.67</v>
      </c>
      <c r="J61" s="104">
        <f>IFERROR(VLOOKUP($B61,'[6]Trial Blc'!$B$3:U$708,J$1,FALSE),0)</f>
        <v>805.67</v>
      </c>
      <c r="K61" s="104">
        <f>IFERROR(VLOOKUP($B61,'[6]Trial Blc'!$B$3:V$708,K$1,FALSE),0)</f>
        <v>805.67</v>
      </c>
      <c r="L61" s="104">
        <f>IFERROR(VLOOKUP($B61,'[6]Trial Blc'!$B$3:W$708,L$1,FALSE),0)</f>
        <v>805.67</v>
      </c>
      <c r="M61" s="104">
        <f>IFERROR(VLOOKUP($B61,'[6]Trial Blc'!$B$3:X$708,M$1,FALSE),0)</f>
        <v>805.67</v>
      </c>
      <c r="N61" s="104">
        <f>IFERROR(VLOOKUP($B61,'[6]Trial Blc'!$B$3:Y$708,N$1,FALSE),0)</f>
        <v>805.67</v>
      </c>
      <c r="O61" s="104">
        <f>IFERROR(VLOOKUP($B61,'[6]Trial Blc'!$B$3:Z$708,O$1,FALSE),0)</f>
        <v>805.67</v>
      </c>
      <c r="P61" s="104">
        <f>IFERROR(VLOOKUP($B61,'[6]Trial Blc'!$B$3:AA$708,P$1,FALSE),0)</f>
        <v>805.67</v>
      </c>
      <c r="Q61" s="104">
        <f>IFERROR(VLOOKUP($B61,'[6]Trial Blc'!$B$3:AB$708,Q$1,FALSE),0)</f>
        <v>805.67</v>
      </c>
      <c r="R61" s="104">
        <f>IFERROR(VLOOKUP($B61,'[6]Trial Blc'!$B$3:AC$708,R$1,FALSE),0)</f>
        <v>805.67</v>
      </c>
      <c r="S61" s="104">
        <f>IFERROR(VLOOKUP($B61,'[6]Trial Blc'!$B$3:AD$708,S$1,FALSE),0)</f>
        <v>805.67</v>
      </c>
      <c r="T61" s="11">
        <f t="shared" si="23"/>
        <v>805.67</v>
      </c>
      <c r="V61" s="11">
        <f t="shared" si="24"/>
        <v>805.67</v>
      </c>
      <c r="X61" s="155">
        <v>2005</v>
      </c>
      <c r="Y61" s="11" t="s">
        <v>120</v>
      </c>
      <c r="Z61" s="104">
        <f>-IFERROR(VLOOKUP($X61,'[6]Trial Blc'!$B$3:AH$708,Z$1,FALSE),0)</f>
        <v>4.4800000000000004</v>
      </c>
      <c r="AA61" s="12"/>
      <c r="AB61" s="10"/>
      <c r="AC61" s="10">
        <f t="shared" si="25"/>
        <v>4.4800000000000004</v>
      </c>
      <c r="AD61" s="104">
        <f>-IFERROR(VLOOKUP($X61,'[6]Trial Blc'!$B$3:AL$708,AD$1,FALSE),0)</f>
        <v>4.4800000000000004</v>
      </c>
      <c r="AE61" s="104">
        <f>-IFERROR(VLOOKUP($X61,'[6]Trial Blc'!$B$3:AM$708,AE$1,FALSE),0)</f>
        <v>4.4800000000000004</v>
      </c>
      <c r="AF61" s="104">
        <f>-IFERROR(VLOOKUP($X61,'[6]Trial Blc'!$B$3:AN$708,AF$1,FALSE),0)</f>
        <v>4.4800000000000004</v>
      </c>
      <c r="AG61" s="104">
        <f>-IFERROR(VLOOKUP($X61,'[6]Trial Blc'!$B$3:AO$708,AG$1,FALSE),0)</f>
        <v>8.9600000000000009</v>
      </c>
      <c r="AH61" s="104">
        <f>-IFERROR(VLOOKUP($X61,'[6]Trial Blc'!$B$3:AP$708,AH$1,FALSE),0)</f>
        <v>13.44</v>
      </c>
      <c r="AI61" s="104">
        <f>-IFERROR(VLOOKUP($X61,'[6]Trial Blc'!$B$3:AQ$708,AI$1,FALSE),0)</f>
        <v>17.920000000000002</v>
      </c>
      <c r="AJ61" s="104">
        <f>-IFERROR(VLOOKUP($X61,'[6]Trial Blc'!$B$3:AR$708,AJ$1,FALSE),0)</f>
        <v>22.4</v>
      </c>
      <c r="AK61" s="104">
        <f>-IFERROR(VLOOKUP($X61,'[6]Trial Blc'!$B$3:AS$708,AK$1,FALSE),0)</f>
        <v>26.88</v>
      </c>
      <c r="AL61" s="104">
        <f>-IFERROR(VLOOKUP($X61,'[6]Trial Blc'!$B$3:AT$708,AL$1,FALSE),0)</f>
        <v>31.36</v>
      </c>
      <c r="AM61" s="104">
        <f>-IFERROR(VLOOKUP($X61,'[6]Trial Blc'!$B$3:AU$708,AM$1,FALSE),0)</f>
        <v>35.840000000000003</v>
      </c>
      <c r="AN61" s="104">
        <f>-IFERROR(VLOOKUP($X61,'[6]Trial Blc'!$B$3:AV$708,AN$1,FALSE),0)</f>
        <v>40.32</v>
      </c>
      <c r="AO61" s="104">
        <f>-IFERROR(VLOOKUP($X61,'[6]Trial Blc'!$B$3:AW$708,AO$1,FALSE),0)</f>
        <v>44.8</v>
      </c>
      <c r="AP61" s="11">
        <f t="shared" si="15"/>
        <v>19.987692307692306</v>
      </c>
      <c r="AQ61" s="11">
        <f>+'[6]COAS-V2'!B80</f>
        <v>129.81</v>
      </c>
      <c r="AR61" s="11">
        <f t="shared" si="26"/>
        <v>149.7976923076923</v>
      </c>
      <c r="AU61" s="11">
        <v>129.81</v>
      </c>
    </row>
    <row r="62" spans="1:47" s="11" customFormat="1" ht="12" x14ac:dyDescent="0.3">
      <c r="A62" s="11" t="s">
        <v>121</v>
      </c>
      <c r="B62" s="155">
        <v>1215</v>
      </c>
      <c r="C62" s="12" t="s">
        <v>122</v>
      </c>
      <c r="D62" s="104">
        <f>IFERROR(VLOOKUP($B62,'[6]Trial Blc'!$B$3:O$708,D$1,FALSE),0)</f>
        <v>-2722</v>
      </c>
      <c r="E62" s="10"/>
      <c r="F62" s="12"/>
      <c r="G62" s="10">
        <f t="shared" si="22"/>
        <v>-2722</v>
      </c>
      <c r="H62" s="104">
        <f>IFERROR(VLOOKUP($B62,'[6]Trial Blc'!$B$3:S$708,H$1,FALSE),0)</f>
        <v>-2722</v>
      </c>
      <c r="I62" s="104">
        <f>IFERROR(VLOOKUP($B62,'[6]Trial Blc'!$B$3:T$708,I$1,FALSE),0)</f>
        <v>-2722</v>
      </c>
      <c r="J62" s="104">
        <f>IFERROR(VLOOKUP($B62,'[6]Trial Blc'!$B$3:U$708,J$1,FALSE),0)</f>
        <v>-2722</v>
      </c>
      <c r="K62" s="104">
        <f>IFERROR(VLOOKUP($B62,'[6]Trial Blc'!$B$3:V$708,K$1,FALSE),0)</f>
        <v>-2722</v>
      </c>
      <c r="L62" s="104">
        <f>IFERROR(VLOOKUP($B62,'[6]Trial Blc'!$B$3:W$708,L$1,FALSE),0)</f>
        <v>-2722</v>
      </c>
      <c r="M62" s="104">
        <f>IFERROR(VLOOKUP($B62,'[6]Trial Blc'!$B$3:X$708,M$1,FALSE),0)</f>
        <v>-2722</v>
      </c>
      <c r="N62" s="104">
        <f>IFERROR(VLOOKUP($B62,'[6]Trial Blc'!$B$3:Y$708,N$1,FALSE),0)</f>
        <v>-2722</v>
      </c>
      <c r="O62" s="104">
        <f>IFERROR(VLOOKUP($B62,'[6]Trial Blc'!$B$3:Z$708,O$1,FALSE),0)</f>
        <v>-2722</v>
      </c>
      <c r="P62" s="104">
        <f>IFERROR(VLOOKUP($B62,'[6]Trial Blc'!$B$3:AA$708,P$1,FALSE),0)</f>
        <v>-2722</v>
      </c>
      <c r="Q62" s="104">
        <f>IFERROR(VLOOKUP($B62,'[6]Trial Blc'!$B$3:AB$708,Q$1,FALSE),0)</f>
        <v>-2722</v>
      </c>
      <c r="R62" s="104">
        <f>IFERROR(VLOOKUP($B62,'[6]Trial Blc'!$B$3:AC$708,R$1,FALSE),0)</f>
        <v>-2722</v>
      </c>
      <c r="S62" s="104">
        <f>IFERROR(VLOOKUP($B62,'[6]Trial Blc'!$B$3:AD$708,S$1,FALSE),0)</f>
        <v>-2722</v>
      </c>
      <c r="T62" s="11">
        <f t="shared" si="23"/>
        <v>-2722</v>
      </c>
      <c r="U62" s="11">
        <f>+'[6]COAS-V2'!B20</f>
        <v>2722</v>
      </c>
      <c r="V62" s="11">
        <f t="shared" si="24"/>
        <v>0</v>
      </c>
      <c r="X62" s="155">
        <v>2010</v>
      </c>
      <c r="Y62" s="11" t="s">
        <v>123</v>
      </c>
      <c r="Z62" s="104">
        <f>-IFERROR(VLOOKUP($X62,'[6]Trial Blc'!$B$3:AH$708,Z$1,FALSE),0)</f>
        <v>555500.6</v>
      </c>
      <c r="AA62" s="12"/>
      <c r="AB62" s="10"/>
      <c r="AC62" s="10">
        <f t="shared" si="25"/>
        <v>555500.6</v>
      </c>
      <c r="AD62" s="104">
        <f>-IFERROR(VLOOKUP($X62,'[6]Trial Blc'!$B$3:AL$708,AD$1,FALSE),0)</f>
        <v>562043.36</v>
      </c>
      <c r="AE62" s="104">
        <f>-IFERROR(VLOOKUP($X62,'[6]Trial Blc'!$B$3:AM$708,AE$1,FALSE),0)</f>
        <v>568586.12</v>
      </c>
      <c r="AF62" s="104">
        <f>-IFERROR(VLOOKUP($X62,'[6]Trial Blc'!$B$3:AN$708,AF$1,FALSE),0)</f>
        <v>575128.88</v>
      </c>
      <c r="AG62" s="104">
        <f>-IFERROR(VLOOKUP($X62,'[6]Trial Blc'!$B$3:AO$708,AG$1,FALSE),0)</f>
        <v>581671.64</v>
      </c>
      <c r="AH62" s="104">
        <f>-IFERROR(VLOOKUP($X62,'[6]Trial Blc'!$B$3:AP$708,AH$1,FALSE),0)</f>
        <v>588214.4</v>
      </c>
      <c r="AI62" s="104">
        <f>-IFERROR(VLOOKUP($X62,'[6]Trial Blc'!$B$3:AQ$708,AI$1,FALSE),0)</f>
        <v>594757.16</v>
      </c>
      <c r="AJ62" s="104">
        <f>-IFERROR(VLOOKUP($X62,'[6]Trial Blc'!$B$3:AR$708,AJ$1,FALSE),0)</f>
        <v>601299.92000000004</v>
      </c>
      <c r="AK62" s="104">
        <f>-IFERROR(VLOOKUP($X62,'[6]Trial Blc'!$B$3:AS$708,AK$1,FALSE),0)</f>
        <v>607842.68000000005</v>
      </c>
      <c r="AL62" s="104">
        <f>-IFERROR(VLOOKUP($X62,'[6]Trial Blc'!$B$3:AT$708,AL$1,FALSE),0)</f>
        <v>614385.43999999994</v>
      </c>
      <c r="AM62" s="104">
        <f>-IFERROR(VLOOKUP($X62,'[6]Trial Blc'!$B$3:AU$708,AM$1,FALSE),0)</f>
        <v>620928.19999999995</v>
      </c>
      <c r="AN62" s="104">
        <f>-IFERROR(VLOOKUP($X62,'[6]Trial Blc'!$B$3:AV$708,AN$1,FALSE),0)</f>
        <v>627470.96</v>
      </c>
      <c r="AO62" s="104">
        <f>-IFERROR(VLOOKUP($X62,'[6]Trial Blc'!$B$3:AW$708,AO$1,FALSE),0)</f>
        <v>634013.72</v>
      </c>
      <c r="AP62" s="11">
        <f t="shared" si="15"/>
        <v>594757.15999999992</v>
      </c>
      <c r="AQ62" s="11">
        <f>+'[6]COAS-V2'!B81+'[6]COAS-V2'!B82+'[6]COAS-V2'!B83-'[6]COAS-V2'!B251-'[6]COAS-V2'!B252</f>
        <v>-778065.55365022062</v>
      </c>
      <c r="AR62" s="11">
        <f t="shared" si="26"/>
        <v>-183308.39365022071</v>
      </c>
      <c r="AU62" s="11">
        <v>-890959.28067371948</v>
      </c>
    </row>
    <row r="63" spans="1:47" s="11" customFormat="1" ht="12" x14ac:dyDescent="0.3">
      <c r="B63" s="155">
        <v>1640</v>
      </c>
      <c r="C63" s="12" t="s">
        <v>124</v>
      </c>
      <c r="D63" s="104">
        <f>IFERROR(VLOOKUP($B63,'[6]Trial Blc'!$B$3:O$708,D$1,FALSE),0)</f>
        <v>0</v>
      </c>
      <c r="E63" s="10"/>
      <c r="F63" s="12"/>
      <c r="G63" s="10">
        <f t="shared" si="22"/>
        <v>0</v>
      </c>
      <c r="H63" s="104">
        <f>IFERROR(VLOOKUP($B63,'[6]Trial Blc'!$B$3:S$708,H$1,FALSE),0)</f>
        <v>0</v>
      </c>
      <c r="I63" s="104">
        <f>IFERROR(VLOOKUP($B63,'[6]Trial Blc'!$B$3:T$708,I$1,FALSE),0)</f>
        <v>0</v>
      </c>
      <c r="J63" s="104">
        <f>IFERROR(VLOOKUP($B63,'[6]Trial Blc'!$B$3:U$708,J$1,FALSE),0)</f>
        <v>0</v>
      </c>
      <c r="K63" s="104">
        <f>IFERROR(VLOOKUP($B63,'[6]Trial Blc'!$B$3:V$708,K$1,FALSE),0)</f>
        <v>0</v>
      </c>
      <c r="L63" s="104">
        <f>IFERROR(VLOOKUP($B63,'[6]Trial Blc'!$B$3:W$708,L$1,FALSE),0)</f>
        <v>0</v>
      </c>
      <c r="M63" s="104">
        <f>IFERROR(VLOOKUP($B63,'[6]Trial Blc'!$B$3:X$708,M$1,FALSE),0)</f>
        <v>0</v>
      </c>
      <c r="N63" s="104">
        <f>IFERROR(VLOOKUP($B63,'[6]Trial Blc'!$B$3:Y$708,N$1,FALSE),0)</f>
        <v>0</v>
      </c>
      <c r="O63" s="104">
        <f>IFERROR(VLOOKUP($B63,'[6]Trial Blc'!$B$3:Z$708,O$1,FALSE),0)</f>
        <v>0</v>
      </c>
      <c r="P63" s="104">
        <f>IFERROR(VLOOKUP($B63,'[6]Trial Blc'!$B$3:AA$708,P$1,FALSE),0)</f>
        <v>0</v>
      </c>
      <c r="Q63" s="104">
        <f>IFERROR(VLOOKUP($B63,'[6]Trial Blc'!$B$3:AB$708,Q$1,FALSE),0)</f>
        <v>0</v>
      </c>
      <c r="R63" s="104">
        <f>IFERROR(VLOOKUP($B63,'[6]Trial Blc'!$B$3:AC$708,R$1,FALSE),0)</f>
        <v>0</v>
      </c>
      <c r="S63" s="104">
        <f>IFERROR(VLOOKUP($B63,'[6]Trial Blc'!$B$3:AD$708,S$1,FALSE),0)</f>
        <v>0</v>
      </c>
      <c r="T63" s="11">
        <f t="shared" si="23"/>
        <v>0</v>
      </c>
      <c r="V63" s="11">
        <f t="shared" si="24"/>
        <v>0</v>
      </c>
      <c r="X63" s="155"/>
      <c r="Z63" s="10"/>
      <c r="AA63" s="12"/>
      <c r="AB63" s="10"/>
      <c r="AC63" s="10">
        <f t="shared" si="25"/>
        <v>0</v>
      </c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1">
        <f t="shared" si="15"/>
        <v>0</v>
      </c>
      <c r="AR63" s="11">
        <f t="shared" si="26"/>
        <v>0</v>
      </c>
    </row>
    <row r="64" spans="1:47" s="11" customFormat="1" ht="12" x14ac:dyDescent="0.3">
      <c r="B64" s="155">
        <v>1220</v>
      </c>
      <c r="C64" s="12" t="s">
        <v>125</v>
      </c>
      <c r="D64" s="104">
        <f>IFERROR(VLOOKUP($B64,'[6]Trial Blc'!$B$3:O$708,D$1,FALSE),0)</f>
        <v>785983.6</v>
      </c>
      <c r="E64" s="10"/>
      <c r="F64" s="12"/>
      <c r="G64" s="10">
        <f t="shared" si="22"/>
        <v>785983.6</v>
      </c>
      <c r="H64" s="104">
        <f>IFERROR(VLOOKUP($B64,'[6]Trial Blc'!$B$3:S$708,H$1,FALSE),0)</f>
        <v>785983.6</v>
      </c>
      <c r="I64" s="104">
        <f>IFERROR(VLOOKUP($B64,'[6]Trial Blc'!$B$3:T$708,I$1,FALSE),0)</f>
        <v>785983.6</v>
      </c>
      <c r="J64" s="104">
        <f>IFERROR(VLOOKUP($B64,'[6]Trial Blc'!$B$3:U$708,J$1,FALSE),0)</f>
        <v>785983.6</v>
      </c>
      <c r="K64" s="104">
        <f>IFERROR(VLOOKUP($B64,'[6]Trial Blc'!$B$3:V$708,K$1,FALSE),0)</f>
        <v>785983.6</v>
      </c>
      <c r="L64" s="104">
        <f>IFERROR(VLOOKUP($B64,'[6]Trial Blc'!$B$3:W$708,L$1,FALSE),0)</f>
        <v>785983.6</v>
      </c>
      <c r="M64" s="104">
        <f>IFERROR(VLOOKUP($B64,'[6]Trial Blc'!$B$3:X$708,M$1,FALSE),0)</f>
        <v>785983.6</v>
      </c>
      <c r="N64" s="104">
        <f>IFERROR(VLOOKUP($B64,'[6]Trial Blc'!$B$3:Y$708,N$1,FALSE),0)</f>
        <v>785983.6</v>
      </c>
      <c r="O64" s="104">
        <f>IFERROR(VLOOKUP($B64,'[6]Trial Blc'!$B$3:Z$708,O$1,FALSE),0)</f>
        <v>785983.6</v>
      </c>
      <c r="P64" s="104">
        <f>IFERROR(VLOOKUP($B64,'[6]Trial Blc'!$B$3:AA$708,P$1,FALSE),0)</f>
        <v>785983.6</v>
      </c>
      <c r="Q64" s="104">
        <f>IFERROR(VLOOKUP($B64,'[6]Trial Blc'!$B$3:AB$708,Q$1,FALSE),0)</f>
        <v>785983.6</v>
      </c>
      <c r="R64" s="104">
        <f>IFERROR(VLOOKUP($B64,'[6]Trial Blc'!$B$3:AC$708,R$1,FALSE),0)</f>
        <v>785983.6</v>
      </c>
      <c r="S64" s="104">
        <f>IFERROR(VLOOKUP($B64,'[6]Trial Blc'!$B$3:AD$708,S$1,FALSE),0)</f>
        <v>785983.6</v>
      </c>
      <c r="T64" s="11">
        <f t="shared" si="23"/>
        <v>785983.59999999974</v>
      </c>
      <c r="U64" s="11">
        <f>+'[6]COAS-V2'!B21+'[6]COAS-V2'!B249</f>
        <v>-753477.6800000004</v>
      </c>
      <c r="V64" s="11">
        <f t="shared" si="24"/>
        <v>32505.919999999343</v>
      </c>
      <c r="X64" s="155"/>
      <c r="Z64" s="16"/>
      <c r="AA64" s="12"/>
      <c r="AB64" s="10"/>
      <c r="AC64" s="10">
        <f t="shared" si="25"/>
        <v>0</v>
      </c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1">
        <f t="shared" si="15"/>
        <v>0</v>
      </c>
      <c r="AR64" s="11">
        <f t="shared" si="26"/>
        <v>0</v>
      </c>
    </row>
    <row r="65" spans="1:47" s="11" customFormat="1" ht="10.5" x14ac:dyDescent="0.25">
      <c r="A65" s="22" t="s">
        <v>126</v>
      </c>
      <c r="B65" s="272"/>
      <c r="C65" s="273" t="s">
        <v>81</v>
      </c>
      <c r="D65" s="167">
        <f>SUM(D62:D64)</f>
        <v>783261.6</v>
      </c>
      <c r="E65" s="167">
        <f>SUM(E62:E64)</f>
        <v>0</v>
      </c>
      <c r="F65" s="167">
        <f>SUM(F62:F64)</f>
        <v>0</v>
      </c>
      <c r="G65" s="167">
        <f>SUM(G62:G64)</f>
        <v>783261.6</v>
      </c>
      <c r="H65" s="167">
        <f t="shared" ref="H65:V65" si="27">SUM(H62:H64)</f>
        <v>783261.6</v>
      </c>
      <c r="I65" s="167">
        <f t="shared" si="27"/>
        <v>783261.6</v>
      </c>
      <c r="J65" s="167">
        <f t="shared" si="27"/>
        <v>783261.6</v>
      </c>
      <c r="K65" s="167">
        <f t="shared" si="27"/>
        <v>783261.6</v>
      </c>
      <c r="L65" s="167">
        <f t="shared" si="27"/>
        <v>783261.6</v>
      </c>
      <c r="M65" s="167">
        <f t="shared" si="27"/>
        <v>783261.6</v>
      </c>
      <c r="N65" s="167">
        <f t="shared" si="27"/>
        <v>783261.6</v>
      </c>
      <c r="O65" s="167">
        <f t="shared" si="27"/>
        <v>783261.6</v>
      </c>
      <c r="P65" s="167">
        <f t="shared" si="27"/>
        <v>783261.6</v>
      </c>
      <c r="Q65" s="167">
        <f t="shared" si="27"/>
        <v>783261.6</v>
      </c>
      <c r="R65" s="167">
        <f t="shared" si="27"/>
        <v>783261.6</v>
      </c>
      <c r="S65" s="167">
        <f t="shared" si="27"/>
        <v>783261.6</v>
      </c>
      <c r="T65" s="11">
        <f t="shared" si="23"/>
        <v>783261.59999999974</v>
      </c>
      <c r="U65" s="167">
        <f t="shared" si="27"/>
        <v>-750755.6800000004</v>
      </c>
      <c r="V65" s="167">
        <f t="shared" si="27"/>
        <v>32505.919999999343</v>
      </c>
      <c r="X65" s="272"/>
      <c r="Y65" s="24" t="s">
        <v>81</v>
      </c>
      <c r="Z65" s="10">
        <f>SUM(Z62:Z64)</f>
        <v>555500.6</v>
      </c>
      <c r="AA65" s="167">
        <f>SUM(AA62:AA64)</f>
        <v>0</v>
      </c>
      <c r="AB65" s="167">
        <f>SUM(AB62:AB64)</f>
        <v>0</v>
      </c>
      <c r="AC65" s="167">
        <f>SUM(AC62:AC64)</f>
        <v>555500.6</v>
      </c>
      <c r="AD65" s="10">
        <f t="shared" ref="AD65:AR65" si="28">SUM(AD62:AD64)</f>
        <v>562043.36</v>
      </c>
      <c r="AE65" s="10">
        <f t="shared" si="28"/>
        <v>568586.12</v>
      </c>
      <c r="AF65" s="10">
        <f t="shared" si="28"/>
        <v>575128.88</v>
      </c>
      <c r="AG65" s="10">
        <f t="shared" si="28"/>
        <v>581671.64</v>
      </c>
      <c r="AH65" s="10">
        <f t="shared" si="28"/>
        <v>588214.4</v>
      </c>
      <c r="AI65" s="10">
        <f t="shared" si="28"/>
        <v>594757.16</v>
      </c>
      <c r="AJ65" s="10">
        <f t="shared" si="28"/>
        <v>601299.92000000004</v>
      </c>
      <c r="AK65" s="10">
        <f t="shared" si="28"/>
        <v>607842.68000000005</v>
      </c>
      <c r="AL65" s="10">
        <f t="shared" si="28"/>
        <v>614385.43999999994</v>
      </c>
      <c r="AM65" s="10">
        <f t="shared" si="28"/>
        <v>620928.19999999995</v>
      </c>
      <c r="AN65" s="10">
        <f t="shared" si="28"/>
        <v>627470.96</v>
      </c>
      <c r="AO65" s="10">
        <f t="shared" si="28"/>
        <v>634013.72</v>
      </c>
      <c r="AQ65" s="10">
        <f t="shared" si="28"/>
        <v>-778065.55365022062</v>
      </c>
      <c r="AR65" s="10">
        <f t="shared" si="28"/>
        <v>-183308.39365022071</v>
      </c>
      <c r="AU65" s="11">
        <v>-890959.28067371948</v>
      </c>
    </row>
    <row r="66" spans="1:47" s="11" customFormat="1" x14ac:dyDescent="0.2">
      <c r="B66" s="155"/>
      <c r="C66" s="12"/>
      <c r="D66" s="10"/>
      <c r="E66" s="10"/>
      <c r="F66" s="12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X66" s="155"/>
      <c r="Z66" s="10"/>
      <c r="AA66" s="12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</row>
    <row r="67" spans="1:47" s="11" customFormat="1" ht="10.5" x14ac:dyDescent="0.25">
      <c r="A67" s="13" t="s">
        <v>485</v>
      </c>
      <c r="B67" s="155"/>
      <c r="C67" s="12"/>
      <c r="D67" s="27">
        <f t="shared" ref="D67:T67" si="29">SUM(D3:D66)-D34-D65-D44-D53</f>
        <v>49239119.490000002</v>
      </c>
      <c r="E67" s="27">
        <f t="shared" si="29"/>
        <v>0</v>
      </c>
      <c r="F67" s="27">
        <f t="shared" si="29"/>
        <v>0</v>
      </c>
      <c r="G67" s="27">
        <f t="shared" si="29"/>
        <v>49239119.490000002</v>
      </c>
      <c r="H67" s="27">
        <f t="shared" si="29"/>
        <v>49306438.900000006</v>
      </c>
      <c r="I67" s="27">
        <f t="shared" si="29"/>
        <v>49372094.219999999</v>
      </c>
      <c r="J67" s="27">
        <f t="shared" si="29"/>
        <v>49497003.150000006</v>
      </c>
      <c r="K67" s="27">
        <f t="shared" si="29"/>
        <v>49521499.899999999</v>
      </c>
      <c r="L67" s="27">
        <f t="shared" si="29"/>
        <v>49609525.239999995</v>
      </c>
      <c r="M67" s="27">
        <f t="shared" si="29"/>
        <v>49765014.730000004</v>
      </c>
      <c r="N67" s="27">
        <f t="shared" si="29"/>
        <v>49773754.5</v>
      </c>
      <c r="O67" s="27">
        <f t="shared" si="29"/>
        <v>49837612.410000011</v>
      </c>
      <c r="P67" s="27">
        <f t="shared" si="29"/>
        <v>49880278.140000001</v>
      </c>
      <c r="Q67" s="27">
        <f t="shared" si="29"/>
        <v>49924044.75</v>
      </c>
      <c r="R67" s="27">
        <f t="shared" si="29"/>
        <v>49956311.850000001</v>
      </c>
      <c r="S67" s="27">
        <f t="shared" si="29"/>
        <v>49997303.569999978</v>
      </c>
      <c r="T67" s="27">
        <f t="shared" si="29"/>
        <v>49667692.373076916</v>
      </c>
      <c r="U67" s="27">
        <f t="shared" ref="U67:V67" si="30">SUM(U3:U66)-U34-U65-U44-U53</f>
        <v>-7781533.209999999</v>
      </c>
      <c r="V67" s="27">
        <f t="shared" si="30"/>
        <v>41886159.16307693</v>
      </c>
      <c r="W67" s="10"/>
      <c r="X67" s="155"/>
      <c r="Y67" s="13" t="s">
        <v>486</v>
      </c>
      <c r="Z67" s="27">
        <f t="shared" ref="Z67:AR67" si="31">SUM(Z3:Z66)-Z34-Z65-Z44-Z53</f>
        <v>13940339.929999996</v>
      </c>
      <c r="AA67" s="27">
        <f t="shared" si="31"/>
        <v>0</v>
      </c>
      <c r="AB67" s="27">
        <f t="shared" si="31"/>
        <v>0</v>
      </c>
      <c r="AC67" s="27">
        <f t="shared" si="31"/>
        <v>13940339.929999996</v>
      </c>
      <c r="AD67" s="27">
        <f t="shared" si="31"/>
        <v>14083645.979999997</v>
      </c>
      <c r="AE67" s="27">
        <f t="shared" si="31"/>
        <v>14206914.899999995</v>
      </c>
      <c r="AF67" s="27">
        <f t="shared" si="31"/>
        <v>14389943.080000002</v>
      </c>
      <c r="AG67" s="27">
        <f t="shared" si="31"/>
        <v>14526363.549999997</v>
      </c>
      <c r="AH67" s="27">
        <f t="shared" si="31"/>
        <v>14663752.209999997</v>
      </c>
      <c r="AI67" s="27">
        <f t="shared" si="31"/>
        <v>14782393.140000001</v>
      </c>
      <c r="AJ67" s="27">
        <f t="shared" si="31"/>
        <v>14856170.440000003</v>
      </c>
      <c r="AK67" s="27">
        <f t="shared" si="31"/>
        <v>14996713.240000006</v>
      </c>
      <c r="AL67" s="27">
        <f t="shared" si="31"/>
        <v>15115094.630000001</v>
      </c>
      <c r="AM67" s="27">
        <f t="shared" si="31"/>
        <v>15245261.660000002</v>
      </c>
      <c r="AN67" s="27">
        <f t="shared" si="31"/>
        <v>15381440.48</v>
      </c>
      <c r="AO67" s="27">
        <f t="shared" si="31"/>
        <v>15519361.16</v>
      </c>
      <c r="AP67" s="11">
        <f>AVERAGE(AC67:AO67)</f>
        <v>14746722.646153845</v>
      </c>
      <c r="AQ67" s="27">
        <f t="shared" si="31"/>
        <v>-1471091.2826857977</v>
      </c>
      <c r="AR67" s="27">
        <f t="shared" si="31"/>
        <v>13275631.363468055</v>
      </c>
      <c r="AU67" s="11">
        <v>-1797303.4706650199</v>
      </c>
    </row>
    <row r="68" spans="1:47" s="11" customFormat="1" x14ac:dyDescent="0.2">
      <c r="B68" s="155"/>
      <c r="C68" s="12"/>
      <c r="D68" s="10"/>
      <c r="E68" s="10"/>
      <c r="F68" s="12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U68" s="10"/>
      <c r="V68" s="10"/>
      <c r="X68" s="155"/>
      <c r="Z68" s="10"/>
      <c r="AA68" s="12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Q68" s="10"/>
      <c r="AR68" s="10"/>
    </row>
    <row r="69" spans="1:47" ht="15" customHeight="1" thickBot="1" x14ac:dyDescent="0.3">
      <c r="A69" s="13" t="s">
        <v>487</v>
      </c>
      <c r="B69" s="275"/>
      <c r="D69" s="29">
        <f t="shared" ref="D69:S69" si="32">+D67</f>
        <v>49239119.490000002</v>
      </c>
      <c r="E69" s="29">
        <f t="shared" si="32"/>
        <v>0</v>
      </c>
      <c r="F69" s="29">
        <f t="shared" si="32"/>
        <v>0</v>
      </c>
      <c r="G69" s="29">
        <f t="shared" si="32"/>
        <v>49239119.490000002</v>
      </c>
      <c r="H69" s="29">
        <f t="shared" si="32"/>
        <v>49306438.900000006</v>
      </c>
      <c r="I69" s="29">
        <f t="shared" si="32"/>
        <v>49372094.219999999</v>
      </c>
      <c r="J69" s="29">
        <f t="shared" si="32"/>
        <v>49497003.150000006</v>
      </c>
      <c r="K69" s="29">
        <f t="shared" si="32"/>
        <v>49521499.899999999</v>
      </c>
      <c r="L69" s="29">
        <f t="shared" si="32"/>
        <v>49609525.239999995</v>
      </c>
      <c r="M69" s="29">
        <f t="shared" si="32"/>
        <v>49765014.730000004</v>
      </c>
      <c r="N69" s="29">
        <f t="shared" si="32"/>
        <v>49773754.5</v>
      </c>
      <c r="O69" s="29">
        <f t="shared" si="32"/>
        <v>49837612.410000011</v>
      </c>
      <c r="P69" s="29">
        <f t="shared" si="32"/>
        <v>49880278.140000001</v>
      </c>
      <c r="Q69" s="29">
        <f t="shared" si="32"/>
        <v>49924044.75</v>
      </c>
      <c r="R69" s="29">
        <f t="shared" si="32"/>
        <v>49956311.850000001</v>
      </c>
      <c r="S69" s="29">
        <f t="shared" si="32"/>
        <v>49997303.569999978</v>
      </c>
      <c r="T69" s="11">
        <f>AVERAGE(G69:S69)</f>
        <v>49667692.373076923</v>
      </c>
      <c r="U69" s="29">
        <f t="shared" ref="U69:V69" si="33">+U67</f>
        <v>-7781533.209999999</v>
      </c>
      <c r="V69" s="29">
        <f t="shared" si="33"/>
        <v>41886159.16307693</v>
      </c>
      <c r="W69" s="11"/>
      <c r="X69" s="275"/>
      <c r="Y69" s="13" t="s">
        <v>488</v>
      </c>
      <c r="Z69" s="29">
        <f t="shared" ref="Z69:AO69" si="34">+Z67</f>
        <v>13940339.929999996</v>
      </c>
      <c r="AA69" s="29">
        <f t="shared" si="34"/>
        <v>0</v>
      </c>
      <c r="AB69" s="29">
        <f t="shared" si="34"/>
        <v>0</v>
      </c>
      <c r="AC69" s="29">
        <f t="shared" si="34"/>
        <v>13940339.929999996</v>
      </c>
      <c r="AD69" s="29">
        <f t="shared" si="34"/>
        <v>14083645.979999997</v>
      </c>
      <c r="AE69" s="29">
        <f t="shared" si="34"/>
        <v>14206914.899999995</v>
      </c>
      <c r="AF69" s="29">
        <f t="shared" si="34"/>
        <v>14389943.080000002</v>
      </c>
      <c r="AG69" s="29">
        <f t="shared" si="34"/>
        <v>14526363.549999997</v>
      </c>
      <c r="AH69" s="29">
        <f t="shared" si="34"/>
        <v>14663752.209999997</v>
      </c>
      <c r="AI69" s="29">
        <f t="shared" si="34"/>
        <v>14782393.140000001</v>
      </c>
      <c r="AJ69" s="29">
        <f t="shared" si="34"/>
        <v>14856170.440000003</v>
      </c>
      <c r="AK69" s="29">
        <f t="shared" si="34"/>
        <v>14996713.240000006</v>
      </c>
      <c r="AL69" s="29">
        <f t="shared" si="34"/>
        <v>15115094.630000001</v>
      </c>
      <c r="AM69" s="29">
        <f t="shared" si="34"/>
        <v>15245261.660000002</v>
      </c>
      <c r="AN69" s="29">
        <f t="shared" si="34"/>
        <v>15381440.48</v>
      </c>
      <c r="AO69" s="29">
        <f t="shared" si="34"/>
        <v>15519361.16</v>
      </c>
      <c r="AQ69" s="29"/>
      <c r="AR69" s="29">
        <f t="shared" ref="AR69" si="35">+AR67</f>
        <v>13275631.363468055</v>
      </c>
    </row>
    <row r="70" spans="1:47" ht="15" customHeight="1" thickTop="1" x14ac:dyDescent="0.25">
      <c r="A70" s="13"/>
      <c r="B70" s="275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275"/>
      <c r="Y70" s="13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Q70" s="11"/>
      <c r="AR70" s="11"/>
    </row>
    <row r="71" spans="1:47" s="36" customFormat="1" x14ac:dyDescent="0.2">
      <c r="A71" s="277" t="s">
        <v>131</v>
      </c>
      <c r="B71" s="22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X71" s="224"/>
      <c r="Y71" s="306" t="s">
        <v>270</v>
      </c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1:47" s="36" customFormat="1" x14ac:dyDescent="0.2">
      <c r="A72" s="277" t="s">
        <v>132</v>
      </c>
      <c r="B72" s="224"/>
      <c r="D72" s="34"/>
      <c r="E72" s="34"/>
      <c r="F72" s="34"/>
      <c r="G72" s="10">
        <f>SUM(D72:F72)</f>
        <v>0</v>
      </c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X72" s="224"/>
      <c r="Y72" s="307" t="s">
        <v>311</v>
      </c>
      <c r="Z72" s="34"/>
      <c r="AA72" s="34"/>
      <c r="AB72" s="34"/>
      <c r="AC72" s="34">
        <f>SUM(Z72:AB72)</f>
        <v>0</v>
      </c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1:47" s="36" customFormat="1" x14ac:dyDescent="0.2">
      <c r="A73" s="277" t="s">
        <v>133</v>
      </c>
      <c r="B73" s="224"/>
      <c r="C73" s="277"/>
      <c r="D73" s="34"/>
      <c r="E73" s="34"/>
      <c r="F73" s="34">
        <f>-F69</f>
        <v>0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X73" s="224"/>
      <c r="Y73" s="306"/>
      <c r="Z73" s="34"/>
      <c r="AA73" s="34">
        <f>-AA69</f>
        <v>0</v>
      </c>
      <c r="AB73" s="34">
        <f>-AB69</f>
        <v>0</v>
      </c>
      <c r="AC73" s="34">
        <f>SUM(Z73:AB73)</f>
        <v>0</v>
      </c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1:47" s="36" customFormat="1" x14ac:dyDescent="0.2">
      <c r="A74" s="308" t="s">
        <v>130</v>
      </c>
      <c r="B74" s="224"/>
      <c r="D74" s="34"/>
      <c r="E74" s="34"/>
      <c r="F74" s="34">
        <f>+F69-F72+F73</f>
        <v>0</v>
      </c>
      <c r="G74" s="34">
        <f>+G72-G69</f>
        <v>-49239119.490000002</v>
      </c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X74" s="224"/>
      <c r="Y74" s="306" t="s">
        <v>489</v>
      </c>
      <c r="Z74" s="34">
        <f>+Z72-Z69</f>
        <v>-13940339.929999996</v>
      </c>
      <c r="AA74" s="34">
        <f>+AA69-AA72+AA73</f>
        <v>0</v>
      </c>
      <c r="AB74" s="34"/>
      <c r="AC74" s="34">
        <f>+AC72-AC69</f>
        <v>-13940339.929999996</v>
      </c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>
        <f>+AO72-AO69</f>
        <v>-15519361.16</v>
      </c>
    </row>
    <row r="75" spans="1:47" s="11" customFormat="1" x14ac:dyDescent="0.2">
      <c r="B75" s="155"/>
      <c r="C75" s="41"/>
      <c r="F75" s="41"/>
      <c r="X75" s="155"/>
      <c r="Y75" s="22"/>
      <c r="AA75" s="41"/>
    </row>
    <row r="76" spans="1:47" s="13" customFormat="1" ht="26.25" customHeight="1" x14ac:dyDescent="0.3">
      <c r="A76" s="279" t="s">
        <v>134</v>
      </c>
      <c r="B76" s="278"/>
      <c r="C76" s="279" t="s">
        <v>135</v>
      </c>
      <c r="D76" s="2" t="s">
        <v>2</v>
      </c>
      <c r="E76" s="2" t="s">
        <v>4</v>
      </c>
      <c r="F76" s="42" t="s">
        <v>5</v>
      </c>
      <c r="G76" s="2" t="s">
        <v>6</v>
      </c>
      <c r="H76" s="3">
        <v>42014</v>
      </c>
      <c r="I76" s="2">
        <v>42036</v>
      </c>
      <c r="J76" s="2">
        <v>42064</v>
      </c>
      <c r="K76" s="2">
        <v>42095</v>
      </c>
      <c r="L76" s="2">
        <v>42125</v>
      </c>
      <c r="M76" s="2">
        <v>42156</v>
      </c>
      <c r="N76" s="2">
        <v>42186</v>
      </c>
      <c r="O76" s="2">
        <v>42217</v>
      </c>
      <c r="P76" s="2">
        <v>42248</v>
      </c>
      <c r="Q76" s="2">
        <v>42278</v>
      </c>
      <c r="R76" s="2">
        <v>42309</v>
      </c>
      <c r="S76" s="2">
        <v>42339</v>
      </c>
      <c r="T76" s="6" t="s">
        <v>8</v>
      </c>
      <c r="U76" s="6"/>
      <c r="V76" s="6"/>
      <c r="W76" s="6"/>
      <c r="X76" s="278"/>
      <c r="Y76" s="279" t="s">
        <v>490</v>
      </c>
      <c r="Z76" s="2">
        <v>42004</v>
      </c>
      <c r="AA76" s="42" t="s">
        <v>5</v>
      </c>
      <c r="AB76" s="2" t="s">
        <v>9</v>
      </c>
      <c r="AC76" s="2" t="s">
        <v>10</v>
      </c>
      <c r="AD76" s="3">
        <v>42014</v>
      </c>
      <c r="AE76" s="2">
        <v>42036</v>
      </c>
      <c r="AF76" s="2">
        <v>42064</v>
      </c>
      <c r="AG76" s="2">
        <v>42095</v>
      </c>
      <c r="AH76" s="2">
        <v>42125</v>
      </c>
      <c r="AI76" s="2">
        <v>42156</v>
      </c>
      <c r="AJ76" s="2">
        <v>42186</v>
      </c>
      <c r="AK76" s="2">
        <v>42217</v>
      </c>
      <c r="AL76" s="2">
        <v>42248</v>
      </c>
      <c r="AM76" s="2">
        <v>42278</v>
      </c>
      <c r="AN76" s="2">
        <v>42309</v>
      </c>
      <c r="AO76" s="2">
        <v>42339</v>
      </c>
      <c r="AQ76" s="6"/>
      <c r="AR76" s="6"/>
    </row>
    <row r="77" spans="1:47" s="11" customFormat="1" x14ac:dyDescent="0.2">
      <c r="B77" s="155"/>
      <c r="C77" s="12"/>
      <c r="D77" s="10"/>
      <c r="E77" s="10"/>
      <c r="F77" s="309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X77" s="155"/>
      <c r="AA77" s="309"/>
      <c r="AB77" s="10"/>
      <c r="AC77" s="10"/>
    </row>
    <row r="78" spans="1:47" s="11" customFormat="1" ht="10.5" x14ac:dyDescent="0.25">
      <c r="A78" s="13" t="s">
        <v>11</v>
      </c>
      <c r="B78" s="155"/>
      <c r="C78" s="12"/>
      <c r="D78" s="10"/>
      <c r="E78" s="10"/>
      <c r="F78" s="12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X78" s="155"/>
      <c r="Y78" s="13" t="s">
        <v>11</v>
      </c>
      <c r="Z78" s="10"/>
      <c r="AA78" s="12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</row>
    <row r="79" spans="1:47" s="11" customFormat="1" ht="12" x14ac:dyDescent="0.3">
      <c r="A79" s="11" t="s">
        <v>137</v>
      </c>
      <c r="B79" s="155">
        <v>1245</v>
      </c>
      <c r="C79" s="12" t="s">
        <v>138</v>
      </c>
      <c r="D79" s="101">
        <f>IFERROR(VLOOKUP($B79,'[6]Trial Blc'!$B$3:O$708,D$1,FALSE),0)</f>
        <v>8871.73</v>
      </c>
      <c r="E79" s="10"/>
      <c r="F79" s="12"/>
      <c r="G79" s="10">
        <f>SUM(D79:F79)</f>
        <v>8871.73</v>
      </c>
      <c r="H79" s="104">
        <f>IFERROR(VLOOKUP($B79,'[6]Trial Blc'!$B$3:S$708,H$1,FALSE),0)</f>
        <v>8871.73</v>
      </c>
      <c r="I79" s="104">
        <f>IFERROR(VLOOKUP($B79,'[6]Trial Blc'!$B$3:T$708,I$1,FALSE),0)</f>
        <v>8871.73</v>
      </c>
      <c r="J79" s="104">
        <f>IFERROR(VLOOKUP($B79,'[6]Trial Blc'!$B$3:U$708,J$1,FALSE),0)</f>
        <v>8871.73</v>
      </c>
      <c r="K79" s="104">
        <f>IFERROR(VLOOKUP($B79,'[6]Trial Blc'!$B$3:V$708,K$1,FALSE),0)</f>
        <v>8871.73</v>
      </c>
      <c r="L79" s="104">
        <f>IFERROR(VLOOKUP($B79,'[6]Trial Blc'!$B$3:W$708,L$1,FALSE),0)</f>
        <v>8871.73</v>
      </c>
      <c r="M79" s="104">
        <f>IFERROR(VLOOKUP($B79,'[6]Trial Blc'!$B$3:X$708,M$1,FALSE),0)</f>
        <v>8871.73</v>
      </c>
      <c r="N79" s="104">
        <f>IFERROR(VLOOKUP($B79,'[6]Trial Blc'!$B$3:Y$708,N$1,FALSE),0)</f>
        <v>8871.73</v>
      </c>
      <c r="O79" s="104">
        <f>IFERROR(VLOOKUP($B79,'[6]Trial Blc'!$B$3:Z$708,O$1,FALSE),0)</f>
        <v>8871.73</v>
      </c>
      <c r="P79" s="104">
        <f>IFERROR(VLOOKUP($B79,'[6]Trial Blc'!$B$3:AA$708,P$1,FALSE),0)</f>
        <v>8871.73</v>
      </c>
      <c r="Q79" s="104">
        <f>IFERROR(VLOOKUP($B79,'[6]Trial Blc'!$B$3:AB$708,Q$1,FALSE),0)</f>
        <v>8871.73</v>
      </c>
      <c r="R79" s="104">
        <f>IFERROR(VLOOKUP($B79,'[6]Trial Blc'!$B$3:AC$708,R$1,FALSE),0)</f>
        <v>8871.73</v>
      </c>
      <c r="S79" s="104">
        <f>IFERROR(VLOOKUP($B79,'[6]Trial Blc'!$B$3:AD$708,S$1,FALSE),0)</f>
        <v>8871.73</v>
      </c>
      <c r="T79" s="11">
        <f>AVERAGE(G79:S79)</f>
        <v>8871.7299999999977</v>
      </c>
      <c r="V79" s="11">
        <f t="shared" ref="V79:V82" si="36">+U79+T79</f>
        <v>8871.7299999999977</v>
      </c>
      <c r="X79" s="155">
        <v>2030</v>
      </c>
      <c r="Y79" s="11" t="s">
        <v>139</v>
      </c>
      <c r="Z79" s="104">
        <f>-IFERROR(VLOOKUP($X79,'[6]Trial Blc'!$B$3:AH$708,Z$1,FALSE),0)</f>
        <v>256969.24</v>
      </c>
      <c r="AA79" s="12"/>
      <c r="AB79" s="10"/>
      <c r="AC79" s="10">
        <f>SUM(Z79:AB79)</f>
        <v>256969.24</v>
      </c>
      <c r="AD79" s="104">
        <f>-IFERROR(VLOOKUP($X79,'[6]Trial Blc'!$B$3:AL$708,AD$1,FALSE),0)</f>
        <v>256969.24</v>
      </c>
      <c r="AE79" s="104">
        <f>-IFERROR(VLOOKUP($X79,'[6]Trial Blc'!$B$3:AM$708,AE$1,FALSE),0)</f>
        <v>256969.24</v>
      </c>
      <c r="AF79" s="104">
        <f>-IFERROR(VLOOKUP($X79,'[6]Trial Blc'!$B$3:AN$708,AF$1,FALSE),0)</f>
        <v>256969.24</v>
      </c>
      <c r="AG79" s="104">
        <f>-IFERROR(VLOOKUP($X79,'[6]Trial Blc'!$B$3:AO$708,AG$1,FALSE),0)</f>
        <v>256984.03</v>
      </c>
      <c r="AH79" s="104">
        <f>-IFERROR(VLOOKUP($X79,'[6]Trial Blc'!$B$3:AP$708,AH$1,FALSE),0)</f>
        <v>256998.82</v>
      </c>
      <c r="AI79" s="104">
        <f>-IFERROR(VLOOKUP($X79,'[6]Trial Blc'!$B$3:AQ$708,AI$1,FALSE),0)</f>
        <v>257013.61</v>
      </c>
      <c r="AJ79" s="104">
        <f>-IFERROR(VLOOKUP($X79,'[6]Trial Blc'!$B$3:AR$708,AJ$1,FALSE),0)</f>
        <v>257028.4</v>
      </c>
      <c r="AK79" s="104">
        <f>-IFERROR(VLOOKUP($X79,'[6]Trial Blc'!$B$3:AS$708,AK$1,FALSE),0)</f>
        <v>257043.19</v>
      </c>
      <c r="AL79" s="104">
        <f>-IFERROR(VLOOKUP($X79,'[6]Trial Blc'!$B$3:AT$708,AL$1,FALSE),0)</f>
        <v>257057.98</v>
      </c>
      <c r="AM79" s="104">
        <f>-IFERROR(VLOOKUP($X79,'[6]Trial Blc'!$B$3:AU$708,AM$1,FALSE),0)</f>
        <v>257072.77</v>
      </c>
      <c r="AN79" s="104">
        <f>-IFERROR(VLOOKUP($X79,'[6]Trial Blc'!$B$3:AV$708,AN$1,FALSE),0)</f>
        <v>257087.56</v>
      </c>
      <c r="AO79" s="104">
        <f>-IFERROR(VLOOKUP($X79,'[6]Trial Blc'!$B$3:AW$708,AO$1,FALSE),0)</f>
        <v>257102.35</v>
      </c>
      <c r="AP79" s="11">
        <f>AVERAGE(AC79:AO79)</f>
        <v>257020.43615384615</v>
      </c>
      <c r="AQ79" s="11">
        <f>+'[6]COAS-V2'!B84</f>
        <v>-254946.7</v>
      </c>
      <c r="AR79" s="11">
        <f t="shared" ref="AR79:AR82" si="37">+AQ79+AP79</f>
        <v>2073.736153846141</v>
      </c>
      <c r="AU79" s="11">
        <v>-254946.7</v>
      </c>
    </row>
    <row r="80" spans="1:47" s="11" customFormat="1" ht="12" x14ac:dyDescent="0.3">
      <c r="B80" s="155"/>
      <c r="C80" s="12"/>
      <c r="D80" s="104"/>
      <c r="E80" s="10"/>
      <c r="F80" s="12"/>
      <c r="G80" s="10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V80" s="11">
        <f t="shared" si="36"/>
        <v>0</v>
      </c>
      <c r="X80" s="304">
        <v>2035</v>
      </c>
      <c r="Y80" s="11" t="s">
        <v>602</v>
      </c>
      <c r="Z80" s="104">
        <f>-IFERROR(VLOOKUP($X80,'[6]Trial Blc'!$B$3:AH$708,Z$1,FALSE),0)</f>
        <v>-4.21</v>
      </c>
      <c r="AA80" s="12"/>
      <c r="AB80" s="10"/>
      <c r="AC80" s="10">
        <f>SUM(Z80:AB80)</f>
        <v>-4.21</v>
      </c>
      <c r="AD80" s="104">
        <f>-IFERROR(VLOOKUP($X80,'[6]Trial Blc'!$B$3:AL$708,AD$1,FALSE),0)</f>
        <v>-4.21</v>
      </c>
      <c r="AE80" s="104">
        <f>-IFERROR(VLOOKUP($X80,'[6]Trial Blc'!$B$3:AM$708,AE$1,FALSE),0)</f>
        <v>-4.21</v>
      </c>
      <c r="AF80" s="104">
        <f>-IFERROR(VLOOKUP($X80,'[6]Trial Blc'!$B$3:AN$708,AF$1,FALSE),0)</f>
        <v>-4.21</v>
      </c>
      <c r="AG80" s="104">
        <f>-IFERROR(VLOOKUP($X80,'[6]Trial Blc'!$B$3:AO$708,AG$1,FALSE),0)</f>
        <v>-4.21</v>
      </c>
      <c r="AH80" s="104">
        <f>-IFERROR(VLOOKUP($X80,'[6]Trial Blc'!$B$3:AP$708,AH$1,FALSE),0)</f>
        <v>-4.21</v>
      </c>
      <c r="AI80" s="104">
        <f>-IFERROR(VLOOKUP($X80,'[6]Trial Blc'!$B$3:AQ$708,AI$1,FALSE),0)</f>
        <v>-4.21</v>
      </c>
      <c r="AJ80" s="104">
        <f>-IFERROR(VLOOKUP($X80,'[6]Trial Blc'!$B$3:AR$708,AJ$1,FALSE),0)</f>
        <v>-4.21</v>
      </c>
      <c r="AK80" s="104">
        <f>-IFERROR(VLOOKUP($X80,'[6]Trial Blc'!$B$3:AS$708,AK$1,FALSE),0)</f>
        <v>-4.21</v>
      </c>
      <c r="AL80" s="104">
        <f>-IFERROR(VLOOKUP($X80,'[6]Trial Blc'!$B$3:AT$708,AL$1,FALSE),0)</f>
        <v>-4.21</v>
      </c>
      <c r="AM80" s="104">
        <f>-IFERROR(VLOOKUP($X80,'[6]Trial Blc'!$B$3:AU$708,AM$1,FALSE),0)</f>
        <v>-4.21</v>
      </c>
      <c r="AN80" s="104">
        <f>-IFERROR(VLOOKUP($X80,'[6]Trial Blc'!$B$3:AV$708,AN$1,FALSE),0)</f>
        <v>-4.21</v>
      </c>
      <c r="AO80" s="104">
        <f>-IFERROR(VLOOKUP($X80,'[6]Trial Blc'!$B$3:AW$708,AO$1,FALSE),0)</f>
        <v>-4.21</v>
      </c>
      <c r="AP80" s="11">
        <f t="shared" ref="AP80:AP90" si="38">AVERAGE(AC80:AO80)</f>
        <v>-4.21</v>
      </c>
      <c r="AQ80" s="11">
        <f>+'[6]COAS-V2'!B85</f>
        <v>4.21</v>
      </c>
      <c r="AR80" s="11">
        <f t="shared" si="37"/>
        <v>0</v>
      </c>
      <c r="AU80" s="11">
        <v>4.21</v>
      </c>
    </row>
    <row r="81" spans="1:47" s="11" customFormat="1" ht="12" x14ac:dyDescent="0.3">
      <c r="A81" s="11" t="s">
        <v>140</v>
      </c>
      <c r="B81" s="155">
        <v>1250</v>
      </c>
      <c r="C81" s="12" t="s">
        <v>141</v>
      </c>
      <c r="D81" s="104">
        <f>IFERROR(VLOOKUP($B81,'[6]Trial Blc'!$B$3:O$708,D$1,FALSE),0)</f>
        <v>-0.38</v>
      </c>
      <c r="E81" s="10"/>
      <c r="F81" s="12"/>
      <c r="G81" s="10">
        <f>SUM(D81:F81)</f>
        <v>-0.38</v>
      </c>
      <c r="H81" s="104">
        <f>IFERROR(VLOOKUP($B81,'[6]Trial Blc'!$B$3:S$708,H$1,FALSE),0)</f>
        <v>-0.38</v>
      </c>
      <c r="I81" s="104">
        <f>IFERROR(VLOOKUP($B81,'[6]Trial Blc'!$B$3:T$708,I$1,FALSE),0)</f>
        <v>-0.38</v>
      </c>
      <c r="J81" s="104">
        <f>IFERROR(VLOOKUP($B81,'[6]Trial Blc'!$B$3:U$708,J$1,FALSE),0)</f>
        <v>-0.38</v>
      </c>
      <c r="K81" s="104">
        <f>IFERROR(VLOOKUP($B81,'[6]Trial Blc'!$B$3:V$708,K$1,FALSE),0)</f>
        <v>0</v>
      </c>
      <c r="L81" s="104">
        <f>IFERROR(VLOOKUP($B81,'[6]Trial Blc'!$B$3:W$708,L$1,FALSE),0)</f>
        <v>0</v>
      </c>
      <c r="M81" s="104">
        <f>IFERROR(VLOOKUP($B81,'[6]Trial Blc'!$B$3:X$708,M$1,FALSE),0)</f>
        <v>0</v>
      </c>
      <c r="N81" s="104">
        <f>IFERROR(VLOOKUP($B81,'[6]Trial Blc'!$B$3:Y$708,N$1,FALSE),0)</f>
        <v>0</v>
      </c>
      <c r="O81" s="104">
        <f>IFERROR(VLOOKUP($B81,'[6]Trial Blc'!$B$3:Z$708,O$1,FALSE),0)</f>
        <v>0</v>
      </c>
      <c r="P81" s="104">
        <f>IFERROR(VLOOKUP($B81,'[6]Trial Blc'!$B$3:AA$708,P$1,FALSE),0)</f>
        <v>0</v>
      </c>
      <c r="Q81" s="104">
        <f>IFERROR(VLOOKUP($B81,'[6]Trial Blc'!$B$3:AB$708,Q$1,FALSE),0)</f>
        <v>0</v>
      </c>
      <c r="R81" s="104">
        <f>IFERROR(VLOOKUP($B81,'[6]Trial Blc'!$B$3:AC$708,R$1,FALSE),0)</f>
        <v>0</v>
      </c>
      <c r="S81" s="104">
        <f>IFERROR(VLOOKUP($B81,'[6]Trial Blc'!$B$3:AD$708,S$1,FALSE),0)</f>
        <v>0</v>
      </c>
      <c r="T81" s="11">
        <f>AVERAGE(G81:S81)</f>
        <v>-0.11692307692307692</v>
      </c>
      <c r="V81" s="11">
        <f t="shared" si="36"/>
        <v>-0.11692307692307692</v>
      </c>
      <c r="X81" s="155">
        <v>2040</v>
      </c>
      <c r="Y81" s="11" t="s">
        <v>142</v>
      </c>
      <c r="Z81" s="104">
        <f>-IFERROR(VLOOKUP($X81,'[6]Trial Blc'!$B$3:AH$708,Z$1,FALSE),0)</f>
        <v>30.8</v>
      </c>
      <c r="AA81" s="12"/>
      <c r="AB81" s="10"/>
      <c r="AC81" s="10">
        <f>SUM(Z81:AB81)</f>
        <v>30.8</v>
      </c>
      <c r="AD81" s="104">
        <f>-IFERROR(VLOOKUP($X81,'[6]Trial Blc'!$B$3:AL$708,AD$1,FALSE),0)</f>
        <v>30.8</v>
      </c>
      <c r="AE81" s="104">
        <f>-IFERROR(VLOOKUP($X81,'[6]Trial Blc'!$B$3:AM$708,AE$1,FALSE),0)</f>
        <v>30.8</v>
      </c>
      <c r="AF81" s="104">
        <f>-IFERROR(VLOOKUP($X81,'[6]Trial Blc'!$B$3:AN$708,AF$1,FALSE),0)</f>
        <v>30.8</v>
      </c>
      <c r="AG81" s="104">
        <f>-IFERROR(VLOOKUP($X81,'[6]Trial Blc'!$B$3:AO$708,AG$1,FALSE),0)</f>
        <v>31.18</v>
      </c>
      <c r="AH81" s="104">
        <f>-IFERROR(VLOOKUP($X81,'[6]Trial Blc'!$B$3:AP$708,AH$1,FALSE),0)</f>
        <v>31.18</v>
      </c>
      <c r="AI81" s="104">
        <f>-IFERROR(VLOOKUP($X81,'[6]Trial Blc'!$B$3:AQ$708,AI$1,FALSE),0)</f>
        <v>31.18</v>
      </c>
      <c r="AJ81" s="104">
        <f>-IFERROR(VLOOKUP($X81,'[6]Trial Blc'!$B$3:AR$708,AJ$1,FALSE),0)</f>
        <v>31.18</v>
      </c>
      <c r="AK81" s="104">
        <f>-IFERROR(VLOOKUP($X81,'[6]Trial Blc'!$B$3:AS$708,AK$1,FALSE),0)</f>
        <v>31.18</v>
      </c>
      <c r="AL81" s="104">
        <f>-IFERROR(VLOOKUP($X81,'[6]Trial Blc'!$B$3:AT$708,AL$1,FALSE),0)</f>
        <v>31.18</v>
      </c>
      <c r="AM81" s="104">
        <f>-IFERROR(VLOOKUP($X81,'[6]Trial Blc'!$B$3:AU$708,AM$1,FALSE),0)</f>
        <v>31.18</v>
      </c>
      <c r="AN81" s="104">
        <f>-IFERROR(VLOOKUP($X81,'[6]Trial Blc'!$B$3:AV$708,AN$1,FALSE),0)</f>
        <v>31.18</v>
      </c>
      <c r="AO81" s="104">
        <f>-IFERROR(VLOOKUP($X81,'[6]Trial Blc'!$B$3:AW$708,AO$1,FALSE),0)</f>
        <v>31.18</v>
      </c>
      <c r="AP81" s="11">
        <f t="shared" si="38"/>
        <v>31.063076923076927</v>
      </c>
      <c r="AQ81" s="11">
        <f>+'[6]COAS-V2'!B86</f>
        <v>-23.16</v>
      </c>
      <c r="AR81" s="11">
        <f t="shared" si="37"/>
        <v>7.9030769230769273</v>
      </c>
      <c r="AU81" s="11">
        <v>-23.16</v>
      </c>
    </row>
    <row r="82" spans="1:47" s="11" customFormat="1" ht="12" x14ac:dyDescent="0.3">
      <c r="A82" s="11" t="s">
        <v>143</v>
      </c>
      <c r="B82" s="155"/>
      <c r="C82" s="12"/>
      <c r="D82" s="104">
        <f>IFERROR(VLOOKUP($B82,'[6]Trial Blc'!$B$3:O$708,D$1,FALSE),0)</f>
        <v>0</v>
      </c>
      <c r="E82" s="10"/>
      <c r="F82" s="12"/>
      <c r="G82" s="10"/>
      <c r="H82" s="104">
        <f>IFERROR(VLOOKUP($B82,'[6]Trial Blc'!$B$3:S$708,H$1,FALSE),0)</f>
        <v>0</v>
      </c>
      <c r="I82" s="104">
        <f>IFERROR(VLOOKUP($B82,'[6]Trial Blc'!$B$3:T$708,I$1,FALSE),0)</f>
        <v>0</v>
      </c>
      <c r="J82" s="104">
        <f>IFERROR(VLOOKUP($B82,'[6]Trial Blc'!$B$3:U$708,J$1,FALSE),0)</f>
        <v>0</v>
      </c>
      <c r="K82" s="104">
        <f>IFERROR(VLOOKUP($B82,'[6]Trial Blc'!$B$3:V$708,K$1,FALSE),0)</f>
        <v>0</v>
      </c>
      <c r="L82" s="104">
        <f>IFERROR(VLOOKUP($B82,'[6]Trial Blc'!$B$3:W$708,L$1,FALSE),0)</f>
        <v>0</v>
      </c>
      <c r="M82" s="104">
        <f>IFERROR(VLOOKUP($B82,'[6]Trial Blc'!$B$3:X$708,M$1,FALSE),0)</f>
        <v>0</v>
      </c>
      <c r="N82" s="104">
        <f>IFERROR(VLOOKUP($B82,'[6]Trial Blc'!$B$3:Y$708,N$1,FALSE),0)</f>
        <v>0</v>
      </c>
      <c r="O82" s="104">
        <f>IFERROR(VLOOKUP($B82,'[6]Trial Blc'!$B$3:Z$708,O$1,FALSE),0)</f>
        <v>0</v>
      </c>
      <c r="P82" s="104">
        <f>IFERROR(VLOOKUP($B82,'[6]Trial Blc'!$B$3:AA$708,P$1,FALSE),0)</f>
        <v>0</v>
      </c>
      <c r="Q82" s="104">
        <f>IFERROR(VLOOKUP($B82,'[6]Trial Blc'!$B$3:AB$708,Q$1,FALSE),0)</f>
        <v>0</v>
      </c>
      <c r="R82" s="104">
        <f>IFERROR(VLOOKUP($B82,'[6]Trial Blc'!$B$3:AC$708,R$1,FALSE),0)</f>
        <v>0</v>
      </c>
      <c r="S82" s="104">
        <f>IFERROR(VLOOKUP($B82,'[6]Trial Blc'!$B$3:AD$708,S$1,FALSE),0)</f>
        <v>0</v>
      </c>
      <c r="T82" s="11">
        <f t="shared" ref="T82:T90" si="39">AVERAGE(G82:S82)</f>
        <v>0</v>
      </c>
      <c r="V82" s="11">
        <f t="shared" si="36"/>
        <v>0</v>
      </c>
      <c r="X82" s="155"/>
      <c r="Z82" s="10"/>
      <c r="AA82" s="12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R82" s="11">
        <f t="shared" si="37"/>
        <v>0</v>
      </c>
    </row>
    <row r="83" spans="1:47" s="11" customFormat="1" ht="12" x14ac:dyDescent="0.3">
      <c r="A83" s="13" t="s">
        <v>144</v>
      </c>
      <c r="B83" s="155"/>
      <c r="C83" s="12"/>
      <c r="D83" s="104">
        <f>IFERROR(VLOOKUP($B83,'[6]Trial Blc'!$B$3:O$708,D$1,FALSE),0)</f>
        <v>0</v>
      </c>
      <c r="E83" s="10"/>
      <c r="F83" s="12"/>
      <c r="G83" s="10"/>
      <c r="H83" s="104">
        <f>IFERROR(VLOOKUP($B83,'[6]Trial Blc'!$B$3:S$708,H$1,FALSE),0)</f>
        <v>0</v>
      </c>
      <c r="I83" s="104">
        <f>IFERROR(VLOOKUP($B83,'[6]Trial Blc'!$B$3:T$708,I$1,FALSE),0)</f>
        <v>0</v>
      </c>
      <c r="J83" s="104">
        <f>IFERROR(VLOOKUP($B83,'[6]Trial Blc'!$B$3:U$708,J$1,FALSE),0)</f>
        <v>0</v>
      </c>
      <c r="K83" s="104">
        <f>IFERROR(VLOOKUP($B83,'[6]Trial Blc'!$B$3:V$708,K$1,FALSE),0)</f>
        <v>0</v>
      </c>
      <c r="L83" s="104">
        <f>IFERROR(VLOOKUP($B83,'[6]Trial Blc'!$B$3:W$708,L$1,FALSE),0)</f>
        <v>0</v>
      </c>
      <c r="M83" s="104">
        <f>IFERROR(VLOOKUP($B83,'[6]Trial Blc'!$B$3:X$708,M$1,FALSE),0)</f>
        <v>0</v>
      </c>
      <c r="N83" s="104">
        <f>IFERROR(VLOOKUP($B83,'[6]Trial Blc'!$B$3:Y$708,N$1,FALSE),0)</f>
        <v>0</v>
      </c>
      <c r="O83" s="104">
        <f>IFERROR(VLOOKUP($B83,'[6]Trial Blc'!$B$3:Z$708,O$1,FALSE),0)</f>
        <v>0</v>
      </c>
      <c r="P83" s="104">
        <f>IFERROR(VLOOKUP($B83,'[6]Trial Blc'!$B$3:AA$708,P$1,FALSE),0)</f>
        <v>0</v>
      </c>
      <c r="Q83" s="104">
        <f>IFERROR(VLOOKUP($B83,'[6]Trial Blc'!$B$3:AB$708,Q$1,FALSE),0)</f>
        <v>0</v>
      </c>
      <c r="R83" s="104">
        <f>IFERROR(VLOOKUP($B83,'[6]Trial Blc'!$B$3:AC$708,R$1,FALSE),0)</f>
        <v>0</v>
      </c>
      <c r="S83" s="104">
        <f>IFERROR(VLOOKUP($B83,'[6]Trial Blc'!$B$3:AD$708,S$1,FALSE),0)</f>
        <v>0</v>
      </c>
      <c r="T83" s="11">
        <f t="shared" si="39"/>
        <v>0</v>
      </c>
      <c r="X83" s="155"/>
      <c r="Y83" s="13" t="s">
        <v>144</v>
      </c>
      <c r="Z83" s="10"/>
      <c r="AA83" s="12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7" s="11" customFormat="1" ht="12" x14ac:dyDescent="0.3">
      <c r="A84" s="11" t="s">
        <v>145</v>
      </c>
      <c r="B84" s="155"/>
      <c r="C84" s="12"/>
      <c r="D84" s="104">
        <f>IFERROR(VLOOKUP($B84,'[6]Trial Blc'!$B$3:O$708,D$1,FALSE),0)</f>
        <v>0</v>
      </c>
      <c r="E84" s="10"/>
      <c r="F84" s="12"/>
      <c r="G84" s="10"/>
      <c r="H84" s="104">
        <f>IFERROR(VLOOKUP($B84,'[6]Trial Blc'!$B$3:S$708,H$1,FALSE),0)</f>
        <v>0</v>
      </c>
      <c r="I84" s="104">
        <f>IFERROR(VLOOKUP($B84,'[6]Trial Blc'!$B$3:T$708,I$1,FALSE),0)</f>
        <v>0</v>
      </c>
      <c r="J84" s="104">
        <f>IFERROR(VLOOKUP($B84,'[6]Trial Blc'!$B$3:U$708,J$1,FALSE),0)</f>
        <v>0</v>
      </c>
      <c r="K84" s="104">
        <f>IFERROR(VLOOKUP($B84,'[6]Trial Blc'!$B$3:V$708,K$1,FALSE),0)</f>
        <v>0</v>
      </c>
      <c r="L84" s="104">
        <f>IFERROR(VLOOKUP($B84,'[6]Trial Blc'!$B$3:W$708,L$1,FALSE),0)</f>
        <v>0</v>
      </c>
      <c r="M84" s="104">
        <f>IFERROR(VLOOKUP($B84,'[6]Trial Blc'!$B$3:X$708,M$1,FALSE),0)</f>
        <v>0</v>
      </c>
      <c r="N84" s="104">
        <f>IFERROR(VLOOKUP($B84,'[6]Trial Blc'!$B$3:Y$708,N$1,FALSE),0)</f>
        <v>0</v>
      </c>
      <c r="O84" s="104">
        <f>IFERROR(VLOOKUP($B84,'[6]Trial Blc'!$B$3:Z$708,O$1,FALSE),0)</f>
        <v>0</v>
      </c>
      <c r="P84" s="104">
        <f>IFERROR(VLOOKUP($B84,'[6]Trial Blc'!$B$3:AA$708,P$1,FALSE),0)</f>
        <v>0</v>
      </c>
      <c r="Q84" s="104">
        <f>IFERROR(VLOOKUP($B84,'[6]Trial Blc'!$B$3:AB$708,Q$1,FALSE),0)</f>
        <v>0</v>
      </c>
      <c r="R84" s="104">
        <f>IFERROR(VLOOKUP($B84,'[6]Trial Blc'!$B$3:AC$708,R$1,FALSE),0)</f>
        <v>0</v>
      </c>
      <c r="S84" s="104">
        <f>IFERROR(VLOOKUP($B84,'[6]Trial Blc'!$B$3:AD$708,S$1,FALSE),0)</f>
        <v>0</v>
      </c>
      <c r="T84" s="11">
        <f t="shared" si="39"/>
        <v>0</v>
      </c>
      <c r="V84" s="11">
        <f t="shared" ref="V84:V90" si="40">+U84+T84</f>
        <v>0</v>
      </c>
      <c r="X84" s="155"/>
      <c r="Z84" s="10"/>
      <c r="AA84" s="12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R84" s="11">
        <f t="shared" ref="AR84:AR90" si="41">+AQ84+AP84</f>
        <v>0</v>
      </c>
    </row>
    <row r="85" spans="1:47" s="11" customFormat="1" ht="12" x14ac:dyDescent="0.3">
      <c r="A85" s="11" t="s">
        <v>147</v>
      </c>
      <c r="B85" s="155">
        <v>1290</v>
      </c>
      <c r="C85" s="12" t="s">
        <v>148</v>
      </c>
      <c r="D85" s="104">
        <f>IFERROR(VLOOKUP($B85,'[6]Trial Blc'!$B$3:O$708,D$1,FALSE),0)</f>
        <v>0</v>
      </c>
      <c r="E85" s="10"/>
      <c r="F85" s="12"/>
      <c r="G85" s="10">
        <f t="shared" ref="G85:G91" si="42">SUM(D85:F85)</f>
        <v>0</v>
      </c>
      <c r="H85" s="104">
        <f>IFERROR(VLOOKUP($B85,'[6]Trial Blc'!$B$3:S$708,H$1,FALSE),0)</f>
        <v>0</v>
      </c>
      <c r="I85" s="104">
        <f>IFERROR(VLOOKUP($B85,'[6]Trial Blc'!$B$3:T$708,I$1,FALSE),0)</f>
        <v>0</v>
      </c>
      <c r="J85" s="104">
        <f>IFERROR(VLOOKUP($B85,'[6]Trial Blc'!$B$3:U$708,J$1,FALSE),0)</f>
        <v>0</v>
      </c>
      <c r="K85" s="104">
        <f>IFERROR(VLOOKUP($B85,'[6]Trial Blc'!$B$3:V$708,K$1,FALSE),0)</f>
        <v>0</v>
      </c>
      <c r="L85" s="104">
        <f>IFERROR(VLOOKUP($B85,'[6]Trial Blc'!$B$3:W$708,L$1,FALSE),0)</f>
        <v>0</v>
      </c>
      <c r="M85" s="104">
        <f>IFERROR(VLOOKUP($B85,'[6]Trial Blc'!$B$3:X$708,M$1,FALSE),0)</f>
        <v>0</v>
      </c>
      <c r="N85" s="104">
        <f>IFERROR(VLOOKUP($B85,'[6]Trial Blc'!$B$3:Y$708,N$1,FALSE),0)</f>
        <v>0</v>
      </c>
      <c r="O85" s="104">
        <f>IFERROR(VLOOKUP($B85,'[6]Trial Blc'!$B$3:Z$708,O$1,FALSE),0)</f>
        <v>0</v>
      </c>
      <c r="P85" s="104">
        <f>IFERROR(VLOOKUP($B85,'[6]Trial Blc'!$B$3:AA$708,P$1,FALSE),0)</f>
        <v>0</v>
      </c>
      <c r="Q85" s="104">
        <f>IFERROR(VLOOKUP($B85,'[6]Trial Blc'!$B$3:AB$708,Q$1,FALSE),0)</f>
        <v>0</v>
      </c>
      <c r="R85" s="104">
        <f>IFERROR(VLOOKUP($B85,'[6]Trial Blc'!$B$3:AC$708,R$1,FALSE),0)</f>
        <v>0</v>
      </c>
      <c r="S85" s="104">
        <f>IFERROR(VLOOKUP($B85,'[6]Trial Blc'!$B$3:AD$708,S$1,FALSE),0)</f>
        <v>0</v>
      </c>
      <c r="T85" s="11">
        <f t="shared" si="39"/>
        <v>0</v>
      </c>
      <c r="V85" s="11">
        <f t="shared" si="40"/>
        <v>0</v>
      </c>
      <c r="X85" s="155">
        <v>2050</v>
      </c>
      <c r="Y85" s="11" t="s">
        <v>149</v>
      </c>
      <c r="Z85" s="104">
        <f>-IFERROR(VLOOKUP($X85,'[6]Trial Blc'!$B$3:AH$708,Z$1,FALSE),0)</f>
        <v>0</v>
      </c>
      <c r="AA85" s="12"/>
      <c r="AB85" s="10"/>
      <c r="AC85" s="10">
        <f>SUM(Z85:AB85)</f>
        <v>0</v>
      </c>
      <c r="AD85" s="104">
        <f>-IFERROR(VLOOKUP($X85,'[6]Trial Blc'!$B$3:AL$708,AD$1,FALSE),0)</f>
        <v>0</v>
      </c>
      <c r="AE85" s="104">
        <f>-IFERROR(VLOOKUP($X85,'[6]Trial Blc'!$B$3:AM$708,AE$1,FALSE),0)</f>
        <v>0</v>
      </c>
      <c r="AF85" s="104">
        <f>-IFERROR(VLOOKUP($X85,'[6]Trial Blc'!$B$3:AN$708,AF$1,FALSE),0)</f>
        <v>0</v>
      </c>
      <c r="AG85" s="104">
        <f>-IFERROR(VLOOKUP($X85,'[6]Trial Blc'!$B$3:AO$708,AG$1,FALSE),0)</f>
        <v>0</v>
      </c>
      <c r="AH85" s="104">
        <f>-IFERROR(VLOOKUP($X85,'[6]Trial Blc'!$B$3:AP$708,AH$1,FALSE),0)</f>
        <v>0</v>
      </c>
      <c r="AI85" s="104">
        <f>-IFERROR(VLOOKUP($X85,'[6]Trial Blc'!$B$3:AQ$708,AI$1,FALSE),0)</f>
        <v>0</v>
      </c>
      <c r="AJ85" s="104">
        <f>-IFERROR(VLOOKUP($X85,'[6]Trial Blc'!$B$3:AR$708,AJ$1,FALSE),0)</f>
        <v>0</v>
      </c>
      <c r="AK85" s="104">
        <f>-IFERROR(VLOOKUP($X85,'[6]Trial Blc'!$B$3:AS$708,AK$1,FALSE),0)</f>
        <v>0</v>
      </c>
      <c r="AL85" s="104">
        <f>-IFERROR(VLOOKUP($X85,'[6]Trial Blc'!$B$3:AT$708,AL$1,FALSE),0)</f>
        <v>0</v>
      </c>
      <c r="AM85" s="104">
        <f>-IFERROR(VLOOKUP($X85,'[6]Trial Blc'!$B$3:AU$708,AM$1,FALSE),0)</f>
        <v>0</v>
      </c>
      <c r="AN85" s="104">
        <f>-IFERROR(VLOOKUP($X85,'[6]Trial Blc'!$B$3:AV$708,AN$1,FALSE),0)</f>
        <v>0</v>
      </c>
      <c r="AO85" s="104">
        <f>-IFERROR(VLOOKUP($X85,'[6]Trial Blc'!$B$3:AW$708,AO$1,FALSE),0)</f>
        <v>0</v>
      </c>
      <c r="AP85" s="11">
        <f t="shared" si="38"/>
        <v>0</v>
      </c>
      <c r="AR85" s="11">
        <f t="shared" si="41"/>
        <v>0</v>
      </c>
    </row>
    <row r="86" spans="1:47" s="11" customFormat="1" ht="12" x14ac:dyDescent="0.3">
      <c r="A86" s="11" t="s">
        <v>150</v>
      </c>
      <c r="B86" s="155">
        <v>1320</v>
      </c>
      <c r="C86" s="12" t="s">
        <v>151</v>
      </c>
      <c r="D86" s="104">
        <f>IFERROR(VLOOKUP($B86,'[6]Trial Blc'!$B$3:O$708,D$1,FALSE),0)</f>
        <v>0</v>
      </c>
      <c r="E86" s="10"/>
      <c r="F86" s="12"/>
      <c r="G86" s="10">
        <f t="shared" si="42"/>
        <v>0</v>
      </c>
      <c r="H86" s="104">
        <f>IFERROR(VLOOKUP($B86,'[6]Trial Blc'!$B$3:S$708,H$1,FALSE),0)</f>
        <v>0</v>
      </c>
      <c r="I86" s="104">
        <f>IFERROR(VLOOKUP($B86,'[6]Trial Blc'!$B$3:T$708,I$1,FALSE),0)</f>
        <v>0</v>
      </c>
      <c r="J86" s="104">
        <f>IFERROR(VLOOKUP($B86,'[6]Trial Blc'!$B$3:U$708,J$1,FALSE),0)</f>
        <v>0</v>
      </c>
      <c r="K86" s="104">
        <f>IFERROR(VLOOKUP($B86,'[6]Trial Blc'!$B$3:V$708,K$1,FALSE),0)</f>
        <v>0</v>
      </c>
      <c r="L86" s="104">
        <f>IFERROR(VLOOKUP($B86,'[6]Trial Blc'!$B$3:W$708,L$1,FALSE),0)</f>
        <v>0</v>
      </c>
      <c r="M86" s="104">
        <f>IFERROR(VLOOKUP($B86,'[6]Trial Blc'!$B$3:X$708,M$1,FALSE),0)</f>
        <v>0</v>
      </c>
      <c r="N86" s="104">
        <f>IFERROR(VLOOKUP($B86,'[6]Trial Blc'!$B$3:Y$708,N$1,FALSE),0)</f>
        <v>0</v>
      </c>
      <c r="O86" s="104">
        <f>IFERROR(VLOOKUP($B86,'[6]Trial Blc'!$B$3:Z$708,O$1,FALSE),0)</f>
        <v>0</v>
      </c>
      <c r="P86" s="104">
        <f>IFERROR(VLOOKUP($B86,'[6]Trial Blc'!$B$3:AA$708,P$1,FALSE),0)</f>
        <v>0</v>
      </c>
      <c r="Q86" s="104">
        <f>IFERROR(VLOOKUP($B86,'[6]Trial Blc'!$B$3:AB$708,Q$1,FALSE),0)</f>
        <v>0</v>
      </c>
      <c r="R86" s="104">
        <f>IFERROR(VLOOKUP($B86,'[6]Trial Blc'!$B$3:AC$708,R$1,FALSE),0)</f>
        <v>0</v>
      </c>
      <c r="S86" s="104">
        <f>IFERROR(VLOOKUP($B86,'[6]Trial Blc'!$B$3:AD$708,S$1,FALSE),0)</f>
        <v>0</v>
      </c>
      <c r="T86" s="11">
        <f t="shared" si="39"/>
        <v>0</v>
      </c>
      <c r="V86" s="11">
        <f t="shared" si="40"/>
        <v>0</v>
      </c>
      <c r="X86" s="155">
        <v>2080</v>
      </c>
      <c r="Y86" s="11" t="s">
        <v>152</v>
      </c>
      <c r="Z86" s="104">
        <f>-IFERROR(VLOOKUP($X86,'[6]Trial Blc'!$B$3:AH$708,Z$1,FALSE),0)</f>
        <v>0</v>
      </c>
      <c r="AA86" s="12"/>
      <c r="AB86" s="10"/>
      <c r="AC86" s="10">
        <f>SUM(Z86:AB86)</f>
        <v>0</v>
      </c>
      <c r="AD86" s="104">
        <f>-IFERROR(VLOOKUP($X86,'[6]Trial Blc'!$B$3:AL$708,AD$1,FALSE),0)</f>
        <v>0</v>
      </c>
      <c r="AE86" s="104">
        <f>-IFERROR(VLOOKUP($X86,'[6]Trial Blc'!$B$3:AM$708,AE$1,FALSE),0)</f>
        <v>0</v>
      </c>
      <c r="AF86" s="104">
        <f>-IFERROR(VLOOKUP($X86,'[6]Trial Blc'!$B$3:AN$708,AF$1,FALSE),0)</f>
        <v>0</v>
      </c>
      <c r="AG86" s="104">
        <f>-IFERROR(VLOOKUP($X86,'[6]Trial Blc'!$B$3:AO$708,AG$1,FALSE),0)</f>
        <v>0</v>
      </c>
      <c r="AH86" s="104">
        <f>-IFERROR(VLOOKUP($X86,'[6]Trial Blc'!$B$3:AP$708,AH$1,FALSE),0)</f>
        <v>0</v>
      </c>
      <c r="AI86" s="104">
        <f>-IFERROR(VLOOKUP($X86,'[6]Trial Blc'!$B$3:AQ$708,AI$1,FALSE),0)</f>
        <v>0</v>
      </c>
      <c r="AJ86" s="104">
        <f>-IFERROR(VLOOKUP($X86,'[6]Trial Blc'!$B$3:AR$708,AJ$1,FALSE),0)</f>
        <v>0</v>
      </c>
      <c r="AK86" s="104">
        <f>-IFERROR(VLOOKUP($X86,'[6]Trial Blc'!$B$3:AS$708,AK$1,FALSE),0)</f>
        <v>0</v>
      </c>
      <c r="AL86" s="104">
        <f>-IFERROR(VLOOKUP($X86,'[6]Trial Blc'!$B$3:AT$708,AL$1,FALSE),0)</f>
        <v>0</v>
      </c>
      <c r="AM86" s="104">
        <f>-IFERROR(VLOOKUP($X86,'[6]Trial Blc'!$B$3:AU$708,AM$1,FALSE),0)</f>
        <v>0</v>
      </c>
      <c r="AN86" s="104">
        <f>-IFERROR(VLOOKUP($X86,'[6]Trial Blc'!$B$3:AV$708,AN$1,FALSE),0)</f>
        <v>0</v>
      </c>
      <c r="AO86" s="104">
        <f>-IFERROR(VLOOKUP($X86,'[6]Trial Blc'!$B$3:AW$708,AO$1,FALSE),0)</f>
        <v>0</v>
      </c>
      <c r="AP86" s="11">
        <f t="shared" si="38"/>
        <v>0</v>
      </c>
      <c r="AR86" s="11">
        <f t="shared" si="41"/>
        <v>0</v>
      </c>
    </row>
    <row r="87" spans="1:47" s="11" customFormat="1" ht="12" x14ac:dyDescent="0.3">
      <c r="A87" s="11" t="s">
        <v>153</v>
      </c>
      <c r="B87" s="155">
        <v>1345</v>
      </c>
      <c r="C87" s="12" t="s">
        <v>154</v>
      </c>
      <c r="D87" s="101">
        <f>IFERROR(VLOOKUP($B87,'[6]Trial Blc'!$B$3:O$708,D$1,FALSE),0)</f>
        <v>1635545.75</v>
      </c>
      <c r="E87" s="10"/>
      <c r="F87" s="12"/>
      <c r="G87" s="10">
        <f t="shared" si="42"/>
        <v>1635545.75</v>
      </c>
      <c r="H87" s="104">
        <f>IFERROR(VLOOKUP($B87,'[6]Trial Blc'!$B$3:S$708,H$1,FALSE),0)</f>
        <v>1635545.75</v>
      </c>
      <c r="I87" s="104">
        <f>IFERROR(VLOOKUP($B87,'[6]Trial Blc'!$B$3:T$708,I$1,FALSE),0)</f>
        <v>1635571.42</v>
      </c>
      <c r="J87" s="104">
        <f>IFERROR(VLOOKUP($B87,'[6]Trial Blc'!$B$3:U$708,J$1,FALSE),0)</f>
        <v>1635571.42</v>
      </c>
      <c r="K87" s="104">
        <f>IFERROR(VLOOKUP($B87,'[6]Trial Blc'!$B$3:V$708,K$1,FALSE),0)</f>
        <v>1635474.87</v>
      </c>
      <c r="L87" s="104">
        <f>IFERROR(VLOOKUP($B87,'[6]Trial Blc'!$B$3:W$708,L$1,FALSE),0)</f>
        <v>1635474.87</v>
      </c>
      <c r="M87" s="104">
        <f>IFERROR(VLOOKUP($B87,'[6]Trial Blc'!$B$3:X$708,M$1,FALSE),0)</f>
        <v>1635579.33</v>
      </c>
      <c r="N87" s="104">
        <f>IFERROR(VLOOKUP($B87,'[6]Trial Blc'!$B$3:Y$708,N$1,FALSE),0)</f>
        <v>1635579.33</v>
      </c>
      <c r="O87" s="104">
        <f>IFERROR(VLOOKUP($B87,'[6]Trial Blc'!$B$3:Z$708,O$1,FALSE),0)</f>
        <v>1635821.07</v>
      </c>
      <c r="P87" s="104">
        <f>IFERROR(VLOOKUP($B87,'[6]Trial Blc'!$B$3:AA$708,P$1,FALSE),0)</f>
        <v>1635821.07</v>
      </c>
      <c r="Q87" s="104">
        <f>IFERROR(VLOOKUP($B87,'[6]Trial Blc'!$B$3:AB$708,Q$1,FALSE),0)</f>
        <v>1636385.13</v>
      </c>
      <c r="R87" s="104">
        <f>IFERROR(VLOOKUP($B87,'[6]Trial Blc'!$B$3:AC$708,R$1,FALSE),0)</f>
        <v>1637241.29</v>
      </c>
      <c r="S87" s="104">
        <f>IFERROR(VLOOKUP($B87,'[6]Trial Blc'!$B$3:AD$708,S$1,FALSE),0)</f>
        <v>1637296.72</v>
      </c>
      <c r="T87" s="11">
        <f t="shared" si="39"/>
        <v>1635916.0015384615</v>
      </c>
      <c r="U87" s="11">
        <f>+'[6]COAS-V2'!B27</f>
        <v>-518402.46</v>
      </c>
      <c r="V87" s="11">
        <f t="shared" si="40"/>
        <v>1117513.5415384616</v>
      </c>
      <c r="X87" s="155">
        <v>2105</v>
      </c>
      <c r="Y87" s="11" t="s">
        <v>155</v>
      </c>
      <c r="Z87" s="104">
        <f>-IFERROR(VLOOKUP($X87,'[6]Trial Blc'!$B$3:AH$708,Z$1,FALSE),0)</f>
        <v>485731.01</v>
      </c>
      <c r="AA87" s="12"/>
      <c r="AB87" s="10"/>
      <c r="AC87" s="10">
        <f>SUM(Z87:AB87)</f>
        <v>485731.01</v>
      </c>
      <c r="AD87" s="104">
        <f>-IFERROR(VLOOKUP($X87,'[6]Trial Blc'!$B$3:AL$708,AD$1,FALSE),0)</f>
        <v>490274.18</v>
      </c>
      <c r="AE87" s="104">
        <f>-IFERROR(VLOOKUP($X87,'[6]Trial Blc'!$B$3:AM$708,AE$1,FALSE),0)</f>
        <v>494817.42</v>
      </c>
      <c r="AF87" s="104">
        <f>-IFERROR(VLOOKUP($X87,'[6]Trial Blc'!$B$3:AN$708,AF$1,FALSE),0)</f>
        <v>499360.66</v>
      </c>
      <c r="AG87" s="104">
        <f>-IFERROR(VLOOKUP($X87,'[6]Trial Blc'!$B$3:AO$708,AG$1,FALSE),0)</f>
        <v>503807.35</v>
      </c>
      <c r="AH87" s="104">
        <f>-IFERROR(VLOOKUP($X87,'[6]Trial Blc'!$B$3:AP$708,AH$1,FALSE),0)</f>
        <v>508350.32</v>
      </c>
      <c r="AI87" s="104">
        <f>-IFERROR(VLOOKUP($X87,'[6]Trial Blc'!$B$3:AQ$708,AI$1,FALSE),0)</f>
        <v>512893.58</v>
      </c>
      <c r="AJ87" s="104">
        <f>-IFERROR(VLOOKUP($X87,'[6]Trial Blc'!$B$3:AR$708,AJ$1,FALSE),0)</f>
        <v>517436.84</v>
      </c>
      <c r="AK87" s="104">
        <f>-IFERROR(VLOOKUP($X87,'[6]Trial Blc'!$B$3:AS$708,AK$1,FALSE),0)</f>
        <v>521980.78</v>
      </c>
      <c r="AL87" s="104">
        <f>-IFERROR(VLOOKUP($X87,'[6]Trial Blc'!$B$3:AT$708,AL$1,FALSE),0)</f>
        <v>526524.72</v>
      </c>
      <c r="AM87" s="104">
        <f>-IFERROR(VLOOKUP($X87,'[6]Trial Blc'!$B$3:AU$708,AM$1,FALSE),0)</f>
        <v>531070.23</v>
      </c>
      <c r="AN87" s="104">
        <f>-IFERROR(VLOOKUP($X87,'[6]Trial Blc'!$B$3:AV$708,AN$1,FALSE),0)</f>
        <v>535618.12</v>
      </c>
      <c r="AO87" s="104">
        <f>-IFERROR(VLOOKUP($X87,'[6]Trial Blc'!$B$3:AW$708,AO$1,FALSE),0)</f>
        <v>540166.01</v>
      </c>
      <c r="AP87" s="11">
        <f t="shared" si="38"/>
        <v>512925.47846153844</v>
      </c>
      <c r="AQ87" s="11">
        <f>+'[6]COAS-V2'!B94+'[6]COAS-V2'!B95</f>
        <v>-158838.43</v>
      </c>
      <c r="AR87" s="11">
        <f t="shared" si="41"/>
        <v>354087.04846153845</v>
      </c>
      <c r="AU87" s="11">
        <v>-184758.55</v>
      </c>
    </row>
    <row r="88" spans="1:47" s="11" customFormat="1" ht="12" x14ac:dyDescent="0.3">
      <c r="B88" s="155"/>
      <c r="C88" s="12"/>
      <c r="D88" s="104">
        <f>IFERROR(VLOOKUP($B88,'[6]Trial Blc'!$B$3:O$708,D$1,FALSE),0)</f>
        <v>0</v>
      </c>
      <c r="E88" s="10"/>
      <c r="F88" s="12"/>
      <c r="G88" s="10">
        <f t="shared" si="42"/>
        <v>0</v>
      </c>
      <c r="H88" s="104">
        <f>IFERROR(VLOOKUP($B88,'[6]Trial Blc'!$B$3:S$708,H$1,FALSE),0)</f>
        <v>0</v>
      </c>
      <c r="I88" s="104">
        <f>IFERROR(VLOOKUP($B88,'[6]Trial Blc'!$B$3:T$708,I$1,FALSE),0)</f>
        <v>0</v>
      </c>
      <c r="J88" s="104">
        <f>IFERROR(VLOOKUP($B88,'[6]Trial Blc'!$B$3:U$708,J$1,FALSE),0)</f>
        <v>0</v>
      </c>
      <c r="K88" s="104">
        <f>IFERROR(VLOOKUP($B88,'[6]Trial Blc'!$B$3:V$708,K$1,FALSE),0)</f>
        <v>0</v>
      </c>
      <c r="L88" s="104">
        <f>IFERROR(VLOOKUP($B88,'[6]Trial Blc'!$B$3:W$708,L$1,FALSE),0)</f>
        <v>0</v>
      </c>
      <c r="M88" s="104">
        <f>IFERROR(VLOOKUP($B88,'[6]Trial Blc'!$B$3:X$708,M$1,FALSE),0)</f>
        <v>0</v>
      </c>
      <c r="N88" s="104">
        <f>IFERROR(VLOOKUP($B88,'[6]Trial Blc'!$B$3:Y$708,N$1,FALSE),0)</f>
        <v>0</v>
      </c>
      <c r="O88" s="104">
        <f>IFERROR(VLOOKUP($B88,'[6]Trial Blc'!$B$3:Z$708,O$1,FALSE),0)</f>
        <v>0</v>
      </c>
      <c r="P88" s="104">
        <f>IFERROR(VLOOKUP($B88,'[6]Trial Blc'!$B$3:AA$708,P$1,FALSE),0)</f>
        <v>0</v>
      </c>
      <c r="Q88" s="104">
        <f>IFERROR(VLOOKUP($B88,'[6]Trial Blc'!$B$3:AB$708,Q$1,FALSE),0)</f>
        <v>0</v>
      </c>
      <c r="R88" s="104">
        <f>IFERROR(VLOOKUP($B88,'[6]Trial Blc'!$B$3:AC$708,R$1,FALSE),0)</f>
        <v>0</v>
      </c>
      <c r="S88" s="104">
        <f>IFERROR(VLOOKUP($B88,'[6]Trial Blc'!$B$3:AD$708,S$1,FALSE),0)</f>
        <v>0</v>
      </c>
      <c r="T88" s="11">
        <f t="shared" si="39"/>
        <v>0</v>
      </c>
      <c r="V88" s="11">
        <f t="shared" si="40"/>
        <v>0</v>
      </c>
      <c r="X88" s="155"/>
      <c r="Z88" s="104">
        <f>-IFERROR(VLOOKUP($X88,'[6]Trial Blc'!$B$3:AH$708,Z$1,FALSE),0)</f>
        <v>0</v>
      </c>
      <c r="AA88" s="12"/>
      <c r="AB88" s="10"/>
      <c r="AC88" s="10"/>
      <c r="AD88" s="104">
        <f>-IFERROR(VLOOKUP($X88,'[6]Trial Blc'!$B$3:AL$708,AD$1,FALSE),0)</f>
        <v>0</v>
      </c>
      <c r="AE88" s="104">
        <f>-IFERROR(VLOOKUP($X88,'[6]Trial Blc'!$B$3:AM$708,AE$1,FALSE),0)</f>
        <v>0</v>
      </c>
      <c r="AF88" s="104">
        <f>-IFERROR(VLOOKUP($X88,'[6]Trial Blc'!$B$3:AN$708,AF$1,FALSE),0)</f>
        <v>0</v>
      </c>
      <c r="AG88" s="104">
        <f>-IFERROR(VLOOKUP($X88,'[6]Trial Blc'!$B$3:AO$708,AG$1,FALSE),0)</f>
        <v>0</v>
      </c>
      <c r="AH88" s="104">
        <f>-IFERROR(VLOOKUP($X88,'[6]Trial Blc'!$B$3:AP$708,AH$1,FALSE),0)</f>
        <v>0</v>
      </c>
      <c r="AI88" s="104">
        <f>-IFERROR(VLOOKUP($X88,'[6]Trial Blc'!$B$3:AQ$708,AI$1,FALSE),0)</f>
        <v>0</v>
      </c>
      <c r="AJ88" s="104">
        <f>-IFERROR(VLOOKUP($X88,'[6]Trial Blc'!$B$3:AR$708,AJ$1,FALSE),0)</f>
        <v>0</v>
      </c>
      <c r="AK88" s="104">
        <f>-IFERROR(VLOOKUP($X88,'[6]Trial Blc'!$B$3:AS$708,AK$1,FALSE),0)</f>
        <v>0</v>
      </c>
      <c r="AL88" s="104">
        <f>-IFERROR(VLOOKUP($X88,'[6]Trial Blc'!$B$3:AT$708,AL$1,FALSE),0)</f>
        <v>0</v>
      </c>
      <c r="AM88" s="104">
        <f>-IFERROR(VLOOKUP($X88,'[6]Trial Blc'!$B$3:AU$708,AM$1,FALSE),0)</f>
        <v>0</v>
      </c>
      <c r="AN88" s="104">
        <f>-IFERROR(VLOOKUP($X88,'[6]Trial Blc'!$B$3:AV$708,AN$1,FALSE),0)</f>
        <v>0</v>
      </c>
      <c r="AO88" s="104">
        <f>-IFERROR(VLOOKUP($X88,'[6]Trial Blc'!$B$3:AW$708,AO$1,FALSE),0)</f>
        <v>0</v>
      </c>
      <c r="AP88" s="11">
        <f t="shared" si="38"/>
        <v>0</v>
      </c>
      <c r="AR88" s="11">
        <f t="shared" si="41"/>
        <v>0</v>
      </c>
    </row>
    <row r="89" spans="1:47" s="11" customFormat="1" ht="12" x14ac:dyDescent="0.3">
      <c r="B89" s="155">
        <v>1350</v>
      </c>
      <c r="C89" s="12" t="s">
        <v>156</v>
      </c>
      <c r="D89" s="104">
        <f>IFERROR(VLOOKUP($B89,'[6]Trial Blc'!$B$3:O$708,D$1,FALSE),0)</f>
        <v>2884380.5</v>
      </c>
      <c r="E89" s="10"/>
      <c r="F89" s="12"/>
      <c r="G89" s="10">
        <f t="shared" si="42"/>
        <v>2884380.5</v>
      </c>
      <c r="H89" s="104">
        <f>IFERROR(VLOOKUP($B89,'[6]Trial Blc'!$B$3:S$708,H$1,FALSE),0)</f>
        <v>2885025.46</v>
      </c>
      <c r="I89" s="104">
        <f>IFERROR(VLOOKUP($B89,'[6]Trial Blc'!$B$3:T$708,I$1,FALSE),0)</f>
        <v>2885469.23</v>
      </c>
      <c r="J89" s="104">
        <f>IFERROR(VLOOKUP($B89,'[6]Trial Blc'!$B$3:U$708,J$1,FALSE),0)</f>
        <v>2885832.83</v>
      </c>
      <c r="K89" s="104">
        <f>IFERROR(VLOOKUP($B89,'[6]Trial Blc'!$B$3:V$708,K$1,FALSE),0)</f>
        <v>2889336.26</v>
      </c>
      <c r="L89" s="104">
        <f>IFERROR(VLOOKUP($B89,'[6]Trial Blc'!$B$3:W$708,L$1,FALSE),0)</f>
        <v>2914689.03</v>
      </c>
      <c r="M89" s="104">
        <f>IFERROR(VLOOKUP($B89,'[6]Trial Blc'!$B$3:X$708,M$1,FALSE),0)</f>
        <v>2914850.19</v>
      </c>
      <c r="N89" s="104">
        <f>IFERROR(VLOOKUP($B89,'[6]Trial Blc'!$B$3:Y$708,N$1,FALSE),0)</f>
        <v>2913772.51</v>
      </c>
      <c r="O89" s="104">
        <f>IFERROR(VLOOKUP($B89,'[6]Trial Blc'!$B$3:Z$708,O$1,FALSE),0)</f>
        <v>2913973.96</v>
      </c>
      <c r="P89" s="104">
        <f>IFERROR(VLOOKUP($B89,'[6]Trial Blc'!$B$3:AA$708,P$1,FALSE),0)</f>
        <v>2916552.52</v>
      </c>
      <c r="Q89" s="104">
        <f>IFERROR(VLOOKUP($B89,'[6]Trial Blc'!$B$3:AB$708,Q$1,FALSE),0)</f>
        <v>2916834.55</v>
      </c>
      <c r="R89" s="104">
        <f>IFERROR(VLOOKUP($B89,'[6]Trial Blc'!$B$3:AC$708,R$1,FALSE),0)</f>
        <v>2916894.99</v>
      </c>
      <c r="S89" s="104">
        <f>IFERROR(VLOOKUP($B89,'[6]Trial Blc'!$B$3:AD$708,S$1,FALSE),0)</f>
        <v>2917177.02</v>
      </c>
      <c r="T89" s="11">
        <f t="shared" si="39"/>
        <v>2904214.5423076926</v>
      </c>
      <c r="U89" s="11">
        <f>+'[6]COAS-V2'!B28</f>
        <v>-767040.87</v>
      </c>
      <c r="V89" s="11">
        <f t="shared" si="40"/>
        <v>2137173.6723076925</v>
      </c>
      <c r="X89" s="155">
        <v>2110</v>
      </c>
      <c r="Y89" s="11" t="s">
        <v>157</v>
      </c>
      <c r="Z89" s="104">
        <f>-IFERROR(VLOOKUP($X89,'[6]Trial Blc'!$B$3:AH$708,Z$1,FALSE),0)</f>
        <v>812064.6</v>
      </c>
      <c r="AA89" s="12"/>
      <c r="AB89" s="10"/>
      <c r="AC89" s="10">
        <f>SUM(Z89:AB89)</f>
        <v>812064.6</v>
      </c>
      <c r="AD89" s="104">
        <f>-IFERROR(VLOOKUP($X89,'[6]Trial Blc'!$B$3:AL$708,AD$1,FALSE),0)</f>
        <v>817397.38</v>
      </c>
      <c r="AE89" s="104">
        <f>-IFERROR(VLOOKUP($X89,'[6]Trial Blc'!$B$3:AM$708,AE$1,FALSE),0)</f>
        <v>822730.98</v>
      </c>
      <c r="AF89" s="104">
        <f>-IFERROR(VLOOKUP($X89,'[6]Trial Blc'!$B$3:AN$708,AF$1,FALSE),0)</f>
        <v>828065.25</v>
      </c>
      <c r="AG89" s="104">
        <f>-IFERROR(VLOOKUP($X89,'[6]Trial Blc'!$B$3:AO$708,AG$1,FALSE),0)</f>
        <v>833405.99</v>
      </c>
      <c r="AH89" s="104">
        <f>-IFERROR(VLOOKUP($X89,'[6]Trial Blc'!$B$3:AP$708,AH$1,FALSE),0)</f>
        <v>838793.59</v>
      </c>
      <c r="AI89" s="104">
        <f>-IFERROR(VLOOKUP($X89,'[6]Trial Blc'!$B$3:AQ$708,AI$1,FALSE),0)</f>
        <v>844181.49</v>
      </c>
      <c r="AJ89" s="104">
        <f>-IFERROR(VLOOKUP($X89,'[6]Trial Blc'!$B$3:AR$708,AJ$1,FALSE),0)</f>
        <v>849567.4</v>
      </c>
      <c r="AK89" s="104">
        <f>-IFERROR(VLOOKUP($X89,'[6]Trial Blc'!$B$3:AS$708,AK$1,FALSE),0)</f>
        <v>854953.68</v>
      </c>
      <c r="AL89" s="104">
        <f>-IFERROR(VLOOKUP($X89,'[6]Trial Blc'!$B$3:AT$708,AL$1,FALSE),0)</f>
        <v>860344.73</v>
      </c>
      <c r="AM89" s="104">
        <f>-IFERROR(VLOOKUP($X89,'[6]Trial Blc'!$B$3:AU$708,AM$1,FALSE),0)</f>
        <v>865736.3</v>
      </c>
      <c r="AN89" s="104">
        <f>-IFERROR(VLOOKUP($X89,'[6]Trial Blc'!$B$3:AV$708,AN$1,FALSE),0)</f>
        <v>871127.98</v>
      </c>
      <c r="AO89" s="104">
        <f>-IFERROR(VLOOKUP($X89,'[6]Trial Blc'!$B$3:AW$708,AO$1,FALSE),0)</f>
        <v>876520.18</v>
      </c>
      <c r="AP89" s="11">
        <f t="shared" si="38"/>
        <v>844222.2730769231</v>
      </c>
      <c r="AQ89" s="11">
        <f>+'[6]COAS-V2'!B96+'[6]COAS-V2'!B97</f>
        <v>-164971.07</v>
      </c>
      <c r="AR89" s="11">
        <f t="shared" si="41"/>
        <v>679251.20307692303</v>
      </c>
      <c r="AU89" s="11">
        <v>-190539.10333333333</v>
      </c>
    </row>
    <row r="90" spans="1:47" s="11" customFormat="1" ht="12" x14ac:dyDescent="0.3">
      <c r="B90" s="155">
        <v>1353</v>
      </c>
      <c r="C90" s="12" t="s">
        <v>158</v>
      </c>
      <c r="D90" s="104">
        <f>IFERROR(VLOOKUP($B90,'[6]Trial Blc'!$B$3:O$708,D$1,FALSE),0)</f>
        <v>806883.38</v>
      </c>
      <c r="E90" s="10"/>
      <c r="F90" s="12"/>
      <c r="G90" s="10">
        <f t="shared" si="42"/>
        <v>806883.38</v>
      </c>
      <c r="H90" s="104">
        <f>IFERROR(VLOOKUP($B90,'[6]Trial Blc'!$B$3:S$708,H$1,FALSE),0)</f>
        <v>806883.38</v>
      </c>
      <c r="I90" s="104">
        <f>IFERROR(VLOOKUP($B90,'[6]Trial Blc'!$B$3:T$708,I$1,FALSE),0)</f>
        <v>806883.38</v>
      </c>
      <c r="J90" s="104">
        <f>IFERROR(VLOOKUP($B90,'[6]Trial Blc'!$B$3:U$708,J$1,FALSE),0)</f>
        <v>806883.38</v>
      </c>
      <c r="K90" s="104">
        <f>IFERROR(VLOOKUP($B90,'[6]Trial Blc'!$B$3:V$708,K$1,FALSE),0)</f>
        <v>806883.38</v>
      </c>
      <c r="L90" s="104">
        <f>IFERROR(VLOOKUP($B90,'[6]Trial Blc'!$B$3:W$708,L$1,FALSE),0)</f>
        <v>819878.38</v>
      </c>
      <c r="M90" s="104">
        <f>IFERROR(VLOOKUP($B90,'[6]Trial Blc'!$B$3:X$708,M$1,FALSE),0)</f>
        <v>819878.38</v>
      </c>
      <c r="N90" s="104">
        <f>IFERROR(VLOOKUP($B90,'[6]Trial Blc'!$B$3:Y$708,N$1,FALSE),0)</f>
        <v>819878.38</v>
      </c>
      <c r="O90" s="104">
        <f>IFERROR(VLOOKUP($B90,'[6]Trial Blc'!$B$3:Z$708,O$1,FALSE),0)</f>
        <v>819878.38</v>
      </c>
      <c r="P90" s="104">
        <f>IFERROR(VLOOKUP($B90,'[6]Trial Blc'!$B$3:AA$708,P$1,FALSE),0)</f>
        <v>819878.38</v>
      </c>
      <c r="Q90" s="104">
        <f>IFERROR(VLOOKUP($B90,'[6]Trial Blc'!$B$3:AB$708,Q$1,FALSE),0)</f>
        <v>819878.38</v>
      </c>
      <c r="R90" s="104">
        <f>IFERROR(VLOOKUP($B90,'[6]Trial Blc'!$B$3:AC$708,R$1,FALSE),0)</f>
        <v>819878.38</v>
      </c>
      <c r="S90" s="104">
        <f>IFERROR(VLOOKUP($B90,'[6]Trial Blc'!$B$3:AD$708,S$1,FALSE),0)</f>
        <v>819878.38</v>
      </c>
      <c r="T90" s="11">
        <f t="shared" si="39"/>
        <v>814880.30307692313</v>
      </c>
      <c r="U90" s="11">
        <f>+'[6]COAS-V2'!B29</f>
        <v>767040.87</v>
      </c>
      <c r="V90" s="11">
        <f t="shared" si="40"/>
        <v>1581921.173076923</v>
      </c>
      <c r="X90" s="155">
        <v>2113</v>
      </c>
      <c r="Y90" s="11" t="s">
        <v>159</v>
      </c>
      <c r="Z90" s="104">
        <f>-IFERROR(VLOOKUP($X90,'[6]Trial Blc'!$B$3:AH$708,Z$1,FALSE),0)</f>
        <v>175738.22</v>
      </c>
      <c r="AA90" s="12"/>
      <c r="AC90" s="10">
        <f>SUM(Z90:AB90)</f>
        <v>175738.22</v>
      </c>
      <c r="AD90" s="104">
        <f>-IFERROR(VLOOKUP($X90,'[6]Trial Blc'!$B$3:AL$708,AD$1,FALSE),0)</f>
        <v>177273.86</v>
      </c>
      <c r="AE90" s="104">
        <f>-IFERROR(VLOOKUP($X90,'[6]Trial Blc'!$B$3:AM$708,AE$1,FALSE),0)</f>
        <v>178809.5</v>
      </c>
      <c r="AF90" s="104">
        <f>-IFERROR(VLOOKUP($X90,'[6]Trial Blc'!$B$3:AN$708,AF$1,FALSE),0)</f>
        <v>180345.14</v>
      </c>
      <c r="AG90" s="104">
        <f>-IFERROR(VLOOKUP($X90,'[6]Trial Blc'!$B$3:AO$708,AG$1,FALSE),0)</f>
        <v>181880.78</v>
      </c>
      <c r="AH90" s="104">
        <f>-IFERROR(VLOOKUP($X90,'[6]Trial Blc'!$B$3:AP$708,AH$1,FALSE),0)</f>
        <v>183452.52</v>
      </c>
      <c r="AI90" s="104">
        <f>-IFERROR(VLOOKUP($X90,'[6]Trial Blc'!$B$3:AQ$708,AI$1,FALSE),0)</f>
        <v>185024.26</v>
      </c>
      <c r="AJ90" s="104">
        <f>-IFERROR(VLOOKUP($X90,'[6]Trial Blc'!$B$3:AR$708,AJ$1,FALSE),0)</f>
        <v>186596</v>
      </c>
      <c r="AK90" s="104">
        <f>-IFERROR(VLOOKUP($X90,'[6]Trial Blc'!$B$3:AS$708,AK$1,FALSE),0)</f>
        <v>188167.74</v>
      </c>
      <c r="AL90" s="104">
        <f>-IFERROR(VLOOKUP($X90,'[6]Trial Blc'!$B$3:AT$708,AL$1,FALSE),0)</f>
        <v>189739.48</v>
      </c>
      <c r="AM90" s="104">
        <f>-IFERROR(VLOOKUP($X90,'[6]Trial Blc'!$B$3:AU$708,AM$1,FALSE),0)</f>
        <v>191311.22</v>
      </c>
      <c r="AN90" s="104">
        <f>-IFERROR(VLOOKUP($X90,'[6]Trial Blc'!$B$3:AV$708,AN$1,FALSE),0)</f>
        <v>192882.96</v>
      </c>
      <c r="AO90" s="104">
        <f>-IFERROR(VLOOKUP($X90,'[6]Trial Blc'!$B$3:AW$708,AO$1,FALSE),0)</f>
        <v>194454.7</v>
      </c>
      <c r="AP90" s="11">
        <f t="shared" si="38"/>
        <v>185052.02923076926</v>
      </c>
      <c r="AQ90" s="11">
        <f>+'[6]COAS-V2'!B98+'[6]COAS-V2'!B99</f>
        <v>220786.18149999998</v>
      </c>
      <c r="AR90" s="11">
        <f t="shared" si="41"/>
        <v>405838.21073076921</v>
      </c>
      <c r="AU90" s="11">
        <v>259138.22499999998</v>
      </c>
    </row>
    <row r="91" spans="1:47" s="11" customFormat="1" ht="12" x14ac:dyDescent="0.3">
      <c r="B91" s="155"/>
      <c r="C91" s="12"/>
      <c r="D91" s="217">
        <f>IFERROR(VLOOKUP($B91,'[6]Trial Blc'!$B$3:O$708,D$1,FALSE),0)</f>
        <v>0</v>
      </c>
      <c r="E91" s="10"/>
      <c r="F91" s="12"/>
      <c r="G91" s="16">
        <f t="shared" si="42"/>
        <v>0</v>
      </c>
      <c r="H91" s="217">
        <f>IFERROR(VLOOKUP($B91,'[6]Trial Blc'!$B$3:S$708,H$1,FALSE),0)</f>
        <v>0</v>
      </c>
      <c r="I91" s="217">
        <f>IFERROR(VLOOKUP($B91,'[6]Trial Blc'!$B$3:T$708,I$1,FALSE),0)</f>
        <v>0</v>
      </c>
      <c r="J91" s="217">
        <f>IFERROR(VLOOKUP($B91,'[6]Trial Blc'!$B$3:U$708,J$1,FALSE),0)</f>
        <v>0</v>
      </c>
      <c r="K91" s="217">
        <f>IFERROR(VLOOKUP($B91,'[6]Trial Blc'!$B$3:V$708,K$1,FALSE),0)</f>
        <v>0</v>
      </c>
      <c r="L91" s="217">
        <f>IFERROR(VLOOKUP($B91,'[6]Trial Blc'!$B$3:W$708,L$1,FALSE),0)</f>
        <v>0</v>
      </c>
      <c r="M91" s="217">
        <f>IFERROR(VLOOKUP($B91,'[6]Trial Blc'!$B$3:X$708,M$1,FALSE),0)</f>
        <v>0</v>
      </c>
      <c r="N91" s="217">
        <f>IFERROR(VLOOKUP($B91,'[6]Trial Blc'!$B$3:Y$708,N$1,FALSE),0)</f>
        <v>0</v>
      </c>
      <c r="O91" s="217">
        <f>IFERROR(VLOOKUP($B91,'[6]Trial Blc'!$B$3:Z$708,O$1,FALSE),0)</f>
        <v>0</v>
      </c>
      <c r="P91" s="217">
        <f>IFERROR(VLOOKUP($B91,'[6]Trial Blc'!$B$3:AA$708,P$1,FALSE),0)</f>
        <v>0</v>
      </c>
      <c r="Q91" s="217">
        <f>IFERROR(VLOOKUP($B91,'[6]Trial Blc'!$B$3:AB$708,Q$1,FALSE),0)</f>
        <v>0</v>
      </c>
      <c r="R91" s="217">
        <f>IFERROR(VLOOKUP($B91,'[6]Trial Blc'!$B$3:AC$708,R$1,FALSE),0)</f>
        <v>0</v>
      </c>
      <c r="S91" s="217">
        <f>IFERROR(VLOOKUP($B91,'[6]Trial Blc'!$B$3:AD$708,S$1,FALSE),0)</f>
        <v>0</v>
      </c>
      <c r="X91" s="155"/>
      <c r="Z91" s="16"/>
      <c r="AA91" s="12"/>
      <c r="AB91" s="10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</row>
    <row r="92" spans="1:47" s="11" customFormat="1" ht="10.5" x14ac:dyDescent="0.25">
      <c r="B92" s="155"/>
      <c r="C92" s="273" t="s">
        <v>81</v>
      </c>
      <c r="D92" s="14">
        <f>SUM(D89:D90)</f>
        <v>3691263.88</v>
      </c>
      <c r="E92" s="167"/>
      <c r="F92" s="167">
        <f>SUM(F89:F90)</f>
        <v>0</v>
      </c>
      <c r="G92" s="10">
        <f>SUM(G89:G90)</f>
        <v>3691263.88</v>
      </c>
      <c r="H92" s="10">
        <f t="shared" ref="H92:V92" si="43">SUM(H89:H90)</f>
        <v>3691908.84</v>
      </c>
      <c r="I92" s="10">
        <f t="shared" si="43"/>
        <v>3692352.61</v>
      </c>
      <c r="J92" s="10">
        <f t="shared" si="43"/>
        <v>3692716.21</v>
      </c>
      <c r="K92" s="10">
        <f t="shared" si="43"/>
        <v>3696219.6399999997</v>
      </c>
      <c r="L92" s="10">
        <f t="shared" si="43"/>
        <v>3734567.4099999997</v>
      </c>
      <c r="M92" s="10">
        <f t="shared" si="43"/>
        <v>3734728.57</v>
      </c>
      <c r="N92" s="10">
        <f t="shared" si="43"/>
        <v>3733650.8899999997</v>
      </c>
      <c r="O92" s="10">
        <f t="shared" si="43"/>
        <v>3733852.34</v>
      </c>
      <c r="P92" s="10">
        <f t="shared" si="43"/>
        <v>3736430.9</v>
      </c>
      <c r="Q92" s="10">
        <f t="shared" si="43"/>
        <v>3736712.9299999997</v>
      </c>
      <c r="R92" s="10">
        <f t="shared" si="43"/>
        <v>3736773.37</v>
      </c>
      <c r="S92" s="10">
        <f t="shared" si="43"/>
        <v>3737055.4</v>
      </c>
      <c r="T92" s="10"/>
      <c r="U92" s="10">
        <f t="shared" si="43"/>
        <v>0</v>
      </c>
      <c r="V92" s="10">
        <f t="shared" si="43"/>
        <v>3719094.8453846155</v>
      </c>
      <c r="W92" s="10"/>
      <c r="X92" s="155"/>
      <c r="Y92" s="24" t="s">
        <v>81</v>
      </c>
      <c r="Z92" s="10">
        <f>SUM(Z89:Z90)</f>
        <v>987802.82</v>
      </c>
      <c r="AA92" s="167">
        <f>SUM(AA89:AA90)</f>
        <v>0</v>
      </c>
      <c r="AB92" s="167">
        <f>SUM(AB89:AB90)</f>
        <v>0</v>
      </c>
      <c r="AC92" s="10">
        <f>SUM(AC89:AC90)</f>
        <v>987802.82</v>
      </c>
      <c r="AD92" s="10">
        <f t="shared" ref="AD92:AR92" si="44">SUM(AD89:AD90)</f>
        <v>994671.24</v>
      </c>
      <c r="AE92" s="10">
        <f t="shared" si="44"/>
        <v>1001540.48</v>
      </c>
      <c r="AF92" s="10">
        <f t="shared" si="44"/>
        <v>1008410.39</v>
      </c>
      <c r="AG92" s="10">
        <f t="shared" si="44"/>
        <v>1015286.77</v>
      </c>
      <c r="AH92" s="10">
        <f t="shared" si="44"/>
        <v>1022246.11</v>
      </c>
      <c r="AI92" s="10">
        <f t="shared" si="44"/>
        <v>1029205.75</v>
      </c>
      <c r="AJ92" s="10">
        <f t="shared" si="44"/>
        <v>1036163.4</v>
      </c>
      <c r="AK92" s="10">
        <f t="shared" si="44"/>
        <v>1043121.42</v>
      </c>
      <c r="AL92" s="10">
        <f t="shared" si="44"/>
        <v>1050084.21</v>
      </c>
      <c r="AM92" s="10">
        <f t="shared" si="44"/>
        <v>1057047.52</v>
      </c>
      <c r="AN92" s="10">
        <f t="shared" si="44"/>
        <v>1064010.94</v>
      </c>
      <c r="AO92" s="10">
        <f t="shared" si="44"/>
        <v>1070974.8800000001</v>
      </c>
      <c r="AQ92" s="10">
        <f t="shared" si="44"/>
        <v>55815.11149999997</v>
      </c>
      <c r="AR92" s="10">
        <f t="shared" si="44"/>
        <v>1085089.4138076922</v>
      </c>
      <c r="AU92" s="11">
        <v>68599.121666666644</v>
      </c>
    </row>
    <row r="93" spans="1:47" s="11" customFormat="1" ht="12" x14ac:dyDescent="0.3">
      <c r="A93" s="310" t="s">
        <v>160</v>
      </c>
      <c r="B93" s="272"/>
      <c r="D93" s="104">
        <f>IFERROR(VLOOKUP($B93,'[6]Trial Blc'!$B$3:O$708,D$1,FALSE),0)</f>
        <v>0</v>
      </c>
      <c r="G93" s="10">
        <f t="shared" ref="G93:G143" si="45">SUM(D93:F93)</f>
        <v>0</v>
      </c>
      <c r="H93" s="104">
        <f>IFERROR(VLOOKUP($B93,'[6]Trial Blc'!$B$3:S$708,H$1,FALSE),0)</f>
        <v>0</v>
      </c>
      <c r="I93" s="104">
        <f>IFERROR(VLOOKUP($B93,'[6]Trial Blc'!$B$3:T$708,I$1,FALSE),0)</f>
        <v>0</v>
      </c>
      <c r="J93" s="104">
        <f>IFERROR(VLOOKUP($B93,'[6]Trial Blc'!$B$3:U$708,J$1,FALSE),0)</f>
        <v>0</v>
      </c>
      <c r="K93" s="104">
        <f>IFERROR(VLOOKUP($B93,'[6]Trial Blc'!$B$3:V$708,K$1,FALSE),0)</f>
        <v>0</v>
      </c>
      <c r="L93" s="104">
        <f>IFERROR(VLOOKUP($B93,'[6]Trial Blc'!$B$3:W$708,L$1,FALSE),0)</f>
        <v>0</v>
      </c>
      <c r="M93" s="104">
        <f>IFERROR(VLOOKUP($B93,'[6]Trial Blc'!$B$3:X$708,M$1,FALSE),0)</f>
        <v>0</v>
      </c>
      <c r="N93" s="104">
        <f>IFERROR(VLOOKUP($B93,'[6]Trial Blc'!$B$3:Y$708,N$1,FALSE),0)</f>
        <v>0</v>
      </c>
      <c r="O93" s="104">
        <f>IFERROR(VLOOKUP($B93,'[6]Trial Blc'!$B$3:Z$708,O$1,FALSE),0)</f>
        <v>0</v>
      </c>
      <c r="P93" s="104">
        <f>IFERROR(VLOOKUP($B93,'[6]Trial Blc'!$B$3:AA$708,P$1,FALSE),0)</f>
        <v>0</v>
      </c>
      <c r="Q93" s="104">
        <f>IFERROR(VLOOKUP($B93,'[6]Trial Blc'!$B$3:AB$708,Q$1,FALSE),0)</f>
        <v>0</v>
      </c>
      <c r="R93" s="104">
        <f>IFERROR(VLOOKUP($B93,'[6]Trial Blc'!$B$3:AC$708,R$1,FALSE),0)</f>
        <v>0</v>
      </c>
      <c r="S93" s="104">
        <f>IFERROR(VLOOKUP($B93,'[6]Trial Blc'!$B$3:AD$708,S$1,FALSE),0)</f>
        <v>0</v>
      </c>
      <c r="T93" s="11">
        <f t="shared" ref="T93:T144" si="46">AVERAGE(G93:S93)</f>
        <v>0</v>
      </c>
      <c r="V93" s="11">
        <f t="shared" ref="V93:V98" si="47">+U93+T93</f>
        <v>0</v>
      </c>
      <c r="X93" s="272"/>
      <c r="AR93" s="11">
        <f t="shared" ref="AR93:AR98" si="48">+AQ93+AP93</f>
        <v>0</v>
      </c>
    </row>
    <row r="94" spans="1:47" s="11" customFormat="1" ht="12" x14ac:dyDescent="0.3">
      <c r="A94" s="11" t="s">
        <v>161</v>
      </c>
      <c r="B94" s="155"/>
      <c r="C94" s="12"/>
      <c r="D94" s="104">
        <f>IFERROR(VLOOKUP($B94,'[6]Trial Blc'!$B$3:O$708,D$1,FALSE),0)</f>
        <v>0</v>
      </c>
      <c r="E94" s="10"/>
      <c r="F94" s="12"/>
      <c r="G94" s="10">
        <f t="shared" si="45"/>
        <v>0</v>
      </c>
      <c r="H94" s="104">
        <f>IFERROR(VLOOKUP($B94,'[6]Trial Blc'!$B$3:S$708,H$1,FALSE),0)</f>
        <v>0</v>
      </c>
      <c r="I94" s="104">
        <f>IFERROR(VLOOKUP($B94,'[6]Trial Blc'!$B$3:T$708,I$1,FALSE),0)</f>
        <v>0</v>
      </c>
      <c r="J94" s="104">
        <f>IFERROR(VLOOKUP($B94,'[6]Trial Blc'!$B$3:U$708,J$1,FALSE),0)</f>
        <v>0</v>
      </c>
      <c r="K94" s="104">
        <f>IFERROR(VLOOKUP($B94,'[6]Trial Blc'!$B$3:V$708,K$1,FALSE),0)</f>
        <v>0</v>
      </c>
      <c r="L94" s="104">
        <f>IFERROR(VLOOKUP($B94,'[6]Trial Blc'!$B$3:W$708,L$1,FALSE),0)</f>
        <v>0</v>
      </c>
      <c r="M94" s="104">
        <f>IFERROR(VLOOKUP($B94,'[6]Trial Blc'!$B$3:X$708,M$1,FALSE),0)</f>
        <v>0</v>
      </c>
      <c r="N94" s="104">
        <f>IFERROR(VLOOKUP($B94,'[6]Trial Blc'!$B$3:Y$708,N$1,FALSE),0)</f>
        <v>0</v>
      </c>
      <c r="O94" s="104">
        <f>IFERROR(VLOOKUP($B94,'[6]Trial Blc'!$B$3:Z$708,O$1,FALSE),0)</f>
        <v>0</v>
      </c>
      <c r="P94" s="104">
        <f>IFERROR(VLOOKUP($B94,'[6]Trial Blc'!$B$3:AA$708,P$1,FALSE),0)</f>
        <v>0</v>
      </c>
      <c r="Q94" s="104">
        <f>IFERROR(VLOOKUP($B94,'[6]Trial Blc'!$B$3:AB$708,Q$1,FALSE),0)</f>
        <v>0</v>
      </c>
      <c r="R94" s="104">
        <f>IFERROR(VLOOKUP($B94,'[6]Trial Blc'!$B$3:AC$708,R$1,FALSE),0)</f>
        <v>0</v>
      </c>
      <c r="S94" s="104">
        <f>IFERROR(VLOOKUP($B94,'[6]Trial Blc'!$B$3:AD$708,S$1,FALSE),0)</f>
        <v>0</v>
      </c>
      <c r="T94" s="11">
        <f t="shared" si="46"/>
        <v>0</v>
      </c>
      <c r="V94" s="11">
        <f t="shared" si="47"/>
        <v>0</v>
      </c>
      <c r="X94" s="155"/>
      <c r="Z94" s="10"/>
      <c r="AA94" s="12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R94" s="11">
        <f t="shared" si="48"/>
        <v>0</v>
      </c>
    </row>
    <row r="95" spans="1:47" s="11" customFormat="1" ht="12" x14ac:dyDescent="0.3">
      <c r="A95" s="11" t="s">
        <v>162</v>
      </c>
      <c r="B95" s="155">
        <v>1360</v>
      </c>
      <c r="C95" s="12" t="s">
        <v>163</v>
      </c>
      <c r="D95" s="101">
        <f>IFERROR(VLOOKUP($B95,'[6]Trial Blc'!$B$3:O$708,D$1,FALSE),0)</f>
        <v>42647</v>
      </c>
      <c r="E95" s="10"/>
      <c r="F95" s="12"/>
      <c r="G95" s="10">
        <f t="shared" si="45"/>
        <v>42647</v>
      </c>
      <c r="H95" s="104">
        <f>IFERROR(VLOOKUP($B95,'[6]Trial Blc'!$B$3:S$708,H$1,FALSE),0)</f>
        <v>42647</v>
      </c>
      <c r="I95" s="104">
        <f>IFERROR(VLOOKUP($B95,'[6]Trial Blc'!$B$3:T$708,I$1,FALSE),0)</f>
        <v>42647</v>
      </c>
      <c r="J95" s="104">
        <f>IFERROR(VLOOKUP($B95,'[6]Trial Blc'!$B$3:U$708,J$1,FALSE),0)</f>
        <v>42647</v>
      </c>
      <c r="K95" s="104">
        <f>IFERROR(VLOOKUP($B95,'[6]Trial Blc'!$B$3:V$708,K$1,FALSE),0)</f>
        <v>63347</v>
      </c>
      <c r="L95" s="104">
        <f>IFERROR(VLOOKUP($B95,'[6]Trial Blc'!$B$3:W$708,L$1,FALSE),0)</f>
        <v>69292.160000000003</v>
      </c>
      <c r="M95" s="104">
        <f>IFERROR(VLOOKUP($B95,'[6]Trial Blc'!$B$3:X$708,M$1,FALSE),0)</f>
        <v>69292.160000000003</v>
      </c>
      <c r="N95" s="104">
        <f>IFERROR(VLOOKUP($B95,'[6]Trial Blc'!$B$3:Y$708,N$1,FALSE),0)</f>
        <v>47892.160000000003</v>
      </c>
      <c r="O95" s="104">
        <f>IFERROR(VLOOKUP($B95,'[6]Trial Blc'!$B$3:Z$708,O$1,FALSE),0)</f>
        <v>47892.160000000003</v>
      </c>
      <c r="P95" s="104">
        <f>IFERROR(VLOOKUP($B95,'[6]Trial Blc'!$B$3:AA$708,P$1,FALSE),0)</f>
        <v>47892.160000000003</v>
      </c>
      <c r="Q95" s="104">
        <f>IFERROR(VLOOKUP($B95,'[6]Trial Blc'!$B$3:AB$708,Q$1,FALSE),0)</f>
        <v>48222.79</v>
      </c>
      <c r="R95" s="104">
        <f>IFERROR(VLOOKUP($B95,'[6]Trial Blc'!$B$3:AC$708,R$1,FALSE),0)</f>
        <v>48804.18</v>
      </c>
      <c r="S95" s="104">
        <f>IFERROR(VLOOKUP($B95,'[6]Trial Blc'!$B$3:AD$708,S$1,FALSE),0)</f>
        <v>48804.18</v>
      </c>
      <c r="T95" s="11">
        <f t="shared" si="46"/>
        <v>50925.150000000023</v>
      </c>
      <c r="U95" s="11">
        <f>+'[6]COAS-V2'!B30</f>
        <v>551407.23</v>
      </c>
      <c r="V95" s="11">
        <f t="shared" si="47"/>
        <v>602332.38</v>
      </c>
      <c r="X95" s="155">
        <v>2120</v>
      </c>
      <c r="Y95" s="11" t="s">
        <v>164</v>
      </c>
      <c r="Z95" s="104">
        <f>-IFERROR(VLOOKUP($X95,'[6]Trial Blc'!$B$3:AH$708,Z$1,FALSE),0)</f>
        <v>1842.7</v>
      </c>
      <c r="AA95" s="12"/>
      <c r="AB95" s="10"/>
      <c r="AC95" s="10">
        <f>SUM(Z95:AB95)</f>
        <v>1842.7</v>
      </c>
      <c r="AD95" s="104">
        <f>-IFERROR(VLOOKUP($X95,'[6]Trial Blc'!$B$3:AL$708,AD$1,FALSE),0)</f>
        <v>1917.36</v>
      </c>
      <c r="AE95" s="104">
        <f>-IFERROR(VLOOKUP($X95,'[6]Trial Blc'!$B$3:AM$708,AE$1,FALSE),0)</f>
        <v>1992.02</v>
      </c>
      <c r="AF95" s="104">
        <f>-IFERROR(VLOOKUP($X95,'[6]Trial Blc'!$B$3:AN$708,AF$1,FALSE),0)</f>
        <v>2066.6799999999998</v>
      </c>
      <c r="AG95" s="104">
        <f>-IFERROR(VLOOKUP($X95,'[6]Trial Blc'!$B$3:AO$708,AG$1,FALSE),0)</f>
        <v>2167.21</v>
      </c>
      <c r="AH95" s="104">
        <f>-IFERROR(VLOOKUP($X95,'[6]Trial Blc'!$B$3:AP$708,AH$1,FALSE),0)</f>
        <v>2280.7800000000002</v>
      </c>
      <c r="AI95" s="104">
        <f>-IFERROR(VLOOKUP($X95,'[6]Trial Blc'!$B$3:AQ$708,AI$1,FALSE),0)</f>
        <v>2394.35</v>
      </c>
      <c r="AJ95" s="104">
        <f>-IFERROR(VLOOKUP($X95,'[6]Trial Blc'!$B$3:AR$708,AJ$1,FALSE),0)</f>
        <v>2506.39</v>
      </c>
      <c r="AK95" s="104">
        <f>-IFERROR(VLOOKUP($X95,'[6]Trial Blc'!$B$3:AS$708,AK$1,FALSE),0)</f>
        <v>2592.56</v>
      </c>
      <c r="AL95" s="104">
        <f>-IFERROR(VLOOKUP($X95,'[6]Trial Blc'!$B$3:AT$708,AL$1,FALSE),0)</f>
        <v>2678.73</v>
      </c>
      <c r="AM95" s="104">
        <f>-IFERROR(VLOOKUP($X95,'[6]Trial Blc'!$B$3:AU$708,AM$1,FALSE),0)</f>
        <v>2765.62</v>
      </c>
      <c r="AN95" s="104">
        <f>-IFERROR(VLOOKUP($X95,'[6]Trial Blc'!$B$3:AV$708,AN$1,FALSE),0)</f>
        <v>2853.79</v>
      </c>
      <c r="AO95" s="104">
        <f>-IFERROR(VLOOKUP($X95,'[6]Trial Blc'!$B$3:AW$708,AO$1,FALSE),0)</f>
        <v>2941.96</v>
      </c>
      <c r="AP95" s="11">
        <f t="shared" ref="AP95:AP111" si="49">AVERAGE(AC95:AO95)</f>
        <v>2384.626923076923</v>
      </c>
      <c r="AQ95" s="11">
        <f>+'[6]COAS-V2'!B100+'[6]COAS-V2'!B101</f>
        <v>131976.9480263158</v>
      </c>
      <c r="AR95" s="11">
        <f t="shared" si="48"/>
        <v>134361.57494939273</v>
      </c>
      <c r="AU95" s="11">
        <v>153743.02289473685</v>
      </c>
    </row>
    <row r="96" spans="1:47" s="11" customFormat="1" ht="12" x14ac:dyDescent="0.3">
      <c r="A96" s="11" t="s">
        <v>165</v>
      </c>
      <c r="B96" s="155">
        <v>1365</v>
      </c>
      <c r="C96" s="12" t="s">
        <v>166</v>
      </c>
      <c r="D96" s="101">
        <f>IFERROR(VLOOKUP($B96,'[6]Trial Blc'!$B$3:O$708,D$1,FALSE),0)</f>
        <v>2123.9299999999998</v>
      </c>
      <c r="E96" s="10"/>
      <c r="F96" s="12"/>
      <c r="G96" s="10">
        <f t="shared" si="45"/>
        <v>2123.9299999999998</v>
      </c>
      <c r="H96" s="104">
        <f>IFERROR(VLOOKUP($B96,'[6]Trial Blc'!$B$3:S$708,H$1,FALSE),0)</f>
        <v>2123.9299999999998</v>
      </c>
      <c r="I96" s="104">
        <f>IFERROR(VLOOKUP($B96,'[6]Trial Blc'!$B$3:T$708,I$1,FALSE),0)</f>
        <v>2123.9299999999998</v>
      </c>
      <c r="J96" s="104">
        <f>IFERROR(VLOOKUP($B96,'[6]Trial Blc'!$B$3:U$708,J$1,FALSE),0)</f>
        <v>2123.9299999999998</v>
      </c>
      <c r="K96" s="104">
        <f>IFERROR(VLOOKUP($B96,'[6]Trial Blc'!$B$3:V$708,K$1,FALSE),0)</f>
        <v>2123.9299999999998</v>
      </c>
      <c r="L96" s="104">
        <f>IFERROR(VLOOKUP($B96,'[6]Trial Blc'!$B$3:W$708,L$1,FALSE),0)</f>
        <v>2123.9299999999998</v>
      </c>
      <c r="M96" s="104">
        <f>IFERROR(VLOOKUP($B96,'[6]Trial Blc'!$B$3:X$708,M$1,FALSE),0)</f>
        <v>2123.9299999999998</v>
      </c>
      <c r="N96" s="104">
        <f>IFERROR(VLOOKUP($B96,'[6]Trial Blc'!$B$3:Y$708,N$1,FALSE),0)</f>
        <v>2123.9299999999998</v>
      </c>
      <c r="O96" s="104">
        <f>IFERROR(VLOOKUP($B96,'[6]Trial Blc'!$B$3:Z$708,O$1,FALSE),0)</f>
        <v>2123.9299999999998</v>
      </c>
      <c r="P96" s="104">
        <f>IFERROR(VLOOKUP($B96,'[6]Trial Blc'!$B$3:AA$708,P$1,FALSE),0)</f>
        <v>2123.9299999999998</v>
      </c>
      <c r="Q96" s="104">
        <f>IFERROR(VLOOKUP($B96,'[6]Trial Blc'!$B$3:AB$708,Q$1,FALSE),0)</f>
        <v>2123.9299999999998</v>
      </c>
      <c r="R96" s="104">
        <f>IFERROR(VLOOKUP($B96,'[6]Trial Blc'!$B$3:AC$708,R$1,FALSE),0)</f>
        <v>2123.9299999999998</v>
      </c>
      <c r="S96" s="104">
        <f>IFERROR(VLOOKUP($B96,'[6]Trial Blc'!$B$3:AD$708,S$1,FALSE),0)</f>
        <v>2123.9299999999998</v>
      </c>
      <c r="T96" s="11">
        <f t="shared" si="46"/>
        <v>2123.9299999999998</v>
      </c>
      <c r="V96" s="11">
        <f t="shared" si="47"/>
        <v>2123.9299999999998</v>
      </c>
      <c r="X96" s="155">
        <v>2125</v>
      </c>
      <c r="Y96" s="11" t="s">
        <v>167</v>
      </c>
      <c r="Z96" s="104">
        <f>-IFERROR(VLOOKUP($X96,'[6]Trial Blc'!$B$3:AH$708,Z$1,FALSE),0)</f>
        <v>1298.46</v>
      </c>
      <c r="AA96" s="12"/>
      <c r="AB96" s="10"/>
      <c r="AC96" s="10">
        <f>SUM(Z96:AB96)</f>
        <v>1298.46</v>
      </c>
      <c r="AD96" s="104">
        <f>-IFERROR(VLOOKUP($X96,'[6]Trial Blc'!$B$3:AL$708,AD$1,FALSE),0)</f>
        <v>1333.86</v>
      </c>
      <c r="AE96" s="104">
        <f>-IFERROR(VLOOKUP($X96,'[6]Trial Blc'!$B$3:AM$708,AE$1,FALSE),0)</f>
        <v>1369.26</v>
      </c>
      <c r="AF96" s="104">
        <f>-IFERROR(VLOOKUP($X96,'[6]Trial Blc'!$B$3:AN$708,AF$1,FALSE),0)</f>
        <v>1404.66</v>
      </c>
      <c r="AG96" s="104">
        <f>-IFERROR(VLOOKUP($X96,'[6]Trial Blc'!$B$3:AO$708,AG$1,FALSE),0)</f>
        <v>1440.06</v>
      </c>
      <c r="AH96" s="104">
        <f>-IFERROR(VLOOKUP($X96,'[6]Trial Blc'!$B$3:AP$708,AH$1,FALSE),0)</f>
        <v>1475.46</v>
      </c>
      <c r="AI96" s="104">
        <f>-IFERROR(VLOOKUP($X96,'[6]Trial Blc'!$B$3:AQ$708,AI$1,FALSE),0)</f>
        <v>1510.86</v>
      </c>
      <c r="AJ96" s="104">
        <f>-IFERROR(VLOOKUP($X96,'[6]Trial Blc'!$B$3:AR$708,AJ$1,FALSE),0)</f>
        <v>1546.26</v>
      </c>
      <c r="AK96" s="104">
        <f>-IFERROR(VLOOKUP($X96,'[6]Trial Blc'!$B$3:AS$708,AK$1,FALSE),0)</f>
        <v>1581.66</v>
      </c>
      <c r="AL96" s="104">
        <f>-IFERROR(VLOOKUP($X96,'[6]Trial Blc'!$B$3:AT$708,AL$1,FALSE),0)</f>
        <v>1617.06</v>
      </c>
      <c r="AM96" s="104">
        <f>-IFERROR(VLOOKUP($X96,'[6]Trial Blc'!$B$3:AU$708,AM$1,FALSE),0)</f>
        <v>1652.46</v>
      </c>
      <c r="AN96" s="104">
        <f>-IFERROR(VLOOKUP($X96,'[6]Trial Blc'!$B$3:AV$708,AN$1,FALSE),0)</f>
        <v>1687.86</v>
      </c>
      <c r="AO96" s="104">
        <f>-IFERROR(VLOOKUP($X96,'[6]Trial Blc'!$B$3:AW$708,AO$1,FALSE),0)</f>
        <v>1723.26</v>
      </c>
      <c r="AP96" s="11">
        <f t="shared" si="49"/>
        <v>1510.8599999999997</v>
      </c>
      <c r="AR96" s="11">
        <f t="shared" si="48"/>
        <v>1510.8599999999997</v>
      </c>
    </row>
    <row r="97" spans="1:47" s="11" customFormat="1" ht="12" x14ac:dyDescent="0.3">
      <c r="A97" s="11" t="s">
        <v>168</v>
      </c>
      <c r="B97" s="155"/>
      <c r="C97" s="12"/>
      <c r="D97" s="104">
        <f>IFERROR(VLOOKUP($B97,'[6]Trial Blc'!$B$3:O$708,D$1,FALSE),0)</f>
        <v>0</v>
      </c>
      <c r="E97" s="10"/>
      <c r="F97" s="12"/>
      <c r="G97" s="10">
        <f t="shared" si="45"/>
        <v>0</v>
      </c>
      <c r="H97" s="104">
        <f>IFERROR(VLOOKUP($B97,'[6]Trial Blc'!$B$3:S$708,H$1,FALSE),0)</f>
        <v>0</v>
      </c>
      <c r="I97" s="104">
        <f>IFERROR(VLOOKUP($B97,'[6]Trial Blc'!$B$3:T$708,I$1,FALSE),0)</f>
        <v>0</v>
      </c>
      <c r="J97" s="104">
        <f>IFERROR(VLOOKUP($B97,'[6]Trial Blc'!$B$3:U$708,J$1,FALSE),0)</f>
        <v>0</v>
      </c>
      <c r="K97" s="104">
        <f>IFERROR(VLOOKUP($B97,'[6]Trial Blc'!$B$3:V$708,K$1,FALSE),0)</f>
        <v>0</v>
      </c>
      <c r="L97" s="104">
        <f>IFERROR(VLOOKUP($B97,'[6]Trial Blc'!$B$3:W$708,L$1,FALSE),0)</f>
        <v>0</v>
      </c>
      <c r="M97" s="104">
        <f>IFERROR(VLOOKUP($B97,'[6]Trial Blc'!$B$3:X$708,M$1,FALSE),0)</f>
        <v>0</v>
      </c>
      <c r="N97" s="104">
        <f>IFERROR(VLOOKUP($B97,'[6]Trial Blc'!$B$3:Y$708,N$1,FALSE),0)</f>
        <v>0</v>
      </c>
      <c r="O97" s="104">
        <f>IFERROR(VLOOKUP($B97,'[6]Trial Blc'!$B$3:Z$708,O$1,FALSE),0)</f>
        <v>0</v>
      </c>
      <c r="P97" s="104">
        <f>IFERROR(VLOOKUP($B97,'[6]Trial Blc'!$B$3:AA$708,P$1,FALSE),0)</f>
        <v>0</v>
      </c>
      <c r="Q97" s="104">
        <f>IFERROR(VLOOKUP($B97,'[6]Trial Blc'!$B$3:AB$708,Q$1,FALSE),0)</f>
        <v>0</v>
      </c>
      <c r="R97" s="104">
        <f>IFERROR(VLOOKUP($B97,'[6]Trial Blc'!$B$3:AC$708,R$1,FALSE),0)</f>
        <v>0</v>
      </c>
      <c r="S97" s="104">
        <f>IFERROR(VLOOKUP($B97,'[6]Trial Blc'!$B$3:AD$708,S$1,FALSE),0)</f>
        <v>0</v>
      </c>
      <c r="T97" s="11">
        <f t="shared" si="46"/>
        <v>0</v>
      </c>
      <c r="V97" s="11">
        <f t="shared" si="47"/>
        <v>0</v>
      </c>
      <c r="X97" s="155"/>
      <c r="Z97" s="104">
        <f>-IFERROR(VLOOKUP($X97,'[6]Trial Blc'!$B$3:AH$708,Z$1,FALSE),0)</f>
        <v>0</v>
      </c>
      <c r="AA97" s="12"/>
      <c r="AB97" s="10"/>
      <c r="AC97" s="10"/>
      <c r="AD97" s="104">
        <f>-IFERROR(VLOOKUP($X97,'[6]Trial Blc'!$B$3:AL$708,AD$1,FALSE),0)</f>
        <v>0</v>
      </c>
      <c r="AE97" s="104">
        <f>-IFERROR(VLOOKUP($X97,'[6]Trial Blc'!$B$3:AM$708,AE$1,FALSE),0)</f>
        <v>0</v>
      </c>
      <c r="AF97" s="104">
        <f>-IFERROR(VLOOKUP($X97,'[6]Trial Blc'!$B$3:AN$708,AF$1,FALSE),0)</f>
        <v>0</v>
      </c>
      <c r="AG97" s="104">
        <f>-IFERROR(VLOOKUP($X97,'[6]Trial Blc'!$B$3:AO$708,AG$1,FALSE),0)</f>
        <v>0</v>
      </c>
      <c r="AH97" s="104">
        <f>-IFERROR(VLOOKUP($X97,'[6]Trial Blc'!$B$3:AP$708,AH$1,FALSE),0)</f>
        <v>0</v>
      </c>
      <c r="AI97" s="104">
        <f>-IFERROR(VLOOKUP($X97,'[6]Trial Blc'!$B$3:AQ$708,AI$1,FALSE),0)</f>
        <v>0</v>
      </c>
      <c r="AJ97" s="104">
        <f>-IFERROR(VLOOKUP($X97,'[6]Trial Blc'!$B$3:AR$708,AJ$1,FALSE),0)</f>
        <v>0</v>
      </c>
      <c r="AK97" s="104">
        <f>-IFERROR(VLOOKUP($X97,'[6]Trial Blc'!$B$3:AS$708,AK$1,FALSE),0)</f>
        <v>0</v>
      </c>
      <c r="AL97" s="104">
        <f>-IFERROR(VLOOKUP($X97,'[6]Trial Blc'!$B$3:AT$708,AL$1,FALSE),0)</f>
        <v>0</v>
      </c>
      <c r="AM97" s="104">
        <f>-IFERROR(VLOOKUP($X97,'[6]Trial Blc'!$B$3:AU$708,AM$1,FALSE),0)</f>
        <v>0</v>
      </c>
      <c r="AN97" s="104">
        <f>-IFERROR(VLOOKUP($X97,'[6]Trial Blc'!$B$3:AV$708,AN$1,FALSE),0)</f>
        <v>0</v>
      </c>
      <c r="AO97" s="104">
        <f>-IFERROR(VLOOKUP($X97,'[6]Trial Blc'!$B$3:AW$708,AO$1,FALSE),0)</f>
        <v>0</v>
      </c>
      <c r="AP97" s="11">
        <f t="shared" si="49"/>
        <v>0</v>
      </c>
      <c r="AR97" s="11">
        <f t="shared" si="48"/>
        <v>0</v>
      </c>
    </row>
    <row r="98" spans="1:47" s="11" customFormat="1" ht="12" x14ac:dyDescent="0.3">
      <c r="A98" s="11" t="s">
        <v>169</v>
      </c>
      <c r="B98" s="155">
        <v>1430</v>
      </c>
      <c r="C98" s="12" t="s">
        <v>170</v>
      </c>
      <c r="D98" s="104">
        <f>IFERROR(VLOOKUP($B98,'[6]Trial Blc'!$B$3:O$708,D$1,FALSE),0)</f>
        <v>0</v>
      </c>
      <c r="E98" s="10"/>
      <c r="F98" s="12"/>
      <c r="G98" s="10">
        <f t="shared" si="45"/>
        <v>0</v>
      </c>
      <c r="H98" s="104">
        <f>IFERROR(VLOOKUP($B98,'[6]Trial Blc'!$B$3:S$708,H$1,FALSE),0)</f>
        <v>0</v>
      </c>
      <c r="I98" s="104">
        <f>IFERROR(VLOOKUP($B98,'[6]Trial Blc'!$B$3:T$708,I$1,FALSE),0)</f>
        <v>0</v>
      </c>
      <c r="J98" s="104">
        <f>IFERROR(VLOOKUP($B98,'[6]Trial Blc'!$B$3:U$708,J$1,FALSE),0)</f>
        <v>0</v>
      </c>
      <c r="K98" s="104">
        <f>IFERROR(VLOOKUP($B98,'[6]Trial Blc'!$B$3:V$708,K$1,FALSE),0)</f>
        <v>0</v>
      </c>
      <c r="L98" s="104">
        <f>IFERROR(VLOOKUP($B98,'[6]Trial Blc'!$B$3:W$708,L$1,FALSE),0)</f>
        <v>0</v>
      </c>
      <c r="M98" s="104">
        <f>IFERROR(VLOOKUP($B98,'[6]Trial Blc'!$B$3:X$708,M$1,FALSE),0)</f>
        <v>0</v>
      </c>
      <c r="N98" s="104">
        <f>IFERROR(VLOOKUP($B98,'[6]Trial Blc'!$B$3:Y$708,N$1,FALSE),0)</f>
        <v>0</v>
      </c>
      <c r="O98" s="104">
        <f>IFERROR(VLOOKUP($B98,'[6]Trial Blc'!$B$3:Z$708,O$1,FALSE),0)</f>
        <v>0</v>
      </c>
      <c r="P98" s="104">
        <f>IFERROR(VLOOKUP($B98,'[6]Trial Blc'!$B$3:AA$708,P$1,FALSE),0)</f>
        <v>0</v>
      </c>
      <c r="Q98" s="104">
        <f>IFERROR(VLOOKUP($B98,'[6]Trial Blc'!$B$3:AB$708,Q$1,FALSE),0)</f>
        <v>0</v>
      </c>
      <c r="R98" s="104">
        <f>IFERROR(VLOOKUP($B98,'[6]Trial Blc'!$B$3:AC$708,R$1,FALSE),0)</f>
        <v>0</v>
      </c>
      <c r="S98" s="104">
        <f>IFERROR(VLOOKUP($B98,'[6]Trial Blc'!$B$3:AD$708,S$1,FALSE),0)</f>
        <v>0</v>
      </c>
      <c r="T98" s="11">
        <f t="shared" si="46"/>
        <v>0</v>
      </c>
      <c r="V98" s="11">
        <f t="shared" si="47"/>
        <v>0</v>
      </c>
      <c r="X98" s="155">
        <v>2190</v>
      </c>
      <c r="Y98" s="11" t="s">
        <v>171</v>
      </c>
      <c r="Z98" s="104">
        <f>-IFERROR(VLOOKUP($X98,'[6]Trial Blc'!$B$3:AH$708,Z$1,FALSE),0)</f>
        <v>0</v>
      </c>
      <c r="AA98" s="12"/>
      <c r="AB98" s="10"/>
      <c r="AC98" s="10">
        <f>SUM(Z98:AB98)</f>
        <v>0</v>
      </c>
      <c r="AD98" s="104">
        <f>-IFERROR(VLOOKUP($X98,'[6]Trial Blc'!$B$3:AL$708,AD$1,FALSE),0)</f>
        <v>0</v>
      </c>
      <c r="AE98" s="104">
        <f>-IFERROR(VLOOKUP($X98,'[6]Trial Blc'!$B$3:AM$708,AE$1,FALSE),0)</f>
        <v>0</v>
      </c>
      <c r="AF98" s="104">
        <f>-IFERROR(VLOOKUP($X98,'[6]Trial Blc'!$B$3:AN$708,AF$1,FALSE),0)</f>
        <v>0</v>
      </c>
      <c r="AG98" s="104">
        <f>-IFERROR(VLOOKUP($X98,'[6]Trial Blc'!$B$3:AO$708,AG$1,FALSE),0)</f>
        <v>0</v>
      </c>
      <c r="AH98" s="104">
        <f>-IFERROR(VLOOKUP($X98,'[6]Trial Blc'!$B$3:AP$708,AH$1,FALSE),0)</f>
        <v>0</v>
      </c>
      <c r="AI98" s="104">
        <f>-IFERROR(VLOOKUP($X98,'[6]Trial Blc'!$B$3:AQ$708,AI$1,FALSE),0)</f>
        <v>0</v>
      </c>
      <c r="AJ98" s="104">
        <f>-IFERROR(VLOOKUP($X98,'[6]Trial Blc'!$B$3:AR$708,AJ$1,FALSE),0)</f>
        <v>0</v>
      </c>
      <c r="AK98" s="104">
        <f>-IFERROR(VLOOKUP($X98,'[6]Trial Blc'!$B$3:AS$708,AK$1,FALSE),0)</f>
        <v>0</v>
      </c>
      <c r="AL98" s="104">
        <f>-IFERROR(VLOOKUP($X98,'[6]Trial Blc'!$B$3:AT$708,AL$1,FALSE),0)</f>
        <v>0</v>
      </c>
      <c r="AM98" s="104">
        <f>-IFERROR(VLOOKUP($X98,'[6]Trial Blc'!$B$3:AU$708,AM$1,FALSE),0)</f>
        <v>0</v>
      </c>
      <c r="AN98" s="104">
        <f>-IFERROR(VLOOKUP($X98,'[6]Trial Blc'!$B$3:AV$708,AN$1,FALSE),0)</f>
        <v>0</v>
      </c>
      <c r="AO98" s="104">
        <f>-IFERROR(VLOOKUP($X98,'[6]Trial Blc'!$B$3:AW$708,AO$1,FALSE),0)</f>
        <v>0</v>
      </c>
      <c r="AP98" s="11">
        <f t="shared" si="49"/>
        <v>0</v>
      </c>
      <c r="AR98" s="11">
        <f t="shared" si="48"/>
        <v>0</v>
      </c>
    </row>
    <row r="99" spans="1:47" s="11" customFormat="1" ht="12" x14ac:dyDescent="0.3">
      <c r="A99" s="13" t="s">
        <v>172</v>
      </c>
      <c r="B99" s="155"/>
      <c r="C99" s="12"/>
      <c r="D99" s="104">
        <f>IFERROR(VLOOKUP($B99,'[6]Trial Blc'!$B$3:O$708,D$1,FALSE),0)</f>
        <v>0</v>
      </c>
      <c r="E99" s="10"/>
      <c r="F99" s="12"/>
      <c r="G99" s="10">
        <f t="shared" si="45"/>
        <v>0</v>
      </c>
      <c r="H99" s="104">
        <f>IFERROR(VLOOKUP($B99,'[6]Trial Blc'!$B$3:S$708,H$1,FALSE),0)</f>
        <v>0</v>
      </c>
      <c r="I99" s="104">
        <f>IFERROR(VLOOKUP($B99,'[6]Trial Blc'!$B$3:T$708,I$1,FALSE),0)</f>
        <v>0</v>
      </c>
      <c r="J99" s="104">
        <f>IFERROR(VLOOKUP($B99,'[6]Trial Blc'!$B$3:U$708,J$1,FALSE),0)</f>
        <v>0</v>
      </c>
      <c r="K99" s="104">
        <f>IFERROR(VLOOKUP($B99,'[6]Trial Blc'!$B$3:V$708,K$1,FALSE),0)</f>
        <v>0</v>
      </c>
      <c r="L99" s="104">
        <f>IFERROR(VLOOKUP($B99,'[6]Trial Blc'!$B$3:W$708,L$1,FALSE),0)</f>
        <v>0</v>
      </c>
      <c r="M99" s="104">
        <f>IFERROR(VLOOKUP($B99,'[6]Trial Blc'!$B$3:X$708,M$1,FALSE),0)</f>
        <v>0</v>
      </c>
      <c r="N99" s="104">
        <f>IFERROR(VLOOKUP($B99,'[6]Trial Blc'!$B$3:Y$708,N$1,FALSE),0)</f>
        <v>0</v>
      </c>
      <c r="O99" s="104">
        <f>IFERROR(VLOOKUP($B99,'[6]Trial Blc'!$B$3:Z$708,O$1,FALSE),0)</f>
        <v>0</v>
      </c>
      <c r="P99" s="104">
        <f>IFERROR(VLOOKUP($B99,'[6]Trial Blc'!$B$3:AA$708,P$1,FALSE),0)</f>
        <v>0</v>
      </c>
      <c r="Q99" s="104">
        <f>IFERROR(VLOOKUP($B99,'[6]Trial Blc'!$B$3:AB$708,Q$1,FALSE),0)</f>
        <v>0</v>
      </c>
      <c r="R99" s="104">
        <f>IFERROR(VLOOKUP($B99,'[6]Trial Blc'!$B$3:AC$708,R$1,FALSE),0)</f>
        <v>0</v>
      </c>
      <c r="S99" s="104">
        <f>IFERROR(VLOOKUP($B99,'[6]Trial Blc'!$B$3:AD$708,S$1,FALSE),0)</f>
        <v>0</v>
      </c>
      <c r="T99" s="11">
        <f t="shared" si="46"/>
        <v>0</v>
      </c>
      <c r="X99" s="155"/>
      <c r="Y99" s="13" t="s">
        <v>172</v>
      </c>
      <c r="Z99" s="10"/>
      <c r="AA99" s="12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</row>
    <row r="100" spans="1:47" s="11" customFormat="1" ht="12" x14ac:dyDescent="0.3">
      <c r="A100" s="11" t="s">
        <v>173</v>
      </c>
      <c r="B100" s="155"/>
      <c r="C100" s="12"/>
      <c r="D100" s="104">
        <f>IFERROR(VLOOKUP($B100,'[6]Trial Blc'!$B$3:O$708,D$1,FALSE),0)</f>
        <v>0</v>
      </c>
      <c r="E100" s="10"/>
      <c r="F100" s="12"/>
      <c r="G100" s="10">
        <f t="shared" si="45"/>
        <v>0</v>
      </c>
      <c r="H100" s="104">
        <f>IFERROR(VLOOKUP($B100,'[6]Trial Blc'!$B$3:S$708,H$1,FALSE),0)</f>
        <v>0</v>
      </c>
      <c r="I100" s="104">
        <f>IFERROR(VLOOKUP($B100,'[6]Trial Blc'!$B$3:T$708,I$1,FALSE),0)</f>
        <v>0</v>
      </c>
      <c r="J100" s="104">
        <f>IFERROR(VLOOKUP($B100,'[6]Trial Blc'!$B$3:U$708,J$1,FALSE),0)</f>
        <v>0</v>
      </c>
      <c r="K100" s="104">
        <f>IFERROR(VLOOKUP($B100,'[6]Trial Blc'!$B$3:V$708,K$1,FALSE),0)</f>
        <v>0</v>
      </c>
      <c r="L100" s="104">
        <f>IFERROR(VLOOKUP($B100,'[6]Trial Blc'!$B$3:W$708,L$1,FALSE),0)</f>
        <v>0</v>
      </c>
      <c r="M100" s="104">
        <f>IFERROR(VLOOKUP($B100,'[6]Trial Blc'!$B$3:X$708,M$1,FALSE),0)</f>
        <v>0</v>
      </c>
      <c r="N100" s="104">
        <f>IFERROR(VLOOKUP($B100,'[6]Trial Blc'!$B$3:Y$708,N$1,FALSE),0)</f>
        <v>0</v>
      </c>
      <c r="O100" s="104">
        <f>IFERROR(VLOOKUP($B100,'[6]Trial Blc'!$B$3:Z$708,O$1,FALSE),0)</f>
        <v>0</v>
      </c>
      <c r="P100" s="104">
        <f>IFERROR(VLOOKUP($B100,'[6]Trial Blc'!$B$3:AA$708,P$1,FALSE),0)</f>
        <v>0</v>
      </c>
      <c r="Q100" s="104">
        <f>IFERROR(VLOOKUP($B100,'[6]Trial Blc'!$B$3:AB$708,Q$1,FALSE),0)</f>
        <v>0</v>
      </c>
      <c r="R100" s="104">
        <f>IFERROR(VLOOKUP($B100,'[6]Trial Blc'!$B$3:AC$708,R$1,FALSE),0)</f>
        <v>0</v>
      </c>
      <c r="S100" s="104">
        <f>IFERROR(VLOOKUP($B100,'[6]Trial Blc'!$B$3:AD$708,S$1,FALSE),0)</f>
        <v>0</v>
      </c>
      <c r="T100" s="11">
        <f t="shared" si="46"/>
        <v>0</v>
      </c>
      <c r="V100" s="11">
        <f t="shared" ref="V100:V104" si="50">+U100+T100</f>
        <v>0</v>
      </c>
      <c r="X100" s="155"/>
      <c r="Z100" s="10"/>
      <c r="AA100" s="12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R100" s="11">
        <f t="shared" ref="AR100:AR104" si="51">+AQ100+AP100</f>
        <v>0</v>
      </c>
    </row>
    <row r="101" spans="1:47" s="11" customFormat="1" ht="12" x14ac:dyDescent="0.3">
      <c r="A101" s="11" t="s">
        <v>174</v>
      </c>
      <c r="B101" s="155">
        <v>1295</v>
      </c>
      <c r="C101" s="12" t="s">
        <v>175</v>
      </c>
      <c r="D101" s="101">
        <f>IFERROR(VLOOKUP($B101,'[6]Trial Blc'!$B$3:O$708,D$1,FALSE),0)</f>
        <v>2185806.58</v>
      </c>
      <c r="E101" s="10"/>
      <c r="F101" s="12"/>
      <c r="G101" s="10">
        <f t="shared" si="45"/>
        <v>2185806.58</v>
      </c>
      <c r="H101" s="104">
        <f>IFERROR(VLOOKUP($B101,'[6]Trial Blc'!$B$3:S$708,H$1,FALSE),0)</f>
        <v>2185806.58</v>
      </c>
      <c r="I101" s="104">
        <f>IFERROR(VLOOKUP($B101,'[6]Trial Blc'!$B$3:T$708,I$1,FALSE),0)</f>
        <v>2185806.58</v>
      </c>
      <c r="J101" s="104">
        <f>IFERROR(VLOOKUP($B101,'[6]Trial Blc'!$B$3:U$708,J$1,FALSE),0)</f>
        <v>2185806.58</v>
      </c>
      <c r="K101" s="104">
        <f>IFERROR(VLOOKUP($B101,'[6]Trial Blc'!$B$3:V$708,K$1,FALSE),0)</f>
        <v>2185806.58</v>
      </c>
      <c r="L101" s="104">
        <f>IFERROR(VLOOKUP($B101,'[6]Trial Blc'!$B$3:W$708,L$1,FALSE),0)</f>
        <v>2185806.58</v>
      </c>
      <c r="M101" s="104">
        <f>IFERROR(VLOOKUP($B101,'[6]Trial Blc'!$B$3:X$708,M$1,FALSE),0)</f>
        <v>2185806.58</v>
      </c>
      <c r="N101" s="104">
        <f>IFERROR(VLOOKUP($B101,'[6]Trial Blc'!$B$3:Y$708,N$1,FALSE),0)</f>
        <v>2185806.58</v>
      </c>
      <c r="O101" s="104">
        <f>IFERROR(VLOOKUP($B101,'[6]Trial Blc'!$B$3:Z$708,O$1,FALSE),0)</f>
        <v>2185806.58</v>
      </c>
      <c r="P101" s="104">
        <f>IFERROR(VLOOKUP($B101,'[6]Trial Blc'!$B$3:AA$708,P$1,FALSE),0)</f>
        <v>2185806.58</v>
      </c>
      <c r="Q101" s="104">
        <f>IFERROR(VLOOKUP($B101,'[6]Trial Blc'!$B$3:AB$708,Q$1,FALSE),0)</f>
        <v>2185806.58</v>
      </c>
      <c r="R101" s="104">
        <f>IFERROR(VLOOKUP($B101,'[6]Trial Blc'!$B$3:AC$708,R$1,FALSE),0)</f>
        <v>2185806.58</v>
      </c>
      <c r="S101" s="104">
        <f>IFERROR(VLOOKUP($B101,'[6]Trial Blc'!$B$3:AD$708,S$1,FALSE),0)</f>
        <v>2185806.58</v>
      </c>
      <c r="T101" s="11">
        <f t="shared" si="46"/>
        <v>2185806.5799999991</v>
      </c>
      <c r="U101" s="11">
        <f>+'[6]COAS-V2'!B24</f>
        <v>421.23</v>
      </c>
      <c r="V101" s="11">
        <f t="shared" si="50"/>
        <v>2186227.8099999991</v>
      </c>
      <c r="X101" s="155">
        <v>2055</v>
      </c>
      <c r="Y101" s="11" t="s">
        <v>176</v>
      </c>
      <c r="Z101" s="104">
        <f>-IFERROR(VLOOKUP($X101,'[6]Trial Blc'!$B$3:AH$708,Z$1,FALSE),0)</f>
        <v>846824.11</v>
      </c>
      <c r="AA101" s="12"/>
      <c r="AB101" s="10"/>
      <c r="AC101" s="10">
        <f>SUM(Z101:AB101)</f>
        <v>846824.11</v>
      </c>
      <c r="AD101" s="104">
        <f>-IFERROR(VLOOKUP($X101,'[6]Trial Blc'!$B$3:AL$708,AD$1,FALSE),0)</f>
        <v>854084.61</v>
      </c>
      <c r="AE101" s="104">
        <f>-IFERROR(VLOOKUP($X101,'[6]Trial Blc'!$B$3:AM$708,AE$1,FALSE),0)</f>
        <v>861345.11</v>
      </c>
      <c r="AF101" s="104">
        <f>-IFERROR(VLOOKUP($X101,'[6]Trial Blc'!$B$3:AN$708,AF$1,FALSE),0)</f>
        <v>868605.61</v>
      </c>
      <c r="AG101" s="104">
        <f>-IFERROR(VLOOKUP($X101,'[6]Trial Blc'!$B$3:AO$708,AG$1,FALSE),0)</f>
        <v>875880.58</v>
      </c>
      <c r="AH101" s="104">
        <f>-IFERROR(VLOOKUP($X101,'[6]Trial Blc'!$B$3:AP$708,AH$1,FALSE),0)</f>
        <v>883155.55</v>
      </c>
      <c r="AI101" s="104">
        <f>-IFERROR(VLOOKUP($X101,'[6]Trial Blc'!$B$3:AQ$708,AI$1,FALSE),0)</f>
        <v>890430.52</v>
      </c>
      <c r="AJ101" s="104">
        <f>-IFERROR(VLOOKUP($X101,'[6]Trial Blc'!$B$3:AR$708,AJ$1,FALSE),0)</f>
        <v>897705.49</v>
      </c>
      <c r="AK101" s="104">
        <f>-IFERROR(VLOOKUP($X101,'[6]Trial Blc'!$B$3:AS$708,AK$1,FALSE),0)</f>
        <v>904980.46</v>
      </c>
      <c r="AL101" s="104">
        <f>-IFERROR(VLOOKUP($X101,'[6]Trial Blc'!$B$3:AT$708,AL$1,FALSE),0)</f>
        <v>912255.43</v>
      </c>
      <c r="AM101" s="104">
        <f>-IFERROR(VLOOKUP($X101,'[6]Trial Blc'!$B$3:AU$708,AM$1,FALSE),0)</f>
        <v>919530.4</v>
      </c>
      <c r="AN101" s="104">
        <f>-IFERROR(VLOOKUP($X101,'[6]Trial Blc'!$B$3:AV$708,AN$1,FALSE),0)</f>
        <v>926805.37</v>
      </c>
      <c r="AO101" s="104">
        <f>-IFERROR(VLOOKUP($X101,'[6]Trial Blc'!$B$3:AW$708,AO$1,FALSE),0)</f>
        <v>934080.34</v>
      </c>
      <c r="AP101" s="11">
        <f t="shared" si="49"/>
        <v>890437.19846153841</v>
      </c>
      <c r="AQ101" s="11">
        <f>+'[6]COAS-V2'!B87+'[6]COAS-V2'!B88</f>
        <v>8687.6522000000004</v>
      </c>
      <c r="AR101" s="11">
        <f t="shared" si="51"/>
        <v>899124.85066153842</v>
      </c>
      <c r="AU101" s="11">
        <v>8712.9259999999995</v>
      </c>
    </row>
    <row r="102" spans="1:47" s="11" customFormat="1" ht="12" x14ac:dyDescent="0.3">
      <c r="A102" s="11" t="s">
        <v>177</v>
      </c>
      <c r="B102" s="155">
        <v>1375</v>
      </c>
      <c r="C102" s="12" t="s">
        <v>493</v>
      </c>
      <c r="D102" s="104">
        <f>IFERROR(VLOOKUP($B102,'[6]Trial Blc'!$B$3:O$708,D$1,FALSE),0)</f>
        <v>0</v>
      </c>
      <c r="E102" s="10"/>
      <c r="F102" s="12"/>
      <c r="G102" s="10">
        <f t="shared" si="45"/>
        <v>0</v>
      </c>
      <c r="H102" s="104">
        <f>IFERROR(VLOOKUP($B102,'[6]Trial Blc'!$B$3:S$708,H$1,FALSE),0)</f>
        <v>0</v>
      </c>
      <c r="I102" s="104">
        <f>IFERROR(VLOOKUP($B102,'[6]Trial Blc'!$B$3:T$708,I$1,FALSE),0)</f>
        <v>0</v>
      </c>
      <c r="J102" s="104">
        <f>IFERROR(VLOOKUP($B102,'[6]Trial Blc'!$B$3:U$708,J$1,FALSE),0)</f>
        <v>0</v>
      </c>
      <c r="K102" s="104">
        <f>IFERROR(VLOOKUP($B102,'[6]Trial Blc'!$B$3:V$708,K$1,FALSE),0)</f>
        <v>0</v>
      </c>
      <c r="L102" s="104">
        <f>IFERROR(VLOOKUP($B102,'[6]Trial Blc'!$B$3:W$708,L$1,FALSE),0)</f>
        <v>0</v>
      </c>
      <c r="M102" s="104">
        <f>IFERROR(VLOOKUP($B102,'[6]Trial Blc'!$B$3:X$708,M$1,FALSE),0)</f>
        <v>0</v>
      </c>
      <c r="N102" s="104">
        <f>IFERROR(VLOOKUP($B102,'[6]Trial Blc'!$B$3:Y$708,N$1,FALSE),0)</f>
        <v>0</v>
      </c>
      <c r="O102" s="104">
        <f>IFERROR(VLOOKUP($B102,'[6]Trial Blc'!$B$3:Z$708,O$1,FALSE),0)</f>
        <v>0</v>
      </c>
      <c r="P102" s="104">
        <f>IFERROR(VLOOKUP($B102,'[6]Trial Blc'!$B$3:AA$708,P$1,FALSE),0)</f>
        <v>0</v>
      </c>
      <c r="Q102" s="104">
        <f>IFERROR(VLOOKUP($B102,'[6]Trial Blc'!$B$3:AB$708,Q$1,FALSE),0)</f>
        <v>0</v>
      </c>
      <c r="R102" s="104">
        <f>IFERROR(VLOOKUP($B102,'[6]Trial Blc'!$B$3:AC$708,R$1,FALSE),0)</f>
        <v>0</v>
      </c>
      <c r="S102" s="104">
        <f>IFERROR(VLOOKUP($B102,'[6]Trial Blc'!$B$3:AD$708,S$1,FALSE),0)</f>
        <v>0</v>
      </c>
      <c r="T102" s="11">
        <f t="shared" si="46"/>
        <v>0</v>
      </c>
      <c r="V102" s="11">
        <f t="shared" si="50"/>
        <v>0</v>
      </c>
      <c r="X102" s="155">
        <v>2135</v>
      </c>
      <c r="Y102" s="11" t="s">
        <v>537</v>
      </c>
      <c r="Z102" s="104">
        <f>-IFERROR(VLOOKUP($X102,'[6]Trial Blc'!$B$3:AH$708,Z$1,FALSE),0)</f>
        <v>0</v>
      </c>
      <c r="AA102" s="12"/>
      <c r="AB102" s="10"/>
      <c r="AC102" s="10"/>
      <c r="AD102" s="104">
        <f>-IFERROR(VLOOKUP($X102,'[6]Trial Blc'!$B$3:AL$708,AD$1,FALSE),0)</f>
        <v>0</v>
      </c>
      <c r="AE102" s="104">
        <f>-IFERROR(VLOOKUP($X102,'[6]Trial Blc'!$B$3:AM$708,AE$1,FALSE),0)</f>
        <v>0</v>
      </c>
      <c r="AF102" s="104">
        <f>-IFERROR(VLOOKUP($X102,'[6]Trial Blc'!$B$3:AN$708,AF$1,FALSE),0)</f>
        <v>0</v>
      </c>
      <c r="AG102" s="104">
        <f>-IFERROR(VLOOKUP($X102,'[6]Trial Blc'!$B$3:AO$708,AG$1,FALSE),0)</f>
        <v>0</v>
      </c>
      <c r="AH102" s="104">
        <f>-IFERROR(VLOOKUP($X102,'[6]Trial Blc'!$B$3:AP$708,AH$1,FALSE),0)</f>
        <v>0</v>
      </c>
      <c r="AI102" s="104">
        <f>-IFERROR(VLOOKUP($X102,'[6]Trial Blc'!$B$3:AQ$708,AI$1,FALSE),0)</f>
        <v>0</v>
      </c>
      <c r="AJ102" s="104">
        <f>-IFERROR(VLOOKUP($X102,'[6]Trial Blc'!$B$3:AR$708,AJ$1,FALSE),0)</f>
        <v>0</v>
      </c>
      <c r="AK102" s="104">
        <f>-IFERROR(VLOOKUP($X102,'[6]Trial Blc'!$B$3:AS$708,AK$1,FALSE),0)</f>
        <v>0</v>
      </c>
      <c r="AL102" s="104">
        <f>-IFERROR(VLOOKUP($X102,'[6]Trial Blc'!$B$3:AT$708,AL$1,FALSE),0)</f>
        <v>0</v>
      </c>
      <c r="AM102" s="104">
        <f>-IFERROR(VLOOKUP($X102,'[6]Trial Blc'!$B$3:AU$708,AM$1,FALSE),0)</f>
        <v>0</v>
      </c>
      <c r="AN102" s="104">
        <f>-IFERROR(VLOOKUP($X102,'[6]Trial Blc'!$B$3:AV$708,AN$1,FALSE),0)</f>
        <v>0</v>
      </c>
      <c r="AO102" s="104">
        <f>-IFERROR(VLOOKUP($X102,'[6]Trial Blc'!$B$3:AW$708,AO$1,FALSE),0)</f>
        <v>0</v>
      </c>
      <c r="AP102" s="11">
        <f t="shared" si="49"/>
        <v>0</v>
      </c>
      <c r="AR102" s="11">
        <f t="shared" si="51"/>
        <v>0</v>
      </c>
    </row>
    <row r="103" spans="1:47" s="11" customFormat="1" ht="12" x14ac:dyDescent="0.3">
      <c r="A103" s="11" t="s">
        <v>178</v>
      </c>
      <c r="B103" s="150">
        <v>1380</v>
      </c>
      <c r="C103" s="11" t="s">
        <v>179</v>
      </c>
      <c r="D103" s="101">
        <f>IFERROR(VLOOKUP($B103,'[6]Trial Blc'!$B$3:O$708,D$1,FALSE),0)</f>
        <v>247001.83</v>
      </c>
      <c r="E103" s="10"/>
      <c r="G103" s="10">
        <f t="shared" si="45"/>
        <v>247001.83</v>
      </c>
      <c r="H103" s="104">
        <f>IFERROR(VLOOKUP($B103,'[6]Trial Blc'!$B$3:S$708,H$1,FALSE),0)</f>
        <v>248194.68</v>
      </c>
      <c r="I103" s="104">
        <f>IFERROR(VLOOKUP($B103,'[6]Trial Blc'!$B$3:T$708,I$1,FALSE),0)</f>
        <v>256337.27</v>
      </c>
      <c r="J103" s="104">
        <f>IFERROR(VLOOKUP($B103,'[6]Trial Blc'!$B$3:U$708,J$1,FALSE),0)</f>
        <v>255417.16</v>
      </c>
      <c r="K103" s="104">
        <f>IFERROR(VLOOKUP($B103,'[6]Trial Blc'!$B$3:V$708,K$1,FALSE),0)</f>
        <v>255981.22</v>
      </c>
      <c r="L103" s="104">
        <f>IFERROR(VLOOKUP($B103,'[6]Trial Blc'!$B$3:W$708,L$1,FALSE),0)</f>
        <v>263659.31</v>
      </c>
      <c r="M103" s="104">
        <f>IFERROR(VLOOKUP($B103,'[6]Trial Blc'!$B$3:X$708,M$1,FALSE),0)</f>
        <v>263659.31</v>
      </c>
      <c r="N103" s="104">
        <f>IFERROR(VLOOKUP($B103,'[6]Trial Blc'!$B$3:Y$708,N$1,FALSE),0)</f>
        <v>263927.3</v>
      </c>
      <c r="O103" s="104">
        <f>IFERROR(VLOOKUP($B103,'[6]Trial Blc'!$B$3:Z$708,O$1,FALSE),0)</f>
        <v>268899.87</v>
      </c>
      <c r="P103" s="104">
        <f>IFERROR(VLOOKUP($B103,'[6]Trial Blc'!$B$3:AA$708,P$1,FALSE),0)</f>
        <v>268774.21000000002</v>
      </c>
      <c r="Q103" s="104">
        <f>IFERROR(VLOOKUP($B103,'[6]Trial Blc'!$B$3:AB$708,Q$1,FALSE),0)</f>
        <v>274067.83</v>
      </c>
      <c r="R103" s="104">
        <f>IFERROR(VLOOKUP($B103,'[6]Trial Blc'!$B$3:AC$708,R$1,FALSE),0)</f>
        <v>272327.88</v>
      </c>
      <c r="S103" s="104">
        <f>IFERROR(VLOOKUP($B103,'[6]Trial Blc'!$B$3:AD$708,S$1,FALSE),0)</f>
        <v>292736.3</v>
      </c>
      <c r="T103" s="11">
        <f t="shared" si="46"/>
        <v>263921.85923076922</v>
      </c>
      <c r="V103" s="11">
        <f t="shared" si="50"/>
        <v>263921.85923076922</v>
      </c>
      <c r="X103" s="150">
        <v>2140</v>
      </c>
      <c r="Y103" s="11" t="s">
        <v>180</v>
      </c>
      <c r="Z103" s="104">
        <f>-IFERROR(VLOOKUP($X103,'[6]Trial Blc'!$B$3:AH$708,Z$1,FALSE),0)</f>
        <v>-47272.49</v>
      </c>
      <c r="AB103" s="10"/>
      <c r="AC103" s="10">
        <f>SUM(Z103:AB103)</f>
        <v>-47272.49</v>
      </c>
      <c r="AD103" s="104">
        <f>-IFERROR(VLOOKUP($X103,'[6]Trial Blc'!$B$3:AL$708,AD$1,FALSE),0)</f>
        <v>-51908.84</v>
      </c>
      <c r="AE103" s="104">
        <f>-IFERROR(VLOOKUP($X103,'[6]Trial Blc'!$B$3:AM$708,AE$1,FALSE),0)</f>
        <v>-53080.42</v>
      </c>
      <c r="AF103" s="104">
        <f>-IFERROR(VLOOKUP($X103,'[6]Trial Blc'!$B$3:AN$708,AF$1,FALSE),0)</f>
        <v>-64000.55</v>
      </c>
      <c r="AG103" s="104">
        <f>-IFERROR(VLOOKUP($X103,'[6]Trial Blc'!$B$3:AO$708,AG$1,FALSE),0)</f>
        <v>-62815.45</v>
      </c>
      <c r="AH103" s="104">
        <f>-IFERROR(VLOOKUP($X103,'[6]Trial Blc'!$B$3:AP$708,AH$1,FALSE),0)</f>
        <v>-66707.61</v>
      </c>
      <c r="AI103" s="104">
        <f>-IFERROR(VLOOKUP($X103,'[6]Trial Blc'!$B$3:AQ$708,AI$1,FALSE),0)</f>
        <v>-65486.96</v>
      </c>
      <c r="AJ103" s="104">
        <f>-IFERROR(VLOOKUP($X103,'[6]Trial Blc'!$B$3:AR$708,AJ$1,FALSE),0)</f>
        <v>-64902.59</v>
      </c>
      <c r="AK103" s="104">
        <f>-IFERROR(VLOOKUP($X103,'[6]Trial Blc'!$B$3:AS$708,AK$1,FALSE),0)</f>
        <v>-68352.600000000006</v>
      </c>
      <c r="AL103" s="104">
        <f>-IFERROR(VLOOKUP($X103,'[6]Trial Blc'!$B$3:AT$708,AL$1,FALSE),0)</f>
        <v>-70073.570000000007</v>
      </c>
      <c r="AM103" s="104">
        <f>-IFERROR(VLOOKUP($X103,'[6]Trial Blc'!$B$3:AU$708,AM$1,FALSE),0)</f>
        <v>-82018.59</v>
      </c>
      <c r="AN103" s="104">
        <f>-IFERROR(VLOOKUP($X103,'[6]Trial Blc'!$B$3:AV$708,AN$1,FALSE),0)</f>
        <v>-93505.79</v>
      </c>
      <c r="AO103" s="104">
        <f>-IFERROR(VLOOKUP($X103,'[6]Trial Blc'!$B$3:AW$708,AO$1,FALSE),0)</f>
        <v>-101069.58</v>
      </c>
      <c r="AP103" s="11">
        <f t="shared" si="49"/>
        <v>-68553.464615384612</v>
      </c>
      <c r="AQ103" s="11">
        <f>+'[6]COAS-V2'!B102</f>
        <v>1183.28</v>
      </c>
      <c r="AR103" s="11">
        <f t="shared" si="51"/>
        <v>-67370.184615384613</v>
      </c>
      <c r="AU103" s="11">
        <v>1183.28</v>
      </c>
    </row>
    <row r="104" spans="1:47" s="11" customFormat="1" ht="12" x14ac:dyDescent="0.3">
      <c r="A104" s="11" t="s">
        <v>181</v>
      </c>
      <c r="B104" s="155">
        <v>1435</v>
      </c>
      <c r="C104" s="12" t="s">
        <v>182</v>
      </c>
      <c r="D104" s="101">
        <f>IFERROR(VLOOKUP($B104,'[6]Trial Blc'!$B$3:O$708,D$1,FALSE),0)</f>
        <v>6854.34</v>
      </c>
      <c r="E104" s="10"/>
      <c r="F104" s="12"/>
      <c r="G104" s="10">
        <f t="shared" si="45"/>
        <v>6854.34</v>
      </c>
      <c r="H104" s="104">
        <f>IFERROR(VLOOKUP($B104,'[6]Trial Blc'!$B$3:S$708,H$1,FALSE),0)</f>
        <v>6854.34</v>
      </c>
      <c r="I104" s="104">
        <f>IFERROR(VLOOKUP($B104,'[6]Trial Blc'!$B$3:T$708,I$1,FALSE),0)</f>
        <v>6854.34</v>
      </c>
      <c r="J104" s="104">
        <f>IFERROR(VLOOKUP($B104,'[6]Trial Blc'!$B$3:U$708,J$1,FALSE),0)</f>
        <v>6854.34</v>
      </c>
      <c r="K104" s="104">
        <f>IFERROR(VLOOKUP($B104,'[6]Trial Blc'!$B$3:V$708,K$1,FALSE),0)</f>
        <v>6854.34</v>
      </c>
      <c r="L104" s="104">
        <f>IFERROR(VLOOKUP($B104,'[6]Trial Blc'!$B$3:W$708,L$1,FALSE),0)</f>
        <v>6854.34</v>
      </c>
      <c r="M104" s="104">
        <f>IFERROR(VLOOKUP($B104,'[6]Trial Blc'!$B$3:X$708,M$1,FALSE),0)</f>
        <v>6854.34</v>
      </c>
      <c r="N104" s="104">
        <f>IFERROR(VLOOKUP($B104,'[6]Trial Blc'!$B$3:Y$708,N$1,FALSE),0)</f>
        <v>6854.34</v>
      </c>
      <c r="O104" s="104">
        <f>IFERROR(VLOOKUP($B104,'[6]Trial Blc'!$B$3:Z$708,O$1,FALSE),0)</f>
        <v>6854.34</v>
      </c>
      <c r="P104" s="104">
        <f>IFERROR(VLOOKUP($B104,'[6]Trial Blc'!$B$3:AA$708,P$1,FALSE),0)</f>
        <v>6854.34</v>
      </c>
      <c r="Q104" s="104">
        <f>IFERROR(VLOOKUP($B104,'[6]Trial Blc'!$B$3:AB$708,Q$1,FALSE),0)</f>
        <v>6854.34</v>
      </c>
      <c r="R104" s="104">
        <f>IFERROR(VLOOKUP($B104,'[6]Trial Blc'!$B$3:AC$708,R$1,FALSE),0)</f>
        <v>6854.34</v>
      </c>
      <c r="S104" s="104">
        <f>IFERROR(VLOOKUP($B104,'[6]Trial Blc'!$B$3:AD$708,S$1,FALSE),0)</f>
        <v>6854.34</v>
      </c>
      <c r="T104" s="11">
        <f t="shared" si="46"/>
        <v>6854.3399999999974</v>
      </c>
      <c r="V104" s="11">
        <f t="shared" si="50"/>
        <v>6854.3399999999974</v>
      </c>
      <c r="X104" s="155">
        <v>2195</v>
      </c>
      <c r="Y104" s="11" t="s">
        <v>183</v>
      </c>
      <c r="Z104" s="104">
        <f>-IFERROR(VLOOKUP($X104,'[6]Trial Blc'!$B$3:AH$708,Z$1,FALSE),0)</f>
        <v>665.03</v>
      </c>
      <c r="AA104" s="12"/>
      <c r="AB104" s="10"/>
      <c r="AC104" s="10">
        <f>SUM(Z104:AB104)</f>
        <v>665.03</v>
      </c>
      <c r="AD104" s="104">
        <f>-IFERROR(VLOOKUP($X104,'[6]Trial Blc'!$B$3:AL$708,AD$1,FALSE),0)</f>
        <v>676.3</v>
      </c>
      <c r="AE104" s="104">
        <f>-IFERROR(VLOOKUP($X104,'[6]Trial Blc'!$B$3:AM$708,AE$1,FALSE),0)</f>
        <v>687.57</v>
      </c>
      <c r="AF104" s="104">
        <f>-IFERROR(VLOOKUP($X104,'[6]Trial Blc'!$B$3:AN$708,AF$1,FALSE),0)</f>
        <v>698.84</v>
      </c>
      <c r="AG104" s="104">
        <f>-IFERROR(VLOOKUP($X104,'[6]Trial Blc'!$B$3:AO$708,AG$1,FALSE),0)</f>
        <v>730.57</v>
      </c>
      <c r="AH104" s="104">
        <f>-IFERROR(VLOOKUP($X104,'[6]Trial Blc'!$B$3:AP$708,AH$1,FALSE),0)</f>
        <v>762.3</v>
      </c>
      <c r="AI104" s="104">
        <f>-IFERROR(VLOOKUP($X104,'[6]Trial Blc'!$B$3:AQ$708,AI$1,FALSE),0)</f>
        <v>794.03</v>
      </c>
      <c r="AJ104" s="104">
        <f>-IFERROR(VLOOKUP($X104,'[6]Trial Blc'!$B$3:AR$708,AJ$1,FALSE),0)</f>
        <v>825.76</v>
      </c>
      <c r="AK104" s="104">
        <f>-IFERROR(VLOOKUP($X104,'[6]Trial Blc'!$B$3:AS$708,AK$1,FALSE),0)</f>
        <v>857.49</v>
      </c>
      <c r="AL104" s="104">
        <f>-IFERROR(VLOOKUP($X104,'[6]Trial Blc'!$B$3:AT$708,AL$1,FALSE),0)</f>
        <v>889.22</v>
      </c>
      <c r="AM104" s="104">
        <f>-IFERROR(VLOOKUP($X104,'[6]Trial Blc'!$B$3:AU$708,AM$1,FALSE),0)</f>
        <v>920.95</v>
      </c>
      <c r="AN104" s="104">
        <f>-IFERROR(VLOOKUP($X104,'[6]Trial Blc'!$B$3:AV$708,AN$1,FALSE),0)</f>
        <v>952.68</v>
      </c>
      <c r="AO104" s="104">
        <f>-IFERROR(VLOOKUP($X104,'[6]Trial Blc'!$B$3:AW$708,AO$1,FALSE),0)</f>
        <v>984.41</v>
      </c>
      <c r="AP104" s="11">
        <f t="shared" si="49"/>
        <v>803.47307692307709</v>
      </c>
      <c r="AQ104" s="11">
        <f>+'[6]COAS-V2'!B112</f>
        <v>659.59</v>
      </c>
      <c r="AR104" s="11">
        <f t="shared" si="51"/>
        <v>1463.063076923077</v>
      </c>
      <c r="AU104" s="11">
        <v>659.59</v>
      </c>
    </row>
    <row r="105" spans="1:47" s="11" customFormat="1" ht="12" x14ac:dyDescent="0.3">
      <c r="A105" s="13" t="s">
        <v>184</v>
      </c>
      <c r="B105" s="155"/>
      <c r="C105" s="12"/>
      <c r="D105" s="104">
        <f>IFERROR(VLOOKUP($B105,'[6]Trial Blc'!$B$3:O$708,D$1,FALSE),0)</f>
        <v>0</v>
      </c>
      <c r="E105" s="10"/>
      <c r="F105" s="12"/>
      <c r="G105" s="10">
        <f t="shared" si="45"/>
        <v>0</v>
      </c>
      <c r="H105" s="104">
        <f>IFERROR(VLOOKUP($B105,'[6]Trial Blc'!$B$3:S$708,H$1,FALSE),0)</f>
        <v>0</v>
      </c>
      <c r="I105" s="104">
        <f>IFERROR(VLOOKUP($B105,'[6]Trial Blc'!$B$3:T$708,I$1,FALSE),0)</f>
        <v>0</v>
      </c>
      <c r="J105" s="104">
        <f>IFERROR(VLOOKUP($B105,'[6]Trial Blc'!$B$3:U$708,J$1,FALSE),0)</f>
        <v>0</v>
      </c>
      <c r="K105" s="104">
        <f>IFERROR(VLOOKUP($B105,'[6]Trial Blc'!$B$3:V$708,K$1,FALSE),0)</f>
        <v>0</v>
      </c>
      <c r="L105" s="104">
        <f>IFERROR(VLOOKUP($B105,'[6]Trial Blc'!$B$3:W$708,L$1,FALSE),0)</f>
        <v>0</v>
      </c>
      <c r="M105" s="104">
        <f>IFERROR(VLOOKUP($B105,'[6]Trial Blc'!$B$3:X$708,M$1,FALSE),0)</f>
        <v>0</v>
      </c>
      <c r="N105" s="104">
        <f>IFERROR(VLOOKUP($B105,'[6]Trial Blc'!$B$3:Y$708,N$1,FALSE),0)</f>
        <v>0</v>
      </c>
      <c r="O105" s="104">
        <f>IFERROR(VLOOKUP($B105,'[6]Trial Blc'!$B$3:Z$708,O$1,FALSE),0)</f>
        <v>0</v>
      </c>
      <c r="P105" s="104">
        <f>IFERROR(VLOOKUP($B105,'[6]Trial Blc'!$B$3:AA$708,P$1,FALSE),0)</f>
        <v>0</v>
      </c>
      <c r="Q105" s="104">
        <f>IFERROR(VLOOKUP($B105,'[6]Trial Blc'!$B$3:AB$708,Q$1,FALSE),0)</f>
        <v>0</v>
      </c>
      <c r="R105" s="104">
        <f>IFERROR(VLOOKUP($B105,'[6]Trial Blc'!$B$3:AC$708,R$1,FALSE),0)</f>
        <v>0</v>
      </c>
      <c r="S105" s="104">
        <f>IFERROR(VLOOKUP($B105,'[6]Trial Blc'!$B$3:AD$708,S$1,FALSE),0)</f>
        <v>0</v>
      </c>
      <c r="T105" s="11">
        <f t="shared" si="46"/>
        <v>0</v>
      </c>
      <c r="X105" s="155"/>
      <c r="Y105" s="13" t="s">
        <v>184</v>
      </c>
      <c r="Z105" s="10"/>
      <c r="AA105" s="12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7" s="11" customFormat="1" ht="12" x14ac:dyDescent="0.3">
      <c r="A106" s="11" t="s">
        <v>185</v>
      </c>
      <c r="B106" s="155">
        <v>1270</v>
      </c>
      <c r="C106" s="12"/>
      <c r="D106" s="104">
        <f>IFERROR(VLOOKUP($B106,'[6]Trial Blc'!$B$3:O$708,D$1,FALSE),0)</f>
        <v>-806994</v>
      </c>
      <c r="E106" s="10"/>
      <c r="F106" s="12"/>
      <c r="G106" s="10">
        <f t="shared" si="45"/>
        <v>-806994</v>
      </c>
      <c r="H106" s="104">
        <f>IFERROR(VLOOKUP($B106,'[6]Trial Blc'!$B$3:S$708,H$1,FALSE),0)</f>
        <v>-806994</v>
      </c>
      <c r="I106" s="104">
        <f>IFERROR(VLOOKUP($B106,'[6]Trial Blc'!$B$3:T$708,I$1,FALSE),0)</f>
        <v>-806994</v>
      </c>
      <c r="J106" s="104">
        <f>IFERROR(VLOOKUP($B106,'[6]Trial Blc'!$B$3:U$708,J$1,FALSE),0)</f>
        <v>-806994</v>
      </c>
      <c r="K106" s="104">
        <f>IFERROR(VLOOKUP($B106,'[6]Trial Blc'!$B$3:V$708,K$1,FALSE),0)</f>
        <v>-806994</v>
      </c>
      <c r="L106" s="104">
        <f>IFERROR(VLOOKUP($B106,'[6]Trial Blc'!$B$3:W$708,L$1,FALSE),0)</f>
        <v>-806994</v>
      </c>
      <c r="M106" s="104">
        <f>IFERROR(VLOOKUP($B106,'[6]Trial Blc'!$B$3:X$708,M$1,FALSE),0)</f>
        <v>-806994</v>
      </c>
      <c r="N106" s="104">
        <f>IFERROR(VLOOKUP($B106,'[6]Trial Blc'!$B$3:Y$708,N$1,FALSE),0)</f>
        <v>-806994</v>
      </c>
      <c r="O106" s="104">
        <f>IFERROR(VLOOKUP($B106,'[6]Trial Blc'!$B$3:Z$708,O$1,FALSE),0)</f>
        <v>-806994</v>
      </c>
      <c r="P106" s="104">
        <f>IFERROR(VLOOKUP($B106,'[6]Trial Blc'!$B$3:AA$708,P$1,FALSE),0)</f>
        <v>-806994</v>
      </c>
      <c r="Q106" s="104">
        <f>IFERROR(VLOOKUP($B106,'[6]Trial Blc'!$B$3:AB$708,Q$1,FALSE),0)</f>
        <v>-806994</v>
      </c>
      <c r="R106" s="104">
        <f>IFERROR(VLOOKUP($B106,'[6]Trial Blc'!$B$3:AC$708,R$1,FALSE),0)</f>
        <v>-806994</v>
      </c>
      <c r="S106" s="104">
        <f>IFERROR(VLOOKUP($B106,'[6]Trial Blc'!$B$3:AD$708,S$1,FALSE),0)</f>
        <v>-806994</v>
      </c>
      <c r="T106" s="11">
        <f t="shared" si="46"/>
        <v>-806994</v>
      </c>
      <c r="U106" s="11">
        <f>+'[6]COAS-V2'!B22</f>
        <v>826452.88</v>
      </c>
      <c r="V106" s="11">
        <f t="shared" ref="V106:V128" si="52">+U106+T106</f>
        <v>19458.880000000005</v>
      </c>
      <c r="X106" s="155"/>
      <c r="Z106" s="10"/>
      <c r="AA106" s="12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R106" s="11">
        <f t="shared" ref="AR106:AR111" si="53">+AQ106+AP106</f>
        <v>0</v>
      </c>
    </row>
    <row r="107" spans="1:47" s="11" customFormat="1" ht="12" x14ac:dyDescent="0.3">
      <c r="A107" s="11" t="s">
        <v>186</v>
      </c>
      <c r="B107" s="155">
        <v>1300</v>
      </c>
      <c r="C107" s="12" t="s">
        <v>187</v>
      </c>
      <c r="D107" s="101">
        <f>IFERROR(VLOOKUP($B107,'[6]Trial Blc'!$B$3:O$708,D$1,FALSE),0)</f>
        <v>1097.57</v>
      </c>
      <c r="E107" s="10"/>
      <c r="F107" s="12"/>
      <c r="G107" s="10">
        <f t="shared" si="45"/>
        <v>1097.57</v>
      </c>
      <c r="H107" s="104">
        <f>IFERROR(VLOOKUP($B107,'[6]Trial Blc'!$B$3:S$708,H$1,FALSE),0)</f>
        <v>1097.57</v>
      </c>
      <c r="I107" s="104">
        <f>IFERROR(VLOOKUP($B107,'[6]Trial Blc'!$B$3:T$708,I$1,FALSE),0)</f>
        <v>1097.57</v>
      </c>
      <c r="J107" s="104">
        <f>IFERROR(VLOOKUP($B107,'[6]Trial Blc'!$B$3:U$708,J$1,FALSE),0)</f>
        <v>1097.57</v>
      </c>
      <c r="K107" s="104">
        <f>IFERROR(VLOOKUP($B107,'[6]Trial Blc'!$B$3:V$708,K$1,FALSE),0)</f>
        <v>1097.57</v>
      </c>
      <c r="L107" s="104">
        <f>IFERROR(VLOOKUP($B107,'[6]Trial Blc'!$B$3:W$708,L$1,FALSE),0)</f>
        <v>2079.06</v>
      </c>
      <c r="M107" s="104">
        <f>IFERROR(VLOOKUP($B107,'[6]Trial Blc'!$B$3:X$708,M$1,FALSE),0)</f>
        <v>3228.26</v>
      </c>
      <c r="N107" s="104">
        <f>IFERROR(VLOOKUP($B107,'[6]Trial Blc'!$B$3:Y$708,N$1,FALSE),0)</f>
        <v>8665.56</v>
      </c>
      <c r="O107" s="104">
        <f>IFERROR(VLOOKUP($B107,'[6]Trial Blc'!$B$3:Z$708,O$1,FALSE),0)</f>
        <v>8665.56</v>
      </c>
      <c r="P107" s="104">
        <f>IFERROR(VLOOKUP($B107,'[6]Trial Blc'!$B$3:AA$708,P$1,FALSE),0)</f>
        <v>8665.56</v>
      </c>
      <c r="Q107" s="104">
        <f>IFERROR(VLOOKUP($B107,'[6]Trial Blc'!$B$3:AB$708,Q$1,FALSE),0)</f>
        <v>8665.56</v>
      </c>
      <c r="R107" s="104">
        <f>IFERROR(VLOOKUP($B107,'[6]Trial Blc'!$B$3:AC$708,R$1,FALSE),0)</f>
        <v>8665.56</v>
      </c>
      <c r="S107" s="104">
        <f>IFERROR(VLOOKUP($B107,'[6]Trial Blc'!$B$3:AD$708,S$1,FALSE),0)</f>
        <v>8665.56</v>
      </c>
      <c r="T107" s="11">
        <f t="shared" si="46"/>
        <v>4829.8869230769224</v>
      </c>
      <c r="U107" s="11">
        <f>+'[6]COAS-V2'!B25</f>
        <v>2957904.56</v>
      </c>
      <c r="V107" s="11">
        <f t="shared" si="52"/>
        <v>2962734.4469230771</v>
      </c>
      <c r="X107" s="155">
        <v>2060</v>
      </c>
      <c r="Y107" s="11" t="s">
        <v>188</v>
      </c>
      <c r="Z107" s="104">
        <f>-IFERROR(VLOOKUP($X107,'[6]Trial Blc'!$B$3:AH$708,Z$1,FALSE),0)</f>
        <v>-6705.09</v>
      </c>
      <c r="AA107" s="12"/>
      <c r="AB107" s="10"/>
      <c r="AC107" s="10">
        <f>SUM(Z107:AB107)</f>
        <v>-6705.09</v>
      </c>
      <c r="AD107" s="104">
        <f>-IFERROR(VLOOKUP($X107,'[6]Trial Blc'!$B$3:AL$708,AD$1,FALSE),0)</f>
        <v>-6702.22</v>
      </c>
      <c r="AE107" s="104">
        <f>-IFERROR(VLOOKUP($X107,'[6]Trial Blc'!$B$3:AM$708,AE$1,FALSE),0)</f>
        <v>-6699.35</v>
      </c>
      <c r="AF107" s="104">
        <f>-IFERROR(VLOOKUP($X107,'[6]Trial Blc'!$B$3:AN$708,AF$1,FALSE),0)</f>
        <v>-6696.48</v>
      </c>
      <c r="AG107" s="104">
        <f>-IFERROR(VLOOKUP($X107,'[6]Trial Blc'!$B$3:AO$708,AG$1,FALSE),0)</f>
        <v>-6693.61</v>
      </c>
      <c r="AH107" s="104">
        <f>-IFERROR(VLOOKUP($X107,'[6]Trial Blc'!$B$3:AP$708,AH$1,FALSE),0)</f>
        <v>-6688.18</v>
      </c>
      <c r="AI107" s="104">
        <f>-IFERROR(VLOOKUP($X107,'[6]Trial Blc'!$B$3:AQ$708,AI$1,FALSE),0)</f>
        <v>-6679.75</v>
      </c>
      <c r="AJ107" s="104">
        <f>-IFERROR(VLOOKUP($X107,'[6]Trial Blc'!$B$3:AR$708,AJ$1,FALSE),0)</f>
        <v>-6657.12</v>
      </c>
      <c r="AK107" s="104">
        <f>-IFERROR(VLOOKUP($X107,'[6]Trial Blc'!$B$3:AS$708,AK$1,FALSE),0)</f>
        <v>-6634.49</v>
      </c>
      <c r="AL107" s="104">
        <f>-IFERROR(VLOOKUP($X107,'[6]Trial Blc'!$B$3:AT$708,AL$1,FALSE),0)</f>
        <v>-6611.86</v>
      </c>
      <c r="AM107" s="104">
        <f>-IFERROR(VLOOKUP($X107,'[6]Trial Blc'!$B$3:AU$708,AM$1,FALSE),0)</f>
        <v>-6589.23</v>
      </c>
      <c r="AN107" s="104">
        <f>-IFERROR(VLOOKUP($X107,'[6]Trial Blc'!$B$3:AV$708,AN$1,FALSE),0)</f>
        <v>-6566.6</v>
      </c>
      <c r="AO107" s="104">
        <f>-IFERROR(VLOOKUP($X107,'[6]Trial Blc'!$B$3:AW$708,AO$1,FALSE),0)</f>
        <v>-6543.97</v>
      </c>
      <c r="AP107" s="11">
        <f t="shared" si="49"/>
        <v>-6651.3807692307691</v>
      </c>
      <c r="AQ107" s="11">
        <f>+'[6]COAS-V2'!B89+'[6]COAS-V2'!B90</f>
        <v>1151476.03125</v>
      </c>
      <c r="AR107" s="11">
        <f t="shared" si="53"/>
        <v>1144824.6504807693</v>
      </c>
      <c r="AU107" s="11">
        <v>1290127.8075000001</v>
      </c>
    </row>
    <row r="108" spans="1:47" s="11" customFormat="1" ht="12" x14ac:dyDescent="0.3">
      <c r="A108" s="11" t="s">
        <v>189</v>
      </c>
      <c r="B108" s="155">
        <v>1330</v>
      </c>
      <c r="C108" s="12" t="s">
        <v>190</v>
      </c>
      <c r="D108" s="101">
        <f>IFERROR(VLOOKUP($B108,'[6]Trial Blc'!$B$3:O$708,D$1,FALSE),0)</f>
        <v>906.94</v>
      </c>
      <c r="E108" s="10"/>
      <c r="F108" s="12"/>
      <c r="G108" s="10">
        <f t="shared" si="45"/>
        <v>906.94</v>
      </c>
      <c r="H108" s="104">
        <f>IFERROR(VLOOKUP($B108,'[6]Trial Blc'!$B$3:S$708,H$1,FALSE),0)</f>
        <v>906.94</v>
      </c>
      <c r="I108" s="104">
        <f>IFERROR(VLOOKUP($B108,'[6]Trial Blc'!$B$3:T$708,I$1,FALSE),0)</f>
        <v>906.94</v>
      </c>
      <c r="J108" s="104">
        <f>IFERROR(VLOOKUP($B108,'[6]Trial Blc'!$B$3:U$708,J$1,FALSE),0)</f>
        <v>906.94</v>
      </c>
      <c r="K108" s="104">
        <f>IFERROR(VLOOKUP($B108,'[6]Trial Blc'!$B$3:V$708,K$1,FALSE),0)</f>
        <v>906.94</v>
      </c>
      <c r="L108" s="104">
        <f>IFERROR(VLOOKUP($B108,'[6]Trial Blc'!$B$3:W$708,L$1,FALSE),0)</f>
        <v>906.94</v>
      </c>
      <c r="M108" s="104">
        <f>IFERROR(VLOOKUP($B108,'[6]Trial Blc'!$B$3:X$708,M$1,FALSE),0)</f>
        <v>906.94</v>
      </c>
      <c r="N108" s="104">
        <f>IFERROR(VLOOKUP($B108,'[6]Trial Blc'!$B$3:Y$708,N$1,FALSE),0)</f>
        <v>906.94</v>
      </c>
      <c r="O108" s="104">
        <f>IFERROR(VLOOKUP($B108,'[6]Trial Blc'!$B$3:Z$708,O$1,FALSE),0)</f>
        <v>906.94</v>
      </c>
      <c r="P108" s="104">
        <f>IFERROR(VLOOKUP($B108,'[6]Trial Blc'!$B$3:AA$708,P$1,FALSE),0)</f>
        <v>906.94</v>
      </c>
      <c r="Q108" s="104">
        <f>IFERROR(VLOOKUP($B108,'[6]Trial Blc'!$B$3:AB$708,Q$1,FALSE),0)</f>
        <v>906.94</v>
      </c>
      <c r="R108" s="104">
        <f>IFERROR(VLOOKUP($B108,'[6]Trial Blc'!$B$3:AC$708,R$1,FALSE),0)</f>
        <v>906.94</v>
      </c>
      <c r="S108" s="104">
        <f>IFERROR(VLOOKUP($B108,'[6]Trial Blc'!$B$3:AD$708,S$1,FALSE),0)</f>
        <v>906.94</v>
      </c>
      <c r="T108" s="11">
        <f t="shared" si="46"/>
        <v>906.9400000000004</v>
      </c>
      <c r="V108" s="11">
        <f t="shared" si="52"/>
        <v>906.9400000000004</v>
      </c>
      <c r="X108" s="155">
        <v>2090</v>
      </c>
      <c r="Y108" s="11" t="s">
        <v>191</v>
      </c>
      <c r="Z108" s="104">
        <f>-IFERROR(VLOOKUP($X108,'[6]Trial Blc'!$B$3:AH$708,Z$1,FALSE),0)</f>
        <v>272.12</v>
      </c>
      <c r="AA108" s="12"/>
      <c r="AB108" s="10"/>
      <c r="AC108" s="10">
        <f>SUM(Z108:AB108)</f>
        <v>272.12</v>
      </c>
      <c r="AD108" s="104">
        <f>-IFERROR(VLOOKUP($X108,'[6]Trial Blc'!$B$3:AL$708,AD$1,FALSE),0)</f>
        <v>275.89999999999998</v>
      </c>
      <c r="AE108" s="104">
        <f>-IFERROR(VLOOKUP($X108,'[6]Trial Blc'!$B$3:AM$708,AE$1,FALSE),0)</f>
        <v>279.68</v>
      </c>
      <c r="AF108" s="104">
        <f>-IFERROR(VLOOKUP($X108,'[6]Trial Blc'!$B$3:AN$708,AF$1,FALSE),0)</f>
        <v>283.45999999999998</v>
      </c>
      <c r="AG108" s="104">
        <f>-IFERROR(VLOOKUP($X108,'[6]Trial Blc'!$B$3:AO$708,AG$1,FALSE),0)</f>
        <v>287.24</v>
      </c>
      <c r="AH108" s="104">
        <f>-IFERROR(VLOOKUP($X108,'[6]Trial Blc'!$B$3:AP$708,AH$1,FALSE),0)</f>
        <v>291.02</v>
      </c>
      <c r="AI108" s="104">
        <f>-IFERROR(VLOOKUP($X108,'[6]Trial Blc'!$B$3:AQ$708,AI$1,FALSE),0)</f>
        <v>294.8</v>
      </c>
      <c r="AJ108" s="104">
        <f>-IFERROR(VLOOKUP($X108,'[6]Trial Blc'!$B$3:AR$708,AJ$1,FALSE),0)</f>
        <v>298.58</v>
      </c>
      <c r="AK108" s="104">
        <f>-IFERROR(VLOOKUP($X108,'[6]Trial Blc'!$B$3:AS$708,AK$1,FALSE),0)</f>
        <v>302.36</v>
      </c>
      <c r="AL108" s="104">
        <f>-IFERROR(VLOOKUP($X108,'[6]Trial Blc'!$B$3:AT$708,AL$1,FALSE),0)</f>
        <v>306.14</v>
      </c>
      <c r="AM108" s="104">
        <f>-IFERROR(VLOOKUP($X108,'[6]Trial Blc'!$B$3:AU$708,AM$1,FALSE),0)</f>
        <v>309.92</v>
      </c>
      <c r="AN108" s="104">
        <f>-IFERROR(VLOOKUP($X108,'[6]Trial Blc'!$B$3:AV$708,AN$1,FALSE),0)</f>
        <v>313.7</v>
      </c>
      <c r="AO108" s="104">
        <f>-IFERROR(VLOOKUP($X108,'[6]Trial Blc'!$B$3:AW$708,AO$1,FALSE),0)</f>
        <v>317.48</v>
      </c>
      <c r="AP108" s="11">
        <f t="shared" si="49"/>
        <v>294.8</v>
      </c>
      <c r="AQ108" s="11">
        <f>+'[6]COAS-V2'!B93</f>
        <v>26.47</v>
      </c>
      <c r="AR108" s="11">
        <f t="shared" si="53"/>
        <v>321.27</v>
      </c>
      <c r="AU108" s="11">
        <v>26.47</v>
      </c>
    </row>
    <row r="109" spans="1:47" s="11" customFormat="1" ht="12" x14ac:dyDescent="0.3">
      <c r="B109" s="150"/>
      <c r="D109" s="104">
        <f>IFERROR(VLOOKUP($B109,'[6]Trial Blc'!$B$3:O$708,D$1,FALSE),0)</f>
        <v>0</v>
      </c>
      <c r="E109" s="10"/>
      <c r="F109" s="12"/>
      <c r="G109" s="10">
        <f t="shared" si="45"/>
        <v>0</v>
      </c>
      <c r="H109" s="104">
        <f>IFERROR(VLOOKUP($B109,'[6]Trial Blc'!$B$3:S$708,H$1,FALSE),0)</f>
        <v>0</v>
      </c>
      <c r="I109" s="104">
        <f>IFERROR(VLOOKUP($B109,'[6]Trial Blc'!$B$3:T$708,I$1,FALSE),0)</f>
        <v>0</v>
      </c>
      <c r="J109" s="104">
        <f>IFERROR(VLOOKUP($B109,'[6]Trial Blc'!$B$3:U$708,J$1,FALSE),0)</f>
        <v>0</v>
      </c>
      <c r="K109" s="104">
        <f>IFERROR(VLOOKUP($B109,'[6]Trial Blc'!$B$3:V$708,K$1,FALSE),0)</f>
        <v>0</v>
      </c>
      <c r="L109" s="104">
        <f>IFERROR(VLOOKUP($B109,'[6]Trial Blc'!$B$3:W$708,L$1,FALSE),0)</f>
        <v>0</v>
      </c>
      <c r="M109" s="104">
        <f>IFERROR(VLOOKUP($B109,'[6]Trial Blc'!$B$3:X$708,M$1,FALSE),0)</f>
        <v>0</v>
      </c>
      <c r="N109" s="104">
        <f>IFERROR(VLOOKUP($B109,'[6]Trial Blc'!$B$3:Y$708,N$1,FALSE),0)</f>
        <v>0</v>
      </c>
      <c r="O109" s="104">
        <f>IFERROR(VLOOKUP($B109,'[6]Trial Blc'!$B$3:Z$708,O$1,FALSE),0)</f>
        <v>0</v>
      </c>
      <c r="P109" s="104">
        <f>IFERROR(VLOOKUP($B109,'[6]Trial Blc'!$B$3:AA$708,P$1,FALSE),0)</f>
        <v>0</v>
      </c>
      <c r="Q109" s="104">
        <f>IFERROR(VLOOKUP($B109,'[6]Trial Blc'!$B$3:AB$708,Q$1,FALSE),0)</f>
        <v>0</v>
      </c>
      <c r="R109" s="104">
        <f>IFERROR(VLOOKUP($B109,'[6]Trial Blc'!$B$3:AC$708,R$1,FALSE),0)</f>
        <v>0</v>
      </c>
      <c r="S109" s="104">
        <f>IFERROR(VLOOKUP($B109,'[6]Trial Blc'!$B$3:AD$708,S$1,FALSE),0)</f>
        <v>0</v>
      </c>
      <c r="T109" s="11">
        <f t="shared" si="46"/>
        <v>0</v>
      </c>
      <c r="V109" s="11">
        <f t="shared" si="52"/>
        <v>0</v>
      </c>
      <c r="X109" s="150"/>
      <c r="Z109" s="104">
        <f>-IFERROR(VLOOKUP($X109,'[6]Trial Blc'!$B$3:AH$708,Z$1,FALSE),0)</f>
        <v>0</v>
      </c>
      <c r="AA109" s="12"/>
      <c r="AB109" s="10"/>
      <c r="AC109" s="10"/>
      <c r="AD109" s="104">
        <f>-IFERROR(VLOOKUP($X109,'[6]Trial Blc'!$B$3:AL$708,AD$1,FALSE),0)</f>
        <v>0</v>
      </c>
      <c r="AE109" s="104">
        <f>-IFERROR(VLOOKUP($X109,'[6]Trial Blc'!$B$3:AM$708,AE$1,FALSE),0)</f>
        <v>0</v>
      </c>
      <c r="AF109" s="104">
        <f>-IFERROR(VLOOKUP($X109,'[6]Trial Blc'!$B$3:AN$708,AF$1,FALSE),0)</f>
        <v>0</v>
      </c>
      <c r="AG109" s="104">
        <f>-IFERROR(VLOOKUP($X109,'[6]Trial Blc'!$B$3:AO$708,AG$1,FALSE),0)</f>
        <v>0</v>
      </c>
      <c r="AH109" s="104">
        <f>-IFERROR(VLOOKUP($X109,'[6]Trial Blc'!$B$3:AP$708,AH$1,FALSE),0)</f>
        <v>0</v>
      </c>
      <c r="AI109" s="104">
        <f>-IFERROR(VLOOKUP($X109,'[6]Trial Blc'!$B$3:AQ$708,AI$1,FALSE),0)</f>
        <v>0</v>
      </c>
      <c r="AJ109" s="104">
        <f>-IFERROR(VLOOKUP($X109,'[6]Trial Blc'!$B$3:AR$708,AJ$1,FALSE),0)</f>
        <v>0</v>
      </c>
      <c r="AK109" s="104">
        <f>-IFERROR(VLOOKUP($X109,'[6]Trial Blc'!$B$3:AS$708,AK$1,FALSE),0)</f>
        <v>0</v>
      </c>
      <c r="AL109" s="104">
        <f>-IFERROR(VLOOKUP($X109,'[6]Trial Blc'!$B$3:AT$708,AL$1,FALSE),0)</f>
        <v>0</v>
      </c>
      <c r="AM109" s="104">
        <f>-IFERROR(VLOOKUP($X109,'[6]Trial Blc'!$B$3:AU$708,AM$1,FALSE),0)</f>
        <v>0</v>
      </c>
      <c r="AN109" s="104">
        <f>-IFERROR(VLOOKUP($X109,'[6]Trial Blc'!$B$3:AV$708,AN$1,FALSE),0)</f>
        <v>0</v>
      </c>
      <c r="AO109" s="104">
        <f>-IFERROR(VLOOKUP($X109,'[6]Trial Blc'!$B$3:AW$708,AO$1,FALSE),0)</f>
        <v>0</v>
      </c>
      <c r="AP109" s="11">
        <f t="shared" si="49"/>
        <v>0</v>
      </c>
      <c r="AR109" s="11">
        <f t="shared" si="53"/>
        <v>0</v>
      </c>
    </row>
    <row r="110" spans="1:47" s="11" customFormat="1" ht="12" x14ac:dyDescent="0.3">
      <c r="A110" s="11" t="s">
        <v>192</v>
      </c>
      <c r="B110" s="155">
        <v>1400</v>
      </c>
      <c r="C110" s="12" t="s">
        <v>193</v>
      </c>
      <c r="D110" s="104">
        <f>IFERROR(VLOOKUP($B110,'[6]Trial Blc'!$B$3:O$708,D$1,FALSE),0)</f>
        <v>1172121.97</v>
      </c>
      <c r="E110" s="10"/>
      <c r="F110" s="12"/>
      <c r="G110" s="10">
        <f t="shared" si="45"/>
        <v>1172121.97</v>
      </c>
      <c r="H110" s="104">
        <f>IFERROR(VLOOKUP($B110,'[6]Trial Blc'!$B$3:S$708,H$1,FALSE),0)</f>
        <v>1450287.81</v>
      </c>
      <c r="I110" s="104">
        <f>IFERROR(VLOOKUP($B110,'[6]Trial Blc'!$B$3:T$708,I$1,FALSE),0)</f>
        <v>1455555.76</v>
      </c>
      <c r="J110" s="104">
        <f>IFERROR(VLOOKUP($B110,'[6]Trial Blc'!$B$3:U$708,J$1,FALSE),0)</f>
        <v>1454616.48</v>
      </c>
      <c r="K110" s="104">
        <f>IFERROR(VLOOKUP($B110,'[6]Trial Blc'!$B$3:V$708,K$1,FALSE),0)</f>
        <v>1898052.89</v>
      </c>
      <c r="L110" s="104">
        <f>IFERROR(VLOOKUP($B110,'[6]Trial Blc'!$B$3:W$708,L$1,FALSE),0)</f>
        <v>1900114.4</v>
      </c>
      <c r="M110" s="104">
        <f>IFERROR(VLOOKUP($B110,'[6]Trial Blc'!$B$3:X$708,M$1,FALSE),0)</f>
        <v>1902610.36</v>
      </c>
      <c r="N110" s="104">
        <f>IFERROR(VLOOKUP($B110,'[6]Trial Blc'!$B$3:Y$708,N$1,FALSE),0)</f>
        <v>1903593.55</v>
      </c>
      <c r="O110" s="104">
        <f>IFERROR(VLOOKUP($B110,'[6]Trial Blc'!$B$3:Z$708,O$1,FALSE),0)</f>
        <v>1900566.7</v>
      </c>
      <c r="P110" s="104">
        <f>IFERROR(VLOOKUP($B110,'[6]Trial Blc'!$B$3:AA$708,P$1,FALSE),0)</f>
        <v>1897256.08</v>
      </c>
      <c r="Q110" s="104">
        <f>IFERROR(VLOOKUP($B110,'[6]Trial Blc'!$B$3:AB$708,Q$1,FALSE),0)</f>
        <v>1898154.54</v>
      </c>
      <c r="R110" s="104">
        <f>IFERROR(VLOOKUP($B110,'[6]Trial Blc'!$B$3:AC$708,R$1,FALSE),0)</f>
        <v>1899963.27</v>
      </c>
      <c r="S110" s="104">
        <f>IFERROR(VLOOKUP($B110,'[6]Trial Blc'!$B$3:AD$708,S$1,FALSE),0)</f>
        <v>1901133.48</v>
      </c>
      <c r="T110" s="11">
        <f t="shared" si="46"/>
        <v>1741079.0223076923</v>
      </c>
      <c r="U110" s="11">
        <f>+'[6]COAS-V2'!B31</f>
        <v>2374591.1</v>
      </c>
      <c r="V110" s="11">
        <f t="shared" si="52"/>
        <v>4115670.1223076927</v>
      </c>
      <c r="X110" s="155">
        <v>2160</v>
      </c>
      <c r="Y110" s="11" t="s">
        <v>194</v>
      </c>
      <c r="Z110" s="104">
        <f>-IFERROR(VLOOKUP($X110,'[6]Trial Blc'!$B$3:AH$708,Z$1,FALSE),0)</f>
        <v>158070.57</v>
      </c>
      <c r="AA110" s="12"/>
      <c r="AB110" s="10"/>
      <c r="AC110" s="10">
        <f>SUM(Z110:AB110)</f>
        <v>158070.57</v>
      </c>
      <c r="AD110" s="104">
        <f>-IFERROR(VLOOKUP($X110,'[6]Trial Blc'!$B$3:AL$708,AD$1,FALSE),0)</f>
        <v>164389.79999999999</v>
      </c>
      <c r="AE110" s="104">
        <f>-IFERROR(VLOOKUP($X110,'[6]Trial Blc'!$B$3:AM$708,AE$1,FALSE),0)</f>
        <v>170432.17</v>
      </c>
      <c r="AF110" s="104">
        <f>-IFERROR(VLOOKUP($X110,'[6]Trial Blc'!$B$3:AN$708,AF$1,FALSE),0)</f>
        <v>174742.89</v>
      </c>
      <c r="AG110" s="104">
        <f>-IFERROR(VLOOKUP($X110,'[6]Trial Blc'!$B$3:AO$708,AG$1,FALSE),0)</f>
        <v>182911.94</v>
      </c>
      <c r="AH110" s="104">
        <f>-IFERROR(VLOOKUP($X110,'[6]Trial Blc'!$B$3:AP$708,AH$1,FALSE),0)</f>
        <v>190266.98</v>
      </c>
      <c r="AI110" s="104">
        <f>-IFERROR(VLOOKUP($X110,'[6]Trial Blc'!$B$3:AQ$708,AI$1,FALSE),0)</f>
        <v>199075.35</v>
      </c>
      <c r="AJ110" s="104">
        <f>-IFERROR(VLOOKUP($X110,'[6]Trial Blc'!$B$3:AR$708,AJ$1,FALSE),0)</f>
        <v>207431.84</v>
      </c>
      <c r="AK110" s="104">
        <f>-IFERROR(VLOOKUP($X110,'[6]Trial Blc'!$B$3:AS$708,AK$1,FALSE),0)</f>
        <v>216230.75</v>
      </c>
      <c r="AL110" s="104">
        <f>-IFERROR(VLOOKUP($X110,'[6]Trial Blc'!$B$3:AT$708,AL$1,FALSE),0)</f>
        <v>221709.09</v>
      </c>
      <c r="AM110" s="104">
        <f>-IFERROR(VLOOKUP($X110,'[6]Trial Blc'!$B$3:AU$708,AM$1,FALSE),0)</f>
        <v>224856.01</v>
      </c>
      <c r="AN110" s="104">
        <f>-IFERROR(VLOOKUP($X110,'[6]Trial Blc'!$B$3:AV$708,AN$1,FALSE),0)</f>
        <v>231562.95</v>
      </c>
      <c r="AO110" s="104">
        <f>-IFERROR(VLOOKUP($X110,'[6]Trial Blc'!$B$3:AW$708,AO$1,FALSE),0)</f>
        <v>240360.79</v>
      </c>
      <c r="AP110" s="11">
        <f t="shared" si="49"/>
        <v>198618.54846153854</v>
      </c>
      <c r="AQ110" s="11">
        <f>+'[6]COAS-V2'!B106+'[6]COAS-V2'!B107</f>
        <v>563471.78722222231</v>
      </c>
      <c r="AR110" s="11">
        <f t="shared" si="53"/>
        <v>762090.33568376082</v>
      </c>
      <c r="AU110" s="11">
        <v>761354.37888888898</v>
      </c>
    </row>
    <row r="111" spans="1:47" s="11" customFormat="1" ht="12" x14ac:dyDescent="0.3">
      <c r="A111" s="11" t="s">
        <v>603</v>
      </c>
      <c r="B111" s="304">
        <v>1395</v>
      </c>
      <c r="C111" s="12" t="s">
        <v>195</v>
      </c>
      <c r="D111" s="104">
        <f>IFERROR(VLOOKUP($B111,'[6]Trial Blc'!$B$3:O$708,D$1,FALSE),0)</f>
        <v>104386.62</v>
      </c>
      <c r="E111" s="10"/>
      <c r="F111" s="10"/>
      <c r="G111" s="16">
        <f t="shared" si="45"/>
        <v>104386.62</v>
      </c>
      <c r="H111" s="104">
        <f>IFERROR(VLOOKUP($B111,'[6]Trial Blc'!$B$3:S$708,H$1,FALSE),0)</f>
        <v>104386.62</v>
      </c>
      <c r="I111" s="104">
        <f>IFERROR(VLOOKUP($B111,'[6]Trial Blc'!$B$3:T$708,I$1,FALSE),0)</f>
        <v>104386.62</v>
      </c>
      <c r="J111" s="104">
        <f>IFERROR(VLOOKUP($B111,'[6]Trial Blc'!$B$3:U$708,J$1,FALSE),0)</f>
        <v>104386.62</v>
      </c>
      <c r="K111" s="104">
        <f>IFERROR(VLOOKUP($B111,'[6]Trial Blc'!$B$3:V$708,K$1,FALSE),0)</f>
        <v>104386.62</v>
      </c>
      <c r="L111" s="104">
        <f>IFERROR(VLOOKUP($B111,'[6]Trial Blc'!$B$3:W$708,L$1,FALSE),0)</f>
        <v>104386.62</v>
      </c>
      <c r="M111" s="104">
        <f>IFERROR(VLOOKUP($B111,'[6]Trial Blc'!$B$3:X$708,M$1,FALSE),0)</f>
        <v>104386.62</v>
      </c>
      <c r="N111" s="104">
        <f>IFERROR(VLOOKUP($B111,'[6]Trial Blc'!$B$3:Y$708,N$1,FALSE),0)</f>
        <v>104386.62</v>
      </c>
      <c r="O111" s="104">
        <f>IFERROR(VLOOKUP($B111,'[6]Trial Blc'!$B$3:Z$708,O$1,FALSE),0)</f>
        <v>104386.62</v>
      </c>
      <c r="P111" s="104">
        <f>IFERROR(VLOOKUP($B111,'[6]Trial Blc'!$B$3:AA$708,P$1,FALSE),0)</f>
        <v>104386.62</v>
      </c>
      <c r="Q111" s="104">
        <f>IFERROR(VLOOKUP($B111,'[6]Trial Blc'!$B$3:AB$708,Q$1,FALSE),0)</f>
        <v>104386.62</v>
      </c>
      <c r="R111" s="104">
        <f>IFERROR(VLOOKUP($B111,'[6]Trial Blc'!$B$3:AC$708,R$1,FALSE),0)</f>
        <v>104386.62</v>
      </c>
      <c r="S111" s="104">
        <f>IFERROR(VLOOKUP($B111,'[6]Trial Blc'!$B$3:AD$708,S$1,FALSE),0)</f>
        <v>104386.62</v>
      </c>
      <c r="T111" s="11">
        <f t="shared" si="46"/>
        <v>104386.62000000001</v>
      </c>
      <c r="V111" s="11">
        <f t="shared" si="52"/>
        <v>104386.62000000001</v>
      </c>
      <c r="X111" s="304">
        <v>2155</v>
      </c>
      <c r="Y111" s="169" t="s">
        <v>495</v>
      </c>
      <c r="Z111" s="217">
        <f>-IFERROR(VLOOKUP($X111,'[6]Trial Blc'!$B$3:AH$708,Z$1,FALSE),0)</f>
        <v>52199.08</v>
      </c>
      <c r="AA111" s="311"/>
      <c r="AB111" s="16"/>
      <c r="AC111" s="16">
        <f>SUM(Z111:AB111)</f>
        <v>52199.08</v>
      </c>
      <c r="AD111" s="217">
        <f>-IFERROR(VLOOKUP($X111,'[6]Trial Blc'!$B$3:AL$708,AD$1,FALSE),0)</f>
        <v>52682.35</v>
      </c>
      <c r="AE111" s="217">
        <f>-IFERROR(VLOOKUP($X111,'[6]Trial Blc'!$B$3:AM$708,AE$1,FALSE),0)</f>
        <v>53165.62</v>
      </c>
      <c r="AF111" s="217">
        <f>-IFERROR(VLOOKUP($X111,'[6]Trial Blc'!$B$3:AN$708,AF$1,FALSE),0)</f>
        <v>53648.89</v>
      </c>
      <c r="AG111" s="217">
        <f>-IFERROR(VLOOKUP($X111,'[6]Trial Blc'!$B$3:AO$708,AG$1,FALSE),0)</f>
        <v>54132.160000000003</v>
      </c>
      <c r="AH111" s="217">
        <f>-IFERROR(VLOOKUP($X111,'[6]Trial Blc'!$B$3:AP$708,AH$1,FALSE),0)</f>
        <v>54615.43</v>
      </c>
      <c r="AI111" s="217">
        <f>-IFERROR(VLOOKUP($X111,'[6]Trial Blc'!$B$3:AQ$708,AI$1,FALSE),0)</f>
        <v>55098.7</v>
      </c>
      <c r="AJ111" s="217">
        <f>-IFERROR(VLOOKUP($X111,'[6]Trial Blc'!$B$3:AR$708,AJ$1,FALSE),0)</f>
        <v>55581.97</v>
      </c>
      <c r="AK111" s="217">
        <f>-IFERROR(VLOOKUP($X111,'[6]Trial Blc'!$B$3:AS$708,AK$1,FALSE),0)</f>
        <v>56065.24</v>
      </c>
      <c r="AL111" s="217">
        <f>-IFERROR(VLOOKUP($X111,'[6]Trial Blc'!$B$3:AT$708,AL$1,FALSE),0)</f>
        <v>56548.51</v>
      </c>
      <c r="AM111" s="217">
        <f>-IFERROR(VLOOKUP($X111,'[6]Trial Blc'!$B$3:AU$708,AM$1,FALSE),0)</f>
        <v>57031.78</v>
      </c>
      <c r="AN111" s="217">
        <f>-IFERROR(VLOOKUP($X111,'[6]Trial Blc'!$B$3:AV$708,AN$1,FALSE),0)</f>
        <v>57515.05</v>
      </c>
      <c r="AO111" s="217">
        <f>-IFERROR(VLOOKUP($X111,'[6]Trial Blc'!$B$3:AW$708,AO$1,FALSE),0)</f>
        <v>57998.32</v>
      </c>
      <c r="AP111" s="11">
        <f t="shared" si="49"/>
        <v>55098.7</v>
      </c>
      <c r="AQ111" s="11">
        <f>+'[6]COAS-V2'!B105</f>
        <v>5057.05</v>
      </c>
      <c r="AR111" s="11">
        <f t="shared" si="53"/>
        <v>60155.75</v>
      </c>
      <c r="AU111" s="11">
        <v>5057.05</v>
      </c>
    </row>
    <row r="112" spans="1:47" s="11" customFormat="1" ht="10.5" x14ac:dyDescent="0.25">
      <c r="B112" s="272"/>
      <c r="C112" s="273" t="s">
        <v>81</v>
      </c>
      <c r="D112" s="312">
        <f>SUM(D110:D111)</f>
        <v>1276508.5899999999</v>
      </c>
      <c r="E112" s="167"/>
      <c r="F112" s="167"/>
      <c r="G112" s="167">
        <f t="shared" ref="G112:V112" si="54">SUM(G110:G111)</f>
        <v>1276508.5899999999</v>
      </c>
      <c r="H112" s="167">
        <f t="shared" si="54"/>
        <v>1554674.4300000002</v>
      </c>
      <c r="I112" s="167">
        <f t="shared" si="54"/>
        <v>1559942.38</v>
      </c>
      <c r="J112" s="167">
        <f t="shared" si="54"/>
        <v>1559003.1</v>
      </c>
      <c r="K112" s="167">
        <f t="shared" si="54"/>
        <v>2002439.5099999998</v>
      </c>
      <c r="L112" s="167">
        <f t="shared" si="54"/>
        <v>2004501.02</v>
      </c>
      <c r="M112" s="167">
        <f t="shared" si="54"/>
        <v>2006996.98</v>
      </c>
      <c r="N112" s="167">
        <f t="shared" si="54"/>
        <v>2007980.17</v>
      </c>
      <c r="O112" s="167">
        <f t="shared" si="54"/>
        <v>2004953.3199999998</v>
      </c>
      <c r="P112" s="167">
        <f t="shared" si="54"/>
        <v>2001642.7000000002</v>
      </c>
      <c r="Q112" s="167">
        <f t="shared" si="54"/>
        <v>2002541.1600000001</v>
      </c>
      <c r="R112" s="167">
        <f t="shared" si="54"/>
        <v>2004349.8900000001</v>
      </c>
      <c r="S112" s="167">
        <f t="shared" si="54"/>
        <v>2005520.1</v>
      </c>
      <c r="T112" s="167">
        <f t="shared" si="54"/>
        <v>1845465.6423076924</v>
      </c>
      <c r="U112" s="167">
        <f t="shared" si="54"/>
        <v>2374591.1</v>
      </c>
      <c r="V112" s="167">
        <f t="shared" si="54"/>
        <v>4220056.7423076928</v>
      </c>
      <c r="X112" s="272"/>
      <c r="Y112" s="24" t="s">
        <v>81</v>
      </c>
      <c r="Z112" s="10">
        <f>SUM(Z110:Z111)</f>
        <v>210269.65000000002</v>
      </c>
      <c r="AA112" s="10">
        <f>SUM(AA110:AA111)</f>
        <v>0</v>
      </c>
      <c r="AB112" s="10"/>
      <c r="AC112" s="10">
        <f t="shared" ref="AC112:AR112" si="55">SUM(AC110:AC111)</f>
        <v>210269.65000000002</v>
      </c>
      <c r="AD112" s="10">
        <f t="shared" si="55"/>
        <v>217072.15</v>
      </c>
      <c r="AE112" s="10">
        <f t="shared" si="55"/>
        <v>223597.79</v>
      </c>
      <c r="AF112" s="10">
        <f t="shared" si="55"/>
        <v>228391.78000000003</v>
      </c>
      <c r="AG112" s="10">
        <f t="shared" si="55"/>
        <v>237044.1</v>
      </c>
      <c r="AH112" s="10">
        <f t="shared" si="55"/>
        <v>244882.41</v>
      </c>
      <c r="AI112" s="10">
        <f t="shared" si="55"/>
        <v>254174.05</v>
      </c>
      <c r="AJ112" s="10">
        <f t="shared" si="55"/>
        <v>263013.81</v>
      </c>
      <c r="AK112" s="10">
        <f t="shared" si="55"/>
        <v>272295.99</v>
      </c>
      <c r="AL112" s="10">
        <f t="shared" si="55"/>
        <v>278257.59999999998</v>
      </c>
      <c r="AM112" s="10">
        <f t="shared" si="55"/>
        <v>281887.79000000004</v>
      </c>
      <c r="AN112" s="10">
        <f t="shared" si="55"/>
        <v>289078</v>
      </c>
      <c r="AO112" s="10">
        <f t="shared" si="55"/>
        <v>298359.11</v>
      </c>
      <c r="AQ112" s="10">
        <f t="shared" si="55"/>
        <v>568528.83722222236</v>
      </c>
      <c r="AR112" s="10">
        <f t="shared" si="55"/>
        <v>822246.08568376082</v>
      </c>
      <c r="AU112" s="11">
        <v>766411.42888888903</v>
      </c>
    </row>
    <row r="113" spans="1:47" s="11" customFormat="1" ht="12" x14ac:dyDescent="0.3">
      <c r="A113" s="11" t="s">
        <v>197</v>
      </c>
      <c r="B113" s="155">
        <v>1410</v>
      </c>
      <c r="C113" s="12" t="s">
        <v>539</v>
      </c>
      <c r="D113" s="101">
        <f>IFERROR(VLOOKUP($B113,'[6]Trial Blc'!$B$3:O$708,D$1,FALSE),0)</f>
        <v>67534.960000000006</v>
      </c>
      <c r="E113" s="10"/>
      <c r="F113" s="12"/>
      <c r="G113" s="10">
        <f t="shared" si="45"/>
        <v>67534.960000000006</v>
      </c>
      <c r="H113" s="104">
        <f>IFERROR(VLOOKUP($B113,'[6]Trial Blc'!$B$3:S$708,H$1,FALSE),0)</f>
        <v>67534.960000000006</v>
      </c>
      <c r="I113" s="104">
        <f>IFERROR(VLOOKUP($B113,'[6]Trial Blc'!$B$3:T$708,I$1,FALSE),0)</f>
        <v>67534.960000000006</v>
      </c>
      <c r="J113" s="104">
        <f>IFERROR(VLOOKUP($B113,'[6]Trial Blc'!$B$3:U$708,J$1,FALSE),0)</f>
        <v>67534.960000000006</v>
      </c>
      <c r="K113" s="104">
        <f>IFERROR(VLOOKUP($B113,'[6]Trial Blc'!$B$3:V$708,K$1,FALSE),0)</f>
        <v>67534.960000000006</v>
      </c>
      <c r="L113" s="104">
        <f>IFERROR(VLOOKUP($B113,'[6]Trial Blc'!$B$3:W$708,L$1,FALSE),0)</f>
        <v>67534.960000000006</v>
      </c>
      <c r="M113" s="104">
        <f>IFERROR(VLOOKUP($B113,'[6]Trial Blc'!$B$3:X$708,M$1,FALSE),0)</f>
        <v>67534.960000000006</v>
      </c>
      <c r="N113" s="104">
        <f>IFERROR(VLOOKUP($B113,'[6]Trial Blc'!$B$3:Y$708,N$1,FALSE),0)</f>
        <v>99484.96</v>
      </c>
      <c r="O113" s="104">
        <f>IFERROR(VLOOKUP($B113,'[6]Trial Blc'!$B$3:Z$708,O$1,FALSE),0)</f>
        <v>71806.990000000005</v>
      </c>
      <c r="P113" s="104">
        <f>IFERROR(VLOOKUP($B113,'[6]Trial Blc'!$B$3:AA$708,P$1,FALSE),0)</f>
        <v>71806.990000000005</v>
      </c>
      <c r="Q113" s="104">
        <f>IFERROR(VLOOKUP($B113,'[6]Trial Blc'!$B$3:AB$708,Q$1,FALSE),0)</f>
        <v>72760.710000000006</v>
      </c>
      <c r="R113" s="104">
        <f>IFERROR(VLOOKUP($B113,'[6]Trial Blc'!$B$3:AC$708,R$1,FALSE),0)</f>
        <v>72760.710000000006</v>
      </c>
      <c r="S113" s="104">
        <f>IFERROR(VLOOKUP($B113,'[6]Trial Blc'!$B$3:AD$708,S$1,FALSE),0)</f>
        <v>72036.52</v>
      </c>
      <c r="T113" s="11">
        <f t="shared" si="46"/>
        <v>71800.123076923075</v>
      </c>
      <c r="V113" s="11">
        <f t="shared" si="52"/>
        <v>71800.123076923075</v>
      </c>
      <c r="X113" s="155">
        <v>2170</v>
      </c>
      <c r="Y113" s="11" t="s">
        <v>199</v>
      </c>
      <c r="Z113" s="104">
        <f>-IFERROR(VLOOKUP($X113,'[6]Trial Blc'!$B$3:AH$708,Z$1,FALSE),0)</f>
        <v>1205.6600000000001</v>
      </c>
      <c r="AA113" s="12"/>
      <c r="AB113" s="10"/>
      <c r="AC113" s="10">
        <f>SUM(Z113:AB113)</f>
        <v>1205.6600000000001</v>
      </c>
      <c r="AD113" s="104">
        <f>-IFERROR(VLOOKUP($X113,'[6]Trial Blc'!$B$3:AL$708,AD$1,FALSE),0)</f>
        <v>1366.46</v>
      </c>
      <c r="AE113" s="104">
        <f>-IFERROR(VLOOKUP($X113,'[6]Trial Blc'!$B$3:AM$708,AE$1,FALSE),0)</f>
        <v>1527.26</v>
      </c>
      <c r="AF113" s="104">
        <f>-IFERROR(VLOOKUP($X113,'[6]Trial Blc'!$B$3:AN$708,AF$1,FALSE),0)</f>
        <v>1688.06</v>
      </c>
      <c r="AG113" s="104">
        <f>-IFERROR(VLOOKUP($X113,'[6]Trial Blc'!$B$3:AO$708,AG$1,FALSE),0)</f>
        <v>1848.86</v>
      </c>
      <c r="AH113" s="104">
        <f>-IFERROR(VLOOKUP($X113,'[6]Trial Blc'!$B$3:AP$708,AH$1,FALSE),0)</f>
        <v>2009.66</v>
      </c>
      <c r="AI113" s="104">
        <f>-IFERROR(VLOOKUP($X113,'[6]Trial Blc'!$B$3:AQ$708,AI$1,FALSE),0)</f>
        <v>2170.46</v>
      </c>
      <c r="AJ113" s="104">
        <f>-IFERROR(VLOOKUP($X113,'[6]Trial Blc'!$B$3:AR$708,AJ$1,FALSE),0)</f>
        <v>2407.33</v>
      </c>
      <c r="AK113" s="104">
        <f>-IFERROR(VLOOKUP($X113,'[6]Trial Blc'!$B$3:AS$708,AK$1,FALSE),0)</f>
        <v>-25033.77</v>
      </c>
      <c r="AL113" s="104">
        <f>-IFERROR(VLOOKUP($X113,'[6]Trial Blc'!$B$3:AT$708,AL$1,FALSE),0)</f>
        <v>-24862.799999999999</v>
      </c>
      <c r="AM113" s="104">
        <f>-IFERROR(VLOOKUP($X113,'[6]Trial Blc'!$B$3:AU$708,AM$1,FALSE),0)</f>
        <v>-24689.56</v>
      </c>
      <c r="AN113" s="104">
        <f>-IFERROR(VLOOKUP($X113,'[6]Trial Blc'!$B$3:AV$708,AN$1,FALSE),0)</f>
        <v>-24516.32</v>
      </c>
      <c r="AO113" s="104">
        <f>-IFERROR(VLOOKUP($X113,'[6]Trial Blc'!$B$3:AW$708,AO$1,FALSE),0)</f>
        <v>-25067.27</v>
      </c>
      <c r="AP113" s="11">
        <f t="shared" ref="AP113:AP128" si="56">AVERAGE(AC113:AO113)</f>
        <v>-8457.382307692309</v>
      </c>
      <c r="AQ113" s="11">
        <f>+'[6]COAS-V2'!B110</f>
        <v>28.7</v>
      </c>
      <c r="AR113" s="11">
        <f t="shared" ref="AR113:AR115" si="57">+AQ113+AP113</f>
        <v>-8428.6823076923083</v>
      </c>
      <c r="AU113" s="11">
        <v>28.7</v>
      </c>
    </row>
    <row r="114" spans="1:47" s="11" customFormat="1" ht="12" x14ac:dyDescent="0.3">
      <c r="A114" s="11" t="s">
        <v>200</v>
      </c>
      <c r="B114" s="155">
        <v>1420</v>
      </c>
      <c r="C114" s="12" t="s">
        <v>201</v>
      </c>
      <c r="D114" s="101">
        <f>IFERROR(VLOOKUP($B114,'[6]Trial Blc'!$B$3:O$708,D$1,FALSE),0)</f>
        <v>2048.54</v>
      </c>
      <c r="E114" s="10"/>
      <c r="F114" s="12"/>
      <c r="G114" s="10">
        <f t="shared" si="45"/>
        <v>2048.54</v>
      </c>
      <c r="H114" s="104">
        <f>IFERROR(VLOOKUP($B114,'[6]Trial Blc'!$B$3:S$708,H$1,FALSE),0)</f>
        <v>2048.54</v>
      </c>
      <c r="I114" s="104">
        <f>IFERROR(VLOOKUP($B114,'[6]Trial Blc'!$B$3:T$708,I$1,FALSE),0)</f>
        <v>2048.54</v>
      </c>
      <c r="J114" s="104">
        <f>IFERROR(VLOOKUP($B114,'[6]Trial Blc'!$B$3:U$708,J$1,FALSE),0)</f>
        <v>2048.54</v>
      </c>
      <c r="K114" s="104">
        <f>IFERROR(VLOOKUP($B114,'[6]Trial Blc'!$B$3:V$708,K$1,FALSE),0)</f>
        <v>2048.54</v>
      </c>
      <c r="L114" s="104">
        <f>IFERROR(VLOOKUP($B114,'[6]Trial Blc'!$B$3:W$708,L$1,FALSE),0)</f>
        <v>2048.54</v>
      </c>
      <c r="M114" s="104">
        <f>IFERROR(VLOOKUP($B114,'[6]Trial Blc'!$B$3:X$708,M$1,FALSE),0)</f>
        <v>2048.54</v>
      </c>
      <c r="N114" s="104">
        <f>IFERROR(VLOOKUP($B114,'[6]Trial Blc'!$B$3:Y$708,N$1,FALSE),0)</f>
        <v>2048.54</v>
      </c>
      <c r="O114" s="104">
        <f>IFERROR(VLOOKUP($B114,'[6]Trial Blc'!$B$3:Z$708,O$1,FALSE),0)</f>
        <v>2048.54</v>
      </c>
      <c r="P114" s="104">
        <f>IFERROR(VLOOKUP($B114,'[6]Trial Blc'!$B$3:AA$708,P$1,FALSE),0)</f>
        <v>2048.54</v>
      </c>
      <c r="Q114" s="104">
        <f>IFERROR(VLOOKUP($B114,'[6]Trial Blc'!$B$3:AB$708,Q$1,FALSE),0)</f>
        <v>2048.54</v>
      </c>
      <c r="R114" s="104">
        <f>IFERROR(VLOOKUP($B114,'[6]Trial Blc'!$B$3:AC$708,R$1,FALSE),0)</f>
        <v>2048.54</v>
      </c>
      <c r="S114" s="104">
        <f>IFERROR(VLOOKUP($B114,'[6]Trial Blc'!$B$3:AD$708,S$1,FALSE),0)</f>
        <v>2048.54</v>
      </c>
      <c r="T114" s="11">
        <f t="shared" si="46"/>
        <v>2048.5400000000004</v>
      </c>
      <c r="V114" s="11">
        <f t="shared" si="52"/>
        <v>2048.5400000000004</v>
      </c>
      <c r="X114" s="155">
        <v>2180</v>
      </c>
      <c r="Y114" s="11" t="s">
        <v>202</v>
      </c>
      <c r="Z114" s="104">
        <f>-IFERROR(VLOOKUP($X114,'[6]Trial Blc'!$B$3:AH$708,Z$1,FALSE),0)</f>
        <v>-2071.65</v>
      </c>
      <c r="AA114" s="12"/>
      <c r="AB114" s="10"/>
      <c r="AC114" s="10">
        <f>SUM(Z114:AB114)</f>
        <v>-2071.65</v>
      </c>
      <c r="AD114" s="104">
        <f>-IFERROR(VLOOKUP($X114,'[6]Trial Blc'!$B$3:AL$708,AD$1,FALSE),0)</f>
        <v>-2065.9699999999998</v>
      </c>
      <c r="AE114" s="104">
        <f>-IFERROR(VLOOKUP($X114,'[6]Trial Blc'!$B$3:AM$708,AE$1,FALSE),0)</f>
        <v>-2060.29</v>
      </c>
      <c r="AF114" s="104">
        <f>-IFERROR(VLOOKUP($X114,'[6]Trial Blc'!$B$3:AN$708,AF$1,FALSE),0)</f>
        <v>-2054.61</v>
      </c>
      <c r="AG114" s="104">
        <f>-IFERROR(VLOOKUP($X114,'[6]Trial Blc'!$B$3:AO$708,AG$1,FALSE),0)</f>
        <v>-2048.9299999999998</v>
      </c>
      <c r="AH114" s="104">
        <f>-IFERROR(VLOOKUP($X114,'[6]Trial Blc'!$B$3:AP$708,AH$1,FALSE),0)</f>
        <v>-2043.25</v>
      </c>
      <c r="AI114" s="104">
        <f>-IFERROR(VLOOKUP($X114,'[6]Trial Blc'!$B$3:AQ$708,AI$1,FALSE),0)</f>
        <v>-2037.57</v>
      </c>
      <c r="AJ114" s="104">
        <f>-IFERROR(VLOOKUP($X114,'[6]Trial Blc'!$B$3:AR$708,AJ$1,FALSE),0)</f>
        <v>-2031.89</v>
      </c>
      <c r="AK114" s="104">
        <f>-IFERROR(VLOOKUP($X114,'[6]Trial Blc'!$B$3:AS$708,AK$1,FALSE),0)</f>
        <v>-2026.21</v>
      </c>
      <c r="AL114" s="104">
        <f>-IFERROR(VLOOKUP($X114,'[6]Trial Blc'!$B$3:AT$708,AL$1,FALSE),0)</f>
        <v>-2020.53</v>
      </c>
      <c r="AM114" s="104">
        <f>-IFERROR(VLOOKUP($X114,'[6]Trial Blc'!$B$3:AU$708,AM$1,FALSE),0)</f>
        <v>-2014.85</v>
      </c>
      <c r="AN114" s="104">
        <f>-IFERROR(VLOOKUP($X114,'[6]Trial Blc'!$B$3:AV$708,AN$1,FALSE),0)</f>
        <v>-2009.17</v>
      </c>
      <c r="AO114" s="104">
        <f>-IFERROR(VLOOKUP($X114,'[6]Trial Blc'!$B$3:AW$708,AO$1,FALSE),0)</f>
        <v>-2003.49</v>
      </c>
      <c r="AP114" s="11">
        <f t="shared" si="56"/>
        <v>-2037.57</v>
      </c>
      <c r="AQ114" s="11">
        <f>+'[6]COAS-V2'!B111</f>
        <v>-2509.08</v>
      </c>
      <c r="AR114" s="11">
        <f t="shared" si="57"/>
        <v>-4546.6499999999996</v>
      </c>
      <c r="AU114" s="11">
        <v>-2509.08</v>
      </c>
    </row>
    <row r="115" spans="1:47" s="11" customFormat="1" ht="12" x14ac:dyDescent="0.3">
      <c r="A115" s="11" t="s">
        <v>203</v>
      </c>
      <c r="B115" s="155">
        <v>1440</v>
      </c>
      <c r="C115" s="12" t="s">
        <v>204</v>
      </c>
      <c r="D115" s="104">
        <f>IFERROR(VLOOKUP($B115,'[6]Trial Blc'!$B$3:O$708,D$1,FALSE),0)</f>
        <v>0</v>
      </c>
      <c r="E115" s="10"/>
      <c r="F115" s="12"/>
      <c r="G115" s="10">
        <f t="shared" si="45"/>
        <v>0</v>
      </c>
      <c r="H115" s="104">
        <f>IFERROR(VLOOKUP($B115,'[6]Trial Blc'!$B$3:S$708,H$1,FALSE),0)</f>
        <v>0</v>
      </c>
      <c r="I115" s="104">
        <f>IFERROR(VLOOKUP($B115,'[6]Trial Blc'!$B$3:T$708,I$1,FALSE),0)</f>
        <v>0</v>
      </c>
      <c r="J115" s="104">
        <f>IFERROR(VLOOKUP($B115,'[6]Trial Blc'!$B$3:U$708,J$1,FALSE),0)</f>
        <v>0</v>
      </c>
      <c r="K115" s="104">
        <f>IFERROR(VLOOKUP($B115,'[6]Trial Blc'!$B$3:V$708,K$1,FALSE),0)</f>
        <v>0</v>
      </c>
      <c r="L115" s="104">
        <f>IFERROR(VLOOKUP($B115,'[6]Trial Blc'!$B$3:W$708,L$1,FALSE),0)</f>
        <v>0</v>
      </c>
      <c r="M115" s="104">
        <f>IFERROR(VLOOKUP($B115,'[6]Trial Blc'!$B$3:X$708,M$1,FALSE),0)</f>
        <v>0</v>
      </c>
      <c r="N115" s="104">
        <f>IFERROR(VLOOKUP($B115,'[6]Trial Blc'!$B$3:Y$708,N$1,FALSE),0)</f>
        <v>0</v>
      </c>
      <c r="O115" s="104">
        <f>IFERROR(VLOOKUP($B115,'[6]Trial Blc'!$B$3:Z$708,O$1,FALSE),0)</f>
        <v>0</v>
      </c>
      <c r="P115" s="104">
        <f>IFERROR(VLOOKUP($B115,'[6]Trial Blc'!$B$3:AA$708,P$1,FALSE),0)</f>
        <v>0</v>
      </c>
      <c r="Q115" s="104">
        <f>IFERROR(VLOOKUP($B115,'[6]Trial Blc'!$B$3:AB$708,Q$1,FALSE),0)</f>
        <v>0</v>
      </c>
      <c r="R115" s="104">
        <f>IFERROR(VLOOKUP($B115,'[6]Trial Blc'!$B$3:AC$708,R$1,FALSE),0)</f>
        <v>0</v>
      </c>
      <c r="S115" s="104">
        <f>IFERROR(VLOOKUP($B115,'[6]Trial Blc'!$B$3:AD$708,S$1,FALSE),0)</f>
        <v>0</v>
      </c>
      <c r="T115" s="11">
        <f t="shared" si="46"/>
        <v>0</v>
      </c>
      <c r="V115" s="11">
        <f t="shared" si="52"/>
        <v>0</v>
      </c>
      <c r="X115" s="155">
        <v>2200</v>
      </c>
      <c r="Y115" s="11" t="s">
        <v>205</v>
      </c>
      <c r="Z115" s="104">
        <f>-IFERROR(VLOOKUP($X115,'[6]Trial Blc'!$B$3:AH$708,Z$1,FALSE),0)</f>
        <v>0</v>
      </c>
      <c r="AA115" s="12"/>
      <c r="AB115" s="10"/>
      <c r="AC115" s="10">
        <f>SUM(Z115:AB115)</f>
        <v>0</v>
      </c>
      <c r="AD115" s="104">
        <f>-IFERROR(VLOOKUP($X115,'[6]Trial Blc'!$B$3:AL$708,AD$1,FALSE),0)</f>
        <v>0</v>
      </c>
      <c r="AE115" s="104">
        <f>-IFERROR(VLOOKUP($X115,'[6]Trial Blc'!$B$3:AM$708,AE$1,FALSE),0)</f>
        <v>0</v>
      </c>
      <c r="AF115" s="104">
        <f>-IFERROR(VLOOKUP($X115,'[6]Trial Blc'!$B$3:AN$708,AF$1,FALSE),0)</f>
        <v>0</v>
      </c>
      <c r="AG115" s="104">
        <f>-IFERROR(VLOOKUP($X115,'[6]Trial Blc'!$B$3:AO$708,AG$1,FALSE),0)</f>
        <v>0</v>
      </c>
      <c r="AH115" s="104">
        <f>-IFERROR(VLOOKUP($X115,'[6]Trial Blc'!$B$3:AP$708,AH$1,FALSE),0)</f>
        <v>0</v>
      </c>
      <c r="AI115" s="104">
        <f>-IFERROR(VLOOKUP($X115,'[6]Trial Blc'!$B$3:AQ$708,AI$1,FALSE),0)</f>
        <v>0</v>
      </c>
      <c r="AJ115" s="104">
        <f>-IFERROR(VLOOKUP($X115,'[6]Trial Blc'!$B$3:AR$708,AJ$1,FALSE),0)</f>
        <v>0</v>
      </c>
      <c r="AK115" s="104">
        <f>-IFERROR(VLOOKUP($X115,'[6]Trial Blc'!$B$3:AS$708,AK$1,FALSE),0)</f>
        <v>0</v>
      </c>
      <c r="AL115" s="104">
        <f>-IFERROR(VLOOKUP($X115,'[6]Trial Blc'!$B$3:AT$708,AL$1,FALSE),0)</f>
        <v>0</v>
      </c>
      <c r="AM115" s="104">
        <f>-IFERROR(VLOOKUP($X115,'[6]Trial Blc'!$B$3:AU$708,AM$1,FALSE),0)</f>
        <v>0</v>
      </c>
      <c r="AN115" s="104">
        <f>-IFERROR(VLOOKUP($X115,'[6]Trial Blc'!$B$3:AV$708,AN$1,FALSE),0)</f>
        <v>0</v>
      </c>
      <c r="AO115" s="104">
        <f>-IFERROR(VLOOKUP($X115,'[6]Trial Blc'!$B$3:AW$708,AO$1,FALSE),0)</f>
        <v>0</v>
      </c>
      <c r="AP115" s="11">
        <f t="shared" si="56"/>
        <v>0</v>
      </c>
      <c r="AR115" s="11">
        <f t="shared" si="57"/>
        <v>0</v>
      </c>
    </row>
    <row r="116" spans="1:47" s="11" customFormat="1" ht="12" x14ac:dyDescent="0.3">
      <c r="A116" s="13" t="s">
        <v>206</v>
      </c>
      <c r="B116" s="155"/>
      <c r="C116" s="12"/>
      <c r="D116" s="104">
        <f>IFERROR(VLOOKUP($B116,'[6]Trial Blc'!$B$3:O$708,D$1,FALSE),0)</f>
        <v>0</v>
      </c>
      <c r="E116" s="10"/>
      <c r="F116" s="12"/>
      <c r="G116" s="10">
        <f t="shared" si="45"/>
        <v>0</v>
      </c>
      <c r="H116" s="104">
        <f>IFERROR(VLOOKUP($B116,'[6]Trial Blc'!$B$3:S$708,H$1,FALSE),0)</f>
        <v>0</v>
      </c>
      <c r="I116" s="104">
        <f>IFERROR(VLOOKUP($B116,'[6]Trial Blc'!$B$3:T$708,I$1,FALSE),0)</f>
        <v>0</v>
      </c>
      <c r="J116" s="104">
        <f>IFERROR(VLOOKUP($B116,'[6]Trial Blc'!$B$3:U$708,J$1,FALSE),0)</f>
        <v>0</v>
      </c>
      <c r="K116" s="104">
        <f>IFERROR(VLOOKUP($B116,'[6]Trial Blc'!$B$3:V$708,K$1,FALSE),0)</f>
        <v>0</v>
      </c>
      <c r="L116" s="104">
        <f>IFERROR(VLOOKUP($B116,'[6]Trial Blc'!$B$3:W$708,L$1,FALSE),0)</f>
        <v>0</v>
      </c>
      <c r="M116" s="104">
        <f>IFERROR(VLOOKUP($B116,'[6]Trial Blc'!$B$3:X$708,M$1,FALSE),0)</f>
        <v>0</v>
      </c>
      <c r="N116" s="104">
        <f>IFERROR(VLOOKUP($B116,'[6]Trial Blc'!$B$3:Y$708,N$1,FALSE),0)</f>
        <v>0</v>
      </c>
      <c r="O116" s="104">
        <f>IFERROR(VLOOKUP($B116,'[6]Trial Blc'!$B$3:Z$708,O$1,FALSE),0)</f>
        <v>0</v>
      </c>
      <c r="P116" s="104">
        <f>IFERROR(VLOOKUP($B116,'[6]Trial Blc'!$B$3:AA$708,P$1,FALSE),0)</f>
        <v>0</v>
      </c>
      <c r="Q116" s="104">
        <f>IFERROR(VLOOKUP($B116,'[6]Trial Blc'!$B$3:AB$708,Q$1,FALSE),0)</f>
        <v>0</v>
      </c>
      <c r="R116" s="104">
        <f>IFERROR(VLOOKUP($B116,'[6]Trial Blc'!$B$3:AC$708,R$1,FALSE),0)</f>
        <v>0</v>
      </c>
      <c r="S116" s="104">
        <f>IFERROR(VLOOKUP($B116,'[6]Trial Blc'!$B$3:AD$708,S$1,FALSE),0)</f>
        <v>0</v>
      </c>
      <c r="T116" s="11">
        <f t="shared" si="46"/>
        <v>0</v>
      </c>
      <c r="X116" s="155"/>
      <c r="Z116" s="104">
        <f>-IFERROR(VLOOKUP($X116,'[6]Trial Blc'!$B$3:AH$708,Z$1,FALSE),0)</f>
        <v>0</v>
      </c>
      <c r="AA116" s="12"/>
      <c r="AB116" s="10"/>
      <c r="AC116" s="10"/>
      <c r="AD116" s="104">
        <f>-IFERROR(VLOOKUP($X116,'[6]Trial Blc'!$B$3:AL$708,AD$1,FALSE),0)</f>
        <v>0</v>
      </c>
      <c r="AE116" s="104">
        <f>-IFERROR(VLOOKUP($X116,'[6]Trial Blc'!$B$3:AM$708,AE$1,FALSE),0)</f>
        <v>0</v>
      </c>
      <c r="AF116" s="104">
        <f>-IFERROR(VLOOKUP($X116,'[6]Trial Blc'!$B$3:AN$708,AF$1,FALSE),0)</f>
        <v>0</v>
      </c>
      <c r="AG116" s="104">
        <f>-IFERROR(VLOOKUP($X116,'[6]Trial Blc'!$B$3:AO$708,AG$1,FALSE),0)</f>
        <v>0</v>
      </c>
      <c r="AH116" s="104">
        <f>-IFERROR(VLOOKUP($X116,'[6]Trial Blc'!$B$3:AP$708,AH$1,FALSE),0)</f>
        <v>0</v>
      </c>
      <c r="AI116" s="104">
        <f>-IFERROR(VLOOKUP($X116,'[6]Trial Blc'!$B$3:AQ$708,AI$1,FALSE),0)</f>
        <v>0</v>
      </c>
      <c r="AJ116" s="104">
        <f>-IFERROR(VLOOKUP($X116,'[6]Trial Blc'!$B$3:AR$708,AJ$1,FALSE),0)</f>
        <v>0</v>
      </c>
      <c r="AK116" s="104">
        <f>-IFERROR(VLOOKUP($X116,'[6]Trial Blc'!$B$3:AS$708,AK$1,FALSE),0)</f>
        <v>0</v>
      </c>
      <c r="AL116" s="104">
        <f>-IFERROR(VLOOKUP($X116,'[6]Trial Blc'!$B$3:AT$708,AL$1,FALSE),0)</f>
        <v>0</v>
      </c>
      <c r="AM116" s="104">
        <f>-IFERROR(VLOOKUP($X116,'[6]Trial Blc'!$B$3:AU$708,AM$1,FALSE),0)</f>
        <v>0</v>
      </c>
      <c r="AN116" s="104">
        <f>-IFERROR(VLOOKUP($X116,'[6]Trial Blc'!$B$3:AV$708,AN$1,FALSE),0)</f>
        <v>0</v>
      </c>
      <c r="AO116" s="104">
        <f>-IFERROR(VLOOKUP($X116,'[6]Trial Blc'!$B$3:AW$708,AO$1,FALSE),0)</f>
        <v>0</v>
      </c>
      <c r="AP116" s="11">
        <f t="shared" si="56"/>
        <v>0</v>
      </c>
    </row>
    <row r="117" spans="1:47" s="11" customFormat="1" ht="12" x14ac:dyDescent="0.3">
      <c r="A117" s="11" t="s">
        <v>207</v>
      </c>
      <c r="B117" s="155">
        <v>1275</v>
      </c>
      <c r="C117" s="12" t="s">
        <v>208</v>
      </c>
      <c r="D117" s="104">
        <f>IFERROR(VLOOKUP($B117,'[6]Trial Blc'!$B$3:O$708,D$1,FALSE),0)</f>
        <v>0</v>
      </c>
      <c r="E117" s="10"/>
      <c r="F117" s="12"/>
      <c r="G117" s="10">
        <f t="shared" si="45"/>
        <v>0</v>
      </c>
      <c r="H117" s="104">
        <f>IFERROR(VLOOKUP($B117,'[6]Trial Blc'!$B$3:S$708,H$1,FALSE),0)</f>
        <v>0</v>
      </c>
      <c r="I117" s="104">
        <f>IFERROR(VLOOKUP($B117,'[6]Trial Blc'!$B$3:T$708,I$1,FALSE),0)</f>
        <v>0</v>
      </c>
      <c r="J117" s="104">
        <f>IFERROR(VLOOKUP($B117,'[6]Trial Blc'!$B$3:U$708,J$1,FALSE),0)</f>
        <v>0</v>
      </c>
      <c r="K117" s="104">
        <f>IFERROR(VLOOKUP($B117,'[6]Trial Blc'!$B$3:V$708,K$1,FALSE),0)</f>
        <v>0</v>
      </c>
      <c r="L117" s="104">
        <f>IFERROR(VLOOKUP($B117,'[6]Trial Blc'!$B$3:W$708,L$1,FALSE),0)</f>
        <v>0</v>
      </c>
      <c r="M117" s="104">
        <f>IFERROR(VLOOKUP($B117,'[6]Trial Blc'!$B$3:X$708,M$1,FALSE),0)</f>
        <v>0</v>
      </c>
      <c r="N117" s="104">
        <f>IFERROR(VLOOKUP($B117,'[6]Trial Blc'!$B$3:Y$708,N$1,FALSE),0)</f>
        <v>0</v>
      </c>
      <c r="O117" s="104">
        <f>IFERROR(VLOOKUP($B117,'[6]Trial Blc'!$B$3:Z$708,O$1,FALSE),0)</f>
        <v>0</v>
      </c>
      <c r="P117" s="104">
        <f>IFERROR(VLOOKUP($B117,'[6]Trial Blc'!$B$3:AA$708,P$1,FALSE),0)</f>
        <v>0</v>
      </c>
      <c r="Q117" s="104">
        <f>IFERROR(VLOOKUP($B117,'[6]Trial Blc'!$B$3:AB$708,Q$1,FALSE),0)</f>
        <v>0</v>
      </c>
      <c r="R117" s="104">
        <f>IFERROR(VLOOKUP($B117,'[6]Trial Blc'!$B$3:AC$708,R$1,FALSE),0)</f>
        <v>0</v>
      </c>
      <c r="S117" s="104">
        <f>IFERROR(VLOOKUP($B117,'[6]Trial Blc'!$B$3:AD$708,S$1,FALSE),0)</f>
        <v>0</v>
      </c>
      <c r="T117" s="11">
        <f t="shared" si="46"/>
        <v>0</v>
      </c>
      <c r="V117" s="11">
        <f t="shared" si="52"/>
        <v>0</v>
      </c>
      <c r="X117" s="155"/>
      <c r="Z117" s="104">
        <f>-IFERROR(VLOOKUP($X117,'[6]Trial Blc'!$B$3:AH$708,Z$1,FALSE),0)</f>
        <v>0</v>
      </c>
      <c r="AA117" s="12"/>
      <c r="AB117" s="10"/>
      <c r="AC117" s="10">
        <f t="shared" ref="AC117:AC128" si="58">SUM(Z117:AB117)</f>
        <v>0</v>
      </c>
      <c r="AD117" s="104">
        <f>-IFERROR(VLOOKUP($X117,'[6]Trial Blc'!$B$3:AL$708,AD$1,FALSE),0)</f>
        <v>0</v>
      </c>
      <c r="AE117" s="104">
        <f>-IFERROR(VLOOKUP($X117,'[6]Trial Blc'!$B$3:AM$708,AE$1,FALSE),0)</f>
        <v>0</v>
      </c>
      <c r="AF117" s="104">
        <f>-IFERROR(VLOOKUP($X117,'[6]Trial Blc'!$B$3:AN$708,AF$1,FALSE),0)</f>
        <v>0</v>
      </c>
      <c r="AG117" s="104">
        <f>-IFERROR(VLOOKUP($X117,'[6]Trial Blc'!$B$3:AO$708,AG$1,FALSE),0)</f>
        <v>0</v>
      </c>
      <c r="AH117" s="104">
        <f>-IFERROR(VLOOKUP($X117,'[6]Trial Blc'!$B$3:AP$708,AH$1,FALSE),0)</f>
        <v>0</v>
      </c>
      <c r="AI117" s="104">
        <f>-IFERROR(VLOOKUP($X117,'[6]Trial Blc'!$B$3:AQ$708,AI$1,FALSE),0)</f>
        <v>0</v>
      </c>
      <c r="AJ117" s="104">
        <f>-IFERROR(VLOOKUP($X117,'[6]Trial Blc'!$B$3:AR$708,AJ$1,FALSE),0)</f>
        <v>0</v>
      </c>
      <c r="AK117" s="104">
        <f>-IFERROR(VLOOKUP($X117,'[6]Trial Blc'!$B$3:AS$708,AK$1,FALSE),0)</f>
        <v>0</v>
      </c>
      <c r="AL117" s="104">
        <f>-IFERROR(VLOOKUP($X117,'[6]Trial Blc'!$B$3:AT$708,AL$1,FALSE),0)</f>
        <v>0</v>
      </c>
      <c r="AM117" s="104">
        <f>-IFERROR(VLOOKUP($X117,'[6]Trial Blc'!$B$3:AU$708,AM$1,FALSE),0)</f>
        <v>0</v>
      </c>
      <c r="AN117" s="104">
        <f>-IFERROR(VLOOKUP($X117,'[6]Trial Blc'!$B$3:AV$708,AN$1,FALSE),0)</f>
        <v>0</v>
      </c>
      <c r="AO117" s="104">
        <f>-IFERROR(VLOOKUP($X117,'[6]Trial Blc'!$B$3:AW$708,AO$1,FALSE),0)</f>
        <v>0</v>
      </c>
      <c r="AP117" s="11">
        <f t="shared" si="56"/>
        <v>0</v>
      </c>
      <c r="AR117" s="11">
        <f t="shared" ref="AR117:AR128" si="59">+AQ117+AP117</f>
        <v>0</v>
      </c>
    </row>
    <row r="118" spans="1:47" s="11" customFormat="1" ht="12" x14ac:dyDescent="0.3">
      <c r="A118" s="11" t="s">
        <v>604</v>
      </c>
      <c r="B118" s="155">
        <v>1305</v>
      </c>
      <c r="C118" s="12" t="s">
        <v>605</v>
      </c>
      <c r="D118" s="104">
        <f>IFERROR(VLOOKUP($B118,'[6]Trial Blc'!$B$3:O$708,D$1,FALSE),0)</f>
        <v>0</v>
      </c>
      <c r="E118" s="10"/>
      <c r="F118" s="12"/>
      <c r="G118" s="10">
        <f t="shared" si="45"/>
        <v>0</v>
      </c>
      <c r="H118" s="104">
        <f>IFERROR(VLOOKUP($B118,'[6]Trial Blc'!$B$3:S$708,H$1,FALSE),0)</f>
        <v>0</v>
      </c>
      <c r="I118" s="104">
        <f>IFERROR(VLOOKUP($B118,'[6]Trial Blc'!$B$3:T$708,I$1,FALSE),0)</f>
        <v>0</v>
      </c>
      <c r="J118" s="104">
        <f>IFERROR(VLOOKUP($B118,'[6]Trial Blc'!$B$3:U$708,J$1,FALSE),0)</f>
        <v>0</v>
      </c>
      <c r="K118" s="104">
        <f>IFERROR(VLOOKUP($B118,'[6]Trial Blc'!$B$3:V$708,K$1,FALSE),0)</f>
        <v>0</v>
      </c>
      <c r="L118" s="104">
        <f>IFERROR(VLOOKUP($B118,'[6]Trial Blc'!$B$3:W$708,L$1,FALSE),0)</f>
        <v>0</v>
      </c>
      <c r="M118" s="104">
        <f>IFERROR(VLOOKUP($B118,'[6]Trial Blc'!$B$3:X$708,M$1,FALSE),0)</f>
        <v>2898.23</v>
      </c>
      <c r="N118" s="104">
        <f>IFERROR(VLOOKUP($B118,'[6]Trial Blc'!$B$3:Y$708,N$1,FALSE),0)</f>
        <v>2898.23</v>
      </c>
      <c r="O118" s="104">
        <f>IFERROR(VLOOKUP($B118,'[6]Trial Blc'!$B$3:Z$708,O$1,FALSE),0)</f>
        <v>2898.23</v>
      </c>
      <c r="P118" s="104">
        <f>IFERROR(VLOOKUP($B118,'[6]Trial Blc'!$B$3:AA$708,P$1,FALSE),0)</f>
        <v>2271</v>
      </c>
      <c r="Q118" s="104">
        <f>IFERROR(VLOOKUP($B118,'[6]Trial Blc'!$B$3:AB$708,Q$1,FALSE),0)</f>
        <v>2271</v>
      </c>
      <c r="R118" s="104">
        <f>IFERROR(VLOOKUP($B118,'[6]Trial Blc'!$B$3:AC$708,R$1,FALSE),0)</f>
        <v>2271</v>
      </c>
      <c r="S118" s="104">
        <f>IFERROR(VLOOKUP($B118,'[6]Trial Blc'!$B$3:AD$708,S$1,FALSE),0)</f>
        <v>2271</v>
      </c>
      <c r="T118" s="11">
        <f t="shared" si="46"/>
        <v>1367.5915384615387</v>
      </c>
      <c r="V118" s="11">
        <f t="shared" si="52"/>
        <v>1367.5915384615387</v>
      </c>
      <c r="X118" s="155">
        <v>2070</v>
      </c>
      <c r="Y118" s="11" t="s">
        <v>211</v>
      </c>
      <c r="Z118" s="104">
        <f>-IFERROR(VLOOKUP($X118,'[6]Trial Blc'!$B$3:AH$708,Z$1,FALSE),0)</f>
        <v>0</v>
      </c>
      <c r="AA118" s="12"/>
      <c r="AB118" s="10"/>
      <c r="AC118" s="10">
        <f t="shared" si="58"/>
        <v>0</v>
      </c>
      <c r="AD118" s="104">
        <f>-IFERROR(VLOOKUP($X118,'[6]Trial Blc'!$B$3:AL$708,AD$1,FALSE),0)</f>
        <v>0</v>
      </c>
      <c r="AE118" s="104">
        <f>-IFERROR(VLOOKUP($X118,'[6]Trial Blc'!$B$3:AM$708,AE$1,FALSE),0)</f>
        <v>0</v>
      </c>
      <c r="AF118" s="104">
        <f>-IFERROR(VLOOKUP($X118,'[6]Trial Blc'!$B$3:AN$708,AF$1,FALSE),0)</f>
        <v>0</v>
      </c>
      <c r="AG118" s="104">
        <f>-IFERROR(VLOOKUP($X118,'[6]Trial Blc'!$B$3:AO$708,AG$1,FALSE),0)</f>
        <v>0</v>
      </c>
      <c r="AH118" s="104">
        <f>-IFERROR(VLOOKUP($X118,'[6]Trial Blc'!$B$3:AP$708,AH$1,FALSE),0)</f>
        <v>0</v>
      </c>
      <c r="AI118" s="104">
        <f>-IFERROR(VLOOKUP($X118,'[6]Trial Blc'!$B$3:AQ$708,AI$1,FALSE),0)</f>
        <v>0</v>
      </c>
      <c r="AJ118" s="104">
        <f>-IFERROR(VLOOKUP($X118,'[6]Trial Blc'!$B$3:AR$708,AJ$1,FALSE),0)</f>
        <v>0</v>
      </c>
      <c r="AK118" s="104">
        <f>-IFERROR(VLOOKUP($X118,'[6]Trial Blc'!$B$3:AS$708,AK$1,FALSE),0)</f>
        <v>0</v>
      </c>
      <c r="AL118" s="104">
        <f>-IFERROR(VLOOKUP($X118,'[6]Trial Blc'!$B$3:AT$708,AL$1,FALSE),0)</f>
        <v>0</v>
      </c>
      <c r="AM118" s="104">
        <f>-IFERROR(VLOOKUP($X118,'[6]Trial Blc'!$B$3:AU$708,AM$1,FALSE),0)</f>
        <v>0</v>
      </c>
      <c r="AN118" s="104">
        <f>-IFERROR(VLOOKUP($X118,'[6]Trial Blc'!$B$3:AV$708,AN$1,FALSE),0)</f>
        <v>0</v>
      </c>
      <c r="AO118" s="104">
        <f>-IFERROR(VLOOKUP($X118,'[6]Trial Blc'!$B$3:AW$708,AO$1,FALSE),0)</f>
        <v>0</v>
      </c>
      <c r="AP118" s="11">
        <f t="shared" si="56"/>
        <v>0</v>
      </c>
      <c r="AR118" s="11">
        <f t="shared" si="59"/>
        <v>0</v>
      </c>
    </row>
    <row r="119" spans="1:47" s="11" customFormat="1" ht="12" x14ac:dyDescent="0.3">
      <c r="A119" s="11" t="s">
        <v>606</v>
      </c>
      <c r="B119" s="304">
        <v>1310</v>
      </c>
      <c r="C119" s="12" t="s">
        <v>607</v>
      </c>
      <c r="D119" s="104">
        <f>IFERROR(VLOOKUP($B119,'[6]Trial Blc'!$B$3:O$708,D$1,FALSE),0)</f>
        <v>0</v>
      </c>
      <c r="E119" s="10"/>
      <c r="F119" s="12"/>
      <c r="G119" s="10">
        <f t="shared" si="45"/>
        <v>0</v>
      </c>
      <c r="H119" s="104">
        <f>IFERROR(VLOOKUP($B119,'[6]Trial Blc'!$B$3:S$708,H$1,FALSE),0)</f>
        <v>0</v>
      </c>
      <c r="I119" s="104">
        <f>IFERROR(VLOOKUP($B119,'[6]Trial Blc'!$B$3:T$708,I$1,FALSE),0)</f>
        <v>0</v>
      </c>
      <c r="J119" s="104">
        <f>IFERROR(VLOOKUP($B119,'[6]Trial Blc'!$B$3:U$708,J$1,FALSE),0)</f>
        <v>0</v>
      </c>
      <c r="K119" s="104">
        <f>IFERROR(VLOOKUP($B119,'[6]Trial Blc'!$B$3:V$708,K$1,FALSE),0)</f>
        <v>0</v>
      </c>
      <c r="L119" s="104">
        <f>IFERROR(VLOOKUP($B119,'[6]Trial Blc'!$B$3:W$708,L$1,FALSE),0)</f>
        <v>0</v>
      </c>
      <c r="M119" s="104">
        <f>IFERROR(VLOOKUP($B119,'[6]Trial Blc'!$B$3:X$708,M$1,FALSE),0)</f>
        <v>0</v>
      </c>
      <c r="N119" s="104">
        <f>IFERROR(VLOOKUP($B119,'[6]Trial Blc'!$B$3:Y$708,N$1,FALSE),0)</f>
        <v>0</v>
      </c>
      <c r="O119" s="104">
        <f>IFERROR(VLOOKUP($B119,'[6]Trial Blc'!$B$3:Z$708,O$1,FALSE),0)</f>
        <v>0</v>
      </c>
      <c r="P119" s="104">
        <f>IFERROR(VLOOKUP($B119,'[6]Trial Blc'!$B$3:AA$708,P$1,FALSE),0)</f>
        <v>0</v>
      </c>
      <c r="Q119" s="104">
        <f>IFERROR(VLOOKUP($B119,'[6]Trial Blc'!$B$3:AB$708,Q$1,FALSE),0)</f>
        <v>0</v>
      </c>
      <c r="R119" s="104">
        <f>IFERROR(VLOOKUP($B119,'[6]Trial Blc'!$B$3:AC$708,R$1,FALSE),0)</f>
        <v>0</v>
      </c>
      <c r="S119" s="104">
        <f>IFERROR(VLOOKUP($B119,'[6]Trial Blc'!$B$3:AD$708,S$1,FALSE),0)</f>
        <v>0</v>
      </c>
      <c r="T119" s="11">
        <f t="shared" si="46"/>
        <v>0</v>
      </c>
      <c r="V119" s="11">
        <f t="shared" si="52"/>
        <v>0</v>
      </c>
      <c r="X119" s="304">
        <v>2065</v>
      </c>
      <c r="Y119" s="11" t="s">
        <v>606</v>
      </c>
      <c r="Z119" s="104">
        <f>-IFERROR(VLOOKUP($X119,'[6]Trial Blc'!$B$3:AH$708,Z$1,FALSE),0)</f>
        <v>0</v>
      </c>
      <c r="AB119" s="10"/>
      <c r="AC119" s="10">
        <f>SUM(Z119:AB119)</f>
        <v>0</v>
      </c>
      <c r="AD119" s="104">
        <f>-IFERROR(VLOOKUP($X119,'[6]Trial Blc'!$B$3:AL$708,AD$1,FALSE),0)</f>
        <v>0</v>
      </c>
      <c r="AE119" s="104">
        <f>-IFERROR(VLOOKUP($X119,'[6]Trial Blc'!$B$3:AM$708,AE$1,FALSE),0)</f>
        <v>0</v>
      </c>
      <c r="AF119" s="104">
        <f>-IFERROR(VLOOKUP($X119,'[6]Trial Blc'!$B$3:AN$708,AF$1,FALSE),0)</f>
        <v>0</v>
      </c>
      <c r="AG119" s="104">
        <f>-IFERROR(VLOOKUP($X119,'[6]Trial Blc'!$B$3:AO$708,AG$1,FALSE),0)</f>
        <v>0</v>
      </c>
      <c r="AH119" s="104">
        <f>-IFERROR(VLOOKUP($X119,'[6]Trial Blc'!$B$3:AP$708,AH$1,FALSE),0)</f>
        <v>0</v>
      </c>
      <c r="AI119" s="104">
        <f>-IFERROR(VLOOKUP($X119,'[6]Trial Blc'!$B$3:AQ$708,AI$1,FALSE),0)</f>
        <v>7.57</v>
      </c>
      <c r="AJ119" s="104">
        <f>-IFERROR(VLOOKUP($X119,'[6]Trial Blc'!$B$3:AR$708,AJ$1,FALSE),0)</f>
        <v>15.14</v>
      </c>
      <c r="AK119" s="104">
        <f>-IFERROR(VLOOKUP($X119,'[6]Trial Blc'!$B$3:AS$708,AK$1,FALSE),0)</f>
        <v>22.71</v>
      </c>
      <c r="AL119" s="104">
        <f>-IFERROR(VLOOKUP($X119,'[6]Trial Blc'!$B$3:AT$708,AL$1,FALSE),0)</f>
        <v>28.64</v>
      </c>
      <c r="AM119" s="104">
        <f>-IFERROR(VLOOKUP($X119,'[6]Trial Blc'!$B$3:AU$708,AM$1,FALSE),0)</f>
        <v>34.57</v>
      </c>
      <c r="AN119" s="104">
        <f>-IFERROR(VLOOKUP($X119,'[6]Trial Blc'!$B$3:AV$708,AN$1,FALSE),0)</f>
        <v>40.5</v>
      </c>
      <c r="AO119" s="104">
        <f>-IFERROR(VLOOKUP($X119,'[6]Trial Blc'!$B$3:AW$708,AO$1,FALSE),0)</f>
        <v>46.43</v>
      </c>
      <c r="AP119" s="11">
        <f t="shared" si="56"/>
        <v>15.043076923076923</v>
      </c>
      <c r="AR119" s="11">
        <f t="shared" si="59"/>
        <v>15.043076923076923</v>
      </c>
    </row>
    <row r="120" spans="1:47" s="11" customFormat="1" ht="12" x14ac:dyDescent="0.3">
      <c r="A120" s="11" t="s">
        <v>212</v>
      </c>
      <c r="B120" s="150">
        <v>1385</v>
      </c>
      <c r="C120" s="11" t="s">
        <v>213</v>
      </c>
      <c r="D120" s="101">
        <f>IFERROR(VLOOKUP($B120,'[6]Trial Blc'!$B$3:O$708,D$1,FALSE),0)</f>
        <v>4584.18</v>
      </c>
      <c r="E120" s="10"/>
      <c r="G120" s="10">
        <f t="shared" si="45"/>
        <v>4584.18</v>
      </c>
      <c r="H120" s="104">
        <f>IFERROR(VLOOKUP($B120,'[6]Trial Blc'!$B$3:S$708,H$1,FALSE),0)</f>
        <v>5269.31</v>
      </c>
      <c r="I120" s="104">
        <f>IFERROR(VLOOKUP($B120,'[6]Trial Blc'!$B$3:T$708,I$1,FALSE),0)</f>
        <v>5644.31</v>
      </c>
      <c r="J120" s="104">
        <f>IFERROR(VLOOKUP($B120,'[6]Trial Blc'!$B$3:U$708,J$1,FALSE),0)</f>
        <v>5644.31</v>
      </c>
      <c r="K120" s="104">
        <f>IFERROR(VLOOKUP($B120,'[6]Trial Blc'!$B$3:V$708,K$1,FALSE),0)</f>
        <v>5644.31</v>
      </c>
      <c r="L120" s="104">
        <f>IFERROR(VLOOKUP($B120,'[6]Trial Blc'!$B$3:W$708,L$1,FALSE),0)</f>
        <v>5644.31</v>
      </c>
      <c r="M120" s="104">
        <f>IFERROR(VLOOKUP($B120,'[6]Trial Blc'!$B$3:X$708,M$1,FALSE),0)</f>
        <v>5644.31</v>
      </c>
      <c r="N120" s="104">
        <f>IFERROR(VLOOKUP($B120,'[6]Trial Blc'!$B$3:Y$708,N$1,FALSE),0)</f>
        <v>5644.31</v>
      </c>
      <c r="O120" s="104">
        <f>IFERROR(VLOOKUP($B120,'[6]Trial Blc'!$B$3:Z$708,O$1,FALSE),0)</f>
        <v>5644.31</v>
      </c>
      <c r="P120" s="104">
        <f>IFERROR(VLOOKUP($B120,'[6]Trial Blc'!$B$3:AA$708,P$1,FALSE),0)</f>
        <v>5644.31</v>
      </c>
      <c r="Q120" s="104">
        <f>IFERROR(VLOOKUP($B120,'[6]Trial Blc'!$B$3:AB$708,Q$1,FALSE),0)</f>
        <v>5644.31</v>
      </c>
      <c r="R120" s="104">
        <f>IFERROR(VLOOKUP($B120,'[6]Trial Blc'!$B$3:AC$708,R$1,FALSE),0)</f>
        <v>5644.31</v>
      </c>
      <c r="S120" s="104">
        <f>IFERROR(VLOOKUP($B120,'[6]Trial Blc'!$B$3:AD$708,S$1,FALSE),0)</f>
        <v>5644.31</v>
      </c>
      <c r="T120" s="11">
        <f t="shared" si="46"/>
        <v>5533.915384615384</v>
      </c>
      <c r="V120" s="11">
        <f t="shared" si="52"/>
        <v>5533.915384615384</v>
      </c>
      <c r="X120" s="150">
        <v>2145</v>
      </c>
      <c r="Y120" s="11" t="s">
        <v>214</v>
      </c>
      <c r="Z120" s="104">
        <f>-IFERROR(VLOOKUP($X120,'[6]Trial Blc'!$B$3:AH$708,Z$1,FALSE),0)</f>
        <v>-10080.94</v>
      </c>
      <c r="AB120" s="10"/>
      <c r="AC120" s="10">
        <f t="shared" si="58"/>
        <v>-10080.94</v>
      </c>
      <c r="AD120" s="104">
        <f>-IFERROR(VLOOKUP($X120,'[6]Trial Blc'!$B$3:AL$708,AD$1,FALSE),0)</f>
        <v>-10364.34</v>
      </c>
      <c r="AE120" s="104">
        <f>-IFERROR(VLOOKUP($X120,'[6]Trial Blc'!$B$3:AM$708,AE$1,FALSE),0)</f>
        <v>-10338.209999999999</v>
      </c>
      <c r="AF120" s="104">
        <f>-IFERROR(VLOOKUP($X120,'[6]Trial Blc'!$B$3:AN$708,AF$1,FALSE),0)</f>
        <v>-10312.08</v>
      </c>
      <c r="AG120" s="104">
        <f>-IFERROR(VLOOKUP($X120,'[6]Trial Blc'!$B$3:AO$708,AG$1,FALSE),0)</f>
        <v>-10285.950000000001</v>
      </c>
      <c r="AH120" s="104">
        <f>-IFERROR(VLOOKUP($X120,'[6]Trial Blc'!$B$3:AP$708,AH$1,FALSE),0)</f>
        <v>-10259.82</v>
      </c>
      <c r="AI120" s="104">
        <f>-IFERROR(VLOOKUP($X120,'[6]Trial Blc'!$B$3:AQ$708,AI$1,FALSE),0)</f>
        <v>-10233.69</v>
      </c>
      <c r="AJ120" s="104">
        <f>-IFERROR(VLOOKUP($X120,'[6]Trial Blc'!$B$3:AR$708,AJ$1,FALSE),0)</f>
        <v>-10207.56</v>
      </c>
      <c r="AK120" s="104">
        <f>-IFERROR(VLOOKUP($X120,'[6]Trial Blc'!$B$3:AS$708,AK$1,FALSE),0)</f>
        <v>-10181.43</v>
      </c>
      <c r="AL120" s="104">
        <f>-IFERROR(VLOOKUP($X120,'[6]Trial Blc'!$B$3:AT$708,AL$1,FALSE),0)</f>
        <v>-10155.299999999999</v>
      </c>
      <c r="AM120" s="104">
        <f>-IFERROR(VLOOKUP($X120,'[6]Trial Blc'!$B$3:AU$708,AM$1,FALSE),0)</f>
        <v>-10129.17</v>
      </c>
      <c r="AN120" s="104">
        <f>-IFERROR(VLOOKUP($X120,'[6]Trial Blc'!$B$3:AV$708,AN$1,FALSE),0)</f>
        <v>-10103.040000000001</v>
      </c>
      <c r="AO120" s="104">
        <f>-IFERROR(VLOOKUP($X120,'[6]Trial Blc'!$B$3:AW$708,AO$1,FALSE),0)</f>
        <v>-10076.91</v>
      </c>
      <c r="AP120" s="11">
        <f t="shared" si="56"/>
        <v>-10209.880000000001</v>
      </c>
      <c r="AQ120" s="11">
        <f>+'[6]COAS-V2'!B103</f>
        <v>73.010000000000005</v>
      </c>
      <c r="AR120" s="11">
        <f t="shared" si="59"/>
        <v>-10136.870000000001</v>
      </c>
      <c r="AU120" s="11">
        <v>73.010000000000005</v>
      </c>
    </row>
    <row r="121" spans="1:47" s="11" customFormat="1" ht="12" x14ac:dyDescent="0.3">
      <c r="A121" s="11" t="s">
        <v>215</v>
      </c>
      <c r="B121" s="150">
        <v>1390</v>
      </c>
      <c r="C121" s="11" t="s">
        <v>216</v>
      </c>
      <c r="D121" s="101">
        <f>IFERROR(VLOOKUP($B121,'[6]Trial Blc'!$B$3:O$708,D$1,FALSE),0)</f>
        <v>8075.78</v>
      </c>
      <c r="E121" s="10"/>
      <c r="G121" s="10">
        <f t="shared" si="45"/>
        <v>8075.78</v>
      </c>
      <c r="H121" s="104">
        <f>IFERROR(VLOOKUP($B121,'[6]Trial Blc'!$B$3:S$708,H$1,FALSE),0)</f>
        <v>15724.08</v>
      </c>
      <c r="I121" s="104">
        <f>IFERROR(VLOOKUP($B121,'[6]Trial Blc'!$B$3:T$708,I$1,FALSE),0)</f>
        <v>9053.07</v>
      </c>
      <c r="J121" s="104">
        <f>IFERROR(VLOOKUP($B121,'[6]Trial Blc'!$B$3:U$708,J$1,FALSE),0)</f>
        <v>9053.07</v>
      </c>
      <c r="K121" s="104">
        <f>IFERROR(VLOOKUP($B121,'[6]Trial Blc'!$B$3:V$708,K$1,FALSE),0)</f>
        <v>9053.07</v>
      </c>
      <c r="L121" s="104">
        <f>IFERROR(VLOOKUP($B121,'[6]Trial Blc'!$B$3:W$708,L$1,FALSE),0)</f>
        <v>9053.07</v>
      </c>
      <c r="M121" s="104">
        <f>IFERROR(VLOOKUP($B121,'[6]Trial Blc'!$B$3:X$708,M$1,FALSE),0)</f>
        <v>9053.07</v>
      </c>
      <c r="N121" s="104">
        <f>IFERROR(VLOOKUP($B121,'[6]Trial Blc'!$B$3:Y$708,N$1,FALSE),0)</f>
        <v>9053.07</v>
      </c>
      <c r="O121" s="104">
        <f>IFERROR(VLOOKUP($B121,'[6]Trial Blc'!$B$3:Z$708,O$1,FALSE),0)</f>
        <v>9053.07</v>
      </c>
      <c r="P121" s="104">
        <f>IFERROR(VLOOKUP($B121,'[6]Trial Blc'!$B$3:AA$708,P$1,FALSE),0)</f>
        <v>9053.07</v>
      </c>
      <c r="Q121" s="104">
        <f>IFERROR(VLOOKUP($B121,'[6]Trial Blc'!$B$3:AB$708,Q$1,FALSE),0)</f>
        <v>9053.07</v>
      </c>
      <c r="R121" s="104">
        <f>IFERROR(VLOOKUP($B121,'[6]Trial Blc'!$B$3:AC$708,R$1,FALSE),0)</f>
        <v>9053.07</v>
      </c>
      <c r="S121" s="104">
        <f>IFERROR(VLOOKUP($B121,'[6]Trial Blc'!$B$3:AD$708,S$1,FALSE),0)</f>
        <v>9053.07</v>
      </c>
      <c r="T121" s="11">
        <f t="shared" si="46"/>
        <v>9491.0484615384648</v>
      </c>
      <c r="V121" s="11">
        <f t="shared" si="52"/>
        <v>9491.0484615384648</v>
      </c>
      <c r="X121" s="150">
        <v>2150</v>
      </c>
      <c r="Y121" s="11" t="s">
        <v>217</v>
      </c>
      <c r="Z121" s="104">
        <f>-IFERROR(VLOOKUP($X121,'[6]Trial Blc'!$B$3:AH$708,Z$1,FALSE),0)</f>
        <v>113.2</v>
      </c>
      <c r="AB121" s="10"/>
      <c r="AC121" s="10">
        <f t="shared" si="58"/>
        <v>113.2</v>
      </c>
      <c r="AD121" s="104">
        <f>-IFERROR(VLOOKUP($X121,'[6]Trial Blc'!$B$3:AL$708,AD$1,FALSE),0)</f>
        <v>185.99</v>
      </c>
      <c r="AE121" s="104">
        <f>-IFERROR(VLOOKUP($X121,'[6]Trial Blc'!$B$3:AM$708,AE$1,FALSE),0)</f>
        <v>-6412.23</v>
      </c>
      <c r="AF121" s="104">
        <f>-IFERROR(VLOOKUP($X121,'[6]Trial Blc'!$B$3:AN$708,AF$1,FALSE),0)</f>
        <v>-6370.32</v>
      </c>
      <c r="AG121" s="104">
        <f>-IFERROR(VLOOKUP($X121,'[6]Trial Blc'!$B$3:AO$708,AG$1,FALSE),0)</f>
        <v>-6328.41</v>
      </c>
      <c r="AH121" s="104">
        <f>-IFERROR(VLOOKUP($X121,'[6]Trial Blc'!$B$3:AP$708,AH$1,FALSE),0)</f>
        <v>-6286.5</v>
      </c>
      <c r="AI121" s="104">
        <f>-IFERROR(VLOOKUP($X121,'[6]Trial Blc'!$B$3:AQ$708,AI$1,FALSE),0)</f>
        <v>-6244.59</v>
      </c>
      <c r="AJ121" s="104">
        <f>-IFERROR(VLOOKUP($X121,'[6]Trial Blc'!$B$3:AR$708,AJ$1,FALSE),0)</f>
        <v>-6202.68</v>
      </c>
      <c r="AK121" s="104">
        <f>-IFERROR(VLOOKUP($X121,'[6]Trial Blc'!$B$3:AS$708,AK$1,FALSE),0)</f>
        <v>-6160.77</v>
      </c>
      <c r="AL121" s="104">
        <f>-IFERROR(VLOOKUP($X121,'[6]Trial Blc'!$B$3:AT$708,AL$1,FALSE),0)</f>
        <v>-6118.86</v>
      </c>
      <c r="AM121" s="104">
        <f>-IFERROR(VLOOKUP($X121,'[6]Trial Blc'!$B$3:AU$708,AM$1,FALSE),0)</f>
        <v>-6076.95</v>
      </c>
      <c r="AN121" s="104">
        <f>-IFERROR(VLOOKUP($X121,'[6]Trial Blc'!$B$3:AV$708,AN$1,FALSE),0)</f>
        <v>-6035.04</v>
      </c>
      <c r="AO121" s="104">
        <f>-IFERROR(VLOOKUP($X121,'[6]Trial Blc'!$B$3:AW$708,AO$1,FALSE),0)</f>
        <v>-5993.13</v>
      </c>
      <c r="AP121" s="11">
        <f t="shared" si="56"/>
        <v>-5225.4069230769228</v>
      </c>
      <c r="AQ121" s="11">
        <f>+'[6]COAS-V2'!B104</f>
        <v>114.42</v>
      </c>
      <c r="AR121" s="11">
        <f t="shared" si="59"/>
        <v>-5110.9869230769227</v>
      </c>
      <c r="AU121" s="11">
        <v>114.42</v>
      </c>
    </row>
    <row r="122" spans="1:47" s="11" customFormat="1" ht="12" x14ac:dyDescent="0.3">
      <c r="A122" s="313" t="s">
        <v>608</v>
      </c>
      <c r="B122" s="314">
        <v>1405</v>
      </c>
      <c r="C122" s="313" t="s">
        <v>609</v>
      </c>
      <c r="D122" s="101"/>
      <c r="E122" s="10"/>
      <c r="G122" s="10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U122" s="11">
        <f>+'[6]COAS-V2'!B32</f>
        <v>5051947.12</v>
      </c>
      <c r="V122" s="11">
        <f t="shared" si="52"/>
        <v>5051947.12</v>
      </c>
      <c r="X122" s="150">
        <v>2165</v>
      </c>
      <c r="Y122" s="313" t="s">
        <v>608</v>
      </c>
      <c r="Z122" s="313" t="s">
        <v>609</v>
      </c>
      <c r="AB122" s="10"/>
      <c r="AC122" s="10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Q122" s="11">
        <f>+'[6]COAS-V2'!B108+'[6]COAS-V2'!B109</f>
        <v>1146043.5611111112</v>
      </c>
      <c r="AR122" s="11">
        <f t="shared" si="59"/>
        <v>1146043.5611111112</v>
      </c>
      <c r="AU122" s="11">
        <v>1567039.1544444447</v>
      </c>
    </row>
    <row r="123" spans="1:47" s="11" customFormat="1" ht="12" x14ac:dyDescent="0.3">
      <c r="A123" s="11" t="s">
        <v>500</v>
      </c>
      <c r="B123" s="315">
        <v>1415</v>
      </c>
      <c r="C123" s="11" t="s">
        <v>501</v>
      </c>
      <c r="D123" s="101">
        <f>IFERROR(VLOOKUP($B123,'[6]Trial Blc'!$B$3:O$708,D$1,FALSE),0)</f>
        <v>0</v>
      </c>
      <c r="E123" s="10"/>
      <c r="G123" s="10">
        <f t="shared" si="45"/>
        <v>0</v>
      </c>
      <c r="H123" s="104">
        <f>IFERROR(VLOOKUP($B123,'[6]Trial Blc'!$B$3:S$708,H$1,FALSE),0)</f>
        <v>0</v>
      </c>
      <c r="I123" s="104">
        <f>IFERROR(VLOOKUP($B123,'[6]Trial Blc'!$B$3:T$708,I$1,FALSE),0)</f>
        <v>0</v>
      </c>
      <c r="J123" s="104">
        <f>IFERROR(VLOOKUP($B123,'[6]Trial Blc'!$B$3:U$708,J$1,FALSE),0)</f>
        <v>0</v>
      </c>
      <c r="K123" s="104">
        <f>IFERROR(VLOOKUP($B123,'[6]Trial Blc'!$B$3:V$708,K$1,FALSE),0)</f>
        <v>0</v>
      </c>
      <c r="L123" s="104">
        <f>IFERROR(VLOOKUP($B123,'[6]Trial Blc'!$B$3:W$708,L$1,FALSE),0)</f>
        <v>0</v>
      </c>
      <c r="M123" s="104">
        <f>IFERROR(VLOOKUP($B123,'[6]Trial Blc'!$B$3:X$708,M$1,FALSE),0)</f>
        <v>0</v>
      </c>
      <c r="N123" s="104">
        <f>IFERROR(VLOOKUP($B123,'[6]Trial Blc'!$B$3:Y$708,N$1,FALSE),0)</f>
        <v>0</v>
      </c>
      <c r="O123" s="104">
        <f>IFERROR(VLOOKUP($B123,'[6]Trial Blc'!$B$3:Z$708,O$1,FALSE),0)</f>
        <v>0</v>
      </c>
      <c r="P123" s="104">
        <f>IFERROR(VLOOKUP($B123,'[6]Trial Blc'!$B$3:AA$708,P$1,FALSE),0)</f>
        <v>0</v>
      </c>
      <c r="Q123" s="104">
        <f>IFERROR(VLOOKUP($B123,'[6]Trial Blc'!$B$3:AB$708,Q$1,FALSE),0)</f>
        <v>4500</v>
      </c>
      <c r="R123" s="104">
        <f>IFERROR(VLOOKUP($B123,'[6]Trial Blc'!$B$3:AC$708,R$1,FALSE),0)</f>
        <v>4500</v>
      </c>
      <c r="S123" s="104">
        <f>IFERROR(VLOOKUP($B123,'[6]Trial Blc'!$B$3:AD$708,S$1,FALSE),0)</f>
        <v>4500</v>
      </c>
      <c r="T123" s="11">
        <f t="shared" si="46"/>
        <v>1038.4615384615386</v>
      </c>
      <c r="V123" s="11">
        <f t="shared" si="52"/>
        <v>1038.4615384615386</v>
      </c>
      <c r="X123" s="315">
        <v>2175</v>
      </c>
      <c r="Y123" s="11" t="s">
        <v>500</v>
      </c>
      <c r="Z123" s="104">
        <f>-IFERROR(VLOOKUP($X123,'[6]Trial Blc'!$B$3:AH$708,Z$1,FALSE),0)</f>
        <v>0</v>
      </c>
      <c r="AB123" s="10"/>
      <c r="AC123" s="10">
        <f>SUM(Z123:AB123)</f>
        <v>0</v>
      </c>
      <c r="AD123" s="104">
        <f>-IFERROR(VLOOKUP($X123,'[6]Trial Blc'!$B$3:AL$708,AD$1,FALSE),0)</f>
        <v>0</v>
      </c>
      <c r="AE123" s="104">
        <f>-IFERROR(VLOOKUP($X123,'[6]Trial Blc'!$B$3:AM$708,AE$1,FALSE),0)</f>
        <v>0</v>
      </c>
      <c r="AF123" s="104">
        <f>-IFERROR(VLOOKUP($X123,'[6]Trial Blc'!$B$3:AN$708,AF$1,FALSE),0)</f>
        <v>0</v>
      </c>
      <c r="AG123" s="104">
        <f>-IFERROR(VLOOKUP($X123,'[6]Trial Blc'!$B$3:AO$708,AG$1,FALSE),0)</f>
        <v>0</v>
      </c>
      <c r="AH123" s="104">
        <f>-IFERROR(VLOOKUP($X123,'[6]Trial Blc'!$B$3:AP$708,AH$1,FALSE),0)</f>
        <v>0</v>
      </c>
      <c r="AI123" s="104">
        <f>-IFERROR(VLOOKUP($X123,'[6]Trial Blc'!$B$3:AQ$708,AI$1,FALSE),0)</f>
        <v>0</v>
      </c>
      <c r="AJ123" s="104">
        <f>-IFERROR(VLOOKUP($X123,'[6]Trial Blc'!$B$3:AR$708,AJ$1,FALSE),0)</f>
        <v>0</v>
      </c>
      <c r="AK123" s="104">
        <f>-IFERROR(VLOOKUP($X123,'[6]Trial Blc'!$B$3:AS$708,AK$1,FALSE),0)</f>
        <v>0</v>
      </c>
      <c r="AL123" s="104">
        <f>-IFERROR(VLOOKUP($X123,'[6]Trial Blc'!$B$3:AT$708,AL$1,FALSE),0)</f>
        <v>0</v>
      </c>
      <c r="AM123" s="104">
        <f>-IFERROR(VLOOKUP($X123,'[6]Trial Blc'!$B$3:AU$708,AM$1,FALSE),0)</f>
        <v>0</v>
      </c>
      <c r="AN123" s="104">
        <f>-IFERROR(VLOOKUP($X123,'[6]Trial Blc'!$B$3:AV$708,AN$1,FALSE),0)</f>
        <v>10.71</v>
      </c>
      <c r="AO123" s="104">
        <f>-IFERROR(VLOOKUP($X123,'[6]Trial Blc'!$B$3:AW$708,AO$1,FALSE),0)</f>
        <v>21.42</v>
      </c>
      <c r="AP123" s="11">
        <f t="shared" si="56"/>
        <v>2.4715384615384619</v>
      </c>
      <c r="AR123" s="11">
        <f t="shared" si="59"/>
        <v>2.4715384615384619</v>
      </c>
    </row>
    <row r="124" spans="1:47" s="11" customFormat="1" ht="12" x14ac:dyDescent="0.3">
      <c r="A124" s="11" t="s">
        <v>218</v>
      </c>
      <c r="B124" s="150">
        <v>1445</v>
      </c>
      <c r="C124" s="11" t="s">
        <v>219</v>
      </c>
      <c r="D124" s="104">
        <f>IFERROR(VLOOKUP($B124,'[6]Trial Blc'!$B$3:O$708,D$1,FALSE),0)</f>
        <v>0</v>
      </c>
      <c r="E124" s="10"/>
      <c r="G124" s="10">
        <f t="shared" si="45"/>
        <v>0</v>
      </c>
      <c r="H124" s="104">
        <f>IFERROR(VLOOKUP($B124,'[6]Trial Blc'!$B$3:S$708,H$1,FALSE),0)</f>
        <v>0</v>
      </c>
      <c r="I124" s="104">
        <f>IFERROR(VLOOKUP($B124,'[6]Trial Blc'!$B$3:T$708,I$1,FALSE),0)</f>
        <v>0</v>
      </c>
      <c r="J124" s="104">
        <f>IFERROR(VLOOKUP($B124,'[6]Trial Blc'!$B$3:U$708,J$1,FALSE),0)</f>
        <v>0</v>
      </c>
      <c r="K124" s="104">
        <f>IFERROR(VLOOKUP($B124,'[6]Trial Blc'!$B$3:V$708,K$1,FALSE),0)</f>
        <v>0</v>
      </c>
      <c r="L124" s="104">
        <f>IFERROR(VLOOKUP($B124,'[6]Trial Blc'!$B$3:W$708,L$1,FALSE),0)</f>
        <v>0</v>
      </c>
      <c r="M124" s="104">
        <f>IFERROR(VLOOKUP($B124,'[6]Trial Blc'!$B$3:X$708,M$1,FALSE),0)</f>
        <v>0</v>
      </c>
      <c r="N124" s="104">
        <f>IFERROR(VLOOKUP($B124,'[6]Trial Blc'!$B$3:Y$708,N$1,FALSE),0)</f>
        <v>0</v>
      </c>
      <c r="O124" s="104">
        <f>IFERROR(VLOOKUP($B124,'[6]Trial Blc'!$B$3:Z$708,O$1,FALSE),0)</f>
        <v>0</v>
      </c>
      <c r="P124" s="104">
        <f>IFERROR(VLOOKUP($B124,'[6]Trial Blc'!$B$3:AA$708,P$1,FALSE),0)</f>
        <v>0</v>
      </c>
      <c r="Q124" s="104">
        <f>IFERROR(VLOOKUP($B124,'[6]Trial Blc'!$B$3:AB$708,Q$1,FALSE),0)</f>
        <v>0</v>
      </c>
      <c r="R124" s="104">
        <f>IFERROR(VLOOKUP($B124,'[6]Trial Blc'!$B$3:AC$708,R$1,FALSE),0)</f>
        <v>0</v>
      </c>
      <c r="S124" s="104">
        <f>IFERROR(VLOOKUP($B124,'[6]Trial Blc'!$B$3:AD$708,S$1,FALSE),0)</f>
        <v>0</v>
      </c>
      <c r="T124" s="11">
        <f t="shared" si="46"/>
        <v>0</v>
      </c>
      <c r="V124" s="11">
        <f t="shared" si="52"/>
        <v>0</v>
      </c>
      <c r="X124" s="150">
        <v>2205</v>
      </c>
      <c r="Y124" s="11" t="s">
        <v>220</v>
      </c>
      <c r="Z124" s="104">
        <f>-IFERROR(VLOOKUP($X124,'[6]Trial Blc'!$B$3:AH$708,Z$1,FALSE),0)</f>
        <v>0</v>
      </c>
      <c r="AB124" s="10"/>
      <c r="AC124" s="10">
        <f t="shared" si="58"/>
        <v>0</v>
      </c>
      <c r="AD124" s="104">
        <f>-IFERROR(VLOOKUP($X124,'[6]Trial Blc'!$B$3:AL$708,AD$1,FALSE),0)</f>
        <v>0</v>
      </c>
      <c r="AE124" s="104">
        <f>-IFERROR(VLOOKUP($X124,'[6]Trial Blc'!$B$3:AM$708,AE$1,FALSE),0)</f>
        <v>0</v>
      </c>
      <c r="AF124" s="104">
        <f>-IFERROR(VLOOKUP($X124,'[6]Trial Blc'!$B$3:AN$708,AF$1,FALSE),0)</f>
        <v>0</v>
      </c>
      <c r="AG124" s="104">
        <f>-IFERROR(VLOOKUP($X124,'[6]Trial Blc'!$B$3:AO$708,AG$1,FALSE),0)</f>
        <v>0</v>
      </c>
      <c r="AH124" s="104">
        <f>-IFERROR(VLOOKUP($X124,'[6]Trial Blc'!$B$3:AP$708,AH$1,FALSE),0)</f>
        <v>0</v>
      </c>
      <c r="AI124" s="104">
        <f>-IFERROR(VLOOKUP($X124,'[6]Trial Blc'!$B$3:AQ$708,AI$1,FALSE),0)</f>
        <v>0</v>
      </c>
      <c r="AJ124" s="104">
        <f>-IFERROR(VLOOKUP($X124,'[6]Trial Blc'!$B$3:AR$708,AJ$1,FALSE),0)</f>
        <v>0</v>
      </c>
      <c r="AK124" s="104">
        <f>-IFERROR(VLOOKUP($X124,'[6]Trial Blc'!$B$3:AS$708,AK$1,FALSE),0)</f>
        <v>0</v>
      </c>
      <c r="AL124" s="104">
        <f>-IFERROR(VLOOKUP($X124,'[6]Trial Blc'!$B$3:AT$708,AL$1,FALSE),0)</f>
        <v>0</v>
      </c>
      <c r="AM124" s="104">
        <f>-IFERROR(VLOOKUP($X124,'[6]Trial Blc'!$B$3:AU$708,AM$1,FALSE),0)</f>
        <v>0</v>
      </c>
      <c r="AN124" s="104">
        <f>-IFERROR(VLOOKUP($X124,'[6]Trial Blc'!$B$3:AV$708,AN$1,FALSE),0)</f>
        <v>0</v>
      </c>
      <c r="AO124" s="104">
        <f>-IFERROR(VLOOKUP($X124,'[6]Trial Blc'!$B$3:AW$708,AO$1,FALSE),0)</f>
        <v>0</v>
      </c>
      <c r="AP124" s="11">
        <f t="shared" si="56"/>
        <v>0</v>
      </c>
      <c r="AR124" s="11">
        <f t="shared" si="59"/>
        <v>0</v>
      </c>
    </row>
    <row r="125" spans="1:47" s="11" customFormat="1" ht="12" x14ac:dyDescent="0.3">
      <c r="A125" s="218" t="s">
        <v>221</v>
      </c>
      <c r="B125" s="155">
        <v>1540</v>
      </c>
      <c r="C125" s="12" t="s">
        <v>222</v>
      </c>
      <c r="D125" s="101">
        <f>IFERROR(VLOOKUP($B125,'[6]Trial Blc'!$B$3:O$708,D$1,FALSE),0)</f>
        <v>2690381.09</v>
      </c>
      <c r="E125" s="10"/>
      <c r="F125" s="12"/>
      <c r="G125" s="10">
        <f t="shared" si="45"/>
        <v>2690381.09</v>
      </c>
      <c r="H125" s="104">
        <f>IFERROR(VLOOKUP($B125,'[6]Trial Blc'!$B$3:S$708,H$1,FALSE),0)</f>
        <v>2690421.4</v>
      </c>
      <c r="I125" s="104">
        <f>IFERROR(VLOOKUP($B125,'[6]Trial Blc'!$B$3:T$708,I$1,FALSE),0)</f>
        <v>2690542.6</v>
      </c>
      <c r="J125" s="104">
        <f>IFERROR(VLOOKUP($B125,'[6]Trial Blc'!$B$3:U$708,J$1,FALSE),0)</f>
        <v>2691431.4</v>
      </c>
      <c r="K125" s="104">
        <f>IFERROR(VLOOKUP($B125,'[6]Trial Blc'!$B$3:V$708,K$1,FALSE),0)</f>
        <v>2691633.4</v>
      </c>
      <c r="L125" s="104">
        <f>IFERROR(VLOOKUP($B125,'[6]Trial Blc'!$B$3:W$708,L$1,FALSE),0)</f>
        <v>2692922.68</v>
      </c>
      <c r="M125" s="104">
        <f>IFERROR(VLOOKUP($B125,'[6]Trial Blc'!$B$3:X$708,M$1,FALSE),0)</f>
        <v>2692922.68</v>
      </c>
      <c r="N125" s="104">
        <f>IFERROR(VLOOKUP($B125,'[6]Trial Blc'!$B$3:Y$708,N$1,FALSE),0)</f>
        <v>2693003.26</v>
      </c>
      <c r="O125" s="104">
        <f>IFERROR(VLOOKUP($B125,'[6]Trial Blc'!$B$3:Z$708,O$1,FALSE),0)</f>
        <v>2693543.55</v>
      </c>
      <c r="P125" s="104">
        <f>IFERROR(VLOOKUP($B125,'[6]Trial Blc'!$B$3:AA$708,P$1,FALSE),0)</f>
        <v>2693785.29</v>
      </c>
      <c r="Q125" s="104">
        <f>IFERROR(VLOOKUP($B125,'[6]Trial Blc'!$B$3:AB$708,Q$1,FALSE),0)</f>
        <v>2694027.03</v>
      </c>
      <c r="R125" s="104">
        <f>IFERROR(VLOOKUP($B125,'[6]Trial Blc'!$B$3:AC$708,R$1,FALSE),0)</f>
        <v>2694268.77</v>
      </c>
      <c r="S125" s="104">
        <f>IFERROR(VLOOKUP($B125,'[6]Trial Blc'!$B$3:AD$708,S$1,FALSE),0)</f>
        <v>2695342.99</v>
      </c>
      <c r="T125" s="11">
        <f t="shared" si="46"/>
        <v>2692632.7800000003</v>
      </c>
      <c r="U125" s="11">
        <f>+'[6]COAS-V2'!B37</f>
        <v>511009.63</v>
      </c>
      <c r="V125" s="11">
        <f t="shared" si="52"/>
        <v>3203642.41</v>
      </c>
      <c r="X125" s="155">
        <v>2285</v>
      </c>
      <c r="Y125" s="11" t="s">
        <v>223</v>
      </c>
      <c r="Z125" s="104">
        <f>-IFERROR(VLOOKUP($X125,'[6]Trial Blc'!$B$3:AH$708,Z$1,FALSE),0)</f>
        <v>446458.39</v>
      </c>
      <c r="AA125" s="12"/>
      <c r="AB125" s="10"/>
      <c r="AC125" s="10">
        <f t="shared" si="58"/>
        <v>446458.39</v>
      </c>
      <c r="AD125" s="104">
        <f>-IFERROR(VLOOKUP($X125,'[6]Trial Blc'!$B$3:AL$708,AD$1,FALSE),0)</f>
        <v>451682.53</v>
      </c>
      <c r="AE125" s="104">
        <f>-IFERROR(VLOOKUP($X125,'[6]Trial Blc'!$B$3:AM$708,AE$1,FALSE),0)</f>
        <v>456906.91</v>
      </c>
      <c r="AF125" s="104">
        <f>-IFERROR(VLOOKUP($X125,'[6]Trial Blc'!$B$3:AN$708,AF$1,FALSE),0)</f>
        <v>462133.01</v>
      </c>
      <c r="AG125" s="104">
        <f>-IFERROR(VLOOKUP($X125,'[6]Trial Blc'!$B$3:AO$708,AG$1,FALSE),0)</f>
        <v>467359.5</v>
      </c>
      <c r="AH125" s="104">
        <f>-IFERROR(VLOOKUP($X125,'[6]Trial Blc'!$B$3:AP$708,AH$1,FALSE),0)</f>
        <v>472588.5</v>
      </c>
      <c r="AI125" s="104">
        <f>-IFERROR(VLOOKUP($X125,'[6]Trial Blc'!$B$3:AQ$708,AI$1,FALSE),0)</f>
        <v>477817.5</v>
      </c>
      <c r="AJ125" s="104">
        <f>-IFERROR(VLOOKUP($X125,'[6]Trial Blc'!$B$3:AR$708,AJ$1,FALSE),0)</f>
        <v>483046.65</v>
      </c>
      <c r="AK125" s="104">
        <f>-IFERROR(VLOOKUP($X125,'[6]Trial Blc'!$B$3:AS$708,AK$1,FALSE),0)</f>
        <v>488276.85</v>
      </c>
      <c r="AL125" s="104">
        <f>-IFERROR(VLOOKUP($X125,'[6]Trial Blc'!$B$3:AT$708,AL$1,FALSE),0)</f>
        <v>493507.52</v>
      </c>
      <c r="AM125" s="104">
        <f>-IFERROR(VLOOKUP($X125,'[6]Trial Blc'!$B$3:AU$708,AM$1,FALSE),0)</f>
        <v>498738.65</v>
      </c>
      <c r="AN125" s="104">
        <f>-IFERROR(VLOOKUP($X125,'[6]Trial Blc'!$B$3:AV$708,AN$1,FALSE),0)</f>
        <v>503970.26</v>
      </c>
      <c r="AO125" s="104">
        <f>-IFERROR(VLOOKUP($X125,'[6]Trial Blc'!$B$3:AW$708,AO$1,FALSE),0)</f>
        <v>509203.95</v>
      </c>
      <c r="AP125" s="11">
        <f t="shared" si="56"/>
        <v>477822.32461538457</v>
      </c>
      <c r="AQ125" s="11">
        <f>+'[6]COAS-V2'!B125+'[6]COAS-V2'!B126</f>
        <v>6768.8770930232495</v>
      </c>
      <c r="AR125" s="11">
        <f t="shared" si="59"/>
        <v>484591.20170840784</v>
      </c>
      <c r="AU125" s="11">
        <v>24594.794418604644</v>
      </c>
    </row>
    <row r="126" spans="1:47" s="11" customFormat="1" ht="12" x14ac:dyDescent="0.3">
      <c r="A126" s="11" t="s">
        <v>224</v>
      </c>
      <c r="B126" s="155">
        <v>1535</v>
      </c>
      <c r="C126" s="12" t="s">
        <v>225</v>
      </c>
      <c r="D126" s="101">
        <f>IFERROR(VLOOKUP($B126,'[6]Trial Blc'!$B$3:O$708,D$1,FALSE),0)</f>
        <v>23863.79</v>
      </c>
      <c r="E126" s="10"/>
      <c r="F126" s="12"/>
      <c r="G126" s="10">
        <f t="shared" si="45"/>
        <v>23863.79</v>
      </c>
      <c r="H126" s="104">
        <f>IFERROR(VLOOKUP($B126,'[6]Trial Blc'!$B$3:S$708,H$1,FALSE),0)</f>
        <v>23863.79</v>
      </c>
      <c r="I126" s="104">
        <f>IFERROR(VLOOKUP($B126,'[6]Trial Blc'!$B$3:T$708,I$1,FALSE),0)</f>
        <v>24712.19</v>
      </c>
      <c r="J126" s="104">
        <f>IFERROR(VLOOKUP($B126,'[6]Trial Blc'!$B$3:U$708,J$1,FALSE),0)</f>
        <v>25318.19</v>
      </c>
      <c r="K126" s="104">
        <f>IFERROR(VLOOKUP($B126,'[6]Trial Blc'!$B$3:V$708,K$1,FALSE),0)</f>
        <v>25641.39</v>
      </c>
      <c r="L126" s="104">
        <f>IFERROR(VLOOKUP($B126,'[6]Trial Blc'!$B$3:W$708,L$1,FALSE),0)</f>
        <v>25802.55</v>
      </c>
      <c r="M126" s="104">
        <f>IFERROR(VLOOKUP($B126,'[6]Trial Blc'!$B$3:X$708,M$1,FALSE),0)</f>
        <v>25842.84</v>
      </c>
      <c r="N126" s="104">
        <f>IFERROR(VLOOKUP($B126,'[6]Trial Blc'!$B$3:Y$708,N$1,FALSE),0)</f>
        <v>25842.84</v>
      </c>
      <c r="O126" s="104">
        <f>IFERROR(VLOOKUP($B126,'[6]Trial Blc'!$B$3:Z$708,O$1,FALSE),0)</f>
        <v>25842.84</v>
      </c>
      <c r="P126" s="104">
        <f>IFERROR(VLOOKUP($B126,'[6]Trial Blc'!$B$3:AA$708,P$1,FALSE),0)</f>
        <v>25842.84</v>
      </c>
      <c r="Q126" s="104">
        <f>IFERROR(VLOOKUP($B126,'[6]Trial Blc'!$B$3:AB$708,Q$1,FALSE),0)</f>
        <v>25842.84</v>
      </c>
      <c r="R126" s="104">
        <f>IFERROR(VLOOKUP($B126,'[6]Trial Blc'!$B$3:AC$708,R$1,FALSE),0)</f>
        <v>25923.42</v>
      </c>
      <c r="S126" s="104">
        <f>IFERROR(VLOOKUP($B126,'[6]Trial Blc'!$B$3:AD$708,S$1,FALSE),0)</f>
        <v>30963.71</v>
      </c>
      <c r="T126" s="11">
        <f t="shared" si="46"/>
        <v>25792.556153846152</v>
      </c>
      <c r="U126" s="11">
        <f>+'[6]COAS-V2'!B36</f>
        <v>-1972.36</v>
      </c>
      <c r="V126" s="11">
        <f t="shared" si="52"/>
        <v>23820.196153846151</v>
      </c>
      <c r="X126" s="155">
        <v>2280</v>
      </c>
      <c r="Y126" s="11" t="s">
        <v>226</v>
      </c>
      <c r="Z126" s="104">
        <f>-IFERROR(VLOOKUP($X126,'[6]Trial Blc'!$B$3:AH$708,Z$1,FALSE),0)</f>
        <v>1758.3</v>
      </c>
      <c r="AA126" s="12"/>
      <c r="AB126" s="10"/>
      <c r="AC126" s="10">
        <f t="shared" si="58"/>
        <v>1758.3</v>
      </c>
      <c r="AD126" s="104">
        <f>-IFERROR(VLOOKUP($X126,'[6]Trial Blc'!$B$3:AL$708,AD$1,FALSE),0)</f>
        <v>1812.04</v>
      </c>
      <c r="AE126" s="104">
        <f>-IFERROR(VLOOKUP($X126,'[6]Trial Blc'!$B$3:AM$708,AE$1,FALSE),0)</f>
        <v>1867.69</v>
      </c>
      <c r="AF126" s="104">
        <f>-IFERROR(VLOOKUP($X126,'[6]Trial Blc'!$B$3:AN$708,AF$1,FALSE),0)</f>
        <v>1924.72</v>
      </c>
      <c r="AG126" s="104">
        <f>-IFERROR(VLOOKUP($X126,'[6]Trial Blc'!$B$3:AO$708,AG$1,FALSE),0)</f>
        <v>1982.47</v>
      </c>
      <c r="AH126" s="104">
        <f>-IFERROR(VLOOKUP($X126,'[6]Trial Blc'!$B$3:AP$708,AH$1,FALSE),0)</f>
        <v>2040.58</v>
      </c>
      <c r="AI126" s="104">
        <f>-IFERROR(VLOOKUP($X126,'[6]Trial Blc'!$B$3:AQ$708,AI$1,FALSE),0)</f>
        <v>2098.79</v>
      </c>
      <c r="AJ126" s="104">
        <f>-IFERROR(VLOOKUP($X126,'[6]Trial Blc'!$B$3:AR$708,AJ$1,FALSE),0)</f>
        <v>2157</v>
      </c>
      <c r="AK126" s="104">
        <f>-IFERROR(VLOOKUP($X126,'[6]Trial Blc'!$B$3:AS$708,AK$1,FALSE),0)</f>
        <v>2215.21</v>
      </c>
      <c r="AL126" s="104">
        <f>-IFERROR(VLOOKUP($X126,'[6]Trial Blc'!$B$3:AT$708,AL$1,FALSE),0)</f>
        <v>2273.42</v>
      </c>
      <c r="AM126" s="104">
        <f>-IFERROR(VLOOKUP($X126,'[6]Trial Blc'!$B$3:AU$708,AM$1,FALSE),0)</f>
        <v>2331.63</v>
      </c>
      <c r="AN126" s="104">
        <f>-IFERROR(VLOOKUP($X126,'[6]Trial Blc'!$B$3:AV$708,AN$1,FALSE),0)</f>
        <v>2390.02</v>
      </c>
      <c r="AO126" s="104">
        <f>-IFERROR(VLOOKUP($X126,'[6]Trial Blc'!$B$3:AW$708,AO$1,FALSE),0)</f>
        <v>2459.7600000000002</v>
      </c>
      <c r="AP126" s="11">
        <f t="shared" si="56"/>
        <v>2100.8946153846159</v>
      </c>
      <c r="AQ126" s="11">
        <f>+'[6]COAS-V2'!B123+'[6]COAS-V2'!B124</f>
        <v>-249.67</v>
      </c>
      <c r="AR126" s="11">
        <f t="shared" si="59"/>
        <v>1851.2246153846158</v>
      </c>
      <c r="AU126" s="11">
        <v>-329.6351351351351</v>
      </c>
    </row>
    <row r="127" spans="1:47" s="11" customFormat="1" ht="12" x14ac:dyDescent="0.3">
      <c r="A127" s="11" t="s">
        <v>227</v>
      </c>
      <c r="B127" s="155">
        <v>1525</v>
      </c>
      <c r="C127" s="12" t="s">
        <v>228</v>
      </c>
      <c r="D127" s="101">
        <f>IFERROR(VLOOKUP($B127,'[6]Trial Blc'!$B$3:O$708,D$1,FALSE),0)</f>
        <v>492303.04</v>
      </c>
      <c r="E127" s="10"/>
      <c r="F127" s="12"/>
      <c r="G127" s="10">
        <f t="shared" si="45"/>
        <v>492303.04</v>
      </c>
      <c r="H127" s="104">
        <f>IFERROR(VLOOKUP($B127,'[6]Trial Blc'!$B$3:S$708,H$1,FALSE),0)</f>
        <v>492303.04</v>
      </c>
      <c r="I127" s="104">
        <f>IFERROR(VLOOKUP($B127,'[6]Trial Blc'!$B$3:T$708,I$1,FALSE),0)</f>
        <v>492303.04</v>
      </c>
      <c r="J127" s="104">
        <f>IFERROR(VLOOKUP($B127,'[6]Trial Blc'!$B$3:U$708,J$1,FALSE),0)</f>
        <v>494381.44</v>
      </c>
      <c r="K127" s="104">
        <f>IFERROR(VLOOKUP($B127,'[6]Trial Blc'!$B$3:V$708,K$1,FALSE),0)</f>
        <v>494381.44</v>
      </c>
      <c r="L127" s="104">
        <f>IFERROR(VLOOKUP($B127,'[6]Trial Blc'!$B$3:W$708,L$1,FALSE),0)</f>
        <v>528436.77</v>
      </c>
      <c r="M127" s="104">
        <f>IFERROR(VLOOKUP($B127,'[6]Trial Blc'!$B$3:X$708,M$1,FALSE),0)</f>
        <v>528780.21</v>
      </c>
      <c r="N127" s="104">
        <f>IFERROR(VLOOKUP($B127,'[6]Trial Blc'!$B$3:Y$708,N$1,FALSE),0)</f>
        <v>529813.06999999995</v>
      </c>
      <c r="O127" s="104">
        <f>IFERROR(VLOOKUP($B127,'[6]Trial Blc'!$B$3:Z$708,O$1,FALSE),0)</f>
        <v>529813.06999999995</v>
      </c>
      <c r="P127" s="104">
        <f>IFERROR(VLOOKUP($B127,'[6]Trial Blc'!$B$3:AA$708,P$1,FALSE),0)</f>
        <v>529813.06999999995</v>
      </c>
      <c r="Q127" s="104">
        <f>IFERROR(VLOOKUP($B127,'[6]Trial Blc'!$B$3:AB$708,Q$1,FALSE),0)</f>
        <v>532089.4</v>
      </c>
      <c r="R127" s="104">
        <f>IFERROR(VLOOKUP($B127,'[6]Trial Blc'!$B$3:AC$708,R$1,FALSE),0)</f>
        <v>533087.18000000005</v>
      </c>
      <c r="S127" s="104">
        <f>IFERROR(VLOOKUP($B127,'[6]Trial Blc'!$B$3:AD$708,S$1,FALSE),0)</f>
        <v>533246.4</v>
      </c>
      <c r="T127" s="11">
        <f t="shared" si="46"/>
        <v>516211.62846153852</v>
      </c>
      <c r="U127" s="11">
        <f>+'[6]COAS-V2'!B35</f>
        <v>-87674.6</v>
      </c>
      <c r="V127" s="11">
        <f t="shared" si="52"/>
        <v>428537.02846153849</v>
      </c>
      <c r="X127" s="155">
        <v>2270</v>
      </c>
      <c r="Y127" s="11" t="s">
        <v>229</v>
      </c>
      <c r="Z127" s="104">
        <f>-IFERROR(VLOOKUP($X127,'[6]Trial Blc'!$B$3:AH$708,Z$1,FALSE),0)</f>
        <v>76722.14</v>
      </c>
      <c r="AA127" s="12"/>
      <c r="AB127" s="10"/>
      <c r="AC127" s="10">
        <f t="shared" si="58"/>
        <v>76722.14</v>
      </c>
      <c r="AD127" s="104">
        <f>-IFERROR(VLOOKUP($X127,'[6]Trial Blc'!$B$3:AL$708,AD$1,FALSE),0)</f>
        <v>77747.759999999995</v>
      </c>
      <c r="AE127" s="104">
        <f>-IFERROR(VLOOKUP($X127,'[6]Trial Blc'!$B$3:AM$708,AE$1,FALSE),0)</f>
        <v>78773.38</v>
      </c>
      <c r="AF127" s="104">
        <f>-IFERROR(VLOOKUP($X127,'[6]Trial Blc'!$B$3:AN$708,AF$1,FALSE),0)</f>
        <v>79803.33</v>
      </c>
      <c r="AG127" s="104">
        <f>-IFERROR(VLOOKUP($X127,'[6]Trial Blc'!$B$3:AO$708,AG$1,FALSE),0)</f>
        <v>80833.279999999999</v>
      </c>
      <c r="AH127" s="104">
        <f>-IFERROR(VLOOKUP($X127,'[6]Trial Blc'!$B$3:AP$708,AH$1,FALSE),0)</f>
        <v>79672.23</v>
      </c>
      <c r="AI127" s="104">
        <f>-IFERROR(VLOOKUP($X127,'[6]Trial Blc'!$B$3:AQ$708,AI$1,FALSE),0)</f>
        <v>80773.84</v>
      </c>
      <c r="AJ127" s="104">
        <f>-IFERROR(VLOOKUP($X127,'[6]Trial Blc'!$B$3:AR$708,AJ$1,FALSE),0)</f>
        <v>81877.61</v>
      </c>
      <c r="AK127" s="104">
        <f>-IFERROR(VLOOKUP($X127,'[6]Trial Blc'!$B$3:AS$708,AK$1,FALSE),0)</f>
        <v>82981.38</v>
      </c>
      <c r="AL127" s="104">
        <f>-IFERROR(VLOOKUP($X127,'[6]Trial Blc'!$B$3:AT$708,AL$1,FALSE),0)</f>
        <v>84085.15</v>
      </c>
      <c r="AM127" s="104">
        <f>-IFERROR(VLOOKUP($X127,'[6]Trial Blc'!$B$3:AU$708,AM$1,FALSE),0)</f>
        <v>85193.66</v>
      </c>
      <c r="AN127" s="104">
        <f>-IFERROR(VLOOKUP($X127,'[6]Trial Blc'!$B$3:AV$708,AN$1,FALSE),0)</f>
        <v>86304.25</v>
      </c>
      <c r="AO127" s="104">
        <f>-IFERROR(VLOOKUP($X127,'[6]Trial Blc'!$B$3:AW$708,AO$1,FALSE),0)</f>
        <v>87414.84</v>
      </c>
      <c r="AP127" s="11">
        <f t="shared" si="56"/>
        <v>81706.37307692309</v>
      </c>
      <c r="AQ127" s="11">
        <f>+'[6]COAS-V2'!B120+'[6]COAS-V2'!B121</f>
        <v>-12612.4</v>
      </c>
      <c r="AR127" s="11">
        <f t="shared" si="59"/>
        <v>69093.973076923096</v>
      </c>
      <c r="AU127" s="11">
        <v>-15900.195</v>
      </c>
    </row>
    <row r="128" spans="1:47" s="11" customFormat="1" ht="12" x14ac:dyDescent="0.3">
      <c r="A128" s="11" t="s">
        <v>230</v>
      </c>
      <c r="B128" s="155">
        <v>1530</v>
      </c>
      <c r="C128" s="12" t="s">
        <v>231</v>
      </c>
      <c r="D128" s="101">
        <f>IFERROR(VLOOKUP($B128,'[6]Trial Blc'!$B$3:O$708,D$1,FALSE),0)</f>
        <v>59507.59</v>
      </c>
      <c r="E128" s="10"/>
      <c r="F128" s="12"/>
      <c r="G128" s="10">
        <f t="shared" si="45"/>
        <v>59507.59</v>
      </c>
      <c r="H128" s="104">
        <f>IFERROR(VLOOKUP($B128,'[6]Trial Blc'!$B$3:S$708,H$1,FALSE),0)</f>
        <v>59507.59</v>
      </c>
      <c r="I128" s="104">
        <f>IFERROR(VLOOKUP($B128,'[6]Trial Blc'!$B$3:T$708,I$1,FALSE),0)</f>
        <v>59507.59</v>
      </c>
      <c r="J128" s="104">
        <f>IFERROR(VLOOKUP($B128,'[6]Trial Blc'!$B$3:U$708,J$1,FALSE),0)</f>
        <v>62739.59</v>
      </c>
      <c r="K128" s="104">
        <f>IFERROR(VLOOKUP($B128,'[6]Trial Blc'!$B$3:V$708,K$1,FALSE),0)</f>
        <v>67723.78</v>
      </c>
      <c r="L128" s="104">
        <f>IFERROR(VLOOKUP($B128,'[6]Trial Blc'!$B$3:W$708,L$1,FALSE),0)</f>
        <v>73564.78</v>
      </c>
      <c r="M128" s="104">
        <f>IFERROR(VLOOKUP($B128,'[6]Trial Blc'!$B$3:X$708,M$1,FALSE),0)</f>
        <v>73565.2</v>
      </c>
      <c r="N128" s="104">
        <f>IFERROR(VLOOKUP($B128,'[6]Trial Blc'!$B$3:Y$708,N$1,FALSE),0)</f>
        <v>73565.2</v>
      </c>
      <c r="O128" s="104">
        <f>IFERROR(VLOOKUP($B128,'[6]Trial Blc'!$B$3:Z$708,O$1,FALSE),0)</f>
        <v>73565.2</v>
      </c>
      <c r="P128" s="104">
        <f>IFERROR(VLOOKUP($B128,'[6]Trial Blc'!$B$3:AA$708,P$1,FALSE),0)</f>
        <v>73565.2</v>
      </c>
      <c r="Q128" s="104">
        <f>IFERROR(VLOOKUP($B128,'[6]Trial Blc'!$B$3:AB$708,Q$1,FALSE),0)</f>
        <v>73565.2</v>
      </c>
      <c r="R128" s="104">
        <f>IFERROR(VLOOKUP($B128,'[6]Trial Blc'!$B$3:AC$708,R$1,FALSE),0)</f>
        <v>80009.91</v>
      </c>
      <c r="S128" s="104">
        <f>IFERROR(VLOOKUP($B128,'[6]Trial Blc'!$B$3:AD$708,S$1,FALSE),0)</f>
        <v>80009.91</v>
      </c>
      <c r="T128" s="11">
        <f t="shared" si="46"/>
        <v>70030.518461538464</v>
      </c>
      <c r="V128" s="11">
        <f t="shared" si="52"/>
        <v>70030.518461538464</v>
      </c>
      <c r="X128" s="155">
        <v>2275</v>
      </c>
      <c r="Y128" s="11" t="s">
        <v>232</v>
      </c>
      <c r="Z128" s="104">
        <f>-IFERROR(VLOOKUP($X128,'[6]Trial Blc'!$B$3:AH$708,Z$1,FALSE),0)</f>
        <v>7329.15</v>
      </c>
      <c r="AA128" s="12"/>
      <c r="AB128" s="10"/>
      <c r="AC128" s="10">
        <f t="shared" si="58"/>
        <v>7329.15</v>
      </c>
      <c r="AD128" s="104">
        <f>-IFERROR(VLOOKUP($X128,'[6]Trial Blc'!$B$3:AL$708,AD$1,FALSE),0)</f>
        <v>7577.11</v>
      </c>
      <c r="AE128" s="104">
        <f>-IFERROR(VLOOKUP($X128,'[6]Trial Blc'!$B$3:AM$708,AE$1,FALSE),0)</f>
        <v>7825.07</v>
      </c>
      <c r="AF128" s="104">
        <f>-IFERROR(VLOOKUP($X128,'[6]Trial Blc'!$B$3:AN$708,AF$1,FALSE),0)</f>
        <v>8086.49</v>
      </c>
      <c r="AG128" s="104">
        <f>-IFERROR(VLOOKUP($X128,'[6]Trial Blc'!$B$3:AO$708,AG$1,FALSE),0)</f>
        <v>8368.68</v>
      </c>
      <c r="AH128" s="104">
        <f>-IFERROR(VLOOKUP($X128,'[6]Trial Blc'!$B$3:AP$708,AH$1,FALSE),0)</f>
        <v>8675.2099999999991</v>
      </c>
      <c r="AI128" s="104">
        <f>-IFERROR(VLOOKUP($X128,'[6]Trial Blc'!$B$3:AQ$708,AI$1,FALSE),0)</f>
        <v>8981.74</v>
      </c>
      <c r="AJ128" s="104">
        <f>-IFERROR(VLOOKUP($X128,'[6]Trial Blc'!$B$3:AR$708,AJ$1,FALSE),0)</f>
        <v>9288.27</v>
      </c>
      <c r="AK128" s="104">
        <f>-IFERROR(VLOOKUP($X128,'[6]Trial Blc'!$B$3:AS$708,AK$1,FALSE),0)</f>
        <v>9594.7999999999993</v>
      </c>
      <c r="AL128" s="104">
        <f>-IFERROR(VLOOKUP($X128,'[6]Trial Blc'!$B$3:AT$708,AL$1,FALSE),0)</f>
        <v>9901.33</v>
      </c>
      <c r="AM128" s="104">
        <f>-IFERROR(VLOOKUP($X128,'[6]Trial Blc'!$B$3:AU$708,AM$1,FALSE),0)</f>
        <v>10207.86</v>
      </c>
      <c r="AN128" s="104">
        <f>-IFERROR(VLOOKUP($X128,'[6]Trial Blc'!$B$3:AV$708,AN$1,FALSE),0)</f>
        <v>10541.24</v>
      </c>
      <c r="AO128" s="104">
        <f>-IFERROR(VLOOKUP($X128,'[6]Trial Blc'!$B$3:AW$708,AO$1,FALSE),0)</f>
        <v>10874.62</v>
      </c>
      <c r="AP128" s="11">
        <f t="shared" si="56"/>
        <v>9019.3515384615384</v>
      </c>
      <c r="AQ128" s="11">
        <f>+'[6]COAS-V2'!B122</f>
        <v>-0.12</v>
      </c>
      <c r="AR128" s="11">
        <f t="shared" si="59"/>
        <v>9019.2315384615376</v>
      </c>
      <c r="AU128" s="11">
        <v>-0.12</v>
      </c>
    </row>
    <row r="129" spans="1:47" s="11" customFormat="1" ht="12" x14ac:dyDescent="0.3">
      <c r="B129" s="155"/>
      <c r="C129" s="12"/>
      <c r="D129" s="104"/>
      <c r="E129" s="10"/>
      <c r="F129" s="12"/>
      <c r="G129" s="10">
        <f t="shared" si="45"/>
        <v>0</v>
      </c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1">
        <f t="shared" si="46"/>
        <v>0</v>
      </c>
      <c r="X129" s="155"/>
      <c r="Z129" s="104"/>
      <c r="AA129" s="12"/>
      <c r="AB129" s="10"/>
      <c r="AC129" s="10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</row>
    <row r="130" spans="1:47" s="11" customFormat="1" ht="10.5" x14ac:dyDescent="0.25">
      <c r="A130" s="13" t="s">
        <v>91</v>
      </c>
      <c r="B130" s="155"/>
      <c r="C130" s="12"/>
      <c r="D130" s="10"/>
      <c r="E130" s="10"/>
      <c r="F130" s="12"/>
      <c r="G130" s="10">
        <f t="shared" si="45"/>
        <v>0</v>
      </c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1">
        <f t="shared" si="46"/>
        <v>0</v>
      </c>
      <c r="X130" s="155" t="s">
        <v>542</v>
      </c>
      <c r="Y130" s="13" t="s">
        <v>91</v>
      </c>
      <c r="Z130" s="10"/>
      <c r="AA130" s="12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</row>
    <row r="131" spans="1:47" s="11" customFormat="1" ht="12" x14ac:dyDescent="0.3">
      <c r="A131" s="11" t="s">
        <v>233</v>
      </c>
      <c r="B131" s="155">
        <v>1285</v>
      </c>
      <c r="C131" s="12" t="s">
        <v>234</v>
      </c>
      <c r="D131" s="101">
        <f>IFERROR(VLOOKUP($B131,'[6]Trial Blc'!$B$3:O$708,D$1,FALSE),0)</f>
        <v>826452.88</v>
      </c>
      <c r="E131" s="10"/>
      <c r="F131" s="12"/>
      <c r="G131" s="10">
        <f t="shared" si="45"/>
        <v>826452.88</v>
      </c>
      <c r="H131" s="104">
        <f>IFERROR(VLOOKUP($B131,'[6]Trial Blc'!$B$3:S$708,H$1,FALSE),0)</f>
        <v>826452.88</v>
      </c>
      <c r="I131" s="104">
        <f>IFERROR(VLOOKUP($B131,'[6]Trial Blc'!$B$3:T$708,I$1,FALSE),0)</f>
        <v>826452.88</v>
      </c>
      <c r="J131" s="104">
        <f>IFERROR(VLOOKUP($B131,'[6]Trial Blc'!$B$3:U$708,J$1,FALSE),0)</f>
        <v>826452.88</v>
      </c>
      <c r="K131" s="104">
        <f>IFERROR(VLOOKUP($B131,'[6]Trial Blc'!$B$3:V$708,K$1,FALSE),0)</f>
        <v>826452.88</v>
      </c>
      <c r="L131" s="104">
        <f>IFERROR(VLOOKUP($B131,'[6]Trial Blc'!$B$3:W$708,L$1,FALSE),0)</f>
        <v>826452.88</v>
      </c>
      <c r="M131" s="104">
        <f>IFERROR(VLOOKUP($B131,'[6]Trial Blc'!$B$3:X$708,M$1,FALSE),0)</f>
        <v>826452.88</v>
      </c>
      <c r="N131" s="104">
        <f>IFERROR(VLOOKUP($B131,'[6]Trial Blc'!$B$3:Y$708,N$1,FALSE),0)</f>
        <v>826452.88</v>
      </c>
      <c r="O131" s="104">
        <f>IFERROR(VLOOKUP($B131,'[6]Trial Blc'!$B$3:Z$708,O$1,FALSE),0)</f>
        <v>826452.88</v>
      </c>
      <c r="P131" s="104">
        <f>IFERROR(VLOOKUP($B131,'[6]Trial Blc'!$B$3:AA$708,P$1,FALSE),0)</f>
        <v>826452.88</v>
      </c>
      <c r="Q131" s="104">
        <f>IFERROR(VLOOKUP($B131,'[6]Trial Blc'!$B$3:AB$708,Q$1,FALSE),0)</f>
        <v>826452.88</v>
      </c>
      <c r="R131" s="104">
        <f>IFERROR(VLOOKUP($B131,'[6]Trial Blc'!$B$3:AC$708,R$1,FALSE),0)</f>
        <v>826452.88</v>
      </c>
      <c r="S131" s="104">
        <f>IFERROR(VLOOKUP($B131,'[6]Trial Blc'!$B$3:AD$708,S$1,FALSE),0)</f>
        <v>826452.88</v>
      </c>
      <c r="T131" s="11">
        <f t="shared" si="46"/>
        <v>826452.88000000012</v>
      </c>
      <c r="U131" s="11">
        <f>+'[6]COAS-V2'!B23</f>
        <v>-826452.88</v>
      </c>
      <c r="V131" s="11">
        <f t="shared" ref="V131:V143" si="60">+U131+T131</f>
        <v>0</v>
      </c>
      <c r="X131" s="155"/>
      <c r="Z131" s="10"/>
      <c r="AA131" s="12"/>
      <c r="AB131" s="10"/>
      <c r="AC131" s="10">
        <f>SUM(Z131:AB131)</f>
        <v>0</v>
      </c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R131" s="11">
        <f t="shared" ref="AR131:AR143" si="61">+AQ131+AP131</f>
        <v>0</v>
      </c>
    </row>
    <row r="132" spans="1:47" s="11" customFormat="1" ht="12" x14ac:dyDescent="0.3">
      <c r="A132" s="11" t="s">
        <v>235</v>
      </c>
      <c r="B132" s="155">
        <v>1315</v>
      </c>
      <c r="C132" s="12" t="s">
        <v>236</v>
      </c>
      <c r="D132" s="101">
        <f>IFERROR(VLOOKUP($B132,'[6]Trial Blc'!$B$3:O$708,D$1,FALSE),0)</f>
        <v>2661007.7599999998</v>
      </c>
      <c r="E132" s="10"/>
      <c r="F132" s="12"/>
      <c r="G132" s="10">
        <f t="shared" si="45"/>
        <v>2661007.7599999998</v>
      </c>
      <c r="H132" s="104">
        <f>IFERROR(VLOOKUP($B132,'[6]Trial Blc'!$B$3:S$708,H$1,FALSE),0)</f>
        <v>2661128.69</v>
      </c>
      <c r="I132" s="104">
        <f>IFERROR(VLOOKUP($B132,'[6]Trial Blc'!$B$3:T$708,I$1,FALSE),0)</f>
        <v>2661128.69</v>
      </c>
      <c r="J132" s="104">
        <f>IFERROR(VLOOKUP($B132,'[6]Trial Blc'!$B$3:U$708,J$1,FALSE),0)</f>
        <v>2661209.4900000002</v>
      </c>
      <c r="K132" s="104">
        <f>IFERROR(VLOOKUP($B132,'[6]Trial Blc'!$B$3:V$708,K$1,FALSE),0)</f>
        <v>2656990.9700000002</v>
      </c>
      <c r="L132" s="104">
        <f>IFERROR(VLOOKUP($B132,'[6]Trial Blc'!$B$3:W$708,L$1,FALSE),0)</f>
        <v>2658199.67</v>
      </c>
      <c r="M132" s="104">
        <f>IFERROR(VLOOKUP($B132,'[6]Trial Blc'!$B$3:X$708,M$1,FALSE),0)</f>
        <v>2659247.21</v>
      </c>
      <c r="N132" s="104">
        <f>IFERROR(VLOOKUP($B132,'[6]Trial Blc'!$B$3:Y$708,N$1,FALSE),0)</f>
        <v>2661152.71</v>
      </c>
      <c r="O132" s="104">
        <f>IFERROR(VLOOKUP($B132,'[6]Trial Blc'!$B$3:Z$708,O$1,FALSE),0)</f>
        <v>2661757.06</v>
      </c>
      <c r="P132" s="104">
        <f>IFERROR(VLOOKUP($B132,'[6]Trial Blc'!$B$3:AA$708,P$1,FALSE),0)</f>
        <v>2664093.88</v>
      </c>
      <c r="Q132" s="104">
        <f>IFERROR(VLOOKUP($B132,'[6]Trial Blc'!$B$3:AB$708,Q$1,FALSE),0)</f>
        <v>2664134.17</v>
      </c>
      <c r="R132" s="104">
        <f>IFERROR(VLOOKUP($B132,'[6]Trial Blc'!$B$3:AC$708,R$1,FALSE),0)</f>
        <v>2664214.75</v>
      </c>
      <c r="S132" s="104">
        <f>IFERROR(VLOOKUP($B132,'[6]Trial Blc'!$B$3:AD$708,S$1,FALSE),0)</f>
        <v>2664214.75</v>
      </c>
      <c r="T132" s="11">
        <f t="shared" si="46"/>
        <v>2661421.5230769226</v>
      </c>
      <c r="U132" s="11">
        <f>+'[6]COAS-V2'!B26</f>
        <v>-2647586.88</v>
      </c>
      <c r="V132" s="11">
        <f t="shared" si="60"/>
        <v>13834.643076922745</v>
      </c>
      <c r="X132" s="155">
        <v>2075</v>
      </c>
      <c r="Y132" s="10" t="s">
        <v>237</v>
      </c>
      <c r="Z132" s="104">
        <f>-IFERROR(VLOOKUP($X132,'[6]Trial Blc'!$B$3:AH$708,Z$1,FALSE),0)</f>
        <v>1199460.6000000001</v>
      </c>
      <c r="AA132" s="12"/>
      <c r="AB132" s="10"/>
      <c r="AC132" s="10">
        <f>SUM(Z132:AB132)</f>
        <v>1199460.6000000001</v>
      </c>
      <c r="AD132" s="104">
        <f>-IFERROR(VLOOKUP($X132,'[6]Trial Blc'!$B$3:AL$708,AD$1,FALSE),0)</f>
        <v>1206408.71</v>
      </c>
      <c r="AE132" s="104">
        <f>-IFERROR(VLOOKUP($X132,'[6]Trial Blc'!$B$3:AM$708,AE$1,FALSE),0)</f>
        <v>1213356.82</v>
      </c>
      <c r="AF132" s="104">
        <f>-IFERROR(VLOOKUP($X132,'[6]Trial Blc'!$B$3:AN$708,AF$1,FALSE),0)</f>
        <v>1220305.1499999999</v>
      </c>
      <c r="AG132" s="104">
        <f>-IFERROR(VLOOKUP($X132,'[6]Trial Blc'!$B$3:AO$708,AG$1,FALSE),0)</f>
        <v>1223034.96</v>
      </c>
      <c r="AH132" s="104">
        <f>-IFERROR(VLOOKUP($X132,'[6]Trial Blc'!$B$3:AP$708,AH$1,FALSE),0)</f>
        <v>1229975.43</v>
      </c>
      <c r="AI132" s="104">
        <f>-IFERROR(VLOOKUP($X132,'[6]Trial Blc'!$B$3:AQ$708,AI$1,FALSE),0)</f>
        <v>1236918.6399999999</v>
      </c>
      <c r="AJ132" s="104">
        <f>-IFERROR(VLOOKUP($X132,'[6]Trial Blc'!$B$3:AR$708,AJ$1,FALSE),0)</f>
        <v>1243866.82</v>
      </c>
      <c r="AK132" s="104">
        <f>-IFERROR(VLOOKUP($X132,'[6]Trial Blc'!$B$3:AS$708,AK$1,FALSE),0)</f>
        <v>1250816.58</v>
      </c>
      <c r="AL132" s="104">
        <f>-IFERROR(VLOOKUP($X132,'[6]Trial Blc'!$B$3:AT$708,AL$1,FALSE),0)</f>
        <v>1257772.44</v>
      </c>
      <c r="AM132" s="104">
        <f>-IFERROR(VLOOKUP($X132,'[6]Trial Blc'!$B$3:AU$708,AM$1,FALSE),0)</f>
        <v>1264728.4099999999</v>
      </c>
      <c r="AN132" s="104">
        <f>-IFERROR(VLOOKUP($X132,'[6]Trial Blc'!$B$3:AV$708,AN$1,FALSE),0)</f>
        <v>1271684.5900000001</v>
      </c>
      <c r="AO132" s="104">
        <f>-IFERROR(VLOOKUP($X132,'[6]Trial Blc'!$B$3:AW$708,AO$1,FALSE),0)</f>
        <v>1278640.77</v>
      </c>
      <c r="AP132" s="11">
        <f>AVERAGE(AC132:AO132)</f>
        <v>1238228.4553846153</v>
      </c>
      <c r="AQ132" s="11">
        <f>+'[6]COAS-V2'!B91+'[6]COAS-V2'!B92</f>
        <v>-1115989.6100000001</v>
      </c>
      <c r="AR132" s="11">
        <f t="shared" si="61"/>
        <v>122238.84538461524</v>
      </c>
      <c r="AU132" s="11">
        <v>-1239915.24</v>
      </c>
    </row>
    <row r="133" spans="1:47" s="11" customFormat="1" ht="12" x14ac:dyDescent="0.3">
      <c r="B133" s="155">
        <v>1455</v>
      </c>
      <c r="C133" s="12" t="s">
        <v>543</v>
      </c>
      <c r="D133" s="104">
        <f>IFERROR(VLOOKUP($B133,'[6]Trial Blc'!$B$3:O$708,D$1,FALSE),0)</f>
        <v>0</v>
      </c>
      <c r="E133" s="10"/>
      <c r="F133" s="12"/>
      <c r="G133" s="10">
        <f t="shared" si="45"/>
        <v>0</v>
      </c>
      <c r="H133" s="104">
        <f>IFERROR(VLOOKUP($B133,'[6]Trial Blc'!$B$3:S$708,H$1,FALSE),0)</f>
        <v>0</v>
      </c>
      <c r="I133" s="104">
        <f>IFERROR(VLOOKUP($B133,'[6]Trial Blc'!$B$3:T$708,I$1,FALSE),0)</f>
        <v>0</v>
      </c>
      <c r="J133" s="104">
        <f>IFERROR(VLOOKUP($B133,'[6]Trial Blc'!$B$3:U$708,J$1,FALSE),0)</f>
        <v>0</v>
      </c>
      <c r="K133" s="104">
        <f>IFERROR(VLOOKUP($B133,'[6]Trial Blc'!$B$3:V$708,K$1,FALSE),0)</f>
        <v>0</v>
      </c>
      <c r="L133" s="104">
        <f>IFERROR(VLOOKUP($B133,'[6]Trial Blc'!$B$3:W$708,L$1,FALSE),0)</f>
        <v>0</v>
      </c>
      <c r="M133" s="104">
        <f>IFERROR(VLOOKUP($B133,'[6]Trial Blc'!$B$3:X$708,M$1,FALSE),0)</f>
        <v>0</v>
      </c>
      <c r="N133" s="104">
        <f>IFERROR(VLOOKUP($B133,'[6]Trial Blc'!$B$3:Y$708,N$1,FALSE),0)</f>
        <v>0</v>
      </c>
      <c r="O133" s="104">
        <f>IFERROR(VLOOKUP($B133,'[6]Trial Blc'!$B$3:Z$708,O$1,FALSE),0)</f>
        <v>0</v>
      </c>
      <c r="P133" s="104">
        <f>IFERROR(VLOOKUP($B133,'[6]Trial Blc'!$B$3:AA$708,P$1,FALSE),0)</f>
        <v>0</v>
      </c>
      <c r="Q133" s="104">
        <f>IFERROR(VLOOKUP($B133,'[6]Trial Blc'!$B$3:AB$708,Q$1,FALSE),0)</f>
        <v>0</v>
      </c>
      <c r="R133" s="104">
        <f>IFERROR(VLOOKUP($B133,'[6]Trial Blc'!$B$3:AC$708,R$1,FALSE),0)</f>
        <v>0</v>
      </c>
      <c r="S133" s="104">
        <f>IFERROR(VLOOKUP($B133,'[6]Trial Blc'!$B$3:AD$708,S$1,FALSE),0)</f>
        <v>0</v>
      </c>
      <c r="T133" s="11">
        <f t="shared" si="46"/>
        <v>0</v>
      </c>
      <c r="V133" s="11">
        <f t="shared" si="60"/>
        <v>0</v>
      </c>
      <c r="X133" s="155">
        <v>2215</v>
      </c>
      <c r="Y133" s="10" t="s">
        <v>239</v>
      </c>
      <c r="Z133" s="104">
        <f>-IFERROR(VLOOKUP($X133,'[6]Trial Blc'!$B$3:AH$708,Z$1,FALSE),0)</f>
        <v>0</v>
      </c>
      <c r="AA133" s="12"/>
      <c r="AB133" s="10"/>
      <c r="AC133" s="10">
        <f>SUM(Z133:AB133)</f>
        <v>0</v>
      </c>
      <c r="AD133" s="104">
        <f>-IFERROR(VLOOKUP($X133,'[6]Trial Blc'!$B$3:AL$708,AD$1,FALSE),0)</f>
        <v>0</v>
      </c>
      <c r="AE133" s="104">
        <f>-IFERROR(VLOOKUP($X133,'[6]Trial Blc'!$B$3:AM$708,AE$1,FALSE),0)</f>
        <v>0</v>
      </c>
      <c r="AF133" s="104">
        <f>-IFERROR(VLOOKUP($X133,'[6]Trial Blc'!$B$3:AN$708,AF$1,FALSE),0)</f>
        <v>0</v>
      </c>
      <c r="AG133" s="104">
        <f>-IFERROR(VLOOKUP($X133,'[6]Trial Blc'!$B$3:AO$708,AG$1,FALSE),0)</f>
        <v>0</v>
      </c>
      <c r="AH133" s="104">
        <f>-IFERROR(VLOOKUP($X133,'[6]Trial Blc'!$B$3:AP$708,AH$1,FALSE),0)</f>
        <v>0</v>
      </c>
      <c r="AI133" s="104">
        <f>-IFERROR(VLOOKUP($X133,'[6]Trial Blc'!$B$3:AQ$708,AI$1,FALSE),0)</f>
        <v>0</v>
      </c>
      <c r="AJ133" s="104">
        <f>-IFERROR(VLOOKUP($X133,'[6]Trial Blc'!$B$3:AR$708,AJ$1,FALSE),0)</f>
        <v>0</v>
      </c>
      <c r="AK133" s="104">
        <f>-IFERROR(VLOOKUP($X133,'[6]Trial Blc'!$B$3:AS$708,AK$1,FALSE),0)</f>
        <v>0</v>
      </c>
      <c r="AL133" s="104">
        <f>-IFERROR(VLOOKUP($X133,'[6]Trial Blc'!$B$3:AT$708,AL$1,FALSE),0)</f>
        <v>0</v>
      </c>
      <c r="AM133" s="104">
        <f>-IFERROR(VLOOKUP($X133,'[6]Trial Blc'!$B$3:AU$708,AM$1,FALSE),0)</f>
        <v>0</v>
      </c>
      <c r="AN133" s="104">
        <f>-IFERROR(VLOOKUP($X133,'[6]Trial Blc'!$B$3:AV$708,AN$1,FALSE),0)</f>
        <v>0</v>
      </c>
      <c r="AO133" s="104">
        <f>-IFERROR(VLOOKUP($X133,'[6]Trial Blc'!$B$3:AW$708,AO$1,FALSE),0)</f>
        <v>0</v>
      </c>
      <c r="AP133" s="11">
        <f>AVERAGE(AC133:AO133)</f>
        <v>0</v>
      </c>
      <c r="AR133" s="11">
        <f t="shared" si="61"/>
        <v>0</v>
      </c>
    </row>
    <row r="134" spans="1:47" s="11" customFormat="1" ht="12" x14ac:dyDescent="0.3">
      <c r="A134" s="11" t="s">
        <v>610</v>
      </c>
      <c r="B134" s="155">
        <v>1425</v>
      </c>
      <c r="C134" s="12"/>
      <c r="D134" s="101">
        <f>IFERROR(VLOOKUP($B134,'[6]Trial Blc'!$B$3:O$708,D$1,FALSE),0)</f>
        <v>69778.38</v>
      </c>
      <c r="E134" s="10"/>
      <c r="F134" s="12"/>
      <c r="G134" s="10">
        <f t="shared" si="45"/>
        <v>69778.38</v>
      </c>
      <c r="H134" s="104">
        <f>IFERROR(VLOOKUP($B134,'[6]Trial Blc'!$B$3:S$708,H$1,FALSE),0)</f>
        <v>69778.38</v>
      </c>
      <c r="I134" s="104">
        <f>IFERROR(VLOOKUP($B134,'[6]Trial Blc'!$B$3:T$708,I$1,FALSE),0)</f>
        <v>69778.38</v>
      </c>
      <c r="J134" s="104">
        <f>IFERROR(VLOOKUP($B134,'[6]Trial Blc'!$B$3:U$708,J$1,FALSE),0)</f>
        <v>69778.38</v>
      </c>
      <c r="K134" s="104">
        <f>IFERROR(VLOOKUP($B134,'[6]Trial Blc'!$B$3:V$708,K$1,FALSE),0)</f>
        <v>69778.38</v>
      </c>
      <c r="L134" s="104">
        <f>IFERROR(VLOOKUP($B134,'[6]Trial Blc'!$B$3:W$708,L$1,FALSE),0)</f>
        <v>69778.38</v>
      </c>
      <c r="M134" s="104">
        <f>IFERROR(VLOOKUP($B134,'[6]Trial Blc'!$B$3:X$708,M$1,FALSE),0)</f>
        <v>69778.38</v>
      </c>
      <c r="N134" s="104">
        <f>IFERROR(VLOOKUP($B134,'[6]Trial Blc'!$B$3:Y$708,N$1,FALSE),0)</f>
        <v>69778.38</v>
      </c>
      <c r="O134" s="104">
        <f>IFERROR(VLOOKUP($B134,'[6]Trial Blc'!$B$3:Z$708,O$1,FALSE),0)</f>
        <v>69778.38</v>
      </c>
      <c r="P134" s="104">
        <f>IFERROR(VLOOKUP($B134,'[6]Trial Blc'!$B$3:AA$708,P$1,FALSE),0)</f>
        <v>69778.38</v>
      </c>
      <c r="Q134" s="104">
        <f>IFERROR(VLOOKUP($B134,'[6]Trial Blc'!$B$3:AB$708,Q$1,FALSE),0)</f>
        <v>69778.38</v>
      </c>
      <c r="R134" s="104">
        <f>IFERROR(VLOOKUP($B134,'[6]Trial Blc'!$B$3:AC$708,R$1,FALSE),0)</f>
        <v>69778.38</v>
      </c>
      <c r="S134" s="104">
        <f>IFERROR(VLOOKUP($B134,'[6]Trial Blc'!$B$3:AD$708,S$1,FALSE),0)</f>
        <v>69778.38</v>
      </c>
      <c r="T134" s="11">
        <f t="shared" si="46"/>
        <v>69778.38</v>
      </c>
      <c r="V134" s="11">
        <f t="shared" si="60"/>
        <v>69778.38</v>
      </c>
      <c r="X134" s="286">
        <v>2185</v>
      </c>
      <c r="Y134" s="11" t="s">
        <v>610</v>
      </c>
      <c r="Z134" s="104">
        <f>-IFERROR(VLOOKUP($X134,'[6]Trial Blc'!$B$3:AH$708,Z$1,FALSE),0)</f>
        <v>268336.63</v>
      </c>
      <c r="AA134" s="12"/>
      <c r="AB134" s="10"/>
      <c r="AC134" s="10">
        <f>SUM(Z134:AB134)</f>
        <v>268336.63</v>
      </c>
      <c r="AD134" s="104">
        <f>-IFERROR(VLOOKUP($X134,'[6]Trial Blc'!$B$3:AL$708,AD$1,FALSE),0)</f>
        <v>268918.12</v>
      </c>
      <c r="AE134" s="104">
        <f>-IFERROR(VLOOKUP($X134,'[6]Trial Blc'!$B$3:AM$708,AE$1,FALSE),0)</f>
        <v>269499.61</v>
      </c>
      <c r="AF134" s="104">
        <f>-IFERROR(VLOOKUP($X134,'[6]Trial Blc'!$B$3:AN$708,AF$1,FALSE),0)</f>
        <v>270081.09999999998</v>
      </c>
      <c r="AG134" s="104">
        <f>-IFERROR(VLOOKUP($X134,'[6]Trial Blc'!$B$3:AO$708,AG$1,FALSE),0)</f>
        <v>270662.59000000003</v>
      </c>
      <c r="AH134" s="104">
        <f>-IFERROR(VLOOKUP($X134,'[6]Trial Blc'!$B$3:AP$708,AH$1,FALSE),0)</f>
        <v>271244.08</v>
      </c>
      <c r="AI134" s="104">
        <f>-IFERROR(VLOOKUP($X134,'[6]Trial Blc'!$B$3:AQ$708,AI$1,FALSE),0)</f>
        <v>271825.57</v>
      </c>
      <c r="AJ134" s="104">
        <f>-IFERROR(VLOOKUP($X134,'[6]Trial Blc'!$B$3:AR$708,AJ$1,FALSE),0)</f>
        <v>272407.06</v>
      </c>
      <c r="AK134" s="104">
        <f>-IFERROR(VLOOKUP($X134,'[6]Trial Blc'!$B$3:AS$708,AK$1,FALSE),0)</f>
        <v>272988.55</v>
      </c>
      <c r="AL134" s="104">
        <f>-IFERROR(VLOOKUP($X134,'[6]Trial Blc'!$B$3:AT$708,AL$1,FALSE),0)</f>
        <v>273570.03999999998</v>
      </c>
      <c r="AM134" s="104">
        <f>-IFERROR(VLOOKUP($X134,'[6]Trial Blc'!$B$3:AU$708,AM$1,FALSE),0)</f>
        <v>274151.53000000003</v>
      </c>
      <c r="AN134" s="104">
        <f>-IFERROR(VLOOKUP($X134,'[6]Trial Blc'!$B$3:AV$708,AN$1,FALSE),0)</f>
        <v>274733.02</v>
      </c>
      <c r="AO134" s="104">
        <f>-IFERROR(VLOOKUP($X134,'[6]Trial Blc'!$B$3:AW$708,AO$1,FALSE),0)</f>
        <v>275314.51</v>
      </c>
      <c r="AP134" s="11">
        <f>AVERAGE(AC134:AO134)</f>
        <v>271825.57</v>
      </c>
      <c r="AQ134" s="11">
        <f>-'[6]COAS-V2'!B253-'[6]COAS-V2'!B254</f>
        <v>-522831.38873182412</v>
      </c>
      <c r="AR134" s="11">
        <f t="shared" si="61"/>
        <v>-251005.81873182411</v>
      </c>
      <c r="AU134" s="11">
        <v>-586098.97745957668</v>
      </c>
    </row>
    <row r="135" spans="1:47" s="11" customFormat="1" ht="12" x14ac:dyDescent="0.3">
      <c r="A135" s="11" t="s">
        <v>241</v>
      </c>
      <c r="B135" s="155">
        <v>1460</v>
      </c>
      <c r="C135" s="12" t="s">
        <v>504</v>
      </c>
      <c r="D135" s="101">
        <f>IFERROR(VLOOKUP($B135,'[6]Trial Blc'!$B$3:O$708,D$1,FALSE),0)</f>
        <v>770.75</v>
      </c>
      <c r="E135" s="10"/>
      <c r="F135" s="12"/>
      <c r="G135" s="10">
        <f t="shared" si="45"/>
        <v>770.75</v>
      </c>
      <c r="H135" s="104">
        <f>IFERROR(VLOOKUP($B135,'[6]Trial Blc'!$B$3:S$708,H$1,FALSE),0)</f>
        <v>770.75</v>
      </c>
      <c r="I135" s="104">
        <f>IFERROR(VLOOKUP($B135,'[6]Trial Blc'!$B$3:T$708,I$1,FALSE),0)</f>
        <v>770.75</v>
      </c>
      <c r="J135" s="104">
        <f>IFERROR(VLOOKUP($B135,'[6]Trial Blc'!$B$3:U$708,J$1,FALSE),0)</f>
        <v>770.75</v>
      </c>
      <c r="K135" s="104">
        <f>IFERROR(VLOOKUP($B135,'[6]Trial Blc'!$B$3:V$708,K$1,FALSE),0)</f>
        <v>770.75</v>
      </c>
      <c r="L135" s="104">
        <f>IFERROR(VLOOKUP($B135,'[6]Trial Blc'!$B$3:W$708,L$1,FALSE),0)</f>
        <v>770.75</v>
      </c>
      <c r="M135" s="104">
        <f>IFERROR(VLOOKUP($B135,'[6]Trial Blc'!$B$3:X$708,M$1,FALSE),0)</f>
        <v>770.75</v>
      </c>
      <c r="N135" s="104">
        <f>IFERROR(VLOOKUP($B135,'[6]Trial Blc'!$B$3:Y$708,N$1,FALSE),0)</f>
        <v>770.75</v>
      </c>
      <c r="O135" s="104">
        <f>IFERROR(VLOOKUP($B135,'[6]Trial Blc'!$B$3:Z$708,O$1,FALSE),0)</f>
        <v>770.75</v>
      </c>
      <c r="P135" s="104">
        <f>IFERROR(VLOOKUP($B135,'[6]Trial Blc'!$B$3:AA$708,P$1,FALSE),0)</f>
        <v>1514.87</v>
      </c>
      <c r="Q135" s="104">
        <f>IFERROR(VLOOKUP($B135,'[6]Trial Blc'!$B$3:AB$708,Q$1,FALSE),0)</f>
        <v>1514.87</v>
      </c>
      <c r="R135" s="104">
        <f>IFERROR(VLOOKUP($B135,'[6]Trial Blc'!$B$3:AC$708,R$1,FALSE),0)</f>
        <v>1514.87</v>
      </c>
      <c r="S135" s="104">
        <f>IFERROR(VLOOKUP($B135,'[6]Trial Blc'!$B$3:AD$708,S$1,FALSE),0)</f>
        <v>1514.87</v>
      </c>
      <c r="T135" s="11">
        <f t="shared" si="46"/>
        <v>999.7099999999997</v>
      </c>
      <c r="V135" s="11">
        <f t="shared" si="60"/>
        <v>999.7099999999997</v>
      </c>
      <c r="X135" s="155">
        <v>2220</v>
      </c>
      <c r="Y135" s="11" t="s">
        <v>243</v>
      </c>
      <c r="Z135" s="104">
        <f>-IFERROR(VLOOKUP($X135,'[6]Trial Blc'!$B$3:AH$708,Z$1,FALSE),0)</f>
        <v>546.74</v>
      </c>
      <c r="AA135" s="12"/>
      <c r="AB135" s="10"/>
      <c r="AC135" s="10">
        <f>SUM(Z135:AB135)</f>
        <v>546.74</v>
      </c>
      <c r="AD135" s="104">
        <f>-IFERROR(VLOOKUP($X135,'[6]Trial Blc'!$B$3:AL$708,AD$1,FALSE),0)</f>
        <v>551.02</v>
      </c>
      <c r="AE135" s="104">
        <f>-IFERROR(VLOOKUP($X135,'[6]Trial Blc'!$B$3:AM$708,AE$1,FALSE),0)</f>
        <v>555.29999999999995</v>
      </c>
      <c r="AF135" s="104">
        <f>-IFERROR(VLOOKUP($X135,'[6]Trial Blc'!$B$3:AN$708,AF$1,FALSE),0)</f>
        <v>559.58000000000004</v>
      </c>
      <c r="AG135" s="104">
        <f>-IFERROR(VLOOKUP($X135,'[6]Trial Blc'!$B$3:AO$708,AG$1,FALSE),0)</f>
        <v>563.86</v>
      </c>
      <c r="AH135" s="104">
        <f>-IFERROR(VLOOKUP($X135,'[6]Trial Blc'!$B$3:AP$708,AH$1,FALSE),0)</f>
        <v>568.14</v>
      </c>
      <c r="AI135" s="104">
        <f>-IFERROR(VLOOKUP($X135,'[6]Trial Blc'!$B$3:AQ$708,AI$1,FALSE),0)</f>
        <v>572.41999999999996</v>
      </c>
      <c r="AJ135" s="104">
        <f>-IFERROR(VLOOKUP($X135,'[6]Trial Blc'!$B$3:AR$708,AJ$1,FALSE),0)</f>
        <v>576.70000000000005</v>
      </c>
      <c r="AK135" s="104">
        <f>-IFERROR(VLOOKUP($X135,'[6]Trial Blc'!$B$3:AS$708,AK$1,FALSE),0)</f>
        <v>580.98</v>
      </c>
      <c r="AL135" s="104">
        <f>-IFERROR(VLOOKUP($X135,'[6]Trial Blc'!$B$3:AT$708,AL$1,FALSE),0)</f>
        <v>589.4</v>
      </c>
      <c r="AM135" s="104">
        <f>-IFERROR(VLOOKUP($X135,'[6]Trial Blc'!$B$3:AU$708,AM$1,FALSE),0)</f>
        <v>597.82000000000005</v>
      </c>
      <c r="AN135" s="104">
        <f>-IFERROR(VLOOKUP($X135,'[6]Trial Blc'!$B$3:AV$708,AN$1,FALSE),0)</f>
        <v>606.24</v>
      </c>
      <c r="AO135" s="104">
        <f>-IFERROR(VLOOKUP($X135,'[6]Trial Blc'!$B$3:AW$708,AO$1,FALSE),0)</f>
        <v>614.66</v>
      </c>
      <c r="AP135" s="11">
        <f>AVERAGE(AC135:AO135)</f>
        <v>575.60461538461527</v>
      </c>
      <c r="AQ135" s="11">
        <f>+'[6]COAS-V2'!B113</f>
        <v>-1.1399999999999999</v>
      </c>
      <c r="AR135" s="11">
        <f t="shared" si="61"/>
        <v>574.46461538461529</v>
      </c>
      <c r="AU135" s="11">
        <v>-1.1399999999999999</v>
      </c>
    </row>
    <row r="136" spans="1:47" s="11" customFormat="1" ht="12" x14ac:dyDescent="0.3">
      <c r="A136" s="11" t="s">
        <v>247</v>
      </c>
      <c r="B136" s="155">
        <v>1465</v>
      </c>
      <c r="C136" s="12" t="s">
        <v>248</v>
      </c>
      <c r="D136" s="104">
        <f>IFERROR(VLOOKUP($B136,'[6]Trial Blc'!$B$3:O$708,D$1,FALSE),0)</f>
        <v>0</v>
      </c>
      <c r="E136" s="10"/>
      <c r="F136" s="12"/>
      <c r="G136" s="10">
        <f t="shared" si="45"/>
        <v>0</v>
      </c>
      <c r="H136" s="104">
        <f>IFERROR(VLOOKUP($B136,'[6]Trial Blc'!$B$3:S$708,H$1,FALSE),0)</f>
        <v>0</v>
      </c>
      <c r="I136" s="104">
        <f>IFERROR(VLOOKUP($B136,'[6]Trial Blc'!$B$3:T$708,I$1,FALSE),0)</f>
        <v>0</v>
      </c>
      <c r="J136" s="104">
        <f>IFERROR(VLOOKUP($B136,'[6]Trial Blc'!$B$3:U$708,J$1,FALSE),0)</f>
        <v>0</v>
      </c>
      <c r="K136" s="104">
        <f>IFERROR(VLOOKUP($B136,'[6]Trial Blc'!$B$3:V$708,K$1,FALSE),0)</f>
        <v>0</v>
      </c>
      <c r="L136" s="104">
        <f>IFERROR(VLOOKUP($B136,'[6]Trial Blc'!$B$3:W$708,L$1,FALSE),0)</f>
        <v>0</v>
      </c>
      <c r="M136" s="104">
        <f>IFERROR(VLOOKUP($B136,'[6]Trial Blc'!$B$3:X$708,M$1,FALSE),0)</f>
        <v>0</v>
      </c>
      <c r="N136" s="104">
        <f>IFERROR(VLOOKUP($B136,'[6]Trial Blc'!$B$3:Y$708,N$1,FALSE),0)</f>
        <v>0</v>
      </c>
      <c r="O136" s="104">
        <f>IFERROR(VLOOKUP($B136,'[6]Trial Blc'!$B$3:Z$708,O$1,FALSE),0)</f>
        <v>1077.42</v>
      </c>
      <c r="P136" s="104">
        <f>IFERROR(VLOOKUP($B136,'[6]Trial Blc'!$B$3:AA$708,P$1,FALSE),0)</f>
        <v>1077.42</v>
      </c>
      <c r="Q136" s="104">
        <f>IFERROR(VLOOKUP($B136,'[6]Trial Blc'!$B$3:AB$708,Q$1,FALSE),0)</f>
        <v>1077.42</v>
      </c>
      <c r="R136" s="104">
        <f>IFERROR(VLOOKUP($B136,'[6]Trial Blc'!$B$3:AC$708,R$1,FALSE),0)</f>
        <v>1077.42</v>
      </c>
      <c r="S136" s="104">
        <f>IFERROR(VLOOKUP($B136,'[6]Trial Blc'!$B$3:AD$708,S$1,FALSE),0)</f>
        <v>1077.42</v>
      </c>
      <c r="T136" s="11">
        <f t="shared" si="46"/>
        <v>414.39230769230772</v>
      </c>
      <c r="V136" s="11">
        <f t="shared" si="60"/>
        <v>414.39230769230772</v>
      </c>
      <c r="X136" s="304">
        <v>2225</v>
      </c>
      <c r="Y136" s="11" t="s">
        <v>247</v>
      </c>
      <c r="Z136" s="104">
        <f>-IFERROR(VLOOKUP($X136,'[6]Trial Blc'!$B$3:AH$708,Z$1,FALSE),0)</f>
        <v>0</v>
      </c>
      <c r="AA136" s="12"/>
      <c r="AB136" s="10"/>
      <c r="AC136" s="10"/>
      <c r="AD136" s="104">
        <f>-IFERROR(VLOOKUP($X136,'[6]Trial Blc'!$B$3:AL$708,AD$1,FALSE),0)</f>
        <v>0</v>
      </c>
      <c r="AE136" s="104">
        <f>-IFERROR(VLOOKUP($X136,'[6]Trial Blc'!$B$3:AM$708,AE$1,FALSE),0)</f>
        <v>0</v>
      </c>
      <c r="AF136" s="104">
        <f>-IFERROR(VLOOKUP($X136,'[6]Trial Blc'!$B$3:AN$708,AF$1,FALSE),0)</f>
        <v>0</v>
      </c>
      <c r="AG136" s="104">
        <f>-IFERROR(VLOOKUP($X136,'[6]Trial Blc'!$B$3:AO$708,AG$1,FALSE),0)</f>
        <v>0</v>
      </c>
      <c r="AH136" s="104">
        <f>-IFERROR(VLOOKUP($X136,'[6]Trial Blc'!$B$3:AP$708,AH$1,FALSE),0)</f>
        <v>0</v>
      </c>
      <c r="AI136" s="104">
        <f>-IFERROR(VLOOKUP($X136,'[6]Trial Blc'!$B$3:AQ$708,AI$1,FALSE),0)</f>
        <v>0</v>
      </c>
      <c r="AJ136" s="104">
        <f>-IFERROR(VLOOKUP($X136,'[6]Trial Blc'!$B$3:AR$708,AJ$1,FALSE),0)</f>
        <v>0</v>
      </c>
      <c r="AK136" s="104">
        <f>-IFERROR(VLOOKUP($X136,'[6]Trial Blc'!$B$3:AS$708,AK$1,FALSE),0)</f>
        <v>4.99</v>
      </c>
      <c r="AL136" s="104">
        <f>-IFERROR(VLOOKUP($X136,'[6]Trial Blc'!$B$3:AT$708,AL$1,FALSE),0)</f>
        <v>9.98</v>
      </c>
      <c r="AM136" s="104">
        <f>-IFERROR(VLOOKUP($X136,'[6]Trial Blc'!$B$3:AU$708,AM$1,FALSE),0)</f>
        <v>14.97</v>
      </c>
      <c r="AN136" s="104">
        <f>-IFERROR(VLOOKUP($X136,'[6]Trial Blc'!$B$3:AV$708,AN$1,FALSE),0)</f>
        <v>19.96</v>
      </c>
      <c r="AO136" s="104">
        <f>-IFERROR(VLOOKUP($X136,'[6]Trial Blc'!$B$3:AW$708,AO$1,FALSE),0)</f>
        <v>24.95</v>
      </c>
      <c r="AP136" s="11">
        <f t="shared" ref="AP136:AP143" si="62">AVERAGE(AC136:AO136)</f>
        <v>6.2375000000000007</v>
      </c>
      <c r="AR136" s="11">
        <f t="shared" si="61"/>
        <v>6.2375000000000007</v>
      </c>
    </row>
    <row r="137" spans="1:47" s="11" customFormat="1" ht="12" x14ac:dyDescent="0.3">
      <c r="A137" s="11" t="s">
        <v>249</v>
      </c>
      <c r="B137" s="155">
        <v>1470</v>
      </c>
      <c r="C137" s="12" t="s">
        <v>250</v>
      </c>
      <c r="D137" s="101">
        <f>IFERROR(VLOOKUP($B137,'[6]Trial Blc'!$B$3:O$708,D$1,FALSE),0)</f>
        <v>15377.41</v>
      </c>
      <c r="E137" s="10"/>
      <c r="F137" s="12"/>
      <c r="G137" s="10">
        <f t="shared" si="45"/>
        <v>15377.41</v>
      </c>
      <c r="H137" s="104">
        <f>IFERROR(VLOOKUP($B137,'[6]Trial Blc'!$B$3:S$708,H$1,FALSE),0)</f>
        <v>15377.63</v>
      </c>
      <c r="I137" s="104">
        <f>IFERROR(VLOOKUP($B137,'[6]Trial Blc'!$B$3:T$708,I$1,FALSE),0)</f>
        <v>15378.04</v>
      </c>
      <c r="J137" s="104">
        <f>IFERROR(VLOOKUP($B137,'[6]Trial Blc'!$B$3:U$708,J$1,FALSE),0)</f>
        <v>15379.19</v>
      </c>
      <c r="K137" s="104">
        <f>IFERROR(VLOOKUP($B137,'[6]Trial Blc'!$B$3:V$708,K$1,FALSE),0)</f>
        <v>15929.41</v>
      </c>
      <c r="L137" s="104">
        <f>IFERROR(VLOOKUP($B137,'[6]Trial Blc'!$B$3:W$708,L$1,FALSE),0)</f>
        <v>15929.7</v>
      </c>
      <c r="M137" s="104">
        <f>IFERROR(VLOOKUP($B137,'[6]Trial Blc'!$B$3:X$708,M$1,FALSE),0)</f>
        <v>16567.650000000001</v>
      </c>
      <c r="N137" s="104">
        <f>IFERROR(VLOOKUP($B137,'[6]Trial Blc'!$B$3:Y$708,N$1,FALSE),0)</f>
        <v>17797.349999999999</v>
      </c>
      <c r="O137" s="104">
        <f>IFERROR(VLOOKUP($B137,'[6]Trial Blc'!$B$3:Z$708,O$1,FALSE),0)</f>
        <v>17797.580000000002</v>
      </c>
      <c r="P137" s="104">
        <f>IFERROR(VLOOKUP($B137,'[6]Trial Blc'!$B$3:AA$708,P$1,FALSE),0)</f>
        <v>17797.73</v>
      </c>
      <c r="Q137" s="104">
        <f>IFERROR(VLOOKUP($B137,'[6]Trial Blc'!$B$3:AB$708,Q$1,FALSE),0)</f>
        <v>17797.759999999998</v>
      </c>
      <c r="R137" s="104">
        <f>IFERROR(VLOOKUP($B137,'[6]Trial Blc'!$B$3:AC$708,R$1,FALSE),0)</f>
        <v>18483.990000000002</v>
      </c>
      <c r="S137" s="104">
        <f>IFERROR(VLOOKUP($B137,'[6]Trial Blc'!$B$3:AD$708,S$1,FALSE),0)</f>
        <v>20222.07</v>
      </c>
      <c r="T137" s="11">
        <f t="shared" si="46"/>
        <v>16910.423846153848</v>
      </c>
      <c r="V137" s="11">
        <f t="shared" si="60"/>
        <v>16910.423846153848</v>
      </c>
      <c r="X137" s="155">
        <v>2230</v>
      </c>
      <c r="Y137" s="11" t="s">
        <v>251</v>
      </c>
      <c r="Z137" s="104">
        <f>-IFERROR(VLOOKUP($X137,'[6]Trial Blc'!$B$3:AH$708,Z$1,FALSE),0)</f>
        <v>69484.240000000005</v>
      </c>
      <c r="AA137" s="12"/>
      <c r="AB137" s="10"/>
      <c r="AC137" s="10">
        <f t="shared" ref="AC137:AC143" si="63">SUM(Z137:AB137)</f>
        <v>69484.240000000005</v>
      </c>
      <c r="AD137" s="104">
        <f>-IFERROR(VLOOKUP($X137,'[6]Trial Blc'!$B$3:AL$708,AD$1,FALSE),0)</f>
        <v>69564.429999999993</v>
      </c>
      <c r="AE137" s="104">
        <f>-IFERROR(VLOOKUP($X137,'[6]Trial Blc'!$B$3:AM$708,AE$1,FALSE),0)</f>
        <v>69644.710000000006</v>
      </c>
      <c r="AF137" s="104">
        <f>-IFERROR(VLOOKUP($X137,'[6]Trial Blc'!$B$3:AN$708,AF$1,FALSE),0)</f>
        <v>69725.33</v>
      </c>
      <c r="AG137" s="104">
        <f>-IFERROR(VLOOKUP($X137,'[6]Trial Blc'!$B$3:AO$708,AG$1,FALSE),0)</f>
        <v>69808.39</v>
      </c>
      <c r="AH137" s="104">
        <f>-IFERROR(VLOOKUP($X137,'[6]Trial Blc'!$B$3:AP$708,AH$1,FALSE),0)</f>
        <v>69891.48</v>
      </c>
      <c r="AI137" s="104">
        <f>-IFERROR(VLOOKUP($X137,'[6]Trial Blc'!$B$3:AQ$708,AI$1,FALSE),0)</f>
        <v>69977.740000000005</v>
      </c>
      <c r="AJ137" s="104">
        <f>-IFERROR(VLOOKUP($X137,'[6]Trial Blc'!$B$3:AR$708,AJ$1,FALSE),0)</f>
        <v>70070.58</v>
      </c>
      <c r="AK137" s="104">
        <f>-IFERROR(VLOOKUP($X137,'[6]Trial Blc'!$B$3:AS$708,AK$1,FALSE),0)</f>
        <v>70163.39</v>
      </c>
      <c r="AL137" s="104">
        <f>-IFERROR(VLOOKUP($X137,'[6]Trial Blc'!$B$3:AT$708,AL$1,FALSE),0)</f>
        <v>70256.149999999994</v>
      </c>
      <c r="AM137" s="104">
        <f>-IFERROR(VLOOKUP($X137,'[6]Trial Blc'!$B$3:AU$708,AM$1,FALSE),0)</f>
        <v>70348.86</v>
      </c>
      <c r="AN137" s="104">
        <f>-IFERROR(VLOOKUP($X137,'[6]Trial Blc'!$B$3:AV$708,AN$1,FALSE),0)</f>
        <v>70445.179999999993</v>
      </c>
      <c r="AO137" s="104">
        <f>-IFERROR(VLOOKUP($X137,'[6]Trial Blc'!$B$3:AW$708,AO$1,FALSE),0)</f>
        <v>70550.559999999998</v>
      </c>
      <c r="AP137" s="11">
        <f t="shared" si="62"/>
        <v>69994.695384615392</v>
      </c>
      <c r="AQ137" s="11">
        <f>+'[6]COAS-V2'!B114</f>
        <v>-121.89</v>
      </c>
      <c r="AR137" s="11">
        <f t="shared" si="61"/>
        <v>69872.805384615393</v>
      </c>
      <c r="AU137" s="11">
        <v>-121.89</v>
      </c>
    </row>
    <row r="138" spans="1:47" s="11" customFormat="1" ht="12" x14ac:dyDescent="0.3">
      <c r="A138" s="11" t="s">
        <v>252</v>
      </c>
      <c r="B138" s="155">
        <v>1475</v>
      </c>
      <c r="C138" s="12" t="s">
        <v>253</v>
      </c>
      <c r="D138" s="101">
        <f>IFERROR(VLOOKUP($B138,'[6]Trial Blc'!$B$3:O$708,D$1,FALSE),0)</f>
        <v>7199.36</v>
      </c>
      <c r="E138" s="10"/>
      <c r="F138" s="12"/>
      <c r="G138" s="10">
        <f t="shared" si="45"/>
        <v>7199.36</v>
      </c>
      <c r="H138" s="104">
        <f>IFERROR(VLOOKUP($B138,'[6]Trial Blc'!$B$3:S$708,H$1,FALSE),0)</f>
        <v>6455.88</v>
      </c>
      <c r="I138" s="104">
        <f>IFERROR(VLOOKUP($B138,'[6]Trial Blc'!$B$3:T$708,I$1,FALSE),0)</f>
        <v>6455.88</v>
      </c>
      <c r="J138" s="104">
        <f>IFERROR(VLOOKUP($B138,'[6]Trial Blc'!$B$3:U$708,J$1,FALSE),0)</f>
        <v>6455.88</v>
      </c>
      <c r="K138" s="104">
        <f>IFERROR(VLOOKUP($B138,'[6]Trial Blc'!$B$3:V$708,K$1,FALSE),0)</f>
        <v>6455.88</v>
      </c>
      <c r="L138" s="104">
        <f>IFERROR(VLOOKUP($B138,'[6]Trial Blc'!$B$3:W$708,L$1,FALSE),0)</f>
        <v>6455.88</v>
      </c>
      <c r="M138" s="104">
        <f>IFERROR(VLOOKUP($B138,'[6]Trial Blc'!$B$3:X$708,M$1,FALSE),0)</f>
        <v>6455.88</v>
      </c>
      <c r="N138" s="104">
        <f>IFERROR(VLOOKUP($B138,'[6]Trial Blc'!$B$3:Y$708,N$1,FALSE),0)</f>
        <v>6455.88</v>
      </c>
      <c r="O138" s="104">
        <f>IFERROR(VLOOKUP($B138,'[6]Trial Blc'!$B$3:Z$708,O$1,FALSE),0)</f>
        <v>6455.88</v>
      </c>
      <c r="P138" s="104">
        <f>IFERROR(VLOOKUP($B138,'[6]Trial Blc'!$B$3:AA$708,P$1,FALSE),0)</f>
        <v>6455.88</v>
      </c>
      <c r="Q138" s="104">
        <f>IFERROR(VLOOKUP($B138,'[6]Trial Blc'!$B$3:AB$708,Q$1,FALSE),0)</f>
        <v>6455.88</v>
      </c>
      <c r="R138" s="104">
        <f>IFERROR(VLOOKUP($B138,'[6]Trial Blc'!$B$3:AC$708,R$1,FALSE),0)</f>
        <v>6455.88</v>
      </c>
      <c r="S138" s="104">
        <f>IFERROR(VLOOKUP($B138,'[6]Trial Blc'!$B$3:AD$708,S$1,FALSE),0)</f>
        <v>8660.8799999999992</v>
      </c>
      <c r="T138" s="11">
        <f t="shared" si="46"/>
        <v>6682.6861538461535</v>
      </c>
      <c r="V138" s="11">
        <f t="shared" si="60"/>
        <v>6682.6861538461535</v>
      </c>
      <c r="X138" s="155">
        <v>2235</v>
      </c>
      <c r="Y138" s="11" t="s">
        <v>254</v>
      </c>
      <c r="Z138" s="104">
        <f>-IFERROR(VLOOKUP($X138,'[6]Trial Blc'!$B$3:AH$708,Z$1,FALSE),0)</f>
        <v>-7139.44</v>
      </c>
      <c r="AA138" s="12"/>
      <c r="AB138" s="10"/>
      <c r="AC138" s="10">
        <f t="shared" si="63"/>
        <v>-7139.44</v>
      </c>
      <c r="AD138" s="104">
        <f>-IFERROR(VLOOKUP($X138,'[6]Trial Blc'!$B$3:AL$708,AD$1,FALSE),0)</f>
        <v>-7845.42</v>
      </c>
      <c r="AE138" s="104">
        <f>-IFERROR(VLOOKUP($X138,'[6]Trial Blc'!$B$3:AM$708,AE$1,FALSE),0)</f>
        <v>-7811.8</v>
      </c>
      <c r="AF138" s="104">
        <f>-IFERROR(VLOOKUP($X138,'[6]Trial Blc'!$B$3:AN$708,AF$1,FALSE),0)</f>
        <v>-7778.18</v>
      </c>
      <c r="AG138" s="104">
        <f>-IFERROR(VLOOKUP($X138,'[6]Trial Blc'!$B$3:AO$708,AG$1,FALSE),0)</f>
        <v>-7744.56</v>
      </c>
      <c r="AH138" s="104">
        <f>-IFERROR(VLOOKUP($X138,'[6]Trial Blc'!$B$3:AP$708,AH$1,FALSE),0)</f>
        <v>-7710.94</v>
      </c>
      <c r="AI138" s="104">
        <f>-IFERROR(VLOOKUP($X138,'[6]Trial Blc'!$B$3:AQ$708,AI$1,FALSE),0)</f>
        <v>-7677.32</v>
      </c>
      <c r="AJ138" s="104">
        <f>-IFERROR(VLOOKUP($X138,'[6]Trial Blc'!$B$3:AR$708,AJ$1,FALSE),0)</f>
        <v>-7643.7</v>
      </c>
      <c r="AK138" s="104">
        <f>-IFERROR(VLOOKUP($X138,'[6]Trial Blc'!$B$3:AS$708,AK$1,FALSE),0)</f>
        <v>-7610.08</v>
      </c>
      <c r="AL138" s="104">
        <f>-IFERROR(VLOOKUP($X138,'[6]Trial Blc'!$B$3:AT$708,AL$1,FALSE),0)</f>
        <v>-7576.46</v>
      </c>
      <c r="AM138" s="104">
        <f>-IFERROR(VLOOKUP($X138,'[6]Trial Blc'!$B$3:AU$708,AM$1,FALSE),0)</f>
        <v>-7542.84</v>
      </c>
      <c r="AN138" s="104">
        <f>-IFERROR(VLOOKUP($X138,'[6]Trial Blc'!$B$3:AV$708,AN$1,FALSE),0)</f>
        <v>-7509.22</v>
      </c>
      <c r="AO138" s="104">
        <f>-IFERROR(VLOOKUP($X138,'[6]Trial Blc'!$B$3:AW$708,AO$1,FALSE),0)</f>
        <v>-7464.11</v>
      </c>
      <c r="AP138" s="11">
        <f t="shared" si="62"/>
        <v>-7619.543846153847</v>
      </c>
      <c r="AQ138" s="11">
        <f>+'[6]COAS-V2'!B115</f>
        <v>8.4499999999999993</v>
      </c>
      <c r="AR138" s="11">
        <f t="shared" si="61"/>
        <v>-7611.0938461538472</v>
      </c>
      <c r="AU138" s="11">
        <v>8.4499999999999993</v>
      </c>
    </row>
    <row r="139" spans="1:47" s="11" customFormat="1" ht="12" x14ac:dyDescent="0.3">
      <c r="A139" s="11" t="s">
        <v>255</v>
      </c>
      <c r="B139" s="155">
        <v>1480</v>
      </c>
      <c r="C139" s="12" t="s">
        <v>256</v>
      </c>
      <c r="D139" s="101">
        <f>IFERROR(VLOOKUP($B139,'[6]Trial Blc'!$B$3:O$708,D$1,FALSE),0)</f>
        <v>18256.39</v>
      </c>
      <c r="E139" s="10"/>
      <c r="F139" s="12"/>
      <c r="G139" s="10">
        <f t="shared" si="45"/>
        <v>18256.39</v>
      </c>
      <c r="H139" s="104">
        <f>IFERROR(VLOOKUP($B139,'[6]Trial Blc'!$B$3:S$708,H$1,FALSE),0)</f>
        <v>17549.830000000002</v>
      </c>
      <c r="I139" s="104">
        <f>IFERROR(VLOOKUP($B139,'[6]Trial Blc'!$B$3:T$708,I$1,FALSE),0)</f>
        <v>17549.830000000002</v>
      </c>
      <c r="J139" s="104">
        <f>IFERROR(VLOOKUP($B139,'[6]Trial Blc'!$B$3:U$708,J$1,FALSE),0)</f>
        <v>17549.830000000002</v>
      </c>
      <c r="K139" s="104">
        <f>IFERROR(VLOOKUP($B139,'[6]Trial Blc'!$B$3:V$708,K$1,FALSE),0)</f>
        <v>25466.03</v>
      </c>
      <c r="L139" s="104">
        <f>IFERROR(VLOOKUP($B139,'[6]Trial Blc'!$B$3:W$708,L$1,FALSE),0)</f>
        <v>25394.84</v>
      </c>
      <c r="M139" s="104">
        <f>IFERROR(VLOOKUP($B139,'[6]Trial Blc'!$B$3:X$708,M$1,FALSE),0)</f>
        <v>25951.06</v>
      </c>
      <c r="N139" s="104">
        <f>IFERROR(VLOOKUP($B139,'[6]Trial Blc'!$B$3:Y$708,N$1,FALSE),0)</f>
        <v>25951.06</v>
      </c>
      <c r="O139" s="104">
        <f>IFERROR(VLOOKUP($B139,'[6]Trial Blc'!$B$3:Z$708,O$1,FALSE),0)</f>
        <v>26256.06</v>
      </c>
      <c r="P139" s="104">
        <f>IFERROR(VLOOKUP($B139,'[6]Trial Blc'!$B$3:AA$708,P$1,FALSE),0)</f>
        <v>26561.06</v>
      </c>
      <c r="Q139" s="104">
        <f>IFERROR(VLOOKUP($B139,'[6]Trial Blc'!$B$3:AB$708,Q$1,FALSE),0)</f>
        <v>26303.06</v>
      </c>
      <c r="R139" s="104">
        <f>IFERROR(VLOOKUP($B139,'[6]Trial Blc'!$B$3:AC$708,R$1,FALSE),0)</f>
        <v>26539.759999999998</v>
      </c>
      <c r="S139" s="104">
        <f>IFERROR(VLOOKUP($B139,'[6]Trial Blc'!$B$3:AD$708,S$1,FALSE),0)</f>
        <v>26234.76</v>
      </c>
      <c r="T139" s="11">
        <f t="shared" si="46"/>
        <v>23504.89</v>
      </c>
      <c r="V139" s="11">
        <f t="shared" si="60"/>
        <v>23504.89</v>
      </c>
      <c r="X139" s="155">
        <v>2240</v>
      </c>
      <c r="Y139" s="11" t="s">
        <v>257</v>
      </c>
      <c r="Z139" s="104">
        <f>-IFERROR(VLOOKUP($X139,'[6]Trial Blc'!$B$3:AH$708,Z$1,FALSE),0)</f>
        <v>-7842.27</v>
      </c>
      <c r="AA139" s="12"/>
      <c r="AB139" s="10"/>
      <c r="AC139" s="10">
        <f t="shared" si="63"/>
        <v>-7842.27</v>
      </c>
      <c r="AD139" s="104">
        <f>-IFERROR(VLOOKUP($X139,'[6]Trial Blc'!$B$3:AL$708,AD$1,FALSE),0)</f>
        <v>-7720.4</v>
      </c>
      <c r="AE139" s="104">
        <f>-IFERROR(VLOOKUP($X139,'[6]Trial Blc'!$B$3:AM$708,AE$1,FALSE),0)</f>
        <v>-7598.53</v>
      </c>
      <c r="AF139" s="104">
        <f>-IFERROR(VLOOKUP($X139,'[6]Trial Blc'!$B$3:AN$708,AF$1,FALSE),0)</f>
        <v>-7476.66</v>
      </c>
      <c r="AG139" s="104">
        <f>-IFERROR(VLOOKUP($X139,'[6]Trial Blc'!$B$3:AO$708,AG$1,FALSE),0)</f>
        <v>-7299.82</v>
      </c>
      <c r="AH139" s="104">
        <f>-IFERROR(VLOOKUP($X139,'[6]Trial Blc'!$B$3:AP$708,AH$1,FALSE),0)</f>
        <v>-7123.47</v>
      </c>
      <c r="AI139" s="104">
        <f>-IFERROR(VLOOKUP($X139,'[6]Trial Blc'!$B$3:AQ$708,AI$1,FALSE),0)</f>
        <v>-6943.26</v>
      </c>
      <c r="AJ139" s="104">
        <f>-IFERROR(VLOOKUP($X139,'[6]Trial Blc'!$B$3:AR$708,AJ$1,FALSE),0)</f>
        <v>-6763.05</v>
      </c>
      <c r="AK139" s="104">
        <f>-IFERROR(VLOOKUP($X139,'[6]Trial Blc'!$B$3:AS$708,AK$1,FALSE),0)</f>
        <v>-6580.73</v>
      </c>
      <c r="AL139" s="104">
        <f>-IFERROR(VLOOKUP($X139,'[6]Trial Blc'!$B$3:AT$708,AL$1,FALSE),0)</f>
        <v>-6396.29</v>
      </c>
      <c r="AM139" s="104">
        <f>-IFERROR(VLOOKUP($X139,'[6]Trial Blc'!$B$3:AU$708,AM$1,FALSE),0)</f>
        <v>-6469.85</v>
      </c>
      <c r="AN139" s="104">
        <f>-IFERROR(VLOOKUP($X139,'[6]Trial Blc'!$B$3:AV$708,AN$1,FALSE),0)</f>
        <v>-7037.53</v>
      </c>
      <c r="AO139" s="104">
        <f>-IFERROR(VLOOKUP($X139,'[6]Trial Blc'!$B$3:AW$708,AO$1,FALSE),0)</f>
        <v>-6855.35</v>
      </c>
      <c r="AP139" s="11">
        <f t="shared" si="62"/>
        <v>-7085.17</v>
      </c>
      <c r="AQ139" s="11">
        <f>+'[6]COAS-V2'!B116</f>
        <v>411.27</v>
      </c>
      <c r="AR139" s="11">
        <f t="shared" si="61"/>
        <v>-6673.9</v>
      </c>
      <c r="AU139" s="11">
        <v>411.27</v>
      </c>
    </row>
    <row r="140" spans="1:47" s="11" customFormat="1" ht="11.25" customHeight="1" x14ac:dyDescent="0.3">
      <c r="A140" s="11" t="s">
        <v>258</v>
      </c>
      <c r="B140" s="155">
        <v>1485</v>
      </c>
      <c r="C140" s="12" t="s">
        <v>259</v>
      </c>
      <c r="D140" s="101">
        <f>IFERROR(VLOOKUP($B140,'[6]Trial Blc'!$B$3:O$708,D$1,FALSE),0)</f>
        <v>15988</v>
      </c>
      <c r="E140" s="10"/>
      <c r="F140" s="12"/>
      <c r="G140" s="10">
        <f t="shared" si="45"/>
        <v>15988</v>
      </c>
      <c r="H140" s="104">
        <f>IFERROR(VLOOKUP($B140,'[6]Trial Blc'!$B$3:S$708,H$1,FALSE),0)</f>
        <v>15988</v>
      </c>
      <c r="I140" s="104">
        <f>IFERROR(VLOOKUP($B140,'[6]Trial Blc'!$B$3:T$708,I$1,FALSE),0)</f>
        <v>15988</v>
      </c>
      <c r="J140" s="104">
        <f>IFERROR(VLOOKUP($B140,'[6]Trial Blc'!$B$3:U$708,J$1,FALSE),0)</f>
        <v>15988</v>
      </c>
      <c r="K140" s="104">
        <f>IFERROR(VLOOKUP($B140,'[6]Trial Blc'!$B$3:V$708,K$1,FALSE),0)</f>
        <v>15988</v>
      </c>
      <c r="L140" s="104">
        <f>IFERROR(VLOOKUP($B140,'[6]Trial Blc'!$B$3:W$708,L$1,FALSE),0)</f>
        <v>15988</v>
      </c>
      <c r="M140" s="104">
        <f>IFERROR(VLOOKUP($B140,'[6]Trial Blc'!$B$3:X$708,M$1,FALSE),0)</f>
        <v>15988</v>
      </c>
      <c r="N140" s="104">
        <f>IFERROR(VLOOKUP($B140,'[6]Trial Blc'!$B$3:Y$708,N$1,FALSE),0)</f>
        <v>15988</v>
      </c>
      <c r="O140" s="104">
        <f>IFERROR(VLOOKUP($B140,'[6]Trial Blc'!$B$3:Z$708,O$1,FALSE),0)</f>
        <v>15988</v>
      </c>
      <c r="P140" s="104">
        <f>IFERROR(VLOOKUP($B140,'[6]Trial Blc'!$B$3:AA$708,P$1,FALSE),0)</f>
        <v>15988</v>
      </c>
      <c r="Q140" s="104">
        <f>IFERROR(VLOOKUP($B140,'[6]Trial Blc'!$B$3:AB$708,Q$1,FALSE),0)</f>
        <v>15988</v>
      </c>
      <c r="R140" s="104">
        <f>IFERROR(VLOOKUP($B140,'[6]Trial Blc'!$B$3:AC$708,R$1,FALSE),0)</f>
        <v>15988</v>
      </c>
      <c r="S140" s="104">
        <f>IFERROR(VLOOKUP($B140,'[6]Trial Blc'!$B$3:AD$708,S$1,FALSE),0)</f>
        <v>15988</v>
      </c>
      <c r="T140" s="11">
        <f t="shared" si="46"/>
        <v>15988</v>
      </c>
      <c r="V140" s="11">
        <f t="shared" si="60"/>
        <v>15988</v>
      </c>
      <c r="X140" s="155">
        <v>2245</v>
      </c>
      <c r="Y140" s="11" t="s">
        <v>260</v>
      </c>
      <c r="Z140" s="104">
        <f>-IFERROR(VLOOKUP($X140,'[6]Trial Blc'!$B$3:AH$708,Z$1,FALSE),0)</f>
        <v>11997.29</v>
      </c>
      <c r="AA140" s="12"/>
      <c r="AB140" s="10"/>
      <c r="AC140" s="10">
        <f t="shared" si="63"/>
        <v>11997.29</v>
      </c>
      <c r="AD140" s="104">
        <f>-IFERROR(VLOOKUP($X140,'[6]Trial Blc'!$B$3:AL$708,AD$1,FALSE),0)</f>
        <v>12130.52</v>
      </c>
      <c r="AE140" s="104">
        <f>-IFERROR(VLOOKUP($X140,'[6]Trial Blc'!$B$3:AM$708,AE$1,FALSE),0)</f>
        <v>12263.75</v>
      </c>
      <c r="AF140" s="104">
        <f>-IFERROR(VLOOKUP($X140,'[6]Trial Blc'!$B$3:AN$708,AF$1,FALSE),0)</f>
        <v>12396.98</v>
      </c>
      <c r="AG140" s="104">
        <f>-IFERROR(VLOOKUP($X140,'[6]Trial Blc'!$B$3:AO$708,AG$1,FALSE),0)</f>
        <v>12530.21</v>
      </c>
      <c r="AH140" s="104">
        <f>-IFERROR(VLOOKUP($X140,'[6]Trial Blc'!$B$3:AP$708,AH$1,FALSE),0)</f>
        <v>12663.44</v>
      </c>
      <c r="AI140" s="104">
        <f>-IFERROR(VLOOKUP($X140,'[6]Trial Blc'!$B$3:AQ$708,AI$1,FALSE),0)</f>
        <v>12796.67</v>
      </c>
      <c r="AJ140" s="104">
        <f>-IFERROR(VLOOKUP($X140,'[6]Trial Blc'!$B$3:AR$708,AJ$1,FALSE),0)</f>
        <v>12929.9</v>
      </c>
      <c r="AK140" s="104">
        <f>-IFERROR(VLOOKUP($X140,'[6]Trial Blc'!$B$3:AS$708,AK$1,FALSE),0)</f>
        <v>13063.13</v>
      </c>
      <c r="AL140" s="104">
        <f>-IFERROR(VLOOKUP($X140,'[6]Trial Blc'!$B$3:AT$708,AL$1,FALSE),0)</f>
        <v>13196.36</v>
      </c>
      <c r="AM140" s="104">
        <f>-IFERROR(VLOOKUP($X140,'[6]Trial Blc'!$B$3:AU$708,AM$1,FALSE),0)</f>
        <v>13329.59</v>
      </c>
      <c r="AN140" s="104">
        <f>-IFERROR(VLOOKUP($X140,'[6]Trial Blc'!$B$3:AV$708,AN$1,FALSE),0)</f>
        <v>13462.82</v>
      </c>
      <c r="AO140" s="104">
        <f>-IFERROR(VLOOKUP($X140,'[6]Trial Blc'!$B$3:AW$708,AO$1,FALSE),0)</f>
        <v>13596.05</v>
      </c>
      <c r="AP140" s="11">
        <f t="shared" si="62"/>
        <v>12796.67</v>
      </c>
      <c r="AQ140" s="11">
        <f>+'[6]COAS-V2'!B117</f>
        <v>-6.47</v>
      </c>
      <c r="AR140" s="11">
        <f t="shared" si="61"/>
        <v>12790.2</v>
      </c>
      <c r="AU140" s="11">
        <v>-6.47</v>
      </c>
    </row>
    <row r="141" spans="1:47" s="11" customFormat="1" ht="12" x14ac:dyDescent="0.3">
      <c r="A141" s="11" t="s">
        <v>261</v>
      </c>
      <c r="B141" s="155">
        <v>1490</v>
      </c>
      <c r="C141" s="12" t="s">
        <v>262</v>
      </c>
      <c r="D141" s="101">
        <f>IFERROR(VLOOKUP($B141,'[6]Trial Blc'!$B$3:O$708,D$1,FALSE),0)</f>
        <v>4480.4799999999996</v>
      </c>
      <c r="E141" s="10"/>
      <c r="F141" s="12"/>
      <c r="G141" s="10">
        <f t="shared" si="45"/>
        <v>4480.4799999999996</v>
      </c>
      <c r="H141" s="104">
        <f>IFERROR(VLOOKUP($B141,'[6]Trial Blc'!$B$3:S$708,H$1,FALSE),0)</f>
        <v>4480.4799999999996</v>
      </c>
      <c r="I141" s="104">
        <f>IFERROR(VLOOKUP($B141,'[6]Trial Blc'!$B$3:T$708,I$1,FALSE),0)</f>
        <v>4480.4799999999996</v>
      </c>
      <c r="J141" s="104">
        <f>IFERROR(VLOOKUP($B141,'[6]Trial Blc'!$B$3:U$708,J$1,FALSE),0)</f>
        <v>4480.4799999999996</v>
      </c>
      <c r="K141" s="104">
        <f>IFERROR(VLOOKUP($B141,'[6]Trial Blc'!$B$3:V$708,K$1,FALSE),0)</f>
        <v>4480.4799999999996</v>
      </c>
      <c r="L141" s="104">
        <f>IFERROR(VLOOKUP($B141,'[6]Trial Blc'!$B$3:W$708,L$1,FALSE),0)</f>
        <v>4480.4799999999996</v>
      </c>
      <c r="M141" s="104">
        <f>IFERROR(VLOOKUP($B141,'[6]Trial Blc'!$B$3:X$708,M$1,FALSE),0)</f>
        <v>4480.4799999999996</v>
      </c>
      <c r="N141" s="104">
        <f>IFERROR(VLOOKUP($B141,'[6]Trial Blc'!$B$3:Y$708,N$1,FALSE),0)</f>
        <v>4480.4799999999996</v>
      </c>
      <c r="O141" s="104">
        <f>IFERROR(VLOOKUP($B141,'[6]Trial Blc'!$B$3:Z$708,O$1,FALSE),0)</f>
        <v>4480.4799999999996</v>
      </c>
      <c r="P141" s="104">
        <f>IFERROR(VLOOKUP($B141,'[6]Trial Blc'!$B$3:AA$708,P$1,FALSE),0)</f>
        <v>4480.4799999999996</v>
      </c>
      <c r="Q141" s="104">
        <f>IFERROR(VLOOKUP($B141,'[6]Trial Blc'!$B$3:AB$708,Q$1,FALSE),0)</f>
        <v>4480.4799999999996</v>
      </c>
      <c r="R141" s="104">
        <f>IFERROR(VLOOKUP($B141,'[6]Trial Blc'!$B$3:AC$708,R$1,FALSE),0)</f>
        <v>4480.4799999999996</v>
      </c>
      <c r="S141" s="104">
        <f>IFERROR(VLOOKUP($B141,'[6]Trial Blc'!$B$3:AD$708,S$1,FALSE),0)</f>
        <v>4480.4799999999996</v>
      </c>
      <c r="T141" s="11">
        <f t="shared" si="46"/>
        <v>4480.4799999999977</v>
      </c>
      <c r="V141" s="11">
        <f t="shared" si="60"/>
        <v>4480.4799999999977</v>
      </c>
      <c r="X141" s="155">
        <v>2250</v>
      </c>
      <c r="Y141" s="11" t="s">
        <v>263</v>
      </c>
      <c r="Z141" s="104">
        <f>-IFERROR(VLOOKUP($X141,'[6]Trial Blc'!$B$3:AH$708,Z$1,FALSE),0)</f>
        <v>1792.11</v>
      </c>
      <c r="AA141" s="12"/>
      <c r="AB141" s="10"/>
      <c r="AC141" s="10">
        <f t="shared" si="63"/>
        <v>1792.11</v>
      </c>
      <c r="AD141" s="104">
        <f>-IFERROR(VLOOKUP($X141,'[6]Trial Blc'!$B$3:AL$708,AD$1,FALSE),0)</f>
        <v>1817</v>
      </c>
      <c r="AE141" s="104">
        <f>-IFERROR(VLOOKUP($X141,'[6]Trial Blc'!$B$3:AM$708,AE$1,FALSE),0)</f>
        <v>1841.89</v>
      </c>
      <c r="AF141" s="104">
        <f>-IFERROR(VLOOKUP($X141,'[6]Trial Blc'!$B$3:AN$708,AF$1,FALSE),0)</f>
        <v>1866.78</v>
      </c>
      <c r="AG141" s="104">
        <f>-IFERROR(VLOOKUP($X141,'[6]Trial Blc'!$B$3:AO$708,AG$1,FALSE),0)</f>
        <v>1891.67</v>
      </c>
      <c r="AH141" s="104">
        <f>-IFERROR(VLOOKUP($X141,'[6]Trial Blc'!$B$3:AP$708,AH$1,FALSE),0)</f>
        <v>1916.56</v>
      </c>
      <c r="AI141" s="104">
        <f>-IFERROR(VLOOKUP($X141,'[6]Trial Blc'!$B$3:AQ$708,AI$1,FALSE),0)</f>
        <v>1941.45</v>
      </c>
      <c r="AJ141" s="104">
        <f>-IFERROR(VLOOKUP($X141,'[6]Trial Blc'!$B$3:AR$708,AJ$1,FALSE),0)</f>
        <v>1966.34</v>
      </c>
      <c r="AK141" s="104">
        <f>-IFERROR(VLOOKUP($X141,'[6]Trial Blc'!$B$3:AS$708,AK$1,FALSE),0)</f>
        <v>1991.23</v>
      </c>
      <c r="AL141" s="104">
        <f>-IFERROR(VLOOKUP($X141,'[6]Trial Blc'!$B$3:AT$708,AL$1,FALSE),0)</f>
        <v>2016.12</v>
      </c>
      <c r="AM141" s="104">
        <f>-IFERROR(VLOOKUP($X141,'[6]Trial Blc'!$B$3:AU$708,AM$1,FALSE),0)</f>
        <v>2041.01</v>
      </c>
      <c r="AN141" s="104">
        <f>-IFERROR(VLOOKUP($X141,'[6]Trial Blc'!$B$3:AV$708,AN$1,FALSE),0)</f>
        <v>2065.9</v>
      </c>
      <c r="AO141" s="104">
        <f>-IFERROR(VLOOKUP($X141,'[6]Trial Blc'!$B$3:AW$708,AO$1,FALSE),0)</f>
        <v>2090.79</v>
      </c>
      <c r="AP141" s="11">
        <f t="shared" si="62"/>
        <v>1941.4500000000003</v>
      </c>
      <c r="AQ141" s="11">
        <f>+'[6]COAS-V2'!B118</f>
        <v>363.63</v>
      </c>
      <c r="AR141" s="11">
        <f t="shared" si="61"/>
        <v>2305.0800000000004</v>
      </c>
      <c r="AU141" s="11">
        <v>363.63</v>
      </c>
    </row>
    <row r="142" spans="1:47" s="11" customFormat="1" ht="12" x14ac:dyDescent="0.3">
      <c r="A142" s="11" t="s">
        <v>611</v>
      </c>
      <c r="B142" s="304">
        <v>1500</v>
      </c>
      <c r="C142" s="12"/>
      <c r="D142" s="101">
        <f>IFERROR(VLOOKUP($B142,'[6]Trial Blc'!$B$3:O$708,D$1,FALSE),0)</f>
        <v>367888.58</v>
      </c>
      <c r="E142" s="10"/>
      <c r="F142" s="12"/>
      <c r="G142" s="10">
        <f t="shared" si="45"/>
        <v>367888.58</v>
      </c>
      <c r="H142" s="104">
        <f>IFERROR(VLOOKUP($B142,'[6]Trial Blc'!$B$3:S$708,H$1,FALSE),0)</f>
        <v>367888.58</v>
      </c>
      <c r="I142" s="104">
        <f>IFERROR(VLOOKUP($B142,'[6]Trial Blc'!$B$3:T$708,I$1,FALSE),0)</f>
        <v>367888.58</v>
      </c>
      <c r="J142" s="104">
        <f>IFERROR(VLOOKUP($B142,'[6]Trial Blc'!$B$3:U$708,J$1,FALSE),0)</f>
        <v>367888.58</v>
      </c>
      <c r="K142" s="104">
        <f>IFERROR(VLOOKUP($B142,'[6]Trial Blc'!$B$3:V$708,K$1,FALSE),0)</f>
        <v>367888.58</v>
      </c>
      <c r="L142" s="104">
        <f>IFERROR(VLOOKUP($B142,'[6]Trial Blc'!$B$3:W$708,L$1,FALSE),0)</f>
        <v>367888.58</v>
      </c>
      <c r="M142" s="104">
        <f>IFERROR(VLOOKUP($B142,'[6]Trial Blc'!$B$3:X$708,M$1,FALSE),0)</f>
        <v>367888.58</v>
      </c>
      <c r="N142" s="104">
        <f>IFERROR(VLOOKUP($B142,'[6]Trial Blc'!$B$3:Y$708,N$1,FALSE),0)</f>
        <v>367888.58</v>
      </c>
      <c r="O142" s="104">
        <f>IFERROR(VLOOKUP($B142,'[6]Trial Blc'!$B$3:Z$708,O$1,FALSE),0)</f>
        <v>367888.58</v>
      </c>
      <c r="P142" s="104">
        <f>IFERROR(VLOOKUP($B142,'[6]Trial Blc'!$B$3:AA$708,P$1,FALSE),0)</f>
        <v>367888.58</v>
      </c>
      <c r="Q142" s="104">
        <f>IFERROR(VLOOKUP($B142,'[6]Trial Blc'!$B$3:AB$708,Q$1,FALSE),0)</f>
        <v>367888.58</v>
      </c>
      <c r="R142" s="104">
        <f>IFERROR(VLOOKUP($B142,'[6]Trial Blc'!$B$3:AC$708,R$1,FALSE),0)</f>
        <v>367888.58</v>
      </c>
      <c r="S142" s="104">
        <f>IFERROR(VLOOKUP($B142,'[6]Trial Blc'!$B$3:AD$708,S$1,FALSE),0)</f>
        <v>367888.58</v>
      </c>
      <c r="T142" s="11">
        <f t="shared" si="46"/>
        <v>367888.58</v>
      </c>
      <c r="U142" s="11">
        <f>+'[6]COAS-V2'!B34+'[6]COAS-V2'!B250</f>
        <v>-413271.68745550513</v>
      </c>
      <c r="V142" s="11">
        <f t="shared" si="60"/>
        <v>-45383.107455505116</v>
      </c>
      <c r="X142" s="316">
        <v>2255</v>
      </c>
      <c r="Y142" s="11" t="s">
        <v>611</v>
      </c>
      <c r="Z142" s="104">
        <f>-IFERROR(VLOOKUP($X142,'[6]Trial Blc'!$B$3:AH$708,Z$1,FALSE),0)</f>
        <v>59370.64</v>
      </c>
      <c r="AA142" s="12"/>
      <c r="AB142" s="10"/>
      <c r="AC142" s="10">
        <f t="shared" si="63"/>
        <v>59370.64</v>
      </c>
      <c r="AD142" s="104">
        <f>-IFERROR(VLOOKUP($X142,'[6]Trial Blc'!$B$3:AL$708,AD$1,FALSE),0)</f>
        <v>62507.32</v>
      </c>
      <c r="AE142" s="104">
        <f>-IFERROR(VLOOKUP($X142,'[6]Trial Blc'!$B$3:AM$708,AE$1,FALSE),0)</f>
        <v>65644</v>
      </c>
      <c r="AF142" s="104">
        <f>-IFERROR(VLOOKUP($X142,'[6]Trial Blc'!$B$3:AN$708,AF$1,FALSE),0)</f>
        <v>68780.679999999993</v>
      </c>
      <c r="AG142" s="104">
        <f>-IFERROR(VLOOKUP($X142,'[6]Trial Blc'!$B$3:AO$708,AG$1,FALSE),0)</f>
        <v>71917.36</v>
      </c>
      <c r="AH142" s="104">
        <f>-IFERROR(VLOOKUP($X142,'[6]Trial Blc'!$B$3:AP$708,AH$1,FALSE),0)</f>
        <v>75054.039999999994</v>
      </c>
      <c r="AI142" s="104">
        <f>-IFERROR(VLOOKUP($X142,'[6]Trial Blc'!$B$3:AQ$708,AI$1,FALSE),0)</f>
        <v>78190.720000000001</v>
      </c>
      <c r="AJ142" s="104">
        <f>-IFERROR(VLOOKUP($X142,'[6]Trial Blc'!$B$3:AR$708,AJ$1,FALSE),0)</f>
        <v>81327.399999999994</v>
      </c>
      <c r="AK142" s="104">
        <f>-IFERROR(VLOOKUP($X142,'[6]Trial Blc'!$B$3:AS$708,AK$1,FALSE),0)</f>
        <v>84464.08</v>
      </c>
      <c r="AL142" s="104">
        <f>-IFERROR(VLOOKUP($X142,'[6]Trial Blc'!$B$3:AT$708,AL$1,FALSE),0)</f>
        <v>87600.76</v>
      </c>
      <c r="AM142" s="104">
        <f>-IFERROR(VLOOKUP($X142,'[6]Trial Blc'!$B$3:AU$708,AM$1,FALSE),0)</f>
        <v>90737.44</v>
      </c>
      <c r="AN142" s="104">
        <f>-IFERROR(VLOOKUP($X142,'[6]Trial Blc'!$B$3:AV$708,AN$1,FALSE),0)</f>
        <v>93874.12</v>
      </c>
      <c r="AO142" s="101">
        <f>-IFERROR(VLOOKUP($X142,'[6]Trial Blc'!$B$3:AW$708,AO$1,FALSE),0)</f>
        <v>97010.8</v>
      </c>
      <c r="AP142" s="11">
        <f t="shared" si="62"/>
        <v>78190.720000000001</v>
      </c>
      <c r="AQ142" s="11">
        <f>+'[6]COAS-V2'!B119</f>
        <v>1135.92</v>
      </c>
      <c r="AR142" s="11">
        <f t="shared" si="61"/>
        <v>79326.64</v>
      </c>
      <c r="AU142" s="11">
        <v>1135.92</v>
      </c>
    </row>
    <row r="143" spans="1:47" s="11" customFormat="1" ht="12" x14ac:dyDescent="0.3">
      <c r="A143" s="11" t="s">
        <v>612</v>
      </c>
      <c r="B143" s="155">
        <v>1495</v>
      </c>
      <c r="C143" s="12"/>
      <c r="D143" s="317">
        <f>IFERROR(VLOOKUP($B143,'[6]Trial Blc'!$B$3:O$708,D$1,FALSE),0)</f>
        <v>8512.2099999999991</v>
      </c>
      <c r="E143" s="16"/>
      <c r="F143" s="311"/>
      <c r="G143" s="16">
        <f t="shared" si="45"/>
        <v>8512.2099999999991</v>
      </c>
      <c r="H143" s="217">
        <f>IFERROR(VLOOKUP($B143,'[6]Trial Blc'!$B$3:S$708,H$1,FALSE),0)</f>
        <v>8512.2099999999991</v>
      </c>
      <c r="I143" s="217">
        <f>IFERROR(VLOOKUP($B143,'[6]Trial Blc'!$B$3:T$708,I$1,FALSE),0)</f>
        <v>8512.2099999999991</v>
      </c>
      <c r="J143" s="217">
        <f>IFERROR(VLOOKUP($B143,'[6]Trial Blc'!$B$3:U$708,J$1,FALSE),0)</f>
        <v>8512.2099999999991</v>
      </c>
      <c r="K143" s="217">
        <f>IFERROR(VLOOKUP($B143,'[6]Trial Blc'!$B$3:V$708,K$1,FALSE),0)</f>
        <v>8512.2099999999991</v>
      </c>
      <c r="L143" s="217">
        <f>IFERROR(VLOOKUP($B143,'[6]Trial Blc'!$B$3:W$708,L$1,FALSE),0)</f>
        <v>8512.2099999999991</v>
      </c>
      <c r="M143" s="217">
        <f>IFERROR(VLOOKUP($B143,'[6]Trial Blc'!$B$3:X$708,M$1,FALSE),0)</f>
        <v>8512.2099999999991</v>
      </c>
      <c r="N143" s="217">
        <f>IFERROR(VLOOKUP($B143,'[6]Trial Blc'!$B$3:Y$708,N$1,FALSE),0)</f>
        <v>8512.2099999999991</v>
      </c>
      <c r="O143" s="217">
        <f>IFERROR(VLOOKUP($B143,'[6]Trial Blc'!$B$3:Z$708,O$1,FALSE),0)</f>
        <v>8512.2099999999991</v>
      </c>
      <c r="P143" s="217">
        <f>IFERROR(VLOOKUP($B143,'[6]Trial Blc'!$B$3:AA$708,P$1,FALSE),0)</f>
        <v>8512.2099999999991</v>
      </c>
      <c r="Q143" s="217">
        <f>IFERROR(VLOOKUP($B143,'[6]Trial Blc'!$B$3:AB$708,Q$1,FALSE),0)</f>
        <v>8512.2099999999991</v>
      </c>
      <c r="R143" s="217">
        <f>IFERROR(VLOOKUP($B143,'[6]Trial Blc'!$B$3:AC$708,R$1,FALSE),0)</f>
        <v>8512.2099999999991</v>
      </c>
      <c r="S143" s="217">
        <f>IFERROR(VLOOKUP($B143,'[6]Trial Blc'!$B$3:AD$708,S$1,FALSE),0)</f>
        <v>8512.2099999999991</v>
      </c>
      <c r="T143" s="318">
        <f t="shared" si="46"/>
        <v>8512.2099999999955</v>
      </c>
      <c r="U143" s="318">
        <f>+'[6]COAS-V2'!B33</f>
        <v>-8512.2099999999991</v>
      </c>
      <c r="V143" s="318">
        <f t="shared" si="60"/>
        <v>0</v>
      </c>
      <c r="X143" s="304">
        <f>2255*0</f>
        <v>0</v>
      </c>
      <c r="Y143" s="11" t="s">
        <v>611</v>
      </c>
      <c r="Z143" s="217">
        <f>-IFERROR(VLOOKUP($X143,'[6]Trial Blc'!$B$3:AH$708,Z$1,FALSE),0)</f>
        <v>0</v>
      </c>
      <c r="AA143" s="311"/>
      <c r="AB143" s="16"/>
      <c r="AC143" s="16">
        <f t="shared" si="63"/>
        <v>0</v>
      </c>
      <c r="AD143" s="217">
        <f>-IFERROR(VLOOKUP($X143,'[6]Trial Blc'!$B$3:AL$708,AD$1,FALSE),0)</f>
        <v>0</v>
      </c>
      <c r="AE143" s="217">
        <f>-IFERROR(VLOOKUP($X143,'[6]Trial Blc'!$B$3:AM$708,AE$1,FALSE),0)</f>
        <v>0</v>
      </c>
      <c r="AF143" s="217">
        <f>-IFERROR(VLOOKUP($X143,'[6]Trial Blc'!$B$3:AN$708,AF$1,FALSE),0)</f>
        <v>0</v>
      </c>
      <c r="AG143" s="217">
        <f>-IFERROR(VLOOKUP($X143,'[6]Trial Blc'!$B$3:AO$708,AG$1,FALSE),0)</f>
        <v>0</v>
      </c>
      <c r="AH143" s="217">
        <f>-IFERROR(VLOOKUP($X143,'[6]Trial Blc'!$B$3:AP$708,AH$1,FALSE),0)</f>
        <v>0</v>
      </c>
      <c r="AI143" s="217">
        <f>-IFERROR(VLOOKUP($X143,'[6]Trial Blc'!$B$3:AQ$708,AI$1,FALSE),0)</f>
        <v>0</v>
      </c>
      <c r="AJ143" s="217">
        <f>-IFERROR(VLOOKUP($X143,'[6]Trial Blc'!$B$3:AR$708,AJ$1,FALSE),0)</f>
        <v>0</v>
      </c>
      <c r="AK143" s="217">
        <f>-IFERROR(VLOOKUP($X143,'[6]Trial Blc'!$B$3:AS$708,AK$1,FALSE),0)</f>
        <v>0</v>
      </c>
      <c r="AL143" s="217">
        <f>-IFERROR(VLOOKUP($X143,'[6]Trial Blc'!$B$3:AT$708,AL$1,FALSE),0)</f>
        <v>0</v>
      </c>
      <c r="AM143" s="217">
        <f>-IFERROR(VLOOKUP($X143,'[6]Trial Blc'!$B$3:AU$708,AM$1,FALSE),0)</f>
        <v>0</v>
      </c>
      <c r="AN143" s="217">
        <f>-IFERROR(VLOOKUP($X143,'[6]Trial Blc'!$B$3:AV$708,AN$1,FALSE),0)</f>
        <v>0</v>
      </c>
      <c r="AO143" s="317">
        <f>-IFERROR(VLOOKUP($X143,'[6]Trial Blc'!$B$3:AW$708,AO$1,FALSE),0)</f>
        <v>0</v>
      </c>
      <c r="AP143" s="11">
        <f t="shared" si="62"/>
        <v>0</v>
      </c>
      <c r="AQ143" s="318"/>
      <c r="AR143" s="318">
        <f t="shared" si="61"/>
        <v>0</v>
      </c>
    </row>
    <row r="144" spans="1:47" s="11" customFormat="1" ht="10.5" x14ac:dyDescent="0.25">
      <c r="A144" s="13" t="s">
        <v>510</v>
      </c>
      <c r="B144" s="155"/>
      <c r="C144" s="12"/>
      <c r="D144" s="10">
        <f t="shared" ref="D144:V144" si="64">SUM(D78:D143)-D92-D112</f>
        <v>15635644.929999996</v>
      </c>
      <c r="E144" s="10">
        <f t="shared" si="64"/>
        <v>0</v>
      </c>
      <c r="F144" s="10">
        <f t="shared" si="64"/>
        <v>0</v>
      </c>
      <c r="G144" s="10">
        <f t="shared" si="64"/>
        <v>15635644.929999996</v>
      </c>
      <c r="H144" s="10">
        <f t="shared" si="64"/>
        <v>15922693.429999996</v>
      </c>
      <c r="I144" s="10">
        <f t="shared" si="64"/>
        <v>15931247.409999996</v>
      </c>
      <c r="J144" s="10">
        <f t="shared" si="64"/>
        <v>15936638.769999998</v>
      </c>
      <c r="K144" s="10">
        <f t="shared" si="64"/>
        <v>16414503.789999997</v>
      </c>
      <c r="L144" s="10">
        <f t="shared" si="64"/>
        <v>16512002.379999999</v>
      </c>
      <c r="M144" s="10">
        <f t="shared" si="64"/>
        <v>16521437.249999993</v>
      </c>
      <c r="N144" s="10">
        <f t="shared" si="64"/>
        <v>16541846.689999996</v>
      </c>
      <c r="O144" s="10">
        <f t="shared" si="64"/>
        <v>16519084.919999991</v>
      </c>
      <c r="P144" s="10">
        <f t="shared" si="64"/>
        <v>16521227.799999997</v>
      </c>
      <c r="Q144" s="10">
        <f t="shared" si="64"/>
        <v>16536350.709999997</v>
      </c>
      <c r="R144" s="10">
        <f t="shared" si="64"/>
        <v>16546685.800000001</v>
      </c>
      <c r="S144" s="10">
        <f t="shared" si="64"/>
        <v>16577789.510000004</v>
      </c>
      <c r="T144" s="11">
        <f t="shared" si="46"/>
        <v>16316704.106923074</v>
      </c>
      <c r="U144" s="10">
        <f t="shared" si="64"/>
        <v>7769860.6725444961</v>
      </c>
      <c r="V144" s="10">
        <f t="shared" si="64"/>
        <v>24086564.779467572</v>
      </c>
      <c r="W144" s="10"/>
      <c r="X144" s="155"/>
      <c r="Y144" s="13" t="s">
        <v>511</v>
      </c>
      <c r="Z144" s="10">
        <f>SUM(Z78:Z143)-Z92-Z112</f>
        <v>4855164.9400000004</v>
      </c>
      <c r="AA144" s="10">
        <f>SUM(AA78:AA143)-AA92-AA112</f>
        <v>0</v>
      </c>
      <c r="AB144" s="10">
        <f>SUM(AB78:AB143)-AB92-AB112</f>
        <v>0</v>
      </c>
      <c r="AC144" s="10">
        <f>SUM(AC78:AC143)-AC92-AC112</f>
        <v>4855164.9400000004</v>
      </c>
      <c r="AD144" s="10">
        <f>SUM(AD78:AD143)-AD92-AD112</f>
        <v>4892963.2499999981</v>
      </c>
      <c r="AE144" s="10">
        <f t="shared" ref="AE144:AR144" si="65">SUM(AE78:AE143)-AE92-AE112</f>
        <v>4928330.72</v>
      </c>
      <c r="AF144" s="10">
        <f t="shared" si="65"/>
        <v>4958880.2400000012</v>
      </c>
      <c r="AG144" s="10">
        <f t="shared" si="65"/>
        <v>5001239.9800000004</v>
      </c>
      <c r="AH144" s="10">
        <f t="shared" si="65"/>
        <v>5039949.32</v>
      </c>
      <c r="AI144" s="10">
        <f t="shared" si="65"/>
        <v>5087508.49</v>
      </c>
      <c r="AJ144" s="10">
        <f t="shared" si="65"/>
        <v>5134080.1100000003</v>
      </c>
      <c r="AK144" s="10">
        <f t="shared" si="65"/>
        <v>5149366.6800000006</v>
      </c>
      <c r="AL144" s="10">
        <f t="shared" si="65"/>
        <v>5190689.7000000011</v>
      </c>
      <c r="AM144" s="10">
        <f t="shared" si="65"/>
        <v>5219209.5900000026</v>
      </c>
      <c r="AN144" s="10">
        <f t="shared" si="65"/>
        <v>5251301.09</v>
      </c>
      <c r="AO144" s="10">
        <f t="shared" si="65"/>
        <v>5289467.0699999984</v>
      </c>
      <c r="AP144" s="10">
        <f t="shared" si="65"/>
        <v>5076781.3398076938</v>
      </c>
      <c r="AQ144" s="10">
        <f t="shared" si="65"/>
        <v>1005175.9096708485</v>
      </c>
      <c r="AR144" s="10">
        <f t="shared" si="65"/>
        <v>6081957.2494785404</v>
      </c>
      <c r="AU144" s="11">
        <v>1598626.0482186298</v>
      </c>
    </row>
    <row r="145" spans="1:47" x14ac:dyDescent="0.2">
      <c r="B145" s="275"/>
      <c r="X145" s="275"/>
    </row>
    <row r="146" spans="1:47" ht="21" customHeight="1" thickBot="1" x14ac:dyDescent="0.3">
      <c r="A146" s="13" t="s">
        <v>512</v>
      </c>
      <c r="B146" s="275"/>
      <c r="D146" s="29">
        <f t="shared" ref="D146:AR146" si="66">+D144</f>
        <v>15635644.929999996</v>
      </c>
      <c r="E146" s="29">
        <f t="shared" si="66"/>
        <v>0</v>
      </c>
      <c r="F146" s="29">
        <f t="shared" si="66"/>
        <v>0</v>
      </c>
      <c r="G146" s="29">
        <f t="shared" si="66"/>
        <v>15635644.929999996</v>
      </c>
      <c r="H146" s="29">
        <f t="shared" si="66"/>
        <v>15922693.429999996</v>
      </c>
      <c r="I146" s="29">
        <f t="shared" si="66"/>
        <v>15931247.409999996</v>
      </c>
      <c r="J146" s="29">
        <f t="shared" si="66"/>
        <v>15936638.769999998</v>
      </c>
      <c r="K146" s="29">
        <f t="shared" si="66"/>
        <v>16414503.789999997</v>
      </c>
      <c r="L146" s="29">
        <f t="shared" si="66"/>
        <v>16512002.379999999</v>
      </c>
      <c r="M146" s="29">
        <f t="shared" si="66"/>
        <v>16521437.249999993</v>
      </c>
      <c r="N146" s="29">
        <f t="shared" si="66"/>
        <v>16541846.689999996</v>
      </c>
      <c r="O146" s="29">
        <f t="shared" si="66"/>
        <v>16519084.919999991</v>
      </c>
      <c r="P146" s="29">
        <f t="shared" si="66"/>
        <v>16521227.799999997</v>
      </c>
      <c r="Q146" s="29">
        <f t="shared" si="66"/>
        <v>16536350.709999997</v>
      </c>
      <c r="R146" s="29">
        <f t="shared" si="66"/>
        <v>16546685.800000001</v>
      </c>
      <c r="S146" s="29">
        <f t="shared" si="66"/>
        <v>16577789.510000004</v>
      </c>
      <c r="T146" s="29">
        <f t="shared" si="66"/>
        <v>16316704.106923074</v>
      </c>
      <c r="U146" s="29">
        <f t="shared" si="66"/>
        <v>7769860.6725444961</v>
      </c>
      <c r="V146" s="29">
        <f t="shared" si="66"/>
        <v>24086564.779467572</v>
      </c>
      <c r="W146" s="11"/>
      <c r="X146" s="275"/>
      <c r="Y146" s="29" t="str">
        <f t="shared" si="66"/>
        <v>TOTAL ACCUMULATED DEPRECIATION</v>
      </c>
      <c r="Z146" s="29">
        <f t="shared" si="66"/>
        <v>4855164.9400000004</v>
      </c>
      <c r="AA146" s="29">
        <f t="shared" si="66"/>
        <v>0</v>
      </c>
      <c r="AB146" s="29">
        <f t="shared" si="66"/>
        <v>0</v>
      </c>
      <c r="AC146" s="29">
        <f t="shared" si="66"/>
        <v>4855164.9400000004</v>
      </c>
      <c r="AD146" s="29">
        <f t="shared" si="66"/>
        <v>4892963.2499999981</v>
      </c>
      <c r="AE146" s="29">
        <f t="shared" si="66"/>
        <v>4928330.72</v>
      </c>
      <c r="AF146" s="29">
        <f t="shared" si="66"/>
        <v>4958880.2400000012</v>
      </c>
      <c r="AG146" s="29">
        <f t="shared" si="66"/>
        <v>5001239.9800000004</v>
      </c>
      <c r="AH146" s="29">
        <f t="shared" si="66"/>
        <v>5039949.32</v>
      </c>
      <c r="AI146" s="29">
        <f t="shared" si="66"/>
        <v>5087508.49</v>
      </c>
      <c r="AJ146" s="29">
        <f t="shared" si="66"/>
        <v>5134080.1100000003</v>
      </c>
      <c r="AK146" s="29">
        <f t="shared" si="66"/>
        <v>5149366.6800000006</v>
      </c>
      <c r="AL146" s="29">
        <f t="shared" si="66"/>
        <v>5190689.7000000011</v>
      </c>
      <c r="AM146" s="29">
        <f t="shared" si="66"/>
        <v>5219209.5900000026</v>
      </c>
      <c r="AN146" s="29">
        <f t="shared" si="66"/>
        <v>5251301.09</v>
      </c>
      <c r="AO146" s="29">
        <f t="shared" si="66"/>
        <v>5289467.0699999984</v>
      </c>
      <c r="AQ146" s="29">
        <f t="shared" si="66"/>
        <v>1005175.9096708485</v>
      </c>
      <c r="AR146" s="29">
        <f t="shared" si="66"/>
        <v>6081957.2494785404</v>
      </c>
      <c r="AU146" s="30">
        <v>1598626.0482186298</v>
      </c>
    </row>
    <row r="147" spans="1:47" ht="11" thickTop="1" x14ac:dyDescent="0.25">
      <c r="A147" s="13"/>
      <c r="B147" s="275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275"/>
      <c r="Y147" s="13" t="s">
        <v>544</v>
      </c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Q147" s="11"/>
      <c r="AR147" s="11"/>
    </row>
    <row r="148" spans="1:47" ht="15" customHeight="1" x14ac:dyDescent="0.25">
      <c r="A148" s="13" t="s">
        <v>515</v>
      </c>
      <c r="B148" s="275"/>
      <c r="D148" s="11">
        <f>SUM('[6]Trial Blc'!C4:C79)</f>
        <v>64874764.419999987</v>
      </c>
      <c r="E148" s="11"/>
      <c r="F148" s="11"/>
      <c r="G148" s="11">
        <f>SUM('[6]Trial Blc'!C4:C79)</f>
        <v>64874764.419999987</v>
      </c>
      <c r="H148" s="11">
        <f>SUM('[6]Trial Blc'!D4:D79)</f>
        <v>65229132.330000006</v>
      </c>
      <c r="I148" s="11">
        <f>SUM('[6]Trial Blc'!E4:E79)</f>
        <v>65303341.629999988</v>
      </c>
      <c r="J148" s="11">
        <f>SUM('[6]Trial Blc'!F4:F79)</f>
        <v>65433641.919999994</v>
      </c>
      <c r="K148" s="11">
        <f>SUM('[6]Trial Blc'!G4:G79)</f>
        <v>65936003.689999983</v>
      </c>
      <c r="L148" s="11">
        <f>SUM('[6]Trial Blc'!H4:H79)</f>
        <v>66121527.620000005</v>
      </c>
      <c r="M148" s="11">
        <f>SUM('[6]Trial Blc'!I4:I79)</f>
        <v>66286451.980000012</v>
      </c>
      <c r="N148" s="11">
        <f>SUM('[6]Trial Blc'!J4:J79)</f>
        <v>66315601.190000013</v>
      </c>
      <c r="O148" s="11">
        <f>SUM('[6]Trial Blc'!K4:K79)</f>
        <v>66356697.330000013</v>
      </c>
      <c r="P148" s="11">
        <f>SUM('[6]Trial Blc'!L4:L79)</f>
        <v>66401505.940000005</v>
      </c>
      <c r="Q148" s="11">
        <f>SUM('[6]Trial Blc'!M4:M79)</f>
        <v>66460395.460000001</v>
      </c>
      <c r="R148" s="11">
        <f>SUM('[6]Trial Blc'!N4:N79)</f>
        <v>66502997.650000028</v>
      </c>
      <c r="S148" s="11">
        <f>SUM('[6]Trial Blc'!O4:O79)</f>
        <v>66575093.079999983</v>
      </c>
      <c r="T148" s="11">
        <f>AVERAGE(G148:S148)</f>
        <v>65984396.480000004</v>
      </c>
      <c r="U148" s="11"/>
      <c r="V148" s="11"/>
      <c r="W148" s="11"/>
      <c r="X148" s="275"/>
      <c r="AQ148" s="11"/>
      <c r="AR148" s="11"/>
    </row>
    <row r="149" spans="1:47" ht="15" customHeight="1" x14ac:dyDescent="0.25">
      <c r="A149" s="13"/>
      <c r="B149" s="275"/>
      <c r="D149" s="11">
        <f>+D148-D69-D146</f>
        <v>0</v>
      </c>
      <c r="E149" s="11"/>
      <c r="F149" s="11"/>
      <c r="G149" s="11">
        <f t="shared" ref="G149:S149" si="67">+G148-G69-G146</f>
        <v>0</v>
      </c>
      <c r="H149" s="11">
        <f t="shared" si="67"/>
        <v>0</v>
      </c>
      <c r="I149" s="11">
        <f t="shared" si="67"/>
        <v>0</v>
      </c>
      <c r="J149" s="11">
        <f t="shared" si="67"/>
        <v>0</v>
      </c>
      <c r="K149" s="11">
        <f t="shared" si="67"/>
        <v>0</v>
      </c>
      <c r="L149" s="11">
        <f t="shared" si="67"/>
        <v>0</v>
      </c>
      <c r="M149" s="11">
        <f t="shared" si="67"/>
        <v>1.4901161193847656E-8</v>
      </c>
      <c r="N149" s="11">
        <f t="shared" si="67"/>
        <v>1.6763806343078613E-8</v>
      </c>
      <c r="O149" s="11">
        <f t="shared" si="67"/>
        <v>0</v>
      </c>
      <c r="P149" s="11">
        <f t="shared" si="67"/>
        <v>0</v>
      </c>
      <c r="Q149" s="11">
        <f t="shared" si="67"/>
        <v>0</v>
      </c>
      <c r="R149" s="11">
        <f t="shared" si="67"/>
        <v>2.6077032089233398E-8</v>
      </c>
      <c r="S149" s="11">
        <f t="shared" si="67"/>
        <v>0</v>
      </c>
      <c r="T149" s="11"/>
      <c r="U149" s="11"/>
      <c r="V149" s="11"/>
      <c r="W149" s="11"/>
      <c r="X149" s="275"/>
      <c r="AQ149" s="11"/>
      <c r="AR149" s="11"/>
    </row>
    <row r="150" spans="1:47" s="11" customFormat="1" x14ac:dyDescent="0.2">
      <c r="B150" s="155"/>
      <c r="C150" s="12"/>
      <c r="D150" s="10"/>
      <c r="E150" s="10"/>
      <c r="F150" s="12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X150" s="155"/>
      <c r="Z150" s="10"/>
      <c r="AA150" s="12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7" ht="10.5" thickBot="1" x14ac:dyDescent="0.25">
      <c r="B151" s="275"/>
      <c r="X151" s="275"/>
    </row>
    <row r="152" spans="1:47" s="36" customFormat="1" x14ac:dyDescent="0.2">
      <c r="A152" s="277" t="s">
        <v>270</v>
      </c>
      <c r="B152" s="224"/>
      <c r="D152" s="34">
        <f>+D147-D150</f>
        <v>0</v>
      </c>
      <c r="E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X152" s="224"/>
      <c r="Y152" s="306" t="s">
        <v>270</v>
      </c>
      <c r="Z152" s="34"/>
      <c r="AA152" s="62"/>
      <c r="AB152" s="63"/>
      <c r="AC152" s="63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</row>
    <row r="153" spans="1:47" s="36" customFormat="1" ht="14.25" customHeight="1" x14ac:dyDescent="0.25">
      <c r="A153" s="277" t="s">
        <v>271</v>
      </c>
      <c r="B153" s="224"/>
      <c r="D153" s="34"/>
      <c r="E153" s="34"/>
      <c r="G153" s="10">
        <f>SUM(D153:F153)</f>
        <v>0</v>
      </c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X153" s="224"/>
      <c r="Y153" s="307" t="s">
        <v>272</v>
      </c>
      <c r="Z153" s="34"/>
      <c r="AB153" s="34"/>
      <c r="AC153" s="66">
        <f>SUM(Z153:AB153)</f>
        <v>0</v>
      </c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</row>
    <row r="154" spans="1:47" s="36" customFormat="1" x14ac:dyDescent="0.2">
      <c r="A154" s="277" t="s">
        <v>133</v>
      </c>
      <c r="B154" s="224"/>
      <c r="D154" s="34"/>
      <c r="E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X154" s="224"/>
      <c r="Y154" s="306"/>
      <c r="Z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</row>
    <row r="155" spans="1:47" s="36" customFormat="1" x14ac:dyDescent="0.2">
      <c r="A155" s="308" t="s">
        <v>273</v>
      </c>
      <c r="B155" s="224"/>
      <c r="D155" s="34"/>
      <c r="E155" s="34"/>
      <c r="G155" s="34">
        <f>-G74</f>
        <v>49239119.490000002</v>
      </c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>
        <f>-S74</f>
        <v>0</v>
      </c>
      <c r="X155" s="224"/>
      <c r="Y155" s="306" t="s">
        <v>274</v>
      </c>
      <c r="Z155" s="34">
        <f>-Z74</f>
        <v>13940339.929999996</v>
      </c>
      <c r="AB155" s="34"/>
      <c r="AC155" s="34">
        <f>-AC74</f>
        <v>13940339.929999996</v>
      </c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>
        <f>-AO74</f>
        <v>15519361.16</v>
      </c>
    </row>
    <row r="156" spans="1:47" s="11" customFormat="1" ht="10.5" x14ac:dyDescent="0.25">
      <c r="A156" s="308" t="s">
        <v>275</v>
      </c>
      <c r="B156" s="155"/>
      <c r="C156" s="12"/>
      <c r="D156" s="13"/>
      <c r="E156" s="13"/>
      <c r="F156" s="12"/>
      <c r="G156" s="13">
        <f>+G153-G146-G155</f>
        <v>-64874764.420000002</v>
      </c>
      <c r="H156" s="67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13">
        <f>+S153-S146-S155</f>
        <v>-16577789.510000004</v>
      </c>
      <c r="X156" s="155"/>
      <c r="Y156" s="308" t="s">
        <v>275</v>
      </c>
      <c r="Z156" s="13">
        <f>+Z153-Z146-Z155</f>
        <v>-18795504.869999997</v>
      </c>
      <c r="AA156" s="12"/>
      <c r="AB156" s="13"/>
      <c r="AC156" s="13">
        <f>+AC153-AC146-AC155</f>
        <v>-18795504.869999997</v>
      </c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13">
        <f>+AO153-AO146-AO155</f>
        <v>-20808828.229999997</v>
      </c>
    </row>
    <row r="157" spans="1:47" s="11" customFormat="1" ht="10.5" x14ac:dyDescent="0.25">
      <c r="B157" s="272"/>
      <c r="C157" s="283" t="s">
        <v>276</v>
      </c>
      <c r="D157" s="66">
        <f>+D67+D146</f>
        <v>64874764.420000002</v>
      </c>
      <c r="E157" s="66">
        <f>+E67+E144</f>
        <v>0</v>
      </c>
      <c r="F157" s="66">
        <f>+F67+F144</f>
        <v>0</v>
      </c>
      <c r="G157" s="66">
        <f t="shared" ref="G157:T157" si="68">+G67+G146</f>
        <v>64874764.420000002</v>
      </c>
      <c r="H157" s="66">
        <f t="shared" si="68"/>
        <v>65229132.329999998</v>
      </c>
      <c r="I157" s="66">
        <f t="shared" si="68"/>
        <v>65303341.629999995</v>
      </c>
      <c r="J157" s="66">
        <f t="shared" si="68"/>
        <v>65433641.920000002</v>
      </c>
      <c r="K157" s="66">
        <f t="shared" si="68"/>
        <v>65936003.689999998</v>
      </c>
      <c r="L157" s="66">
        <f t="shared" si="68"/>
        <v>66121527.61999999</v>
      </c>
      <c r="M157" s="66">
        <f t="shared" si="68"/>
        <v>66286451.979999997</v>
      </c>
      <c r="N157" s="66">
        <f t="shared" si="68"/>
        <v>66315601.189999998</v>
      </c>
      <c r="O157" s="66">
        <f t="shared" si="68"/>
        <v>66356697.329999998</v>
      </c>
      <c r="P157" s="66">
        <f t="shared" si="68"/>
        <v>66401505.939999998</v>
      </c>
      <c r="Q157" s="66">
        <f t="shared" si="68"/>
        <v>66460395.459999993</v>
      </c>
      <c r="R157" s="66">
        <f t="shared" si="68"/>
        <v>66502997.650000006</v>
      </c>
      <c r="S157" s="66">
        <f t="shared" si="68"/>
        <v>66575093.079999983</v>
      </c>
      <c r="T157" s="66">
        <f t="shared" si="68"/>
        <v>65984396.479999989</v>
      </c>
      <c r="U157" s="66"/>
      <c r="V157" s="66"/>
      <c r="W157" s="66"/>
      <c r="X157" s="272"/>
      <c r="Y157" s="13" t="s">
        <v>277</v>
      </c>
      <c r="Z157" s="66">
        <f>+Z67+Z144</f>
        <v>18795504.869999997</v>
      </c>
      <c r="AA157" s="66">
        <f>+AA67+AA144</f>
        <v>0</v>
      </c>
      <c r="AB157" s="66"/>
      <c r="AC157" s="66">
        <f t="shared" ref="AC157:AO157" si="69">+AC67+AC144</f>
        <v>18795504.869999997</v>
      </c>
      <c r="AD157" s="66">
        <f t="shared" si="69"/>
        <v>18976609.229999997</v>
      </c>
      <c r="AE157" s="66">
        <f t="shared" si="69"/>
        <v>19135245.619999994</v>
      </c>
      <c r="AF157" s="66">
        <f t="shared" si="69"/>
        <v>19348823.320000004</v>
      </c>
      <c r="AG157" s="66">
        <f t="shared" si="69"/>
        <v>19527603.529999997</v>
      </c>
      <c r="AH157" s="66">
        <f t="shared" si="69"/>
        <v>19703701.529999997</v>
      </c>
      <c r="AI157" s="66">
        <f t="shared" si="69"/>
        <v>19869901.630000003</v>
      </c>
      <c r="AJ157" s="66">
        <f t="shared" si="69"/>
        <v>19990250.550000004</v>
      </c>
      <c r="AK157" s="66">
        <f t="shared" si="69"/>
        <v>20146079.920000006</v>
      </c>
      <c r="AL157" s="66">
        <f t="shared" si="69"/>
        <v>20305784.330000002</v>
      </c>
      <c r="AM157" s="66">
        <f t="shared" si="69"/>
        <v>20464471.250000004</v>
      </c>
      <c r="AN157" s="66">
        <f t="shared" si="69"/>
        <v>20632741.57</v>
      </c>
      <c r="AO157" s="66">
        <f t="shared" si="69"/>
        <v>20808828.229999997</v>
      </c>
      <c r="AP157" s="11">
        <f>AVERAGE(AC157:AO157)</f>
        <v>19823503.506153848</v>
      </c>
      <c r="AQ157" s="66"/>
      <c r="AR157" s="66"/>
    </row>
    <row r="158" spans="1:47" s="11" customFormat="1" ht="15" customHeight="1" x14ac:dyDescent="0.25">
      <c r="B158" s="272"/>
      <c r="C158" s="283" t="s">
        <v>278</v>
      </c>
      <c r="D158" s="66">
        <f>+D201+D224</f>
        <v>561493.69999999995</v>
      </c>
      <c r="E158" s="66">
        <f t="shared" ref="E158:S158" si="70">+E201+E224</f>
        <v>0</v>
      </c>
      <c r="F158" s="66">
        <f t="shared" si="70"/>
        <v>0</v>
      </c>
      <c r="G158" s="66">
        <f t="shared" si="70"/>
        <v>561493.69999999995</v>
      </c>
      <c r="H158" s="66">
        <f t="shared" si="70"/>
        <v>600670.70999999833</v>
      </c>
      <c r="I158" s="66">
        <f t="shared" si="70"/>
        <v>756851.31999999925</v>
      </c>
      <c r="J158" s="66">
        <f t="shared" si="70"/>
        <v>956791.06999999727</v>
      </c>
      <c r="K158" s="66">
        <f t="shared" si="70"/>
        <v>531526.75999999803</v>
      </c>
      <c r="L158" s="66">
        <f t="shared" si="70"/>
        <v>689310.48999999906</v>
      </c>
      <c r="M158" s="66">
        <f t="shared" si="70"/>
        <v>625396.57000000135</v>
      </c>
      <c r="N158" s="66">
        <f t="shared" si="70"/>
        <v>692560.76000000292</v>
      </c>
      <c r="O158" s="66">
        <f t="shared" si="70"/>
        <v>700531.25</v>
      </c>
      <c r="P158" s="66">
        <f t="shared" si="70"/>
        <v>719720.78000000166</v>
      </c>
      <c r="Q158" s="66">
        <f t="shared" si="70"/>
        <v>763735.84000000264</v>
      </c>
      <c r="R158" s="66">
        <f t="shared" si="70"/>
        <v>780214.03000000236</v>
      </c>
      <c r="S158" s="66">
        <f t="shared" si="70"/>
        <v>896269.93000000261</v>
      </c>
      <c r="T158" s="11">
        <f>AVERAGE(G158:S158)</f>
        <v>713467.17000000051</v>
      </c>
      <c r="X158" s="272"/>
      <c r="Y158" s="13" t="s">
        <v>515</v>
      </c>
      <c r="Z158" s="11">
        <f>SUM('[6]Trial Blc'!C109:C178)</f>
        <v>-18795504.870000001</v>
      </c>
      <c r="AC158" s="11">
        <f>SUM('[6]Trial Blc'!C109:C178)</f>
        <v>-18795504.870000001</v>
      </c>
      <c r="AD158" s="11">
        <f>SUM('[6]Trial Blc'!D109:D178)</f>
        <v>-18976609.229999997</v>
      </c>
      <c r="AE158" s="11">
        <f>SUM('[6]Trial Blc'!E109:E178)</f>
        <v>-19135245.619999997</v>
      </c>
      <c r="AF158" s="11">
        <f>SUM('[6]Trial Blc'!F109:F178)</f>
        <v>-19348823.320000004</v>
      </c>
      <c r="AG158" s="11">
        <f>SUM('[6]Trial Blc'!G109:G178)</f>
        <v>-19527603.530000001</v>
      </c>
      <c r="AH158" s="11">
        <f>SUM('[6]Trial Blc'!H109:H178)</f>
        <v>-19703701.529999997</v>
      </c>
      <c r="AI158" s="11">
        <f>SUM('[6]Trial Blc'!I109:I178)</f>
        <v>-19869901.629999988</v>
      </c>
      <c r="AJ158" s="11">
        <f>SUM('[6]Trial Blc'!J109:J178)</f>
        <v>-19990250.549999997</v>
      </c>
      <c r="AK158" s="11">
        <f>SUM('[6]Trial Blc'!K109:K178)</f>
        <v>-20146079.919999994</v>
      </c>
      <c r="AL158" s="11">
        <f>SUM('[6]Trial Blc'!L109:L178)</f>
        <v>-20305784.329999987</v>
      </c>
      <c r="AM158" s="11">
        <f>SUM('[6]Trial Blc'!M109:M178)</f>
        <v>-20464471.25</v>
      </c>
      <c r="AN158" s="11">
        <f>SUM('[6]Trial Blc'!N109:N178)</f>
        <v>-20632741.569999993</v>
      </c>
      <c r="AO158" s="11">
        <f>SUM('[6]Trial Blc'!O109:O178)</f>
        <v>-20808828.230000004</v>
      </c>
      <c r="AP158" s="11">
        <f>AVERAGE(AC158:AO158)</f>
        <v>-19823503.506153841</v>
      </c>
    </row>
    <row r="159" spans="1:47" s="11" customFormat="1" ht="10.5" x14ac:dyDescent="0.25">
      <c r="A159" s="13" t="s">
        <v>279</v>
      </c>
      <c r="B159" s="155"/>
      <c r="C159" s="12"/>
      <c r="D159" s="68"/>
      <c r="E159" s="68"/>
      <c r="F159" s="12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X159" s="155"/>
      <c r="Y159" s="13" t="s">
        <v>313</v>
      </c>
      <c r="Z159" s="11">
        <f>+Z158+Z157</f>
        <v>0</v>
      </c>
      <c r="AC159" s="11">
        <f>+AC158+AC157</f>
        <v>0</v>
      </c>
      <c r="AD159" s="11">
        <f t="shared" ref="AD159:AO159" si="71">+AD158+AD157</f>
        <v>0</v>
      </c>
      <c r="AE159" s="11">
        <f t="shared" si="71"/>
        <v>0</v>
      </c>
      <c r="AF159" s="11">
        <f t="shared" si="71"/>
        <v>0</v>
      </c>
      <c r="AG159" s="11">
        <f t="shared" si="71"/>
        <v>0</v>
      </c>
      <c r="AH159" s="11">
        <f t="shared" si="71"/>
        <v>0</v>
      </c>
      <c r="AI159" s="11">
        <f t="shared" si="71"/>
        <v>0</v>
      </c>
      <c r="AJ159" s="11">
        <f t="shared" si="71"/>
        <v>0</v>
      </c>
      <c r="AK159" s="11">
        <f t="shared" si="71"/>
        <v>0</v>
      </c>
      <c r="AL159" s="11">
        <f t="shared" si="71"/>
        <v>0</v>
      </c>
      <c r="AM159" s="11">
        <f t="shared" si="71"/>
        <v>0</v>
      </c>
      <c r="AN159" s="11">
        <f t="shared" si="71"/>
        <v>0</v>
      </c>
      <c r="AO159" s="11">
        <f t="shared" si="71"/>
        <v>0</v>
      </c>
    </row>
    <row r="160" spans="1:47" s="11" customFormat="1" ht="12" x14ac:dyDescent="0.3">
      <c r="A160" s="13" t="s">
        <v>280</v>
      </c>
      <c r="B160" s="155">
        <v>1660</v>
      </c>
      <c r="C160" s="284" t="s">
        <v>281</v>
      </c>
      <c r="D160" s="104">
        <f>IFERROR(VLOOKUP($B160,'[6]Trial Blc'!$B$3:O$708,D$1,FALSE),0)</f>
        <v>0</v>
      </c>
      <c r="E160" s="10"/>
      <c r="F160" s="284"/>
      <c r="G160" s="10"/>
      <c r="H160" s="104">
        <f>IFERROR(VLOOKUP($B160,'[6]Trial Blc'!$B$3:S$708,H$1,FALSE),0)</f>
        <v>0</v>
      </c>
      <c r="I160" s="104">
        <f>IFERROR(VLOOKUP($B160,'[6]Trial Blc'!$B$3:T$708,I$1,FALSE),0)</f>
        <v>0</v>
      </c>
      <c r="J160" s="104">
        <f>IFERROR(VLOOKUP($B160,'[6]Trial Blc'!$B$3:U$708,J$1,FALSE),0)</f>
        <v>0</v>
      </c>
      <c r="K160" s="104">
        <f>IFERROR(VLOOKUP($B160,'[6]Trial Blc'!$B$3:V$708,K$1,FALSE),0)</f>
        <v>0</v>
      </c>
      <c r="L160" s="104">
        <f>IFERROR(VLOOKUP($B160,'[6]Trial Blc'!$B$3:W$708,L$1,FALSE),0)</f>
        <v>0</v>
      </c>
      <c r="M160" s="104">
        <f>IFERROR(VLOOKUP($B160,'[6]Trial Blc'!$B$3:X$708,M$1,FALSE),0)</f>
        <v>0</v>
      </c>
      <c r="N160" s="104">
        <f>IFERROR(VLOOKUP($B160,'[6]Trial Blc'!$B$3:Y$708,N$1,FALSE),0)</f>
        <v>0</v>
      </c>
      <c r="O160" s="104">
        <f>IFERROR(VLOOKUP($B160,'[6]Trial Blc'!$B$3:Z$708,O$1,FALSE),0)</f>
        <v>0</v>
      </c>
      <c r="P160" s="104">
        <f>IFERROR(VLOOKUP($B160,'[6]Trial Blc'!$B$3:AA$708,P$1,FALSE),0)</f>
        <v>0</v>
      </c>
      <c r="Q160" s="104">
        <f>IFERROR(VLOOKUP($B160,'[6]Trial Blc'!$B$3:AB$708,Q$1,FALSE),0)</f>
        <v>0</v>
      </c>
      <c r="R160" s="104">
        <f>IFERROR(VLOOKUP($B160,'[6]Trial Blc'!$B$3:AC$708,R$1,FALSE),0)</f>
        <v>0</v>
      </c>
      <c r="S160" s="104">
        <f>IFERROR(VLOOKUP($B160,'[6]Trial Blc'!$B$3:AD$708,S$1,FALSE),0)</f>
        <v>0</v>
      </c>
      <c r="T160" s="11">
        <f t="shared" ref="T160:T177" si="72">AVERAGE(G160:S160)</f>
        <v>0</v>
      </c>
      <c r="X160" s="155"/>
      <c r="Z160" s="10"/>
      <c r="AA160" s="284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</row>
    <row r="161" spans="2:41" s="11" customFormat="1" ht="12" x14ac:dyDescent="0.3">
      <c r="B161" s="155">
        <v>1661</v>
      </c>
      <c r="C161" s="284" t="s">
        <v>282</v>
      </c>
      <c r="D161" s="104">
        <f>IFERROR(VLOOKUP($B161,'[6]Trial Blc'!$B$3:O$708,D$1,FALSE),0)</f>
        <v>0</v>
      </c>
      <c r="E161" s="10"/>
      <c r="F161" s="284"/>
      <c r="G161" s="10">
        <f t="shared" ref="G161:G177" si="73">SUM(D161:F161)</f>
        <v>0</v>
      </c>
      <c r="H161" s="104">
        <f>IFERROR(VLOOKUP($B161,'[6]Trial Blc'!$B$3:S$708,H$1,FALSE),0)</f>
        <v>0</v>
      </c>
      <c r="I161" s="104">
        <f>IFERROR(VLOOKUP($B161,'[6]Trial Blc'!$B$3:T$708,I$1,FALSE),0)</f>
        <v>0</v>
      </c>
      <c r="J161" s="104">
        <f>IFERROR(VLOOKUP($B161,'[6]Trial Blc'!$B$3:U$708,J$1,FALSE),0)</f>
        <v>0</v>
      </c>
      <c r="K161" s="104">
        <f>IFERROR(VLOOKUP($B161,'[6]Trial Blc'!$B$3:V$708,K$1,FALSE),0)</f>
        <v>0</v>
      </c>
      <c r="L161" s="104">
        <f>IFERROR(VLOOKUP($B161,'[6]Trial Blc'!$B$3:W$708,L$1,FALSE),0)</f>
        <v>0</v>
      </c>
      <c r="M161" s="104">
        <f>IFERROR(VLOOKUP($B161,'[6]Trial Blc'!$B$3:X$708,M$1,FALSE),0)</f>
        <v>0</v>
      </c>
      <c r="N161" s="104">
        <f>IFERROR(VLOOKUP($B161,'[6]Trial Blc'!$B$3:Y$708,N$1,FALSE),0)</f>
        <v>0</v>
      </c>
      <c r="O161" s="104">
        <f>IFERROR(VLOOKUP($B161,'[6]Trial Blc'!$B$3:Z$708,O$1,FALSE),0)</f>
        <v>0</v>
      </c>
      <c r="P161" s="104">
        <f>IFERROR(VLOOKUP($B161,'[6]Trial Blc'!$B$3:AA$708,P$1,FALSE),0)</f>
        <v>0</v>
      </c>
      <c r="Q161" s="104">
        <f>IFERROR(VLOOKUP($B161,'[6]Trial Blc'!$B$3:AB$708,Q$1,FALSE),0)</f>
        <v>0</v>
      </c>
      <c r="R161" s="104">
        <f>IFERROR(VLOOKUP($B161,'[6]Trial Blc'!$B$3:AC$708,R$1,FALSE),0)</f>
        <v>0</v>
      </c>
      <c r="S161" s="104">
        <f>IFERROR(VLOOKUP($B161,'[6]Trial Blc'!$B$3:AD$708,S$1,FALSE),0)</f>
        <v>0</v>
      </c>
      <c r="T161" s="11">
        <f t="shared" si="72"/>
        <v>0</v>
      </c>
      <c r="X161" s="155"/>
      <c r="Z161" s="10"/>
      <c r="AA161" s="284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2:41" s="11" customFormat="1" ht="12" x14ac:dyDescent="0.3">
      <c r="B162" s="155">
        <v>1665</v>
      </c>
      <c r="C162" s="284" t="s">
        <v>283</v>
      </c>
      <c r="D162" s="104">
        <f>IFERROR(VLOOKUP($B162,'[6]Trial Blc'!$B$3:O$708,D$1,FALSE),0)</f>
        <v>126243.66000000003</v>
      </c>
      <c r="E162" s="10"/>
      <c r="F162" s="284"/>
      <c r="G162" s="10">
        <f t="shared" si="73"/>
        <v>126243.66000000003</v>
      </c>
      <c r="H162" s="104">
        <f>IFERROR(VLOOKUP($B162,'[6]Trial Blc'!$B$3:S$708,H$1,FALSE),0)</f>
        <v>128316.19000000003</v>
      </c>
      <c r="I162" s="104">
        <f>IFERROR(VLOOKUP($B162,'[6]Trial Blc'!$B$3:T$708,I$1,FALSE),0)</f>
        <v>130598.34000000003</v>
      </c>
      <c r="J162" s="104">
        <f>IFERROR(VLOOKUP($B162,'[6]Trial Blc'!$B$3:U$708,J$1,FALSE),0)</f>
        <v>134557.54</v>
      </c>
      <c r="K162" s="104">
        <f>IFERROR(VLOOKUP($B162,'[6]Trial Blc'!$B$3:V$708,K$1,FALSE),0)</f>
        <v>137180.35</v>
      </c>
      <c r="L162" s="104">
        <f>IFERROR(VLOOKUP($B162,'[6]Trial Blc'!$B$3:W$708,L$1,FALSE),0)</f>
        <v>138470.89000000001</v>
      </c>
      <c r="M162" s="104">
        <f>IFERROR(VLOOKUP($B162,'[6]Trial Blc'!$B$3:X$708,M$1,FALSE),0)</f>
        <v>139276.69000000003</v>
      </c>
      <c r="N162" s="104">
        <f>IFERROR(VLOOKUP($B162,'[6]Trial Blc'!$B$3:Y$708,N$1,FALSE),0)</f>
        <v>139881.04</v>
      </c>
      <c r="O162" s="104">
        <f>IFERROR(VLOOKUP($B162,'[6]Trial Blc'!$B$3:Z$708,O$1,FALSE),0)</f>
        <v>141653.80000000002</v>
      </c>
      <c r="P162" s="104">
        <f>IFERROR(VLOOKUP($B162,'[6]Trial Blc'!$B$3:AA$708,P$1,FALSE),0)</f>
        <v>145239.55000000002</v>
      </c>
      <c r="Q162" s="104">
        <f>IFERROR(VLOOKUP($B162,'[6]Trial Blc'!$B$3:AB$708,Q$1,FALSE),0)</f>
        <v>150134.79</v>
      </c>
      <c r="R162" s="104">
        <f>IFERROR(VLOOKUP($B162,'[6]Trial Blc'!$B$3:AC$708,R$1,FALSE),0)</f>
        <v>155251.62000000002</v>
      </c>
      <c r="S162" s="104">
        <f>IFERROR(VLOOKUP($B162,'[6]Trial Blc'!$B$3:AD$708,S$1,FALSE),0)</f>
        <v>160066.23000000001</v>
      </c>
      <c r="T162" s="11">
        <f t="shared" si="72"/>
        <v>140528.51461538466</v>
      </c>
      <c r="X162" s="155"/>
      <c r="Z162" s="10"/>
      <c r="AA162" s="284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2:41" s="11" customFormat="1" ht="12" x14ac:dyDescent="0.3">
      <c r="B163" s="155">
        <v>1666</v>
      </c>
      <c r="C163" s="284" t="s">
        <v>284</v>
      </c>
      <c r="D163" s="104">
        <f>IFERROR(VLOOKUP($B163,'[6]Trial Blc'!$B$3:O$708,D$1,FALSE),0)</f>
        <v>522497.75000000012</v>
      </c>
      <c r="E163" s="10"/>
      <c r="F163" s="284"/>
      <c r="G163" s="10">
        <f t="shared" si="73"/>
        <v>522497.75000000012</v>
      </c>
      <c r="H163" s="104">
        <f>IFERROR(VLOOKUP($B163,'[6]Trial Blc'!$B$3:S$708,H$1,FALSE),0)</f>
        <v>524665.39000000013</v>
      </c>
      <c r="I163" s="104">
        <f>IFERROR(VLOOKUP($B163,'[6]Trial Blc'!$B$3:T$708,I$1,FALSE),0)</f>
        <v>527362.4700000002</v>
      </c>
      <c r="J163" s="104">
        <f>IFERROR(VLOOKUP($B163,'[6]Trial Blc'!$B$3:U$708,J$1,FALSE),0)</f>
        <v>530462.28</v>
      </c>
      <c r="K163" s="104">
        <f>IFERROR(VLOOKUP($B163,'[6]Trial Blc'!$B$3:V$708,K$1,FALSE),0)</f>
        <v>533604.67000000016</v>
      </c>
      <c r="L163" s="104">
        <f>IFERROR(VLOOKUP($B163,'[6]Trial Blc'!$B$3:W$708,L$1,FALSE),0)</f>
        <v>537320.35000000021</v>
      </c>
      <c r="M163" s="104">
        <f>IFERROR(VLOOKUP($B163,'[6]Trial Blc'!$B$3:X$708,M$1,FALSE),0)</f>
        <v>541113.7200000002</v>
      </c>
      <c r="N163" s="104">
        <f>IFERROR(VLOOKUP($B163,'[6]Trial Blc'!$B$3:Y$708,N$1,FALSE),0)</f>
        <v>544317.09000000008</v>
      </c>
      <c r="O163" s="104">
        <f>IFERROR(VLOOKUP($B163,'[6]Trial Blc'!$B$3:Z$708,O$1,FALSE),0)</f>
        <v>547533.80000000016</v>
      </c>
      <c r="P163" s="104">
        <f>IFERROR(VLOOKUP($B163,'[6]Trial Blc'!$B$3:AA$708,P$1,FALSE),0)</f>
        <v>550848.59000000008</v>
      </c>
      <c r="Q163" s="104">
        <f>IFERROR(VLOOKUP($B163,'[6]Trial Blc'!$B$3:AB$708,Q$1,FALSE),0)</f>
        <v>554420.41</v>
      </c>
      <c r="R163" s="104">
        <f>IFERROR(VLOOKUP($B163,'[6]Trial Blc'!$B$3:AC$708,R$1,FALSE),0)</f>
        <v>558043.07000000007</v>
      </c>
      <c r="S163" s="104">
        <f>IFERROR(VLOOKUP($B163,'[6]Trial Blc'!$B$3:AD$708,S$1,FALSE),0)</f>
        <v>561850.62000000023</v>
      </c>
      <c r="T163" s="11">
        <f t="shared" si="72"/>
        <v>541080.01615384617</v>
      </c>
      <c r="X163" s="155"/>
      <c r="Z163" s="10"/>
      <c r="AA163" s="284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2:41" s="11" customFormat="1" ht="12" x14ac:dyDescent="0.3">
      <c r="B164" s="155">
        <v>1667</v>
      </c>
      <c r="C164" s="284" t="s">
        <v>285</v>
      </c>
      <c r="D164" s="104">
        <f>IFERROR(VLOOKUP($B164,'[6]Trial Blc'!$B$3:O$708,D$1,FALSE),0)</f>
        <v>-45316.149999999994</v>
      </c>
      <c r="E164" s="10"/>
      <c r="F164" s="284"/>
      <c r="G164" s="10">
        <f t="shared" si="73"/>
        <v>-45316.149999999994</v>
      </c>
      <c r="H164" s="104">
        <f>IFERROR(VLOOKUP($B164,'[6]Trial Blc'!$B$3:S$708,H$1,FALSE),0)</f>
        <v>-45316.149999999994</v>
      </c>
      <c r="I164" s="104">
        <f>IFERROR(VLOOKUP($B164,'[6]Trial Blc'!$B$3:T$708,I$1,FALSE),0)</f>
        <v>-45316.149999999994</v>
      </c>
      <c r="J164" s="104">
        <f>IFERROR(VLOOKUP($B164,'[6]Trial Blc'!$B$3:U$708,J$1,FALSE),0)</f>
        <v>-45316.149999999965</v>
      </c>
      <c r="K164" s="104">
        <f>IFERROR(VLOOKUP($B164,'[6]Trial Blc'!$B$3:V$708,K$1,FALSE),0)</f>
        <v>-45316.149999999994</v>
      </c>
      <c r="L164" s="104">
        <f>IFERROR(VLOOKUP($B164,'[6]Trial Blc'!$B$3:W$708,L$1,FALSE),0)</f>
        <v>-45316.149999999994</v>
      </c>
      <c r="M164" s="104">
        <f>IFERROR(VLOOKUP($B164,'[6]Trial Blc'!$B$3:X$708,M$1,FALSE),0)</f>
        <v>-45316.149999999994</v>
      </c>
      <c r="N164" s="104">
        <f>IFERROR(VLOOKUP($B164,'[6]Trial Blc'!$B$3:Y$708,N$1,FALSE),0)</f>
        <v>-45316.149999999994</v>
      </c>
      <c r="O164" s="104">
        <f>IFERROR(VLOOKUP($B164,'[6]Trial Blc'!$B$3:Z$708,O$1,FALSE),0)</f>
        <v>-45316.149999999994</v>
      </c>
      <c r="P164" s="104">
        <f>IFERROR(VLOOKUP($B164,'[6]Trial Blc'!$B$3:AA$708,P$1,FALSE),0)</f>
        <v>-45316.149999999994</v>
      </c>
      <c r="Q164" s="104">
        <f>IFERROR(VLOOKUP($B164,'[6]Trial Blc'!$B$3:AB$708,Q$1,FALSE),0)</f>
        <v>-45316.149999999994</v>
      </c>
      <c r="R164" s="104">
        <f>IFERROR(VLOOKUP($B164,'[6]Trial Blc'!$B$3:AC$708,R$1,FALSE),0)</f>
        <v>-45316.149999999994</v>
      </c>
      <c r="S164" s="104">
        <f>IFERROR(VLOOKUP($B164,'[6]Trial Blc'!$B$3:AD$708,S$1,FALSE),0)</f>
        <v>-37416.149999999994</v>
      </c>
      <c r="T164" s="11">
        <f t="shared" si="72"/>
        <v>-44708.457692307697</v>
      </c>
      <c r="X164" s="155"/>
      <c r="Z164" s="10"/>
      <c r="AA164" s="284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</row>
    <row r="165" spans="2:41" s="11" customFormat="1" ht="12" x14ac:dyDescent="0.3">
      <c r="B165" s="155">
        <v>1668</v>
      </c>
      <c r="C165" s="284" t="s">
        <v>286</v>
      </c>
      <c r="D165" s="104">
        <f>IFERROR(VLOOKUP($B165,'[6]Trial Blc'!$B$3:O$708,D$1,FALSE),0)</f>
        <v>1791903.19</v>
      </c>
      <c r="E165" s="10"/>
      <c r="F165" s="284"/>
      <c r="G165" s="10">
        <f t="shared" si="73"/>
        <v>1791903.19</v>
      </c>
      <c r="H165" s="104">
        <f>IFERROR(VLOOKUP($B165,'[6]Trial Blc'!$B$3:S$708,H$1,FALSE),0)</f>
        <v>1791903.19</v>
      </c>
      <c r="I165" s="104">
        <f>IFERROR(VLOOKUP($B165,'[6]Trial Blc'!$B$3:T$708,I$1,FALSE),0)</f>
        <v>1791903.19</v>
      </c>
      <c r="J165" s="104">
        <f>IFERROR(VLOOKUP($B165,'[6]Trial Blc'!$B$3:U$708,J$1,FALSE),0)</f>
        <v>1791903.19</v>
      </c>
      <c r="K165" s="104">
        <f>IFERROR(VLOOKUP($B165,'[6]Trial Blc'!$B$3:V$708,K$1,FALSE),0)</f>
        <v>1791903.19</v>
      </c>
      <c r="L165" s="104">
        <f>IFERROR(VLOOKUP($B165,'[6]Trial Blc'!$B$3:W$708,L$1,FALSE),0)</f>
        <v>1791903.19</v>
      </c>
      <c r="M165" s="104">
        <f>IFERROR(VLOOKUP($B165,'[6]Trial Blc'!$B$3:X$708,M$1,FALSE),0)</f>
        <v>1791903.19</v>
      </c>
      <c r="N165" s="104">
        <f>IFERROR(VLOOKUP($B165,'[6]Trial Blc'!$B$3:Y$708,N$1,FALSE),0)</f>
        <v>1791903.19</v>
      </c>
      <c r="O165" s="104">
        <f>IFERROR(VLOOKUP($B165,'[6]Trial Blc'!$B$3:Z$708,O$1,FALSE),0)</f>
        <v>1791903.19</v>
      </c>
      <c r="P165" s="104">
        <f>IFERROR(VLOOKUP($B165,'[6]Trial Blc'!$B$3:AA$708,P$1,FALSE),0)</f>
        <v>1791903.19</v>
      </c>
      <c r="Q165" s="104">
        <f>IFERROR(VLOOKUP($B165,'[6]Trial Blc'!$B$3:AB$708,Q$1,FALSE),0)</f>
        <v>1791903.19</v>
      </c>
      <c r="R165" s="104">
        <f>IFERROR(VLOOKUP($B165,'[6]Trial Blc'!$B$3:AC$708,R$1,FALSE),0)</f>
        <v>1791903.19</v>
      </c>
      <c r="S165" s="104">
        <f>IFERROR(VLOOKUP($B165,'[6]Trial Blc'!$B$3:AD$708,S$1,FALSE),0)</f>
        <v>1791903.19</v>
      </c>
      <c r="T165" s="11">
        <f t="shared" si="72"/>
        <v>1791903.1900000002</v>
      </c>
      <c r="X165" s="155"/>
      <c r="Z165" s="10"/>
      <c r="AA165" s="284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</row>
    <row r="166" spans="2:41" s="11" customFormat="1" ht="12" x14ac:dyDescent="0.3">
      <c r="B166" s="155">
        <v>1669</v>
      </c>
      <c r="C166" s="284" t="s">
        <v>287</v>
      </c>
      <c r="D166" s="104">
        <f>IFERROR(VLOOKUP($B166,'[6]Trial Blc'!$B$3:O$708,D$1,FALSE),0)</f>
        <v>320370.84999999998</v>
      </c>
      <c r="E166" s="10"/>
      <c r="F166" s="284"/>
      <c r="G166" s="10">
        <f t="shared" si="73"/>
        <v>320370.84999999998</v>
      </c>
      <c r="H166" s="104">
        <f>IFERROR(VLOOKUP($B166,'[6]Trial Blc'!$B$3:S$708,H$1,FALSE),0)</f>
        <v>351243.92</v>
      </c>
      <c r="I166" s="104">
        <f>IFERROR(VLOOKUP($B166,'[6]Trial Blc'!$B$3:T$708,I$1,FALSE),0)</f>
        <v>419320.38</v>
      </c>
      <c r="J166" s="104">
        <f>IFERROR(VLOOKUP($B166,'[6]Trial Blc'!$B$3:U$708,J$1,FALSE),0)</f>
        <v>427878.21</v>
      </c>
      <c r="K166" s="104">
        <f>IFERROR(VLOOKUP($B166,'[6]Trial Blc'!$B$3:V$708,K$1,FALSE),0)</f>
        <v>430915.21</v>
      </c>
      <c r="L166" s="104">
        <f>IFERROR(VLOOKUP($B166,'[6]Trial Blc'!$B$3:W$708,L$1,FALSE),0)</f>
        <v>469609.06</v>
      </c>
      <c r="M166" s="104">
        <f>IFERROR(VLOOKUP($B166,'[6]Trial Blc'!$B$3:X$708,M$1,FALSE),0)</f>
        <v>469609.06</v>
      </c>
      <c r="N166" s="104">
        <f>IFERROR(VLOOKUP($B166,'[6]Trial Blc'!$B$3:Y$708,N$1,FALSE),0)</f>
        <v>469609.06</v>
      </c>
      <c r="O166" s="104">
        <f>IFERROR(VLOOKUP($B166,'[6]Trial Blc'!$B$3:Z$708,O$1,FALSE),0)</f>
        <v>469609.06</v>
      </c>
      <c r="P166" s="104">
        <f>IFERROR(VLOOKUP($B166,'[6]Trial Blc'!$B$3:AA$708,P$1,FALSE),0)</f>
        <v>469609.06</v>
      </c>
      <c r="Q166" s="104">
        <f>IFERROR(VLOOKUP($B166,'[6]Trial Blc'!$B$3:AB$708,Q$1,FALSE),0)</f>
        <v>495720.16000000003</v>
      </c>
      <c r="R166" s="104">
        <f>IFERROR(VLOOKUP($B166,'[6]Trial Blc'!$B$3:AC$708,R$1,FALSE),0)</f>
        <v>497360.16000000003</v>
      </c>
      <c r="S166" s="104">
        <f>IFERROR(VLOOKUP($B166,'[6]Trial Blc'!$B$3:AD$708,S$1,FALSE),0)</f>
        <v>502767.66000000003</v>
      </c>
      <c r="T166" s="11">
        <f t="shared" si="72"/>
        <v>445663.21923076926</v>
      </c>
      <c r="X166" s="155"/>
      <c r="Z166" s="10"/>
      <c r="AA166" s="284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2:41" s="11" customFormat="1" ht="12" x14ac:dyDescent="0.3">
      <c r="B167" s="155">
        <v>1670</v>
      </c>
      <c r="C167" s="284" t="s">
        <v>288</v>
      </c>
      <c r="D167" s="104">
        <f>IFERROR(VLOOKUP($B167,'[6]Trial Blc'!$B$3:O$708,D$1,FALSE),0)</f>
        <v>79887.72</v>
      </c>
      <c r="E167" s="10"/>
      <c r="F167" s="284"/>
      <c r="G167" s="10">
        <f t="shared" si="73"/>
        <v>79887.72</v>
      </c>
      <c r="H167" s="104">
        <f>IFERROR(VLOOKUP($B167,'[6]Trial Blc'!$B$3:S$708,H$1,FALSE),0)</f>
        <v>79887.72</v>
      </c>
      <c r="I167" s="104">
        <f>IFERROR(VLOOKUP($B167,'[6]Trial Blc'!$B$3:T$708,I$1,FALSE),0)</f>
        <v>79887.72</v>
      </c>
      <c r="J167" s="104">
        <f>IFERROR(VLOOKUP($B167,'[6]Trial Blc'!$B$3:U$708,J$1,FALSE),0)</f>
        <v>79887.72</v>
      </c>
      <c r="K167" s="104">
        <f>IFERROR(VLOOKUP($B167,'[6]Trial Blc'!$B$3:V$708,K$1,FALSE),0)</f>
        <v>79887.72</v>
      </c>
      <c r="L167" s="104">
        <f>IFERROR(VLOOKUP($B167,'[6]Trial Blc'!$B$3:W$708,L$1,FALSE),0)</f>
        <v>79887.72</v>
      </c>
      <c r="M167" s="104">
        <f>IFERROR(VLOOKUP($B167,'[6]Trial Blc'!$B$3:X$708,M$1,FALSE),0)</f>
        <v>79887.72</v>
      </c>
      <c r="N167" s="104">
        <f>IFERROR(VLOOKUP($B167,'[6]Trial Blc'!$B$3:Y$708,N$1,FALSE),0)</f>
        <v>79887.72</v>
      </c>
      <c r="O167" s="104">
        <f>IFERROR(VLOOKUP($B167,'[6]Trial Blc'!$B$3:Z$708,O$1,FALSE),0)</f>
        <v>79887.72</v>
      </c>
      <c r="P167" s="104">
        <f>IFERROR(VLOOKUP($B167,'[6]Trial Blc'!$B$3:AA$708,P$1,FALSE),0)</f>
        <v>79887.72</v>
      </c>
      <c r="Q167" s="104">
        <f>IFERROR(VLOOKUP($B167,'[6]Trial Blc'!$B$3:AB$708,Q$1,FALSE),0)</f>
        <v>79887.72</v>
      </c>
      <c r="R167" s="104">
        <f>IFERROR(VLOOKUP($B167,'[6]Trial Blc'!$B$3:AC$708,R$1,FALSE),0)</f>
        <v>79887.72</v>
      </c>
      <c r="S167" s="104">
        <f>IFERROR(VLOOKUP($B167,'[6]Trial Blc'!$B$3:AD$708,S$1,FALSE),0)</f>
        <v>79887.72</v>
      </c>
      <c r="T167" s="11">
        <f t="shared" si="72"/>
        <v>79887.719999999987</v>
      </c>
      <c r="X167" s="155"/>
      <c r="Z167" s="10"/>
      <c r="AA167" s="284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2:41" s="11" customFormat="1" ht="12" x14ac:dyDescent="0.3">
      <c r="B168" s="155">
        <v>1671</v>
      </c>
      <c r="C168" s="284" t="s">
        <v>289</v>
      </c>
      <c r="D168" s="104">
        <f>IFERROR(VLOOKUP($B168,'[6]Trial Blc'!$B$3:O$708,D$1,FALSE),0)</f>
        <v>155379.6</v>
      </c>
      <c r="E168" s="10"/>
      <c r="F168" s="284"/>
      <c r="G168" s="10">
        <f t="shared" si="73"/>
        <v>155379.6</v>
      </c>
      <c r="H168" s="104">
        <f>IFERROR(VLOOKUP($B168,'[6]Trial Blc'!$B$3:S$708,H$1,FALSE),0)</f>
        <v>155379.6</v>
      </c>
      <c r="I168" s="104">
        <f>IFERROR(VLOOKUP($B168,'[6]Trial Blc'!$B$3:T$708,I$1,FALSE),0)</f>
        <v>155379.6</v>
      </c>
      <c r="J168" s="104">
        <f>IFERROR(VLOOKUP($B168,'[6]Trial Blc'!$B$3:U$708,J$1,FALSE),0)</f>
        <v>155379.6</v>
      </c>
      <c r="K168" s="104">
        <f>IFERROR(VLOOKUP($B168,'[6]Trial Blc'!$B$3:V$708,K$1,FALSE),0)</f>
        <v>155379.6</v>
      </c>
      <c r="L168" s="104">
        <f>IFERROR(VLOOKUP($B168,'[6]Trial Blc'!$B$3:W$708,L$1,FALSE),0)</f>
        <v>155379.6</v>
      </c>
      <c r="M168" s="104">
        <f>IFERROR(VLOOKUP($B168,'[6]Trial Blc'!$B$3:X$708,M$1,FALSE),0)</f>
        <v>155379.6</v>
      </c>
      <c r="N168" s="104">
        <f>IFERROR(VLOOKUP($B168,'[6]Trial Blc'!$B$3:Y$708,N$1,FALSE),0)</f>
        <v>155379.6</v>
      </c>
      <c r="O168" s="104">
        <f>IFERROR(VLOOKUP($B168,'[6]Trial Blc'!$B$3:Z$708,O$1,FALSE),0)</f>
        <v>155379.6</v>
      </c>
      <c r="P168" s="104">
        <f>IFERROR(VLOOKUP($B168,'[6]Trial Blc'!$B$3:AA$708,P$1,FALSE),0)</f>
        <v>155379.6</v>
      </c>
      <c r="Q168" s="104">
        <f>IFERROR(VLOOKUP($B168,'[6]Trial Blc'!$B$3:AB$708,Q$1,FALSE),0)</f>
        <v>155379.6</v>
      </c>
      <c r="R168" s="104">
        <f>IFERROR(VLOOKUP($B168,'[6]Trial Blc'!$B$3:AC$708,R$1,FALSE),0)</f>
        <v>155379.6</v>
      </c>
      <c r="S168" s="104">
        <f>IFERROR(VLOOKUP($B168,'[6]Trial Blc'!$B$3:AD$708,S$1,FALSE),0)</f>
        <v>155379.6</v>
      </c>
      <c r="T168" s="11">
        <f t="shared" si="72"/>
        <v>155379.60000000003</v>
      </c>
      <c r="X168" s="155"/>
      <c r="Z168" s="10"/>
      <c r="AA168" s="284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2:41" s="11" customFormat="1" ht="12" x14ac:dyDescent="0.3">
      <c r="B169" s="155">
        <v>1672</v>
      </c>
      <c r="C169" s="284" t="s">
        <v>290</v>
      </c>
      <c r="D169" s="104">
        <f>IFERROR(VLOOKUP($B169,'[6]Trial Blc'!$B$3:O$708,D$1,FALSE),0)</f>
        <v>1452992.08</v>
      </c>
      <c r="E169" s="10"/>
      <c r="F169" s="284"/>
      <c r="G169" s="10">
        <f t="shared" si="73"/>
        <v>1452992.08</v>
      </c>
      <c r="H169" s="104">
        <f>IFERROR(VLOOKUP($B169,'[6]Trial Blc'!$B$3:S$708,H$1,FALSE),0)</f>
        <v>1452992.08</v>
      </c>
      <c r="I169" s="104">
        <f>IFERROR(VLOOKUP($B169,'[6]Trial Blc'!$B$3:T$708,I$1,FALSE),0)</f>
        <v>1452992.08</v>
      </c>
      <c r="J169" s="104">
        <f>IFERROR(VLOOKUP($B169,'[6]Trial Blc'!$B$3:U$708,J$1,FALSE),0)</f>
        <v>1452992.08</v>
      </c>
      <c r="K169" s="104">
        <f>IFERROR(VLOOKUP($B169,'[6]Trial Blc'!$B$3:V$708,K$1,FALSE),0)</f>
        <v>1452992.08</v>
      </c>
      <c r="L169" s="104">
        <f>IFERROR(VLOOKUP($B169,'[6]Trial Blc'!$B$3:W$708,L$1,FALSE),0)</f>
        <v>1452992.08</v>
      </c>
      <c r="M169" s="104">
        <f>IFERROR(VLOOKUP($B169,'[6]Trial Blc'!$B$3:X$708,M$1,FALSE),0)</f>
        <v>1462509.8699999999</v>
      </c>
      <c r="N169" s="104">
        <f>IFERROR(VLOOKUP($B169,'[6]Trial Blc'!$B$3:Y$708,N$1,FALSE),0)</f>
        <v>1475038.58</v>
      </c>
      <c r="O169" s="104">
        <f>IFERROR(VLOOKUP($B169,'[6]Trial Blc'!$B$3:Z$708,O$1,FALSE),0)</f>
        <v>1475038.58</v>
      </c>
      <c r="P169" s="104">
        <f>IFERROR(VLOOKUP($B169,'[6]Trial Blc'!$B$3:AA$708,P$1,FALSE),0)</f>
        <v>1484487.08</v>
      </c>
      <c r="Q169" s="104">
        <f>IFERROR(VLOOKUP($B169,'[6]Trial Blc'!$B$3:AB$708,Q$1,FALSE),0)</f>
        <v>1487636.58</v>
      </c>
      <c r="R169" s="104">
        <f>IFERROR(VLOOKUP($B169,'[6]Trial Blc'!$B$3:AC$708,R$1,FALSE),0)</f>
        <v>1487636.58</v>
      </c>
      <c r="S169" s="104">
        <f>IFERROR(VLOOKUP($B169,'[6]Trial Blc'!$B$3:AD$708,S$1,FALSE),0)</f>
        <v>1497085.08</v>
      </c>
      <c r="T169" s="11">
        <f t="shared" si="72"/>
        <v>1468260.3715384614</v>
      </c>
      <c r="X169" s="155"/>
      <c r="Z169" s="10"/>
      <c r="AA169" s="284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2:41" s="11" customFormat="1" ht="12" x14ac:dyDescent="0.3">
      <c r="B170" s="155">
        <v>1673</v>
      </c>
      <c r="C170" s="284" t="s">
        <v>613</v>
      </c>
      <c r="D170" s="104">
        <f>IFERROR(VLOOKUP($B170,'[6]Trial Blc'!$B$3:O$708,D$1,FALSE),0)</f>
        <v>162767.53</v>
      </c>
      <c r="E170" s="10"/>
      <c r="F170" s="284"/>
      <c r="G170" s="10">
        <f>SUM(D170:F170)</f>
        <v>162767.53</v>
      </c>
      <c r="H170" s="104">
        <f>IFERROR(VLOOKUP($B170,'[6]Trial Blc'!$B$3:S$708,H$1,FALSE),0)</f>
        <v>162767.53</v>
      </c>
      <c r="I170" s="104">
        <f>IFERROR(VLOOKUP($B170,'[6]Trial Blc'!$B$3:T$708,I$1,FALSE),0)</f>
        <v>162767.53</v>
      </c>
      <c r="J170" s="104">
        <f>IFERROR(VLOOKUP($B170,'[6]Trial Blc'!$B$3:U$708,J$1,FALSE),0)</f>
        <v>203767.53</v>
      </c>
      <c r="K170" s="104">
        <f>IFERROR(VLOOKUP($B170,'[6]Trial Blc'!$B$3:V$708,K$1,FALSE),0)</f>
        <v>203767.53</v>
      </c>
      <c r="L170" s="104">
        <f>IFERROR(VLOOKUP($B170,'[6]Trial Blc'!$B$3:W$708,L$1,FALSE),0)</f>
        <v>239967.53</v>
      </c>
      <c r="M170" s="104">
        <f>IFERROR(VLOOKUP($B170,'[6]Trial Blc'!$B$3:X$708,M$1,FALSE),0)</f>
        <v>239967.53</v>
      </c>
      <c r="N170" s="104">
        <f>IFERROR(VLOOKUP($B170,'[6]Trial Blc'!$B$3:Y$708,N$1,FALSE),0)</f>
        <v>239967.53</v>
      </c>
      <c r="O170" s="104">
        <f>IFERROR(VLOOKUP($B170,'[6]Trial Blc'!$B$3:Z$708,O$1,FALSE),0)</f>
        <v>239967.53</v>
      </c>
      <c r="P170" s="104">
        <f>IFERROR(VLOOKUP($B170,'[6]Trial Blc'!$B$3:AA$708,P$1,FALSE),0)</f>
        <v>239967.53</v>
      </c>
      <c r="Q170" s="104">
        <f>IFERROR(VLOOKUP($B170,'[6]Trial Blc'!$B$3:AB$708,Q$1,FALSE),0)</f>
        <v>239967.53</v>
      </c>
      <c r="R170" s="104">
        <f>IFERROR(VLOOKUP($B170,'[6]Trial Blc'!$B$3:AC$708,R$1,FALSE),0)</f>
        <v>239967.53</v>
      </c>
      <c r="S170" s="104">
        <f>IFERROR(VLOOKUP($B170,'[6]Trial Blc'!$B$3:AD$708,S$1,FALSE),0)</f>
        <v>239967.53</v>
      </c>
      <c r="T170" s="11">
        <f t="shared" si="72"/>
        <v>216582.91461538459</v>
      </c>
      <c r="X170" s="155"/>
      <c r="Z170" s="10"/>
      <c r="AA170" s="284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2:41" s="11" customFormat="1" ht="12" x14ac:dyDescent="0.3">
      <c r="B171" s="155">
        <v>1674</v>
      </c>
      <c r="C171" s="284" t="s">
        <v>614</v>
      </c>
      <c r="D171" s="104">
        <f>IFERROR(VLOOKUP($B171,'[6]Trial Blc'!$B$3:O$708,D$1,FALSE),0)</f>
        <v>5245388.7999999998</v>
      </c>
      <c r="E171" s="10"/>
      <c r="F171" s="284"/>
      <c r="G171" s="10">
        <f>SUM(D171:F171)</f>
        <v>5245388.7999999998</v>
      </c>
      <c r="H171" s="104">
        <f>IFERROR(VLOOKUP($B171,'[6]Trial Blc'!$B$3:S$708,H$1,FALSE),0)</f>
        <v>5245388.7999999998</v>
      </c>
      <c r="I171" s="104">
        <f>IFERROR(VLOOKUP($B171,'[6]Trial Blc'!$B$3:T$708,I$1,FALSE),0)</f>
        <v>5245388.7999999998</v>
      </c>
      <c r="J171" s="104">
        <f>IFERROR(VLOOKUP($B171,'[6]Trial Blc'!$B$3:U$708,J$1,FALSE),0)</f>
        <v>5245388.7999999998</v>
      </c>
      <c r="K171" s="104">
        <f>IFERROR(VLOOKUP($B171,'[6]Trial Blc'!$B$3:V$708,K$1,FALSE),0)</f>
        <v>5245388.7999999998</v>
      </c>
      <c r="L171" s="104">
        <f>IFERROR(VLOOKUP($B171,'[6]Trial Blc'!$B$3:W$708,L$1,FALSE),0)</f>
        <v>5245388.7999999998</v>
      </c>
      <c r="M171" s="104">
        <f>IFERROR(VLOOKUP($B171,'[6]Trial Blc'!$B$3:X$708,M$1,FALSE),0)</f>
        <v>5245388.7999999998</v>
      </c>
      <c r="N171" s="104">
        <f>IFERROR(VLOOKUP($B171,'[6]Trial Blc'!$B$3:Y$708,N$1,FALSE),0)</f>
        <v>5245388.7999999998</v>
      </c>
      <c r="O171" s="104">
        <f>IFERROR(VLOOKUP($B171,'[6]Trial Blc'!$B$3:Z$708,O$1,FALSE),0)</f>
        <v>5245388.7999999998</v>
      </c>
      <c r="P171" s="104">
        <f>IFERROR(VLOOKUP($B171,'[6]Trial Blc'!$B$3:AA$708,P$1,FALSE),0)</f>
        <v>5245388.7999999998</v>
      </c>
      <c r="Q171" s="104">
        <f>IFERROR(VLOOKUP($B171,'[6]Trial Blc'!$B$3:AB$708,Q$1,FALSE),0)</f>
        <v>5245388.7999999998</v>
      </c>
      <c r="R171" s="104">
        <f>IFERROR(VLOOKUP($B171,'[6]Trial Blc'!$B$3:AC$708,R$1,FALSE),0)</f>
        <v>5245388.7999999998</v>
      </c>
      <c r="S171" s="104">
        <f>IFERROR(VLOOKUP($B171,'[6]Trial Blc'!$B$3:AD$708,S$1,FALSE),0)</f>
        <v>5245388.7999999998</v>
      </c>
      <c r="T171" s="11">
        <f t="shared" si="72"/>
        <v>5245388.7999999989</v>
      </c>
      <c r="X171" s="155"/>
      <c r="Z171" s="10"/>
      <c r="AA171" s="284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2:41" s="11" customFormat="1" ht="12" x14ac:dyDescent="0.3">
      <c r="B172" s="155">
        <v>1679</v>
      </c>
      <c r="C172" s="284" t="s">
        <v>615</v>
      </c>
      <c r="D172" s="104">
        <f>IFERROR(VLOOKUP($B172,'[6]Trial Blc'!$B$3:O$708,D$1,FALSE),0)</f>
        <v>1000</v>
      </c>
      <c r="E172" s="10"/>
      <c r="F172" s="284"/>
      <c r="G172" s="10">
        <f>SUM(D172:F172)</f>
        <v>1000</v>
      </c>
      <c r="H172" s="104">
        <f>IFERROR(VLOOKUP($B172,'[6]Trial Blc'!$B$3:S$708,H$1,FALSE),0)</f>
        <v>1000</v>
      </c>
      <c r="I172" s="104">
        <f>IFERROR(VLOOKUP($B172,'[6]Trial Blc'!$B$3:T$708,I$1,FALSE),0)</f>
        <v>1000</v>
      </c>
      <c r="J172" s="104">
        <f>IFERROR(VLOOKUP($B172,'[6]Trial Blc'!$B$3:U$708,J$1,FALSE),0)</f>
        <v>1000</v>
      </c>
      <c r="K172" s="104">
        <f>IFERROR(VLOOKUP($B172,'[6]Trial Blc'!$B$3:V$708,K$1,FALSE),0)</f>
        <v>1000</v>
      </c>
      <c r="L172" s="104">
        <f>IFERROR(VLOOKUP($B172,'[6]Trial Blc'!$B$3:W$708,L$1,FALSE),0)</f>
        <v>1000</v>
      </c>
      <c r="M172" s="104">
        <f>IFERROR(VLOOKUP($B172,'[6]Trial Blc'!$B$3:X$708,M$1,FALSE),0)</f>
        <v>1000</v>
      </c>
      <c r="N172" s="104">
        <f>IFERROR(VLOOKUP($B172,'[6]Trial Blc'!$B$3:Y$708,N$1,FALSE),0)</f>
        <v>1000</v>
      </c>
      <c r="O172" s="104">
        <f>IFERROR(VLOOKUP($B172,'[6]Trial Blc'!$B$3:Z$708,O$1,FALSE),0)</f>
        <v>1000</v>
      </c>
      <c r="P172" s="104">
        <f>IFERROR(VLOOKUP($B172,'[6]Trial Blc'!$B$3:AA$708,P$1,FALSE),0)</f>
        <v>1000</v>
      </c>
      <c r="Q172" s="104">
        <f>IFERROR(VLOOKUP($B172,'[6]Trial Blc'!$B$3:AB$708,Q$1,FALSE),0)</f>
        <v>1000</v>
      </c>
      <c r="R172" s="104">
        <f>IFERROR(VLOOKUP($B172,'[6]Trial Blc'!$B$3:AC$708,R$1,FALSE),0)</f>
        <v>1000</v>
      </c>
      <c r="S172" s="104">
        <f>IFERROR(VLOOKUP($B172,'[6]Trial Blc'!$B$3:AD$708,S$1,FALSE),0)</f>
        <v>1000</v>
      </c>
      <c r="T172" s="11">
        <f t="shared" si="72"/>
        <v>1000</v>
      </c>
      <c r="X172" s="155"/>
      <c r="Z172" s="10"/>
      <c r="AA172" s="284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2:41" s="11" customFormat="1" ht="12" x14ac:dyDescent="0.3">
      <c r="B173" s="155">
        <v>1683</v>
      </c>
      <c r="C173" s="284" t="s">
        <v>616</v>
      </c>
      <c r="D173" s="104">
        <f>IFERROR(VLOOKUP($B173,'[6]Trial Blc'!$B$3:O$708,D$1,FALSE),0)</f>
        <v>26779.84</v>
      </c>
      <c r="E173" s="10"/>
      <c r="F173" s="284"/>
      <c r="G173" s="10">
        <f>SUM(D173:F173)</f>
        <v>26779.84</v>
      </c>
      <c r="H173" s="104">
        <f>IFERROR(VLOOKUP($B173,'[6]Trial Blc'!$B$3:S$708,H$1,FALSE),0)</f>
        <v>26779.84</v>
      </c>
      <c r="I173" s="104">
        <f>IFERROR(VLOOKUP($B173,'[6]Trial Blc'!$B$3:T$708,I$1,FALSE),0)</f>
        <v>26779.84</v>
      </c>
      <c r="J173" s="104">
        <f>IFERROR(VLOOKUP($B173,'[6]Trial Blc'!$B$3:U$708,J$1,FALSE),0)</f>
        <v>26779.84</v>
      </c>
      <c r="K173" s="104">
        <f>IFERROR(VLOOKUP($B173,'[6]Trial Blc'!$B$3:V$708,K$1,FALSE),0)</f>
        <v>26779.84</v>
      </c>
      <c r="L173" s="104">
        <f>IFERROR(VLOOKUP($B173,'[6]Trial Blc'!$B$3:W$708,L$1,FALSE),0)</f>
        <v>26779.84</v>
      </c>
      <c r="M173" s="104">
        <f>IFERROR(VLOOKUP($B173,'[6]Trial Blc'!$B$3:X$708,M$1,FALSE),0)</f>
        <v>26779.84</v>
      </c>
      <c r="N173" s="104">
        <f>IFERROR(VLOOKUP($B173,'[6]Trial Blc'!$B$3:Y$708,N$1,FALSE),0)</f>
        <v>26779.84</v>
      </c>
      <c r="O173" s="104">
        <f>IFERROR(VLOOKUP($B173,'[6]Trial Blc'!$B$3:Z$708,O$1,FALSE),0)</f>
        <v>26779.84</v>
      </c>
      <c r="P173" s="104">
        <f>IFERROR(VLOOKUP($B173,'[6]Trial Blc'!$B$3:AA$708,P$1,FALSE),0)</f>
        <v>26779.84</v>
      </c>
      <c r="Q173" s="104">
        <f>IFERROR(VLOOKUP($B173,'[6]Trial Blc'!$B$3:AB$708,Q$1,FALSE),0)</f>
        <v>26779.84</v>
      </c>
      <c r="R173" s="104">
        <f>IFERROR(VLOOKUP($B173,'[6]Trial Blc'!$B$3:AC$708,R$1,FALSE),0)</f>
        <v>26779.84</v>
      </c>
      <c r="S173" s="104">
        <f>IFERROR(VLOOKUP($B173,'[6]Trial Blc'!$B$3:AD$708,S$1,FALSE),0)</f>
        <v>26779.84</v>
      </c>
      <c r="T173" s="11">
        <f t="shared" si="72"/>
        <v>26779.840000000007</v>
      </c>
      <c r="X173" s="155"/>
      <c r="Z173" s="10"/>
      <c r="AA173" s="284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</row>
    <row r="174" spans="2:41" s="11" customFormat="1" ht="12" x14ac:dyDescent="0.3">
      <c r="B174" s="155">
        <v>1687</v>
      </c>
      <c r="C174" s="284" t="s">
        <v>617</v>
      </c>
      <c r="D174" s="104">
        <f>IFERROR(VLOOKUP($B174,'[6]Trial Blc'!$B$3:O$708,D$1,FALSE),0)</f>
        <v>51884.03</v>
      </c>
      <c r="E174" s="10"/>
      <c r="F174" s="284"/>
      <c r="G174" s="10">
        <f>SUM(D174:F174)</f>
        <v>51884.03</v>
      </c>
      <c r="H174" s="104">
        <f>IFERROR(VLOOKUP($B174,'[6]Trial Blc'!$B$3:S$708,H$1,FALSE),0)</f>
        <v>51884.03</v>
      </c>
      <c r="I174" s="104">
        <f>IFERROR(VLOOKUP($B174,'[6]Trial Blc'!$B$3:T$708,I$1,FALSE),0)</f>
        <v>51884.03</v>
      </c>
      <c r="J174" s="104">
        <f>IFERROR(VLOOKUP($B174,'[6]Trial Blc'!$B$3:U$708,J$1,FALSE),0)</f>
        <v>51884.03</v>
      </c>
      <c r="K174" s="104">
        <f>IFERROR(VLOOKUP($B174,'[6]Trial Blc'!$B$3:V$708,K$1,FALSE),0)</f>
        <v>51884.03</v>
      </c>
      <c r="L174" s="104">
        <f>IFERROR(VLOOKUP($B174,'[6]Trial Blc'!$B$3:W$708,L$1,FALSE),0)</f>
        <v>51884.03</v>
      </c>
      <c r="M174" s="104">
        <f>IFERROR(VLOOKUP($B174,'[6]Trial Blc'!$B$3:X$708,M$1,FALSE),0)</f>
        <v>51884.03</v>
      </c>
      <c r="N174" s="104">
        <f>IFERROR(VLOOKUP($B174,'[6]Trial Blc'!$B$3:Y$708,N$1,FALSE),0)</f>
        <v>51884.03</v>
      </c>
      <c r="O174" s="104">
        <f>IFERROR(VLOOKUP($B174,'[6]Trial Blc'!$B$3:Z$708,O$1,FALSE),0)</f>
        <v>51884.03</v>
      </c>
      <c r="P174" s="104">
        <f>IFERROR(VLOOKUP($B174,'[6]Trial Blc'!$B$3:AA$708,P$1,FALSE),0)</f>
        <v>51884.03</v>
      </c>
      <c r="Q174" s="104">
        <f>IFERROR(VLOOKUP($B174,'[6]Trial Blc'!$B$3:AB$708,Q$1,FALSE),0)</f>
        <v>51884.03</v>
      </c>
      <c r="R174" s="104">
        <f>IFERROR(VLOOKUP($B174,'[6]Trial Blc'!$B$3:AC$708,R$1,FALSE),0)</f>
        <v>51884.03</v>
      </c>
      <c r="S174" s="104">
        <f>IFERROR(VLOOKUP($B174,'[6]Trial Blc'!$B$3:AD$708,S$1,FALSE),0)</f>
        <v>51884.03</v>
      </c>
      <c r="T174" s="11">
        <f t="shared" si="72"/>
        <v>51884.030000000013</v>
      </c>
      <c r="X174" s="155"/>
      <c r="Z174" s="10"/>
      <c r="AA174" s="284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</row>
    <row r="175" spans="2:41" s="11" customFormat="1" ht="12" x14ac:dyDescent="0.3">
      <c r="B175" s="155"/>
      <c r="C175" s="284"/>
      <c r="D175" s="104"/>
      <c r="E175" s="10"/>
      <c r="F175" s="284"/>
      <c r="G175" s="10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X175" s="155"/>
      <c r="Z175" s="10"/>
      <c r="AA175" s="284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</row>
    <row r="176" spans="2:41" s="11" customFormat="1" ht="12" x14ac:dyDescent="0.3">
      <c r="B176" s="155"/>
      <c r="C176" s="284"/>
      <c r="D176" s="104"/>
      <c r="E176" s="10"/>
      <c r="F176" s="284"/>
      <c r="G176" s="10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X176" s="155"/>
      <c r="Z176" s="10"/>
      <c r="AA176" s="284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</row>
    <row r="177" spans="2:44" s="11" customFormat="1" ht="12" x14ac:dyDescent="0.3">
      <c r="B177" s="155">
        <v>1699</v>
      </c>
      <c r="C177" s="284" t="s">
        <v>291</v>
      </c>
      <c r="D177" s="104">
        <f>IFERROR(VLOOKUP($B177,'[6]Trial Blc'!$B$3:O$708,D$1,FALSE),0)</f>
        <v>-9631530.3900000006</v>
      </c>
      <c r="E177" s="10"/>
      <c r="F177" s="284"/>
      <c r="G177" s="10">
        <f t="shared" si="73"/>
        <v>-9631530.3900000006</v>
      </c>
      <c r="H177" s="104">
        <f>IFERROR(VLOOKUP($B177,'[6]Trial Blc'!$B$3:S$708,H$1,FALSE),0)</f>
        <v>-9631530.3900000006</v>
      </c>
      <c r="I177" s="104">
        <f>IFERROR(VLOOKUP($B177,'[6]Trial Blc'!$B$3:T$708,I$1,FALSE),0)</f>
        <v>-9631530.3900000006</v>
      </c>
      <c r="J177" s="104">
        <f>IFERROR(VLOOKUP($B177,'[6]Trial Blc'!$B$3:U$708,J$1,FALSE),0)</f>
        <v>-9631530.3900000025</v>
      </c>
      <c r="K177" s="104">
        <f>IFERROR(VLOOKUP($B177,'[6]Trial Blc'!$B$3:V$708,K$1,FALSE),0)</f>
        <v>-9631530.3900000006</v>
      </c>
      <c r="L177" s="104">
        <f>IFERROR(VLOOKUP($B177,'[6]Trial Blc'!$B$3:W$708,L$1,FALSE),0)</f>
        <v>-9631530.3900000006</v>
      </c>
      <c r="M177" s="104">
        <f>IFERROR(VLOOKUP($B177,'[6]Trial Blc'!$B$3:X$708,M$1,FALSE),0)</f>
        <v>-9725502.2999999989</v>
      </c>
      <c r="N177" s="104">
        <f>IFERROR(VLOOKUP($B177,'[6]Trial Blc'!$B$3:Y$708,N$1,FALSE),0)</f>
        <v>-9725502.2999999989</v>
      </c>
      <c r="O177" s="104">
        <f>IFERROR(VLOOKUP($B177,'[6]Trial Blc'!$B$3:Z$708,O$1,FALSE),0)</f>
        <v>-9725502.2999999989</v>
      </c>
      <c r="P177" s="104">
        <f>IFERROR(VLOOKUP($B177,'[6]Trial Blc'!$B$3:AA$708,P$1,FALSE),0)</f>
        <v>-9725502.2999999989</v>
      </c>
      <c r="Q177" s="104">
        <f>IFERROR(VLOOKUP($B177,'[6]Trial Blc'!$B$3:AB$708,Q$1,FALSE),0)</f>
        <v>-9725502.2999999989</v>
      </c>
      <c r="R177" s="104">
        <f>IFERROR(VLOOKUP($B177,'[6]Trial Blc'!$B$3:AC$708,R$1,FALSE),0)</f>
        <v>-9725502.2999999989</v>
      </c>
      <c r="S177" s="104">
        <f>IFERROR(VLOOKUP($B177,'[6]Trial Blc'!$B$3:AD$708,S$1,FALSE),0)</f>
        <v>-9725502.2999999989</v>
      </c>
      <c r="T177" s="11">
        <f t="shared" si="72"/>
        <v>-9682130.649230767</v>
      </c>
      <c r="X177" s="155"/>
      <c r="Z177" s="10"/>
      <c r="AA177" s="284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2:44" s="11" customFormat="1" x14ac:dyDescent="0.2">
      <c r="B178" s="155"/>
      <c r="C178" s="284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X178" s="155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2:44" s="11" customFormat="1" ht="10.5" customHeight="1" x14ac:dyDescent="0.2">
      <c r="B179" s="155">
        <v>1655</v>
      </c>
      <c r="C179" s="12" t="s">
        <v>292</v>
      </c>
      <c r="D179" s="70">
        <f>SUM(D160:D178)</f>
        <v>260248.50999999978</v>
      </c>
      <c r="E179" s="70"/>
      <c r="F179" s="70">
        <f>SUM(F160:F178)</f>
        <v>0</v>
      </c>
      <c r="G179" s="70">
        <f t="shared" ref="G179:R179" si="74">SUM(G160:G178)</f>
        <v>260248.50999999978</v>
      </c>
      <c r="H179" s="70">
        <f t="shared" si="74"/>
        <v>295361.74999999814</v>
      </c>
      <c r="I179" s="70">
        <f t="shared" si="74"/>
        <v>368417.43999999948</v>
      </c>
      <c r="J179" s="70">
        <f t="shared" si="74"/>
        <v>425034.27999999747</v>
      </c>
      <c r="K179" s="70">
        <f t="shared" si="74"/>
        <v>433836.47999999858</v>
      </c>
      <c r="L179" s="70">
        <f t="shared" si="74"/>
        <v>513736.54999999888</v>
      </c>
      <c r="M179" s="70">
        <f t="shared" si="74"/>
        <v>433881.60000000149</v>
      </c>
      <c r="N179" s="70">
        <f t="shared" si="74"/>
        <v>450218.03000000119</v>
      </c>
      <c r="O179" s="70">
        <f t="shared" si="74"/>
        <v>455207.5</v>
      </c>
      <c r="P179" s="70">
        <f t="shared" si="74"/>
        <v>471556.54000000097</v>
      </c>
      <c r="Q179" s="70">
        <f t="shared" si="74"/>
        <v>509284.20000000112</v>
      </c>
      <c r="R179" s="70">
        <f t="shared" si="74"/>
        <v>519663.69000000134</v>
      </c>
      <c r="S179" s="70">
        <f>SUM(S160:S178)</f>
        <v>551041.85000000149</v>
      </c>
      <c r="T179" s="11">
        <f>AVERAGE(G179:S179)</f>
        <v>437499.10923076922</v>
      </c>
      <c r="X179" s="155"/>
      <c r="Z179" s="10"/>
      <c r="AA179" s="70">
        <f>SUM(AA160:AA178)</f>
        <v>0</v>
      </c>
      <c r="AB179" s="70"/>
      <c r="AC179" s="70">
        <f>SUM(AC160:AC178)</f>
        <v>0</v>
      </c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2:44" s="11" customFormat="1" ht="10.5" customHeight="1" x14ac:dyDescent="0.2">
      <c r="B180" s="155"/>
      <c r="C180" s="12"/>
      <c r="D180" s="10"/>
      <c r="E180" s="10"/>
      <c r="F180" s="12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71"/>
      <c r="U180" s="71"/>
      <c r="V180" s="71"/>
      <c r="W180" s="71"/>
      <c r="X180" s="155"/>
      <c r="Z180" s="10"/>
      <c r="AA180" s="12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Q180" s="71"/>
      <c r="AR180" s="71"/>
    </row>
    <row r="181" spans="2:44" s="11" customFormat="1" ht="10.5" customHeight="1" x14ac:dyDescent="0.3">
      <c r="B181" s="155">
        <v>1730</v>
      </c>
      <c r="C181" s="12" t="s">
        <v>618</v>
      </c>
      <c r="D181" s="104">
        <f>IFERROR(VLOOKUP($B181,'[6]Trial Blc'!$B$3:O$708,D$1,FALSE),0)</f>
        <v>550</v>
      </c>
      <c r="E181" s="10"/>
      <c r="F181" s="12"/>
      <c r="G181" s="10">
        <f>SUM(D181:F181)</f>
        <v>550</v>
      </c>
      <c r="H181" s="104">
        <f>IFERROR(VLOOKUP($B181,'[6]Trial Blc'!$B$3:S$708,H$1,FALSE),0)</f>
        <v>550</v>
      </c>
      <c r="I181" s="104">
        <f>IFERROR(VLOOKUP($B181,'[6]Trial Blc'!$B$3:T$708,I$1,FALSE),0)</f>
        <v>550</v>
      </c>
      <c r="J181" s="104">
        <f>IFERROR(VLOOKUP($B181,'[6]Trial Blc'!$B$3:U$708,J$1,FALSE),0)</f>
        <v>550</v>
      </c>
      <c r="K181" s="104">
        <f>IFERROR(VLOOKUP($B181,'[6]Trial Blc'!$B$3:V$708,K$1,FALSE),0)</f>
        <v>550</v>
      </c>
      <c r="L181" s="104">
        <f>IFERROR(VLOOKUP($B181,'[6]Trial Blc'!$B$3:W$708,L$1,FALSE),0)</f>
        <v>550</v>
      </c>
      <c r="M181" s="104">
        <f>IFERROR(VLOOKUP($B181,'[6]Trial Blc'!$B$3:X$708,M$1,FALSE),0)</f>
        <v>550</v>
      </c>
      <c r="N181" s="104">
        <f>IFERROR(VLOOKUP($B181,'[6]Trial Blc'!$B$3:Y$708,N$1,FALSE),0)</f>
        <v>550</v>
      </c>
      <c r="O181" s="104">
        <f>IFERROR(VLOOKUP($B181,'[6]Trial Blc'!$B$3:Z$708,O$1,FALSE),0)</f>
        <v>550</v>
      </c>
      <c r="P181" s="104">
        <f>IFERROR(VLOOKUP($B181,'[6]Trial Blc'!$B$3:AA$708,P$1,FALSE),0)</f>
        <v>550</v>
      </c>
      <c r="Q181" s="104">
        <f>IFERROR(VLOOKUP($B181,'[6]Trial Blc'!$B$3:AB$708,Q$1,FALSE),0)</f>
        <v>550</v>
      </c>
      <c r="R181" s="104">
        <f>IFERROR(VLOOKUP($B181,'[6]Trial Blc'!$B$3:AC$708,R$1,FALSE),0)</f>
        <v>550</v>
      </c>
      <c r="S181" s="104">
        <f>IFERROR(VLOOKUP($B181,'[6]Trial Blc'!$B$3:AD$708,S$1,FALSE),0)</f>
        <v>550</v>
      </c>
      <c r="T181" s="11">
        <f t="shared" ref="T181:T198" si="75">AVERAGE(G181:S181)</f>
        <v>550</v>
      </c>
      <c r="X181" s="155"/>
      <c r="Z181" s="10"/>
      <c r="AA181" s="12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2:44" s="11" customFormat="1" ht="10.5" customHeight="1" x14ac:dyDescent="0.3">
      <c r="B182" s="155">
        <v>1741</v>
      </c>
      <c r="C182" s="12" t="s">
        <v>293</v>
      </c>
      <c r="D182" s="104">
        <f>IFERROR(VLOOKUP($B182,'[6]Trial Blc'!$B$3:O$708,D$1,FALSE),0)</f>
        <v>0</v>
      </c>
      <c r="E182" s="10"/>
      <c r="F182" s="12"/>
      <c r="G182" s="10">
        <f>SUM(D182:F182)</f>
        <v>0</v>
      </c>
      <c r="H182" s="104">
        <f>IFERROR(VLOOKUP($B182,'[6]Trial Blc'!$B$3:S$708,H$1,FALSE),0)</f>
        <v>0</v>
      </c>
      <c r="I182" s="104">
        <f>IFERROR(VLOOKUP($B182,'[6]Trial Blc'!$B$3:T$708,I$1,FALSE),0)</f>
        <v>0</v>
      </c>
      <c r="J182" s="104">
        <f>IFERROR(VLOOKUP($B182,'[6]Trial Blc'!$B$3:U$708,J$1,FALSE),0)</f>
        <v>0</v>
      </c>
      <c r="K182" s="104">
        <f>IFERROR(VLOOKUP($B182,'[6]Trial Blc'!$B$3:V$708,K$1,FALSE),0)</f>
        <v>0</v>
      </c>
      <c r="L182" s="104">
        <f>IFERROR(VLOOKUP($B182,'[6]Trial Blc'!$B$3:W$708,L$1,FALSE),0)</f>
        <v>0</v>
      </c>
      <c r="M182" s="104">
        <f>IFERROR(VLOOKUP($B182,'[6]Trial Blc'!$B$3:X$708,M$1,FALSE),0)</f>
        <v>0</v>
      </c>
      <c r="N182" s="104">
        <f>IFERROR(VLOOKUP($B182,'[6]Trial Blc'!$B$3:Y$708,N$1,FALSE),0)</f>
        <v>0</v>
      </c>
      <c r="O182" s="104">
        <f>IFERROR(VLOOKUP($B182,'[6]Trial Blc'!$B$3:Z$708,O$1,FALSE),0)</f>
        <v>0</v>
      </c>
      <c r="P182" s="104">
        <f>IFERROR(VLOOKUP($B182,'[6]Trial Blc'!$B$3:AA$708,P$1,FALSE),0)</f>
        <v>0</v>
      </c>
      <c r="Q182" s="104">
        <f>IFERROR(VLOOKUP($B182,'[6]Trial Blc'!$B$3:AB$708,Q$1,FALSE),0)</f>
        <v>0</v>
      </c>
      <c r="R182" s="104">
        <f>IFERROR(VLOOKUP($B182,'[6]Trial Blc'!$B$3:AC$708,R$1,FALSE),0)</f>
        <v>0</v>
      </c>
      <c r="S182" s="104">
        <f>IFERROR(VLOOKUP($B182,'[6]Trial Blc'!$B$3:AD$708,S$1,FALSE),0)</f>
        <v>0</v>
      </c>
      <c r="T182" s="11">
        <f t="shared" si="75"/>
        <v>0</v>
      </c>
      <c r="X182" s="155"/>
      <c r="Z182" s="10"/>
      <c r="AA182" s="12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</row>
    <row r="183" spans="2:44" s="11" customFormat="1" ht="10.5" customHeight="1" x14ac:dyDescent="0.3">
      <c r="B183" s="155">
        <v>1745</v>
      </c>
      <c r="C183" s="12" t="s">
        <v>294</v>
      </c>
      <c r="D183" s="104">
        <f>IFERROR(VLOOKUP($B183,'[6]Trial Blc'!$B$3:O$708,D$1,FALSE),0)</f>
        <v>19914.18</v>
      </c>
      <c r="E183" s="10"/>
      <c r="F183" s="12"/>
      <c r="G183" s="10">
        <f t="shared" ref="G183:G198" si="76">SUM(D183:F183)</f>
        <v>19914.18</v>
      </c>
      <c r="H183" s="104">
        <f>IFERROR(VLOOKUP($B183,'[6]Trial Blc'!$B$3:S$708,H$1,FALSE),0)</f>
        <v>19914.580000000002</v>
      </c>
      <c r="I183" s="104">
        <f>IFERROR(VLOOKUP($B183,'[6]Trial Blc'!$B$3:T$708,I$1,FALSE),0)</f>
        <v>19915.309999999998</v>
      </c>
      <c r="J183" s="104">
        <f>IFERROR(VLOOKUP($B183,'[6]Trial Blc'!$B$3:U$708,J$1,FALSE),0)</f>
        <v>20029.099999999999</v>
      </c>
      <c r="K183" s="104">
        <f>IFERROR(VLOOKUP($B183,'[6]Trial Blc'!$B$3:V$708,K$1,FALSE),0)</f>
        <v>20029.739999999998</v>
      </c>
      <c r="L183" s="104">
        <f>IFERROR(VLOOKUP($B183,'[6]Trial Blc'!$B$3:W$708,L$1,FALSE),0)</f>
        <v>19824.849999999999</v>
      </c>
      <c r="M183" s="104">
        <f>IFERROR(VLOOKUP($B183,'[6]Trial Blc'!$B$3:X$708,M$1,FALSE),0)</f>
        <v>19824.78</v>
      </c>
      <c r="N183" s="104">
        <f>IFERROR(VLOOKUP($B183,'[6]Trial Blc'!$B$3:Y$708,N$1,FALSE),0)</f>
        <v>19825.04</v>
      </c>
      <c r="O183" s="104">
        <f>IFERROR(VLOOKUP($B183,'[6]Trial Blc'!$B$3:Z$708,O$1,FALSE),0)</f>
        <v>19825.23</v>
      </c>
      <c r="P183" s="104">
        <f>IFERROR(VLOOKUP($B183,'[6]Trial Blc'!$B$3:AA$708,P$1,FALSE),0)</f>
        <v>19825.34</v>
      </c>
      <c r="Q183" s="104">
        <f>IFERROR(VLOOKUP($B183,'[6]Trial Blc'!$B$3:AB$708,Q$1,FALSE),0)</f>
        <v>19825.36</v>
      </c>
      <c r="R183" s="104">
        <f>IFERROR(VLOOKUP($B183,'[6]Trial Blc'!$B$3:AC$708,R$1,FALSE),0)</f>
        <v>19825.449999999997</v>
      </c>
      <c r="S183" s="104">
        <f>IFERROR(VLOOKUP($B183,'[6]Trial Blc'!$B$3:AD$708,S$1,FALSE),0)</f>
        <v>19825.53</v>
      </c>
      <c r="T183" s="11">
        <f t="shared" si="75"/>
        <v>19877.268461538464</v>
      </c>
      <c r="X183" s="155"/>
      <c r="Z183" s="10"/>
      <c r="AA183" s="12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</row>
    <row r="184" spans="2:44" s="11" customFormat="1" ht="10.5" customHeight="1" x14ac:dyDescent="0.3">
      <c r="B184" s="155">
        <v>1746</v>
      </c>
      <c r="C184" s="12" t="s">
        <v>295</v>
      </c>
      <c r="D184" s="104">
        <f>IFERROR(VLOOKUP($B184,'[6]Trial Blc'!$B$3:O$708,D$1,FALSE),0)</f>
        <v>6632.88</v>
      </c>
      <c r="E184" s="10"/>
      <c r="F184" s="12"/>
      <c r="G184" s="10">
        <f t="shared" si="76"/>
        <v>6632.88</v>
      </c>
      <c r="H184" s="104">
        <f>IFERROR(VLOOKUP($B184,'[6]Trial Blc'!$B$3:S$708,H$1,FALSE),0)</f>
        <v>6632.88</v>
      </c>
      <c r="I184" s="104">
        <f>IFERROR(VLOOKUP($B184,'[6]Trial Blc'!$B$3:T$708,I$1,FALSE),0)</f>
        <v>6632.88</v>
      </c>
      <c r="J184" s="104">
        <f>IFERROR(VLOOKUP($B184,'[6]Trial Blc'!$B$3:U$708,J$1,FALSE),0)</f>
        <v>6632.88</v>
      </c>
      <c r="K184" s="104">
        <f>IFERROR(VLOOKUP($B184,'[6]Trial Blc'!$B$3:V$708,K$1,FALSE),0)</f>
        <v>6632.88</v>
      </c>
      <c r="L184" s="104">
        <f>IFERROR(VLOOKUP($B184,'[6]Trial Blc'!$B$3:W$708,L$1,FALSE),0)</f>
        <v>6632.88</v>
      </c>
      <c r="M184" s="104">
        <f>IFERROR(VLOOKUP($B184,'[6]Trial Blc'!$B$3:X$708,M$1,FALSE),0)</f>
        <v>6632.88</v>
      </c>
      <c r="N184" s="104">
        <f>IFERROR(VLOOKUP($B184,'[6]Trial Blc'!$B$3:Y$708,N$1,FALSE),0)</f>
        <v>6632.88</v>
      </c>
      <c r="O184" s="104">
        <f>IFERROR(VLOOKUP($B184,'[6]Trial Blc'!$B$3:Z$708,O$1,FALSE),0)</f>
        <v>6632.88</v>
      </c>
      <c r="P184" s="104">
        <f>IFERROR(VLOOKUP($B184,'[6]Trial Blc'!$B$3:AA$708,P$1,FALSE),0)</f>
        <v>6632.88</v>
      </c>
      <c r="Q184" s="104">
        <f>IFERROR(VLOOKUP($B184,'[6]Trial Blc'!$B$3:AB$708,Q$1,FALSE),0)</f>
        <v>6632.88</v>
      </c>
      <c r="R184" s="104">
        <f>IFERROR(VLOOKUP($B184,'[6]Trial Blc'!$B$3:AC$708,R$1,FALSE),0)</f>
        <v>6632.88</v>
      </c>
      <c r="S184" s="104">
        <f>IFERROR(VLOOKUP($B184,'[6]Trial Blc'!$B$3:AD$708,S$1,FALSE),0)</f>
        <v>6632.88</v>
      </c>
      <c r="T184" s="11">
        <f t="shared" si="75"/>
        <v>6632.88</v>
      </c>
      <c r="X184" s="155"/>
      <c r="Z184" s="10"/>
      <c r="AA184" s="12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2:44" s="11" customFormat="1" ht="10.5" customHeight="1" x14ac:dyDescent="0.3">
      <c r="B185" s="155">
        <v>1748</v>
      </c>
      <c r="C185" s="284" t="s">
        <v>296</v>
      </c>
      <c r="D185" s="104">
        <f>IFERROR(VLOOKUP($B185,'[6]Trial Blc'!$B$3:O$708,D$1,FALSE),0)</f>
        <v>250</v>
      </c>
      <c r="E185" s="10"/>
      <c r="F185" s="284"/>
      <c r="G185" s="10">
        <f t="shared" si="76"/>
        <v>250</v>
      </c>
      <c r="H185" s="104">
        <f>IFERROR(VLOOKUP($B185,'[6]Trial Blc'!$B$3:S$708,H$1,FALSE),0)</f>
        <v>250</v>
      </c>
      <c r="I185" s="104">
        <f>IFERROR(VLOOKUP($B185,'[6]Trial Blc'!$B$3:T$708,I$1,FALSE),0)</f>
        <v>250</v>
      </c>
      <c r="J185" s="104">
        <f>IFERROR(VLOOKUP($B185,'[6]Trial Blc'!$B$3:U$708,J$1,FALSE),0)</f>
        <v>250</v>
      </c>
      <c r="K185" s="104">
        <f>IFERROR(VLOOKUP($B185,'[6]Trial Blc'!$B$3:V$708,K$1,FALSE),0)</f>
        <v>250</v>
      </c>
      <c r="L185" s="104">
        <f>IFERROR(VLOOKUP($B185,'[6]Trial Blc'!$B$3:W$708,L$1,FALSE),0)</f>
        <v>250</v>
      </c>
      <c r="M185" s="104">
        <f>IFERROR(VLOOKUP($B185,'[6]Trial Blc'!$B$3:X$708,M$1,FALSE),0)</f>
        <v>250</v>
      </c>
      <c r="N185" s="104">
        <f>IFERROR(VLOOKUP($B185,'[6]Trial Blc'!$B$3:Y$708,N$1,FALSE),0)</f>
        <v>250</v>
      </c>
      <c r="O185" s="104">
        <f>IFERROR(VLOOKUP($B185,'[6]Trial Blc'!$B$3:Z$708,O$1,FALSE),0)</f>
        <v>250</v>
      </c>
      <c r="P185" s="104">
        <f>IFERROR(VLOOKUP($B185,'[6]Trial Blc'!$B$3:AA$708,P$1,FALSE),0)</f>
        <v>250</v>
      </c>
      <c r="Q185" s="104">
        <f>IFERROR(VLOOKUP($B185,'[6]Trial Blc'!$B$3:AB$708,Q$1,FALSE),0)</f>
        <v>250</v>
      </c>
      <c r="R185" s="104">
        <f>IFERROR(VLOOKUP($B185,'[6]Trial Blc'!$B$3:AC$708,R$1,FALSE),0)</f>
        <v>250</v>
      </c>
      <c r="S185" s="104">
        <f>IFERROR(VLOOKUP($B185,'[6]Trial Blc'!$B$3:AD$708,S$1,FALSE),0)</f>
        <v>250</v>
      </c>
      <c r="T185" s="11">
        <f t="shared" si="75"/>
        <v>250</v>
      </c>
      <c r="X185" s="155"/>
      <c r="Z185" s="10"/>
      <c r="AA185" s="284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2:44" s="11" customFormat="1" ht="10.5" customHeight="1" x14ac:dyDescent="0.3">
      <c r="B186" s="155">
        <v>1749</v>
      </c>
      <c r="C186" s="284" t="s">
        <v>297</v>
      </c>
      <c r="D186" s="104">
        <f>IFERROR(VLOOKUP($B186,'[6]Trial Blc'!$B$3:O$708,D$1,FALSE),0)</f>
        <v>0</v>
      </c>
      <c r="E186" s="10"/>
      <c r="F186" s="284"/>
      <c r="G186" s="10">
        <f t="shared" si="76"/>
        <v>0</v>
      </c>
      <c r="H186" s="104">
        <f>IFERROR(VLOOKUP($B186,'[6]Trial Blc'!$B$3:S$708,H$1,FALSE),0)</f>
        <v>0</v>
      </c>
      <c r="I186" s="104">
        <f>IFERROR(VLOOKUP($B186,'[6]Trial Blc'!$B$3:T$708,I$1,FALSE),0)</f>
        <v>0</v>
      </c>
      <c r="J186" s="104">
        <f>IFERROR(VLOOKUP($B186,'[6]Trial Blc'!$B$3:U$708,J$1,FALSE),0)</f>
        <v>0</v>
      </c>
      <c r="K186" s="104">
        <f>IFERROR(VLOOKUP($B186,'[6]Trial Blc'!$B$3:V$708,K$1,FALSE),0)</f>
        <v>0</v>
      </c>
      <c r="L186" s="104">
        <f>IFERROR(VLOOKUP($B186,'[6]Trial Blc'!$B$3:W$708,L$1,FALSE),0)</f>
        <v>0</v>
      </c>
      <c r="M186" s="104">
        <f>IFERROR(VLOOKUP($B186,'[6]Trial Blc'!$B$3:X$708,M$1,FALSE),0)</f>
        <v>0</v>
      </c>
      <c r="N186" s="104">
        <f>IFERROR(VLOOKUP($B186,'[6]Trial Blc'!$B$3:Y$708,N$1,FALSE),0)</f>
        <v>0</v>
      </c>
      <c r="O186" s="104">
        <f>IFERROR(VLOOKUP($B186,'[6]Trial Blc'!$B$3:Z$708,O$1,FALSE),0)</f>
        <v>0</v>
      </c>
      <c r="P186" s="104">
        <f>IFERROR(VLOOKUP($B186,'[6]Trial Blc'!$B$3:AA$708,P$1,FALSE),0)</f>
        <v>0</v>
      </c>
      <c r="Q186" s="104">
        <f>IFERROR(VLOOKUP($B186,'[6]Trial Blc'!$B$3:AB$708,Q$1,FALSE),0)</f>
        <v>0</v>
      </c>
      <c r="R186" s="104">
        <f>IFERROR(VLOOKUP($B186,'[6]Trial Blc'!$B$3:AC$708,R$1,FALSE),0)</f>
        <v>0</v>
      </c>
      <c r="S186" s="104">
        <f>IFERROR(VLOOKUP($B186,'[6]Trial Blc'!$B$3:AD$708,S$1,FALSE),0)</f>
        <v>0</v>
      </c>
      <c r="T186" s="11">
        <f t="shared" si="75"/>
        <v>0</v>
      </c>
      <c r="X186" s="155"/>
      <c r="Z186" s="10"/>
      <c r="AA186" s="284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2:44" s="11" customFormat="1" ht="10.5" customHeight="1" x14ac:dyDescent="0.3">
      <c r="B187" s="155">
        <v>1752</v>
      </c>
      <c r="C187" s="284" t="s">
        <v>298</v>
      </c>
      <c r="D187" s="104">
        <f>IFERROR(VLOOKUP($B187,'[6]Trial Blc'!$B$3:O$708,D$1,FALSE),0)</f>
        <v>0</v>
      </c>
      <c r="E187" s="10"/>
      <c r="F187" s="284"/>
      <c r="G187" s="10">
        <f t="shared" si="76"/>
        <v>0</v>
      </c>
      <c r="H187" s="104">
        <f>IFERROR(VLOOKUP($B187,'[6]Trial Blc'!$B$3:S$708,H$1,FALSE),0)</f>
        <v>0</v>
      </c>
      <c r="I187" s="104">
        <f>IFERROR(VLOOKUP($B187,'[6]Trial Blc'!$B$3:T$708,I$1,FALSE),0)</f>
        <v>0</v>
      </c>
      <c r="J187" s="104">
        <f>IFERROR(VLOOKUP($B187,'[6]Trial Blc'!$B$3:U$708,J$1,FALSE),0)</f>
        <v>0</v>
      </c>
      <c r="K187" s="104">
        <f>IFERROR(VLOOKUP($B187,'[6]Trial Blc'!$B$3:V$708,K$1,FALSE),0)</f>
        <v>0</v>
      </c>
      <c r="L187" s="104">
        <f>IFERROR(VLOOKUP($B187,'[6]Trial Blc'!$B$3:W$708,L$1,FALSE),0)</f>
        <v>0</v>
      </c>
      <c r="M187" s="104">
        <f>IFERROR(VLOOKUP($B187,'[6]Trial Blc'!$B$3:X$708,M$1,FALSE),0)</f>
        <v>0</v>
      </c>
      <c r="N187" s="104">
        <f>IFERROR(VLOOKUP($B187,'[6]Trial Blc'!$B$3:Y$708,N$1,FALSE),0)</f>
        <v>0</v>
      </c>
      <c r="O187" s="104">
        <f>IFERROR(VLOOKUP($B187,'[6]Trial Blc'!$B$3:Z$708,O$1,FALSE),0)</f>
        <v>0</v>
      </c>
      <c r="P187" s="104">
        <f>IFERROR(VLOOKUP($B187,'[6]Trial Blc'!$B$3:AA$708,P$1,FALSE),0)</f>
        <v>0</v>
      </c>
      <c r="Q187" s="104">
        <f>IFERROR(VLOOKUP($B187,'[6]Trial Blc'!$B$3:AB$708,Q$1,FALSE),0)</f>
        <v>0</v>
      </c>
      <c r="R187" s="104">
        <f>IFERROR(VLOOKUP($B187,'[6]Trial Blc'!$B$3:AC$708,R$1,FALSE),0)</f>
        <v>0</v>
      </c>
      <c r="S187" s="104">
        <f>IFERROR(VLOOKUP($B187,'[6]Trial Blc'!$B$3:AD$708,S$1,FALSE),0)</f>
        <v>0</v>
      </c>
      <c r="T187" s="11">
        <f t="shared" si="75"/>
        <v>0</v>
      </c>
      <c r="X187" s="155"/>
      <c r="Z187" s="10"/>
      <c r="AA187" s="284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2:44" s="11" customFormat="1" ht="10.5" customHeight="1" x14ac:dyDescent="0.3">
      <c r="B188" s="155">
        <v>1753</v>
      </c>
      <c r="C188" s="284" t="s">
        <v>619</v>
      </c>
      <c r="D188" s="104">
        <f>IFERROR(VLOOKUP($B188,'[6]Trial Blc'!$B$3:O$708,D$1,FALSE),0)</f>
        <v>76565.070000000007</v>
      </c>
      <c r="E188" s="10"/>
      <c r="F188" s="12"/>
      <c r="G188" s="10">
        <f>SUM(D188:F188)</f>
        <v>76565.070000000007</v>
      </c>
      <c r="H188" s="104">
        <f>IFERROR(VLOOKUP($B188,'[6]Trial Blc'!$B$3:S$708,H$1,FALSE),0)</f>
        <v>76565.070000000007</v>
      </c>
      <c r="I188" s="104">
        <f>IFERROR(VLOOKUP($B188,'[6]Trial Blc'!$B$3:T$708,I$1,FALSE),0)</f>
        <v>76565.070000000007</v>
      </c>
      <c r="J188" s="104">
        <f>IFERROR(VLOOKUP($B188,'[6]Trial Blc'!$B$3:U$708,J$1,FALSE),0)</f>
        <v>76565.070000000007</v>
      </c>
      <c r="K188" s="104">
        <f>IFERROR(VLOOKUP($B188,'[6]Trial Blc'!$B$3:V$708,K$1,FALSE),0)</f>
        <v>76565.070000000007</v>
      </c>
      <c r="L188" s="104">
        <f>IFERROR(VLOOKUP($B188,'[6]Trial Blc'!$B$3:W$708,L$1,FALSE),0)</f>
        <v>76565.070000000007</v>
      </c>
      <c r="M188" s="104">
        <f>IFERROR(VLOOKUP($B188,'[6]Trial Blc'!$B$3:X$708,M$1,FALSE),0)</f>
        <v>76565.070000000007</v>
      </c>
      <c r="N188" s="104">
        <f>IFERROR(VLOOKUP($B188,'[6]Trial Blc'!$B$3:Y$708,N$1,FALSE),0)</f>
        <v>76565.070000000007</v>
      </c>
      <c r="O188" s="104">
        <f>IFERROR(VLOOKUP($B188,'[6]Trial Blc'!$B$3:Z$708,O$1,FALSE),0)</f>
        <v>76565.070000000007</v>
      </c>
      <c r="P188" s="104">
        <f>IFERROR(VLOOKUP($B188,'[6]Trial Blc'!$B$3:AA$708,P$1,FALSE),0)</f>
        <v>76565.070000000007</v>
      </c>
      <c r="Q188" s="104">
        <f>IFERROR(VLOOKUP($B188,'[6]Trial Blc'!$B$3:AB$708,Q$1,FALSE),0)</f>
        <v>76565.070000000007</v>
      </c>
      <c r="R188" s="104">
        <f>IFERROR(VLOOKUP($B188,'[6]Trial Blc'!$B$3:AC$708,R$1,FALSE),0)</f>
        <v>76565.070000000007</v>
      </c>
      <c r="S188" s="104">
        <f>IFERROR(VLOOKUP($B188,'[6]Trial Blc'!$B$3:AD$708,S$1,FALSE),0)</f>
        <v>76565.070000000007</v>
      </c>
      <c r="T188" s="11">
        <f t="shared" si="75"/>
        <v>76565.070000000036</v>
      </c>
      <c r="X188" s="155"/>
      <c r="Z188" s="10"/>
      <c r="AA188" s="284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2:44" s="11" customFormat="1" ht="10.5" customHeight="1" x14ac:dyDescent="0.3">
      <c r="B189" s="155">
        <v>1769</v>
      </c>
      <c r="C189" s="284" t="s">
        <v>299</v>
      </c>
      <c r="D189" s="104">
        <f>IFERROR(VLOOKUP($B189,'[6]Trial Blc'!$B$3:O$708,D$1,FALSE),0)</f>
        <v>-87674.6</v>
      </c>
      <c r="E189" s="10"/>
      <c r="F189" s="284"/>
      <c r="G189" s="10">
        <f t="shared" si="76"/>
        <v>-87674.6</v>
      </c>
      <c r="H189" s="104">
        <f>IFERROR(VLOOKUP($B189,'[6]Trial Blc'!$B$3:S$708,H$1,FALSE),0)</f>
        <v>-87674.6</v>
      </c>
      <c r="I189" s="104">
        <f>IFERROR(VLOOKUP($B189,'[6]Trial Blc'!$B$3:T$708,I$1,FALSE),0)</f>
        <v>-87674.6</v>
      </c>
      <c r="J189" s="104">
        <f>IFERROR(VLOOKUP($B189,'[6]Trial Blc'!$B$3:U$708,J$1,FALSE),0)</f>
        <v>-87674.6</v>
      </c>
      <c r="K189" s="104">
        <f>IFERROR(VLOOKUP($B189,'[6]Trial Blc'!$B$3:V$708,K$1,FALSE),0)</f>
        <v>-87674.6</v>
      </c>
      <c r="L189" s="104">
        <f>IFERROR(VLOOKUP($B189,'[6]Trial Blc'!$B$3:W$708,L$1,FALSE),0)</f>
        <v>-87674.6</v>
      </c>
      <c r="M189" s="104">
        <f>IFERROR(VLOOKUP($B189,'[6]Trial Blc'!$B$3:X$708,M$1,FALSE),0)</f>
        <v>-87674.6</v>
      </c>
      <c r="N189" s="104">
        <f>IFERROR(VLOOKUP($B189,'[6]Trial Blc'!$B$3:Y$708,N$1,FALSE),0)</f>
        <v>-87674.6</v>
      </c>
      <c r="O189" s="104">
        <f>IFERROR(VLOOKUP($B189,'[6]Trial Blc'!$B$3:Z$708,O$1,FALSE),0)</f>
        <v>-87674.6</v>
      </c>
      <c r="P189" s="104">
        <f>IFERROR(VLOOKUP($B189,'[6]Trial Blc'!$B$3:AA$708,P$1,FALSE),0)</f>
        <v>-87674.6</v>
      </c>
      <c r="Q189" s="104">
        <f>IFERROR(VLOOKUP($B189,'[6]Trial Blc'!$B$3:AB$708,Q$1,FALSE),0)</f>
        <v>-87674.6</v>
      </c>
      <c r="R189" s="104">
        <f>IFERROR(VLOOKUP($B189,'[6]Trial Blc'!$B$3:AC$708,R$1,FALSE),0)</f>
        <v>-87674.6</v>
      </c>
      <c r="S189" s="104">
        <f>IFERROR(VLOOKUP($B189,'[6]Trial Blc'!$B$3:AD$708,S$1,FALSE),0)</f>
        <v>-87674.6</v>
      </c>
      <c r="T189" s="11">
        <f t="shared" si="75"/>
        <v>-87674.6</v>
      </c>
      <c r="X189" s="155"/>
      <c r="Z189" s="10"/>
      <c r="AA189" s="284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</row>
    <row r="190" spans="2:44" s="11" customFormat="1" ht="10.5" customHeight="1" x14ac:dyDescent="0.3">
      <c r="B190" s="155">
        <v>1770</v>
      </c>
      <c r="C190" s="12" t="s">
        <v>300</v>
      </c>
      <c r="D190" s="104">
        <f>IFERROR(VLOOKUP($B190,'[6]Trial Blc'!$B$3:O$708,D$1,FALSE),0)</f>
        <v>0</v>
      </c>
      <c r="E190" s="10"/>
      <c r="F190" s="12"/>
      <c r="G190" s="10">
        <f t="shared" si="76"/>
        <v>0</v>
      </c>
      <c r="H190" s="104">
        <f>IFERROR(VLOOKUP($B190,'[6]Trial Blc'!$B$3:S$708,H$1,FALSE),0)</f>
        <v>0</v>
      </c>
      <c r="I190" s="104">
        <f>IFERROR(VLOOKUP($B190,'[6]Trial Blc'!$B$3:T$708,I$1,FALSE),0)</f>
        <v>0</v>
      </c>
      <c r="J190" s="104">
        <f>IFERROR(VLOOKUP($B190,'[6]Trial Blc'!$B$3:U$708,J$1,FALSE),0)</f>
        <v>0</v>
      </c>
      <c r="K190" s="104">
        <f>IFERROR(VLOOKUP($B190,'[6]Trial Blc'!$B$3:V$708,K$1,FALSE),0)</f>
        <v>0</v>
      </c>
      <c r="L190" s="104">
        <f>IFERROR(VLOOKUP($B190,'[6]Trial Blc'!$B$3:W$708,L$1,FALSE),0)</f>
        <v>0</v>
      </c>
      <c r="M190" s="104">
        <f>IFERROR(VLOOKUP($B190,'[6]Trial Blc'!$B$3:X$708,M$1,FALSE),0)</f>
        <v>0</v>
      </c>
      <c r="N190" s="104">
        <f>IFERROR(VLOOKUP($B190,'[6]Trial Blc'!$B$3:Y$708,N$1,FALSE),0)</f>
        <v>0</v>
      </c>
      <c r="O190" s="104">
        <f>IFERROR(VLOOKUP($B190,'[6]Trial Blc'!$B$3:Z$708,O$1,FALSE),0)</f>
        <v>0</v>
      </c>
      <c r="P190" s="104">
        <f>IFERROR(VLOOKUP($B190,'[6]Trial Blc'!$B$3:AA$708,P$1,FALSE),0)</f>
        <v>0</v>
      </c>
      <c r="Q190" s="104">
        <f>IFERROR(VLOOKUP($B190,'[6]Trial Blc'!$B$3:AB$708,Q$1,FALSE),0)</f>
        <v>0</v>
      </c>
      <c r="R190" s="104">
        <f>IFERROR(VLOOKUP($B190,'[6]Trial Blc'!$B$3:AC$708,R$1,FALSE),0)</f>
        <v>0</v>
      </c>
      <c r="S190" s="104">
        <f>IFERROR(VLOOKUP($B190,'[6]Trial Blc'!$B$3:AD$708,S$1,FALSE),0)</f>
        <v>0</v>
      </c>
      <c r="T190" s="11">
        <f t="shared" si="75"/>
        <v>0</v>
      </c>
      <c r="X190" s="155"/>
      <c r="Z190" s="10"/>
      <c r="AA190" s="12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</row>
    <row r="191" spans="2:44" s="11" customFormat="1" ht="10.5" customHeight="1" x14ac:dyDescent="0.3">
      <c r="B191" s="155">
        <v>1771</v>
      </c>
      <c r="C191" s="12" t="s">
        <v>301</v>
      </c>
      <c r="D191" s="104">
        <f>IFERROR(VLOOKUP($B191,'[6]Trial Blc'!$B$3:O$708,D$1,FALSE),0)</f>
        <v>0</v>
      </c>
      <c r="E191" s="10"/>
      <c r="F191" s="12"/>
      <c r="G191" s="10">
        <f t="shared" si="76"/>
        <v>0</v>
      </c>
      <c r="H191" s="104">
        <f>IFERROR(VLOOKUP($B191,'[6]Trial Blc'!$B$3:S$708,H$1,FALSE),0)</f>
        <v>0</v>
      </c>
      <c r="I191" s="104">
        <f>IFERROR(VLOOKUP($B191,'[6]Trial Blc'!$B$3:T$708,I$1,FALSE),0)</f>
        <v>0</v>
      </c>
      <c r="J191" s="104">
        <f>IFERROR(VLOOKUP($B191,'[6]Trial Blc'!$B$3:U$708,J$1,FALSE),0)</f>
        <v>0</v>
      </c>
      <c r="K191" s="104">
        <f>IFERROR(VLOOKUP($B191,'[6]Trial Blc'!$B$3:V$708,K$1,FALSE),0)</f>
        <v>0</v>
      </c>
      <c r="L191" s="104">
        <f>IFERROR(VLOOKUP($B191,'[6]Trial Blc'!$B$3:W$708,L$1,FALSE),0)</f>
        <v>0</v>
      </c>
      <c r="M191" s="104">
        <f>IFERROR(VLOOKUP($B191,'[6]Trial Blc'!$B$3:X$708,M$1,FALSE),0)</f>
        <v>0</v>
      </c>
      <c r="N191" s="104">
        <f>IFERROR(VLOOKUP($B191,'[6]Trial Blc'!$B$3:Y$708,N$1,FALSE),0)</f>
        <v>0</v>
      </c>
      <c r="O191" s="104">
        <f>IFERROR(VLOOKUP($B191,'[6]Trial Blc'!$B$3:Z$708,O$1,FALSE),0)</f>
        <v>0</v>
      </c>
      <c r="P191" s="104">
        <f>IFERROR(VLOOKUP($B191,'[6]Trial Blc'!$B$3:AA$708,P$1,FALSE),0)</f>
        <v>0</v>
      </c>
      <c r="Q191" s="104">
        <f>IFERROR(VLOOKUP($B191,'[6]Trial Blc'!$B$3:AB$708,Q$1,FALSE),0)</f>
        <v>0</v>
      </c>
      <c r="R191" s="104">
        <f>IFERROR(VLOOKUP($B191,'[6]Trial Blc'!$B$3:AC$708,R$1,FALSE),0)</f>
        <v>0</v>
      </c>
      <c r="S191" s="104">
        <f>IFERROR(VLOOKUP($B191,'[6]Trial Blc'!$B$3:AD$708,S$1,FALSE),0)</f>
        <v>0</v>
      </c>
      <c r="T191" s="11">
        <f t="shared" si="75"/>
        <v>0</v>
      </c>
      <c r="X191" s="155"/>
      <c r="Z191" s="10"/>
      <c r="AA191" s="12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2:44" s="11" customFormat="1" ht="10.5" customHeight="1" x14ac:dyDescent="0.3">
      <c r="B192" s="155">
        <v>1775</v>
      </c>
      <c r="C192" s="12" t="s">
        <v>302</v>
      </c>
      <c r="D192" s="104">
        <f>IFERROR(VLOOKUP($B192,'[6]Trial Blc'!$B$3:O$708,D$1,FALSE),0)</f>
        <v>0</v>
      </c>
      <c r="E192" s="10"/>
      <c r="F192" s="12"/>
      <c r="G192" s="10">
        <f t="shared" si="76"/>
        <v>0</v>
      </c>
      <c r="H192" s="104">
        <f>IFERROR(VLOOKUP($B192,'[6]Trial Blc'!$B$3:S$708,H$1,FALSE),0)</f>
        <v>0</v>
      </c>
      <c r="I192" s="104">
        <f>IFERROR(VLOOKUP($B192,'[6]Trial Blc'!$B$3:T$708,I$1,FALSE),0)</f>
        <v>0</v>
      </c>
      <c r="J192" s="104">
        <f>IFERROR(VLOOKUP($B192,'[6]Trial Blc'!$B$3:U$708,J$1,FALSE),0)</f>
        <v>0</v>
      </c>
      <c r="K192" s="104">
        <f>IFERROR(VLOOKUP($B192,'[6]Trial Blc'!$B$3:V$708,K$1,FALSE),0)</f>
        <v>0</v>
      </c>
      <c r="L192" s="104">
        <f>IFERROR(VLOOKUP($B192,'[6]Trial Blc'!$B$3:W$708,L$1,FALSE),0)</f>
        <v>0</v>
      </c>
      <c r="M192" s="104">
        <f>IFERROR(VLOOKUP($B192,'[6]Trial Blc'!$B$3:X$708,M$1,FALSE),0)</f>
        <v>0</v>
      </c>
      <c r="N192" s="104">
        <f>IFERROR(VLOOKUP($B192,'[6]Trial Blc'!$B$3:Y$708,N$1,FALSE),0)</f>
        <v>0</v>
      </c>
      <c r="O192" s="104">
        <f>IFERROR(VLOOKUP($B192,'[6]Trial Blc'!$B$3:Z$708,O$1,FALSE),0)</f>
        <v>0</v>
      </c>
      <c r="P192" s="104">
        <f>IFERROR(VLOOKUP($B192,'[6]Trial Blc'!$B$3:AA$708,P$1,FALSE),0)</f>
        <v>0</v>
      </c>
      <c r="Q192" s="104">
        <f>IFERROR(VLOOKUP($B192,'[6]Trial Blc'!$B$3:AB$708,Q$1,FALSE),0)</f>
        <v>0</v>
      </c>
      <c r="R192" s="104">
        <f>IFERROR(VLOOKUP($B192,'[6]Trial Blc'!$B$3:AC$708,R$1,FALSE),0)</f>
        <v>0</v>
      </c>
      <c r="S192" s="104">
        <f>IFERROR(VLOOKUP($B192,'[6]Trial Blc'!$B$3:AD$708,S$1,FALSE),0)</f>
        <v>0</v>
      </c>
      <c r="T192" s="11">
        <f t="shared" si="75"/>
        <v>0</v>
      </c>
      <c r="X192" s="155"/>
      <c r="Z192" s="10"/>
      <c r="AA192" s="12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4" s="11" customFormat="1" ht="10.5" customHeight="1" x14ac:dyDescent="0.3">
      <c r="B193" s="155">
        <v>1776</v>
      </c>
      <c r="C193" s="12" t="s">
        <v>303</v>
      </c>
      <c r="D193" s="104">
        <f>IFERROR(VLOOKUP($B193,'[6]Trial Blc'!$B$3:O$708,D$1,FALSE),0)</f>
        <v>0</v>
      </c>
      <c r="E193" s="10"/>
      <c r="F193" s="12"/>
      <c r="G193" s="10">
        <f t="shared" si="76"/>
        <v>0</v>
      </c>
      <c r="H193" s="104">
        <f>IFERROR(VLOOKUP($B193,'[6]Trial Blc'!$B$3:S$708,H$1,FALSE),0)</f>
        <v>0</v>
      </c>
      <c r="I193" s="104">
        <f>IFERROR(VLOOKUP($B193,'[6]Trial Blc'!$B$3:T$708,I$1,FALSE),0)</f>
        <v>0</v>
      </c>
      <c r="J193" s="104">
        <f>IFERROR(VLOOKUP($B193,'[6]Trial Blc'!$B$3:U$708,J$1,FALSE),0)</f>
        <v>0</v>
      </c>
      <c r="K193" s="104">
        <f>IFERROR(VLOOKUP($B193,'[6]Trial Blc'!$B$3:V$708,K$1,FALSE),0)</f>
        <v>0</v>
      </c>
      <c r="L193" s="104">
        <f>IFERROR(VLOOKUP($B193,'[6]Trial Blc'!$B$3:W$708,L$1,FALSE),0)</f>
        <v>0</v>
      </c>
      <c r="M193" s="104">
        <f>IFERROR(VLOOKUP($B193,'[6]Trial Blc'!$B$3:X$708,M$1,FALSE),0)</f>
        <v>0</v>
      </c>
      <c r="N193" s="104">
        <f>IFERROR(VLOOKUP($B193,'[6]Trial Blc'!$B$3:Y$708,N$1,FALSE),0)</f>
        <v>0</v>
      </c>
      <c r="O193" s="104">
        <f>IFERROR(VLOOKUP($B193,'[6]Trial Blc'!$B$3:Z$708,O$1,FALSE),0)</f>
        <v>0</v>
      </c>
      <c r="P193" s="104">
        <f>IFERROR(VLOOKUP($B193,'[6]Trial Blc'!$B$3:AA$708,P$1,FALSE),0)</f>
        <v>0</v>
      </c>
      <c r="Q193" s="104">
        <f>IFERROR(VLOOKUP($B193,'[6]Trial Blc'!$B$3:AB$708,Q$1,FALSE),0)</f>
        <v>0</v>
      </c>
      <c r="R193" s="104">
        <f>IFERROR(VLOOKUP($B193,'[6]Trial Blc'!$B$3:AC$708,R$1,FALSE),0)</f>
        <v>0</v>
      </c>
      <c r="S193" s="104">
        <f>IFERROR(VLOOKUP($B193,'[6]Trial Blc'!$B$3:AD$708,S$1,FALSE),0)</f>
        <v>0</v>
      </c>
      <c r="T193" s="11">
        <f t="shared" si="75"/>
        <v>0</v>
      </c>
      <c r="X193" s="155"/>
      <c r="Z193" s="10"/>
      <c r="AA193" s="12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4" s="11" customFormat="1" ht="10.5" customHeight="1" x14ac:dyDescent="0.3">
      <c r="B194" s="155">
        <v>1780</v>
      </c>
      <c r="C194" s="12" t="s">
        <v>305</v>
      </c>
      <c r="D194" s="104">
        <f>IFERROR(VLOOKUP($B194,'[6]Trial Blc'!$B$3:O$708,D$1,FALSE),0)</f>
        <v>0</v>
      </c>
      <c r="E194" s="10"/>
      <c r="F194" s="12"/>
      <c r="G194" s="10">
        <f t="shared" si="76"/>
        <v>0</v>
      </c>
      <c r="H194" s="104">
        <f>IFERROR(VLOOKUP($B194,'[6]Trial Blc'!$B$3:S$708,H$1,FALSE),0)</f>
        <v>0</v>
      </c>
      <c r="I194" s="104">
        <f>IFERROR(VLOOKUP($B194,'[6]Trial Blc'!$B$3:T$708,I$1,FALSE),0)</f>
        <v>0</v>
      </c>
      <c r="J194" s="104">
        <f>IFERROR(VLOOKUP($B194,'[6]Trial Blc'!$B$3:U$708,J$1,FALSE),0)</f>
        <v>0</v>
      </c>
      <c r="K194" s="104">
        <f>IFERROR(VLOOKUP($B194,'[6]Trial Blc'!$B$3:V$708,K$1,FALSE),0)</f>
        <v>0</v>
      </c>
      <c r="L194" s="104">
        <f>IFERROR(VLOOKUP($B194,'[6]Trial Blc'!$B$3:W$708,L$1,FALSE),0)</f>
        <v>0</v>
      </c>
      <c r="M194" s="104">
        <f>IFERROR(VLOOKUP($B194,'[6]Trial Blc'!$B$3:X$708,M$1,FALSE),0)</f>
        <v>0</v>
      </c>
      <c r="N194" s="104">
        <f>IFERROR(VLOOKUP($B194,'[6]Trial Blc'!$B$3:Y$708,N$1,FALSE),0)</f>
        <v>0</v>
      </c>
      <c r="O194" s="104">
        <f>IFERROR(VLOOKUP($B194,'[6]Trial Blc'!$B$3:Z$708,O$1,FALSE),0)</f>
        <v>0</v>
      </c>
      <c r="P194" s="104">
        <f>IFERROR(VLOOKUP($B194,'[6]Trial Blc'!$B$3:AA$708,P$1,FALSE),0)</f>
        <v>0</v>
      </c>
      <c r="Q194" s="104">
        <f>IFERROR(VLOOKUP($B194,'[6]Trial Blc'!$B$3:AB$708,Q$1,FALSE),0)</f>
        <v>0</v>
      </c>
      <c r="R194" s="104">
        <f>IFERROR(VLOOKUP($B194,'[6]Trial Blc'!$B$3:AC$708,R$1,FALSE),0)</f>
        <v>0</v>
      </c>
      <c r="S194" s="104">
        <f>IFERROR(VLOOKUP($B194,'[6]Trial Blc'!$B$3:AD$708,S$1,FALSE),0)</f>
        <v>0</v>
      </c>
      <c r="T194" s="11">
        <f t="shared" si="75"/>
        <v>0</v>
      </c>
      <c r="X194" s="155"/>
      <c r="Z194" s="10"/>
      <c r="AA194" s="12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4" s="11" customFormat="1" ht="10.5" customHeight="1" x14ac:dyDescent="0.3">
      <c r="B195" s="155">
        <v>1782</v>
      </c>
      <c r="C195" s="12" t="s">
        <v>306</v>
      </c>
      <c r="D195" s="104">
        <f>IFERROR(VLOOKUP($B195,'[6]Trial Blc'!$B$3:O$708,D$1,FALSE),0)</f>
        <v>0</v>
      </c>
      <c r="E195" s="10"/>
      <c r="F195" s="12"/>
      <c r="G195" s="10">
        <f t="shared" si="76"/>
        <v>0</v>
      </c>
      <c r="H195" s="104">
        <f>IFERROR(VLOOKUP($B195,'[6]Trial Blc'!$B$3:S$708,H$1,FALSE),0)</f>
        <v>0</v>
      </c>
      <c r="I195" s="104">
        <f>IFERROR(VLOOKUP($B195,'[6]Trial Blc'!$B$3:T$708,I$1,FALSE),0)</f>
        <v>0</v>
      </c>
      <c r="J195" s="104">
        <f>IFERROR(VLOOKUP($B195,'[6]Trial Blc'!$B$3:U$708,J$1,FALSE),0)</f>
        <v>0</v>
      </c>
      <c r="K195" s="104">
        <f>IFERROR(VLOOKUP($B195,'[6]Trial Blc'!$B$3:V$708,K$1,FALSE),0)</f>
        <v>0</v>
      </c>
      <c r="L195" s="104">
        <f>IFERROR(VLOOKUP($B195,'[6]Trial Blc'!$B$3:W$708,L$1,FALSE),0)</f>
        <v>0</v>
      </c>
      <c r="M195" s="104">
        <f>IFERROR(VLOOKUP($B195,'[6]Trial Blc'!$B$3:X$708,M$1,FALSE),0)</f>
        <v>0</v>
      </c>
      <c r="N195" s="104">
        <f>IFERROR(VLOOKUP($B195,'[6]Trial Blc'!$B$3:Y$708,N$1,FALSE),0)</f>
        <v>0</v>
      </c>
      <c r="O195" s="104">
        <f>IFERROR(VLOOKUP($B195,'[6]Trial Blc'!$B$3:Z$708,O$1,FALSE),0)</f>
        <v>0</v>
      </c>
      <c r="P195" s="104">
        <f>IFERROR(VLOOKUP($B195,'[6]Trial Blc'!$B$3:AA$708,P$1,FALSE),0)</f>
        <v>0</v>
      </c>
      <c r="Q195" s="104">
        <f>IFERROR(VLOOKUP($B195,'[6]Trial Blc'!$B$3:AB$708,Q$1,FALSE),0)</f>
        <v>0</v>
      </c>
      <c r="R195" s="104">
        <f>IFERROR(VLOOKUP($B195,'[6]Trial Blc'!$B$3:AC$708,R$1,FALSE),0)</f>
        <v>0</v>
      </c>
      <c r="S195" s="104">
        <f>IFERROR(VLOOKUP($B195,'[6]Trial Blc'!$B$3:AD$708,S$1,FALSE),0)</f>
        <v>0</v>
      </c>
      <c r="T195" s="11">
        <f t="shared" si="75"/>
        <v>0</v>
      </c>
      <c r="X195" s="155"/>
      <c r="Z195" s="10"/>
      <c r="AA195" s="12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4" s="11" customFormat="1" ht="10.5" customHeight="1" x14ac:dyDescent="0.3">
      <c r="B196" s="155">
        <v>1783</v>
      </c>
      <c r="C196" s="12" t="s">
        <v>549</v>
      </c>
      <c r="D196" s="104">
        <f>IFERROR(VLOOKUP($B196,'[6]Trial Blc'!$B$3:O$708,D$1,FALSE),0)</f>
        <v>0</v>
      </c>
      <c r="E196" s="10"/>
      <c r="F196" s="12"/>
      <c r="G196" s="10">
        <f t="shared" si="76"/>
        <v>0</v>
      </c>
      <c r="H196" s="104">
        <f>IFERROR(VLOOKUP($B196,'[6]Trial Blc'!$B$3:S$708,H$1,FALSE),0)</f>
        <v>0</v>
      </c>
      <c r="I196" s="104">
        <f>IFERROR(VLOOKUP($B196,'[6]Trial Blc'!$B$3:T$708,I$1,FALSE),0)</f>
        <v>0</v>
      </c>
      <c r="J196" s="104">
        <f>IFERROR(VLOOKUP($B196,'[6]Trial Blc'!$B$3:U$708,J$1,FALSE),0)</f>
        <v>0</v>
      </c>
      <c r="K196" s="104">
        <f>IFERROR(VLOOKUP($B196,'[6]Trial Blc'!$B$3:V$708,K$1,FALSE),0)</f>
        <v>0</v>
      </c>
      <c r="L196" s="104">
        <f>IFERROR(VLOOKUP($B196,'[6]Trial Blc'!$B$3:W$708,L$1,FALSE),0)</f>
        <v>0</v>
      </c>
      <c r="M196" s="104">
        <f>IFERROR(VLOOKUP($B196,'[6]Trial Blc'!$B$3:X$708,M$1,FALSE),0)</f>
        <v>0</v>
      </c>
      <c r="N196" s="104">
        <f>IFERROR(VLOOKUP($B196,'[6]Trial Blc'!$B$3:Y$708,N$1,FALSE),0)</f>
        <v>0</v>
      </c>
      <c r="O196" s="104">
        <f>IFERROR(VLOOKUP($B196,'[6]Trial Blc'!$B$3:Z$708,O$1,FALSE),0)</f>
        <v>0</v>
      </c>
      <c r="P196" s="104">
        <f>IFERROR(VLOOKUP($B196,'[6]Trial Blc'!$B$3:AA$708,P$1,FALSE),0)</f>
        <v>0</v>
      </c>
      <c r="Q196" s="104">
        <f>IFERROR(VLOOKUP($B196,'[6]Trial Blc'!$B$3:AB$708,Q$1,FALSE),0)</f>
        <v>0</v>
      </c>
      <c r="R196" s="104">
        <f>IFERROR(VLOOKUP($B196,'[6]Trial Blc'!$B$3:AC$708,R$1,FALSE),0)</f>
        <v>0</v>
      </c>
      <c r="S196" s="104">
        <f>IFERROR(VLOOKUP($B196,'[6]Trial Blc'!$B$3:AD$708,S$1,FALSE),0)</f>
        <v>0</v>
      </c>
      <c r="T196" s="11">
        <f t="shared" si="75"/>
        <v>0</v>
      </c>
      <c r="X196" s="155"/>
      <c r="Z196" s="10"/>
      <c r="AA196" s="12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</row>
    <row r="197" spans="1:44" s="225" customFormat="1" ht="10.5" customHeight="1" x14ac:dyDescent="0.3">
      <c r="B197" s="155">
        <v>1784</v>
      </c>
      <c r="C197" s="12" t="s">
        <v>307</v>
      </c>
      <c r="D197" s="104">
        <f>IFERROR(VLOOKUP($B197,'[6]Trial Blc'!$B$3:O$708,D$1,FALSE),0)</f>
        <v>0</v>
      </c>
      <c r="E197" s="226"/>
      <c r="F197" s="227"/>
      <c r="G197" s="10">
        <f t="shared" si="76"/>
        <v>0</v>
      </c>
      <c r="H197" s="104">
        <f>IFERROR(VLOOKUP($B197,'[6]Trial Blc'!$B$3:S$708,H$1,FALSE),0)</f>
        <v>0</v>
      </c>
      <c r="I197" s="104">
        <f>IFERROR(VLOOKUP($B197,'[6]Trial Blc'!$B$3:T$708,I$1,FALSE),0)</f>
        <v>0</v>
      </c>
      <c r="J197" s="104">
        <f>IFERROR(VLOOKUP($B197,'[6]Trial Blc'!$B$3:U$708,J$1,FALSE),0)</f>
        <v>0</v>
      </c>
      <c r="K197" s="104">
        <f>IFERROR(VLOOKUP($B197,'[6]Trial Blc'!$B$3:V$708,K$1,FALSE),0)</f>
        <v>0</v>
      </c>
      <c r="L197" s="104">
        <f>IFERROR(VLOOKUP($B197,'[6]Trial Blc'!$B$3:W$708,L$1,FALSE),0)</f>
        <v>0</v>
      </c>
      <c r="M197" s="104">
        <f>IFERROR(VLOOKUP($B197,'[6]Trial Blc'!$B$3:X$708,M$1,FALSE),0)</f>
        <v>0</v>
      </c>
      <c r="N197" s="104">
        <f>IFERROR(VLOOKUP($B197,'[6]Trial Blc'!$B$3:Y$708,N$1,FALSE),0)</f>
        <v>0</v>
      </c>
      <c r="O197" s="104">
        <f>IFERROR(VLOOKUP($B197,'[6]Trial Blc'!$B$3:Z$708,O$1,FALSE),0)</f>
        <v>0</v>
      </c>
      <c r="P197" s="104">
        <f>IFERROR(VLOOKUP($B197,'[6]Trial Blc'!$B$3:AA$708,P$1,FALSE),0)</f>
        <v>0</v>
      </c>
      <c r="Q197" s="104">
        <f>IFERROR(VLOOKUP($B197,'[6]Trial Blc'!$B$3:AB$708,Q$1,FALSE),0)</f>
        <v>0</v>
      </c>
      <c r="R197" s="104">
        <f>IFERROR(VLOOKUP($B197,'[6]Trial Blc'!$B$3:AC$708,R$1,FALSE),0)</f>
        <v>0</v>
      </c>
      <c r="S197" s="104">
        <f>IFERROR(VLOOKUP($B197,'[6]Trial Blc'!$B$3:AD$708,S$1,FALSE),0)</f>
        <v>0</v>
      </c>
      <c r="T197" s="11">
        <f t="shared" si="75"/>
        <v>0</v>
      </c>
      <c r="U197" s="11"/>
      <c r="V197" s="11"/>
      <c r="W197" s="11"/>
      <c r="X197" s="155"/>
      <c r="Z197" s="226"/>
      <c r="AA197" s="227"/>
      <c r="AB197" s="226"/>
      <c r="AC197" s="226"/>
      <c r="AD197" s="226"/>
      <c r="AE197" s="226"/>
      <c r="AF197" s="226"/>
      <c r="AG197" s="226"/>
      <c r="AH197" s="226"/>
      <c r="AI197" s="226"/>
      <c r="AJ197" s="226"/>
      <c r="AK197" s="226"/>
      <c r="AL197" s="226"/>
      <c r="AM197" s="226"/>
      <c r="AN197" s="226"/>
      <c r="AO197" s="226"/>
      <c r="AQ197" s="11"/>
      <c r="AR197" s="11"/>
    </row>
    <row r="198" spans="1:44" s="11" customFormat="1" ht="10.5" customHeight="1" x14ac:dyDescent="0.3">
      <c r="B198" s="155">
        <v>1799</v>
      </c>
      <c r="C198" s="12" t="s">
        <v>308</v>
      </c>
      <c r="D198" s="104">
        <f>IFERROR(VLOOKUP($B198,'[6]Trial Blc'!$B$3:O$708,D$1,FALSE),0)</f>
        <v>0</v>
      </c>
      <c r="E198" s="10"/>
      <c r="F198" s="12"/>
      <c r="G198" s="10">
        <f t="shared" si="76"/>
        <v>0</v>
      </c>
      <c r="H198" s="104">
        <f>IFERROR(VLOOKUP($B198,'[6]Trial Blc'!$B$3:S$708,H$1,FALSE),0)</f>
        <v>0</v>
      </c>
      <c r="I198" s="104">
        <f>IFERROR(VLOOKUP($B198,'[6]Trial Blc'!$B$3:T$708,I$1,FALSE),0)</f>
        <v>0</v>
      </c>
      <c r="J198" s="104">
        <f>IFERROR(VLOOKUP($B198,'[6]Trial Blc'!$B$3:U$708,J$1,FALSE),0)</f>
        <v>0</v>
      </c>
      <c r="K198" s="104">
        <f>IFERROR(VLOOKUP($B198,'[6]Trial Blc'!$B$3:V$708,K$1,FALSE),0)</f>
        <v>0</v>
      </c>
      <c r="L198" s="104">
        <f>IFERROR(VLOOKUP($B198,'[6]Trial Blc'!$B$3:W$708,L$1,FALSE),0)</f>
        <v>0</v>
      </c>
      <c r="M198" s="104">
        <f>IFERROR(VLOOKUP($B198,'[6]Trial Blc'!$B$3:X$708,M$1,FALSE),0)</f>
        <v>0</v>
      </c>
      <c r="N198" s="104">
        <f>IFERROR(VLOOKUP($B198,'[6]Trial Blc'!$B$3:Y$708,N$1,FALSE),0)</f>
        <v>0</v>
      </c>
      <c r="O198" s="104">
        <f>IFERROR(VLOOKUP($B198,'[6]Trial Blc'!$B$3:Z$708,O$1,FALSE),0)</f>
        <v>0</v>
      </c>
      <c r="P198" s="104">
        <f>IFERROR(VLOOKUP($B198,'[6]Trial Blc'!$B$3:AA$708,P$1,FALSE),0)</f>
        <v>0</v>
      </c>
      <c r="Q198" s="104">
        <f>IFERROR(VLOOKUP($B198,'[6]Trial Blc'!$B$3:AB$708,Q$1,FALSE),0)</f>
        <v>0</v>
      </c>
      <c r="R198" s="104">
        <f>IFERROR(VLOOKUP($B198,'[6]Trial Blc'!$B$3:AC$708,R$1,FALSE),0)</f>
        <v>0</v>
      </c>
      <c r="S198" s="104">
        <f>IFERROR(VLOOKUP($B198,'[6]Trial Blc'!$B$3:AD$708,S$1,FALSE),0)</f>
        <v>0</v>
      </c>
      <c r="T198" s="11">
        <f t="shared" si="75"/>
        <v>0</v>
      </c>
      <c r="X198" s="155"/>
      <c r="Z198" s="10"/>
      <c r="AA198" s="12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</row>
    <row r="199" spans="1:44" s="11" customFormat="1" ht="10.5" customHeight="1" x14ac:dyDescent="0.2">
      <c r="B199" s="155"/>
      <c r="C199" s="12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X199" s="155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</row>
    <row r="200" spans="1:44" s="11" customFormat="1" x14ac:dyDescent="0.2">
      <c r="B200" s="155"/>
      <c r="C200" s="12"/>
      <c r="D200" s="72">
        <f>SUM(D181:D199)</f>
        <v>16237.529999999999</v>
      </c>
      <c r="E200" s="72"/>
      <c r="F200" s="72">
        <f>SUM(F182:F199)</f>
        <v>0</v>
      </c>
      <c r="G200" s="72">
        <f t="shared" ref="G200:T200" si="77">SUM(G181:G199)</f>
        <v>16237.529999999999</v>
      </c>
      <c r="H200" s="72">
        <f t="shared" si="77"/>
        <v>16237.930000000008</v>
      </c>
      <c r="I200" s="72">
        <f t="shared" si="77"/>
        <v>16238.660000000003</v>
      </c>
      <c r="J200" s="72">
        <f t="shared" si="77"/>
        <v>16352.449999999997</v>
      </c>
      <c r="K200" s="72">
        <f t="shared" si="77"/>
        <v>16353.089999999997</v>
      </c>
      <c r="L200" s="72">
        <f t="shared" si="77"/>
        <v>16148.199999999997</v>
      </c>
      <c r="M200" s="72">
        <f t="shared" si="77"/>
        <v>16148.130000000005</v>
      </c>
      <c r="N200" s="72">
        <f t="shared" si="77"/>
        <v>16148.39</v>
      </c>
      <c r="O200" s="72">
        <f t="shared" si="77"/>
        <v>16148.580000000002</v>
      </c>
      <c r="P200" s="72">
        <f t="shared" si="77"/>
        <v>16148.690000000002</v>
      </c>
      <c r="Q200" s="72">
        <f t="shared" si="77"/>
        <v>16148.710000000006</v>
      </c>
      <c r="R200" s="72">
        <f t="shared" si="77"/>
        <v>16148.800000000003</v>
      </c>
      <c r="S200" s="72">
        <f t="shared" si="77"/>
        <v>16148.880000000005</v>
      </c>
      <c r="T200" s="72">
        <f t="shared" si="77"/>
        <v>16200.618461538499</v>
      </c>
      <c r="U200" s="10"/>
      <c r="V200" s="10"/>
      <c r="W200" s="10"/>
      <c r="X200" s="155"/>
      <c r="Z200" s="10"/>
      <c r="AA200" s="72">
        <f>SUM(AA182:AA199)</f>
        <v>0</v>
      </c>
      <c r="AB200" s="72"/>
      <c r="AC200" s="72">
        <f>SUM(AC182:AC199)</f>
        <v>0</v>
      </c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Q200" s="10"/>
      <c r="AR200" s="10"/>
    </row>
    <row r="201" spans="1:44" s="13" customFormat="1" ht="22.5" customHeight="1" thickBot="1" x14ac:dyDescent="0.3">
      <c r="B201" s="272"/>
      <c r="C201" s="283" t="s">
        <v>310</v>
      </c>
      <c r="D201" s="73">
        <f>+D179+D200</f>
        <v>276486.0399999998</v>
      </c>
      <c r="E201" s="73"/>
      <c r="F201" s="73">
        <f>+F179+F200</f>
        <v>0</v>
      </c>
      <c r="G201" s="73">
        <f>+G179+G200</f>
        <v>276486.0399999998</v>
      </c>
      <c r="H201" s="73">
        <f t="shared" ref="H201:S201" si="78">+H179+H200</f>
        <v>311599.67999999813</v>
      </c>
      <c r="I201" s="73">
        <f t="shared" si="78"/>
        <v>384656.09999999951</v>
      </c>
      <c r="J201" s="73">
        <f t="shared" si="78"/>
        <v>441386.72999999748</v>
      </c>
      <c r="K201" s="73">
        <f t="shared" si="78"/>
        <v>450189.56999999855</v>
      </c>
      <c r="L201" s="73">
        <f t="shared" si="78"/>
        <v>529884.74999999884</v>
      </c>
      <c r="M201" s="73">
        <f t="shared" si="78"/>
        <v>450029.73000000149</v>
      </c>
      <c r="N201" s="73">
        <f t="shared" si="78"/>
        <v>466366.42000000121</v>
      </c>
      <c r="O201" s="73">
        <f t="shared" si="78"/>
        <v>471356.08</v>
      </c>
      <c r="P201" s="73">
        <f t="shared" si="78"/>
        <v>487705.23000000097</v>
      </c>
      <c r="Q201" s="73">
        <f t="shared" si="78"/>
        <v>525432.91000000108</v>
      </c>
      <c r="R201" s="73">
        <f t="shared" si="78"/>
        <v>535812.49000000139</v>
      </c>
      <c r="S201" s="73">
        <f t="shared" si="78"/>
        <v>567190.73000000149</v>
      </c>
      <c r="T201" s="73">
        <f>+T179+T200</f>
        <v>453699.72769230773</v>
      </c>
      <c r="U201" s="66"/>
      <c r="V201" s="66"/>
      <c r="W201" s="66"/>
      <c r="X201" s="272"/>
      <c r="Z201" s="66"/>
      <c r="AA201" s="73">
        <f>+AA179+AA200</f>
        <v>0</v>
      </c>
      <c r="AB201" s="73"/>
      <c r="AC201" s="73">
        <f>+AC179+AC200</f>
        <v>0</v>
      </c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Q201" s="66"/>
      <c r="AR201" s="66"/>
    </row>
    <row r="202" spans="1:44" s="36" customFormat="1" ht="10.5" thickTop="1" x14ac:dyDescent="0.2">
      <c r="A202" s="277" t="s">
        <v>131</v>
      </c>
      <c r="B202" s="22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X202" s="224" t="s">
        <v>270</v>
      </c>
      <c r="Y202" s="306" t="s">
        <v>270</v>
      </c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</row>
    <row r="203" spans="1:44" s="36" customFormat="1" x14ac:dyDescent="0.2">
      <c r="A203" s="277" t="s">
        <v>132</v>
      </c>
      <c r="B203" s="224"/>
      <c r="D203" s="34"/>
      <c r="E203" s="34"/>
      <c r="F203" s="34"/>
      <c r="G203" s="10">
        <f>SUM(D203:F203)</f>
        <v>0</v>
      </c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X203" s="224" t="s">
        <v>311</v>
      </c>
      <c r="Y203" s="307" t="s">
        <v>311</v>
      </c>
      <c r="Z203" s="34"/>
      <c r="AA203" s="34"/>
      <c r="AB203" s="34"/>
      <c r="AC203" s="34">
        <f>SUM(Z203:AB203)</f>
        <v>0</v>
      </c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</row>
    <row r="204" spans="1:44" s="36" customFormat="1" x14ac:dyDescent="0.2">
      <c r="A204" s="277" t="s">
        <v>133</v>
      </c>
      <c r="B204" s="224"/>
      <c r="C204" s="277"/>
      <c r="D204" s="34"/>
      <c r="E204" s="34"/>
      <c r="F204" s="34">
        <f>-F200</f>
        <v>0</v>
      </c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X204" s="224"/>
      <c r="Y204" s="306"/>
      <c r="Z204" s="34"/>
      <c r="AA204" s="34">
        <f>-AA200</f>
        <v>0</v>
      </c>
      <c r="AB204" s="34">
        <f>-AB200</f>
        <v>0</v>
      </c>
      <c r="AC204" s="34">
        <f>SUM(Z204:AB204)</f>
        <v>0</v>
      </c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</row>
    <row r="205" spans="1:44" s="36" customFormat="1" x14ac:dyDescent="0.2">
      <c r="A205" s="308" t="s">
        <v>312</v>
      </c>
      <c r="B205" s="224"/>
      <c r="D205" s="34"/>
      <c r="E205" s="34"/>
      <c r="F205" s="34">
        <f>+F200-F203+F204</f>
        <v>0</v>
      </c>
      <c r="G205" s="34">
        <f>+G201-G203-G204</f>
        <v>276486.0399999998</v>
      </c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X205" s="224" t="s">
        <v>313</v>
      </c>
      <c r="Y205" s="306" t="s">
        <v>313</v>
      </c>
      <c r="Z205" s="34">
        <f>+Z198-Z203</f>
        <v>0</v>
      </c>
      <c r="AA205" s="34">
        <f>+AA200-AA203+AA204</f>
        <v>0</v>
      </c>
      <c r="AB205" s="34"/>
      <c r="AC205" s="34">
        <f>+AC200-AC203+AC204</f>
        <v>0</v>
      </c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>
        <f>+AO198-AO203</f>
        <v>0</v>
      </c>
    </row>
    <row r="206" spans="1:44" s="11" customFormat="1" x14ac:dyDescent="0.2">
      <c r="B206" s="155"/>
      <c r="C206" s="12"/>
      <c r="F206" s="12"/>
      <c r="X206" s="155"/>
      <c r="AA206" s="12"/>
    </row>
    <row r="207" spans="1:44" s="11" customFormat="1" ht="12" x14ac:dyDescent="0.3">
      <c r="A207" s="13" t="s">
        <v>314</v>
      </c>
      <c r="B207" s="155">
        <v>1700</v>
      </c>
      <c r="C207" s="12" t="s">
        <v>315</v>
      </c>
      <c r="D207" s="104">
        <f>IFERROR(VLOOKUP($B207,'[6]Trial Blc'!$B$3:O$708,D$1,FALSE),0)</f>
        <v>0</v>
      </c>
      <c r="E207" s="10"/>
      <c r="F207" s="12"/>
      <c r="G207" s="10"/>
      <c r="H207" s="104">
        <f>IFERROR(VLOOKUP($B207,'[6]Trial Blc'!$B$3:S$708,H$1,FALSE),0)</f>
        <v>0</v>
      </c>
      <c r="I207" s="104">
        <f>IFERROR(VLOOKUP($B207,'[6]Trial Blc'!$B$3:T$708,I$1,FALSE),0)</f>
        <v>0</v>
      </c>
      <c r="J207" s="104">
        <f>IFERROR(VLOOKUP($B207,'[6]Trial Blc'!$B$3:U$708,J$1,FALSE),0)</f>
        <v>0</v>
      </c>
      <c r="K207" s="104">
        <f>IFERROR(VLOOKUP($B207,'[6]Trial Blc'!$B$3:V$708,K$1,FALSE),0)</f>
        <v>0</v>
      </c>
      <c r="L207" s="104">
        <f>IFERROR(VLOOKUP($B207,'[6]Trial Blc'!$B$3:W$708,L$1,FALSE),0)</f>
        <v>0</v>
      </c>
      <c r="M207" s="104">
        <f>IFERROR(VLOOKUP($B207,'[6]Trial Blc'!$B$3:X$708,M$1,FALSE),0)</f>
        <v>0</v>
      </c>
      <c r="N207" s="104">
        <f>IFERROR(VLOOKUP($B207,'[6]Trial Blc'!$B$3:Y$708,N$1,FALSE),0)</f>
        <v>0</v>
      </c>
      <c r="O207" s="104">
        <f>IFERROR(VLOOKUP($B207,'[6]Trial Blc'!$B$3:Z$708,O$1,FALSE),0)</f>
        <v>0</v>
      </c>
      <c r="P207" s="104">
        <f>IFERROR(VLOOKUP($B207,'[6]Trial Blc'!$B$3:AA$708,P$1,FALSE),0)</f>
        <v>0</v>
      </c>
      <c r="Q207" s="104">
        <f>IFERROR(VLOOKUP($B207,'[6]Trial Blc'!$B$3:AB$708,Q$1,FALSE),0)</f>
        <v>0</v>
      </c>
      <c r="R207" s="104">
        <f>IFERROR(VLOOKUP($B207,'[6]Trial Blc'!$B$3:AC$708,R$1,FALSE),0)</f>
        <v>0</v>
      </c>
      <c r="S207" s="104">
        <f>IFERROR(VLOOKUP($B207,'[6]Trial Blc'!$B$3:AD$708,S$1,FALSE),0)</f>
        <v>0</v>
      </c>
      <c r="X207" s="155"/>
      <c r="Z207" s="10"/>
      <c r="AA207" s="12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4" s="11" customFormat="1" ht="12" x14ac:dyDescent="0.3">
      <c r="B208" s="155">
        <v>1705</v>
      </c>
      <c r="C208" s="12" t="s">
        <v>316</v>
      </c>
      <c r="D208" s="104">
        <f>IFERROR(VLOOKUP($B208,'[6]Trial Blc'!$B$3:O$708,D$1,FALSE),0)</f>
        <v>136877.06</v>
      </c>
      <c r="E208" s="10"/>
      <c r="F208" s="12"/>
      <c r="G208" s="10">
        <f t="shared" ref="G208:G221" si="79">SUM(D208:F208)</f>
        <v>136877.06</v>
      </c>
      <c r="H208" s="104">
        <f>IFERROR(VLOOKUP($B208,'[6]Trial Blc'!$B$3:S$708,H$1,FALSE),0)</f>
        <v>138784.57</v>
      </c>
      <c r="I208" s="104">
        <f>IFERROR(VLOOKUP($B208,'[6]Trial Blc'!$B$3:T$708,I$1,FALSE),0)</f>
        <v>139148.17000000001</v>
      </c>
      <c r="J208" s="104">
        <f>IFERROR(VLOOKUP($B208,'[6]Trial Blc'!$B$3:U$708,J$1,FALSE),0)</f>
        <v>140663.16999999998</v>
      </c>
      <c r="K208" s="104">
        <f>IFERROR(VLOOKUP($B208,'[6]Trial Blc'!$B$3:V$708,K$1,FALSE),0)</f>
        <v>141713.35</v>
      </c>
      <c r="L208" s="104">
        <f>IFERROR(VLOOKUP($B208,'[6]Trial Blc'!$B$3:W$708,L$1,FALSE),0)</f>
        <v>146620.56999999998</v>
      </c>
      <c r="M208" s="104">
        <f>IFERROR(VLOOKUP($B208,'[6]Trial Blc'!$B$3:X$708,M$1,FALSE),0)</f>
        <v>156975.1</v>
      </c>
      <c r="N208" s="104">
        <f>IFERROR(VLOOKUP($B208,'[6]Trial Blc'!$B$3:Y$708,N$1,FALSE),0)</f>
        <v>166141.07999999999</v>
      </c>
      <c r="O208" s="104">
        <f>IFERROR(VLOOKUP($B208,'[6]Trial Blc'!$B$3:Z$708,O$1,FALSE),0)</f>
        <v>167450.50999999998</v>
      </c>
      <c r="P208" s="104">
        <f>IFERROR(VLOOKUP($B208,'[6]Trial Blc'!$B$3:AA$708,P$1,FALSE),0)</f>
        <v>168610.75999999998</v>
      </c>
      <c r="Q208" s="104">
        <f>IFERROR(VLOOKUP($B208,'[6]Trial Blc'!$B$3:AB$708,Q$1,FALSE),0)</f>
        <v>173183.6</v>
      </c>
      <c r="R208" s="104">
        <f>IFERROR(VLOOKUP($B208,'[6]Trial Blc'!$B$3:AC$708,R$1,FALSE),0)</f>
        <v>177534.92</v>
      </c>
      <c r="S208" s="104">
        <f>IFERROR(VLOOKUP($B208,'[6]Trial Blc'!$B$3:AD$708,S$1,FALSE),0)</f>
        <v>181845.91</v>
      </c>
      <c r="T208" s="11">
        <f t="shared" ref="T208:T221" si="80">AVERAGE(G208:S208)</f>
        <v>156580.6746153846</v>
      </c>
      <c r="X208" s="155"/>
      <c r="Z208" s="10"/>
      <c r="AA208" s="12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2:41" s="11" customFormat="1" ht="12" x14ac:dyDescent="0.3">
      <c r="B209" s="155">
        <v>1706</v>
      </c>
      <c r="C209" s="12" t="s">
        <v>317</v>
      </c>
      <c r="D209" s="104">
        <f>IFERROR(VLOOKUP($B209,'[6]Trial Blc'!$B$3:O$708,D$1,FALSE),0)</f>
        <v>724158.55999999994</v>
      </c>
      <c r="E209" s="10"/>
      <c r="F209" s="12"/>
      <c r="G209" s="10">
        <f t="shared" si="79"/>
        <v>724158.55999999994</v>
      </c>
      <c r="H209" s="104">
        <f>IFERROR(VLOOKUP($B209,'[6]Trial Blc'!$B$3:S$708,H$1,FALSE),0)</f>
        <v>726314.41999999993</v>
      </c>
      <c r="I209" s="104">
        <f>IFERROR(VLOOKUP($B209,'[6]Trial Blc'!$B$3:T$708,I$1,FALSE),0)</f>
        <v>729075.00999999989</v>
      </c>
      <c r="J209" s="104">
        <f>IFERROR(VLOOKUP($B209,'[6]Trial Blc'!$B$3:U$708,J$1,FALSE),0)</f>
        <v>732884.58</v>
      </c>
      <c r="K209" s="104">
        <f>IFERROR(VLOOKUP($B209,'[6]Trial Blc'!$B$3:V$708,K$1,FALSE),0)</f>
        <v>733487.19</v>
      </c>
      <c r="L209" s="104">
        <f>IFERROR(VLOOKUP($B209,'[6]Trial Blc'!$B$3:W$708,L$1,FALSE),0)</f>
        <v>734668.5199999999</v>
      </c>
      <c r="M209" s="104">
        <f>IFERROR(VLOOKUP($B209,'[6]Trial Blc'!$B$3:X$708,M$1,FALSE),0)</f>
        <v>735960.09</v>
      </c>
      <c r="N209" s="104">
        <f>IFERROR(VLOOKUP($B209,'[6]Trial Blc'!$B$3:Y$708,N$1,FALSE),0)</f>
        <v>737621.63</v>
      </c>
      <c r="O209" s="104">
        <f>IFERROR(VLOOKUP($B209,'[6]Trial Blc'!$B$3:Z$708,O$1,FALSE),0)</f>
        <v>739293.02999999991</v>
      </c>
      <c r="P209" s="104">
        <f>IFERROR(VLOOKUP($B209,'[6]Trial Blc'!$B$3:AA$708,P$1,FALSE),0)</f>
        <v>740973.15999999992</v>
      </c>
      <c r="Q209" s="104">
        <f>IFERROR(VLOOKUP($B209,'[6]Trial Blc'!$B$3:AB$708,Q$1,FALSE),0)</f>
        <v>742687.7</v>
      </c>
      <c r="R209" s="104">
        <f>IFERROR(VLOOKUP($B209,'[6]Trial Blc'!$B$3:AC$708,R$1,FALSE),0)</f>
        <v>744434.99</v>
      </c>
      <c r="S209" s="104">
        <f>IFERROR(VLOOKUP($B209,'[6]Trial Blc'!$B$3:AD$708,S$1,FALSE),0)</f>
        <v>746801.65999999992</v>
      </c>
      <c r="T209" s="11">
        <f t="shared" si="80"/>
        <v>736027.73384615383</v>
      </c>
      <c r="X209" s="155"/>
      <c r="Z209" s="10"/>
      <c r="AA209" s="12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2:41" s="11" customFormat="1" ht="12" x14ac:dyDescent="0.3">
      <c r="B210" s="155">
        <v>1707</v>
      </c>
      <c r="C210" s="12" t="s">
        <v>318</v>
      </c>
      <c r="D210" s="104">
        <f>IFERROR(VLOOKUP($B210,'[6]Trial Blc'!$B$3:O$708,D$1,FALSE),0)</f>
        <v>226413.54</v>
      </c>
      <c r="E210" s="10"/>
      <c r="F210" s="12"/>
      <c r="G210" s="10">
        <f t="shared" si="79"/>
        <v>226413.54</v>
      </c>
      <c r="H210" s="104">
        <f>IFERROR(VLOOKUP($B210,'[6]Trial Blc'!$B$3:S$708,H$1,FALSE),0)</f>
        <v>226413.54</v>
      </c>
      <c r="I210" s="104">
        <f>IFERROR(VLOOKUP($B210,'[6]Trial Blc'!$B$3:T$708,I$1,FALSE),0)</f>
        <v>226413.54</v>
      </c>
      <c r="J210" s="104">
        <f>IFERROR(VLOOKUP($B210,'[6]Trial Blc'!$B$3:U$708,J$1,FALSE),0)</f>
        <v>226413.54</v>
      </c>
      <c r="K210" s="104">
        <f>IFERROR(VLOOKUP($B210,'[6]Trial Blc'!$B$3:V$708,K$1,FALSE),0)</f>
        <v>226413.54</v>
      </c>
      <c r="L210" s="104">
        <f>IFERROR(VLOOKUP($B210,'[6]Trial Blc'!$B$3:W$708,L$1,FALSE),0)</f>
        <v>226413.54</v>
      </c>
      <c r="M210" s="104">
        <f>IFERROR(VLOOKUP($B210,'[6]Trial Blc'!$B$3:X$708,M$1,FALSE),0)</f>
        <v>226413.54</v>
      </c>
      <c r="N210" s="104">
        <f>IFERROR(VLOOKUP($B210,'[6]Trial Blc'!$B$3:Y$708,N$1,FALSE),0)</f>
        <v>226413.54</v>
      </c>
      <c r="O210" s="104">
        <f>IFERROR(VLOOKUP($B210,'[6]Trial Blc'!$B$3:Z$708,O$1,FALSE),0)</f>
        <v>226413.54</v>
      </c>
      <c r="P210" s="104">
        <f>IFERROR(VLOOKUP($B210,'[6]Trial Blc'!$B$3:AA$708,P$1,FALSE),0)</f>
        <v>226413.54</v>
      </c>
      <c r="Q210" s="104">
        <f>IFERROR(VLOOKUP($B210,'[6]Trial Blc'!$B$3:AB$708,Q$1,FALSE),0)</f>
        <v>226413.54</v>
      </c>
      <c r="R210" s="104">
        <f>IFERROR(VLOOKUP($B210,'[6]Trial Blc'!$B$3:AC$708,R$1,FALSE),0)</f>
        <v>226413.54</v>
      </c>
      <c r="S210" s="104">
        <f>IFERROR(VLOOKUP($B210,'[6]Trial Blc'!$B$3:AD$708,S$1,FALSE),0)</f>
        <v>226413.54</v>
      </c>
      <c r="T210" s="11">
        <f t="shared" si="80"/>
        <v>226413.54</v>
      </c>
      <c r="X210" s="155"/>
      <c r="Z210" s="10"/>
      <c r="AA210" s="12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2:41" s="11" customFormat="1" ht="12" x14ac:dyDescent="0.3">
      <c r="B211" s="155">
        <v>1708</v>
      </c>
      <c r="C211" s="12" t="s">
        <v>319</v>
      </c>
      <c r="D211" s="104">
        <f>IFERROR(VLOOKUP($B211,'[6]Trial Blc'!$B$3:O$708,D$1,FALSE),0)</f>
        <v>5799177.1100000003</v>
      </c>
      <c r="E211" s="10"/>
      <c r="F211" s="12"/>
      <c r="G211" s="10">
        <f t="shared" si="79"/>
        <v>5799177.1100000003</v>
      </c>
      <c r="H211" s="104">
        <f>IFERROR(VLOOKUP($B211,'[6]Trial Blc'!$B$3:S$708,H$1,FALSE),0)</f>
        <v>5799177.1100000003</v>
      </c>
      <c r="I211" s="104">
        <f>IFERROR(VLOOKUP($B211,'[6]Trial Blc'!$B$3:T$708,I$1,FALSE),0)</f>
        <v>5799177.1100000003</v>
      </c>
      <c r="J211" s="104">
        <f>IFERROR(VLOOKUP($B211,'[6]Trial Blc'!$B$3:U$708,J$1,FALSE),0)</f>
        <v>5799177.1100000003</v>
      </c>
      <c r="K211" s="104">
        <f>IFERROR(VLOOKUP($B211,'[6]Trial Blc'!$B$3:V$708,K$1,FALSE),0)</f>
        <v>5799177.1100000003</v>
      </c>
      <c r="L211" s="104">
        <f>IFERROR(VLOOKUP($B211,'[6]Trial Blc'!$B$3:W$708,L$1,FALSE),0)</f>
        <v>5799177.1100000003</v>
      </c>
      <c r="M211" s="104">
        <f>IFERROR(VLOOKUP($B211,'[6]Trial Blc'!$B$3:X$708,M$1,FALSE),0)</f>
        <v>5799177.1100000003</v>
      </c>
      <c r="N211" s="104">
        <f>IFERROR(VLOOKUP($B211,'[6]Trial Blc'!$B$3:Y$708,N$1,FALSE),0)</f>
        <v>5799177.1100000003</v>
      </c>
      <c r="O211" s="104">
        <f>IFERROR(VLOOKUP($B211,'[6]Trial Blc'!$B$3:Z$708,O$1,FALSE),0)</f>
        <v>5799177.1100000003</v>
      </c>
      <c r="P211" s="104">
        <f>IFERROR(VLOOKUP($B211,'[6]Trial Blc'!$B$3:AA$708,P$1,FALSE),0)</f>
        <v>5799177.1100000003</v>
      </c>
      <c r="Q211" s="104">
        <f>IFERROR(VLOOKUP($B211,'[6]Trial Blc'!$B$3:AB$708,Q$1,FALSE),0)</f>
        <v>5799177.1100000003</v>
      </c>
      <c r="R211" s="104">
        <f>IFERROR(VLOOKUP($B211,'[6]Trial Blc'!$B$3:AC$708,R$1,FALSE),0)</f>
        <v>5799177.1100000003</v>
      </c>
      <c r="S211" s="104">
        <f>IFERROR(VLOOKUP($B211,'[6]Trial Blc'!$B$3:AD$708,S$1,FALSE),0)</f>
        <v>5799177.1100000003</v>
      </c>
      <c r="T211" s="11">
        <f t="shared" si="80"/>
        <v>5799177.1100000003</v>
      </c>
      <c r="X211" s="155"/>
      <c r="Z211" s="10"/>
      <c r="AA211" s="12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2:41" s="11" customFormat="1" ht="12" x14ac:dyDescent="0.3">
      <c r="B212" s="155">
        <v>1709</v>
      </c>
      <c r="C212" s="12" t="s">
        <v>320</v>
      </c>
      <c r="D212" s="104">
        <f>IFERROR(VLOOKUP($B212,'[6]Trial Blc'!$B$3:O$708,D$1,FALSE),0)</f>
        <v>804488.17999999993</v>
      </c>
      <c r="E212" s="10"/>
      <c r="F212" s="12"/>
      <c r="G212" s="10">
        <f t="shared" si="79"/>
        <v>804488.17999999993</v>
      </c>
      <c r="H212" s="104">
        <f>IFERROR(VLOOKUP($B212,'[6]Trial Blc'!$B$3:S$708,H$1,FALSE),0)</f>
        <v>1079732.26</v>
      </c>
      <c r="I212" s="104">
        <f>IFERROR(VLOOKUP($B212,'[6]Trial Blc'!$B$3:T$708,I$1,FALSE),0)</f>
        <v>1159732.26</v>
      </c>
      <c r="J212" s="104">
        <f>IFERROR(VLOOKUP($B212,'[6]Trial Blc'!$B$3:U$708,J$1,FALSE),0)</f>
        <v>1159732.26</v>
      </c>
      <c r="K212" s="104">
        <f>IFERROR(VLOOKUP($B212,'[6]Trial Blc'!$B$3:V$708,K$1,FALSE),0)</f>
        <v>1159732.26</v>
      </c>
      <c r="L212" s="104">
        <f>IFERROR(VLOOKUP($B212,'[6]Trial Blc'!$B$3:W$708,L$1,FALSE),0)</f>
        <v>1231732.26</v>
      </c>
      <c r="M212" s="104">
        <f>IFERROR(VLOOKUP($B212,'[6]Trial Blc'!$B$3:X$708,M$1,FALSE),0)</f>
        <v>1236027.26</v>
      </c>
      <c r="N212" s="104">
        <f>IFERROR(VLOOKUP($B212,'[6]Trial Blc'!$B$3:Y$708,N$1,FALSE),0)</f>
        <v>1276027.24</v>
      </c>
      <c r="O212" s="104">
        <f>IFERROR(VLOOKUP($B212,'[6]Trial Blc'!$B$3:Z$708,O$1,FALSE),0)</f>
        <v>1276027.24</v>
      </c>
      <c r="P212" s="104">
        <f>IFERROR(VLOOKUP($B212,'[6]Trial Blc'!$B$3:AA$708,P$1,FALSE),0)</f>
        <v>1276027.24</v>
      </c>
      <c r="Q212" s="104">
        <f>IFERROR(VLOOKUP($B212,'[6]Trial Blc'!$B$3:AB$708,Q$1,FALSE),0)</f>
        <v>1276027.24</v>
      </c>
      <c r="R212" s="104">
        <f>IFERROR(VLOOKUP($B212,'[6]Trial Blc'!$B$3:AC$708,R$1,FALSE),0)</f>
        <v>1276027.24</v>
      </c>
      <c r="S212" s="104">
        <f>IFERROR(VLOOKUP($B212,'[6]Trial Blc'!$B$3:AD$708,S$1,FALSE),0)</f>
        <v>1354027.24</v>
      </c>
      <c r="T212" s="11">
        <f t="shared" si="80"/>
        <v>1197333.8599999999</v>
      </c>
      <c r="X212" s="155"/>
      <c r="Z212" s="10"/>
      <c r="AA212" s="12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</row>
    <row r="213" spans="2:41" s="11" customFormat="1" ht="10.5" customHeight="1" x14ac:dyDescent="0.3">
      <c r="B213" s="155">
        <v>1710</v>
      </c>
      <c r="C213" s="12" t="s">
        <v>321</v>
      </c>
      <c r="D213" s="104">
        <f>IFERROR(VLOOKUP($B213,'[6]Trial Blc'!$B$3:O$708,D$1,FALSE),0)</f>
        <v>0</v>
      </c>
      <c r="E213" s="10"/>
      <c r="F213" s="12"/>
      <c r="G213" s="10">
        <f>SUM(D213:F213)</f>
        <v>0</v>
      </c>
      <c r="H213" s="104">
        <f>IFERROR(VLOOKUP($B213,'[6]Trial Blc'!$B$3:S$708,H$1,FALSE),0)</f>
        <v>0</v>
      </c>
      <c r="I213" s="104">
        <f>IFERROR(VLOOKUP($B213,'[6]Trial Blc'!$B$3:T$708,I$1,FALSE),0)</f>
        <v>0</v>
      </c>
      <c r="J213" s="104">
        <f>IFERROR(VLOOKUP($B213,'[6]Trial Blc'!$B$3:U$708,J$1,FALSE),0)</f>
        <v>0</v>
      </c>
      <c r="K213" s="104">
        <f>IFERROR(VLOOKUP($B213,'[6]Trial Blc'!$B$3:V$708,K$1,FALSE),0)</f>
        <v>0</v>
      </c>
      <c r="L213" s="104">
        <f>IFERROR(VLOOKUP($B213,'[6]Trial Blc'!$B$3:W$708,L$1,FALSE),0)</f>
        <v>0</v>
      </c>
      <c r="M213" s="104">
        <f>IFERROR(VLOOKUP($B213,'[6]Trial Blc'!$B$3:X$708,M$1,FALSE),0)</f>
        <v>0</v>
      </c>
      <c r="N213" s="104">
        <f>IFERROR(VLOOKUP($B213,'[6]Trial Blc'!$B$3:Y$708,N$1,FALSE),0)</f>
        <v>0</v>
      </c>
      <c r="O213" s="104">
        <f>IFERROR(VLOOKUP($B213,'[6]Trial Blc'!$B$3:Z$708,O$1,FALSE),0)</f>
        <v>0</v>
      </c>
      <c r="P213" s="104">
        <f>IFERROR(VLOOKUP($B213,'[6]Trial Blc'!$B$3:AA$708,P$1,FALSE),0)</f>
        <v>0</v>
      </c>
      <c r="Q213" s="104">
        <f>IFERROR(VLOOKUP($B213,'[6]Trial Blc'!$B$3:AB$708,Q$1,FALSE),0)</f>
        <v>0</v>
      </c>
      <c r="R213" s="104">
        <f>IFERROR(VLOOKUP($B213,'[6]Trial Blc'!$B$3:AC$708,R$1,FALSE),0)</f>
        <v>0</v>
      </c>
      <c r="S213" s="104">
        <f>IFERROR(VLOOKUP($B213,'[6]Trial Blc'!$B$3:AD$708,S$1,FALSE),0)</f>
        <v>0</v>
      </c>
      <c r="T213" s="11">
        <f t="shared" si="80"/>
        <v>0</v>
      </c>
      <c r="X213" s="155"/>
      <c r="Z213" s="10"/>
      <c r="AA213" s="12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</row>
    <row r="214" spans="2:41" s="11" customFormat="1" ht="12" x14ac:dyDescent="0.3">
      <c r="B214" s="155">
        <v>1711</v>
      </c>
      <c r="C214" s="12" t="s">
        <v>322</v>
      </c>
      <c r="D214" s="104">
        <f>IFERROR(VLOOKUP($B214,'[6]Trial Blc'!$B$3:O$708,D$1,FALSE),0)</f>
        <v>0</v>
      </c>
      <c r="E214" s="10"/>
      <c r="F214" s="12"/>
      <c r="G214" s="10">
        <f t="shared" si="79"/>
        <v>0</v>
      </c>
      <c r="H214" s="104">
        <f>IFERROR(VLOOKUP($B214,'[6]Trial Blc'!$B$3:S$708,H$1,FALSE),0)</f>
        <v>0</v>
      </c>
      <c r="I214" s="104">
        <f>IFERROR(VLOOKUP($B214,'[6]Trial Blc'!$B$3:T$708,I$1,FALSE),0)</f>
        <v>0</v>
      </c>
      <c r="J214" s="104">
        <f>IFERROR(VLOOKUP($B214,'[6]Trial Blc'!$B$3:U$708,J$1,FALSE),0)</f>
        <v>0</v>
      </c>
      <c r="K214" s="104">
        <f>IFERROR(VLOOKUP($B214,'[6]Trial Blc'!$B$3:V$708,K$1,FALSE),0)</f>
        <v>0</v>
      </c>
      <c r="L214" s="104">
        <f>IFERROR(VLOOKUP($B214,'[6]Trial Blc'!$B$3:W$708,L$1,FALSE),0)</f>
        <v>0</v>
      </c>
      <c r="M214" s="104">
        <f>IFERROR(VLOOKUP($B214,'[6]Trial Blc'!$B$3:X$708,M$1,FALSE),0)</f>
        <v>0</v>
      </c>
      <c r="N214" s="104">
        <f>IFERROR(VLOOKUP($B214,'[6]Trial Blc'!$B$3:Y$708,N$1,FALSE),0)</f>
        <v>0</v>
      </c>
      <c r="O214" s="104">
        <f>IFERROR(VLOOKUP($B214,'[6]Trial Blc'!$B$3:Z$708,O$1,FALSE),0)</f>
        <v>0</v>
      </c>
      <c r="P214" s="104">
        <f>IFERROR(VLOOKUP($B214,'[6]Trial Blc'!$B$3:AA$708,P$1,FALSE),0)</f>
        <v>0</v>
      </c>
      <c r="Q214" s="104">
        <f>IFERROR(VLOOKUP($B214,'[6]Trial Blc'!$B$3:AB$708,Q$1,FALSE),0)</f>
        <v>0</v>
      </c>
      <c r="R214" s="104">
        <f>IFERROR(VLOOKUP($B214,'[6]Trial Blc'!$B$3:AC$708,R$1,FALSE),0)</f>
        <v>0</v>
      </c>
      <c r="S214" s="104">
        <f>IFERROR(VLOOKUP($B214,'[6]Trial Blc'!$B$3:AD$708,S$1,FALSE),0)</f>
        <v>0</v>
      </c>
      <c r="T214" s="11">
        <f t="shared" si="80"/>
        <v>0</v>
      </c>
      <c r="X214" s="155"/>
      <c r="Z214" s="10"/>
      <c r="AA214" s="12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2:41" s="11" customFormat="1" ht="12" x14ac:dyDescent="0.3">
      <c r="B215" s="155">
        <v>1713</v>
      </c>
      <c r="C215" s="12" t="s">
        <v>324</v>
      </c>
      <c r="D215" s="104">
        <f>IFERROR(VLOOKUP($B215,'[6]Trial Blc'!$B$3:O$708,D$1,FALSE),0)</f>
        <v>0</v>
      </c>
      <c r="E215" s="10"/>
      <c r="F215" s="12"/>
      <c r="G215" s="10">
        <f t="shared" si="79"/>
        <v>0</v>
      </c>
      <c r="H215" s="104">
        <f>IFERROR(VLOOKUP($B215,'[6]Trial Blc'!$B$3:S$708,H$1,FALSE),0)</f>
        <v>0</v>
      </c>
      <c r="I215" s="104">
        <f>IFERROR(VLOOKUP($B215,'[6]Trial Blc'!$B$3:T$708,I$1,FALSE),0)</f>
        <v>0</v>
      </c>
      <c r="J215" s="104">
        <f>IFERROR(VLOOKUP($B215,'[6]Trial Blc'!$B$3:U$708,J$1,FALSE),0)</f>
        <v>0</v>
      </c>
      <c r="K215" s="104">
        <f>IFERROR(VLOOKUP($B215,'[6]Trial Blc'!$B$3:V$708,K$1,FALSE),0)</f>
        <v>0</v>
      </c>
      <c r="L215" s="104">
        <f>IFERROR(VLOOKUP($B215,'[6]Trial Blc'!$B$3:W$708,L$1,FALSE),0)</f>
        <v>0</v>
      </c>
      <c r="M215" s="104">
        <f>IFERROR(VLOOKUP($B215,'[6]Trial Blc'!$B$3:X$708,M$1,FALSE),0)</f>
        <v>0</v>
      </c>
      <c r="N215" s="104">
        <f>IFERROR(VLOOKUP($B215,'[6]Trial Blc'!$B$3:Y$708,N$1,FALSE),0)</f>
        <v>0</v>
      </c>
      <c r="O215" s="104">
        <f>IFERROR(VLOOKUP($B215,'[6]Trial Blc'!$B$3:Z$708,O$1,FALSE),0)</f>
        <v>0</v>
      </c>
      <c r="P215" s="104">
        <f>IFERROR(VLOOKUP($B215,'[6]Trial Blc'!$B$3:AA$708,P$1,FALSE),0)</f>
        <v>0</v>
      </c>
      <c r="Q215" s="104">
        <f>IFERROR(VLOOKUP($B215,'[6]Trial Blc'!$B$3:AB$708,Q$1,FALSE),0)</f>
        <v>0</v>
      </c>
      <c r="R215" s="104">
        <f>IFERROR(VLOOKUP($B215,'[6]Trial Blc'!$B$3:AC$708,R$1,FALSE),0)</f>
        <v>0</v>
      </c>
      <c r="S215" s="104">
        <f>IFERROR(VLOOKUP($B215,'[6]Trial Blc'!$B$3:AD$708,S$1,FALSE),0)</f>
        <v>0</v>
      </c>
      <c r="T215" s="11">
        <f t="shared" si="80"/>
        <v>0</v>
      </c>
      <c r="X215" s="155"/>
      <c r="Z215" s="10"/>
      <c r="AA215" s="12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2:41" s="11" customFormat="1" ht="12" x14ac:dyDescent="0.3">
      <c r="B216" s="155">
        <v>1715</v>
      </c>
      <c r="C216" s="12" t="s">
        <v>325</v>
      </c>
      <c r="D216" s="104">
        <f>IFERROR(VLOOKUP($B216,'[6]Trial Blc'!$B$3:O$708,D$1,FALSE),0)</f>
        <v>0</v>
      </c>
      <c r="E216" s="10"/>
      <c r="F216" s="12"/>
      <c r="G216" s="10">
        <f t="shared" si="79"/>
        <v>0</v>
      </c>
      <c r="H216" s="104">
        <f>IFERROR(VLOOKUP($B216,'[6]Trial Blc'!$B$3:S$708,H$1,FALSE),0)</f>
        <v>0</v>
      </c>
      <c r="I216" s="104">
        <f>IFERROR(VLOOKUP($B216,'[6]Trial Blc'!$B$3:T$708,I$1,FALSE),0)</f>
        <v>0</v>
      </c>
      <c r="J216" s="104">
        <f>IFERROR(VLOOKUP($B216,'[6]Trial Blc'!$B$3:U$708,J$1,FALSE),0)</f>
        <v>0</v>
      </c>
      <c r="K216" s="104">
        <f>IFERROR(VLOOKUP($B216,'[6]Trial Blc'!$B$3:V$708,K$1,FALSE),0)</f>
        <v>0</v>
      </c>
      <c r="L216" s="104">
        <f>IFERROR(VLOOKUP($B216,'[6]Trial Blc'!$B$3:W$708,L$1,FALSE),0)</f>
        <v>0</v>
      </c>
      <c r="M216" s="104">
        <f>IFERROR(VLOOKUP($B216,'[6]Trial Blc'!$B$3:X$708,M$1,FALSE),0)</f>
        <v>0</v>
      </c>
      <c r="N216" s="104">
        <f>IFERROR(VLOOKUP($B216,'[6]Trial Blc'!$B$3:Y$708,N$1,FALSE),0)</f>
        <v>0</v>
      </c>
      <c r="O216" s="104">
        <f>IFERROR(VLOOKUP($B216,'[6]Trial Blc'!$B$3:Z$708,O$1,FALSE),0)</f>
        <v>0</v>
      </c>
      <c r="P216" s="104">
        <f>IFERROR(VLOOKUP($B216,'[6]Trial Blc'!$B$3:AA$708,P$1,FALSE),0)</f>
        <v>0</v>
      </c>
      <c r="Q216" s="104">
        <f>IFERROR(VLOOKUP($B216,'[6]Trial Blc'!$B$3:AB$708,Q$1,FALSE),0)</f>
        <v>0</v>
      </c>
      <c r="R216" s="104">
        <f>IFERROR(VLOOKUP($B216,'[6]Trial Blc'!$B$3:AC$708,R$1,FALSE),0)</f>
        <v>0</v>
      </c>
      <c r="S216" s="104">
        <f>IFERROR(VLOOKUP($B216,'[6]Trial Blc'!$B$3:AD$708,S$1,FALSE),0)</f>
        <v>0</v>
      </c>
      <c r="T216" s="11">
        <f t="shared" si="80"/>
        <v>0</v>
      </c>
      <c r="X216" s="155"/>
      <c r="Z216" s="10"/>
      <c r="AA216" s="12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2:41" s="11" customFormat="1" ht="12" x14ac:dyDescent="0.3">
      <c r="B217" s="155">
        <v>1718</v>
      </c>
      <c r="C217" s="12" t="s">
        <v>551</v>
      </c>
      <c r="D217" s="104">
        <f>IFERROR(VLOOKUP($B217,'[6]Trial Blc'!$B$3:O$708,D$1,FALSE),0)</f>
        <v>0</v>
      </c>
      <c r="E217" s="10"/>
      <c r="F217" s="12"/>
      <c r="G217" s="10">
        <f t="shared" si="79"/>
        <v>0</v>
      </c>
      <c r="H217" s="104">
        <f>IFERROR(VLOOKUP($B217,'[6]Trial Blc'!$B$3:S$708,H$1,FALSE),0)</f>
        <v>0</v>
      </c>
      <c r="I217" s="104">
        <f>IFERROR(VLOOKUP($B217,'[6]Trial Blc'!$B$3:T$708,I$1,FALSE),0)</f>
        <v>0</v>
      </c>
      <c r="J217" s="104">
        <f>IFERROR(VLOOKUP($B217,'[6]Trial Blc'!$B$3:U$708,J$1,FALSE),0)</f>
        <v>0</v>
      </c>
      <c r="K217" s="104">
        <f>IFERROR(VLOOKUP($B217,'[6]Trial Blc'!$B$3:V$708,K$1,FALSE),0)</f>
        <v>0</v>
      </c>
      <c r="L217" s="104">
        <f>IFERROR(VLOOKUP($B217,'[6]Trial Blc'!$B$3:W$708,L$1,FALSE),0)</f>
        <v>0</v>
      </c>
      <c r="M217" s="104">
        <f>IFERROR(VLOOKUP($B217,'[6]Trial Blc'!$B$3:X$708,M$1,FALSE),0)</f>
        <v>0</v>
      </c>
      <c r="N217" s="104">
        <f>IFERROR(VLOOKUP($B217,'[6]Trial Blc'!$B$3:Y$708,N$1,FALSE),0)</f>
        <v>0</v>
      </c>
      <c r="O217" s="104">
        <f>IFERROR(VLOOKUP($B217,'[6]Trial Blc'!$B$3:Z$708,O$1,FALSE),0)</f>
        <v>0</v>
      </c>
      <c r="P217" s="104">
        <f>IFERROR(VLOOKUP($B217,'[6]Trial Blc'!$B$3:AA$708,P$1,FALSE),0)</f>
        <v>0</v>
      </c>
      <c r="Q217" s="104">
        <f>IFERROR(VLOOKUP($B217,'[6]Trial Blc'!$B$3:AB$708,Q$1,FALSE),0)</f>
        <v>0</v>
      </c>
      <c r="R217" s="104">
        <f>IFERROR(VLOOKUP($B217,'[6]Trial Blc'!$B$3:AC$708,R$1,FALSE),0)</f>
        <v>0</v>
      </c>
      <c r="S217" s="104">
        <f>IFERROR(VLOOKUP($B217,'[6]Trial Blc'!$B$3:AD$708,S$1,FALSE),0)</f>
        <v>0</v>
      </c>
      <c r="T217" s="11">
        <f t="shared" si="80"/>
        <v>0</v>
      </c>
      <c r="X217" s="155"/>
      <c r="Z217" s="10"/>
      <c r="AA217" s="12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2:41" s="11" customFormat="1" ht="12" x14ac:dyDescent="0.3">
      <c r="B218" s="155">
        <v>1722</v>
      </c>
      <c r="C218" s="12" t="s">
        <v>327</v>
      </c>
      <c r="D218" s="104">
        <f>IFERROR(VLOOKUP($B218,'[6]Trial Blc'!$B$3:O$708,D$1,FALSE),0)</f>
        <v>278993.45</v>
      </c>
      <c r="E218" s="10"/>
      <c r="F218" s="12"/>
      <c r="G218" s="10">
        <f>SUM(D218:F218)</f>
        <v>278993.45</v>
      </c>
      <c r="H218" s="104">
        <f>IFERROR(VLOOKUP($B218,'[6]Trial Blc'!$B$3:S$708,H$1,FALSE),0)</f>
        <v>278993.45</v>
      </c>
      <c r="I218" s="104">
        <f>IFERROR(VLOOKUP($B218,'[6]Trial Blc'!$B$3:T$708,I$1,FALSE),0)</f>
        <v>278993.45</v>
      </c>
      <c r="J218" s="104">
        <f>IFERROR(VLOOKUP($B218,'[6]Trial Blc'!$B$3:U$708,J$1,FALSE),0)</f>
        <v>416878</v>
      </c>
      <c r="K218" s="104">
        <f>IFERROR(VLOOKUP($B218,'[6]Trial Blc'!$B$3:V$708,K$1,FALSE),0)</f>
        <v>416878</v>
      </c>
      <c r="L218" s="104">
        <f>IFERROR(VLOOKUP($B218,'[6]Trial Blc'!$B$3:W$708,L$1,FALSE),0)</f>
        <v>416878</v>
      </c>
      <c r="M218" s="104">
        <f>IFERROR(VLOOKUP($B218,'[6]Trial Blc'!$B$3:X$708,M$1,FALSE),0)</f>
        <v>416878</v>
      </c>
      <c r="N218" s="104">
        <f>IFERROR(VLOOKUP($B218,'[6]Trial Blc'!$B$3:Y$708,N$1,FALSE),0)</f>
        <v>416878</v>
      </c>
      <c r="O218" s="104">
        <f>IFERROR(VLOOKUP($B218,'[6]Trial Blc'!$B$3:Z$708,O$1,FALSE),0)</f>
        <v>416878</v>
      </c>
      <c r="P218" s="104">
        <f>IFERROR(VLOOKUP($B218,'[6]Trial Blc'!$B$3:AA$708,P$1,FALSE),0)</f>
        <v>416878</v>
      </c>
      <c r="Q218" s="104">
        <f>IFERROR(VLOOKUP($B218,'[6]Trial Blc'!$B$3:AB$708,Q$1,FALSE),0)</f>
        <v>416878</v>
      </c>
      <c r="R218" s="104">
        <f>IFERROR(VLOOKUP($B218,'[6]Trial Blc'!$B$3:AC$708,R$1,FALSE),0)</f>
        <v>416878</v>
      </c>
      <c r="S218" s="104">
        <f>IFERROR(VLOOKUP($B218,'[6]Trial Blc'!$B$3:AD$708,S$1,FALSE),0)</f>
        <v>416878</v>
      </c>
      <c r="T218" s="11">
        <f>AVERAGE(G218:S218)</f>
        <v>385058.48846153845</v>
      </c>
      <c r="X218" s="155"/>
      <c r="Z218" s="10"/>
      <c r="AA218" s="12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2:41" s="11" customFormat="1" ht="12" x14ac:dyDescent="0.3">
      <c r="B219" s="155">
        <v>1726</v>
      </c>
      <c r="C219" s="12" t="s">
        <v>328</v>
      </c>
      <c r="D219" s="104">
        <f>IFERROR(VLOOKUP($B219,'[6]Trial Blc'!$B$3:O$708,D$1,FALSE),0)</f>
        <v>0</v>
      </c>
      <c r="E219" s="10"/>
      <c r="F219" s="12"/>
      <c r="G219" s="10">
        <f t="shared" si="79"/>
        <v>0</v>
      </c>
      <c r="H219" s="104">
        <f>IFERROR(VLOOKUP($B219,'[6]Trial Blc'!$B$3:S$708,H$1,FALSE),0)</f>
        <v>0</v>
      </c>
      <c r="I219" s="104">
        <f>IFERROR(VLOOKUP($B219,'[6]Trial Blc'!$B$3:T$708,I$1,FALSE),0)</f>
        <v>0</v>
      </c>
      <c r="J219" s="104">
        <f>IFERROR(VLOOKUP($B219,'[6]Trial Blc'!$B$3:U$708,J$1,FALSE),0)</f>
        <v>0</v>
      </c>
      <c r="K219" s="104">
        <f>IFERROR(VLOOKUP($B219,'[6]Trial Blc'!$B$3:V$708,K$1,FALSE),0)</f>
        <v>0</v>
      </c>
      <c r="L219" s="104">
        <f>IFERROR(VLOOKUP($B219,'[6]Trial Blc'!$B$3:W$708,L$1,FALSE),0)</f>
        <v>0</v>
      </c>
      <c r="M219" s="104">
        <f>IFERROR(VLOOKUP($B219,'[6]Trial Blc'!$B$3:X$708,M$1,FALSE),0)</f>
        <v>0</v>
      </c>
      <c r="N219" s="104">
        <f>IFERROR(VLOOKUP($B219,'[6]Trial Blc'!$B$3:Y$708,N$1,FALSE),0)</f>
        <v>0</v>
      </c>
      <c r="O219" s="104">
        <f>IFERROR(VLOOKUP($B219,'[6]Trial Blc'!$B$3:Z$708,O$1,FALSE),0)</f>
        <v>0</v>
      </c>
      <c r="P219" s="104">
        <f>IFERROR(VLOOKUP($B219,'[6]Trial Blc'!$B$3:AA$708,P$1,FALSE),0)</f>
        <v>0</v>
      </c>
      <c r="Q219" s="104">
        <f>IFERROR(VLOOKUP($B219,'[6]Trial Blc'!$B$3:AB$708,Q$1,FALSE),0)</f>
        <v>0</v>
      </c>
      <c r="R219" s="104">
        <f>IFERROR(VLOOKUP($B219,'[6]Trial Blc'!$B$3:AC$708,R$1,FALSE),0)</f>
        <v>0</v>
      </c>
      <c r="S219" s="104">
        <f>IFERROR(VLOOKUP($B219,'[6]Trial Blc'!$B$3:AD$708,S$1,FALSE),0)</f>
        <v>0</v>
      </c>
      <c r="T219" s="11">
        <f t="shared" si="80"/>
        <v>0</v>
      </c>
      <c r="X219" s="155"/>
      <c r="Z219" s="10"/>
      <c r="AA219" s="12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</row>
    <row r="220" spans="2:41" s="11" customFormat="1" ht="12" x14ac:dyDescent="0.3">
      <c r="B220" s="155">
        <v>1732</v>
      </c>
      <c r="C220" s="12" t="s">
        <v>329</v>
      </c>
      <c r="D220" s="104">
        <f>IFERROR(VLOOKUP($B220,'[6]Trial Blc'!$B$3:O$708,D$1,FALSE),0)</f>
        <v>0</v>
      </c>
      <c r="E220" s="10"/>
      <c r="F220" s="12"/>
      <c r="G220" s="10">
        <f t="shared" si="79"/>
        <v>0</v>
      </c>
      <c r="H220" s="104">
        <f>IFERROR(VLOOKUP($B220,'[6]Trial Blc'!$B$3:S$708,H$1,FALSE),0)</f>
        <v>0</v>
      </c>
      <c r="I220" s="104">
        <f>IFERROR(VLOOKUP($B220,'[6]Trial Blc'!$B$3:T$708,I$1,FALSE),0)</f>
        <v>0</v>
      </c>
      <c r="J220" s="104">
        <f>IFERROR(VLOOKUP($B220,'[6]Trial Blc'!$B$3:U$708,J$1,FALSE),0)</f>
        <v>0</v>
      </c>
      <c r="K220" s="104">
        <f>IFERROR(VLOOKUP($B220,'[6]Trial Blc'!$B$3:V$708,K$1,FALSE),0)</f>
        <v>0</v>
      </c>
      <c r="L220" s="104">
        <f>IFERROR(VLOOKUP($B220,'[6]Trial Blc'!$B$3:W$708,L$1,FALSE),0)</f>
        <v>0</v>
      </c>
      <c r="M220" s="104">
        <f>IFERROR(VLOOKUP($B220,'[6]Trial Blc'!$B$3:X$708,M$1,FALSE),0)</f>
        <v>0</v>
      </c>
      <c r="N220" s="104">
        <f>IFERROR(VLOOKUP($B220,'[6]Trial Blc'!$B$3:Y$708,N$1,FALSE),0)</f>
        <v>0</v>
      </c>
      <c r="O220" s="104">
        <f>IFERROR(VLOOKUP($B220,'[6]Trial Blc'!$B$3:Z$708,O$1,FALSE),0)</f>
        <v>0</v>
      </c>
      <c r="P220" s="104">
        <f>IFERROR(VLOOKUP($B220,'[6]Trial Blc'!$B$3:AA$708,P$1,FALSE),0)</f>
        <v>0</v>
      </c>
      <c r="Q220" s="104">
        <f>IFERROR(VLOOKUP($B220,'[6]Trial Blc'!$B$3:AB$708,Q$1,FALSE),0)</f>
        <v>0</v>
      </c>
      <c r="R220" s="104">
        <f>IFERROR(VLOOKUP($B220,'[6]Trial Blc'!$B$3:AC$708,R$1,FALSE),0)</f>
        <v>0</v>
      </c>
      <c r="S220" s="104">
        <f>IFERROR(VLOOKUP($B220,'[6]Trial Blc'!$B$3:AD$708,S$1,FALSE),0)</f>
        <v>0</v>
      </c>
      <c r="T220" s="11">
        <f t="shared" si="80"/>
        <v>0</v>
      </c>
      <c r="X220" s="155"/>
      <c r="Z220" s="10"/>
      <c r="AA220" s="12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</row>
    <row r="221" spans="2:41" s="11" customFormat="1" ht="12" x14ac:dyDescent="0.3">
      <c r="B221" s="155">
        <v>1739</v>
      </c>
      <c r="C221" s="12" t="s">
        <v>330</v>
      </c>
      <c r="D221" s="104">
        <f>IFERROR(VLOOKUP($B221,'[6]Trial Blc'!$B$3:O$708,D$1,FALSE),0)</f>
        <v>-7685100.2400000002</v>
      </c>
      <c r="E221" s="10"/>
      <c r="F221" s="12"/>
      <c r="G221" s="10">
        <f t="shared" si="79"/>
        <v>-7685100.2400000002</v>
      </c>
      <c r="H221" s="104">
        <f>IFERROR(VLOOKUP($B221,'[6]Trial Blc'!$B$3:S$708,H$1,FALSE),0)</f>
        <v>-7960344.3200000003</v>
      </c>
      <c r="I221" s="104">
        <f>IFERROR(VLOOKUP($B221,'[6]Trial Blc'!$B$3:T$708,I$1,FALSE),0)</f>
        <v>-7960344.3200000003</v>
      </c>
      <c r="J221" s="104">
        <f>IFERROR(VLOOKUP($B221,'[6]Trial Blc'!$B$3:U$708,J$1,FALSE),0)</f>
        <v>-7960344.3200000003</v>
      </c>
      <c r="K221" s="104">
        <f>IFERROR(VLOOKUP($B221,'[6]Trial Blc'!$B$3:V$708,K$1,FALSE),0)</f>
        <v>-8396064.2599999998</v>
      </c>
      <c r="L221" s="104">
        <f>IFERROR(VLOOKUP($B221,'[6]Trial Blc'!$B$3:W$708,L$1,FALSE),0)</f>
        <v>-8396064.2599999998</v>
      </c>
      <c r="M221" s="104">
        <f>IFERROR(VLOOKUP($B221,'[6]Trial Blc'!$B$3:X$708,M$1,FALSE),0)</f>
        <v>-8396064.2599999998</v>
      </c>
      <c r="N221" s="104">
        <f>IFERROR(VLOOKUP($B221,'[6]Trial Blc'!$B$3:Y$708,N$1,FALSE),0)</f>
        <v>-8396064.2599999998</v>
      </c>
      <c r="O221" s="104">
        <f>IFERROR(VLOOKUP($B221,'[6]Trial Blc'!$B$3:Z$708,O$1,FALSE),0)</f>
        <v>-8396064.2599999998</v>
      </c>
      <c r="P221" s="104">
        <f>IFERROR(VLOOKUP($B221,'[6]Trial Blc'!$B$3:AA$708,P$1,FALSE),0)</f>
        <v>-8396064.2599999998</v>
      </c>
      <c r="Q221" s="104">
        <f>IFERROR(VLOOKUP($B221,'[6]Trial Blc'!$B$3:AB$708,Q$1,FALSE),0)</f>
        <v>-8396064.2599999998</v>
      </c>
      <c r="R221" s="104">
        <f>IFERROR(VLOOKUP($B221,'[6]Trial Blc'!$B$3:AC$708,R$1,FALSE),0)</f>
        <v>-8396064.2599999998</v>
      </c>
      <c r="S221" s="104">
        <f>IFERROR(VLOOKUP($B221,'[6]Trial Blc'!$B$3:AD$708,S$1,FALSE),0)</f>
        <v>-8396064.2599999998</v>
      </c>
      <c r="T221" s="11">
        <f t="shared" si="80"/>
        <v>-8240823.964615386</v>
      </c>
      <c r="X221" s="155"/>
      <c r="Z221" s="10"/>
      <c r="AA221" s="12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2:41" s="11" customFormat="1" x14ac:dyDescent="0.2">
      <c r="B222" s="155"/>
      <c r="C222" s="12"/>
      <c r="D222" s="10"/>
      <c r="E222" s="10"/>
      <c r="F222" s="12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X222" s="155"/>
      <c r="Z222" s="10"/>
      <c r="AA222" s="12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2:41" s="11" customFormat="1" x14ac:dyDescent="0.2">
      <c r="B223" s="155"/>
      <c r="C223" s="12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X223" s="155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2:41" s="13" customFormat="1" ht="21" x14ac:dyDescent="0.25">
      <c r="B224" s="272"/>
      <c r="C224" s="283" t="s">
        <v>331</v>
      </c>
      <c r="D224" s="75">
        <f>SUM(D207:D223)</f>
        <v>285007.66000000015</v>
      </c>
      <c r="E224" s="75"/>
      <c r="F224" s="75">
        <f>SUM(F207:F223)</f>
        <v>0</v>
      </c>
      <c r="G224" s="75">
        <f>SUM(G207:G223)</f>
        <v>285007.66000000015</v>
      </c>
      <c r="H224" s="75">
        <f>SUM(H207:H223)</f>
        <v>289071.03000000026</v>
      </c>
      <c r="I224" s="75">
        <f>SUM(I207:I223)</f>
        <v>372195.21999999974</v>
      </c>
      <c r="J224" s="75">
        <f t="shared" ref="J224:R224" si="81">SUM(J207:J223)</f>
        <v>515404.33999999985</v>
      </c>
      <c r="K224" s="75">
        <f t="shared" si="81"/>
        <v>81337.189999999478</v>
      </c>
      <c r="L224" s="75">
        <f t="shared" si="81"/>
        <v>159425.74000000022</v>
      </c>
      <c r="M224" s="75">
        <f t="shared" si="81"/>
        <v>175366.83999999985</v>
      </c>
      <c r="N224" s="75">
        <f t="shared" si="81"/>
        <v>226194.34000000171</v>
      </c>
      <c r="O224" s="75">
        <f t="shared" si="81"/>
        <v>229175.16999999993</v>
      </c>
      <c r="P224" s="75">
        <f t="shared" si="81"/>
        <v>232015.55000000075</v>
      </c>
      <c r="Q224" s="75">
        <f t="shared" si="81"/>
        <v>238302.93000000156</v>
      </c>
      <c r="R224" s="75">
        <f t="shared" si="81"/>
        <v>244401.54000000097</v>
      </c>
      <c r="S224" s="75">
        <f>SUM(S207:S223)</f>
        <v>329079.20000000112</v>
      </c>
      <c r="T224" s="13">
        <f>AVERAGE(G224:S224)</f>
        <v>259767.44230769275</v>
      </c>
      <c r="X224" s="272"/>
      <c r="Z224" s="66"/>
      <c r="AA224" s="75">
        <f>SUM(AA207:AA223)</f>
        <v>0</v>
      </c>
      <c r="AB224" s="75"/>
      <c r="AC224" s="75">
        <f>SUM(AC207:AC223)</f>
        <v>0</v>
      </c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</row>
    <row r="225" spans="1:44" ht="10.5" x14ac:dyDescent="0.25">
      <c r="A225" s="30" t="s">
        <v>515</v>
      </c>
      <c r="B225" s="275"/>
      <c r="D225" s="30">
        <f>SUM('[6]Trial Blc'!C81:C107)</f>
        <v>561493.70000000007</v>
      </c>
      <c r="G225" s="30">
        <f>SUM('[6]Trial Blc'!C81:C107)</f>
        <v>561493.70000000007</v>
      </c>
      <c r="H225" s="30">
        <f>SUM('[6]Trial Blc'!D81:D107)</f>
        <v>600670.70999999752</v>
      </c>
      <c r="I225" s="30">
        <f>SUM('[6]Trial Blc'!E81:E107)</f>
        <v>756851.31999999832</v>
      </c>
      <c r="J225" s="30">
        <f>SUM('[6]Trial Blc'!F81:F107)</f>
        <v>956791.06999999739</v>
      </c>
      <c r="K225" s="30">
        <f>SUM('[6]Trial Blc'!G81:G107)</f>
        <v>531526.75999999989</v>
      </c>
      <c r="L225" s="30">
        <f>SUM('[6]Trial Blc'!H81:H107)</f>
        <v>689310.48999999918</v>
      </c>
      <c r="M225" s="30">
        <f>SUM('[6]Trial Blc'!I81:I107)</f>
        <v>625396.57000000135</v>
      </c>
      <c r="N225" s="30">
        <f>SUM('[6]Trial Blc'!J81:J107)</f>
        <v>692560.76000000106</v>
      </c>
      <c r="O225" s="30">
        <f>SUM('[6]Trial Blc'!K81:K107)</f>
        <v>700531.24999999988</v>
      </c>
      <c r="P225" s="30">
        <f>SUM('[6]Trial Blc'!L81:L107)</f>
        <v>719720.78000000177</v>
      </c>
      <c r="Q225" s="30">
        <f>SUM('[6]Trial Blc'!M81:M107)</f>
        <v>763735.8400000009</v>
      </c>
      <c r="R225" s="30">
        <f>SUM('[6]Trial Blc'!N81:N107)</f>
        <v>780214.03000000224</v>
      </c>
      <c r="S225" s="30">
        <f>SUM('[6]Trial Blc'!O81:O107)</f>
        <v>896269.93000000261</v>
      </c>
      <c r="T225" s="13">
        <f>AVERAGE(G225:S225)</f>
        <v>713467.17000000016</v>
      </c>
      <c r="U225" s="13"/>
      <c r="V225" s="13"/>
      <c r="W225" s="13"/>
      <c r="X225" s="275"/>
      <c r="AQ225" s="13"/>
      <c r="AR225" s="13"/>
    </row>
    <row r="226" spans="1:44" x14ac:dyDescent="0.2">
      <c r="B226" s="275"/>
      <c r="D226" s="30">
        <f>+D225-D224-D201</f>
        <v>0</v>
      </c>
      <c r="G226" s="30">
        <f>+G225-G224-G201</f>
        <v>0</v>
      </c>
      <c r="H226" s="30">
        <f t="shared" ref="H226:S226" si="82">+H225-H224-H201</f>
        <v>-8.7311491370201111E-10</v>
      </c>
      <c r="I226" s="30">
        <f t="shared" si="82"/>
        <v>-9.3132257461547852E-10</v>
      </c>
      <c r="J226" s="30">
        <f t="shared" si="82"/>
        <v>0</v>
      </c>
      <c r="K226" s="30">
        <f t="shared" si="82"/>
        <v>1.862645149230957E-9</v>
      </c>
      <c r="L226" s="30">
        <f t="shared" si="82"/>
        <v>0</v>
      </c>
      <c r="M226" s="30">
        <f t="shared" si="82"/>
        <v>0</v>
      </c>
      <c r="N226" s="30">
        <f t="shared" si="82"/>
        <v>-1.862645149230957E-9</v>
      </c>
      <c r="O226" s="30">
        <f t="shared" si="82"/>
        <v>0</v>
      </c>
      <c r="P226" s="30">
        <f t="shared" si="82"/>
        <v>0</v>
      </c>
      <c r="Q226" s="30">
        <f t="shared" si="82"/>
        <v>-1.7462298274040222E-9</v>
      </c>
      <c r="R226" s="30">
        <f t="shared" si="82"/>
        <v>0</v>
      </c>
      <c r="S226" s="30">
        <f t="shared" si="82"/>
        <v>0</v>
      </c>
      <c r="X226" s="275"/>
    </row>
    <row r="227" spans="1:44" x14ac:dyDescent="0.2">
      <c r="B227" s="275"/>
      <c r="X227" s="275"/>
    </row>
    <row r="228" spans="1:44" s="36" customFormat="1" x14ac:dyDescent="0.2">
      <c r="A228" s="277" t="s">
        <v>131</v>
      </c>
      <c r="B228" s="22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X228" s="224" t="s">
        <v>270</v>
      </c>
      <c r="Y228" s="306" t="s">
        <v>270</v>
      </c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</row>
    <row r="229" spans="1:44" s="36" customFormat="1" x14ac:dyDescent="0.2">
      <c r="A229" s="277" t="s">
        <v>132</v>
      </c>
      <c r="B229" s="224"/>
      <c r="D229" s="34"/>
      <c r="E229" s="34"/>
      <c r="F229" s="34"/>
      <c r="G229" s="10">
        <f>SUM(D229:F229)</f>
        <v>0</v>
      </c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X229" s="224" t="s">
        <v>311</v>
      </c>
      <c r="Y229" s="307" t="s">
        <v>311</v>
      </c>
      <c r="Z229" s="34"/>
      <c r="AA229" s="34"/>
      <c r="AB229" s="34"/>
      <c r="AC229" s="34">
        <f>SUM(Z229:AB229)</f>
        <v>0</v>
      </c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</row>
    <row r="230" spans="1:44" s="36" customFormat="1" x14ac:dyDescent="0.2">
      <c r="A230" s="277" t="s">
        <v>133</v>
      </c>
      <c r="B230" s="224"/>
      <c r="C230" s="277"/>
      <c r="D230" s="34"/>
      <c r="E230" s="34"/>
      <c r="F230" s="34">
        <f>-F224</f>
        <v>0</v>
      </c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X230" s="224"/>
      <c r="Y230" s="306"/>
      <c r="Z230" s="34"/>
      <c r="AA230" s="34">
        <f>-AA224</f>
        <v>0</v>
      </c>
      <c r="AB230" s="34">
        <f>-AB224</f>
        <v>0</v>
      </c>
      <c r="AC230" s="34">
        <f>SUM(Z230:AB230)</f>
        <v>0</v>
      </c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</row>
    <row r="231" spans="1:44" s="36" customFormat="1" x14ac:dyDescent="0.2">
      <c r="A231" s="308" t="s">
        <v>312</v>
      </c>
      <c r="B231" s="224"/>
      <c r="D231" s="34"/>
      <c r="E231" s="34"/>
      <c r="F231" s="34">
        <f>+F224-F229+F230</f>
        <v>0</v>
      </c>
      <c r="G231" s="34">
        <f>+G224-G229-G230</f>
        <v>285007.66000000015</v>
      </c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X231" s="224" t="s">
        <v>313</v>
      </c>
      <c r="Y231" s="306" t="s">
        <v>313</v>
      </c>
      <c r="Z231" s="34">
        <f>+Z222-Z229</f>
        <v>0</v>
      </c>
      <c r="AA231" s="34">
        <f>+AA224-AA229+AA230</f>
        <v>0</v>
      </c>
      <c r="AB231" s="34"/>
      <c r="AC231" s="34">
        <f>+AC224-AC229+AC230</f>
        <v>0</v>
      </c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>
        <f>+AO222-AO229</f>
        <v>0</v>
      </c>
    </row>
    <row r="232" spans="1:44" x14ac:dyDescent="0.2">
      <c r="B232" s="275"/>
      <c r="X232" s="275"/>
    </row>
    <row r="233" spans="1:44" x14ac:dyDescent="0.2">
      <c r="B233" s="275"/>
      <c r="X233" s="275"/>
    </row>
    <row r="234" spans="1:44" x14ac:dyDescent="0.2">
      <c r="B234" s="275"/>
      <c r="X234" s="275"/>
    </row>
    <row r="235" spans="1:44" x14ac:dyDescent="0.2">
      <c r="B235" s="275"/>
      <c r="X235" s="275"/>
    </row>
    <row r="236" spans="1:44" x14ac:dyDescent="0.2">
      <c r="B236" s="275"/>
      <c r="F236" s="30"/>
      <c r="X236" s="275"/>
    </row>
    <row r="237" spans="1:44" x14ac:dyDescent="0.2">
      <c r="B237" s="275"/>
      <c r="X237" s="275"/>
    </row>
    <row r="238" spans="1:44" x14ac:dyDescent="0.2">
      <c r="B238" s="275"/>
      <c r="X238" s="275"/>
    </row>
    <row r="239" spans="1:44" x14ac:dyDescent="0.2">
      <c r="B239" s="275"/>
      <c r="X239" s="275"/>
    </row>
    <row r="240" spans="1:44" x14ac:dyDescent="0.2">
      <c r="B240" s="275"/>
      <c r="X240" s="275"/>
    </row>
    <row r="241" spans="2:24" x14ac:dyDescent="0.2">
      <c r="B241" s="275"/>
      <c r="X241" s="275"/>
    </row>
    <row r="242" spans="2:24" x14ac:dyDescent="0.2">
      <c r="B242" s="275"/>
      <c r="X242" s="275"/>
    </row>
    <row r="243" spans="2:24" x14ac:dyDescent="0.2">
      <c r="B243" s="275"/>
      <c r="X243" s="275"/>
    </row>
    <row r="244" spans="2:24" x14ac:dyDescent="0.2">
      <c r="B244" s="275"/>
      <c r="X244" s="275"/>
    </row>
    <row r="245" spans="2:24" x14ac:dyDescent="0.2">
      <c r="B245" s="275"/>
      <c r="X245" s="275"/>
    </row>
    <row r="246" spans="2:24" x14ac:dyDescent="0.2">
      <c r="B246" s="275"/>
      <c r="X246" s="275"/>
    </row>
    <row r="247" spans="2:24" x14ac:dyDescent="0.2">
      <c r="B247" s="275"/>
      <c r="X247" s="275"/>
    </row>
    <row r="248" spans="2:24" x14ac:dyDescent="0.2">
      <c r="B248" s="275"/>
      <c r="X248" s="275"/>
    </row>
    <row r="249" spans="2:24" x14ac:dyDescent="0.2">
      <c r="B249" s="275"/>
      <c r="X249" s="275"/>
    </row>
    <row r="250" spans="2:24" x14ac:dyDescent="0.2">
      <c r="B250" s="275"/>
      <c r="X250" s="275"/>
    </row>
    <row r="251" spans="2:24" x14ac:dyDescent="0.2">
      <c r="B251" s="275"/>
      <c r="X251" s="275"/>
    </row>
    <row r="252" spans="2:24" x14ac:dyDescent="0.2">
      <c r="B252" s="275"/>
      <c r="X252" s="275"/>
    </row>
    <row r="253" spans="2:24" x14ac:dyDescent="0.2">
      <c r="B253" s="275"/>
      <c r="X253" s="275"/>
    </row>
    <row r="254" spans="2:24" x14ac:dyDescent="0.2">
      <c r="B254" s="275"/>
      <c r="X254" s="275"/>
    </row>
    <row r="255" spans="2:24" x14ac:dyDescent="0.2">
      <c r="B255" s="275"/>
      <c r="X255" s="275"/>
    </row>
    <row r="256" spans="2:24" x14ac:dyDescent="0.2">
      <c r="B256" s="275"/>
      <c r="X256" s="275"/>
    </row>
    <row r="257" spans="2:24" x14ac:dyDescent="0.2">
      <c r="B257" s="275"/>
      <c r="X257" s="275"/>
    </row>
    <row r="258" spans="2:24" x14ac:dyDescent="0.2">
      <c r="B258" s="275"/>
      <c r="X258" s="27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27"/>
  <sheetViews>
    <sheetView workbookViewId="0"/>
  </sheetViews>
  <sheetFormatPr defaultColWidth="9.1796875" defaultRowHeight="12" x14ac:dyDescent="0.3"/>
  <cols>
    <col min="1" max="1" width="6" style="229" customWidth="1"/>
    <col min="2" max="2" width="40" style="84" customWidth="1"/>
    <col min="3" max="3" width="8.7265625" style="139" customWidth="1"/>
    <col min="4" max="7" width="9.7265625" style="140" customWidth="1"/>
    <col min="8" max="8" width="10.54296875" style="140" customWidth="1"/>
    <col min="9" max="13" width="9.7265625" style="140" customWidth="1"/>
    <col min="14" max="14" width="11" style="140" customWidth="1"/>
    <col min="15" max="15" width="11.54296875" style="141" customWidth="1"/>
    <col min="16" max="17" width="13.7265625" style="197" customWidth="1"/>
    <col min="18" max="18" width="9.26953125" style="84" bestFit="1" customWidth="1"/>
    <col min="19" max="20" width="10.54296875" style="84" bestFit="1" customWidth="1"/>
    <col min="21" max="16384" width="9.1796875" style="84"/>
  </cols>
  <sheetData>
    <row r="1" spans="1:21" ht="12" customHeight="1" x14ac:dyDescent="0.3">
      <c r="B1" s="53" t="s">
        <v>267</v>
      </c>
      <c r="C1" s="79">
        <f>+'[6]IncomeAccountsAllocationPerAR '!E27</f>
        <v>11739.9</v>
      </c>
      <c r="D1" s="80">
        <f>+C1/C4</f>
        <v>0.76378434293818753</v>
      </c>
      <c r="E1" s="81"/>
      <c r="F1" s="233" t="s">
        <v>555</v>
      </c>
      <c r="G1" s="234"/>
      <c r="H1" s="234"/>
      <c r="I1" s="234"/>
      <c r="J1" s="234"/>
      <c r="K1" s="235"/>
      <c r="L1" s="81"/>
      <c r="M1" s="81"/>
      <c r="N1" s="81"/>
      <c r="O1" s="81"/>
      <c r="P1" s="81"/>
      <c r="Q1" s="81"/>
      <c r="R1" s="83"/>
      <c r="S1" s="83"/>
    </row>
    <row r="2" spans="1:21" ht="12" customHeight="1" x14ac:dyDescent="0.3">
      <c r="B2" s="53" t="s">
        <v>268</v>
      </c>
      <c r="C2" s="79">
        <f>+'[6]IncomeAccountsAllocationPerAR '!E28</f>
        <v>3630.8</v>
      </c>
      <c r="D2" s="80">
        <f>+C2/C4</f>
        <v>0.23621565706181241</v>
      </c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3"/>
      <c r="S2" s="83"/>
    </row>
    <row r="3" spans="1:21" ht="12" customHeight="1" x14ac:dyDescent="0.3">
      <c r="B3" s="53" t="s">
        <v>332</v>
      </c>
      <c r="C3" s="85"/>
      <c r="D3" s="86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3"/>
      <c r="S3" s="83"/>
    </row>
    <row r="4" spans="1:21" ht="12" customHeight="1" x14ac:dyDescent="0.3">
      <c r="B4" s="58" t="s">
        <v>269</v>
      </c>
      <c r="C4" s="87">
        <f>SUM(C1:C3)</f>
        <v>15370.7</v>
      </c>
      <c r="D4" s="86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3"/>
      <c r="S4" s="83"/>
    </row>
    <row r="5" spans="1:21" ht="12" customHeight="1" x14ac:dyDescent="0.3">
      <c r="A5" s="319" t="s">
        <v>620</v>
      </c>
      <c r="B5" s="81"/>
      <c r="C5" s="81"/>
      <c r="D5" s="239">
        <v>3</v>
      </c>
      <c r="E5" s="239">
        <v>4</v>
      </c>
      <c r="F5" s="239">
        <v>5</v>
      </c>
      <c r="G5" s="239">
        <v>6</v>
      </c>
      <c r="H5" s="239">
        <v>7</v>
      </c>
      <c r="I5" s="239">
        <v>8</v>
      </c>
      <c r="J5" s="239">
        <v>9</v>
      </c>
      <c r="K5" s="239">
        <v>10</v>
      </c>
      <c r="L5" s="239">
        <v>11</v>
      </c>
      <c r="M5" s="239">
        <v>12</v>
      </c>
      <c r="N5" s="239">
        <v>13</v>
      </c>
      <c r="O5" s="239">
        <v>14</v>
      </c>
      <c r="P5" s="81"/>
      <c r="Q5" s="81"/>
      <c r="R5" s="83"/>
      <c r="S5" s="83"/>
    </row>
    <row r="6" spans="1:21" s="82" customFormat="1" ht="24.75" customHeight="1" x14ac:dyDescent="0.3">
      <c r="A6" s="240"/>
      <c r="B6" s="89" t="s">
        <v>1</v>
      </c>
      <c r="C6" s="89" t="s">
        <v>334</v>
      </c>
      <c r="D6" s="90" t="s">
        <v>335</v>
      </c>
      <c r="E6" s="90" t="s">
        <v>336</v>
      </c>
      <c r="F6" s="90" t="s">
        <v>337</v>
      </c>
      <c r="G6" s="90" t="s">
        <v>338</v>
      </c>
      <c r="H6" s="90" t="s">
        <v>339</v>
      </c>
      <c r="I6" s="90" t="s">
        <v>340</v>
      </c>
      <c r="J6" s="90" t="s">
        <v>341</v>
      </c>
      <c r="K6" s="90" t="s">
        <v>342</v>
      </c>
      <c r="L6" s="90" t="s">
        <v>343</v>
      </c>
      <c r="M6" s="90" t="s">
        <v>344</v>
      </c>
      <c r="N6" s="90" t="s">
        <v>345</v>
      </c>
      <c r="O6" s="91" t="s">
        <v>346</v>
      </c>
      <c r="P6" s="185">
        <v>42369</v>
      </c>
      <c r="Q6" s="320" t="s">
        <v>5</v>
      </c>
      <c r="R6" s="92"/>
      <c r="S6" s="93"/>
    </row>
    <row r="7" spans="1:21" s="83" customFormat="1" x14ac:dyDescent="0.3">
      <c r="A7" s="125"/>
      <c r="C7" s="95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116"/>
      <c r="P7" s="110"/>
      <c r="Q7" s="110"/>
    </row>
    <row r="8" spans="1:21" s="83" customFormat="1" x14ac:dyDescent="0.3">
      <c r="A8" s="125">
        <v>6445</v>
      </c>
      <c r="B8" s="83" t="s">
        <v>347</v>
      </c>
      <c r="C8" s="97" t="s">
        <v>348</v>
      </c>
      <c r="D8" s="98">
        <f>IFERROR(VLOOKUP($A8,'[6]P&amp;L Per TB'!$B$4:Q$379,D$5,FALSE),0)</f>
        <v>90.44</v>
      </c>
      <c r="E8" s="98">
        <f>IFERROR(VLOOKUP($A8,'[6]P&amp;L Per TB'!$B$4:R$379,E$5,FALSE),0)</f>
        <v>90.44</v>
      </c>
      <c r="F8" s="98">
        <f>IFERROR(VLOOKUP($A8,'[6]P&amp;L Per TB'!$B$4:S$379,F$5,FALSE),0)</f>
        <v>90.44</v>
      </c>
      <c r="G8" s="98">
        <f>IFERROR(VLOOKUP($A8,'[6]P&amp;L Per TB'!$B$4:T$379,G$5,FALSE),0)</f>
        <v>90.44</v>
      </c>
      <c r="H8" s="98">
        <f>IFERROR(VLOOKUP($A8,'[6]P&amp;L Per TB'!$B$4:U$379,H$5,FALSE),0)</f>
        <v>90.44</v>
      </c>
      <c r="I8" s="98">
        <f>IFERROR(VLOOKUP($A8,'[6]P&amp;L Per TB'!$B$4:V$379,I$5,FALSE),0)</f>
        <v>90.44</v>
      </c>
      <c r="J8" s="98">
        <f>IFERROR(VLOOKUP($A8,'[6]P&amp;L Per TB'!$B$4:W$379,J$5,FALSE),0)</f>
        <v>90.439999999999941</v>
      </c>
      <c r="K8" s="98">
        <f>IFERROR(VLOOKUP($A8,'[6]P&amp;L Per TB'!$B$4:X$379,K$5,FALSE),0)</f>
        <v>90.440000000000055</v>
      </c>
      <c r="L8" s="98">
        <f>IFERROR(VLOOKUP($A8,'[6]P&amp;L Per TB'!$B$4:Y$379,L$5,FALSE),0)</f>
        <v>90.440000000000055</v>
      </c>
      <c r="M8" s="98">
        <f>IFERROR(VLOOKUP($A8,'[6]P&amp;L Per TB'!$B$4:Z$379,M$5,FALSE),0)</f>
        <v>90.439999999999941</v>
      </c>
      <c r="N8" s="98">
        <f>IFERROR(VLOOKUP($A8,'[6]P&amp;L Per TB'!$B$4:AA$379,N$5,FALSE),0)</f>
        <v>90.440000000000168</v>
      </c>
      <c r="O8" s="98">
        <f>IFERROR(VLOOKUP($A8,'[6]P&amp;L Per TB'!$B$4:AB$379,O$5,FALSE),0)</f>
        <v>90.439999999999827</v>
      </c>
      <c r="P8" s="116">
        <f>SUM(D8:O8)</f>
        <v>1085.28</v>
      </c>
      <c r="Q8" s="116">
        <f>+'[6]COAS-V2'!B211</f>
        <v>-405.23050000000001</v>
      </c>
      <c r="S8" s="321">
        <f>ROUND(P8,0)</f>
        <v>1085</v>
      </c>
      <c r="T8" s="321">
        <v>1085</v>
      </c>
      <c r="U8" s="321">
        <f>+S8-T8</f>
        <v>0</v>
      </c>
    </row>
    <row r="9" spans="1:21" s="83" customFormat="1" x14ac:dyDescent="0.3">
      <c r="A9" s="125">
        <v>6450</v>
      </c>
      <c r="B9" s="83" t="s">
        <v>350</v>
      </c>
      <c r="C9" s="99"/>
      <c r="D9" s="98">
        <f>IFERROR(VLOOKUP($A9,'[6]P&amp;L Per TB'!$B$4:Q$379,D$5,FALSE),0)</f>
        <v>47.290000000000006</v>
      </c>
      <c r="E9" s="98">
        <f>IFERROR(VLOOKUP($A9,'[6]P&amp;L Per TB'!$B$4:R$379,E$5,FALSE),0)</f>
        <v>47.3</v>
      </c>
      <c r="F9" s="98">
        <f>IFERROR(VLOOKUP($A9,'[6]P&amp;L Per TB'!$B$4:S$379,F$5,FALSE),0)</f>
        <v>47.31</v>
      </c>
      <c r="G9" s="98">
        <f>IFERROR(VLOOKUP($A9,'[6]P&amp;L Per TB'!$B$4:T$379,G$5,FALSE),0)</f>
        <v>47.31</v>
      </c>
      <c r="H9" s="98">
        <f>IFERROR(VLOOKUP($A9,'[6]P&amp;L Per TB'!$B$4:U$379,H$5,FALSE),0)</f>
        <v>47.319999999999965</v>
      </c>
      <c r="I9" s="98">
        <f>IFERROR(VLOOKUP($A9,'[6]P&amp;L Per TB'!$B$4:V$379,I$5,FALSE),0)</f>
        <v>47.310000000000059</v>
      </c>
      <c r="J9" s="98">
        <f>IFERROR(VLOOKUP($A9,'[6]P&amp;L Per TB'!$B$4:W$379,J$5,FALSE),0)</f>
        <v>47.309999999999945</v>
      </c>
      <c r="K9" s="98">
        <f>IFERROR(VLOOKUP($A9,'[6]P&amp;L Per TB'!$B$4:X$379,K$5,FALSE),0)</f>
        <v>47.31</v>
      </c>
      <c r="L9" s="98">
        <f>IFERROR(VLOOKUP($A9,'[6]P&amp;L Per TB'!$B$4:Y$379,L$5,FALSE),0)</f>
        <v>47.319999999999993</v>
      </c>
      <c r="M9" s="98">
        <f>IFERROR(VLOOKUP($A9,'[6]P&amp;L Per TB'!$B$4:Z$379,M$5,FALSE),0)</f>
        <v>47.310000000000059</v>
      </c>
      <c r="N9" s="98">
        <f>IFERROR(VLOOKUP($A9,'[6]P&amp;L Per TB'!$B$4:AA$379,N$5,FALSE),0)</f>
        <v>47.309999999999945</v>
      </c>
      <c r="O9" s="98">
        <f>IFERROR(VLOOKUP($A9,'[6]P&amp;L Per TB'!$B$4:AB$379,O$5,FALSE),0)</f>
        <v>47.32000000000005</v>
      </c>
      <c r="P9" s="116">
        <f>SUM(D9:O9)</f>
        <v>567.72</v>
      </c>
      <c r="Q9" s="116"/>
      <c r="S9" s="321">
        <f>ROUND(P9,0)</f>
        <v>568</v>
      </c>
      <c r="T9" s="321">
        <v>566</v>
      </c>
      <c r="U9" s="321">
        <f>+S9-T9</f>
        <v>2</v>
      </c>
    </row>
    <row r="10" spans="1:21" s="83" customFormat="1" x14ac:dyDescent="0.3">
      <c r="A10" s="125"/>
      <c r="C10" s="99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16"/>
      <c r="P10" s="116"/>
      <c r="Q10" s="116"/>
      <c r="S10" s="321"/>
      <c r="T10" s="321"/>
      <c r="U10" s="321"/>
    </row>
    <row r="11" spans="1:21" s="83" customFormat="1" x14ac:dyDescent="0.3">
      <c r="A11" s="125">
        <v>6455</v>
      </c>
      <c r="B11" s="83" t="s">
        <v>351</v>
      </c>
      <c r="C11" s="99"/>
      <c r="D11" s="98">
        <f>IFERROR(VLOOKUP($A11,'[6]P&amp;L Per TB'!$B$4:Q$379,D$5,FALSE),0)</f>
        <v>365.38</v>
      </c>
      <c r="E11" s="98">
        <f>IFERROR(VLOOKUP($A11,'[6]P&amp;L Per TB'!$B$4:R$379,E$5,FALSE),0)</f>
        <v>365.38</v>
      </c>
      <c r="F11" s="98">
        <f>IFERROR(VLOOKUP($A11,'[6]P&amp;L Per TB'!$B$4:S$379,F$5,FALSE),0)</f>
        <v>365.37999999999988</v>
      </c>
      <c r="G11" s="98">
        <f>IFERROR(VLOOKUP($A11,'[6]P&amp;L Per TB'!$B$4:T$379,G$5,FALSE),0)</f>
        <v>365.38000000000011</v>
      </c>
      <c r="H11" s="98">
        <f>IFERROR(VLOOKUP($A11,'[6]P&amp;L Per TB'!$B$4:U$379,H$5,FALSE),0)</f>
        <v>365.82000000000016</v>
      </c>
      <c r="I11" s="98">
        <f>IFERROR(VLOOKUP($A11,'[6]P&amp;L Per TB'!$B$4:V$379,I$5,FALSE),0)</f>
        <v>366.92999999999984</v>
      </c>
      <c r="J11" s="98">
        <f>IFERROR(VLOOKUP($A11,'[6]P&amp;L Per TB'!$B$4:W$379,J$5,FALSE),0)</f>
        <v>366.92999999999984</v>
      </c>
      <c r="K11" s="98">
        <f>IFERROR(VLOOKUP($A11,'[6]P&amp;L Per TB'!$B$4:X$379,K$5,FALSE),0)</f>
        <v>366.93000000000029</v>
      </c>
      <c r="L11" s="98">
        <f>IFERROR(VLOOKUP($A11,'[6]P&amp;L Per TB'!$B$4:Y$379,L$5,FALSE),0)</f>
        <v>367.63999999999987</v>
      </c>
      <c r="M11" s="98">
        <f>IFERROR(VLOOKUP($A11,'[6]P&amp;L Per TB'!$B$4:Z$379,M$5,FALSE),0)</f>
        <v>367.63999999999987</v>
      </c>
      <c r="N11" s="98">
        <f>IFERROR(VLOOKUP($A11,'[6]P&amp;L Per TB'!$B$4:AA$379,N$5,FALSE),0)</f>
        <v>367.64000000000033</v>
      </c>
      <c r="O11" s="98">
        <f>IFERROR(VLOOKUP($A11,'[6]P&amp;L Per TB'!$B$4:AB$379,O$5,FALSE),0)</f>
        <v>369.35999999999967</v>
      </c>
      <c r="P11" s="116">
        <f>SUM(D11:O11)</f>
        <v>4400.41</v>
      </c>
      <c r="Q11" s="116">
        <f>+'[6]COAS-V2'!B212</f>
        <v>-151.17500000000001</v>
      </c>
      <c r="R11" s="83" t="s">
        <v>621</v>
      </c>
      <c r="S11" s="321">
        <f>ROUND(+P11+P26+P41+P42,0)</f>
        <v>518231</v>
      </c>
      <c r="T11" s="321">
        <v>513024</v>
      </c>
      <c r="U11" s="321">
        <f>+S11-T11</f>
        <v>5207</v>
      </c>
    </row>
    <row r="12" spans="1:21" s="83" customFormat="1" x14ac:dyDescent="0.3">
      <c r="A12" s="125"/>
      <c r="C12" s="99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16"/>
      <c r="P12" s="116"/>
      <c r="Q12" s="116"/>
      <c r="S12" s="321"/>
      <c r="T12" s="321"/>
      <c r="U12" s="321">
        <f t="shared" ref="U12:U35" si="0">+S12-T12</f>
        <v>0</v>
      </c>
    </row>
    <row r="13" spans="1:21" s="83" customFormat="1" x14ac:dyDescent="0.3">
      <c r="A13" s="125">
        <v>6485</v>
      </c>
      <c r="B13" s="83" t="s">
        <v>352</v>
      </c>
      <c r="C13" s="97" t="s">
        <v>353</v>
      </c>
      <c r="D13" s="98">
        <f>IFERROR(VLOOKUP($A13,'[6]P&amp;L Per TB'!$B$4:Q$379,D$5,FALSE),0)</f>
        <v>7159.26</v>
      </c>
      <c r="E13" s="98">
        <f>IFERROR(VLOOKUP($A13,'[6]P&amp;L Per TB'!$B$4:R$379,E$5,FALSE),0)</f>
        <v>7159.3799999999992</v>
      </c>
      <c r="F13" s="98">
        <f>IFERROR(VLOOKUP($A13,'[6]P&amp;L Per TB'!$B$4:S$379,F$5,FALSE),0)</f>
        <v>7159.9900000000016</v>
      </c>
      <c r="G13" s="98">
        <f>IFERROR(VLOOKUP($A13,'[6]P&amp;L Per TB'!$B$4:T$379,G$5,FALSE),0)</f>
        <v>7160.5499999999993</v>
      </c>
      <c r="H13" s="98">
        <f>IFERROR(VLOOKUP($A13,'[6]P&amp;L Per TB'!$B$4:U$379,H$5,FALSE),0)</f>
        <v>7161.1100000000006</v>
      </c>
      <c r="I13" s="98">
        <f>IFERROR(VLOOKUP($A13,'[6]P&amp;L Per TB'!$B$4:V$379,I$5,FALSE),0)</f>
        <v>7161.9500000000044</v>
      </c>
      <c r="J13" s="98">
        <f>IFERROR(VLOOKUP($A13,'[6]P&amp;L Per TB'!$B$4:W$379,J$5,FALSE),0)</f>
        <v>7162.3399999999965</v>
      </c>
      <c r="K13" s="98">
        <f>IFERROR(VLOOKUP($A13,'[6]P&amp;L Per TB'!$B$4:X$379,K$5,FALSE),0)</f>
        <v>7163.5199999999968</v>
      </c>
      <c r="L13" s="98">
        <f>IFERROR(VLOOKUP($A13,'[6]P&amp;L Per TB'!$B$4:Y$379,L$5,FALSE),0)</f>
        <v>7164.8100000000049</v>
      </c>
      <c r="M13" s="98">
        <f>IFERROR(VLOOKUP($A13,'[6]P&amp;L Per TB'!$B$4:Z$379,M$5,FALSE),0)</f>
        <v>7165.4199999999983</v>
      </c>
      <c r="N13" s="98">
        <f>IFERROR(VLOOKUP($A13,'[6]P&amp;L Per TB'!$B$4:AA$379,N$5,FALSE),0)</f>
        <v>7165.6999999999971</v>
      </c>
      <c r="O13" s="98">
        <f>IFERROR(VLOOKUP($A13,'[6]P&amp;L Per TB'!$B$4:AB$379,O$5,FALSE),0)</f>
        <v>7165.7000000000116</v>
      </c>
      <c r="P13" s="116">
        <f>SUM(D13:O13)</f>
        <v>85949.73000000001</v>
      </c>
      <c r="Q13" s="116">
        <f>+'[6]COAS-V2'!B215</f>
        <v>-2283.5983333333334</v>
      </c>
      <c r="S13" s="321">
        <f>ROUND(P13,0)</f>
        <v>85950</v>
      </c>
      <c r="T13" s="321">
        <v>85950</v>
      </c>
      <c r="U13" s="321">
        <f t="shared" si="0"/>
        <v>0</v>
      </c>
    </row>
    <row r="14" spans="1:21" s="83" customFormat="1" x14ac:dyDescent="0.3">
      <c r="A14" s="125"/>
      <c r="C14" s="99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16"/>
      <c r="P14" s="116"/>
      <c r="Q14" s="116"/>
      <c r="S14" s="321"/>
      <c r="T14" s="321"/>
      <c r="U14" s="321">
        <f t="shared" si="0"/>
        <v>0</v>
      </c>
    </row>
    <row r="15" spans="1:21" s="83" customFormat="1" x14ac:dyDescent="0.3">
      <c r="A15" s="125">
        <v>6490</v>
      </c>
      <c r="B15" s="83" t="s">
        <v>354</v>
      </c>
      <c r="C15" s="99">
        <v>0</v>
      </c>
      <c r="D15" s="98">
        <f>IFERROR(VLOOKUP($A15,'[6]P&amp;L Per TB'!$B$4:Q$379,D$5,FALSE),0)</f>
        <v>0</v>
      </c>
      <c r="E15" s="98">
        <f>IFERROR(VLOOKUP($A15,'[6]P&amp;L Per TB'!$B$4:R$379,E$5,FALSE),0)</f>
        <v>0</v>
      </c>
      <c r="F15" s="98">
        <f>IFERROR(VLOOKUP($A15,'[6]P&amp;L Per TB'!$B$4:S$379,F$5,FALSE),0)</f>
        <v>0</v>
      </c>
      <c r="G15" s="98">
        <f>IFERROR(VLOOKUP($A15,'[6]P&amp;L Per TB'!$B$4:T$379,G$5,FALSE),0)</f>
        <v>0</v>
      </c>
      <c r="H15" s="98">
        <f>IFERROR(VLOOKUP($A15,'[6]P&amp;L Per TB'!$B$4:U$379,H$5,FALSE),0)</f>
        <v>0</v>
      </c>
      <c r="I15" s="98">
        <f>IFERROR(VLOOKUP($A15,'[6]P&amp;L Per TB'!$B$4:V$379,I$5,FALSE),0)</f>
        <v>0</v>
      </c>
      <c r="J15" s="98">
        <f>IFERROR(VLOOKUP($A15,'[6]P&amp;L Per TB'!$B$4:W$379,J$5,FALSE),0)</f>
        <v>0</v>
      </c>
      <c r="K15" s="98">
        <f>IFERROR(VLOOKUP($A15,'[6]P&amp;L Per TB'!$B$4:X$379,K$5,FALSE),0)</f>
        <v>0</v>
      </c>
      <c r="L15" s="98">
        <f>IFERROR(VLOOKUP($A15,'[6]P&amp;L Per TB'!$B$4:Y$379,L$5,FALSE),0)</f>
        <v>0</v>
      </c>
      <c r="M15" s="98">
        <f>IFERROR(VLOOKUP($A15,'[6]P&amp;L Per TB'!$B$4:Z$379,M$5,FALSE),0)</f>
        <v>0</v>
      </c>
      <c r="N15" s="98">
        <f>IFERROR(VLOOKUP($A15,'[6]P&amp;L Per TB'!$B$4:AA$379,N$5,FALSE),0)</f>
        <v>0</v>
      </c>
      <c r="O15" s="98">
        <f>IFERROR(VLOOKUP($A15,'[6]P&amp;L Per TB'!$B$4:AB$379,O$5,FALSE),0)</f>
        <v>0</v>
      </c>
      <c r="P15" s="116">
        <f>SUM(D15:O15)</f>
        <v>0</v>
      </c>
      <c r="Q15" s="116"/>
      <c r="S15" s="321"/>
      <c r="T15" s="321"/>
      <c r="U15" s="321">
        <f t="shared" si="0"/>
        <v>0</v>
      </c>
    </row>
    <row r="16" spans="1:21" s="83" customFormat="1" x14ac:dyDescent="0.3">
      <c r="A16" s="125"/>
      <c r="C16" s="99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16"/>
      <c r="Q16" s="116"/>
      <c r="S16" s="321"/>
      <c r="T16" s="321"/>
      <c r="U16" s="321">
        <f t="shared" si="0"/>
        <v>0</v>
      </c>
    </row>
    <row r="17" spans="1:21" s="83" customFormat="1" x14ac:dyDescent="0.3">
      <c r="A17" s="125">
        <v>6495</v>
      </c>
      <c r="B17" s="83" t="s">
        <v>355</v>
      </c>
      <c r="C17" s="99"/>
      <c r="D17" s="98">
        <f>IFERROR(VLOOKUP($A17,'[6]P&amp;L Per TB'!$B$4:Q$379,D$5,FALSE),0)</f>
        <v>769.51999999999987</v>
      </c>
      <c r="E17" s="98">
        <f>IFERROR(VLOOKUP($A17,'[6]P&amp;L Per TB'!$B$4:R$379,E$5,FALSE),0)</f>
        <v>769.51999999999987</v>
      </c>
      <c r="F17" s="98">
        <f>IFERROR(VLOOKUP($A17,'[6]P&amp;L Per TB'!$B$4:S$379,F$5,FALSE),0)</f>
        <v>769.52000000000021</v>
      </c>
      <c r="G17" s="98">
        <f>IFERROR(VLOOKUP($A17,'[6]P&amp;L Per TB'!$B$4:T$379,G$5,FALSE),0)</f>
        <v>776.02</v>
      </c>
      <c r="H17" s="98">
        <f>IFERROR(VLOOKUP($A17,'[6]P&amp;L Per TB'!$B$4:U$379,H$5,FALSE),0)</f>
        <v>779.34000000000015</v>
      </c>
      <c r="I17" s="98">
        <f>IFERROR(VLOOKUP($A17,'[6]P&amp;L Per TB'!$B$4:V$379,I$5,FALSE),0)</f>
        <v>779.34000000000015</v>
      </c>
      <c r="J17" s="98">
        <f>IFERROR(VLOOKUP($A17,'[6]P&amp;L Per TB'!$B$4:W$379,J$5,FALSE),0)</f>
        <v>779.33999999999924</v>
      </c>
      <c r="K17" s="98">
        <f>IFERROR(VLOOKUP($A17,'[6]P&amp;L Per TB'!$B$4:X$379,K$5,FALSE),0)</f>
        <v>779.34000000000106</v>
      </c>
      <c r="L17" s="98">
        <f>IFERROR(VLOOKUP($A17,'[6]P&amp;L Per TB'!$B$4:Y$379,L$5,FALSE),0)</f>
        <v>779.33999999999924</v>
      </c>
      <c r="M17" s="98">
        <f>IFERROR(VLOOKUP($A17,'[6]P&amp;L Per TB'!$B$4:Z$379,M$5,FALSE),0)</f>
        <v>779.34000000000015</v>
      </c>
      <c r="N17" s="98">
        <f>IFERROR(VLOOKUP($A17,'[6]P&amp;L Per TB'!$B$4:AA$379,N$5,FALSE),0)</f>
        <v>779.34000000000106</v>
      </c>
      <c r="O17" s="98">
        <f>IFERROR(VLOOKUP($A17,'[6]P&amp;L Per TB'!$B$4:AB$379,O$5,FALSE),0)</f>
        <v>779.34000000000015</v>
      </c>
      <c r="P17" s="116">
        <f>SUM(D17:O17)</f>
        <v>9319.3000000000011</v>
      </c>
      <c r="Q17" s="116">
        <f>+'[6]COAS-V2'!B216</f>
        <v>6.285714285714286E-3</v>
      </c>
      <c r="S17" s="321">
        <f>ROUND(P17,0)</f>
        <v>9319</v>
      </c>
      <c r="T17" s="321">
        <v>9319</v>
      </c>
      <c r="U17" s="321">
        <f t="shared" si="0"/>
        <v>0</v>
      </c>
    </row>
    <row r="18" spans="1:21" s="83" customFormat="1" x14ac:dyDescent="0.3">
      <c r="A18" s="125"/>
      <c r="C18" s="99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16"/>
      <c r="Q18" s="116"/>
      <c r="S18" s="321"/>
      <c r="T18" s="321"/>
      <c r="U18" s="321">
        <f t="shared" si="0"/>
        <v>0</v>
      </c>
    </row>
    <row r="19" spans="1:21" s="83" customFormat="1" x14ac:dyDescent="0.3">
      <c r="A19" s="125">
        <v>6500</v>
      </c>
      <c r="B19" s="83" t="s">
        <v>356</v>
      </c>
      <c r="C19" s="99"/>
      <c r="D19" s="98">
        <f>IFERROR(VLOOKUP($A19,'[6]P&amp;L Per TB'!$B$4:Q$379,D$5,FALSE),0)</f>
        <v>552.64</v>
      </c>
      <c r="E19" s="98">
        <f>IFERROR(VLOOKUP($A19,'[6]P&amp;L Per TB'!$B$4:R$379,E$5,FALSE),0)</f>
        <v>552.64</v>
      </c>
      <c r="F19" s="98">
        <f>IFERROR(VLOOKUP($A19,'[6]P&amp;L Per TB'!$B$4:S$379,F$5,FALSE),0)</f>
        <v>552.6400000000001</v>
      </c>
      <c r="G19" s="98">
        <f>IFERROR(VLOOKUP($A19,'[6]P&amp;L Per TB'!$B$4:T$379,G$5,FALSE),0)</f>
        <v>552.63999999999987</v>
      </c>
      <c r="H19" s="98">
        <f>IFERROR(VLOOKUP($A19,'[6]P&amp;L Per TB'!$B$4:U$379,H$5,FALSE),0)</f>
        <v>552.63999999999987</v>
      </c>
      <c r="I19" s="98">
        <f>IFERROR(VLOOKUP($A19,'[6]P&amp;L Per TB'!$B$4:V$379,I$5,FALSE),0)</f>
        <v>552.64000000000033</v>
      </c>
      <c r="J19" s="98">
        <f>IFERROR(VLOOKUP($A19,'[6]P&amp;L Per TB'!$B$4:W$379,J$5,FALSE),0)</f>
        <v>552.63999999999942</v>
      </c>
      <c r="K19" s="98">
        <f>IFERROR(VLOOKUP($A19,'[6]P&amp;L Per TB'!$B$4:X$379,K$5,FALSE),0)</f>
        <v>552.64000000000033</v>
      </c>
      <c r="L19" s="98">
        <f>IFERROR(VLOOKUP($A19,'[6]P&amp;L Per TB'!$B$4:Y$379,L$5,FALSE),0)</f>
        <v>552.64000000000033</v>
      </c>
      <c r="M19" s="98">
        <f>IFERROR(VLOOKUP($A19,'[6]P&amp;L Per TB'!$B$4:Z$379,M$5,FALSE),0)</f>
        <v>552.63999999999942</v>
      </c>
      <c r="N19" s="98">
        <f>IFERROR(VLOOKUP($A19,'[6]P&amp;L Per TB'!$B$4:AA$379,N$5,FALSE),0)</f>
        <v>552.64000000000033</v>
      </c>
      <c r="O19" s="98">
        <f>IFERROR(VLOOKUP($A19,'[6]P&amp;L Per TB'!$B$4:AB$379,O$5,FALSE),0)</f>
        <v>552.64000000000033</v>
      </c>
      <c r="P19" s="116">
        <f>SUM(D19:O19)</f>
        <v>6631.68</v>
      </c>
      <c r="Q19" s="116">
        <f>+'[6]COAS-V2'!B217</f>
        <v>15529.130999999998</v>
      </c>
      <c r="S19" s="321">
        <f>ROUND(P19,0)</f>
        <v>6632</v>
      </c>
      <c r="T19" s="321">
        <v>6632</v>
      </c>
      <c r="U19" s="321">
        <f t="shared" si="0"/>
        <v>0</v>
      </c>
    </row>
    <row r="20" spans="1:21" s="83" customFormat="1" x14ac:dyDescent="0.3">
      <c r="A20" s="125"/>
      <c r="C20" s="99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16"/>
      <c r="P20" s="116"/>
      <c r="Q20" s="116"/>
      <c r="S20" s="321"/>
      <c r="T20" s="321"/>
      <c r="U20" s="321">
        <f t="shared" si="0"/>
        <v>0</v>
      </c>
    </row>
    <row r="21" spans="1:21" s="83" customFormat="1" x14ac:dyDescent="0.3">
      <c r="A21" s="125">
        <v>6505</v>
      </c>
      <c r="B21" s="83" t="s">
        <v>357</v>
      </c>
      <c r="C21" s="97" t="s">
        <v>358</v>
      </c>
      <c r="D21" s="98">
        <f>IFERROR(VLOOKUP($A21,'[6]P&amp;L Per TB'!$B$4:Q$379,D$5,FALSE),0)</f>
        <v>48.269999999999996</v>
      </c>
      <c r="E21" s="98">
        <f>IFERROR(VLOOKUP($A21,'[6]P&amp;L Per TB'!$B$4:R$379,E$5,FALSE),0)</f>
        <v>48.269999999999996</v>
      </c>
      <c r="F21" s="98">
        <f>IFERROR(VLOOKUP($A21,'[6]P&amp;L Per TB'!$B$4:S$379,F$5,FALSE),0)</f>
        <v>48.27000000000001</v>
      </c>
      <c r="G21" s="98">
        <f>IFERROR(VLOOKUP($A21,'[6]P&amp;L Per TB'!$B$4:T$379,G$5,FALSE),0)</f>
        <v>52.25</v>
      </c>
      <c r="H21" s="98">
        <f>IFERROR(VLOOKUP($A21,'[6]P&amp;L Per TB'!$B$4:U$379,H$5,FALSE),0)</f>
        <v>52.25</v>
      </c>
      <c r="I21" s="98">
        <f>IFERROR(VLOOKUP($A21,'[6]P&amp;L Per TB'!$B$4:V$379,I$5,FALSE),0)</f>
        <v>52.25</v>
      </c>
      <c r="J21" s="98">
        <f>IFERROR(VLOOKUP($A21,'[6]P&amp;L Per TB'!$B$4:W$379,J$5,FALSE),0)</f>
        <v>52.249999999999943</v>
      </c>
      <c r="K21" s="98">
        <f>IFERROR(VLOOKUP($A21,'[6]P&amp;L Per TB'!$B$4:X$379,K$5,FALSE),0)</f>
        <v>52.250000000000057</v>
      </c>
      <c r="L21" s="98">
        <f>IFERROR(VLOOKUP($A21,'[6]P&amp;L Per TB'!$B$4:Y$379,L$5,FALSE),0)</f>
        <v>54.159999999999968</v>
      </c>
      <c r="M21" s="98">
        <f>IFERROR(VLOOKUP($A21,'[6]P&amp;L Per TB'!$B$4:Z$379,M$5,FALSE),0)</f>
        <v>54.160000000000025</v>
      </c>
      <c r="N21" s="98">
        <f>IFERROR(VLOOKUP($A21,'[6]P&amp;L Per TB'!$B$4:AA$379,N$5,FALSE),0)</f>
        <v>56.949999999999932</v>
      </c>
      <c r="O21" s="98">
        <f>IFERROR(VLOOKUP($A21,'[6]P&amp;L Per TB'!$B$4:AB$379,O$5,FALSE),0)</f>
        <v>62.200000000000045</v>
      </c>
      <c r="P21" s="116">
        <f>SUM(D21:O21)</f>
        <v>633.53</v>
      </c>
      <c r="Q21" s="116"/>
      <c r="R21" s="83" t="s">
        <v>622</v>
      </c>
      <c r="S21" s="321">
        <f>ROUND(P21+P22+P23+P24+P25,0)</f>
        <v>51205</v>
      </c>
      <c r="T21" s="321">
        <v>-15369</v>
      </c>
      <c r="U21" s="321">
        <f t="shared" si="0"/>
        <v>66574</v>
      </c>
    </row>
    <row r="22" spans="1:21" s="83" customFormat="1" x14ac:dyDescent="0.3">
      <c r="A22" s="125">
        <v>6510</v>
      </c>
      <c r="B22" s="83" t="s">
        <v>359</v>
      </c>
      <c r="C22" s="97"/>
      <c r="D22" s="98">
        <f>IFERROR(VLOOKUP($A22,'[6]P&amp;L Per TB'!$B$4:Q$379,D$5,FALSE),0)</f>
        <v>4051.78</v>
      </c>
      <c r="E22" s="98">
        <f>IFERROR(VLOOKUP($A22,'[6]P&amp;L Per TB'!$B$4:R$379,E$5,FALSE),0)</f>
        <v>4064.4199999999996</v>
      </c>
      <c r="F22" s="98">
        <f>IFERROR(VLOOKUP($A22,'[6]P&amp;L Per TB'!$B$4:S$379,F$5,FALSE),0)</f>
        <v>4054.7900000000018</v>
      </c>
      <c r="G22" s="98">
        <f>IFERROR(VLOOKUP($A22,'[6]P&amp;L Per TB'!$B$4:T$379,G$5,FALSE),0)</f>
        <v>4000.8899999999994</v>
      </c>
      <c r="H22" s="98">
        <f>IFERROR(VLOOKUP($A22,'[6]P&amp;L Per TB'!$B$4:U$379,H$5,FALSE),0)</f>
        <v>4006.2299999999996</v>
      </c>
      <c r="I22" s="98">
        <f>IFERROR(VLOOKUP($A22,'[6]P&amp;L Per TB'!$B$4:V$379,I$5,FALSE),0)</f>
        <v>4071.3300000000017</v>
      </c>
      <c r="J22" s="98">
        <f>IFERROR(VLOOKUP($A22,'[6]P&amp;L Per TB'!$B$4:W$379,J$5,FALSE),0)</f>
        <v>4027.9399999999987</v>
      </c>
      <c r="K22" s="98">
        <f>IFERROR(VLOOKUP($A22,'[6]P&amp;L Per TB'!$B$4:X$379,K$5,FALSE),0)</f>
        <v>4085.1800000000003</v>
      </c>
      <c r="L22" s="98">
        <f>IFERROR(VLOOKUP($A22,'[6]P&amp;L Per TB'!$B$4:Y$379,L$5,FALSE),0)</f>
        <v>4120.369999999999</v>
      </c>
      <c r="M22" s="98">
        <f>IFERROR(VLOOKUP($A22,'[6]P&amp;L Per TB'!$B$4:Z$379,M$5,FALSE),0)</f>
        <v>4174.010000000002</v>
      </c>
      <c r="N22" s="98">
        <f>IFERROR(VLOOKUP($A22,'[6]P&amp;L Per TB'!$B$4:AA$379,N$5,FALSE),0)</f>
        <v>4150.0800000000017</v>
      </c>
      <c r="O22" s="98">
        <f>IFERROR(VLOOKUP($A22,'[6]P&amp;L Per TB'!$B$4:AB$379,O$5,FALSE),0)</f>
        <v>4144.7299999999959</v>
      </c>
      <c r="P22" s="116">
        <f t="shared" ref="P22:P35" si="1">SUM(D22:O22)</f>
        <v>48951.75</v>
      </c>
      <c r="Q22" s="116">
        <f>+'[6]COAS-V2'!B218</f>
        <v>17884.588500000002</v>
      </c>
      <c r="R22" s="83" t="s">
        <v>622</v>
      </c>
      <c r="S22" s="321"/>
      <c r="T22" s="321"/>
      <c r="U22" s="321"/>
    </row>
    <row r="23" spans="1:21" s="83" customFormat="1" x14ac:dyDescent="0.3">
      <c r="A23" s="125">
        <v>6570</v>
      </c>
      <c r="B23" s="83" t="s">
        <v>360</v>
      </c>
      <c r="C23" s="97"/>
      <c r="D23" s="98">
        <f>IFERROR(VLOOKUP($A23,'[6]P&amp;L Per TB'!$B$4:Q$379,D$5,FALSE),0)</f>
        <v>7.88</v>
      </c>
      <c r="E23" s="98">
        <f>IFERROR(VLOOKUP($A23,'[6]P&amp;L Per TB'!$B$4:R$379,E$5,FALSE),0)</f>
        <v>7.88</v>
      </c>
      <c r="F23" s="98">
        <f>IFERROR(VLOOKUP($A23,'[6]P&amp;L Per TB'!$B$4:S$379,F$5,FALSE),0)</f>
        <v>7.8800000000000008</v>
      </c>
      <c r="G23" s="98">
        <f>IFERROR(VLOOKUP($A23,'[6]P&amp;L Per TB'!$B$4:T$379,G$5,FALSE),0)</f>
        <v>7.879999999999999</v>
      </c>
      <c r="H23" s="98">
        <f>IFERROR(VLOOKUP($A23,'[6]P&amp;L Per TB'!$B$4:U$379,H$5,FALSE),0)</f>
        <v>7.879999999999999</v>
      </c>
      <c r="I23" s="98">
        <f>IFERROR(VLOOKUP($A23,'[6]P&amp;L Per TB'!$B$4:V$379,I$5,FALSE),0)</f>
        <v>-3.6499999999999986</v>
      </c>
      <c r="J23" s="98">
        <f>IFERROR(VLOOKUP($A23,'[6]P&amp;L Per TB'!$B$4:W$379,J$5,FALSE),0)</f>
        <v>7.8799999999999955</v>
      </c>
      <c r="K23" s="98">
        <f>IFERROR(VLOOKUP($A23,'[6]P&amp;L Per TB'!$B$4:X$379,K$5,FALSE),0)</f>
        <v>7.8800000000000026</v>
      </c>
      <c r="L23" s="98">
        <f>IFERROR(VLOOKUP($A23,'[6]P&amp;L Per TB'!$B$4:Y$379,L$5,FALSE),0)</f>
        <v>7.8800000000000026</v>
      </c>
      <c r="M23" s="98">
        <f>IFERROR(VLOOKUP($A23,'[6]P&amp;L Per TB'!$B$4:Z$379,M$5,FALSE),0)</f>
        <v>7.8799999999999955</v>
      </c>
      <c r="N23" s="98">
        <f>IFERROR(VLOOKUP($A23,'[6]P&amp;L Per TB'!$B$4:AA$379,N$5,FALSE),0)</f>
        <v>7.8800000000000097</v>
      </c>
      <c r="O23" s="98">
        <f>IFERROR(VLOOKUP($A23,'[6]P&amp;L Per TB'!$B$4:AB$379,O$5,FALSE),0)</f>
        <v>7.8799999999999955</v>
      </c>
      <c r="P23" s="116">
        <f t="shared" si="1"/>
        <v>83.03</v>
      </c>
      <c r="Q23" s="116"/>
      <c r="R23" s="83" t="s">
        <v>622</v>
      </c>
      <c r="S23" s="321"/>
      <c r="T23" s="321"/>
      <c r="U23" s="321"/>
    </row>
    <row r="24" spans="1:21" s="83" customFormat="1" x14ac:dyDescent="0.3">
      <c r="A24" s="125">
        <v>6515</v>
      </c>
      <c r="B24" s="83" t="s">
        <v>361</v>
      </c>
      <c r="C24" s="97"/>
      <c r="D24" s="98">
        <f>IFERROR(VLOOKUP($A24,'[6]P&amp;L Per TB'!$B$4:Q$379,D$5,FALSE),0)</f>
        <v>129.01</v>
      </c>
      <c r="E24" s="98">
        <f>IFERROR(VLOOKUP($A24,'[6]P&amp;L Per TB'!$B$4:R$379,E$5,FALSE),0)</f>
        <v>129.01</v>
      </c>
      <c r="F24" s="98">
        <f>IFERROR(VLOOKUP($A24,'[6]P&amp;L Per TB'!$B$4:S$379,F$5,FALSE),0)</f>
        <v>129.01</v>
      </c>
      <c r="G24" s="98">
        <f>IFERROR(VLOOKUP($A24,'[6]P&amp;L Per TB'!$B$4:T$379,G$5,FALSE),0)</f>
        <v>129.01</v>
      </c>
      <c r="H24" s="98">
        <f>IFERROR(VLOOKUP($A24,'[6]P&amp;L Per TB'!$B$4:U$379,H$5,FALSE),0)</f>
        <v>117.76999999999998</v>
      </c>
      <c r="I24" s="98">
        <f>IFERROR(VLOOKUP($A24,'[6]P&amp;L Per TB'!$B$4:V$379,I$5,FALSE),0)</f>
        <v>144.57000000000005</v>
      </c>
      <c r="J24" s="98">
        <f>IFERROR(VLOOKUP($A24,'[6]P&amp;L Per TB'!$B$4:W$379,J$5,FALSE),0)</f>
        <v>126.11000000000001</v>
      </c>
      <c r="K24" s="98">
        <f>IFERROR(VLOOKUP($A24,'[6]P&amp;L Per TB'!$B$4:X$379,K$5,FALSE),0)</f>
        <v>126.1099999999999</v>
      </c>
      <c r="L24" s="98">
        <f>IFERROR(VLOOKUP($A24,'[6]P&amp;L Per TB'!$B$4:Y$379,L$5,FALSE),0)</f>
        <v>126.11000000000013</v>
      </c>
      <c r="M24" s="98">
        <f>IFERROR(VLOOKUP($A24,'[6]P&amp;L Per TB'!$B$4:Z$379,M$5,FALSE),0)</f>
        <v>126.1099999999999</v>
      </c>
      <c r="N24" s="98">
        <f>IFERROR(VLOOKUP($A24,'[6]P&amp;L Per TB'!$B$4:AA$379,N$5,FALSE),0)</f>
        <v>126.11000000000013</v>
      </c>
      <c r="O24" s="98">
        <f>IFERROR(VLOOKUP($A24,'[6]P&amp;L Per TB'!$B$4:AB$379,O$5,FALSE),0)</f>
        <v>128.23999999999978</v>
      </c>
      <c r="P24" s="116">
        <f t="shared" si="1"/>
        <v>1537.1699999999998</v>
      </c>
      <c r="Q24" s="116"/>
      <c r="R24" s="83" t="s">
        <v>622</v>
      </c>
      <c r="S24" s="321"/>
      <c r="T24" s="321"/>
      <c r="U24" s="321"/>
    </row>
    <row r="25" spans="1:21" s="83" customFormat="1" x14ac:dyDescent="0.3">
      <c r="A25" s="125"/>
      <c r="C25" s="99"/>
      <c r="D25" s="98">
        <f>IFERROR(VLOOKUP($A25,'[6]P&amp;L Per TB'!$B$4:Q$379,D$5,FALSE),0)</f>
        <v>0</v>
      </c>
      <c r="E25" s="98">
        <f>IFERROR(VLOOKUP($A25,'[6]P&amp;L Per TB'!$B$4:R$379,E$5,FALSE),0)</f>
        <v>0</v>
      </c>
      <c r="F25" s="98">
        <f>IFERROR(VLOOKUP($A25,'[6]P&amp;L Per TB'!$B$4:S$379,F$5,FALSE),0)</f>
        <v>0</v>
      </c>
      <c r="G25" s="98">
        <f>IFERROR(VLOOKUP($A25,'[6]P&amp;L Per TB'!$B$4:T$379,G$5,FALSE),0)</f>
        <v>0</v>
      </c>
      <c r="H25" s="98">
        <f>IFERROR(VLOOKUP($A25,'[6]P&amp;L Per TB'!$B$4:U$379,H$5,FALSE),0)</f>
        <v>0</v>
      </c>
      <c r="I25" s="98">
        <f>IFERROR(VLOOKUP($A25,'[6]P&amp;L Per TB'!$B$4:V$379,I$5,FALSE),0)</f>
        <v>0</v>
      </c>
      <c r="J25" s="98">
        <f>IFERROR(VLOOKUP($A25,'[6]P&amp;L Per TB'!$B$4:W$379,J$5,FALSE),0)</f>
        <v>0</v>
      </c>
      <c r="K25" s="98">
        <f>IFERROR(VLOOKUP($A25,'[6]P&amp;L Per TB'!$B$4:X$379,K$5,FALSE),0)</f>
        <v>0</v>
      </c>
      <c r="L25" s="98">
        <f>IFERROR(VLOOKUP($A25,'[6]P&amp;L Per TB'!$B$4:Y$379,L$5,FALSE),0)</f>
        <v>0</v>
      </c>
      <c r="M25" s="98">
        <f>IFERROR(VLOOKUP($A25,'[6]P&amp;L Per TB'!$B$4:Z$379,M$5,FALSE),0)</f>
        <v>0</v>
      </c>
      <c r="N25" s="98">
        <f>IFERROR(VLOOKUP($A25,'[6]P&amp;L Per TB'!$B$4:AA$379,N$5,FALSE),0)</f>
        <v>0</v>
      </c>
      <c r="O25" s="98">
        <f>IFERROR(VLOOKUP($A25,'[6]P&amp;L Per TB'!$B$4:AB$379,O$5,FALSE),0)</f>
        <v>0</v>
      </c>
      <c r="P25" s="116">
        <f t="shared" si="1"/>
        <v>0</v>
      </c>
      <c r="Q25" s="116"/>
      <c r="S25" s="321"/>
      <c r="T25" s="321"/>
      <c r="U25" s="321"/>
    </row>
    <row r="26" spans="1:21" s="83" customFormat="1" x14ac:dyDescent="0.3">
      <c r="A26" s="125">
        <v>6460</v>
      </c>
      <c r="B26" s="83" t="s">
        <v>362</v>
      </c>
      <c r="C26" s="97" t="s">
        <v>363</v>
      </c>
      <c r="D26" s="98">
        <f>IFERROR(VLOOKUP($A26,'[6]P&amp;L Per TB'!$B$4:Q$379,D$5,FALSE),0)</f>
        <v>7314.79</v>
      </c>
      <c r="E26" s="98">
        <f>IFERROR(VLOOKUP($A26,'[6]P&amp;L Per TB'!$B$4:R$379,E$5,FALSE),0)</f>
        <v>7315.11</v>
      </c>
      <c r="F26" s="98">
        <f>IFERROR(VLOOKUP($A26,'[6]P&amp;L Per TB'!$B$4:S$379,F$5,FALSE),0)</f>
        <v>7319.1100000000024</v>
      </c>
      <c r="G26" s="98">
        <f>IFERROR(VLOOKUP($A26,'[6]P&amp;L Per TB'!$B$4:T$379,G$5,FALSE),0)</f>
        <v>7321.9599999999991</v>
      </c>
      <c r="H26" s="98">
        <f>IFERROR(VLOOKUP($A26,'[6]P&amp;L Per TB'!$B$4:U$379,H$5,FALSE),0)</f>
        <v>7322.5899999999965</v>
      </c>
      <c r="I26" s="98">
        <f>IFERROR(VLOOKUP($A26,'[6]P&amp;L Per TB'!$B$4:V$379,I$5,FALSE),0)</f>
        <v>7322.5899999999965</v>
      </c>
      <c r="J26" s="98">
        <f>IFERROR(VLOOKUP($A26,'[6]P&amp;L Per TB'!$B$4:W$379,J$5,FALSE),0)</f>
        <v>7322.5900000000038</v>
      </c>
      <c r="K26" s="98">
        <f>IFERROR(VLOOKUP($A26,'[6]P&amp;L Per TB'!$B$4:X$379,K$5,FALSE),0)</f>
        <v>7342.4000000000015</v>
      </c>
      <c r="L26" s="98">
        <f>IFERROR(VLOOKUP($A26,'[6]P&amp;L Per TB'!$B$4:Y$379,L$5,FALSE),0)</f>
        <v>7339.0299999999988</v>
      </c>
      <c r="M26" s="98">
        <f>IFERROR(VLOOKUP($A26,'[6]P&amp;L Per TB'!$B$4:Z$379,M$5,FALSE),0)</f>
        <v>7339.8899999999994</v>
      </c>
      <c r="N26" s="98">
        <f>IFERROR(VLOOKUP($A26,'[6]P&amp;L Per TB'!$B$4:AA$379,N$5,FALSE),0)</f>
        <v>7342.3999999999942</v>
      </c>
      <c r="O26" s="98">
        <f>IFERROR(VLOOKUP($A26,'[6]P&amp;L Per TB'!$B$4:AB$379,O$5,FALSE),0)</f>
        <v>7341.8800000000047</v>
      </c>
      <c r="P26" s="116">
        <f t="shared" si="1"/>
        <v>87944.34</v>
      </c>
      <c r="Q26" s="116">
        <f>+'[6]COAS-V2'!B213</f>
        <v>15752.233749999999</v>
      </c>
      <c r="R26" s="83" t="s">
        <v>621</v>
      </c>
      <c r="S26" s="321">
        <f t="shared" ref="S26:S33" si="2">ROUND(P26,0)</f>
        <v>87944</v>
      </c>
      <c r="T26" s="321"/>
      <c r="U26" s="321"/>
    </row>
    <row r="27" spans="1:21" s="83" customFormat="1" x14ac:dyDescent="0.3">
      <c r="A27" s="125">
        <v>6520</v>
      </c>
      <c r="B27" s="83" t="s">
        <v>364</v>
      </c>
      <c r="C27" s="97" t="s">
        <v>365</v>
      </c>
      <c r="D27" s="98">
        <f>IFERROR(VLOOKUP($A27,'[6]P&amp;L Per TB'!$B$4:Q$379,D$5,FALSE),0)</f>
        <v>2524.19</v>
      </c>
      <c r="E27" s="98">
        <f>IFERROR(VLOOKUP($A27,'[6]P&amp;L Per TB'!$B$4:R$379,E$5,FALSE),0)</f>
        <v>2544.9</v>
      </c>
      <c r="F27" s="98">
        <f>IFERROR(VLOOKUP($A27,'[6]P&amp;L Per TB'!$B$4:S$379,F$5,FALSE),0)</f>
        <v>2555.5699999999997</v>
      </c>
      <c r="G27" s="98">
        <f>IFERROR(VLOOKUP($A27,'[6]P&amp;L Per TB'!$B$4:T$379,G$5,FALSE),0)</f>
        <v>2546.34</v>
      </c>
      <c r="H27" s="98">
        <f>IFERROR(VLOOKUP($A27,'[6]P&amp;L Per TB'!$B$4:U$379,H$5,FALSE),0)</f>
        <v>2556.91</v>
      </c>
      <c r="I27" s="98">
        <f>IFERROR(VLOOKUP($A27,'[6]P&amp;L Per TB'!$B$4:V$379,I$5,FALSE),0)</f>
        <v>2558.4199999999983</v>
      </c>
      <c r="J27" s="98">
        <f>IFERROR(VLOOKUP($A27,'[6]P&amp;L Per TB'!$B$4:W$379,J$5,FALSE),0)</f>
        <v>2554.7900000000045</v>
      </c>
      <c r="K27" s="98">
        <f>IFERROR(VLOOKUP($A27,'[6]P&amp;L Per TB'!$B$4:X$379,K$5,FALSE),0)</f>
        <v>2560.0799999999981</v>
      </c>
      <c r="L27" s="98">
        <f>IFERROR(VLOOKUP($A27,'[6]P&amp;L Per TB'!$B$4:Y$379,L$5,FALSE),0)</f>
        <v>2575.16</v>
      </c>
      <c r="M27" s="98">
        <f>IFERROR(VLOOKUP($A27,'[6]P&amp;L Per TB'!$B$4:Z$379,M$5,FALSE),0)</f>
        <v>2602.0599999999977</v>
      </c>
      <c r="N27" s="98">
        <f>IFERROR(VLOOKUP($A27,'[6]P&amp;L Per TB'!$B$4:AA$379,N$5,FALSE),0)</f>
        <v>2596.1200000000026</v>
      </c>
      <c r="O27" s="98">
        <f>IFERROR(VLOOKUP($A27,'[6]P&amp;L Per TB'!$B$4:AB$379,O$5,FALSE),0)</f>
        <v>2603.5199999999968</v>
      </c>
      <c r="P27" s="116">
        <f t="shared" si="1"/>
        <v>30778.059999999998</v>
      </c>
      <c r="Q27" s="116">
        <f>+'[6]COAS-V2'!B219</f>
        <v>215320.47590909089</v>
      </c>
      <c r="S27" s="321">
        <f t="shared" si="2"/>
        <v>30778</v>
      </c>
      <c r="T27" s="321">
        <v>87128</v>
      </c>
      <c r="U27" s="321">
        <f t="shared" si="0"/>
        <v>-56350</v>
      </c>
    </row>
    <row r="28" spans="1:21" s="83" customFormat="1" x14ac:dyDescent="0.3">
      <c r="A28" s="125"/>
      <c r="C28" s="99"/>
      <c r="D28" s="98">
        <f>IFERROR(VLOOKUP($A28,'[6]P&amp;L Per TB'!$B$4:Q$379,D$5,FALSE),0)</f>
        <v>0</v>
      </c>
      <c r="E28" s="98">
        <f>IFERROR(VLOOKUP($A28,'[6]P&amp;L Per TB'!$B$4:R$379,E$5,FALSE),0)</f>
        <v>0</v>
      </c>
      <c r="F28" s="98">
        <f>IFERROR(VLOOKUP($A28,'[6]P&amp;L Per TB'!$B$4:S$379,F$5,FALSE),0)</f>
        <v>0</v>
      </c>
      <c r="G28" s="98">
        <f>IFERROR(VLOOKUP($A28,'[6]P&amp;L Per TB'!$B$4:T$379,G$5,FALSE),0)</f>
        <v>0</v>
      </c>
      <c r="H28" s="98">
        <f>IFERROR(VLOOKUP($A28,'[6]P&amp;L Per TB'!$B$4:U$379,H$5,FALSE),0)</f>
        <v>0</v>
      </c>
      <c r="I28" s="98">
        <f>IFERROR(VLOOKUP($A28,'[6]P&amp;L Per TB'!$B$4:V$379,I$5,FALSE),0)</f>
        <v>0</v>
      </c>
      <c r="J28" s="98">
        <f>IFERROR(VLOOKUP($A28,'[6]P&amp;L Per TB'!$B$4:W$379,J$5,FALSE),0)</f>
        <v>0</v>
      </c>
      <c r="K28" s="98">
        <f>IFERROR(VLOOKUP($A28,'[6]P&amp;L Per TB'!$B$4:X$379,K$5,FALSE),0)</f>
        <v>0</v>
      </c>
      <c r="L28" s="98">
        <f>IFERROR(VLOOKUP($A28,'[6]P&amp;L Per TB'!$B$4:Y$379,L$5,FALSE),0)</f>
        <v>0</v>
      </c>
      <c r="M28" s="98">
        <f>IFERROR(VLOOKUP($A28,'[6]P&amp;L Per TB'!$B$4:Z$379,M$5,FALSE),0)</f>
        <v>0</v>
      </c>
      <c r="N28" s="98">
        <f>IFERROR(VLOOKUP($A28,'[6]P&amp;L Per TB'!$B$4:AA$379,N$5,FALSE),0)</f>
        <v>0</v>
      </c>
      <c r="O28" s="98">
        <f>IFERROR(VLOOKUP($A28,'[6]P&amp;L Per TB'!$B$4:AB$379,O$5,FALSE),0)</f>
        <v>0</v>
      </c>
      <c r="P28" s="116">
        <f t="shared" si="1"/>
        <v>0</v>
      </c>
      <c r="Q28" s="116"/>
      <c r="S28" s="321">
        <f t="shared" si="2"/>
        <v>0</v>
      </c>
      <c r="T28" s="321"/>
      <c r="U28" s="321">
        <f t="shared" si="0"/>
        <v>0</v>
      </c>
    </row>
    <row r="29" spans="1:21" s="83" customFormat="1" x14ac:dyDescent="0.3">
      <c r="A29" s="125">
        <v>6525</v>
      </c>
      <c r="B29" s="83" t="s">
        <v>367</v>
      </c>
      <c r="C29" s="97" t="s">
        <v>368</v>
      </c>
      <c r="D29" s="98">
        <f>IFERROR(VLOOKUP($A29,'[6]P&amp;L Per TB'!$B$4:Q$379,D$5,FALSE),0)</f>
        <v>7262.78</v>
      </c>
      <c r="E29" s="98">
        <f>IFERROR(VLOOKUP($A29,'[6]P&amp;L Per TB'!$B$4:R$379,E$5,FALSE),0)</f>
        <v>7262.78</v>
      </c>
      <c r="F29" s="98">
        <f>IFERROR(VLOOKUP($A29,'[6]P&amp;L Per TB'!$B$4:S$379,F$5,FALSE),0)</f>
        <v>7262.7800000000007</v>
      </c>
      <c r="G29" s="98">
        <f>IFERROR(VLOOKUP($A29,'[6]P&amp;L Per TB'!$B$4:T$379,G$5,FALSE),0)</f>
        <v>7262.7799999999988</v>
      </c>
      <c r="H29" s="98">
        <f>IFERROR(VLOOKUP($A29,'[6]P&amp;L Per TB'!$B$4:U$379,H$5,FALSE),0)</f>
        <v>7263.1499999999978</v>
      </c>
      <c r="I29" s="98">
        <f>IFERROR(VLOOKUP($A29,'[6]P&amp;L Per TB'!$B$4:V$379,I$5,FALSE),0)</f>
        <v>7274.1100000000006</v>
      </c>
      <c r="J29" s="98">
        <f>IFERROR(VLOOKUP($A29,'[6]P&amp;L Per TB'!$B$4:W$379,J$5,FALSE),0)</f>
        <v>7274.5</v>
      </c>
      <c r="K29" s="98">
        <f>IFERROR(VLOOKUP($A29,'[6]P&amp;L Per TB'!$B$4:X$379,K$5,FALSE),0)</f>
        <v>7275.5999999999985</v>
      </c>
      <c r="L29" s="98">
        <f>IFERROR(VLOOKUP($A29,'[6]P&amp;L Per TB'!$B$4:Y$379,L$5,FALSE),0)</f>
        <v>7276.1500000000087</v>
      </c>
      <c r="M29" s="98">
        <f>IFERROR(VLOOKUP($A29,'[6]P&amp;L Per TB'!$B$4:Z$379,M$5,FALSE),0)</f>
        <v>7282.4100000000035</v>
      </c>
      <c r="N29" s="98">
        <f>IFERROR(VLOOKUP($A29,'[6]P&amp;L Per TB'!$B$4:AA$379,N$5,FALSE),0)</f>
        <v>7294.5599999999977</v>
      </c>
      <c r="O29" s="98">
        <f>IFERROR(VLOOKUP($A29,'[6]P&amp;L Per TB'!$B$4:AB$379,O$5,FALSE),0)</f>
        <v>7292.3500000000058</v>
      </c>
      <c r="P29" s="116">
        <f t="shared" si="1"/>
        <v>87283.950000000012</v>
      </c>
      <c r="Q29" s="116">
        <f>+'[6]COAS-V2'!B220</f>
        <v>29.950810810810815</v>
      </c>
      <c r="S29" s="321">
        <f t="shared" si="2"/>
        <v>87284</v>
      </c>
      <c r="T29" s="321">
        <v>91720</v>
      </c>
      <c r="U29" s="321">
        <f t="shared" si="0"/>
        <v>-4436</v>
      </c>
    </row>
    <row r="30" spans="1:21" s="83" customFormat="1" x14ac:dyDescent="0.3">
      <c r="A30" s="125">
        <v>6530</v>
      </c>
      <c r="B30" s="83" t="s">
        <v>369</v>
      </c>
      <c r="C30" s="97" t="s">
        <v>370</v>
      </c>
      <c r="D30" s="98">
        <f>IFERROR(VLOOKUP($A30,'[6]P&amp;L Per TB'!$B$4:Q$379,D$5,FALSE),0)</f>
        <v>32491.78</v>
      </c>
      <c r="E30" s="98">
        <f>IFERROR(VLOOKUP($A30,'[6]P&amp;L Per TB'!$B$4:R$379,E$5,FALSE),0)</f>
        <v>32529.360000000001</v>
      </c>
      <c r="F30" s="98">
        <f>IFERROR(VLOOKUP($A30,'[6]P&amp;L Per TB'!$B$4:S$379,F$5,FALSE),0)</f>
        <v>32545.439999999988</v>
      </c>
      <c r="G30" s="98">
        <f>IFERROR(VLOOKUP($A30,'[6]P&amp;L Per TB'!$B$4:T$379,G$5,FALSE),0)</f>
        <v>32574.560000000012</v>
      </c>
      <c r="H30" s="98">
        <f>IFERROR(VLOOKUP($A30,'[6]P&amp;L Per TB'!$B$4:U$379,H$5,FALSE),0)</f>
        <v>32645.030000000013</v>
      </c>
      <c r="I30" s="98">
        <f>IFERROR(VLOOKUP($A30,'[6]P&amp;L Per TB'!$B$4:V$379,I$5,FALSE),0)</f>
        <v>32660.689999999973</v>
      </c>
      <c r="J30" s="98">
        <f>IFERROR(VLOOKUP($A30,'[6]P&amp;L Per TB'!$B$4:W$379,J$5,FALSE),0)</f>
        <v>32663.150000000023</v>
      </c>
      <c r="K30" s="98">
        <f>IFERROR(VLOOKUP($A30,'[6]P&amp;L Per TB'!$B$4:X$379,K$5,FALSE),0)</f>
        <v>32695.289999999979</v>
      </c>
      <c r="L30" s="98">
        <f>IFERROR(VLOOKUP($A30,'[6]P&amp;L Per TB'!$B$4:Y$379,L$5,FALSE),0)</f>
        <v>32695.700000000012</v>
      </c>
      <c r="M30" s="98">
        <f>IFERROR(VLOOKUP($A30,'[6]P&amp;L Per TB'!$B$4:Z$379,M$5,FALSE),0)</f>
        <v>32715.450000000012</v>
      </c>
      <c r="N30" s="98">
        <f>IFERROR(VLOOKUP($A30,'[6]P&amp;L Per TB'!$B$4:AA$379,N$5,FALSE),0)</f>
        <v>32735.700000000012</v>
      </c>
      <c r="O30" s="98">
        <f>IFERROR(VLOOKUP($A30,'[6]P&amp;L Per TB'!$B$4:AB$379,O$5,FALSE),0)</f>
        <v>32730.02999999997</v>
      </c>
      <c r="P30" s="116">
        <f t="shared" si="1"/>
        <v>391682.18</v>
      </c>
      <c r="Q30" s="116">
        <f>+'[6]COAS-V2'!B221</f>
        <v>1845.9211627906975</v>
      </c>
      <c r="S30" s="321">
        <f t="shared" si="2"/>
        <v>391682</v>
      </c>
      <c r="T30" s="321">
        <v>379584</v>
      </c>
      <c r="U30" s="321">
        <f t="shared" si="0"/>
        <v>12098</v>
      </c>
    </row>
    <row r="31" spans="1:21" s="83" customFormat="1" x14ac:dyDescent="0.3">
      <c r="A31" s="125"/>
      <c r="C31" s="99"/>
      <c r="D31" s="98">
        <f>IFERROR(VLOOKUP($A31,'[6]P&amp;L Per TB'!$B$4:Q$379,D$5,FALSE),0)</f>
        <v>0</v>
      </c>
      <c r="E31" s="98">
        <f>IFERROR(VLOOKUP($A31,'[6]P&amp;L Per TB'!$B$4:R$379,E$5,FALSE),0)</f>
        <v>0</v>
      </c>
      <c r="F31" s="98">
        <f>IFERROR(VLOOKUP($A31,'[6]P&amp;L Per TB'!$B$4:S$379,F$5,FALSE),0)</f>
        <v>0</v>
      </c>
      <c r="G31" s="98">
        <f>IFERROR(VLOOKUP($A31,'[6]P&amp;L Per TB'!$B$4:T$379,G$5,FALSE),0)</f>
        <v>0</v>
      </c>
      <c r="H31" s="98">
        <f>IFERROR(VLOOKUP($A31,'[6]P&amp;L Per TB'!$B$4:U$379,H$5,FALSE),0)</f>
        <v>0</v>
      </c>
      <c r="I31" s="98">
        <f>IFERROR(VLOOKUP($A31,'[6]P&amp;L Per TB'!$B$4:V$379,I$5,FALSE),0)</f>
        <v>0</v>
      </c>
      <c r="J31" s="98">
        <f>IFERROR(VLOOKUP($A31,'[6]P&amp;L Per TB'!$B$4:W$379,J$5,FALSE),0)</f>
        <v>0</v>
      </c>
      <c r="K31" s="98">
        <f>IFERROR(VLOOKUP($A31,'[6]P&amp;L Per TB'!$B$4:X$379,K$5,FALSE),0)</f>
        <v>0</v>
      </c>
      <c r="L31" s="98">
        <f>IFERROR(VLOOKUP($A31,'[6]P&amp;L Per TB'!$B$4:Y$379,L$5,FALSE),0)</f>
        <v>0</v>
      </c>
      <c r="M31" s="98">
        <f>IFERROR(VLOOKUP($A31,'[6]P&amp;L Per TB'!$B$4:Z$379,M$5,FALSE),0)</f>
        <v>0</v>
      </c>
      <c r="N31" s="98">
        <f>IFERROR(VLOOKUP($A31,'[6]P&amp;L Per TB'!$B$4:AA$379,N$5,FALSE),0)</f>
        <v>0</v>
      </c>
      <c r="O31" s="98">
        <f>IFERROR(VLOOKUP($A31,'[6]P&amp;L Per TB'!$B$4:AB$379,O$5,FALSE),0)</f>
        <v>0</v>
      </c>
      <c r="P31" s="116">
        <f t="shared" si="1"/>
        <v>0</v>
      </c>
      <c r="Q31" s="116"/>
      <c r="S31" s="321">
        <f t="shared" si="2"/>
        <v>0</v>
      </c>
      <c r="T31" s="321"/>
      <c r="U31" s="321">
        <f t="shared" si="0"/>
        <v>0</v>
      </c>
    </row>
    <row r="32" spans="1:21" s="83" customFormat="1" x14ac:dyDescent="0.3">
      <c r="A32" s="125">
        <v>6535</v>
      </c>
      <c r="B32" s="83" t="s">
        <v>371</v>
      </c>
      <c r="C32" s="97" t="s">
        <v>372</v>
      </c>
      <c r="D32" s="98">
        <f>IFERROR(VLOOKUP($A32,'[6]P&amp;L Per TB'!$B$4:Q$379,D$5,FALSE),0)</f>
        <v>4899.16</v>
      </c>
      <c r="E32" s="98">
        <f>IFERROR(VLOOKUP($A32,'[6]P&amp;L Per TB'!$B$4:R$379,E$5,FALSE),0)</f>
        <v>4948.3899999999994</v>
      </c>
      <c r="F32" s="98">
        <f>IFERROR(VLOOKUP($A32,'[6]P&amp;L Per TB'!$B$4:S$379,F$5,FALSE),0)</f>
        <v>4963.5400000000009</v>
      </c>
      <c r="G32" s="98">
        <f>IFERROR(VLOOKUP($A32,'[6]P&amp;L Per TB'!$B$4:T$379,G$5,FALSE),0)</f>
        <v>4966.8500000000022</v>
      </c>
      <c r="H32" s="98">
        <f>IFERROR(VLOOKUP($A32,'[6]P&amp;L Per TB'!$B$4:U$379,H$5,FALSE),0)</f>
        <v>4994.9999999999964</v>
      </c>
      <c r="I32" s="98">
        <f>IFERROR(VLOOKUP($A32,'[6]P&amp;L Per TB'!$B$4:V$379,I$5,FALSE),0)</f>
        <v>5003.7900000000045</v>
      </c>
      <c r="J32" s="98">
        <f>IFERROR(VLOOKUP($A32,'[6]P&amp;L Per TB'!$B$4:W$379,J$5,FALSE),0)</f>
        <v>5002.9999999999927</v>
      </c>
      <c r="K32" s="98">
        <f>IFERROR(VLOOKUP($A32,'[6]P&amp;L Per TB'!$B$4:X$379,K$5,FALSE),0)</f>
        <v>5019.9600000000064</v>
      </c>
      <c r="L32" s="98">
        <f>IFERROR(VLOOKUP($A32,'[6]P&amp;L Per TB'!$B$4:Y$379,L$5,FALSE),0)</f>
        <v>5049.7299999999959</v>
      </c>
      <c r="M32" s="98">
        <f>IFERROR(VLOOKUP($A32,'[6]P&amp;L Per TB'!$B$4:Z$379,M$5,FALSE),0)</f>
        <v>5045.7799999999988</v>
      </c>
      <c r="N32" s="98">
        <f>IFERROR(VLOOKUP($A32,'[6]P&amp;L Per TB'!$B$4:AA$379,N$5,FALSE),0)</f>
        <v>5051.5599999999977</v>
      </c>
      <c r="O32" s="98">
        <f>IFERROR(VLOOKUP($A32,'[6]P&amp;L Per TB'!$B$4:AB$379,O$5,FALSE),0)</f>
        <v>5063.8900000000067</v>
      </c>
      <c r="P32" s="116">
        <f t="shared" si="1"/>
        <v>60010.65</v>
      </c>
      <c r="Q32" s="116">
        <f>+'[6]COAS-V2'!B222</f>
        <v>6423.1849999999995</v>
      </c>
      <c r="S32" s="321">
        <f t="shared" si="2"/>
        <v>60011</v>
      </c>
      <c r="T32" s="321">
        <v>64899</v>
      </c>
      <c r="U32" s="321">
        <f t="shared" si="0"/>
        <v>-4888</v>
      </c>
    </row>
    <row r="33" spans="1:21" s="83" customFormat="1" x14ac:dyDescent="0.3">
      <c r="A33" s="125"/>
      <c r="C33" s="97"/>
      <c r="D33" s="98">
        <f>IFERROR(VLOOKUP($A33,'[6]P&amp;L Per TB'!$B$4:Q$379,D$5,FALSE),0)</f>
        <v>0</v>
      </c>
      <c r="E33" s="98">
        <f>IFERROR(VLOOKUP($A33,'[6]P&amp;L Per TB'!$B$4:R$379,E$5,FALSE),0)</f>
        <v>0</v>
      </c>
      <c r="F33" s="98">
        <f>IFERROR(VLOOKUP($A33,'[6]P&amp;L Per TB'!$B$4:S$379,F$5,FALSE),0)</f>
        <v>0</v>
      </c>
      <c r="G33" s="98">
        <f>IFERROR(VLOOKUP($A33,'[6]P&amp;L Per TB'!$B$4:T$379,G$5,FALSE),0)</f>
        <v>0</v>
      </c>
      <c r="H33" s="98">
        <f>IFERROR(VLOOKUP($A33,'[6]P&amp;L Per TB'!$B$4:U$379,H$5,FALSE),0)</f>
        <v>0</v>
      </c>
      <c r="I33" s="98">
        <f>IFERROR(VLOOKUP($A33,'[6]P&amp;L Per TB'!$B$4:V$379,I$5,FALSE),0)</f>
        <v>0</v>
      </c>
      <c r="J33" s="98">
        <f>IFERROR(VLOOKUP($A33,'[6]P&amp;L Per TB'!$B$4:W$379,J$5,FALSE),0)</f>
        <v>0</v>
      </c>
      <c r="K33" s="98">
        <f>IFERROR(VLOOKUP($A33,'[6]P&amp;L Per TB'!$B$4:X$379,K$5,FALSE),0)</f>
        <v>0</v>
      </c>
      <c r="L33" s="98">
        <f>IFERROR(VLOOKUP($A33,'[6]P&amp;L Per TB'!$B$4:Y$379,L$5,FALSE),0)</f>
        <v>0</v>
      </c>
      <c r="M33" s="98">
        <f>IFERROR(VLOOKUP($A33,'[6]P&amp;L Per TB'!$B$4:Z$379,M$5,FALSE),0)</f>
        <v>0</v>
      </c>
      <c r="N33" s="98">
        <f>IFERROR(VLOOKUP($A33,'[6]P&amp;L Per TB'!$B$4:AA$379,N$5,FALSE),0)</f>
        <v>0</v>
      </c>
      <c r="O33" s="98">
        <f>IFERROR(VLOOKUP($A33,'[6]P&amp;L Per TB'!$B$4:AB$379,O$5,FALSE),0)</f>
        <v>0</v>
      </c>
      <c r="P33" s="116">
        <f t="shared" si="1"/>
        <v>0</v>
      </c>
      <c r="Q33" s="116"/>
      <c r="S33" s="321">
        <f t="shared" si="2"/>
        <v>0</v>
      </c>
      <c r="T33" s="321"/>
      <c r="U33" s="321">
        <f t="shared" si="0"/>
        <v>0</v>
      </c>
    </row>
    <row r="34" spans="1:21" s="83" customFormat="1" x14ac:dyDescent="0.3">
      <c r="A34" s="125">
        <v>6540</v>
      </c>
      <c r="B34" s="83" t="s">
        <v>373</v>
      </c>
      <c r="C34" s="97" t="s">
        <v>374</v>
      </c>
      <c r="D34" s="98">
        <f>IFERROR(VLOOKUP($A34,'[6]P&amp;L Per TB'!$B$4:Q$379,D$5,FALSE),0)</f>
        <v>2737.61</v>
      </c>
      <c r="E34" s="98">
        <f>IFERROR(VLOOKUP($A34,'[6]P&amp;L Per TB'!$B$4:R$379,E$5,FALSE),0)</f>
        <v>2766.9999999999995</v>
      </c>
      <c r="F34" s="98">
        <f>IFERROR(VLOOKUP($A34,'[6]P&amp;L Per TB'!$B$4:S$379,F$5,FALSE),0)</f>
        <v>2769.9899999999989</v>
      </c>
      <c r="G34" s="98">
        <f>IFERROR(VLOOKUP($A34,'[6]P&amp;L Per TB'!$B$4:T$379,G$5,FALSE),0)</f>
        <v>2766.9200000000019</v>
      </c>
      <c r="H34" s="98">
        <f>IFERROR(VLOOKUP($A34,'[6]P&amp;L Per TB'!$B$4:U$379,H$5,FALSE),0)</f>
        <v>2803.5999999999985</v>
      </c>
      <c r="I34" s="98">
        <f>IFERROR(VLOOKUP($A34,'[6]P&amp;L Per TB'!$B$4:V$379,I$5,FALSE),0)</f>
        <v>2803.6000000000022</v>
      </c>
      <c r="J34" s="98">
        <f>IFERROR(VLOOKUP($A34,'[6]P&amp;L Per TB'!$B$4:W$379,J$5,FALSE),0)</f>
        <v>2838.6899999999987</v>
      </c>
      <c r="K34" s="98">
        <f>IFERROR(VLOOKUP($A34,'[6]P&amp;L Per TB'!$B$4:X$379,K$5,FALSE),0)</f>
        <v>2838.6899999999987</v>
      </c>
      <c r="L34" s="98">
        <f>IFERROR(VLOOKUP($A34,'[6]P&amp;L Per TB'!$B$4:Y$379,L$5,FALSE),0)</f>
        <v>2866.8600000000006</v>
      </c>
      <c r="M34" s="98">
        <f>IFERROR(VLOOKUP($A34,'[6]P&amp;L Per TB'!$B$4:Z$379,M$5,FALSE),0)</f>
        <v>2866.8600000000006</v>
      </c>
      <c r="N34" s="98">
        <f>IFERROR(VLOOKUP($A34,'[6]P&amp;L Per TB'!$B$4:AA$379,N$5,FALSE),0)</f>
        <v>2871.1600000000035</v>
      </c>
      <c r="O34" s="98">
        <f>IFERROR(VLOOKUP($A34,'[6]P&amp;L Per TB'!$B$4:AB$379,O$5,FALSE),0)</f>
        <v>2871.1599999999962</v>
      </c>
      <c r="P34" s="116">
        <f t="shared" si="1"/>
        <v>33802.14</v>
      </c>
      <c r="Q34" s="116"/>
      <c r="R34" s="83" t="s">
        <v>623</v>
      </c>
      <c r="S34" s="321">
        <f>ROUND(P34+P35,0)</f>
        <v>59375</v>
      </c>
      <c r="T34" s="321">
        <v>72287</v>
      </c>
      <c r="U34" s="321">
        <f t="shared" si="0"/>
        <v>-12912</v>
      </c>
    </row>
    <row r="35" spans="1:21" s="83" customFormat="1" x14ac:dyDescent="0.3">
      <c r="A35" s="125">
        <v>6545</v>
      </c>
      <c r="B35" s="83" t="s">
        <v>375</v>
      </c>
      <c r="C35" s="97" t="s">
        <v>376</v>
      </c>
      <c r="D35" s="98">
        <f>IFERROR(VLOOKUP($A35,'[6]P&amp;L Per TB'!$B$4:Q$379,D$5,FALSE),0)</f>
        <v>1985.97</v>
      </c>
      <c r="E35" s="98">
        <f>IFERROR(VLOOKUP($A35,'[6]P&amp;L Per TB'!$B$4:R$379,E$5,FALSE),0)</f>
        <v>2015.6700000000003</v>
      </c>
      <c r="F35" s="98">
        <f>IFERROR(VLOOKUP($A35,'[6]P&amp;L Per TB'!$B$4:S$379,F$5,FALSE),0)</f>
        <v>2053.04</v>
      </c>
      <c r="G35" s="98">
        <f>IFERROR(VLOOKUP($A35,'[6]P&amp;L Per TB'!$B$4:T$379,G$5,FALSE),0)</f>
        <v>2089.04</v>
      </c>
      <c r="H35" s="98">
        <f>IFERROR(VLOOKUP($A35,'[6]P&amp;L Per TB'!$B$4:U$379,H$5,FALSE),0)</f>
        <v>2114.3099999999986</v>
      </c>
      <c r="I35" s="98">
        <f>IFERROR(VLOOKUP($A35,'[6]P&amp;L Per TB'!$B$4:V$379,I$5,FALSE),0)</f>
        <v>2130.7600000000002</v>
      </c>
      <c r="J35" s="98">
        <f>IFERROR(VLOOKUP($A35,'[6]P&amp;L Per TB'!$B$4:W$379,J$5,FALSE),0)</f>
        <v>2148.3000000000011</v>
      </c>
      <c r="K35" s="98">
        <f>IFERROR(VLOOKUP($A35,'[6]P&amp;L Per TB'!$B$4:X$379,K$5,FALSE),0)</f>
        <v>2161.8199999999997</v>
      </c>
      <c r="L35" s="98">
        <f>IFERROR(VLOOKUP($A35,'[6]P&amp;L Per TB'!$B$4:Y$379,L$5,FALSE),0)</f>
        <v>2191.119999999999</v>
      </c>
      <c r="M35" s="98">
        <f>IFERROR(VLOOKUP($A35,'[6]P&amp;L Per TB'!$B$4:Z$379,M$5,FALSE),0)</f>
        <v>2210.5900000000038</v>
      </c>
      <c r="N35" s="98">
        <f>IFERROR(VLOOKUP($A35,'[6]P&amp;L Per TB'!$B$4:AA$379,N$5,FALSE),0)</f>
        <v>2225.8799999999974</v>
      </c>
      <c r="O35" s="98">
        <f>IFERROR(VLOOKUP($A35,'[6]P&amp;L Per TB'!$B$4:AB$379,O$5,FALSE),0)</f>
        <v>2246.4400000000023</v>
      </c>
      <c r="P35" s="116">
        <f t="shared" si="1"/>
        <v>25572.940000000002</v>
      </c>
      <c r="Q35" s="116">
        <f>+'[6]COAS-V2'!B223</f>
        <v>28.75</v>
      </c>
      <c r="R35" s="83" t="s">
        <v>623</v>
      </c>
      <c r="S35" s="321"/>
      <c r="T35" s="321"/>
      <c r="U35" s="321">
        <f t="shared" si="0"/>
        <v>0</v>
      </c>
    </row>
    <row r="36" spans="1:21" s="83" customFormat="1" x14ac:dyDescent="0.3">
      <c r="A36" s="125"/>
      <c r="B36" s="102" t="s">
        <v>81</v>
      </c>
      <c r="C36" s="95" t="s">
        <v>81</v>
      </c>
      <c r="D36" s="103">
        <f>SUM(D34:D35)</f>
        <v>4723.58</v>
      </c>
      <c r="E36" s="103">
        <f t="shared" ref="E36:P36" si="3">SUM(E34:E35)</f>
        <v>4782.67</v>
      </c>
      <c r="F36" s="103">
        <f t="shared" si="3"/>
        <v>4823.0299999999988</v>
      </c>
      <c r="G36" s="103">
        <f t="shared" si="3"/>
        <v>4855.9600000000019</v>
      </c>
      <c r="H36" s="103">
        <f t="shared" si="3"/>
        <v>4917.9099999999971</v>
      </c>
      <c r="I36" s="103">
        <f t="shared" si="3"/>
        <v>4934.3600000000024</v>
      </c>
      <c r="J36" s="103">
        <f t="shared" si="3"/>
        <v>4986.99</v>
      </c>
      <c r="K36" s="103">
        <f t="shared" si="3"/>
        <v>5000.5099999999984</v>
      </c>
      <c r="L36" s="103">
        <f t="shared" si="3"/>
        <v>5057.9799999999996</v>
      </c>
      <c r="M36" s="103">
        <f t="shared" si="3"/>
        <v>5077.4500000000044</v>
      </c>
      <c r="N36" s="103">
        <f t="shared" si="3"/>
        <v>5097.0400000000009</v>
      </c>
      <c r="O36" s="103">
        <f t="shared" si="3"/>
        <v>5117.5999999999985</v>
      </c>
      <c r="P36" s="187">
        <f t="shared" si="3"/>
        <v>59375.08</v>
      </c>
      <c r="Q36" s="186"/>
    </row>
    <row r="37" spans="1:21" s="83" customFormat="1" x14ac:dyDescent="0.3">
      <c r="A37" s="125">
        <v>6550</v>
      </c>
      <c r="B37" s="83" t="s">
        <v>377</v>
      </c>
      <c r="C37" s="97" t="s">
        <v>378</v>
      </c>
      <c r="D37" s="98">
        <f>IFERROR(VLOOKUP($A37,'[6]P&amp;L Per TB'!$B$4:Q$379,D$5,FALSE),0)</f>
        <v>1696.08</v>
      </c>
      <c r="E37" s="98">
        <f>IFERROR(VLOOKUP($A37,'[6]P&amp;L Per TB'!$B$4:R$379,E$5,FALSE),0)</f>
        <v>1708.1399999999999</v>
      </c>
      <c r="F37" s="98">
        <f>IFERROR(VLOOKUP($A37,'[6]P&amp;L Per TB'!$B$4:S$379,F$5,FALSE),0)</f>
        <v>1708.1400000000008</v>
      </c>
      <c r="G37" s="98">
        <f>IFERROR(VLOOKUP($A37,'[6]P&amp;L Per TB'!$B$4:T$379,G$5,FALSE),0)</f>
        <v>1711.4499999999989</v>
      </c>
      <c r="H37" s="98">
        <f>IFERROR(VLOOKUP($A37,'[6]P&amp;L Per TB'!$B$4:U$379,H$5,FALSE),0)</f>
        <v>1727.2900000000009</v>
      </c>
      <c r="I37" s="98">
        <f>IFERROR(VLOOKUP($A37,'[6]P&amp;L Per TB'!$B$4:V$379,I$5,FALSE),0)</f>
        <v>1726.2699999999986</v>
      </c>
      <c r="J37" s="98">
        <f>IFERROR(VLOOKUP($A37,'[6]P&amp;L Per TB'!$B$4:W$379,J$5,FALSE),0)</f>
        <v>1727.0400000000009</v>
      </c>
      <c r="K37" s="98">
        <f>IFERROR(VLOOKUP($A37,'[6]P&amp;L Per TB'!$B$4:X$379,K$5,FALSE),0)</f>
        <v>1727.0400000000009</v>
      </c>
      <c r="L37" s="98">
        <f>IFERROR(VLOOKUP($A37,'[6]P&amp;L Per TB'!$B$4:Y$379,L$5,FALSE),0)</f>
        <v>1727.0399999999991</v>
      </c>
      <c r="M37" s="98">
        <f>IFERROR(VLOOKUP($A37,'[6]P&amp;L Per TB'!$B$4:Z$379,M$5,FALSE),0)</f>
        <v>1727.0399999999991</v>
      </c>
      <c r="N37" s="98">
        <f>IFERROR(VLOOKUP($A37,'[6]P&amp;L Per TB'!$B$4:AA$379,N$5,FALSE),0)</f>
        <v>1731.380000000001</v>
      </c>
      <c r="O37" s="98">
        <f>IFERROR(VLOOKUP($A37,'[6]P&amp;L Per TB'!$B$4:AB$379,O$5,FALSE),0)</f>
        <v>1731.4900000000016</v>
      </c>
      <c r="P37" s="116">
        <f t="shared" ref="P37:P43" si="4">SUM(D37:O37)</f>
        <v>20648.400000000001</v>
      </c>
      <c r="Q37" s="116"/>
    </row>
    <row r="38" spans="1:21" s="83" customFormat="1" x14ac:dyDescent="0.3">
      <c r="A38" s="125">
        <v>6555</v>
      </c>
      <c r="B38" s="83" t="s">
        <v>379</v>
      </c>
      <c r="C38" s="97"/>
      <c r="D38" s="98">
        <f>IFERROR(VLOOKUP($A38,'[6]P&amp;L Per TB'!$B$4:Q$379,D$5,FALSE),0)</f>
        <v>319.01</v>
      </c>
      <c r="E38" s="98">
        <f>IFERROR(VLOOKUP($A38,'[6]P&amp;L Per TB'!$B$4:R$379,E$5,FALSE),0)</f>
        <v>333.38</v>
      </c>
      <c r="F38" s="98">
        <f>IFERROR(VLOOKUP($A38,'[6]P&amp;L Per TB'!$B$4:S$379,F$5,FALSE),0)</f>
        <v>348.52</v>
      </c>
      <c r="G38" s="98">
        <f>IFERROR(VLOOKUP($A38,'[6]P&amp;L Per TB'!$B$4:T$379,G$5,FALSE),0)</f>
        <v>350.79999999999984</v>
      </c>
      <c r="H38" s="98">
        <f>IFERROR(VLOOKUP($A38,'[6]P&amp;L Per TB'!$B$4:U$379,H$5,FALSE),0)</f>
        <v>350.80000000000018</v>
      </c>
      <c r="I38" s="98">
        <f>IFERROR(VLOOKUP($A38,'[6]P&amp;L Per TB'!$B$4:V$379,I$5,FALSE),0)</f>
        <v>362.20000000000005</v>
      </c>
      <c r="J38" s="98">
        <f>IFERROR(VLOOKUP($A38,'[6]P&amp;L Per TB'!$B$4:W$379,J$5,FALSE),0)</f>
        <v>370.75</v>
      </c>
      <c r="K38" s="98">
        <f>IFERROR(VLOOKUP($A38,'[6]P&amp;L Per TB'!$B$4:X$379,K$5,FALSE),0)</f>
        <v>370.75</v>
      </c>
      <c r="L38" s="98">
        <f>IFERROR(VLOOKUP($A38,'[6]P&amp;L Per TB'!$B$4:Y$379,L$5,FALSE),0)</f>
        <v>372.53999999999996</v>
      </c>
      <c r="M38" s="98">
        <f>IFERROR(VLOOKUP($A38,'[6]P&amp;L Per TB'!$B$4:Z$379,M$5,FALSE),0)</f>
        <v>382.26000000000022</v>
      </c>
      <c r="N38" s="98">
        <f>IFERROR(VLOOKUP($A38,'[6]P&amp;L Per TB'!$B$4:AA$379,N$5,FALSE),0)</f>
        <v>382.25999999999976</v>
      </c>
      <c r="O38" s="98">
        <f>IFERROR(VLOOKUP($A38,'[6]P&amp;L Per TB'!$B$4:AB$379,O$5,FALSE),0)</f>
        <v>382.25999999999976</v>
      </c>
      <c r="P38" s="116">
        <f t="shared" si="4"/>
        <v>4325.53</v>
      </c>
      <c r="Q38" s="116"/>
    </row>
    <row r="39" spans="1:21" s="83" customFormat="1" x14ac:dyDescent="0.3">
      <c r="A39" s="125">
        <v>6575</v>
      </c>
      <c r="B39" s="83" t="s">
        <v>380</v>
      </c>
      <c r="C39" s="97"/>
      <c r="D39" s="98">
        <f>IFERROR(VLOOKUP($A39,'[6]P&amp;L Per TB'!$B$4:Q$379,D$5,FALSE),0)</f>
        <v>0</v>
      </c>
      <c r="E39" s="98">
        <f>IFERROR(VLOOKUP($A39,'[6]P&amp;L Per TB'!$B$4:R$379,E$5,FALSE),0)</f>
        <v>0</v>
      </c>
      <c r="F39" s="98">
        <f>IFERROR(VLOOKUP($A39,'[6]P&amp;L Per TB'!$B$4:S$379,F$5,FALSE),0)</f>
        <v>0</v>
      </c>
      <c r="G39" s="98">
        <f>IFERROR(VLOOKUP($A39,'[6]P&amp;L Per TB'!$B$4:T$379,G$5,FALSE),0)</f>
        <v>0</v>
      </c>
      <c r="H39" s="98">
        <f>IFERROR(VLOOKUP($A39,'[6]P&amp;L Per TB'!$B$4:U$379,H$5,FALSE),0)</f>
        <v>0</v>
      </c>
      <c r="I39" s="98">
        <f>IFERROR(VLOOKUP($A39,'[6]P&amp;L Per TB'!$B$4:V$379,I$5,FALSE),0)</f>
        <v>0</v>
      </c>
      <c r="J39" s="98">
        <f>IFERROR(VLOOKUP($A39,'[6]P&amp;L Per TB'!$B$4:W$379,J$5,FALSE),0)</f>
        <v>0</v>
      </c>
      <c r="K39" s="98">
        <f>IFERROR(VLOOKUP($A39,'[6]P&amp;L Per TB'!$B$4:X$379,K$5,FALSE),0)</f>
        <v>0</v>
      </c>
      <c r="L39" s="98">
        <f>IFERROR(VLOOKUP($A39,'[6]P&amp;L Per TB'!$B$4:Y$379,L$5,FALSE),0)</f>
        <v>0</v>
      </c>
      <c r="M39" s="98">
        <f>IFERROR(VLOOKUP($A39,'[6]P&amp;L Per TB'!$B$4:Z$379,M$5,FALSE),0)</f>
        <v>0</v>
      </c>
      <c r="N39" s="98">
        <f>IFERROR(VLOOKUP($A39,'[6]P&amp;L Per TB'!$B$4:AA$379,N$5,FALSE),0)</f>
        <v>0</v>
      </c>
      <c r="O39" s="98">
        <f>IFERROR(VLOOKUP($A39,'[6]P&amp;L Per TB'!$B$4:AB$379,O$5,FALSE),0)</f>
        <v>0</v>
      </c>
      <c r="P39" s="116">
        <f t="shared" si="4"/>
        <v>0</v>
      </c>
      <c r="Q39" s="116"/>
    </row>
    <row r="40" spans="1:21" s="83" customFormat="1" x14ac:dyDescent="0.3">
      <c r="A40" s="125"/>
      <c r="C40" s="99"/>
      <c r="D40" s="98">
        <f>IFERROR(VLOOKUP($A40,'[6]P&amp;L Per TB'!$B$4:Q$379,D$5,FALSE),0)</f>
        <v>0</v>
      </c>
      <c r="E40" s="98">
        <f>IFERROR(VLOOKUP($A40,'[6]P&amp;L Per TB'!$B$4:R$379,E$5,FALSE),0)</f>
        <v>0</v>
      </c>
      <c r="F40" s="98">
        <f>IFERROR(VLOOKUP($A40,'[6]P&amp;L Per TB'!$B$4:S$379,F$5,FALSE),0)</f>
        <v>0</v>
      </c>
      <c r="G40" s="98">
        <f>IFERROR(VLOOKUP($A40,'[6]P&amp;L Per TB'!$B$4:T$379,G$5,FALSE),0)</f>
        <v>0</v>
      </c>
      <c r="H40" s="98">
        <f>IFERROR(VLOOKUP($A40,'[6]P&amp;L Per TB'!$B$4:U$379,H$5,FALSE),0)</f>
        <v>0</v>
      </c>
      <c r="I40" s="98">
        <f>IFERROR(VLOOKUP($A40,'[6]P&amp;L Per TB'!$B$4:V$379,I$5,FALSE),0)</f>
        <v>0</v>
      </c>
      <c r="J40" s="98">
        <f>IFERROR(VLOOKUP($A40,'[6]P&amp;L Per TB'!$B$4:W$379,J$5,FALSE),0)</f>
        <v>0</v>
      </c>
      <c r="K40" s="98">
        <f>IFERROR(VLOOKUP($A40,'[6]P&amp;L Per TB'!$B$4:X$379,K$5,FALSE),0)</f>
        <v>0</v>
      </c>
      <c r="L40" s="98">
        <f>IFERROR(VLOOKUP($A40,'[6]P&amp;L Per TB'!$B$4:Y$379,L$5,FALSE),0)</f>
        <v>0</v>
      </c>
      <c r="M40" s="98">
        <f>IFERROR(VLOOKUP($A40,'[6]P&amp;L Per TB'!$B$4:Z$379,M$5,FALSE),0)</f>
        <v>0</v>
      </c>
      <c r="N40" s="98">
        <f>IFERROR(VLOOKUP($A40,'[6]P&amp;L Per TB'!$B$4:AA$379,N$5,FALSE),0)</f>
        <v>0</v>
      </c>
      <c r="O40" s="98">
        <f>IFERROR(VLOOKUP($A40,'[6]P&amp;L Per TB'!$B$4:AB$379,O$5,FALSE),0)</f>
        <v>0</v>
      </c>
      <c r="P40" s="116">
        <f t="shared" si="4"/>
        <v>0</v>
      </c>
      <c r="Q40" s="116"/>
    </row>
    <row r="41" spans="1:21" s="83" customFormat="1" x14ac:dyDescent="0.3">
      <c r="A41" s="125">
        <v>6470</v>
      </c>
      <c r="B41" s="83" t="s">
        <v>381</v>
      </c>
      <c r="C41" s="99"/>
      <c r="D41" s="98">
        <f>IFERROR(VLOOKUP($A41,'[6]P&amp;L Per TB'!$B$4:Q$379,D$5,FALSE),0)</f>
        <v>34431.11</v>
      </c>
      <c r="E41" s="98">
        <f>IFERROR(VLOOKUP($A41,'[6]P&amp;L Per TB'!$B$4:R$379,E$5,FALSE),0)</f>
        <v>34431.11</v>
      </c>
      <c r="F41" s="98">
        <f>IFERROR(VLOOKUP($A41,'[6]P&amp;L Per TB'!$B$4:S$379,F$5,FALSE),0)</f>
        <v>34431.11</v>
      </c>
      <c r="G41" s="98">
        <f>IFERROR(VLOOKUP($A41,'[6]P&amp;L Per TB'!$B$4:T$379,G$5,FALSE),0)</f>
        <v>34431.11</v>
      </c>
      <c r="H41" s="98">
        <f>IFERROR(VLOOKUP($A41,'[6]P&amp;L Per TB'!$B$4:U$379,H$5,FALSE),0)</f>
        <v>34431.109999999986</v>
      </c>
      <c r="I41" s="98">
        <f>IFERROR(VLOOKUP($A41,'[6]P&amp;L Per TB'!$B$4:V$379,I$5,FALSE),0)</f>
        <v>34461.500000000029</v>
      </c>
      <c r="J41" s="98">
        <f>IFERROR(VLOOKUP($A41,'[6]P&amp;L Per TB'!$B$4:W$379,J$5,FALSE),0)</f>
        <v>34461.5</v>
      </c>
      <c r="K41" s="98">
        <f>IFERROR(VLOOKUP($A41,'[6]P&amp;L Per TB'!$B$4:X$379,K$5,FALSE),0)</f>
        <v>34448.049999999959</v>
      </c>
      <c r="L41" s="98">
        <f>IFERROR(VLOOKUP($A41,'[6]P&amp;L Per TB'!$B$4:Y$379,L$5,FALSE),0)</f>
        <v>34448.050000000047</v>
      </c>
      <c r="M41" s="98">
        <f>IFERROR(VLOOKUP($A41,'[6]P&amp;L Per TB'!$B$4:Z$379,M$5,FALSE),0)</f>
        <v>34448.049999999988</v>
      </c>
      <c r="N41" s="98">
        <f>IFERROR(VLOOKUP($A41,'[6]P&amp;L Per TB'!$B$4:AA$379,N$5,FALSE),0)</f>
        <v>34448.049999999988</v>
      </c>
      <c r="O41" s="98">
        <f>IFERROR(VLOOKUP($A41,'[6]P&amp;L Per TB'!$B$4:AB$379,O$5,FALSE),0)</f>
        <v>34448.050000000047</v>
      </c>
      <c r="P41" s="116">
        <f t="shared" si="4"/>
        <v>413318.80000000005</v>
      </c>
      <c r="Q41" s="116">
        <f>+'[6]COAS-V2'!B214</f>
        <v>-412119.08624999999</v>
      </c>
      <c r="R41" s="83" t="s">
        <v>621</v>
      </c>
    </row>
    <row r="42" spans="1:21" s="83" customFormat="1" x14ac:dyDescent="0.3">
      <c r="A42" s="125">
        <v>6580</v>
      </c>
      <c r="B42" s="105" t="s">
        <v>382</v>
      </c>
      <c r="C42" s="97" t="s">
        <v>383</v>
      </c>
      <c r="D42" s="98">
        <f>IFERROR(VLOOKUP($A42,'[6]P&amp;L Per TB'!$B$4:Q$379,D$5,FALSE),0)</f>
        <v>913.47</v>
      </c>
      <c r="E42" s="98">
        <f>IFERROR(VLOOKUP($A42,'[6]P&amp;L Per TB'!$B$4:R$379,E$5,FALSE),0)</f>
        <v>915.95</v>
      </c>
      <c r="F42" s="98">
        <f>IFERROR(VLOOKUP($A42,'[6]P&amp;L Per TB'!$B$4:S$379,F$5,FALSE),0)</f>
        <v>929.26000000000022</v>
      </c>
      <c r="G42" s="98">
        <f>IFERROR(VLOOKUP($A42,'[6]P&amp;L Per TB'!$B$4:T$379,G$5,FALSE),0)</f>
        <v>930.48999999999978</v>
      </c>
      <c r="H42" s="98">
        <f>IFERROR(VLOOKUP($A42,'[6]P&amp;L Per TB'!$B$4:U$379,H$5,FALSE),0)</f>
        <v>932.19999999999982</v>
      </c>
      <c r="I42" s="98">
        <f>IFERROR(VLOOKUP($A42,'[6]P&amp;L Per TB'!$B$4:V$379,I$5,FALSE),0)</f>
        <v>1128.0800000000008</v>
      </c>
      <c r="J42" s="98">
        <f>IFERROR(VLOOKUP($A42,'[6]P&amp;L Per TB'!$B$4:W$379,J$5,FALSE),0)</f>
        <v>1131.8899999999994</v>
      </c>
      <c r="K42" s="98">
        <f>IFERROR(VLOOKUP($A42,'[6]P&amp;L Per TB'!$B$4:X$379,K$5,FALSE),0)</f>
        <v>1132.3199999999997</v>
      </c>
      <c r="L42" s="98">
        <f>IFERROR(VLOOKUP($A42,'[6]P&amp;L Per TB'!$B$4:Y$379,L$5,FALSE),0)</f>
        <v>1133.0600000000013</v>
      </c>
      <c r="M42" s="98">
        <f>IFERROR(VLOOKUP($A42,'[6]P&amp;L Per TB'!$B$4:Z$379,M$5,FALSE),0)</f>
        <v>1137.0999999999985</v>
      </c>
      <c r="N42" s="98">
        <f>IFERROR(VLOOKUP($A42,'[6]P&amp;L Per TB'!$B$4:AA$379,N$5,FALSE),0)</f>
        <v>1140.1599999999999</v>
      </c>
      <c r="O42" s="98">
        <f>IFERROR(VLOOKUP($A42,'[6]P&amp;L Per TB'!$B$4:AB$379,O$5,FALSE),0)</f>
        <v>1143.130000000001</v>
      </c>
      <c r="P42" s="116">
        <f t="shared" si="4"/>
        <v>12567.11</v>
      </c>
      <c r="Q42" s="116">
        <f>+'[6]COAS-V2'!B224</f>
        <v>16.274999999999999</v>
      </c>
      <c r="R42" s="83" t="s">
        <v>621</v>
      </c>
    </row>
    <row r="43" spans="1:21" s="83" customFormat="1" x14ac:dyDescent="0.3">
      <c r="A43" s="125"/>
      <c r="B43" s="83" t="s">
        <v>384</v>
      </c>
      <c r="C43" s="97"/>
      <c r="D43" s="98">
        <f>IFERROR(VLOOKUP($A43,'[6]P&amp;L Per TB'!$B$4:Q$379,D$5,FALSE),0)</f>
        <v>0</v>
      </c>
      <c r="E43" s="98">
        <f>IFERROR(VLOOKUP($A43,'[6]P&amp;L Per TB'!$B$4:R$379,E$5,FALSE),0)</f>
        <v>0</v>
      </c>
      <c r="F43" s="98">
        <f>IFERROR(VLOOKUP($A43,'[6]P&amp;L Per TB'!$B$4:S$379,F$5,FALSE),0)</f>
        <v>0</v>
      </c>
      <c r="G43" s="98">
        <f>IFERROR(VLOOKUP($A43,'[6]P&amp;L Per TB'!$B$4:T$379,G$5,FALSE),0)</f>
        <v>0</v>
      </c>
      <c r="H43" s="98">
        <f>IFERROR(VLOOKUP($A43,'[6]P&amp;L Per TB'!$B$4:U$379,H$5,FALSE),0)</f>
        <v>0</v>
      </c>
      <c r="I43" s="98">
        <f>IFERROR(VLOOKUP($A43,'[6]P&amp;L Per TB'!$B$4:V$379,I$5,FALSE),0)</f>
        <v>0</v>
      </c>
      <c r="J43" s="98">
        <f>IFERROR(VLOOKUP($A43,'[6]P&amp;L Per TB'!$B$4:W$379,J$5,FALSE),0)</f>
        <v>0</v>
      </c>
      <c r="K43" s="98">
        <f>IFERROR(VLOOKUP($A43,'[6]P&amp;L Per TB'!$B$4:X$379,K$5,FALSE),0)</f>
        <v>0</v>
      </c>
      <c r="L43" s="98">
        <f>IFERROR(VLOOKUP($A43,'[6]P&amp;L Per TB'!$B$4:Y$379,L$5,FALSE),0)</f>
        <v>0</v>
      </c>
      <c r="M43" s="98">
        <f>IFERROR(VLOOKUP($A43,'[6]P&amp;L Per TB'!$B$4:Z$379,M$5,FALSE),0)</f>
        <v>0</v>
      </c>
      <c r="N43" s="98">
        <f>IFERROR(VLOOKUP($A43,'[6]P&amp;L Per TB'!$B$4:AA$379,N$5,FALSE),0)</f>
        <v>0</v>
      </c>
      <c r="O43" s="98">
        <f>IFERROR(VLOOKUP($A43,'[6]P&amp;L Per TB'!$B$4:AB$379,O$5,FALSE),0)</f>
        <v>0</v>
      </c>
      <c r="P43" s="116">
        <f t="shared" si="4"/>
        <v>0</v>
      </c>
      <c r="Q43" s="116"/>
    </row>
    <row r="44" spans="1:21" s="83" customFormat="1" x14ac:dyDescent="0.3">
      <c r="A44" s="125"/>
      <c r="B44" s="105"/>
      <c r="C44" s="97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116"/>
      <c r="P44" s="116"/>
      <c r="Q44" s="116"/>
    </row>
    <row r="45" spans="1:21" s="83" customFormat="1" x14ac:dyDescent="0.3">
      <c r="A45" s="125"/>
      <c r="B45" s="102" t="s">
        <v>385</v>
      </c>
      <c r="C45" s="97"/>
      <c r="D45" s="106">
        <f>SUM(D41:D44)</f>
        <v>35344.58</v>
      </c>
      <c r="E45" s="106">
        <f t="shared" ref="E45:P45" si="5">SUM(E41:E44)</f>
        <v>35347.06</v>
      </c>
      <c r="F45" s="106">
        <f t="shared" si="5"/>
        <v>35360.370000000003</v>
      </c>
      <c r="G45" s="106">
        <f t="shared" si="5"/>
        <v>35361.599999999999</v>
      </c>
      <c r="H45" s="106">
        <f t="shared" si="5"/>
        <v>35363.309999999983</v>
      </c>
      <c r="I45" s="106">
        <f t="shared" si="5"/>
        <v>35589.580000000031</v>
      </c>
      <c r="J45" s="106">
        <f t="shared" si="5"/>
        <v>35593.39</v>
      </c>
      <c r="K45" s="106">
        <f t="shared" si="5"/>
        <v>35580.369999999959</v>
      </c>
      <c r="L45" s="106">
        <f t="shared" si="5"/>
        <v>35581.110000000044</v>
      </c>
      <c r="M45" s="106">
        <f t="shared" si="5"/>
        <v>35585.149999999987</v>
      </c>
      <c r="N45" s="106">
        <f t="shared" si="5"/>
        <v>35588.209999999992</v>
      </c>
      <c r="O45" s="106">
        <f t="shared" si="5"/>
        <v>35591.180000000051</v>
      </c>
      <c r="P45" s="188">
        <f t="shared" si="5"/>
        <v>425885.91000000003</v>
      </c>
      <c r="Q45" s="104"/>
    </row>
    <row r="46" spans="1:21" s="83" customFormat="1" x14ac:dyDescent="0.3">
      <c r="A46" s="125"/>
      <c r="B46" s="102"/>
      <c r="C46" s="97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116"/>
      <c r="P46" s="116"/>
      <c r="Q46" s="116"/>
    </row>
    <row r="47" spans="1:21" s="83" customFormat="1" x14ac:dyDescent="0.3">
      <c r="A47" s="125">
        <v>6585</v>
      </c>
      <c r="B47" s="83" t="s">
        <v>386</v>
      </c>
      <c r="C47" s="97" t="s">
        <v>387</v>
      </c>
      <c r="D47" s="98">
        <f>IFERROR(VLOOKUP($A47,'[6]P&amp;L Per TB'!$B$4:Q$379,D$5,FALSE),0)</f>
        <v>551.79</v>
      </c>
      <c r="E47" s="98">
        <f>IFERROR(VLOOKUP($A47,'[6]P&amp;L Per TB'!$B$4:R$379,E$5,FALSE),0)</f>
        <v>553.44000000000005</v>
      </c>
      <c r="F47" s="98">
        <f>IFERROR(VLOOKUP($A47,'[6]P&amp;L Per TB'!$B$4:S$379,F$5,FALSE),0)</f>
        <v>561.05999999999995</v>
      </c>
      <c r="G47" s="98">
        <f>IFERROR(VLOOKUP($A47,'[6]P&amp;L Per TB'!$B$4:T$379,G$5,FALSE),0)</f>
        <v>561.80999999999995</v>
      </c>
      <c r="H47" s="98">
        <f>IFERROR(VLOOKUP($A47,'[6]P&amp;L Per TB'!$B$4:U$379,H$5,FALSE),0)</f>
        <v>567.88999999999987</v>
      </c>
      <c r="I47" s="98">
        <f>IFERROR(VLOOKUP($A47,'[6]P&amp;L Per TB'!$B$4:V$379,I$5,FALSE),0)</f>
        <v>569.40999999999985</v>
      </c>
      <c r="J47" s="98">
        <f>IFERROR(VLOOKUP($A47,'[6]P&amp;L Per TB'!$B$4:W$379,J$5,FALSE),0)</f>
        <v>571.53000000000065</v>
      </c>
      <c r="K47" s="98">
        <f>IFERROR(VLOOKUP($A47,'[6]P&amp;L Per TB'!$B$4:X$379,K$5,FALSE),0)</f>
        <v>573.26000000000022</v>
      </c>
      <c r="L47" s="98">
        <f>IFERROR(VLOOKUP($A47,'[6]P&amp;L Per TB'!$B$4:Y$379,L$5,FALSE),0)</f>
        <v>574.17000000000007</v>
      </c>
      <c r="M47" s="98">
        <f>IFERROR(VLOOKUP($A47,'[6]P&amp;L Per TB'!$B$4:Z$379,M$5,FALSE),0)</f>
        <v>581.00999999999931</v>
      </c>
      <c r="N47" s="98">
        <f>IFERROR(VLOOKUP($A47,'[6]P&amp;L Per TB'!$B$4:AA$379,N$5,FALSE),0)</f>
        <v>581.23000000000047</v>
      </c>
      <c r="O47" s="98">
        <f>IFERROR(VLOOKUP($A47,'[6]P&amp;L Per TB'!$B$4:AB$379,O$5,FALSE),0)</f>
        <v>585.81999999999971</v>
      </c>
      <c r="P47" s="116">
        <f>SUM(D47:O47)</f>
        <v>6832.42</v>
      </c>
      <c r="Q47" s="116">
        <f>+'[6]COAS-V2'!B225</f>
        <v>-81.733333333333334</v>
      </c>
    </row>
    <row r="48" spans="1:21" s="83" customFormat="1" x14ac:dyDescent="0.3">
      <c r="A48" s="125">
        <v>6920</v>
      </c>
      <c r="B48" s="107" t="s">
        <v>388</v>
      </c>
      <c r="C48" s="97"/>
      <c r="D48" s="98">
        <f>IFERROR(VLOOKUP($A48,'[6]P&amp;L Per TB'!$B$4:Q$379,D$5,FALSE),0)</f>
        <v>16186.85</v>
      </c>
      <c r="E48" s="98">
        <f>IFERROR(VLOOKUP($A48,'[6]P&amp;L Per TB'!$B$4:R$379,E$5,FALSE),0)</f>
        <v>16297.74</v>
      </c>
      <c r="F48" s="98">
        <f>IFERROR(VLOOKUP($A48,'[6]P&amp;L Per TB'!$B$4:S$379,F$5,FALSE),0)</f>
        <v>16634.620000000006</v>
      </c>
      <c r="G48" s="98">
        <f>IFERROR(VLOOKUP($A48,'[6]P&amp;L Per TB'!$B$4:T$379,G$5,FALSE),0)</f>
        <v>18600.119999999995</v>
      </c>
      <c r="H48" s="98">
        <f>IFERROR(VLOOKUP($A48,'[6]P&amp;L Per TB'!$B$4:U$379,H$5,FALSE),0)</f>
        <v>16955.740000000005</v>
      </c>
      <c r="I48" s="98">
        <f>IFERROR(VLOOKUP($A48,'[6]P&amp;L Per TB'!$B$4:V$379,I$5,FALSE),0)</f>
        <v>15896.619999999995</v>
      </c>
      <c r="J48" s="98">
        <f>IFERROR(VLOOKUP($A48,'[6]P&amp;L Per TB'!$B$4:W$379,J$5,FALSE),0)</f>
        <v>17414.649999999994</v>
      </c>
      <c r="K48" s="98">
        <f>IFERROR(VLOOKUP($A48,'[6]P&amp;L Per TB'!$B$4:X$379,K$5,FALSE),0)</f>
        <v>17936.829999999987</v>
      </c>
      <c r="L48" s="98">
        <f>IFERROR(VLOOKUP($A48,'[6]P&amp;L Per TB'!$B$4:Y$379,L$5,FALSE),0)</f>
        <v>17628.710000000021</v>
      </c>
      <c r="M48" s="98">
        <f>IFERROR(VLOOKUP($A48,'[6]P&amp;L Per TB'!$B$4:Z$379,M$5,FALSE),0)</f>
        <v>17649.579999999987</v>
      </c>
      <c r="N48" s="98">
        <f>IFERROR(VLOOKUP($A48,'[6]P&amp;L Per TB'!$B$4:AA$379,N$5,FALSE),0)</f>
        <v>17680.649999999994</v>
      </c>
      <c r="O48" s="98">
        <f>IFERROR(VLOOKUP($A48,'[6]P&amp;L Per TB'!$B$4:AB$379,O$5,FALSE),0)</f>
        <v>16962.450000000012</v>
      </c>
      <c r="P48" s="116">
        <f>SUM(D48:O48)</f>
        <v>205844.56</v>
      </c>
      <c r="Q48" s="116"/>
      <c r="R48" s="112"/>
      <c r="S48" s="112"/>
      <c r="T48" s="109" t="s">
        <v>558</v>
      </c>
      <c r="U48" s="110"/>
    </row>
    <row r="49" spans="1:21" s="83" customFormat="1" ht="14.5" x14ac:dyDescent="0.35">
      <c r="A49" s="125"/>
      <c r="B49" s="107" t="s">
        <v>559</v>
      </c>
      <c r="C49" s="97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116"/>
      <c r="P49" s="107"/>
      <c r="Q49" s="107"/>
      <c r="R49" s="109"/>
      <c r="S49" s="112"/>
      <c r="T49"/>
      <c r="U49" s="110"/>
    </row>
    <row r="50" spans="1:21" s="83" customFormat="1" x14ac:dyDescent="0.3">
      <c r="A50" s="125"/>
      <c r="B50" s="107"/>
      <c r="C50" s="97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116"/>
      <c r="Q50" s="116"/>
      <c r="R50" s="112"/>
      <c r="S50" s="112"/>
      <c r="T50" s="112"/>
      <c r="U50" s="110"/>
    </row>
    <row r="51" spans="1:21" s="83" customFormat="1" x14ac:dyDescent="0.3">
      <c r="A51" s="125"/>
      <c r="B51" s="113" t="s">
        <v>389</v>
      </c>
      <c r="C51" s="95"/>
      <c r="D51" s="114">
        <f>SUM(D47:D50)</f>
        <v>16738.64</v>
      </c>
      <c r="E51" s="114">
        <f t="shared" ref="E51:P51" si="6">SUM(E47:E50)</f>
        <v>16851.18</v>
      </c>
      <c r="F51" s="114">
        <f t="shared" si="6"/>
        <v>17195.680000000008</v>
      </c>
      <c r="G51" s="114">
        <f t="shared" si="6"/>
        <v>19161.929999999997</v>
      </c>
      <c r="H51" s="114">
        <f t="shared" si="6"/>
        <v>17523.630000000005</v>
      </c>
      <c r="I51" s="114">
        <f t="shared" si="6"/>
        <v>16466.029999999995</v>
      </c>
      <c r="J51" s="114">
        <f t="shared" si="6"/>
        <v>17986.179999999993</v>
      </c>
      <c r="K51" s="114">
        <f t="shared" si="6"/>
        <v>18510.089999999989</v>
      </c>
      <c r="L51" s="114">
        <f t="shared" si="6"/>
        <v>18202.880000000019</v>
      </c>
      <c r="M51" s="114">
        <f t="shared" si="6"/>
        <v>18230.589999999986</v>
      </c>
      <c r="N51" s="114">
        <f t="shared" si="6"/>
        <v>18261.879999999994</v>
      </c>
      <c r="O51" s="114">
        <f t="shared" si="6"/>
        <v>17548.270000000011</v>
      </c>
      <c r="P51" s="189">
        <f t="shared" si="6"/>
        <v>212676.98</v>
      </c>
      <c r="Q51" s="138"/>
    </row>
    <row r="52" spans="1:21" s="83" customFormat="1" x14ac:dyDescent="0.3">
      <c r="A52" s="125"/>
      <c r="B52" s="113"/>
      <c r="C52" s="95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38"/>
      <c r="Q52" s="138"/>
    </row>
    <row r="53" spans="1:21" s="83" customFormat="1" x14ac:dyDescent="0.3">
      <c r="A53" s="125">
        <v>6905</v>
      </c>
      <c r="B53" s="107" t="s">
        <v>391</v>
      </c>
      <c r="C53" s="97"/>
      <c r="D53" s="98">
        <f>IFERROR(VLOOKUP($A53,'[6]P&amp;L Per TB'!$B$4:Q$379,D$5,FALSE),0)</f>
        <v>7219.76</v>
      </c>
      <c r="E53" s="98">
        <f>IFERROR(VLOOKUP($A53,'[6]P&amp;L Per TB'!$B$4:R$379,E$5,FALSE),0)</f>
        <v>3702.8199999999997</v>
      </c>
      <c r="F53" s="98">
        <f>IFERROR(VLOOKUP($A53,'[6]P&amp;L Per TB'!$B$4:S$379,F$5,FALSE),0)</f>
        <v>25509.78</v>
      </c>
      <c r="G53" s="98">
        <f>IFERROR(VLOOKUP($A53,'[6]P&amp;L Per TB'!$B$4:T$379,G$5,FALSE),0)</f>
        <v>4631.7100000000064</v>
      </c>
      <c r="H53" s="98">
        <f>IFERROR(VLOOKUP($A53,'[6]P&amp;L Per TB'!$B$4:U$379,H$5,FALSE),0)</f>
        <v>4670.6199999999953</v>
      </c>
      <c r="I53" s="98">
        <f>IFERROR(VLOOKUP($A53,'[6]P&amp;L Per TB'!$B$4:V$379,I$5,FALSE),0)</f>
        <v>4649.5199999999968</v>
      </c>
      <c r="J53" s="98">
        <f>IFERROR(VLOOKUP($A53,'[6]P&amp;L Per TB'!$B$4:W$379,J$5,FALSE),0)</f>
        <v>5068.3899999999921</v>
      </c>
      <c r="K53" s="98">
        <f>IFERROR(VLOOKUP($A53,'[6]P&amp;L Per TB'!$B$4:X$379,K$5,FALSE),0)</f>
        <v>4739.5100000000093</v>
      </c>
      <c r="L53" s="98">
        <f>IFERROR(VLOOKUP($A53,'[6]P&amp;L Per TB'!$B$4:Y$379,L$5,FALSE),0)</f>
        <v>5192.6900000000023</v>
      </c>
      <c r="M53" s="98">
        <f>IFERROR(VLOOKUP($A53,'[6]P&amp;L Per TB'!$B$4:Z$379,M$5,FALSE),0)</f>
        <v>5518.5699999999924</v>
      </c>
      <c r="N53" s="98">
        <f>IFERROR(VLOOKUP($A53,'[6]P&amp;L Per TB'!$B$4:AA$379,N$5,FALSE),0)</f>
        <v>5031.5500000000029</v>
      </c>
      <c r="O53" s="98">
        <f>IFERROR(VLOOKUP($A53,'[6]P&amp;L Per TB'!$B$4:AB$379,O$5,FALSE),0)</f>
        <v>5826.4100000000035</v>
      </c>
      <c r="P53" s="116">
        <f>SUM(D53:O53)</f>
        <v>81761.33</v>
      </c>
      <c r="Q53" s="116"/>
    </row>
    <row r="54" spans="1:21" s="83" customFormat="1" x14ac:dyDescent="0.3">
      <c r="A54" s="125"/>
      <c r="B54" s="107" t="s">
        <v>392</v>
      </c>
      <c r="C54" s="97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116"/>
      <c r="P54" s="116"/>
      <c r="Q54" s="116"/>
      <c r="R54" s="109" t="s">
        <v>393</v>
      </c>
    </row>
    <row r="55" spans="1:21" s="83" customFormat="1" x14ac:dyDescent="0.3">
      <c r="A55" s="125"/>
      <c r="B55" s="102" t="s">
        <v>81</v>
      </c>
      <c r="C55" s="95" t="s">
        <v>81</v>
      </c>
      <c r="D55" s="103">
        <f>SUM(D53:D54)</f>
        <v>7219.76</v>
      </c>
      <c r="E55" s="103">
        <f t="shared" ref="E55:P55" si="7">SUM(E53:E54)</f>
        <v>3702.8199999999997</v>
      </c>
      <c r="F55" s="103">
        <f t="shared" si="7"/>
        <v>25509.78</v>
      </c>
      <c r="G55" s="103">
        <f t="shared" si="7"/>
        <v>4631.7100000000064</v>
      </c>
      <c r="H55" s="103">
        <f t="shared" si="7"/>
        <v>4670.6199999999953</v>
      </c>
      <c r="I55" s="103">
        <f t="shared" si="7"/>
        <v>4649.5199999999968</v>
      </c>
      <c r="J55" s="103">
        <f t="shared" si="7"/>
        <v>5068.3899999999921</v>
      </c>
      <c r="K55" s="103">
        <f t="shared" si="7"/>
        <v>4739.5100000000093</v>
      </c>
      <c r="L55" s="103">
        <f t="shared" si="7"/>
        <v>5192.6900000000023</v>
      </c>
      <c r="M55" s="103">
        <f t="shared" si="7"/>
        <v>5518.5699999999924</v>
      </c>
      <c r="N55" s="103">
        <f t="shared" si="7"/>
        <v>5031.5500000000029</v>
      </c>
      <c r="O55" s="103">
        <f t="shared" si="7"/>
        <v>5826.4100000000035</v>
      </c>
      <c r="P55" s="187">
        <f t="shared" si="7"/>
        <v>81761.33</v>
      </c>
      <c r="Q55" s="186"/>
    </row>
    <row r="56" spans="1:21" s="83" customFormat="1" x14ac:dyDescent="0.3">
      <c r="A56" s="125"/>
      <c r="C56" s="99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16"/>
      <c r="P56" s="116"/>
      <c r="Q56" s="116"/>
    </row>
    <row r="57" spans="1:21" s="83" customFormat="1" x14ac:dyDescent="0.3">
      <c r="A57" s="125">
        <v>6595</v>
      </c>
      <c r="B57" s="83" t="s">
        <v>394</v>
      </c>
      <c r="C57" s="97" t="s">
        <v>395</v>
      </c>
      <c r="D57" s="98">
        <f>IFERROR(VLOOKUP($A57,'[6]P&amp;L Per TB'!$B$4:Q$379,D$5,FALSE),0)</f>
        <v>849.91</v>
      </c>
      <c r="E57" s="98">
        <f>IFERROR(VLOOKUP($A57,'[6]P&amp;L Per TB'!$B$4:R$379,E$5,FALSE),0)</f>
        <v>851.93</v>
      </c>
      <c r="F57" s="98">
        <f>IFERROR(VLOOKUP($A57,'[6]P&amp;L Per TB'!$B$4:S$379,F$5,FALSE),0)</f>
        <v>856.68999999999983</v>
      </c>
      <c r="G57" s="98">
        <f>IFERROR(VLOOKUP($A57,'[6]P&amp;L Per TB'!$B$4:T$379,G$5,FALSE),0)</f>
        <v>859.73000000000047</v>
      </c>
      <c r="H57" s="98">
        <f>IFERROR(VLOOKUP($A57,'[6]P&amp;L Per TB'!$B$4:U$379,H$5,FALSE),0)</f>
        <v>864.64999999999964</v>
      </c>
      <c r="I57" s="98">
        <f>IFERROR(VLOOKUP($A57,'[6]P&amp;L Per TB'!$B$4:V$379,I$5,FALSE),0)</f>
        <v>874.26000000000022</v>
      </c>
      <c r="J57" s="98">
        <f>IFERROR(VLOOKUP($A57,'[6]P&amp;L Per TB'!$B$4:W$379,J$5,FALSE),0)</f>
        <v>888.09000000000015</v>
      </c>
      <c r="K57" s="98">
        <f>IFERROR(VLOOKUP($A57,'[6]P&amp;L Per TB'!$B$4:X$379,K$5,FALSE),0)</f>
        <v>890.70000000000073</v>
      </c>
      <c r="L57" s="98">
        <f>IFERROR(VLOOKUP($A57,'[6]P&amp;L Per TB'!$B$4:Y$379,L$5,FALSE),0)</f>
        <v>895.96999999999844</v>
      </c>
      <c r="M57" s="98">
        <f>IFERROR(VLOOKUP($A57,'[6]P&amp;L Per TB'!$B$4:Z$379,M$5,FALSE),0)</f>
        <v>901.44000000000142</v>
      </c>
      <c r="N57" s="98">
        <f>IFERROR(VLOOKUP($A57,'[6]P&amp;L Per TB'!$B$4:AA$379,N$5,FALSE),0)</f>
        <v>906.85999999999876</v>
      </c>
      <c r="O57" s="98">
        <f>IFERROR(VLOOKUP($A57,'[6]P&amp;L Per TB'!$B$4:AB$379,O$5,FALSE),0)</f>
        <v>915.53000000000065</v>
      </c>
      <c r="P57" s="116">
        <f>SUM(D57:O57)</f>
        <v>10555.76</v>
      </c>
      <c r="Q57" s="116"/>
    </row>
    <row r="58" spans="1:21" s="83" customFormat="1" x14ac:dyDescent="0.3">
      <c r="A58" s="125"/>
      <c r="B58" s="83" t="s">
        <v>396</v>
      </c>
      <c r="C58" s="97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116">
        <f>SUM(D58:O58)</f>
        <v>0</v>
      </c>
      <c r="Q58" s="116"/>
    </row>
    <row r="59" spans="1:21" s="83" customFormat="1" x14ac:dyDescent="0.3">
      <c r="A59" s="125"/>
      <c r="B59" s="102" t="s">
        <v>81</v>
      </c>
      <c r="C59" s="95" t="s">
        <v>81</v>
      </c>
      <c r="D59" s="103">
        <f>SUM(D57:D58)</f>
        <v>849.91</v>
      </c>
      <c r="E59" s="103">
        <f t="shared" ref="E59:P59" si="8">SUM(E57:E58)</f>
        <v>851.93</v>
      </c>
      <c r="F59" s="103">
        <f t="shared" si="8"/>
        <v>856.68999999999983</v>
      </c>
      <c r="G59" s="103">
        <f t="shared" si="8"/>
        <v>859.73000000000047</v>
      </c>
      <c r="H59" s="103">
        <f t="shared" si="8"/>
        <v>864.64999999999964</v>
      </c>
      <c r="I59" s="103">
        <f t="shared" si="8"/>
        <v>874.26000000000022</v>
      </c>
      <c r="J59" s="103">
        <f t="shared" si="8"/>
        <v>888.09000000000015</v>
      </c>
      <c r="K59" s="103">
        <f t="shared" si="8"/>
        <v>890.70000000000073</v>
      </c>
      <c r="L59" s="103">
        <f t="shared" si="8"/>
        <v>895.96999999999844</v>
      </c>
      <c r="M59" s="103">
        <f t="shared" si="8"/>
        <v>901.44000000000142</v>
      </c>
      <c r="N59" s="103">
        <f t="shared" si="8"/>
        <v>906.85999999999876</v>
      </c>
      <c r="O59" s="103">
        <f t="shared" si="8"/>
        <v>915.53000000000065</v>
      </c>
      <c r="P59" s="187">
        <f t="shared" si="8"/>
        <v>10555.76</v>
      </c>
      <c r="Q59" s="186"/>
    </row>
    <row r="60" spans="1:21" s="83" customFormat="1" x14ac:dyDescent="0.3">
      <c r="A60" s="125"/>
      <c r="C60" s="97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116"/>
      <c r="P60" s="116"/>
      <c r="Q60" s="116"/>
    </row>
    <row r="61" spans="1:21" s="83" customFormat="1" x14ac:dyDescent="0.3">
      <c r="A61" s="125">
        <v>6600</v>
      </c>
      <c r="B61" s="83" t="s">
        <v>397</v>
      </c>
      <c r="C61" s="97" t="s">
        <v>398</v>
      </c>
      <c r="D61" s="98">
        <f>IFERROR(VLOOKUP($A61,'[6]P&amp;L Per TB'!$B$4:Q$379,D$5,FALSE),0)</f>
        <v>73.34</v>
      </c>
      <c r="E61" s="98">
        <f>IFERROR(VLOOKUP($A61,'[6]P&amp;L Per TB'!$B$4:R$379,E$5,FALSE),0)</f>
        <v>73.34</v>
      </c>
      <c r="F61" s="98">
        <f>IFERROR(VLOOKUP($A61,'[6]P&amp;L Per TB'!$B$4:S$379,F$5,FALSE),0)</f>
        <v>73.34</v>
      </c>
      <c r="G61" s="98">
        <f>IFERROR(VLOOKUP($A61,'[6]P&amp;L Per TB'!$B$4:T$379,G$5,FALSE),0)</f>
        <v>73.34</v>
      </c>
      <c r="H61" s="98">
        <f>IFERROR(VLOOKUP($A61,'[6]P&amp;L Per TB'!$B$4:U$379,H$5,FALSE),0)</f>
        <v>73.340000000000032</v>
      </c>
      <c r="I61" s="98">
        <f>IFERROR(VLOOKUP($A61,'[6]P&amp;L Per TB'!$B$4:V$379,I$5,FALSE),0)</f>
        <v>73.339999999999975</v>
      </c>
      <c r="J61" s="98">
        <f>IFERROR(VLOOKUP($A61,'[6]P&amp;L Per TB'!$B$4:W$379,J$5,FALSE),0)</f>
        <v>73.339999999999975</v>
      </c>
      <c r="K61" s="98">
        <f>IFERROR(VLOOKUP($A61,'[6]P&amp;L Per TB'!$B$4:X$379,K$5,FALSE),0)</f>
        <v>73.340000000000032</v>
      </c>
      <c r="L61" s="98">
        <f>IFERROR(VLOOKUP($A61,'[6]P&amp;L Per TB'!$B$4:Y$379,L$5,FALSE),0)</f>
        <v>73.339999999999918</v>
      </c>
      <c r="M61" s="98">
        <f>IFERROR(VLOOKUP($A61,'[6]P&amp;L Per TB'!$B$4:Z$379,M$5,FALSE),0)</f>
        <v>73.340000000000146</v>
      </c>
      <c r="N61" s="98">
        <f>IFERROR(VLOOKUP($A61,'[6]P&amp;L Per TB'!$B$4:AA$379,N$5,FALSE),0)</f>
        <v>73.339999999999918</v>
      </c>
      <c r="O61" s="98">
        <f>IFERROR(VLOOKUP($A61,'[6]P&amp;L Per TB'!$B$4:AB$379,O$5,FALSE),0)</f>
        <v>73.340000000000032</v>
      </c>
      <c r="P61" s="116">
        <f>SUM(D61:O61)</f>
        <v>880.08</v>
      </c>
      <c r="Q61" s="116"/>
    </row>
    <row r="62" spans="1:21" s="83" customFormat="1" x14ac:dyDescent="0.3">
      <c r="A62" s="125"/>
      <c r="B62" s="83" t="s">
        <v>399</v>
      </c>
      <c r="C62" s="97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116">
        <f>SUM(D62:O62)</f>
        <v>0</v>
      </c>
      <c r="Q62" s="116"/>
    </row>
    <row r="63" spans="1:21" s="83" customFormat="1" x14ac:dyDescent="0.3">
      <c r="A63" s="125"/>
      <c r="B63" s="102" t="s">
        <v>81</v>
      </c>
      <c r="C63" s="95" t="s">
        <v>81</v>
      </c>
      <c r="D63" s="103">
        <f>SUM(D61:D62)</f>
        <v>73.34</v>
      </c>
      <c r="E63" s="103">
        <f t="shared" ref="E63:P63" si="9">SUM(E61:E62)</f>
        <v>73.34</v>
      </c>
      <c r="F63" s="103">
        <f t="shared" si="9"/>
        <v>73.34</v>
      </c>
      <c r="G63" s="103">
        <f t="shared" si="9"/>
        <v>73.34</v>
      </c>
      <c r="H63" s="103">
        <f t="shared" si="9"/>
        <v>73.340000000000032</v>
      </c>
      <c r="I63" s="103">
        <f t="shared" si="9"/>
        <v>73.339999999999975</v>
      </c>
      <c r="J63" s="103">
        <f t="shared" si="9"/>
        <v>73.339999999999975</v>
      </c>
      <c r="K63" s="103">
        <f t="shared" si="9"/>
        <v>73.340000000000032</v>
      </c>
      <c r="L63" s="103">
        <f t="shared" si="9"/>
        <v>73.339999999999918</v>
      </c>
      <c r="M63" s="103">
        <f t="shared" si="9"/>
        <v>73.340000000000146</v>
      </c>
      <c r="N63" s="103">
        <f t="shared" si="9"/>
        <v>73.339999999999918</v>
      </c>
      <c r="O63" s="103">
        <f t="shared" si="9"/>
        <v>73.340000000000032</v>
      </c>
      <c r="P63" s="187">
        <f t="shared" si="9"/>
        <v>880.08</v>
      </c>
      <c r="Q63" s="186"/>
    </row>
    <row r="64" spans="1:21" s="83" customFormat="1" x14ac:dyDescent="0.3">
      <c r="A64" s="125"/>
      <c r="C64" s="99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16"/>
      <c r="P64" s="116"/>
      <c r="Q64" s="116"/>
    </row>
    <row r="65" spans="1:18" s="83" customFormat="1" x14ac:dyDescent="0.3">
      <c r="A65" s="125">
        <v>6605</v>
      </c>
      <c r="B65" s="83" t="s">
        <v>400</v>
      </c>
      <c r="C65" s="97"/>
      <c r="D65" s="98">
        <f>IFERROR(VLOOKUP($A65,'[6]P&amp;L Per TB'!$B$4:Q$379,D$5,FALSE),0)</f>
        <v>53.44</v>
      </c>
      <c r="E65" s="98">
        <f>IFERROR(VLOOKUP($A65,'[6]P&amp;L Per TB'!$B$4:R$379,E$5,FALSE),0)</f>
        <v>53.44</v>
      </c>
      <c r="F65" s="98">
        <f>IFERROR(VLOOKUP($A65,'[6]P&amp;L Per TB'!$B$4:S$379,F$5,FALSE),0)</f>
        <v>58.300000000000011</v>
      </c>
      <c r="G65" s="98">
        <f>IFERROR(VLOOKUP($A65,'[6]P&amp;L Per TB'!$B$4:T$379,G$5,FALSE),0)</f>
        <v>58.299999999999983</v>
      </c>
      <c r="H65" s="98">
        <f>IFERROR(VLOOKUP($A65,'[6]P&amp;L Per TB'!$B$4:U$379,H$5,FALSE),0)</f>
        <v>65.150000000000006</v>
      </c>
      <c r="I65" s="98">
        <f>IFERROR(VLOOKUP($A65,'[6]P&amp;L Per TB'!$B$4:V$379,I$5,FALSE),0)</f>
        <v>77.680000000000007</v>
      </c>
      <c r="J65" s="98">
        <f>IFERROR(VLOOKUP($A65,'[6]P&amp;L Per TB'!$B$4:W$379,J$5,FALSE),0)</f>
        <v>77.680000000000007</v>
      </c>
      <c r="K65" s="98">
        <f>IFERROR(VLOOKUP($A65,'[6]P&amp;L Per TB'!$B$4:X$379,K$5,FALSE),0)</f>
        <v>77.67999999999995</v>
      </c>
      <c r="L65" s="98">
        <f>IFERROR(VLOOKUP($A65,'[6]P&amp;L Per TB'!$B$4:Y$379,L$5,FALSE),0)</f>
        <v>109.98000000000002</v>
      </c>
      <c r="M65" s="98">
        <f>IFERROR(VLOOKUP($A65,'[6]P&amp;L Per TB'!$B$4:Z$379,M$5,FALSE),0)</f>
        <v>109.98000000000002</v>
      </c>
      <c r="N65" s="98">
        <f>IFERROR(VLOOKUP($A65,'[6]P&amp;L Per TB'!$B$4:AA$379,N$5,FALSE),0)</f>
        <v>116.05999999999995</v>
      </c>
      <c r="O65" s="98">
        <f>IFERROR(VLOOKUP($A65,'[6]P&amp;L Per TB'!$B$4:AB$379,O$5,FALSE),0)</f>
        <v>116.06000000000006</v>
      </c>
      <c r="P65" s="116">
        <f>SUM(D65:O65)</f>
        <v>973.75</v>
      </c>
      <c r="Q65" s="116"/>
      <c r="R65" s="107"/>
    </row>
    <row r="66" spans="1:18" s="83" customFormat="1" x14ac:dyDescent="0.3">
      <c r="A66" s="125"/>
      <c r="B66" s="83" t="s">
        <v>401</v>
      </c>
      <c r="C66" s="97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116">
        <f>SUM(D66:O66)</f>
        <v>0</v>
      </c>
      <c r="Q66" s="116"/>
      <c r="R66" s="107"/>
    </row>
    <row r="67" spans="1:18" s="83" customFormat="1" x14ac:dyDescent="0.3">
      <c r="A67" s="125"/>
      <c r="B67" s="102" t="s">
        <v>81</v>
      </c>
      <c r="C67" s="95" t="s">
        <v>81</v>
      </c>
      <c r="D67" s="103">
        <f>SUM(D65:D66)</f>
        <v>53.44</v>
      </c>
      <c r="E67" s="103">
        <f t="shared" ref="E67:P67" si="10">SUM(E65:E66)</f>
        <v>53.44</v>
      </c>
      <c r="F67" s="103">
        <f t="shared" si="10"/>
        <v>58.300000000000011</v>
      </c>
      <c r="G67" s="103">
        <f t="shared" si="10"/>
        <v>58.299999999999983</v>
      </c>
      <c r="H67" s="103">
        <f t="shared" si="10"/>
        <v>65.150000000000006</v>
      </c>
      <c r="I67" s="103">
        <f t="shared" si="10"/>
        <v>77.680000000000007</v>
      </c>
      <c r="J67" s="103">
        <f t="shared" si="10"/>
        <v>77.680000000000007</v>
      </c>
      <c r="K67" s="103">
        <f t="shared" si="10"/>
        <v>77.67999999999995</v>
      </c>
      <c r="L67" s="103">
        <f t="shared" si="10"/>
        <v>109.98000000000002</v>
      </c>
      <c r="M67" s="103">
        <f t="shared" si="10"/>
        <v>109.98000000000002</v>
      </c>
      <c r="N67" s="103">
        <f t="shared" si="10"/>
        <v>116.05999999999995</v>
      </c>
      <c r="O67" s="103">
        <f t="shared" si="10"/>
        <v>116.06000000000006</v>
      </c>
      <c r="P67" s="187">
        <f t="shared" si="10"/>
        <v>973.75</v>
      </c>
      <c r="Q67" s="186"/>
      <c r="R67" s="107"/>
    </row>
    <row r="68" spans="1:18" s="83" customFormat="1" x14ac:dyDescent="0.3">
      <c r="A68" s="125"/>
      <c r="C68" s="99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16"/>
      <c r="P68" s="116"/>
      <c r="Q68" s="116"/>
      <c r="R68" s="107"/>
    </row>
    <row r="69" spans="1:18" s="83" customFormat="1" x14ac:dyDescent="0.3">
      <c r="A69" s="125">
        <v>6610</v>
      </c>
      <c r="B69" s="83" t="s">
        <v>402</v>
      </c>
      <c r="C69" s="97" t="s">
        <v>403</v>
      </c>
      <c r="D69" s="98">
        <f>IFERROR(VLOOKUP($A69,'[6]P&amp;L Per TB'!$B$4:Q$379,D$5,FALSE),0)</f>
        <v>190.78</v>
      </c>
      <c r="E69" s="98">
        <f>IFERROR(VLOOKUP($A69,'[6]P&amp;L Per TB'!$B$4:R$379,E$5,FALSE),0)</f>
        <v>191.38000000000002</v>
      </c>
      <c r="F69" s="98">
        <f>IFERROR(VLOOKUP($A69,'[6]P&amp;L Per TB'!$B$4:S$379,F$5,FALSE),0)</f>
        <v>194.66000000000003</v>
      </c>
      <c r="G69" s="98">
        <f>IFERROR(VLOOKUP($A69,'[6]P&amp;L Per TB'!$B$4:T$379,G$5,FALSE),0)</f>
        <v>169.41999999999996</v>
      </c>
      <c r="H69" s="98">
        <f>IFERROR(VLOOKUP($A69,'[6]P&amp;L Per TB'!$B$4:U$379,H$5,FALSE),0)</f>
        <v>169.87999999999988</v>
      </c>
      <c r="I69" s="98">
        <f>IFERROR(VLOOKUP($A69,'[6]P&amp;L Per TB'!$B$4:V$379,I$5,FALSE),0)</f>
        <v>169.71000000000004</v>
      </c>
      <c r="J69" s="98">
        <f>IFERROR(VLOOKUP($A69,'[6]P&amp;L Per TB'!$B$4:W$379,J$5,FALSE),0)</f>
        <v>169.98000000000002</v>
      </c>
      <c r="K69" s="98">
        <f>IFERROR(VLOOKUP($A69,'[6]P&amp;L Per TB'!$B$4:X$379,K$5,FALSE),0)</f>
        <v>170.01999999999998</v>
      </c>
      <c r="L69" s="98">
        <f>IFERROR(VLOOKUP($A69,'[6]P&amp;L Per TB'!$B$4:Y$379,L$5,FALSE),0)</f>
        <v>169.71000000000004</v>
      </c>
      <c r="M69" s="98">
        <f>IFERROR(VLOOKUP($A69,'[6]P&amp;L Per TB'!$B$4:Z$379,M$5,FALSE),0)</f>
        <v>169.84999999999991</v>
      </c>
      <c r="N69" s="98">
        <f>IFERROR(VLOOKUP($A69,'[6]P&amp;L Per TB'!$B$4:AA$379,N$5,FALSE),0)</f>
        <v>169.93000000000029</v>
      </c>
      <c r="O69" s="98">
        <f>IFERROR(VLOOKUP($A69,'[6]P&amp;L Per TB'!$B$4:AB$379,O$5,FALSE),0)</f>
        <v>170.13000000000011</v>
      </c>
      <c r="P69" s="116">
        <f>SUM(D69:O69)</f>
        <v>2105.4500000000003</v>
      </c>
      <c r="Q69" s="116"/>
      <c r="R69" s="107"/>
    </row>
    <row r="70" spans="1:18" s="83" customFormat="1" x14ac:dyDescent="0.3">
      <c r="A70" s="125"/>
      <c r="B70" s="83" t="s">
        <v>404</v>
      </c>
      <c r="C70" s="97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116">
        <f>SUM(D70:O70)</f>
        <v>0</v>
      </c>
      <c r="Q70" s="116"/>
      <c r="R70" s="107"/>
    </row>
    <row r="71" spans="1:18" s="83" customFormat="1" x14ac:dyDescent="0.3">
      <c r="A71" s="125"/>
      <c r="B71" s="102" t="s">
        <v>81</v>
      </c>
      <c r="C71" s="95" t="s">
        <v>81</v>
      </c>
      <c r="D71" s="103">
        <f>SUM(D69:D70)</f>
        <v>190.78</v>
      </c>
      <c r="E71" s="103">
        <f t="shared" ref="E71:P71" si="11">SUM(E69:E70)</f>
        <v>191.38000000000002</v>
      </c>
      <c r="F71" s="103">
        <f t="shared" si="11"/>
        <v>194.66000000000003</v>
      </c>
      <c r="G71" s="103">
        <f t="shared" si="11"/>
        <v>169.41999999999996</v>
      </c>
      <c r="H71" s="103">
        <f t="shared" si="11"/>
        <v>169.87999999999988</v>
      </c>
      <c r="I71" s="103">
        <f t="shared" si="11"/>
        <v>169.71000000000004</v>
      </c>
      <c r="J71" s="103">
        <f t="shared" si="11"/>
        <v>169.98000000000002</v>
      </c>
      <c r="K71" s="103">
        <f t="shared" si="11"/>
        <v>170.01999999999998</v>
      </c>
      <c r="L71" s="103">
        <f t="shared" si="11"/>
        <v>169.71000000000004</v>
      </c>
      <c r="M71" s="103">
        <f t="shared" si="11"/>
        <v>169.84999999999991</v>
      </c>
      <c r="N71" s="103">
        <f t="shared" si="11"/>
        <v>169.93000000000029</v>
      </c>
      <c r="O71" s="103">
        <f t="shared" si="11"/>
        <v>170.13000000000011</v>
      </c>
      <c r="P71" s="187">
        <f t="shared" si="11"/>
        <v>2105.4500000000003</v>
      </c>
      <c r="Q71" s="186"/>
      <c r="R71" s="107"/>
    </row>
    <row r="72" spans="1:18" s="83" customFormat="1" x14ac:dyDescent="0.3">
      <c r="A72" s="125"/>
      <c r="C72" s="97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116"/>
      <c r="Q72" s="116"/>
      <c r="R72" s="107"/>
    </row>
    <row r="73" spans="1:18" s="83" customFormat="1" x14ac:dyDescent="0.3">
      <c r="A73" s="125">
        <v>6615</v>
      </c>
      <c r="B73" s="83" t="s">
        <v>405</v>
      </c>
      <c r="C73" s="97"/>
      <c r="D73" s="98">
        <f>IFERROR(VLOOKUP($A73,'[6]P&amp;L Per TB'!$B$4:Q$379,D$5,FALSE),0)</f>
        <v>0</v>
      </c>
      <c r="E73" s="98">
        <f>IFERROR(VLOOKUP($A73,'[6]P&amp;L Per TB'!$B$4:R$379,E$5,FALSE),0)</f>
        <v>0</v>
      </c>
      <c r="F73" s="98">
        <f>IFERROR(VLOOKUP($A73,'[6]P&amp;L Per TB'!$B$4:S$379,F$5,FALSE),0)</f>
        <v>0</v>
      </c>
      <c r="G73" s="98">
        <f>IFERROR(VLOOKUP($A73,'[6]P&amp;L Per TB'!$B$4:T$379,G$5,FALSE),0)</f>
        <v>4.4800000000000004</v>
      </c>
      <c r="H73" s="98">
        <f>IFERROR(VLOOKUP($A73,'[6]P&amp;L Per TB'!$B$4:U$379,H$5,FALSE),0)</f>
        <v>4.4800000000000004</v>
      </c>
      <c r="I73" s="98">
        <f>IFERROR(VLOOKUP($A73,'[6]P&amp;L Per TB'!$B$4:V$379,I$5,FALSE),0)</f>
        <v>4.4799999999999986</v>
      </c>
      <c r="J73" s="98">
        <f>IFERROR(VLOOKUP($A73,'[6]P&amp;L Per TB'!$B$4:W$379,J$5,FALSE),0)</f>
        <v>4.4800000000000022</v>
      </c>
      <c r="K73" s="98">
        <f>IFERROR(VLOOKUP($A73,'[6]P&amp;L Per TB'!$B$4:X$379,K$5,FALSE),0)</f>
        <v>4.4799999999999969</v>
      </c>
      <c r="L73" s="98">
        <f>IFERROR(VLOOKUP($A73,'[6]P&amp;L Per TB'!$B$4:Y$379,L$5,FALSE),0)</f>
        <v>4.4800000000000004</v>
      </c>
      <c r="M73" s="98">
        <f>IFERROR(VLOOKUP($A73,'[6]P&amp;L Per TB'!$B$4:Z$379,M$5,FALSE),0)</f>
        <v>4.4800000000000004</v>
      </c>
      <c r="N73" s="98">
        <f>IFERROR(VLOOKUP($A73,'[6]P&amp;L Per TB'!$B$4:AA$379,N$5,FALSE),0)</f>
        <v>4.480000000000004</v>
      </c>
      <c r="O73" s="98">
        <f>IFERROR(VLOOKUP($A73,'[6]P&amp;L Per TB'!$B$4:AB$379,O$5,FALSE),0)</f>
        <v>4.4799999999999969</v>
      </c>
      <c r="P73" s="116">
        <f>SUM(D73:O73)</f>
        <v>40.32</v>
      </c>
      <c r="Q73" s="116"/>
      <c r="R73" s="107"/>
    </row>
    <row r="74" spans="1:18" s="83" customFormat="1" x14ac:dyDescent="0.3">
      <c r="A74" s="125"/>
      <c r="B74" s="83" t="s">
        <v>406</v>
      </c>
      <c r="C74" s="97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116">
        <f>SUM(D74:O74)</f>
        <v>0</v>
      </c>
      <c r="Q74" s="116"/>
      <c r="R74" s="107"/>
    </row>
    <row r="75" spans="1:18" s="83" customFormat="1" x14ac:dyDescent="0.3">
      <c r="A75" s="125"/>
      <c r="B75" s="102" t="s">
        <v>81</v>
      </c>
      <c r="C75" s="95" t="s">
        <v>81</v>
      </c>
      <c r="D75" s="103">
        <f>SUM(D73:D74)</f>
        <v>0</v>
      </c>
      <c r="E75" s="103">
        <f t="shared" ref="E75:P75" si="12">SUM(E73:E74)</f>
        <v>0</v>
      </c>
      <c r="F75" s="103">
        <f t="shared" si="12"/>
        <v>0</v>
      </c>
      <c r="G75" s="103">
        <f t="shared" si="12"/>
        <v>4.4800000000000004</v>
      </c>
      <c r="H75" s="103">
        <f t="shared" si="12"/>
        <v>4.4800000000000004</v>
      </c>
      <c r="I75" s="103">
        <f t="shared" si="12"/>
        <v>4.4799999999999986</v>
      </c>
      <c r="J75" s="103">
        <f t="shared" si="12"/>
        <v>4.4800000000000022</v>
      </c>
      <c r="K75" s="103">
        <f t="shared" si="12"/>
        <v>4.4799999999999969</v>
      </c>
      <c r="L75" s="103">
        <f t="shared" si="12"/>
        <v>4.4800000000000004</v>
      </c>
      <c r="M75" s="103">
        <f t="shared" si="12"/>
        <v>4.4800000000000004</v>
      </c>
      <c r="N75" s="103">
        <f t="shared" si="12"/>
        <v>4.480000000000004</v>
      </c>
      <c r="O75" s="103">
        <f t="shared" si="12"/>
        <v>4.4799999999999969</v>
      </c>
      <c r="P75" s="187">
        <f t="shared" si="12"/>
        <v>40.32</v>
      </c>
      <c r="Q75" s="186"/>
      <c r="R75" s="107"/>
    </row>
    <row r="76" spans="1:18" s="83" customFormat="1" x14ac:dyDescent="0.3">
      <c r="A76" s="125"/>
      <c r="C76" s="97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116"/>
      <c r="Q76" s="116"/>
      <c r="R76" s="107"/>
    </row>
    <row r="77" spans="1:18" s="83" customFormat="1" x14ac:dyDescent="0.3">
      <c r="A77" s="125">
        <v>6620</v>
      </c>
      <c r="B77" s="107" t="s">
        <v>407</v>
      </c>
      <c r="C77" s="99"/>
      <c r="D77" s="98">
        <f>IFERROR(VLOOKUP($A77,'[6]P&amp;L Per TB'!$B$4:Q$379,D$5,FALSE),0)</f>
        <v>6542.76</v>
      </c>
      <c r="E77" s="98">
        <f>IFERROR(VLOOKUP($A77,'[6]P&amp;L Per TB'!$B$4:R$379,E$5,FALSE),0)</f>
        <v>6542.76</v>
      </c>
      <c r="F77" s="98">
        <f>IFERROR(VLOOKUP($A77,'[6]P&amp;L Per TB'!$B$4:S$379,F$5,FALSE),0)</f>
        <v>6542.7599999999984</v>
      </c>
      <c r="G77" s="98">
        <f>IFERROR(VLOOKUP($A77,'[6]P&amp;L Per TB'!$B$4:T$379,G$5,FALSE),0)</f>
        <v>6542.760000000002</v>
      </c>
      <c r="H77" s="98">
        <f>IFERROR(VLOOKUP($A77,'[6]P&amp;L Per TB'!$B$4:U$379,H$5,FALSE),0)</f>
        <v>6542.7599999999984</v>
      </c>
      <c r="I77" s="98">
        <f>IFERROR(VLOOKUP($A77,'[6]P&amp;L Per TB'!$B$4:V$379,I$5,FALSE),0)</f>
        <v>6542.7599999999984</v>
      </c>
      <c r="J77" s="98">
        <f>IFERROR(VLOOKUP($A77,'[6]P&amp;L Per TB'!$B$4:W$379,J$5,FALSE),0)</f>
        <v>6542.760000000002</v>
      </c>
      <c r="K77" s="98">
        <f>IFERROR(VLOOKUP($A77,'[6]P&amp;L Per TB'!$B$4:X$379,K$5,FALSE),0)</f>
        <v>6542.760000000002</v>
      </c>
      <c r="L77" s="98">
        <f>IFERROR(VLOOKUP($A77,'[6]P&amp;L Per TB'!$B$4:Y$379,L$5,FALSE),0)</f>
        <v>6542.760000000002</v>
      </c>
      <c r="M77" s="98">
        <f>IFERROR(VLOOKUP($A77,'[6]P&amp;L Per TB'!$B$4:Z$379,M$5,FALSE),0)</f>
        <v>6542.7599999999948</v>
      </c>
      <c r="N77" s="98">
        <f>IFERROR(VLOOKUP($A77,'[6]P&amp;L Per TB'!$B$4:AA$379,N$5,FALSE),0)</f>
        <v>6542.760000000002</v>
      </c>
      <c r="O77" s="98">
        <f>IFERROR(VLOOKUP($A77,'[6]P&amp;L Per TB'!$B$4:AB$379,O$5,FALSE),0)</f>
        <v>6542.7599999999948</v>
      </c>
      <c r="P77" s="116">
        <f>SUM(D77:O77)</f>
        <v>78513.119999999995</v>
      </c>
      <c r="Q77" s="116">
        <f>+'[6]COAS-V2'!B226+'[6]COAS-V2'!B227+'[6]COAS-V2'!B257</f>
        <v>-75262.483404699786</v>
      </c>
      <c r="R77" s="107"/>
    </row>
    <row r="78" spans="1:18" s="83" customFormat="1" x14ac:dyDescent="0.3">
      <c r="A78" s="125"/>
      <c r="B78" s="107"/>
      <c r="C78" s="99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116">
        <f>SUM(D78:O78)</f>
        <v>0</v>
      </c>
      <c r="Q78" s="116"/>
      <c r="R78" s="107"/>
    </row>
    <row r="79" spans="1:18" s="83" customFormat="1" x14ac:dyDescent="0.3">
      <c r="A79" s="125"/>
      <c r="B79" s="102" t="s">
        <v>81</v>
      </c>
      <c r="C79" s="95" t="s">
        <v>81</v>
      </c>
      <c r="D79" s="103">
        <f>SUM(D77:D78)</f>
        <v>6542.76</v>
      </c>
      <c r="E79" s="103">
        <f t="shared" ref="E79:P79" si="13">SUM(E77:E78)</f>
        <v>6542.76</v>
      </c>
      <c r="F79" s="103">
        <f t="shared" si="13"/>
        <v>6542.7599999999984</v>
      </c>
      <c r="G79" s="103">
        <f t="shared" si="13"/>
        <v>6542.760000000002</v>
      </c>
      <c r="H79" s="103">
        <f t="shared" si="13"/>
        <v>6542.7599999999984</v>
      </c>
      <c r="I79" s="103">
        <f t="shared" si="13"/>
        <v>6542.7599999999984</v>
      </c>
      <c r="J79" s="103">
        <f t="shared" si="13"/>
        <v>6542.760000000002</v>
      </c>
      <c r="K79" s="103">
        <f t="shared" si="13"/>
        <v>6542.760000000002</v>
      </c>
      <c r="L79" s="103">
        <f t="shared" si="13"/>
        <v>6542.760000000002</v>
      </c>
      <c r="M79" s="103">
        <f t="shared" si="13"/>
        <v>6542.7599999999948</v>
      </c>
      <c r="N79" s="103">
        <f t="shared" si="13"/>
        <v>6542.760000000002</v>
      </c>
      <c r="O79" s="103">
        <f t="shared" si="13"/>
        <v>6542.7599999999948</v>
      </c>
      <c r="P79" s="187">
        <f t="shared" si="13"/>
        <v>78513.119999999995</v>
      </c>
      <c r="Q79" s="186"/>
      <c r="R79" s="107"/>
    </row>
    <row r="80" spans="1:18" s="83" customFormat="1" x14ac:dyDescent="0.3">
      <c r="A80" s="125"/>
      <c r="B80" s="107"/>
      <c r="C80" s="99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16"/>
      <c r="P80" s="116"/>
      <c r="Q80" s="116"/>
      <c r="R80" s="107"/>
    </row>
    <row r="81" spans="1:20" s="83" customFormat="1" x14ac:dyDescent="0.3">
      <c r="A81" s="125"/>
      <c r="B81" s="107" t="s">
        <v>408</v>
      </c>
      <c r="C81" s="99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16"/>
      <c r="P81" s="116">
        <f>SUM(D81:O81)</f>
        <v>0</v>
      </c>
      <c r="Q81" s="116"/>
    </row>
    <row r="82" spans="1:20" s="83" customFormat="1" x14ac:dyDescent="0.3">
      <c r="A82" s="125"/>
      <c r="C82" s="99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16"/>
      <c r="P82" s="116"/>
      <c r="Q82" s="116"/>
    </row>
    <row r="83" spans="1:20" s="83" customFormat="1" ht="12" customHeight="1" thickBot="1" x14ac:dyDescent="0.35">
      <c r="A83" s="125"/>
      <c r="B83" s="95" t="s">
        <v>409</v>
      </c>
      <c r="C83" s="117"/>
      <c r="D83" s="118">
        <f t="shared" ref="D83:Q83" si="14">SUM(D7:D81)-D36-D45-D51-D55-D59-D67-D71-D75-D79-D63</f>
        <v>141466.05000000008</v>
      </c>
      <c r="E83" s="118">
        <f t="shared" si="14"/>
        <v>138272.88</v>
      </c>
      <c r="F83" s="118">
        <f t="shared" si="14"/>
        <v>160542.93999999997</v>
      </c>
      <c r="G83" s="118">
        <f t="shared" si="14"/>
        <v>141636.34000000003</v>
      </c>
      <c r="H83" s="118">
        <f t="shared" si="14"/>
        <v>140237.30000000005</v>
      </c>
      <c r="I83" s="118">
        <f t="shared" si="14"/>
        <v>139552.9</v>
      </c>
      <c r="J83" s="118">
        <f t="shared" si="14"/>
        <v>141520.28000000006</v>
      </c>
      <c r="K83" s="118">
        <f t="shared" si="14"/>
        <v>141852.17999999993</v>
      </c>
      <c r="L83" s="118">
        <f t="shared" si="14"/>
        <v>142176.96000000005</v>
      </c>
      <c r="M83" s="118">
        <f t="shared" si="14"/>
        <v>142673.45000000004</v>
      </c>
      <c r="N83" s="118">
        <f t="shared" si="14"/>
        <v>142270.18</v>
      </c>
      <c r="O83" s="118">
        <f t="shared" si="14"/>
        <v>142399.03000000006</v>
      </c>
      <c r="P83" s="118">
        <f t="shared" si="14"/>
        <v>1714600.4900000002</v>
      </c>
      <c r="Q83" s="118">
        <f t="shared" si="14"/>
        <v>-217472.78940295981</v>
      </c>
      <c r="S83" s="83">
        <f>+'[6]12 Month IS UC'!P188</f>
        <v>1716294.4</v>
      </c>
    </row>
    <row r="84" spans="1:20" s="83" customFormat="1" ht="12" customHeight="1" thickTop="1" thickBot="1" x14ac:dyDescent="0.35">
      <c r="A84" s="125"/>
      <c r="B84" s="95"/>
      <c r="C84" s="117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</row>
    <row r="85" spans="1:20" s="119" customFormat="1" ht="12" customHeight="1" thickBot="1" x14ac:dyDescent="0.35">
      <c r="A85" s="116"/>
      <c r="B85" s="96" t="s">
        <v>410</v>
      </c>
      <c r="C85" s="120"/>
      <c r="D85" s="116">
        <f>+'[6]12 Month IS UC'!D256</f>
        <v>-59790.58</v>
      </c>
      <c r="E85" s="116">
        <f>+'[6]12 Month IS UC'!E256</f>
        <v>-59896.15</v>
      </c>
      <c r="F85" s="116">
        <f>+'[6]12 Month IS UC'!F256</f>
        <v>-59956.419999999991</v>
      </c>
      <c r="G85" s="116">
        <f>+'[6]12 Month IS UC'!G256</f>
        <v>-59994.83</v>
      </c>
      <c r="H85" s="116">
        <f>+'[6]12 Month IS UC'!H256</f>
        <v>-60123.680000000015</v>
      </c>
      <c r="I85" s="116">
        <f>+'[6]12 Month IS UC'!I256</f>
        <v>-60146.799999999967</v>
      </c>
      <c r="J85" s="116">
        <f>+'[6]12 Month IS UC'!J256</f>
        <v>-60203.450000000012</v>
      </c>
      <c r="K85" s="116">
        <f>+'[6]12 Month IS UC'!K256</f>
        <v>-60252.990000000005</v>
      </c>
      <c r="L85" s="116">
        <f>+'[6]12 Month IS UC'!L256</f>
        <v>-60308.719999999972</v>
      </c>
      <c r="M85" s="116">
        <f>+'[6]12 Month IS UC'!M256</f>
        <v>-60338.200000000019</v>
      </c>
      <c r="N85" s="116">
        <f>+'[6]12 Month IS UC'!N256</f>
        <v>-60890.989999999962</v>
      </c>
      <c r="O85" s="116">
        <f>+'[6]12 Month IS UC'!O256</f>
        <v>-60949.310000000019</v>
      </c>
      <c r="P85" s="116">
        <f>+'[6]12 Month IS UC'!P256</f>
        <v>-722852.12</v>
      </c>
      <c r="Q85" s="116">
        <f>+'[6]COAS-V2'!B242</f>
        <v>184026.89987980769</v>
      </c>
      <c r="T85" s="122"/>
    </row>
    <row r="86" spans="1:20" s="124" customFormat="1" ht="13.5" customHeight="1" x14ac:dyDescent="0.3">
      <c r="A86" s="243"/>
      <c r="C86" s="95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186"/>
      <c r="Q86" s="186"/>
    </row>
    <row r="87" spans="1:20" s="124" customFormat="1" x14ac:dyDescent="0.3">
      <c r="A87" s="243" t="s">
        <v>411</v>
      </c>
      <c r="B87" s="124" t="s">
        <v>412</v>
      </c>
      <c r="C87" s="95"/>
      <c r="D87" s="96">
        <f>+D83+D85</f>
        <v>81675.470000000074</v>
      </c>
      <c r="E87" s="96">
        <f t="shared" ref="E87:Q87" si="15">+E83+E85</f>
        <v>78376.73000000001</v>
      </c>
      <c r="F87" s="96">
        <f t="shared" si="15"/>
        <v>100586.51999999999</v>
      </c>
      <c r="G87" s="96">
        <f t="shared" si="15"/>
        <v>81641.510000000024</v>
      </c>
      <c r="H87" s="96">
        <f t="shared" si="15"/>
        <v>80113.620000000024</v>
      </c>
      <c r="I87" s="96">
        <f t="shared" si="15"/>
        <v>79406.100000000035</v>
      </c>
      <c r="J87" s="96">
        <f t="shared" si="15"/>
        <v>81316.830000000045</v>
      </c>
      <c r="K87" s="96">
        <f t="shared" si="15"/>
        <v>81599.18999999993</v>
      </c>
      <c r="L87" s="96">
        <f t="shared" si="15"/>
        <v>81868.240000000078</v>
      </c>
      <c r="M87" s="96">
        <f t="shared" si="15"/>
        <v>82335.250000000029</v>
      </c>
      <c r="N87" s="96">
        <f t="shared" si="15"/>
        <v>81379.190000000031</v>
      </c>
      <c r="O87" s="96">
        <f t="shared" si="15"/>
        <v>81449.72000000003</v>
      </c>
      <c r="P87" s="186">
        <f t="shared" si="15"/>
        <v>991748.37000000023</v>
      </c>
      <c r="Q87" s="186">
        <f t="shared" si="15"/>
        <v>-33445.889523152116</v>
      </c>
    </row>
    <row r="88" spans="1:20" s="107" customFormat="1" ht="13.5" customHeight="1" x14ac:dyDescent="0.3">
      <c r="A88" s="125"/>
      <c r="B88" s="126"/>
      <c r="C88" s="127"/>
      <c r="D88" s="128"/>
      <c r="E88" s="128"/>
      <c r="F88" s="128"/>
      <c r="G88" s="128"/>
      <c r="H88" s="116"/>
      <c r="I88" s="116"/>
      <c r="J88" s="116"/>
      <c r="K88" s="116"/>
      <c r="L88" s="116"/>
      <c r="M88" s="116"/>
      <c r="N88" s="116"/>
      <c r="O88" s="116"/>
      <c r="P88" s="116"/>
      <c r="Q88" s="116"/>
    </row>
    <row r="89" spans="1:20" s="102" customFormat="1" ht="24" x14ac:dyDescent="0.3">
      <c r="A89" s="245"/>
      <c r="B89" s="89" t="s">
        <v>135</v>
      </c>
      <c r="C89" s="89" t="s">
        <v>334</v>
      </c>
      <c r="D89" s="90" t="s">
        <v>335</v>
      </c>
      <c r="E89" s="90" t="s">
        <v>336</v>
      </c>
      <c r="F89" s="90" t="s">
        <v>337</v>
      </c>
      <c r="G89" s="90" t="s">
        <v>338</v>
      </c>
      <c r="H89" s="90" t="s">
        <v>339</v>
      </c>
      <c r="I89" s="90" t="s">
        <v>340</v>
      </c>
      <c r="J89" s="90" t="s">
        <v>341</v>
      </c>
      <c r="K89" s="90" t="s">
        <v>342</v>
      </c>
      <c r="L89" s="90" t="s">
        <v>343</v>
      </c>
      <c r="M89" s="90" t="s">
        <v>344</v>
      </c>
      <c r="N89" s="90" t="s">
        <v>345</v>
      </c>
      <c r="O89" s="91" t="s">
        <v>346</v>
      </c>
      <c r="P89" s="190">
        <v>41639</v>
      </c>
      <c r="Q89" s="320"/>
    </row>
    <row r="90" spans="1:20" s="83" customFormat="1" x14ac:dyDescent="0.3">
      <c r="A90" s="125"/>
      <c r="C90" s="130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16"/>
      <c r="P90" s="116"/>
      <c r="Q90" s="116"/>
    </row>
    <row r="91" spans="1:20" s="83" customFormat="1" x14ac:dyDescent="0.3">
      <c r="A91" s="125">
        <v>6640</v>
      </c>
      <c r="B91" s="83" t="s">
        <v>413</v>
      </c>
      <c r="C91" s="97" t="s">
        <v>414</v>
      </c>
      <c r="D91" s="98">
        <f>IFERROR(VLOOKUP($A91,'[6]P&amp;L Per TB'!$B$4:Q$379,D$5,FALSE),0)</f>
        <v>0</v>
      </c>
      <c r="E91" s="98">
        <f>IFERROR(VLOOKUP($A91,'[6]P&amp;L Per TB'!$B$4:R$379,E$5,FALSE),0)</f>
        <v>0</v>
      </c>
      <c r="F91" s="98">
        <f>IFERROR(VLOOKUP($A91,'[6]P&amp;L Per TB'!$B$4:S$379,F$5,FALSE),0)</f>
        <v>0</v>
      </c>
      <c r="G91" s="98">
        <f>IFERROR(VLOOKUP($A91,'[6]P&amp;L Per TB'!$B$4:T$379,G$5,FALSE),0)</f>
        <v>14.79</v>
      </c>
      <c r="H91" s="98">
        <f>IFERROR(VLOOKUP($A91,'[6]P&amp;L Per TB'!$B$4:U$379,H$5,FALSE),0)</f>
        <v>14.79</v>
      </c>
      <c r="I91" s="98">
        <f>IFERROR(VLOOKUP($A91,'[6]P&amp;L Per TB'!$B$4:V$379,I$5,FALSE),0)</f>
        <v>14.79</v>
      </c>
      <c r="J91" s="98">
        <f>IFERROR(VLOOKUP($A91,'[6]P&amp;L Per TB'!$B$4:W$379,J$5,FALSE),0)</f>
        <v>14.79</v>
      </c>
      <c r="K91" s="98">
        <f>IFERROR(VLOOKUP($A91,'[6]P&amp;L Per TB'!$B$4:X$379,K$5,FALSE),0)</f>
        <v>14.790000000000006</v>
      </c>
      <c r="L91" s="98">
        <f>IFERROR(VLOOKUP($A91,'[6]P&amp;L Per TB'!$B$4:Y$379,L$5,FALSE),0)</f>
        <v>14.789999999999992</v>
      </c>
      <c r="M91" s="98">
        <f>IFERROR(VLOOKUP($A91,'[6]P&amp;L Per TB'!$B$4:Z$379,M$5,FALSE),0)</f>
        <v>14.790000000000006</v>
      </c>
      <c r="N91" s="98">
        <f>IFERROR(VLOOKUP($A91,'[6]P&amp;L Per TB'!$B$4:AA$379,N$5,FALSE),0)</f>
        <v>14.789999999999992</v>
      </c>
      <c r="O91" s="98">
        <f>IFERROR(VLOOKUP($A91,'[6]P&amp;L Per TB'!$B$4:AB$379,O$5,FALSE),0)</f>
        <v>14.79000000000002</v>
      </c>
      <c r="P91" s="116">
        <f>SUM(D91:O91)</f>
        <v>133.11000000000001</v>
      </c>
      <c r="Q91" s="116"/>
    </row>
    <row r="92" spans="1:20" s="83" customFormat="1" x14ac:dyDescent="0.3">
      <c r="A92" s="125">
        <v>6645</v>
      </c>
      <c r="B92" s="83" t="s">
        <v>415</v>
      </c>
      <c r="C92" s="97"/>
      <c r="D92" s="98">
        <f>IFERROR(VLOOKUP($A92,'[6]P&amp;L Per TB'!$B$4:Q$379,D$5,FALSE),0)</f>
        <v>0</v>
      </c>
      <c r="E92" s="98">
        <f>IFERROR(VLOOKUP($A92,'[6]P&amp;L Per TB'!$B$4:R$379,E$5,FALSE),0)</f>
        <v>0</v>
      </c>
      <c r="F92" s="98">
        <f>IFERROR(VLOOKUP($A92,'[6]P&amp;L Per TB'!$B$4:S$379,F$5,FALSE),0)</f>
        <v>0</v>
      </c>
      <c r="G92" s="98">
        <f>IFERROR(VLOOKUP($A92,'[6]P&amp;L Per TB'!$B$4:T$379,G$5,FALSE),0)</f>
        <v>0</v>
      </c>
      <c r="H92" s="98">
        <f>IFERROR(VLOOKUP($A92,'[6]P&amp;L Per TB'!$B$4:U$379,H$5,FALSE),0)</f>
        <v>0</v>
      </c>
      <c r="I92" s="98">
        <f>IFERROR(VLOOKUP($A92,'[6]P&amp;L Per TB'!$B$4:V$379,I$5,FALSE),0)</f>
        <v>0</v>
      </c>
      <c r="J92" s="98">
        <f>IFERROR(VLOOKUP($A92,'[6]P&amp;L Per TB'!$B$4:W$379,J$5,FALSE),0)</f>
        <v>0</v>
      </c>
      <c r="K92" s="98">
        <f>IFERROR(VLOOKUP($A92,'[6]P&amp;L Per TB'!$B$4:X$379,K$5,FALSE),0)</f>
        <v>0</v>
      </c>
      <c r="L92" s="98">
        <f>IFERROR(VLOOKUP($A92,'[6]P&amp;L Per TB'!$B$4:Y$379,L$5,FALSE),0)</f>
        <v>0</v>
      </c>
      <c r="M92" s="98">
        <f>IFERROR(VLOOKUP($A92,'[6]P&amp;L Per TB'!$B$4:Z$379,M$5,FALSE),0)</f>
        <v>0</v>
      </c>
      <c r="N92" s="98">
        <f>IFERROR(VLOOKUP($A92,'[6]P&amp;L Per TB'!$B$4:AA$379,N$5,FALSE),0)</f>
        <v>0</v>
      </c>
      <c r="O92" s="98">
        <f>IFERROR(VLOOKUP($A92,'[6]P&amp;L Per TB'!$B$4:AB$379,O$5,FALSE),0)</f>
        <v>0</v>
      </c>
      <c r="P92" s="116">
        <f>SUM(D92:O92)</f>
        <v>0</v>
      </c>
      <c r="Q92" s="116"/>
    </row>
    <row r="93" spans="1:20" s="83" customFormat="1" x14ac:dyDescent="0.3">
      <c r="A93" s="125"/>
      <c r="C93" s="117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16"/>
      <c r="P93" s="116"/>
      <c r="Q93" s="116"/>
    </row>
    <row r="94" spans="1:20" s="83" customFormat="1" x14ac:dyDescent="0.3">
      <c r="A94" s="125">
        <v>6710</v>
      </c>
      <c r="B94" s="83" t="s">
        <v>416</v>
      </c>
      <c r="C94" s="97" t="s">
        <v>417</v>
      </c>
      <c r="D94" s="98">
        <f>IFERROR(VLOOKUP($A94,'[6]P&amp;L Per TB'!$B$4:Q$379,D$5,FALSE),0)</f>
        <v>4543.17</v>
      </c>
      <c r="E94" s="98">
        <f>IFERROR(VLOOKUP($A94,'[6]P&amp;L Per TB'!$B$4:R$379,E$5,FALSE),0)</f>
        <v>4543.24</v>
      </c>
      <c r="F94" s="98">
        <f>IFERROR(VLOOKUP($A94,'[6]P&amp;L Per TB'!$B$4:S$379,F$5,FALSE),0)</f>
        <v>4543.24</v>
      </c>
      <c r="G94" s="98">
        <f>IFERROR(VLOOKUP($A94,'[6]P&amp;L Per TB'!$B$4:T$379,G$5,FALSE),0)</f>
        <v>4543.24</v>
      </c>
      <c r="H94" s="98">
        <f>IFERROR(VLOOKUP($A94,'[6]P&amp;L Per TB'!$B$4:U$379,H$5,FALSE),0)</f>
        <v>4542.9700000000012</v>
      </c>
      <c r="I94" s="98">
        <f>IFERROR(VLOOKUP($A94,'[6]P&amp;L Per TB'!$B$4:V$379,I$5,FALSE),0)</f>
        <v>4543.2599999999984</v>
      </c>
      <c r="J94" s="98">
        <f>IFERROR(VLOOKUP($A94,'[6]P&amp;L Per TB'!$B$4:W$379,J$5,FALSE),0)</f>
        <v>4543.2599999999984</v>
      </c>
      <c r="K94" s="98">
        <f>IFERROR(VLOOKUP($A94,'[6]P&amp;L Per TB'!$B$4:X$379,K$5,FALSE),0)</f>
        <v>4543.9400000000023</v>
      </c>
      <c r="L94" s="98">
        <f>IFERROR(VLOOKUP($A94,'[6]P&amp;L Per TB'!$B$4:Y$379,L$5,FALSE),0)</f>
        <v>4543.9399999999951</v>
      </c>
      <c r="M94" s="98">
        <f>IFERROR(VLOOKUP($A94,'[6]P&amp;L Per TB'!$B$4:Z$379,M$5,FALSE),0)</f>
        <v>4545.5100000000093</v>
      </c>
      <c r="N94" s="98">
        <f>IFERROR(VLOOKUP($A94,'[6]P&amp;L Per TB'!$B$4:AA$379,N$5,FALSE),0)</f>
        <v>4547.8899999999994</v>
      </c>
      <c r="O94" s="98">
        <f>IFERROR(VLOOKUP($A94,'[6]P&amp;L Per TB'!$B$4:AB$379,O$5,FALSE),0)</f>
        <v>4547.8899999999994</v>
      </c>
      <c r="P94" s="116">
        <f>SUM(D94:O94)</f>
        <v>54531.55</v>
      </c>
      <c r="Q94" s="116">
        <f>+'[6]COAS-V2'!B231</f>
        <v>-17280.082000000002</v>
      </c>
    </row>
    <row r="95" spans="1:20" s="83" customFormat="1" x14ac:dyDescent="0.3">
      <c r="A95" s="125"/>
      <c r="C95" s="97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116"/>
      <c r="P95" s="116"/>
      <c r="Q95" s="116"/>
    </row>
    <row r="96" spans="1:20" s="83" customFormat="1" x14ac:dyDescent="0.3">
      <c r="A96" s="125">
        <v>6715</v>
      </c>
      <c r="B96" s="83" t="s">
        <v>419</v>
      </c>
      <c r="C96" s="97" t="s">
        <v>420</v>
      </c>
      <c r="D96" s="98">
        <f>IFERROR(VLOOKUP($A96,'[6]P&amp;L Per TB'!$B$4:Q$379,D$5,FALSE),0)</f>
        <v>5332.78</v>
      </c>
      <c r="E96" s="98">
        <f>IFERROR(VLOOKUP($A96,'[6]P&amp;L Per TB'!$B$4:R$379,E$5,FALSE),0)</f>
        <v>5333.5999999999995</v>
      </c>
      <c r="F96" s="98">
        <f>IFERROR(VLOOKUP($A96,'[6]P&amp;L Per TB'!$B$4:S$379,F$5,FALSE),0)</f>
        <v>5334.27</v>
      </c>
      <c r="G96" s="98">
        <f>IFERROR(VLOOKUP($A96,'[6]P&amp;L Per TB'!$B$4:T$379,G$5,FALSE),0)</f>
        <v>5340.74</v>
      </c>
      <c r="H96" s="98">
        <f>IFERROR(VLOOKUP($A96,'[6]P&amp;L Per TB'!$B$4:U$379,H$5,FALSE),0)</f>
        <v>5387.6000000000022</v>
      </c>
      <c r="I96" s="98">
        <f>IFERROR(VLOOKUP($A96,'[6]P&amp;L Per TB'!$B$4:V$379,I$5,FALSE),0)</f>
        <v>5387.8999999999978</v>
      </c>
      <c r="J96" s="98">
        <f>IFERROR(VLOOKUP($A96,'[6]P&amp;L Per TB'!$B$4:W$379,J$5,FALSE),0)</f>
        <v>5385.9100000000035</v>
      </c>
      <c r="K96" s="98">
        <f>IFERROR(VLOOKUP($A96,'[6]P&amp;L Per TB'!$B$4:X$379,K$5,FALSE),0)</f>
        <v>5386.2799999999988</v>
      </c>
      <c r="L96" s="98">
        <f>IFERROR(VLOOKUP($A96,'[6]P&amp;L Per TB'!$B$4:Y$379,L$5,FALSE),0)</f>
        <v>5391.0499999999956</v>
      </c>
      <c r="M96" s="98">
        <f>IFERROR(VLOOKUP($A96,'[6]P&amp;L Per TB'!$B$4:Z$379,M$5,FALSE),0)</f>
        <v>5391.57</v>
      </c>
      <c r="N96" s="98">
        <f>IFERROR(VLOOKUP($A96,'[6]P&amp;L Per TB'!$B$4:AA$379,N$5,FALSE),0)</f>
        <v>5391.6800000000076</v>
      </c>
      <c r="O96" s="98">
        <f>IFERROR(VLOOKUP($A96,'[6]P&amp;L Per TB'!$B$4:AB$379,O$5,FALSE),0)</f>
        <v>5392.1999999999898</v>
      </c>
      <c r="P96" s="116">
        <f>SUM(D96:O96)</f>
        <v>64455.579999999994</v>
      </c>
      <c r="Q96" s="116">
        <f>+'[6]COAS-V2'!B232</f>
        <v>-17045.352666666666</v>
      </c>
    </row>
    <row r="97" spans="1:17" s="83" customFormat="1" x14ac:dyDescent="0.3">
      <c r="A97" s="125">
        <v>6717</v>
      </c>
      <c r="B97" s="83" t="s">
        <v>421</v>
      </c>
      <c r="C97" s="97" t="s">
        <v>422</v>
      </c>
      <c r="D97" s="98">
        <f>IFERROR(VLOOKUP($A97,'[6]P&amp;L Per TB'!$B$4:Q$379,D$5,FALSE),0)</f>
        <v>1535.64</v>
      </c>
      <c r="E97" s="98">
        <f>IFERROR(VLOOKUP($A97,'[6]P&amp;L Per TB'!$B$4:R$379,E$5,FALSE),0)</f>
        <v>1535.64</v>
      </c>
      <c r="F97" s="98">
        <f>IFERROR(VLOOKUP($A97,'[6]P&amp;L Per TB'!$B$4:S$379,F$5,FALSE),0)</f>
        <v>1535.6399999999999</v>
      </c>
      <c r="G97" s="98">
        <f>IFERROR(VLOOKUP($A97,'[6]P&amp;L Per TB'!$B$4:T$379,G$5,FALSE),0)</f>
        <v>1535.6400000000003</v>
      </c>
      <c r="H97" s="98">
        <f>IFERROR(VLOOKUP($A97,'[6]P&amp;L Per TB'!$B$4:U$379,H$5,FALSE),0)</f>
        <v>1571.7399999999998</v>
      </c>
      <c r="I97" s="98">
        <f>IFERROR(VLOOKUP($A97,'[6]P&amp;L Per TB'!$B$4:V$379,I$5,FALSE),0)</f>
        <v>1571.7400000000007</v>
      </c>
      <c r="J97" s="98">
        <f>IFERROR(VLOOKUP($A97,'[6]P&amp;L Per TB'!$B$4:W$379,J$5,FALSE),0)</f>
        <v>1571.7399999999998</v>
      </c>
      <c r="K97" s="98">
        <f>IFERROR(VLOOKUP($A97,'[6]P&amp;L Per TB'!$B$4:X$379,K$5,FALSE),0)</f>
        <v>1571.7399999999998</v>
      </c>
      <c r="L97" s="98">
        <f>IFERROR(VLOOKUP($A97,'[6]P&amp;L Per TB'!$B$4:Y$379,L$5,FALSE),0)</f>
        <v>1571.7399999999998</v>
      </c>
      <c r="M97" s="98">
        <f>IFERROR(VLOOKUP($A97,'[6]P&amp;L Per TB'!$B$4:Z$379,M$5,FALSE),0)</f>
        <v>1571.7399999999998</v>
      </c>
      <c r="N97" s="98">
        <f>IFERROR(VLOOKUP($A97,'[6]P&amp;L Per TB'!$B$4:AA$379,N$5,FALSE),0)</f>
        <v>1571.7400000000016</v>
      </c>
      <c r="O97" s="98">
        <f>IFERROR(VLOOKUP($A97,'[6]P&amp;L Per TB'!$B$4:AB$379,O$5,FALSE),0)</f>
        <v>1571.739999999998</v>
      </c>
      <c r="P97" s="116">
        <f>SUM(D97:O97)</f>
        <v>18716.48</v>
      </c>
      <c r="Q97" s="116">
        <f>+'[6]COAS-V2'!B233</f>
        <v>25568.028999999999</v>
      </c>
    </row>
    <row r="98" spans="1:17" s="83" customFormat="1" x14ac:dyDescent="0.3">
      <c r="A98" s="125"/>
      <c r="B98" s="102" t="s">
        <v>81</v>
      </c>
      <c r="C98" s="95" t="s">
        <v>81</v>
      </c>
      <c r="D98" s="103">
        <f>SUM(D96:D97)</f>
        <v>6868.42</v>
      </c>
      <c r="E98" s="103">
        <f t="shared" ref="E98:P98" si="16">SUM(E96:E97)</f>
        <v>6869.24</v>
      </c>
      <c r="F98" s="103">
        <f t="shared" si="16"/>
        <v>6869.91</v>
      </c>
      <c r="G98" s="103">
        <f t="shared" si="16"/>
        <v>6876.38</v>
      </c>
      <c r="H98" s="103">
        <f>SUM(H96:H97)</f>
        <v>6959.340000000002</v>
      </c>
      <c r="I98" s="103">
        <f t="shared" si="16"/>
        <v>6959.6399999999985</v>
      </c>
      <c r="J98" s="103">
        <f t="shared" si="16"/>
        <v>6957.6500000000033</v>
      </c>
      <c r="K98" s="103">
        <f t="shared" si="16"/>
        <v>6958.0199999999986</v>
      </c>
      <c r="L98" s="103">
        <f t="shared" si="16"/>
        <v>6962.7899999999954</v>
      </c>
      <c r="M98" s="103">
        <f t="shared" si="16"/>
        <v>6963.3099999999995</v>
      </c>
      <c r="N98" s="103">
        <f t="shared" si="16"/>
        <v>6963.4200000000092</v>
      </c>
      <c r="O98" s="103">
        <f t="shared" si="16"/>
        <v>6963.9399999999878</v>
      </c>
      <c r="P98" s="187">
        <f t="shared" si="16"/>
        <v>83172.06</v>
      </c>
      <c r="Q98" s="186"/>
    </row>
    <row r="99" spans="1:17" s="83" customFormat="1" x14ac:dyDescent="0.3">
      <c r="A99" s="125"/>
      <c r="C99" s="99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16"/>
      <c r="P99" s="116"/>
      <c r="Q99" s="116"/>
    </row>
    <row r="100" spans="1:17" s="83" customFormat="1" x14ac:dyDescent="0.3">
      <c r="A100" s="125">
        <v>6725</v>
      </c>
      <c r="B100" s="83" t="s">
        <v>423</v>
      </c>
      <c r="C100" s="97" t="s">
        <v>424</v>
      </c>
      <c r="D100" s="98">
        <f>IFERROR(VLOOKUP($A100,'[6]P&amp;L Per TB'!$B$4:Q$379,D$5,FALSE),0)</f>
        <v>74.66</v>
      </c>
      <c r="E100" s="98">
        <f>IFERROR(VLOOKUP($A100,'[6]P&amp;L Per TB'!$B$4:R$379,E$5,FALSE),0)</f>
        <v>74.66</v>
      </c>
      <c r="F100" s="98">
        <f>IFERROR(VLOOKUP($A100,'[6]P&amp;L Per TB'!$B$4:S$379,F$5,FALSE),0)</f>
        <v>74.66</v>
      </c>
      <c r="G100" s="98">
        <f>IFERROR(VLOOKUP($A100,'[6]P&amp;L Per TB'!$B$4:T$379,G$5,FALSE),0)</f>
        <v>100.53</v>
      </c>
      <c r="H100" s="98">
        <f>IFERROR(VLOOKUP($A100,'[6]P&amp;L Per TB'!$B$4:U$379,H$5,FALSE),0)</f>
        <v>113.57</v>
      </c>
      <c r="I100" s="98">
        <f>IFERROR(VLOOKUP($A100,'[6]P&amp;L Per TB'!$B$4:V$379,I$5,FALSE),0)</f>
        <v>113.57</v>
      </c>
      <c r="J100" s="98">
        <f>IFERROR(VLOOKUP($A100,'[6]P&amp;L Per TB'!$B$4:W$379,J$5,FALSE),0)</f>
        <v>112.04000000000008</v>
      </c>
      <c r="K100" s="98">
        <f>IFERROR(VLOOKUP($A100,'[6]P&amp;L Per TB'!$B$4:X$379,K$5,FALSE),0)</f>
        <v>86.169999999999959</v>
      </c>
      <c r="L100" s="98">
        <f>IFERROR(VLOOKUP($A100,'[6]P&amp;L Per TB'!$B$4:Y$379,L$5,FALSE),0)</f>
        <v>86.169999999999959</v>
      </c>
      <c r="M100" s="98">
        <f>IFERROR(VLOOKUP($A100,'[6]P&amp;L Per TB'!$B$4:Z$379,M$5,FALSE),0)</f>
        <v>86.889999999999986</v>
      </c>
      <c r="N100" s="98">
        <f>IFERROR(VLOOKUP($A100,'[6]P&amp;L Per TB'!$B$4:AA$379,N$5,FALSE),0)</f>
        <v>88.170000000000073</v>
      </c>
      <c r="O100" s="98">
        <f>IFERROR(VLOOKUP($A100,'[6]P&amp;L Per TB'!$B$4:AB$379,O$5,FALSE),0)</f>
        <v>88.169999999999959</v>
      </c>
      <c r="P100" s="116">
        <f>SUM(D100:O100)</f>
        <v>1099.26</v>
      </c>
      <c r="Q100" s="116">
        <f>+'[6]COAS-V2'!B234</f>
        <v>14510.716578947369</v>
      </c>
    </row>
    <row r="101" spans="1:17" s="83" customFormat="1" x14ac:dyDescent="0.3">
      <c r="A101" s="125"/>
      <c r="C101" s="99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16"/>
      <c r="P101" s="116"/>
      <c r="Q101" s="116"/>
    </row>
    <row r="102" spans="1:17" s="83" customFormat="1" x14ac:dyDescent="0.3">
      <c r="A102" s="125">
        <v>6660</v>
      </c>
      <c r="B102" s="83" t="s">
        <v>425</v>
      </c>
      <c r="C102" s="97" t="s">
        <v>426</v>
      </c>
      <c r="D102" s="98">
        <f>IFERROR(VLOOKUP($A102,'[6]P&amp;L Per TB'!$B$4:Q$379,D$5,FALSE),0)</f>
        <v>7260.5</v>
      </c>
      <c r="E102" s="98">
        <f>IFERROR(VLOOKUP($A102,'[6]P&amp;L Per TB'!$B$4:R$379,E$5,FALSE),0)</f>
        <v>7260.5</v>
      </c>
      <c r="F102" s="98">
        <f>IFERROR(VLOOKUP($A102,'[6]P&amp;L Per TB'!$B$4:S$379,F$5,FALSE),0)</f>
        <v>7260.5</v>
      </c>
      <c r="G102" s="98">
        <f>IFERROR(VLOOKUP($A102,'[6]P&amp;L Per TB'!$B$4:T$379,G$5,FALSE),0)</f>
        <v>7274.9700000000012</v>
      </c>
      <c r="H102" s="98">
        <f>IFERROR(VLOOKUP($A102,'[6]P&amp;L Per TB'!$B$4:U$379,H$5,FALSE),0)</f>
        <v>7274.9700000000012</v>
      </c>
      <c r="I102" s="98">
        <f>IFERROR(VLOOKUP($A102,'[6]P&amp;L Per TB'!$B$4:V$379,I$5,FALSE),0)</f>
        <v>7274.9700000000012</v>
      </c>
      <c r="J102" s="98">
        <f>IFERROR(VLOOKUP($A102,'[6]P&amp;L Per TB'!$B$4:W$379,J$5,FALSE),0)</f>
        <v>7274.9699999999939</v>
      </c>
      <c r="K102" s="98">
        <f>IFERROR(VLOOKUP($A102,'[6]P&amp;L Per TB'!$B$4:X$379,K$5,FALSE),0)</f>
        <v>7274.9700000000012</v>
      </c>
      <c r="L102" s="98">
        <f>IFERROR(VLOOKUP($A102,'[6]P&amp;L Per TB'!$B$4:Y$379,L$5,FALSE),0)</f>
        <v>7274.9700000000012</v>
      </c>
      <c r="M102" s="98">
        <f>IFERROR(VLOOKUP($A102,'[6]P&amp;L Per TB'!$B$4:Z$379,M$5,FALSE),0)</f>
        <v>7274.9699999999939</v>
      </c>
      <c r="N102" s="98">
        <f>IFERROR(VLOOKUP($A102,'[6]P&amp;L Per TB'!$B$4:AA$379,N$5,FALSE),0)</f>
        <v>7274.9700000000012</v>
      </c>
      <c r="O102" s="98">
        <f>IFERROR(VLOOKUP($A102,'[6]P&amp;L Per TB'!$B$4:AB$379,O$5,FALSE),0)</f>
        <v>7274.9700000000012</v>
      </c>
      <c r="P102" s="116">
        <f>SUM(D102:O102)</f>
        <v>87256.23</v>
      </c>
      <c r="Q102" s="116">
        <f>+'[6]COAS-V2'!B228</f>
        <v>16.849200000000003</v>
      </c>
    </row>
    <row r="103" spans="1:17" s="83" customFormat="1" x14ac:dyDescent="0.3">
      <c r="A103" s="125"/>
      <c r="C103" s="99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16"/>
      <c r="P103" s="116"/>
      <c r="Q103" s="116"/>
    </row>
    <row r="104" spans="1:17" s="83" customFormat="1" x14ac:dyDescent="0.3">
      <c r="A104" s="125">
        <v>6655</v>
      </c>
      <c r="B104" s="83" t="s">
        <v>427</v>
      </c>
      <c r="C104" s="99"/>
      <c r="D104" s="98">
        <f>IFERROR(VLOOKUP($A104,'[6]P&amp;L Per TB'!$B$4:Q$379,D$5,FALSE),0)</f>
        <v>0</v>
      </c>
      <c r="E104" s="98">
        <f>IFERROR(VLOOKUP($A104,'[6]P&amp;L Per TB'!$B$4:R$379,E$5,FALSE),0)</f>
        <v>0</v>
      </c>
      <c r="F104" s="98">
        <f>IFERROR(VLOOKUP($A104,'[6]P&amp;L Per TB'!$B$4:S$379,F$5,FALSE),0)</f>
        <v>0</v>
      </c>
      <c r="G104" s="98">
        <f>IFERROR(VLOOKUP($A104,'[6]P&amp;L Per TB'!$B$4:T$379,G$5,FALSE),0)</f>
        <v>0</v>
      </c>
      <c r="H104" s="98">
        <f>IFERROR(VLOOKUP($A104,'[6]P&amp;L Per TB'!$B$4:U$379,H$5,FALSE),0)</f>
        <v>0</v>
      </c>
      <c r="I104" s="98">
        <f>IFERROR(VLOOKUP($A104,'[6]P&amp;L Per TB'!$B$4:V$379,I$5,FALSE),0)</f>
        <v>0</v>
      </c>
      <c r="J104" s="98">
        <f>IFERROR(VLOOKUP($A104,'[6]P&amp;L Per TB'!$B$4:W$379,J$5,FALSE),0)</f>
        <v>0</v>
      </c>
      <c r="K104" s="98">
        <f>IFERROR(VLOOKUP($A104,'[6]P&amp;L Per TB'!$B$4:X$379,K$5,FALSE),0)</f>
        <v>0</v>
      </c>
      <c r="L104" s="98">
        <f>IFERROR(VLOOKUP($A104,'[6]P&amp;L Per TB'!$B$4:Y$379,L$5,FALSE),0)</f>
        <v>0</v>
      </c>
      <c r="M104" s="98">
        <f>IFERROR(VLOOKUP($A104,'[6]P&amp;L Per TB'!$B$4:Z$379,M$5,FALSE),0)</f>
        <v>0</v>
      </c>
      <c r="N104" s="98">
        <f>IFERROR(VLOOKUP($A104,'[6]P&amp;L Per TB'!$B$4:AA$379,N$5,FALSE),0)</f>
        <v>0</v>
      </c>
      <c r="O104" s="98">
        <f>IFERROR(VLOOKUP($A104,'[6]P&amp;L Per TB'!$B$4:AB$379,O$5,FALSE),0)</f>
        <v>0</v>
      </c>
      <c r="P104" s="116">
        <f>SUM(D104:O104)</f>
        <v>0</v>
      </c>
      <c r="Q104" s="116"/>
    </row>
    <row r="105" spans="1:17" s="83" customFormat="1" x14ac:dyDescent="0.3">
      <c r="A105" s="125"/>
      <c r="C105" s="99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16"/>
      <c r="P105" s="116"/>
      <c r="Q105" s="116"/>
    </row>
    <row r="106" spans="1:17" s="83" customFormat="1" x14ac:dyDescent="0.3">
      <c r="A106" s="125">
        <v>6680</v>
      </c>
      <c r="B106" s="83" t="s">
        <v>428</v>
      </c>
      <c r="C106" s="97" t="s">
        <v>429</v>
      </c>
      <c r="D106" s="98">
        <f>IFERROR(VLOOKUP($A106,'[6]P&amp;L Per TB'!$B$4:Q$379,D$5,FALSE),0)</f>
        <v>6948.1100000000006</v>
      </c>
      <c r="E106" s="98">
        <f>IFERROR(VLOOKUP($A106,'[6]P&amp;L Per TB'!$B$4:R$379,E$5,FALSE),0)</f>
        <v>6948.1100000000006</v>
      </c>
      <c r="F106" s="98">
        <f>IFERROR(VLOOKUP($A106,'[6]P&amp;L Per TB'!$B$4:S$379,F$5,FALSE),0)</f>
        <v>6948.3299999999981</v>
      </c>
      <c r="G106" s="98">
        <f>IFERROR(VLOOKUP($A106,'[6]P&amp;L Per TB'!$B$4:T$379,G$5,FALSE),0)</f>
        <v>6948.3300000000017</v>
      </c>
      <c r="H106" s="98">
        <f>IFERROR(VLOOKUP($A106,'[6]P&amp;L Per TB'!$B$4:U$379,H$5,FALSE),0)</f>
        <v>6940.4699999999975</v>
      </c>
      <c r="I106" s="98">
        <f>IFERROR(VLOOKUP($A106,'[6]P&amp;L Per TB'!$B$4:V$379,I$5,FALSE),0)</f>
        <v>6943.2100000000064</v>
      </c>
      <c r="J106" s="98">
        <f>IFERROR(VLOOKUP($A106,'[6]P&amp;L Per TB'!$B$4:W$379,J$5,FALSE),0)</f>
        <v>6948.179999999993</v>
      </c>
      <c r="K106" s="98">
        <f>IFERROR(VLOOKUP($A106,'[6]P&amp;L Per TB'!$B$4:X$379,K$5,FALSE),0)</f>
        <v>6949.760000000002</v>
      </c>
      <c r="L106" s="98">
        <f>IFERROR(VLOOKUP($A106,'[6]P&amp;L Per TB'!$B$4:Y$379,L$5,FALSE),0)</f>
        <v>6955.8600000000006</v>
      </c>
      <c r="M106" s="98">
        <f>IFERROR(VLOOKUP($A106,'[6]P&amp;L Per TB'!$B$4:Z$379,M$5,FALSE),0)</f>
        <v>6955.9700000000012</v>
      </c>
      <c r="N106" s="98">
        <f>IFERROR(VLOOKUP($A106,'[6]P&amp;L Per TB'!$B$4:AA$379,N$5,FALSE),0)</f>
        <v>6956.179999999993</v>
      </c>
      <c r="O106" s="98">
        <f>IFERROR(VLOOKUP($A106,'[6]P&amp;L Per TB'!$B$4:AB$379,O$5,FALSE),0)</f>
        <v>6956.1800000000076</v>
      </c>
      <c r="P106" s="116">
        <f>SUM(D106:O106)</f>
        <v>83398.69</v>
      </c>
      <c r="Q106" s="116">
        <f>+'[6]COAS-V2'!B230</f>
        <v>-82737.09</v>
      </c>
    </row>
    <row r="107" spans="1:17" s="83" customFormat="1" x14ac:dyDescent="0.3">
      <c r="A107" s="125"/>
      <c r="B107" s="83" t="s">
        <v>430</v>
      </c>
      <c r="C107" s="97"/>
      <c r="D107" s="98">
        <f>IFERROR(VLOOKUP($A107,'[6]P&amp;L Per TB'!$B$4:Q$379,D$5,FALSE),0)</f>
        <v>0</v>
      </c>
      <c r="E107" s="98">
        <f>IFERROR(VLOOKUP($A107,'[6]P&amp;L Per TB'!$B$4:R$379,E$5,FALSE),0)</f>
        <v>0</v>
      </c>
      <c r="F107" s="98">
        <f>IFERROR(VLOOKUP($A107,'[6]P&amp;L Per TB'!$B$4:S$379,F$5,FALSE),0)</f>
        <v>0</v>
      </c>
      <c r="G107" s="98">
        <f>IFERROR(VLOOKUP($A107,'[6]P&amp;L Per TB'!$B$4:T$379,G$5,FALSE),0)</f>
        <v>0</v>
      </c>
      <c r="H107" s="98">
        <f>IFERROR(VLOOKUP($A107,'[6]P&amp;L Per TB'!$B$4:U$379,H$5,FALSE),0)</f>
        <v>0</v>
      </c>
      <c r="I107" s="98">
        <f>IFERROR(VLOOKUP($A107,'[6]P&amp;L Per TB'!$B$4:V$379,I$5,FALSE),0)</f>
        <v>0</v>
      </c>
      <c r="J107" s="98">
        <f>IFERROR(VLOOKUP($A107,'[6]P&amp;L Per TB'!$B$4:W$379,J$5,FALSE),0)</f>
        <v>0</v>
      </c>
      <c r="K107" s="98">
        <f>IFERROR(VLOOKUP($A107,'[6]P&amp;L Per TB'!$B$4:X$379,K$5,FALSE),0)</f>
        <v>0</v>
      </c>
      <c r="L107" s="98">
        <f>IFERROR(VLOOKUP($A107,'[6]P&amp;L Per TB'!$B$4:Y$379,L$5,FALSE),0)</f>
        <v>0</v>
      </c>
      <c r="M107" s="98">
        <f>IFERROR(VLOOKUP($A107,'[6]P&amp;L Per TB'!$B$4:Z$379,M$5,FALSE),0)</f>
        <v>0</v>
      </c>
      <c r="N107" s="98">
        <f>IFERROR(VLOOKUP($A107,'[6]P&amp;L Per TB'!$B$4:AA$379,N$5,FALSE),0)</f>
        <v>0</v>
      </c>
      <c r="O107" s="98">
        <f>IFERROR(VLOOKUP($A107,'[6]P&amp;L Per TB'!$B$4:AB$379,O$5,FALSE),0)</f>
        <v>0</v>
      </c>
      <c r="P107" s="116">
        <f>SUM(D107:O107)</f>
        <v>0</v>
      </c>
      <c r="Q107" s="116"/>
    </row>
    <row r="108" spans="1:17" s="83" customFormat="1" x14ac:dyDescent="0.3">
      <c r="A108" s="125"/>
      <c r="B108" s="102" t="s">
        <v>81</v>
      </c>
      <c r="C108" s="95" t="s">
        <v>81</v>
      </c>
      <c r="D108" s="103">
        <f>SUM(D106:D107)</f>
        <v>6948.1100000000006</v>
      </c>
      <c r="E108" s="103">
        <f t="shared" ref="E108:P108" si="17">SUM(E106:E107)</f>
        <v>6948.1100000000006</v>
      </c>
      <c r="F108" s="103">
        <f t="shared" si="17"/>
        <v>6948.3299999999981</v>
      </c>
      <c r="G108" s="103">
        <f t="shared" si="17"/>
        <v>6948.3300000000017</v>
      </c>
      <c r="H108" s="103">
        <f t="shared" si="17"/>
        <v>6940.4699999999975</v>
      </c>
      <c r="I108" s="103">
        <f t="shared" si="17"/>
        <v>6943.2100000000064</v>
      </c>
      <c r="J108" s="103">
        <f t="shared" si="17"/>
        <v>6948.179999999993</v>
      </c>
      <c r="K108" s="103">
        <f t="shared" si="17"/>
        <v>6949.760000000002</v>
      </c>
      <c r="L108" s="103">
        <f t="shared" si="17"/>
        <v>6955.8600000000006</v>
      </c>
      <c r="M108" s="103">
        <f t="shared" si="17"/>
        <v>6955.9700000000012</v>
      </c>
      <c r="N108" s="103">
        <f t="shared" si="17"/>
        <v>6956.179999999993</v>
      </c>
      <c r="O108" s="103">
        <f t="shared" si="17"/>
        <v>6956.1800000000076</v>
      </c>
      <c r="P108" s="187">
        <f t="shared" si="17"/>
        <v>83398.69</v>
      </c>
      <c r="Q108" s="186"/>
    </row>
    <row r="109" spans="1:17" s="83" customFormat="1" x14ac:dyDescent="0.3">
      <c r="A109" s="125"/>
      <c r="C109" s="97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116"/>
      <c r="P109" s="116"/>
      <c r="Q109" s="116"/>
    </row>
    <row r="110" spans="1:17" s="83" customFormat="1" x14ac:dyDescent="0.3">
      <c r="A110" s="125">
        <v>6685</v>
      </c>
      <c r="B110" s="83" t="s">
        <v>150</v>
      </c>
      <c r="C110" s="99"/>
      <c r="D110" s="98">
        <f>IFERROR(VLOOKUP($A110,'[6]P&amp;L Per TB'!$B$4:Q$379,D$5,FALSE),0)</f>
        <v>0</v>
      </c>
      <c r="E110" s="98">
        <f>IFERROR(VLOOKUP($A110,'[6]P&amp;L Per TB'!$B$4:R$379,E$5,FALSE),0)</f>
        <v>0</v>
      </c>
      <c r="F110" s="98">
        <f>IFERROR(VLOOKUP($A110,'[6]P&amp;L Per TB'!$B$4:S$379,F$5,FALSE),0)</f>
        <v>0</v>
      </c>
      <c r="G110" s="98">
        <f>IFERROR(VLOOKUP($A110,'[6]P&amp;L Per TB'!$B$4:T$379,G$5,FALSE),0)</f>
        <v>0</v>
      </c>
      <c r="H110" s="98">
        <f>IFERROR(VLOOKUP($A110,'[6]P&amp;L Per TB'!$B$4:U$379,H$5,FALSE),0)</f>
        <v>0</v>
      </c>
      <c r="I110" s="98">
        <f>IFERROR(VLOOKUP($A110,'[6]P&amp;L Per TB'!$B$4:V$379,I$5,FALSE),0)</f>
        <v>0</v>
      </c>
      <c r="J110" s="98">
        <f>IFERROR(VLOOKUP($A110,'[6]P&amp;L Per TB'!$B$4:W$379,J$5,FALSE),0)</f>
        <v>0</v>
      </c>
      <c r="K110" s="98">
        <f>IFERROR(VLOOKUP($A110,'[6]P&amp;L Per TB'!$B$4:X$379,K$5,FALSE),0)</f>
        <v>0</v>
      </c>
      <c r="L110" s="98">
        <f>IFERROR(VLOOKUP($A110,'[6]P&amp;L Per TB'!$B$4:Y$379,L$5,FALSE),0)</f>
        <v>0</v>
      </c>
      <c r="M110" s="98">
        <f>IFERROR(VLOOKUP($A110,'[6]P&amp;L Per TB'!$B$4:Z$379,M$5,FALSE),0)</f>
        <v>0</v>
      </c>
      <c r="N110" s="98">
        <f>IFERROR(VLOOKUP($A110,'[6]P&amp;L Per TB'!$B$4:AA$379,N$5,FALSE),0)</f>
        <v>0</v>
      </c>
      <c r="O110" s="98">
        <f>IFERROR(VLOOKUP($A110,'[6]P&amp;L Per TB'!$B$4:AB$379,O$5,FALSE),0)</f>
        <v>0</v>
      </c>
      <c r="P110" s="116">
        <f>SUM(D110:O110)</f>
        <v>0</v>
      </c>
      <c r="Q110" s="116"/>
    </row>
    <row r="111" spans="1:17" s="83" customFormat="1" x14ac:dyDescent="0.3">
      <c r="A111" s="125"/>
      <c r="C111" s="99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16"/>
      <c r="P111" s="116"/>
      <c r="Q111" s="116"/>
    </row>
    <row r="112" spans="1:17" s="83" customFormat="1" x14ac:dyDescent="0.3">
      <c r="A112" s="125">
        <v>6730</v>
      </c>
      <c r="B112" s="83" t="s">
        <v>432</v>
      </c>
      <c r="C112" s="99"/>
      <c r="D112" s="98">
        <f>IFERROR(VLOOKUP($A112,'[6]P&amp;L Per TB'!$B$4:Q$379,D$5,FALSE),0)</f>
        <v>35.4</v>
      </c>
      <c r="E112" s="98">
        <f>IFERROR(VLOOKUP($A112,'[6]P&amp;L Per TB'!$B$4:R$379,E$5,FALSE),0)</f>
        <v>35.4</v>
      </c>
      <c r="F112" s="98">
        <f>IFERROR(VLOOKUP($A112,'[6]P&amp;L Per TB'!$B$4:S$379,F$5,FALSE),0)</f>
        <v>35.400000000000006</v>
      </c>
      <c r="G112" s="98">
        <f>IFERROR(VLOOKUP($A112,'[6]P&amp;L Per TB'!$B$4:T$379,G$5,FALSE),0)</f>
        <v>35.399999999999991</v>
      </c>
      <c r="H112" s="98">
        <f>IFERROR(VLOOKUP($A112,'[6]P&amp;L Per TB'!$B$4:U$379,H$5,FALSE),0)</f>
        <v>35.400000000000006</v>
      </c>
      <c r="I112" s="98">
        <f>IFERROR(VLOOKUP($A112,'[6]P&amp;L Per TB'!$B$4:V$379,I$5,FALSE),0)</f>
        <v>35.400000000000006</v>
      </c>
      <c r="J112" s="98">
        <f>IFERROR(VLOOKUP($A112,'[6]P&amp;L Per TB'!$B$4:W$379,J$5,FALSE),0)</f>
        <v>35.400000000000006</v>
      </c>
      <c r="K112" s="98">
        <f>IFERROR(VLOOKUP($A112,'[6]P&amp;L Per TB'!$B$4:X$379,K$5,FALSE),0)</f>
        <v>35.399999999999977</v>
      </c>
      <c r="L112" s="98">
        <f>IFERROR(VLOOKUP($A112,'[6]P&amp;L Per TB'!$B$4:Y$379,L$5,FALSE),0)</f>
        <v>35.400000000000034</v>
      </c>
      <c r="M112" s="98">
        <f>IFERROR(VLOOKUP($A112,'[6]P&amp;L Per TB'!$B$4:Z$379,M$5,FALSE),0)</f>
        <v>35.399999999999977</v>
      </c>
      <c r="N112" s="98">
        <f>IFERROR(VLOOKUP($A112,'[6]P&amp;L Per TB'!$B$4:AA$379,N$5,FALSE),0)</f>
        <v>35.399999999999977</v>
      </c>
      <c r="O112" s="98">
        <f>IFERROR(VLOOKUP($A112,'[6]P&amp;L Per TB'!$B$4:AB$379,O$5,FALSE),0)</f>
        <v>35.400000000000034</v>
      </c>
      <c r="P112" s="116">
        <f>SUM(D112:O112)</f>
        <v>424.8</v>
      </c>
      <c r="Q112" s="116"/>
    </row>
    <row r="113" spans="1:17" s="83" customFormat="1" x14ac:dyDescent="0.3">
      <c r="A113" s="125">
        <v>6795</v>
      </c>
      <c r="B113" s="83" t="s">
        <v>560</v>
      </c>
      <c r="C113" s="99"/>
      <c r="D113" s="98">
        <f>IFERROR(VLOOKUP($A113,'[6]P&amp;L Per TB'!$B$4:Q$379,D$5,FALSE),0)</f>
        <v>0</v>
      </c>
      <c r="E113" s="98">
        <f>IFERROR(VLOOKUP($A113,'[6]P&amp;L Per TB'!$B$4:R$379,E$5,FALSE),0)</f>
        <v>0</v>
      </c>
      <c r="F113" s="98">
        <f>IFERROR(VLOOKUP($A113,'[6]P&amp;L Per TB'!$B$4:S$379,F$5,FALSE),0)</f>
        <v>0</v>
      </c>
      <c r="G113" s="98">
        <f>IFERROR(VLOOKUP($A113,'[6]P&amp;L Per TB'!$B$4:T$379,G$5,FALSE),0)</f>
        <v>0</v>
      </c>
      <c r="H113" s="98">
        <f>IFERROR(VLOOKUP($A113,'[6]P&amp;L Per TB'!$B$4:U$379,H$5,FALSE),0)</f>
        <v>0</v>
      </c>
      <c r="I113" s="98">
        <f>IFERROR(VLOOKUP($A113,'[6]P&amp;L Per TB'!$B$4:V$379,I$5,FALSE),0)</f>
        <v>0</v>
      </c>
      <c r="J113" s="98">
        <f>IFERROR(VLOOKUP($A113,'[6]P&amp;L Per TB'!$B$4:W$379,J$5,FALSE),0)</f>
        <v>0</v>
      </c>
      <c r="K113" s="98">
        <f>IFERROR(VLOOKUP($A113,'[6]P&amp;L Per TB'!$B$4:X$379,K$5,FALSE),0)</f>
        <v>0</v>
      </c>
      <c r="L113" s="98">
        <f>IFERROR(VLOOKUP($A113,'[6]P&amp;L Per TB'!$B$4:Y$379,L$5,FALSE),0)</f>
        <v>0</v>
      </c>
      <c r="M113" s="98">
        <f>IFERROR(VLOOKUP($A113,'[6]P&amp;L Per TB'!$B$4:Z$379,M$5,FALSE),0)</f>
        <v>0</v>
      </c>
      <c r="N113" s="98">
        <f>IFERROR(VLOOKUP($A113,'[6]P&amp;L Per TB'!$B$4:AA$379,N$5,FALSE),0)</f>
        <v>0</v>
      </c>
      <c r="O113" s="98">
        <f>IFERROR(VLOOKUP($A113,'[6]P&amp;L Per TB'!$B$4:AB$379,O$5,FALSE),0)</f>
        <v>0</v>
      </c>
      <c r="P113" s="116">
        <f>SUM(D113:O113)</f>
        <v>0</v>
      </c>
      <c r="Q113" s="116"/>
    </row>
    <row r="114" spans="1:17" s="83" customFormat="1" x14ac:dyDescent="0.3">
      <c r="A114" s="125">
        <v>6740</v>
      </c>
      <c r="B114" s="322" t="s">
        <v>562</v>
      </c>
      <c r="C114" s="99"/>
      <c r="D114" s="98">
        <f>IFERROR(VLOOKUP($A114,'[6]P&amp;L Per TB'!$B$4:Q$379,D$5,FALSE),0)</f>
        <v>0</v>
      </c>
      <c r="E114" s="98">
        <f>IFERROR(VLOOKUP($A114,'[6]P&amp;L Per TB'!$B$4:R$379,E$5,FALSE),0)</f>
        <v>0</v>
      </c>
      <c r="F114" s="98">
        <f>IFERROR(VLOOKUP($A114,'[6]P&amp;L Per TB'!$B$4:S$379,F$5,FALSE),0)</f>
        <v>0</v>
      </c>
      <c r="G114" s="98">
        <f>IFERROR(VLOOKUP($A114,'[6]P&amp;L Per TB'!$B$4:T$379,G$5,FALSE),0)</f>
        <v>0</v>
      </c>
      <c r="H114" s="98">
        <f>IFERROR(VLOOKUP($A114,'[6]P&amp;L Per TB'!$B$4:U$379,H$5,FALSE),0)</f>
        <v>0</v>
      </c>
      <c r="I114" s="98">
        <f>IFERROR(VLOOKUP($A114,'[6]P&amp;L Per TB'!$B$4:V$379,I$5,FALSE),0)</f>
        <v>0</v>
      </c>
      <c r="J114" s="98">
        <f>IFERROR(VLOOKUP($A114,'[6]P&amp;L Per TB'!$B$4:W$379,J$5,FALSE),0)</f>
        <v>0</v>
      </c>
      <c r="K114" s="98">
        <f>IFERROR(VLOOKUP($A114,'[6]P&amp;L Per TB'!$B$4:X$379,K$5,FALSE),0)</f>
        <v>0</v>
      </c>
      <c r="L114" s="98">
        <f>IFERROR(VLOOKUP($A114,'[6]P&amp;L Per TB'!$B$4:Y$379,L$5,FALSE),0)</f>
        <v>0</v>
      </c>
      <c r="M114" s="98">
        <f>IFERROR(VLOOKUP($A114,'[6]P&amp;L Per TB'!$B$4:Z$379,M$5,FALSE),0)</f>
        <v>0</v>
      </c>
      <c r="N114" s="98">
        <f>IFERROR(VLOOKUP($A114,'[6]P&amp;L Per TB'!$B$4:AA$379,N$5,FALSE),0)</f>
        <v>0</v>
      </c>
      <c r="O114" s="98">
        <f>IFERROR(VLOOKUP($A114,'[6]P&amp;L Per TB'!$B$4:AB$379,O$5,FALSE),0)</f>
        <v>0</v>
      </c>
      <c r="P114" s="116">
        <f>SUM(D114:O114)</f>
        <v>0</v>
      </c>
      <c r="Q114" s="116"/>
    </row>
    <row r="115" spans="1:17" s="83" customFormat="1" x14ac:dyDescent="0.3">
      <c r="A115" s="125">
        <v>6745</v>
      </c>
      <c r="B115" s="83" t="s">
        <v>434</v>
      </c>
      <c r="C115" s="99"/>
      <c r="D115" s="98">
        <f>IFERROR(VLOOKUP($A115,'[6]P&amp;L Per TB'!$B$4:Q$379,D$5,FALSE),0)</f>
        <v>1180</v>
      </c>
      <c r="E115" s="98">
        <f>IFERROR(VLOOKUP($A115,'[6]P&amp;L Per TB'!$B$4:R$379,E$5,FALSE),0)</f>
        <v>1197.7200000000003</v>
      </c>
      <c r="F115" s="98">
        <f>IFERROR(VLOOKUP($A115,'[6]P&amp;L Per TB'!$B$4:S$379,F$5,FALSE),0)</f>
        <v>1238.7799999999997</v>
      </c>
      <c r="G115" s="98">
        <f>IFERROR(VLOOKUP($A115,'[6]P&amp;L Per TB'!$B$4:T$379,G$5,FALSE),0)</f>
        <v>1185.1000000000004</v>
      </c>
      <c r="H115" s="98">
        <f>IFERROR(VLOOKUP($A115,'[6]P&amp;L Per TB'!$B$4:U$379,H$5,FALSE),0)</f>
        <v>1244.4299999999994</v>
      </c>
      <c r="I115" s="98">
        <f>IFERROR(VLOOKUP($A115,'[6]P&amp;L Per TB'!$B$4:V$379,I$5,FALSE),0)</f>
        <v>1220.6500000000005</v>
      </c>
      <c r="J115" s="98">
        <f>IFERROR(VLOOKUP($A115,'[6]P&amp;L Per TB'!$B$4:W$379,J$5,FALSE),0)</f>
        <v>1224.8500000000004</v>
      </c>
      <c r="K115" s="98">
        <f>IFERROR(VLOOKUP($A115,'[6]P&amp;L Per TB'!$B$4:X$379,K$5,FALSE),0)</f>
        <v>1266.7499999999982</v>
      </c>
      <c r="L115" s="98">
        <f>IFERROR(VLOOKUP($A115,'[6]P&amp;L Per TB'!$B$4:Y$379,L$5,FALSE),0)</f>
        <v>1258.1200000000008</v>
      </c>
      <c r="M115" s="98">
        <f>IFERROR(VLOOKUP($A115,'[6]P&amp;L Per TB'!$B$4:Z$379,M$5,FALSE),0)</f>
        <v>1330.2900000000009</v>
      </c>
      <c r="N115" s="98">
        <f>IFERROR(VLOOKUP($A115,'[6]P&amp;L Per TB'!$B$4:AA$379,N$5,FALSE),0)</f>
        <v>1320.0699999999997</v>
      </c>
      <c r="O115" s="98">
        <f>IFERROR(VLOOKUP($A115,'[6]P&amp;L Per TB'!$B$4:AB$379,O$5,FALSE),0)</f>
        <v>1389.58</v>
      </c>
      <c r="P115" s="116">
        <f>SUM(D115:O115)</f>
        <v>15056.34</v>
      </c>
      <c r="Q115" s="116"/>
    </row>
    <row r="116" spans="1:17" s="83" customFormat="1" x14ac:dyDescent="0.3">
      <c r="A116" s="125">
        <v>6800</v>
      </c>
      <c r="B116" s="83" t="s">
        <v>435</v>
      </c>
      <c r="C116" s="99"/>
      <c r="D116" s="98">
        <f>IFERROR(VLOOKUP($A116,'[6]P&amp;L Per TB'!$B$4:Q$379,D$5,FALSE),0)</f>
        <v>11.27</v>
      </c>
      <c r="E116" s="98">
        <f>IFERROR(VLOOKUP($A116,'[6]P&amp;L Per TB'!$B$4:R$379,E$5,FALSE),0)</f>
        <v>11.27</v>
      </c>
      <c r="F116" s="98">
        <f>IFERROR(VLOOKUP($A116,'[6]P&amp;L Per TB'!$B$4:S$379,F$5,FALSE),0)</f>
        <v>11.270000000000003</v>
      </c>
      <c r="G116" s="98">
        <f>IFERROR(VLOOKUP($A116,'[6]P&amp;L Per TB'!$B$4:T$379,G$5,FALSE),0)</f>
        <v>31.730000000000004</v>
      </c>
      <c r="H116" s="98">
        <f>IFERROR(VLOOKUP($A116,'[6]P&amp;L Per TB'!$B$4:U$379,H$5,FALSE),0)</f>
        <v>31.72999999999999</v>
      </c>
      <c r="I116" s="98">
        <f>IFERROR(VLOOKUP($A116,'[6]P&amp;L Per TB'!$B$4:V$379,I$5,FALSE),0)</f>
        <v>31.730000000000004</v>
      </c>
      <c r="J116" s="98">
        <f>IFERROR(VLOOKUP($A116,'[6]P&amp;L Per TB'!$B$4:W$379,J$5,FALSE),0)</f>
        <v>31.72999999999999</v>
      </c>
      <c r="K116" s="98">
        <f>IFERROR(VLOOKUP($A116,'[6]P&amp;L Per TB'!$B$4:X$379,K$5,FALSE),0)</f>
        <v>31.730000000000018</v>
      </c>
      <c r="L116" s="98">
        <f>IFERROR(VLOOKUP($A116,'[6]P&amp;L Per TB'!$B$4:Y$379,L$5,FALSE),0)</f>
        <v>31.72999999999999</v>
      </c>
      <c r="M116" s="98">
        <f>IFERROR(VLOOKUP($A116,'[6]P&amp;L Per TB'!$B$4:Z$379,M$5,FALSE),0)</f>
        <v>31.72999999999999</v>
      </c>
      <c r="N116" s="98">
        <f>IFERROR(VLOOKUP($A116,'[6]P&amp;L Per TB'!$B$4:AA$379,N$5,FALSE),0)</f>
        <v>31.72999999999999</v>
      </c>
      <c r="O116" s="98">
        <f>IFERROR(VLOOKUP($A116,'[6]P&amp;L Per TB'!$B$4:AB$379,O$5,FALSE),0)</f>
        <v>31.730000000000018</v>
      </c>
      <c r="P116" s="116">
        <f>SUM(D116:O116)</f>
        <v>319.38</v>
      </c>
      <c r="Q116" s="116"/>
    </row>
    <row r="117" spans="1:17" s="83" customFormat="1" x14ac:dyDescent="0.3">
      <c r="A117" s="125"/>
      <c r="C117" s="99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38"/>
      <c r="P117" s="116"/>
      <c r="Q117" s="116"/>
    </row>
    <row r="118" spans="1:17" s="83" customFormat="1" x14ac:dyDescent="0.3">
      <c r="A118" s="125">
        <v>6665</v>
      </c>
      <c r="B118" s="83" t="s">
        <v>186</v>
      </c>
      <c r="C118" s="99"/>
      <c r="D118" s="98">
        <f>IFERROR(VLOOKUP($A118,'[6]P&amp;L Per TB'!$B$4:Q$379,D$5,FALSE),0)</f>
        <v>2.87</v>
      </c>
      <c r="E118" s="98">
        <f>IFERROR(VLOOKUP($A118,'[6]P&amp;L Per TB'!$B$4:R$379,E$5,FALSE),0)</f>
        <v>2.87</v>
      </c>
      <c r="F118" s="98">
        <f>IFERROR(VLOOKUP($A118,'[6]P&amp;L Per TB'!$B$4:S$379,F$5,FALSE),0)</f>
        <v>2.8699999999999992</v>
      </c>
      <c r="G118" s="98">
        <f>IFERROR(VLOOKUP($A118,'[6]P&amp;L Per TB'!$B$4:T$379,G$5,FALSE),0)</f>
        <v>2.870000000000001</v>
      </c>
      <c r="H118" s="98">
        <f>IFERROR(VLOOKUP($A118,'[6]P&amp;L Per TB'!$B$4:U$379,H$5,FALSE),0)</f>
        <v>5.43</v>
      </c>
      <c r="I118" s="98">
        <f>IFERROR(VLOOKUP($A118,'[6]P&amp;L Per TB'!$B$4:V$379,I$5,FALSE),0)</f>
        <v>8.43</v>
      </c>
      <c r="J118" s="98">
        <f>IFERROR(VLOOKUP($A118,'[6]P&amp;L Per TB'!$B$4:W$379,J$5,FALSE),0)</f>
        <v>22.63</v>
      </c>
      <c r="K118" s="98">
        <f>IFERROR(VLOOKUP($A118,'[6]P&amp;L Per TB'!$B$4:X$379,K$5,FALSE),0)</f>
        <v>22.629999999999995</v>
      </c>
      <c r="L118" s="98">
        <f>IFERROR(VLOOKUP($A118,'[6]P&amp;L Per TB'!$B$4:Y$379,L$5,FALSE),0)</f>
        <v>22.63000000000001</v>
      </c>
      <c r="M118" s="98">
        <f>IFERROR(VLOOKUP($A118,'[6]P&amp;L Per TB'!$B$4:Z$379,M$5,FALSE),0)</f>
        <v>22.629999999999995</v>
      </c>
      <c r="N118" s="98">
        <f>IFERROR(VLOOKUP($A118,'[6]P&amp;L Per TB'!$B$4:AA$379,N$5,FALSE),0)</f>
        <v>22.63000000000001</v>
      </c>
      <c r="O118" s="98">
        <f>IFERROR(VLOOKUP($A118,'[6]P&amp;L Per TB'!$B$4:AB$379,O$5,FALSE),0)</f>
        <v>22.629999999999995</v>
      </c>
      <c r="P118" s="116">
        <f>SUM(D118:O118)</f>
        <v>161.12</v>
      </c>
      <c r="Q118" s="116">
        <f>+'[6]COAS-V2'!B229</f>
        <v>92434.517500000002</v>
      </c>
    </row>
    <row r="119" spans="1:17" s="83" customFormat="1" x14ac:dyDescent="0.3">
      <c r="A119" s="125"/>
      <c r="C119" s="99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38"/>
      <c r="P119" s="116"/>
      <c r="Q119" s="116"/>
    </row>
    <row r="120" spans="1:17" s="83" customFormat="1" x14ac:dyDescent="0.3">
      <c r="A120" s="125">
        <v>6695</v>
      </c>
      <c r="B120" s="83" t="s">
        <v>436</v>
      </c>
      <c r="C120" s="99"/>
      <c r="D120" s="98">
        <f>IFERROR(VLOOKUP($A120,'[6]P&amp;L Per TB'!$B$4:Q$379,D$5,FALSE),0)</f>
        <v>3.78</v>
      </c>
      <c r="E120" s="98">
        <f>IFERROR(VLOOKUP($A120,'[6]P&amp;L Per TB'!$B$4:R$379,E$5,FALSE),0)</f>
        <v>3.78</v>
      </c>
      <c r="F120" s="98">
        <f>IFERROR(VLOOKUP($A120,'[6]P&amp;L Per TB'!$B$4:S$379,F$5,FALSE),0)</f>
        <v>3.7800000000000002</v>
      </c>
      <c r="G120" s="98">
        <f>IFERROR(VLOOKUP($A120,'[6]P&amp;L Per TB'!$B$4:T$379,G$5,FALSE),0)</f>
        <v>3.7799999999999994</v>
      </c>
      <c r="H120" s="98">
        <f>IFERROR(VLOOKUP($A120,'[6]P&amp;L Per TB'!$B$4:U$379,H$5,FALSE),0)</f>
        <v>3.7799999999999994</v>
      </c>
      <c r="I120" s="98">
        <f>IFERROR(VLOOKUP($A120,'[6]P&amp;L Per TB'!$B$4:V$379,I$5,FALSE),0)</f>
        <v>3.7800000000000011</v>
      </c>
      <c r="J120" s="98">
        <f>IFERROR(VLOOKUP($A120,'[6]P&amp;L Per TB'!$B$4:W$379,J$5,FALSE),0)</f>
        <v>3.7800000000000011</v>
      </c>
      <c r="K120" s="98">
        <f>IFERROR(VLOOKUP($A120,'[6]P&amp;L Per TB'!$B$4:X$379,K$5,FALSE),0)</f>
        <v>3.7799999999999976</v>
      </c>
      <c r="L120" s="98">
        <f>IFERROR(VLOOKUP($A120,'[6]P&amp;L Per TB'!$B$4:Y$379,L$5,FALSE),0)</f>
        <v>3.7800000000000047</v>
      </c>
      <c r="M120" s="98">
        <f>IFERROR(VLOOKUP($A120,'[6]P&amp;L Per TB'!$B$4:Z$379,M$5,FALSE),0)</f>
        <v>3.779999999999994</v>
      </c>
      <c r="N120" s="98">
        <f>IFERROR(VLOOKUP($A120,'[6]P&amp;L Per TB'!$B$4:AA$379,N$5,FALSE),0)</f>
        <v>3.7800000000000011</v>
      </c>
      <c r="O120" s="98">
        <f>IFERROR(VLOOKUP($A120,'[6]P&amp;L Per TB'!$B$4:AB$379,O$5,FALSE),0)</f>
        <v>3.7800000000000011</v>
      </c>
      <c r="P120" s="116">
        <f>SUM(D120:O120)</f>
        <v>45.36</v>
      </c>
      <c r="Q120" s="116"/>
    </row>
    <row r="121" spans="1:17" s="83" customFormat="1" x14ac:dyDescent="0.3">
      <c r="A121" s="125"/>
      <c r="C121" s="99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16"/>
      <c r="P121" s="116"/>
      <c r="Q121" s="116"/>
    </row>
    <row r="122" spans="1:17" s="83" customFormat="1" x14ac:dyDescent="0.3">
      <c r="A122" s="125">
        <v>6765</v>
      </c>
      <c r="B122" s="83" t="s">
        <v>438</v>
      </c>
      <c r="C122" s="97"/>
      <c r="D122" s="98">
        <f>IFERROR(VLOOKUP($A122,'[6]P&amp;L Per TB'!$B$4:Q$379,D$5,FALSE),0)</f>
        <v>6716.13</v>
      </c>
      <c r="E122" s="98">
        <f>IFERROR(VLOOKUP($A122,'[6]P&amp;L Per TB'!$B$4:R$379,E$5,FALSE),0)</f>
        <v>6741.920000000001</v>
      </c>
      <c r="F122" s="98">
        <f>IFERROR(VLOOKUP($A122,'[6]P&amp;L Per TB'!$B$4:S$379,F$5,FALSE),0)</f>
        <v>6745.6099999999988</v>
      </c>
      <c r="G122" s="98">
        <f>IFERROR(VLOOKUP($A122,'[6]P&amp;L Per TB'!$B$4:T$379,G$5,FALSE),0)</f>
        <v>8790.1500000000015</v>
      </c>
      <c r="H122" s="98">
        <f>IFERROR(VLOOKUP($A122,'[6]P&amp;L Per TB'!$B$4:U$379,H$5,FALSE),0)</f>
        <v>8803.5300000000025</v>
      </c>
      <c r="I122" s="98">
        <f>IFERROR(VLOOKUP($A122,'[6]P&amp;L Per TB'!$B$4:V$379,I$5,FALSE),0)</f>
        <v>8808.3699999999953</v>
      </c>
      <c r="J122" s="98">
        <f>IFERROR(VLOOKUP($A122,'[6]P&amp;L Per TB'!$B$4:W$379,J$5,FALSE),0)</f>
        <v>8812.5900000000038</v>
      </c>
      <c r="K122" s="98">
        <f>IFERROR(VLOOKUP($A122,'[6]P&amp;L Per TB'!$B$4:X$379,K$5,FALSE),0)</f>
        <v>8798.9099999999962</v>
      </c>
      <c r="L122" s="98">
        <f>IFERROR(VLOOKUP($A122,'[6]P&amp;L Per TB'!$B$4:Y$379,L$5,FALSE),0)</f>
        <v>8798.9599999999991</v>
      </c>
      <c r="M122" s="98">
        <f>IFERROR(VLOOKUP($A122,'[6]P&amp;L Per TB'!$B$4:Z$379,M$5,FALSE),0)</f>
        <v>8813.9799999999959</v>
      </c>
      <c r="N122" s="98">
        <f>IFERROR(VLOOKUP($A122,'[6]P&amp;L Per TB'!$B$4:AA$379,N$5,FALSE),0)</f>
        <v>8805.8300000000017</v>
      </c>
      <c r="O122" s="98">
        <f>IFERROR(VLOOKUP($A122,'[6]P&amp;L Per TB'!$B$4:AB$379,O$5,FALSE),0)</f>
        <v>8797.8399999999965</v>
      </c>
      <c r="P122" s="116">
        <f>SUM(D122:O122)</f>
        <v>99433.819999999992</v>
      </c>
      <c r="Q122" s="116">
        <f>+'[6]COAS-V2'!B235</f>
        <v>131921.72777777779</v>
      </c>
    </row>
    <row r="123" spans="1:17" s="107" customFormat="1" x14ac:dyDescent="0.3">
      <c r="A123" s="125">
        <v>6760</v>
      </c>
      <c r="B123" s="132" t="s">
        <v>439</v>
      </c>
      <c r="C123" s="133" t="s">
        <v>440</v>
      </c>
      <c r="D123" s="98">
        <f>IFERROR(VLOOKUP($A123,'[6]P&amp;L Per TB'!$B$4:Q$379,D$5,FALSE),0)</f>
        <v>483.27</v>
      </c>
      <c r="E123" s="98">
        <f>IFERROR(VLOOKUP($A123,'[6]P&amp;L Per TB'!$B$4:R$379,E$5,FALSE),0)</f>
        <v>483.27</v>
      </c>
      <c r="F123" s="98">
        <f>IFERROR(VLOOKUP($A123,'[6]P&amp;L Per TB'!$B$4:S$379,F$5,FALSE),0)</f>
        <v>483.27</v>
      </c>
      <c r="G123" s="98">
        <f>IFERROR(VLOOKUP($A123,'[6]P&amp;L Per TB'!$B$4:T$379,G$5,FALSE),0)</f>
        <v>483.27</v>
      </c>
      <c r="H123" s="98">
        <f>IFERROR(VLOOKUP($A123,'[6]P&amp;L Per TB'!$B$4:U$379,H$5,FALSE),0)</f>
        <v>483.27</v>
      </c>
      <c r="I123" s="98">
        <f>IFERROR(VLOOKUP($A123,'[6]P&amp;L Per TB'!$B$4:V$379,I$5,FALSE),0)</f>
        <v>483.27</v>
      </c>
      <c r="J123" s="98">
        <f>IFERROR(VLOOKUP($A123,'[6]P&amp;L Per TB'!$B$4:W$379,J$5,FALSE),0)</f>
        <v>483.27</v>
      </c>
      <c r="K123" s="98">
        <f>IFERROR(VLOOKUP($A123,'[6]P&amp;L Per TB'!$B$4:X$379,K$5,FALSE),0)</f>
        <v>483.27</v>
      </c>
      <c r="L123" s="98">
        <f>IFERROR(VLOOKUP($A123,'[6]P&amp;L Per TB'!$B$4:Y$379,L$5,FALSE),0)</f>
        <v>483.27000000000044</v>
      </c>
      <c r="M123" s="98">
        <f>IFERROR(VLOOKUP($A123,'[6]P&amp;L Per TB'!$B$4:Z$379,M$5,FALSE),0)</f>
        <v>483.26999999999953</v>
      </c>
      <c r="N123" s="98">
        <f>IFERROR(VLOOKUP($A123,'[6]P&amp;L Per TB'!$B$4:AA$379,N$5,FALSE),0)</f>
        <v>483.27000000000044</v>
      </c>
      <c r="O123" s="98">
        <f>IFERROR(VLOOKUP($A123,'[6]P&amp;L Per TB'!$B$4:AB$379,O$5,FALSE),0)</f>
        <v>483.26999999999953</v>
      </c>
      <c r="P123" s="116">
        <f>SUM(D123:O123)</f>
        <v>5799.24</v>
      </c>
      <c r="Q123" s="116"/>
    </row>
    <row r="124" spans="1:17" s="83" customFormat="1" x14ac:dyDescent="0.3">
      <c r="A124" s="125"/>
      <c r="B124" s="102" t="s">
        <v>81</v>
      </c>
      <c r="C124" s="95" t="s">
        <v>81</v>
      </c>
      <c r="D124" s="103">
        <f>SUM(D122:D123)</f>
        <v>7199.4</v>
      </c>
      <c r="E124" s="103">
        <f t="shared" ref="E124:P124" si="18">SUM(E122:E123)</f>
        <v>7225.1900000000005</v>
      </c>
      <c r="F124" s="103">
        <f t="shared" si="18"/>
        <v>7228.8799999999992</v>
      </c>
      <c r="G124" s="103">
        <f t="shared" si="18"/>
        <v>9273.4200000000019</v>
      </c>
      <c r="H124" s="103">
        <f t="shared" si="18"/>
        <v>9286.8000000000029</v>
      </c>
      <c r="I124" s="103">
        <f t="shared" si="18"/>
        <v>9291.6399999999958</v>
      </c>
      <c r="J124" s="103">
        <f t="shared" si="18"/>
        <v>9295.8600000000042</v>
      </c>
      <c r="K124" s="103">
        <f t="shared" si="18"/>
        <v>9282.1799999999967</v>
      </c>
      <c r="L124" s="103">
        <f t="shared" si="18"/>
        <v>9282.23</v>
      </c>
      <c r="M124" s="103">
        <f t="shared" si="18"/>
        <v>9297.2499999999964</v>
      </c>
      <c r="N124" s="103">
        <f t="shared" si="18"/>
        <v>9289.1000000000022</v>
      </c>
      <c r="O124" s="103">
        <f t="shared" si="18"/>
        <v>9281.1099999999969</v>
      </c>
      <c r="P124" s="187">
        <f t="shared" si="18"/>
        <v>105233.06</v>
      </c>
      <c r="Q124" s="186"/>
    </row>
    <row r="125" spans="1:17" s="83" customFormat="1" x14ac:dyDescent="0.3">
      <c r="A125" s="125"/>
      <c r="C125" s="99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16"/>
      <c r="P125" s="116"/>
      <c r="Q125" s="116"/>
    </row>
    <row r="126" spans="1:17" s="83" customFormat="1" x14ac:dyDescent="0.3">
      <c r="A126" s="125">
        <v>6775</v>
      </c>
      <c r="B126" s="83" t="s">
        <v>441</v>
      </c>
      <c r="C126" s="99"/>
      <c r="D126" s="98">
        <f>IFERROR(VLOOKUP($A126,'[6]P&amp;L Per TB'!$B$4:Q$379,D$5,FALSE),0)</f>
        <v>160.80000000000001</v>
      </c>
      <c r="E126" s="98">
        <f>IFERROR(VLOOKUP($A126,'[6]P&amp;L Per TB'!$B$4:R$379,E$5,FALSE),0)</f>
        <v>160.80000000000001</v>
      </c>
      <c r="F126" s="98">
        <f>IFERROR(VLOOKUP($A126,'[6]P&amp;L Per TB'!$B$4:S$379,F$5,FALSE),0)</f>
        <v>160.79999999999995</v>
      </c>
      <c r="G126" s="98">
        <f>IFERROR(VLOOKUP($A126,'[6]P&amp;L Per TB'!$B$4:T$379,G$5,FALSE),0)</f>
        <v>160.80000000000007</v>
      </c>
      <c r="H126" s="98">
        <f>IFERROR(VLOOKUP($A126,'[6]P&amp;L Per TB'!$B$4:U$379,H$5,FALSE),0)</f>
        <v>160.79999999999995</v>
      </c>
      <c r="I126" s="98">
        <f>IFERROR(VLOOKUP($A126,'[6]P&amp;L Per TB'!$B$4:V$379,I$5,FALSE),0)</f>
        <v>160.79999999999995</v>
      </c>
      <c r="J126" s="98">
        <f>IFERROR(VLOOKUP($A126,'[6]P&amp;L Per TB'!$B$4:W$379,J$5,FALSE),0)</f>
        <v>236.87000000000012</v>
      </c>
      <c r="K126" s="98">
        <f>IFERROR(VLOOKUP($A126,'[6]P&amp;L Per TB'!$B$4:X$379,K$5,FALSE),0)</f>
        <v>236.86999999999989</v>
      </c>
      <c r="L126" s="98">
        <f>IFERROR(VLOOKUP($A126,'[6]P&amp;L Per TB'!$B$4:Y$379,L$5,FALSE),0)</f>
        <v>170.97000000000003</v>
      </c>
      <c r="M126" s="98">
        <f>IFERROR(VLOOKUP($A126,'[6]P&amp;L Per TB'!$B$4:Z$379,M$5,FALSE),0)</f>
        <v>173.24</v>
      </c>
      <c r="N126" s="98">
        <f>IFERROR(VLOOKUP($A126,'[6]P&amp;L Per TB'!$B$4:AA$379,N$5,FALSE),0)</f>
        <v>173.24</v>
      </c>
      <c r="O126" s="98">
        <f>IFERROR(VLOOKUP($A126,'[6]P&amp;L Per TB'!$B$4:AB$379,O$5,FALSE),0)</f>
        <v>173.24</v>
      </c>
      <c r="P126" s="116">
        <f>SUM(D126:O126)</f>
        <v>2129.23</v>
      </c>
      <c r="Q126" s="116"/>
    </row>
    <row r="127" spans="1:17" s="83" customFormat="1" x14ac:dyDescent="0.3">
      <c r="A127" s="125"/>
      <c r="C127" s="99"/>
      <c r="D127" s="98">
        <f>IFERROR(VLOOKUP($A127,'[6]P&amp;L Per TB'!$B$4:Q$379,D$5,FALSE),0)</f>
        <v>0</v>
      </c>
      <c r="E127" s="98">
        <f>IFERROR(VLOOKUP($A127,'[6]P&amp;L Per TB'!$B$4:R$379,E$5,FALSE),0)</f>
        <v>0</v>
      </c>
      <c r="F127" s="98">
        <f>IFERROR(VLOOKUP($A127,'[6]P&amp;L Per TB'!$B$4:S$379,F$5,FALSE),0)</f>
        <v>0</v>
      </c>
      <c r="G127" s="98">
        <f>IFERROR(VLOOKUP($A127,'[6]P&amp;L Per TB'!$B$4:T$379,G$5,FALSE),0)</f>
        <v>0</v>
      </c>
      <c r="H127" s="98">
        <f>IFERROR(VLOOKUP($A127,'[6]P&amp;L Per TB'!$B$4:U$379,H$5,FALSE),0)</f>
        <v>0</v>
      </c>
      <c r="I127" s="98">
        <f>IFERROR(VLOOKUP($A127,'[6]P&amp;L Per TB'!$B$4:V$379,I$5,FALSE),0)</f>
        <v>0</v>
      </c>
      <c r="J127" s="98">
        <f>IFERROR(VLOOKUP($A127,'[6]P&amp;L Per TB'!$B$4:W$379,J$5,FALSE),0)</f>
        <v>0</v>
      </c>
      <c r="K127" s="98">
        <f>IFERROR(VLOOKUP($A127,'[6]P&amp;L Per TB'!$B$4:X$379,K$5,FALSE),0)</f>
        <v>0</v>
      </c>
      <c r="L127" s="98">
        <f>IFERROR(VLOOKUP($A127,'[6]P&amp;L Per TB'!$B$4:Y$379,L$5,FALSE),0)</f>
        <v>0</v>
      </c>
      <c r="M127" s="98">
        <f>IFERROR(VLOOKUP($A127,'[6]P&amp;L Per TB'!$B$4:Z$379,M$5,FALSE),0)</f>
        <v>0</v>
      </c>
      <c r="N127" s="98">
        <f>IFERROR(VLOOKUP($A127,'[6]P&amp;L Per TB'!$B$4:AA$379,N$5,FALSE),0)</f>
        <v>0</v>
      </c>
      <c r="O127" s="98">
        <f>IFERROR(VLOOKUP($A127,'[6]P&amp;L Per TB'!$B$4:AB$379,O$5,FALSE),0)</f>
        <v>0</v>
      </c>
      <c r="P127" s="116">
        <f>SUM(D127:O127)</f>
        <v>0</v>
      </c>
      <c r="Q127" s="116"/>
    </row>
    <row r="128" spans="1:17" s="83" customFormat="1" x14ac:dyDescent="0.3">
      <c r="A128" s="125">
        <v>6805</v>
      </c>
      <c r="B128" s="83" t="s">
        <v>442</v>
      </c>
      <c r="C128" s="99"/>
      <c r="D128" s="98">
        <f>IFERROR(VLOOKUP($A128,'[6]P&amp;L Per TB'!$B$4:Q$379,D$5,FALSE),0)</f>
        <v>0</v>
      </c>
      <c r="E128" s="98">
        <f>IFERROR(VLOOKUP($A128,'[6]P&amp;L Per TB'!$B$4:R$379,E$5,FALSE),0)</f>
        <v>0</v>
      </c>
      <c r="F128" s="98">
        <f>IFERROR(VLOOKUP($A128,'[6]P&amp;L Per TB'!$B$4:S$379,F$5,FALSE),0)</f>
        <v>0</v>
      </c>
      <c r="G128" s="98">
        <f>IFERROR(VLOOKUP($A128,'[6]P&amp;L Per TB'!$B$4:T$379,G$5,FALSE),0)</f>
        <v>0</v>
      </c>
      <c r="H128" s="98">
        <f>IFERROR(VLOOKUP($A128,'[6]P&amp;L Per TB'!$B$4:U$379,H$5,FALSE),0)</f>
        <v>0</v>
      </c>
      <c r="I128" s="98">
        <f>IFERROR(VLOOKUP($A128,'[6]P&amp;L Per TB'!$B$4:V$379,I$5,FALSE),0)</f>
        <v>0</v>
      </c>
      <c r="J128" s="98">
        <f>IFERROR(VLOOKUP($A128,'[6]P&amp;L Per TB'!$B$4:W$379,J$5,FALSE),0)</f>
        <v>0</v>
      </c>
      <c r="K128" s="98">
        <f>IFERROR(VLOOKUP($A128,'[6]P&amp;L Per TB'!$B$4:X$379,K$5,FALSE),0)</f>
        <v>0</v>
      </c>
      <c r="L128" s="98">
        <f>IFERROR(VLOOKUP($A128,'[6]P&amp;L Per TB'!$B$4:Y$379,L$5,FALSE),0)</f>
        <v>0</v>
      </c>
      <c r="M128" s="98">
        <f>IFERROR(VLOOKUP($A128,'[6]P&amp;L Per TB'!$B$4:Z$379,M$5,FALSE),0)</f>
        <v>0</v>
      </c>
      <c r="N128" s="98">
        <f>IFERROR(VLOOKUP($A128,'[6]P&amp;L Per TB'!$B$4:AA$379,N$5,FALSE),0)</f>
        <v>0</v>
      </c>
      <c r="O128" s="98">
        <f>IFERROR(VLOOKUP($A128,'[6]P&amp;L Per TB'!$B$4:AB$379,O$5,FALSE),0)</f>
        <v>0</v>
      </c>
      <c r="P128" s="116">
        <f>SUM(D128:O128)</f>
        <v>0</v>
      </c>
      <c r="Q128" s="116"/>
    </row>
    <row r="129" spans="1:18" s="83" customFormat="1" x14ac:dyDescent="0.3">
      <c r="A129" s="125"/>
      <c r="C129" s="99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16"/>
      <c r="P129" s="116"/>
      <c r="Q129" s="116"/>
    </row>
    <row r="130" spans="1:18" s="83" customFormat="1" x14ac:dyDescent="0.3">
      <c r="A130" s="125">
        <v>6785</v>
      </c>
      <c r="B130" s="83" t="s">
        <v>443</v>
      </c>
      <c r="C130" s="97" t="s">
        <v>444</v>
      </c>
      <c r="D130" s="98">
        <f>IFERROR(VLOOKUP($A130,'[6]P&amp;L Per TB'!$B$4:Q$379,D$5,FALSE),0)</f>
        <v>5.68</v>
      </c>
      <c r="E130" s="98">
        <f>IFERROR(VLOOKUP($A130,'[6]P&amp;L Per TB'!$B$4:R$379,E$5,FALSE),0)</f>
        <v>5.68</v>
      </c>
      <c r="F130" s="98">
        <f>IFERROR(VLOOKUP($A130,'[6]P&amp;L Per TB'!$B$4:S$379,F$5,FALSE),0)</f>
        <v>5.68</v>
      </c>
      <c r="G130" s="98">
        <f>IFERROR(VLOOKUP($A130,'[6]P&amp;L Per TB'!$B$4:T$379,G$5,FALSE),0)</f>
        <v>5.68</v>
      </c>
      <c r="H130" s="98">
        <f>IFERROR(VLOOKUP($A130,'[6]P&amp;L Per TB'!$B$4:U$379,H$5,FALSE),0)</f>
        <v>5.68</v>
      </c>
      <c r="I130" s="98">
        <f>IFERROR(VLOOKUP($A130,'[6]P&amp;L Per TB'!$B$4:V$379,I$5,FALSE),0)</f>
        <v>5.68</v>
      </c>
      <c r="J130" s="98">
        <f>IFERROR(VLOOKUP($A130,'[6]P&amp;L Per TB'!$B$4:W$379,J$5,FALSE),0)</f>
        <v>5.68</v>
      </c>
      <c r="K130" s="98">
        <f>IFERROR(VLOOKUP($A130,'[6]P&amp;L Per TB'!$B$4:X$379,K$5,FALSE),0)</f>
        <v>5.68</v>
      </c>
      <c r="L130" s="98">
        <f>IFERROR(VLOOKUP($A130,'[6]P&amp;L Per TB'!$B$4:Y$379,L$5,FALSE),0)</f>
        <v>5.68</v>
      </c>
      <c r="M130" s="98">
        <f>IFERROR(VLOOKUP($A130,'[6]P&amp;L Per TB'!$B$4:Z$379,M$5,FALSE),0)</f>
        <v>5.68</v>
      </c>
      <c r="N130" s="98">
        <f>IFERROR(VLOOKUP($A130,'[6]P&amp;L Per TB'!$B$4:AA$379,N$5,FALSE),0)</f>
        <v>5.68</v>
      </c>
      <c r="O130" s="98">
        <f>IFERROR(VLOOKUP($A130,'[6]P&amp;L Per TB'!$B$4:AB$379,O$5,FALSE),0)</f>
        <v>5.68</v>
      </c>
      <c r="P130" s="116">
        <f>SUM(D130:O130)</f>
        <v>68.16</v>
      </c>
      <c r="Q130" s="116"/>
    </row>
    <row r="131" spans="1:18" s="83" customFormat="1" x14ac:dyDescent="0.3">
      <c r="A131" s="125"/>
      <c r="C131" s="99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16"/>
      <c r="P131" s="116"/>
      <c r="Q131" s="116"/>
    </row>
    <row r="132" spans="1:18" s="83" customFormat="1" x14ac:dyDescent="0.3">
      <c r="A132" s="125">
        <v>6675</v>
      </c>
      <c r="B132" s="83" t="s">
        <v>445</v>
      </c>
      <c r="C132" s="99"/>
      <c r="D132" s="98">
        <f>IFERROR(VLOOKUP($A132,'[6]P&amp;L Per TB'!$B$4:Q$379,D$5,FALSE),0)</f>
        <v>0</v>
      </c>
      <c r="E132" s="98">
        <f>IFERROR(VLOOKUP($A132,'[6]P&amp;L Per TB'!$B$4:R$379,E$5,FALSE),0)</f>
        <v>0</v>
      </c>
      <c r="F132" s="98">
        <f>IFERROR(VLOOKUP($A132,'[6]P&amp;L Per TB'!$B$4:S$379,F$5,FALSE),0)</f>
        <v>0</v>
      </c>
      <c r="G132" s="98">
        <f>IFERROR(VLOOKUP($A132,'[6]P&amp;L Per TB'!$B$4:T$379,G$5,FALSE),0)</f>
        <v>0</v>
      </c>
      <c r="H132" s="98">
        <f>IFERROR(VLOOKUP($A132,'[6]P&amp;L Per TB'!$B$4:U$379,H$5,FALSE),0)</f>
        <v>0</v>
      </c>
      <c r="I132" s="98">
        <f>IFERROR(VLOOKUP($A132,'[6]P&amp;L Per TB'!$B$4:V$379,I$5,FALSE),0)</f>
        <v>0</v>
      </c>
      <c r="J132" s="98">
        <f>IFERROR(VLOOKUP($A132,'[6]P&amp;L Per TB'!$B$4:W$379,J$5,FALSE),0)</f>
        <v>0</v>
      </c>
      <c r="K132" s="98">
        <f>IFERROR(VLOOKUP($A132,'[6]P&amp;L Per TB'!$B$4:X$379,K$5,FALSE),0)</f>
        <v>0</v>
      </c>
      <c r="L132" s="98">
        <f>IFERROR(VLOOKUP($A132,'[6]P&amp;L Per TB'!$B$4:Y$379,L$5,FALSE),0)</f>
        <v>0</v>
      </c>
      <c r="M132" s="98">
        <f>IFERROR(VLOOKUP($A132,'[6]P&amp;L Per TB'!$B$4:Z$379,M$5,FALSE),0)</f>
        <v>0</v>
      </c>
      <c r="N132" s="98">
        <f>IFERROR(VLOOKUP($A132,'[6]P&amp;L Per TB'!$B$4:AA$379,N$5,FALSE),0)</f>
        <v>0</v>
      </c>
      <c r="O132" s="98">
        <f>IFERROR(VLOOKUP($A132,'[6]P&amp;L Per TB'!$B$4:AB$379,O$5,FALSE),0)</f>
        <v>0</v>
      </c>
      <c r="P132" s="116">
        <f t="shared" ref="P132:P140" si="19">SUM(D132:O132)</f>
        <v>0</v>
      </c>
      <c r="Q132" s="116"/>
    </row>
    <row r="133" spans="1:18" s="83" customFormat="1" x14ac:dyDescent="0.3">
      <c r="A133" s="125">
        <v>6890</v>
      </c>
      <c r="B133" s="83" t="s">
        <v>446</v>
      </c>
      <c r="C133" s="97" t="s">
        <v>447</v>
      </c>
      <c r="D133" s="98">
        <f>IFERROR(VLOOKUP($A133,'[6]P&amp;L Per TB'!$B$4:Q$379,D$5,FALSE),0)</f>
        <v>5224.1399999999994</v>
      </c>
      <c r="E133" s="98">
        <f>IFERROR(VLOOKUP($A133,'[6]P&amp;L Per TB'!$B$4:R$379,E$5,FALSE),0)</f>
        <v>5224.380000000001</v>
      </c>
      <c r="F133" s="98">
        <f>IFERROR(VLOOKUP($A133,'[6]P&amp;L Per TB'!$B$4:S$379,F$5,FALSE),0)</f>
        <v>5226.0999999999985</v>
      </c>
      <c r="G133" s="98">
        <f>IFERROR(VLOOKUP($A133,'[6]P&amp;L Per TB'!$B$4:T$379,G$5,FALSE),0)</f>
        <v>5226.4900000000016</v>
      </c>
      <c r="H133" s="98">
        <f>IFERROR(VLOOKUP($A133,'[6]P&amp;L Per TB'!$B$4:U$379,H$5,FALSE),0)</f>
        <v>5229</v>
      </c>
      <c r="I133" s="98">
        <f>IFERROR(VLOOKUP($A133,'[6]P&amp;L Per TB'!$B$4:V$379,I$5,FALSE),0)</f>
        <v>5229</v>
      </c>
      <c r="J133" s="98">
        <f>IFERROR(VLOOKUP($A133,'[6]P&amp;L Per TB'!$B$4:W$379,J$5,FALSE),0)</f>
        <v>5229.1499999999942</v>
      </c>
      <c r="K133" s="98">
        <f>IFERROR(VLOOKUP($A133,'[6]P&amp;L Per TB'!$B$4:X$379,K$5,FALSE),0)</f>
        <v>5230.2000000000116</v>
      </c>
      <c r="L133" s="98">
        <f>IFERROR(VLOOKUP($A133,'[6]P&amp;L Per TB'!$B$4:Y$379,L$5,FALSE),0)</f>
        <v>5230.6699999999983</v>
      </c>
      <c r="M133" s="98">
        <f>IFERROR(VLOOKUP($A133,'[6]P&amp;L Per TB'!$B$4:Z$379,M$5,FALSE),0)</f>
        <v>5231.1299999999901</v>
      </c>
      <c r="N133" s="98">
        <f>IFERROR(VLOOKUP($A133,'[6]P&amp;L Per TB'!$B$4:AA$379,N$5,FALSE),0)</f>
        <v>5231.6100000000079</v>
      </c>
      <c r="O133" s="98">
        <f>IFERROR(VLOOKUP($A133,'[6]P&amp;L Per TB'!$B$4:AB$379,O$5,FALSE),0)</f>
        <v>5233.6899999999951</v>
      </c>
      <c r="P133" s="116">
        <f t="shared" si="19"/>
        <v>62745.56</v>
      </c>
      <c r="Q133" s="116">
        <f>+'[6]COAS-V2'!B241</f>
        <v>11883.944883720929</v>
      </c>
    </row>
    <row r="134" spans="1:18" s="83" customFormat="1" x14ac:dyDescent="0.3">
      <c r="A134" s="125">
        <v>6750</v>
      </c>
      <c r="B134" s="268" t="s">
        <v>448</v>
      </c>
      <c r="C134" s="117"/>
      <c r="D134" s="98">
        <f>IFERROR(VLOOKUP($A134,'[6]P&amp;L Per TB'!$B$4:Q$379,D$5,FALSE),0)</f>
        <v>21.22</v>
      </c>
      <c r="E134" s="98">
        <f>IFERROR(VLOOKUP($A134,'[6]P&amp;L Per TB'!$B$4:R$379,E$5,FALSE),0)</f>
        <v>26.129999999999995</v>
      </c>
      <c r="F134" s="98">
        <f>IFERROR(VLOOKUP($A134,'[6]P&amp;L Per TB'!$B$4:S$379,F$5,FALSE),0)</f>
        <v>26.13000000000001</v>
      </c>
      <c r="G134" s="98">
        <f>IFERROR(VLOOKUP($A134,'[6]P&amp;L Per TB'!$B$4:T$379,G$5,FALSE),0)</f>
        <v>26.129999999999995</v>
      </c>
      <c r="H134" s="98">
        <f>IFERROR(VLOOKUP($A134,'[6]P&amp;L Per TB'!$B$4:U$379,H$5,FALSE),0)</f>
        <v>26.129999999999995</v>
      </c>
      <c r="I134" s="98">
        <f>IFERROR(VLOOKUP($A134,'[6]P&amp;L Per TB'!$B$4:V$379,I$5,FALSE),0)</f>
        <v>26.13000000000001</v>
      </c>
      <c r="J134" s="98">
        <f>IFERROR(VLOOKUP($A134,'[6]P&amp;L Per TB'!$B$4:W$379,J$5,FALSE),0)</f>
        <v>26.129999999999995</v>
      </c>
      <c r="K134" s="98">
        <f>IFERROR(VLOOKUP($A134,'[6]P&amp;L Per TB'!$B$4:X$379,K$5,FALSE),0)</f>
        <v>26.129999999999995</v>
      </c>
      <c r="L134" s="98">
        <f>IFERROR(VLOOKUP($A134,'[6]P&amp;L Per TB'!$B$4:Y$379,L$5,FALSE),0)</f>
        <v>26.129999999999995</v>
      </c>
      <c r="M134" s="98">
        <f>IFERROR(VLOOKUP($A134,'[6]P&amp;L Per TB'!$B$4:Z$379,M$5,FALSE),0)</f>
        <v>26.129999999999995</v>
      </c>
      <c r="N134" s="98">
        <f>IFERROR(VLOOKUP($A134,'[6]P&amp;L Per TB'!$B$4:AA$379,N$5,FALSE),0)</f>
        <v>26.129999999999995</v>
      </c>
      <c r="O134" s="98">
        <f>IFERROR(VLOOKUP($A134,'[6]P&amp;L Per TB'!$B$4:AB$379,O$5,FALSE),0)</f>
        <v>26.129999999999995</v>
      </c>
      <c r="P134" s="116">
        <f t="shared" si="19"/>
        <v>308.64999999999998</v>
      </c>
      <c r="Q134" s="116"/>
      <c r="R134" s="323" t="s">
        <v>624</v>
      </c>
    </row>
    <row r="135" spans="1:18" s="83" customFormat="1" x14ac:dyDescent="0.3">
      <c r="A135" s="125">
        <v>6755</v>
      </c>
      <c r="B135" s="83" t="s">
        <v>449</v>
      </c>
      <c r="C135" s="117"/>
      <c r="D135" s="98">
        <f>IFERROR(VLOOKUP($A135,'[6]P&amp;L Per TB'!$B$4:Q$379,D$5,FALSE),0)</f>
        <v>72.790000000000006</v>
      </c>
      <c r="E135" s="98">
        <f>IFERROR(VLOOKUP($A135,'[6]P&amp;L Per TB'!$B$4:R$379,E$5,FALSE),0)</f>
        <v>72.790000000000006</v>
      </c>
      <c r="F135" s="98">
        <f>IFERROR(VLOOKUP($A135,'[6]P&amp;L Per TB'!$B$4:S$379,F$5,FALSE),0)</f>
        <v>41.91</v>
      </c>
      <c r="G135" s="98">
        <f>IFERROR(VLOOKUP($A135,'[6]P&amp;L Per TB'!$B$4:T$379,G$5,FALSE),0)</f>
        <v>41.91</v>
      </c>
      <c r="H135" s="98">
        <f>IFERROR(VLOOKUP($A135,'[6]P&amp;L Per TB'!$B$4:U$379,H$5,FALSE),0)</f>
        <v>41.91</v>
      </c>
      <c r="I135" s="98">
        <f>IFERROR(VLOOKUP($A135,'[6]P&amp;L Per TB'!$B$4:V$379,I$5,FALSE),0)</f>
        <v>41.910000000000025</v>
      </c>
      <c r="J135" s="98">
        <f>IFERROR(VLOOKUP($A135,'[6]P&amp;L Per TB'!$B$4:W$379,J$5,FALSE),0)</f>
        <v>41.909999999999968</v>
      </c>
      <c r="K135" s="98">
        <f>IFERROR(VLOOKUP($A135,'[6]P&amp;L Per TB'!$B$4:X$379,K$5,FALSE),0)</f>
        <v>41.910000000000025</v>
      </c>
      <c r="L135" s="98">
        <f>IFERROR(VLOOKUP($A135,'[6]P&amp;L Per TB'!$B$4:Y$379,L$5,FALSE),0)</f>
        <v>41.909999999999968</v>
      </c>
      <c r="M135" s="98">
        <f>IFERROR(VLOOKUP($A135,'[6]P&amp;L Per TB'!$B$4:Z$379,M$5,FALSE),0)</f>
        <v>41.910000000000025</v>
      </c>
      <c r="N135" s="98">
        <f>IFERROR(VLOOKUP($A135,'[6]P&amp;L Per TB'!$B$4:AA$379,N$5,FALSE),0)</f>
        <v>41.909999999999968</v>
      </c>
      <c r="O135" s="98">
        <f>IFERROR(VLOOKUP($A135,'[6]P&amp;L Per TB'!$B$4:AB$379,O$5,FALSE),0)</f>
        <v>41.910000000000082</v>
      </c>
      <c r="P135" s="116">
        <f t="shared" si="19"/>
        <v>564.68000000000006</v>
      </c>
      <c r="Q135" s="116"/>
    </row>
    <row r="136" spans="1:18" s="83" customFormat="1" x14ac:dyDescent="0.3">
      <c r="A136" s="125">
        <v>6770</v>
      </c>
      <c r="B136" s="324" t="s">
        <v>625</v>
      </c>
      <c r="C136" s="117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116"/>
      <c r="Q136" s="116">
        <f>+'[6]COAS-V2'!B236</f>
        <v>280663.7288888889</v>
      </c>
    </row>
    <row r="137" spans="1:18" s="83" customFormat="1" x14ac:dyDescent="0.3">
      <c r="A137" s="125">
        <v>6810</v>
      </c>
      <c r="B137" s="83" t="s">
        <v>450</v>
      </c>
      <c r="C137" s="117"/>
      <c r="D137" s="98">
        <f>IFERROR(VLOOKUP($A137,'[6]P&amp;L Per TB'!$B$4:Q$379,D$5,FALSE),0)</f>
        <v>0</v>
      </c>
      <c r="E137" s="98">
        <f>IFERROR(VLOOKUP($A137,'[6]P&amp;L Per TB'!$B$4:R$379,E$5,FALSE),0)</f>
        <v>0</v>
      </c>
      <c r="F137" s="98">
        <f>IFERROR(VLOOKUP($A137,'[6]P&amp;L Per TB'!$B$4:S$379,F$5,FALSE),0)</f>
        <v>0</v>
      </c>
      <c r="G137" s="98">
        <f>IFERROR(VLOOKUP($A137,'[6]P&amp;L Per TB'!$B$4:T$379,G$5,FALSE),0)</f>
        <v>0</v>
      </c>
      <c r="H137" s="98">
        <f>IFERROR(VLOOKUP($A137,'[6]P&amp;L Per TB'!$B$4:U$379,H$5,FALSE),0)</f>
        <v>0</v>
      </c>
      <c r="I137" s="98">
        <f>IFERROR(VLOOKUP($A137,'[6]P&amp;L Per TB'!$B$4:V$379,I$5,FALSE),0)</f>
        <v>0</v>
      </c>
      <c r="J137" s="98">
        <f>IFERROR(VLOOKUP($A137,'[6]P&amp;L Per TB'!$B$4:W$379,J$5,FALSE),0)</f>
        <v>0</v>
      </c>
      <c r="K137" s="98">
        <f>IFERROR(VLOOKUP($A137,'[6]P&amp;L Per TB'!$B$4:X$379,K$5,FALSE),0)</f>
        <v>0</v>
      </c>
      <c r="L137" s="98">
        <f>IFERROR(VLOOKUP($A137,'[6]P&amp;L Per TB'!$B$4:Y$379,L$5,FALSE),0)</f>
        <v>0</v>
      </c>
      <c r="M137" s="98">
        <f>IFERROR(VLOOKUP($A137,'[6]P&amp;L Per TB'!$B$4:Z$379,M$5,FALSE),0)</f>
        <v>0</v>
      </c>
      <c r="N137" s="98">
        <f>IFERROR(VLOOKUP($A137,'[6]P&amp;L Per TB'!$B$4:AA$379,N$5,FALSE),0)</f>
        <v>0</v>
      </c>
      <c r="O137" s="98">
        <f>IFERROR(VLOOKUP($A137,'[6]P&amp;L Per TB'!$B$4:AB$379,O$5,FALSE),0)</f>
        <v>0</v>
      </c>
      <c r="P137" s="116">
        <f t="shared" si="19"/>
        <v>0</v>
      </c>
      <c r="Q137" s="116"/>
    </row>
    <row r="138" spans="1:18" s="83" customFormat="1" x14ac:dyDescent="0.3">
      <c r="A138" s="125">
        <v>6875</v>
      </c>
      <c r="B138" s="83" t="s">
        <v>227</v>
      </c>
      <c r="C138" s="117"/>
      <c r="D138" s="98">
        <f>IFERROR(VLOOKUP($A138,'[6]P&amp;L Per TB'!$B$4:Q$379,D$5,FALSE),0)</f>
        <v>1025.6199999999999</v>
      </c>
      <c r="E138" s="98">
        <f>IFERROR(VLOOKUP($A138,'[6]P&amp;L Per TB'!$B$4:R$379,E$5,FALSE),0)</f>
        <v>1025.6199999999999</v>
      </c>
      <c r="F138" s="98">
        <f>IFERROR(VLOOKUP($A138,'[6]P&amp;L Per TB'!$B$4:S$379,F$5,FALSE),0)</f>
        <v>1029.9500000000003</v>
      </c>
      <c r="G138" s="98">
        <f>IFERROR(VLOOKUP($A138,'[6]P&amp;L Per TB'!$B$4:T$379,G$5,FALSE),0)</f>
        <v>1029.9499999999994</v>
      </c>
      <c r="H138" s="98">
        <f>IFERROR(VLOOKUP($A138,'[6]P&amp;L Per TB'!$B$4:U$379,H$5,FALSE),0)</f>
        <v>1105.6200000000008</v>
      </c>
      <c r="I138" s="98">
        <f>IFERROR(VLOOKUP($A138,'[6]P&amp;L Per TB'!$B$4:V$379,I$5,FALSE),0)</f>
        <v>1101.6100000000006</v>
      </c>
      <c r="J138" s="98">
        <f>IFERROR(VLOOKUP($A138,'[6]P&amp;L Per TB'!$B$4:W$379,J$5,FALSE),0)</f>
        <v>1103.7699999999986</v>
      </c>
      <c r="K138" s="98">
        <f>IFERROR(VLOOKUP($A138,'[6]P&amp;L Per TB'!$B$4:X$379,K$5,FALSE),0)</f>
        <v>1103.7700000000004</v>
      </c>
      <c r="L138" s="98">
        <f>IFERROR(VLOOKUP($A138,'[6]P&amp;L Per TB'!$B$4:Y$379,L$5,FALSE),0)</f>
        <v>1103.7700000000004</v>
      </c>
      <c r="M138" s="98">
        <f>IFERROR(VLOOKUP($A138,'[6]P&amp;L Per TB'!$B$4:Z$379,M$5,FALSE),0)</f>
        <v>1108.5100000000002</v>
      </c>
      <c r="N138" s="98">
        <f>IFERROR(VLOOKUP($A138,'[6]P&amp;L Per TB'!$B$4:AA$379,N$5,FALSE),0)</f>
        <v>1110.5900000000001</v>
      </c>
      <c r="O138" s="98">
        <f>IFERROR(VLOOKUP($A138,'[6]P&amp;L Per TB'!$B$4:AB$379,O$5,FALSE),0)</f>
        <v>1110.5900000000001</v>
      </c>
      <c r="P138" s="116">
        <f t="shared" si="19"/>
        <v>12959.37</v>
      </c>
      <c r="Q138" s="116">
        <f>+'[6]COAS-V2'!B239</f>
        <v>-2191.8649999999998</v>
      </c>
    </row>
    <row r="139" spans="1:18" s="83" customFormat="1" x14ac:dyDescent="0.3">
      <c r="A139" s="125">
        <v>6880</v>
      </c>
      <c r="B139" s="83" t="s">
        <v>451</v>
      </c>
      <c r="C139" s="117"/>
      <c r="D139" s="98">
        <f>IFERROR(VLOOKUP($A139,'[6]P&amp;L Per TB'!$B$4:Q$379,D$5,FALSE),0)</f>
        <v>247.95999999999998</v>
      </c>
      <c r="E139" s="98">
        <f>IFERROR(VLOOKUP($A139,'[6]P&amp;L Per TB'!$B$4:R$379,E$5,FALSE),0)</f>
        <v>247.95999999999998</v>
      </c>
      <c r="F139" s="98">
        <f>IFERROR(VLOOKUP($A139,'[6]P&amp;L Per TB'!$B$4:S$379,F$5,FALSE),0)</f>
        <v>261.42000000000007</v>
      </c>
      <c r="G139" s="98">
        <f>IFERROR(VLOOKUP($A139,'[6]P&amp;L Per TB'!$B$4:T$379,G$5,FALSE),0)</f>
        <v>282.18999999999994</v>
      </c>
      <c r="H139" s="98">
        <f>IFERROR(VLOOKUP($A139,'[6]P&amp;L Per TB'!$B$4:U$379,H$5,FALSE),0)</f>
        <v>306.5300000000002</v>
      </c>
      <c r="I139" s="98">
        <f>IFERROR(VLOOKUP($A139,'[6]P&amp;L Per TB'!$B$4:V$379,I$5,FALSE),0)</f>
        <v>306.52999999999975</v>
      </c>
      <c r="J139" s="98">
        <f>IFERROR(VLOOKUP($A139,'[6]P&amp;L Per TB'!$B$4:W$379,J$5,FALSE),0)</f>
        <v>306.52999999999997</v>
      </c>
      <c r="K139" s="98">
        <f>IFERROR(VLOOKUP($A139,'[6]P&amp;L Per TB'!$B$4:X$379,K$5,FALSE),0)</f>
        <v>306.5300000000002</v>
      </c>
      <c r="L139" s="98">
        <f>IFERROR(VLOOKUP($A139,'[6]P&amp;L Per TB'!$B$4:Y$379,L$5,FALSE),0)</f>
        <v>306.52999999999975</v>
      </c>
      <c r="M139" s="98">
        <f>IFERROR(VLOOKUP($A139,'[6]P&amp;L Per TB'!$B$4:Z$379,M$5,FALSE),0)</f>
        <v>306.5300000000002</v>
      </c>
      <c r="N139" s="98">
        <f>IFERROR(VLOOKUP($A139,'[6]P&amp;L Per TB'!$B$4:AA$379,N$5,FALSE),0)</f>
        <v>333.38000000000011</v>
      </c>
      <c r="O139" s="98">
        <f>IFERROR(VLOOKUP($A139,'[6]P&amp;L Per TB'!$B$4:AB$379,O$5,FALSE),0)</f>
        <v>333.38000000000011</v>
      </c>
      <c r="P139" s="116">
        <f t="shared" si="19"/>
        <v>3545.4700000000003</v>
      </c>
      <c r="Q139" s="116"/>
    </row>
    <row r="140" spans="1:18" s="83" customFormat="1" x14ac:dyDescent="0.3">
      <c r="A140" s="125">
        <v>6885</v>
      </c>
      <c r="B140" s="83" t="s">
        <v>224</v>
      </c>
      <c r="C140" s="117"/>
      <c r="D140" s="98">
        <f>IFERROR(VLOOKUP($A140,'[6]P&amp;L Per TB'!$B$4:Q$379,D$5,FALSE),0)</f>
        <v>53.74</v>
      </c>
      <c r="E140" s="98">
        <f>IFERROR(VLOOKUP($A140,'[6]P&amp;L Per TB'!$B$4:R$379,E$5,FALSE),0)</f>
        <v>55.65</v>
      </c>
      <c r="F140" s="98">
        <f>IFERROR(VLOOKUP($A140,'[6]P&amp;L Per TB'!$B$4:S$379,F$5,FALSE),0)</f>
        <v>57.029999999999987</v>
      </c>
      <c r="G140" s="98">
        <f>IFERROR(VLOOKUP($A140,'[6]P&amp;L Per TB'!$B$4:T$379,G$5,FALSE),0)</f>
        <v>57.750000000000028</v>
      </c>
      <c r="H140" s="98">
        <f>IFERROR(VLOOKUP($A140,'[6]P&amp;L Per TB'!$B$4:U$379,H$5,FALSE),0)</f>
        <v>58.109999999999957</v>
      </c>
      <c r="I140" s="98">
        <f>IFERROR(VLOOKUP($A140,'[6]P&amp;L Per TB'!$B$4:V$379,I$5,FALSE),0)</f>
        <v>58.210000000000036</v>
      </c>
      <c r="J140" s="98">
        <f>IFERROR(VLOOKUP($A140,'[6]P&amp;L Per TB'!$B$4:W$379,J$5,FALSE),0)</f>
        <v>58.20999999999998</v>
      </c>
      <c r="K140" s="98">
        <f>IFERROR(VLOOKUP($A140,'[6]P&amp;L Per TB'!$B$4:X$379,K$5,FALSE),0)</f>
        <v>58.20999999999998</v>
      </c>
      <c r="L140" s="98">
        <f>IFERROR(VLOOKUP($A140,'[6]P&amp;L Per TB'!$B$4:Y$379,L$5,FALSE),0)</f>
        <v>58.210000000000036</v>
      </c>
      <c r="M140" s="98">
        <f>IFERROR(VLOOKUP($A140,'[6]P&amp;L Per TB'!$B$4:Z$379,M$5,FALSE),0)</f>
        <v>58.210000000000036</v>
      </c>
      <c r="N140" s="98">
        <f>IFERROR(VLOOKUP($A140,'[6]P&amp;L Per TB'!$B$4:AA$379,N$5,FALSE),0)</f>
        <v>58.389999999999986</v>
      </c>
      <c r="O140" s="98">
        <f>IFERROR(VLOOKUP($A140,'[6]P&amp;L Per TB'!$B$4:AB$379,O$5,FALSE),0)</f>
        <v>69.740000000000009</v>
      </c>
      <c r="P140" s="116">
        <f t="shared" si="19"/>
        <v>701.46</v>
      </c>
      <c r="Q140" s="116">
        <f>+'[6]COAS-V2'!B240</f>
        <v>-53.307027027027019</v>
      </c>
    </row>
    <row r="141" spans="1:18" s="83" customFormat="1" x14ac:dyDescent="0.3">
      <c r="A141" s="125"/>
      <c r="C141" s="99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16"/>
      <c r="P141" s="116"/>
      <c r="Q141" s="116"/>
    </row>
    <row r="142" spans="1:18" s="83" customFormat="1" x14ac:dyDescent="0.3">
      <c r="A142" s="125">
        <v>6825</v>
      </c>
      <c r="B142" s="83" t="s">
        <v>454</v>
      </c>
      <c r="C142" s="97" t="s">
        <v>455</v>
      </c>
      <c r="D142" s="98">
        <f>IFERROR(VLOOKUP($A142,'[6]P&amp;L Per TB'!$B$4:Q$379,D$5,FALSE),0)</f>
        <v>4.28</v>
      </c>
      <c r="E142" s="98">
        <f>IFERROR(VLOOKUP($A142,'[6]P&amp;L Per TB'!$B$4:R$379,E$5,FALSE),0)</f>
        <v>4.28</v>
      </c>
      <c r="F142" s="98">
        <f>IFERROR(VLOOKUP($A142,'[6]P&amp;L Per TB'!$B$4:S$379,F$5,FALSE),0)</f>
        <v>4.2799999999999994</v>
      </c>
      <c r="G142" s="98">
        <f>IFERROR(VLOOKUP($A142,'[6]P&amp;L Per TB'!$B$4:T$379,G$5,FALSE),0)</f>
        <v>4.2800000000000011</v>
      </c>
      <c r="H142" s="98">
        <f>IFERROR(VLOOKUP($A142,'[6]P&amp;L Per TB'!$B$4:U$379,H$5,FALSE),0)</f>
        <v>4.2799999999999976</v>
      </c>
      <c r="I142" s="98">
        <f>IFERROR(VLOOKUP($A142,'[6]P&amp;L Per TB'!$B$4:V$379,I$5,FALSE),0)</f>
        <v>4.2800000000000011</v>
      </c>
      <c r="J142" s="98">
        <f>IFERROR(VLOOKUP($A142,'[6]P&amp;L Per TB'!$B$4:W$379,J$5,FALSE),0)</f>
        <v>4.2800000000000011</v>
      </c>
      <c r="K142" s="98">
        <f>IFERROR(VLOOKUP($A142,'[6]P&amp;L Per TB'!$B$4:X$379,K$5,FALSE),0)</f>
        <v>4.2800000000000011</v>
      </c>
      <c r="L142" s="98">
        <f>IFERROR(VLOOKUP($A142,'[6]P&amp;L Per TB'!$B$4:Y$379,L$5,FALSE),0)</f>
        <v>8.4199999999999946</v>
      </c>
      <c r="M142" s="98">
        <f>IFERROR(VLOOKUP($A142,'[6]P&amp;L Per TB'!$B$4:Z$379,M$5,FALSE),0)</f>
        <v>8.4200000000000017</v>
      </c>
      <c r="N142" s="98">
        <f>IFERROR(VLOOKUP($A142,'[6]P&amp;L Per TB'!$B$4:AA$379,N$5,FALSE),0)</f>
        <v>8.4200000000000017</v>
      </c>
      <c r="O142" s="98">
        <f>IFERROR(VLOOKUP($A142,'[6]P&amp;L Per TB'!$B$4:AB$379,O$5,FALSE),0)</f>
        <v>8.4200000000000017</v>
      </c>
      <c r="P142" s="325">
        <f>SUM(D142:O142)</f>
        <v>67.92</v>
      </c>
      <c r="Q142" s="325"/>
    </row>
    <row r="143" spans="1:18" s="83" customFormat="1" x14ac:dyDescent="0.3">
      <c r="A143" s="125">
        <v>6820</v>
      </c>
      <c r="B143" s="83" t="s">
        <v>456</v>
      </c>
      <c r="C143" s="97"/>
      <c r="D143" s="98">
        <f>IFERROR(VLOOKUP($A143,'[6]P&amp;L Per TB'!$B$4:Q$379,D$5,FALSE),0)</f>
        <v>0</v>
      </c>
      <c r="E143" s="98">
        <f>IFERROR(VLOOKUP($A143,'[6]P&amp;L Per TB'!$B$4:R$379,E$5,FALSE),0)</f>
        <v>0</v>
      </c>
      <c r="F143" s="98">
        <f>IFERROR(VLOOKUP($A143,'[6]P&amp;L Per TB'!$B$4:S$379,F$5,FALSE),0)</f>
        <v>0</v>
      </c>
      <c r="G143" s="98">
        <f>IFERROR(VLOOKUP($A143,'[6]P&amp;L Per TB'!$B$4:T$379,G$5,FALSE),0)</f>
        <v>0</v>
      </c>
      <c r="H143" s="98">
        <f>IFERROR(VLOOKUP($A143,'[6]P&amp;L Per TB'!$B$4:U$379,H$5,FALSE),0)</f>
        <v>0</v>
      </c>
      <c r="I143" s="98">
        <f>IFERROR(VLOOKUP($A143,'[6]P&amp;L Per TB'!$B$4:V$379,I$5,FALSE),0)</f>
        <v>0</v>
      </c>
      <c r="J143" s="98">
        <f>IFERROR(VLOOKUP($A143,'[6]P&amp;L Per TB'!$B$4:W$379,J$5,FALSE),0)</f>
        <v>0</v>
      </c>
      <c r="K143" s="98">
        <f>IFERROR(VLOOKUP($A143,'[6]P&amp;L Per TB'!$B$4:X$379,K$5,FALSE),0)</f>
        <v>0</v>
      </c>
      <c r="L143" s="98">
        <f>IFERROR(VLOOKUP($A143,'[6]P&amp;L Per TB'!$B$4:Y$379,L$5,FALSE),0)</f>
        <v>0</v>
      </c>
      <c r="M143" s="98">
        <f>IFERROR(VLOOKUP($A143,'[6]P&amp;L Per TB'!$B$4:Z$379,M$5,FALSE),0)</f>
        <v>0</v>
      </c>
      <c r="N143" s="98">
        <f>IFERROR(VLOOKUP($A143,'[6]P&amp;L Per TB'!$B$4:AA$379,N$5,FALSE),0)</f>
        <v>0</v>
      </c>
      <c r="O143" s="98">
        <f>IFERROR(VLOOKUP($A143,'[6]P&amp;L Per TB'!$B$4:AB$379,O$5,FALSE),0)</f>
        <v>0</v>
      </c>
      <c r="P143" s="116">
        <f>SUM(D143:O143)</f>
        <v>0</v>
      </c>
      <c r="Q143" s="116"/>
    </row>
    <row r="144" spans="1:18" s="83" customFormat="1" x14ac:dyDescent="0.3">
      <c r="A144" s="125"/>
      <c r="B144" s="107" t="s">
        <v>565</v>
      </c>
      <c r="C144" s="97"/>
      <c r="D144" s="98">
        <f>IFERROR(VLOOKUP($A144,'[6]P&amp;L Per TB'!$B$4:Q$379,D$5,FALSE),0)</f>
        <v>0</v>
      </c>
      <c r="E144" s="98">
        <f>IFERROR(VLOOKUP($A144,'[6]P&amp;L Per TB'!$B$4:R$379,E$5,FALSE),0)</f>
        <v>0</v>
      </c>
      <c r="F144" s="98">
        <f>IFERROR(VLOOKUP($A144,'[6]P&amp;L Per TB'!$B$4:S$379,F$5,FALSE),0)</f>
        <v>0</v>
      </c>
      <c r="G144" s="98">
        <f>IFERROR(VLOOKUP($A144,'[6]P&amp;L Per TB'!$B$4:T$379,G$5,FALSE),0)</f>
        <v>0</v>
      </c>
      <c r="H144" s="98">
        <f>IFERROR(VLOOKUP($A144,'[6]P&amp;L Per TB'!$B$4:U$379,H$5,FALSE),0)</f>
        <v>0</v>
      </c>
      <c r="I144" s="98">
        <f>IFERROR(VLOOKUP($A144,'[6]P&amp;L Per TB'!$B$4:V$379,I$5,FALSE),0)</f>
        <v>0</v>
      </c>
      <c r="J144" s="98">
        <f>IFERROR(VLOOKUP($A144,'[6]P&amp;L Per TB'!$B$4:W$379,J$5,FALSE),0)</f>
        <v>0</v>
      </c>
      <c r="K144" s="98">
        <f>IFERROR(VLOOKUP($A144,'[6]P&amp;L Per TB'!$B$4:X$379,K$5,FALSE),0)</f>
        <v>0</v>
      </c>
      <c r="L144" s="98">
        <f>IFERROR(VLOOKUP($A144,'[6]P&amp;L Per TB'!$B$4:Y$379,L$5,FALSE),0)</f>
        <v>0</v>
      </c>
      <c r="M144" s="98">
        <f>IFERROR(VLOOKUP($A144,'[6]P&amp;L Per TB'!$B$4:Z$379,M$5,FALSE),0)</f>
        <v>0</v>
      </c>
      <c r="N144" s="98">
        <f>IFERROR(VLOOKUP($A144,'[6]P&amp;L Per TB'!$B$4:AA$379,N$5,FALSE),0)</f>
        <v>0</v>
      </c>
      <c r="O144" s="98">
        <f>IFERROR(VLOOKUP($A144,'[6]P&amp;L Per TB'!$B$4:AB$379,O$5,FALSE),0)</f>
        <v>0</v>
      </c>
      <c r="P144" s="116">
        <f>SUM(D144:O144)</f>
        <v>0</v>
      </c>
      <c r="Q144" s="116"/>
    </row>
    <row r="145" spans="1:17" s="83" customFormat="1" x14ac:dyDescent="0.3">
      <c r="A145" s="125"/>
      <c r="B145" s="107"/>
      <c r="C145" s="97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116"/>
      <c r="Q145" s="116"/>
    </row>
    <row r="146" spans="1:17" s="83" customFormat="1" x14ac:dyDescent="0.3">
      <c r="A146" s="125"/>
      <c r="B146" s="102" t="s">
        <v>81</v>
      </c>
      <c r="C146" s="95" t="s">
        <v>81</v>
      </c>
      <c r="D146" s="103">
        <f>SUM(D142:D145)</f>
        <v>4.28</v>
      </c>
      <c r="E146" s="103">
        <f t="shared" ref="E146:P146" si="20">SUM(E142:E145)</f>
        <v>4.28</v>
      </c>
      <c r="F146" s="103">
        <f t="shared" si="20"/>
        <v>4.2799999999999994</v>
      </c>
      <c r="G146" s="103">
        <f t="shared" si="20"/>
        <v>4.2800000000000011</v>
      </c>
      <c r="H146" s="103">
        <f>SUM(H142:H145)</f>
        <v>4.2799999999999976</v>
      </c>
      <c r="I146" s="103">
        <f t="shared" si="20"/>
        <v>4.2800000000000011</v>
      </c>
      <c r="J146" s="103">
        <f t="shared" si="20"/>
        <v>4.2800000000000011</v>
      </c>
      <c r="K146" s="103">
        <f t="shared" si="20"/>
        <v>4.2800000000000011</v>
      </c>
      <c r="L146" s="103">
        <f t="shared" si="20"/>
        <v>8.4199999999999946</v>
      </c>
      <c r="M146" s="103">
        <f t="shared" si="20"/>
        <v>8.4200000000000017</v>
      </c>
      <c r="N146" s="103">
        <f t="shared" si="20"/>
        <v>8.4200000000000017</v>
      </c>
      <c r="O146" s="103">
        <f t="shared" si="20"/>
        <v>8.4200000000000017</v>
      </c>
      <c r="P146" s="187">
        <f t="shared" si="20"/>
        <v>67.92</v>
      </c>
      <c r="Q146" s="186"/>
    </row>
    <row r="147" spans="1:17" s="83" customFormat="1" x14ac:dyDescent="0.3">
      <c r="A147" s="125"/>
      <c r="B147" s="102"/>
      <c r="C147" s="95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186"/>
      <c r="Q147" s="186"/>
    </row>
    <row r="148" spans="1:17" s="83" customFormat="1" x14ac:dyDescent="0.3">
      <c r="A148" s="125"/>
      <c r="B148" s="326" t="s">
        <v>566</v>
      </c>
      <c r="C148" s="95"/>
      <c r="D148" s="98">
        <f>IFERROR(VLOOKUP($A148,'[6]P&amp;L Per TB'!$B$4:Q$379,D$5,FALSE),0)</f>
        <v>0</v>
      </c>
      <c r="E148" s="98">
        <f>IFERROR(VLOOKUP($A148,'[6]P&amp;L Per TB'!$B$4:R$379,E$5,FALSE),0)</f>
        <v>0</v>
      </c>
      <c r="F148" s="98">
        <f>IFERROR(VLOOKUP($A148,'[6]P&amp;L Per TB'!$B$4:S$379,F$5,FALSE),0)</f>
        <v>0</v>
      </c>
      <c r="G148" s="98">
        <f>IFERROR(VLOOKUP($A148,'[6]P&amp;L Per TB'!$B$4:T$379,G$5,FALSE),0)</f>
        <v>0</v>
      </c>
      <c r="H148" s="98">
        <f>IFERROR(VLOOKUP($A148,'[6]P&amp;L Per TB'!$B$4:U$379,H$5,FALSE),0)</f>
        <v>0</v>
      </c>
      <c r="I148" s="98">
        <f>IFERROR(VLOOKUP($A148,'[6]P&amp;L Per TB'!$B$4:V$379,I$5,FALSE),0)</f>
        <v>0</v>
      </c>
      <c r="J148" s="98">
        <f>IFERROR(VLOOKUP($A148,'[6]P&amp;L Per TB'!$B$4:W$379,J$5,FALSE),0)</f>
        <v>0</v>
      </c>
      <c r="K148" s="98">
        <f>IFERROR(VLOOKUP($A148,'[6]P&amp;L Per TB'!$B$4:X$379,K$5,FALSE),0)</f>
        <v>0</v>
      </c>
      <c r="L148" s="98">
        <f>IFERROR(VLOOKUP($A148,'[6]P&amp;L Per TB'!$B$4:Y$379,L$5,FALSE),0)</f>
        <v>0</v>
      </c>
      <c r="M148" s="98">
        <f>IFERROR(VLOOKUP($A148,'[6]P&amp;L Per TB'!$B$4:Z$379,M$5,FALSE),0)</f>
        <v>0</v>
      </c>
      <c r="N148" s="98">
        <f>IFERROR(VLOOKUP($A148,'[6]P&amp;L Per TB'!$B$4:AA$379,N$5,FALSE),0)</f>
        <v>0</v>
      </c>
      <c r="O148" s="98">
        <f>IFERROR(VLOOKUP($A148,'[6]P&amp;L Per TB'!$B$4:AB$379,O$5,FALSE),0)</f>
        <v>0</v>
      </c>
      <c r="P148" s="116">
        <f>SUM(D148:O148)</f>
        <v>0</v>
      </c>
      <c r="Q148" s="116"/>
    </row>
    <row r="149" spans="1:17" s="83" customFormat="1" x14ac:dyDescent="0.3">
      <c r="A149" s="125"/>
      <c r="B149" s="326" t="s">
        <v>567</v>
      </c>
      <c r="C149" s="99"/>
      <c r="D149" s="98">
        <f>+D54</f>
        <v>0</v>
      </c>
      <c r="E149" s="98">
        <f t="shared" ref="E149:O149" si="21">+E54</f>
        <v>0</v>
      </c>
      <c r="F149" s="98">
        <f t="shared" si="21"/>
        <v>0</v>
      </c>
      <c r="G149" s="98">
        <f t="shared" si="21"/>
        <v>0</v>
      </c>
      <c r="H149" s="98">
        <f t="shared" si="21"/>
        <v>0</v>
      </c>
      <c r="I149" s="98">
        <f t="shared" si="21"/>
        <v>0</v>
      </c>
      <c r="J149" s="98">
        <f t="shared" si="21"/>
        <v>0</v>
      </c>
      <c r="K149" s="98">
        <f t="shared" si="21"/>
        <v>0</v>
      </c>
      <c r="L149" s="98">
        <f t="shared" si="21"/>
        <v>0</v>
      </c>
      <c r="M149" s="98">
        <f t="shared" si="21"/>
        <v>0</v>
      </c>
      <c r="N149" s="98">
        <f t="shared" si="21"/>
        <v>0</v>
      </c>
      <c r="O149" s="98">
        <f t="shared" si="21"/>
        <v>0</v>
      </c>
      <c r="P149" s="116">
        <f>SUM(D149:O149)</f>
        <v>0</v>
      </c>
      <c r="Q149" s="116"/>
    </row>
    <row r="150" spans="1:17" s="83" customFormat="1" x14ac:dyDescent="0.3">
      <c r="A150" s="125"/>
      <c r="C150" s="97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116"/>
      <c r="Q150" s="116"/>
    </row>
    <row r="151" spans="1:17" s="83" customFormat="1" x14ac:dyDescent="0.3">
      <c r="A151" s="125">
        <v>6835</v>
      </c>
      <c r="B151" s="326" t="s">
        <v>459</v>
      </c>
      <c r="C151" s="97"/>
      <c r="D151" s="98">
        <f>IFERROR(VLOOKUP($A151,'[6]P&amp;L Per TB'!$B$4:Q$379,D$5,FALSE),0)</f>
        <v>79.88</v>
      </c>
      <c r="E151" s="98">
        <f>IFERROR(VLOOKUP($A151,'[6]P&amp;L Per TB'!$B$4:R$379,E$5,FALSE),0)</f>
        <v>79.88</v>
      </c>
      <c r="F151" s="98">
        <f>IFERROR(VLOOKUP($A151,'[6]P&amp;L Per TB'!$B$4:S$379,F$5,FALSE),0)</f>
        <v>79.890000000000015</v>
      </c>
      <c r="G151" s="98">
        <f>IFERROR(VLOOKUP($A151,'[6]P&amp;L Per TB'!$B$4:T$379,G$5,FALSE),0)</f>
        <v>82.749999999999972</v>
      </c>
      <c r="H151" s="98">
        <f>IFERROR(VLOOKUP($A151,'[6]P&amp;L Per TB'!$B$4:U$379,H$5,FALSE),0)</f>
        <v>82.750000000000057</v>
      </c>
      <c r="I151" s="98">
        <f>IFERROR(VLOOKUP($A151,'[6]P&amp;L Per TB'!$B$4:V$379,I$5,FALSE),0)</f>
        <v>86.079999999999984</v>
      </c>
      <c r="J151" s="98">
        <f>IFERROR(VLOOKUP($A151,'[6]P&amp;L Per TB'!$B$4:W$379,J$5,FALSE),0)</f>
        <v>92.480000000000018</v>
      </c>
      <c r="K151" s="98">
        <f>IFERROR(VLOOKUP($A151,'[6]P&amp;L Per TB'!$B$4:X$379,K$5,FALSE),0)</f>
        <v>92.479999999999905</v>
      </c>
      <c r="L151" s="98">
        <f>IFERROR(VLOOKUP($A151,'[6]P&amp;L Per TB'!$B$4:Y$379,L$5,FALSE),0)</f>
        <v>92.480000000000132</v>
      </c>
      <c r="M151" s="98">
        <f>IFERROR(VLOOKUP($A151,'[6]P&amp;L Per TB'!$B$4:Z$379,M$5,FALSE),0)</f>
        <v>92.479999999999905</v>
      </c>
      <c r="N151" s="98">
        <f>IFERROR(VLOOKUP($A151,'[6]P&amp;L Per TB'!$B$4:AA$379,N$5,FALSE),0)</f>
        <v>96.049999999999955</v>
      </c>
      <c r="O151" s="98">
        <f>IFERROR(VLOOKUP($A151,'[6]P&amp;L Per TB'!$B$4:AB$379,O$5,FALSE),0)</f>
        <v>105.11000000000001</v>
      </c>
      <c r="P151" s="116">
        <f>SUM(D151:O151)</f>
        <v>1062.31</v>
      </c>
      <c r="Q151" s="116"/>
    </row>
    <row r="152" spans="1:17" s="83" customFormat="1" x14ac:dyDescent="0.3">
      <c r="A152" s="125"/>
      <c r="B152" s="326" t="s">
        <v>460</v>
      </c>
      <c r="C152" s="97"/>
      <c r="D152" s="98">
        <f>-D58</f>
        <v>0</v>
      </c>
      <c r="E152" s="98">
        <f t="shared" ref="E152:O152" si="22">-E58</f>
        <v>0</v>
      </c>
      <c r="F152" s="98">
        <f t="shared" si="22"/>
        <v>0</v>
      </c>
      <c r="G152" s="98">
        <f t="shared" si="22"/>
        <v>0</v>
      </c>
      <c r="H152" s="98">
        <f t="shared" si="22"/>
        <v>0</v>
      </c>
      <c r="I152" s="98">
        <f t="shared" si="22"/>
        <v>0</v>
      </c>
      <c r="J152" s="98">
        <f t="shared" si="22"/>
        <v>0</v>
      </c>
      <c r="K152" s="98">
        <f t="shared" si="22"/>
        <v>0</v>
      </c>
      <c r="L152" s="98">
        <f t="shared" si="22"/>
        <v>0</v>
      </c>
      <c r="M152" s="98">
        <f t="shared" si="22"/>
        <v>0</v>
      </c>
      <c r="N152" s="98">
        <f t="shared" si="22"/>
        <v>0</v>
      </c>
      <c r="O152" s="98">
        <f t="shared" si="22"/>
        <v>0</v>
      </c>
      <c r="P152" s="116">
        <f>SUM(D152:O152)</f>
        <v>0</v>
      </c>
      <c r="Q152" s="116"/>
    </row>
    <row r="153" spans="1:17" s="83" customFormat="1" x14ac:dyDescent="0.3">
      <c r="A153" s="125"/>
      <c r="B153" s="102" t="s">
        <v>81</v>
      </c>
      <c r="C153" s="95" t="s">
        <v>81</v>
      </c>
      <c r="D153" s="103">
        <f>SUM(D151:D152)</f>
        <v>79.88</v>
      </c>
      <c r="E153" s="103">
        <f t="shared" ref="E153:P153" si="23">SUM(E151:E152)</f>
        <v>79.88</v>
      </c>
      <c r="F153" s="103">
        <f t="shared" si="23"/>
        <v>79.890000000000015</v>
      </c>
      <c r="G153" s="103">
        <f t="shared" si="23"/>
        <v>82.749999999999972</v>
      </c>
      <c r="H153" s="103">
        <f t="shared" si="23"/>
        <v>82.750000000000057</v>
      </c>
      <c r="I153" s="103">
        <f t="shared" si="23"/>
        <v>86.079999999999984</v>
      </c>
      <c r="J153" s="103">
        <f t="shared" si="23"/>
        <v>92.480000000000018</v>
      </c>
      <c r="K153" s="103">
        <f t="shared" si="23"/>
        <v>92.479999999999905</v>
      </c>
      <c r="L153" s="103">
        <f t="shared" si="23"/>
        <v>92.480000000000132</v>
      </c>
      <c r="M153" s="103">
        <f t="shared" si="23"/>
        <v>92.479999999999905</v>
      </c>
      <c r="N153" s="103">
        <f t="shared" si="23"/>
        <v>96.049999999999955</v>
      </c>
      <c r="O153" s="103">
        <f t="shared" si="23"/>
        <v>105.11000000000001</v>
      </c>
      <c r="P153" s="187">
        <f t="shared" si="23"/>
        <v>1062.31</v>
      </c>
      <c r="Q153" s="186"/>
    </row>
    <row r="154" spans="1:17" s="83" customFormat="1" x14ac:dyDescent="0.3">
      <c r="A154" s="125"/>
      <c r="B154" s="102"/>
      <c r="C154" s="95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186"/>
      <c r="Q154" s="186"/>
    </row>
    <row r="155" spans="1:17" s="83" customFormat="1" x14ac:dyDescent="0.3">
      <c r="A155" s="125">
        <v>6840</v>
      </c>
      <c r="B155" s="326" t="s">
        <v>461</v>
      </c>
      <c r="C155" s="97"/>
      <c r="D155" s="98">
        <f>IFERROR(VLOOKUP($A155,'[6]P&amp;L Per TB'!$B$4:Q$379,D$5,FALSE),0)</f>
        <v>37.5</v>
      </c>
      <c r="E155" s="98">
        <f>IFERROR(VLOOKUP($A155,'[6]P&amp;L Per TB'!$B$4:R$379,E$5,FALSE),0)</f>
        <v>33.620000000000005</v>
      </c>
      <c r="F155" s="98">
        <f>IFERROR(VLOOKUP($A155,'[6]P&amp;L Per TB'!$B$4:S$379,F$5,FALSE),0)</f>
        <v>33.61999999999999</v>
      </c>
      <c r="G155" s="98">
        <f>IFERROR(VLOOKUP($A155,'[6]P&amp;L Per TB'!$B$4:T$379,G$5,FALSE),0)</f>
        <v>33.620000000000019</v>
      </c>
      <c r="H155" s="98">
        <f>IFERROR(VLOOKUP($A155,'[6]P&amp;L Per TB'!$B$4:U$379,H$5,FALSE),0)</f>
        <v>33.619999999999976</v>
      </c>
      <c r="I155" s="98">
        <f>IFERROR(VLOOKUP($A155,'[6]P&amp;L Per TB'!$B$4:V$379,I$5,FALSE),0)</f>
        <v>33.620000000000005</v>
      </c>
      <c r="J155" s="98">
        <f>IFERROR(VLOOKUP($A155,'[6]P&amp;L Per TB'!$B$4:W$379,J$5,FALSE),0)</f>
        <v>33.620000000000005</v>
      </c>
      <c r="K155" s="98">
        <f>IFERROR(VLOOKUP($A155,'[6]P&amp;L Per TB'!$B$4:X$379,K$5,FALSE),0)</f>
        <v>33.619999999999976</v>
      </c>
      <c r="L155" s="98">
        <f>IFERROR(VLOOKUP($A155,'[6]P&amp;L Per TB'!$B$4:Y$379,L$5,FALSE),0)</f>
        <v>33.620000000000005</v>
      </c>
      <c r="M155" s="98">
        <f>IFERROR(VLOOKUP($A155,'[6]P&amp;L Per TB'!$B$4:Z$379,M$5,FALSE),0)</f>
        <v>33.620000000000005</v>
      </c>
      <c r="N155" s="98">
        <f>IFERROR(VLOOKUP($A155,'[6]P&amp;L Per TB'!$B$4:AA$379,N$5,FALSE),0)</f>
        <v>33.620000000000005</v>
      </c>
      <c r="O155" s="98">
        <f>IFERROR(VLOOKUP($A155,'[6]P&amp;L Per TB'!$B$4:AB$379,O$5,FALSE),0)</f>
        <v>45.110000000000014</v>
      </c>
      <c r="P155" s="116">
        <f>SUM(D155:O155)</f>
        <v>418.81</v>
      </c>
      <c r="Q155" s="116"/>
    </row>
    <row r="156" spans="1:17" s="83" customFormat="1" x14ac:dyDescent="0.3">
      <c r="A156" s="125"/>
      <c r="B156" s="326" t="s">
        <v>462</v>
      </c>
      <c r="C156" s="97"/>
      <c r="D156" s="98">
        <f>-D66</f>
        <v>0</v>
      </c>
      <c r="E156" s="98">
        <f t="shared" ref="E156:O156" si="24">-E66</f>
        <v>0</v>
      </c>
      <c r="F156" s="98">
        <f t="shared" si="24"/>
        <v>0</v>
      </c>
      <c r="G156" s="98">
        <f t="shared" si="24"/>
        <v>0</v>
      </c>
      <c r="H156" s="98">
        <f t="shared" si="24"/>
        <v>0</v>
      </c>
      <c r="I156" s="98">
        <f t="shared" si="24"/>
        <v>0</v>
      </c>
      <c r="J156" s="98">
        <f t="shared" si="24"/>
        <v>0</v>
      </c>
      <c r="K156" s="98">
        <f t="shared" si="24"/>
        <v>0</v>
      </c>
      <c r="L156" s="98">
        <f t="shared" si="24"/>
        <v>0</v>
      </c>
      <c r="M156" s="98">
        <f t="shared" si="24"/>
        <v>0</v>
      </c>
      <c r="N156" s="98">
        <f t="shared" si="24"/>
        <v>0</v>
      </c>
      <c r="O156" s="98">
        <f t="shared" si="24"/>
        <v>0</v>
      </c>
      <c r="P156" s="116">
        <f>SUM(D156:O156)</f>
        <v>0</v>
      </c>
      <c r="Q156" s="116"/>
    </row>
    <row r="157" spans="1:17" s="83" customFormat="1" x14ac:dyDescent="0.3">
      <c r="A157" s="125"/>
      <c r="B157" s="102" t="s">
        <v>81</v>
      </c>
      <c r="C157" s="95" t="s">
        <v>81</v>
      </c>
      <c r="D157" s="103">
        <f t="shared" ref="D157:P157" si="25">SUM(D155:D156)</f>
        <v>37.5</v>
      </c>
      <c r="E157" s="103">
        <f t="shared" si="25"/>
        <v>33.620000000000005</v>
      </c>
      <c r="F157" s="103">
        <f t="shared" si="25"/>
        <v>33.61999999999999</v>
      </c>
      <c r="G157" s="103">
        <f t="shared" si="25"/>
        <v>33.620000000000019</v>
      </c>
      <c r="H157" s="103">
        <f t="shared" si="25"/>
        <v>33.619999999999976</v>
      </c>
      <c r="I157" s="103">
        <f t="shared" si="25"/>
        <v>33.620000000000005</v>
      </c>
      <c r="J157" s="103">
        <f t="shared" si="25"/>
        <v>33.620000000000005</v>
      </c>
      <c r="K157" s="103">
        <f t="shared" si="25"/>
        <v>33.619999999999976</v>
      </c>
      <c r="L157" s="103">
        <f t="shared" si="25"/>
        <v>33.620000000000005</v>
      </c>
      <c r="M157" s="103">
        <f t="shared" si="25"/>
        <v>33.620000000000005</v>
      </c>
      <c r="N157" s="103">
        <f t="shared" si="25"/>
        <v>33.620000000000005</v>
      </c>
      <c r="O157" s="103">
        <f t="shared" si="25"/>
        <v>45.110000000000014</v>
      </c>
      <c r="P157" s="187">
        <f t="shared" si="25"/>
        <v>418.81</v>
      </c>
      <c r="Q157" s="186"/>
    </row>
    <row r="158" spans="1:17" s="83" customFormat="1" x14ac:dyDescent="0.3">
      <c r="A158" s="125"/>
      <c r="C158" s="97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116"/>
      <c r="Q158" s="116"/>
    </row>
    <row r="159" spans="1:17" s="83" customFormat="1" x14ac:dyDescent="0.3">
      <c r="A159" s="125">
        <v>6845</v>
      </c>
      <c r="B159" s="83" t="s">
        <v>463</v>
      </c>
      <c r="C159" s="97"/>
      <c r="D159" s="98">
        <f>IFERROR(VLOOKUP($A159,'[6]P&amp;L Per TB'!$B$4:Q$379,D$5,FALSE),0)</f>
        <v>121.87</v>
      </c>
      <c r="E159" s="98">
        <f>IFERROR(VLOOKUP($A159,'[6]P&amp;L Per TB'!$B$4:R$379,E$5,FALSE),0)</f>
        <v>121.87</v>
      </c>
      <c r="F159" s="98">
        <f>IFERROR(VLOOKUP($A159,'[6]P&amp;L Per TB'!$B$4:S$379,F$5,FALSE),0)</f>
        <v>121.87</v>
      </c>
      <c r="G159" s="98">
        <f>IFERROR(VLOOKUP($A159,'[6]P&amp;L Per TB'!$B$4:T$379,G$5,FALSE),0)</f>
        <v>176.84000000000003</v>
      </c>
      <c r="H159" s="98">
        <f>IFERROR(VLOOKUP($A159,'[6]P&amp;L Per TB'!$B$4:U$379,H$5,FALSE),0)</f>
        <v>176.34999999999991</v>
      </c>
      <c r="I159" s="98">
        <f>IFERROR(VLOOKUP($A159,'[6]P&amp;L Per TB'!$B$4:V$379,I$5,FALSE),0)</f>
        <v>180.21000000000004</v>
      </c>
      <c r="J159" s="98">
        <f>IFERROR(VLOOKUP($A159,'[6]P&amp;L Per TB'!$B$4:W$379,J$5,FALSE),0)</f>
        <v>180.21000000000004</v>
      </c>
      <c r="K159" s="98">
        <f>IFERROR(VLOOKUP($A159,'[6]P&amp;L Per TB'!$B$4:X$379,K$5,FALSE),0)</f>
        <v>182.31999999999994</v>
      </c>
      <c r="L159" s="98">
        <f>IFERROR(VLOOKUP($A159,'[6]P&amp;L Per TB'!$B$4:Y$379,L$5,FALSE),0)</f>
        <v>184.44000000000005</v>
      </c>
      <c r="M159" s="98">
        <f>IFERROR(VLOOKUP($A159,'[6]P&amp;L Per TB'!$B$4:Z$379,M$5,FALSE),0)</f>
        <v>184.44000000000005</v>
      </c>
      <c r="N159" s="98">
        <f>IFERROR(VLOOKUP($A159,'[6]P&amp;L Per TB'!$B$4:AA$379,N$5,FALSE),0)</f>
        <v>189.54999999999995</v>
      </c>
      <c r="O159" s="98">
        <f>IFERROR(VLOOKUP($A159,'[6]P&amp;L Per TB'!$B$4:AB$379,O$5,FALSE),0)</f>
        <v>182.18000000000006</v>
      </c>
      <c r="P159" s="116">
        <f>SUM(D159:O159)</f>
        <v>2002.15</v>
      </c>
      <c r="Q159" s="116"/>
    </row>
    <row r="160" spans="1:17" s="83" customFormat="1" x14ac:dyDescent="0.3">
      <c r="A160" s="125"/>
      <c r="C160" s="97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116"/>
      <c r="Q160" s="116"/>
    </row>
    <row r="161" spans="1:20" s="83" customFormat="1" x14ac:dyDescent="0.3">
      <c r="A161" s="125">
        <v>6850</v>
      </c>
      <c r="B161" s="326" t="s">
        <v>464</v>
      </c>
      <c r="C161" s="99"/>
      <c r="D161" s="98">
        <f>IFERROR(VLOOKUP($A161,'[6]P&amp;L Per TB'!$B$4:Q$379,D$5,FALSE),0)</f>
        <v>133.22999999999999</v>
      </c>
      <c r="E161" s="98">
        <f>IFERROR(VLOOKUP($A161,'[6]P&amp;L Per TB'!$B$4:R$379,E$5,FALSE),0)</f>
        <v>133.22999999999999</v>
      </c>
      <c r="F161" s="98">
        <f>IFERROR(VLOOKUP($A161,'[6]P&amp;L Per TB'!$B$4:S$379,F$5,FALSE),0)</f>
        <v>133.23000000000002</v>
      </c>
      <c r="G161" s="98">
        <f>IFERROR(VLOOKUP($A161,'[6]P&amp;L Per TB'!$B$4:T$379,G$5,FALSE),0)</f>
        <v>133.22999999999996</v>
      </c>
      <c r="H161" s="98">
        <f>IFERROR(VLOOKUP($A161,'[6]P&amp;L Per TB'!$B$4:U$379,H$5,FALSE),0)</f>
        <v>133.23000000000002</v>
      </c>
      <c r="I161" s="98">
        <f>IFERROR(VLOOKUP($A161,'[6]P&amp;L Per TB'!$B$4:V$379,I$5,FALSE),0)</f>
        <v>133.23000000000002</v>
      </c>
      <c r="J161" s="98">
        <f>IFERROR(VLOOKUP($A161,'[6]P&amp;L Per TB'!$B$4:W$379,J$5,FALSE),0)</f>
        <v>133.23000000000002</v>
      </c>
      <c r="K161" s="98">
        <f>IFERROR(VLOOKUP($A161,'[6]P&amp;L Per TB'!$B$4:X$379,K$5,FALSE),0)</f>
        <v>133.2299999999999</v>
      </c>
      <c r="L161" s="98">
        <f>IFERROR(VLOOKUP($A161,'[6]P&amp;L Per TB'!$B$4:Y$379,L$5,FALSE),0)</f>
        <v>133.23000000000002</v>
      </c>
      <c r="M161" s="98">
        <f>IFERROR(VLOOKUP($A161,'[6]P&amp;L Per TB'!$B$4:Z$379,M$5,FALSE),0)</f>
        <v>133.23000000000002</v>
      </c>
      <c r="N161" s="98">
        <f>IFERROR(VLOOKUP($A161,'[6]P&amp;L Per TB'!$B$4:AA$379,N$5,FALSE),0)</f>
        <v>133.23000000000002</v>
      </c>
      <c r="O161" s="98">
        <f>IFERROR(VLOOKUP($A161,'[6]P&amp;L Per TB'!$B$4:AB$379,O$5,FALSE),0)</f>
        <v>133.23000000000002</v>
      </c>
      <c r="P161" s="116">
        <f>SUM(D161:O161)</f>
        <v>1598.76</v>
      </c>
      <c r="Q161" s="116"/>
    </row>
    <row r="162" spans="1:20" s="83" customFormat="1" x14ac:dyDescent="0.3">
      <c r="A162" s="125"/>
      <c r="B162" s="326" t="s">
        <v>465</v>
      </c>
      <c r="C162" s="99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16">
        <f>SUM(D162:O162)</f>
        <v>0</v>
      </c>
      <c r="Q162" s="116"/>
    </row>
    <row r="163" spans="1:20" s="83" customFormat="1" x14ac:dyDescent="0.3">
      <c r="A163" s="125"/>
      <c r="B163" s="102" t="s">
        <v>81</v>
      </c>
      <c r="C163" s="95" t="s">
        <v>81</v>
      </c>
      <c r="D163" s="103">
        <f t="shared" ref="D163:P163" si="26">SUM(D161:D162)</f>
        <v>133.22999999999999</v>
      </c>
      <c r="E163" s="103">
        <f t="shared" si="26"/>
        <v>133.22999999999999</v>
      </c>
      <c r="F163" s="103">
        <f t="shared" si="26"/>
        <v>133.23000000000002</v>
      </c>
      <c r="G163" s="103">
        <f t="shared" si="26"/>
        <v>133.22999999999996</v>
      </c>
      <c r="H163" s="103">
        <f t="shared" si="26"/>
        <v>133.23000000000002</v>
      </c>
      <c r="I163" s="103">
        <f t="shared" si="26"/>
        <v>133.23000000000002</v>
      </c>
      <c r="J163" s="103">
        <f t="shared" si="26"/>
        <v>133.23000000000002</v>
      </c>
      <c r="K163" s="103">
        <f t="shared" si="26"/>
        <v>133.2299999999999</v>
      </c>
      <c r="L163" s="103">
        <f t="shared" si="26"/>
        <v>133.23000000000002</v>
      </c>
      <c r="M163" s="103">
        <f t="shared" si="26"/>
        <v>133.23000000000002</v>
      </c>
      <c r="N163" s="103">
        <f t="shared" si="26"/>
        <v>133.23000000000002</v>
      </c>
      <c r="O163" s="103">
        <f t="shared" si="26"/>
        <v>133.23000000000002</v>
      </c>
      <c r="P163" s="187">
        <f t="shared" si="26"/>
        <v>1598.76</v>
      </c>
      <c r="Q163" s="186"/>
    </row>
    <row r="164" spans="1:20" s="83" customFormat="1" x14ac:dyDescent="0.3">
      <c r="A164" s="125"/>
      <c r="C164" s="99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16"/>
      <c r="Q164" s="116"/>
    </row>
    <row r="165" spans="1:20" s="83" customFormat="1" x14ac:dyDescent="0.3">
      <c r="A165" s="125">
        <v>6855</v>
      </c>
      <c r="B165" s="326" t="s">
        <v>466</v>
      </c>
      <c r="C165" s="99"/>
      <c r="D165" s="98">
        <f>IFERROR(VLOOKUP($A165,'[6]P&amp;L Per TB'!$B$4:Q$379,D$5,FALSE),0)</f>
        <v>24.89</v>
      </c>
      <c r="E165" s="98">
        <f>IFERROR(VLOOKUP($A165,'[6]P&amp;L Per TB'!$B$4:R$379,E$5,FALSE),0)</f>
        <v>24.89</v>
      </c>
      <c r="F165" s="98">
        <f>IFERROR(VLOOKUP($A165,'[6]P&amp;L Per TB'!$B$4:S$379,F$5,FALSE),0)</f>
        <v>24.89</v>
      </c>
      <c r="G165" s="98">
        <f>IFERROR(VLOOKUP($A165,'[6]P&amp;L Per TB'!$B$4:T$379,G$5,FALSE),0)</f>
        <v>24.89</v>
      </c>
      <c r="H165" s="98">
        <f>IFERROR(VLOOKUP($A165,'[6]P&amp;L Per TB'!$B$4:U$379,H$5,FALSE),0)</f>
        <v>24.89</v>
      </c>
      <c r="I165" s="98">
        <f>IFERROR(VLOOKUP($A165,'[6]P&amp;L Per TB'!$B$4:V$379,I$5,FALSE),0)</f>
        <v>24.89</v>
      </c>
      <c r="J165" s="98">
        <f>IFERROR(VLOOKUP($A165,'[6]P&amp;L Per TB'!$B$4:W$379,J$5,FALSE),0)</f>
        <v>24.889999999999986</v>
      </c>
      <c r="K165" s="98">
        <f>IFERROR(VLOOKUP($A165,'[6]P&amp;L Per TB'!$B$4:X$379,K$5,FALSE),0)</f>
        <v>24.890000000000015</v>
      </c>
      <c r="L165" s="98">
        <f>IFERROR(VLOOKUP($A165,'[6]P&amp;L Per TB'!$B$4:Y$379,L$5,FALSE),0)</f>
        <v>24.889999999999986</v>
      </c>
      <c r="M165" s="98">
        <f>IFERROR(VLOOKUP($A165,'[6]P&amp;L Per TB'!$B$4:Z$379,M$5,FALSE),0)</f>
        <v>24.890000000000015</v>
      </c>
      <c r="N165" s="98">
        <f>IFERROR(VLOOKUP($A165,'[6]P&amp;L Per TB'!$B$4:AA$379,N$5,FALSE),0)</f>
        <v>24.890000000000015</v>
      </c>
      <c r="O165" s="98">
        <f>IFERROR(VLOOKUP($A165,'[6]P&amp;L Per TB'!$B$4:AB$379,O$5,FALSE),0)</f>
        <v>24.889999999999986</v>
      </c>
      <c r="P165" s="116">
        <f>SUM(D165:O165)</f>
        <v>298.68</v>
      </c>
      <c r="Q165" s="116">
        <f>+'[6]COAS-V2'!B237</f>
        <v>-851.22099999999989</v>
      </c>
    </row>
    <row r="166" spans="1:20" s="83" customFormat="1" x14ac:dyDescent="0.3">
      <c r="A166" s="125"/>
      <c r="B166" s="326" t="s">
        <v>467</v>
      </c>
      <c r="C166" s="99"/>
      <c r="D166" s="100">
        <f>-D74</f>
        <v>0</v>
      </c>
      <c r="E166" s="100">
        <f t="shared" ref="E166:O166" si="27">-E74</f>
        <v>0</v>
      </c>
      <c r="F166" s="100">
        <f t="shared" si="27"/>
        <v>0</v>
      </c>
      <c r="G166" s="100">
        <f t="shared" si="27"/>
        <v>0</v>
      </c>
      <c r="H166" s="100">
        <f t="shared" si="27"/>
        <v>0</v>
      </c>
      <c r="I166" s="100">
        <f t="shared" si="27"/>
        <v>0</v>
      </c>
      <c r="J166" s="100">
        <f t="shared" si="27"/>
        <v>0</v>
      </c>
      <c r="K166" s="100">
        <f t="shared" si="27"/>
        <v>0</v>
      </c>
      <c r="L166" s="100">
        <f t="shared" si="27"/>
        <v>0</v>
      </c>
      <c r="M166" s="100">
        <f t="shared" si="27"/>
        <v>0</v>
      </c>
      <c r="N166" s="100">
        <f t="shared" si="27"/>
        <v>0</v>
      </c>
      <c r="O166" s="100">
        <f t="shared" si="27"/>
        <v>0</v>
      </c>
      <c r="P166" s="116">
        <f>SUM(D166:O166)</f>
        <v>0</v>
      </c>
      <c r="Q166" s="116"/>
    </row>
    <row r="167" spans="1:20" s="83" customFormat="1" x14ac:dyDescent="0.3">
      <c r="A167" s="125"/>
      <c r="B167" s="102" t="s">
        <v>81</v>
      </c>
      <c r="C167" s="95" t="s">
        <v>81</v>
      </c>
      <c r="D167" s="103">
        <f t="shared" ref="D167:P167" si="28">SUM(D165:D166)</f>
        <v>24.89</v>
      </c>
      <c r="E167" s="103">
        <f t="shared" si="28"/>
        <v>24.89</v>
      </c>
      <c r="F167" s="103">
        <f t="shared" si="28"/>
        <v>24.89</v>
      </c>
      <c r="G167" s="103">
        <f t="shared" si="28"/>
        <v>24.89</v>
      </c>
      <c r="H167" s="103">
        <f t="shared" si="28"/>
        <v>24.89</v>
      </c>
      <c r="I167" s="103">
        <f t="shared" si="28"/>
        <v>24.89</v>
      </c>
      <c r="J167" s="103">
        <f t="shared" si="28"/>
        <v>24.889999999999986</v>
      </c>
      <c r="K167" s="103">
        <f t="shared" si="28"/>
        <v>24.890000000000015</v>
      </c>
      <c r="L167" s="103">
        <f t="shared" si="28"/>
        <v>24.889999999999986</v>
      </c>
      <c r="M167" s="103">
        <f t="shared" si="28"/>
        <v>24.890000000000015</v>
      </c>
      <c r="N167" s="103">
        <f t="shared" si="28"/>
        <v>24.890000000000015</v>
      </c>
      <c r="O167" s="103">
        <f t="shared" si="28"/>
        <v>24.889999999999986</v>
      </c>
      <c r="P167" s="187">
        <f t="shared" si="28"/>
        <v>298.68</v>
      </c>
      <c r="Q167" s="186"/>
    </row>
    <row r="168" spans="1:20" s="83" customFormat="1" x14ac:dyDescent="0.3">
      <c r="A168" s="125">
        <v>6790</v>
      </c>
      <c r="B168" s="83" t="s">
        <v>468</v>
      </c>
      <c r="C168" s="99"/>
      <c r="D168" s="98">
        <f>IFERROR(VLOOKUP($A168,'[6]P&amp;L Per TB'!$B$4:Q$379,D$5,FALSE),0)</f>
        <v>581.49</v>
      </c>
      <c r="E168" s="98">
        <f>IFERROR(VLOOKUP($A168,'[6]P&amp;L Per TB'!$B$4:R$379,E$5,FALSE),0)</f>
        <v>581.49</v>
      </c>
      <c r="F168" s="98">
        <f>IFERROR(VLOOKUP($A168,'[6]P&amp;L Per TB'!$B$4:S$379,F$5,FALSE),0)</f>
        <v>581.49</v>
      </c>
      <c r="G168" s="98">
        <f>IFERROR(VLOOKUP($A168,'[6]P&amp;L Per TB'!$B$4:T$379,G$5,FALSE),0)</f>
        <v>581.49</v>
      </c>
      <c r="H168" s="98">
        <f>IFERROR(VLOOKUP($A168,'[6]P&amp;L Per TB'!$B$4:U$379,H$5,FALSE),0)</f>
        <v>581.48999999999978</v>
      </c>
      <c r="I168" s="98">
        <f>IFERROR(VLOOKUP($A168,'[6]P&amp;L Per TB'!$B$4:V$379,I$5,FALSE),0)</f>
        <v>581.49000000000024</v>
      </c>
      <c r="J168" s="98">
        <f>IFERROR(VLOOKUP($A168,'[6]P&amp;L Per TB'!$B$4:W$379,J$5,FALSE),0)</f>
        <v>581.48999999999978</v>
      </c>
      <c r="K168" s="98">
        <f>IFERROR(VLOOKUP($A168,'[6]P&amp;L Per TB'!$B$4:X$379,K$5,FALSE),0)</f>
        <v>581.49000000000024</v>
      </c>
      <c r="L168" s="98">
        <f>IFERROR(VLOOKUP($A168,'[6]P&amp;L Per TB'!$B$4:Y$379,L$5,FALSE),0)</f>
        <v>581.48999999999978</v>
      </c>
      <c r="M168" s="98">
        <f>IFERROR(VLOOKUP($A168,'[6]P&amp;L Per TB'!$B$4:Z$379,M$5,FALSE),0)</f>
        <v>581.48999999999978</v>
      </c>
      <c r="N168" s="98">
        <f>IFERROR(VLOOKUP($A168,'[6]P&amp;L Per TB'!$B$4:AA$379,N$5,FALSE),0)</f>
        <v>581.49000000000069</v>
      </c>
      <c r="O168" s="98">
        <f>IFERROR(VLOOKUP($A168,'[6]P&amp;L Per TB'!$B$4:AB$379,O$5,FALSE),0)</f>
        <v>581.48999999999978</v>
      </c>
      <c r="P168" s="116">
        <f>SUM(D168:O168)</f>
        <v>6977.88</v>
      </c>
      <c r="Q168" s="116">
        <f>+'[6]COAS-V2'!B258</f>
        <v>-42178.389745550514</v>
      </c>
    </row>
    <row r="169" spans="1:20" s="83" customFormat="1" x14ac:dyDescent="0.3">
      <c r="A169" s="125">
        <v>6860</v>
      </c>
      <c r="B169" s="83" t="s">
        <v>468</v>
      </c>
      <c r="C169" s="99"/>
      <c r="D169" s="98">
        <f>IFERROR(VLOOKUP($A169,'[6]P&amp;L Per TB'!$B$4:Q$379,D$5,FALSE),0)</f>
        <v>3136.68</v>
      </c>
      <c r="E169" s="98">
        <f>IFERROR(VLOOKUP($A169,'[6]P&amp;L Per TB'!$B$4:R$379,E$5,FALSE),0)</f>
        <v>3136.68</v>
      </c>
      <c r="F169" s="98">
        <f>IFERROR(VLOOKUP($A169,'[6]P&amp;L Per TB'!$B$4:S$379,F$5,FALSE),0)</f>
        <v>3136.6800000000012</v>
      </c>
      <c r="G169" s="98">
        <f>IFERROR(VLOOKUP($A169,'[6]P&amp;L Per TB'!$B$4:T$379,G$5,FALSE),0)</f>
        <v>3136.6799999999985</v>
      </c>
      <c r="H169" s="98">
        <f>IFERROR(VLOOKUP($A169,'[6]P&amp;L Per TB'!$B$4:U$379,H$5,FALSE),0)</f>
        <v>3136.6800000000003</v>
      </c>
      <c r="I169" s="98">
        <f>IFERROR(VLOOKUP($A169,'[6]P&amp;L Per TB'!$B$4:V$379,I$5,FALSE),0)</f>
        <v>3136.6800000000021</v>
      </c>
      <c r="J169" s="98">
        <f>IFERROR(VLOOKUP($A169,'[6]P&amp;L Per TB'!$B$4:W$379,J$5,FALSE),0)</f>
        <v>3136.6799999999967</v>
      </c>
      <c r="K169" s="98">
        <f>IFERROR(VLOOKUP($A169,'[6]P&amp;L Per TB'!$B$4:X$379,K$5,FALSE),0)</f>
        <v>3136.6800000000003</v>
      </c>
      <c r="L169" s="98">
        <f>IFERROR(VLOOKUP($A169,'[6]P&amp;L Per TB'!$B$4:Y$379,L$5,FALSE),0)</f>
        <v>3136.6800000000003</v>
      </c>
      <c r="M169" s="98">
        <f>IFERROR(VLOOKUP($A169,'[6]P&amp;L Per TB'!$B$4:Z$379,M$5,FALSE),0)</f>
        <v>3136.6800000000003</v>
      </c>
      <c r="N169" s="98">
        <f>IFERROR(VLOOKUP($A169,'[6]P&amp;L Per TB'!$B$4:AA$379,N$5,FALSE),0)</f>
        <v>3136.6800000000039</v>
      </c>
      <c r="O169" s="98">
        <f>IFERROR(VLOOKUP($A169,'[6]P&amp;L Per TB'!$B$4:AB$379,O$5,FALSE),0)</f>
        <v>3136.6800000000003</v>
      </c>
      <c r="P169" s="116">
        <f>SUM(D169:O169)</f>
        <v>37640.160000000003</v>
      </c>
      <c r="Q169" s="116">
        <f>+'[6]COAS-V2'!B238</f>
        <v>851.22099999999989</v>
      </c>
    </row>
    <row r="170" spans="1:20" s="83" customFormat="1" ht="19.5" customHeight="1" thickBot="1" x14ac:dyDescent="0.35">
      <c r="A170" s="125"/>
      <c r="B170" s="95" t="s">
        <v>469</v>
      </c>
      <c r="D170" s="118">
        <f t="shared" ref="D170:Q170" si="29">SUM(D91:D169)-D98-D124-D108-D146-D153-D157-D163-D167</f>
        <v>45059.35</v>
      </c>
      <c r="E170" s="118">
        <f t="shared" si="29"/>
        <v>45106.930000000008</v>
      </c>
      <c r="F170" s="118">
        <f t="shared" si="29"/>
        <v>45142.59</v>
      </c>
      <c r="G170" s="118">
        <f t="shared" si="29"/>
        <v>47295.219999999987</v>
      </c>
      <c r="H170" s="118">
        <f t="shared" si="29"/>
        <v>47560.75</v>
      </c>
      <c r="I170" s="118">
        <f t="shared" si="29"/>
        <v>47551.42</v>
      </c>
      <c r="J170" s="118">
        <f t="shared" si="29"/>
        <v>47660.269999999953</v>
      </c>
      <c r="K170" s="118">
        <f t="shared" si="29"/>
        <v>47668.409999999989</v>
      </c>
      <c r="L170" s="118">
        <f t="shared" si="29"/>
        <v>47611.529999999962</v>
      </c>
      <c r="M170" s="118">
        <f t="shared" si="29"/>
        <v>47709.109999999964</v>
      </c>
      <c r="N170" s="118">
        <f t="shared" si="29"/>
        <v>47732.990000000005</v>
      </c>
      <c r="O170" s="118">
        <f t="shared" si="29"/>
        <v>47821.639999999978</v>
      </c>
      <c r="P170" s="118">
        <f t="shared" si="29"/>
        <v>563920.2100000002</v>
      </c>
      <c r="Q170" s="118">
        <f t="shared" si="29"/>
        <v>395513.42739009083</v>
      </c>
    </row>
    <row r="171" spans="1:20" s="83" customFormat="1" ht="13" thickTop="1" thickBot="1" x14ac:dyDescent="0.35">
      <c r="A171" s="125"/>
      <c r="C171" s="99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16"/>
      <c r="P171" s="116"/>
      <c r="Q171" s="116"/>
    </row>
    <row r="172" spans="1:20" s="119" customFormat="1" ht="12.5" thickBot="1" x14ac:dyDescent="0.35">
      <c r="A172" s="116"/>
      <c r="B172" s="96" t="s">
        <v>470</v>
      </c>
      <c r="C172" s="100"/>
      <c r="D172" s="100">
        <f>+'[6]12 Month IS UC'!D279</f>
        <v>-28879.270000000008</v>
      </c>
      <c r="E172" s="100">
        <f>+'[6]12 Month IS UC'!E279</f>
        <v>-28879.270000000008</v>
      </c>
      <c r="F172" s="100">
        <f>+'[6]12 Month IS UC'!F279</f>
        <v>-28879.27</v>
      </c>
      <c r="G172" s="100">
        <f>+'[6]12 Month IS UC'!G279</f>
        <v>-28879.270000000008</v>
      </c>
      <c r="H172" s="100">
        <f>+'[6]12 Month IS UC'!H279</f>
        <v>-29038.090000000004</v>
      </c>
      <c r="I172" s="100">
        <f>+'[6]12 Month IS UC'!I279</f>
        <v>-29038.080000000002</v>
      </c>
      <c r="J172" s="100">
        <f>+'[6]12 Month IS UC'!J279</f>
        <v>-29038.080000000002</v>
      </c>
      <c r="K172" s="100">
        <f>+'[6]12 Month IS UC'!K279</f>
        <v>-29038.080000000013</v>
      </c>
      <c r="L172" s="100">
        <f>+'[6]12 Month IS UC'!L279</f>
        <v>-29038.080000000005</v>
      </c>
      <c r="M172" s="100">
        <f>+'[6]12 Month IS UC'!M279</f>
        <v>-29038.079999999991</v>
      </c>
      <c r="N172" s="100">
        <f>+'[6]12 Month IS UC'!N279</f>
        <v>-29040.58000000002</v>
      </c>
      <c r="O172" s="100">
        <f>+'[6]12 Month IS UC'!O279</f>
        <v>-29044.330000000005</v>
      </c>
      <c r="P172" s="116">
        <f>SUM(D172:O172)</f>
        <v>-347830.4800000001</v>
      </c>
      <c r="Q172" s="186">
        <f>+'[6]COAS-V2'!B243</f>
        <v>-13739.690337595661</v>
      </c>
      <c r="T172" s="122"/>
    </row>
    <row r="173" spans="1:20" s="83" customFormat="1" x14ac:dyDescent="0.3">
      <c r="A173" s="125"/>
      <c r="C173" s="99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16"/>
      <c r="Q173" s="116"/>
    </row>
    <row r="174" spans="1:20" s="124" customFormat="1" x14ac:dyDescent="0.3">
      <c r="A174" s="243" t="s">
        <v>411</v>
      </c>
      <c r="B174" s="124" t="s">
        <v>412</v>
      </c>
      <c r="C174" s="95"/>
      <c r="D174" s="96">
        <f>+D170+D172</f>
        <v>16180.079999999991</v>
      </c>
      <c r="E174" s="96">
        <f t="shared" ref="E174:Q174" si="30">+E170+E172</f>
        <v>16227.66</v>
      </c>
      <c r="F174" s="96">
        <f t="shared" si="30"/>
        <v>16263.319999999996</v>
      </c>
      <c r="G174" s="96">
        <f t="shared" si="30"/>
        <v>18415.949999999979</v>
      </c>
      <c r="H174" s="96">
        <f t="shared" si="30"/>
        <v>18522.659999999996</v>
      </c>
      <c r="I174" s="96">
        <f t="shared" si="30"/>
        <v>18513.339999999997</v>
      </c>
      <c r="J174" s="96">
        <f t="shared" si="30"/>
        <v>18622.189999999951</v>
      </c>
      <c r="K174" s="96">
        <f t="shared" si="30"/>
        <v>18630.329999999976</v>
      </c>
      <c r="L174" s="96">
        <f t="shared" si="30"/>
        <v>18573.449999999957</v>
      </c>
      <c r="M174" s="96">
        <f t="shared" si="30"/>
        <v>18671.029999999973</v>
      </c>
      <c r="N174" s="96">
        <f t="shared" si="30"/>
        <v>18692.409999999985</v>
      </c>
      <c r="O174" s="96">
        <f t="shared" si="30"/>
        <v>18777.309999999972</v>
      </c>
      <c r="P174" s="186">
        <f t="shared" si="30"/>
        <v>216089.7300000001</v>
      </c>
      <c r="Q174" s="186">
        <f t="shared" si="30"/>
        <v>381773.73705249518</v>
      </c>
    </row>
    <row r="175" spans="1:20" s="83" customFormat="1" x14ac:dyDescent="0.3">
      <c r="A175" s="125"/>
      <c r="C175" s="99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16"/>
      <c r="P175" s="116"/>
      <c r="Q175" s="116"/>
    </row>
    <row r="176" spans="1:20" s="107" customFormat="1" x14ac:dyDescent="0.3">
      <c r="A176" s="125"/>
      <c r="C176" s="126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16"/>
      <c r="P176" s="116"/>
      <c r="Q176" s="116"/>
    </row>
    <row r="177" spans="1:17" s="83" customFormat="1" x14ac:dyDescent="0.3">
      <c r="A177" s="125"/>
      <c r="C177" s="99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16"/>
      <c r="P177" s="116"/>
      <c r="Q177" s="116"/>
    </row>
    <row r="178" spans="1:17" s="83" customFormat="1" x14ac:dyDescent="0.3">
      <c r="A178" s="125"/>
      <c r="C178" s="99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16"/>
      <c r="P178" s="116"/>
      <c r="Q178" s="116"/>
    </row>
    <row r="179" spans="1:17" s="83" customFormat="1" x14ac:dyDescent="0.3">
      <c r="A179" s="125"/>
      <c r="C179" s="99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16"/>
      <c r="P179" s="116"/>
      <c r="Q179" s="116"/>
    </row>
    <row r="180" spans="1:17" s="83" customFormat="1" x14ac:dyDescent="0.3">
      <c r="A180" s="125"/>
      <c r="C180" s="99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16"/>
      <c r="P180" s="116"/>
      <c r="Q180" s="116"/>
    </row>
    <row r="181" spans="1:17" s="83" customFormat="1" x14ac:dyDescent="0.3">
      <c r="A181" s="125"/>
      <c r="C181" s="99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16"/>
      <c r="P181" s="116"/>
      <c r="Q181" s="116"/>
    </row>
    <row r="182" spans="1:17" s="83" customFormat="1" x14ac:dyDescent="0.3">
      <c r="A182" s="125"/>
      <c r="C182" s="99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16"/>
      <c r="P182" s="116"/>
      <c r="Q182" s="116"/>
    </row>
    <row r="183" spans="1:17" s="83" customFormat="1" x14ac:dyDescent="0.3">
      <c r="A183" s="125"/>
      <c r="C183" s="99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16"/>
      <c r="P183" s="116"/>
      <c r="Q183" s="116"/>
    </row>
    <row r="184" spans="1:17" s="83" customFormat="1" x14ac:dyDescent="0.3">
      <c r="A184" s="125"/>
      <c r="C184" s="99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16"/>
      <c r="P184" s="110"/>
      <c r="Q184" s="110"/>
    </row>
    <row r="185" spans="1:17" s="83" customFormat="1" x14ac:dyDescent="0.3">
      <c r="A185" s="125"/>
      <c r="C185" s="99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16"/>
      <c r="P185" s="110"/>
      <c r="Q185" s="110"/>
    </row>
    <row r="186" spans="1:17" s="83" customFormat="1" x14ac:dyDescent="0.3">
      <c r="A186" s="125"/>
      <c r="C186" s="99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16"/>
      <c r="P186" s="110"/>
      <c r="Q186" s="110"/>
    </row>
    <row r="187" spans="1:17" s="83" customFormat="1" x14ac:dyDescent="0.3">
      <c r="A187" s="125"/>
      <c r="C187" s="99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16"/>
      <c r="P187" s="110"/>
      <c r="Q187" s="110"/>
    </row>
    <row r="188" spans="1:17" s="83" customFormat="1" x14ac:dyDescent="0.3">
      <c r="A188" s="125"/>
      <c r="C188" s="99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16"/>
      <c r="P188" s="110"/>
      <c r="Q188" s="110"/>
    </row>
    <row r="189" spans="1:17" s="83" customFormat="1" x14ac:dyDescent="0.3">
      <c r="A189" s="125"/>
      <c r="C189" s="99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16"/>
      <c r="P189" s="110"/>
      <c r="Q189" s="110"/>
    </row>
    <row r="190" spans="1:17" s="83" customFormat="1" x14ac:dyDescent="0.3">
      <c r="A190" s="125"/>
      <c r="C190" s="99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16"/>
      <c r="P190" s="110"/>
      <c r="Q190" s="110"/>
    </row>
    <row r="191" spans="1:17" s="83" customFormat="1" x14ac:dyDescent="0.3">
      <c r="A191" s="125"/>
      <c r="C191" s="99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16"/>
      <c r="P191" s="110"/>
      <c r="Q191" s="110"/>
    </row>
    <row r="192" spans="1:17" s="83" customFormat="1" x14ac:dyDescent="0.3">
      <c r="A192" s="125"/>
      <c r="C192" s="99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16"/>
      <c r="P192" s="110"/>
      <c r="Q192" s="110"/>
    </row>
    <row r="193" spans="1:17" s="83" customFormat="1" x14ac:dyDescent="0.3">
      <c r="A193" s="125"/>
      <c r="C193" s="99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16"/>
      <c r="P193" s="110"/>
      <c r="Q193" s="110"/>
    </row>
    <row r="194" spans="1:17" s="83" customFormat="1" x14ac:dyDescent="0.3">
      <c r="A194" s="125"/>
      <c r="C194" s="99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16"/>
      <c r="P194" s="110"/>
      <c r="Q194" s="110"/>
    </row>
    <row r="195" spans="1:17" s="83" customFormat="1" x14ac:dyDescent="0.3">
      <c r="A195" s="125"/>
      <c r="C195" s="99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16"/>
      <c r="P195" s="110"/>
      <c r="Q195" s="110"/>
    </row>
    <row r="196" spans="1:17" s="83" customFormat="1" x14ac:dyDescent="0.3">
      <c r="A196" s="125"/>
      <c r="C196" s="99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16"/>
      <c r="P196" s="110"/>
      <c r="Q196" s="110"/>
    </row>
    <row r="197" spans="1:17" x14ac:dyDescent="0.3">
      <c r="P197" s="196"/>
      <c r="Q197" s="196"/>
    </row>
    <row r="198" spans="1:17" x14ac:dyDescent="0.3">
      <c r="P198" s="196"/>
      <c r="Q198" s="196"/>
    </row>
    <row r="199" spans="1:17" x14ac:dyDescent="0.3">
      <c r="P199" s="196"/>
      <c r="Q199" s="196"/>
    </row>
    <row r="200" spans="1:17" x14ac:dyDescent="0.3">
      <c r="P200" s="196"/>
      <c r="Q200" s="196"/>
    </row>
    <row r="201" spans="1:17" x14ac:dyDescent="0.3">
      <c r="P201" s="196"/>
      <c r="Q201" s="196"/>
    </row>
    <row r="202" spans="1:17" x14ac:dyDescent="0.3">
      <c r="P202" s="196"/>
      <c r="Q202" s="196"/>
    </row>
    <row r="203" spans="1:17" x14ac:dyDescent="0.3">
      <c r="P203" s="196"/>
      <c r="Q203" s="196"/>
    </row>
    <row r="204" spans="1:17" x14ac:dyDescent="0.3">
      <c r="P204" s="196"/>
      <c r="Q204" s="196"/>
    </row>
    <row r="205" spans="1:17" x14ac:dyDescent="0.3">
      <c r="P205" s="196"/>
      <c r="Q205" s="196"/>
    </row>
    <row r="206" spans="1:17" x14ac:dyDescent="0.3">
      <c r="P206" s="196"/>
      <c r="Q206" s="196"/>
    </row>
    <row r="207" spans="1:17" x14ac:dyDescent="0.3">
      <c r="P207" s="196"/>
      <c r="Q207" s="196"/>
    </row>
    <row r="208" spans="1:17" x14ac:dyDescent="0.3">
      <c r="P208" s="196"/>
      <c r="Q208" s="196"/>
    </row>
    <row r="209" spans="16:17" x14ac:dyDescent="0.3">
      <c r="P209" s="196"/>
      <c r="Q209" s="196"/>
    </row>
    <row r="210" spans="16:17" x14ac:dyDescent="0.3">
      <c r="P210" s="196"/>
      <c r="Q210" s="196"/>
    </row>
    <row r="211" spans="16:17" x14ac:dyDescent="0.3">
      <c r="P211" s="196"/>
      <c r="Q211" s="196"/>
    </row>
    <row r="212" spans="16:17" x14ac:dyDescent="0.3">
      <c r="P212" s="196"/>
      <c r="Q212" s="196"/>
    </row>
    <row r="213" spans="16:17" x14ac:dyDescent="0.3">
      <c r="P213" s="196"/>
      <c r="Q213" s="196"/>
    </row>
    <row r="214" spans="16:17" x14ac:dyDescent="0.3">
      <c r="P214" s="196"/>
      <c r="Q214" s="196"/>
    </row>
    <row r="215" spans="16:17" x14ac:dyDescent="0.3">
      <c r="P215" s="196"/>
      <c r="Q215" s="196"/>
    </row>
    <row r="216" spans="16:17" x14ac:dyDescent="0.3">
      <c r="P216" s="196"/>
      <c r="Q216" s="196"/>
    </row>
    <row r="217" spans="16:17" x14ac:dyDescent="0.3">
      <c r="P217" s="196"/>
      <c r="Q217" s="196"/>
    </row>
    <row r="218" spans="16:17" x14ac:dyDescent="0.3">
      <c r="P218" s="196"/>
      <c r="Q218" s="196"/>
    </row>
    <row r="219" spans="16:17" x14ac:dyDescent="0.3">
      <c r="P219" s="196"/>
      <c r="Q219" s="196"/>
    </row>
    <row r="220" spans="16:17" x14ac:dyDescent="0.3">
      <c r="P220" s="196"/>
      <c r="Q220" s="196"/>
    </row>
    <row r="221" spans="16:17" x14ac:dyDescent="0.3">
      <c r="P221" s="196"/>
      <c r="Q221" s="196"/>
    </row>
    <row r="222" spans="16:17" x14ac:dyDescent="0.3">
      <c r="P222" s="196"/>
      <c r="Q222" s="196"/>
    </row>
    <row r="223" spans="16:17" x14ac:dyDescent="0.3">
      <c r="P223" s="196"/>
      <c r="Q223" s="196"/>
    </row>
    <row r="224" spans="16:17" x14ac:dyDescent="0.3">
      <c r="P224" s="196"/>
      <c r="Q224" s="196"/>
    </row>
    <row r="225" spans="16:17" x14ac:dyDescent="0.3">
      <c r="P225" s="196"/>
      <c r="Q225" s="196"/>
    </row>
    <row r="226" spans="16:17" x14ac:dyDescent="0.3">
      <c r="P226" s="196"/>
      <c r="Q226" s="196"/>
    </row>
    <row r="227" spans="16:17" x14ac:dyDescent="0.3">
      <c r="P227" s="196"/>
      <c r="Q227" s="19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36"/>
  <sheetViews>
    <sheetView workbookViewId="0">
      <selection activeCell="A5" sqref="A5"/>
    </sheetView>
  </sheetViews>
  <sheetFormatPr defaultColWidth="9.1796875" defaultRowHeight="10" x14ac:dyDescent="0.2"/>
  <cols>
    <col min="1" max="1" width="33.26953125" style="31" customWidth="1"/>
    <col min="2" max="2" width="9" style="161" customWidth="1"/>
    <col min="3" max="3" width="28.453125" style="28" customWidth="1"/>
    <col min="4" max="4" width="13.453125" style="77" customWidth="1"/>
    <col min="5" max="5" width="12.7265625" style="77" customWidth="1"/>
    <col min="6" max="6" width="12.7265625" style="28" customWidth="1"/>
    <col min="7" max="7" width="12.7265625" style="77" customWidth="1"/>
    <col min="8" max="20" width="12.7265625" style="30" customWidth="1"/>
    <col min="21" max="21" width="10" style="180" customWidth="1"/>
    <col min="22" max="22" width="35.26953125" style="31" customWidth="1"/>
    <col min="23" max="23" width="13.1796875" style="30" customWidth="1"/>
    <col min="24" max="24" width="10.81640625" style="28" customWidth="1"/>
    <col min="25" max="25" width="11" style="77" customWidth="1"/>
    <col min="26" max="26" width="12.7265625" style="77" customWidth="1"/>
    <col min="27" max="40" width="12.7265625" style="30" customWidth="1"/>
    <col min="41" max="42" width="9.1796875" style="31"/>
    <col min="43" max="43" width="10.54296875" style="31" bestFit="1" customWidth="1"/>
    <col min="44" max="16384" width="9.1796875" style="31"/>
  </cols>
  <sheetData>
    <row r="1" spans="1:40" s="7" customFormat="1" ht="25.5" customHeight="1" x14ac:dyDescent="0.3">
      <c r="A1" s="1" t="s">
        <v>0</v>
      </c>
      <c r="B1" s="143" t="s">
        <v>472</v>
      </c>
      <c r="C1" s="1" t="s">
        <v>1</v>
      </c>
      <c r="D1" s="2" t="s">
        <v>473</v>
      </c>
      <c r="E1" s="2" t="s">
        <v>4</v>
      </c>
      <c r="F1" s="1" t="s">
        <v>5</v>
      </c>
      <c r="G1" s="2" t="s">
        <v>474</v>
      </c>
      <c r="H1" s="3">
        <v>42014</v>
      </c>
      <c r="I1" s="2">
        <v>42036</v>
      </c>
      <c r="J1" s="2">
        <v>42064</v>
      </c>
      <c r="K1" s="2">
        <v>42095</v>
      </c>
      <c r="L1" s="2">
        <v>42125</v>
      </c>
      <c r="M1" s="2">
        <v>42156</v>
      </c>
      <c r="N1" s="2">
        <v>42186</v>
      </c>
      <c r="O1" s="2">
        <v>42217</v>
      </c>
      <c r="P1" s="2">
        <v>42248</v>
      </c>
      <c r="Q1" s="2">
        <v>42278</v>
      </c>
      <c r="R1" s="2">
        <v>42309</v>
      </c>
      <c r="S1" s="2">
        <v>42339</v>
      </c>
      <c r="T1" s="2" t="s">
        <v>8</v>
      </c>
      <c r="U1" s="144" t="s">
        <v>472</v>
      </c>
      <c r="V1" s="5" t="s">
        <v>1</v>
      </c>
      <c r="W1" s="2">
        <v>42004</v>
      </c>
      <c r="X1" s="1" t="s">
        <v>5</v>
      </c>
      <c r="Y1" s="2" t="s">
        <v>9</v>
      </c>
      <c r="Z1" s="2" t="s">
        <v>10</v>
      </c>
      <c r="AA1" s="3">
        <v>42014</v>
      </c>
      <c r="AB1" s="2">
        <v>42036</v>
      </c>
      <c r="AC1" s="2">
        <v>42064</v>
      </c>
      <c r="AD1" s="2">
        <v>42095</v>
      </c>
      <c r="AE1" s="2">
        <v>42125</v>
      </c>
      <c r="AF1" s="2">
        <v>42156</v>
      </c>
      <c r="AG1" s="2">
        <v>42186</v>
      </c>
      <c r="AH1" s="2">
        <v>42217</v>
      </c>
      <c r="AI1" s="2">
        <v>42248</v>
      </c>
      <c r="AJ1" s="2">
        <v>42278</v>
      </c>
      <c r="AK1" s="2">
        <v>42309</v>
      </c>
      <c r="AL1" s="2">
        <v>42339</v>
      </c>
      <c r="AM1" s="6"/>
      <c r="AN1" s="6"/>
    </row>
    <row r="2" spans="1:40" s="7" customFormat="1" ht="10.5" x14ac:dyDescent="0.25">
      <c r="A2" s="8" t="s">
        <v>11</v>
      </c>
      <c r="B2" s="145"/>
      <c r="C2" s="9"/>
      <c r="D2" s="147">
        <v>2</v>
      </c>
      <c r="E2" s="148"/>
      <c r="F2" s="147"/>
      <c r="G2" s="147"/>
      <c r="H2" s="147">
        <v>3</v>
      </c>
      <c r="I2" s="147">
        <v>4</v>
      </c>
      <c r="J2" s="147">
        <v>5</v>
      </c>
      <c r="K2" s="147">
        <v>6</v>
      </c>
      <c r="L2" s="147">
        <v>7</v>
      </c>
      <c r="M2" s="147">
        <v>8</v>
      </c>
      <c r="N2" s="147">
        <v>9</v>
      </c>
      <c r="O2" s="147">
        <v>10</v>
      </c>
      <c r="P2" s="147">
        <v>11</v>
      </c>
      <c r="Q2" s="147">
        <v>12</v>
      </c>
      <c r="R2" s="147">
        <v>13</v>
      </c>
      <c r="S2" s="147">
        <v>14</v>
      </c>
      <c r="T2" s="10"/>
      <c r="U2" s="146"/>
      <c r="V2" s="8" t="s">
        <v>11</v>
      </c>
      <c r="W2" s="147">
        <v>2</v>
      </c>
      <c r="X2" s="148"/>
      <c r="Y2" s="147"/>
      <c r="Z2" s="147"/>
      <c r="AA2" s="147">
        <v>3</v>
      </c>
      <c r="AB2" s="147">
        <v>4</v>
      </c>
      <c r="AC2" s="147">
        <v>5</v>
      </c>
      <c r="AD2" s="147">
        <v>6</v>
      </c>
      <c r="AE2" s="147">
        <v>7</v>
      </c>
      <c r="AF2" s="147">
        <v>8</v>
      </c>
      <c r="AG2" s="147">
        <v>9</v>
      </c>
      <c r="AH2" s="147">
        <v>10</v>
      </c>
      <c r="AI2" s="147">
        <v>11</v>
      </c>
      <c r="AJ2" s="147">
        <v>12</v>
      </c>
      <c r="AK2" s="147">
        <v>13</v>
      </c>
      <c r="AL2" s="147">
        <v>14</v>
      </c>
      <c r="AM2" s="11"/>
      <c r="AN2" s="11"/>
    </row>
    <row r="3" spans="1:40" s="7" customFormat="1" x14ac:dyDescent="0.2">
      <c r="A3" s="7" t="s">
        <v>12</v>
      </c>
      <c r="B3" s="145">
        <v>1020</v>
      </c>
      <c r="C3" s="9" t="s">
        <v>13</v>
      </c>
      <c r="D3" s="10">
        <f>IFERROR(VLOOKUP($B3,'[7]Trial Blc'!$B$4:O$377,D$2,FALSE),0)</f>
        <v>0</v>
      </c>
      <c r="E3" s="10"/>
      <c r="F3" s="10"/>
      <c r="G3" s="10">
        <f>+D3+E3+F3</f>
        <v>0</v>
      </c>
      <c r="H3" s="10">
        <f>IFERROR(VLOOKUP($B3,'[7]Trial Blc'!$B$4:S$377,H$2,FALSE),0)</f>
        <v>0</v>
      </c>
      <c r="I3" s="10">
        <f>IFERROR(VLOOKUP($B3,'[7]Trial Blc'!$B$4:T$377,I$2,FALSE),0)</f>
        <v>0</v>
      </c>
      <c r="J3" s="10">
        <f>IFERROR(VLOOKUP($B3,'[7]Trial Blc'!$B$4:U$377,J$2,FALSE),0)</f>
        <v>0</v>
      </c>
      <c r="K3" s="10">
        <f>IFERROR(VLOOKUP($B3,'[7]Trial Blc'!$B$4:V$377,K$2,FALSE),0)</f>
        <v>0</v>
      </c>
      <c r="L3" s="10">
        <f>IFERROR(VLOOKUP($B3,'[7]Trial Blc'!$B$4:W$377,L$2,FALSE),0)</f>
        <v>0</v>
      </c>
      <c r="M3" s="10">
        <f>IFERROR(VLOOKUP($B3,'[7]Trial Blc'!$B$4:X$377,M$2,FALSE),0)</f>
        <v>0</v>
      </c>
      <c r="N3" s="10">
        <f>IFERROR(VLOOKUP($B3,'[7]Trial Blc'!$B$4:Y$377,N$2,FALSE),0)</f>
        <v>0</v>
      </c>
      <c r="O3" s="10">
        <f>IFERROR(VLOOKUP($B3,'[7]Trial Blc'!$B$4:Z$377,O$2,FALSE),0)</f>
        <v>0</v>
      </c>
      <c r="P3" s="10">
        <f>IFERROR(VLOOKUP($B3,'[7]Trial Blc'!$B$4:AA$377,P$2,FALSE),0)</f>
        <v>0</v>
      </c>
      <c r="Q3" s="10">
        <f>IFERROR(VLOOKUP($B3,'[7]Trial Blc'!$B$4:AB$377,Q$2,FALSE),0)</f>
        <v>0</v>
      </c>
      <c r="R3" s="10">
        <f>IFERROR(VLOOKUP($B3,'[7]Trial Blc'!$B$4:AC$377,R$2,FALSE),0)</f>
        <v>0</v>
      </c>
      <c r="S3" s="10">
        <f>IFERROR(VLOOKUP($B3,'[7]Trial Blc'!$B$4:AD$377,S$2,FALSE),0)</f>
        <v>0</v>
      </c>
      <c r="T3" s="10">
        <f>AVERAGE(G3:S3)</f>
        <v>0</v>
      </c>
      <c r="U3" s="149">
        <v>1835</v>
      </c>
      <c r="V3" s="7" t="s">
        <v>14</v>
      </c>
      <c r="W3" s="271">
        <f>-IFERROR(VLOOKUP($U3,'[7]Trial Blc'!$B$4:AH$377,W$2,FALSE),0)</f>
        <v>0</v>
      </c>
      <c r="X3" s="10"/>
      <c r="Y3" s="10"/>
      <c r="Z3" s="10">
        <f t="shared" ref="Z3:Z4" si="0">+W3+X3+Y3</f>
        <v>0</v>
      </c>
      <c r="AA3" s="10">
        <f>-IFERROR(VLOOKUP($U3,'[7]Trial Blc'!$B$4:AL$377,AA$2,FALSE),0)</f>
        <v>0</v>
      </c>
      <c r="AB3" s="10">
        <f>-IFERROR(VLOOKUP($U3,'[7]Trial Blc'!$B$4:AM$377,AB$2,FALSE),0)</f>
        <v>0</v>
      </c>
      <c r="AC3" s="10">
        <f>-IFERROR(VLOOKUP($U3,'[7]Trial Blc'!$B$4:AN$377,AC$2,FALSE),0)</f>
        <v>0</v>
      </c>
      <c r="AD3" s="10">
        <f>-IFERROR(VLOOKUP($U3,'[7]Trial Blc'!$B$4:AO$377,AD$2,FALSE),0)</f>
        <v>0</v>
      </c>
      <c r="AE3" s="10">
        <f>-IFERROR(VLOOKUP($U3,'[7]Trial Blc'!$B$4:AP$377,AE$2,FALSE),0)</f>
        <v>0</v>
      </c>
      <c r="AF3" s="10">
        <f>-IFERROR(VLOOKUP($U3,'[7]Trial Blc'!$B$4:AQ$377,AF$2,FALSE),0)</f>
        <v>0</v>
      </c>
      <c r="AG3" s="10">
        <f>-IFERROR(VLOOKUP($U3,'[7]Trial Blc'!$B$4:AR$377,AG$2,FALSE),0)</f>
        <v>0</v>
      </c>
      <c r="AH3" s="10">
        <f>-IFERROR(VLOOKUP($U3,'[7]Trial Blc'!$B$4:AS$377,AH$2,FALSE),0)</f>
        <v>0</v>
      </c>
      <c r="AI3" s="10">
        <f>-IFERROR(VLOOKUP($U3,'[7]Trial Blc'!$B$4:AT$377,AI$2,FALSE),0)</f>
        <v>0</v>
      </c>
      <c r="AJ3" s="10">
        <f>-IFERROR(VLOOKUP($U3,'[7]Trial Blc'!$B$4:AU$377,AJ$2,FALSE),0)</f>
        <v>0</v>
      </c>
      <c r="AK3" s="10">
        <f>-IFERROR(VLOOKUP($U3,'[7]Trial Blc'!$B$4:AV$377,AK$2,FALSE),0)</f>
        <v>0</v>
      </c>
      <c r="AL3" s="10">
        <f>-IFERROR(VLOOKUP($U3,'[7]Trial Blc'!$B$4:AW$377,AL$2,FALSE),0)</f>
        <v>0</v>
      </c>
      <c r="AM3" s="10">
        <f t="shared" ref="AM3:AM4" si="1">AVERAGE(Z3:AL3)</f>
        <v>0</v>
      </c>
    </row>
    <row r="4" spans="1:40" s="7" customFormat="1" x14ac:dyDescent="0.2">
      <c r="A4" s="7" t="s">
        <v>15</v>
      </c>
      <c r="B4" s="145">
        <v>1025</v>
      </c>
      <c r="C4" s="9" t="s">
        <v>16</v>
      </c>
      <c r="D4" s="271">
        <f>IFERROR(VLOOKUP($B4,'[7]Trial Blc'!$B$4:O$377,D$2,FALSE),0)</f>
        <v>104.36</v>
      </c>
      <c r="E4" s="10"/>
      <c r="F4" s="10"/>
      <c r="G4" s="10">
        <f>+D4+E4+F4</f>
        <v>104.36</v>
      </c>
      <c r="H4" s="10">
        <f>IFERROR(VLOOKUP($B4,'[7]Trial Blc'!$B$4:S$377,H$2,FALSE),0)</f>
        <v>104.28</v>
      </c>
      <c r="I4" s="10">
        <f>IFERROR(VLOOKUP($B4,'[7]Trial Blc'!$B$4:T$377,I$2,FALSE),0)</f>
        <v>104.12</v>
      </c>
      <c r="J4" s="10">
        <f>IFERROR(VLOOKUP($B4,'[7]Trial Blc'!$B$4:U$377,J$2,FALSE),0)</f>
        <v>103.72</v>
      </c>
      <c r="K4" s="10">
        <f>IFERROR(VLOOKUP($B4,'[7]Trial Blc'!$B$4:V$377,K$2,FALSE),0)</f>
        <v>103.63</v>
      </c>
      <c r="L4" s="10">
        <f>IFERROR(VLOOKUP($B4,'[7]Trial Blc'!$B$4:W$377,L$2,FALSE),0)</f>
        <v>103.47</v>
      </c>
      <c r="M4" s="10">
        <f>IFERROR(VLOOKUP($B4,'[7]Trial Blc'!$B$4:X$377,M$2,FALSE),0)</f>
        <v>103.39</v>
      </c>
      <c r="N4" s="10">
        <f>IFERROR(VLOOKUP($B4,'[7]Trial Blc'!$B$4:Y$377,N$2,FALSE),0)</f>
        <v>103.33</v>
      </c>
      <c r="O4" s="10">
        <f>IFERROR(VLOOKUP($B4,'[7]Trial Blc'!$B$4:Z$377,O$2,FALSE),0)</f>
        <v>103.18</v>
      </c>
      <c r="P4" s="10">
        <f>IFERROR(VLOOKUP($B4,'[7]Trial Blc'!$B$4:AA$377,P$2,FALSE),0)</f>
        <v>103.09</v>
      </c>
      <c r="Q4" s="10">
        <f>IFERROR(VLOOKUP($B4,'[7]Trial Blc'!$B$4:AB$377,Q$2,FALSE),0)</f>
        <v>103.04</v>
      </c>
      <c r="R4" s="10">
        <f>IFERROR(VLOOKUP($B4,'[7]Trial Blc'!$B$4:AC$377,R$2,FALSE),0)</f>
        <v>102.88</v>
      </c>
      <c r="S4" s="10">
        <f>IFERROR(VLOOKUP($B4,'[7]Trial Blc'!$B$4:AD$377,S$2,FALSE),0)</f>
        <v>102.84</v>
      </c>
      <c r="T4" s="10">
        <f>AVERAGE(G4:S4)</f>
        <v>103.48692307692305</v>
      </c>
      <c r="U4" s="149">
        <v>1840</v>
      </c>
      <c r="V4" s="7" t="s">
        <v>17</v>
      </c>
      <c r="W4" s="271">
        <f>-IFERROR(VLOOKUP($U4,'[7]Trial Blc'!$B$4:AH$377,W$2,FALSE),0)</f>
        <v>18.489999999999998</v>
      </c>
      <c r="X4" s="10"/>
      <c r="Y4" s="10"/>
      <c r="Z4" s="10">
        <f t="shared" si="0"/>
        <v>18.489999999999998</v>
      </c>
      <c r="AA4" s="10">
        <f>-IFERROR(VLOOKUP($U4,'[7]Trial Blc'!$B$4:AL$377,AA$2,FALSE),0)</f>
        <v>18.690000000000001</v>
      </c>
      <c r="AB4" s="10">
        <f>-IFERROR(VLOOKUP($U4,'[7]Trial Blc'!$B$4:AM$377,AB$2,FALSE),0)</f>
        <v>18.88</v>
      </c>
      <c r="AC4" s="10">
        <f>-IFERROR(VLOOKUP($U4,'[7]Trial Blc'!$B$4:AN$377,AC$2,FALSE),0)</f>
        <v>19.02</v>
      </c>
      <c r="AD4" s="10">
        <f>-IFERROR(VLOOKUP($U4,'[7]Trial Blc'!$B$4:AO$377,AD$2,FALSE),0)</f>
        <v>19.22</v>
      </c>
      <c r="AE4" s="10">
        <f>-IFERROR(VLOOKUP($U4,'[7]Trial Blc'!$B$4:AP$377,AE$2,FALSE),0)</f>
        <v>19.41</v>
      </c>
      <c r="AF4" s="10">
        <f>-IFERROR(VLOOKUP($U4,'[7]Trial Blc'!$B$4:AQ$377,AF$2,FALSE),0)</f>
        <v>19.61</v>
      </c>
      <c r="AG4" s="10">
        <f>-IFERROR(VLOOKUP($U4,'[7]Trial Blc'!$B$4:AR$377,AG$2,FALSE),0)</f>
        <v>19.809999999999999</v>
      </c>
      <c r="AH4" s="10">
        <f>-IFERROR(VLOOKUP($U4,'[7]Trial Blc'!$B$4:AS$377,AH$2,FALSE),0)</f>
        <v>20</v>
      </c>
      <c r="AI4" s="10">
        <f>-IFERROR(VLOOKUP($U4,'[7]Trial Blc'!$B$4:AT$377,AI$2,FALSE),0)</f>
        <v>20.2</v>
      </c>
      <c r="AJ4" s="10">
        <f>-IFERROR(VLOOKUP($U4,'[7]Trial Blc'!$B$4:AU$377,AJ$2,FALSE),0)</f>
        <v>20.399999999999999</v>
      </c>
      <c r="AK4" s="10">
        <f>-IFERROR(VLOOKUP($U4,'[7]Trial Blc'!$B$4:AV$377,AK$2,FALSE),0)</f>
        <v>20.59</v>
      </c>
      <c r="AL4" s="10">
        <f>-IFERROR(VLOOKUP($U4,'[7]Trial Blc'!$B$4:AW$377,AL$2,FALSE),0)</f>
        <v>20.79</v>
      </c>
      <c r="AM4" s="10">
        <f t="shared" si="1"/>
        <v>19.623846153846152</v>
      </c>
    </row>
    <row r="5" spans="1:40" s="7" customFormat="1" x14ac:dyDescent="0.2">
      <c r="A5" s="7" t="s">
        <v>18</v>
      </c>
      <c r="B5" s="145"/>
      <c r="C5" s="9"/>
      <c r="D5" s="10"/>
      <c r="E5" s="10"/>
      <c r="F5" s="9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50"/>
      <c r="V5" s="11"/>
      <c r="W5" s="10"/>
      <c r="X5" s="12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1"/>
      <c r="AN5" s="11"/>
    </row>
    <row r="6" spans="1:40" s="7" customFormat="1" ht="10.5" x14ac:dyDescent="0.25">
      <c r="A6" s="8" t="s">
        <v>19</v>
      </c>
      <c r="B6" s="145"/>
      <c r="C6" s="9"/>
      <c r="D6" s="10"/>
      <c r="E6" s="10"/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51"/>
      <c r="V6" s="13" t="s">
        <v>19</v>
      </c>
      <c r="W6" s="10"/>
      <c r="X6" s="12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1"/>
      <c r="AN6" s="11"/>
    </row>
    <row r="7" spans="1:40" s="7" customFormat="1" x14ac:dyDescent="0.2">
      <c r="A7" s="7" t="s">
        <v>20</v>
      </c>
      <c r="B7" s="145">
        <v>1030</v>
      </c>
      <c r="C7" s="9" t="s">
        <v>21</v>
      </c>
      <c r="D7" s="10">
        <f>IFERROR(VLOOKUP($B7,'[7]Trial Blc'!$B$4:O$377,D$2,FALSE),0)</f>
        <v>0</v>
      </c>
      <c r="E7" s="10"/>
      <c r="F7" s="10"/>
      <c r="G7" s="10">
        <f t="shared" ref="G7:G8" si="2">+D7+E7+F7</f>
        <v>0</v>
      </c>
      <c r="H7" s="10">
        <f>IFERROR(VLOOKUP($B7,'[7]Trial Blc'!$B$4:S$377,H$2,FALSE),0)</f>
        <v>0</v>
      </c>
      <c r="I7" s="10">
        <f>IFERROR(VLOOKUP($B7,'[7]Trial Blc'!$B$4:T$377,I$2,FALSE),0)</f>
        <v>0</v>
      </c>
      <c r="J7" s="10">
        <f>IFERROR(VLOOKUP($B7,'[7]Trial Blc'!$B$4:U$377,J$2,FALSE),0)</f>
        <v>0</v>
      </c>
      <c r="K7" s="10">
        <f>IFERROR(VLOOKUP($B7,'[7]Trial Blc'!$B$4:V$377,K$2,FALSE),0)</f>
        <v>0</v>
      </c>
      <c r="L7" s="10">
        <f>IFERROR(VLOOKUP($B7,'[7]Trial Blc'!$B$4:W$377,L$2,FALSE),0)</f>
        <v>0</v>
      </c>
      <c r="M7" s="10">
        <f>IFERROR(VLOOKUP($B7,'[7]Trial Blc'!$B$4:X$377,M$2,FALSE),0)</f>
        <v>0</v>
      </c>
      <c r="N7" s="10">
        <f>IFERROR(VLOOKUP($B7,'[7]Trial Blc'!$B$4:Y$377,N$2,FALSE),0)</f>
        <v>0</v>
      </c>
      <c r="O7" s="10">
        <f>IFERROR(VLOOKUP($B7,'[7]Trial Blc'!$B$4:Z$377,O$2,FALSE),0)</f>
        <v>0</v>
      </c>
      <c r="P7" s="10">
        <f>IFERROR(VLOOKUP($B7,'[7]Trial Blc'!$B$4:AA$377,P$2,FALSE),0)</f>
        <v>0</v>
      </c>
      <c r="Q7" s="10">
        <f>IFERROR(VLOOKUP($B7,'[7]Trial Blc'!$B$4:AB$377,Q$2,FALSE),0)</f>
        <v>0</v>
      </c>
      <c r="R7" s="10">
        <f>IFERROR(VLOOKUP($B7,'[7]Trial Blc'!$B$4:AC$377,R$2,FALSE),0)</f>
        <v>0</v>
      </c>
      <c r="S7" s="10">
        <f>IFERROR(VLOOKUP($B7,'[7]Trial Blc'!$B$4:AD$377,S$2,FALSE),0)</f>
        <v>0</v>
      </c>
      <c r="T7" s="10">
        <f t="shared" ref="T7:T8" si="3">AVERAGE(G7:S7)</f>
        <v>0</v>
      </c>
      <c r="U7" s="149"/>
      <c r="W7" s="10"/>
      <c r="X7" s="9"/>
      <c r="Y7" s="10"/>
      <c r="Z7" s="10">
        <f>SUM(W7:Y7)</f>
        <v>0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1"/>
      <c r="AN7" s="11"/>
    </row>
    <row r="8" spans="1:40" s="7" customFormat="1" x14ac:dyDescent="0.2">
      <c r="A8" s="7" t="s">
        <v>22</v>
      </c>
      <c r="B8" s="145">
        <v>1050</v>
      </c>
      <c r="C8" s="9" t="s">
        <v>23</v>
      </c>
      <c r="D8" s="10">
        <f>IFERROR(VLOOKUP($B8,'[7]Trial Blc'!$B$4:O$377,D$2,FALSE),0)</f>
        <v>0</v>
      </c>
      <c r="E8" s="10"/>
      <c r="F8" s="10"/>
      <c r="G8" s="10">
        <f t="shared" si="2"/>
        <v>0</v>
      </c>
      <c r="H8" s="10">
        <f>IFERROR(VLOOKUP($B8,'[7]Trial Blc'!$B$4:S$377,H$2,FALSE),0)</f>
        <v>0</v>
      </c>
      <c r="I8" s="10">
        <f>IFERROR(VLOOKUP($B8,'[7]Trial Blc'!$B$4:T$377,I$2,FALSE),0)</f>
        <v>0</v>
      </c>
      <c r="J8" s="10">
        <f>IFERROR(VLOOKUP($B8,'[7]Trial Blc'!$B$4:U$377,J$2,FALSE),0)</f>
        <v>0</v>
      </c>
      <c r="K8" s="10">
        <f>IFERROR(VLOOKUP($B8,'[7]Trial Blc'!$B$4:V$377,K$2,FALSE),0)</f>
        <v>0</v>
      </c>
      <c r="L8" s="10">
        <f>IFERROR(VLOOKUP($B8,'[7]Trial Blc'!$B$4:W$377,L$2,FALSE),0)</f>
        <v>0</v>
      </c>
      <c r="M8" s="10">
        <f>IFERROR(VLOOKUP($B8,'[7]Trial Blc'!$B$4:X$377,M$2,FALSE),0)</f>
        <v>0</v>
      </c>
      <c r="N8" s="10">
        <f>IFERROR(VLOOKUP($B8,'[7]Trial Blc'!$B$4:Y$377,N$2,FALSE),0)</f>
        <v>0</v>
      </c>
      <c r="O8" s="10">
        <f>IFERROR(VLOOKUP($B8,'[7]Trial Blc'!$B$4:Z$377,O$2,FALSE),0)</f>
        <v>0</v>
      </c>
      <c r="P8" s="10">
        <f>IFERROR(VLOOKUP($B8,'[7]Trial Blc'!$B$4:AA$377,P$2,FALSE),0)</f>
        <v>0</v>
      </c>
      <c r="Q8" s="10">
        <f>IFERROR(VLOOKUP($B8,'[7]Trial Blc'!$B$4:AB$377,Q$2,FALSE),0)</f>
        <v>0</v>
      </c>
      <c r="R8" s="10">
        <f>IFERROR(VLOOKUP($B8,'[7]Trial Blc'!$B$4:AC$377,R$2,FALSE),0)</f>
        <v>0</v>
      </c>
      <c r="S8" s="10">
        <f>IFERROR(VLOOKUP($B8,'[7]Trial Blc'!$B$4:AD$377,S$2,FALSE),0)</f>
        <v>0</v>
      </c>
      <c r="T8" s="10">
        <f t="shared" si="3"/>
        <v>0</v>
      </c>
      <c r="U8" s="149">
        <v>1845</v>
      </c>
      <c r="V8" s="7" t="s">
        <v>24</v>
      </c>
      <c r="W8" s="271">
        <f>-IFERROR(VLOOKUP($U8,'[7]Trial Blc'!$B$4:AH$377,W$2,FALSE),0)</f>
        <v>0</v>
      </c>
      <c r="X8" s="10"/>
      <c r="Y8" s="10"/>
      <c r="Z8" s="10">
        <f t="shared" ref="Z8" si="4">+W8+X8+Y8</f>
        <v>0</v>
      </c>
      <c r="AA8" s="10">
        <f>-IFERROR(VLOOKUP($U8,'[7]Trial Blc'!$B$4:AL$377,AA$2,FALSE),0)</f>
        <v>0</v>
      </c>
      <c r="AB8" s="10">
        <f>-IFERROR(VLOOKUP($U8,'[7]Trial Blc'!$B$4:AM$377,AB$2,FALSE),0)</f>
        <v>0</v>
      </c>
      <c r="AC8" s="10">
        <f>-IFERROR(VLOOKUP($U8,'[7]Trial Blc'!$B$4:AN$377,AC$2,FALSE),0)</f>
        <v>0</v>
      </c>
      <c r="AD8" s="10">
        <f>-IFERROR(VLOOKUP($U8,'[7]Trial Blc'!$B$4:AO$377,AD$2,FALSE),0)</f>
        <v>0</v>
      </c>
      <c r="AE8" s="10">
        <f>-IFERROR(VLOOKUP($U8,'[7]Trial Blc'!$B$4:AP$377,AE$2,FALSE),0)</f>
        <v>0</v>
      </c>
      <c r="AF8" s="10">
        <f>-IFERROR(VLOOKUP($U8,'[7]Trial Blc'!$B$4:AQ$377,AF$2,FALSE),0)</f>
        <v>0</v>
      </c>
      <c r="AG8" s="10">
        <f>-IFERROR(VLOOKUP($U8,'[7]Trial Blc'!$B$4:AR$377,AG$2,FALSE),0)</f>
        <v>0</v>
      </c>
      <c r="AH8" s="10">
        <f>-IFERROR(VLOOKUP($U8,'[7]Trial Blc'!$B$4:AS$377,AH$2,FALSE),0)</f>
        <v>0</v>
      </c>
      <c r="AI8" s="10">
        <f>-IFERROR(VLOOKUP($U8,'[7]Trial Blc'!$B$4:AT$377,AI$2,FALSE),0)</f>
        <v>0</v>
      </c>
      <c r="AJ8" s="10">
        <f>-IFERROR(VLOOKUP($U8,'[7]Trial Blc'!$B$4:AU$377,AJ$2,FALSE),0)</f>
        <v>0</v>
      </c>
      <c r="AK8" s="10">
        <f>-IFERROR(VLOOKUP($U8,'[7]Trial Blc'!$B$4:AV$377,AK$2,FALSE),0)</f>
        <v>0</v>
      </c>
      <c r="AL8" s="10">
        <f>-IFERROR(VLOOKUP($U8,'[7]Trial Blc'!$B$4:AW$377,AL$2,FALSE),0)</f>
        <v>0</v>
      </c>
      <c r="AM8" s="10">
        <f t="shared" ref="AM8" si="5">AVERAGE(Z8:AL8)</f>
        <v>0</v>
      </c>
    </row>
    <row r="9" spans="1:40" s="7" customFormat="1" x14ac:dyDescent="0.2">
      <c r="A9" s="7" t="s">
        <v>25</v>
      </c>
      <c r="B9" s="145"/>
      <c r="C9" s="9"/>
      <c r="D9" s="10"/>
      <c r="E9" s="10"/>
      <c r="F9" s="9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49"/>
      <c r="W9" s="10"/>
      <c r="X9" s="9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1"/>
      <c r="AN9" s="11"/>
    </row>
    <row r="10" spans="1:40" s="7" customFormat="1" x14ac:dyDescent="0.2">
      <c r="A10" s="7" t="s">
        <v>26</v>
      </c>
      <c r="B10" s="145"/>
      <c r="C10" s="9"/>
      <c r="D10" s="10"/>
      <c r="E10" s="10"/>
      <c r="F10" s="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49"/>
      <c r="W10" s="10"/>
      <c r="X10" s="9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1"/>
      <c r="AN10" s="11"/>
    </row>
    <row r="11" spans="1:40" s="7" customFormat="1" x14ac:dyDescent="0.2">
      <c r="A11" s="7" t="s">
        <v>27</v>
      </c>
      <c r="B11" s="145">
        <v>1080</v>
      </c>
      <c r="C11" s="9" t="s">
        <v>28</v>
      </c>
      <c r="D11" s="10">
        <f>IFERROR(VLOOKUP($B11,'[7]Trial Blc'!$B$4:O$377,D$2,FALSE),0)</f>
        <v>0</v>
      </c>
      <c r="E11" s="10"/>
      <c r="F11" s="10"/>
      <c r="G11" s="10">
        <f t="shared" ref="G11:G15" si="6">+D11+E11+F11</f>
        <v>0</v>
      </c>
      <c r="H11" s="10">
        <f>IFERROR(VLOOKUP($B11,'[7]Trial Blc'!$B$4:S$377,H$2,FALSE),0)</f>
        <v>0</v>
      </c>
      <c r="I11" s="10">
        <f>IFERROR(VLOOKUP($B11,'[7]Trial Blc'!$B$4:T$377,I$2,FALSE),0)</f>
        <v>0</v>
      </c>
      <c r="J11" s="10">
        <f>IFERROR(VLOOKUP($B11,'[7]Trial Blc'!$B$4:U$377,J$2,FALSE),0)</f>
        <v>0</v>
      </c>
      <c r="K11" s="10">
        <f>IFERROR(VLOOKUP($B11,'[7]Trial Blc'!$B$4:V$377,K$2,FALSE),0)</f>
        <v>0</v>
      </c>
      <c r="L11" s="10">
        <f>IFERROR(VLOOKUP($B11,'[7]Trial Blc'!$B$4:W$377,L$2,FALSE),0)</f>
        <v>0</v>
      </c>
      <c r="M11" s="10">
        <f>IFERROR(VLOOKUP($B11,'[7]Trial Blc'!$B$4:X$377,M$2,FALSE),0)</f>
        <v>0</v>
      </c>
      <c r="N11" s="10">
        <f>IFERROR(VLOOKUP($B11,'[7]Trial Blc'!$B$4:Y$377,N$2,FALSE),0)</f>
        <v>0</v>
      </c>
      <c r="O11" s="10">
        <f>IFERROR(VLOOKUP($B11,'[7]Trial Blc'!$B$4:Z$377,O$2,FALSE),0)</f>
        <v>0</v>
      </c>
      <c r="P11" s="10">
        <f>IFERROR(VLOOKUP($B11,'[7]Trial Blc'!$B$4:AA$377,P$2,FALSE),0)</f>
        <v>0</v>
      </c>
      <c r="Q11" s="10">
        <f>IFERROR(VLOOKUP($B11,'[7]Trial Blc'!$B$4:AB$377,Q$2,FALSE),0)</f>
        <v>0</v>
      </c>
      <c r="R11" s="10">
        <f>IFERROR(VLOOKUP($B11,'[7]Trial Blc'!$B$4:AC$377,R$2,FALSE),0)</f>
        <v>0</v>
      </c>
      <c r="S11" s="10">
        <f>IFERROR(VLOOKUP($B11,'[7]Trial Blc'!$B$4:AD$377,S$2,FALSE),0)</f>
        <v>0</v>
      </c>
      <c r="T11" s="10">
        <f t="shared" ref="T11:T15" si="7">AVERAGE(G11:S11)</f>
        <v>0</v>
      </c>
      <c r="U11" s="149">
        <v>1875</v>
      </c>
      <c r="V11" s="7" t="s">
        <v>29</v>
      </c>
      <c r="W11" s="271">
        <f>-IFERROR(VLOOKUP($U11,'[7]Trial Blc'!$B$4:AH$377,W$2,FALSE),0)</f>
        <v>0</v>
      </c>
      <c r="X11" s="10"/>
      <c r="Y11" s="10"/>
      <c r="Z11" s="10">
        <f t="shared" ref="Z11:Z15" si="8">+W11+X11+Y11</f>
        <v>0</v>
      </c>
      <c r="AA11" s="10">
        <f>-IFERROR(VLOOKUP($U11,'[7]Trial Blc'!$B$4:AL$377,AA$2,FALSE),0)</f>
        <v>0</v>
      </c>
      <c r="AB11" s="10">
        <f>-IFERROR(VLOOKUP($U11,'[7]Trial Blc'!$B$4:AM$377,AB$2,FALSE),0)</f>
        <v>0</v>
      </c>
      <c r="AC11" s="10">
        <f>-IFERROR(VLOOKUP($U11,'[7]Trial Blc'!$B$4:AN$377,AC$2,FALSE),0)</f>
        <v>0</v>
      </c>
      <c r="AD11" s="10">
        <f>-IFERROR(VLOOKUP($U11,'[7]Trial Blc'!$B$4:AO$377,AD$2,FALSE),0)</f>
        <v>0</v>
      </c>
      <c r="AE11" s="10">
        <f>-IFERROR(VLOOKUP($U11,'[7]Trial Blc'!$B$4:AP$377,AE$2,FALSE),0)</f>
        <v>0</v>
      </c>
      <c r="AF11" s="10">
        <f>-IFERROR(VLOOKUP($U11,'[7]Trial Blc'!$B$4:AQ$377,AF$2,FALSE),0)</f>
        <v>0</v>
      </c>
      <c r="AG11" s="10">
        <f>-IFERROR(VLOOKUP($U11,'[7]Trial Blc'!$B$4:AR$377,AG$2,FALSE),0)</f>
        <v>0</v>
      </c>
      <c r="AH11" s="10">
        <f>-IFERROR(VLOOKUP($U11,'[7]Trial Blc'!$B$4:AS$377,AH$2,FALSE),0)</f>
        <v>0</v>
      </c>
      <c r="AI11" s="10">
        <f>-IFERROR(VLOOKUP($U11,'[7]Trial Blc'!$B$4:AT$377,AI$2,FALSE),0)</f>
        <v>0</v>
      </c>
      <c r="AJ11" s="10">
        <f>-IFERROR(VLOOKUP($U11,'[7]Trial Blc'!$B$4:AU$377,AJ$2,FALSE),0)</f>
        <v>0</v>
      </c>
      <c r="AK11" s="10">
        <f>-IFERROR(VLOOKUP($U11,'[7]Trial Blc'!$B$4:AV$377,AK$2,FALSE),0)</f>
        <v>0</v>
      </c>
      <c r="AL11" s="10">
        <f>-IFERROR(VLOOKUP($U11,'[7]Trial Blc'!$B$4:AW$377,AL$2,FALSE),0)</f>
        <v>0</v>
      </c>
      <c r="AM11" s="10">
        <f t="shared" ref="AM11:AM15" si="9">AVERAGE(Z11:AL11)</f>
        <v>0</v>
      </c>
    </row>
    <row r="12" spans="1:40" s="7" customFormat="1" x14ac:dyDescent="0.2">
      <c r="A12" s="7" t="s">
        <v>30</v>
      </c>
      <c r="B12" s="145">
        <v>1085</v>
      </c>
      <c r="C12" s="9" t="s">
        <v>31</v>
      </c>
      <c r="D12" s="10">
        <f>IFERROR(VLOOKUP($B12,'[7]Trial Blc'!$B$4:O$377,D$2,FALSE),0)</f>
        <v>0</v>
      </c>
      <c r="E12" s="10"/>
      <c r="F12" s="10"/>
      <c r="G12" s="10">
        <f t="shared" si="6"/>
        <v>0</v>
      </c>
      <c r="H12" s="10">
        <f>IFERROR(VLOOKUP($B12,'[7]Trial Blc'!$B$4:S$377,H$2,FALSE),0)</f>
        <v>0</v>
      </c>
      <c r="I12" s="10">
        <f>IFERROR(VLOOKUP($B12,'[7]Trial Blc'!$B$4:T$377,I$2,FALSE),0)</f>
        <v>0</v>
      </c>
      <c r="J12" s="10">
        <f>IFERROR(VLOOKUP($B12,'[7]Trial Blc'!$B$4:U$377,J$2,FALSE),0)</f>
        <v>0</v>
      </c>
      <c r="K12" s="10">
        <f>IFERROR(VLOOKUP($B12,'[7]Trial Blc'!$B$4:V$377,K$2,FALSE),0)</f>
        <v>0</v>
      </c>
      <c r="L12" s="10">
        <f>IFERROR(VLOOKUP($B12,'[7]Trial Blc'!$B$4:W$377,L$2,FALSE),0)</f>
        <v>0</v>
      </c>
      <c r="M12" s="10">
        <f>IFERROR(VLOOKUP($B12,'[7]Trial Blc'!$B$4:X$377,M$2,FALSE),0)</f>
        <v>0</v>
      </c>
      <c r="N12" s="10">
        <f>IFERROR(VLOOKUP($B12,'[7]Trial Blc'!$B$4:Y$377,N$2,FALSE),0)</f>
        <v>0</v>
      </c>
      <c r="O12" s="10">
        <f>IFERROR(VLOOKUP($B12,'[7]Trial Blc'!$B$4:Z$377,O$2,FALSE),0)</f>
        <v>0</v>
      </c>
      <c r="P12" s="10">
        <f>IFERROR(VLOOKUP($B12,'[7]Trial Blc'!$B$4:AA$377,P$2,FALSE),0)</f>
        <v>0</v>
      </c>
      <c r="Q12" s="10">
        <f>IFERROR(VLOOKUP($B12,'[7]Trial Blc'!$B$4:AB$377,Q$2,FALSE),0)</f>
        <v>0</v>
      </c>
      <c r="R12" s="10">
        <f>IFERROR(VLOOKUP($B12,'[7]Trial Blc'!$B$4:AC$377,R$2,FALSE),0)</f>
        <v>0</v>
      </c>
      <c r="S12" s="10">
        <f>IFERROR(VLOOKUP($B12,'[7]Trial Blc'!$B$4:AD$377,S$2,FALSE),0)</f>
        <v>0</v>
      </c>
      <c r="T12" s="10">
        <f t="shared" si="7"/>
        <v>0</v>
      </c>
      <c r="U12" s="149">
        <v>1880</v>
      </c>
      <c r="V12" s="7" t="s">
        <v>32</v>
      </c>
      <c r="W12" s="271">
        <f>-IFERROR(VLOOKUP($U12,'[7]Trial Blc'!$B$4:AH$377,W$2,FALSE),0)</f>
        <v>0</v>
      </c>
      <c r="X12" s="10"/>
      <c r="Y12" s="10"/>
      <c r="Z12" s="10">
        <f t="shared" si="8"/>
        <v>0</v>
      </c>
      <c r="AA12" s="10">
        <f>-IFERROR(VLOOKUP($U12,'[7]Trial Blc'!$B$4:AL$377,AA$2,FALSE),0)</f>
        <v>0</v>
      </c>
      <c r="AB12" s="10">
        <f>-IFERROR(VLOOKUP($U12,'[7]Trial Blc'!$B$4:AM$377,AB$2,FALSE),0)</f>
        <v>0</v>
      </c>
      <c r="AC12" s="10">
        <f>-IFERROR(VLOOKUP($U12,'[7]Trial Blc'!$B$4:AN$377,AC$2,FALSE),0)</f>
        <v>0</v>
      </c>
      <c r="AD12" s="10">
        <f>-IFERROR(VLOOKUP($U12,'[7]Trial Blc'!$B$4:AO$377,AD$2,FALSE),0)</f>
        <v>0</v>
      </c>
      <c r="AE12" s="10">
        <f>-IFERROR(VLOOKUP($U12,'[7]Trial Blc'!$B$4:AP$377,AE$2,FALSE),0)</f>
        <v>0</v>
      </c>
      <c r="AF12" s="10">
        <f>-IFERROR(VLOOKUP($U12,'[7]Trial Blc'!$B$4:AQ$377,AF$2,FALSE),0)</f>
        <v>0</v>
      </c>
      <c r="AG12" s="10">
        <f>-IFERROR(VLOOKUP($U12,'[7]Trial Blc'!$B$4:AR$377,AG$2,FALSE),0)</f>
        <v>0</v>
      </c>
      <c r="AH12" s="10">
        <f>-IFERROR(VLOOKUP($U12,'[7]Trial Blc'!$B$4:AS$377,AH$2,FALSE),0)</f>
        <v>0</v>
      </c>
      <c r="AI12" s="10">
        <f>-IFERROR(VLOOKUP($U12,'[7]Trial Blc'!$B$4:AT$377,AI$2,FALSE),0)</f>
        <v>0</v>
      </c>
      <c r="AJ12" s="10">
        <f>-IFERROR(VLOOKUP($U12,'[7]Trial Blc'!$B$4:AU$377,AJ$2,FALSE),0)</f>
        <v>0</v>
      </c>
      <c r="AK12" s="10">
        <f>-IFERROR(VLOOKUP($U12,'[7]Trial Blc'!$B$4:AV$377,AK$2,FALSE),0)</f>
        <v>0</v>
      </c>
      <c r="AL12" s="10">
        <f>-IFERROR(VLOOKUP($U12,'[7]Trial Blc'!$B$4:AW$377,AL$2,FALSE),0)</f>
        <v>0</v>
      </c>
      <c r="AM12" s="10">
        <f t="shared" si="9"/>
        <v>0</v>
      </c>
    </row>
    <row r="13" spans="1:40" s="7" customFormat="1" x14ac:dyDescent="0.2">
      <c r="A13" s="7" t="s">
        <v>33</v>
      </c>
      <c r="B13" s="145">
        <v>1090</v>
      </c>
      <c r="C13" s="9" t="s">
        <v>34</v>
      </c>
      <c r="D13" s="10">
        <f>IFERROR(VLOOKUP($B13,'[7]Trial Blc'!$B$4:O$377,D$2,FALSE),0)</f>
        <v>0</v>
      </c>
      <c r="E13" s="10"/>
      <c r="F13" s="10"/>
      <c r="G13" s="10">
        <f t="shared" si="6"/>
        <v>0</v>
      </c>
      <c r="H13" s="10">
        <f>IFERROR(VLOOKUP($B13,'[7]Trial Blc'!$B$4:S$377,H$2,FALSE),0)</f>
        <v>0</v>
      </c>
      <c r="I13" s="10">
        <f>IFERROR(VLOOKUP($B13,'[7]Trial Blc'!$B$4:T$377,I$2,FALSE),0)</f>
        <v>0</v>
      </c>
      <c r="J13" s="10">
        <f>IFERROR(VLOOKUP($B13,'[7]Trial Blc'!$B$4:U$377,J$2,FALSE),0)</f>
        <v>0</v>
      </c>
      <c r="K13" s="10">
        <f>IFERROR(VLOOKUP($B13,'[7]Trial Blc'!$B$4:V$377,K$2,FALSE),0)</f>
        <v>0</v>
      </c>
      <c r="L13" s="10">
        <f>IFERROR(VLOOKUP($B13,'[7]Trial Blc'!$B$4:W$377,L$2,FALSE),0)</f>
        <v>0</v>
      </c>
      <c r="M13" s="10">
        <f>IFERROR(VLOOKUP($B13,'[7]Trial Blc'!$B$4:X$377,M$2,FALSE),0)</f>
        <v>0</v>
      </c>
      <c r="N13" s="10">
        <f>IFERROR(VLOOKUP($B13,'[7]Trial Blc'!$B$4:Y$377,N$2,FALSE),0)</f>
        <v>0</v>
      </c>
      <c r="O13" s="10">
        <f>IFERROR(VLOOKUP($B13,'[7]Trial Blc'!$B$4:Z$377,O$2,FALSE),0)</f>
        <v>0</v>
      </c>
      <c r="P13" s="10">
        <f>IFERROR(VLOOKUP($B13,'[7]Trial Blc'!$B$4:AA$377,P$2,FALSE),0)</f>
        <v>0</v>
      </c>
      <c r="Q13" s="10">
        <f>IFERROR(VLOOKUP($B13,'[7]Trial Blc'!$B$4:AB$377,Q$2,FALSE),0)</f>
        <v>0</v>
      </c>
      <c r="R13" s="10">
        <f>IFERROR(VLOOKUP($B13,'[7]Trial Blc'!$B$4:AC$377,R$2,FALSE),0)</f>
        <v>0</v>
      </c>
      <c r="S13" s="10">
        <f>IFERROR(VLOOKUP($B13,'[7]Trial Blc'!$B$4:AD$377,S$2,FALSE),0)</f>
        <v>0</v>
      </c>
      <c r="T13" s="10">
        <f t="shared" si="7"/>
        <v>0</v>
      </c>
      <c r="U13" s="149">
        <v>1885</v>
      </c>
      <c r="V13" s="7" t="s">
        <v>35</v>
      </c>
      <c r="W13" s="271">
        <f>-IFERROR(VLOOKUP($U13,'[7]Trial Blc'!$B$4:AH$377,W$2,FALSE),0)</f>
        <v>0</v>
      </c>
      <c r="X13" s="10"/>
      <c r="Y13" s="10"/>
      <c r="Z13" s="10">
        <f t="shared" si="8"/>
        <v>0</v>
      </c>
      <c r="AA13" s="10">
        <f>-IFERROR(VLOOKUP($U13,'[7]Trial Blc'!$B$4:AL$377,AA$2,FALSE),0)</f>
        <v>0</v>
      </c>
      <c r="AB13" s="10">
        <f>-IFERROR(VLOOKUP($U13,'[7]Trial Blc'!$B$4:AM$377,AB$2,FALSE),0)</f>
        <v>0</v>
      </c>
      <c r="AC13" s="10">
        <f>-IFERROR(VLOOKUP($U13,'[7]Trial Blc'!$B$4:AN$377,AC$2,FALSE),0)</f>
        <v>0</v>
      </c>
      <c r="AD13" s="10">
        <f>-IFERROR(VLOOKUP($U13,'[7]Trial Blc'!$B$4:AO$377,AD$2,FALSE),0)</f>
        <v>0</v>
      </c>
      <c r="AE13" s="10">
        <f>-IFERROR(VLOOKUP($U13,'[7]Trial Blc'!$B$4:AP$377,AE$2,FALSE),0)</f>
        <v>0</v>
      </c>
      <c r="AF13" s="10">
        <f>-IFERROR(VLOOKUP($U13,'[7]Trial Blc'!$B$4:AQ$377,AF$2,FALSE),0)</f>
        <v>0</v>
      </c>
      <c r="AG13" s="10">
        <f>-IFERROR(VLOOKUP($U13,'[7]Trial Blc'!$B$4:AR$377,AG$2,FALSE),0)</f>
        <v>0</v>
      </c>
      <c r="AH13" s="10">
        <f>-IFERROR(VLOOKUP($U13,'[7]Trial Blc'!$B$4:AS$377,AH$2,FALSE),0)</f>
        <v>0</v>
      </c>
      <c r="AI13" s="10">
        <f>-IFERROR(VLOOKUP($U13,'[7]Trial Blc'!$B$4:AT$377,AI$2,FALSE),0)</f>
        <v>0</v>
      </c>
      <c r="AJ13" s="10">
        <f>-IFERROR(VLOOKUP($U13,'[7]Trial Blc'!$B$4:AU$377,AJ$2,FALSE),0)</f>
        <v>0</v>
      </c>
      <c r="AK13" s="10">
        <f>-IFERROR(VLOOKUP($U13,'[7]Trial Blc'!$B$4:AV$377,AK$2,FALSE),0)</f>
        <v>0</v>
      </c>
      <c r="AL13" s="10">
        <f>-IFERROR(VLOOKUP($U13,'[7]Trial Blc'!$B$4:AW$377,AL$2,FALSE),0)</f>
        <v>0</v>
      </c>
      <c r="AM13" s="10">
        <f t="shared" si="9"/>
        <v>0</v>
      </c>
    </row>
    <row r="14" spans="1:40" s="7" customFormat="1" x14ac:dyDescent="0.2">
      <c r="A14" s="7" t="s">
        <v>36</v>
      </c>
      <c r="B14" s="145">
        <v>1095</v>
      </c>
      <c r="C14" s="9" t="s">
        <v>37</v>
      </c>
      <c r="D14" s="10">
        <f>IFERROR(VLOOKUP($B14,'[7]Trial Blc'!$B$4:O$377,D$2,FALSE),0)</f>
        <v>0</v>
      </c>
      <c r="E14" s="10"/>
      <c r="F14" s="10"/>
      <c r="G14" s="10">
        <f t="shared" si="6"/>
        <v>0</v>
      </c>
      <c r="H14" s="10">
        <f>IFERROR(VLOOKUP($B14,'[7]Trial Blc'!$B$4:S$377,H$2,FALSE),0)</f>
        <v>0</v>
      </c>
      <c r="I14" s="10">
        <f>IFERROR(VLOOKUP($B14,'[7]Trial Blc'!$B$4:T$377,I$2,FALSE),0)</f>
        <v>0</v>
      </c>
      <c r="J14" s="10">
        <f>IFERROR(VLOOKUP($B14,'[7]Trial Blc'!$B$4:U$377,J$2,FALSE),0)</f>
        <v>0</v>
      </c>
      <c r="K14" s="10">
        <f>IFERROR(VLOOKUP($B14,'[7]Trial Blc'!$B$4:V$377,K$2,FALSE),0)</f>
        <v>0</v>
      </c>
      <c r="L14" s="10">
        <f>IFERROR(VLOOKUP($B14,'[7]Trial Blc'!$B$4:W$377,L$2,FALSE),0)</f>
        <v>0</v>
      </c>
      <c r="M14" s="10">
        <f>IFERROR(VLOOKUP($B14,'[7]Trial Blc'!$B$4:X$377,M$2,FALSE),0)</f>
        <v>0</v>
      </c>
      <c r="N14" s="10">
        <f>IFERROR(VLOOKUP($B14,'[7]Trial Blc'!$B$4:Y$377,N$2,FALSE),0)</f>
        <v>0</v>
      </c>
      <c r="O14" s="10">
        <f>IFERROR(VLOOKUP($B14,'[7]Trial Blc'!$B$4:Z$377,O$2,FALSE),0)</f>
        <v>0</v>
      </c>
      <c r="P14" s="10">
        <f>IFERROR(VLOOKUP($B14,'[7]Trial Blc'!$B$4:AA$377,P$2,FALSE),0)</f>
        <v>0</v>
      </c>
      <c r="Q14" s="10">
        <f>IFERROR(VLOOKUP($B14,'[7]Trial Blc'!$B$4:AB$377,Q$2,FALSE),0)</f>
        <v>0</v>
      </c>
      <c r="R14" s="10">
        <f>IFERROR(VLOOKUP($B14,'[7]Trial Blc'!$B$4:AC$377,R$2,FALSE),0)</f>
        <v>0</v>
      </c>
      <c r="S14" s="10">
        <f>IFERROR(VLOOKUP($B14,'[7]Trial Blc'!$B$4:AD$377,S$2,FALSE),0)</f>
        <v>0</v>
      </c>
      <c r="T14" s="10">
        <f t="shared" si="7"/>
        <v>0</v>
      </c>
      <c r="U14" s="149">
        <v>1890</v>
      </c>
      <c r="V14" s="7" t="s">
        <v>38</v>
      </c>
      <c r="W14" s="271">
        <f>-IFERROR(VLOOKUP($U14,'[7]Trial Blc'!$B$4:AH$377,W$2,FALSE),0)</f>
        <v>0</v>
      </c>
      <c r="X14" s="10"/>
      <c r="Y14" s="10"/>
      <c r="Z14" s="10">
        <f t="shared" si="8"/>
        <v>0</v>
      </c>
      <c r="AA14" s="10">
        <f>-IFERROR(VLOOKUP($U14,'[7]Trial Blc'!$B$4:AL$377,AA$2,FALSE),0)</f>
        <v>0</v>
      </c>
      <c r="AB14" s="10">
        <f>-IFERROR(VLOOKUP($U14,'[7]Trial Blc'!$B$4:AM$377,AB$2,FALSE),0)</f>
        <v>0</v>
      </c>
      <c r="AC14" s="10">
        <f>-IFERROR(VLOOKUP($U14,'[7]Trial Blc'!$B$4:AN$377,AC$2,FALSE),0)</f>
        <v>0</v>
      </c>
      <c r="AD14" s="10">
        <f>-IFERROR(VLOOKUP($U14,'[7]Trial Blc'!$B$4:AO$377,AD$2,FALSE),0)</f>
        <v>0</v>
      </c>
      <c r="AE14" s="10">
        <f>-IFERROR(VLOOKUP($U14,'[7]Trial Blc'!$B$4:AP$377,AE$2,FALSE),0)</f>
        <v>0</v>
      </c>
      <c r="AF14" s="10">
        <f>-IFERROR(VLOOKUP($U14,'[7]Trial Blc'!$B$4:AQ$377,AF$2,FALSE),0)</f>
        <v>0</v>
      </c>
      <c r="AG14" s="10">
        <f>-IFERROR(VLOOKUP($U14,'[7]Trial Blc'!$B$4:AR$377,AG$2,FALSE),0)</f>
        <v>0</v>
      </c>
      <c r="AH14" s="10">
        <f>-IFERROR(VLOOKUP($U14,'[7]Trial Blc'!$B$4:AS$377,AH$2,FALSE),0)</f>
        <v>0</v>
      </c>
      <c r="AI14" s="10">
        <f>-IFERROR(VLOOKUP($U14,'[7]Trial Blc'!$B$4:AT$377,AI$2,FALSE),0)</f>
        <v>0</v>
      </c>
      <c r="AJ14" s="10">
        <f>-IFERROR(VLOOKUP($U14,'[7]Trial Blc'!$B$4:AU$377,AJ$2,FALSE),0)</f>
        <v>0</v>
      </c>
      <c r="AK14" s="10">
        <f>-IFERROR(VLOOKUP($U14,'[7]Trial Blc'!$B$4:AV$377,AK$2,FALSE),0)</f>
        <v>0</v>
      </c>
      <c r="AL14" s="10">
        <f>-IFERROR(VLOOKUP($U14,'[7]Trial Blc'!$B$4:AW$377,AL$2,FALSE),0)</f>
        <v>0</v>
      </c>
      <c r="AM14" s="10">
        <f t="shared" si="9"/>
        <v>0</v>
      </c>
    </row>
    <row r="15" spans="1:40" s="7" customFormat="1" x14ac:dyDescent="0.2">
      <c r="A15" s="7" t="s">
        <v>39</v>
      </c>
      <c r="B15" s="145">
        <v>1100</v>
      </c>
      <c r="C15" s="9" t="s">
        <v>40</v>
      </c>
      <c r="D15" s="10">
        <f>IFERROR(VLOOKUP($B15,'[7]Trial Blc'!$B$4:O$377,D$2,FALSE),0)</f>
        <v>0</v>
      </c>
      <c r="E15" s="10"/>
      <c r="F15" s="10"/>
      <c r="G15" s="10">
        <f t="shared" si="6"/>
        <v>0</v>
      </c>
      <c r="H15" s="10">
        <f>IFERROR(VLOOKUP($B15,'[7]Trial Blc'!$B$4:S$377,H$2,FALSE),0)</f>
        <v>0</v>
      </c>
      <c r="I15" s="10">
        <f>IFERROR(VLOOKUP($B15,'[7]Trial Blc'!$B$4:T$377,I$2,FALSE),0)</f>
        <v>0</v>
      </c>
      <c r="J15" s="10">
        <f>IFERROR(VLOOKUP($B15,'[7]Trial Blc'!$B$4:U$377,J$2,FALSE),0)</f>
        <v>0</v>
      </c>
      <c r="K15" s="10">
        <f>IFERROR(VLOOKUP($B15,'[7]Trial Blc'!$B$4:V$377,K$2,FALSE),0)</f>
        <v>0</v>
      </c>
      <c r="L15" s="10">
        <f>IFERROR(VLOOKUP($B15,'[7]Trial Blc'!$B$4:W$377,L$2,FALSE),0)</f>
        <v>0</v>
      </c>
      <c r="M15" s="10">
        <f>IFERROR(VLOOKUP($B15,'[7]Trial Blc'!$B$4:X$377,M$2,FALSE),0)</f>
        <v>0</v>
      </c>
      <c r="N15" s="10">
        <f>IFERROR(VLOOKUP($B15,'[7]Trial Blc'!$B$4:Y$377,N$2,FALSE),0)</f>
        <v>0</v>
      </c>
      <c r="O15" s="10">
        <f>IFERROR(VLOOKUP($B15,'[7]Trial Blc'!$B$4:Z$377,O$2,FALSE),0)</f>
        <v>0</v>
      </c>
      <c r="P15" s="10">
        <f>IFERROR(VLOOKUP($B15,'[7]Trial Blc'!$B$4:AA$377,P$2,FALSE),0)</f>
        <v>0</v>
      </c>
      <c r="Q15" s="10">
        <f>IFERROR(VLOOKUP($B15,'[7]Trial Blc'!$B$4:AB$377,Q$2,FALSE),0)</f>
        <v>0</v>
      </c>
      <c r="R15" s="10">
        <f>IFERROR(VLOOKUP($B15,'[7]Trial Blc'!$B$4:AC$377,R$2,FALSE),0)</f>
        <v>0</v>
      </c>
      <c r="S15" s="10">
        <f>IFERROR(VLOOKUP($B15,'[7]Trial Blc'!$B$4:AD$377,S$2,FALSE),0)</f>
        <v>0</v>
      </c>
      <c r="T15" s="10">
        <f t="shared" si="7"/>
        <v>0</v>
      </c>
      <c r="U15" s="149">
        <v>1895</v>
      </c>
      <c r="V15" s="7" t="s">
        <v>41</v>
      </c>
      <c r="W15" s="271">
        <f>-IFERROR(VLOOKUP($U15,'[7]Trial Blc'!$B$4:AH$377,W$2,FALSE),0)</f>
        <v>0</v>
      </c>
      <c r="X15" s="10"/>
      <c r="Y15" s="10"/>
      <c r="Z15" s="10">
        <f t="shared" si="8"/>
        <v>0</v>
      </c>
      <c r="AA15" s="10">
        <f>-IFERROR(VLOOKUP($U15,'[7]Trial Blc'!$B$4:AL$377,AA$2,FALSE),0)</f>
        <v>0</v>
      </c>
      <c r="AB15" s="10">
        <f>-IFERROR(VLOOKUP($U15,'[7]Trial Blc'!$B$4:AM$377,AB$2,FALSE),0)</f>
        <v>0</v>
      </c>
      <c r="AC15" s="10">
        <f>-IFERROR(VLOOKUP($U15,'[7]Trial Blc'!$B$4:AN$377,AC$2,FALSE),0)</f>
        <v>0</v>
      </c>
      <c r="AD15" s="10">
        <f>-IFERROR(VLOOKUP($U15,'[7]Trial Blc'!$B$4:AO$377,AD$2,FALSE),0)</f>
        <v>0</v>
      </c>
      <c r="AE15" s="10">
        <f>-IFERROR(VLOOKUP($U15,'[7]Trial Blc'!$B$4:AP$377,AE$2,FALSE),0)</f>
        <v>0</v>
      </c>
      <c r="AF15" s="10">
        <f>-IFERROR(VLOOKUP($U15,'[7]Trial Blc'!$B$4:AQ$377,AF$2,FALSE),0)</f>
        <v>0</v>
      </c>
      <c r="AG15" s="10">
        <f>-IFERROR(VLOOKUP($U15,'[7]Trial Blc'!$B$4:AR$377,AG$2,FALSE),0)</f>
        <v>0</v>
      </c>
      <c r="AH15" s="10">
        <f>-IFERROR(VLOOKUP($U15,'[7]Trial Blc'!$B$4:AS$377,AH$2,FALSE),0)</f>
        <v>0</v>
      </c>
      <c r="AI15" s="10">
        <f>-IFERROR(VLOOKUP($U15,'[7]Trial Blc'!$B$4:AT$377,AI$2,FALSE),0)</f>
        <v>0</v>
      </c>
      <c r="AJ15" s="10">
        <f>-IFERROR(VLOOKUP($U15,'[7]Trial Blc'!$B$4:AU$377,AJ$2,FALSE),0)</f>
        <v>0</v>
      </c>
      <c r="AK15" s="10">
        <f>-IFERROR(VLOOKUP($U15,'[7]Trial Blc'!$B$4:AV$377,AK$2,FALSE),0)</f>
        <v>0</v>
      </c>
      <c r="AL15" s="10">
        <f>-IFERROR(VLOOKUP($U15,'[7]Trial Blc'!$B$4:AW$377,AL$2,FALSE),0)</f>
        <v>0</v>
      </c>
      <c r="AM15" s="10">
        <f t="shared" si="9"/>
        <v>0</v>
      </c>
    </row>
    <row r="16" spans="1:40" s="7" customFormat="1" x14ac:dyDescent="0.2">
      <c r="A16" s="7" t="s">
        <v>42</v>
      </c>
      <c r="B16" s="145"/>
      <c r="C16" s="9"/>
      <c r="D16" s="10"/>
      <c r="E16" s="10"/>
      <c r="F16" s="9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50"/>
      <c r="V16" s="11"/>
      <c r="W16" s="10"/>
      <c r="X16" s="9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1"/>
      <c r="AN16" s="11"/>
    </row>
    <row r="17" spans="1:40" s="7" customFormat="1" ht="10.5" x14ac:dyDescent="0.25">
      <c r="A17" s="8" t="s">
        <v>43</v>
      </c>
      <c r="B17" s="145"/>
      <c r="C17" s="9"/>
      <c r="D17" s="10"/>
      <c r="E17" s="10"/>
      <c r="F17" s="9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51"/>
      <c r="V17" s="13" t="s">
        <v>43</v>
      </c>
      <c r="W17" s="10"/>
      <c r="X17" s="12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1"/>
      <c r="AN17" s="11"/>
    </row>
    <row r="18" spans="1:40" s="7" customFormat="1" x14ac:dyDescent="0.2">
      <c r="A18" s="7" t="s">
        <v>44</v>
      </c>
      <c r="B18" s="145">
        <v>1035</v>
      </c>
      <c r="C18" s="9" t="s">
        <v>45</v>
      </c>
      <c r="D18" s="10">
        <f>IFERROR(VLOOKUP($B18,'[7]Trial Blc'!$B$4:O$377,D$2,FALSE),0)</f>
        <v>0</v>
      </c>
      <c r="E18" s="10"/>
      <c r="F18" s="10"/>
      <c r="G18" s="10">
        <f t="shared" ref="G18:G22" si="10">+D18+E18+F18</f>
        <v>0</v>
      </c>
      <c r="H18" s="10">
        <f>IFERROR(VLOOKUP($B18,'[7]Trial Blc'!$B$4:S$377,H$2,FALSE),0)</f>
        <v>0</v>
      </c>
      <c r="I18" s="10">
        <f>IFERROR(VLOOKUP($B18,'[7]Trial Blc'!$B$4:T$377,I$2,FALSE),0)</f>
        <v>0</v>
      </c>
      <c r="J18" s="10">
        <f>IFERROR(VLOOKUP($B18,'[7]Trial Blc'!$B$4:U$377,J$2,FALSE),0)</f>
        <v>0</v>
      </c>
      <c r="K18" s="10">
        <f>IFERROR(VLOOKUP($B18,'[7]Trial Blc'!$B$4:V$377,K$2,FALSE),0)</f>
        <v>0</v>
      </c>
      <c r="L18" s="10">
        <f>IFERROR(VLOOKUP($B18,'[7]Trial Blc'!$B$4:W$377,L$2,FALSE),0)</f>
        <v>0</v>
      </c>
      <c r="M18" s="10">
        <f>IFERROR(VLOOKUP($B18,'[7]Trial Blc'!$B$4:X$377,M$2,FALSE),0)</f>
        <v>0</v>
      </c>
      <c r="N18" s="10">
        <f>IFERROR(VLOOKUP($B18,'[7]Trial Blc'!$B$4:Y$377,N$2,FALSE),0)</f>
        <v>0</v>
      </c>
      <c r="O18" s="10">
        <f>IFERROR(VLOOKUP($B18,'[7]Trial Blc'!$B$4:Z$377,O$2,FALSE),0)</f>
        <v>0</v>
      </c>
      <c r="P18" s="10">
        <f>IFERROR(VLOOKUP($B18,'[7]Trial Blc'!$B$4:AA$377,P$2,FALSE),0)</f>
        <v>0</v>
      </c>
      <c r="Q18" s="10">
        <f>IFERROR(VLOOKUP($B18,'[7]Trial Blc'!$B$4:AB$377,Q$2,FALSE),0)</f>
        <v>0</v>
      </c>
      <c r="R18" s="10">
        <f>IFERROR(VLOOKUP($B18,'[7]Trial Blc'!$B$4:AC$377,R$2,FALSE),0)</f>
        <v>0</v>
      </c>
      <c r="S18" s="10">
        <f>IFERROR(VLOOKUP($B18,'[7]Trial Blc'!$B$4:AD$377,S$2,FALSE),0)</f>
        <v>0</v>
      </c>
      <c r="T18" s="10">
        <f t="shared" ref="T18:T22" si="11">AVERAGE(G18:S18)</f>
        <v>0</v>
      </c>
      <c r="U18" s="149"/>
      <c r="W18" s="10"/>
      <c r="X18" s="9"/>
      <c r="Y18" s="10"/>
      <c r="Z18" s="10">
        <f>SUM(W18:Y18)</f>
        <v>0</v>
      </c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1"/>
      <c r="AN18" s="11"/>
    </row>
    <row r="19" spans="1:40" s="7" customFormat="1" x14ac:dyDescent="0.2">
      <c r="A19" s="7" t="s">
        <v>46</v>
      </c>
      <c r="B19" s="145">
        <v>1055</v>
      </c>
      <c r="C19" s="9" t="s">
        <v>47</v>
      </c>
      <c r="D19" s="10">
        <f>IFERROR(VLOOKUP($B19,'[7]Trial Blc'!$B$4:O$377,D$2,FALSE),0)</f>
        <v>0</v>
      </c>
      <c r="E19" s="10"/>
      <c r="F19" s="10"/>
      <c r="G19" s="10">
        <f t="shared" si="10"/>
        <v>0</v>
      </c>
      <c r="H19" s="10">
        <f>IFERROR(VLOOKUP($B19,'[7]Trial Blc'!$B$4:S$377,H$2,FALSE),0)</f>
        <v>0</v>
      </c>
      <c r="I19" s="10">
        <f>IFERROR(VLOOKUP($B19,'[7]Trial Blc'!$B$4:T$377,I$2,FALSE),0)</f>
        <v>0</v>
      </c>
      <c r="J19" s="10">
        <f>IFERROR(VLOOKUP($B19,'[7]Trial Blc'!$B$4:U$377,J$2,FALSE),0)</f>
        <v>0</v>
      </c>
      <c r="K19" s="10">
        <f>IFERROR(VLOOKUP($B19,'[7]Trial Blc'!$B$4:V$377,K$2,FALSE),0)</f>
        <v>0</v>
      </c>
      <c r="L19" s="10">
        <f>IFERROR(VLOOKUP($B19,'[7]Trial Blc'!$B$4:W$377,L$2,FALSE),0)</f>
        <v>0</v>
      </c>
      <c r="M19" s="10">
        <f>IFERROR(VLOOKUP($B19,'[7]Trial Blc'!$B$4:X$377,M$2,FALSE),0)</f>
        <v>0</v>
      </c>
      <c r="N19" s="10">
        <f>IFERROR(VLOOKUP($B19,'[7]Trial Blc'!$B$4:Y$377,N$2,FALSE),0)</f>
        <v>0</v>
      </c>
      <c r="O19" s="10">
        <f>IFERROR(VLOOKUP($B19,'[7]Trial Blc'!$B$4:Z$377,O$2,FALSE),0)</f>
        <v>0</v>
      </c>
      <c r="P19" s="10">
        <f>IFERROR(VLOOKUP($B19,'[7]Trial Blc'!$B$4:AA$377,P$2,FALSE),0)</f>
        <v>0</v>
      </c>
      <c r="Q19" s="10">
        <f>IFERROR(VLOOKUP($B19,'[7]Trial Blc'!$B$4:AB$377,Q$2,FALSE),0)</f>
        <v>0</v>
      </c>
      <c r="R19" s="10">
        <f>IFERROR(VLOOKUP($B19,'[7]Trial Blc'!$B$4:AC$377,R$2,FALSE),0)</f>
        <v>0</v>
      </c>
      <c r="S19" s="10">
        <f>IFERROR(VLOOKUP($B19,'[7]Trial Blc'!$B$4:AD$377,S$2,FALSE),0)</f>
        <v>0</v>
      </c>
      <c r="T19" s="10">
        <f t="shared" si="11"/>
        <v>0</v>
      </c>
      <c r="U19" s="150">
        <v>1850</v>
      </c>
      <c r="V19" s="11" t="s">
        <v>48</v>
      </c>
      <c r="W19" s="271">
        <f>-IFERROR(VLOOKUP($U19,'[7]Trial Blc'!$B$4:AH$377,W$2,FALSE),0)</f>
        <v>0</v>
      </c>
      <c r="X19" s="10"/>
      <c r="Y19" s="10"/>
      <c r="Z19" s="10">
        <f t="shared" ref="Z19:Z22" si="12">+W19+X19+Y19</f>
        <v>0</v>
      </c>
      <c r="AA19" s="10">
        <f>-IFERROR(VLOOKUP($U19,'[7]Trial Blc'!$B$4:AL$377,AA$2,FALSE),0)</f>
        <v>0</v>
      </c>
      <c r="AB19" s="10">
        <f>-IFERROR(VLOOKUP($U19,'[7]Trial Blc'!$B$4:AM$377,AB$2,FALSE),0)</f>
        <v>0</v>
      </c>
      <c r="AC19" s="10">
        <f>-IFERROR(VLOOKUP($U19,'[7]Trial Blc'!$B$4:AN$377,AC$2,FALSE),0)</f>
        <v>0</v>
      </c>
      <c r="AD19" s="10">
        <f>-IFERROR(VLOOKUP($U19,'[7]Trial Blc'!$B$4:AO$377,AD$2,FALSE),0)</f>
        <v>0</v>
      </c>
      <c r="AE19" s="10">
        <f>-IFERROR(VLOOKUP($U19,'[7]Trial Blc'!$B$4:AP$377,AE$2,FALSE),0)</f>
        <v>0</v>
      </c>
      <c r="AF19" s="10">
        <f>-IFERROR(VLOOKUP($U19,'[7]Trial Blc'!$B$4:AQ$377,AF$2,FALSE),0)</f>
        <v>0</v>
      </c>
      <c r="AG19" s="10">
        <f>-IFERROR(VLOOKUP($U19,'[7]Trial Blc'!$B$4:AR$377,AG$2,FALSE),0)</f>
        <v>0</v>
      </c>
      <c r="AH19" s="10">
        <f>-IFERROR(VLOOKUP($U19,'[7]Trial Blc'!$B$4:AS$377,AH$2,FALSE),0)</f>
        <v>0</v>
      </c>
      <c r="AI19" s="10">
        <f>-IFERROR(VLOOKUP($U19,'[7]Trial Blc'!$B$4:AT$377,AI$2,FALSE),0)</f>
        <v>0</v>
      </c>
      <c r="AJ19" s="10">
        <f>-IFERROR(VLOOKUP($U19,'[7]Trial Blc'!$B$4:AU$377,AJ$2,FALSE),0)</f>
        <v>0</v>
      </c>
      <c r="AK19" s="10">
        <f>-IFERROR(VLOOKUP($U19,'[7]Trial Blc'!$B$4:AV$377,AK$2,FALSE),0)</f>
        <v>0</v>
      </c>
      <c r="AL19" s="10">
        <f>-IFERROR(VLOOKUP($U19,'[7]Trial Blc'!$B$4:AW$377,AL$2,FALSE),0)</f>
        <v>0</v>
      </c>
      <c r="AM19" s="10">
        <f t="shared" ref="AM19:AM22" si="13">AVERAGE(Z19:AL19)</f>
        <v>0</v>
      </c>
    </row>
    <row r="20" spans="1:40" s="7" customFormat="1" ht="14.25" customHeight="1" x14ac:dyDescent="0.2">
      <c r="A20" s="7" t="s">
        <v>49</v>
      </c>
      <c r="B20" s="145">
        <v>1105</v>
      </c>
      <c r="C20" s="9" t="s">
        <v>50</v>
      </c>
      <c r="D20" s="10">
        <f>IFERROR(VLOOKUP($B20,'[7]Trial Blc'!$B$4:O$377,D$2,FALSE),0)</f>
        <v>0</v>
      </c>
      <c r="E20" s="10"/>
      <c r="F20" s="10"/>
      <c r="G20" s="10">
        <f t="shared" si="10"/>
        <v>0</v>
      </c>
      <c r="H20" s="10">
        <f>IFERROR(VLOOKUP($B20,'[7]Trial Blc'!$B$4:S$377,H$2,FALSE),0)</f>
        <v>0</v>
      </c>
      <c r="I20" s="10">
        <f>IFERROR(VLOOKUP($B20,'[7]Trial Blc'!$B$4:T$377,I$2,FALSE),0)</f>
        <v>0</v>
      </c>
      <c r="J20" s="10">
        <f>IFERROR(VLOOKUP($B20,'[7]Trial Blc'!$B$4:U$377,J$2,FALSE),0)</f>
        <v>0</v>
      </c>
      <c r="K20" s="10">
        <f>IFERROR(VLOOKUP($B20,'[7]Trial Blc'!$B$4:V$377,K$2,FALSE),0)</f>
        <v>0</v>
      </c>
      <c r="L20" s="10">
        <f>IFERROR(VLOOKUP($B20,'[7]Trial Blc'!$B$4:W$377,L$2,FALSE),0)</f>
        <v>0</v>
      </c>
      <c r="M20" s="10">
        <f>IFERROR(VLOOKUP($B20,'[7]Trial Blc'!$B$4:X$377,M$2,FALSE),0)</f>
        <v>0</v>
      </c>
      <c r="N20" s="10">
        <f>IFERROR(VLOOKUP($B20,'[7]Trial Blc'!$B$4:Y$377,N$2,FALSE),0)</f>
        <v>0</v>
      </c>
      <c r="O20" s="10">
        <f>IFERROR(VLOOKUP($B20,'[7]Trial Blc'!$B$4:Z$377,O$2,FALSE),0)</f>
        <v>0</v>
      </c>
      <c r="P20" s="10">
        <f>IFERROR(VLOOKUP($B20,'[7]Trial Blc'!$B$4:AA$377,P$2,FALSE),0)</f>
        <v>0</v>
      </c>
      <c r="Q20" s="10">
        <f>IFERROR(VLOOKUP($B20,'[7]Trial Blc'!$B$4:AB$377,Q$2,FALSE),0)</f>
        <v>0</v>
      </c>
      <c r="R20" s="10">
        <f>IFERROR(VLOOKUP($B20,'[7]Trial Blc'!$B$4:AC$377,R$2,FALSE),0)</f>
        <v>0</v>
      </c>
      <c r="S20" s="10">
        <f>IFERROR(VLOOKUP($B20,'[7]Trial Blc'!$B$4:AD$377,S$2,FALSE),0)</f>
        <v>0</v>
      </c>
      <c r="T20" s="10">
        <f t="shared" si="11"/>
        <v>0</v>
      </c>
      <c r="U20" s="149">
        <v>1900</v>
      </c>
      <c r="V20" s="7" t="s">
        <v>51</v>
      </c>
      <c r="W20" s="271">
        <f>-IFERROR(VLOOKUP($U20,'[7]Trial Blc'!$B$4:AH$377,W$2,FALSE),0)</f>
        <v>0</v>
      </c>
      <c r="X20" s="10"/>
      <c r="Y20" s="10"/>
      <c r="Z20" s="10">
        <f t="shared" si="12"/>
        <v>0</v>
      </c>
      <c r="AA20" s="10">
        <f>-IFERROR(VLOOKUP($U20,'[7]Trial Blc'!$B$4:AL$377,AA$2,FALSE),0)</f>
        <v>0</v>
      </c>
      <c r="AB20" s="10">
        <f>-IFERROR(VLOOKUP($U20,'[7]Trial Blc'!$B$4:AM$377,AB$2,FALSE),0)</f>
        <v>0</v>
      </c>
      <c r="AC20" s="10">
        <f>-IFERROR(VLOOKUP($U20,'[7]Trial Blc'!$B$4:AN$377,AC$2,FALSE),0)</f>
        <v>0</v>
      </c>
      <c r="AD20" s="10">
        <f>-IFERROR(VLOOKUP($U20,'[7]Trial Blc'!$B$4:AO$377,AD$2,FALSE),0)</f>
        <v>0</v>
      </c>
      <c r="AE20" s="10">
        <f>-IFERROR(VLOOKUP($U20,'[7]Trial Blc'!$B$4:AP$377,AE$2,FALSE),0)</f>
        <v>0</v>
      </c>
      <c r="AF20" s="10">
        <f>-IFERROR(VLOOKUP($U20,'[7]Trial Blc'!$B$4:AQ$377,AF$2,FALSE),0)</f>
        <v>0</v>
      </c>
      <c r="AG20" s="10">
        <f>-IFERROR(VLOOKUP($U20,'[7]Trial Blc'!$B$4:AR$377,AG$2,FALSE),0)</f>
        <v>0</v>
      </c>
      <c r="AH20" s="10">
        <f>-IFERROR(VLOOKUP($U20,'[7]Trial Blc'!$B$4:AS$377,AH$2,FALSE),0)</f>
        <v>0</v>
      </c>
      <c r="AI20" s="10">
        <f>-IFERROR(VLOOKUP($U20,'[7]Trial Blc'!$B$4:AT$377,AI$2,FALSE),0)</f>
        <v>0</v>
      </c>
      <c r="AJ20" s="10">
        <f>-IFERROR(VLOOKUP($U20,'[7]Trial Blc'!$B$4:AU$377,AJ$2,FALSE),0)</f>
        <v>0</v>
      </c>
      <c r="AK20" s="10">
        <f>-IFERROR(VLOOKUP($U20,'[7]Trial Blc'!$B$4:AV$377,AK$2,FALSE),0)</f>
        <v>0</v>
      </c>
      <c r="AL20" s="10">
        <f>-IFERROR(VLOOKUP($U20,'[7]Trial Blc'!$B$4:AW$377,AL$2,FALSE),0)</f>
        <v>0</v>
      </c>
      <c r="AM20" s="10">
        <f t="shared" si="13"/>
        <v>0</v>
      </c>
    </row>
    <row r="21" spans="1:40" s="7" customFormat="1" x14ac:dyDescent="0.2">
      <c r="A21" s="7" t="s">
        <v>52</v>
      </c>
      <c r="B21" s="145">
        <v>1115</v>
      </c>
      <c r="C21" s="9" t="s">
        <v>53</v>
      </c>
      <c r="D21" s="10">
        <f>IFERROR(VLOOKUP($B21,'[7]Trial Blc'!$B$4:O$377,D$2,FALSE),0)</f>
        <v>0</v>
      </c>
      <c r="E21" s="10"/>
      <c r="F21" s="10"/>
      <c r="G21" s="10">
        <f t="shared" si="10"/>
        <v>0</v>
      </c>
      <c r="H21" s="10">
        <f>IFERROR(VLOOKUP($B21,'[7]Trial Blc'!$B$4:S$377,H$2,FALSE),0)</f>
        <v>0</v>
      </c>
      <c r="I21" s="10">
        <f>IFERROR(VLOOKUP($B21,'[7]Trial Blc'!$B$4:T$377,I$2,FALSE),0)</f>
        <v>0</v>
      </c>
      <c r="J21" s="10">
        <f>IFERROR(VLOOKUP($B21,'[7]Trial Blc'!$B$4:U$377,J$2,FALSE),0)</f>
        <v>0</v>
      </c>
      <c r="K21" s="10">
        <f>IFERROR(VLOOKUP($B21,'[7]Trial Blc'!$B$4:V$377,K$2,FALSE),0)</f>
        <v>0</v>
      </c>
      <c r="L21" s="10">
        <f>IFERROR(VLOOKUP($B21,'[7]Trial Blc'!$B$4:W$377,L$2,FALSE),0)</f>
        <v>0</v>
      </c>
      <c r="M21" s="10">
        <f>IFERROR(VLOOKUP($B21,'[7]Trial Blc'!$B$4:X$377,M$2,FALSE),0)</f>
        <v>0</v>
      </c>
      <c r="N21" s="10">
        <f>IFERROR(VLOOKUP($B21,'[7]Trial Blc'!$B$4:Y$377,N$2,FALSE),0)</f>
        <v>0</v>
      </c>
      <c r="O21" s="10">
        <f>IFERROR(VLOOKUP($B21,'[7]Trial Blc'!$B$4:Z$377,O$2,FALSE),0)</f>
        <v>0</v>
      </c>
      <c r="P21" s="10">
        <f>IFERROR(VLOOKUP($B21,'[7]Trial Blc'!$B$4:AA$377,P$2,FALSE),0)</f>
        <v>0</v>
      </c>
      <c r="Q21" s="10">
        <f>IFERROR(VLOOKUP($B21,'[7]Trial Blc'!$B$4:AB$377,Q$2,FALSE),0)</f>
        <v>0</v>
      </c>
      <c r="R21" s="10">
        <f>IFERROR(VLOOKUP($B21,'[7]Trial Blc'!$B$4:AC$377,R$2,FALSE),0)</f>
        <v>0</v>
      </c>
      <c r="S21" s="10">
        <f>IFERROR(VLOOKUP($B21,'[7]Trial Blc'!$B$4:AD$377,S$2,FALSE),0)</f>
        <v>0</v>
      </c>
      <c r="T21" s="10">
        <f t="shared" si="11"/>
        <v>0</v>
      </c>
      <c r="U21" s="149">
        <v>1910</v>
      </c>
      <c r="V21" s="7" t="s">
        <v>54</v>
      </c>
      <c r="W21" s="271">
        <f>-IFERROR(VLOOKUP($U21,'[7]Trial Blc'!$B$4:AH$377,W$2,FALSE),0)</f>
        <v>0</v>
      </c>
      <c r="X21" s="10"/>
      <c r="Y21" s="10"/>
      <c r="Z21" s="10">
        <f t="shared" si="12"/>
        <v>0</v>
      </c>
      <c r="AA21" s="10">
        <f>-IFERROR(VLOOKUP($U21,'[7]Trial Blc'!$B$4:AL$377,AA$2,FALSE),0)</f>
        <v>0</v>
      </c>
      <c r="AB21" s="10">
        <f>-IFERROR(VLOOKUP($U21,'[7]Trial Blc'!$B$4:AM$377,AB$2,FALSE),0)</f>
        <v>0</v>
      </c>
      <c r="AC21" s="10">
        <f>-IFERROR(VLOOKUP($U21,'[7]Trial Blc'!$B$4:AN$377,AC$2,FALSE),0)</f>
        <v>0</v>
      </c>
      <c r="AD21" s="10">
        <f>-IFERROR(VLOOKUP($U21,'[7]Trial Blc'!$B$4:AO$377,AD$2,FALSE),0)</f>
        <v>0</v>
      </c>
      <c r="AE21" s="10">
        <f>-IFERROR(VLOOKUP($U21,'[7]Trial Blc'!$B$4:AP$377,AE$2,FALSE),0)</f>
        <v>0</v>
      </c>
      <c r="AF21" s="10">
        <f>-IFERROR(VLOOKUP($U21,'[7]Trial Blc'!$B$4:AQ$377,AF$2,FALSE),0)</f>
        <v>0</v>
      </c>
      <c r="AG21" s="10">
        <f>-IFERROR(VLOOKUP($U21,'[7]Trial Blc'!$B$4:AR$377,AG$2,FALSE),0)</f>
        <v>0</v>
      </c>
      <c r="AH21" s="10">
        <f>-IFERROR(VLOOKUP($U21,'[7]Trial Blc'!$B$4:AS$377,AH$2,FALSE),0)</f>
        <v>0</v>
      </c>
      <c r="AI21" s="10">
        <f>-IFERROR(VLOOKUP($U21,'[7]Trial Blc'!$B$4:AT$377,AI$2,FALSE),0)</f>
        <v>0</v>
      </c>
      <c r="AJ21" s="10">
        <f>-IFERROR(VLOOKUP($U21,'[7]Trial Blc'!$B$4:AU$377,AJ$2,FALSE),0)</f>
        <v>0</v>
      </c>
      <c r="AK21" s="10">
        <f>-IFERROR(VLOOKUP($U21,'[7]Trial Blc'!$B$4:AV$377,AK$2,FALSE),0)</f>
        <v>0</v>
      </c>
      <c r="AL21" s="10">
        <f>-IFERROR(VLOOKUP($U21,'[7]Trial Blc'!$B$4:AW$377,AL$2,FALSE),0)</f>
        <v>0</v>
      </c>
      <c r="AM21" s="10">
        <f t="shared" si="13"/>
        <v>0</v>
      </c>
    </row>
    <row r="22" spans="1:40" s="7" customFormat="1" x14ac:dyDescent="0.2">
      <c r="A22" s="7" t="s">
        <v>55</v>
      </c>
      <c r="B22" s="145">
        <v>1165</v>
      </c>
      <c r="C22" s="9" t="s">
        <v>56</v>
      </c>
      <c r="D22" s="10">
        <f>IFERROR(VLOOKUP($B22,'[7]Trial Blc'!$B$4:O$377,D$2,FALSE),0)</f>
        <v>0</v>
      </c>
      <c r="E22" s="10"/>
      <c r="F22" s="10"/>
      <c r="G22" s="10">
        <f t="shared" si="10"/>
        <v>0</v>
      </c>
      <c r="H22" s="10">
        <f>IFERROR(VLOOKUP($B22,'[7]Trial Blc'!$B$4:S$377,H$2,FALSE),0)</f>
        <v>0</v>
      </c>
      <c r="I22" s="10">
        <f>IFERROR(VLOOKUP($B22,'[7]Trial Blc'!$B$4:T$377,I$2,FALSE),0)</f>
        <v>0</v>
      </c>
      <c r="J22" s="10">
        <f>IFERROR(VLOOKUP($B22,'[7]Trial Blc'!$B$4:U$377,J$2,FALSE),0)</f>
        <v>0</v>
      </c>
      <c r="K22" s="10">
        <f>IFERROR(VLOOKUP($B22,'[7]Trial Blc'!$B$4:V$377,K$2,FALSE),0)</f>
        <v>0</v>
      </c>
      <c r="L22" s="10">
        <f>IFERROR(VLOOKUP($B22,'[7]Trial Blc'!$B$4:W$377,L$2,FALSE),0)</f>
        <v>0</v>
      </c>
      <c r="M22" s="10">
        <f>IFERROR(VLOOKUP($B22,'[7]Trial Blc'!$B$4:X$377,M$2,FALSE),0)</f>
        <v>0</v>
      </c>
      <c r="N22" s="10">
        <f>IFERROR(VLOOKUP($B22,'[7]Trial Blc'!$B$4:Y$377,N$2,FALSE),0)</f>
        <v>0</v>
      </c>
      <c r="O22" s="10">
        <f>IFERROR(VLOOKUP($B22,'[7]Trial Blc'!$B$4:Z$377,O$2,FALSE),0)</f>
        <v>0</v>
      </c>
      <c r="P22" s="10">
        <f>IFERROR(VLOOKUP($B22,'[7]Trial Blc'!$B$4:AA$377,P$2,FALSE),0)</f>
        <v>0</v>
      </c>
      <c r="Q22" s="10">
        <f>IFERROR(VLOOKUP($B22,'[7]Trial Blc'!$B$4:AB$377,Q$2,FALSE),0)</f>
        <v>0</v>
      </c>
      <c r="R22" s="10">
        <f>IFERROR(VLOOKUP($B22,'[7]Trial Blc'!$B$4:AC$377,R$2,FALSE),0)</f>
        <v>0</v>
      </c>
      <c r="S22" s="10">
        <f>IFERROR(VLOOKUP($B22,'[7]Trial Blc'!$B$4:AD$377,S$2,FALSE),0)</f>
        <v>0</v>
      </c>
      <c r="T22" s="10">
        <f t="shared" si="11"/>
        <v>0</v>
      </c>
      <c r="U22" s="149">
        <v>1960</v>
      </c>
      <c r="V22" s="7" t="s">
        <v>57</v>
      </c>
      <c r="W22" s="271">
        <f>-IFERROR(VLOOKUP($U22,'[7]Trial Blc'!$B$4:AH$377,W$2,FALSE),0)</f>
        <v>0</v>
      </c>
      <c r="X22" s="10"/>
      <c r="Y22" s="10"/>
      <c r="Z22" s="10">
        <f t="shared" si="12"/>
        <v>0</v>
      </c>
      <c r="AA22" s="10">
        <f>-IFERROR(VLOOKUP($U22,'[7]Trial Blc'!$B$4:AL$377,AA$2,FALSE),0)</f>
        <v>0</v>
      </c>
      <c r="AB22" s="10">
        <f>-IFERROR(VLOOKUP($U22,'[7]Trial Blc'!$B$4:AM$377,AB$2,FALSE),0)</f>
        <v>0</v>
      </c>
      <c r="AC22" s="10">
        <f>-IFERROR(VLOOKUP($U22,'[7]Trial Blc'!$B$4:AN$377,AC$2,FALSE),0)</f>
        <v>0</v>
      </c>
      <c r="AD22" s="10">
        <f>-IFERROR(VLOOKUP($U22,'[7]Trial Blc'!$B$4:AO$377,AD$2,FALSE),0)</f>
        <v>0</v>
      </c>
      <c r="AE22" s="10">
        <f>-IFERROR(VLOOKUP($U22,'[7]Trial Blc'!$B$4:AP$377,AE$2,FALSE),0)</f>
        <v>0</v>
      </c>
      <c r="AF22" s="10">
        <f>-IFERROR(VLOOKUP($U22,'[7]Trial Blc'!$B$4:AQ$377,AF$2,FALSE),0)</f>
        <v>0</v>
      </c>
      <c r="AG22" s="10">
        <f>-IFERROR(VLOOKUP($U22,'[7]Trial Blc'!$B$4:AR$377,AG$2,FALSE),0)</f>
        <v>0</v>
      </c>
      <c r="AH22" s="10">
        <f>-IFERROR(VLOOKUP($U22,'[7]Trial Blc'!$B$4:AS$377,AH$2,FALSE),0)</f>
        <v>0</v>
      </c>
      <c r="AI22" s="10">
        <f>-IFERROR(VLOOKUP($U22,'[7]Trial Blc'!$B$4:AT$377,AI$2,FALSE),0)</f>
        <v>0</v>
      </c>
      <c r="AJ22" s="10">
        <f>-IFERROR(VLOOKUP($U22,'[7]Trial Blc'!$B$4:AU$377,AJ$2,FALSE),0)</f>
        <v>0</v>
      </c>
      <c r="AK22" s="10">
        <f>-IFERROR(VLOOKUP($U22,'[7]Trial Blc'!$B$4:AV$377,AK$2,FALSE),0)</f>
        <v>0</v>
      </c>
      <c r="AL22" s="10">
        <f>-IFERROR(VLOOKUP($U22,'[7]Trial Blc'!$B$4:AW$377,AL$2,FALSE),0)</f>
        <v>0</v>
      </c>
      <c r="AM22" s="10">
        <f t="shared" si="13"/>
        <v>0</v>
      </c>
    </row>
    <row r="23" spans="1:40" s="7" customFormat="1" ht="10.5" x14ac:dyDescent="0.25">
      <c r="A23" s="8" t="s">
        <v>58</v>
      </c>
      <c r="B23" s="145"/>
      <c r="C23" s="9"/>
      <c r="D23" s="10"/>
      <c r="E23" s="10"/>
      <c r="F23" s="9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46"/>
      <c r="V23" s="8" t="s">
        <v>58</v>
      </c>
      <c r="W23" s="10"/>
      <c r="X23" s="9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1"/>
      <c r="AN23" s="11"/>
    </row>
    <row r="24" spans="1:40" s="7" customFormat="1" x14ac:dyDescent="0.2">
      <c r="A24" s="7" t="s">
        <v>59</v>
      </c>
      <c r="B24" s="145"/>
      <c r="C24" s="9"/>
      <c r="D24" s="10"/>
      <c r="E24" s="10"/>
      <c r="F24" s="9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49"/>
      <c r="W24" s="10"/>
      <c r="X24" s="9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1"/>
      <c r="AN24" s="11"/>
    </row>
    <row r="25" spans="1:40" s="7" customFormat="1" x14ac:dyDescent="0.2">
      <c r="A25" s="7" t="s">
        <v>60</v>
      </c>
      <c r="B25" s="145"/>
      <c r="C25" s="9"/>
      <c r="D25" s="10"/>
      <c r="E25" s="10"/>
      <c r="F25" s="9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49"/>
      <c r="W25" s="10"/>
      <c r="X25" s="9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1"/>
      <c r="AN25" s="11"/>
    </row>
    <row r="26" spans="1:40" s="7" customFormat="1" x14ac:dyDescent="0.2">
      <c r="A26" s="7" t="s">
        <v>63</v>
      </c>
      <c r="B26" s="145">
        <v>1110</v>
      </c>
      <c r="C26" s="9" t="s">
        <v>64</v>
      </c>
      <c r="D26" s="10">
        <f>IFERROR(VLOOKUP($B26,'[7]Trial Blc'!$B$4:O$377,D$2,FALSE),0)</f>
        <v>0</v>
      </c>
      <c r="E26" s="10"/>
      <c r="F26" s="10"/>
      <c r="G26" s="10">
        <f t="shared" ref="G26:G29" si="14">+D26+E26+F26</f>
        <v>0</v>
      </c>
      <c r="H26" s="10">
        <f>IFERROR(VLOOKUP($B26,'[7]Trial Blc'!$B$4:S$377,H$2,FALSE),0)</f>
        <v>0</v>
      </c>
      <c r="I26" s="10">
        <f>IFERROR(VLOOKUP($B26,'[7]Trial Blc'!$B$4:T$377,I$2,FALSE),0)</f>
        <v>0</v>
      </c>
      <c r="J26" s="10">
        <f>IFERROR(VLOOKUP($B26,'[7]Trial Blc'!$B$4:U$377,J$2,FALSE),0)</f>
        <v>0</v>
      </c>
      <c r="K26" s="10">
        <f>IFERROR(VLOOKUP($B26,'[7]Trial Blc'!$B$4:V$377,K$2,FALSE),0)</f>
        <v>0</v>
      </c>
      <c r="L26" s="10">
        <f>IFERROR(VLOOKUP($B26,'[7]Trial Blc'!$B$4:W$377,L$2,FALSE),0)</f>
        <v>0</v>
      </c>
      <c r="M26" s="10">
        <f>IFERROR(VLOOKUP($B26,'[7]Trial Blc'!$B$4:X$377,M$2,FALSE),0)</f>
        <v>0</v>
      </c>
      <c r="N26" s="10">
        <f>IFERROR(VLOOKUP($B26,'[7]Trial Blc'!$B$4:Y$377,N$2,FALSE),0)</f>
        <v>0</v>
      </c>
      <c r="O26" s="10">
        <f>IFERROR(VLOOKUP($B26,'[7]Trial Blc'!$B$4:Z$377,O$2,FALSE),0)</f>
        <v>0</v>
      </c>
      <c r="P26" s="10">
        <f>IFERROR(VLOOKUP($B26,'[7]Trial Blc'!$B$4:AA$377,P$2,FALSE),0)</f>
        <v>0</v>
      </c>
      <c r="Q26" s="10">
        <f>IFERROR(VLOOKUP($B26,'[7]Trial Blc'!$B$4:AB$377,Q$2,FALSE),0)</f>
        <v>0</v>
      </c>
      <c r="R26" s="10">
        <f>IFERROR(VLOOKUP($B26,'[7]Trial Blc'!$B$4:AC$377,R$2,FALSE),0)</f>
        <v>0</v>
      </c>
      <c r="S26" s="10">
        <f>IFERROR(VLOOKUP($B26,'[7]Trial Blc'!$B$4:AD$377,S$2,FALSE),0)</f>
        <v>0</v>
      </c>
      <c r="T26" s="10">
        <f t="shared" ref="T26:T29" si="15">AVERAGE(G26:S26)</f>
        <v>0</v>
      </c>
      <c r="U26" s="149">
        <v>1905</v>
      </c>
      <c r="V26" s="7" t="s">
        <v>65</v>
      </c>
      <c r="W26" s="271">
        <f>-IFERROR(VLOOKUP($U26,'[7]Trial Blc'!$B$4:AH$377,W$2,FALSE),0)</f>
        <v>0</v>
      </c>
      <c r="X26" s="10"/>
      <c r="Y26" s="10"/>
      <c r="Z26" s="10">
        <f t="shared" ref="Z26:Z32" si="16">+W26+X26+Y26</f>
        <v>0</v>
      </c>
      <c r="AA26" s="10">
        <f>-IFERROR(VLOOKUP($U26,'[7]Trial Blc'!$B$4:AL$377,AA$2,FALSE),0)</f>
        <v>0</v>
      </c>
      <c r="AB26" s="10">
        <f>-IFERROR(VLOOKUP($U26,'[7]Trial Blc'!$B$4:AM$377,AB$2,FALSE),0)</f>
        <v>0</v>
      </c>
      <c r="AC26" s="10">
        <f>-IFERROR(VLOOKUP($U26,'[7]Trial Blc'!$B$4:AN$377,AC$2,FALSE),0)</f>
        <v>0</v>
      </c>
      <c r="AD26" s="10">
        <f>-IFERROR(VLOOKUP($U26,'[7]Trial Blc'!$B$4:AO$377,AD$2,FALSE),0)</f>
        <v>0</v>
      </c>
      <c r="AE26" s="10">
        <f>-IFERROR(VLOOKUP($U26,'[7]Trial Blc'!$B$4:AP$377,AE$2,FALSE),0)</f>
        <v>0</v>
      </c>
      <c r="AF26" s="10">
        <f>-IFERROR(VLOOKUP($U26,'[7]Trial Blc'!$B$4:AQ$377,AF$2,FALSE),0)</f>
        <v>0</v>
      </c>
      <c r="AG26" s="10">
        <f>-IFERROR(VLOOKUP($U26,'[7]Trial Blc'!$B$4:AR$377,AG$2,FALSE),0)</f>
        <v>0</v>
      </c>
      <c r="AH26" s="10">
        <f>-IFERROR(VLOOKUP($U26,'[7]Trial Blc'!$B$4:AS$377,AH$2,FALSE),0)</f>
        <v>0</v>
      </c>
      <c r="AI26" s="10">
        <f>-IFERROR(VLOOKUP($U26,'[7]Trial Blc'!$B$4:AT$377,AI$2,FALSE),0)</f>
        <v>0</v>
      </c>
      <c r="AJ26" s="10">
        <f>-IFERROR(VLOOKUP($U26,'[7]Trial Blc'!$B$4:AU$377,AJ$2,FALSE),0)</f>
        <v>0</v>
      </c>
      <c r="AK26" s="10">
        <f>-IFERROR(VLOOKUP($U26,'[7]Trial Blc'!$B$4:AV$377,AK$2,FALSE),0)</f>
        <v>0</v>
      </c>
      <c r="AL26" s="10">
        <f>-IFERROR(VLOOKUP($U26,'[7]Trial Blc'!$B$4:AW$377,AL$2,FALSE),0)</f>
        <v>0</v>
      </c>
      <c r="AM26" s="10">
        <f t="shared" ref="AM26:AM36" si="17">AVERAGE(Z26:AL26)</f>
        <v>0</v>
      </c>
    </row>
    <row r="27" spans="1:40" s="7" customFormat="1" x14ac:dyDescent="0.2">
      <c r="A27" s="7" t="s">
        <v>66</v>
      </c>
      <c r="B27" s="145">
        <v>1120</v>
      </c>
      <c r="C27" s="9" t="s">
        <v>67</v>
      </c>
      <c r="D27" s="10">
        <f>IFERROR(VLOOKUP($B27,'[7]Trial Blc'!$B$4:O$377,D$2,FALSE),0)</f>
        <v>0</v>
      </c>
      <c r="E27" s="10"/>
      <c r="F27" s="10"/>
      <c r="G27" s="10">
        <f t="shared" si="14"/>
        <v>0</v>
      </c>
      <c r="H27" s="10">
        <f>IFERROR(VLOOKUP($B27,'[7]Trial Blc'!$B$4:S$377,H$2,FALSE),0)</f>
        <v>0</v>
      </c>
      <c r="I27" s="10">
        <f>IFERROR(VLOOKUP($B27,'[7]Trial Blc'!$B$4:T$377,I$2,FALSE),0)</f>
        <v>0</v>
      </c>
      <c r="J27" s="10">
        <f>IFERROR(VLOOKUP($B27,'[7]Trial Blc'!$B$4:U$377,J$2,FALSE),0)</f>
        <v>0</v>
      </c>
      <c r="K27" s="10">
        <f>IFERROR(VLOOKUP($B27,'[7]Trial Blc'!$B$4:V$377,K$2,FALSE),0)</f>
        <v>0</v>
      </c>
      <c r="L27" s="10">
        <f>IFERROR(VLOOKUP($B27,'[7]Trial Blc'!$B$4:W$377,L$2,FALSE),0)</f>
        <v>0</v>
      </c>
      <c r="M27" s="10">
        <f>IFERROR(VLOOKUP($B27,'[7]Trial Blc'!$B$4:X$377,M$2,FALSE),0)</f>
        <v>0</v>
      </c>
      <c r="N27" s="10">
        <f>IFERROR(VLOOKUP($B27,'[7]Trial Blc'!$B$4:Y$377,N$2,FALSE),0)</f>
        <v>0</v>
      </c>
      <c r="O27" s="10">
        <f>IFERROR(VLOOKUP($B27,'[7]Trial Blc'!$B$4:Z$377,O$2,FALSE),0)</f>
        <v>0</v>
      </c>
      <c r="P27" s="10">
        <f>IFERROR(VLOOKUP($B27,'[7]Trial Blc'!$B$4:AA$377,P$2,FALSE),0)</f>
        <v>0</v>
      </c>
      <c r="Q27" s="10">
        <f>IFERROR(VLOOKUP($B27,'[7]Trial Blc'!$B$4:AB$377,Q$2,FALSE),0)</f>
        <v>0</v>
      </c>
      <c r="R27" s="10">
        <f>IFERROR(VLOOKUP($B27,'[7]Trial Blc'!$B$4:AC$377,R$2,FALSE),0)</f>
        <v>0</v>
      </c>
      <c r="S27" s="10">
        <f>IFERROR(VLOOKUP($B27,'[7]Trial Blc'!$B$4:AD$377,S$2,FALSE),0)</f>
        <v>0</v>
      </c>
      <c r="T27" s="10">
        <f t="shared" si="15"/>
        <v>0</v>
      </c>
      <c r="U27" s="149">
        <v>1915</v>
      </c>
      <c r="V27" s="7" t="s">
        <v>68</v>
      </c>
      <c r="W27" s="271">
        <f>-IFERROR(VLOOKUP($U27,'[7]Trial Blc'!$B$4:AH$377,W$2,FALSE),0)</f>
        <v>0</v>
      </c>
      <c r="X27" s="10"/>
      <c r="Y27" s="10"/>
      <c r="Z27" s="10">
        <f t="shared" si="16"/>
        <v>0</v>
      </c>
      <c r="AA27" s="10">
        <f>-IFERROR(VLOOKUP($U27,'[7]Trial Blc'!$B$4:AL$377,AA$2,FALSE),0)</f>
        <v>0</v>
      </c>
      <c r="AB27" s="10">
        <f>-IFERROR(VLOOKUP($U27,'[7]Trial Blc'!$B$4:AM$377,AB$2,FALSE),0)</f>
        <v>0</v>
      </c>
      <c r="AC27" s="10">
        <f>-IFERROR(VLOOKUP($U27,'[7]Trial Blc'!$B$4:AN$377,AC$2,FALSE),0)</f>
        <v>0</v>
      </c>
      <c r="AD27" s="10">
        <f>-IFERROR(VLOOKUP($U27,'[7]Trial Blc'!$B$4:AO$377,AD$2,FALSE),0)</f>
        <v>0</v>
      </c>
      <c r="AE27" s="10">
        <f>-IFERROR(VLOOKUP($U27,'[7]Trial Blc'!$B$4:AP$377,AE$2,FALSE),0)</f>
        <v>0</v>
      </c>
      <c r="AF27" s="10">
        <f>-IFERROR(VLOOKUP($U27,'[7]Trial Blc'!$B$4:AQ$377,AF$2,FALSE),0)</f>
        <v>0</v>
      </c>
      <c r="AG27" s="10">
        <f>-IFERROR(VLOOKUP($U27,'[7]Trial Blc'!$B$4:AR$377,AG$2,FALSE),0)</f>
        <v>0</v>
      </c>
      <c r="AH27" s="10">
        <f>-IFERROR(VLOOKUP($U27,'[7]Trial Blc'!$B$4:AS$377,AH$2,FALSE),0)</f>
        <v>0</v>
      </c>
      <c r="AI27" s="10">
        <f>-IFERROR(VLOOKUP($U27,'[7]Trial Blc'!$B$4:AT$377,AI$2,FALSE),0)</f>
        <v>0</v>
      </c>
      <c r="AJ27" s="10">
        <f>-IFERROR(VLOOKUP($U27,'[7]Trial Blc'!$B$4:AU$377,AJ$2,FALSE),0)</f>
        <v>0</v>
      </c>
      <c r="AK27" s="10">
        <f>-IFERROR(VLOOKUP($U27,'[7]Trial Blc'!$B$4:AV$377,AK$2,FALSE),0)</f>
        <v>0</v>
      </c>
      <c r="AL27" s="10">
        <f>-IFERROR(VLOOKUP($U27,'[7]Trial Blc'!$B$4:AW$377,AL$2,FALSE),0)</f>
        <v>0</v>
      </c>
      <c r="AM27" s="10">
        <f t="shared" si="17"/>
        <v>0</v>
      </c>
    </row>
    <row r="28" spans="1:40" s="7" customFormat="1" x14ac:dyDescent="0.2">
      <c r="A28" s="7" t="s">
        <v>69</v>
      </c>
      <c r="B28" s="145">
        <v>1125</v>
      </c>
      <c r="C28" s="9" t="s">
        <v>70</v>
      </c>
      <c r="D28" s="10">
        <f>IFERROR(VLOOKUP($B28,'[7]Trial Blc'!$B$4:O$377,D$2,FALSE),0)</f>
        <v>0</v>
      </c>
      <c r="E28" s="10"/>
      <c r="F28" s="10"/>
      <c r="G28" s="10">
        <f t="shared" si="14"/>
        <v>0</v>
      </c>
      <c r="H28" s="10">
        <f>IFERROR(VLOOKUP($B28,'[7]Trial Blc'!$B$4:S$377,H$2,FALSE),0)</f>
        <v>0</v>
      </c>
      <c r="I28" s="10">
        <f>IFERROR(VLOOKUP($B28,'[7]Trial Blc'!$B$4:T$377,I$2,FALSE),0)</f>
        <v>0</v>
      </c>
      <c r="J28" s="10">
        <f>IFERROR(VLOOKUP($B28,'[7]Trial Blc'!$B$4:U$377,J$2,FALSE),0)</f>
        <v>0</v>
      </c>
      <c r="K28" s="10">
        <f>IFERROR(VLOOKUP($B28,'[7]Trial Blc'!$B$4:V$377,K$2,FALSE),0)</f>
        <v>0</v>
      </c>
      <c r="L28" s="10">
        <f>IFERROR(VLOOKUP($B28,'[7]Trial Blc'!$B$4:W$377,L$2,FALSE),0)</f>
        <v>0</v>
      </c>
      <c r="M28" s="10">
        <f>IFERROR(VLOOKUP($B28,'[7]Trial Blc'!$B$4:X$377,M$2,FALSE),0)</f>
        <v>0</v>
      </c>
      <c r="N28" s="10">
        <f>IFERROR(VLOOKUP($B28,'[7]Trial Blc'!$B$4:Y$377,N$2,FALSE),0)</f>
        <v>0</v>
      </c>
      <c r="O28" s="10">
        <f>IFERROR(VLOOKUP($B28,'[7]Trial Blc'!$B$4:Z$377,O$2,FALSE),0)</f>
        <v>0</v>
      </c>
      <c r="P28" s="10">
        <f>IFERROR(VLOOKUP($B28,'[7]Trial Blc'!$B$4:AA$377,P$2,FALSE),0)</f>
        <v>0</v>
      </c>
      <c r="Q28" s="10">
        <f>IFERROR(VLOOKUP($B28,'[7]Trial Blc'!$B$4:AB$377,Q$2,FALSE),0)</f>
        <v>0</v>
      </c>
      <c r="R28" s="10">
        <f>IFERROR(VLOOKUP($B28,'[7]Trial Blc'!$B$4:AC$377,R$2,FALSE),0)</f>
        <v>0</v>
      </c>
      <c r="S28" s="10">
        <f>IFERROR(VLOOKUP($B28,'[7]Trial Blc'!$B$4:AD$377,S$2,FALSE),0)</f>
        <v>0</v>
      </c>
      <c r="T28" s="10">
        <f t="shared" si="15"/>
        <v>0</v>
      </c>
      <c r="U28" s="149">
        <v>1920</v>
      </c>
      <c r="V28" s="7" t="s">
        <v>71</v>
      </c>
      <c r="W28" s="271">
        <f>-IFERROR(VLOOKUP($U28,'[7]Trial Blc'!$B$4:AH$377,W$2,FALSE),0)</f>
        <v>0</v>
      </c>
      <c r="X28" s="10"/>
      <c r="Y28" s="10"/>
      <c r="Z28" s="10">
        <f t="shared" si="16"/>
        <v>0</v>
      </c>
      <c r="AA28" s="10">
        <f>-IFERROR(VLOOKUP($U28,'[7]Trial Blc'!$B$4:AL$377,AA$2,FALSE),0)</f>
        <v>0</v>
      </c>
      <c r="AB28" s="10">
        <f>-IFERROR(VLOOKUP($U28,'[7]Trial Blc'!$B$4:AM$377,AB$2,FALSE),0)</f>
        <v>0</v>
      </c>
      <c r="AC28" s="10">
        <f>-IFERROR(VLOOKUP($U28,'[7]Trial Blc'!$B$4:AN$377,AC$2,FALSE),0)</f>
        <v>0</v>
      </c>
      <c r="AD28" s="10">
        <f>-IFERROR(VLOOKUP($U28,'[7]Trial Blc'!$B$4:AO$377,AD$2,FALSE),0)</f>
        <v>0</v>
      </c>
      <c r="AE28" s="10">
        <f>-IFERROR(VLOOKUP($U28,'[7]Trial Blc'!$B$4:AP$377,AE$2,FALSE),0)</f>
        <v>0</v>
      </c>
      <c r="AF28" s="10">
        <f>-IFERROR(VLOOKUP($U28,'[7]Trial Blc'!$B$4:AQ$377,AF$2,FALSE),0)</f>
        <v>0</v>
      </c>
      <c r="AG28" s="10">
        <f>-IFERROR(VLOOKUP($U28,'[7]Trial Blc'!$B$4:AR$377,AG$2,FALSE),0)</f>
        <v>0</v>
      </c>
      <c r="AH28" s="10">
        <f>-IFERROR(VLOOKUP($U28,'[7]Trial Blc'!$B$4:AS$377,AH$2,FALSE),0)</f>
        <v>0</v>
      </c>
      <c r="AI28" s="10">
        <f>-IFERROR(VLOOKUP($U28,'[7]Trial Blc'!$B$4:AT$377,AI$2,FALSE),0)</f>
        <v>0</v>
      </c>
      <c r="AJ28" s="10">
        <f>-IFERROR(VLOOKUP($U28,'[7]Trial Blc'!$B$4:AU$377,AJ$2,FALSE),0)</f>
        <v>0</v>
      </c>
      <c r="AK28" s="10">
        <f>-IFERROR(VLOOKUP($U28,'[7]Trial Blc'!$B$4:AV$377,AK$2,FALSE),0)</f>
        <v>0</v>
      </c>
      <c r="AL28" s="10">
        <f>-IFERROR(VLOOKUP($U28,'[7]Trial Blc'!$B$4:AW$377,AL$2,FALSE),0)</f>
        <v>0</v>
      </c>
      <c r="AM28" s="10">
        <f t="shared" si="17"/>
        <v>0</v>
      </c>
    </row>
    <row r="29" spans="1:40" s="7" customFormat="1" x14ac:dyDescent="0.2">
      <c r="A29" s="7" t="s">
        <v>72</v>
      </c>
      <c r="B29" s="145">
        <v>1130</v>
      </c>
      <c r="C29" s="9" t="s">
        <v>73</v>
      </c>
      <c r="D29" s="10">
        <f>IFERROR(VLOOKUP($B29,'[7]Trial Blc'!$B$4:O$377,D$2,FALSE),0)</f>
        <v>0</v>
      </c>
      <c r="E29" s="10"/>
      <c r="F29" s="10"/>
      <c r="G29" s="10">
        <f t="shared" si="14"/>
        <v>0</v>
      </c>
      <c r="H29" s="10">
        <f>IFERROR(VLOOKUP($B29,'[7]Trial Blc'!$B$4:S$377,H$2,FALSE),0)</f>
        <v>0</v>
      </c>
      <c r="I29" s="10">
        <f>IFERROR(VLOOKUP($B29,'[7]Trial Blc'!$B$4:T$377,I$2,FALSE),0)</f>
        <v>0</v>
      </c>
      <c r="J29" s="10">
        <f>IFERROR(VLOOKUP($B29,'[7]Trial Blc'!$B$4:U$377,J$2,FALSE),0)</f>
        <v>0</v>
      </c>
      <c r="K29" s="10">
        <f>IFERROR(VLOOKUP($B29,'[7]Trial Blc'!$B$4:V$377,K$2,FALSE),0)</f>
        <v>0</v>
      </c>
      <c r="L29" s="10">
        <f>IFERROR(VLOOKUP($B29,'[7]Trial Blc'!$B$4:W$377,L$2,FALSE),0)</f>
        <v>0</v>
      </c>
      <c r="M29" s="10">
        <f>IFERROR(VLOOKUP($B29,'[7]Trial Blc'!$B$4:X$377,M$2,FALSE),0)</f>
        <v>0</v>
      </c>
      <c r="N29" s="10">
        <f>IFERROR(VLOOKUP($B29,'[7]Trial Blc'!$B$4:Y$377,N$2,FALSE),0)</f>
        <v>0</v>
      </c>
      <c r="O29" s="10">
        <f>IFERROR(VLOOKUP($B29,'[7]Trial Blc'!$B$4:Z$377,O$2,FALSE),0)</f>
        <v>0</v>
      </c>
      <c r="P29" s="10">
        <f>IFERROR(VLOOKUP($B29,'[7]Trial Blc'!$B$4:AA$377,P$2,FALSE),0)</f>
        <v>0</v>
      </c>
      <c r="Q29" s="10">
        <f>IFERROR(VLOOKUP($B29,'[7]Trial Blc'!$B$4:AB$377,Q$2,FALSE),0)</f>
        <v>0</v>
      </c>
      <c r="R29" s="10">
        <f>IFERROR(VLOOKUP($B29,'[7]Trial Blc'!$B$4:AC$377,R$2,FALSE),0)</f>
        <v>0</v>
      </c>
      <c r="S29" s="10">
        <f>IFERROR(VLOOKUP($B29,'[7]Trial Blc'!$B$4:AD$377,S$2,FALSE),0)</f>
        <v>0</v>
      </c>
      <c r="T29" s="10">
        <f t="shared" si="15"/>
        <v>0</v>
      </c>
      <c r="U29" s="149">
        <v>1925</v>
      </c>
      <c r="V29" s="7" t="s">
        <v>74</v>
      </c>
      <c r="W29" s="271">
        <f>-IFERROR(VLOOKUP($U29,'[7]Trial Blc'!$B$4:AH$377,W$2,FALSE),0)</f>
        <v>0</v>
      </c>
      <c r="X29" s="10"/>
      <c r="Y29" s="10"/>
      <c r="Z29" s="10">
        <f t="shared" si="16"/>
        <v>0</v>
      </c>
      <c r="AA29" s="10">
        <f>-IFERROR(VLOOKUP($U29,'[7]Trial Blc'!$B$4:AL$377,AA$2,FALSE),0)</f>
        <v>0</v>
      </c>
      <c r="AB29" s="10">
        <f>-IFERROR(VLOOKUP($U29,'[7]Trial Blc'!$B$4:AM$377,AB$2,FALSE),0)</f>
        <v>0</v>
      </c>
      <c r="AC29" s="10">
        <f>-IFERROR(VLOOKUP($U29,'[7]Trial Blc'!$B$4:AN$377,AC$2,FALSE),0)</f>
        <v>0</v>
      </c>
      <c r="AD29" s="10">
        <f>-IFERROR(VLOOKUP($U29,'[7]Trial Blc'!$B$4:AO$377,AD$2,FALSE),0)</f>
        <v>0</v>
      </c>
      <c r="AE29" s="10">
        <f>-IFERROR(VLOOKUP($U29,'[7]Trial Blc'!$B$4:AP$377,AE$2,FALSE),0)</f>
        <v>0</v>
      </c>
      <c r="AF29" s="10">
        <f>-IFERROR(VLOOKUP($U29,'[7]Trial Blc'!$B$4:AQ$377,AF$2,FALSE),0)</f>
        <v>0</v>
      </c>
      <c r="AG29" s="10">
        <f>-IFERROR(VLOOKUP($U29,'[7]Trial Blc'!$B$4:AR$377,AG$2,FALSE),0)</f>
        <v>0</v>
      </c>
      <c r="AH29" s="10">
        <f>-IFERROR(VLOOKUP($U29,'[7]Trial Blc'!$B$4:AS$377,AH$2,FALSE),0)</f>
        <v>0</v>
      </c>
      <c r="AI29" s="10">
        <f>-IFERROR(VLOOKUP($U29,'[7]Trial Blc'!$B$4:AT$377,AI$2,FALSE),0)</f>
        <v>0</v>
      </c>
      <c r="AJ29" s="10">
        <f>-IFERROR(VLOOKUP($U29,'[7]Trial Blc'!$B$4:AU$377,AJ$2,FALSE),0)</f>
        <v>0</v>
      </c>
      <c r="AK29" s="10">
        <f>-IFERROR(VLOOKUP($U29,'[7]Trial Blc'!$B$4:AV$377,AK$2,FALSE),0)</f>
        <v>0</v>
      </c>
      <c r="AL29" s="10">
        <f>-IFERROR(VLOOKUP($U29,'[7]Trial Blc'!$B$4:AW$377,AL$2,FALSE),0)</f>
        <v>0</v>
      </c>
      <c r="AM29" s="10">
        <f t="shared" si="17"/>
        <v>0</v>
      </c>
    </row>
    <row r="30" spans="1:40" s="7" customFormat="1" x14ac:dyDescent="0.2">
      <c r="B30" s="145"/>
      <c r="C30" s="9"/>
      <c r="D30" s="10"/>
      <c r="E30" s="10"/>
      <c r="F30" s="9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49"/>
      <c r="W30" s="271">
        <f>-IFERROR(VLOOKUP($U30,'[7]Trial Blc'!$B$4:AH$377,W$2,FALSE),0)</f>
        <v>0</v>
      </c>
      <c r="X30" s="10"/>
      <c r="Y30" s="10"/>
      <c r="Z30" s="10">
        <f t="shared" si="16"/>
        <v>0</v>
      </c>
      <c r="AA30" s="10">
        <f>-IFERROR(VLOOKUP($U30,'[7]Trial Blc'!$B$4:AL$377,AA$2,FALSE),0)</f>
        <v>0</v>
      </c>
      <c r="AB30" s="10">
        <f>-IFERROR(VLOOKUP($U30,'[7]Trial Blc'!$B$4:AM$377,AB$2,FALSE),0)</f>
        <v>0</v>
      </c>
      <c r="AC30" s="10">
        <f>-IFERROR(VLOOKUP($U30,'[7]Trial Blc'!$B$4:AN$377,AC$2,FALSE),0)</f>
        <v>0</v>
      </c>
      <c r="AD30" s="10">
        <f>-IFERROR(VLOOKUP($U30,'[7]Trial Blc'!$B$4:AO$377,AD$2,FALSE),0)</f>
        <v>0</v>
      </c>
      <c r="AE30" s="10">
        <f>-IFERROR(VLOOKUP($U30,'[7]Trial Blc'!$B$4:AP$377,AE$2,FALSE),0)</f>
        <v>0</v>
      </c>
      <c r="AF30" s="10">
        <f>-IFERROR(VLOOKUP($U30,'[7]Trial Blc'!$B$4:AQ$377,AF$2,FALSE),0)</f>
        <v>0</v>
      </c>
      <c r="AG30" s="10">
        <f>-IFERROR(VLOOKUP($U30,'[7]Trial Blc'!$B$4:AR$377,AG$2,FALSE),0)</f>
        <v>0</v>
      </c>
      <c r="AH30" s="10">
        <f>-IFERROR(VLOOKUP($U30,'[7]Trial Blc'!$B$4:AS$377,AH$2,FALSE),0)</f>
        <v>0</v>
      </c>
      <c r="AI30" s="10">
        <f>-IFERROR(VLOOKUP($U30,'[7]Trial Blc'!$B$4:AT$377,AI$2,FALSE),0)</f>
        <v>0</v>
      </c>
      <c r="AJ30" s="10">
        <f>-IFERROR(VLOOKUP($U30,'[7]Trial Blc'!$B$4:AU$377,AJ$2,FALSE),0)</f>
        <v>0</v>
      </c>
      <c r="AK30" s="10">
        <f>-IFERROR(VLOOKUP($U30,'[7]Trial Blc'!$B$4:AV$377,AK$2,FALSE),0)</f>
        <v>0</v>
      </c>
      <c r="AL30" s="10">
        <f>-IFERROR(VLOOKUP($U30,'[7]Trial Blc'!$B$4:AW$377,AL$2,FALSE),0)</f>
        <v>0</v>
      </c>
      <c r="AM30" s="10">
        <f t="shared" si="17"/>
        <v>0</v>
      </c>
      <c r="AN30" s="11"/>
    </row>
    <row r="31" spans="1:40" s="7" customFormat="1" x14ac:dyDescent="0.2">
      <c r="A31" s="7" t="s">
        <v>75</v>
      </c>
      <c r="B31" s="145">
        <v>1135</v>
      </c>
      <c r="C31" s="9" t="s">
        <v>76</v>
      </c>
      <c r="D31" s="10">
        <f>IFERROR(VLOOKUP($B31,'[7]Trial Blc'!$B$4:O$377,D$2,FALSE),0)</f>
        <v>0</v>
      </c>
      <c r="E31" s="10"/>
      <c r="F31" s="10"/>
      <c r="G31" s="10">
        <f t="shared" ref="G31:G32" si="18">+D31+E31+F31</f>
        <v>0</v>
      </c>
      <c r="H31" s="10">
        <f>IFERROR(VLOOKUP($B31,'[7]Trial Blc'!$B$4:S$377,H$2,FALSE),0)</f>
        <v>0</v>
      </c>
      <c r="I31" s="10">
        <f>IFERROR(VLOOKUP($B31,'[7]Trial Blc'!$B$4:T$377,I$2,FALSE),0)</f>
        <v>0</v>
      </c>
      <c r="J31" s="10">
        <f>IFERROR(VLOOKUP($B31,'[7]Trial Blc'!$B$4:U$377,J$2,FALSE),0)</f>
        <v>0</v>
      </c>
      <c r="K31" s="10">
        <f>IFERROR(VLOOKUP($B31,'[7]Trial Blc'!$B$4:V$377,K$2,FALSE),0)</f>
        <v>0</v>
      </c>
      <c r="L31" s="10">
        <f>IFERROR(VLOOKUP($B31,'[7]Trial Blc'!$B$4:W$377,L$2,FALSE),0)</f>
        <v>0</v>
      </c>
      <c r="M31" s="10">
        <f>IFERROR(VLOOKUP($B31,'[7]Trial Blc'!$B$4:X$377,M$2,FALSE),0)</f>
        <v>0</v>
      </c>
      <c r="N31" s="10">
        <f>IFERROR(VLOOKUP($B31,'[7]Trial Blc'!$B$4:Y$377,N$2,FALSE),0)</f>
        <v>0</v>
      </c>
      <c r="O31" s="10">
        <f>IFERROR(VLOOKUP($B31,'[7]Trial Blc'!$B$4:Z$377,O$2,FALSE),0)</f>
        <v>0</v>
      </c>
      <c r="P31" s="10">
        <f>IFERROR(VLOOKUP($B31,'[7]Trial Blc'!$B$4:AA$377,P$2,FALSE),0)</f>
        <v>0</v>
      </c>
      <c r="Q31" s="10">
        <f>IFERROR(VLOOKUP($B31,'[7]Trial Blc'!$B$4:AB$377,Q$2,FALSE),0)</f>
        <v>0</v>
      </c>
      <c r="R31" s="10">
        <f>IFERROR(VLOOKUP($B31,'[7]Trial Blc'!$B$4:AC$377,R$2,FALSE),0)</f>
        <v>0</v>
      </c>
      <c r="S31" s="10">
        <f>IFERROR(VLOOKUP($B31,'[7]Trial Blc'!$B$4:AD$377,S$2,FALSE),0)</f>
        <v>0</v>
      </c>
      <c r="T31" s="10">
        <f t="shared" ref="T31:T32" si="19">AVERAGE(G31:S31)</f>
        <v>0</v>
      </c>
      <c r="U31" s="149">
        <v>1930</v>
      </c>
      <c r="V31" s="7" t="s">
        <v>77</v>
      </c>
      <c r="W31" s="271">
        <f>-IFERROR(VLOOKUP($U31,'[7]Trial Blc'!$B$4:AH$377,W$2,FALSE),0)</f>
        <v>0</v>
      </c>
      <c r="X31" s="10"/>
      <c r="Y31" s="10"/>
      <c r="Z31" s="10">
        <f t="shared" si="16"/>
        <v>0</v>
      </c>
      <c r="AA31" s="10">
        <f>-IFERROR(VLOOKUP($U31,'[7]Trial Blc'!$B$4:AL$377,AA$2,FALSE),0)</f>
        <v>0</v>
      </c>
      <c r="AB31" s="10">
        <f>-IFERROR(VLOOKUP($U31,'[7]Trial Blc'!$B$4:AM$377,AB$2,FALSE),0)</f>
        <v>0</v>
      </c>
      <c r="AC31" s="10">
        <f>-IFERROR(VLOOKUP($U31,'[7]Trial Blc'!$B$4:AN$377,AC$2,FALSE),0)</f>
        <v>0</v>
      </c>
      <c r="AD31" s="10">
        <f>-IFERROR(VLOOKUP($U31,'[7]Trial Blc'!$B$4:AO$377,AD$2,FALSE),0)</f>
        <v>0</v>
      </c>
      <c r="AE31" s="10">
        <f>-IFERROR(VLOOKUP($U31,'[7]Trial Blc'!$B$4:AP$377,AE$2,FALSE),0)</f>
        <v>0</v>
      </c>
      <c r="AF31" s="10">
        <f>-IFERROR(VLOOKUP($U31,'[7]Trial Blc'!$B$4:AQ$377,AF$2,FALSE),0)</f>
        <v>0</v>
      </c>
      <c r="AG31" s="10">
        <f>-IFERROR(VLOOKUP($U31,'[7]Trial Blc'!$B$4:AR$377,AG$2,FALSE),0)</f>
        <v>0</v>
      </c>
      <c r="AH31" s="10">
        <f>-IFERROR(VLOOKUP($U31,'[7]Trial Blc'!$B$4:AS$377,AH$2,FALSE),0)</f>
        <v>0</v>
      </c>
      <c r="AI31" s="10">
        <f>-IFERROR(VLOOKUP($U31,'[7]Trial Blc'!$B$4:AT$377,AI$2,FALSE),0)</f>
        <v>0</v>
      </c>
      <c r="AJ31" s="10">
        <f>-IFERROR(VLOOKUP($U31,'[7]Trial Blc'!$B$4:AU$377,AJ$2,FALSE),0)</f>
        <v>0</v>
      </c>
      <c r="AK31" s="10">
        <f>-IFERROR(VLOOKUP($U31,'[7]Trial Blc'!$B$4:AV$377,AK$2,FALSE),0)</f>
        <v>0</v>
      </c>
      <c r="AL31" s="10">
        <f>-IFERROR(VLOOKUP($U31,'[7]Trial Blc'!$B$4:AW$377,AL$2,FALSE),0)</f>
        <v>0</v>
      </c>
      <c r="AM31" s="10">
        <f t="shared" si="17"/>
        <v>0</v>
      </c>
    </row>
    <row r="32" spans="1:40" s="7" customFormat="1" x14ac:dyDescent="0.2">
      <c r="B32" s="145">
        <v>1140</v>
      </c>
      <c r="C32" s="9" t="s">
        <v>78</v>
      </c>
      <c r="D32" s="10">
        <f>IFERROR(VLOOKUP($B32,'[7]Trial Blc'!$B$4:O$377,D$2,FALSE),0)</f>
        <v>0</v>
      </c>
      <c r="E32" s="10"/>
      <c r="F32" s="10"/>
      <c r="G32" s="10">
        <f t="shared" si="18"/>
        <v>0</v>
      </c>
      <c r="H32" s="10">
        <f>IFERROR(VLOOKUP($B32,'[7]Trial Blc'!$B$4:S$377,H$2,FALSE),0)</f>
        <v>0</v>
      </c>
      <c r="I32" s="10">
        <f>IFERROR(VLOOKUP($B32,'[7]Trial Blc'!$B$4:T$377,I$2,FALSE),0)</f>
        <v>0</v>
      </c>
      <c r="J32" s="10">
        <f>IFERROR(VLOOKUP($B32,'[7]Trial Blc'!$B$4:U$377,J$2,FALSE),0)</f>
        <v>0</v>
      </c>
      <c r="K32" s="10">
        <f>IFERROR(VLOOKUP($B32,'[7]Trial Blc'!$B$4:V$377,K$2,FALSE),0)</f>
        <v>0</v>
      </c>
      <c r="L32" s="10">
        <f>IFERROR(VLOOKUP($B32,'[7]Trial Blc'!$B$4:W$377,L$2,FALSE),0)</f>
        <v>0</v>
      </c>
      <c r="M32" s="10">
        <f>IFERROR(VLOOKUP($B32,'[7]Trial Blc'!$B$4:X$377,M$2,FALSE),0)</f>
        <v>0</v>
      </c>
      <c r="N32" s="10">
        <f>IFERROR(VLOOKUP($B32,'[7]Trial Blc'!$B$4:Y$377,N$2,FALSE),0)</f>
        <v>0</v>
      </c>
      <c r="O32" s="10">
        <f>IFERROR(VLOOKUP($B32,'[7]Trial Blc'!$B$4:Z$377,O$2,FALSE),0)</f>
        <v>0</v>
      </c>
      <c r="P32" s="10">
        <f>IFERROR(VLOOKUP($B32,'[7]Trial Blc'!$B$4:AA$377,P$2,FALSE),0)</f>
        <v>0</v>
      </c>
      <c r="Q32" s="10">
        <f>IFERROR(VLOOKUP($B32,'[7]Trial Blc'!$B$4:AB$377,Q$2,FALSE),0)</f>
        <v>0</v>
      </c>
      <c r="R32" s="10">
        <f>IFERROR(VLOOKUP($B32,'[7]Trial Blc'!$B$4:AC$377,R$2,FALSE),0)</f>
        <v>0</v>
      </c>
      <c r="S32" s="10">
        <f>IFERROR(VLOOKUP($B32,'[7]Trial Blc'!$B$4:AD$377,S$2,FALSE),0)</f>
        <v>0</v>
      </c>
      <c r="T32" s="10">
        <f t="shared" si="19"/>
        <v>0</v>
      </c>
      <c r="U32" s="149">
        <v>1935</v>
      </c>
      <c r="V32" s="7" t="s">
        <v>79</v>
      </c>
      <c r="W32" s="271">
        <f>-IFERROR(VLOOKUP($U32,'[7]Trial Blc'!$B$4:AH$377,W$2,FALSE),0)</f>
        <v>0</v>
      </c>
      <c r="X32" s="10"/>
      <c r="Y32" s="10"/>
      <c r="Z32" s="10">
        <f t="shared" si="16"/>
        <v>0</v>
      </c>
      <c r="AA32" s="10">
        <f>-IFERROR(VLOOKUP($U32,'[7]Trial Blc'!$B$4:AL$377,AA$2,FALSE),0)</f>
        <v>0</v>
      </c>
      <c r="AB32" s="10">
        <f>-IFERROR(VLOOKUP($U32,'[7]Trial Blc'!$B$4:AM$377,AB$2,FALSE),0)</f>
        <v>0</v>
      </c>
      <c r="AC32" s="10">
        <f>-IFERROR(VLOOKUP($U32,'[7]Trial Blc'!$B$4:AN$377,AC$2,FALSE),0)</f>
        <v>0</v>
      </c>
      <c r="AD32" s="10">
        <f>-IFERROR(VLOOKUP($U32,'[7]Trial Blc'!$B$4:AO$377,AD$2,FALSE),0)</f>
        <v>0</v>
      </c>
      <c r="AE32" s="10">
        <f>-IFERROR(VLOOKUP($U32,'[7]Trial Blc'!$B$4:AP$377,AE$2,FALSE),0)</f>
        <v>0</v>
      </c>
      <c r="AF32" s="10">
        <f>-IFERROR(VLOOKUP($U32,'[7]Trial Blc'!$B$4:AQ$377,AF$2,FALSE),0)</f>
        <v>0</v>
      </c>
      <c r="AG32" s="10">
        <f>-IFERROR(VLOOKUP($U32,'[7]Trial Blc'!$B$4:AR$377,AG$2,FALSE),0)</f>
        <v>0</v>
      </c>
      <c r="AH32" s="10">
        <f>-IFERROR(VLOOKUP($U32,'[7]Trial Blc'!$B$4:AS$377,AH$2,FALSE),0)</f>
        <v>0</v>
      </c>
      <c r="AI32" s="10">
        <f>-IFERROR(VLOOKUP($U32,'[7]Trial Blc'!$B$4:AT$377,AI$2,FALSE),0)</f>
        <v>0</v>
      </c>
      <c r="AJ32" s="10">
        <f>-IFERROR(VLOOKUP($U32,'[7]Trial Blc'!$B$4:AU$377,AJ$2,FALSE),0)</f>
        <v>0</v>
      </c>
      <c r="AK32" s="10">
        <f>-IFERROR(VLOOKUP($U32,'[7]Trial Blc'!$B$4:AV$377,AK$2,FALSE),0)</f>
        <v>0</v>
      </c>
      <c r="AL32" s="10">
        <f>-IFERROR(VLOOKUP($U32,'[7]Trial Blc'!$B$4:AW$377,AL$2,FALSE),0)</f>
        <v>0</v>
      </c>
      <c r="AM32" s="10">
        <f t="shared" si="17"/>
        <v>0</v>
      </c>
    </row>
    <row r="33" spans="1:40" s="8" customFormat="1" ht="10.5" x14ac:dyDescent="0.25">
      <c r="A33" s="152" t="s">
        <v>80</v>
      </c>
      <c r="B33" s="153"/>
      <c r="C33" s="18" t="s">
        <v>81</v>
      </c>
      <c r="D33" s="154">
        <f>SUM(D31:D32)</f>
        <v>0</v>
      </c>
      <c r="E33" s="66"/>
      <c r="F33" s="154">
        <f t="shared" ref="F33:T33" si="20">SUM(F31:F32)</f>
        <v>0</v>
      </c>
      <c r="G33" s="154">
        <f t="shared" si="20"/>
        <v>0</v>
      </c>
      <c r="H33" s="154">
        <f t="shared" si="20"/>
        <v>0</v>
      </c>
      <c r="I33" s="154">
        <f t="shared" si="20"/>
        <v>0</v>
      </c>
      <c r="J33" s="154">
        <f t="shared" si="20"/>
        <v>0</v>
      </c>
      <c r="K33" s="154">
        <f t="shared" si="20"/>
        <v>0</v>
      </c>
      <c r="L33" s="154">
        <f t="shared" si="20"/>
        <v>0</v>
      </c>
      <c r="M33" s="154">
        <f t="shared" si="20"/>
        <v>0</v>
      </c>
      <c r="N33" s="154">
        <f t="shared" si="20"/>
        <v>0</v>
      </c>
      <c r="O33" s="154">
        <f t="shared" si="20"/>
        <v>0</v>
      </c>
      <c r="P33" s="154">
        <f t="shared" si="20"/>
        <v>0</v>
      </c>
      <c r="Q33" s="154">
        <f t="shared" si="20"/>
        <v>0</v>
      </c>
      <c r="R33" s="154">
        <f t="shared" si="20"/>
        <v>0</v>
      </c>
      <c r="S33" s="154">
        <f t="shared" si="20"/>
        <v>0</v>
      </c>
      <c r="T33" s="154">
        <f t="shared" si="20"/>
        <v>0</v>
      </c>
      <c r="U33" s="146"/>
      <c r="V33" s="20" t="s">
        <v>81</v>
      </c>
      <c r="W33" s="66">
        <f>SUM(W31:W32)</f>
        <v>0</v>
      </c>
      <c r="X33" s="154">
        <f>SUM(X31:X32)</f>
        <v>0</v>
      </c>
      <c r="Y33" s="66"/>
      <c r="Z33" s="154">
        <f>SUM(Z31:Z32)</f>
        <v>0</v>
      </c>
      <c r="AA33" s="66">
        <f t="shared" ref="AA33:AK33" si="21">SUM(AA31:AA32)</f>
        <v>0</v>
      </c>
      <c r="AB33" s="66">
        <f t="shared" si="21"/>
        <v>0</v>
      </c>
      <c r="AC33" s="66">
        <f t="shared" si="21"/>
        <v>0</v>
      </c>
      <c r="AD33" s="66">
        <f t="shared" si="21"/>
        <v>0</v>
      </c>
      <c r="AE33" s="66">
        <f t="shared" si="21"/>
        <v>0</v>
      </c>
      <c r="AF33" s="66">
        <f t="shared" si="21"/>
        <v>0</v>
      </c>
      <c r="AG33" s="66">
        <f t="shared" si="21"/>
        <v>0</v>
      </c>
      <c r="AH33" s="66">
        <f t="shared" si="21"/>
        <v>0</v>
      </c>
      <c r="AI33" s="66">
        <f t="shared" si="21"/>
        <v>0</v>
      </c>
      <c r="AJ33" s="66">
        <f t="shared" si="21"/>
        <v>0</v>
      </c>
      <c r="AK33" s="66">
        <f t="shared" si="21"/>
        <v>0</v>
      </c>
      <c r="AL33" s="66">
        <f>SUM(AL31:AL32)</f>
        <v>0</v>
      </c>
      <c r="AM33" s="8">
        <f t="shared" si="17"/>
        <v>0</v>
      </c>
    </row>
    <row r="34" spans="1:40" s="7" customFormat="1" x14ac:dyDescent="0.2">
      <c r="A34" s="7" t="s">
        <v>82</v>
      </c>
      <c r="B34" s="145">
        <v>1145</v>
      </c>
      <c r="C34" s="9" t="s">
        <v>83</v>
      </c>
      <c r="D34" s="10">
        <f>IFERROR(VLOOKUP($B34,'[7]Trial Blc'!$B$4:O$377,D$2,FALSE),0)</f>
        <v>0</v>
      </c>
      <c r="E34" s="10"/>
      <c r="F34" s="10"/>
      <c r="G34" s="10">
        <f t="shared" ref="G34:G36" si="22">+D34+E34+F34</f>
        <v>0</v>
      </c>
      <c r="H34" s="10">
        <f>IFERROR(VLOOKUP($B34,'[7]Trial Blc'!$B$4:S$377,H$2,FALSE),0)</f>
        <v>0</v>
      </c>
      <c r="I34" s="10">
        <f>IFERROR(VLOOKUP($B34,'[7]Trial Blc'!$B$4:T$377,I$2,FALSE),0)</f>
        <v>0</v>
      </c>
      <c r="J34" s="10">
        <f>IFERROR(VLOOKUP($B34,'[7]Trial Blc'!$B$4:U$377,J$2,FALSE),0)</f>
        <v>0</v>
      </c>
      <c r="K34" s="10">
        <f>IFERROR(VLOOKUP($B34,'[7]Trial Blc'!$B$4:V$377,K$2,FALSE),0)</f>
        <v>0</v>
      </c>
      <c r="L34" s="10">
        <f>IFERROR(VLOOKUP($B34,'[7]Trial Blc'!$B$4:W$377,L$2,FALSE),0)</f>
        <v>0</v>
      </c>
      <c r="M34" s="10">
        <f>IFERROR(VLOOKUP($B34,'[7]Trial Blc'!$B$4:X$377,M$2,FALSE),0)</f>
        <v>0</v>
      </c>
      <c r="N34" s="10">
        <f>IFERROR(VLOOKUP($B34,'[7]Trial Blc'!$B$4:Y$377,N$2,FALSE),0)</f>
        <v>0</v>
      </c>
      <c r="O34" s="10">
        <f>IFERROR(VLOOKUP($B34,'[7]Trial Blc'!$B$4:Z$377,O$2,FALSE),0)</f>
        <v>0</v>
      </c>
      <c r="P34" s="10">
        <f>IFERROR(VLOOKUP($B34,'[7]Trial Blc'!$B$4:AA$377,P$2,FALSE),0)</f>
        <v>0</v>
      </c>
      <c r="Q34" s="10">
        <f>IFERROR(VLOOKUP($B34,'[7]Trial Blc'!$B$4:AB$377,Q$2,FALSE),0)</f>
        <v>0</v>
      </c>
      <c r="R34" s="10">
        <f>IFERROR(VLOOKUP($B34,'[7]Trial Blc'!$B$4:AC$377,R$2,FALSE),0)</f>
        <v>0</v>
      </c>
      <c r="S34" s="10">
        <f>IFERROR(VLOOKUP($B34,'[7]Trial Blc'!$B$4:AD$377,S$2,FALSE),0)</f>
        <v>0</v>
      </c>
      <c r="T34" s="10">
        <f t="shared" ref="T34:T36" si="23">AVERAGE(G34:S34)</f>
        <v>0</v>
      </c>
      <c r="U34" s="149">
        <v>1940</v>
      </c>
      <c r="V34" s="7" t="s">
        <v>84</v>
      </c>
      <c r="W34" s="271">
        <f>-IFERROR(VLOOKUP($U34,'[7]Trial Blc'!$B$4:AH$377,W$2,FALSE),0)</f>
        <v>0</v>
      </c>
      <c r="X34" s="10"/>
      <c r="Y34" s="10"/>
      <c r="Z34" s="10">
        <f t="shared" ref="Z34:Z36" si="24">+W34+X34+Y34</f>
        <v>0</v>
      </c>
      <c r="AA34" s="10">
        <f>-IFERROR(VLOOKUP($U34,'[7]Trial Blc'!$B$4:AL$377,AA$2,FALSE),0)</f>
        <v>0</v>
      </c>
      <c r="AB34" s="10">
        <f>-IFERROR(VLOOKUP($U34,'[7]Trial Blc'!$B$4:AM$377,AB$2,FALSE),0)</f>
        <v>0</v>
      </c>
      <c r="AC34" s="10">
        <f>-IFERROR(VLOOKUP($U34,'[7]Trial Blc'!$B$4:AN$377,AC$2,FALSE),0)</f>
        <v>0</v>
      </c>
      <c r="AD34" s="10">
        <f>-IFERROR(VLOOKUP($U34,'[7]Trial Blc'!$B$4:AO$377,AD$2,FALSE),0)</f>
        <v>0</v>
      </c>
      <c r="AE34" s="10">
        <f>-IFERROR(VLOOKUP($U34,'[7]Trial Blc'!$B$4:AP$377,AE$2,FALSE),0)</f>
        <v>0</v>
      </c>
      <c r="AF34" s="10">
        <f>-IFERROR(VLOOKUP($U34,'[7]Trial Blc'!$B$4:AQ$377,AF$2,FALSE),0)</f>
        <v>0</v>
      </c>
      <c r="AG34" s="10">
        <f>-IFERROR(VLOOKUP($U34,'[7]Trial Blc'!$B$4:AR$377,AG$2,FALSE),0)</f>
        <v>0</v>
      </c>
      <c r="AH34" s="10">
        <f>-IFERROR(VLOOKUP($U34,'[7]Trial Blc'!$B$4:AS$377,AH$2,FALSE),0)</f>
        <v>0</v>
      </c>
      <c r="AI34" s="10">
        <f>-IFERROR(VLOOKUP($U34,'[7]Trial Blc'!$B$4:AT$377,AI$2,FALSE),0)</f>
        <v>0</v>
      </c>
      <c r="AJ34" s="10">
        <f>-IFERROR(VLOOKUP($U34,'[7]Trial Blc'!$B$4:AU$377,AJ$2,FALSE),0)</f>
        <v>0</v>
      </c>
      <c r="AK34" s="10">
        <f>-IFERROR(VLOOKUP($U34,'[7]Trial Blc'!$B$4:AV$377,AK$2,FALSE),0)</f>
        <v>0</v>
      </c>
      <c r="AL34" s="10">
        <f>-IFERROR(VLOOKUP($U34,'[7]Trial Blc'!$B$4:AW$377,AL$2,FALSE),0)</f>
        <v>0</v>
      </c>
      <c r="AM34" s="10">
        <f t="shared" si="17"/>
        <v>0</v>
      </c>
    </row>
    <row r="35" spans="1:40" s="7" customFormat="1" x14ac:dyDescent="0.2">
      <c r="A35" s="7" t="s">
        <v>85</v>
      </c>
      <c r="B35" s="145">
        <v>1150</v>
      </c>
      <c r="C35" s="9" t="s">
        <v>86</v>
      </c>
      <c r="D35" s="10">
        <f>IFERROR(VLOOKUP($B35,'[7]Trial Blc'!$B$4:O$377,D$2,FALSE),0)</f>
        <v>0</v>
      </c>
      <c r="E35" s="10"/>
      <c r="F35" s="10"/>
      <c r="G35" s="10">
        <f t="shared" si="22"/>
        <v>0</v>
      </c>
      <c r="H35" s="10">
        <f>IFERROR(VLOOKUP($B35,'[7]Trial Blc'!$B$4:S$377,H$2,FALSE),0)</f>
        <v>0</v>
      </c>
      <c r="I35" s="10">
        <f>IFERROR(VLOOKUP($B35,'[7]Trial Blc'!$B$4:T$377,I$2,FALSE),0)</f>
        <v>0</v>
      </c>
      <c r="J35" s="10">
        <f>IFERROR(VLOOKUP($B35,'[7]Trial Blc'!$B$4:U$377,J$2,FALSE),0)</f>
        <v>0</v>
      </c>
      <c r="K35" s="10">
        <f>IFERROR(VLOOKUP($B35,'[7]Trial Blc'!$B$4:V$377,K$2,FALSE),0)</f>
        <v>0</v>
      </c>
      <c r="L35" s="10">
        <f>IFERROR(VLOOKUP($B35,'[7]Trial Blc'!$B$4:W$377,L$2,FALSE),0)</f>
        <v>0</v>
      </c>
      <c r="M35" s="10">
        <f>IFERROR(VLOOKUP($B35,'[7]Trial Blc'!$B$4:X$377,M$2,FALSE),0)</f>
        <v>0</v>
      </c>
      <c r="N35" s="10">
        <f>IFERROR(VLOOKUP($B35,'[7]Trial Blc'!$B$4:Y$377,N$2,FALSE),0)</f>
        <v>0</v>
      </c>
      <c r="O35" s="10">
        <f>IFERROR(VLOOKUP($B35,'[7]Trial Blc'!$B$4:Z$377,O$2,FALSE),0)</f>
        <v>0</v>
      </c>
      <c r="P35" s="10">
        <f>IFERROR(VLOOKUP($B35,'[7]Trial Blc'!$B$4:AA$377,P$2,FALSE),0)</f>
        <v>0</v>
      </c>
      <c r="Q35" s="10">
        <f>IFERROR(VLOOKUP($B35,'[7]Trial Blc'!$B$4:AB$377,Q$2,FALSE),0)</f>
        <v>0</v>
      </c>
      <c r="R35" s="10">
        <f>IFERROR(VLOOKUP($B35,'[7]Trial Blc'!$B$4:AC$377,R$2,FALSE),0)</f>
        <v>0</v>
      </c>
      <c r="S35" s="10">
        <f>IFERROR(VLOOKUP($B35,'[7]Trial Blc'!$B$4:AD$377,S$2,FALSE),0)</f>
        <v>0</v>
      </c>
      <c r="T35" s="10">
        <f t="shared" si="23"/>
        <v>0</v>
      </c>
      <c r="U35" s="149">
        <v>1945</v>
      </c>
      <c r="V35" s="7" t="s">
        <v>87</v>
      </c>
      <c r="W35" s="271">
        <f>-IFERROR(VLOOKUP($U35,'[7]Trial Blc'!$B$4:AH$377,W$2,FALSE),0)</f>
        <v>0</v>
      </c>
      <c r="X35" s="10"/>
      <c r="Y35" s="10"/>
      <c r="Z35" s="10">
        <f t="shared" si="24"/>
        <v>0</v>
      </c>
      <c r="AA35" s="10">
        <f>-IFERROR(VLOOKUP($U35,'[7]Trial Blc'!$B$4:AL$377,AA$2,FALSE),0)</f>
        <v>0</v>
      </c>
      <c r="AB35" s="10">
        <f>-IFERROR(VLOOKUP($U35,'[7]Trial Blc'!$B$4:AM$377,AB$2,FALSE),0)</f>
        <v>0</v>
      </c>
      <c r="AC35" s="10">
        <f>-IFERROR(VLOOKUP($U35,'[7]Trial Blc'!$B$4:AN$377,AC$2,FALSE),0)</f>
        <v>0</v>
      </c>
      <c r="AD35" s="10">
        <f>-IFERROR(VLOOKUP($U35,'[7]Trial Blc'!$B$4:AO$377,AD$2,FALSE),0)</f>
        <v>0</v>
      </c>
      <c r="AE35" s="10">
        <f>-IFERROR(VLOOKUP($U35,'[7]Trial Blc'!$B$4:AP$377,AE$2,FALSE),0)</f>
        <v>0</v>
      </c>
      <c r="AF35" s="10">
        <f>-IFERROR(VLOOKUP($U35,'[7]Trial Blc'!$B$4:AQ$377,AF$2,FALSE),0)</f>
        <v>0</v>
      </c>
      <c r="AG35" s="10">
        <f>-IFERROR(VLOOKUP($U35,'[7]Trial Blc'!$B$4:AR$377,AG$2,FALSE),0)</f>
        <v>0</v>
      </c>
      <c r="AH35" s="10">
        <f>-IFERROR(VLOOKUP($U35,'[7]Trial Blc'!$B$4:AS$377,AH$2,FALSE),0)</f>
        <v>0</v>
      </c>
      <c r="AI35" s="10">
        <f>-IFERROR(VLOOKUP($U35,'[7]Trial Blc'!$B$4:AT$377,AI$2,FALSE),0)</f>
        <v>0</v>
      </c>
      <c r="AJ35" s="10">
        <f>-IFERROR(VLOOKUP($U35,'[7]Trial Blc'!$B$4:AU$377,AJ$2,FALSE),0)</f>
        <v>0</v>
      </c>
      <c r="AK35" s="10">
        <f>-IFERROR(VLOOKUP($U35,'[7]Trial Blc'!$B$4:AV$377,AK$2,FALSE),0)</f>
        <v>0</v>
      </c>
      <c r="AL35" s="10">
        <f>-IFERROR(VLOOKUP($U35,'[7]Trial Blc'!$B$4:AW$377,AL$2,FALSE),0)</f>
        <v>0</v>
      </c>
      <c r="AM35" s="10">
        <f t="shared" si="17"/>
        <v>0</v>
      </c>
    </row>
    <row r="36" spans="1:40" s="7" customFormat="1" x14ac:dyDescent="0.2">
      <c r="A36" s="7" t="s">
        <v>88</v>
      </c>
      <c r="B36" s="145">
        <v>1170</v>
      </c>
      <c r="C36" s="9" t="s">
        <v>89</v>
      </c>
      <c r="D36" s="10">
        <f>IFERROR(VLOOKUP($B36,'[7]Trial Blc'!$B$4:O$377,D$2,FALSE),0)</f>
        <v>0</v>
      </c>
      <c r="E36" s="10"/>
      <c r="F36" s="10"/>
      <c r="G36" s="10">
        <f t="shared" si="22"/>
        <v>0</v>
      </c>
      <c r="H36" s="10">
        <f>IFERROR(VLOOKUP($B36,'[7]Trial Blc'!$B$4:S$377,H$2,FALSE),0)</f>
        <v>0</v>
      </c>
      <c r="I36" s="10">
        <f>IFERROR(VLOOKUP($B36,'[7]Trial Blc'!$B$4:T$377,I$2,FALSE),0)</f>
        <v>0</v>
      </c>
      <c r="J36" s="10">
        <f>IFERROR(VLOOKUP($B36,'[7]Trial Blc'!$B$4:U$377,J$2,FALSE),0)</f>
        <v>0</v>
      </c>
      <c r="K36" s="10">
        <f>IFERROR(VLOOKUP($B36,'[7]Trial Blc'!$B$4:V$377,K$2,FALSE),0)</f>
        <v>0</v>
      </c>
      <c r="L36" s="10">
        <f>IFERROR(VLOOKUP($B36,'[7]Trial Blc'!$B$4:W$377,L$2,FALSE),0)</f>
        <v>0</v>
      </c>
      <c r="M36" s="10">
        <f>IFERROR(VLOOKUP($B36,'[7]Trial Blc'!$B$4:X$377,M$2,FALSE),0)</f>
        <v>0</v>
      </c>
      <c r="N36" s="10">
        <f>IFERROR(VLOOKUP($B36,'[7]Trial Blc'!$B$4:Y$377,N$2,FALSE),0)</f>
        <v>0</v>
      </c>
      <c r="O36" s="10">
        <f>IFERROR(VLOOKUP($B36,'[7]Trial Blc'!$B$4:Z$377,O$2,FALSE),0)</f>
        <v>0</v>
      </c>
      <c r="P36" s="10">
        <f>IFERROR(VLOOKUP($B36,'[7]Trial Blc'!$B$4:AA$377,P$2,FALSE),0)</f>
        <v>0</v>
      </c>
      <c r="Q36" s="10">
        <f>IFERROR(VLOOKUP($B36,'[7]Trial Blc'!$B$4:AB$377,Q$2,FALSE),0)</f>
        <v>0</v>
      </c>
      <c r="R36" s="10">
        <f>IFERROR(VLOOKUP($B36,'[7]Trial Blc'!$B$4:AC$377,R$2,FALSE),0)</f>
        <v>0</v>
      </c>
      <c r="S36" s="10">
        <f>IFERROR(VLOOKUP($B36,'[7]Trial Blc'!$B$4:AD$377,S$2,FALSE),0)</f>
        <v>0</v>
      </c>
      <c r="T36" s="10">
        <f t="shared" si="23"/>
        <v>0</v>
      </c>
      <c r="U36" s="149">
        <v>1965</v>
      </c>
      <c r="V36" s="7" t="s">
        <v>90</v>
      </c>
      <c r="W36" s="271">
        <f>-IFERROR(VLOOKUP($U36,'[7]Trial Blc'!$B$4:AH$377,W$2,FALSE),0)</f>
        <v>0</v>
      </c>
      <c r="X36" s="10"/>
      <c r="Y36" s="10"/>
      <c r="Z36" s="10">
        <f t="shared" si="24"/>
        <v>0</v>
      </c>
      <c r="AA36" s="10">
        <f>-IFERROR(VLOOKUP($U36,'[7]Trial Blc'!$B$4:AL$377,AA$2,FALSE),0)</f>
        <v>0</v>
      </c>
      <c r="AB36" s="10">
        <f>-IFERROR(VLOOKUP($U36,'[7]Trial Blc'!$B$4:AM$377,AB$2,FALSE),0)</f>
        <v>0</v>
      </c>
      <c r="AC36" s="10">
        <f>-IFERROR(VLOOKUP($U36,'[7]Trial Blc'!$B$4:AN$377,AC$2,FALSE),0)</f>
        <v>0</v>
      </c>
      <c r="AD36" s="10">
        <f>-IFERROR(VLOOKUP($U36,'[7]Trial Blc'!$B$4:AO$377,AD$2,FALSE),0)</f>
        <v>0</v>
      </c>
      <c r="AE36" s="10">
        <f>-IFERROR(VLOOKUP($U36,'[7]Trial Blc'!$B$4:AP$377,AE$2,FALSE),0)</f>
        <v>0</v>
      </c>
      <c r="AF36" s="10">
        <f>-IFERROR(VLOOKUP($U36,'[7]Trial Blc'!$B$4:AQ$377,AF$2,FALSE),0)</f>
        <v>0</v>
      </c>
      <c r="AG36" s="10">
        <f>-IFERROR(VLOOKUP($U36,'[7]Trial Blc'!$B$4:AR$377,AG$2,FALSE),0)</f>
        <v>0</v>
      </c>
      <c r="AH36" s="10">
        <f>-IFERROR(VLOOKUP($U36,'[7]Trial Blc'!$B$4:AS$377,AH$2,FALSE),0)</f>
        <v>0</v>
      </c>
      <c r="AI36" s="10">
        <f>-IFERROR(VLOOKUP($U36,'[7]Trial Blc'!$B$4:AT$377,AI$2,FALSE),0)</f>
        <v>0</v>
      </c>
      <c r="AJ36" s="10">
        <f>-IFERROR(VLOOKUP($U36,'[7]Trial Blc'!$B$4:AU$377,AJ$2,FALSE),0)</f>
        <v>0</v>
      </c>
      <c r="AK36" s="10">
        <f>-IFERROR(VLOOKUP($U36,'[7]Trial Blc'!$B$4:AV$377,AK$2,FALSE),0)</f>
        <v>0</v>
      </c>
      <c r="AL36" s="10">
        <f>-IFERROR(VLOOKUP($U36,'[7]Trial Blc'!$B$4:AW$377,AL$2,FALSE),0)</f>
        <v>0</v>
      </c>
      <c r="AM36" s="10">
        <f t="shared" si="17"/>
        <v>0</v>
      </c>
    </row>
    <row r="37" spans="1:40" s="7" customFormat="1" ht="10.5" x14ac:dyDescent="0.25">
      <c r="A37" s="8" t="s">
        <v>91</v>
      </c>
      <c r="B37" s="145"/>
      <c r="C37" s="9"/>
      <c r="D37" s="10"/>
      <c r="E37" s="10"/>
      <c r="F37" s="9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46"/>
      <c r="V37" s="8" t="s">
        <v>91</v>
      </c>
      <c r="W37" s="10"/>
      <c r="X37" s="9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1"/>
      <c r="AN37" s="11"/>
    </row>
    <row r="38" spans="1:40" s="7" customFormat="1" x14ac:dyDescent="0.2">
      <c r="A38" s="7" t="s">
        <v>92</v>
      </c>
      <c r="B38" s="145">
        <v>1045</v>
      </c>
      <c r="C38" s="9" t="s">
        <v>93</v>
      </c>
      <c r="D38" s="271">
        <f>IFERROR(VLOOKUP($B38,'[7]Trial Blc'!$B$4:O$377,D$2,FALSE),0)</f>
        <v>1180.1300000000001</v>
      </c>
      <c r="E38" s="10"/>
      <c r="F38" s="10"/>
      <c r="G38" s="10">
        <f>+D38+E38+F38</f>
        <v>1180.1300000000001</v>
      </c>
      <c r="H38" s="10">
        <f>IFERROR(VLOOKUP($B38,'[7]Trial Blc'!$B$4:S$377,H$2,FALSE),0)</f>
        <v>1179.57</v>
      </c>
      <c r="I38" s="10">
        <f>IFERROR(VLOOKUP($B38,'[7]Trial Blc'!$B$4:T$377,I$2,FALSE),0)</f>
        <v>1167.67</v>
      </c>
      <c r="J38" s="10">
        <f>IFERROR(VLOOKUP($B38,'[7]Trial Blc'!$B$4:U$377,J$2,FALSE),0)</f>
        <v>1165.6500000000001</v>
      </c>
      <c r="K38" s="10">
        <f>IFERROR(VLOOKUP($B38,'[7]Trial Blc'!$B$4:V$377,K$2,FALSE),0)</f>
        <v>1168.97</v>
      </c>
      <c r="L38" s="10">
        <f>IFERROR(VLOOKUP($B38,'[7]Trial Blc'!$B$4:W$377,L$2,FALSE),0)</f>
        <v>1167.5</v>
      </c>
      <c r="M38" s="10">
        <f>IFERROR(VLOOKUP($B38,'[7]Trial Blc'!$B$4:X$377,M$2,FALSE),0)</f>
        <v>1167.6500000000001</v>
      </c>
      <c r="N38" s="10">
        <f>IFERROR(VLOOKUP($B38,'[7]Trial Blc'!$B$4:Y$377,N$2,FALSE),0)</f>
        <v>1166.07</v>
      </c>
      <c r="O38" s="10">
        <f>IFERROR(VLOOKUP($B38,'[7]Trial Blc'!$B$4:Z$377,O$2,FALSE),0)</f>
        <v>1164.4000000000001</v>
      </c>
      <c r="P38" s="10">
        <f>IFERROR(VLOOKUP($B38,'[7]Trial Blc'!$B$4:AA$377,P$2,FALSE),0)</f>
        <v>1153.57</v>
      </c>
      <c r="Q38" s="10">
        <f>IFERROR(VLOOKUP($B38,'[7]Trial Blc'!$B$4:AB$377,Q$2,FALSE),0)</f>
        <v>1153.3</v>
      </c>
      <c r="R38" s="10">
        <f>IFERROR(VLOOKUP($B38,'[7]Trial Blc'!$B$4:AC$377,R$2,FALSE),0)</f>
        <v>1151.8</v>
      </c>
      <c r="S38" s="10">
        <f>IFERROR(VLOOKUP($B38,'[7]Trial Blc'!$B$4:AD$377,S$2,FALSE),0)</f>
        <v>1150.73</v>
      </c>
      <c r="T38" s="10">
        <f>AVERAGE(G38:S38)</f>
        <v>1164.3853846153845</v>
      </c>
      <c r="U38" s="149"/>
      <c r="W38" s="10"/>
      <c r="X38" s="9"/>
      <c r="Y38" s="10"/>
      <c r="Z38" s="10">
        <f>SUM(W38:Y38)</f>
        <v>0</v>
      </c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1"/>
      <c r="AN38" s="11"/>
    </row>
    <row r="39" spans="1:40" s="7" customFormat="1" x14ac:dyDescent="0.2">
      <c r="B39" s="155"/>
      <c r="C39" s="12"/>
      <c r="D39" s="10"/>
      <c r="E39" s="10"/>
      <c r="F39" s="9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49"/>
      <c r="W39" s="10"/>
      <c r="X39" s="9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1"/>
      <c r="AN39" s="11"/>
    </row>
    <row r="40" spans="1:40" s="7" customFormat="1" x14ac:dyDescent="0.2">
      <c r="A40" s="7" t="s">
        <v>94</v>
      </c>
      <c r="B40" s="145"/>
      <c r="C40" s="9"/>
      <c r="D40" s="10"/>
      <c r="E40" s="10"/>
      <c r="F40" s="9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49"/>
      <c r="W40" s="10"/>
      <c r="X40" s="9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1"/>
      <c r="AN40" s="11"/>
    </row>
    <row r="41" spans="1:40" s="7" customFormat="1" x14ac:dyDescent="0.2">
      <c r="B41" s="145">
        <v>1065</v>
      </c>
      <c r="C41" s="9" t="s">
        <v>95</v>
      </c>
      <c r="D41" s="10">
        <f>IFERROR(VLOOKUP($B41,'[7]Trial Blc'!$B$4:O$377,D$2,FALSE),0)</f>
        <v>0</v>
      </c>
      <c r="E41" s="10"/>
      <c r="F41" s="10"/>
      <c r="G41" s="10">
        <f t="shared" ref="G41:G42" si="25">+D41+E41+F41</f>
        <v>0</v>
      </c>
      <c r="H41" s="10">
        <f>IFERROR(VLOOKUP($B41,'[7]Trial Blc'!$B$4:S$377,H$2,FALSE),0)</f>
        <v>0</v>
      </c>
      <c r="I41" s="10">
        <f>IFERROR(VLOOKUP($B41,'[7]Trial Blc'!$B$4:T$377,I$2,FALSE),0)</f>
        <v>0</v>
      </c>
      <c r="J41" s="10">
        <f>IFERROR(VLOOKUP($B41,'[7]Trial Blc'!$B$4:U$377,J$2,FALSE),0)</f>
        <v>0</v>
      </c>
      <c r="K41" s="10">
        <f>IFERROR(VLOOKUP($B41,'[7]Trial Blc'!$B$4:V$377,K$2,FALSE),0)</f>
        <v>0</v>
      </c>
      <c r="L41" s="10">
        <f>IFERROR(VLOOKUP($B41,'[7]Trial Blc'!$B$4:W$377,L$2,FALSE),0)</f>
        <v>0</v>
      </c>
      <c r="M41" s="10">
        <f>IFERROR(VLOOKUP($B41,'[7]Trial Blc'!$B$4:X$377,M$2,FALSE),0)</f>
        <v>0</v>
      </c>
      <c r="N41" s="10">
        <f>IFERROR(VLOOKUP($B41,'[7]Trial Blc'!$B$4:Y$377,N$2,FALSE),0)</f>
        <v>0</v>
      </c>
      <c r="O41" s="10">
        <f>IFERROR(VLOOKUP($B41,'[7]Trial Blc'!$B$4:Z$377,O$2,FALSE),0)</f>
        <v>0</v>
      </c>
      <c r="P41" s="10">
        <f>IFERROR(VLOOKUP($B41,'[7]Trial Blc'!$B$4:AA$377,P$2,FALSE),0)</f>
        <v>0</v>
      </c>
      <c r="Q41" s="10">
        <f>IFERROR(VLOOKUP($B41,'[7]Trial Blc'!$B$4:AB$377,Q$2,FALSE),0)</f>
        <v>0</v>
      </c>
      <c r="R41" s="10">
        <f>IFERROR(VLOOKUP($B41,'[7]Trial Blc'!$B$4:AC$377,R$2,FALSE),0)</f>
        <v>0</v>
      </c>
      <c r="S41" s="10">
        <f>IFERROR(VLOOKUP($B41,'[7]Trial Blc'!$B$4:AD$377,S$2,FALSE),0)</f>
        <v>0</v>
      </c>
      <c r="T41" s="10">
        <f t="shared" ref="T41:T42" si="26">AVERAGE(G41:S41)</f>
        <v>0</v>
      </c>
      <c r="U41" s="149">
        <v>1860</v>
      </c>
      <c r="V41" s="7" t="s">
        <v>96</v>
      </c>
      <c r="W41" s="271">
        <f>-IFERROR(VLOOKUP($U41,'[7]Trial Blc'!$B$4:AH$377,W$2,FALSE),0)</f>
        <v>0</v>
      </c>
      <c r="X41" s="10"/>
      <c r="Y41" s="10"/>
      <c r="Z41" s="10">
        <f t="shared" ref="Z41:Z42" si="27">+W41+X41+Y41</f>
        <v>0</v>
      </c>
      <c r="AA41" s="10">
        <f>-IFERROR(VLOOKUP($U41,'[7]Trial Blc'!$B$4:AL$377,AA$2,FALSE),0)</f>
        <v>0</v>
      </c>
      <c r="AB41" s="10">
        <f>-IFERROR(VLOOKUP($U41,'[7]Trial Blc'!$B$4:AM$377,AB$2,FALSE),0)</f>
        <v>0</v>
      </c>
      <c r="AC41" s="10">
        <f>-IFERROR(VLOOKUP($U41,'[7]Trial Blc'!$B$4:AN$377,AC$2,FALSE),0)</f>
        <v>0</v>
      </c>
      <c r="AD41" s="10">
        <f>-IFERROR(VLOOKUP($U41,'[7]Trial Blc'!$B$4:AO$377,AD$2,FALSE),0)</f>
        <v>0</v>
      </c>
      <c r="AE41" s="10">
        <f>-IFERROR(VLOOKUP($U41,'[7]Trial Blc'!$B$4:AP$377,AE$2,FALSE),0)</f>
        <v>0</v>
      </c>
      <c r="AF41" s="10">
        <f>-IFERROR(VLOOKUP($U41,'[7]Trial Blc'!$B$4:AQ$377,AF$2,FALSE),0)</f>
        <v>0</v>
      </c>
      <c r="AG41" s="10">
        <f>-IFERROR(VLOOKUP($U41,'[7]Trial Blc'!$B$4:AR$377,AG$2,FALSE),0)</f>
        <v>0</v>
      </c>
      <c r="AH41" s="10">
        <f>-IFERROR(VLOOKUP($U41,'[7]Trial Blc'!$B$4:AS$377,AH$2,FALSE),0)</f>
        <v>0</v>
      </c>
      <c r="AI41" s="10">
        <f>-IFERROR(VLOOKUP($U41,'[7]Trial Blc'!$B$4:AT$377,AI$2,FALSE),0)</f>
        <v>0</v>
      </c>
      <c r="AJ41" s="10">
        <f>-IFERROR(VLOOKUP($U41,'[7]Trial Blc'!$B$4:AU$377,AJ$2,FALSE),0)</f>
        <v>0</v>
      </c>
      <c r="AK41" s="10">
        <f>-IFERROR(VLOOKUP($U41,'[7]Trial Blc'!$B$4:AV$377,AK$2,FALSE),0)</f>
        <v>0</v>
      </c>
      <c r="AL41" s="10">
        <f>-IFERROR(VLOOKUP($U41,'[7]Trial Blc'!$B$4:AW$377,AL$2,FALSE),0)</f>
        <v>0</v>
      </c>
      <c r="AM41" s="10">
        <f t="shared" ref="AM41:AM43" si="28">AVERAGE(Z41:AL41)</f>
        <v>0</v>
      </c>
    </row>
    <row r="42" spans="1:40" s="7" customFormat="1" x14ac:dyDescent="0.2">
      <c r="A42" s="17" t="s">
        <v>94</v>
      </c>
      <c r="B42" s="145">
        <v>1175</v>
      </c>
      <c r="C42" s="9" t="s">
        <v>97</v>
      </c>
      <c r="D42" s="10">
        <f>IFERROR(VLOOKUP($B42,'[7]Trial Blc'!$B$4:O$377,D$2,FALSE),0)</f>
        <v>87159.05</v>
      </c>
      <c r="E42" s="10"/>
      <c r="F42" s="10"/>
      <c r="G42" s="10">
        <f t="shared" si="25"/>
        <v>87159.05</v>
      </c>
      <c r="H42" s="10">
        <f>IFERROR(VLOOKUP($B42,'[7]Trial Blc'!$B$4:S$377,H$2,FALSE),0)</f>
        <v>87099.96</v>
      </c>
      <c r="I42" s="10">
        <f>IFERROR(VLOOKUP($B42,'[7]Trial Blc'!$B$4:T$377,I$2,FALSE),0)</f>
        <v>86652.18</v>
      </c>
      <c r="J42" s="10">
        <f>IFERROR(VLOOKUP($B42,'[7]Trial Blc'!$B$4:U$377,J$2,FALSE),0)</f>
        <v>86535.9</v>
      </c>
      <c r="K42" s="10">
        <f>IFERROR(VLOOKUP($B42,'[7]Trial Blc'!$B$4:V$377,K$2,FALSE),0)</f>
        <v>86599.96</v>
      </c>
      <c r="L42" s="10">
        <f>IFERROR(VLOOKUP($B42,'[7]Trial Blc'!$B$4:W$377,L$2,FALSE),0)</f>
        <v>86479.8</v>
      </c>
      <c r="M42" s="10">
        <f>IFERROR(VLOOKUP($B42,'[7]Trial Blc'!$B$4:X$377,M$2,FALSE),0)</f>
        <v>86605.59</v>
      </c>
      <c r="N42" s="10">
        <f>IFERROR(VLOOKUP($B42,'[7]Trial Blc'!$B$4:Y$377,N$2,FALSE),0)</f>
        <v>86857.7</v>
      </c>
      <c r="O42" s="10">
        <f>IFERROR(VLOOKUP($B42,'[7]Trial Blc'!$B$4:Z$377,O$2,FALSE),0)</f>
        <v>86766.66</v>
      </c>
      <c r="P42" s="10">
        <f>IFERROR(VLOOKUP($B42,'[7]Trial Blc'!$B$4:AA$377,P$2,FALSE),0)</f>
        <v>86448.06</v>
      </c>
      <c r="Q42" s="10">
        <f>IFERROR(VLOOKUP($B42,'[7]Trial Blc'!$B$4:AB$377,Q$2,FALSE),0)</f>
        <v>86414.81</v>
      </c>
      <c r="R42" s="10">
        <f>IFERROR(VLOOKUP($B42,'[7]Trial Blc'!$B$4:AC$377,R$2,FALSE),0)</f>
        <v>86648.73</v>
      </c>
      <c r="S42" s="10">
        <f>IFERROR(VLOOKUP($B42,'[7]Trial Blc'!$B$4:AD$377,S$2,FALSE),0)</f>
        <v>86814.98</v>
      </c>
      <c r="T42" s="10">
        <f t="shared" si="26"/>
        <v>86698.721538461527</v>
      </c>
      <c r="U42" s="149">
        <v>1970</v>
      </c>
      <c r="V42" s="7" t="s">
        <v>98</v>
      </c>
      <c r="W42" s="274">
        <f>-IFERROR(VLOOKUP($U42,'[7]Trial Blc'!$B$4:AH$377,W$2,FALSE),0)</f>
        <v>36841.06</v>
      </c>
      <c r="X42" s="16"/>
      <c r="Y42" s="16"/>
      <c r="Z42" s="16">
        <f t="shared" si="27"/>
        <v>36841.06</v>
      </c>
      <c r="AA42" s="16">
        <f>-IFERROR(VLOOKUP($U42,'[7]Trial Blc'!$B$4:AL$377,AA$2,FALSE),0)</f>
        <v>36966.92</v>
      </c>
      <c r="AB42" s="16">
        <f>-IFERROR(VLOOKUP($U42,'[7]Trial Blc'!$B$4:AM$377,AB$2,FALSE),0)</f>
        <v>36897.589999999997</v>
      </c>
      <c r="AC42" s="16">
        <f>-IFERROR(VLOOKUP($U42,'[7]Trial Blc'!$B$4:AN$377,AC$2,FALSE),0)</f>
        <v>36944.660000000003</v>
      </c>
      <c r="AD42" s="16">
        <f>-IFERROR(VLOOKUP($U42,'[7]Trial Blc'!$B$4:AO$377,AD$2,FALSE),0)</f>
        <v>37131.129999999997</v>
      </c>
      <c r="AE42" s="16">
        <f>-IFERROR(VLOOKUP($U42,'[7]Trial Blc'!$B$4:AP$377,AE$2,FALSE),0)</f>
        <v>37227.519999999997</v>
      </c>
      <c r="AF42" s="16">
        <f>-IFERROR(VLOOKUP($U42,'[7]Trial Blc'!$B$4:AQ$377,AF$2,FALSE),0)</f>
        <v>37364.019999999997</v>
      </c>
      <c r="AG42" s="16">
        <f>-IFERROR(VLOOKUP($U42,'[7]Trial Blc'!$B$4:AR$377,AG$2,FALSE),0)</f>
        <v>37477.74</v>
      </c>
      <c r="AH42" s="16">
        <f>-IFERROR(VLOOKUP($U42,'[7]Trial Blc'!$B$4:AS$377,AH$2,FALSE),0)</f>
        <v>37572.61</v>
      </c>
      <c r="AI42" s="16">
        <f>-IFERROR(VLOOKUP($U42,'[7]Trial Blc'!$B$4:AT$377,AI$2,FALSE),0)</f>
        <v>37527.599999999999</v>
      </c>
      <c r="AJ42" s="16">
        <f>-IFERROR(VLOOKUP($U42,'[7]Trial Blc'!$B$4:AU$377,AJ$2,FALSE),0)</f>
        <v>37662.25</v>
      </c>
      <c r="AK42" s="16">
        <f>-IFERROR(VLOOKUP($U42,'[7]Trial Blc'!$B$4:AV$377,AK$2,FALSE),0)</f>
        <v>37757.99</v>
      </c>
      <c r="AL42" s="16">
        <f>-IFERROR(VLOOKUP($U42,'[7]Trial Blc'!$B$4:AW$377,AL$2,FALSE),0)</f>
        <v>37881.11</v>
      </c>
      <c r="AM42" s="16">
        <f t="shared" si="28"/>
        <v>37327.092307692299</v>
      </c>
    </row>
    <row r="43" spans="1:40" s="8" customFormat="1" ht="10.5" x14ac:dyDescent="0.25">
      <c r="A43" s="152"/>
      <c r="B43" s="153"/>
      <c r="C43" s="18" t="s">
        <v>81</v>
      </c>
      <c r="D43" s="154">
        <f>SUM(D41:D42)</f>
        <v>87159.05</v>
      </c>
      <c r="E43" s="66"/>
      <c r="F43" s="154">
        <f>SUM(F41:F42)</f>
        <v>0</v>
      </c>
      <c r="G43" s="154">
        <f>SUM(G41:G42)</f>
        <v>87159.05</v>
      </c>
      <c r="H43" s="154">
        <f>SUM(H41:H42)</f>
        <v>87099.96</v>
      </c>
      <c r="I43" s="154">
        <f t="shared" ref="I43:S43" si="29">SUM(I41:I42)</f>
        <v>86652.18</v>
      </c>
      <c r="J43" s="154">
        <f t="shared" si="29"/>
        <v>86535.9</v>
      </c>
      <c r="K43" s="154">
        <f t="shared" si="29"/>
        <v>86599.96</v>
      </c>
      <c r="L43" s="154">
        <f t="shared" si="29"/>
        <v>86479.8</v>
      </c>
      <c r="M43" s="154">
        <f t="shared" si="29"/>
        <v>86605.59</v>
      </c>
      <c r="N43" s="154">
        <f t="shared" si="29"/>
        <v>86857.7</v>
      </c>
      <c r="O43" s="154">
        <f t="shared" si="29"/>
        <v>86766.66</v>
      </c>
      <c r="P43" s="154">
        <f t="shared" si="29"/>
        <v>86448.06</v>
      </c>
      <c r="Q43" s="154">
        <f t="shared" si="29"/>
        <v>86414.81</v>
      </c>
      <c r="R43" s="154">
        <f t="shared" si="29"/>
        <v>86648.73</v>
      </c>
      <c r="S43" s="154">
        <f t="shared" si="29"/>
        <v>86814.98</v>
      </c>
      <c r="T43" s="154">
        <f>AVERAGE(G43:S43)</f>
        <v>86698.721538461527</v>
      </c>
      <c r="U43" s="146"/>
      <c r="V43" s="20" t="s">
        <v>81</v>
      </c>
      <c r="W43" s="66">
        <f t="shared" ref="W43:AL43" si="30">SUM(W41:W42)</f>
        <v>36841.06</v>
      </c>
      <c r="X43" s="66">
        <f>SUM(X41:X42)</f>
        <v>0</v>
      </c>
      <c r="Y43" s="66"/>
      <c r="Z43" s="66">
        <f>SUM(Z41:Z42)</f>
        <v>36841.06</v>
      </c>
      <c r="AA43" s="66">
        <f t="shared" si="30"/>
        <v>36966.92</v>
      </c>
      <c r="AB43" s="66">
        <f t="shared" si="30"/>
        <v>36897.589999999997</v>
      </c>
      <c r="AC43" s="66">
        <f t="shared" si="30"/>
        <v>36944.660000000003</v>
      </c>
      <c r="AD43" s="66">
        <f t="shared" si="30"/>
        <v>37131.129999999997</v>
      </c>
      <c r="AE43" s="66">
        <f t="shared" si="30"/>
        <v>37227.519999999997</v>
      </c>
      <c r="AF43" s="66">
        <f t="shared" si="30"/>
        <v>37364.019999999997</v>
      </c>
      <c r="AG43" s="66">
        <f t="shared" si="30"/>
        <v>37477.74</v>
      </c>
      <c r="AH43" s="66">
        <f t="shared" si="30"/>
        <v>37572.61</v>
      </c>
      <c r="AI43" s="66">
        <f t="shared" si="30"/>
        <v>37527.599999999999</v>
      </c>
      <c r="AJ43" s="66">
        <f t="shared" si="30"/>
        <v>37662.25</v>
      </c>
      <c r="AK43" s="66">
        <f t="shared" si="30"/>
        <v>37757.99</v>
      </c>
      <c r="AL43" s="66">
        <f t="shared" si="30"/>
        <v>37881.11</v>
      </c>
      <c r="AM43" s="8">
        <f t="shared" si="28"/>
        <v>37327.092307692299</v>
      </c>
    </row>
    <row r="44" spans="1:40" s="11" customFormat="1" ht="10.5" x14ac:dyDescent="0.25">
      <c r="A44" s="22"/>
      <c r="B44" s="155"/>
      <c r="C44" s="12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51"/>
      <c r="V44" s="24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</row>
    <row r="45" spans="1:40" s="7" customFormat="1" x14ac:dyDescent="0.2">
      <c r="A45" s="7" t="s">
        <v>99</v>
      </c>
      <c r="B45" s="145">
        <v>1180</v>
      </c>
      <c r="C45" s="9" t="s">
        <v>100</v>
      </c>
      <c r="D45" s="10">
        <f>IFERROR(VLOOKUP($B45,'[7]Trial Blc'!$B$4:O$377,D$2,FALSE),0)</f>
        <v>29121.16</v>
      </c>
      <c r="E45" s="10"/>
      <c r="F45" s="10"/>
      <c r="G45" s="10">
        <f>+D45+E45+F45</f>
        <v>29121.16</v>
      </c>
      <c r="H45" s="10">
        <f>IFERROR(VLOOKUP($B45,'[7]Trial Blc'!$B$4:S$377,H$2,FALSE),0)</f>
        <v>29159.439999999999</v>
      </c>
      <c r="I45" s="10">
        <f>IFERROR(VLOOKUP($B45,'[7]Trial Blc'!$B$4:T$377,I$2,FALSE),0)</f>
        <v>28989.57</v>
      </c>
      <c r="J45" s="10">
        <f>IFERROR(VLOOKUP($B45,'[7]Trial Blc'!$B$4:U$377,J$2,FALSE),0)</f>
        <v>28932.07</v>
      </c>
      <c r="K45" s="10">
        <f>IFERROR(VLOOKUP($B45,'[7]Trial Blc'!$B$4:V$377,K$2,FALSE),0)</f>
        <v>28974.400000000001</v>
      </c>
      <c r="L45" s="10">
        <f>IFERROR(VLOOKUP($B45,'[7]Trial Blc'!$B$4:W$377,L$2,FALSE),0)</f>
        <v>29116.97</v>
      </c>
      <c r="M45" s="10">
        <f>IFERROR(VLOOKUP($B45,'[7]Trial Blc'!$B$4:X$377,M$2,FALSE),0)</f>
        <v>29185.63</v>
      </c>
      <c r="N45" s="10">
        <f>IFERROR(VLOOKUP($B45,'[7]Trial Blc'!$B$4:Y$377,N$2,FALSE),0)</f>
        <v>29187.15</v>
      </c>
      <c r="O45" s="10">
        <f>IFERROR(VLOOKUP($B45,'[7]Trial Blc'!$B$4:Z$377,O$2,FALSE),0)</f>
        <v>29145.18</v>
      </c>
      <c r="P45" s="10">
        <f>IFERROR(VLOOKUP($B45,'[7]Trial Blc'!$B$4:AA$377,P$2,FALSE),0)</f>
        <v>28945.9</v>
      </c>
      <c r="Q45" s="10">
        <f>IFERROR(VLOOKUP($B45,'[7]Trial Blc'!$B$4:AB$377,Q$2,FALSE),0)</f>
        <v>28967.62</v>
      </c>
      <c r="R45" s="10">
        <f>IFERROR(VLOOKUP($B45,'[7]Trial Blc'!$B$4:AC$377,R$2,FALSE),0)</f>
        <v>28936.31</v>
      </c>
      <c r="S45" s="10">
        <f>IFERROR(VLOOKUP($B45,'[7]Trial Blc'!$B$4:AD$377,S$2,FALSE),0)</f>
        <v>29027.1</v>
      </c>
      <c r="T45" s="10">
        <f>AVERAGE(G45:S45)</f>
        <v>29052.961538461535</v>
      </c>
      <c r="U45" s="149">
        <v>1975</v>
      </c>
      <c r="V45" s="7" t="s">
        <v>101</v>
      </c>
      <c r="W45" s="271">
        <f>-IFERROR(VLOOKUP($U45,'[7]Trial Blc'!$B$4:AH$377,W$2,FALSE),0)</f>
        <v>25158.47</v>
      </c>
      <c r="X45" s="10"/>
      <c r="Y45" s="10"/>
      <c r="Z45" s="10">
        <f t="shared" ref="Z45" si="31">+W45+X45+Y45</f>
        <v>25158.47</v>
      </c>
      <c r="AA45" s="10">
        <f>-IFERROR(VLOOKUP($U45,'[7]Trial Blc'!$B$4:AL$377,AA$2,FALSE),0)</f>
        <v>25233.83</v>
      </c>
      <c r="AB45" s="10">
        <f>-IFERROR(VLOOKUP($U45,'[7]Trial Blc'!$B$4:AM$377,AB$2,FALSE),0)</f>
        <v>25153.919999999998</v>
      </c>
      <c r="AC45" s="10">
        <f>-IFERROR(VLOOKUP($U45,'[7]Trial Blc'!$B$4:AN$377,AC$2,FALSE),0)</f>
        <v>25179.919999999998</v>
      </c>
      <c r="AD45" s="10">
        <f>-IFERROR(VLOOKUP($U45,'[7]Trial Blc'!$B$4:AO$377,AD$2,FALSE),0)</f>
        <v>25304.89</v>
      </c>
      <c r="AE45" s="10">
        <f>-IFERROR(VLOOKUP($U45,'[7]Trial Blc'!$B$4:AP$377,AE$2,FALSE),0)</f>
        <v>25360.91</v>
      </c>
      <c r="AF45" s="10">
        <f>-IFERROR(VLOOKUP($U45,'[7]Trial Blc'!$B$4:AQ$377,AF$2,FALSE),0)</f>
        <v>25446.01</v>
      </c>
      <c r="AG45" s="10">
        <f>-IFERROR(VLOOKUP($U45,'[7]Trial Blc'!$B$4:AR$377,AG$2,FALSE),0)</f>
        <v>25511.200000000001</v>
      </c>
      <c r="AH45" s="10">
        <f>-IFERROR(VLOOKUP($U45,'[7]Trial Blc'!$B$4:AS$377,AH$2,FALSE),0)</f>
        <v>25565.63</v>
      </c>
      <c r="AI45" s="10">
        <f>-IFERROR(VLOOKUP($U45,'[7]Trial Blc'!$B$4:AT$377,AI$2,FALSE),0)</f>
        <v>25504.15</v>
      </c>
      <c r="AJ45" s="10">
        <f>-IFERROR(VLOOKUP($U45,'[7]Trial Blc'!$B$4:AU$377,AJ$2,FALSE),0)</f>
        <v>25586.27</v>
      </c>
      <c r="AK45" s="10">
        <f>-IFERROR(VLOOKUP($U45,'[7]Trial Blc'!$B$4:AV$377,AK$2,FALSE),0)</f>
        <v>25641.55</v>
      </c>
      <c r="AL45" s="10">
        <f>-IFERROR(VLOOKUP($U45,'[7]Trial Blc'!$B$4:AW$377,AL$2,FALSE),0)</f>
        <v>25714.16</v>
      </c>
      <c r="AM45" s="10">
        <f t="shared" ref="AM45" si="32">AVERAGE(Z45:AL45)</f>
        <v>25412.377692307691</v>
      </c>
    </row>
    <row r="46" spans="1:40" s="7" customFormat="1" x14ac:dyDescent="0.2">
      <c r="B46" s="157"/>
      <c r="C46" s="25"/>
      <c r="D46" s="10"/>
      <c r="E46" s="10"/>
      <c r="F46" s="9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49"/>
      <c r="W46" s="10"/>
      <c r="X46" s="9"/>
      <c r="Y46" s="10"/>
      <c r="Z46" s="10">
        <f>+W46+X46</f>
        <v>0</v>
      </c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1"/>
      <c r="AN46" s="11"/>
    </row>
    <row r="47" spans="1:40" s="26" customFormat="1" x14ac:dyDescent="0.2">
      <c r="A47" s="26" t="s">
        <v>99</v>
      </c>
      <c r="B47" s="157">
        <v>1575</v>
      </c>
      <c r="C47" s="25" t="s">
        <v>475</v>
      </c>
      <c r="D47" s="10">
        <f>IFERROR(VLOOKUP($B47,'[7]Trial Blc'!$B$4:O$377,D$2,FALSE),0)</f>
        <v>-191</v>
      </c>
      <c r="E47" s="10"/>
      <c r="F47" s="10"/>
      <c r="G47" s="10">
        <f t="shared" ref="G47:G51" si="33">+D47+E47+F47</f>
        <v>-191</v>
      </c>
      <c r="H47" s="10">
        <f>IFERROR(VLOOKUP($B47,'[7]Trial Blc'!$B$4:S$377,H$2,FALSE),0)</f>
        <v>-191</v>
      </c>
      <c r="I47" s="10">
        <f>IFERROR(VLOOKUP($B47,'[7]Trial Blc'!$B$4:T$377,I$2,FALSE),0)</f>
        <v>-191</v>
      </c>
      <c r="J47" s="10">
        <f>IFERROR(VLOOKUP($B47,'[7]Trial Blc'!$B$4:U$377,J$2,FALSE),0)</f>
        <v>-191</v>
      </c>
      <c r="K47" s="10">
        <f>IFERROR(VLOOKUP($B47,'[7]Trial Blc'!$B$4:V$377,K$2,FALSE),0)</f>
        <v>-191</v>
      </c>
      <c r="L47" s="10">
        <f>IFERROR(VLOOKUP($B47,'[7]Trial Blc'!$B$4:W$377,L$2,FALSE),0)</f>
        <v>-191</v>
      </c>
      <c r="M47" s="10">
        <f>IFERROR(VLOOKUP($B47,'[7]Trial Blc'!$B$4:X$377,M$2,FALSE),0)</f>
        <v>-191</v>
      </c>
      <c r="N47" s="10">
        <f>IFERROR(VLOOKUP($B47,'[7]Trial Blc'!$B$4:Y$377,N$2,FALSE),0)</f>
        <v>-191</v>
      </c>
      <c r="O47" s="10">
        <f>IFERROR(VLOOKUP($B47,'[7]Trial Blc'!$B$4:Z$377,O$2,FALSE),0)</f>
        <v>-191</v>
      </c>
      <c r="P47" s="10">
        <f>IFERROR(VLOOKUP($B47,'[7]Trial Blc'!$B$4:AA$377,P$2,FALSE),0)</f>
        <v>-191</v>
      </c>
      <c r="Q47" s="10">
        <f>IFERROR(VLOOKUP($B47,'[7]Trial Blc'!$B$4:AB$377,Q$2,FALSE),0)</f>
        <v>-191</v>
      </c>
      <c r="R47" s="10">
        <f>IFERROR(VLOOKUP($B47,'[7]Trial Blc'!$B$4:AC$377,R$2,FALSE),0)</f>
        <v>-191</v>
      </c>
      <c r="S47" s="10">
        <f>IFERROR(VLOOKUP($B47,'[7]Trial Blc'!$B$4:AD$377,S$2,FALSE),0)</f>
        <v>-191</v>
      </c>
      <c r="T47" s="10">
        <f t="shared" ref="T47:T51" si="34">AVERAGE(G47:S47)</f>
        <v>-191</v>
      </c>
      <c r="U47" s="158">
        <v>2315</v>
      </c>
      <c r="V47" s="26" t="s">
        <v>476</v>
      </c>
      <c r="W47" s="271">
        <f>-IFERROR(VLOOKUP($U47,'[7]Trial Blc'!$B$4:AH$377,W$2,FALSE),0)</f>
        <v>-31.8</v>
      </c>
      <c r="X47" s="10"/>
      <c r="Y47" s="10"/>
      <c r="Z47" s="10">
        <f t="shared" ref="Z47:Z51" si="35">+W47+X47+Y47</f>
        <v>-31.8</v>
      </c>
      <c r="AA47" s="10">
        <f>-IFERROR(VLOOKUP($U47,'[7]Trial Blc'!$B$4:AL$377,AA$2,FALSE),0)</f>
        <v>-34.979999999999997</v>
      </c>
      <c r="AB47" s="10">
        <f>-IFERROR(VLOOKUP($U47,'[7]Trial Blc'!$B$4:AM$377,AB$2,FALSE),0)</f>
        <v>-38.159999999999997</v>
      </c>
      <c r="AC47" s="10">
        <f>-IFERROR(VLOOKUP($U47,'[7]Trial Blc'!$B$4:AN$377,AC$2,FALSE),0)</f>
        <v>-41.34</v>
      </c>
      <c r="AD47" s="10">
        <f>-IFERROR(VLOOKUP($U47,'[7]Trial Blc'!$B$4:AO$377,AD$2,FALSE),0)</f>
        <v>-54.17</v>
      </c>
      <c r="AE47" s="10">
        <f>-IFERROR(VLOOKUP($U47,'[7]Trial Blc'!$B$4:AP$377,AE$2,FALSE),0)</f>
        <v>-57.36</v>
      </c>
      <c r="AF47" s="10">
        <f>-IFERROR(VLOOKUP($U47,'[7]Trial Blc'!$B$4:AQ$377,AF$2,FALSE),0)</f>
        <v>-60.54</v>
      </c>
      <c r="AG47" s="10">
        <f>-IFERROR(VLOOKUP($U47,'[7]Trial Blc'!$B$4:AR$377,AG$2,FALSE),0)</f>
        <v>-63.72</v>
      </c>
      <c r="AH47" s="10">
        <f>-IFERROR(VLOOKUP($U47,'[7]Trial Blc'!$B$4:AS$377,AH$2,FALSE),0)</f>
        <v>-66.91</v>
      </c>
      <c r="AI47" s="10">
        <f>-IFERROR(VLOOKUP($U47,'[7]Trial Blc'!$B$4:AT$377,AI$2,FALSE),0)</f>
        <v>-70.09</v>
      </c>
      <c r="AJ47" s="10">
        <f>-IFERROR(VLOOKUP($U47,'[7]Trial Blc'!$B$4:AU$377,AJ$2,FALSE),0)</f>
        <v>-73.27</v>
      </c>
      <c r="AK47" s="10">
        <f>-IFERROR(VLOOKUP($U47,'[7]Trial Blc'!$B$4:AV$377,AK$2,FALSE),0)</f>
        <v>-76.459999999999994</v>
      </c>
      <c r="AL47" s="10">
        <f>-IFERROR(VLOOKUP($U47,'[7]Trial Blc'!$B$4:AW$377,AL$2,FALSE),0)</f>
        <v>-79.64</v>
      </c>
      <c r="AM47" s="10">
        <f t="shared" ref="AM47:AM51" si="36">AVERAGE(Z47:AL47)</f>
        <v>-57.572307692307696</v>
      </c>
      <c r="AN47" s="11"/>
    </row>
    <row r="48" spans="1:40" s="26" customFormat="1" x14ac:dyDescent="0.2">
      <c r="B48" s="157">
        <v>1580</v>
      </c>
      <c r="C48" s="25" t="s">
        <v>477</v>
      </c>
      <c r="D48" s="10">
        <f>IFERROR(VLOOKUP($B48,'[7]Trial Blc'!$B$4:O$377,D$2,FALSE),0)</f>
        <v>14588.19</v>
      </c>
      <c r="E48" s="10"/>
      <c r="F48" s="10"/>
      <c r="G48" s="10">
        <f t="shared" si="33"/>
        <v>14588.19</v>
      </c>
      <c r="H48" s="10">
        <f>IFERROR(VLOOKUP($B48,'[7]Trial Blc'!$B$4:S$377,H$2,FALSE),0)</f>
        <v>14580.88</v>
      </c>
      <c r="I48" s="10">
        <f>IFERROR(VLOOKUP($B48,'[7]Trial Blc'!$B$4:T$377,I$2,FALSE),0)</f>
        <v>14443.09</v>
      </c>
      <c r="J48" s="10">
        <f>IFERROR(VLOOKUP($B48,'[7]Trial Blc'!$B$4:U$377,J$2,FALSE),0)</f>
        <v>14415.89</v>
      </c>
      <c r="K48" s="10">
        <f>IFERROR(VLOOKUP($B48,'[7]Trial Blc'!$B$4:V$377,K$2,FALSE),0)</f>
        <v>14452.84</v>
      </c>
      <c r="L48" s="10">
        <f>IFERROR(VLOOKUP($B48,'[7]Trial Blc'!$B$4:W$377,L$2,FALSE),0)</f>
        <v>14434.32</v>
      </c>
      <c r="M48" s="10">
        <f>IFERROR(VLOOKUP($B48,'[7]Trial Blc'!$B$4:X$377,M$2,FALSE),0)</f>
        <v>14435.17</v>
      </c>
      <c r="N48" s="10">
        <f>IFERROR(VLOOKUP($B48,'[7]Trial Blc'!$B$4:Y$377,N$2,FALSE),0)</f>
        <v>14420.92</v>
      </c>
      <c r="O48" s="10">
        <f>IFERROR(VLOOKUP($B48,'[7]Trial Blc'!$B$4:Z$377,O$2,FALSE),0)</f>
        <v>14400.28</v>
      </c>
      <c r="P48" s="10">
        <f>IFERROR(VLOOKUP($B48,'[7]Trial Blc'!$B$4:AA$377,P$2,FALSE),0)</f>
        <v>14275.42</v>
      </c>
      <c r="Q48" s="10">
        <f>IFERROR(VLOOKUP($B48,'[7]Trial Blc'!$B$4:AB$377,Q$2,FALSE),0)</f>
        <v>14271.76</v>
      </c>
      <c r="R48" s="10">
        <f>IFERROR(VLOOKUP($B48,'[7]Trial Blc'!$B$4:AC$377,R$2,FALSE),0)</f>
        <v>14252.97</v>
      </c>
      <c r="S48" s="10">
        <f>IFERROR(VLOOKUP($B48,'[7]Trial Blc'!$B$4:AD$377,S$2,FALSE),0)</f>
        <v>14240.29</v>
      </c>
      <c r="T48" s="10">
        <f t="shared" si="34"/>
        <v>14400.924615384616</v>
      </c>
      <c r="U48" s="158">
        <v>2320</v>
      </c>
      <c r="V48" s="26" t="s">
        <v>478</v>
      </c>
      <c r="W48" s="271">
        <f>-IFERROR(VLOOKUP($U48,'[7]Trial Blc'!$B$4:AH$377,W$2,FALSE),0)</f>
        <v>14567.72</v>
      </c>
      <c r="X48" s="10"/>
      <c r="Y48" s="10"/>
      <c r="Z48" s="10">
        <f t="shared" si="35"/>
        <v>14567.72</v>
      </c>
      <c r="AA48" s="10">
        <f>-IFERROR(VLOOKUP($U48,'[7]Trial Blc'!$B$4:AL$377,AA$2,FALSE),0)</f>
        <v>14561.79</v>
      </c>
      <c r="AB48" s="10">
        <f>-IFERROR(VLOOKUP($U48,'[7]Trial Blc'!$B$4:AM$377,AB$2,FALSE),0)</f>
        <v>14425.55</v>
      </c>
      <c r="AC48" s="10">
        <f>-IFERROR(VLOOKUP($U48,'[7]Trial Blc'!$B$4:AN$377,AC$2,FALSE),0)</f>
        <v>14399.72</v>
      </c>
      <c r="AD48" s="10">
        <f>-IFERROR(VLOOKUP($U48,'[7]Trial Blc'!$B$4:AO$377,AD$2,FALSE),0)</f>
        <v>14437.99</v>
      </c>
      <c r="AE48" s="10">
        <f>-IFERROR(VLOOKUP($U48,'[7]Trial Blc'!$B$4:AP$377,AE$2,FALSE),0)</f>
        <v>14420.84</v>
      </c>
      <c r="AF48" s="10">
        <f>-IFERROR(VLOOKUP($U48,'[7]Trial Blc'!$B$4:AQ$377,AF$2,FALSE),0)</f>
        <v>14423.04</v>
      </c>
      <c r="AG48" s="10">
        <f>-IFERROR(VLOOKUP($U48,'[7]Trial Blc'!$B$4:AR$377,AG$2,FALSE),0)</f>
        <v>14405.87</v>
      </c>
      <c r="AH48" s="10">
        <f>-IFERROR(VLOOKUP($U48,'[7]Trial Blc'!$B$4:AS$377,AH$2,FALSE),0)</f>
        <v>14386.67</v>
      </c>
      <c r="AI48" s="10">
        <f>-IFERROR(VLOOKUP($U48,'[7]Trial Blc'!$B$4:AT$377,AI$2,FALSE),0)</f>
        <v>14263.36</v>
      </c>
      <c r="AJ48" s="10">
        <f>-IFERROR(VLOOKUP($U48,'[7]Trial Blc'!$B$4:AU$377,AJ$2,FALSE),0)</f>
        <v>14261.11</v>
      </c>
      <c r="AK48" s="10">
        <f>-IFERROR(VLOOKUP($U48,'[7]Trial Blc'!$B$4:AV$377,AK$2,FALSE),0)</f>
        <v>14243.73</v>
      </c>
      <c r="AL48" s="10">
        <f>-IFERROR(VLOOKUP($U48,'[7]Trial Blc'!$B$4:AW$377,AL$2,FALSE),0)</f>
        <v>14232.47</v>
      </c>
      <c r="AM48" s="10">
        <f t="shared" si="36"/>
        <v>14386.912307692306</v>
      </c>
      <c r="AN48" s="7"/>
    </row>
    <row r="49" spans="1:40" s="26" customFormat="1" x14ac:dyDescent="0.2">
      <c r="B49" s="157">
        <v>1585</v>
      </c>
      <c r="C49" s="25" t="s">
        <v>479</v>
      </c>
      <c r="D49" s="10">
        <f>IFERROR(VLOOKUP($B49,'[7]Trial Blc'!$B$4:O$377,D$2,FALSE),0)</f>
        <v>64041.77</v>
      </c>
      <c r="E49" s="10"/>
      <c r="F49" s="10"/>
      <c r="G49" s="10">
        <f t="shared" si="33"/>
        <v>64041.77</v>
      </c>
      <c r="H49" s="10">
        <f>IFERROR(VLOOKUP($B49,'[7]Trial Blc'!$B$4:S$377,H$2,FALSE),0)</f>
        <v>63726.86</v>
      </c>
      <c r="I49" s="10">
        <f>IFERROR(VLOOKUP($B49,'[7]Trial Blc'!$B$4:T$377,I$2,FALSE),0)</f>
        <v>63503.67</v>
      </c>
      <c r="J49" s="10">
        <f>IFERROR(VLOOKUP($B49,'[7]Trial Blc'!$B$4:U$377,J$2,FALSE),0)</f>
        <v>63875.360000000001</v>
      </c>
      <c r="K49" s="10">
        <f>IFERROR(VLOOKUP($B49,'[7]Trial Blc'!$B$4:V$377,K$2,FALSE),0)</f>
        <v>64274.84</v>
      </c>
      <c r="L49" s="10">
        <f>IFERROR(VLOOKUP($B49,'[7]Trial Blc'!$B$4:W$377,L$2,FALSE),0)</f>
        <v>64319.8</v>
      </c>
      <c r="M49" s="10">
        <f>IFERROR(VLOOKUP($B49,'[7]Trial Blc'!$B$4:X$377,M$2,FALSE),0)</f>
        <v>66068.710000000006</v>
      </c>
      <c r="N49" s="10">
        <f>IFERROR(VLOOKUP($B49,'[7]Trial Blc'!$B$4:Y$377,N$2,FALSE),0)</f>
        <v>66910.45</v>
      </c>
      <c r="O49" s="10">
        <f>IFERROR(VLOOKUP($B49,'[7]Trial Blc'!$B$4:Z$377,O$2,FALSE),0)</f>
        <v>68325.08</v>
      </c>
      <c r="P49" s="10">
        <f>IFERROR(VLOOKUP($B49,'[7]Trial Blc'!$B$4:AA$377,P$2,FALSE),0)</f>
        <v>68294.59</v>
      </c>
      <c r="Q49" s="10">
        <f>IFERROR(VLOOKUP($B49,'[7]Trial Blc'!$B$4:AB$377,Q$2,FALSE),0)</f>
        <v>68292.91</v>
      </c>
      <c r="R49" s="10">
        <f>IFERROR(VLOOKUP($B49,'[7]Trial Blc'!$B$4:AC$377,R$2,FALSE),0)</f>
        <v>68248.78</v>
      </c>
      <c r="S49" s="10">
        <f>IFERROR(VLOOKUP($B49,'[7]Trial Blc'!$B$4:AD$377,S$2,FALSE),0)</f>
        <v>68976.55</v>
      </c>
      <c r="T49" s="10">
        <f t="shared" si="34"/>
        <v>66066.105384615395</v>
      </c>
      <c r="U49" s="158">
        <v>2325</v>
      </c>
      <c r="V49" s="26" t="s">
        <v>480</v>
      </c>
      <c r="W49" s="271">
        <f>-IFERROR(VLOOKUP($U49,'[7]Trial Blc'!$B$4:AH$377,W$2,FALSE),0)</f>
        <v>47268.82</v>
      </c>
      <c r="X49" s="10"/>
      <c r="Y49" s="10"/>
      <c r="Z49" s="10">
        <f t="shared" si="35"/>
        <v>47268.82</v>
      </c>
      <c r="AA49" s="10">
        <f>-IFERROR(VLOOKUP($U49,'[7]Trial Blc'!$B$4:AL$377,AA$2,FALSE),0)</f>
        <v>47779.78</v>
      </c>
      <c r="AB49" s="10">
        <f>-IFERROR(VLOOKUP($U49,'[7]Trial Blc'!$B$4:AM$377,AB$2,FALSE),0)</f>
        <v>48074.35</v>
      </c>
      <c r="AC49" s="10">
        <f>-IFERROR(VLOOKUP($U49,'[7]Trial Blc'!$B$4:AN$377,AC$2,FALSE),0)</f>
        <v>48536.480000000003</v>
      </c>
      <c r="AD49" s="10">
        <f>-IFERROR(VLOOKUP($U49,'[7]Trial Blc'!$B$4:AO$377,AD$2,FALSE),0)</f>
        <v>49136.81</v>
      </c>
      <c r="AE49" s="10">
        <f>-IFERROR(VLOOKUP($U49,'[7]Trial Blc'!$B$4:AP$377,AE$2,FALSE),0)</f>
        <v>49663.33</v>
      </c>
      <c r="AF49" s="10">
        <f>-IFERROR(VLOOKUP($U49,'[7]Trial Blc'!$B$4:AQ$377,AF$2,FALSE),0)</f>
        <v>50290.93</v>
      </c>
      <c r="AG49" s="10">
        <f>-IFERROR(VLOOKUP($U49,'[7]Trial Blc'!$B$4:AR$377,AG$2,FALSE),0)</f>
        <v>50899.09</v>
      </c>
      <c r="AH49" s="10">
        <f>-IFERROR(VLOOKUP($U49,'[7]Trial Blc'!$B$4:AS$377,AH$2,FALSE),0)</f>
        <v>51526.93</v>
      </c>
      <c r="AI49" s="10">
        <f>-IFERROR(VLOOKUP($U49,'[7]Trial Blc'!$B$4:AT$377,AI$2,FALSE),0)</f>
        <v>51940.56</v>
      </c>
      <c r="AJ49" s="10">
        <f>-IFERROR(VLOOKUP($U49,'[7]Trial Blc'!$B$4:AU$377,AJ$2,FALSE),0)</f>
        <v>52623.69</v>
      </c>
      <c r="AK49" s="10">
        <f>-IFERROR(VLOOKUP($U49,'[7]Trial Blc'!$B$4:AV$377,AK$2,FALSE),0)</f>
        <v>53252.74</v>
      </c>
      <c r="AL49" s="10">
        <f>-IFERROR(VLOOKUP($U49,'[7]Trial Blc'!$B$4:AW$377,AL$2,FALSE),0)</f>
        <v>53937.74</v>
      </c>
      <c r="AM49" s="10">
        <f t="shared" si="36"/>
        <v>50379.326923076922</v>
      </c>
      <c r="AN49" s="7"/>
    </row>
    <row r="50" spans="1:40" s="26" customFormat="1" x14ac:dyDescent="0.2">
      <c r="B50" s="157">
        <v>1590</v>
      </c>
      <c r="C50" s="25" t="s">
        <v>481</v>
      </c>
      <c r="D50" s="10">
        <f>IFERROR(VLOOKUP($B50,'[7]Trial Blc'!$B$4:O$377,D$2,FALSE),0)</f>
        <v>310828.56</v>
      </c>
      <c r="E50" s="10"/>
      <c r="F50" s="10"/>
      <c r="G50" s="10">
        <f t="shared" si="33"/>
        <v>310828.56</v>
      </c>
      <c r="H50" s="10">
        <f>IFERROR(VLOOKUP($B50,'[7]Trial Blc'!$B$4:S$377,H$2,FALSE),0)</f>
        <v>310680.28000000003</v>
      </c>
      <c r="I50" s="10">
        <f>IFERROR(VLOOKUP($B50,'[7]Trial Blc'!$B$4:T$377,I$2,FALSE),0)</f>
        <v>307762.78000000003</v>
      </c>
      <c r="J50" s="10">
        <f>IFERROR(VLOOKUP($B50,'[7]Trial Blc'!$B$4:U$377,J$2,FALSE),0)</f>
        <v>307310.75</v>
      </c>
      <c r="K50" s="10">
        <f>IFERROR(VLOOKUP($B50,'[7]Trial Blc'!$B$4:V$377,K$2,FALSE),0)</f>
        <v>308176.98</v>
      </c>
      <c r="L50" s="10">
        <f>IFERROR(VLOOKUP($B50,'[7]Trial Blc'!$B$4:W$377,L$2,FALSE),0)</f>
        <v>307844.53000000003</v>
      </c>
      <c r="M50" s="10">
        <f>IFERROR(VLOOKUP($B50,'[7]Trial Blc'!$B$4:X$377,M$2,FALSE),0)</f>
        <v>307888.64000000001</v>
      </c>
      <c r="N50" s="10">
        <f>IFERROR(VLOOKUP($B50,'[7]Trial Blc'!$B$4:Y$377,N$2,FALSE),0)</f>
        <v>307581.15999999997</v>
      </c>
      <c r="O50" s="10">
        <f>IFERROR(VLOOKUP($B50,'[7]Trial Blc'!$B$4:Z$377,O$2,FALSE),0)</f>
        <v>307234.57</v>
      </c>
      <c r="P50" s="10">
        <f>IFERROR(VLOOKUP($B50,'[7]Trial Blc'!$B$4:AA$377,P$2,FALSE),0)</f>
        <v>304639.57</v>
      </c>
      <c r="Q50" s="10">
        <f>IFERROR(VLOOKUP($B50,'[7]Trial Blc'!$B$4:AB$377,Q$2,FALSE),0)</f>
        <v>304566.77</v>
      </c>
      <c r="R50" s="10">
        <f>IFERROR(VLOOKUP($B50,'[7]Trial Blc'!$B$4:AC$377,R$2,FALSE),0)</f>
        <v>304169.92</v>
      </c>
      <c r="S50" s="10">
        <f>IFERROR(VLOOKUP($B50,'[7]Trial Blc'!$B$4:AD$377,S$2,FALSE),0)</f>
        <v>303889.07</v>
      </c>
      <c r="T50" s="10">
        <f t="shared" si="34"/>
        <v>307121.0446153846</v>
      </c>
      <c r="U50" s="158">
        <v>2330</v>
      </c>
      <c r="V50" s="26" t="s">
        <v>482</v>
      </c>
      <c r="W50" s="271">
        <f>-IFERROR(VLOOKUP($U50,'[7]Trial Blc'!$B$4:AH$377,W$2,FALSE),0)</f>
        <v>252348.51</v>
      </c>
      <c r="X50" s="10"/>
      <c r="Y50" s="10"/>
      <c r="Z50" s="10">
        <f t="shared" si="35"/>
        <v>252348.51</v>
      </c>
      <c r="AA50" s="10">
        <f>-IFERROR(VLOOKUP($U50,'[7]Trial Blc'!$B$4:AL$377,AA$2,FALSE),0)</f>
        <v>255435.86</v>
      </c>
      <c r="AB50" s="10">
        <f>-IFERROR(VLOOKUP($U50,'[7]Trial Blc'!$B$4:AM$377,AB$2,FALSE),0)</f>
        <v>256050.83</v>
      </c>
      <c r="AC50" s="10">
        <f>-IFERROR(VLOOKUP($U50,'[7]Trial Blc'!$B$4:AN$377,AC$2,FALSE),0)</f>
        <v>258779.87</v>
      </c>
      <c r="AD50" s="10">
        <f>-IFERROR(VLOOKUP($U50,'[7]Trial Blc'!$B$4:AO$377,AD$2,FALSE),0)</f>
        <v>263160.90000000002</v>
      </c>
      <c r="AE50" s="10">
        <f>-IFERROR(VLOOKUP($U50,'[7]Trial Blc'!$B$4:AP$377,AE$2,FALSE),0)</f>
        <v>266045.52</v>
      </c>
      <c r="AF50" s="10">
        <f>-IFERROR(VLOOKUP($U50,'[7]Trial Blc'!$B$4:AQ$377,AF$2,FALSE),0)</f>
        <v>269009.09000000003</v>
      </c>
      <c r="AG50" s="10">
        <f>-IFERROR(VLOOKUP($U50,'[7]Trial Blc'!$B$4:AR$377,AG$2,FALSE),0)</f>
        <v>271889.96000000002</v>
      </c>
      <c r="AH50" s="10">
        <f>-IFERROR(VLOOKUP($U50,'[7]Trial Blc'!$B$4:AS$377,AH$2,FALSE),0)</f>
        <v>274801.07</v>
      </c>
      <c r="AI50" s="10">
        <f>-IFERROR(VLOOKUP($U50,'[7]Trial Blc'!$B$4:AT$377,AI$2,FALSE),0)</f>
        <v>275485.74</v>
      </c>
      <c r="AJ50" s="10">
        <f>-IFERROR(VLOOKUP($U50,'[7]Trial Blc'!$B$4:AU$377,AJ$2,FALSE),0)</f>
        <v>278642.68</v>
      </c>
      <c r="AK50" s="10">
        <f>-IFERROR(VLOOKUP($U50,'[7]Trial Blc'!$B$4:AV$377,AK$2,FALSE),0)</f>
        <v>281498.21000000002</v>
      </c>
      <c r="AL50" s="10">
        <f>-IFERROR(VLOOKUP($U50,'[7]Trial Blc'!$B$4:AW$377,AL$2,FALSE),0)</f>
        <v>284270.92</v>
      </c>
      <c r="AM50" s="10">
        <f t="shared" si="36"/>
        <v>268263.01230769226</v>
      </c>
      <c r="AN50" s="7"/>
    </row>
    <row r="51" spans="1:40" s="26" customFormat="1" x14ac:dyDescent="0.2">
      <c r="B51" s="157">
        <v>1595</v>
      </c>
      <c r="C51" s="25" t="s">
        <v>483</v>
      </c>
      <c r="D51" s="10">
        <f>IFERROR(VLOOKUP($B51,'[7]Trial Blc'!$B$4:O$377,D$2,FALSE),0)</f>
        <v>7944.06</v>
      </c>
      <c r="E51" s="10"/>
      <c r="F51" s="10"/>
      <c r="G51" s="10">
        <f t="shared" si="33"/>
        <v>7944.06</v>
      </c>
      <c r="H51" s="10">
        <f>IFERROR(VLOOKUP($B51,'[7]Trial Blc'!$B$4:S$377,H$2,FALSE),0)</f>
        <v>7939.95</v>
      </c>
      <c r="I51" s="10">
        <f>IFERROR(VLOOKUP($B51,'[7]Trial Blc'!$B$4:T$377,I$2,FALSE),0)</f>
        <v>7868.05</v>
      </c>
      <c r="J51" s="10">
        <f>IFERROR(VLOOKUP($B51,'[7]Trial Blc'!$B$4:U$377,J$2,FALSE),0)</f>
        <v>7852.46</v>
      </c>
      <c r="K51" s="10">
        <f>IFERROR(VLOOKUP($B51,'[7]Trial Blc'!$B$4:V$377,K$2,FALSE),0)</f>
        <v>7871.24</v>
      </c>
      <c r="L51" s="10">
        <f>IFERROR(VLOOKUP($B51,'[7]Trial Blc'!$B$4:W$377,L$2,FALSE),0)</f>
        <v>7861.05</v>
      </c>
      <c r="M51" s="10">
        <f>IFERROR(VLOOKUP($B51,'[7]Trial Blc'!$B$4:X$377,M$2,FALSE),0)</f>
        <v>7861.18</v>
      </c>
      <c r="N51" s="10">
        <f>IFERROR(VLOOKUP($B51,'[7]Trial Blc'!$B$4:Y$377,N$2,FALSE),0)</f>
        <v>7851.34</v>
      </c>
      <c r="O51" s="10">
        <f>IFERROR(VLOOKUP($B51,'[7]Trial Blc'!$B$4:Z$377,O$2,FALSE),0)</f>
        <v>7840.1</v>
      </c>
      <c r="P51" s="10">
        <f>IFERROR(VLOOKUP($B51,'[7]Trial Blc'!$B$4:AA$377,P$2,FALSE),0)</f>
        <v>7775.16</v>
      </c>
      <c r="Q51" s="10">
        <f>IFERROR(VLOOKUP($B51,'[7]Trial Blc'!$B$4:AB$377,Q$2,FALSE),0)</f>
        <v>7773.07</v>
      </c>
      <c r="R51" s="10">
        <f>IFERROR(VLOOKUP($B51,'[7]Trial Blc'!$B$4:AC$377,R$2,FALSE),0)</f>
        <v>7762.75</v>
      </c>
      <c r="S51" s="10">
        <f>IFERROR(VLOOKUP($B51,'[7]Trial Blc'!$B$4:AD$377,S$2,FALSE),0)</f>
        <v>7756.03</v>
      </c>
      <c r="T51" s="10">
        <f t="shared" si="34"/>
        <v>7842.8030769230772</v>
      </c>
      <c r="U51" s="158">
        <v>2335</v>
      </c>
      <c r="V51" s="26" t="s">
        <v>484</v>
      </c>
      <c r="W51" s="274">
        <f>-IFERROR(VLOOKUP($U51,'[7]Trial Blc'!$B$4:AH$377,W$2,FALSE),0)</f>
        <v>7944.06</v>
      </c>
      <c r="X51" s="16"/>
      <c r="Y51" s="16"/>
      <c r="Z51" s="16">
        <f t="shared" si="35"/>
        <v>7944.06</v>
      </c>
      <c r="AA51" s="16">
        <f>-IFERROR(VLOOKUP($U51,'[7]Trial Blc'!$B$4:AL$377,AA$2,FALSE),0)</f>
        <v>7939.95</v>
      </c>
      <c r="AB51" s="16">
        <f>-IFERROR(VLOOKUP($U51,'[7]Trial Blc'!$B$4:AM$377,AB$2,FALSE),0)</f>
        <v>7868.05</v>
      </c>
      <c r="AC51" s="16">
        <f>-IFERROR(VLOOKUP($U51,'[7]Trial Blc'!$B$4:AN$377,AC$2,FALSE),0)</f>
        <v>7852.46</v>
      </c>
      <c r="AD51" s="16">
        <f>-IFERROR(VLOOKUP($U51,'[7]Trial Blc'!$B$4:AO$377,AD$2,FALSE),0)</f>
        <v>7871.24</v>
      </c>
      <c r="AE51" s="16">
        <f>-IFERROR(VLOOKUP($U51,'[7]Trial Blc'!$B$4:AP$377,AE$2,FALSE),0)</f>
        <v>7861.05</v>
      </c>
      <c r="AF51" s="16">
        <f>-IFERROR(VLOOKUP($U51,'[7]Trial Blc'!$B$4:AQ$377,AF$2,FALSE),0)</f>
        <v>7861.18</v>
      </c>
      <c r="AG51" s="16">
        <f>-IFERROR(VLOOKUP($U51,'[7]Trial Blc'!$B$4:AR$377,AG$2,FALSE),0)</f>
        <v>7851.34</v>
      </c>
      <c r="AH51" s="16">
        <f>-IFERROR(VLOOKUP($U51,'[7]Trial Blc'!$B$4:AS$377,AH$2,FALSE),0)</f>
        <v>7840.1</v>
      </c>
      <c r="AI51" s="16">
        <f>-IFERROR(VLOOKUP($U51,'[7]Trial Blc'!$B$4:AT$377,AI$2,FALSE),0)</f>
        <v>7775.16</v>
      </c>
      <c r="AJ51" s="16">
        <f>-IFERROR(VLOOKUP($U51,'[7]Trial Blc'!$B$4:AU$377,AJ$2,FALSE),0)</f>
        <v>7773.07</v>
      </c>
      <c r="AK51" s="16">
        <f>-IFERROR(VLOOKUP($U51,'[7]Trial Blc'!$B$4:AV$377,AK$2,FALSE),0)</f>
        <v>7762.75</v>
      </c>
      <c r="AL51" s="16">
        <f>-IFERROR(VLOOKUP($U51,'[7]Trial Blc'!$B$4:AW$377,AL$2,FALSE),0)</f>
        <v>7756.03</v>
      </c>
      <c r="AM51" s="16">
        <f t="shared" si="36"/>
        <v>7842.8030769230772</v>
      </c>
      <c r="AN51" s="7"/>
    </row>
    <row r="52" spans="1:40" s="159" customFormat="1" ht="10.5" x14ac:dyDescent="0.25">
      <c r="B52" s="153"/>
      <c r="C52" s="18" t="s">
        <v>81</v>
      </c>
      <c r="D52" s="160">
        <f>SUM(D45:D51)</f>
        <v>426332.74</v>
      </c>
      <c r="E52" s="160">
        <f t="shared" ref="E52:T52" si="37">SUM(E45:E51)</f>
        <v>0</v>
      </c>
      <c r="F52" s="160">
        <f t="shared" si="37"/>
        <v>0</v>
      </c>
      <c r="G52" s="160">
        <f t="shared" si="37"/>
        <v>426332.74</v>
      </c>
      <c r="H52" s="160">
        <f t="shared" si="37"/>
        <v>425896.41000000003</v>
      </c>
      <c r="I52" s="160">
        <f t="shared" si="37"/>
        <v>422376.16000000003</v>
      </c>
      <c r="J52" s="160">
        <f t="shared" si="37"/>
        <v>422195.53</v>
      </c>
      <c r="K52" s="160">
        <f t="shared" si="37"/>
        <v>423559.3</v>
      </c>
      <c r="L52" s="160">
        <f t="shared" si="37"/>
        <v>423385.67</v>
      </c>
      <c r="M52" s="160">
        <f t="shared" si="37"/>
        <v>425248.33</v>
      </c>
      <c r="N52" s="160">
        <f t="shared" si="37"/>
        <v>425760.01999999996</v>
      </c>
      <c r="O52" s="160">
        <f t="shared" si="37"/>
        <v>426754.20999999996</v>
      </c>
      <c r="P52" s="160">
        <f t="shared" si="37"/>
        <v>423739.63999999996</v>
      </c>
      <c r="Q52" s="160">
        <f t="shared" si="37"/>
        <v>423681.13000000006</v>
      </c>
      <c r="R52" s="160">
        <f t="shared" si="37"/>
        <v>423179.73</v>
      </c>
      <c r="S52" s="160">
        <f t="shared" si="37"/>
        <v>423698.04000000004</v>
      </c>
      <c r="T52" s="160">
        <f t="shared" si="37"/>
        <v>424292.8392307692</v>
      </c>
      <c r="U52" s="146"/>
      <c r="V52" s="20" t="s">
        <v>81</v>
      </c>
      <c r="W52" s="160">
        <f>SUM(W45:W51)</f>
        <v>347255.77999999997</v>
      </c>
      <c r="X52" s="160">
        <f>SUM(X47:X51)</f>
        <v>0</v>
      </c>
      <c r="Y52" s="160"/>
      <c r="Z52" s="160">
        <f t="shared" ref="Z52:AM52" si="38">SUM(Z45:Z51)</f>
        <v>347255.77999999997</v>
      </c>
      <c r="AA52" s="160">
        <f t="shared" si="38"/>
        <v>350916.23</v>
      </c>
      <c r="AB52" s="160">
        <f t="shared" si="38"/>
        <v>351534.54</v>
      </c>
      <c r="AC52" s="160">
        <f t="shared" si="38"/>
        <v>354707.11000000004</v>
      </c>
      <c r="AD52" s="160">
        <f t="shared" si="38"/>
        <v>359857.66000000003</v>
      </c>
      <c r="AE52" s="160">
        <f t="shared" si="38"/>
        <v>363294.29</v>
      </c>
      <c r="AF52" s="160">
        <f t="shared" si="38"/>
        <v>366969.71</v>
      </c>
      <c r="AG52" s="160">
        <f t="shared" si="38"/>
        <v>370493.74000000005</v>
      </c>
      <c r="AH52" s="160">
        <f t="shared" si="38"/>
        <v>374053.49</v>
      </c>
      <c r="AI52" s="160">
        <f t="shared" si="38"/>
        <v>374898.87999999995</v>
      </c>
      <c r="AJ52" s="160">
        <f t="shared" si="38"/>
        <v>378813.55</v>
      </c>
      <c r="AK52" s="160">
        <f t="shared" si="38"/>
        <v>382322.52</v>
      </c>
      <c r="AL52" s="160">
        <f t="shared" si="38"/>
        <v>385831.67999999999</v>
      </c>
      <c r="AM52" s="160">
        <f t="shared" si="38"/>
        <v>366226.85999999993</v>
      </c>
      <c r="AN52" s="8"/>
    </row>
    <row r="53" spans="1:40" s="26" customFormat="1" x14ac:dyDescent="0.2">
      <c r="A53" s="26" t="s">
        <v>102</v>
      </c>
      <c r="B53" s="157">
        <v>1555</v>
      </c>
      <c r="C53" s="25" t="s">
        <v>103</v>
      </c>
      <c r="D53" s="10">
        <f>IFERROR(VLOOKUP($B53,'[7]Trial Blc'!$B$4:O$377,D$2,FALSE),0)</f>
        <v>152091.85</v>
      </c>
      <c r="E53" s="10"/>
      <c r="F53" s="10"/>
      <c r="G53" s="10">
        <f t="shared" ref="G53:G54" si="39">+D53+E53+F53</f>
        <v>152091.85</v>
      </c>
      <c r="H53" s="10">
        <f>IFERROR(VLOOKUP($B53,'[7]Trial Blc'!$B$4:S$377,H$2,FALSE),0)</f>
        <v>151972.64000000001</v>
      </c>
      <c r="I53" s="10">
        <f>IFERROR(VLOOKUP($B53,'[7]Trial Blc'!$B$4:T$377,I$2,FALSE),0)</f>
        <v>151738.21</v>
      </c>
      <c r="J53" s="10">
        <f>IFERROR(VLOOKUP($B53,'[7]Trial Blc'!$B$4:U$377,J$2,FALSE),0)</f>
        <v>161379.59</v>
      </c>
      <c r="K53" s="10">
        <f>IFERROR(VLOOKUP($B53,'[7]Trial Blc'!$B$4:V$377,K$2,FALSE),0)</f>
        <v>159793.66</v>
      </c>
      <c r="L53" s="10">
        <f>IFERROR(VLOOKUP($B53,'[7]Trial Blc'!$B$4:W$377,L$2,FALSE),0)</f>
        <v>159546.72</v>
      </c>
      <c r="M53" s="10">
        <f>IFERROR(VLOOKUP($B53,'[7]Trial Blc'!$B$4:X$377,M$2,FALSE),0)</f>
        <v>159842.43</v>
      </c>
      <c r="N53" s="10">
        <f>IFERROR(VLOOKUP($B53,'[7]Trial Blc'!$B$4:Y$377,N$2,FALSE),0)</f>
        <v>155418.75</v>
      </c>
      <c r="O53" s="10">
        <f>IFERROR(VLOOKUP($B53,'[7]Trial Blc'!$B$4:Z$377,O$2,FALSE),0)</f>
        <v>154904.70000000001</v>
      </c>
      <c r="P53" s="10">
        <f>IFERROR(VLOOKUP($B53,'[7]Trial Blc'!$B$4:AA$377,P$2,FALSE),0)</f>
        <v>156782.95000000001</v>
      </c>
      <c r="Q53" s="10">
        <f>IFERROR(VLOOKUP($B53,'[7]Trial Blc'!$B$4:AB$377,Q$2,FALSE),0)</f>
        <v>156710.44</v>
      </c>
      <c r="R53" s="10">
        <f>IFERROR(VLOOKUP($B53,'[7]Trial Blc'!$B$4:AC$377,R$2,FALSE),0)</f>
        <v>156501.63</v>
      </c>
      <c r="S53" s="10">
        <f>IFERROR(VLOOKUP($B53,'[7]Trial Blc'!$B$4:AD$377,S$2,FALSE),0)</f>
        <v>156433.26</v>
      </c>
      <c r="T53" s="10">
        <f t="shared" ref="T53:T54" si="40">AVERAGE(G53:S53)</f>
        <v>156393.60230769229</v>
      </c>
      <c r="U53" s="158">
        <v>2300</v>
      </c>
      <c r="V53" s="26" t="s">
        <v>104</v>
      </c>
      <c r="W53" s="271">
        <f>-IFERROR(VLOOKUP($U53,'[7]Trial Blc'!$B$4:AH$377,W$2,FALSE),0)</f>
        <v>122304.84</v>
      </c>
      <c r="X53" s="10"/>
      <c r="Y53" s="10"/>
      <c r="Z53" s="10">
        <f t="shared" ref="Z53:Z54" si="41">+W53+X53+Y53</f>
        <v>122304.84</v>
      </c>
      <c r="AA53" s="10">
        <f>-IFERROR(VLOOKUP($U53,'[7]Trial Blc'!$B$4:AL$377,AA$2,FALSE),0)</f>
        <v>123876.87</v>
      </c>
      <c r="AB53" s="10">
        <f>-IFERROR(VLOOKUP($U53,'[7]Trial Blc'!$B$4:AM$377,AB$2,FALSE),0)</f>
        <v>124537.96</v>
      </c>
      <c r="AC53" s="10">
        <f>-IFERROR(VLOOKUP($U53,'[7]Trial Blc'!$B$4:AN$377,AC$2,FALSE),0)</f>
        <v>129844.48</v>
      </c>
      <c r="AD53" s="10">
        <f>-IFERROR(VLOOKUP($U53,'[7]Trial Blc'!$B$4:AO$377,AD$2,FALSE),0)</f>
        <v>129315.44</v>
      </c>
      <c r="AE53" s="10">
        <f>-IFERROR(VLOOKUP($U53,'[7]Trial Blc'!$B$4:AP$377,AE$2,FALSE),0)</f>
        <v>130164.48</v>
      </c>
      <c r="AF53" s="10">
        <f>-IFERROR(VLOOKUP($U53,'[7]Trial Blc'!$B$4:AQ$377,AF$2,FALSE),0)</f>
        <v>131106.56</v>
      </c>
      <c r="AG53" s="10">
        <f>-IFERROR(VLOOKUP($U53,'[7]Trial Blc'!$B$4:AR$377,AG$2,FALSE),0)</f>
        <v>117821.51</v>
      </c>
      <c r="AH53" s="10">
        <f>-IFERROR(VLOOKUP($U53,'[7]Trial Blc'!$B$4:AS$377,AH$2,FALSE),0)</f>
        <v>118708.26</v>
      </c>
      <c r="AI53" s="10">
        <f>-IFERROR(VLOOKUP($U53,'[7]Trial Blc'!$B$4:AT$377,AI$2,FALSE),0)</f>
        <v>119757.57</v>
      </c>
      <c r="AJ53" s="10">
        <f>-IFERROR(VLOOKUP($U53,'[7]Trial Blc'!$B$4:AU$377,AJ$2,FALSE),0)</f>
        <v>120925.9</v>
      </c>
      <c r="AK53" s="10">
        <f>-IFERROR(VLOOKUP($U53,'[7]Trial Blc'!$B$4:AV$377,AK$2,FALSE),0)</f>
        <v>121859.65</v>
      </c>
      <c r="AL53" s="10">
        <f>-IFERROR(VLOOKUP($U53,'[7]Trial Blc'!$B$4:AW$377,AL$2,FALSE),0)</f>
        <v>123096.91</v>
      </c>
      <c r="AM53" s="10">
        <f t="shared" ref="AM53:AM54" si="42">AVERAGE(Z53:AL53)</f>
        <v>124101.57153846152</v>
      </c>
      <c r="AN53" s="7"/>
    </row>
    <row r="54" spans="1:40" s="7" customFormat="1" x14ac:dyDescent="0.2">
      <c r="A54" s="7" t="s">
        <v>106</v>
      </c>
      <c r="B54" s="145">
        <v>1190</v>
      </c>
      <c r="C54" s="9" t="s">
        <v>107</v>
      </c>
      <c r="D54" s="10">
        <f>IFERROR(VLOOKUP($B54,'[7]Trial Blc'!$B$4:O$377,D$2,FALSE),0)</f>
        <v>11728.18</v>
      </c>
      <c r="E54" s="10"/>
      <c r="F54" s="10"/>
      <c r="G54" s="10">
        <f t="shared" si="39"/>
        <v>11728.18</v>
      </c>
      <c r="H54" s="10">
        <f>IFERROR(VLOOKUP($B54,'[7]Trial Blc'!$B$4:S$377,H$2,FALSE),0)</f>
        <v>11718.58</v>
      </c>
      <c r="I54" s="10">
        <f>IFERROR(VLOOKUP($B54,'[7]Trial Blc'!$B$4:T$377,I$2,FALSE),0)</f>
        <v>11698.56</v>
      </c>
      <c r="J54" s="10">
        <f>IFERROR(VLOOKUP($B54,'[7]Trial Blc'!$B$4:U$377,J$2,FALSE),0)</f>
        <v>11654.36</v>
      </c>
      <c r="K54" s="10">
        <f>IFERROR(VLOOKUP($B54,'[7]Trial Blc'!$B$4:V$377,K$2,FALSE),0)</f>
        <v>11645.19</v>
      </c>
      <c r="L54" s="10">
        <f>IFERROR(VLOOKUP($B54,'[7]Trial Blc'!$B$4:W$377,L$2,FALSE),0)</f>
        <v>11627.13</v>
      </c>
      <c r="M54" s="10">
        <f>IFERROR(VLOOKUP($B54,'[7]Trial Blc'!$B$4:X$377,M$2,FALSE),0)</f>
        <v>11618.08</v>
      </c>
      <c r="N54" s="10">
        <f>IFERROR(VLOOKUP($B54,'[7]Trial Blc'!$B$4:Y$377,N$2,FALSE),0)</f>
        <v>11611.77</v>
      </c>
      <c r="O54" s="10">
        <f>IFERROR(VLOOKUP($B54,'[7]Trial Blc'!$B$4:Z$377,O$2,FALSE),0)</f>
        <v>11594.94</v>
      </c>
      <c r="P54" s="10">
        <f>IFERROR(VLOOKUP($B54,'[7]Trial Blc'!$B$4:AA$377,P$2,FALSE),0)</f>
        <v>11582.37</v>
      </c>
      <c r="Q54" s="10">
        <f>IFERROR(VLOOKUP($B54,'[7]Trial Blc'!$B$4:AB$377,Q$2,FALSE),0)</f>
        <v>11576.72</v>
      </c>
      <c r="R54" s="10">
        <f>IFERROR(VLOOKUP($B54,'[7]Trial Blc'!$B$4:AC$377,R$2,FALSE),0)</f>
        <v>11559.31</v>
      </c>
      <c r="S54" s="10">
        <f>IFERROR(VLOOKUP($B54,'[7]Trial Blc'!$B$4:AD$377,S$2,FALSE),0)</f>
        <v>11554.13</v>
      </c>
      <c r="T54" s="10">
        <f t="shared" si="40"/>
        <v>11628.409230769232</v>
      </c>
      <c r="U54" s="149">
        <v>1985</v>
      </c>
      <c r="V54" s="7" t="s">
        <v>108</v>
      </c>
      <c r="W54" s="271">
        <f>-IFERROR(VLOOKUP($U54,'[7]Trial Blc'!$B$4:AH$377,W$2,FALSE),0)</f>
        <v>12575.51</v>
      </c>
      <c r="X54" s="10"/>
      <c r="Y54" s="10"/>
      <c r="Z54" s="10">
        <f t="shared" si="41"/>
        <v>12575.51</v>
      </c>
      <c r="AA54" s="10">
        <f>-IFERROR(VLOOKUP($U54,'[7]Trial Blc'!$B$4:AL$377,AA$2,FALSE),0)</f>
        <v>12624.88</v>
      </c>
      <c r="AB54" s="10">
        <f>-IFERROR(VLOOKUP($U54,'[7]Trial Blc'!$B$4:AM$377,AB$2,FALSE),0)</f>
        <v>12663.19</v>
      </c>
      <c r="AC54" s="10">
        <f>-IFERROR(VLOOKUP($U54,'[7]Trial Blc'!$B$4:AN$377,AC$2,FALSE),0)</f>
        <v>12674.64</v>
      </c>
      <c r="AD54" s="10">
        <f>-IFERROR(VLOOKUP($U54,'[7]Trial Blc'!$B$4:AO$377,AD$2,FALSE),0)</f>
        <v>12724.17</v>
      </c>
      <c r="AE54" s="10">
        <f>-IFERROR(VLOOKUP($U54,'[7]Trial Blc'!$B$4:AP$377,AE$2,FALSE),0)</f>
        <v>12763.95</v>
      </c>
      <c r="AF54" s="10">
        <f>-IFERROR(VLOOKUP($U54,'[7]Trial Blc'!$B$4:AQ$377,AF$2,FALSE),0)</f>
        <v>12813.47</v>
      </c>
      <c r="AG54" s="10">
        <f>-IFERROR(VLOOKUP($U54,'[7]Trial Blc'!$B$4:AR$377,AG$2,FALSE),0)</f>
        <v>12866.01</v>
      </c>
      <c r="AH54" s="10">
        <f>-IFERROR(VLOOKUP($U54,'[7]Trial Blc'!$B$4:AS$377,AH$2,FALSE),0)</f>
        <v>12906.73</v>
      </c>
      <c r="AI54" s="10">
        <f>-IFERROR(VLOOKUP($U54,'[7]Trial Blc'!$B$4:AT$377,AI$2,FALSE),0)</f>
        <v>12952.41</v>
      </c>
      <c r="AJ54" s="10">
        <f>-IFERROR(VLOOKUP($U54,'[7]Trial Blc'!$B$4:AU$377,AJ$2,FALSE),0)</f>
        <v>13005.37</v>
      </c>
      <c r="AK54" s="10">
        <f>-IFERROR(VLOOKUP($U54,'[7]Trial Blc'!$B$4:AV$377,AK$2,FALSE),0)</f>
        <v>13044.99</v>
      </c>
      <c r="AL54" s="10">
        <f>-IFERROR(VLOOKUP($U54,'[7]Trial Blc'!$B$4:AW$377,AL$2,FALSE),0)</f>
        <v>13098.35</v>
      </c>
      <c r="AM54" s="10">
        <f t="shared" si="42"/>
        <v>12824.128461538461</v>
      </c>
    </row>
    <row r="55" spans="1:40" s="11" customFormat="1" x14ac:dyDescent="0.2">
      <c r="B55" s="155"/>
      <c r="C55" s="12"/>
      <c r="D55" s="10"/>
      <c r="E55" s="10"/>
      <c r="F55" s="12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50"/>
      <c r="W55" s="10"/>
      <c r="X55" s="12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</row>
    <row r="56" spans="1:40" s="7" customFormat="1" ht="10.5" customHeight="1" x14ac:dyDescent="0.2">
      <c r="A56" s="7" t="s">
        <v>109</v>
      </c>
      <c r="B56" s="145">
        <v>1195</v>
      </c>
      <c r="C56" s="9" t="s">
        <v>110</v>
      </c>
      <c r="D56" s="10">
        <f>IFERROR(VLOOKUP($B56,'[7]Trial Blc'!$B$4:O$377,D$2,FALSE),0)</f>
        <v>0</v>
      </c>
      <c r="E56" s="10"/>
      <c r="F56" s="10"/>
      <c r="G56" s="10">
        <f t="shared" ref="G56:G62" si="43">+D56+E56+F56</f>
        <v>0</v>
      </c>
      <c r="H56" s="10">
        <f>IFERROR(VLOOKUP($B56,'[7]Trial Blc'!$B$4:S$377,H$2,FALSE),0)</f>
        <v>0</v>
      </c>
      <c r="I56" s="10">
        <f>IFERROR(VLOOKUP($B56,'[7]Trial Blc'!$B$4:T$377,I$2,FALSE),0)</f>
        <v>0</v>
      </c>
      <c r="J56" s="10">
        <f>IFERROR(VLOOKUP($B56,'[7]Trial Blc'!$B$4:U$377,J$2,FALSE),0)</f>
        <v>0</v>
      </c>
      <c r="K56" s="10">
        <f>IFERROR(VLOOKUP($B56,'[7]Trial Blc'!$B$4:V$377,K$2,FALSE),0)</f>
        <v>0</v>
      </c>
      <c r="L56" s="10">
        <f>IFERROR(VLOOKUP($B56,'[7]Trial Blc'!$B$4:W$377,L$2,FALSE),0)</f>
        <v>0</v>
      </c>
      <c r="M56" s="10">
        <f>IFERROR(VLOOKUP($B56,'[7]Trial Blc'!$B$4:X$377,M$2,FALSE),0)</f>
        <v>0</v>
      </c>
      <c r="N56" s="10">
        <f>IFERROR(VLOOKUP($B56,'[7]Trial Blc'!$B$4:Y$377,N$2,FALSE),0)</f>
        <v>0</v>
      </c>
      <c r="O56" s="10">
        <f>IFERROR(VLOOKUP($B56,'[7]Trial Blc'!$B$4:Z$377,O$2,FALSE),0)</f>
        <v>0</v>
      </c>
      <c r="P56" s="10">
        <f>IFERROR(VLOOKUP($B56,'[7]Trial Blc'!$B$4:AA$377,P$2,FALSE),0)</f>
        <v>0</v>
      </c>
      <c r="Q56" s="10">
        <f>IFERROR(VLOOKUP($B56,'[7]Trial Blc'!$B$4:AB$377,Q$2,FALSE),0)</f>
        <v>0</v>
      </c>
      <c r="R56" s="10">
        <f>IFERROR(VLOOKUP($B56,'[7]Trial Blc'!$B$4:AC$377,R$2,FALSE),0)</f>
        <v>0</v>
      </c>
      <c r="S56" s="10">
        <f>IFERROR(VLOOKUP($B56,'[7]Trial Blc'!$B$4:AD$377,S$2,FALSE),0)</f>
        <v>0</v>
      </c>
      <c r="T56" s="10">
        <f t="shared" ref="T56:T63" si="44">AVERAGE(G56:S56)</f>
        <v>0</v>
      </c>
      <c r="U56" s="150">
        <v>1990</v>
      </c>
      <c r="V56" s="11" t="s">
        <v>111</v>
      </c>
      <c r="W56" s="271">
        <f>-IFERROR(VLOOKUP($U56,'[7]Trial Blc'!$B$4:AH$377,W$2,FALSE),0)</f>
        <v>0</v>
      </c>
      <c r="X56" s="10"/>
      <c r="Y56" s="10"/>
      <c r="Z56" s="10">
        <f t="shared" ref="Z56:Z60" si="45">+W56+X56+Y56</f>
        <v>0</v>
      </c>
      <c r="AA56" s="10">
        <f>-IFERROR(VLOOKUP($U56,'[7]Trial Blc'!$B$4:AL$377,AA$2,FALSE),0)</f>
        <v>0</v>
      </c>
      <c r="AB56" s="10">
        <f>-IFERROR(VLOOKUP($U56,'[7]Trial Blc'!$B$4:AM$377,AB$2,FALSE),0)</f>
        <v>0</v>
      </c>
      <c r="AC56" s="10">
        <f>-IFERROR(VLOOKUP($U56,'[7]Trial Blc'!$B$4:AN$377,AC$2,FALSE),0)</f>
        <v>0</v>
      </c>
      <c r="AD56" s="10">
        <f>-IFERROR(VLOOKUP($U56,'[7]Trial Blc'!$B$4:AO$377,AD$2,FALSE),0)</f>
        <v>0</v>
      </c>
      <c r="AE56" s="10">
        <f>-IFERROR(VLOOKUP($U56,'[7]Trial Blc'!$B$4:AP$377,AE$2,FALSE),0)</f>
        <v>0</v>
      </c>
      <c r="AF56" s="10">
        <f>-IFERROR(VLOOKUP($U56,'[7]Trial Blc'!$B$4:AQ$377,AF$2,FALSE),0)</f>
        <v>0</v>
      </c>
      <c r="AG56" s="10">
        <f>-IFERROR(VLOOKUP($U56,'[7]Trial Blc'!$B$4:AR$377,AG$2,FALSE),0)</f>
        <v>0</v>
      </c>
      <c r="AH56" s="10">
        <f>-IFERROR(VLOOKUP($U56,'[7]Trial Blc'!$B$4:AS$377,AH$2,FALSE),0)</f>
        <v>0</v>
      </c>
      <c r="AI56" s="10">
        <f>-IFERROR(VLOOKUP($U56,'[7]Trial Blc'!$B$4:AT$377,AI$2,FALSE),0)</f>
        <v>0</v>
      </c>
      <c r="AJ56" s="10">
        <f>-IFERROR(VLOOKUP($U56,'[7]Trial Blc'!$B$4:AU$377,AJ$2,FALSE),0)</f>
        <v>0</v>
      </c>
      <c r="AK56" s="10">
        <f>-IFERROR(VLOOKUP($U56,'[7]Trial Blc'!$B$4:AV$377,AK$2,FALSE),0)</f>
        <v>0</v>
      </c>
      <c r="AL56" s="10">
        <f>-IFERROR(VLOOKUP($U56,'[7]Trial Blc'!$B$4:AW$377,AL$2,FALSE),0)</f>
        <v>0</v>
      </c>
      <c r="AM56" s="10">
        <f t="shared" ref="AM56:AM65" si="46">AVERAGE(Z56:AL56)</f>
        <v>0</v>
      </c>
    </row>
    <row r="57" spans="1:40" s="7" customFormat="1" x14ac:dyDescent="0.2">
      <c r="A57" s="7" t="s">
        <v>112</v>
      </c>
      <c r="B57" s="145">
        <v>1200</v>
      </c>
      <c r="C57" s="9" t="s">
        <v>113</v>
      </c>
      <c r="D57" s="10">
        <f>IFERROR(VLOOKUP($B57,'[7]Trial Blc'!$B$4:O$377,D$2,FALSE),0)</f>
        <v>0</v>
      </c>
      <c r="E57" s="10"/>
      <c r="F57" s="10"/>
      <c r="G57" s="10">
        <f t="shared" si="43"/>
        <v>0</v>
      </c>
      <c r="H57" s="10">
        <f>IFERROR(VLOOKUP($B57,'[7]Trial Blc'!$B$4:S$377,H$2,FALSE),0)</f>
        <v>0</v>
      </c>
      <c r="I57" s="10">
        <f>IFERROR(VLOOKUP($B57,'[7]Trial Blc'!$B$4:T$377,I$2,FALSE),0)</f>
        <v>0</v>
      </c>
      <c r="J57" s="10">
        <f>IFERROR(VLOOKUP($B57,'[7]Trial Blc'!$B$4:U$377,J$2,FALSE),0)</f>
        <v>0</v>
      </c>
      <c r="K57" s="10">
        <f>IFERROR(VLOOKUP($B57,'[7]Trial Blc'!$B$4:V$377,K$2,FALSE),0)</f>
        <v>0</v>
      </c>
      <c r="L57" s="10">
        <f>IFERROR(VLOOKUP($B57,'[7]Trial Blc'!$B$4:W$377,L$2,FALSE),0)</f>
        <v>0</v>
      </c>
      <c r="M57" s="10">
        <f>IFERROR(VLOOKUP($B57,'[7]Trial Blc'!$B$4:X$377,M$2,FALSE),0)</f>
        <v>0</v>
      </c>
      <c r="N57" s="10">
        <f>IFERROR(VLOOKUP($B57,'[7]Trial Blc'!$B$4:Y$377,N$2,FALSE),0)</f>
        <v>0</v>
      </c>
      <c r="O57" s="10">
        <f>IFERROR(VLOOKUP($B57,'[7]Trial Blc'!$B$4:Z$377,O$2,FALSE),0)</f>
        <v>0</v>
      </c>
      <c r="P57" s="10">
        <f>IFERROR(VLOOKUP($B57,'[7]Trial Blc'!$B$4:AA$377,P$2,FALSE),0)</f>
        <v>0</v>
      </c>
      <c r="Q57" s="10">
        <f>IFERROR(VLOOKUP($B57,'[7]Trial Blc'!$B$4:AB$377,Q$2,FALSE),0)</f>
        <v>0</v>
      </c>
      <c r="R57" s="10">
        <f>IFERROR(VLOOKUP($B57,'[7]Trial Blc'!$B$4:AC$377,R$2,FALSE),0)</f>
        <v>0</v>
      </c>
      <c r="S57" s="10">
        <f>IFERROR(VLOOKUP($B57,'[7]Trial Blc'!$B$4:AD$377,S$2,FALSE),0)</f>
        <v>0</v>
      </c>
      <c r="T57" s="10">
        <f t="shared" si="44"/>
        <v>0</v>
      </c>
      <c r="U57" s="150">
        <v>1995</v>
      </c>
      <c r="V57" s="11" t="s">
        <v>114</v>
      </c>
      <c r="W57" s="271">
        <f>-IFERROR(VLOOKUP($U57,'[7]Trial Blc'!$B$4:AH$377,W$2,FALSE),0)</f>
        <v>0</v>
      </c>
      <c r="X57" s="10"/>
      <c r="Y57" s="10"/>
      <c r="Z57" s="10">
        <f t="shared" si="45"/>
        <v>0</v>
      </c>
      <c r="AA57" s="10">
        <f>-IFERROR(VLOOKUP($U57,'[7]Trial Blc'!$B$4:AL$377,AA$2,FALSE),0)</f>
        <v>0</v>
      </c>
      <c r="AB57" s="10">
        <f>-IFERROR(VLOOKUP($U57,'[7]Trial Blc'!$B$4:AM$377,AB$2,FALSE),0)</f>
        <v>0</v>
      </c>
      <c r="AC57" s="10">
        <f>-IFERROR(VLOOKUP($U57,'[7]Trial Blc'!$B$4:AN$377,AC$2,FALSE),0)</f>
        <v>0</v>
      </c>
      <c r="AD57" s="10">
        <f>-IFERROR(VLOOKUP($U57,'[7]Trial Blc'!$B$4:AO$377,AD$2,FALSE),0)</f>
        <v>0</v>
      </c>
      <c r="AE57" s="10">
        <f>-IFERROR(VLOOKUP($U57,'[7]Trial Blc'!$B$4:AP$377,AE$2,FALSE),0)</f>
        <v>0</v>
      </c>
      <c r="AF57" s="10">
        <f>-IFERROR(VLOOKUP($U57,'[7]Trial Blc'!$B$4:AQ$377,AF$2,FALSE),0)</f>
        <v>0</v>
      </c>
      <c r="AG57" s="10">
        <f>-IFERROR(VLOOKUP($U57,'[7]Trial Blc'!$B$4:AR$377,AG$2,FALSE),0)</f>
        <v>0</v>
      </c>
      <c r="AH57" s="10">
        <f>-IFERROR(VLOOKUP($U57,'[7]Trial Blc'!$B$4:AS$377,AH$2,FALSE),0)</f>
        <v>0</v>
      </c>
      <c r="AI57" s="10">
        <f>-IFERROR(VLOOKUP($U57,'[7]Trial Blc'!$B$4:AT$377,AI$2,FALSE),0)</f>
        <v>0</v>
      </c>
      <c r="AJ57" s="10">
        <f>-IFERROR(VLOOKUP($U57,'[7]Trial Blc'!$B$4:AU$377,AJ$2,FALSE),0)</f>
        <v>0</v>
      </c>
      <c r="AK57" s="10">
        <f>-IFERROR(VLOOKUP($U57,'[7]Trial Blc'!$B$4:AV$377,AK$2,FALSE),0)</f>
        <v>0</v>
      </c>
      <c r="AL57" s="10">
        <f>-IFERROR(VLOOKUP($U57,'[7]Trial Blc'!$B$4:AW$377,AL$2,FALSE),0)</f>
        <v>0</v>
      </c>
      <c r="AM57" s="10">
        <f t="shared" si="46"/>
        <v>0</v>
      </c>
    </row>
    <row r="58" spans="1:40" s="7" customFormat="1" x14ac:dyDescent="0.2">
      <c r="A58" s="7" t="s">
        <v>115</v>
      </c>
      <c r="B58" s="145">
        <v>1205</v>
      </c>
      <c r="C58" s="9" t="s">
        <v>116</v>
      </c>
      <c r="D58" s="10">
        <f>IFERROR(VLOOKUP($B58,'[7]Trial Blc'!$B$4:O$377,D$2,FALSE),0)</f>
        <v>4407.46</v>
      </c>
      <c r="E58" s="10"/>
      <c r="F58" s="10"/>
      <c r="G58" s="10">
        <f t="shared" si="43"/>
        <v>4407.46</v>
      </c>
      <c r="H58" s="10">
        <f>IFERROR(VLOOKUP($B58,'[7]Trial Blc'!$B$4:S$377,H$2,FALSE),0)</f>
        <v>4405.37</v>
      </c>
      <c r="I58" s="10">
        <f>IFERROR(VLOOKUP($B58,'[7]Trial Blc'!$B$4:T$377,I$2,FALSE),0)</f>
        <v>4360.91</v>
      </c>
      <c r="J58" s="10">
        <f>IFERROR(VLOOKUP($B58,'[7]Trial Blc'!$B$4:U$377,J$2,FALSE),0)</f>
        <v>4353.3900000000003</v>
      </c>
      <c r="K58" s="10">
        <f>IFERROR(VLOOKUP($B58,'[7]Trial Blc'!$B$4:V$377,K$2,FALSE),0)</f>
        <v>4365.76</v>
      </c>
      <c r="L58" s="10">
        <f>IFERROR(VLOOKUP($B58,'[7]Trial Blc'!$B$4:W$377,L$2,FALSE),0)</f>
        <v>4360.2700000000004</v>
      </c>
      <c r="M58" s="10">
        <f>IFERROR(VLOOKUP($B58,'[7]Trial Blc'!$B$4:X$377,M$2,FALSE),0)</f>
        <v>4360.82</v>
      </c>
      <c r="N58" s="10">
        <f>IFERROR(VLOOKUP($B58,'[7]Trial Blc'!$B$4:Y$377,N$2,FALSE),0)</f>
        <v>4354.93</v>
      </c>
      <c r="O58" s="10">
        <f>IFERROR(VLOOKUP($B58,'[7]Trial Blc'!$B$4:Z$377,O$2,FALSE),0)</f>
        <v>4348.7</v>
      </c>
      <c r="P58" s="10">
        <f>IFERROR(VLOOKUP($B58,'[7]Trial Blc'!$B$4:AA$377,P$2,FALSE),0)</f>
        <v>4308.2700000000004</v>
      </c>
      <c r="Q58" s="10">
        <f>IFERROR(VLOOKUP($B58,'[7]Trial Blc'!$B$4:AB$377,Q$2,FALSE),0)</f>
        <v>4307.24</v>
      </c>
      <c r="R58" s="10">
        <f>IFERROR(VLOOKUP($B58,'[7]Trial Blc'!$B$4:AC$377,R$2,FALSE),0)</f>
        <v>4301.6400000000003</v>
      </c>
      <c r="S58" s="10">
        <f>IFERROR(VLOOKUP($B58,'[7]Trial Blc'!$B$4:AD$377,S$2,FALSE),0)</f>
        <v>4297.6499999999996</v>
      </c>
      <c r="T58" s="10">
        <f t="shared" si="44"/>
        <v>4348.6469230769235</v>
      </c>
      <c r="U58" s="149">
        <v>2000</v>
      </c>
      <c r="V58" s="7" t="s">
        <v>117</v>
      </c>
      <c r="W58" s="271">
        <f>-IFERROR(VLOOKUP($U58,'[7]Trial Blc'!$B$4:AH$377,W$2,FALSE),0)</f>
        <v>2135.73</v>
      </c>
      <c r="X58" s="10"/>
      <c r="Y58" s="10"/>
      <c r="Z58" s="10">
        <f t="shared" si="45"/>
        <v>2135.73</v>
      </c>
      <c r="AA58" s="10">
        <f>-IFERROR(VLOOKUP($U58,'[7]Trial Blc'!$B$4:AL$377,AA$2,FALSE),0)</f>
        <v>2171.42</v>
      </c>
      <c r="AB58" s="10">
        <f>-IFERROR(VLOOKUP($U58,'[7]Trial Blc'!$B$4:AM$377,AB$2,FALSE),0)</f>
        <v>2185.85</v>
      </c>
      <c r="AC58" s="10">
        <f>-IFERROR(VLOOKUP($U58,'[7]Trial Blc'!$B$4:AN$377,AC$2,FALSE),0)</f>
        <v>2218.36</v>
      </c>
      <c r="AD58" s="10">
        <f>-IFERROR(VLOOKUP($U58,'[7]Trial Blc'!$B$4:AO$377,AD$2,FALSE),0)</f>
        <v>2261.0500000000002</v>
      </c>
      <c r="AE58" s="10">
        <f>-IFERROR(VLOOKUP($U58,'[7]Trial Blc'!$B$4:AP$377,AE$2,FALSE),0)</f>
        <v>2294.54</v>
      </c>
      <c r="AF58" s="10">
        <f>-IFERROR(VLOOKUP($U58,'[7]Trial Blc'!$B$4:AQ$377,AF$2,FALSE),0)</f>
        <v>2331.17</v>
      </c>
      <c r="AG58" s="10">
        <f>-IFERROR(VLOOKUP($U58,'[7]Trial Blc'!$B$4:AR$377,AG$2,FALSE),0)</f>
        <v>2364.31</v>
      </c>
      <c r="AH58" s="10">
        <f>-IFERROR(VLOOKUP($U58,'[7]Trial Blc'!$B$4:AS$377,AH$2,FALSE),0)</f>
        <v>2397.17</v>
      </c>
      <c r="AI58" s="10">
        <f>-IFERROR(VLOOKUP($U58,'[7]Trial Blc'!$B$4:AT$377,AI$2,FALSE),0)</f>
        <v>2410.7800000000002</v>
      </c>
      <c r="AJ58" s="10">
        <f>-IFERROR(VLOOKUP($U58,'[7]Trial Blc'!$B$4:AU$377,AJ$2,FALSE),0)</f>
        <v>2446.1</v>
      </c>
      <c r="AK58" s="10">
        <f>-IFERROR(VLOOKUP($U58,'[7]Trial Blc'!$B$4:AV$377,AK$2,FALSE),0)</f>
        <v>2478.77</v>
      </c>
      <c r="AL58" s="10">
        <f>-IFERROR(VLOOKUP($U58,'[7]Trial Blc'!$B$4:AW$377,AL$2,FALSE),0)</f>
        <v>2512.2800000000002</v>
      </c>
      <c r="AM58" s="10">
        <f t="shared" si="46"/>
        <v>2323.6561538461533</v>
      </c>
    </row>
    <row r="59" spans="1:40" s="11" customFormat="1" x14ac:dyDescent="0.2">
      <c r="A59" s="11" t="s">
        <v>118</v>
      </c>
      <c r="B59" s="155">
        <v>1210</v>
      </c>
      <c r="C59" s="12" t="s">
        <v>119</v>
      </c>
      <c r="D59" s="10">
        <f>IFERROR(VLOOKUP($B59,'[7]Trial Blc'!$B$4:O$377,D$2,FALSE),0)</f>
        <v>0</v>
      </c>
      <c r="E59" s="10"/>
      <c r="F59" s="10"/>
      <c r="G59" s="10">
        <f t="shared" si="43"/>
        <v>0</v>
      </c>
      <c r="H59" s="10">
        <f>IFERROR(VLOOKUP($B59,'[7]Trial Blc'!$B$4:S$377,H$2,FALSE),0)</f>
        <v>0</v>
      </c>
      <c r="I59" s="10">
        <f>IFERROR(VLOOKUP($B59,'[7]Trial Blc'!$B$4:T$377,I$2,FALSE),0)</f>
        <v>0</v>
      </c>
      <c r="J59" s="10">
        <f>IFERROR(VLOOKUP($B59,'[7]Trial Blc'!$B$4:U$377,J$2,FALSE),0)</f>
        <v>0</v>
      </c>
      <c r="K59" s="10">
        <f>IFERROR(VLOOKUP($B59,'[7]Trial Blc'!$B$4:V$377,K$2,FALSE),0)</f>
        <v>0</v>
      </c>
      <c r="L59" s="10">
        <f>IFERROR(VLOOKUP($B59,'[7]Trial Blc'!$B$4:W$377,L$2,FALSE),0)</f>
        <v>0</v>
      </c>
      <c r="M59" s="10">
        <f>IFERROR(VLOOKUP($B59,'[7]Trial Blc'!$B$4:X$377,M$2,FALSE),0)</f>
        <v>0</v>
      </c>
      <c r="N59" s="10">
        <f>IFERROR(VLOOKUP($B59,'[7]Trial Blc'!$B$4:Y$377,N$2,FALSE),0)</f>
        <v>0</v>
      </c>
      <c r="O59" s="10">
        <f>IFERROR(VLOOKUP($B59,'[7]Trial Blc'!$B$4:Z$377,O$2,FALSE),0)</f>
        <v>0</v>
      </c>
      <c r="P59" s="10">
        <f>IFERROR(VLOOKUP($B59,'[7]Trial Blc'!$B$4:AA$377,P$2,FALSE),0)</f>
        <v>0</v>
      </c>
      <c r="Q59" s="10">
        <f>IFERROR(VLOOKUP($B59,'[7]Trial Blc'!$B$4:AB$377,Q$2,FALSE),0)</f>
        <v>0</v>
      </c>
      <c r="R59" s="10">
        <f>IFERROR(VLOOKUP($B59,'[7]Trial Blc'!$B$4:AC$377,R$2,FALSE),0)</f>
        <v>0</v>
      </c>
      <c r="S59" s="10">
        <f>IFERROR(VLOOKUP($B59,'[7]Trial Blc'!$B$4:AD$377,S$2,FALSE),0)</f>
        <v>0</v>
      </c>
      <c r="T59" s="10">
        <f t="shared" si="44"/>
        <v>0</v>
      </c>
      <c r="U59" s="150">
        <v>2005</v>
      </c>
      <c r="V59" s="11" t="s">
        <v>120</v>
      </c>
      <c r="W59" s="271">
        <f>-IFERROR(VLOOKUP($U59,'[7]Trial Blc'!$B$4:AH$377,W$2,FALSE),0)</f>
        <v>0</v>
      </c>
      <c r="X59" s="10"/>
      <c r="Y59" s="10"/>
      <c r="Z59" s="10">
        <f t="shared" si="45"/>
        <v>0</v>
      </c>
      <c r="AA59" s="10">
        <f>-IFERROR(VLOOKUP($U59,'[7]Trial Blc'!$B$4:AL$377,AA$2,FALSE),0)</f>
        <v>0</v>
      </c>
      <c r="AB59" s="10">
        <f>-IFERROR(VLOOKUP($U59,'[7]Trial Blc'!$B$4:AM$377,AB$2,FALSE),0)</f>
        <v>0</v>
      </c>
      <c r="AC59" s="10">
        <f>-IFERROR(VLOOKUP($U59,'[7]Trial Blc'!$B$4:AN$377,AC$2,FALSE),0)</f>
        <v>0</v>
      </c>
      <c r="AD59" s="10">
        <f>-IFERROR(VLOOKUP($U59,'[7]Trial Blc'!$B$4:AO$377,AD$2,FALSE),0)</f>
        <v>0</v>
      </c>
      <c r="AE59" s="10">
        <f>-IFERROR(VLOOKUP($U59,'[7]Trial Blc'!$B$4:AP$377,AE$2,FALSE),0)</f>
        <v>0</v>
      </c>
      <c r="AF59" s="10">
        <f>-IFERROR(VLOOKUP($U59,'[7]Trial Blc'!$B$4:AQ$377,AF$2,FALSE),0)</f>
        <v>0</v>
      </c>
      <c r="AG59" s="10">
        <f>-IFERROR(VLOOKUP($U59,'[7]Trial Blc'!$B$4:AR$377,AG$2,FALSE),0)</f>
        <v>0</v>
      </c>
      <c r="AH59" s="10">
        <f>-IFERROR(VLOOKUP($U59,'[7]Trial Blc'!$B$4:AS$377,AH$2,FALSE),0)</f>
        <v>0</v>
      </c>
      <c r="AI59" s="10">
        <f>-IFERROR(VLOOKUP($U59,'[7]Trial Blc'!$B$4:AT$377,AI$2,FALSE),0)</f>
        <v>0</v>
      </c>
      <c r="AJ59" s="10">
        <f>-IFERROR(VLOOKUP($U59,'[7]Trial Blc'!$B$4:AU$377,AJ$2,FALSE),0)</f>
        <v>0</v>
      </c>
      <c r="AK59" s="10">
        <f>-IFERROR(VLOOKUP($U59,'[7]Trial Blc'!$B$4:AV$377,AK$2,FALSE),0)</f>
        <v>0</v>
      </c>
      <c r="AL59" s="10">
        <f>-IFERROR(VLOOKUP($U59,'[7]Trial Blc'!$B$4:AW$377,AL$2,FALSE),0)</f>
        <v>0</v>
      </c>
      <c r="AM59" s="10">
        <f t="shared" si="46"/>
        <v>0</v>
      </c>
      <c r="AN59" s="7"/>
    </row>
    <row r="60" spans="1:40" s="11" customFormat="1" x14ac:dyDescent="0.2">
      <c r="A60" s="11" t="s">
        <v>121</v>
      </c>
      <c r="B60" s="155">
        <v>1215</v>
      </c>
      <c r="C60" s="12" t="s">
        <v>122</v>
      </c>
      <c r="D60" s="10">
        <f>IFERROR(VLOOKUP($B60,'[7]Trial Blc'!$B$4:O$377,D$2,FALSE),0)</f>
        <v>0</v>
      </c>
      <c r="E60" s="10"/>
      <c r="F60" s="10"/>
      <c r="G60" s="10">
        <f t="shared" si="43"/>
        <v>0</v>
      </c>
      <c r="H60" s="10">
        <f>IFERROR(VLOOKUP($B60,'[7]Trial Blc'!$B$4:S$377,H$2,FALSE),0)</f>
        <v>0</v>
      </c>
      <c r="I60" s="10">
        <f>IFERROR(VLOOKUP($B60,'[7]Trial Blc'!$B$4:T$377,I$2,FALSE),0)</f>
        <v>0</v>
      </c>
      <c r="J60" s="10">
        <f>IFERROR(VLOOKUP($B60,'[7]Trial Blc'!$B$4:U$377,J$2,FALSE),0)</f>
        <v>0</v>
      </c>
      <c r="K60" s="10">
        <f>IFERROR(VLOOKUP($B60,'[7]Trial Blc'!$B$4:V$377,K$2,FALSE),0)</f>
        <v>0</v>
      </c>
      <c r="L60" s="10">
        <f>IFERROR(VLOOKUP($B60,'[7]Trial Blc'!$B$4:W$377,L$2,FALSE),0)</f>
        <v>0</v>
      </c>
      <c r="M60" s="10">
        <f>IFERROR(VLOOKUP($B60,'[7]Trial Blc'!$B$4:X$377,M$2,FALSE),0)</f>
        <v>0</v>
      </c>
      <c r="N60" s="10">
        <f>IFERROR(VLOOKUP($B60,'[7]Trial Blc'!$B$4:Y$377,N$2,FALSE),0)</f>
        <v>0</v>
      </c>
      <c r="O60" s="10">
        <f>IFERROR(VLOOKUP($B60,'[7]Trial Blc'!$B$4:Z$377,O$2,FALSE),0)</f>
        <v>0</v>
      </c>
      <c r="P60" s="10">
        <f>IFERROR(VLOOKUP($B60,'[7]Trial Blc'!$B$4:AA$377,P$2,FALSE),0)</f>
        <v>0</v>
      </c>
      <c r="Q60" s="10">
        <f>IFERROR(VLOOKUP($B60,'[7]Trial Blc'!$B$4:AB$377,Q$2,FALSE),0)</f>
        <v>0</v>
      </c>
      <c r="R60" s="10">
        <f>IFERROR(VLOOKUP($B60,'[7]Trial Blc'!$B$4:AC$377,R$2,FALSE),0)</f>
        <v>0</v>
      </c>
      <c r="S60" s="10">
        <f>IFERROR(VLOOKUP($B60,'[7]Trial Blc'!$B$4:AD$377,S$2,FALSE),0)</f>
        <v>0</v>
      </c>
      <c r="T60" s="10">
        <f t="shared" si="44"/>
        <v>0</v>
      </c>
      <c r="U60" s="150">
        <v>2010</v>
      </c>
      <c r="V60" s="11" t="s">
        <v>123</v>
      </c>
      <c r="W60" s="271">
        <f>-IFERROR(VLOOKUP($U60,'[7]Trial Blc'!$B$4:AH$377,W$2,FALSE),0)</f>
        <v>0</v>
      </c>
      <c r="X60" s="10"/>
      <c r="Y60" s="10"/>
      <c r="Z60" s="10">
        <f t="shared" si="45"/>
        <v>0</v>
      </c>
      <c r="AA60" s="10">
        <f>-IFERROR(VLOOKUP($U60,'[7]Trial Blc'!$B$4:AL$377,AA$2,FALSE),0)</f>
        <v>0</v>
      </c>
      <c r="AB60" s="10">
        <f>-IFERROR(VLOOKUP($U60,'[7]Trial Blc'!$B$4:AM$377,AB$2,FALSE),0)</f>
        <v>0</v>
      </c>
      <c r="AC60" s="10">
        <f>-IFERROR(VLOOKUP($U60,'[7]Trial Blc'!$B$4:AN$377,AC$2,FALSE),0)</f>
        <v>0</v>
      </c>
      <c r="AD60" s="10">
        <f>-IFERROR(VLOOKUP($U60,'[7]Trial Blc'!$B$4:AO$377,AD$2,FALSE),0)</f>
        <v>0</v>
      </c>
      <c r="AE60" s="10">
        <f>-IFERROR(VLOOKUP($U60,'[7]Trial Blc'!$B$4:AP$377,AE$2,FALSE),0)</f>
        <v>0</v>
      </c>
      <c r="AF60" s="10">
        <f>-IFERROR(VLOOKUP($U60,'[7]Trial Blc'!$B$4:AQ$377,AF$2,FALSE),0)</f>
        <v>0</v>
      </c>
      <c r="AG60" s="10">
        <f>-IFERROR(VLOOKUP($U60,'[7]Trial Blc'!$B$4:AR$377,AG$2,FALSE),0)</f>
        <v>0</v>
      </c>
      <c r="AH60" s="10">
        <f>-IFERROR(VLOOKUP($U60,'[7]Trial Blc'!$B$4:AS$377,AH$2,FALSE),0)</f>
        <v>0</v>
      </c>
      <c r="AI60" s="10">
        <f>-IFERROR(VLOOKUP($U60,'[7]Trial Blc'!$B$4:AT$377,AI$2,FALSE),0)</f>
        <v>0</v>
      </c>
      <c r="AJ60" s="10">
        <f>-IFERROR(VLOOKUP($U60,'[7]Trial Blc'!$B$4:AU$377,AJ$2,FALSE),0)</f>
        <v>0</v>
      </c>
      <c r="AK60" s="10">
        <f>-IFERROR(VLOOKUP($U60,'[7]Trial Blc'!$B$4:AV$377,AK$2,FALSE),0)</f>
        <v>0</v>
      </c>
      <c r="AL60" s="10">
        <f>-IFERROR(VLOOKUP($U60,'[7]Trial Blc'!$B$4:AW$377,AL$2,FALSE),0)</f>
        <v>0</v>
      </c>
      <c r="AM60" s="10">
        <f t="shared" si="46"/>
        <v>0</v>
      </c>
      <c r="AN60" s="7"/>
    </row>
    <row r="61" spans="1:40" s="11" customFormat="1" x14ac:dyDescent="0.2">
      <c r="B61" s="155">
        <v>1640</v>
      </c>
      <c r="C61" s="12" t="s">
        <v>124</v>
      </c>
      <c r="D61" s="10">
        <f>IFERROR(VLOOKUP($B61,'[7]Trial Blc'!$B$4:O$377,D$2,FALSE),0)</f>
        <v>0</v>
      </c>
      <c r="E61" s="10"/>
      <c r="F61" s="10"/>
      <c r="G61" s="10">
        <f t="shared" si="43"/>
        <v>0</v>
      </c>
      <c r="H61" s="10">
        <f>IFERROR(VLOOKUP($B61,'[7]Trial Blc'!$B$4:S$377,H$2,FALSE),0)</f>
        <v>0</v>
      </c>
      <c r="I61" s="10">
        <f>IFERROR(VLOOKUP($B61,'[7]Trial Blc'!$B$4:T$377,I$2,FALSE),0)</f>
        <v>0</v>
      </c>
      <c r="J61" s="10">
        <f>IFERROR(VLOOKUP($B61,'[7]Trial Blc'!$B$4:U$377,J$2,FALSE),0)</f>
        <v>0</v>
      </c>
      <c r="K61" s="10">
        <f>IFERROR(VLOOKUP($B61,'[7]Trial Blc'!$B$4:V$377,K$2,FALSE),0)</f>
        <v>0</v>
      </c>
      <c r="L61" s="10">
        <f>IFERROR(VLOOKUP($B61,'[7]Trial Blc'!$B$4:W$377,L$2,FALSE),0)</f>
        <v>0</v>
      </c>
      <c r="M61" s="10">
        <f>IFERROR(VLOOKUP($B61,'[7]Trial Blc'!$B$4:X$377,M$2,FALSE),0)</f>
        <v>0</v>
      </c>
      <c r="N61" s="10">
        <f>IFERROR(VLOOKUP($B61,'[7]Trial Blc'!$B$4:Y$377,N$2,FALSE),0)</f>
        <v>0</v>
      </c>
      <c r="O61" s="10">
        <f>IFERROR(VLOOKUP($B61,'[7]Trial Blc'!$B$4:Z$377,O$2,FALSE),0)</f>
        <v>0</v>
      </c>
      <c r="P61" s="10">
        <f>IFERROR(VLOOKUP($B61,'[7]Trial Blc'!$B$4:AA$377,P$2,FALSE),0)</f>
        <v>0</v>
      </c>
      <c r="Q61" s="10">
        <f>IFERROR(VLOOKUP($B61,'[7]Trial Blc'!$B$4:AB$377,Q$2,FALSE),0)</f>
        <v>0</v>
      </c>
      <c r="R61" s="10">
        <f>IFERROR(VLOOKUP($B61,'[7]Trial Blc'!$B$4:AC$377,R$2,FALSE),0)</f>
        <v>0</v>
      </c>
      <c r="S61" s="10">
        <f>IFERROR(VLOOKUP($B61,'[7]Trial Blc'!$B$4:AD$377,S$2,FALSE),0)</f>
        <v>0</v>
      </c>
      <c r="T61" s="10">
        <f t="shared" si="44"/>
        <v>0</v>
      </c>
      <c r="U61" s="150"/>
      <c r="W61" s="10"/>
      <c r="X61" s="12"/>
      <c r="Y61" s="10"/>
      <c r="Z61" s="10">
        <f t="shared" ref="Z61:Z62" si="47">SUM(W61:Y61)</f>
        <v>0</v>
      </c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7">
        <f t="shared" si="46"/>
        <v>0</v>
      </c>
      <c r="AN61" s="7"/>
    </row>
    <row r="62" spans="1:40" s="7" customFormat="1" x14ac:dyDescent="0.2">
      <c r="B62" s="145">
        <v>1220</v>
      </c>
      <c r="C62" s="9" t="s">
        <v>125</v>
      </c>
      <c r="D62" s="16">
        <f>IFERROR(VLOOKUP($B62,'[7]Trial Blc'!$B$4:O$377,D$2,FALSE),0)</f>
        <v>0</v>
      </c>
      <c r="E62" s="10"/>
      <c r="F62" s="10"/>
      <c r="G62" s="10">
        <f t="shared" si="43"/>
        <v>0</v>
      </c>
      <c r="H62" s="10">
        <f>IFERROR(VLOOKUP($B62,'[7]Trial Blc'!$B$4:S$377,H$2,FALSE),0)</f>
        <v>0</v>
      </c>
      <c r="I62" s="10">
        <f>IFERROR(VLOOKUP($B62,'[7]Trial Blc'!$B$4:T$377,I$2,FALSE),0)</f>
        <v>0</v>
      </c>
      <c r="J62" s="10">
        <f>IFERROR(VLOOKUP($B62,'[7]Trial Blc'!$B$4:U$377,J$2,FALSE),0)</f>
        <v>0</v>
      </c>
      <c r="K62" s="10">
        <f>IFERROR(VLOOKUP($B62,'[7]Trial Blc'!$B$4:V$377,K$2,FALSE),0)</f>
        <v>0</v>
      </c>
      <c r="L62" s="10">
        <f>IFERROR(VLOOKUP($B62,'[7]Trial Blc'!$B$4:W$377,L$2,FALSE),0)</f>
        <v>0</v>
      </c>
      <c r="M62" s="10">
        <f>IFERROR(VLOOKUP($B62,'[7]Trial Blc'!$B$4:X$377,M$2,FALSE),0)</f>
        <v>0</v>
      </c>
      <c r="N62" s="10">
        <f>IFERROR(VLOOKUP($B62,'[7]Trial Blc'!$B$4:Y$377,N$2,FALSE),0)</f>
        <v>0</v>
      </c>
      <c r="O62" s="10">
        <f>IFERROR(VLOOKUP($B62,'[7]Trial Blc'!$B$4:Z$377,O$2,FALSE),0)</f>
        <v>0</v>
      </c>
      <c r="P62" s="10">
        <f>IFERROR(VLOOKUP($B62,'[7]Trial Blc'!$B$4:AA$377,P$2,FALSE),0)</f>
        <v>0</v>
      </c>
      <c r="Q62" s="10">
        <f>IFERROR(VLOOKUP($B62,'[7]Trial Blc'!$B$4:AB$377,Q$2,FALSE),0)</f>
        <v>0</v>
      </c>
      <c r="R62" s="10">
        <f>IFERROR(VLOOKUP($B62,'[7]Trial Blc'!$B$4:AC$377,R$2,FALSE),0)</f>
        <v>0</v>
      </c>
      <c r="S62" s="10">
        <f>IFERROR(VLOOKUP($B62,'[7]Trial Blc'!$B$4:AD$377,S$2,FALSE),0)</f>
        <v>0</v>
      </c>
      <c r="T62" s="10">
        <f t="shared" si="44"/>
        <v>0</v>
      </c>
      <c r="U62" s="149"/>
      <c r="W62" s="10"/>
      <c r="X62" s="9"/>
      <c r="Y62" s="10"/>
      <c r="Z62" s="10">
        <f t="shared" si="47"/>
        <v>0</v>
      </c>
      <c r="AA62" s="10">
        <f t="shared" ref="AA62:AD62" si="48">+$X62</f>
        <v>0</v>
      </c>
      <c r="AB62" s="10">
        <f t="shared" si="48"/>
        <v>0</v>
      </c>
      <c r="AC62" s="10">
        <f t="shared" si="48"/>
        <v>0</v>
      </c>
      <c r="AD62" s="10">
        <f t="shared" si="48"/>
        <v>0</v>
      </c>
      <c r="AE62" s="10"/>
      <c r="AF62" s="10"/>
      <c r="AG62" s="10"/>
      <c r="AH62" s="10"/>
      <c r="AI62" s="10"/>
      <c r="AJ62" s="10"/>
      <c r="AK62" s="10"/>
      <c r="AL62" s="10"/>
      <c r="AM62" s="7">
        <f t="shared" si="46"/>
        <v>0</v>
      </c>
    </row>
    <row r="63" spans="1:40" s="8" customFormat="1" ht="10.5" x14ac:dyDescent="0.25">
      <c r="A63" s="152" t="s">
        <v>126</v>
      </c>
      <c r="B63" s="153"/>
      <c r="C63" s="18" t="s">
        <v>81</v>
      </c>
      <c r="D63" s="66">
        <f t="shared" ref="D63:S63" si="49">SUM(D60:D62)</f>
        <v>0</v>
      </c>
      <c r="E63" s="154">
        <f t="shared" si="49"/>
        <v>0</v>
      </c>
      <c r="F63" s="154">
        <f t="shared" si="49"/>
        <v>0</v>
      </c>
      <c r="G63" s="154">
        <f t="shared" si="49"/>
        <v>0</v>
      </c>
      <c r="H63" s="154">
        <f t="shared" si="49"/>
        <v>0</v>
      </c>
      <c r="I63" s="154">
        <f t="shared" si="49"/>
        <v>0</v>
      </c>
      <c r="J63" s="154">
        <f t="shared" si="49"/>
        <v>0</v>
      </c>
      <c r="K63" s="154">
        <f t="shared" si="49"/>
        <v>0</v>
      </c>
      <c r="L63" s="154">
        <f t="shared" si="49"/>
        <v>0</v>
      </c>
      <c r="M63" s="154">
        <f t="shared" si="49"/>
        <v>0</v>
      </c>
      <c r="N63" s="154">
        <f t="shared" si="49"/>
        <v>0</v>
      </c>
      <c r="O63" s="154">
        <f t="shared" si="49"/>
        <v>0</v>
      </c>
      <c r="P63" s="154">
        <f t="shared" si="49"/>
        <v>0</v>
      </c>
      <c r="Q63" s="154">
        <f t="shared" si="49"/>
        <v>0</v>
      </c>
      <c r="R63" s="154">
        <f t="shared" si="49"/>
        <v>0</v>
      </c>
      <c r="S63" s="154">
        <f t="shared" si="49"/>
        <v>0</v>
      </c>
      <c r="T63" s="154">
        <f t="shared" si="44"/>
        <v>0</v>
      </c>
      <c r="U63" s="146"/>
      <c r="V63" s="20" t="s">
        <v>81</v>
      </c>
      <c r="W63" s="66">
        <f t="shared" ref="W63:AL63" si="50">SUM(W60:W62)</f>
        <v>0</v>
      </c>
      <c r="X63" s="154">
        <f t="shared" si="50"/>
        <v>0</v>
      </c>
      <c r="Y63" s="154">
        <f t="shared" si="50"/>
        <v>0</v>
      </c>
      <c r="Z63" s="154">
        <f t="shared" si="50"/>
        <v>0</v>
      </c>
      <c r="AA63" s="154">
        <f t="shared" si="50"/>
        <v>0</v>
      </c>
      <c r="AB63" s="154">
        <f t="shared" si="50"/>
        <v>0</v>
      </c>
      <c r="AC63" s="154">
        <f t="shared" si="50"/>
        <v>0</v>
      </c>
      <c r="AD63" s="154">
        <f t="shared" si="50"/>
        <v>0</v>
      </c>
      <c r="AE63" s="154">
        <f t="shared" si="50"/>
        <v>0</v>
      </c>
      <c r="AF63" s="154">
        <f t="shared" si="50"/>
        <v>0</v>
      </c>
      <c r="AG63" s="154">
        <f t="shared" si="50"/>
        <v>0</v>
      </c>
      <c r="AH63" s="154">
        <f t="shared" si="50"/>
        <v>0</v>
      </c>
      <c r="AI63" s="154">
        <f t="shared" si="50"/>
        <v>0</v>
      </c>
      <c r="AJ63" s="154">
        <f t="shared" si="50"/>
        <v>0</v>
      </c>
      <c r="AK63" s="154">
        <f t="shared" si="50"/>
        <v>0</v>
      </c>
      <c r="AL63" s="154">
        <f t="shared" si="50"/>
        <v>0</v>
      </c>
      <c r="AM63" s="8">
        <f t="shared" si="46"/>
        <v>0</v>
      </c>
    </row>
    <row r="64" spans="1:40" s="7" customFormat="1" x14ac:dyDescent="0.2">
      <c r="B64" s="145"/>
      <c r="C64" s="9"/>
      <c r="D64" s="10"/>
      <c r="E64" s="10"/>
      <c r="F64" s="9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49"/>
      <c r="W64" s="10"/>
      <c r="X64" s="9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1"/>
      <c r="AN64" s="11"/>
    </row>
    <row r="65" spans="1:40" s="7" customFormat="1" ht="10.5" x14ac:dyDescent="0.25">
      <c r="A65" s="8" t="s">
        <v>485</v>
      </c>
      <c r="B65" s="145"/>
      <c r="C65" s="9"/>
      <c r="D65" s="27">
        <f>SUM(D3:D64)-D33-D63-D43-D52</f>
        <v>683003.77</v>
      </c>
      <c r="E65" s="27">
        <f t="shared" ref="E65:T65" si="51">SUM(E3:E64)-E33-E63-E43-E52</f>
        <v>0</v>
      </c>
      <c r="F65" s="27">
        <f t="shared" si="51"/>
        <v>0</v>
      </c>
      <c r="G65" s="27">
        <f t="shared" si="51"/>
        <v>683003.77</v>
      </c>
      <c r="H65" s="27">
        <f t="shared" si="51"/>
        <v>682376.81000000017</v>
      </c>
      <c r="I65" s="27">
        <f t="shared" si="51"/>
        <v>678097.81000000017</v>
      </c>
      <c r="J65" s="27">
        <f t="shared" si="51"/>
        <v>687388.14000000013</v>
      </c>
      <c r="K65" s="27">
        <f t="shared" si="51"/>
        <v>687236.46999999974</v>
      </c>
      <c r="L65" s="27">
        <f t="shared" si="51"/>
        <v>686670.56</v>
      </c>
      <c r="M65" s="27">
        <f t="shared" si="51"/>
        <v>688946.29</v>
      </c>
      <c r="N65" s="27">
        <f t="shared" si="51"/>
        <v>685272.56999999983</v>
      </c>
      <c r="O65" s="27">
        <f t="shared" si="51"/>
        <v>685636.79</v>
      </c>
      <c r="P65" s="27">
        <f t="shared" si="51"/>
        <v>684117.95000000019</v>
      </c>
      <c r="Q65" s="27">
        <f t="shared" si="51"/>
        <v>683946.6799999997</v>
      </c>
      <c r="R65" s="27">
        <f t="shared" si="51"/>
        <v>683445.72</v>
      </c>
      <c r="S65" s="27">
        <f t="shared" si="51"/>
        <v>684051.62999999989</v>
      </c>
      <c r="T65" s="27">
        <f t="shared" si="51"/>
        <v>684630.09153846127</v>
      </c>
      <c r="U65" s="146"/>
      <c r="V65" s="8" t="s">
        <v>486</v>
      </c>
      <c r="W65" s="27">
        <f t="shared" ref="W65:Z65" si="52">SUM(W4:W64)-W33-W63-W43-W52</f>
        <v>521131.41</v>
      </c>
      <c r="X65" s="27">
        <f t="shared" si="52"/>
        <v>0</v>
      </c>
      <c r="Y65" s="27">
        <f t="shared" si="52"/>
        <v>0</v>
      </c>
      <c r="Z65" s="27">
        <f t="shared" si="52"/>
        <v>521131.41</v>
      </c>
      <c r="AA65" s="27">
        <f>SUM(AA4:AA64)-AA33-AA63-AA43-AA52</f>
        <v>526575.01</v>
      </c>
      <c r="AB65" s="27">
        <f t="shared" ref="AB65:AL65" si="53">SUM(AB4:AB64)-AB33-AB63-AB43-AB52</f>
        <v>527838.00999999978</v>
      </c>
      <c r="AC65" s="27">
        <f t="shared" si="53"/>
        <v>536408.27</v>
      </c>
      <c r="AD65" s="27">
        <f t="shared" si="53"/>
        <v>541308.67000000004</v>
      </c>
      <c r="AE65" s="27">
        <f t="shared" si="53"/>
        <v>545764.18999999994</v>
      </c>
      <c r="AF65" s="27">
        <f t="shared" si="53"/>
        <v>550604.54</v>
      </c>
      <c r="AG65" s="27">
        <f t="shared" si="53"/>
        <v>541043.12000000011</v>
      </c>
      <c r="AH65" s="27">
        <f t="shared" si="53"/>
        <v>545658.26</v>
      </c>
      <c r="AI65" s="27">
        <f t="shared" si="53"/>
        <v>547567.44000000018</v>
      </c>
      <c r="AJ65" s="27">
        <f t="shared" si="53"/>
        <v>552873.57000000007</v>
      </c>
      <c r="AK65" s="27">
        <f t="shared" si="53"/>
        <v>557484.51</v>
      </c>
      <c r="AL65" s="27">
        <f t="shared" si="53"/>
        <v>562441.12000000011</v>
      </c>
      <c r="AM65" s="7">
        <f t="shared" si="46"/>
        <v>542822.93230769236</v>
      </c>
    </row>
    <row r="66" spans="1:40" s="7" customFormat="1" x14ac:dyDescent="0.2">
      <c r="B66" s="145"/>
      <c r="C66" s="9"/>
      <c r="D66" s="10"/>
      <c r="E66" s="10"/>
      <c r="F66" s="9"/>
      <c r="G66" s="10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149"/>
      <c r="W66" s="10"/>
      <c r="X66" s="9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1"/>
      <c r="AN66" s="11"/>
    </row>
    <row r="67" spans="1:40" ht="15" customHeight="1" thickBot="1" x14ac:dyDescent="0.3">
      <c r="A67" s="8" t="s">
        <v>487</v>
      </c>
      <c r="D67" s="29">
        <f>+D65</f>
        <v>683003.77</v>
      </c>
      <c r="E67" s="29">
        <f>+E65</f>
        <v>0</v>
      </c>
      <c r="F67" s="29">
        <f>+F65</f>
        <v>0</v>
      </c>
      <c r="G67" s="29">
        <f>+G65</f>
        <v>683003.77</v>
      </c>
      <c r="H67" s="29">
        <f t="shared" ref="H67:S67" si="54">+H65</f>
        <v>682376.81000000017</v>
      </c>
      <c r="I67" s="29">
        <f t="shared" si="54"/>
        <v>678097.81000000017</v>
      </c>
      <c r="J67" s="29">
        <f t="shared" si="54"/>
        <v>687388.14000000013</v>
      </c>
      <c r="K67" s="29">
        <f t="shared" si="54"/>
        <v>687236.46999999974</v>
      </c>
      <c r="L67" s="29">
        <f t="shared" si="54"/>
        <v>686670.56</v>
      </c>
      <c r="M67" s="29">
        <f t="shared" si="54"/>
        <v>688946.29</v>
      </c>
      <c r="N67" s="29">
        <f t="shared" si="54"/>
        <v>685272.56999999983</v>
      </c>
      <c r="O67" s="29">
        <f t="shared" si="54"/>
        <v>685636.79</v>
      </c>
      <c r="P67" s="29">
        <f t="shared" si="54"/>
        <v>684117.95000000019</v>
      </c>
      <c r="Q67" s="29">
        <f t="shared" si="54"/>
        <v>683946.6799999997</v>
      </c>
      <c r="R67" s="29">
        <f t="shared" si="54"/>
        <v>683445.72</v>
      </c>
      <c r="S67" s="29">
        <f t="shared" si="54"/>
        <v>684051.62999999989</v>
      </c>
      <c r="T67" s="29"/>
      <c r="U67" s="146"/>
      <c r="V67" s="8" t="s">
        <v>488</v>
      </c>
      <c r="W67" s="29">
        <f t="shared" ref="W67:AL67" si="55">+W65</f>
        <v>521131.41</v>
      </c>
      <c r="X67" s="29">
        <f>+X65</f>
        <v>0</v>
      </c>
      <c r="Y67" s="29">
        <f>+Y65</f>
        <v>0</v>
      </c>
      <c r="Z67" s="29">
        <f>+Z65</f>
        <v>521131.41</v>
      </c>
      <c r="AA67" s="29">
        <f t="shared" si="55"/>
        <v>526575.01</v>
      </c>
      <c r="AB67" s="29">
        <f t="shared" si="55"/>
        <v>527838.00999999978</v>
      </c>
      <c r="AC67" s="29">
        <f t="shared" si="55"/>
        <v>536408.27</v>
      </c>
      <c r="AD67" s="29">
        <f t="shared" si="55"/>
        <v>541308.67000000004</v>
      </c>
      <c r="AE67" s="29">
        <f t="shared" si="55"/>
        <v>545764.18999999994</v>
      </c>
      <c r="AF67" s="29">
        <f t="shared" si="55"/>
        <v>550604.54</v>
      </c>
      <c r="AG67" s="29">
        <f t="shared" si="55"/>
        <v>541043.12000000011</v>
      </c>
      <c r="AH67" s="29">
        <f t="shared" si="55"/>
        <v>545658.26</v>
      </c>
      <c r="AI67" s="29">
        <f t="shared" si="55"/>
        <v>547567.44000000018</v>
      </c>
      <c r="AJ67" s="29">
        <f t="shared" si="55"/>
        <v>552873.57000000007</v>
      </c>
      <c r="AK67" s="29">
        <f t="shared" si="55"/>
        <v>557484.51</v>
      </c>
      <c r="AL67" s="29">
        <f t="shared" si="55"/>
        <v>562441.12000000011</v>
      </c>
    </row>
    <row r="68" spans="1:40" s="33" customFormat="1" ht="10.5" thickTop="1" x14ac:dyDescent="0.2">
      <c r="A68" s="38" t="s">
        <v>131</v>
      </c>
      <c r="B68" s="162"/>
      <c r="D68" s="34"/>
      <c r="E68" s="34"/>
      <c r="F68" s="34"/>
      <c r="G68" s="3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163"/>
      <c r="V68" s="35" t="s">
        <v>270</v>
      </c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6"/>
      <c r="AN68" s="36"/>
    </row>
    <row r="69" spans="1:40" s="33" customFormat="1" x14ac:dyDescent="0.2">
      <c r="A69" s="38" t="s">
        <v>132</v>
      </c>
      <c r="B69" s="162"/>
      <c r="D69" s="34"/>
      <c r="E69" s="34"/>
      <c r="F69" s="34"/>
      <c r="G69" s="10">
        <f t="shared" ref="G69" si="56">SUM(D69:F69)</f>
        <v>0</v>
      </c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163"/>
      <c r="V69" s="37" t="s">
        <v>311</v>
      </c>
      <c r="W69" s="34"/>
      <c r="X69" s="34"/>
      <c r="Y69" s="34"/>
      <c r="Z69" s="34">
        <f>SUM(W69:Y69)</f>
        <v>0</v>
      </c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6"/>
      <c r="AN69" s="36"/>
    </row>
    <row r="70" spans="1:40" s="33" customFormat="1" x14ac:dyDescent="0.2">
      <c r="A70" s="38" t="s">
        <v>133</v>
      </c>
      <c r="B70" s="162"/>
      <c r="C70" s="38"/>
      <c r="D70" s="34"/>
      <c r="E70" s="34"/>
      <c r="F70" s="34">
        <f>-F67</f>
        <v>0</v>
      </c>
      <c r="G70" s="3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163"/>
      <c r="V70" s="35"/>
      <c r="W70" s="34"/>
      <c r="X70" s="34">
        <f>-X67</f>
        <v>0</v>
      </c>
      <c r="Y70" s="34">
        <f>-Y67</f>
        <v>0</v>
      </c>
      <c r="Z70" s="34">
        <f>SUM(W70:Y70)</f>
        <v>0</v>
      </c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6"/>
      <c r="AN70" s="36"/>
    </row>
    <row r="71" spans="1:40" s="33" customFormat="1" x14ac:dyDescent="0.2">
      <c r="A71" s="76" t="s">
        <v>130</v>
      </c>
      <c r="B71" s="162"/>
      <c r="D71" s="34"/>
      <c r="E71" s="34"/>
      <c r="F71" s="34">
        <f>+F67-F69+F70</f>
        <v>0</v>
      </c>
      <c r="G71" s="34">
        <f>+G69-G67</f>
        <v>-683003.77</v>
      </c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34"/>
      <c r="T71" s="34"/>
      <c r="U71" s="163"/>
      <c r="V71" s="35" t="s">
        <v>489</v>
      </c>
      <c r="W71" s="34">
        <f>+W69-W67</f>
        <v>-521131.41</v>
      </c>
      <c r="X71" s="34">
        <f>+X67-X69+X70</f>
        <v>0</v>
      </c>
      <c r="Y71" s="34"/>
      <c r="Z71" s="34">
        <f>+Z69-Z67</f>
        <v>-521131.41</v>
      </c>
      <c r="AA71" s="34">
        <f t="shared" ref="AA71:AL71" si="57">+AA69-AA67</f>
        <v>-526575.01</v>
      </c>
      <c r="AB71" s="34">
        <f t="shared" si="57"/>
        <v>-527838.00999999978</v>
      </c>
      <c r="AC71" s="34">
        <f t="shared" si="57"/>
        <v>-536408.27</v>
      </c>
      <c r="AD71" s="34">
        <f t="shared" si="57"/>
        <v>-541308.67000000004</v>
      </c>
      <c r="AE71" s="34">
        <f t="shared" si="57"/>
        <v>-545764.18999999994</v>
      </c>
      <c r="AF71" s="34">
        <f t="shared" si="57"/>
        <v>-550604.54</v>
      </c>
      <c r="AG71" s="34">
        <f t="shared" si="57"/>
        <v>-541043.12000000011</v>
      </c>
      <c r="AH71" s="34">
        <f t="shared" si="57"/>
        <v>-545658.26</v>
      </c>
      <c r="AI71" s="34">
        <f t="shared" si="57"/>
        <v>-547567.44000000018</v>
      </c>
      <c r="AJ71" s="34">
        <f t="shared" si="57"/>
        <v>-552873.57000000007</v>
      </c>
      <c r="AK71" s="34">
        <f t="shared" si="57"/>
        <v>-557484.51</v>
      </c>
      <c r="AL71" s="34">
        <f t="shared" si="57"/>
        <v>-562441.12000000011</v>
      </c>
      <c r="AM71" s="36"/>
      <c r="AN71" s="36"/>
    </row>
    <row r="72" spans="1:40" s="11" customFormat="1" x14ac:dyDescent="0.2">
      <c r="B72" s="155"/>
      <c r="C72" s="41"/>
      <c r="F72" s="41"/>
      <c r="U72" s="150"/>
      <c r="V72" s="22"/>
      <c r="X72" s="41"/>
    </row>
    <row r="73" spans="1:40" s="8" customFormat="1" ht="26.25" customHeight="1" x14ac:dyDescent="0.3">
      <c r="A73" s="5" t="s">
        <v>134</v>
      </c>
      <c r="B73" s="144"/>
      <c r="C73" s="5" t="s">
        <v>135</v>
      </c>
      <c r="D73" s="2" t="s">
        <v>473</v>
      </c>
      <c r="E73" s="2" t="s">
        <v>4</v>
      </c>
      <c r="F73" s="1" t="s">
        <v>5</v>
      </c>
      <c r="G73" s="2" t="s">
        <v>474</v>
      </c>
      <c r="H73" s="3">
        <v>42014</v>
      </c>
      <c r="I73" s="2">
        <v>42036</v>
      </c>
      <c r="J73" s="2">
        <v>42064</v>
      </c>
      <c r="K73" s="2">
        <v>42095</v>
      </c>
      <c r="L73" s="2">
        <v>42125</v>
      </c>
      <c r="M73" s="2">
        <v>42156</v>
      </c>
      <c r="N73" s="2">
        <v>42186</v>
      </c>
      <c r="O73" s="2">
        <v>42217</v>
      </c>
      <c r="P73" s="2">
        <v>42248</v>
      </c>
      <c r="Q73" s="2">
        <v>42278</v>
      </c>
      <c r="R73" s="2">
        <v>42309</v>
      </c>
      <c r="S73" s="2">
        <v>42339</v>
      </c>
      <c r="T73" s="2" t="s">
        <v>8</v>
      </c>
      <c r="U73" s="144"/>
      <c r="V73" s="5" t="s">
        <v>1</v>
      </c>
      <c r="W73" s="2">
        <v>42004</v>
      </c>
      <c r="X73" s="1" t="s">
        <v>5</v>
      </c>
      <c r="Y73" s="2" t="s">
        <v>9</v>
      </c>
      <c r="Z73" s="2" t="s">
        <v>10</v>
      </c>
      <c r="AA73" s="3">
        <v>42014</v>
      </c>
      <c r="AB73" s="2">
        <v>42036</v>
      </c>
      <c r="AC73" s="2">
        <v>42064</v>
      </c>
      <c r="AD73" s="2">
        <v>42095</v>
      </c>
      <c r="AE73" s="2">
        <v>42125</v>
      </c>
      <c r="AF73" s="2">
        <v>42156</v>
      </c>
      <c r="AG73" s="2">
        <v>42186</v>
      </c>
      <c r="AH73" s="2">
        <v>42217</v>
      </c>
      <c r="AI73" s="2">
        <v>42248</v>
      </c>
      <c r="AJ73" s="2">
        <v>42278</v>
      </c>
      <c r="AK73" s="2">
        <v>42309</v>
      </c>
      <c r="AL73" s="2">
        <v>42339</v>
      </c>
      <c r="AM73" s="13"/>
      <c r="AN73" s="13"/>
    </row>
    <row r="74" spans="1:40" s="7" customFormat="1" x14ac:dyDescent="0.2">
      <c r="B74" s="145"/>
      <c r="C74" s="9"/>
      <c r="D74" s="10"/>
      <c r="E74" s="10"/>
      <c r="F74" s="164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49"/>
      <c r="W74" s="11"/>
      <c r="X74" s="164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</row>
    <row r="75" spans="1:40" s="7" customFormat="1" ht="10.5" x14ac:dyDescent="0.25">
      <c r="A75" s="8" t="s">
        <v>11</v>
      </c>
      <c r="B75" s="145"/>
      <c r="C75" s="9"/>
      <c r="D75" s="10"/>
      <c r="E75" s="10"/>
      <c r="F75" s="9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46"/>
      <c r="V75" s="8" t="s">
        <v>11</v>
      </c>
      <c r="W75" s="10"/>
      <c r="X75" s="9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1"/>
      <c r="AN75" s="11"/>
    </row>
    <row r="76" spans="1:40" s="7" customFormat="1" x14ac:dyDescent="0.2">
      <c r="A76" s="7" t="s">
        <v>137</v>
      </c>
      <c r="B76" s="145">
        <v>1245</v>
      </c>
      <c r="C76" s="9" t="s">
        <v>138</v>
      </c>
      <c r="D76" s="271">
        <f>IFERROR(VLOOKUP($B76,'[7]Trial Blc'!$B$4:O$377,D$2,FALSE),0)</f>
        <v>2350.34</v>
      </c>
      <c r="E76" s="10"/>
      <c r="F76" s="10"/>
      <c r="G76" s="10">
        <f t="shared" ref="G76:G77" si="58">+D76+E76+F76</f>
        <v>2350.34</v>
      </c>
      <c r="H76" s="10">
        <f>IFERROR(VLOOKUP($B76,'[7]Trial Blc'!$B$4:S$377,H$2,FALSE),0)</f>
        <v>2350.34</v>
      </c>
      <c r="I76" s="10">
        <f>IFERROR(VLOOKUP($B76,'[7]Trial Blc'!$B$4:T$377,I$2,FALSE),0)</f>
        <v>2350.34</v>
      </c>
      <c r="J76" s="10">
        <f>IFERROR(VLOOKUP($B76,'[7]Trial Blc'!$B$4:U$377,J$2,FALSE),0)</f>
        <v>2350.34</v>
      </c>
      <c r="K76" s="10">
        <f>IFERROR(VLOOKUP($B76,'[7]Trial Blc'!$B$4:V$377,K$2,FALSE),0)</f>
        <v>2350.34</v>
      </c>
      <c r="L76" s="10">
        <f>IFERROR(VLOOKUP($B76,'[7]Trial Blc'!$B$4:W$377,L$2,FALSE),0)</f>
        <v>2350.34</v>
      </c>
      <c r="M76" s="10">
        <f>IFERROR(VLOOKUP($B76,'[7]Trial Blc'!$B$4:X$377,M$2,FALSE),0)</f>
        <v>2350.34</v>
      </c>
      <c r="N76" s="10">
        <f>IFERROR(VLOOKUP($B76,'[7]Trial Blc'!$B$4:Y$377,N$2,FALSE),0)</f>
        <v>2350.34</v>
      </c>
      <c r="O76" s="10">
        <f>IFERROR(VLOOKUP($B76,'[7]Trial Blc'!$B$4:Z$377,O$2,FALSE),0)</f>
        <v>2350.34</v>
      </c>
      <c r="P76" s="10">
        <f>IFERROR(VLOOKUP($B76,'[7]Trial Blc'!$B$4:AA$377,P$2,FALSE),0)</f>
        <v>2350.34</v>
      </c>
      <c r="Q76" s="10">
        <f>IFERROR(VLOOKUP($B76,'[7]Trial Blc'!$B$4:AB$377,Q$2,FALSE),0)</f>
        <v>2350.34</v>
      </c>
      <c r="R76" s="10">
        <f>IFERROR(VLOOKUP($B76,'[7]Trial Blc'!$B$4:AC$377,R$2,FALSE),0)</f>
        <v>2350.34</v>
      </c>
      <c r="S76" s="10">
        <f>IFERROR(VLOOKUP($B76,'[7]Trial Blc'!$B$4:AD$377,S$2,FALSE),0)</f>
        <v>2350.34</v>
      </c>
      <c r="T76" s="10">
        <f t="shared" ref="T76:T77" si="59">AVERAGE(G76:S76)</f>
        <v>2350.34</v>
      </c>
      <c r="U76" s="149">
        <v>2030</v>
      </c>
      <c r="V76" s="7" t="s">
        <v>139</v>
      </c>
      <c r="W76" s="271">
        <f>-IFERROR(VLOOKUP($U76,'[7]Trial Blc'!$B$4:AH$377,W$2,FALSE),0)</f>
        <v>-41162.269999999997</v>
      </c>
      <c r="X76" s="10"/>
      <c r="Y76" s="10"/>
      <c r="Z76" s="10">
        <f t="shared" ref="Z76:Z77" si="60">+W76+X76+Y76</f>
        <v>-41162.269999999997</v>
      </c>
      <c r="AA76" s="10">
        <f>-IFERROR(VLOOKUP($U76,'[7]Trial Blc'!$B$4:AL$377,AA$2,FALSE),0)</f>
        <v>-41162.269999999997</v>
      </c>
      <c r="AB76" s="10">
        <f>-IFERROR(VLOOKUP($U76,'[7]Trial Blc'!$B$4:AM$377,AB$2,FALSE),0)</f>
        <v>-41162.269999999997</v>
      </c>
      <c r="AC76" s="10">
        <f>-IFERROR(VLOOKUP($U76,'[7]Trial Blc'!$B$4:AN$377,AC$2,FALSE),0)</f>
        <v>-41162.269999999997</v>
      </c>
      <c r="AD76" s="10">
        <f>-IFERROR(VLOOKUP($U76,'[7]Trial Blc'!$B$4:AO$377,AD$2,FALSE),0)</f>
        <v>-41158.35</v>
      </c>
      <c r="AE76" s="10">
        <f>-IFERROR(VLOOKUP($U76,'[7]Trial Blc'!$B$4:AP$377,AE$2,FALSE),0)</f>
        <v>-41154.43</v>
      </c>
      <c r="AF76" s="10">
        <f>-IFERROR(VLOOKUP($U76,'[7]Trial Blc'!$B$4:AQ$377,AF$2,FALSE),0)</f>
        <v>-41150.51</v>
      </c>
      <c r="AG76" s="10">
        <f>-IFERROR(VLOOKUP($U76,'[7]Trial Blc'!$B$4:AR$377,AG$2,FALSE),0)</f>
        <v>-41146.589999999997</v>
      </c>
      <c r="AH76" s="10">
        <f>-IFERROR(VLOOKUP($U76,'[7]Trial Blc'!$B$4:AS$377,AH$2,FALSE),0)</f>
        <v>-41142.67</v>
      </c>
      <c r="AI76" s="10">
        <f>-IFERROR(VLOOKUP($U76,'[7]Trial Blc'!$B$4:AT$377,AI$2,FALSE),0)</f>
        <v>-41138.75</v>
      </c>
      <c r="AJ76" s="10">
        <f>-IFERROR(VLOOKUP($U76,'[7]Trial Blc'!$B$4:AU$377,AJ$2,FALSE),0)</f>
        <v>-41134.83</v>
      </c>
      <c r="AK76" s="10">
        <f>-IFERROR(VLOOKUP($U76,'[7]Trial Blc'!$B$4:AV$377,AK$2,FALSE),0)</f>
        <v>-41130.910000000003</v>
      </c>
      <c r="AL76" s="10">
        <f>-IFERROR(VLOOKUP($U76,'[7]Trial Blc'!$B$4:AW$377,AL$2,FALSE),0)</f>
        <v>-41126.99</v>
      </c>
      <c r="AM76" s="10">
        <f t="shared" ref="AM76:AM77" si="61">AVERAGE(Z76:AL76)</f>
        <v>-41148.700769230767</v>
      </c>
    </row>
    <row r="77" spans="1:40" s="7" customFormat="1" x14ac:dyDescent="0.2">
      <c r="A77" s="7" t="s">
        <v>140</v>
      </c>
      <c r="B77" s="145">
        <v>1250</v>
      </c>
      <c r="C77" s="9" t="s">
        <v>141</v>
      </c>
      <c r="D77" s="10">
        <f>IFERROR(VLOOKUP($B77,'[7]Trial Blc'!$B$4:O$377,D$2,FALSE),0)</f>
        <v>0</v>
      </c>
      <c r="E77" s="10"/>
      <c r="F77" s="10"/>
      <c r="G77" s="10">
        <f t="shared" si="58"/>
        <v>0</v>
      </c>
      <c r="H77" s="10">
        <f>IFERROR(VLOOKUP($B77,'[7]Trial Blc'!$B$4:S$377,H$2,FALSE),0)</f>
        <v>0</v>
      </c>
      <c r="I77" s="10">
        <f>IFERROR(VLOOKUP($B77,'[7]Trial Blc'!$B$4:T$377,I$2,FALSE),0)</f>
        <v>0</v>
      </c>
      <c r="J77" s="10">
        <f>IFERROR(VLOOKUP($B77,'[7]Trial Blc'!$B$4:U$377,J$2,FALSE),0)</f>
        <v>0</v>
      </c>
      <c r="K77" s="10">
        <f>IFERROR(VLOOKUP($B77,'[7]Trial Blc'!$B$4:V$377,K$2,FALSE),0)</f>
        <v>0</v>
      </c>
      <c r="L77" s="10">
        <f>IFERROR(VLOOKUP($B77,'[7]Trial Blc'!$B$4:W$377,L$2,FALSE),0)</f>
        <v>0</v>
      </c>
      <c r="M77" s="10">
        <f>IFERROR(VLOOKUP($B77,'[7]Trial Blc'!$B$4:X$377,M$2,FALSE),0)</f>
        <v>0</v>
      </c>
      <c r="N77" s="10">
        <f>IFERROR(VLOOKUP($B77,'[7]Trial Blc'!$B$4:Y$377,N$2,FALSE),0)</f>
        <v>0</v>
      </c>
      <c r="O77" s="10">
        <f>IFERROR(VLOOKUP($B77,'[7]Trial Blc'!$B$4:Z$377,O$2,FALSE),0)</f>
        <v>0</v>
      </c>
      <c r="P77" s="10">
        <f>IFERROR(VLOOKUP($B77,'[7]Trial Blc'!$B$4:AA$377,P$2,FALSE),0)</f>
        <v>0</v>
      </c>
      <c r="Q77" s="10">
        <f>IFERROR(VLOOKUP($B77,'[7]Trial Blc'!$B$4:AB$377,Q$2,FALSE),0)</f>
        <v>0</v>
      </c>
      <c r="R77" s="10">
        <f>IFERROR(VLOOKUP($B77,'[7]Trial Blc'!$B$4:AC$377,R$2,FALSE),0)</f>
        <v>0</v>
      </c>
      <c r="S77" s="10">
        <f>IFERROR(VLOOKUP($B77,'[7]Trial Blc'!$B$4:AD$377,S$2,FALSE),0)</f>
        <v>0</v>
      </c>
      <c r="T77" s="10">
        <f t="shared" si="59"/>
        <v>0</v>
      </c>
      <c r="U77" s="149">
        <v>2040</v>
      </c>
      <c r="V77" s="7" t="s">
        <v>142</v>
      </c>
      <c r="W77" s="10">
        <f>-IFERROR(VLOOKUP($U77,'[7]Trial Blc'!$B$4:AH$377,W$2,FALSE),0)</f>
        <v>0</v>
      </c>
      <c r="X77" s="10"/>
      <c r="Y77" s="10"/>
      <c r="Z77" s="10">
        <f t="shared" si="60"/>
        <v>0</v>
      </c>
      <c r="AA77" s="10">
        <f>-IFERROR(VLOOKUP($U77,'[7]Trial Blc'!$B$4:AL$377,AA$2,FALSE),0)</f>
        <v>0</v>
      </c>
      <c r="AB77" s="10">
        <f>-IFERROR(VLOOKUP($U77,'[7]Trial Blc'!$B$4:AM$377,AB$2,FALSE),0)</f>
        <v>0</v>
      </c>
      <c r="AC77" s="10">
        <f>-IFERROR(VLOOKUP($U77,'[7]Trial Blc'!$B$4:AN$377,AC$2,FALSE),0)</f>
        <v>0</v>
      </c>
      <c r="AD77" s="10">
        <f>-IFERROR(VLOOKUP($U77,'[7]Trial Blc'!$B$4:AO$377,AD$2,FALSE),0)</f>
        <v>0</v>
      </c>
      <c r="AE77" s="10">
        <f>-IFERROR(VLOOKUP($U77,'[7]Trial Blc'!$B$4:AP$377,AE$2,FALSE),0)</f>
        <v>0</v>
      </c>
      <c r="AF77" s="10">
        <f>-IFERROR(VLOOKUP($U77,'[7]Trial Blc'!$B$4:AQ$377,AF$2,FALSE),0)</f>
        <v>0</v>
      </c>
      <c r="AG77" s="10">
        <f>-IFERROR(VLOOKUP($U77,'[7]Trial Blc'!$B$4:AR$377,AG$2,FALSE),0)</f>
        <v>0</v>
      </c>
      <c r="AH77" s="10">
        <f>-IFERROR(VLOOKUP($U77,'[7]Trial Blc'!$B$4:AS$377,AH$2,FALSE),0)</f>
        <v>0</v>
      </c>
      <c r="AI77" s="10">
        <f>-IFERROR(VLOOKUP($U77,'[7]Trial Blc'!$B$4:AT$377,AI$2,FALSE),0)</f>
        <v>0</v>
      </c>
      <c r="AJ77" s="10">
        <f>-IFERROR(VLOOKUP($U77,'[7]Trial Blc'!$B$4:AU$377,AJ$2,FALSE),0)</f>
        <v>0</v>
      </c>
      <c r="AK77" s="10">
        <f>-IFERROR(VLOOKUP($U77,'[7]Trial Blc'!$B$4:AV$377,AK$2,FALSE),0)</f>
        <v>0</v>
      </c>
      <c r="AL77" s="10">
        <f>-IFERROR(VLOOKUP($U77,'[7]Trial Blc'!$B$4:AW$377,AL$2,FALSE),0)</f>
        <v>0</v>
      </c>
      <c r="AM77" s="10">
        <f t="shared" si="61"/>
        <v>0</v>
      </c>
    </row>
    <row r="78" spans="1:40" s="7" customFormat="1" x14ac:dyDescent="0.2">
      <c r="A78" s="7" t="s">
        <v>143</v>
      </c>
      <c r="B78" s="145"/>
      <c r="C78" s="9"/>
      <c r="D78" s="10"/>
      <c r="E78" s="10"/>
      <c r="F78" s="9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49"/>
      <c r="W78" s="10"/>
      <c r="X78" s="9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1"/>
      <c r="AN78" s="11"/>
    </row>
    <row r="79" spans="1:40" s="7" customFormat="1" ht="10.5" x14ac:dyDescent="0.25">
      <c r="A79" s="8" t="s">
        <v>144</v>
      </c>
      <c r="B79" s="145"/>
      <c r="C79" s="9"/>
      <c r="D79" s="10"/>
      <c r="E79" s="10"/>
      <c r="F79" s="9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46"/>
      <c r="V79" s="8" t="s">
        <v>144</v>
      </c>
      <c r="W79" s="10"/>
      <c r="X79" s="9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1"/>
      <c r="AN79" s="11"/>
    </row>
    <row r="80" spans="1:40" s="7" customFormat="1" x14ac:dyDescent="0.2">
      <c r="A80" s="7" t="s">
        <v>145</v>
      </c>
      <c r="B80" s="145">
        <v>1285</v>
      </c>
      <c r="C80" s="9" t="s">
        <v>626</v>
      </c>
      <c r="D80" s="10">
        <f>IFERROR(VLOOKUP($B80,'[7]Trial Blc'!$B$4:O$377,D$2,FALSE),0)</f>
        <v>0</v>
      </c>
      <c r="E80" s="10"/>
      <c r="F80" s="10"/>
      <c r="G80" s="10">
        <f t="shared" ref="G80:G83" si="62">+D80+E80+F80</f>
        <v>0</v>
      </c>
      <c r="H80" s="10">
        <f>IFERROR(VLOOKUP($B80,'[7]Trial Blc'!$B$4:S$377,H$2,FALSE),0)</f>
        <v>0</v>
      </c>
      <c r="I80" s="10">
        <f>IFERROR(VLOOKUP($B80,'[7]Trial Blc'!$B$4:T$377,I$2,FALSE),0)</f>
        <v>0</v>
      </c>
      <c r="J80" s="10">
        <f>IFERROR(VLOOKUP($B80,'[7]Trial Blc'!$B$4:U$377,J$2,FALSE),0)</f>
        <v>0</v>
      </c>
      <c r="K80" s="10">
        <f>IFERROR(VLOOKUP($B80,'[7]Trial Blc'!$B$4:V$377,K$2,FALSE),0)</f>
        <v>0</v>
      </c>
      <c r="L80" s="10">
        <f>IFERROR(VLOOKUP($B80,'[7]Trial Blc'!$B$4:W$377,L$2,FALSE),0)</f>
        <v>0</v>
      </c>
      <c r="M80" s="10">
        <f>IFERROR(VLOOKUP($B80,'[7]Trial Blc'!$B$4:X$377,M$2,FALSE),0)</f>
        <v>0</v>
      </c>
      <c r="N80" s="10">
        <f>IFERROR(VLOOKUP($B80,'[7]Trial Blc'!$B$4:Y$377,N$2,FALSE),0)</f>
        <v>0</v>
      </c>
      <c r="O80" s="10">
        <f>IFERROR(VLOOKUP($B80,'[7]Trial Blc'!$B$4:Z$377,O$2,FALSE),0)</f>
        <v>0</v>
      </c>
      <c r="P80" s="10">
        <f>IFERROR(VLOOKUP($B80,'[7]Trial Blc'!$B$4:AA$377,P$2,FALSE),0)</f>
        <v>0</v>
      </c>
      <c r="Q80" s="10">
        <f>IFERROR(VLOOKUP($B80,'[7]Trial Blc'!$B$4:AB$377,Q$2,FALSE),0)</f>
        <v>0</v>
      </c>
      <c r="R80" s="10">
        <f>IFERROR(VLOOKUP($B80,'[7]Trial Blc'!$B$4:AC$377,R$2,FALSE),0)</f>
        <v>0</v>
      </c>
      <c r="S80" s="10">
        <f>IFERROR(VLOOKUP($B80,'[7]Trial Blc'!$B$4:AD$377,S$2,FALSE),0)</f>
        <v>0</v>
      </c>
      <c r="T80" s="10">
        <f t="shared" ref="T80:T83" si="63">AVERAGE(G80:S80)</f>
        <v>0</v>
      </c>
      <c r="U80" s="149"/>
      <c r="W80" s="10"/>
      <c r="X80" s="9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1"/>
      <c r="AN80" s="11"/>
    </row>
    <row r="81" spans="1:40" s="7" customFormat="1" x14ac:dyDescent="0.2">
      <c r="A81" s="7" t="s">
        <v>147</v>
      </c>
      <c r="B81" s="145">
        <v>1290</v>
      </c>
      <c r="C81" s="9" t="s">
        <v>148</v>
      </c>
      <c r="D81" s="10">
        <f>IFERROR(VLOOKUP($B81,'[7]Trial Blc'!$B$4:O$377,D$2,FALSE),0)</f>
        <v>0</v>
      </c>
      <c r="E81" s="10"/>
      <c r="F81" s="10"/>
      <c r="G81" s="10">
        <f t="shared" si="62"/>
        <v>0</v>
      </c>
      <c r="H81" s="10">
        <f>IFERROR(VLOOKUP($B81,'[7]Trial Blc'!$B$4:S$377,H$2,FALSE),0)</f>
        <v>0</v>
      </c>
      <c r="I81" s="10">
        <f>IFERROR(VLOOKUP($B81,'[7]Trial Blc'!$B$4:T$377,I$2,FALSE),0)</f>
        <v>0</v>
      </c>
      <c r="J81" s="10">
        <f>IFERROR(VLOOKUP($B81,'[7]Trial Blc'!$B$4:U$377,J$2,FALSE),0)</f>
        <v>0</v>
      </c>
      <c r="K81" s="10">
        <f>IFERROR(VLOOKUP($B81,'[7]Trial Blc'!$B$4:V$377,K$2,FALSE),0)</f>
        <v>0</v>
      </c>
      <c r="L81" s="10">
        <f>IFERROR(VLOOKUP($B81,'[7]Trial Blc'!$B$4:W$377,L$2,FALSE),0)</f>
        <v>0</v>
      </c>
      <c r="M81" s="10">
        <f>IFERROR(VLOOKUP($B81,'[7]Trial Blc'!$B$4:X$377,M$2,FALSE),0)</f>
        <v>0</v>
      </c>
      <c r="N81" s="10">
        <f>IFERROR(VLOOKUP($B81,'[7]Trial Blc'!$B$4:Y$377,N$2,FALSE),0)</f>
        <v>0</v>
      </c>
      <c r="O81" s="10">
        <f>IFERROR(VLOOKUP($B81,'[7]Trial Blc'!$B$4:Z$377,O$2,FALSE),0)</f>
        <v>0</v>
      </c>
      <c r="P81" s="10">
        <f>IFERROR(VLOOKUP($B81,'[7]Trial Blc'!$B$4:AA$377,P$2,FALSE),0)</f>
        <v>0</v>
      </c>
      <c r="Q81" s="10">
        <f>IFERROR(VLOOKUP($B81,'[7]Trial Blc'!$B$4:AB$377,Q$2,FALSE),0)</f>
        <v>0</v>
      </c>
      <c r="R81" s="10">
        <f>IFERROR(VLOOKUP($B81,'[7]Trial Blc'!$B$4:AC$377,R$2,FALSE),0)</f>
        <v>0</v>
      </c>
      <c r="S81" s="10">
        <f>IFERROR(VLOOKUP($B81,'[7]Trial Blc'!$B$4:AD$377,S$2,FALSE),0)</f>
        <v>0</v>
      </c>
      <c r="T81" s="10">
        <f t="shared" si="63"/>
        <v>0</v>
      </c>
      <c r="U81" s="149">
        <v>2050</v>
      </c>
      <c r="V81" s="7" t="s">
        <v>149</v>
      </c>
      <c r="W81" s="10">
        <f>-IFERROR(VLOOKUP($U81,'[7]Trial Blc'!$B$4:AH$377,W$2,FALSE),0)</f>
        <v>0</v>
      </c>
      <c r="X81" s="10"/>
      <c r="Y81" s="10"/>
      <c r="Z81" s="10">
        <f t="shared" ref="Z81:Z83" si="64">+W81+X81+Y81</f>
        <v>0</v>
      </c>
      <c r="AA81" s="10">
        <f>-IFERROR(VLOOKUP($U81,'[7]Trial Blc'!$B$4:AL$377,AA$2,FALSE),0)</f>
        <v>0</v>
      </c>
      <c r="AB81" s="10">
        <f>-IFERROR(VLOOKUP($U81,'[7]Trial Blc'!$B$4:AM$377,AB$2,FALSE),0)</f>
        <v>0</v>
      </c>
      <c r="AC81" s="10">
        <f>-IFERROR(VLOOKUP($U81,'[7]Trial Blc'!$B$4:AN$377,AC$2,FALSE),0)</f>
        <v>0</v>
      </c>
      <c r="AD81" s="10">
        <f>-IFERROR(VLOOKUP($U81,'[7]Trial Blc'!$B$4:AO$377,AD$2,FALSE),0)</f>
        <v>0</v>
      </c>
      <c r="AE81" s="10">
        <f>-IFERROR(VLOOKUP($U81,'[7]Trial Blc'!$B$4:AP$377,AE$2,FALSE),0)</f>
        <v>0</v>
      </c>
      <c r="AF81" s="10">
        <f>-IFERROR(VLOOKUP($U81,'[7]Trial Blc'!$B$4:AQ$377,AF$2,FALSE),0)</f>
        <v>0</v>
      </c>
      <c r="AG81" s="10">
        <f>-IFERROR(VLOOKUP($U81,'[7]Trial Blc'!$B$4:AR$377,AG$2,FALSE),0)</f>
        <v>0</v>
      </c>
      <c r="AH81" s="10">
        <f>-IFERROR(VLOOKUP($U81,'[7]Trial Blc'!$B$4:AS$377,AH$2,FALSE),0)</f>
        <v>0</v>
      </c>
      <c r="AI81" s="10">
        <f>-IFERROR(VLOOKUP($U81,'[7]Trial Blc'!$B$4:AT$377,AI$2,FALSE),0)</f>
        <v>0</v>
      </c>
      <c r="AJ81" s="10">
        <f>-IFERROR(VLOOKUP($U81,'[7]Trial Blc'!$B$4:AU$377,AJ$2,FALSE),0)</f>
        <v>0</v>
      </c>
      <c r="AK81" s="10">
        <f>-IFERROR(VLOOKUP($U81,'[7]Trial Blc'!$B$4:AV$377,AK$2,FALSE),0)</f>
        <v>0</v>
      </c>
      <c r="AL81" s="10">
        <f>-IFERROR(VLOOKUP($U81,'[7]Trial Blc'!$B$4:AW$377,AL$2,FALSE),0)</f>
        <v>0</v>
      </c>
      <c r="AM81" s="10">
        <f t="shared" ref="AM81:AM83" si="65">AVERAGE(Z81:AL81)</f>
        <v>0</v>
      </c>
    </row>
    <row r="82" spans="1:40" s="7" customFormat="1" x14ac:dyDescent="0.2">
      <c r="A82" s="7" t="s">
        <v>150</v>
      </c>
      <c r="B82" s="145">
        <v>1320</v>
      </c>
      <c r="C82" s="9" t="s">
        <v>151</v>
      </c>
      <c r="D82" s="10">
        <f>IFERROR(VLOOKUP($B82,'[7]Trial Blc'!$B$4:O$377,D$2,FALSE),0)</f>
        <v>0</v>
      </c>
      <c r="E82" s="10"/>
      <c r="F82" s="10"/>
      <c r="G82" s="10">
        <f t="shared" si="62"/>
        <v>0</v>
      </c>
      <c r="H82" s="10">
        <f>IFERROR(VLOOKUP($B82,'[7]Trial Blc'!$B$4:S$377,H$2,FALSE),0)</f>
        <v>0</v>
      </c>
      <c r="I82" s="10">
        <f>IFERROR(VLOOKUP($B82,'[7]Trial Blc'!$B$4:T$377,I$2,FALSE),0)</f>
        <v>0</v>
      </c>
      <c r="J82" s="10">
        <f>IFERROR(VLOOKUP($B82,'[7]Trial Blc'!$B$4:U$377,J$2,FALSE),0)</f>
        <v>0</v>
      </c>
      <c r="K82" s="10">
        <f>IFERROR(VLOOKUP($B82,'[7]Trial Blc'!$B$4:V$377,K$2,FALSE),0)</f>
        <v>0</v>
      </c>
      <c r="L82" s="10">
        <f>IFERROR(VLOOKUP($B82,'[7]Trial Blc'!$B$4:W$377,L$2,FALSE),0)</f>
        <v>0</v>
      </c>
      <c r="M82" s="10">
        <f>IFERROR(VLOOKUP($B82,'[7]Trial Blc'!$B$4:X$377,M$2,FALSE),0)</f>
        <v>0</v>
      </c>
      <c r="N82" s="10">
        <f>IFERROR(VLOOKUP($B82,'[7]Trial Blc'!$B$4:Y$377,N$2,FALSE),0)</f>
        <v>0</v>
      </c>
      <c r="O82" s="10">
        <f>IFERROR(VLOOKUP($B82,'[7]Trial Blc'!$B$4:Z$377,O$2,FALSE),0)</f>
        <v>0</v>
      </c>
      <c r="P82" s="10">
        <f>IFERROR(VLOOKUP($B82,'[7]Trial Blc'!$B$4:AA$377,P$2,FALSE),0)</f>
        <v>0</v>
      </c>
      <c r="Q82" s="10">
        <f>IFERROR(VLOOKUP($B82,'[7]Trial Blc'!$B$4:AB$377,Q$2,FALSE),0)</f>
        <v>0</v>
      </c>
      <c r="R82" s="10">
        <f>IFERROR(VLOOKUP($B82,'[7]Trial Blc'!$B$4:AC$377,R$2,FALSE),0)</f>
        <v>0</v>
      </c>
      <c r="S82" s="10">
        <f>IFERROR(VLOOKUP($B82,'[7]Trial Blc'!$B$4:AD$377,S$2,FALSE),0)</f>
        <v>0</v>
      </c>
      <c r="T82" s="10">
        <f t="shared" si="63"/>
        <v>0</v>
      </c>
      <c r="U82" s="149">
        <v>2080</v>
      </c>
      <c r="V82" s="7" t="s">
        <v>152</v>
      </c>
      <c r="W82" s="10">
        <f>-IFERROR(VLOOKUP($U82,'[7]Trial Blc'!$B$4:AH$377,W$2,FALSE),0)</f>
        <v>0</v>
      </c>
      <c r="X82" s="10"/>
      <c r="Y82" s="10"/>
      <c r="Z82" s="10">
        <f t="shared" si="64"/>
        <v>0</v>
      </c>
      <c r="AA82" s="10">
        <f>-IFERROR(VLOOKUP($U82,'[7]Trial Blc'!$B$4:AL$377,AA$2,FALSE),0)</f>
        <v>0</v>
      </c>
      <c r="AB82" s="10">
        <f>-IFERROR(VLOOKUP($U82,'[7]Trial Blc'!$B$4:AM$377,AB$2,FALSE),0)</f>
        <v>0</v>
      </c>
      <c r="AC82" s="10">
        <f>-IFERROR(VLOOKUP($U82,'[7]Trial Blc'!$B$4:AN$377,AC$2,FALSE),0)</f>
        <v>0</v>
      </c>
      <c r="AD82" s="10">
        <f>-IFERROR(VLOOKUP($U82,'[7]Trial Blc'!$B$4:AO$377,AD$2,FALSE),0)</f>
        <v>0</v>
      </c>
      <c r="AE82" s="10">
        <f>-IFERROR(VLOOKUP($U82,'[7]Trial Blc'!$B$4:AP$377,AE$2,FALSE),0)</f>
        <v>0</v>
      </c>
      <c r="AF82" s="10">
        <f>-IFERROR(VLOOKUP($U82,'[7]Trial Blc'!$B$4:AQ$377,AF$2,FALSE),0)</f>
        <v>0</v>
      </c>
      <c r="AG82" s="10">
        <f>-IFERROR(VLOOKUP($U82,'[7]Trial Blc'!$B$4:AR$377,AG$2,FALSE),0)</f>
        <v>0</v>
      </c>
      <c r="AH82" s="10">
        <f>-IFERROR(VLOOKUP($U82,'[7]Trial Blc'!$B$4:AS$377,AH$2,FALSE),0)</f>
        <v>0</v>
      </c>
      <c r="AI82" s="10">
        <f>-IFERROR(VLOOKUP($U82,'[7]Trial Blc'!$B$4:AT$377,AI$2,FALSE),0)</f>
        <v>0</v>
      </c>
      <c r="AJ82" s="10">
        <f>-IFERROR(VLOOKUP($U82,'[7]Trial Blc'!$B$4:AU$377,AJ$2,FALSE),0)</f>
        <v>0</v>
      </c>
      <c r="AK82" s="10">
        <f>-IFERROR(VLOOKUP($U82,'[7]Trial Blc'!$B$4:AV$377,AK$2,FALSE),0)</f>
        <v>0</v>
      </c>
      <c r="AL82" s="10">
        <f>-IFERROR(VLOOKUP($U82,'[7]Trial Blc'!$B$4:AW$377,AL$2,FALSE),0)</f>
        <v>0</v>
      </c>
      <c r="AM82" s="10">
        <f t="shared" si="65"/>
        <v>0</v>
      </c>
    </row>
    <row r="83" spans="1:40" s="11" customFormat="1" x14ac:dyDescent="0.2">
      <c r="A83" s="11" t="s">
        <v>153</v>
      </c>
      <c r="B83" s="155">
        <v>1345</v>
      </c>
      <c r="C83" s="12" t="s">
        <v>154</v>
      </c>
      <c r="D83" s="271">
        <f>IFERROR(VLOOKUP($B83,'[7]Trial Blc'!$B$4:O$377,D$2,FALSE),0)</f>
        <v>244274.56</v>
      </c>
      <c r="E83" s="10"/>
      <c r="F83" s="10"/>
      <c r="G83" s="10">
        <f t="shared" si="62"/>
        <v>244274.56</v>
      </c>
      <c r="H83" s="10">
        <f>IFERROR(VLOOKUP($B83,'[7]Trial Blc'!$B$4:S$377,H$2,FALSE),0)</f>
        <v>244274.56</v>
      </c>
      <c r="I83" s="10">
        <f>IFERROR(VLOOKUP($B83,'[7]Trial Blc'!$B$4:T$377,I$2,FALSE),0)</f>
        <v>244274.56</v>
      </c>
      <c r="J83" s="10">
        <f>IFERROR(VLOOKUP($B83,'[7]Trial Blc'!$B$4:U$377,J$2,FALSE),0)</f>
        <v>244355.36</v>
      </c>
      <c r="K83" s="10">
        <f>IFERROR(VLOOKUP($B83,'[7]Trial Blc'!$B$4:V$377,K$2,FALSE),0)</f>
        <v>244355.36</v>
      </c>
      <c r="L83" s="10">
        <f>IFERROR(VLOOKUP($B83,'[7]Trial Blc'!$B$4:W$377,L$2,FALSE),0)</f>
        <v>244429.19</v>
      </c>
      <c r="M83" s="10">
        <f>IFERROR(VLOOKUP($B83,'[7]Trial Blc'!$B$4:X$377,M$2,FALSE),0)</f>
        <v>244429.19</v>
      </c>
      <c r="N83" s="10">
        <f>IFERROR(VLOOKUP($B83,'[7]Trial Blc'!$B$4:Y$377,N$2,FALSE),0)</f>
        <v>244429.19</v>
      </c>
      <c r="O83" s="10">
        <f>IFERROR(VLOOKUP($B83,'[7]Trial Blc'!$B$4:Z$377,O$2,FALSE),0)</f>
        <v>244879.19</v>
      </c>
      <c r="P83" s="10">
        <f>IFERROR(VLOOKUP($B83,'[7]Trial Blc'!$B$4:AA$377,P$2,FALSE),0)</f>
        <v>244879.19</v>
      </c>
      <c r="Q83" s="10">
        <f>IFERROR(VLOOKUP($B83,'[7]Trial Blc'!$B$4:AB$377,Q$2,FALSE),0)</f>
        <v>244969.19</v>
      </c>
      <c r="R83" s="10">
        <f>IFERROR(VLOOKUP($B83,'[7]Trial Blc'!$B$4:AC$377,R$2,FALSE),0)</f>
        <v>248969.19</v>
      </c>
      <c r="S83" s="10">
        <f>IFERROR(VLOOKUP($B83,'[7]Trial Blc'!$B$4:AD$377,S$2,FALSE),0)</f>
        <v>248969.19</v>
      </c>
      <c r="T83" s="10">
        <f t="shared" si="63"/>
        <v>245191.37846153841</v>
      </c>
      <c r="U83" s="150">
        <v>2105</v>
      </c>
      <c r="V83" s="11" t="s">
        <v>155</v>
      </c>
      <c r="W83" s="271">
        <f>-IFERROR(VLOOKUP($U83,'[7]Trial Blc'!$B$4:AH$377,W$2,FALSE),0)</f>
        <v>158184.42000000001</v>
      </c>
      <c r="X83" s="10"/>
      <c r="Y83" s="10"/>
      <c r="Z83" s="10">
        <f t="shared" si="64"/>
        <v>158184.42000000001</v>
      </c>
      <c r="AA83" s="10">
        <f>-IFERROR(VLOOKUP($U83,'[7]Trial Blc'!$B$4:AL$377,AA$2,FALSE),0)</f>
        <v>158862.96</v>
      </c>
      <c r="AB83" s="10">
        <f>-IFERROR(VLOOKUP($U83,'[7]Trial Blc'!$B$4:AM$377,AB$2,FALSE),0)</f>
        <v>159541.5</v>
      </c>
      <c r="AC83" s="10">
        <f>-IFERROR(VLOOKUP($U83,'[7]Trial Blc'!$B$4:AN$377,AC$2,FALSE),0)</f>
        <v>160220.26</v>
      </c>
      <c r="AD83" s="10">
        <f>-IFERROR(VLOOKUP($U83,'[7]Trial Blc'!$B$4:AO$377,AD$2,FALSE),0)</f>
        <v>160899.01999999999</v>
      </c>
      <c r="AE83" s="10">
        <f>-IFERROR(VLOOKUP($U83,'[7]Trial Blc'!$B$4:AP$377,AE$2,FALSE),0)</f>
        <v>161577.99</v>
      </c>
      <c r="AF83" s="10">
        <f>-IFERROR(VLOOKUP($U83,'[7]Trial Blc'!$B$4:AQ$377,AF$2,FALSE),0)</f>
        <v>162256.95999999999</v>
      </c>
      <c r="AG83" s="10">
        <f>-IFERROR(VLOOKUP($U83,'[7]Trial Blc'!$B$4:AR$377,AG$2,FALSE),0)</f>
        <v>162935.93</v>
      </c>
      <c r="AH83" s="10">
        <f>-IFERROR(VLOOKUP($U83,'[7]Trial Blc'!$B$4:AS$377,AH$2,FALSE),0)</f>
        <v>163616.15</v>
      </c>
      <c r="AI83" s="10">
        <f>-IFERROR(VLOOKUP($U83,'[7]Trial Blc'!$B$4:AT$377,AI$2,FALSE),0)</f>
        <v>164296.37</v>
      </c>
      <c r="AJ83" s="10">
        <f>-IFERROR(VLOOKUP($U83,'[7]Trial Blc'!$B$4:AU$377,AJ$2,FALSE),0)</f>
        <v>164976.84</v>
      </c>
      <c r="AK83" s="10">
        <f>-IFERROR(VLOOKUP($U83,'[7]Trial Blc'!$B$4:AV$377,AK$2,FALSE),0)</f>
        <v>165668.42000000001</v>
      </c>
      <c r="AL83" s="10">
        <f>-IFERROR(VLOOKUP($U83,'[7]Trial Blc'!$B$4:AW$377,AL$2,FALSE),0)</f>
        <v>166360</v>
      </c>
      <c r="AM83" s="10">
        <f t="shared" si="65"/>
        <v>162261.29384615386</v>
      </c>
      <c r="AN83" s="7"/>
    </row>
    <row r="84" spans="1:40" s="7" customFormat="1" x14ac:dyDescent="0.2">
      <c r="B84" s="145"/>
      <c r="C84" s="166"/>
      <c r="D84" s="10"/>
      <c r="E84" s="10"/>
      <c r="F84" s="9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49"/>
      <c r="W84" s="10"/>
      <c r="X84" s="12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</row>
    <row r="85" spans="1:40" s="7" customFormat="1" x14ac:dyDescent="0.2">
      <c r="B85" s="145">
        <v>1350</v>
      </c>
      <c r="C85" s="9" t="s">
        <v>156</v>
      </c>
      <c r="D85" s="10">
        <f>IFERROR(VLOOKUP($B85,'[7]Trial Blc'!$B$4:O$377,D$2,FALSE),0)</f>
        <v>2374634.36</v>
      </c>
      <c r="E85" s="10"/>
      <c r="F85" s="10"/>
      <c r="G85" s="10">
        <f t="shared" ref="G85:G86" si="66">+D85+E85+F85</f>
        <v>2374634.36</v>
      </c>
      <c r="H85" s="10">
        <f>IFERROR(VLOOKUP($B85,'[7]Trial Blc'!$B$4:S$377,H$2,FALSE),0)</f>
        <v>2374969.6</v>
      </c>
      <c r="I85" s="10">
        <f>IFERROR(VLOOKUP($B85,'[7]Trial Blc'!$B$4:T$377,I$2,FALSE),0)</f>
        <v>2374969.6</v>
      </c>
      <c r="J85" s="10">
        <f>IFERROR(VLOOKUP($B85,'[7]Trial Blc'!$B$4:U$377,J$2,FALSE),0)</f>
        <v>2375131.2000000002</v>
      </c>
      <c r="K85" s="10">
        <f>IFERROR(VLOOKUP($B85,'[7]Trial Blc'!$B$4:V$377,K$2,FALSE),0)</f>
        <v>2375131.2000000002</v>
      </c>
      <c r="L85" s="10">
        <f>IFERROR(VLOOKUP($B85,'[7]Trial Blc'!$B$4:W$377,L$2,FALSE),0)</f>
        <v>2375261.4900000002</v>
      </c>
      <c r="M85" s="10">
        <f>IFERROR(VLOOKUP($B85,'[7]Trial Blc'!$B$4:X$377,M$2,FALSE),0)</f>
        <v>2375351.4900000002</v>
      </c>
      <c r="N85" s="10">
        <f>IFERROR(VLOOKUP($B85,'[7]Trial Blc'!$B$4:Y$377,N$2,FALSE),0)</f>
        <v>2375593.23</v>
      </c>
      <c r="O85" s="10">
        <f>IFERROR(VLOOKUP($B85,'[7]Trial Blc'!$B$4:Z$377,O$2,FALSE),0)</f>
        <v>2376377.58</v>
      </c>
      <c r="P85" s="10">
        <f>IFERROR(VLOOKUP($B85,'[7]Trial Blc'!$B$4:AA$377,P$2,FALSE),0)</f>
        <v>2381738.16</v>
      </c>
      <c r="Q85" s="10">
        <f>IFERROR(VLOOKUP($B85,'[7]Trial Blc'!$B$4:AB$377,Q$2,FALSE),0)</f>
        <v>2384196.67</v>
      </c>
      <c r="R85" s="10">
        <f>IFERROR(VLOOKUP($B85,'[7]Trial Blc'!$B$4:AC$377,R$2,FALSE),0)</f>
        <v>2384618.41</v>
      </c>
      <c r="S85" s="10">
        <f>IFERROR(VLOOKUP($B85,'[7]Trial Blc'!$B$4:AD$377,S$2,FALSE),0)</f>
        <v>2386835.73</v>
      </c>
      <c r="T85" s="10">
        <f t="shared" ref="T85:T86" si="67">AVERAGE(G85:S85)</f>
        <v>2378062.209230769</v>
      </c>
      <c r="U85" s="149">
        <v>2110</v>
      </c>
      <c r="V85" s="7" t="s">
        <v>157</v>
      </c>
      <c r="W85" s="10">
        <f>-IFERROR(VLOOKUP($U85,'[7]Trial Blc'!$B$4:AH$377,W$2,FALSE),0)</f>
        <v>625844.66</v>
      </c>
      <c r="X85" s="10"/>
      <c r="Y85" s="10"/>
      <c r="Z85" s="10">
        <f t="shared" ref="Z85:Z86" si="68">+W85+X85+Y85</f>
        <v>625844.66</v>
      </c>
      <c r="AA85" s="10">
        <f>-IFERROR(VLOOKUP($U85,'[7]Trial Blc'!$B$4:AL$377,AA$2,FALSE),0)</f>
        <v>630234.63</v>
      </c>
      <c r="AB85" s="10">
        <f>-IFERROR(VLOOKUP($U85,'[7]Trial Blc'!$B$4:AM$377,AB$2,FALSE),0)</f>
        <v>634624.6</v>
      </c>
      <c r="AC85" s="10">
        <f>-IFERROR(VLOOKUP($U85,'[7]Trial Blc'!$B$4:AN$377,AC$2,FALSE),0)</f>
        <v>639014.87</v>
      </c>
      <c r="AD85" s="10">
        <f>-IFERROR(VLOOKUP($U85,'[7]Trial Blc'!$B$4:AO$377,AD$2,FALSE),0)</f>
        <v>643405.14</v>
      </c>
      <c r="AE85" s="10">
        <f>-IFERROR(VLOOKUP($U85,'[7]Trial Blc'!$B$4:AP$377,AE$2,FALSE),0)</f>
        <v>647795.65</v>
      </c>
      <c r="AF85" s="10">
        <f>-IFERROR(VLOOKUP($U85,'[7]Trial Blc'!$B$4:AQ$377,AF$2,FALSE),0)</f>
        <v>652186.31999999995</v>
      </c>
      <c r="AG85" s="10">
        <f>-IFERROR(VLOOKUP($U85,'[7]Trial Blc'!$B$4:AR$377,AG$2,FALSE),0)</f>
        <v>656577.43999999994</v>
      </c>
      <c r="AH85" s="10">
        <f>-IFERROR(VLOOKUP($U85,'[7]Trial Blc'!$B$4:AS$377,AH$2,FALSE),0)</f>
        <v>660970.01</v>
      </c>
      <c r="AI85" s="10">
        <f>-IFERROR(VLOOKUP($U85,'[7]Trial Blc'!$B$4:AT$377,AI$2,FALSE),0)</f>
        <v>665372.49</v>
      </c>
      <c r="AJ85" s="10">
        <f>-IFERROR(VLOOKUP($U85,'[7]Trial Blc'!$B$4:AU$377,AJ$2,FALSE),0)</f>
        <v>667242.72</v>
      </c>
      <c r="AK85" s="10">
        <f>-IFERROR(VLOOKUP($U85,'[7]Trial Blc'!$B$4:AV$377,AK$2,FALSE),0)</f>
        <v>671650.52</v>
      </c>
      <c r="AL85" s="10">
        <f>-IFERROR(VLOOKUP($U85,'[7]Trial Blc'!$B$4:AW$377,AL$2,FALSE),0)</f>
        <v>674148.28</v>
      </c>
      <c r="AM85" s="10">
        <f t="shared" ref="AM85:AM86" si="69">AVERAGE(Z85:AL85)</f>
        <v>651466.71769230766</v>
      </c>
    </row>
    <row r="86" spans="1:40" s="7" customFormat="1" x14ac:dyDescent="0.2">
      <c r="B86" s="145">
        <v>1353</v>
      </c>
      <c r="C86" s="9" t="s">
        <v>158</v>
      </c>
      <c r="D86" s="10">
        <f>IFERROR(VLOOKUP($B86,'[7]Trial Blc'!$B$4:O$377,D$2,FALSE),0)</f>
        <v>175836.59</v>
      </c>
      <c r="E86" s="10"/>
      <c r="F86" s="10"/>
      <c r="G86" s="10">
        <f t="shared" si="66"/>
        <v>175836.59</v>
      </c>
      <c r="H86" s="10">
        <f>IFERROR(VLOOKUP($B86,'[7]Trial Blc'!$B$4:S$377,H$2,FALSE),0)</f>
        <v>175836.59</v>
      </c>
      <c r="I86" s="10">
        <f>IFERROR(VLOOKUP($B86,'[7]Trial Blc'!$B$4:T$377,I$2,FALSE),0)</f>
        <v>179206.79</v>
      </c>
      <c r="J86" s="10">
        <f>IFERROR(VLOOKUP($B86,'[7]Trial Blc'!$B$4:U$377,J$2,FALSE),0)</f>
        <v>180319.58</v>
      </c>
      <c r="K86" s="10">
        <f>IFERROR(VLOOKUP($B86,'[7]Trial Blc'!$B$4:V$377,K$2,FALSE),0)</f>
        <v>180319.58</v>
      </c>
      <c r="L86" s="10">
        <f>IFERROR(VLOOKUP($B86,'[7]Trial Blc'!$B$4:W$377,L$2,FALSE),0)</f>
        <v>180319.58</v>
      </c>
      <c r="M86" s="10">
        <f>IFERROR(VLOOKUP($B86,'[7]Trial Blc'!$B$4:X$377,M$2,FALSE),0)</f>
        <v>180319.58</v>
      </c>
      <c r="N86" s="10">
        <f>IFERROR(VLOOKUP($B86,'[7]Trial Blc'!$B$4:Y$377,N$2,FALSE),0)</f>
        <v>180319.58</v>
      </c>
      <c r="O86" s="10">
        <f>IFERROR(VLOOKUP($B86,'[7]Trial Blc'!$B$4:Z$377,O$2,FALSE),0)</f>
        <v>180319.58</v>
      </c>
      <c r="P86" s="10">
        <f>IFERROR(VLOOKUP($B86,'[7]Trial Blc'!$B$4:AA$377,P$2,FALSE),0)</f>
        <v>180319.58</v>
      </c>
      <c r="Q86" s="10">
        <f>IFERROR(VLOOKUP($B86,'[7]Trial Blc'!$B$4:AB$377,Q$2,FALSE),0)</f>
        <v>180319.58</v>
      </c>
      <c r="R86" s="10">
        <f>IFERROR(VLOOKUP($B86,'[7]Trial Blc'!$B$4:AC$377,R$2,FALSE),0)</f>
        <v>180319.58</v>
      </c>
      <c r="S86" s="10">
        <f>IFERROR(VLOOKUP($B86,'[7]Trial Blc'!$B$4:AD$377,S$2,FALSE),0)</f>
        <v>180319.58</v>
      </c>
      <c r="T86" s="10">
        <f t="shared" si="67"/>
        <v>179544.29000000004</v>
      </c>
      <c r="U86" s="149">
        <v>2113</v>
      </c>
      <c r="V86" s="7" t="s">
        <v>159</v>
      </c>
      <c r="W86" s="10">
        <f>-IFERROR(VLOOKUP($U86,'[7]Trial Blc'!$B$4:AH$377,W$2,FALSE),0)</f>
        <v>84828.68</v>
      </c>
      <c r="X86" s="10"/>
      <c r="Y86" s="10"/>
      <c r="Z86" s="10">
        <f t="shared" si="68"/>
        <v>84828.68</v>
      </c>
      <c r="AA86" s="10">
        <f>-IFERROR(VLOOKUP($U86,'[7]Trial Blc'!$B$4:AL$377,AA$2,FALSE),0)</f>
        <v>85173.81</v>
      </c>
      <c r="AB86" s="10">
        <f>-IFERROR(VLOOKUP($U86,'[7]Trial Blc'!$B$4:AM$377,AB$2,FALSE),0)</f>
        <v>84022.76</v>
      </c>
      <c r="AC86" s="10">
        <f>-IFERROR(VLOOKUP($U86,'[7]Trial Blc'!$B$4:AN$377,AC$2,FALSE),0)</f>
        <v>83740.56</v>
      </c>
      <c r="AD86" s="10">
        <f>-IFERROR(VLOOKUP($U86,'[7]Trial Blc'!$B$4:AO$377,AD$2,FALSE),0)</f>
        <v>84098.14</v>
      </c>
      <c r="AE86" s="10">
        <f>-IFERROR(VLOOKUP($U86,'[7]Trial Blc'!$B$4:AP$377,AE$2,FALSE),0)</f>
        <v>84455.72</v>
      </c>
      <c r="AF86" s="10">
        <f>-IFERROR(VLOOKUP($U86,'[7]Trial Blc'!$B$4:AQ$377,AF$2,FALSE),0)</f>
        <v>84813.3</v>
      </c>
      <c r="AG86" s="10">
        <f>-IFERROR(VLOOKUP($U86,'[7]Trial Blc'!$B$4:AR$377,AG$2,FALSE),0)</f>
        <v>85170.880000000005</v>
      </c>
      <c r="AH86" s="10">
        <f>-IFERROR(VLOOKUP($U86,'[7]Trial Blc'!$B$4:AS$377,AH$2,FALSE),0)</f>
        <v>85528.46</v>
      </c>
      <c r="AI86" s="10">
        <f>-IFERROR(VLOOKUP($U86,'[7]Trial Blc'!$B$4:AT$377,AI$2,FALSE),0)</f>
        <v>85886.04</v>
      </c>
      <c r="AJ86" s="10">
        <f>-IFERROR(VLOOKUP($U86,'[7]Trial Blc'!$B$4:AU$377,AJ$2,FALSE),0)</f>
        <v>86243.62</v>
      </c>
      <c r="AK86" s="10">
        <f>-IFERROR(VLOOKUP($U86,'[7]Trial Blc'!$B$4:AV$377,AK$2,FALSE),0)</f>
        <v>86601.2</v>
      </c>
      <c r="AL86" s="10">
        <f>-IFERROR(VLOOKUP($U86,'[7]Trial Blc'!$B$4:AW$377,AL$2,FALSE),0)</f>
        <v>86958.78</v>
      </c>
      <c r="AM86" s="10">
        <f t="shared" si="69"/>
        <v>85193.99615384615</v>
      </c>
    </row>
    <row r="87" spans="1:40" s="7" customFormat="1" x14ac:dyDescent="0.2">
      <c r="B87" s="145"/>
      <c r="C87" s="9"/>
      <c r="D87" s="16"/>
      <c r="E87" s="10"/>
      <c r="F87" s="9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50"/>
      <c r="V87" s="11"/>
      <c r="W87" s="16"/>
      <c r="X87" s="12"/>
      <c r="Y87" s="10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</row>
    <row r="88" spans="1:40" s="7" customFormat="1" ht="10.5" x14ac:dyDescent="0.25">
      <c r="A88" s="46" t="s">
        <v>160</v>
      </c>
      <c r="B88" s="153"/>
      <c r="C88" s="18" t="s">
        <v>81</v>
      </c>
      <c r="D88" s="271">
        <f>SUM(D85:D86)</f>
        <v>2550470.9499999997</v>
      </c>
      <c r="E88" s="167"/>
      <c r="F88" s="167">
        <f>SUM(F85:F86)</f>
        <v>0</v>
      </c>
      <c r="G88" s="10">
        <f>SUM(G85:G86)</f>
        <v>2550470.9499999997</v>
      </c>
      <c r="H88" s="10">
        <f t="shared" ref="H88:R88" si="70">SUM(H85:H86)</f>
        <v>2550806.19</v>
      </c>
      <c r="I88" s="10">
        <f t="shared" si="70"/>
        <v>2554176.39</v>
      </c>
      <c r="J88" s="10">
        <f t="shared" si="70"/>
        <v>2555450.7800000003</v>
      </c>
      <c r="K88" s="10">
        <f t="shared" si="70"/>
        <v>2555450.7800000003</v>
      </c>
      <c r="L88" s="10">
        <f t="shared" si="70"/>
        <v>2555581.0700000003</v>
      </c>
      <c r="M88" s="10">
        <f t="shared" si="70"/>
        <v>2555671.0700000003</v>
      </c>
      <c r="N88" s="10">
        <f t="shared" si="70"/>
        <v>2555912.81</v>
      </c>
      <c r="O88" s="10">
        <f t="shared" si="70"/>
        <v>2556697.16</v>
      </c>
      <c r="P88" s="10">
        <f t="shared" si="70"/>
        <v>2562057.7400000002</v>
      </c>
      <c r="Q88" s="10">
        <f t="shared" si="70"/>
        <v>2564516.25</v>
      </c>
      <c r="R88" s="10">
        <f t="shared" si="70"/>
        <v>2564937.9900000002</v>
      </c>
      <c r="S88" s="10">
        <f>SUM(S85:S86)</f>
        <v>2567155.31</v>
      </c>
      <c r="T88" s="10"/>
      <c r="U88" s="151"/>
      <c r="V88" s="24" t="s">
        <v>81</v>
      </c>
      <c r="W88" s="271">
        <f>SUM(W85:W86)</f>
        <v>710673.34000000008</v>
      </c>
      <c r="X88" s="167">
        <f>SUM(X85:X86)</f>
        <v>0</v>
      </c>
      <c r="Y88" s="167">
        <f>SUM(Y85:Y86)</f>
        <v>0</v>
      </c>
      <c r="Z88" s="10">
        <f>SUM(Z85:Z86)</f>
        <v>710673.34000000008</v>
      </c>
      <c r="AA88" s="10">
        <f t="shared" ref="AA88:AK88" si="71">SUM(AA85:AA86)</f>
        <v>715408.44</v>
      </c>
      <c r="AB88" s="10">
        <f t="shared" si="71"/>
        <v>718647.36</v>
      </c>
      <c r="AC88" s="10">
        <f t="shared" si="71"/>
        <v>722755.42999999993</v>
      </c>
      <c r="AD88" s="10">
        <f t="shared" si="71"/>
        <v>727503.28</v>
      </c>
      <c r="AE88" s="10">
        <f t="shared" si="71"/>
        <v>732251.37</v>
      </c>
      <c r="AF88" s="10">
        <f t="shared" si="71"/>
        <v>736999.62</v>
      </c>
      <c r="AG88" s="10">
        <f t="shared" si="71"/>
        <v>741748.32</v>
      </c>
      <c r="AH88" s="10">
        <f t="shared" si="71"/>
        <v>746498.47</v>
      </c>
      <c r="AI88" s="10">
        <f t="shared" si="71"/>
        <v>751258.53</v>
      </c>
      <c r="AJ88" s="10">
        <f t="shared" si="71"/>
        <v>753486.34</v>
      </c>
      <c r="AK88" s="10">
        <f t="shared" si="71"/>
        <v>758251.72</v>
      </c>
      <c r="AL88" s="10">
        <f>SUM(AL85:AL86)</f>
        <v>761107.06</v>
      </c>
      <c r="AM88" s="7">
        <f t="shared" ref="AM88" si="72">AVERAGE(Z88:AL88)</f>
        <v>736660.71384615393</v>
      </c>
    </row>
    <row r="89" spans="1:40" s="7" customFormat="1" x14ac:dyDescent="0.2">
      <c r="A89" s="7" t="s">
        <v>161</v>
      </c>
      <c r="B89" s="145"/>
      <c r="C89" s="9"/>
      <c r="D89" s="10">
        <f>IFERROR(VLOOKUP($B89,'[7]Trial Blc'!$B$4:O$377,D$2,FALSE),0)</f>
        <v>0</v>
      </c>
      <c r="E89" s="10"/>
      <c r="F89" s="10"/>
      <c r="G89" s="10">
        <f t="shared" ref="G89:G93" si="73">+D89+E89+F89</f>
        <v>0</v>
      </c>
      <c r="H89" s="10">
        <f>IFERROR(VLOOKUP($B89,'[7]Trial Blc'!$B$4:S$377,H$2,FALSE),0)</f>
        <v>0</v>
      </c>
      <c r="I89" s="10">
        <f>IFERROR(VLOOKUP($B89,'[7]Trial Blc'!$B$4:T$377,I$2,FALSE),0)</f>
        <v>0</v>
      </c>
      <c r="J89" s="10">
        <f>IFERROR(VLOOKUP($B89,'[7]Trial Blc'!$B$4:U$377,J$2,FALSE),0)</f>
        <v>0</v>
      </c>
      <c r="K89" s="10">
        <f>IFERROR(VLOOKUP($B89,'[7]Trial Blc'!$B$4:V$377,K$2,FALSE),0)</f>
        <v>0</v>
      </c>
      <c r="L89" s="10">
        <f>IFERROR(VLOOKUP($B89,'[7]Trial Blc'!$B$4:W$377,L$2,FALSE),0)</f>
        <v>0</v>
      </c>
      <c r="M89" s="10">
        <f>IFERROR(VLOOKUP($B89,'[7]Trial Blc'!$B$4:X$377,M$2,FALSE),0)</f>
        <v>0</v>
      </c>
      <c r="N89" s="10">
        <f>IFERROR(VLOOKUP($B89,'[7]Trial Blc'!$B$4:Y$377,N$2,FALSE),0)</f>
        <v>0</v>
      </c>
      <c r="O89" s="10">
        <f>IFERROR(VLOOKUP($B89,'[7]Trial Blc'!$B$4:Z$377,O$2,FALSE),0)</f>
        <v>0</v>
      </c>
      <c r="P89" s="10">
        <f>IFERROR(VLOOKUP($B89,'[7]Trial Blc'!$B$4:AA$377,P$2,FALSE),0)</f>
        <v>0</v>
      </c>
      <c r="Q89" s="10">
        <f>IFERROR(VLOOKUP($B89,'[7]Trial Blc'!$B$4:AB$377,Q$2,FALSE),0)</f>
        <v>0</v>
      </c>
      <c r="R89" s="10">
        <f>IFERROR(VLOOKUP($B89,'[7]Trial Blc'!$B$4:AC$377,R$2,FALSE),0)</f>
        <v>0</v>
      </c>
      <c r="S89" s="10">
        <f>IFERROR(VLOOKUP($B89,'[7]Trial Blc'!$B$4:AD$377,S$2,FALSE),0)</f>
        <v>0</v>
      </c>
      <c r="T89" s="10">
        <f t="shared" ref="T89:T93" si="74">AVERAGE(G89:S89)</f>
        <v>0</v>
      </c>
      <c r="U89" s="150"/>
      <c r="V89" s="11"/>
      <c r="W89" s="10"/>
      <c r="X89" s="12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1"/>
      <c r="AN89" s="11"/>
    </row>
    <row r="90" spans="1:40" s="11" customFormat="1" x14ac:dyDescent="0.2">
      <c r="A90" s="11" t="s">
        <v>162</v>
      </c>
      <c r="B90" s="155">
        <v>1360</v>
      </c>
      <c r="C90" s="12" t="s">
        <v>163</v>
      </c>
      <c r="D90" s="271">
        <f>IFERROR(VLOOKUP($B90,'[7]Trial Blc'!$B$4:O$377,D$2,FALSE),0)</f>
        <v>131589.92000000001</v>
      </c>
      <c r="E90" s="10"/>
      <c r="F90" s="10"/>
      <c r="G90" s="10">
        <f t="shared" si="73"/>
        <v>131589.92000000001</v>
      </c>
      <c r="H90" s="10">
        <f>IFERROR(VLOOKUP($B90,'[7]Trial Blc'!$B$4:S$377,H$2,FALSE),0)</f>
        <v>131589.92000000001</v>
      </c>
      <c r="I90" s="10">
        <f>IFERROR(VLOOKUP($B90,'[7]Trial Blc'!$B$4:T$377,I$2,FALSE),0)</f>
        <v>131589.92000000001</v>
      </c>
      <c r="J90" s="10">
        <f>IFERROR(VLOOKUP($B90,'[7]Trial Blc'!$B$4:U$377,J$2,FALSE),0)</f>
        <v>131589.92000000001</v>
      </c>
      <c r="K90" s="10">
        <f>IFERROR(VLOOKUP($B90,'[7]Trial Blc'!$B$4:V$377,K$2,FALSE),0)</f>
        <v>131589.92000000001</v>
      </c>
      <c r="L90" s="10">
        <f>IFERROR(VLOOKUP($B90,'[7]Trial Blc'!$B$4:W$377,L$2,FALSE),0)</f>
        <v>131589.92000000001</v>
      </c>
      <c r="M90" s="10">
        <f>IFERROR(VLOOKUP($B90,'[7]Trial Blc'!$B$4:X$377,M$2,FALSE),0)</f>
        <v>131589.92000000001</v>
      </c>
      <c r="N90" s="10">
        <f>IFERROR(VLOOKUP($B90,'[7]Trial Blc'!$B$4:Y$377,N$2,FALSE),0)</f>
        <v>131589.92000000001</v>
      </c>
      <c r="O90" s="10">
        <f>IFERROR(VLOOKUP($B90,'[7]Trial Blc'!$B$4:Z$377,O$2,FALSE),0)</f>
        <v>131589.92000000001</v>
      </c>
      <c r="P90" s="10">
        <f>IFERROR(VLOOKUP($B90,'[7]Trial Blc'!$B$4:AA$377,P$2,FALSE),0)</f>
        <v>131589.92000000001</v>
      </c>
      <c r="Q90" s="10">
        <f>IFERROR(VLOOKUP($B90,'[7]Trial Blc'!$B$4:AB$377,Q$2,FALSE),0)</f>
        <v>131589.92000000001</v>
      </c>
      <c r="R90" s="10">
        <f>IFERROR(VLOOKUP($B90,'[7]Trial Blc'!$B$4:AC$377,R$2,FALSE),0)</f>
        <v>131589.92000000001</v>
      </c>
      <c r="S90" s="10">
        <f>IFERROR(VLOOKUP($B90,'[7]Trial Blc'!$B$4:AD$377,S$2,FALSE),0)</f>
        <v>135174.92000000001</v>
      </c>
      <c r="T90" s="10">
        <f t="shared" si="74"/>
        <v>131865.6892307692</v>
      </c>
      <c r="U90" s="150">
        <v>2120</v>
      </c>
      <c r="V90" s="11" t="s">
        <v>164</v>
      </c>
      <c r="W90" s="271">
        <f>-IFERROR(VLOOKUP($U90,'[7]Trial Blc'!$B$4:AH$377,W$2,FALSE),0)</f>
        <v>9706.82</v>
      </c>
      <c r="X90" s="10"/>
      <c r="Y90" s="10"/>
      <c r="Z90" s="10">
        <f t="shared" ref="Z90:Z91" si="75">+W90+X90+Y90</f>
        <v>9706.82</v>
      </c>
      <c r="AA90" s="10">
        <f>-IFERROR(VLOOKUP($U90,'[7]Trial Blc'!$B$4:AL$377,AA$2,FALSE),0)</f>
        <v>9871.31</v>
      </c>
      <c r="AB90" s="10">
        <f>-IFERROR(VLOOKUP($U90,'[7]Trial Blc'!$B$4:AM$377,AB$2,FALSE),0)</f>
        <v>10035.799999999999</v>
      </c>
      <c r="AC90" s="10">
        <f>-IFERROR(VLOOKUP($U90,'[7]Trial Blc'!$B$4:AN$377,AC$2,FALSE),0)</f>
        <v>10200.290000000001</v>
      </c>
      <c r="AD90" s="10">
        <f>-IFERROR(VLOOKUP($U90,'[7]Trial Blc'!$B$4:AO$377,AD$2,FALSE),0)</f>
        <v>10364.780000000001</v>
      </c>
      <c r="AE90" s="10">
        <f>-IFERROR(VLOOKUP($U90,'[7]Trial Blc'!$B$4:AP$377,AE$2,FALSE),0)</f>
        <v>10529.27</v>
      </c>
      <c r="AF90" s="10">
        <f>-IFERROR(VLOOKUP($U90,'[7]Trial Blc'!$B$4:AQ$377,AF$2,FALSE),0)</f>
        <v>10693.76</v>
      </c>
      <c r="AG90" s="10">
        <f>-IFERROR(VLOOKUP($U90,'[7]Trial Blc'!$B$4:AR$377,AG$2,FALSE),0)</f>
        <v>10858.25</v>
      </c>
      <c r="AH90" s="10">
        <f>-IFERROR(VLOOKUP($U90,'[7]Trial Blc'!$B$4:AS$377,AH$2,FALSE),0)</f>
        <v>11022.74</v>
      </c>
      <c r="AI90" s="10">
        <f>-IFERROR(VLOOKUP($U90,'[7]Trial Blc'!$B$4:AT$377,AI$2,FALSE),0)</f>
        <v>11187.23</v>
      </c>
      <c r="AJ90" s="10">
        <f>-IFERROR(VLOOKUP($U90,'[7]Trial Blc'!$B$4:AU$377,AJ$2,FALSE),0)</f>
        <v>11351.72</v>
      </c>
      <c r="AK90" s="10">
        <f>-IFERROR(VLOOKUP($U90,'[7]Trial Blc'!$B$4:AV$377,AK$2,FALSE),0)</f>
        <v>11516.21</v>
      </c>
      <c r="AL90" s="10">
        <f>-IFERROR(VLOOKUP($U90,'[7]Trial Blc'!$B$4:AW$377,AL$2,FALSE),0)</f>
        <v>11685.18</v>
      </c>
      <c r="AM90" s="10">
        <f t="shared" ref="AM90:AM91" si="76">AVERAGE(Z90:AL90)</f>
        <v>10694.104615384615</v>
      </c>
      <c r="AN90" s="7"/>
    </row>
    <row r="91" spans="1:40" s="7" customFormat="1" x14ac:dyDescent="0.2">
      <c r="A91" s="7" t="s">
        <v>165</v>
      </c>
      <c r="B91" s="145">
        <v>1365</v>
      </c>
      <c r="C91" s="9" t="s">
        <v>166</v>
      </c>
      <c r="D91" s="271">
        <f>IFERROR(VLOOKUP($B91,'[7]Trial Blc'!$B$4:O$377,D$2,FALSE),0)</f>
        <v>1028.94</v>
      </c>
      <c r="E91" s="10"/>
      <c r="F91" s="10"/>
      <c r="G91" s="10">
        <f t="shared" si="73"/>
        <v>1028.94</v>
      </c>
      <c r="H91" s="10">
        <f>IFERROR(VLOOKUP($B91,'[7]Trial Blc'!$B$4:S$377,H$2,FALSE),0)</f>
        <v>3779.41</v>
      </c>
      <c r="I91" s="10">
        <f>IFERROR(VLOOKUP($B91,'[7]Trial Blc'!$B$4:T$377,I$2,FALSE),0)</f>
        <v>3779.41</v>
      </c>
      <c r="J91" s="10">
        <f>IFERROR(VLOOKUP($B91,'[7]Trial Blc'!$B$4:U$377,J$2,FALSE),0)</f>
        <v>3779.41</v>
      </c>
      <c r="K91" s="10">
        <f>IFERROR(VLOOKUP($B91,'[7]Trial Blc'!$B$4:V$377,K$2,FALSE),0)</f>
        <v>3779.41</v>
      </c>
      <c r="L91" s="10">
        <f>IFERROR(VLOOKUP($B91,'[7]Trial Blc'!$B$4:W$377,L$2,FALSE),0)</f>
        <v>3779.41</v>
      </c>
      <c r="M91" s="10">
        <f>IFERROR(VLOOKUP($B91,'[7]Trial Blc'!$B$4:X$377,M$2,FALSE),0)</f>
        <v>3779.41</v>
      </c>
      <c r="N91" s="10">
        <f>IFERROR(VLOOKUP($B91,'[7]Trial Blc'!$B$4:Y$377,N$2,FALSE),0)</f>
        <v>3779.41</v>
      </c>
      <c r="O91" s="10">
        <f>IFERROR(VLOOKUP($B91,'[7]Trial Blc'!$B$4:Z$377,O$2,FALSE),0)</f>
        <v>3779.41</v>
      </c>
      <c r="P91" s="10">
        <f>IFERROR(VLOOKUP($B91,'[7]Trial Blc'!$B$4:AA$377,P$2,FALSE),0)</f>
        <v>3779.41</v>
      </c>
      <c r="Q91" s="10">
        <f>IFERROR(VLOOKUP($B91,'[7]Trial Blc'!$B$4:AB$377,Q$2,FALSE),0)</f>
        <v>5715.54</v>
      </c>
      <c r="R91" s="10">
        <f>IFERROR(VLOOKUP($B91,'[7]Trial Blc'!$B$4:AC$377,R$2,FALSE),0)</f>
        <v>5715.54</v>
      </c>
      <c r="S91" s="10">
        <f>IFERROR(VLOOKUP($B91,'[7]Trial Blc'!$B$4:AD$377,S$2,FALSE),0)</f>
        <v>5715.54</v>
      </c>
      <c r="T91" s="10">
        <f t="shared" si="74"/>
        <v>4014.6346153846152</v>
      </c>
      <c r="U91" s="149">
        <v>2125</v>
      </c>
      <c r="V91" s="7" t="s">
        <v>167</v>
      </c>
      <c r="W91" s="271">
        <f>-IFERROR(VLOOKUP($U91,'[7]Trial Blc'!$B$4:AH$377,W$2,FALSE),0)</f>
        <v>161.09</v>
      </c>
      <c r="X91" s="10"/>
      <c r="Y91" s="10"/>
      <c r="Z91" s="10">
        <f t="shared" si="75"/>
        <v>161.09</v>
      </c>
      <c r="AA91" s="10">
        <f>-IFERROR(VLOOKUP($U91,'[7]Trial Blc'!$B$4:AL$377,AA$2,FALSE),0)</f>
        <v>-4174.8999999999996</v>
      </c>
      <c r="AB91" s="10">
        <f>-IFERROR(VLOOKUP($U91,'[7]Trial Blc'!$B$4:AM$377,AB$2,FALSE),0)</f>
        <v>-4111.91</v>
      </c>
      <c r="AC91" s="10">
        <f>-IFERROR(VLOOKUP($U91,'[7]Trial Blc'!$B$4:AN$377,AC$2,FALSE),0)</f>
        <v>-4048.92</v>
      </c>
      <c r="AD91" s="10">
        <f>-IFERROR(VLOOKUP($U91,'[7]Trial Blc'!$B$4:AO$377,AD$2,FALSE),0)</f>
        <v>-3985.93</v>
      </c>
      <c r="AE91" s="10">
        <f>-IFERROR(VLOOKUP($U91,'[7]Trial Blc'!$B$4:AP$377,AE$2,FALSE),0)</f>
        <v>-3922.94</v>
      </c>
      <c r="AF91" s="10">
        <f>-IFERROR(VLOOKUP($U91,'[7]Trial Blc'!$B$4:AQ$377,AF$2,FALSE),0)</f>
        <v>-3859.95</v>
      </c>
      <c r="AG91" s="10">
        <f>-IFERROR(VLOOKUP($U91,'[7]Trial Blc'!$B$4:AR$377,AG$2,FALSE),0)</f>
        <v>-3796.96</v>
      </c>
      <c r="AH91" s="10">
        <f>-IFERROR(VLOOKUP($U91,'[7]Trial Blc'!$B$4:AS$377,AH$2,FALSE),0)</f>
        <v>-3733.97</v>
      </c>
      <c r="AI91" s="10">
        <f>-IFERROR(VLOOKUP($U91,'[7]Trial Blc'!$B$4:AT$377,AI$2,FALSE),0)</f>
        <v>-3670.98</v>
      </c>
      <c r="AJ91" s="10">
        <f>-IFERROR(VLOOKUP($U91,'[7]Trial Blc'!$B$4:AU$377,AJ$2,FALSE),0)</f>
        <v>-4896.76</v>
      </c>
      <c r="AK91" s="10">
        <f>-IFERROR(VLOOKUP($U91,'[7]Trial Blc'!$B$4:AV$377,AK$2,FALSE),0)</f>
        <v>-4801.5</v>
      </c>
      <c r="AL91" s="10">
        <f>-IFERROR(VLOOKUP($U91,'[7]Trial Blc'!$B$4:AW$377,AL$2,FALSE),0)</f>
        <v>-4706.24</v>
      </c>
      <c r="AM91" s="10">
        <f t="shared" si="76"/>
        <v>-3811.5284615384617</v>
      </c>
    </row>
    <row r="92" spans="1:40" s="7" customFormat="1" x14ac:dyDescent="0.2">
      <c r="A92" s="7" t="s">
        <v>168</v>
      </c>
      <c r="B92" s="145"/>
      <c r="C92" s="166"/>
      <c r="D92" s="10">
        <f>IFERROR(VLOOKUP($B92,'[7]Trial Blc'!$B$4:O$377,D$2,FALSE),0)</f>
        <v>0</v>
      </c>
      <c r="E92" s="10"/>
      <c r="F92" s="10"/>
      <c r="G92" s="10">
        <f t="shared" si="73"/>
        <v>0</v>
      </c>
      <c r="H92" s="10">
        <f>IFERROR(VLOOKUP($B92,'[7]Trial Blc'!$B$4:S$377,H$2,FALSE),0)</f>
        <v>0</v>
      </c>
      <c r="I92" s="10">
        <f>IFERROR(VLOOKUP($B92,'[7]Trial Blc'!$B$4:T$377,I$2,FALSE),0)</f>
        <v>0</v>
      </c>
      <c r="J92" s="10">
        <f>IFERROR(VLOOKUP($B92,'[7]Trial Blc'!$B$4:U$377,J$2,FALSE),0)</f>
        <v>0</v>
      </c>
      <c r="K92" s="10">
        <f>IFERROR(VLOOKUP($B92,'[7]Trial Blc'!$B$4:V$377,K$2,FALSE),0)</f>
        <v>0</v>
      </c>
      <c r="L92" s="10">
        <f>IFERROR(VLOOKUP($B92,'[7]Trial Blc'!$B$4:W$377,L$2,FALSE),0)</f>
        <v>0</v>
      </c>
      <c r="M92" s="10">
        <f>IFERROR(VLOOKUP($B92,'[7]Trial Blc'!$B$4:X$377,M$2,FALSE),0)</f>
        <v>0</v>
      </c>
      <c r="N92" s="10">
        <f>IFERROR(VLOOKUP($B92,'[7]Trial Blc'!$B$4:Y$377,N$2,FALSE),0)</f>
        <v>0</v>
      </c>
      <c r="O92" s="10">
        <f>IFERROR(VLOOKUP($B92,'[7]Trial Blc'!$B$4:Z$377,O$2,FALSE),0)</f>
        <v>0</v>
      </c>
      <c r="P92" s="10">
        <f>IFERROR(VLOOKUP($B92,'[7]Trial Blc'!$B$4:AA$377,P$2,FALSE),0)</f>
        <v>0</v>
      </c>
      <c r="Q92" s="10">
        <f>IFERROR(VLOOKUP($B92,'[7]Trial Blc'!$B$4:AB$377,Q$2,FALSE),0)</f>
        <v>0</v>
      </c>
      <c r="R92" s="10">
        <f>IFERROR(VLOOKUP($B92,'[7]Trial Blc'!$B$4:AC$377,R$2,FALSE),0)</f>
        <v>0</v>
      </c>
      <c r="S92" s="10">
        <f>IFERROR(VLOOKUP($B92,'[7]Trial Blc'!$B$4:AD$377,S$2,FALSE),0)</f>
        <v>0</v>
      </c>
      <c r="T92" s="10">
        <f t="shared" si="74"/>
        <v>0</v>
      </c>
      <c r="U92" s="149"/>
      <c r="W92" s="10"/>
      <c r="X92" s="9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1"/>
      <c r="AN92" s="11"/>
    </row>
    <row r="93" spans="1:40" s="7" customFormat="1" x14ac:dyDescent="0.2">
      <c r="A93" s="7" t="s">
        <v>169</v>
      </c>
      <c r="B93" s="145">
        <v>1430</v>
      </c>
      <c r="C93" s="9" t="s">
        <v>170</v>
      </c>
      <c r="D93" s="271">
        <f>IFERROR(VLOOKUP($B93,'[7]Trial Blc'!$B$4:O$377,D$2,FALSE),0)</f>
        <v>1430.57</v>
      </c>
      <c r="E93" s="10"/>
      <c r="F93" s="10"/>
      <c r="G93" s="10">
        <f t="shared" si="73"/>
        <v>1430.57</v>
      </c>
      <c r="H93" s="10">
        <f>IFERROR(VLOOKUP($B93,'[7]Trial Blc'!$B$4:S$377,H$2,FALSE),0)</f>
        <v>1430.57</v>
      </c>
      <c r="I93" s="10">
        <f>IFERROR(VLOOKUP($B93,'[7]Trial Blc'!$B$4:T$377,I$2,FALSE),0)</f>
        <v>1430.57</v>
      </c>
      <c r="J93" s="10">
        <f>IFERROR(VLOOKUP($B93,'[7]Trial Blc'!$B$4:U$377,J$2,FALSE),0)</f>
        <v>1430.57</v>
      </c>
      <c r="K93" s="10">
        <f>IFERROR(VLOOKUP($B93,'[7]Trial Blc'!$B$4:V$377,K$2,FALSE),0)</f>
        <v>1430.57</v>
      </c>
      <c r="L93" s="10">
        <f>IFERROR(VLOOKUP($B93,'[7]Trial Blc'!$B$4:W$377,L$2,FALSE),0)</f>
        <v>1430.57</v>
      </c>
      <c r="M93" s="10">
        <f>IFERROR(VLOOKUP($B93,'[7]Trial Blc'!$B$4:X$377,M$2,FALSE),0)</f>
        <v>1430.57</v>
      </c>
      <c r="N93" s="10">
        <f>IFERROR(VLOOKUP($B93,'[7]Trial Blc'!$B$4:Y$377,N$2,FALSE),0)</f>
        <v>1430.57</v>
      </c>
      <c r="O93" s="10">
        <f>IFERROR(VLOOKUP($B93,'[7]Trial Blc'!$B$4:Z$377,O$2,FALSE),0)</f>
        <v>1430.57</v>
      </c>
      <c r="P93" s="10">
        <f>IFERROR(VLOOKUP($B93,'[7]Trial Blc'!$B$4:AA$377,P$2,FALSE),0)</f>
        <v>1430.57</v>
      </c>
      <c r="Q93" s="10">
        <f>IFERROR(VLOOKUP($B93,'[7]Trial Blc'!$B$4:AB$377,Q$2,FALSE),0)</f>
        <v>1430.57</v>
      </c>
      <c r="R93" s="10">
        <f>IFERROR(VLOOKUP($B93,'[7]Trial Blc'!$B$4:AC$377,R$2,FALSE),0)</f>
        <v>1430.57</v>
      </c>
      <c r="S93" s="10">
        <f>IFERROR(VLOOKUP($B93,'[7]Trial Blc'!$B$4:AD$377,S$2,FALSE),0)</f>
        <v>1430.57</v>
      </c>
      <c r="T93" s="10">
        <f t="shared" si="74"/>
        <v>1430.57</v>
      </c>
      <c r="U93" s="149">
        <v>2190</v>
      </c>
      <c r="V93" s="7" t="s">
        <v>171</v>
      </c>
      <c r="W93" s="271">
        <f>-IFERROR(VLOOKUP($U93,'[7]Trial Blc'!$B$4:AH$377,W$2,FALSE),0)</f>
        <v>-3767.36</v>
      </c>
      <c r="X93" s="10"/>
      <c r="Y93" s="10"/>
      <c r="Z93" s="10">
        <f t="shared" ref="Z93" si="77">+W93+X93+Y93</f>
        <v>-3767.36</v>
      </c>
      <c r="AA93" s="10">
        <f>-IFERROR(VLOOKUP($U93,'[7]Trial Blc'!$B$4:AL$377,AA$2,FALSE),0)</f>
        <v>-3760.74</v>
      </c>
      <c r="AB93" s="10">
        <f>-IFERROR(VLOOKUP($U93,'[7]Trial Blc'!$B$4:AM$377,AB$2,FALSE),0)</f>
        <v>-3754.12</v>
      </c>
      <c r="AC93" s="10">
        <f>-IFERROR(VLOOKUP($U93,'[7]Trial Blc'!$B$4:AN$377,AC$2,FALSE),0)</f>
        <v>-3747.5</v>
      </c>
      <c r="AD93" s="10">
        <f>-IFERROR(VLOOKUP($U93,'[7]Trial Blc'!$B$4:AO$377,AD$2,FALSE),0)</f>
        <v>-3740.88</v>
      </c>
      <c r="AE93" s="10">
        <f>-IFERROR(VLOOKUP($U93,'[7]Trial Blc'!$B$4:AP$377,AE$2,FALSE),0)</f>
        <v>-3734.26</v>
      </c>
      <c r="AF93" s="10">
        <f>-IFERROR(VLOOKUP($U93,'[7]Trial Blc'!$B$4:AQ$377,AF$2,FALSE),0)</f>
        <v>-3727.64</v>
      </c>
      <c r="AG93" s="10">
        <f>-IFERROR(VLOOKUP($U93,'[7]Trial Blc'!$B$4:AR$377,AG$2,FALSE),0)</f>
        <v>-3721.02</v>
      </c>
      <c r="AH93" s="10">
        <f>-IFERROR(VLOOKUP($U93,'[7]Trial Blc'!$B$4:AS$377,AH$2,FALSE),0)</f>
        <v>-3714.4</v>
      </c>
      <c r="AI93" s="10">
        <f>-IFERROR(VLOOKUP($U93,'[7]Trial Blc'!$B$4:AT$377,AI$2,FALSE),0)</f>
        <v>-3707.78</v>
      </c>
      <c r="AJ93" s="10">
        <f>-IFERROR(VLOOKUP($U93,'[7]Trial Blc'!$B$4:AU$377,AJ$2,FALSE),0)</f>
        <v>-3701.16</v>
      </c>
      <c r="AK93" s="10">
        <f>-IFERROR(VLOOKUP($U93,'[7]Trial Blc'!$B$4:AV$377,AK$2,FALSE),0)</f>
        <v>-3694.54</v>
      </c>
      <c r="AL93" s="10">
        <f>-IFERROR(VLOOKUP($U93,'[7]Trial Blc'!$B$4:AW$377,AL$2,FALSE),0)</f>
        <v>-3687.92</v>
      </c>
      <c r="AM93" s="10">
        <f t="shared" ref="AM93" si="78">AVERAGE(Z93:AL93)</f>
        <v>-3727.64</v>
      </c>
    </row>
    <row r="94" spans="1:40" s="7" customFormat="1" ht="10.5" x14ac:dyDescent="0.25">
      <c r="A94" s="8" t="s">
        <v>172</v>
      </c>
      <c r="B94" s="145"/>
      <c r="C94" s="9"/>
      <c r="D94" s="10"/>
      <c r="E94" s="10"/>
      <c r="F94" s="9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46"/>
      <c r="V94" s="8" t="s">
        <v>172</v>
      </c>
      <c r="W94" s="10"/>
      <c r="X94" s="9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1"/>
      <c r="AN94" s="11"/>
    </row>
    <row r="95" spans="1:40" s="7" customFormat="1" x14ac:dyDescent="0.2">
      <c r="A95" s="7" t="s">
        <v>173</v>
      </c>
      <c r="B95" s="145"/>
      <c r="C95" s="9"/>
      <c r="D95" s="10">
        <f>IFERROR(VLOOKUP($B95,'[7]Trial Blc'!$B$4:O$377,D$2,FALSE),0)</f>
        <v>0</v>
      </c>
      <c r="E95" s="10"/>
      <c r="F95" s="10"/>
      <c r="G95" s="10">
        <f t="shared" ref="G95:G106" si="79">+D95+E95+F95</f>
        <v>0</v>
      </c>
      <c r="H95" s="10">
        <f>IFERROR(VLOOKUP($B95,'[7]Trial Blc'!$B$4:S$377,H$2,FALSE),0)</f>
        <v>0</v>
      </c>
      <c r="I95" s="10">
        <f>IFERROR(VLOOKUP($B95,'[7]Trial Blc'!$B$4:T$377,I$2,FALSE),0)</f>
        <v>0</v>
      </c>
      <c r="J95" s="10">
        <f>IFERROR(VLOOKUP($B95,'[7]Trial Blc'!$B$4:U$377,J$2,FALSE),0)</f>
        <v>0</v>
      </c>
      <c r="K95" s="10">
        <f>IFERROR(VLOOKUP($B95,'[7]Trial Blc'!$B$4:V$377,K$2,FALSE),0)</f>
        <v>0</v>
      </c>
      <c r="L95" s="10">
        <f>IFERROR(VLOOKUP($B95,'[7]Trial Blc'!$B$4:W$377,L$2,FALSE),0)</f>
        <v>0</v>
      </c>
      <c r="M95" s="10">
        <f>IFERROR(VLOOKUP($B95,'[7]Trial Blc'!$B$4:X$377,M$2,FALSE),0)</f>
        <v>0</v>
      </c>
      <c r="N95" s="10">
        <f>IFERROR(VLOOKUP($B95,'[7]Trial Blc'!$B$4:Y$377,N$2,FALSE),0)</f>
        <v>0</v>
      </c>
      <c r="O95" s="10">
        <f>IFERROR(VLOOKUP($B95,'[7]Trial Blc'!$B$4:Z$377,O$2,FALSE),0)</f>
        <v>0</v>
      </c>
      <c r="P95" s="10">
        <f>IFERROR(VLOOKUP($B95,'[7]Trial Blc'!$B$4:AA$377,P$2,FALSE),0)</f>
        <v>0</v>
      </c>
      <c r="Q95" s="10">
        <f>IFERROR(VLOOKUP($B95,'[7]Trial Blc'!$B$4:AB$377,Q$2,FALSE),0)</f>
        <v>0</v>
      </c>
      <c r="R95" s="10">
        <f>IFERROR(VLOOKUP($B95,'[7]Trial Blc'!$B$4:AC$377,R$2,FALSE),0)</f>
        <v>0</v>
      </c>
      <c r="S95" s="10">
        <f>IFERROR(VLOOKUP($B95,'[7]Trial Blc'!$B$4:AD$377,S$2,FALSE),0)</f>
        <v>0</v>
      </c>
      <c r="T95" s="10">
        <f t="shared" ref="T95:T106" si="80">AVERAGE(G95:S95)</f>
        <v>0</v>
      </c>
      <c r="U95" s="149"/>
      <c r="W95" s="10"/>
      <c r="X95" s="9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1"/>
      <c r="AN95" s="11"/>
    </row>
    <row r="96" spans="1:40" s="7" customFormat="1" x14ac:dyDescent="0.2">
      <c r="A96" s="7" t="s">
        <v>174</v>
      </c>
      <c r="B96" s="145">
        <v>1295</v>
      </c>
      <c r="C96" s="9" t="s">
        <v>175</v>
      </c>
      <c r="D96" s="271">
        <f>IFERROR(VLOOKUP($B96,'[7]Trial Blc'!$B$4:O$377,D$2,FALSE),0)</f>
        <v>295114.01</v>
      </c>
      <c r="E96" s="10"/>
      <c r="F96" s="10"/>
      <c r="G96" s="10">
        <f t="shared" si="79"/>
        <v>295114.01</v>
      </c>
      <c r="H96" s="10">
        <f>IFERROR(VLOOKUP($B96,'[7]Trial Blc'!$B$4:S$377,H$2,FALSE),0)</f>
        <v>295114.01</v>
      </c>
      <c r="I96" s="10">
        <f>IFERROR(VLOOKUP($B96,'[7]Trial Blc'!$B$4:T$377,I$2,FALSE),0)</f>
        <v>296864.01</v>
      </c>
      <c r="J96" s="10">
        <f>IFERROR(VLOOKUP($B96,'[7]Trial Blc'!$B$4:U$377,J$2,FALSE),0)</f>
        <v>296864.01</v>
      </c>
      <c r="K96" s="10">
        <f>IFERROR(VLOOKUP($B96,'[7]Trial Blc'!$B$4:V$377,K$2,FALSE),0)</f>
        <v>309947.96999999997</v>
      </c>
      <c r="L96" s="10">
        <f>IFERROR(VLOOKUP($B96,'[7]Trial Blc'!$B$4:W$377,L$2,FALSE),0)</f>
        <v>305107.96999999997</v>
      </c>
      <c r="M96" s="10">
        <f>IFERROR(VLOOKUP($B96,'[7]Trial Blc'!$B$4:X$377,M$2,FALSE),0)</f>
        <v>818281.59</v>
      </c>
      <c r="N96" s="10">
        <f>IFERROR(VLOOKUP($B96,'[7]Trial Blc'!$B$4:Y$377,N$2,FALSE),0)</f>
        <v>854792.46</v>
      </c>
      <c r="O96" s="10">
        <f>IFERROR(VLOOKUP($B96,'[7]Trial Blc'!$B$4:Z$377,O$2,FALSE),0)</f>
        <v>854792.46</v>
      </c>
      <c r="P96" s="10">
        <f>IFERROR(VLOOKUP($B96,'[7]Trial Blc'!$B$4:AA$377,P$2,FALSE),0)</f>
        <v>598892.46</v>
      </c>
      <c r="Q96" s="10">
        <f>IFERROR(VLOOKUP($B96,'[7]Trial Blc'!$B$4:AB$377,Q$2,FALSE),0)</f>
        <v>598892.46</v>
      </c>
      <c r="R96" s="10">
        <f>IFERROR(VLOOKUP($B96,'[7]Trial Blc'!$B$4:AC$377,R$2,FALSE),0)</f>
        <v>598892.46</v>
      </c>
      <c r="S96" s="10">
        <f>IFERROR(VLOOKUP($B96,'[7]Trial Blc'!$B$4:AD$377,S$2,FALSE),0)</f>
        <v>598892.46</v>
      </c>
      <c r="T96" s="10">
        <f t="shared" si="80"/>
        <v>517111.41000000003</v>
      </c>
      <c r="U96" s="149">
        <v>2055</v>
      </c>
      <c r="V96" s="7" t="s">
        <v>176</v>
      </c>
      <c r="W96" s="271">
        <f>-IFERROR(VLOOKUP($U96,'[7]Trial Blc'!$B$4:AH$377,W$2,FALSE),0)</f>
        <v>62723.519999999997</v>
      </c>
      <c r="X96" s="10"/>
      <c r="Y96" s="10"/>
      <c r="Z96" s="10">
        <f t="shared" ref="Z96" si="81">+W96+X96+Y96</f>
        <v>62723.519999999997</v>
      </c>
      <c r="AA96" s="10">
        <f>-IFERROR(VLOOKUP($U96,'[7]Trial Blc'!$B$4:AL$377,AA$2,FALSE),0)</f>
        <v>63707.22</v>
      </c>
      <c r="AB96" s="10">
        <f>-IFERROR(VLOOKUP($U96,'[7]Trial Blc'!$B$4:AM$377,AB$2,FALSE),0)</f>
        <v>64696.76</v>
      </c>
      <c r="AC96" s="10">
        <f>-IFERROR(VLOOKUP($U96,'[7]Trial Blc'!$B$4:AN$377,AC$2,FALSE),0)</f>
        <v>65686.3</v>
      </c>
      <c r="AD96" s="10">
        <f>-IFERROR(VLOOKUP($U96,'[7]Trial Blc'!$B$4:AO$377,AD$2,FALSE),0)</f>
        <v>66719.45</v>
      </c>
      <c r="AE96" s="10">
        <f>-IFERROR(VLOOKUP($U96,'[7]Trial Blc'!$B$4:AP$377,AE$2,FALSE),0)</f>
        <v>62832.29</v>
      </c>
      <c r="AF96" s="10">
        <f>-IFERROR(VLOOKUP($U96,'[7]Trial Blc'!$B$4:AQ$377,AF$2,FALSE),0)</f>
        <v>3073.86</v>
      </c>
      <c r="AG96" s="10">
        <f>-IFERROR(VLOOKUP($U96,'[7]Trial Blc'!$B$4:AR$377,AG$2,FALSE),0)</f>
        <v>5923.16</v>
      </c>
      <c r="AH96" s="10">
        <f>-IFERROR(VLOOKUP($U96,'[7]Trial Blc'!$B$4:AS$377,AH$2,FALSE),0)</f>
        <v>8772.4599999999991</v>
      </c>
      <c r="AI96" s="10">
        <f>-IFERROR(VLOOKUP($U96,'[7]Trial Blc'!$B$4:AT$377,AI$2,FALSE),0)</f>
        <v>10768.76</v>
      </c>
      <c r="AJ96" s="10">
        <f>-IFERROR(VLOOKUP($U96,'[7]Trial Blc'!$B$4:AU$377,AJ$2,FALSE),0)</f>
        <v>12765.06</v>
      </c>
      <c r="AK96" s="10">
        <f>-IFERROR(VLOOKUP($U96,'[7]Trial Blc'!$B$4:AV$377,AK$2,FALSE),0)</f>
        <v>14761.36</v>
      </c>
      <c r="AL96" s="10">
        <f>-IFERROR(VLOOKUP($U96,'[7]Trial Blc'!$B$4:AW$377,AL$2,FALSE),0)</f>
        <v>16757.66</v>
      </c>
      <c r="AM96" s="10">
        <f t="shared" ref="AM96" si="82">AVERAGE(Z96:AL96)</f>
        <v>35322.143076923072</v>
      </c>
    </row>
    <row r="97" spans="1:40" s="7" customFormat="1" x14ac:dyDescent="0.2">
      <c r="A97" s="7" t="s">
        <v>177</v>
      </c>
      <c r="B97" s="145">
        <v>1375</v>
      </c>
      <c r="C97" s="12" t="s">
        <v>493</v>
      </c>
      <c r="D97" s="10">
        <f>IFERROR(VLOOKUP($B97,'[7]Trial Blc'!$B$4:O$377,D$2,FALSE),0)</f>
        <v>0</v>
      </c>
      <c r="E97" s="10"/>
      <c r="F97" s="10"/>
      <c r="G97" s="10">
        <f t="shared" si="79"/>
        <v>0</v>
      </c>
      <c r="H97" s="10">
        <f>IFERROR(VLOOKUP($B97,'[7]Trial Blc'!$B$4:S$377,H$2,FALSE),0)</f>
        <v>0</v>
      </c>
      <c r="I97" s="10">
        <f>IFERROR(VLOOKUP($B97,'[7]Trial Blc'!$B$4:T$377,I$2,FALSE),0)</f>
        <v>0</v>
      </c>
      <c r="J97" s="10">
        <f>IFERROR(VLOOKUP($B97,'[7]Trial Blc'!$B$4:U$377,J$2,FALSE),0)</f>
        <v>0</v>
      </c>
      <c r="K97" s="10">
        <f>IFERROR(VLOOKUP($B97,'[7]Trial Blc'!$B$4:V$377,K$2,FALSE),0)</f>
        <v>0</v>
      </c>
      <c r="L97" s="10">
        <f>IFERROR(VLOOKUP($B97,'[7]Trial Blc'!$B$4:W$377,L$2,FALSE),0)</f>
        <v>0</v>
      </c>
      <c r="M97" s="10">
        <f>IFERROR(VLOOKUP($B97,'[7]Trial Blc'!$B$4:X$377,M$2,FALSE),0)</f>
        <v>0</v>
      </c>
      <c r="N97" s="10">
        <f>IFERROR(VLOOKUP($B97,'[7]Trial Blc'!$B$4:Y$377,N$2,FALSE),0)</f>
        <v>0</v>
      </c>
      <c r="O97" s="10">
        <f>IFERROR(VLOOKUP($B97,'[7]Trial Blc'!$B$4:Z$377,O$2,FALSE),0)</f>
        <v>0</v>
      </c>
      <c r="P97" s="10">
        <f>IFERROR(VLOOKUP($B97,'[7]Trial Blc'!$B$4:AA$377,P$2,FALSE),0)</f>
        <v>0</v>
      </c>
      <c r="Q97" s="10">
        <f>IFERROR(VLOOKUP($B97,'[7]Trial Blc'!$B$4:AB$377,Q$2,FALSE),0)</f>
        <v>0</v>
      </c>
      <c r="R97" s="10">
        <f>IFERROR(VLOOKUP($B97,'[7]Trial Blc'!$B$4:AC$377,R$2,FALSE),0)</f>
        <v>0</v>
      </c>
      <c r="S97" s="10">
        <f>IFERROR(VLOOKUP($B97,'[7]Trial Blc'!$B$4:AD$377,S$2,FALSE),0)</f>
        <v>0</v>
      </c>
      <c r="T97" s="10">
        <f t="shared" si="80"/>
        <v>0</v>
      </c>
      <c r="U97" s="149"/>
      <c r="W97" s="10"/>
      <c r="X97" s="9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1"/>
      <c r="AN97" s="11"/>
    </row>
    <row r="98" spans="1:40" s="7" customFormat="1" x14ac:dyDescent="0.2">
      <c r="A98" s="7" t="s">
        <v>178</v>
      </c>
      <c r="B98" s="149">
        <v>1380</v>
      </c>
      <c r="C98" s="7" t="s">
        <v>179</v>
      </c>
      <c r="D98" s="271">
        <f>IFERROR(VLOOKUP($B98,'[7]Trial Blc'!$B$4:O$377,D$2,FALSE),0)</f>
        <v>243029.37</v>
      </c>
      <c r="E98" s="10"/>
      <c r="F98" s="10"/>
      <c r="G98" s="10">
        <f t="shared" si="79"/>
        <v>243029.37</v>
      </c>
      <c r="H98" s="10">
        <f>IFERROR(VLOOKUP($B98,'[7]Trial Blc'!$B$4:S$377,H$2,FALSE),0)</f>
        <v>243029.37</v>
      </c>
      <c r="I98" s="10">
        <f>IFERROR(VLOOKUP($B98,'[7]Trial Blc'!$B$4:T$377,I$2,FALSE),0)</f>
        <v>245166.8</v>
      </c>
      <c r="J98" s="10">
        <f>IFERROR(VLOOKUP($B98,'[7]Trial Blc'!$B$4:U$377,J$2,FALSE),0)</f>
        <v>245466.8</v>
      </c>
      <c r="K98" s="10">
        <f>IFERROR(VLOOKUP($B98,'[7]Trial Blc'!$B$4:V$377,K$2,FALSE),0)</f>
        <v>256385.71</v>
      </c>
      <c r="L98" s="10">
        <f>IFERROR(VLOOKUP($B98,'[7]Trial Blc'!$B$4:W$377,L$2,FALSE),0)</f>
        <v>247339.58</v>
      </c>
      <c r="M98" s="10">
        <f>IFERROR(VLOOKUP($B98,'[7]Trial Blc'!$B$4:X$377,M$2,FALSE),0)</f>
        <v>247420.16</v>
      </c>
      <c r="N98" s="10">
        <f>IFERROR(VLOOKUP($B98,'[7]Trial Blc'!$B$4:Y$377,N$2,FALSE),0)</f>
        <v>247420.16</v>
      </c>
      <c r="O98" s="10">
        <f>IFERROR(VLOOKUP($B98,'[7]Trial Blc'!$B$4:Z$377,O$2,FALSE),0)</f>
        <v>247420.16</v>
      </c>
      <c r="P98" s="10">
        <f>IFERROR(VLOOKUP($B98,'[7]Trial Blc'!$B$4:AA$377,P$2,FALSE),0)</f>
        <v>247420.16</v>
      </c>
      <c r="Q98" s="10">
        <f>IFERROR(VLOOKUP($B98,'[7]Trial Blc'!$B$4:AB$377,Q$2,FALSE),0)</f>
        <v>247420.16</v>
      </c>
      <c r="R98" s="10">
        <f>IFERROR(VLOOKUP($B98,'[7]Trial Blc'!$B$4:AC$377,R$2,FALSE),0)</f>
        <v>247420.16</v>
      </c>
      <c r="S98" s="10">
        <f>IFERROR(VLOOKUP($B98,'[7]Trial Blc'!$B$4:AD$377,S$2,FALSE),0)</f>
        <v>247690.16</v>
      </c>
      <c r="T98" s="10">
        <f t="shared" si="80"/>
        <v>247125.2884615385</v>
      </c>
      <c r="U98" s="149">
        <v>2140</v>
      </c>
      <c r="V98" s="7" t="s">
        <v>180</v>
      </c>
      <c r="W98" s="271">
        <f>-IFERROR(VLOOKUP($U98,'[7]Trial Blc'!$B$4:AH$377,W$2,FALSE),0)</f>
        <v>-22604.36</v>
      </c>
      <c r="X98" s="10"/>
      <c r="Y98" s="10"/>
      <c r="Z98" s="10">
        <f t="shared" ref="Z98:Z99" si="83">+W98+X98+Y98</f>
        <v>-22604.36</v>
      </c>
      <c r="AA98" s="10">
        <f>-IFERROR(VLOOKUP($U98,'[7]Trial Blc'!$B$4:AL$377,AA$2,FALSE),0)</f>
        <v>-21479.22</v>
      </c>
      <c r="AB98" s="10">
        <f>-IFERROR(VLOOKUP($U98,'[7]Trial Blc'!$B$4:AM$377,AB$2,FALSE),0)</f>
        <v>-20553.61</v>
      </c>
      <c r="AC98" s="10">
        <f>-IFERROR(VLOOKUP($U98,'[7]Trial Blc'!$B$4:AN$377,AC$2,FALSE),0)</f>
        <v>-19417.189999999999</v>
      </c>
      <c r="AD98" s="10">
        <f>-IFERROR(VLOOKUP($U98,'[7]Trial Blc'!$B$4:AO$377,AD$2,FALSE),0)</f>
        <v>-18230.22</v>
      </c>
      <c r="AE98" s="10">
        <f>-IFERROR(VLOOKUP($U98,'[7]Trial Blc'!$B$4:AP$377,AE$2,FALSE),0)</f>
        <v>-26169.58</v>
      </c>
      <c r="AF98" s="10">
        <f>-IFERROR(VLOOKUP($U98,'[7]Trial Blc'!$B$4:AQ$377,AF$2,FALSE),0)</f>
        <v>-25024.12</v>
      </c>
      <c r="AG98" s="10">
        <f>-IFERROR(VLOOKUP($U98,'[7]Trial Blc'!$B$4:AR$377,AG$2,FALSE),0)</f>
        <v>-23878.66</v>
      </c>
      <c r="AH98" s="10">
        <f>-IFERROR(VLOOKUP($U98,'[7]Trial Blc'!$B$4:AS$377,AH$2,FALSE),0)</f>
        <v>-22733.200000000001</v>
      </c>
      <c r="AI98" s="10">
        <f>-IFERROR(VLOOKUP($U98,'[7]Trial Blc'!$B$4:AT$377,AI$2,FALSE),0)</f>
        <v>-21587.74</v>
      </c>
      <c r="AJ98" s="10">
        <f>-IFERROR(VLOOKUP($U98,'[7]Trial Blc'!$B$4:AU$377,AJ$2,FALSE),0)</f>
        <v>-20442.28</v>
      </c>
      <c r="AK98" s="10">
        <f>-IFERROR(VLOOKUP($U98,'[7]Trial Blc'!$B$4:AV$377,AK$2,FALSE),0)</f>
        <v>-19296.82</v>
      </c>
      <c r="AL98" s="10">
        <f>-IFERROR(VLOOKUP($U98,'[7]Trial Blc'!$B$4:AW$377,AL$2,FALSE),0)</f>
        <v>-18150.11</v>
      </c>
      <c r="AM98" s="10">
        <f t="shared" ref="AM98:AM99" si="84">AVERAGE(Z98:AL98)</f>
        <v>-21505.16230769231</v>
      </c>
    </row>
    <row r="99" spans="1:40" s="7" customFormat="1" x14ac:dyDescent="0.2">
      <c r="A99" s="7" t="s">
        <v>181</v>
      </c>
      <c r="B99" s="145">
        <v>1435</v>
      </c>
      <c r="C99" s="9" t="s">
        <v>182</v>
      </c>
      <c r="D99" s="271">
        <f>IFERROR(VLOOKUP($B99,'[7]Trial Blc'!$B$4:O$377,D$2,FALSE),0)</f>
        <v>8716.56</v>
      </c>
      <c r="E99" s="10"/>
      <c r="F99" s="10"/>
      <c r="G99" s="10">
        <f t="shared" si="79"/>
        <v>8716.56</v>
      </c>
      <c r="H99" s="10">
        <f>IFERROR(VLOOKUP($B99,'[7]Trial Blc'!$B$4:S$377,H$2,FALSE),0)</f>
        <v>8716.56</v>
      </c>
      <c r="I99" s="10">
        <f>IFERROR(VLOOKUP($B99,'[7]Trial Blc'!$B$4:T$377,I$2,FALSE),0)</f>
        <v>8716.56</v>
      </c>
      <c r="J99" s="10">
        <f>IFERROR(VLOOKUP($B99,'[7]Trial Blc'!$B$4:U$377,J$2,FALSE),0)</f>
        <v>8716.56</v>
      </c>
      <c r="K99" s="10">
        <f>IFERROR(VLOOKUP($B99,'[7]Trial Blc'!$B$4:V$377,K$2,FALSE),0)</f>
        <v>8716.56</v>
      </c>
      <c r="L99" s="10">
        <f>IFERROR(VLOOKUP($B99,'[7]Trial Blc'!$B$4:W$377,L$2,FALSE),0)</f>
        <v>8716.56</v>
      </c>
      <c r="M99" s="10">
        <f>IFERROR(VLOOKUP($B99,'[7]Trial Blc'!$B$4:X$377,M$2,FALSE),0)</f>
        <v>8716.56</v>
      </c>
      <c r="N99" s="10">
        <f>IFERROR(VLOOKUP($B99,'[7]Trial Blc'!$B$4:Y$377,N$2,FALSE),0)</f>
        <v>8716.56</v>
      </c>
      <c r="O99" s="10">
        <f>IFERROR(VLOOKUP($B99,'[7]Trial Blc'!$B$4:Z$377,O$2,FALSE),0)</f>
        <v>8716.56</v>
      </c>
      <c r="P99" s="10">
        <f>IFERROR(VLOOKUP($B99,'[7]Trial Blc'!$B$4:AA$377,P$2,FALSE),0)</f>
        <v>8716.56</v>
      </c>
      <c r="Q99" s="10">
        <f>IFERROR(VLOOKUP($B99,'[7]Trial Blc'!$B$4:AB$377,Q$2,FALSE),0)</f>
        <v>8716.56</v>
      </c>
      <c r="R99" s="10">
        <f>IFERROR(VLOOKUP($B99,'[7]Trial Blc'!$B$4:AC$377,R$2,FALSE),0)</f>
        <v>8716.56</v>
      </c>
      <c r="S99" s="10">
        <f>IFERROR(VLOOKUP($B99,'[7]Trial Blc'!$B$4:AD$377,S$2,FALSE),0)</f>
        <v>8716.56</v>
      </c>
      <c r="T99" s="10">
        <f t="shared" si="80"/>
        <v>8716.56</v>
      </c>
      <c r="U99" s="149">
        <v>2195</v>
      </c>
      <c r="V99" s="7" t="s">
        <v>183</v>
      </c>
      <c r="W99" s="271">
        <f>-IFERROR(VLOOKUP($U99,'[7]Trial Blc'!$B$4:AH$377,W$2,FALSE),0)</f>
        <v>2182.61</v>
      </c>
      <c r="X99" s="10"/>
      <c r="Y99" s="10"/>
      <c r="Z99" s="10">
        <f t="shared" si="83"/>
        <v>2182.61</v>
      </c>
      <c r="AA99" s="10">
        <f>-IFERROR(VLOOKUP($U99,'[7]Trial Blc'!$B$4:AL$377,AA$2,FALSE),0)</f>
        <v>2222.96</v>
      </c>
      <c r="AB99" s="10">
        <f>-IFERROR(VLOOKUP($U99,'[7]Trial Blc'!$B$4:AM$377,AB$2,FALSE),0)</f>
        <v>2263.31</v>
      </c>
      <c r="AC99" s="10">
        <f>-IFERROR(VLOOKUP($U99,'[7]Trial Blc'!$B$4:AN$377,AC$2,FALSE),0)</f>
        <v>2303.66</v>
      </c>
      <c r="AD99" s="10">
        <f>-IFERROR(VLOOKUP($U99,'[7]Trial Blc'!$B$4:AO$377,AD$2,FALSE),0)</f>
        <v>2344.0100000000002</v>
      </c>
      <c r="AE99" s="10">
        <f>-IFERROR(VLOOKUP($U99,'[7]Trial Blc'!$B$4:AP$377,AE$2,FALSE),0)</f>
        <v>2384.36</v>
      </c>
      <c r="AF99" s="10">
        <f>-IFERROR(VLOOKUP($U99,'[7]Trial Blc'!$B$4:AQ$377,AF$2,FALSE),0)</f>
        <v>2424.71</v>
      </c>
      <c r="AG99" s="10">
        <f>-IFERROR(VLOOKUP($U99,'[7]Trial Blc'!$B$4:AR$377,AG$2,FALSE),0)</f>
        <v>2465.06</v>
      </c>
      <c r="AH99" s="10">
        <f>-IFERROR(VLOOKUP($U99,'[7]Trial Blc'!$B$4:AS$377,AH$2,FALSE),0)</f>
        <v>2505.41</v>
      </c>
      <c r="AI99" s="10">
        <f>-IFERROR(VLOOKUP($U99,'[7]Trial Blc'!$B$4:AT$377,AI$2,FALSE),0)</f>
        <v>2545.7600000000002</v>
      </c>
      <c r="AJ99" s="10">
        <f>-IFERROR(VLOOKUP($U99,'[7]Trial Blc'!$B$4:AU$377,AJ$2,FALSE),0)</f>
        <v>2586.11</v>
      </c>
      <c r="AK99" s="10">
        <f>-IFERROR(VLOOKUP($U99,'[7]Trial Blc'!$B$4:AV$377,AK$2,FALSE),0)</f>
        <v>2626.46</v>
      </c>
      <c r="AL99" s="10">
        <f>-IFERROR(VLOOKUP($U99,'[7]Trial Blc'!$B$4:AW$377,AL$2,FALSE),0)</f>
        <v>2666.81</v>
      </c>
      <c r="AM99" s="10">
        <f t="shared" si="84"/>
        <v>2424.71</v>
      </c>
    </row>
    <row r="100" spans="1:40" s="7" customFormat="1" ht="10.5" x14ac:dyDescent="0.25">
      <c r="A100" s="8" t="s">
        <v>184</v>
      </c>
      <c r="B100" s="145"/>
      <c r="C100" s="166"/>
      <c r="D100" s="10">
        <f>IFERROR(VLOOKUP($B100,'[7]Trial Blc'!$B$4:O$377,D$2,FALSE),0)</f>
        <v>0</v>
      </c>
      <c r="E100" s="10"/>
      <c r="F100" s="10"/>
      <c r="G100" s="10">
        <f t="shared" si="79"/>
        <v>0</v>
      </c>
      <c r="H100" s="10">
        <f>IFERROR(VLOOKUP($B100,'[7]Trial Blc'!$B$4:S$377,H$2,FALSE),0)</f>
        <v>0</v>
      </c>
      <c r="I100" s="10">
        <f>IFERROR(VLOOKUP($B100,'[7]Trial Blc'!$B$4:T$377,I$2,FALSE),0)</f>
        <v>0</v>
      </c>
      <c r="J100" s="10">
        <f>IFERROR(VLOOKUP($B100,'[7]Trial Blc'!$B$4:U$377,J$2,FALSE),0)</f>
        <v>0</v>
      </c>
      <c r="K100" s="10">
        <f>IFERROR(VLOOKUP($B100,'[7]Trial Blc'!$B$4:V$377,K$2,FALSE),0)</f>
        <v>0</v>
      </c>
      <c r="L100" s="10">
        <f>IFERROR(VLOOKUP($B100,'[7]Trial Blc'!$B$4:W$377,L$2,FALSE),0)</f>
        <v>0</v>
      </c>
      <c r="M100" s="10">
        <f>IFERROR(VLOOKUP($B100,'[7]Trial Blc'!$B$4:X$377,M$2,FALSE),0)</f>
        <v>0</v>
      </c>
      <c r="N100" s="10">
        <f>IFERROR(VLOOKUP($B100,'[7]Trial Blc'!$B$4:Y$377,N$2,FALSE),0)</f>
        <v>0</v>
      </c>
      <c r="O100" s="10">
        <f>IFERROR(VLOOKUP($B100,'[7]Trial Blc'!$B$4:Z$377,O$2,FALSE),0)</f>
        <v>0</v>
      </c>
      <c r="P100" s="10">
        <f>IFERROR(VLOOKUP($B100,'[7]Trial Blc'!$B$4:AA$377,P$2,FALSE),0)</f>
        <v>0</v>
      </c>
      <c r="Q100" s="10">
        <f>IFERROR(VLOOKUP($B100,'[7]Trial Blc'!$B$4:AB$377,Q$2,FALSE),0)</f>
        <v>0</v>
      </c>
      <c r="R100" s="10">
        <f>IFERROR(VLOOKUP($B100,'[7]Trial Blc'!$B$4:AC$377,R$2,FALSE),0)</f>
        <v>0</v>
      </c>
      <c r="S100" s="10">
        <f>IFERROR(VLOOKUP($B100,'[7]Trial Blc'!$B$4:AD$377,S$2,FALSE),0)</f>
        <v>0</v>
      </c>
      <c r="T100" s="10">
        <f t="shared" si="80"/>
        <v>0</v>
      </c>
      <c r="U100" s="146"/>
      <c r="V100" s="8" t="s">
        <v>184</v>
      </c>
      <c r="W100" s="10"/>
      <c r="X100" s="9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1"/>
      <c r="AN100" s="11"/>
    </row>
    <row r="101" spans="1:40" s="7" customFormat="1" x14ac:dyDescent="0.2">
      <c r="A101" s="7" t="s">
        <v>185</v>
      </c>
      <c r="B101" s="145">
        <v>1270</v>
      </c>
      <c r="C101" s="12" t="s">
        <v>494</v>
      </c>
      <c r="D101" s="271">
        <f>IFERROR(VLOOKUP($B101,'[7]Trial Blc'!$B$4:O$377,D$2,FALSE),0)</f>
        <v>18403.25</v>
      </c>
      <c r="E101" s="10"/>
      <c r="F101" s="10"/>
      <c r="G101" s="10">
        <f t="shared" si="79"/>
        <v>18403.25</v>
      </c>
      <c r="H101" s="10">
        <f>IFERROR(VLOOKUP($B101,'[7]Trial Blc'!$B$4:S$377,H$2,FALSE),0)</f>
        <v>18403.25</v>
      </c>
      <c r="I101" s="10">
        <f>IFERROR(VLOOKUP($B101,'[7]Trial Blc'!$B$4:T$377,I$2,FALSE),0)</f>
        <v>18403.25</v>
      </c>
      <c r="J101" s="10">
        <f>IFERROR(VLOOKUP($B101,'[7]Trial Blc'!$B$4:U$377,J$2,FALSE),0)</f>
        <v>18403.25</v>
      </c>
      <c r="K101" s="10">
        <f>IFERROR(VLOOKUP($B101,'[7]Trial Blc'!$B$4:V$377,K$2,FALSE),0)</f>
        <v>18403.25</v>
      </c>
      <c r="L101" s="10">
        <f>IFERROR(VLOOKUP($B101,'[7]Trial Blc'!$B$4:W$377,L$2,FALSE),0)</f>
        <v>18403.25</v>
      </c>
      <c r="M101" s="10">
        <f>IFERROR(VLOOKUP($B101,'[7]Trial Blc'!$B$4:X$377,M$2,FALSE),0)</f>
        <v>18403.25</v>
      </c>
      <c r="N101" s="10">
        <f>IFERROR(VLOOKUP($B101,'[7]Trial Blc'!$B$4:Y$377,N$2,FALSE),0)</f>
        <v>18403.25</v>
      </c>
      <c r="O101" s="10">
        <f>IFERROR(VLOOKUP($B101,'[7]Trial Blc'!$B$4:Z$377,O$2,FALSE),0)</f>
        <v>18403.25</v>
      </c>
      <c r="P101" s="10">
        <f>IFERROR(VLOOKUP($B101,'[7]Trial Blc'!$B$4:AA$377,P$2,FALSE),0)</f>
        <v>18403.25</v>
      </c>
      <c r="Q101" s="10">
        <f>IFERROR(VLOOKUP($B101,'[7]Trial Blc'!$B$4:AB$377,Q$2,FALSE),0)</f>
        <v>18403.25</v>
      </c>
      <c r="R101" s="10">
        <f>IFERROR(VLOOKUP($B101,'[7]Trial Blc'!$B$4:AC$377,R$2,FALSE),0)</f>
        <v>18403.25</v>
      </c>
      <c r="S101" s="10">
        <f>IFERROR(VLOOKUP($B101,'[7]Trial Blc'!$B$4:AD$377,S$2,FALSE),0)</f>
        <v>18403.25</v>
      </c>
      <c r="T101" s="10">
        <f t="shared" si="80"/>
        <v>18403.25</v>
      </c>
      <c r="U101" s="149"/>
      <c r="W101" s="10"/>
      <c r="X101" s="9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1"/>
      <c r="AN101" s="11"/>
    </row>
    <row r="102" spans="1:40" s="7" customFormat="1" x14ac:dyDescent="0.2">
      <c r="A102" s="7" t="s">
        <v>186</v>
      </c>
      <c r="B102" s="145">
        <v>1300</v>
      </c>
      <c r="C102" s="9" t="s">
        <v>187</v>
      </c>
      <c r="D102" s="271">
        <f>IFERROR(VLOOKUP($B102,'[7]Trial Blc'!$B$4:O$377,D$2,FALSE),0)</f>
        <v>137954.18</v>
      </c>
      <c r="E102" s="10"/>
      <c r="F102" s="10"/>
      <c r="G102" s="10">
        <f t="shared" si="79"/>
        <v>137954.18</v>
      </c>
      <c r="H102" s="10">
        <f>IFERROR(VLOOKUP($B102,'[7]Trial Blc'!$B$4:S$377,H$2,FALSE),0)</f>
        <v>137954.18</v>
      </c>
      <c r="I102" s="10">
        <f>IFERROR(VLOOKUP($B102,'[7]Trial Blc'!$B$4:T$377,I$2,FALSE),0)</f>
        <v>137954.18</v>
      </c>
      <c r="J102" s="10">
        <f>IFERROR(VLOOKUP($B102,'[7]Trial Blc'!$B$4:U$377,J$2,FALSE),0)</f>
        <v>137954.18</v>
      </c>
      <c r="K102" s="10">
        <f>IFERROR(VLOOKUP($B102,'[7]Trial Blc'!$B$4:V$377,K$2,FALSE),0)</f>
        <v>138315.01999999999</v>
      </c>
      <c r="L102" s="10">
        <f>IFERROR(VLOOKUP($B102,'[7]Trial Blc'!$B$4:W$377,L$2,FALSE),0)</f>
        <v>138315.01999999999</v>
      </c>
      <c r="M102" s="10">
        <f>IFERROR(VLOOKUP($B102,'[7]Trial Blc'!$B$4:X$377,M$2,FALSE),0)</f>
        <v>138330.32</v>
      </c>
      <c r="N102" s="10">
        <f>IFERROR(VLOOKUP($B102,'[7]Trial Blc'!$B$4:Y$377,N$2,FALSE),0)</f>
        <v>157723.32</v>
      </c>
      <c r="O102" s="10">
        <f>IFERROR(VLOOKUP($B102,'[7]Trial Blc'!$B$4:Z$377,O$2,FALSE),0)</f>
        <v>158731.54999999999</v>
      </c>
      <c r="P102" s="10">
        <f>IFERROR(VLOOKUP($B102,'[7]Trial Blc'!$B$4:AA$377,P$2,FALSE),0)</f>
        <v>164138.9</v>
      </c>
      <c r="Q102" s="10">
        <f>IFERROR(VLOOKUP($B102,'[7]Trial Blc'!$B$4:AB$377,Q$2,FALSE),0)</f>
        <v>166923.98000000001</v>
      </c>
      <c r="R102" s="10">
        <f>IFERROR(VLOOKUP($B102,'[7]Trial Blc'!$B$4:AC$377,R$2,FALSE),0)</f>
        <v>167756.37</v>
      </c>
      <c r="S102" s="10">
        <f>IFERROR(VLOOKUP($B102,'[7]Trial Blc'!$B$4:AD$377,S$2,FALSE),0)</f>
        <v>167756.37</v>
      </c>
      <c r="T102" s="10">
        <f t="shared" si="80"/>
        <v>149985.1976923077</v>
      </c>
      <c r="U102" s="149">
        <v>2060</v>
      </c>
      <c r="V102" s="7" t="s">
        <v>188</v>
      </c>
      <c r="W102" s="271">
        <f>-IFERROR(VLOOKUP($U102,'[7]Trial Blc'!$B$4:AH$377,W$2,FALSE),0)</f>
        <v>2938.13</v>
      </c>
      <c r="X102" s="10"/>
      <c r="Y102" s="10"/>
      <c r="Z102" s="10">
        <f t="shared" ref="Z102:Z103" si="85">+W102+X102+Y102</f>
        <v>2938.13</v>
      </c>
      <c r="AA102" s="10">
        <f>-IFERROR(VLOOKUP($U102,'[7]Trial Blc'!$B$4:AL$377,AA$2,FALSE),0)</f>
        <v>3298.33</v>
      </c>
      <c r="AB102" s="10">
        <f>-IFERROR(VLOOKUP($U102,'[7]Trial Blc'!$B$4:AM$377,AB$2,FALSE),0)</f>
        <v>3658.53</v>
      </c>
      <c r="AC102" s="10">
        <f>-IFERROR(VLOOKUP($U102,'[7]Trial Blc'!$B$4:AN$377,AC$2,FALSE),0)</f>
        <v>4018.73</v>
      </c>
      <c r="AD102" s="10">
        <f>-IFERROR(VLOOKUP($U102,'[7]Trial Blc'!$B$4:AO$377,AD$2,FALSE),0)</f>
        <v>4379.87</v>
      </c>
      <c r="AE102" s="10">
        <f>-IFERROR(VLOOKUP($U102,'[7]Trial Blc'!$B$4:AP$377,AE$2,FALSE),0)</f>
        <v>4741.01</v>
      </c>
      <c r="AF102" s="10">
        <f>-IFERROR(VLOOKUP($U102,'[7]Trial Blc'!$B$4:AQ$377,AF$2,FALSE),0)</f>
        <v>4611.54</v>
      </c>
      <c r="AG102" s="10">
        <f>-IFERROR(VLOOKUP($U102,'[7]Trial Blc'!$B$4:AR$377,AG$2,FALSE),0)</f>
        <v>5023.3500000000004</v>
      </c>
      <c r="AH102" s="10">
        <f>-IFERROR(VLOOKUP($U102,'[7]Trial Blc'!$B$4:AS$377,AH$2,FALSE),0)</f>
        <v>5437.8</v>
      </c>
      <c r="AI102" s="10">
        <f>-IFERROR(VLOOKUP($U102,'[7]Trial Blc'!$B$4:AT$377,AI$2,FALSE),0)</f>
        <v>4621.7700000000004</v>
      </c>
      <c r="AJ102" s="10">
        <f>-IFERROR(VLOOKUP($U102,'[7]Trial Blc'!$B$4:AU$377,AJ$2,FALSE),0)</f>
        <v>5057.6099999999997</v>
      </c>
      <c r="AK102" s="10">
        <f>-IFERROR(VLOOKUP($U102,'[7]Trial Blc'!$B$4:AV$377,AK$2,FALSE),0)</f>
        <v>5495.62</v>
      </c>
      <c r="AL102" s="10">
        <f>-IFERROR(VLOOKUP($U102,'[7]Trial Blc'!$B$4:AW$377,AL$2,FALSE),0)</f>
        <v>5933.63</v>
      </c>
      <c r="AM102" s="10">
        <f t="shared" ref="AM102:AM103" si="86">AVERAGE(Z102:AL102)</f>
        <v>4555.0707692307687</v>
      </c>
    </row>
    <row r="103" spans="1:40" s="7" customFormat="1" x14ac:dyDescent="0.2">
      <c r="A103" s="7" t="s">
        <v>189</v>
      </c>
      <c r="B103" s="145">
        <v>1330</v>
      </c>
      <c r="C103" s="9" t="s">
        <v>190</v>
      </c>
      <c r="D103" s="271">
        <f>IFERROR(VLOOKUP($B103,'[7]Trial Blc'!$B$4:O$377,D$2,FALSE),0)</f>
        <v>348.93</v>
      </c>
      <c r="E103" s="10"/>
      <c r="F103" s="10"/>
      <c r="G103" s="10">
        <f t="shared" si="79"/>
        <v>348.93</v>
      </c>
      <c r="H103" s="10">
        <f>IFERROR(VLOOKUP($B103,'[7]Trial Blc'!$B$4:S$377,H$2,FALSE),0)</f>
        <v>348.93</v>
      </c>
      <c r="I103" s="10">
        <f>IFERROR(VLOOKUP($B103,'[7]Trial Blc'!$B$4:T$377,I$2,FALSE),0)</f>
        <v>348.93</v>
      </c>
      <c r="J103" s="10">
        <f>IFERROR(VLOOKUP($B103,'[7]Trial Blc'!$B$4:U$377,J$2,FALSE),0)</f>
        <v>348.93</v>
      </c>
      <c r="K103" s="10">
        <f>IFERROR(VLOOKUP($B103,'[7]Trial Blc'!$B$4:V$377,K$2,FALSE),0)</f>
        <v>348.93</v>
      </c>
      <c r="L103" s="10">
        <f>IFERROR(VLOOKUP($B103,'[7]Trial Blc'!$B$4:W$377,L$2,FALSE),0)</f>
        <v>348.93</v>
      </c>
      <c r="M103" s="10">
        <f>IFERROR(VLOOKUP($B103,'[7]Trial Blc'!$B$4:X$377,M$2,FALSE),0)</f>
        <v>348.93</v>
      </c>
      <c r="N103" s="10">
        <f>IFERROR(VLOOKUP($B103,'[7]Trial Blc'!$B$4:Y$377,N$2,FALSE),0)</f>
        <v>348.93</v>
      </c>
      <c r="O103" s="10">
        <f>IFERROR(VLOOKUP($B103,'[7]Trial Blc'!$B$4:Z$377,O$2,FALSE),0)</f>
        <v>469.8</v>
      </c>
      <c r="P103" s="10">
        <f>IFERROR(VLOOKUP($B103,'[7]Trial Blc'!$B$4:AA$377,P$2,FALSE),0)</f>
        <v>469.8</v>
      </c>
      <c r="Q103" s="10">
        <f>IFERROR(VLOOKUP($B103,'[7]Trial Blc'!$B$4:AB$377,Q$2,FALSE),0)</f>
        <v>550.38</v>
      </c>
      <c r="R103" s="10">
        <f>IFERROR(VLOOKUP($B103,'[7]Trial Blc'!$B$4:AC$377,R$2,FALSE),0)</f>
        <v>953.28</v>
      </c>
      <c r="S103" s="10">
        <f>IFERROR(VLOOKUP($B103,'[7]Trial Blc'!$B$4:AD$377,S$2,FALSE),0)</f>
        <v>953.28</v>
      </c>
      <c r="T103" s="10">
        <f t="shared" si="80"/>
        <v>475.99846153846153</v>
      </c>
      <c r="U103" s="149">
        <v>2090</v>
      </c>
      <c r="V103" s="7" t="s">
        <v>191</v>
      </c>
      <c r="W103" s="271">
        <f>-IFERROR(VLOOKUP($U103,'[7]Trial Blc'!$B$4:AH$377,W$2,FALSE),0)</f>
        <v>77.069999999999993</v>
      </c>
      <c r="X103" s="10"/>
      <c r="Y103" s="10"/>
      <c r="Z103" s="10">
        <f t="shared" si="85"/>
        <v>77.069999999999993</v>
      </c>
      <c r="AA103" s="10">
        <f>-IFERROR(VLOOKUP($U103,'[7]Trial Blc'!$B$4:AL$377,AA$2,FALSE),0)</f>
        <v>78.52</v>
      </c>
      <c r="AB103" s="10">
        <f>-IFERROR(VLOOKUP($U103,'[7]Trial Blc'!$B$4:AM$377,AB$2,FALSE),0)</f>
        <v>79.97</v>
      </c>
      <c r="AC103" s="10">
        <f>-IFERROR(VLOOKUP($U103,'[7]Trial Blc'!$B$4:AN$377,AC$2,FALSE),0)</f>
        <v>81.42</v>
      </c>
      <c r="AD103" s="10">
        <f>-IFERROR(VLOOKUP($U103,'[7]Trial Blc'!$B$4:AO$377,AD$2,FALSE),0)</f>
        <v>82.87</v>
      </c>
      <c r="AE103" s="10">
        <f>-IFERROR(VLOOKUP($U103,'[7]Trial Blc'!$B$4:AP$377,AE$2,FALSE),0)</f>
        <v>84.32</v>
      </c>
      <c r="AF103" s="10">
        <f>-IFERROR(VLOOKUP($U103,'[7]Trial Blc'!$B$4:AQ$377,AF$2,FALSE),0)</f>
        <v>85.77</v>
      </c>
      <c r="AG103" s="10">
        <f>-IFERROR(VLOOKUP($U103,'[7]Trial Blc'!$B$4:AR$377,AG$2,FALSE),0)</f>
        <v>87.22</v>
      </c>
      <c r="AH103" s="10">
        <f>-IFERROR(VLOOKUP($U103,'[7]Trial Blc'!$B$4:AS$377,AH$2,FALSE),0)</f>
        <v>89.18</v>
      </c>
      <c r="AI103" s="10">
        <f>-IFERROR(VLOOKUP($U103,'[7]Trial Blc'!$B$4:AT$377,AI$2,FALSE),0)</f>
        <v>91.14</v>
      </c>
      <c r="AJ103" s="10">
        <f>-IFERROR(VLOOKUP($U103,'[7]Trial Blc'!$B$4:AU$377,AJ$2,FALSE),0)</f>
        <v>93.43</v>
      </c>
      <c r="AK103" s="10">
        <f>-IFERROR(VLOOKUP($U103,'[7]Trial Blc'!$B$4:AV$377,AK$2,FALSE),0)</f>
        <v>97.4</v>
      </c>
      <c r="AL103" s="10">
        <f>-IFERROR(VLOOKUP($U103,'[7]Trial Blc'!$B$4:AW$377,AL$2,FALSE),0)</f>
        <v>101.37</v>
      </c>
      <c r="AM103" s="10">
        <f t="shared" si="86"/>
        <v>86.898461538461532</v>
      </c>
    </row>
    <row r="104" spans="1:40" s="7" customFormat="1" x14ac:dyDescent="0.2">
      <c r="B104" s="145"/>
      <c r="C104" s="166"/>
      <c r="D104" s="10">
        <f>IFERROR(VLOOKUP($B104,'[7]Trial Blc'!$B$4:O$377,D$2,FALSE),0)</f>
        <v>0</v>
      </c>
      <c r="E104" s="10"/>
      <c r="F104" s="10"/>
      <c r="G104" s="10">
        <f t="shared" si="79"/>
        <v>0</v>
      </c>
      <c r="H104" s="10">
        <f>IFERROR(VLOOKUP($B104,'[7]Trial Blc'!$B$4:S$377,H$2,FALSE),0)</f>
        <v>0</v>
      </c>
      <c r="I104" s="10">
        <f>IFERROR(VLOOKUP($B104,'[7]Trial Blc'!$B$4:T$377,I$2,FALSE),0)</f>
        <v>0</v>
      </c>
      <c r="J104" s="10">
        <f>IFERROR(VLOOKUP($B104,'[7]Trial Blc'!$B$4:U$377,J$2,FALSE),0)</f>
        <v>0</v>
      </c>
      <c r="K104" s="10">
        <f>IFERROR(VLOOKUP($B104,'[7]Trial Blc'!$B$4:V$377,K$2,FALSE),0)</f>
        <v>0</v>
      </c>
      <c r="L104" s="10">
        <f>IFERROR(VLOOKUP($B104,'[7]Trial Blc'!$B$4:W$377,L$2,FALSE),0)</f>
        <v>0</v>
      </c>
      <c r="M104" s="10">
        <f>IFERROR(VLOOKUP($B104,'[7]Trial Blc'!$B$4:X$377,M$2,FALSE),0)</f>
        <v>0</v>
      </c>
      <c r="N104" s="10">
        <f>IFERROR(VLOOKUP($B104,'[7]Trial Blc'!$B$4:Y$377,N$2,FALSE),0)</f>
        <v>0</v>
      </c>
      <c r="O104" s="10">
        <f>IFERROR(VLOOKUP($B104,'[7]Trial Blc'!$B$4:Z$377,O$2,FALSE),0)</f>
        <v>0</v>
      </c>
      <c r="P104" s="10">
        <f>IFERROR(VLOOKUP($B104,'[7]Trial Blc'!$B$4:AA$377,P$2,FALSE),0)</f>
        <v>0</v>
      </c>
      <c r="Q104" s="10">
        <f>IFERROR(VLOOKUP($B104,'[7]Trial Blc'!$B$4:AB$377,Q$2,FALSE),0)</f>
        <v>0</v>
      </c>
      <c r="R104" s="10">
        <f>IFERROR(VLOOKUP($B104,'[7]Trial Blc'!$B$4:AC$377,R$2,FALSE),0)</f>
        <v>0</v>
      </c>
      <c r="S104" s="10">
        <f>IFERROR(VLOOKUP($B104,'[7]Trial Blc'!$B$4:AD$377,S$2,FALSE),0)</f>
        <v>0</v>
      </c>
      <c r="T104" s="10">
        <f t="shared" si="80"/>
        <v>0</v>
      </c>
      <c r="U104" s="149"/>
      <c r="W104" s="47"/>
      <c r="X104" s="9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1"/>
      <c r="AN104" s="11"/>
    </row>
    <row r="105" spans="1:40" s="7" customFormat="1" x14ac:dyDescent="0.2">
      <c r="A105" s="7" t="s">
        <v>192</v>
      </c>
      <c r="B105" s="145">
        <v>1400</v>
      </c>
      <c r="C105" s="9" t="s">
        <v>193</v>
      </c>
      <c r="D105" s="10">
        <f>IFERROR(VLOOKUP($B105,'[7]Trial Blc'!$B$4:O$377,D$2,FALSE),0)</f>
        <v>951324.57</v>
      </c>
      <c r="E105" s="10"/>
      <c r="F105" s="10"/>
      <c r="G105" s="10">
        <f t="shared" si="79"/>
        <v>951324.57</v>
      </c>
      <c r="H105" s="10">
        <f>IFERROR(VLOOKUP($B105,'[7]Trial Blc'!$B$4:S$377,H$2,FALSE),0)</f>
        <v>951417.33</v>
      </c>
      <c r="I105" s="10">
        <f>IFERROR(VLOOKUP($B105,'[7]Trial Blc'!$B$4:T$377,I$2,FALSE),0)</f>
        <v>952870.54</v>
      </c>
      <c r="J105" s="10">
        <f>IFERROR(VLOOKUP($B105,'[7]Trial Blc'!$B$4:U$377,J$2,FALSE),0)</f>
        <v>957250.26</v>
      </c>
      <c r="K105" s="10">
        <f>IFERROR(VLOOKUP($B105,'[7]Trial Blc'!$B$4:V$377,K$2,FALSE),0)</f>
        <v>958830.61</v>
      </c>
      <c r="L105" s="10">
        <f>IFERROR(VLOOKUP($B105,'[7]Trial Blc'!$B$4:W$377,L$2,FALSE),0)</f>
        <v>963633.21</v>
      </c>
      <c r="M105" s="10">
        <f>IFERROR(VLOOKUP($B105,'[7]Trial Blc'!$B$4:X$377,M$2,FALSE),0)</f>
        <v>963913.5</v>
      </c>
      <c r="N105" s="10">
        <f>IFERROR(VLOOKUP($B105,'[7]Trial Blc'!$B$4:Y$377,N$2,FALSE),0)</f>
        <v>965675.92</v>
      </c>
      <c r="O105" s="10">
        <f>IFERROR(VLOOKUP($B105,'[7]Trial Blc'!$B$4:Z$377,O$2,FALSE),0)</f>
        <v>970018.57</v>
      </c>
      <c r="P105" s="10">
        <f>IFERROR(VLOOKUP($B105,'[7]Trial Blc'!$B$4:AA$377,P$2,FALSE),0)</f>
        <v>971723.2</v>
      </c>
      <c r="Q105" s="10">
        <f>IFERROR(VLOOKUP($B105,'[7]Trial Blc'!$B$4:AB$377,Q$2,FALSE),0)</f>
        <v>973739.55</v>
      </c>
      <c r="R105" s="10">
        <f>IFERROR(VLOOKUP($B105,'[7]Trial Blc'!$B$4:AC$377,R$2,FALSE),0)</f>
        <v>974510.53</v>
      </c>
      <c r="S105" s="10">
        <f>IFERROR(VLOOKUP($B105,'[7]Trial Blc'!$B$4:AD$377,S$2,FALSE),0)</f>
        <v>976560.64000000001</v>
      </c>
      <c r="T105" s="10">
        <f t="shared" si="80"/>
        <v>963959.11</v>
      </c>
      <c r="U105" s="149">
        <v>2160</v>
      </c>
      <c r="V105" s="7" t="s">
        <v>194</v>
      </c>
      <c r="W105" s="10">
        <f>-IFERROR(VLOOKUP($U105,'[7]Trial Blc'!$B$4:AH$377,W$2,FALSE),0)</f>
        <v>929054.12</v>
      </c>
      <c r="X105" s="10"/>
      <c r="Y105" s="10"/>
      <c r="Z105" s="10">
        <f t="shared" ref="Z105:Z106" si="87">+W105+X105+Y105</f>
        <v>929054.12</v>
      </c>
      <c r="AA105" s="10">
        <f>-IFERROR(VLOOKUP($U105,'[7]Trial Blc'!$B$4:AL$377,AA$2,FALSE),0)</f>
        <v>931433.36</v>
      </c>
      <c r="AB105" s="10">
        <f>-IFERROR(VLOOKUP($U105,'[7]Trial Blc'!$B$4:AM$377,AB$2,FALSE),0)</f>
        <v>935022.07</v>
      </c>
      <c r="AC105" s="10">
        <f>-IFERROR(VLOOKUP($U105,'[7]Trial Blc'!$B$4:AN$377,AC$2,FALSE),0)</f>
        <v>935839.89</v>
      </c>
      <c r="AD105" s="10">
        <f>-IFERROR(VLOOKUP($U105,'[7]Trial Blc'!$B$4:AO$377,AD$2,FALSE),0)</f>
        <v>935712.83</v>
      </c>
      <c r="AE105" s="10">
        <f>-IFERROR(VLOOKUP($U105,'[7]Trial Blc'!$B$4:AP$377,AE$2,FALSE),0)</f>
        <v>939702.5</v>
      </c>
      <c r="AF105" s="10">
        <f>-IFERROR(VLOOKUP($U105,'[7]Trial Blc'!$B$4:AQ$377,AF$2,FALSE),0)</f>
        <v>944165.05</v>
      </c>
      <c r="AG105" s="10">
        <f>-IFERROR(VLOOKUP($U105,'[7]Trial Blc'!$B$4:AR$377,AG$2,FALSE),0)</f>
        <v>943342.75</v>
      </c>
      <c r="AH105" s="10">
        <f>-IFERROR(VLOOKUP($U105,'[7]Trial Blc'!$B$4:AS$377,AH$2,FALSE),0)</f>
        <v>947611.15</v>
      </c>
      <c r="AI105" s="10">
        <f>-IFERROR(VLOOKUP($U105,'[7]Trial Blc'!$B$4:AT$377,AI$2,FALSE),0)</f>
        <v>947644.69</v>
      </c>
      <c r="AJ105" s="10">
        <f>-IFERROR(VLOOKUP($U105,'[7]Trial Blc'!$B$4:AU$377,AJ$2,FALSE),0)</f>
        <v>952152.73</v>
      </c>
      <c r="AK105" s="10">
        <f>-IFERROR(VLOOKUP($U105,'[7]Trial Blc'!$B$4:AV$377,AK$2,FALSE),0)</f>
        <v>956184.05</v>
      </c>
      <c r="AL105" s="10">
        <f>-IFERROR(VLOOKUP($U105,'[7]Trial Blc'!$B$4:AW$377,AL$2,FALSE),0)</f>
        <v>959889.39</v>
      </c>
      <c r="AM105" s="10">
        <f t="shared" ref="AM105:AM110" si="88">AVERAGE(Z105:AL105)</f>
        <v>942904.19846153841</v>
      </c>
    </row>
    <row r="106" spans="1:40" s="11" customFormat="1" x14ac:dyDescent="0.2">
      <c r="B106" s="155">
        <v>1395</v>
      </c>
      <c r="C106" s="12" t="s">
        <v>195</v>
      </c>
      <c r="D106" s="10">
        <f>IFERROR(VLOOKUP($B106,'[7]Trial Blc'!$B$4:O$377,D$2,FALSE),0)</f>
        <v>42177.88</v>
      </c>
      <c r="E106" s="10"/>
      <c r="F106" s="10"/>
      <c r="G106" s="10">
        <f t="shared" si="79"/>
        <v>42177.88</v>
      </c>
      <c r="H106" s="10">
        <f>IFERROR(VLOOKUP($B106,'[7]Trial Blc'!$B$4:S$377,H$2,FALSE),0)</f>
        <v>42177.88</v>
      </c>
      <c r="I106" s="10">
        <f>IFERROR(VLOOKUP($B106,'[7]Trial Blc'!$B$4:T$377,I$2,FALSE),0)</f>
        <v>42177.88</v>
      </c>
      <c r="J106" s="10">
        <f>IFERROR(VLOOKUP($B106,'[7]Trial Blc'!$B$4:U$377,J$2,FALSE),0)</f>
        <v>42177.88</v>
      </c>
      <c r="K106" s="10">
        <f>IFERROR(VLOOKUP($B106,'[7]Trial Blc'!$B$4:V$377,K$2,FALSE),0)</f>
        <v>42177.88</v>
      </c>
      <c r="L106" s="10">
        <f>IFERROR(VLOOKUP($B106,'[7]Trial Blc'!$B$4:W$377,L$2,FALSE),0)</f>
        <v>42177.88</v>
      </c>
      <c r="M106" s="10">
        <f>IFERROR(VLOOKUP($B106,'[7]Trial Blc'!$B$4:X$377,M$2,FALSE),0)</f>
        <v>42177.88</v>
      </c>
      <c r="N106" s="10">
        <f>IFERROR(VLOOKUP($B106,'[7]Trial Blc'!$B$4:Y$377,N$2,FALSE),0)</f>
        <v>42177.88</v>
      </c>
      <c r="O106" s="10">
        <f>IFERROR(VLOOKUP($B106,'[7]Trial Blc'!$B$4:Z$377,O$2,FALSE),0)</f>
        <v>42177.88</v>
      </c>
      <c r="P106" s="10">
        <f>IFERROR(VLOOKUP($B106,'[7]Trial Blc'!$B$4:AA$377,P$2,FALSE),0)</f>
        <v>42177.88</v>
      </c>
      <c r="Q106" s="10">
        <f>IFERROR(VLOOKUP($B106,'[7]Trial Blc'!$B$4:AB$377,Q$2,FALSE),0)</f>
        <v>42177.88</v>
      </c>
      <c r="R106" s="10">
        <f>IFERROR(VLOOKUP($B106,'[7]Trial Blc'!$B$4:AC$377,R$2,FALSE),0)</f>
        <v>42177.88</v>
      </c>
      <c r="S106" s="10">
        <f>IFERROR(VLOOKUP($B106,'[7]Trial Blc'!$B$4:AD$377,S$2,FALSE),0)</f>
        <v>42177.88</v>
      </c>
      <c r="T106" s="10">
        <f t="shared" si="80"/>
        <v>42177.88</v>
      </c>
      <c r="U106" s="168">
        <v>2155</v>
      </c>
      <c r="V106" s="169" t="s">
        <v>495</v>
      </c>
      <c r="W106" s="10">
        <f>-IFERROR(VLOOKUP($U106,'[7]Trial Blc'!$B$4:AH$377,W$2,FALSE),0)</f>
        <v>40768.36</v>
      </c>
      <c r="X106" s="10"/>
      <c r="Y106" s="10"/>
      <c r="Z106" s="10">
        <f t="shared" si="87"/>
        <v>40768.36</v>
      </c>
      <c r="AA106" s="10">
        <f>-IFERROR(VLOOKUP($U106,'[7]Trial Blc'!$B$4:AL$377,AA$2,FALSE),0)</f>
        <v>40773.129999999997</v>
      </c>
      <c r="AB106" s="10">
        <f>-IFERROR(VLOOKUP($U106,'[7]Trial Blc'!$B$4:AM$377,AB$2,FALSE),0)</f>
        <v>40777.9</v>
      </c>
      <c r="AC106" s="10">
        <f>-IFERROR(VLOOKUP($U106,'[7]Trial Blc'!$B$4:AN$377,AC$2,FALSE),0)</f>
        <v>40782.67</v>
      </c>
      <c r="AD106" s="10">
        <f>-IFERROR(VLOOKUP($U106,'[7]Trial Blc'!$B$4:AO$377,AD$2,FALSE),0)</f>
        <v>40977.94</v>
      </c>
      <c r="AE106" s="10">
        <f>-IFERROR(VLOOKUP($U106,'[7]Trial Blc'!$B$4:AP$377,AE$2,FALSE),0)</f>
        <v>41173.21</v>
      </c>
      <c r="AF106" s="10">
        <f>-IFERROR(VLOOKUP($U106,'[7]Trial Blc'!$B$4:AQ$377,AF$2,FALSE),0)</f>
        <v>41368.480000000003</v>
      </c>
      <c r="AG106" s="10">
        <f>-IFERROR(VLOOKUP($U106,'[7]Trial Blc'!$B$4:AR$377,AG$2,FALSE),0)</f>
        <v>41563.75</v>
      </c>
      <c r="AH106" s="10">
        <f>-IFERROR(VLOOKUP($U106,'[7]Trial Blc'!$B$4:AS$377,AH$2,FALSE),0)</f>
        <v>41759.019999999997</v>
      </c>
      <c r="AI106" s="10">
        <f>-IFERROR(VLOOKUP($U106,'[7]Trial Blc'!$B$4:AT$377,AI$2,FALSE),0)</f>
        <v>41954.29</v>
      </c>
      <c r="AJ106" s="10">
        <f>-IFERROR(VLOOKUP($U106,'[7]Trial Blc'!$B$4:AU$377,AJ$2,FALSE),0)</f>
        <v>42149.56</v>
      </c>
      <c r="AK106" s="10">
        <f>-IFERROR(VLOOKUP($U106,'[7]Trial Blc'!$B$4:AV$377,AK$2,FALSE),0)</f>
        <v>42344.83</v>
      </c>
      <c r="AL106" s="10">
        <f>-IFERROR(VLOOKUP($U106,'[7]Trial Blc'!$B$4:AW$377,AL$2,FALSE),0)</f>
        <v>42540.1</v>
      </c>
      <c r="AM106" s="10">
        <f t="shared" si="88"/>
        <v>41456.403076923074</v>
      </c>
    </row>
    <row r="107" spans="1:40" s="7" customFormat="1" ht="10.5" x14ac:dyDescent="0.25">
      <c r="B107" s="153"/>
      <c r="C107" s="18" t="s">
        <v>81</v>
      </c>
      <c r="D107" s="327">
        <f>SUM(D105:D106)</f>
        <v>993502.45</v>
      </c>
      <c r="E107" s="167"/>
      <c r="F107" s="167">
        <f>SUM(F105:F106)</f>
        <v>0</v>
      </c>
      <c r="G107" s="167">
        <f>SUM(G105:G106)</f>
        <v>993502.45</v>
      </c>
      <c r="H107" s="167">
        <f t="shared" ref="H107:R107" si="89">SUM(H105:H106)</f>
        <v>993595.21</v>
      </c>
      <c r="I107" s="167">
        <f t="shared" si="89"/>
        <v>995048.42</v>
      </c>
      <c r="J107" s="167">
        <f t="shared" si="89"/>
        <v>999428.14</v>
      </c>
      <c r="K107" s="167">
        <f t="shared" si="89"/>
        <v>1001008.49</v>
      </c>
      <c r="L107" s="167">
        <f t="shared" si="89"/>
        <v>1005811.09</v>
      </c>
      <c r="M107" s="167">
        <f t="shared" si="89"/>
        <v>1006091.38</v>
      </c>
      <c r="N107" s="167">
        <f t="shared" si="89"/>
        <v>1007853.8</v>
      </c>
      <c r="O107" s="167">
        <f t="shared" si="89"/>
        <v>1012196.45</v>
      </c>
      <c r="P107" s="167">
        <f t="shared" si="89"/>
        <v>1013901.08</v>
      </c>
      <c r="Q107" s="167">
        <f t="shared" si="89"/>
        <v>1015917.43</v>
      </c>
      <c r="R107" s="167">
        <f t="shared" si="89"/>
        <v>1016688.41</v>
      </c>
      <c r="S107" s="167">
        <f>SUM(S105:S106)</f>
        <v>1018738.52</v>
      </c>
      <c r="T107" s="167"/>
      <c r="U107" s="146"/>
      <c r="V107" s="20" t="s">
        <v>81</v>
      </c>
      <c r="W107" s="271">
        <f>SUM(W105:W106)</f>
        <v>969822.48</v>
      </c>
      <c r="X107" s="10">
        <f>SUM(X105:X106)</f>
        <v>0</v>
      </c>
      <c r="Y107" s="10"/>
      <c r="Z107" s="10">
        <f>SUM(Z105:Z106)</f>
        <v>969822.48</v>
      </c>
      <c r="AA107" s="10">
        <f t="shared" ref="AA107:AK107" si="90">SUM(AA105:AA106)</f>
        <v>972206.49</v>
      </c>
      <c r="AB107" s="10">
        <f t="shared" si="90"/>
        <v>975799.97</v>
      </c>
      <c r="AC107" s="10">
        <f t="shared" si="90"/>
        <v>976622.56</v>
      </c>
      <c r="AD107" s="10">
        <f t="shared" si="90"/>
        <v>976690.77</v>
      </c>
      <c r="AE107" s="10">
        <f t="shared" si="90"/>
        <v>980875.71</v>
      </c>
      <c r="AF107" s="10">
        <f t="shared" si="90"/>
        <v>985533.53</v>
      </c>
      <c r="AG107" s="10">
        <f t="shared" si="90"/>
        <v>984906.5</v>
      </c>
      <c r="AH107" s="10">
        <f t="shared" si="90"/>
        <v>989370.17</v>
      </c>
      <c r="AI107" s="10">
        <f t="shared" si="90"/>
        <v>989598.98</v>
      </c>
      <c r="AJ107" s="10">
        <f t="shared" si="90"/>
        <v>994302.29</v>
      </c>
      <c r="AK107" s="10">
        <f t="shared" si="90"/>
        <v>998528.88</v>
      </c>
      <c r="AL107" s="10">
        <f>SUM(AL105:AL106)</f>
        <v>1002429.49</v>
      </c>
      <c r="AM107" s="7">
        <f t="shared" si="88"/>
        <v>984360.60153846152</v>
      </c>
    </row>
    <row r="108" spans="1:40" s="7" customFormat="1" x14ac:dyDescent="0.2">
      <c r="A108" s="7" t="s">
        <v>197</v>
      </c>
      <c r="B108" s="145">
        <v>1410</v>
      </c>
      <c r="C108" s="11" t="s">
        <v>496</v>
      </c>
      <c r="D108" s="271">
        <f>IFERROR(VLOOKUP($B108,'[7]Trial Blc'!$B$4:O$377,D$2,FALSE),0)</f>
        <v>63709.93</v>
      </c>
      <c r="E108" s="10"/>
      <c r="F108" s="10"/>
      <c r="G108" s="10">
        <f t="shared" ref="G108:G110" si="91">+D108+E108+F108</f>
        <v>63709.93</v>
      </c>
      <c r="H108" s="10">
        <f>IFERROR(VLOOKUP($B108,'[7]Trial Blc'!$B$4:S$377,H$2,FALSE),0)</f>
        <v>65736.929999999993</v>
      </c>
      <c r="I108" s="10">
        <f>IFERROR(VLOOKUP($B108,'[7]Trial Blc'!$B$4:T$377,I$2,FALSE),0)</f>
        <v>65736.929999999993</v>
      </c>
      <c r="J108" s="10">
        <f>IFERROR(VLOOKUP($B108,'[7]Trial Blc'!$B$4:U$377,J$2,FALSE),0)</f>
        <v>68697.759999999995</v>
      </c>
      <c r="K108" s="10">
        <f>IFERROR(VLOOKUP($B108,'[7]Trial Blc'!$B$4:V$377,K$2,FALSE),0)</f>
        <v>68899.210000000006</v>
      </c>
      <c r="L108" s="10">
        <f>IFERROR(VLOOKUP($B108,'[7]Trial Blc'!$B$4:W$377,L$2,FALSE),0)</f>
        <v>68899.210000000006</v>
      </c>
      <c r="M108" s="10">
        <f>IFERROR(VLOOKUP($B108,'[7]Trial Blc'!$B$4:X$377,M$2,FALSE),0)</f>
        <v>68899.210000000006</v>
      </c>
      <c r="N108" s="10">
        <f>IFERROR(VLOOKUP($B108,'[7]Trial Blc'!$B$4:Y$377,N$2,FALSE),0)</f>
        <v>68907.19</v>
      </c>
      <c r="O108" s="10">
        <f>IFERROR(VLOOKUP($B108,'[7]Trial Blc'!$B$4:Z$377,O$2,FALSE),0)</f>
        <v>66802.880000000005</v>
      </c>
      <c r="P108" s="10">
        <f>IFERROR(VLOOKUP($B108,'[7]Trial Blc'!$B$4:AA$377,P$2,FALSE),0)</f>
        <v>66802.880000000005</v>
      </c>
      <c r="Q108" s="10">
        <f>IFERROR(VLOOKUP($B108,'[7]Trial Blc'!$B$4:AB$377,Q$2,FALSE),0)</f>
        <v>67143.960000000006</v>
      </c>
      <c r="R108" s="10">
        <f>IFERROR(VLOOKUP($B108,'[7]Trial Blc'!$B$4:AC$377,R$2,FALSE),0)</f>
        <v>67203.92</v>
      </c>
      <c r="S108" s="10">
        <f>IFERROR(VLOOKUP($B108,'[7]Trial Blc'!$B$4:AD$377,S$2,FALSE),0)</f>
        <v>67203.92</v>
      </c>
      <c r="T108" s="10">
        <f t="shared" ref="T108:T110" si="92">AVERAGE(G108:S108)</f>
        <v>67280.302307692327</v>
      </c>
      <c r="U108" s="150">
        <v>2170</v>
      </c>
      <c r="V108" s="11" t="s">
        <v>199</v>
      </c>
      <c r="W108" s="271">
        <f>-IFERROR(VLOOKUP($U108,'[7]Trial Blc'!$B$4:AH$377,W$2,FALSE),0)</f>
        <v>-31480.2</v>
      </c>
      <c r="X108" s="10"/>
      <c r="Y108" s="10"/>
      <c r="Z108" s="10">
        <f t="shared" ref="Z108:Z110" si="93">+W108+X108+Y108</f>
        <v>-31480.2</v>
      </c>
      <c r="AA108" s="10">
        <f>-IFERROR(VLOOKUP($U108,'[7]Trial Blc'!$B$4:AL$377,AA$2,FALSE),0)</f>
        <v>-33410.629999999997</v>
      </c>
      <c r="AB108" s="10">
        <f>-IFERROR(VLOOKUP($U108,'[7]Trial Blc'!$B$4:AM$377,AB$2,FALSE),0)</f>
        <v>-33254.120000000003</v>
      </c>
      <c r="AC108" s="10">
        <f>-IFERROR(VLOOKUP($U108,'[7]Trial Blc'!$B$4:AN$377,AC$2,FALSE),0)</f>
        <v>-36895.65</v>
      </c>
      <c r="AD108" s="10">
        <f>-IFERROR(VLOOKUP($U108,'[7]Trial Blc'!$B$4:AO$377,AD$2,FALSE),0)</f>
        <v>-36731.620000000003</v>
      </c>
      <c r="AE108" s="10">
        <f>-IFERROR(VLOOKUP($U108,'[7]Trial Blc'!$B$4:AP$377,AE$2,FALSE),0)</f>
        <v>-36567.589999999997</v>
      </c>
      <c r="AF108" s="10">
        <f>-IFERROR(VLOOKUP($U108,'[7]Trial Blc'!$B$4:AQ$377,AF$2,FALSE),0)</f>
        <v>-36403.56</v>
      </c>
      <c r="AG108" s="10">
        <f>-IFERROR(VLOOKUP($U108,'[7]Trial Blc'!$B$4:AR$377,AG$2,FALSE),0)</f>
        <v>-36239.51</v>
      </c>
      <c r="AH108" s="10">
        <f>-IFERROR(VLOOKUP($U108,'[7]Trial Blc'!$B$4:AS$377,AH$2,FALSE),0)</f>
        <v>-38179.769999999997</v>
      </c>
      <c r="AI108" s="10">
        <f>-IFERROR(VLOOKUP($U108,'[7]Trial Blc'!$B$4:AT$377,AI$2,FALSE),0)</f>
        <v>-38020.730000000003</v>
      </c>
      <c r="AJ108" s="10">
        <f>-IFERROR(VLOOKUP($U108,'[7]Trial Blc'!$B$4:AU$377,AJ$2,FALSE),0)</f>
        <v>-37860.879999999997</v>
      </c>
      <c r="AK108" s="10">
        <f>-IFERROR(VLOOKUP($U108,'[7]Trial Blc'!$B$4:AV$377,AK$2,FALSE),0)</f>
        <v>-37700.879999999997</v>
      </c>
      <c r="AL108" s="10">
        <f>-IFERROR(VLOOKUP($U108,'[7]Trial Blc'!$B$4:AW$377,AL$2,FALSE),0)</f>
        <v>-37540.879999999997</v>
      </c>
      <c r="AM108" s="10">
        <f t="shared" si="88"/>
        <v>-36175.847692307696</v>
      </c>
    </row>
    <row r="109" spans="1:40" s="7" customFormat="1" x14ac:dyDescent="0.2">
      <c r="A109" s="7" t="s">
        <v>200</v>
      </c>
      <c r="B109" s="145">
        <v>1420</v>
      </c>
      <c r="C109" s="9" t="s">
        <v>201</v>
      </c>
      <c r="D109" s="271">
        <f>IFERROR(VLOOKUP($B109,'[7]Trial Blc'!$B$4:O$377,D$2,FALSE),0)</f>
        <v>221.52</v>
      </c>
      <c r="E109" s="10"/>
      <c r="F109" s="10"/>
      <c r="G109" s="10">
        <f t="shared" si="91"/>
        <v>221.52</v>
      </c>
      <c r="H109" s="10">
        <f>IFERROR(VLOOKUP($B109,'[7]Trial Blc'!$B$4:S$377,H$2,FALSE),0)</f>
        <v>221.52</v>
      </c>
      <c r="I109" s="10">
        <f>IFERROR(VLOOKUP($B109,'[7]Trial Blc'!$B$4:T$377,I$2,FALSE),0)</f>
        <v>221.52</v>
      </c>
      <c r="J109" s="10">
        <f>IFERROR(VLOOKUP($B109,'[7]Trial Blc'!$B$4:U$377,J$2,FALSE),0)</f>
        <v>221.52</v>
      </c>
      <c r="K109" s="10">
        <f>IFERROR(VLOOKUP($B109,'[7]Trial Blc'!$B$4:V$377,K$2,FALSE),0)</f>
        <v>221.52</v>
      </c>
      <c r="L109" s="10">
        <f>IFERROR(VLOOKUP($B109,'[7]Trial Blc'!$B$4:W$377,L$2,FALSE),0)</f>
        <v>221.52</v>
      </c>
      <c r="M109" s="10">
        <f>IFERROR(VLOOKUP($B109,'[7]Trial Blc'!$B$4:X$377,M$2,FALSE),0)</f>
        <v>221.52</v>
      </c>
      <c r="N109" s="10">
        <f>IFERROR(VLOOKUP($B109,'[7]Trial Blc'!$B$4:Y$377,N$2,FALSE),0)</f>
        <v>221.52</v>
      </c>
      <c r="O109" s="10">
        <f>IFERROR(VLOOKUP($B109,'[7]Trial Blc'!$B$4:Z$377,O$2,FALSE),0)</f>
        <v>221.52</v>
      </c>
      <c r="P109" s="10">
        <f>IFERROR(VLOOKUP($B109,'[7]Trial Blc'!$B$4:AA$377,P$2,FALSE),0)</f>
        <v>221.52</v>
      </c>
      <c r="Q109" s="10">
        <f>IFERROR(VLOOKUP($B109,'[7]Trial Blc'!$B$4:AB$377,Q$2,FALSE),0)</f>
        <v>221.52</v>
      </c>
      <c r="R109" s="10">
        <f>IFERROR(VLOOKUP($B109,'[7]Trial Blc'!$B$4:AC$377,R$2,FALSE),0)</f>
        <v>221.52</v>
      </c>
      <c r="S109" s="10">
        <f>IFERROR(VLOOKUP($B109,'[7]Trial Blc'!$B$4:AD$377,S$2,FALSE),0)</f>
        <v>221.52</v>
      </c>
      <c r="T109" s="10">
        <f t="shared" si="92"/>
        <v>221.52</v>
      </c>
      <c r="U109" s="150">
        <v>2180</v>
      </c>
      <c r="V109" s="11" t="s">
        <v>202</v>
      </c>
      <c r="W109" s="271">
        <f>-IFERROR(VLOOKUP($U109,'[7]Trial Blc'!$B$4:AH$377,W$2,FALSE),0)</f>
        <v>-481.46</v>
      </c>
      <c r="X109" s="10"/>
      <c r="Y109" s="10"/>
      <c r="Z109" s="10">
        <f t="shared" si="93"/>
        <v>-481.46</v>
      </c>
      <c r="AA109" s="10">
        <f>-IFERROR(VLOOKUP($U109,'[7]Trial Blc'!$B$4:AL$377,AA$2,FALSE),0)</f>
        <v>-480.84</v>
      </c>
      <c r="AB109" s="10">
        <f>-IFERROR(VLOOKUP($U109,'[7]Trial Blc'!$B$4:AM$377,AB$2,FALSE),0)</f>
        <v>-480.22</v>
      </c>
      <c r="AC109" s="10">
        <f>-IFERROR(VLOOKUP($U109,'[7]Trial Blc'!$B$4:AN$377,AC$2,FALSE),0)</f>
        <v>-479.6</v>
      </c>
      <c r="AD109" s="10">
        <f>-IFERROR(VLOOKUP($U109,'[7]Trial Blc'!$B$4:AO$377,AD$2,FALSE),0)</f>
        <v>-478.98</v>
      </c>
      <c r="AE109" s="10">
        <f>-IFERROR(VLOOKUP($U109,'[7]Trial Blc'!$B$4:AP$377,AE$2,FALSE),0)</f>
        <v>-478.36</v>
      </c>
      <c r="AF109" s="10">
        <f>-IFERROR(VLOOKUP($U109,'[7]Trial Blc'!$B$4:AQ$377,AF$2,FALSE),0)</f>
        <v>-477.74</v>
      </c>
      <c r="AG109" s="10">
        <f>-IFERROR(VLOOKUP($U109,'[7]Trial Blc'!$B$4:AR$377,AG$2,FALSE),0)</f>
        <v>-477.12</v>
      </c>
      <c r="AH109" s="10">
        <f>-IFERROR(VLOOKUP($U109,'[7]Trial Blc'!$B$4:AS$377,AH$2,FALSE),0)</f>
        <v>-476.5</v>
      </c>
      <c r="AI109" s="10">
        <f>-IFERROR(VLOOKUP($U109,'[7]Trial Blc'!$B$4:AT$377,AI$2,FALSE),0)</f>
        <v>-475.88</v>
      </c>
      <c r="AJ109" s="10">
        <f>-IFERROR(VLOOKUP($U109,'[7]Trial Blc'!$B$4:AU$377,AJ$2,FALSE),0)</f>
        <v>-475.26</v>
      </c>
      <c r="AK109" s="10">
        <f>-IFERROR(VLOOKUP($U109,'[7]Trial Blc'!$B$4:AV$377,AK$2,FALSE),0)</f>
        <v>-474.64</v>
      </c>
      <c r="AL109" s="10">
        <f>-IFERROR(VLOOKUP($U109,'[7]Trial Blc'!$B$4:AW$377,AL$2,FALSE),0)</f>
        <v>-474.02</v>
      </c>
      <c r="AM109" s="10">
        <f t="shared" si="88"/>
        <v>-477.74000000000007</v>
      </c>
    </row>
    <row r="110" spans="1:40" s="7" customFormat="1" x14ac:dyDescent="0.2">
      <c r="A110" s="7" t="s">
        <v>203</v>
      </c>
      <c r="B110" s="145">
        <v>1440</v>
      </c>
      <c r="C110" s="9" t="s">
        <v>204</v>
      </c>
      <c r="D110" s="271">
        <f>IFERROR(VLOOKUP($B110,'[7]Trial Blc'!$B$4:O$377,D$2,FALSE),0)</f>
        <v>6328.75</v>
      </c>
      <c r="E110" s="10"/>
      <c r="F110" s="10"/>
      <c r="G110" s="10">
        <f t="shared" si="91"/>
        <v>6328.75</v>
      </c>
      <c r="H110" s="10">
        <f>IFERROR(VLOOKUP($B110,'[7]Trial Blc'!$B$4:S$377,H$2,FALSE),0)</f>
        <v>6328.75</v>
      </c>
      <c r="I110" s="10">
        <f>IFERROR(VLOOKUP($B110,'[7]Trial Blc'!$B$4:T$377,I$2,FALSE),0)</f>
        <v>6328.75</v>
      </c>
      <c r="J110" s="10">
        <f>IFERROR(VLOOKUP($B110,'[7]Trial Blc'!$B$4:U$377,J$2,FALSE),0)</f>
        <v>6328.75</v>
      </c>
      <c r="K110" s="10">
        <f>IFERROR(VLOOKUP($B110,'[7]Trial Blc'!$B$4:V$377,K$2,FALSE),0)</f>
        <v>6328.75</v>
      </c>
      <c r="L110" s="10">
        <f>IFERROR(VLOOKUP($B110,'[7]Trial Blc'!$B$4:W$377,L$2,FALSE),0)</f>
        <v>6328.75</v>
      </c>
      <c r="M110" s="10">
        <f>IFERROR(VLOOKUP($B110,'[7]Trial Blc'!$B$4:X$377,M$2,FALSE),0)</f>
        <v>6328.75</v>
      </c>
      <c r="N110" s="10">
        <f>IFERROR(VLOOKUP($B110,'[7]Trial Blc'!$B$4:Y$377,N$2,FALSE),0)</f>
        <v>6369.04</v>
      </c>
      <c r="O110" s="10">
        <f>IFERROR(VLOOKUP($B110,'[7]Trial Blc'!$B$4:Z$377,O$2,FALSE),0)</f>
        <v>6369.04</v>
      </c>
      <c r="P110" s="10">
        <f>IFERROR(VLOOKUP($B110,'[7]Trial Blc'!$B$4:AA$377,P$2,FALSE),0)</f>
        <v>6369.04</v>
      </c>
      <c r="Q110" s="10">
        <f>IFERROR(VLOOKUP($B110,'[7]Trial Blc'!$B$4:AB$377,Q$2,FALSE),0)</f>
        <v>6369.04</v>
      </c>
      <c r="R110" s="10">
        <f>IFERROR(VLOOKUP($B110,'[7]Trial Blc'!$B$4:AC$377,R$2,FALSE),0)</f>
        <v>6369.04</v>
      </c>
      <c r="S110" s="10">
        <f>IFERROR(VLOOKUP($B110,'[7]Trial Blc'!$B$4:AD$377,S$2,FALSE),0)</f>
        <v>6369.04</v>
      </c>
      <c r="T110" s="10">
        <f t="shared" si="92"/>
        <v>6347.3453846153843</v>
      </c>
      <c r="U110" s="150">
        <v>2200</v>
      </c>
      <c r="V110" s="11" t="s">
        <v>205</v>
      </c>
      <c r="W110" s="271">
        <f>-IFERROR(VLOOKUP($U110,'[7]Trial Blc'!$B$4:AH$377,W$2,FALSE),0)</f>
        <v>1386.64</v>
      </c>
      <c r="X110" s="10"/>
      <c r="Y110" s="10"/>
      <c r="Z110" s="10">
        <f t="shared" si="93"/>
        <v>1386.64</v>
      </c>
      <c r="AA110" s="10">
        <f>-IFERROR(VLOOKUP($U110,'[7]Trial Blc'!$B$4:AL$377,AA$2,FALSE),0)</f>
        <v>1415.94</v>
      </c>
      <c r="AB110" s="10">
        <f>-IFERROR(VLOOKUP($U110,'[7]Trial Blc'!$B$4:AM$377,AB$2,FALSE),0)</f>
        <v>1445.24</v>
      </c>
      <c r="AC110" s="10">
        <f>-IFERROR(VLOOKUP($U110,'[7]Trial Blc'!$B$4:AN$377,AC$2,FALSE),0)</f>
        <v>1474.54</v>
      </c>
      <c r="AD110" s="10">
        <f>-IFERROR(VLOOKUP($U110,'[7]Trial Blc'!$B$4:AO$377,AD$2,FALSE),0)</f>
        <v>1503.84</v>
      </c>
      <c r="AE110" s="10">
        <f>-IFERROR(VLOOKUP($U110,'[7]Trial Blc'!$B$4:AP$377,AE$2,FALSE),0)</f>
        <v>1533.14</v>
      </c>
      <c r="AF110" s="10">
        <f>-IFERROR(VLOOKUP($U110,'[7]Trial Blc'!$B$4:AQ$377,AF$2,FALSE),0)</f>
        <v>1562.44</v>
      </c>
      <c r="AG110" s="10">
        <f>-IFERROR(VLOOKUP($U110,'[7]Trial Blc'!$B$4:AR$377,AG$2,FALSE),0)</f>
        <v>1591.93</v>
      </c>
      <c r="AH110" s="10">
        <f>-IFERROR(VLOOKUP($U110,'[7]Trial Blc'!$B$4:AS$377,AH$2,FALSE),0)</f>
        <v>1621.42</v>
      </c>
      <c r="AI110" s="10">
        <f>-IFERROR(VLOOKUP($U110,'[7]Trial Blc'!$B$4:AT$377,AI$2,FALSE),0)</f>
        <v>1650.91</v>
      </c>
      <c r="AJ110" s="10">
        <f>-IFERROR(VLOOKUP($U110,'[7]Trial Blc'!$B$4:AU$377,AJ$2,FALSE),0)</f>
        <v>1680.4</v>
      </c>
      <c r="AK110" s="10">
        <f>-IFERROR(VLOOKUP($U110,'[7]Trial Blc'!$B$4:AV$377,AK$2,FALSE),0)</f>
        <v>1709.89</v>
      </c>
      <c r="AL110" s="10">
        <f>-IFERROR(VLOOKUP($U110,'[7]Trial Blc'!$B$4:AW$377,AL$2,FALSE),0)</f>
        <v>1739.38</v>
      </c>
      <c r="AM110" s="10">
        <f t="shared" si="88"/>
        <v>1562.7469230769234</v>
      </c>
    </row>
    <row r="111" spans="1:40" s="7" customFormat="1" ht="10.5" x14ac:dyDescent="0.25">
      <c r="A111" s="8" t="s">
        <v>206</v>
      </c>
      <c r="B111" s="145"/>
      <c r="C111" s="9"/>
      <c r="D111" s="10"/>
      <c r="E111" s="10"/>
      <c r="F111" s="9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50"/>
      <c r="V111" s="11"/>
      <c r="W111" s="10"/>
      <c r="X111" s="9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1"/>
      <c r="AN111" s="11"/>
    </row>
    <row r="112" spans="1:40" s="7" customFormat="1" x14ac:dyDescent="0.2">
      <c r="A112" s="11" t="s">
        <v>207</v>
      </c>
      <c r="B112" s="145">
        <v>1275</v>
      </c>
      <c r="C112" s="9" t="s">
        <v>208</v>
      </c>
      <c r="D112" s="10">
        <f>IFERROR(VLOOKUP($B112,'[7]Trial Blc'!$B$4:O$377,D$2,FALSE),0)</f>
        <v>0</v>
      </c>
      <c r="E112" s="10"/>
      <c r="F112" s="10"/>
      <c r="G112" s="10">
        <f t="shared" ref="G112:G122" si="94">+D112+E112+F112</f>
        <v>0</v>
      </c>
      <c r="H112" s="10">
        <f>IFERROR(VLOOKUP($B112,'[7]Trial Blc'!$B$4:S$377,H$2,FALSE),0)</f>
        <v>0</v>
      </c>
      <c r="I112" s="10">
        <f>IFERROR(VLOOKUP($B112,'[7]Trial Blc'!$B$4:T$377,I$2,FALSE),0)</f>
        <v>0</v>
      </c>
      <c r="J112" s="10">
        <f>IFERROR(VLOOKUP($B112,'[7]Trial Blc'!$B$4:U$377,J$2,FALSE),0)</f>
        <v>0</v>
      </c>
      <c r="K112" s="10">
        <f>IFERROR(VLOOKUP($B112,'[7]Trial Blc'!$B$4:V$377,K$2,FALSE),0)</f>
        <v>0</v>
      </c>
      <c r="L112" s="10">
        <f>IFERROR(VLOOKUP($B112,'[7]Trial Blc'!$B$4:W$377,L$2,FALSE),0)</f>
        <v>0</v>
      </c>
      <c r="M112" s="10">
        <f>IFERROR(VLOOKUP($B112,'[7]Trial Blc'!$B$4:X$377,M$2,FALSE),0)</f>
        <v>0</v>
      </c>
      <c r="N112" s="10">
        <f>IFERROR(VLOOKUP($B112,'[7]Trial Blc'!$B$4:Y$377,N$2,FALSE),0)</f>
        <v>0</v>
      </c>
      <c r="O112" s="10">
        <f>IFERROR(VLOOKUP($B112,'[7]Trial Blc'!$B$4:Z$377,O$2,FALSE),0)</f>
        <v>0</v>
      </c>
      <c r="P112" s="10">
        <f>IFERROR(VLOOKUP($B112,'[7]Trial Blc'!$B$4:AA$377,P$2,FALSE),0)</f>
        <v>0</v>
      </c>
      <c r="Q112" s="10">
        <f>IFERROR(VLOOKUP($B112,'[7]Trial Blc'!$B$4:AB$377,Q$2,FALSE),0)</f>
        <v>0</v>
      </c>
      <c r="R112" s="10">
        <f>IFERROR(VLOOKUP($B112,'[7]Trial Blc'!$B$4:AC$377,R$2,FALSE),0)</f>
        <v>0</v>
      </c>
      <c r="S112" s="10">
        <f>IFERROR(VLOOKUP($B112,'[7]Trial Blc'!$B$4:AD$377,S$2,FALSE),0)</f>
        <v>0</v>
      </c>
      <c r="T112" s="10">
        <f t="shared" ref="T112:T122" si="95">AVERAGE(G112:S112)</f>
        <v>0</v>
      </c>
      <c r="U112" s="150"/>
      <c r="V112" s="11"/>
      <c r="W112" s="10"/>
      <c r="X112" s="9"/>
      <c r="Y112" s="10"/>
      <c r="Z112" s="10">
        <f t="shared" ref="Z112" si="96">SUM(W112:Y112)</f>
        <v>0</v>
      </c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1"/>
      <c r="AN112" s="11"/>
    </row>
    <row r="113" spans="1:40" s="7" customFormat="1" x14ac:dyDescent="0.2">
      <c r="A113" s="11" t="s">
        <v>209</v>
      </c>
      <c r="B113" s="145">
        <v>1310</v>
      </c>
      <c r="C113" s="9" t="s">
        <v>210</v>
      </c>
      <c r="D113" s="271">
        <f>IFERROR(VLOOKUP($B113,'[7]Trial Blc'!$B$4:O$377,D$2,FALSE),0)</f>
        <v>193</v>
      </c>
      <c r="E113" s="10"/>
      <c r="F113" s="10"/>
      <c r="G113" s="10">
        <f t="shared" si="94"/>
        <v>193</v>
      </c>
      <c r="H113" s="10">
        <f>IFERROR(VLOOKUP($B113,'[7]Trial Blc'!$B$4:S$377,H$2,FALSE),0)</f>
        <v>193</v>
      </c>
      <c r="I113" s="10">
        <f>IFERROR(VLOOKUP($B113,'[7]Trial Blc'!$B$4:T$377,I$2,FALSE),0)</f>
        <v>193</v>
      </c>
      <c r="J113" s="10">
        <f>IFERROR(VLOOKUP($B113,'[7]Trial Blc'!$B$4:U$377,J$2,FALSE),0)</f>
        <v>193</v>
      </c>
      <c r="K113" s="10">
        <f>IFERROR(VLOOKUP($B113,'[7]Trial Blc'!$B$4:V$377,K$2,FALSE),0)</f>
        <v>193</v>
      </c>
      <c r="L113" s="10">
        <f>IFERROR(VLOOKUP($B113,'[7]Trial Blc'!$B$4:W$377,L$2,FALSE),0)</f>
        <v>193</v>
      </c>
      <c r="M113" s="10">
        <f>IFERROR(VLOOKUP($B113,'[7]Trial Blc'!$B$4:X$377,M$2,FALSE),0)</f>
        <v>193</v>
      </c>
      <c r="N113" s="10">
        <f>IFERROR(VLOOKUP($B113,'[7]Trial Blc'!$B$4:Y$377,N$2,FALSE),0)</f>
        <v>193</v>
      </c>
      <c r="O113" s="10">
        <f>IFERROR(VLOOKUP($B113,'[7]Trial Blc'!$B$4:Z$377,O$2,FALSE),0)</f>
        <v>193</v>
      </c>
      <c r="P113" s="10">
        <f>IFERROR(VLOOKUP($B113,'[7]Trial Blc'!$B$4:AA$377,P$2,FALSE),0)</f>
        <v>193</v>
      </c>
      <c r="Q113" s="10">
        <f>IFERROR(VLOOKUP($B113,'[7]Trial Blc'!$B$4:AB$377,Q$2,FALSE),0)</f>
        <v>193</v>
      </c>
      <c r="R113" s="10">
        <f>IFERROR(VLOOKUP($B113,'[7]Trial Blc'!$B$4:AC$377,R$2,FALSE),0)</f>
        <v>193</v>
      </c>
      <c r="S113" s="10">
        <f>IFERROR(VLOOKUP($B113,'[7]Trial Blc'!$B$4:AD$377,S$2,FALSE),0)</f>
        <v>193</v>
      </c>
      <c r="T113" s="10">
        <f t="shared" si="95"/>
        <v>193</v>
      </c>
      <c r="U113" s="150">
        <v>2070</v>
      </c>
      <c r="V113" s="165" t="s">
        <v>211</v>
      </c>
      <c r="W113" s="271">
        <f>-IFERROR(VLOOKUP($U113,'[7]Trial Blc'!$B$4:AH$377,W$2,FALSE),0)</f>
        <v>20.12</v>
      </c>
      <c r="X113" s="10"/>
      <c r="Y113" s="10"/>
      <c r="Z113" s="10">
        <f t="shared" ref="Z113:Z122" si="97">+W113+X113+Y113</f>
        <v>20.12</v>
      </c>
      <c r="AA113" s="10">
        <f>-IFERROR(VLOOKUP($U113,'[7]Trial Blc'!$B$4:AL$377,AA$2,FALSE),0)</f>
        <v>20.62</v>
      </c>
      <c r="AB113" s="10">
        <f>-IFERROR(VLOOKUP($U113,'[7]Trial Blc'!$B$4:AM$377,AB$2,FALSE),0)</f>
        <v>21.12</v>
      </c>
      <c r="AC113" s="10">
        <f>-IFERROR(VLOOKUP($U113,'[7]Trial Blc'!$B$4:AN$377,AC$2,FALSE),0)</f>
        <v>21.62</v>
      </c>
      <c r="AD113" s="10">
        <f>-IFERROR(VLOOKUP($U113,'[7]Trial Blc'!$B$4:AO$377,AD$2,FALSE),0)</f>
        <v>22.12</v>
      </c>
      <c r="AE113" s="10">
        <f>-IFERROR(VLOOKUP($U113,'[7]Trial Blc'!$B$4:AP$377,AE$2,FALSE),0)</f>
        <v>22.62</v>
      </c>
      <c r="AF113" s="10">
        <f>-IFERROR(VLOOKUP($U113,'[7]Trial Blc'!$B$4:AQ$377,AF$2,FALSE),0)</f>
        <v>23.12</v>
      </c>
      <c r="AG113" s="10">
        <f>-IFERROR(VLOOKUP($U113,'[7]Trial Blc'!$B$4:AR$377,AG$2,FALSE),0)</f>
        <v>23.62</v>
      </c>
      <c r="AH113" s="10">
        <f>-IFERROR(VLOOKUP($U113,'[7]Trial Blc'!$B$4:AS$377,AH$2,FALSE),0)</f>
        <v>24.12</v>
      </c>
      <c r="AI113" s="10">
        <f>-IFERROR(VLOOKUP($U113,'[7]Trial Blc'!$B$4:AT$377,AI$2,FALSE),0)</f>
        <v>24.62</v>
      </c>
      <c r="AJ113" s="10">
        <f>-IFERROR(VLOOKUP($U113,'[7]Trial Blc'!$B$4:AU$377,AJ$2,FALSE),0)</f>
        <v>25.12</v>
      </c>
      <c r="AK113" s="10">
        <f>-IFERROR(VLOOKUP($U113,'[7]Trial Blc'!$B$4:AV$377,AK$2,FALSE),0)</f>
        <v>25.62</v>
      </c>
      <c r="AL113" s="10">
        <f>-IFERROR(VLOOKUP($U113,'[7]Trial Blc'!$B$4:AW$377,AL$2,FALSE),0)</f>
        <v>26.12</v>
      </c>
      <c r="AM113" s="10">
        <f t="shared" ref="AM113:AM122" si="98">AVERAGE(Z113:AL113)</f>
        <v>23.12</v>
      </c>
    </row>
    <row r="114" spans="1:40" s="7" customFormat="1" x14ac:dyDescent="0.2">
      <c r="A114" s="7" t="s">
        <v>212</v>
      </c>
      <c r="B114" s="149">
        <v>1385</v>
      </c>
      <c r="C114" s="7" t="s">
        <v>213</v>
      </c>
      <c r="D114" s="10">
        <f>IFERROR(VLOOKUP($B114,'[7]Trial Blc'!$B$4:O$377,D$2,FALSE),0)</f>
        <v>0</v>
      </c>
      <c r="E114" s="10"/>
      <c r="F114" s="10"/>
      <c r="G114" s="10">
        <f t="shared" si="94"/>
        <v>0</v>
      </c>
      <c r="H114" s="10">
        <f>IFERROR(VLOOKUP($B114,'[7]Trial Blc'!$B$4:S$377,H$2,FALSE),0)</f>
        <v>0</v>
      </c>
      <c r="I114" s="10">
        <f>IFERROR(VLOOKUP($B114,'[7]Trial Blc'!$B$4:T$377,I$2,FALSE),0)</f>
        <v>0</v>
      </c>
      <c r="J114" s="10">
        <f>IFERROR(VLOOKUP($B114,'[7]Trial Blc'!$B$4:U$377,J$2,FALSE),0)</f>
        <v>0</v>
      </c>
      <c r="K114" s="10">
        <f>IFERROR(VLOOKUP($B114,'[7]Trial Blc'!$B$4:V$377,K$2,FALSE),0)</f>
        <v>0</v>
      </c>
      <c r="L114" s="10">
        <f>IFERROR(VLOOKUP($B114,'[7]Trial Blc'!$B$4:W$377,L$2,FALSE),0)</f>
        <v>0</v>
      </c>
      <c r="M114" s="10">
        <f>IFERROR(VLOOKUP($B114,'[7]Trial Blc'!$B$4:X$377,M$2,FALSE),0)</f>
        <v>0</v>
      </c>
      <c r="N114" s="10">
        <f>IFERROR(VLOOKUP($B114,'[7]Trial Blc'!$B$4:Y$377,N$2,FALSE),0)</f>
        <v>0</v>
      </c>
      <c r="O114" s="10">
        <f>IFERROR(VLOOKUP($B114,'[7]Trial Blc'!$B$4:Z$377,O$2,FALSE),0)</f>
        <v>0</v>
      </c>
      <c r="P114" s="10">
        <f>IFERROR(VLOOKUP($B114,'[7]Trial Blc'!$B$4:AA$377,P$2,FALSE),0)</f>
        <v>0</v>
      </c>
      <c r="Q114" s="10">
        <f>IFERROR(VLOOKUP($B114,'[7]Trial Blc'!$B$4:AB$377,Q$2,FALSE),0)</f>
        <v>0</v>
      </c>
      <c r="R114" s="10">
        <f>IFERROR(VLOOKUP($B114,'[7]Trial Blc'!$B$4:AC$377,R$2,FALSE),0)</f>
        <v>0</v>
      </c>
      <c r="S114" s="10">
        <f>IFERROR(VLOOKUP($B114,'[7]Trial Blc'!$B$4:AD$377,S$2,FALSE),0)</f>
        <v>0</v>
      </c>
      <c r="T114" s="10">
        <f t="shared" si="95"/>
        <v>0</v>
      </c>
      <c r="U114" s="150">
        <v>2145</v>
      </c>
      <c r="V114" s="11" t="s">
        <v>214</v>
      </c>
      <c r="W114" s="10">
        <f>-IFERROR(VLOOKUP($U114,'[7]Trial Blc'!$B$4:AH$377,W$2,FALSE),0)</f>
        <v>0</v>
      </c>
      <c r="X114" s="10"/>
      <c r="Y114" s="10"/>
      <c r="Z114" s="10">
        <f t="shared" si="97"/>
        <v>0</v>
      </c>
      <c r="AA114" s="10">
        <f>-IFERROR(VLOOKUP($U114,'[7]Trial Blc'!$B$4:AL$377,AA$2,FALSE),0)</f>
        <v>0</v>
      </c>
      <c r="AB114" s="10">
        <f>-IFERROR(VLOOKUP($U114,'[7]Trial Blc'!$B$4:AM$377,AB$2,FALSE),0)</f>
        <v>0</v>
      </c>
      <c r="AC114" s="10">
        <f>-IFERROR(VLOOKUP($U114,'[7]Trial Blc'!$B$4:AN$377,AC$2,FALSE),0)</f>
        <v>0</v>
      </c>
      <c r="AD114" s="10">
        <f>-IFERROR(VLOOKUP($U114,'[7]Trial Blc'!$B$4:AO$377,AD$2,FALSE),0)</f>
        <v>0</v>
      </c>
      <c r="AE114" s="10">
        <f>-IFERROR(VLOOKUP($U114,'[7]Trial Blc'!$B$4:AP$377,AE$2,FALSE),0)</f>
        <v>0</v>
      </c>
      <c r="AF114" s="10">
        <f>-IFERROR(VLOOKUP($U114,'[7]Trial Blc'!$B$4:AQ$377,AF$2,FALSE),0)</f>
        <v>0</v>
      </c>
      <c r="AG114" s="10">
        <f>-IFERROR(VLOOKUP($U114,'[7]Trial Blc'!$B$4:AR$377,AG$2,FALSE),0)</f>
        <v>0</v>
      </c>
      <c r="AH114" s="10">
        <f>-IFERROR(VLOOKUP($U114,'[7]Trial Blc'!$B$4:AS$377,AH$2,FALSE),0)</f>
        <v>0</v>
      </c>
      <c r="AI114" s="10">
        <f>-IFERROR(VLOOKUP($U114,'[7]Trial Blc'!$B$4:AT$377,AI$2,FALSE),0)</f>
        <v>0</v>
      </c>
      <c r="AJ114" s="10">
        <f>-IFERROR(VLOOKUP($U114,'[7]Trial Blc'!$B$4:AU$377,AJ$2,FALSE),0)</f>
        <v>0</v>
      </c>
      <c r="AK114" s="10">
        <f>-IFERROR(VLOOKUP($U114,'[7]Trial Blc'!$B$4:AV$377,AK$2,FALSE),0)</f>
        <v>0</v>
      </c>
      <c r="AL114" s="10">
        <f>-IFERROR(VLOOKUP($U114,'[7]Trial Blc'!$B$4:AW$377,AL$2,FALSE),0)</f>
        <v>0</v>
      </c>
      <c r="AM114" s="10">
        <f t="shared" si="98"/>
        <v>0</v>
      </c>
    </row>
    <row r="115" spans="1:40" s="7" customFormat="1" x14ac:dyDescent="0.2">
      <c r="A115" s="7" t="s">
        <v>215</v>
      </c>
      <c r="B115" s="149">
        <v>1390</v>
      </c>
      <c r="C115" s="7" t="s">
        <v>216</v>
      </c>
      <c r="D115" s="10">
        <f>IFERROR(VLOOKUP($B115,'[7]Trial Blc'!$B$4:O$377,D$2,FALSE),0)</f>
        <v>0</v>
      </c>
      <c r="E115" s="10"/>
      <c r="F115" s="10"/>
      <c r="G115" s="10">
        <f t="shared" si="94"/>
        <v>0</v>
      </c>
      <c r="H115" s="10">
        <f>IFERROR(VLOOKUP($B115,'[7]Trial Blc'!$B$4:S$377,H$2,FALSE),0)</f>
        <v>0</v>
      </c>
      <c r="I115" s="10">
        <f>IFERROR(VLOOKUP($B115,'[7]Trial Blc'!$B$4:T$377,I$2,FALSE),0)</f>
        <v>0</v>
      </c>
      <c r="J115" s="10">
        <f>IFERROR(VLOOKUP($B115,'[7]Trial Blc'!$B$4:U$377,J$2,FALSE),0)</f>
        <v>0</v>
      </c>
      <c r="K115" s="10">
        <f>IFERROR(VLOOKUP($B115,'[7]Trial Blc'!$B$4:V$377,K$2,FALSE),0)</f>
        <v>0</v>
      </c>
      <c r="L115" s="10">
        <f>IFERROR(VLOOKUP($B115,'[7]Trial Blc'!$B$4:W$377,L$2,FALSE),0)</f>
        <v>0</v>
      </c>
      <c r="M115" s="10">
        <f>IFERROR(VLOOKUP($B115,'[7]Trial Blc'!$B$4:X$377,M$2,FALSE),0)</f>
        <v>0</v>
      </c>
      <c r="N115" s="10">
        <f>IFERROR(VLOOKUP($B115,'[7]Trial Blc'!$B$4:Y$377,N$2,FALSE),0)</f>
        <v>0</v>
      </c>
      <c r="O115" s="10">
        <f>IFERROR(VLOOKUP($B115,'[7]Trial Blc'!$B$4:Z$377,O$2,FALSE),0)</f>
        <v>0</v>
      </c>
      <c r="P115" s="10">
        <f>IFERROR(VLOOKUP($B115,'[7]Trial Blc'!$B$4:AA$377,P$2,FALSE),0)</f>
        <v>0</v>
      </c>
      <c r="Q115" s="10">
        <f>IFERROR(VLOOKUP($B115,'[7]Trial Blc'!$B$4:AB$377,Q$2,FALSE),0)</f>
        <v>0</v>
      </c>
      <c r="R115" s="10">
        <f>IFERROR(VLOOKUP($B115,'[7]Trial Blc'!$B$4:AC$377,R$2,FALSE),0)</f>
        <v>0</v>
      </c>
      <c r="S115" s="10">
        <f>IFERROR(VLOOKUP($B115,'[7]Trial Blc'!$B$4:AD$377,S$2,FALSE),0)</f>
        <v>0</v>
      </c>
      <c r="T115" s="10">
        <f t="shared" si="95"/>
        <v>0</v>
      </c>
      <c r="U115" s="150">
        <v>2150</v>
      </c>
      <c r="V115" s="11" t="s">
        <v>217</v>
      </c>
      <c r="W115" s="10">
        <f>-IFERROR(VLOOKUP($U115,'[7]Trial Blc'!$B$4:AH$377,W$2,FALSE),0)</f>
        <v>0</v>
      </c>
      <c r="X115" s="10"/>
      <c r="Y115" s="10"/>
      <c r="Z115" s="10">
        <f t="shared" si="97"/>
        <v>0</v>
      </c>
      <c r="AA115" s="10">
        <f>-IFERROR(VLOOKUP($U115,'[7]Trial Blc'!$B$4:AL$377,AA$2,FALSE),0)</f>
        <v>0</v>
      </c>
      <c r="AB115" s="10">
        <f>-IFERROR(VLOOKUP($U115,'[7]Trial Blc'!$B$4:AM$377,AB$2,FALSE),0)</f>
        <v>0</v>
      </c>
      <c r="AC115" s="10">
        <f>-IFERROR(VLOOKUP($U115,'[7]Trial Blc'!$B$4:AN$377,AC$2,FALSE),0)</f>
        <v>0</v>
      </c>
      <c r="AD115" s="10">
        <f>-IFERROR(VLOOKUP($U115,'[7]Trial Blc'!$B$4:AO$377,AD$2,FALSE),0)</f>
        <v>0</v>
      </c>
      <c r="AE115" s="10">
        <f>-IFERROR(VLOOKUP($U115,'[7]Trial Blc'!$B$4:AP$377,AE$2,FALSE),0)</f>
        <v>0</v>
      </c>
      <c r="AF115" s="10">
        <f>-IFERROR(VLOOKUP($U115,'[7]Trial Blc'!$B$4:AQ$377,AF$2,FALSE),0)</f>
        <v>0</v>
      </c>
      <c r="AG115" s="10">
        <f>-IFERROR(VLOOKUP($U115,'[7]Trial Blc'!$B$4:AR$377,AG$2,FALSE),0)</f>
        <v>0</v>
      </c>
      <c r="AH115" s="10">
        <f>-IFERROR(VLOOKUP($U115,'[7]Trial Blc'!$B$4:AS$377,AH$2,FALSE),0)</f>
        <v>0</v>
      </c>
      <c r="AI115" s="10">
        <f>-IFERROR(VLOOKUP($U115,'[7]Trial Blc'!$B$4:AT$377,AI$2,FALSE),0)</f>
        <v>0</v>
      </c>
      <c r="AJ115" s="10">
        <f>-IFERROR(VLOOKUP($U115,'[7]Trial Blc'!$B$4:AU$377,AJ$2,FALSE),0)</f>
        <v>0</v>
      </c>
      <c r="AK115" s="10">
        <f>-IFERROR(VLOOKUP($U115,'[7]Trial Blc'!$B$4:AV$377,AK$2,FALSE),0)</f>
        <v>0</v>
      </c>
      <c r="AL115" s="10">
        <f>-IFERROR(VLOOKUP($U115,'[7]Trial Blc'!$B$4:AW$377,AL$2,FALSE),0)</f>
        <v>0</v>
      </c>
      <c r="AM115" s="10">
        <f t="shared" si="98"/>
        <v>0</v>
      </c>
    </row>
    <row r="116" spans="1:40" s="7" customFormat="1" x14ac:dyDescent="0.2">
      <c r="A116" s="165" t="s">
        <v>497</v>
      </c>
      <c r="B116" s="149">
        <v>1405</v>
      </c>
      <c r="C116" s="11" t="s">
        <v>498</v>
      </c>
      <c r="D116" s="10">
        <f>IFERROR(VLOOKUP($B116,'[7]Trial Blc'!$B$4:O$377,D$2,FALSE),0)</f>
        <v>2347.39</v>
      </c>
      <c r="E116" s="10"/>
      <c r="F116" s="10"/>
      <c r="G116" s="10">
        <f t="shared" si="94"/>
        <v>2347.39</v>
      </c>
      <c r="H116" s="10">
        <f>IFERROR(VLOOKUP($B116,'[7]Trial Blc'!$B$4:S$377,H$2,FALSE),0)</f>
        <v>2347.39</v>
      </c>
      <c r="I116" s="10">
        <f>IFERROR(VLOOKUP($B116,'[7]Trial Blc'!$B$4:T$377,I$2,FALSE),0)</f>
        <v>2347.39</v>
      </c>
      <c r="J116" s="10">
        <f>IFERROR(VLOOKUP($B116,'[7]Trial Blc'!$B$4:U$377,J$2,FALSE),0)</f>
        <v>2347.39</v>
      </c>
      <c r="K116" s="10">
        <f>IFERROR(VLOOKUP($B116,'[7]Trial Blc'!$B$4:V$377,K$2,FALSE),0)</f>
        <v>2347.39</v>
      </c>
      <c r="L116" s="10">
        <f>IFERROR(VLOOKUP($B116,'[7]Trial Blc'!$B$4:W$377,L$2,FALSE),0)</f>
        <v>2347.39</v>
      </c>
      <c r="M116" s="10">
        <f>IFERROR(VLOOKUP($B116,'[7]Trial Blc'!$B$4:X$377,M$2,FALSE),0)</f>
        <v>2347.39</v>
      </c>
      <c r="N116" s="10">
        <f>IFERROR(VLOOKUP($B116,'[7]Trial Blc'!$B$4:Y$377,N$2,FALSE),0)</f>
        <v>2347.39</v>
      </c>
      <c r="O116" s="10">
        <f>IFERROR(VLOOKUP($B116,'[7]Trial Blc'!$B$4:Z$377,O$2,FALSE),0)</f>
        <v>2347.39</v>
      </c>
      <c r="P116" s="10">
        <f>IFERROR(VLOOKUP($B116,'[7]Trial Blc'!$B$4:AA$377,P$2,FALSE),0)</f>
        <v>2347.39</v>
      </c>
      <c r="Q116" s="10">
        <f>IFERROR(VLOOKUP($B116,'[7]Trial Blc'!$B$4:AB$377,Q$2,FALSE),0)</f>
        <v>2347.39</v>
      </c>
      <c r="R116" s="10">
        <f>IFERROR(VLOOKUP($B116,'[7]Trial Blc'!$B$4:AC$377,R$2,FALSE),0)</f>
        <v>2347.39</v>
      </c>
      <c r="S116" s="10">
        <f>IFERROR(VLOOKUP($B116,'[7]Trial Blc'!$B$4:AD$377,S$2,FALSE),0)</f>
        <v>2347.39</v>
      </c>
      <c r="T116" s="10">
        <f t="shared" si="95"/>
        <v>2347.39</v>
      </c>
      <c r="U116" s="150">
        <v>2165</v>
      </c>
      <c r="V116" s="165" t="s">
        <v>499</v>
      </c>
      <c r="W116" s="271">
        <f>-IFERROR(VLOOKUP($U116,'[7]Trial Blc'!$B$4:AH$377,W$2,FALSE),0)</f>
        <v>567.80999999999995</v>
      </c>
      <c r="X116" s="10"/>
      <c r="Y116" s="10"/>
      <c r="Z116" s="10">
        <f t="shared" si="97"/>
        <v>567.80999999999995</v>
      </c>
      <c r="AA116" s="10">
        <f>-IFERROR(VLOOKUP($U116,'[7]Trial Blc'!$B$4:AL$377,AA$2,FALSE),0)</f>
        <v>578.67999999999995</v>
      </c>
      <c r="AB116" s="10">
        <f>-IFERROR(VLOOKUP($U116,'[7]Trial Blc'!$B$4:AM$377,AB$2,FALSE),0)</f>
        <v>589.54999999999995</v>
      </c>
      <c r="AC116" s="10">
        <f>-IFERROR(VLOOKUP($U116,'[7]Trial Blc'!$B$4:AN$377,AC$2,FALSE),0)</f>
        <v>600.41999999999996</v>
      </c>
      <c r="AD116" s="10">
        <f>-IFERROR(VLOOKUP($U116,'[7]Trial Blc'!$B$4:AO$377,AD$2,FALSE),0)</f>
        <v>611.29</v>
      </c>
      <c r="AE116" s="10">
        <f>-IFERROR(VLOOKUP($U116,'[7]Trial Blc'!$B$4:AP$377,AE$2,FALSE),0)</f>
        <v>622.16</v>
      </c>
      <c r="AF116" s="10">
        <f>-IFERROR(VLOOKUP($U116,'[7]Trial Blc'!$B$4:AQ$377,AF$2,FALSE),0)</f>
        <v>633.03</v>
      </c>
      <c r="AG116" s="10">
        <f>-IFERROR(VLOOKUP($U116,'[7]Trial Blc'!$B$4:AR$377,AG$2,FALSE),0)</f>
        <v>643.9</v>
      </c>
      <c r="AH116" s="10">
        <f>-IFERROR(VLOOKUP($U116,'[7]Trial Blc'!$B$4:AS$377,AH$2,FALSE),0)</f>
        <v>654.77</v>
      </c>
      <c r="AI116" s="10">
        <f>-IFERROR(VLOOKUP($U116,'[7]Trial Blc'!$B$4:AT$377,AI$2,FALSE),0)</f>
        <v>665.64</v>
      </c>
      <c r="AJ116" s="10">
        <f>-IFERROR(VLOOKUP($U116,'[7]Trial Blc'!$B$4:AU$377,AJ$2,FALSE),0)</f>
        <v>676.51</v>
      </c>
      <c r="AK116" s="10">
        <f>-IFERROR(VLOOKUP($U116,'[7]Trial Blc'!$B$4:AV$377,AK$2,FALSE),0)</f>
        <v>687.38</v>
      </c>
      <c r="AL116" s="10">
        <f>-IFERROR(VLOOKUP($U116,'[7]Trial Blc'!$B$4:AW$377,AL$2,FALSE),0)</f>
        <v>698.25</v>
      </c>
      <c r="AM116" s="10">
        <f t="shared" si="98"/>
        <v>633.03</v>
      </c>
    </row>
    <row r="117" spans="1:40" s="7" customFormat="1" x14ac:dyDescent="0.2">
      <c r="A117" s="165" t="s">
        <v>500</v>
      </c>
      <c r="B117" s="149">
        <v>1415</v>
      </c>
      <c r="C117" s="11" t="s">
        <v>501</v>
      </c>
      <c r="D117" s="10">
        <f>IFERROR(VLOOKUP($B117,'[7]Trial Blc'!$B$4:O$377,D$2,FALSE),0)</f>
        <v>0</v>
      </c>
      <c r="E117" s="10"/>
      <c r="F117" s="10"/>
      <c r="G117" s="10">
        <f t="shared" si="94"/>
        <v>0</v>
      </c>
      <c r="H117" s="10">
        <f>IFERROR(VLOOKUP($B117,'[7]Trial Blc'!$B$4:S$377,H$2,FALSE),0)</f>
        <v>0</v>
      </c>
      <c r="I117" s="10">
        <f>IFERROR(VLOOKUP($B117,'[7]Trial Blc'!$B$4:T$377,I$2,FALSE),0)</f>
        <v>0</v>
      </c>
      <c r="J117" s="10">
        <f>IFERROR(VLOOKUP($B117,'[7]Trial Blc'!$B$4:U$377,J$2,FALSE),0)</f>
        <v>0</v>
      </c>
      <c r="K117" s="10">
        <f>IFERROR(VLOOKUP($B117,'[7]Trial Blc'!$B$4:V$377,K$2,FALSE),0)</f>
        <v>0</v>
      </c>
      <c r="L117" s="10">
        <f>IFERROR(VLOOKUP($B117,'[7]Trial Blc'!$B$4:W$377,L$2,FALSE),0)</f>
        <v>0</v>
      </c>
      <c r="M117" s="10">
        <f>IFERROR(VLOOKUP($B117,'[7]Trial Blc'!$B$4:X$377,M$2,FALSE),0)</f>
        <v>0</v>
      </c>
      <c r="N117" s="10">
        <f>IFERROR(VLOOKUP($B117,'[7]Trial Blc'!$B$4:Y$377,N$2,FALSE),0)</f>
        <v>0</v>
      </c>
      <c r="O117" s="10">
        <f>IFERROR(VLOOKUP($B117,'[7]Trial Blc'!$B$4:Z$377,O$2,FALSE),0)</f>
        <v>0</v>
      </c>
      <c r="P117" s="10">
        <f>IFERROR(VLOOKUP($B117,'[7]Trial Blc'!$B$4:AA$377,P$2,FALSE),0)</f>
        <v>0</v>
      </c>
      <c r="Q117" s="10">
        <f>IFERROR(VLOOKUP($B117,'[7]Trial Blc'!$B$4:AB$377,Q$2,FALSE),0)</f>
        <v>0</v>
      </c>
      <c r="R117" s="10">
        <f>IFERROR(VLOOKUP($B117,'[7]Trial Blc'!$B$4:AC$377,R$2,FALSE),0)</f>
        <v>0</v>
      </c>
      <c r="S117" s="10">
        <f>IFERROR(VLOOKUP($B117,'[7]Trial Blc'!$B$4:AD$377,S$2,FALSE),0)</f>
        <v>0</v>
      </c>
      <c r="T117" s="10">
        <f t="shared" si="95"/>
        <v>0</v>
      </c>
      <c r="U117" s="150">
        <v>2175</v>
      </c>
      <c r="V117" s="165" t="s">
        <v>502</v>
      </c>
      <c r="W117" s="10">
        <f>-IFERROR(VLOOKUP($U117,'[7]Trial Blc'!$B$4:AH$377,W$2,FALSE),0)</f>
        <v>0</v>
      </c>
      <c r="X117" s="10"/>
      <c r="Y117" s="10"/>
      <c r="Z117" s="10">
        <f t="shared" si="97"/>
        <v>0</v>
      </c>
      <c r="AA117" s="10">
        <f>-IFERROR(VLOOKUP($U117,'[7]Trial Blc'!$B$4:AL$377,AA$2,FALSE),0)</f>
        <v>0</v>
      </c>
      <c r="AB117" s="10">
        <f>-IFERROR(VLOOKUP($U117,'[7]Trial Blc'!$B$4:AM$377,AB$2,FALSE),0)</f>
        <v>0</v>
      </c>
      <c r="AC117" s="10">
        <f>-IFERROR(VLOOKUP($U117,'[7]Trial Blc'!$B$4:AN$377,AC$2,FALSE),0)</f>
        <v>0</v>
      </c>
      <c r="AD117" s="10">
        <f>-IFERROR(VLOOKUP($U117,'[7]Trial Blc'!$B$4:AO$377,AD$2,FALSE),0)</f>
        <v>0</v>
      </c>
      <c r="AE117" s="10">
        <f>-IFERROR(VLOOKUP($U117,'[7]Trial Blc'!$B$4:AP$377,AE$2,FALSE),0)</f>
        <v>0</v>
      </c>
      <c r="AF117" s="10">
        <f>-IFERROR(VLOOKUP($U117,'[7]Trial Blc'!$B$4:AQ$377,AF$2,FALSE),0)</f>
        <v>0</v>
      </c>
      <c r="AG117" s="10">
        <f>-IFERROR(VLOOKUP($U117,'[7]Trial Blc'!$B$4:AR$377,AG$2,FALSE),0)</f>
        <v>0</v>
      </c>
      <c r="AH117" s="10">
        <f>-IFERROR(VLOOKUP($U117,'[7]Trial Blc'!$B$4:AS$377,AH$2,FALSE),0)</f>
        <v>0</v>
      </c>
      <c r="AI117" s="10">
        <f>-IFERROR(VLOOKUP($U117,'[7]Trial Blc'!$B$4:AT$377,AI$2,FALSE),0)</f>
        <v>0</v>
      </c>
      <c r="AJ117" s="10">
        <f>-IFERROR(VLOOKUP($U117,'[7]Trial Blc'!$B$4:AU$377,AJ$2,FALSE),0)</f>
        <v>0</v>
      </c>
      <c r="AK117" s="10">
        <f>-IFERROR(VLOOKUP($U117,'[7]Trial Blc'!$B$4:AV$377,AK$2,FALSE),0)</f>
        <v>0</v>
      </c>
      <c r="AL117" s="10">
        <f>-IFERROR(VLOOKUP($U117,'[7]Trial Blc'!$B$4:AW$377,AL$2,FALSE),0)</f>
        <v>0</v>
      </c>
      <c r="AM117" s="10">
        <f t="shared" si="98"/>
        <v>0</v>
      </c>
    </row>
    <row r="118" spans="1:40" s="7" customFormat="1" x14ac:dyDescent="0.2">
      <c r="A118" s="7" t="s">
        <v>218</v>
      </c>
      <c r="B118" s="149">
        <v>1445</v>
      </c>
      <c r="C118" s="7" t="s">
        <v>219</v>
      </c>
      <c r="D118" s="10">
        <f>IFERROR(VLOOKUP($B118,'[7]Trial Blc'!$B$4:O$377,D$2,FALSE),0)</f>
        <v>0</v>
      </c>
      <c r="E118" s="10"/>
      <c r="F118" s="10"/>
      <c r="G118" s="10">
        <f t="shared" si="94"/>
        <v>0</v>
      </c>
      <c r="H118" s="10">
        <f>IFERROR(VLOOKUP($B118,'[7]Trial Blc'!$B$4:S$377,H$2,FALSE),0)</f>
        <v>0</v>
      </c>
      <c r="I118" s="10">
        <f>IFERROR(VLOOKUP($B118,'[7]Trial Blc'!$B$4:T$377,I$2,FALSE),0)</f>
        <v>0</v>
      </c>
      <c r="J118" s="10">
        <f>IFERROR(VLOOKUP($B118,'[7]Trial Blc'!$B$4:U$377,J$2,FALSE),0)</f>
        <v>0</v>
      </c>
      <c r="K118" s="10">
        <f>IFERROR(VLOOKUP($B118,'[7]Trial Blc'!$B$4:V$377,K$2,FALSE),0)</f>
        <v>0</v>
      </c>
      <c r="L118" s="10">
        <f>IFERROR(VLOOKUP($B118,'[7]Trial Blc'!$B$4:W$377,L$2,FALSE),0)</f>
        <v>0</v>
      </c>
      <c r="M118" s="10">
        <f>IFERROR(VLOOKUP($B118,'[7]Trial Blc'!$B$4:X$377,M$2,FALSE),0)</f>
        <v>0</v>
      </c>
      <c r="N118" s="10">
        <f>IFERROR(VLOOKUP($B118,'[7]Trial Blc'!$B$4:Y$377,N$2,FALSE),0)</f>
        <v>0</v>
      </c>
      <c r="O118" s="10">
        <f>IFERROR(VLOOKUP($B118,'[7]Trial Blc'!$B$4:Z$377,O$2,FALSE),0)</f>
        <v>0</v>
      </c>
      <c r="P118" s="10">
        <f>IFERROR(VLOOKUP($B118,'[7]Trial Blc'!$B$4:AA$377,P$2,FALSE),0)</f>
        <v>0</v>
      </c>
      <c r="Q118" s="10">
        <f>IFERROR(VLOOKUP($B118,'[7]Trial Blc'!$B$4:AB$377,Q$2,FALSE),0)</f>
        <v>0</v>
      </c>
      <c r="R118" s="10">
        <f>IFERROR(VLOOKUP($B118,'[7]Trial Blc'!$B$4:AC$377,R$2,FALSE),0)</f>
        <v>0</v>
      </c>
      <c r="S118" s="10">
        <f>IFERROR(VLOOKUP($B118,'[7]Trial Blc'!$B$4:AD$377,S$2,FALSE),0)</f>
        <v>0</v>
      </c>
      <c r="T118" s="10">
        <f t="shared" si="95"/>
        <v>0</v>
      </c>
      <c r="U118" s="150">
        <v>2205</v>
      </c>
      <c r="V118" s="11" t="s">
        <v>220</v>
      </c>
      <c r="W118" s="10">
        <f>-IFERROR(VLOOKUP($U118,'[7]Trial Blc'!$B$4:AH$377,W$2,FALSE),0)</f>
        <v>0</v>
      </c>
      <c r="X118" s="10"/>
      <c r="Y118" s="10"/>
      <c r="Z118" s="10">
        <f t="shared" si="97"/>
        <v>0</v>
      </c>
      <c r="AA118" s="10">
        <f>-IFERROR(VLOOKUP($U118,'[7]Trial Blc'!$B$4:AL$377,AA$2,FALSE),0)</f>
        <v>0</v>
      </c>
      <c r="AB118" s="10">
        <f>-IFERROR(VLOOKUP($U118,'[7]Trial Blc'!$B$4:AM$377,AB$2,FALSE),0)</f>
        <v>0</v>
      </c>
      <c r="AC118" s="10">
        <f>-IFERROR(VLOOKUP($U118,'[7]Trial Blc'!$B$4:AN$377,AC$2,FALSE),0)</f>
        <v>0</v>
      </c>
      <c r="AD118" s="10">
        <f>-IFERROR(VLOOKUP($U118,'[7]Trial Blc'!$B$4:AO$377,AD$2,FALSE),0)</f>
        <v>0</v>
      </c>
      <c r="AE118" s="10">
        <f>-IFERROR(VLOOKUP($U118,'[7]Trial Blc'!$B$4:AP$377,AE$2,FALSE),0)</f>
        <v>0</v>
      </c>
      <c r="AF118" s="10">
        <f>-IFERROR(VLOOKUP($U118,'[7]Trial Blc'!$B$4:AQ$377,AF$2,FALSE),0)</f>
        <v>0</v>
      </c>
      <c r="AG118" s="10">
        <f>-IFERROR(VLOOKUP($U118,'[7]Trial Blc'!$B$4:AR$377,AG$2,FALSE),0)</f>
        <v>0</v>
      </c>
      <c r="AH118" s="10">
        <f>-IFERROR(VLOOKUP($U118,'[7]Trial Blc'!$B$4:AS$377,AH$2,FALSE),0)</f>
        <v>0</v>
      </c>
      <c r="AI118" s="10">
        <f>-IFERROR(VLOOKUP($U118,'[7]Trial Blc'!$B$4:AT$377,AI$2,FALSE),0)</f>
        <v>0</v>
      </c>
      <c r="AJ118" s="10">
        <f>-IFERROR(VLOOKUP($U118,'[7]Trial Blc'!$B$4:AU$377,AJ$2,FALSE),0)</f>
        <v>0</v>
      </c>
      <c r="AK118" s="10">
        <f>-IFERROR(VLOOKUP($U118,'[7]Trial Blc'!$B$4:AV$377,AK$2,FALSE),0)</f>
        <v>0</v>
      </c>
      <c r="AL118" s="10">
        <f>-IFERROR(VLOOKUP($U118,'[7]Trial Blc'!$B$4:AW$377,AL$2,FALSE),0)</f>
        <v>0</v>
      </c>
      <c r="AM118" s="10">
        <f t="shared" si="98"/>
        <v>0</v>
      </c>
    </row>
    <row r="119" spans="1:40" s="7" customFormat="1" x14ac:dyDescent="0.2">
      <c r="A119" s="48" t="s">
        <v>221</v>
      </c>
      <c r="B119" s="145">
        <v>1540</v>
      </c>
      <c r="C119" s="9" t="s">
        <v>222</v>
      </c>
      <c r="D119" s="271">
        <f>IFERROR(VLOOKUP($B119,'[7]Trial Blc'!$B$4:O$377,D$2,FALSE),0)</f>
        <v>8873.93</v>
      </c>
      <c r="E119" s="10"/>
      <c r="F119" s="10"/>
      <c r="G119" s="10">
        <f t="shared" si="94"/>
        <v>8873.93</v>
      </c>
      <c r="H119" s="10">
        <f>IFERROR(VLOOKUP($B119,'[7]Trial Blc'!$B$4:S$377,H$2,FALSE),0)</f>
        <v>9478.58</v>
      </c>
      <c r="I119" s="10">
        <f>IFERROR(VLOOKUP($B119,'[7]Trial Blc'!$B$4:T$377,I$2,FALSE),0)</f>
        <v>9478.58</v>
      </c>
      <c r="J119" s="10">
        <f>IFERROR(VLOOKUP($B119,'[7]Trial Blc'!$B$4:U$377,J$2,FALSE),0)</f>
        <v>9478.58</v>
      </c>
      <c r="K119" s="10">
        <f>IFERROR(VLOOKUP($B119,'[7]Trial Blc'!$B$4:V$377,K$2,FALSE),0)</f>
        <v>9659.89</v>
      </c>
      <c r="L119" s="10">
        <f>IFERROR(VLOOKUP($B119,'[7]Trial Blc'!$B$4:W$377,L$2,FALSE),0)</f>
        <v>9659.89</v>
      </c>
      <c r="M119" s="10">
        <f>IFERROR(VLOOKUP($B119,'[7]Trial Blc'!$B$4:X$377,M$2,FALSE),0)</f>
        <v>9861.34</v>
      </c>
      <c r="N119" s="10">
        <f>IFERROR(VLOOKUP($B119,'[7]Trial Blc'!$B$4:Y$377,N$2,FALSE),0)</f>
        <v>9861.34</v>
      </c>
      <c r="O119" s="10">
        <f>IFERROR(VLOOKUP($B119,'[7]Trial Blc'!$B$4:Z$377,O$2,FALSE),0)</f>
        <v>9861.34</v>
      </c>
      <c r="P119" s="10">
        <f>IFERROR(VLOOKUP($B119,'[7]Trial Blc'!$B$4:AA$377,P$2,FALSE),0)</f>
        <v>9861.34</v>
      </c>
      <c r="Q119" s="10">
        <f>IFERROR(VLOOKUP($B119,'[7]Trial Blc'!$B$4:AB$377,Q$2,FALSE),0)</f>
        <v>9861.34</v>
      </c>
      <c r="R119" s="10">
        <f>IFERROR(VLOOKUP($B119,'[7]Trial Blc'!$B$4:AC$377,R$2,FALSE),0)</f>
        <v>9861.34</v>
      </c>
      <c r="S119" s="10">
        <f>IFERROR(VLOOKUP($B119,'[7]Trial Blc'!$B$4:AD$377,S$2,FALSE),0)</f>
        <v>9861.34</v>
      </c>
      <c r="T119" s="10">
        <f t="shared" si="95"/>
        <v>9666.0638461538456</v>
      </c>
      <c r="U119" s="149">
        <v>2285</v>
      </c>
      <c r="V119" s="7" t="s">
        <v>223</v>
      </c>
      <c r="W119" s="271">
        <f>-IFERROR(VLOOKUP($U119,'[7]Trial Blc'!$B$4:AH$377,W$2,FALSE),0)</f>
        <v>804.03</v>
      </c>
      <c r="X119" s="10"/>
      <c r="Y119" s="10"/>
      <c r="Z119" s="10">
        <f t="shared" si="97"/>
        <v>804.03</v>
      </c>
      <c r="AA119" s="10">
        <f>-IFERROR(VLOOKUP($U119,'[7]Trial Blc'!$B$4:AL$377,AA$2,FALSE),0)</f>
        <v>822.44</v>
      </c>
      <c r="AB119" s="10">
        <f>-IFERROR(VLOOKUP($U119,'[7]Trial Blc'!$B$4:AM$377,AB$2,FALSE),0)</f>
        <v>840.85</v>
      </c>
      <c r="AC119" s="10">
        <f>-IFERROR(VLOOKUP($U119,'[7]Trial Blc'!$B$4:AN$377,AC$2,FALSE),0)</f>
        <v>859.26</v>
      </c>
      <c r="AD119" s="10">
        <f>-IFERROR(VLOOKUP($U119,'[7]Trial Blc'!$B$4:AO$377,AD$2,FALSE),0)</f>
        <v>878.02</v>
      </c>
      <c r="AE119" s="10">
        <f>-IFERROR(VLOOKUP($U119,'[7]Trial Blc'!$B$4:AP$377,AE$2,FALSE),0)</f>
        <v>896.78</v>
      </c>
      <c r="AF119" s="10">
        <f>-IFERROR(VLOOKUP($U119,'[7]Trial Blc'!$B$4:AQ$377,AF$2,FALSE),0)</f>
        <v>915.93</v>
      </c>
      <c r="AG119" s="10">
        <f>-IFERROR(VLOOKUP($U119,'[7]Trial Blc'!$B$4:AR$377,AG$2,FALSE),0)</f>
        <v>935.08</v>
      </c>
      <c r="AH119" s="10">
        <f>-IFERROR(VLOOKUP($U119,'[7]Trial Blc'!$B$4:AS$377,AH$2,FALSE),0)</f>
        <v>954.23</v>
      </c>
      <c r="AI119" s="10">
        <f>-IFERROR(VLOOKUP($U119,'[7]Trial Blc'!$B$4:AT$377,AI$2,FALSE),0)</f>
        <v>973.38</v>
      </c>
      <c r="AJ119" s="10">
        <f>-IFERROR(VLOOKUP($U119,'[7]Trial Blc'!$B$4:AU$377,AJ$2,FALSE),0)</f>
        <v>992.53</v>
      </c>
      <c r="AK119" s="10">
        <f>-IFERROR(VLOOKUP($U119,'[7]Trial Blc'!$B$4:AV$377,AK$2,FALSE),0)</f>
        <v>1011.68</v>
      </c>
      <c r="AL119" s="10">
        <f>-IFERROR(VLOOKUP($U119,'[7]Trial Blc'!$B$4:AW$377,AL$2,FALSE),0)</f>
        <v>1030.83</v>
      </c>
      <c r="AM119" s="10">
        <f t="shared" si="98"/>
        <v>916.54153846153849</v>
      </c>
    </row>
    <row r="120" spans="1:40" s="7" customFormat="1" x14ac:dyDescent="0.2">
      <c r="A120" s="7" t="s">
        <v>224</v>
      </c>
      <c r="B120" s="145">
        <v>1535</v>
      </c>
      <c r="C120" s="9" t="s">
        <v>225</v>
      </c>
      <c r="D120" s="10">
        <f>IFERROR(VLOOKUP($B120,'[7]Trial Blc'!$B$4:O$377,D$2,FALSE),0)</f>
        <v>0</v>
      </c>
      <c r="E120" s="10"/>
      <c r="F120" s="10"/>
      <c r="G120" s="10">
        <f t="shared" si="94"/>
        <v>0</v>
      </c>
      <c r="H120" s="10">
        <f>IFERROR(VLOOKUP($B120,'[7]Trial Blc'!$B$4:S$377,H$2,FALSE),0)</f>
        <v>0</v>
      </c>
      <c r="I120" s="10">
        <f>IFERROR(VLOOKUP($B120,'[7]Trial Blc'!$B$4:T$377,I$2,FALSE),0)</f>
        <v>0</v>
      </c>
      <c r="J120" s="10">
        <f>IFERROR(VLOOKUP($B120,'[7]Trial Blc'!$B$4:U$377,J$2,FALSE),0)</f>
        <v>0</v>
      </c>
      <c r="K120" s="10">
        <f>IFERROR(VLOOKUP($B120,'[7]Trial Blc'!$B$4:V$377,K$2,FALSE),0)</f>
        <v>0</v>
      </c>
      <c r="L120" s="10">
        <f>IFERROR(VLOOKUP($B120,'[7]Trial Blc'!$B$4:W$377,L$2,FALSE),0)</f>
        <v>0</v>
      </c>
      <c r="M120" s="10">
        <f>IFERROR(VLOOKUP($B120,'[7]Trial Blc'!$B$4:X$377,M$2,FALSE),0)</f>
        <v>0</v>
      </c>
      <c r="N120" s="10">
        <f>IFERROR(VLOOKUP($B120,'[7]Trial Blc'!$B$4:Y$377,N$2,FALSE),0)</f>
        <v>0</v>
      </c>
      <c r="O120" s="10">
        <f>IFERROR(VLOOKUP($B120,'[7]Trial Blc'!$B$4:Z$377,O$2,FALSE),0)</f>
        <v>0</v>
      </c>
      <c r="P120" s="10">
        <f>IFERROR(VLOOKUP($B120,'[7]Trial Blc'!$B$4:AA$377,P$2,FALSE),0)</f>
        <v>0</v>
      </c>
      <c r="Q120" s="10">
        <f>IFERROR(VLOOKUP($B120,'[7]Trial Blc'!$B$4:AB$377,Q$2,FALSE),0)</f>
        <v>0</v>
      </c>
      <c r="R120" s="10">
        <f>IFERROR(VLOOKUP($B120,'[7]Trial Blc'!$B$4:AC$377,R$2,FALSE),0)</f>
        <v>0</v>
      </c>
      <c r="S120" s="10">
        <f>IFERROR(VLOOKUP($B120,'[7]Trial Blc'!$B$4:AD$377,S$2,FALSE),0)</f>
        <v>0</v>
      </c>
      <c r="T120" s="10">
        <f t="shared" si="95"/>
        <v>0</v>
      </c>
      <c r="U120" s="149">
        <v>2280</v>
      </c>
      <c r="V120" s="7" t="s">
        <v>226</v>
      </c>
      <c r="W120" s="10">
        <f>-IFERROR(VLOOKUP($U120,'[7]Trial Blc'!$B$4:AH$377,W$2,FALSE),0)</f>
        <v>0</v>
      </c>
      <c r="X120" s="10"/>
      <c r="Y120" s="10"/>
      <c r="Z120" s="10">
        <f t="shared" si="97"/>
        <v>0</v>
      </c>
      <c r="AA120" s="10">
        <f>-IFERROR(VLOOKUP($U120,'[7]Trial Blc'!$B$4:AL$377,AA$2,FALSE),0)</f>
        <v>0</v>
      </c>
      <c r="AB120" s="10">
        <f>-IFERROR(VLOOKUP($U120,'[7]Trial Blc'!$B$4:AM$377,AB$2,FALSE),0)</f>
        <v>0</v>
      </c>
      <c r="AC120" s="10">
        <f>-IFERROR(VLOOKUP($U120,'[7]Trial Blc'!$B$4:AN$377,AC$2,FALSE),0)</f>
        <v>0</v>
      </c>
      <c r="AD120" s="10">
        <f>-IFERROR(VLOOKUP($U120,'[7]Trial Blc'!$B$4:AO$377,AD$2,FALSE),0)</f>
        <v>0</v>
      </c>
      <c r="AE120" s="10">
        <f>-IFERROR(VLOOKUP($U120,'[7]Trial Blc'!$B$4:AP$377,AE$2,FALSE),0)</f>
        <v>0</v>
      </c>
      <c r="AF120" s="10">
        <f>-IFERROR(VLOOKUP($U120,'[7]Trial Blc'!$B$4:AQ$377,AF$2,FALSE),0)</f>
        <v>0</v>
      </c>
      <c r="AG120" s="10">
        <f>-IFERROR(VLOOKUP($U120,'[7]Trial Blc'!$B$4:AR$377,AG$2,FALSE),0)</f>
        <v>0</v>
      </c>
      <c r="AH120" s="10">
        <f>-IFERROR(VLOOKUP($U120,'[7]Trial Blc'!$B$4:AS$377,AH$2,FALSE),0)</f>
        <v>0</v>
      </c>
      <c r="AI120" s="10">
        <f>-IFERROR(VLOOKUP($U120,'[7]Trial Blc'!$B$4:AT$377,AI$2,FALSE),0)</f>
        <v>0</v>
      </c>
      <c r="AJ120" s="10">
        <f>-IFERROR(VLOOKUP($U120,'[7]Trial Blc'!$B$4:AU$377,AJ$2,FALSE),0)</f>
        <v>0</v>
      </c>
      <c r="AK120" s="10">
        <f>-IFERROR(VLOOKUP($U120,'[7]Trial Blc'!$B$4:AV$377,AK$2,FALSE),0)</f>
        <v>0</v>
      </c>
      <c r="AL120" s="10">
        <f>-IFERROR(VLOOKUP($U120,'[7]Trial Blc'!$B$4:AW$377,AL$2,FALSE),0)</f>
        <v>0</v>
      </c>
      <c r="AM120" s="10">
        <f t="shared" si="98"/>
        <v>0</v>
      </c>
    </row>
    <row r="121" spans="1:40" s="7" customFormat="1" x14ac:dyDescent="0.2">
      <c r="A121" s="7" t="s">
        <v>227</v>
      </c>
      <c r="B121" s="145">
        <v>1525</v>
      </c>
      <c r="C121" s="9" t="s">
        <v>228</v>
      </c>
      <c r="D121" s="10">
        <f>IFERROR(VLOOKUP($B121,'[7]Trial Blc'!$B$4:O$377,D$2,FALSE),0)</f>
        <v>0</v>
      </c>
      <c r="E121" s="10"/>
      <c r="F121" s="10"/>
      <c r="G121" s="10">
        <f t="shared" si="94"/>
        <v>0</v>
      </c>
      <c r="H121" s="10">
        <f>IFERROR(VLOOKUP($B121,'[7]Trial Blc'!$B$4:S$377,H$2,FALSE),0)</f>
        <v>0</v>
      </c>
      <c r="I121" s="10">
        <f>IFERROR(VLOOKUP($B121,'[7]Trial Blc'!$B$4:T$377,I$2,FALSE),0)</f>
        <v>0</v>
      </c>
      <c r="J121" s="10">
        <f>IFERROR(VLOOKUP($B121,'[7]Trial Blc'!$B$4:U$377,J$2,FALSE),0)</f>
        <v>0</v>
      </c>
      <c r="K121" s="10">
        <f>IFERROR(VLOOKUP($B121,'[7]Trial Blc'!$B$4:V$377,K$2,FALSE),0)</f>
        <v>0</v>
      </c>
      <c r="L121" s="10">
        <f>IFERROR(VLOOKUP($B121,'[7]Trial Blc'!$B$4:W$377,L$2,FALSE),0)</f>
        <v>0</v>
      </c>
      <c r="M121" s="10">
        <f>IFERROR(VLOOKUP($B121,'[7]Trial Blc'!$B$4:X$377,M$2,FALSE),0)</f>
        <v>0</v>
      </c>
      <c r="N121" s="10">
        <f>IFERROR(VLOOKUP($B121,'[7]Trial Blc'!$B$4:Y$377,N$2,FALSE),0)</f>
        <v>0</v>
      </c>
      <c r="O121" s="10">
        <f>IFERROR(VLOOKUP($B121,'[7]Trial Blc'!$B$4:Z$377,O$2,FALSE),0)</f>
        <v>0</v>
      </c>
      <c r="P121" s="10">
        <f>IFERROR(VLOOKUP($B121,'[7]Trial Blc'!$B$4:AA$377,P$2,FALSE),0)</f>
        <v>0</v>
      </c>
      <c r="Q121" s="10">
        <f>IFERROR(VLOOKUP($B121,'[7]Trial Blc'!$B$4:AB$377,Q$2,FALSE),0)</f>
        <v>0</v>
      </c>
      <c r="R121" s="10">
        <f>IFERROR(VLOOKUP($B121,'[7]Trial Blc'!$B$4:AC$377,R$2,FALSE),0)</f>
        <v>0</v>
      </c>
      <c r="S121" s="10">
        <f>IFERROR(VLOOKUP($B121,'[7]Trial Blc'!$B$4:AD$377,S$2,FALSE),0)</f>
        <v>0</v>
      </c>
      <c r="T121" s="10">
        <f t="shared" si="95"/>
        <v>0</v>
      </c>
      <c r="U121" s="149">
        <v>2270</v>
      </c>
      <c r="V121" s="7" t="s">
        <v>229</v>
      </c>
      <c r="W121" s="10">
        <f>-IFERROR(VLOOKUP($U121,'[7]Trial Blc'!$B$4:AH$377,W$2,FALSE),0)</f>
        <v>0</v>
      </c>
      <c r="X121" s="10"/>
      <c r="Y121" s="10"/>
      <c r="Z121" s="10">
        <f t="shared" si="97"/>
        <v>0</v>
      </c>
      <c r="AA121" s="10">
        <f>-IFERROR(VLOOKUP($U121,'[7]Trial Blc'!$B$4:AL$377,AA$2,FALSE),0)</f>
        <v>0</v>
      </c>
      <c r="AB121" s="10">
        <f>-IFERROR(VLOOKUP($U121,'[7]Trial Blc'!$B$4:AM$377,AB$2,FALSE),0)</f>
        <v>0</v>
      </c>
      <c r="AC121" s="10">
        <f>-IFERROR(VLOOKUP($U121,'[7]Trial Blc'!$B$4:AN$377,AC$2,FALSE),0)</f>
        <v>0</v>
      </c>
      <c r="AD121" s="10">
        <f>-IFERROR(VLOOKUP($U121,'[7]Trial Blc'!$B$4:AO$377,AD$2,FALSE),0)</f>
        <v>0</v>
      </c>
      <c r="AE121" s="10">
        <f>-IFERROR(VLOOKUP($U121,'[7]Trial Blc'!$B$4:AP$377,AE$2,FALSE),0)</f>
        <v>0</v>
      </c>
      <c r="AF121" s="10">
        <f>-IFERROR(VLOOKUP($U121,'[7]Trial Blc'!$B$4:AQ$377,AF$2,FALSE),0)</f>
        <v>0</v>
      </c>
      <c r="AG121" s="10">
        <f>-IFERROR(VLOOKUP($U121,'[7]Trial Blc'!$B$4:AR$377,AG$2,FALSE),0)</f>
        <v>0</v>
      </c>
      <c r="AH121" s="10">
        <f>-IFERROR(VLOOKUP($U121,'[7]Trial Blc'!$B$4:AS$377,AH$2,FALSE),0)</f>
        <v>0</v>
      </c>
      <c r="AI121" s="10">
        <f>-IFERROR(VLOOKUP($U121,'[7]Trial Blc'!$B$4:AT$377,AI$2,FALSE),0)</f>
        <v>0</v>
      </c>
      <c r="AJ121" s="10">
        <f>-IFERROR(VLOOKUP($U121,'[7]Trial Blc'!$B$4:AU$377,AJ$2,FALSE),0)</f>
        <v>0</v>
      </c>
      <c r="AK121" s="10">
        <f>-IFERROR(VLOOKUP($U121,'[7]Trial Blc'!$B$4:AV$377,AK$2,FALSE),0)</f>
        <v>0</v>
      </c>
      <c r="AL121" s="10">
        <f>-IFERROR(VLOOKUP($U121,'[7]Trial Blc'!$B$4:AW$377,AL$2,FALSE),0)</f>
        <v>0</v>
      </c>
      <c r="AM121" s="10">
        <f t="shared" si="98"/>
        <v>0</v>
      </c>
    </row>
    <row r="122" spans="1:40" s="7" customFormat="1" x14ac:dyDescent="0.2">
      <c r="A122" s="7" t="s">
        <v>230</v>
      </c>
      <c r="B122" s="145">
        <v>1530</v>
      </c>
      <c r="C122" s="9" t="s">
        <v>231</v>
      </c>
      <c r="D122" s="10">
        <f>IFERROR(VLOOKUP($B122,'[7]Trial Blc'!$B$4:O$377,D$2,FALSE),0)</f>
        <v>0</v>
      </c>
      <c r="E122" s="10"/>
      <c r="F122" s="10"/>
      <c r="G122" s="10">
        <f t="shared" si="94"/>
        <v>0</v>
      </c>
      <c r="H122" s="10">
        <f>IFERROR(VLOOKUP($B122,'[7]Trial Blc'!$B$4:S$377,H$2,FALSE),0)</f>
        <v>0</v>
      </c>
      <c r="I122" s="10">
        <f>IFERROR(VLOOKUP($B122,'[7]Trial Blc'!$B$4:T$377,I$2,FALSE),0)</f>
        <v>0</v>
      </c>
      <c r="J122" s="10">
        <f>IFERROR(VLOOKUP($B122,'[7]Trial Blc'!$B$4:U$377,J$2,FALSE),0)</f>
        <v>0</v>
      </c>
      <c r="K122" s="10">
        <f>IFERROR(VLOOKUP($B122,'[7]Trial Blc'!$B$4:V$377,K$2,FALSE),0)</f>
        <v>0</v>
      </c>
      <c r="L122" s="10">
        <f>IFERROR(VLOOKUP($B122,'[7]Trial Blc'!$B$4:W$377,L$2,FALSE),0)</f>
        <v>0</v>
      </c>
      <c r="M122" s="10">
        <f>IFERROR(VLOOKUP($B122,'[7]Trial Blc'!$B$4:X$377,M$2,FALSE),0)</f>
        <v>0</v>
      </c>
      <c r="N122" s="10">
        <f>IFERROR(VLOOKUP($B122,'[7]Trial Blc'!$B$4:Y$377,N$2,FALSE),0)</f>
        <v>0</v>
      </c>
      <c r="O122" s="10">
        <f>IFERROR(VLOOKUP($B122,'[7]Trial Blc'!$B$4:Z$377,O$2,FALSE),0)</f>
        <v>0</v>
      </c>
      <c r="P122" s="10">
        <f>IFERROR(VLOOKUP($B122,'[7]Trial Blc'!$B$4:AA$377,P$2,FALSE),0)</f>
        <v>0</v>
      </c>
      <c r="Q122" s="10">
        <f>IFERROR(VLOOKUP($B122,'[7]Trial Blc'!$B$4:AB$377,Q$2,FALSE),0)</f>
        <v>0</v>
      </c>
      <c r="R122" s="10">
        <f>IFERROR(VLOOKUP($B122,'[7]Trial Blc'!$B$4:AC$377,R$2,FALSE),0)</f>
        <v>0</v>
      </c>
      <c r="S122" s="10">
        <f>IFERROR(VLOOKUP($B122,'[7]Trial Blc'!$B$4:AD$377,S$2,FALSE),0)</f>
        <v>0</v>
      </c>
      <c r="T122" s="10">
        <f t="shared" si="95"/>
        <v>0</v>
      </c>
      <c r="U122" s="149">
        <v>2275</v>
      </c>
      <c r="V122" s="7" t="s">
        <v>232</v>
      </c>
      <c r="W122" s="10">
        <f>-IFERROR(VLOOKUP($U122,'[7]Trial Blc'!$B$4:AH$377,W$2,FALSE),0)</f>
        <v>0</v>
      </c>
      <c r="X122" s="10"/>
      <c r="Y122" s="10"/>
      <c r="Z122" s="10">
        <f t="shared" si="97"/>
        <v>0</v>
      </c>
      <c r="AA122" s="10">
        <f>-IFERROR(VLOOKUP($U122,'[7]Trial Blc'!$B$4:AL$377,AA$2,FALSE),0)</f>
        <v>0</v>
      </c>
      <c r="AB122" s="10">
        <f>-IFERROR(VLOOKUP($U122,'[7]Trial Blc'!$B$4:AM$377,AB$2,FALSE),0)</f>
        <v>0</v>
      </c>
      <c r="AC122" s="10">
        <f>-IFERROR(VLOOKUP($U122,'[7]Trial Blc'!$B$4:AN$377,AC$2,FALSE),0)</f>
        <v>0</v>
      </c>
      <c r="AD122" s="10">
        <f>-IFERROR(VLOOKUP($U122,'[7]Trial Blc'!$B$4:AO$377,AD$2,FALSE),0)</f>
        <v>0</v>
      </c>
      <c r="AE122" s="10">
        <f>-IFERROR(VLOOKUP($U122,'[7]Trial Blc'!$B$4:AP$377,AE$2,FALSE),0)</f>
        <v>0</v>
      </c>
      <c r="AF122" s="10">
        <f>-IFERROR(VLOOKUP($U122,'[7]Trial Blc'!$B$4:AQ$377,AF$2,FALSE),0)</f>
        <v>0</v>
      </c>
      <c r="AG122" s="10">
        <f>-IFERROR(VLOOKUP($U122,'[7]Trial Blc'!$B$4:AR$377,AG$2,FALSE),0)</f>
        <v>0</v>
      </c>
      <c r="AH122" s="10">
        <f>-IFERROR(VLOOKUP($U122,'[7]Trial Blc'!$B$4:AS$377,AH$2,FALSE),0)</f>
        <v>0</v>
      </c>
      <c r="AI122" s="10">
        <f>-IFERROR(VLOOKUP($U122,'[7]Trial Blc'!$B$4:AT$377,AI$2,FALSE),0)</f>
        <v>0</v>
      </c>
      <c r="AJ122" s="10">
        <f>-IFERROR(VLOOKUP($U122,'[7]Trial Blc'!$B$4:AU$377,AJ$2,FALSE),0)</f>
        <v>0</v>
      </c>
      <c r="AK122" s="10">
        <f>-IFERROR(VLOOKUP($U122,'[7]Trial Blc'!$B$4:AV$377,AK$2,FALSE),0)</f>
        <v>0</v>
      </c>
      <c r="AL122" s="10">
        <f>-IFERROR(VLOOKUP($U122,'[7]Trial Blc'!$B$4:AW$377,AL$2,FALSE),0)</f>
        <v>0</v>
      </c>
      <c r="AM122" s="10">
        <f t="shared" si="98"/>
        <v>0</v>
      </c>
    </row>
    <row r="123" spans="1:40" s="11" customFormat="1" ht="10.5" x14ac:dyDescent="0.25">
      <c r="A123" s="13" t="s">
        <v>91</v>
      </c>
      <c r="B123" s="155"/>
      <c r="C123" s="12"/>
      <c r="D123" s="10"/>
      <c r="E123" s="10"/>
      <c r="F123" s="12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51"/>
      <c r="V123" s="13" t="s">
        <v>91</v>
      </c>
      <c r="W123" s="10"/>
      <c r="X123" s="9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</row>
    <row r="124" spans="1:40" s="7" customFormat="1" x14ac:dyDescent="0.2">
      <c r="A124" s="11" t="s">
        <v>233</v>
      </c>
      <c r="B124" s="145">
        <v>1285</v>
      </c>
      <c r="C124" s="9" t="s">
        <v>234</v>
      </c>
      <c r="D124" s="10">
        <f>IFERROR(VLOOKUP($B124,'[7]Trial Blc'!$B$4:O$377,D$2,FALSE),0)</f>
        <v>0</v>
      </c>
      <c r="E124" s="10"/>
      <c r="F124" s="10"/>
      <c r="G124" s="10">
        <f t="shared" ref="G124:G135" si="99">+D124+E124+F124</f>
        <v>0</v>
      </c>
      <c r="H124" s="10">
        <f>IFERROR(VLOOKUP($B124,'[7]Trial Blc'!$B$4:S$377,H$2,FALSE),0)</f>
        <v>0</v>
      </c>
      <c r="I124" s="10">
        <f>IFERROR(VLOOKUP($B124,'[7]Trial Blc'!$B$4:T$377,I$2,FALSE),0)</f>
        <v>0</v>
      </c>
      <c r="J124" s="10">
        <f>IFERROR(VLOOKUP($B124,'[7]Trial Blc'!$B$4:U$377,J$2,FALSE),0)</f>
        <v>0</v>
      </c>
      <c r="K124" s="10">
        <f>IFERROR(VLOOKUP($B124,'[7]Trial Blc'!$B$4:V$377,K$2,FALSE),0)</f>
        <v>0</v>
      </c>
      <c r="L124" s="10">
        <f>IFERROR(VLOOKUP($B124,'[7]Trial Blc'!$B$4:W$377,L$2,FALSE),0)</f>
        <v>0</v>
      </c>
      <c r="M124" s="10">
        <f>IFERROR(VLOOKUP($B124,'[7]Trial Blc'!$B$4:X$377,M$2,FALSE),0)</f>
        <v>0</v>
      </c>
      <c r="N124" s="10">
        <f>IFERROR(VLOOKUP($B124,'[7]Trial Blc'!$B$4:Y$377,N$2,FALSE),0)</f>
        <v>0</v>
      </c>
      <c r="O124" s="10">
        <f>IFERROR(VLOOKUP($B124,'[7]Trial Blc'!$B$4:Z$377,O$2,FALSE),0)</f>
        <v>0</v>
      </c>
      <c r="P124" s="10">
        <f>IFERROR(VLOOKUP($B124,'[7]Trial Blc'!$B$4:AA$377,P$2,FALSE),0)</f>
        <v>0</v>
      </c>
      <c r="Q124" s="10">
        <f>IFERROR(VLOOKUP($B124,'[7]Trial Blc'!$B$4:AB$377,Q$2,FALSE),0)</f>
        <v>0</v>
      </c>
      <c r="R124" s="10">
        <f>IFERROR(VLOOKUP($B124,'[7]Trial Blc'!$B$4:AC$377,R$2,FALSE),0)</f>
        <v>0</v>
      </c>
      <c r="S124" s="10">
        <f>IFERROR(VLOOKUP($B124,'[7]Trial Blc'!$B$4:AD$377,S$2,FALSE),0)</f>
        <v>0</v>
      </c>
      <c r="T124" s="10">
        <f t="shared" ref="T124:T135" si="100">AVERAGE(G124:S124)</f>
        <v>0</v>
      </c>
      <c r="U124" s="149"/>
      <c r="W124" s="10"/>
      <c r="X124" s="9"/>
      <c r="Y124" s="10"/>
      <c r="Z124" s="10">
        <f t="shared" ref="Z124" si="101">SUM(W124:Y124)</f>
        <v>0</v>
      </c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1"/>
      <c r="AN124" s="11"/>
    </row>
    <row r="125" spans="1:40" s="7" customFormat="1" x14ac:dyDescent="0.2">
      <c r="A125" s="7" t="s">
        <v>235</v>
      </c>
      <c r="B125" s="145">
        <v>1315</v>
      </c>
      <c r="C125" s="9" t="s">
        <v>236</v>
      </c>
      <c r="D125" s="271">
        <f>IFERROR(VLOOKUP($B125,'[7]Trial Blc'!$B$4:O$377,D$2,FALSE),0)</f>
        <v>2392089.7799999998</v>
      </c>
      <c r="E125" s="10"/>
      <c r="F125" s="10"/>
      <c r="G125" s="10">
        <f t="shared" si="99"/>
        <v>2392089.7799999998</v>
      </c>
      <c r="H125" s="10">
        <f>IFERROR(VLOOKUP($B125,'[7]Trial Blc'!$B$4:S$377,H$2,FALSE),0)</f>
        <v>2392089.7799999998</v>
      </c>
      <c r="I125" s="10">
        <f>IFERROR(VLOOKUP($B125,'[7]Trial Blc'!$B$4:T$377,I$2,FALSE),0)</f>
        <v>2392251.2000000002</v>
      </c>
      <c r="J125" s="10">
        <f>IFERROR(VLOOKUP($B125,'[7]Trial Blc'!$B$4:U$377,J$2,FALSE),0)</f>
        <v>2392251.2000000002</v>
      </c>
      <c r="K125" s="10">
        <f>IFERROR(VLOOKUP($B125,'[7]Trial Blc'!$B$4:V$377,K$2,FALSE),0)</f>
        <v>2392251.2000000002</v>
      </c>
      <c r="L125" s="10">
        <f>IFERROR(VLOOKUP($B125,'[7]Trial Blc'!$B$4:W$377,L$2,FALSE),0)</f>
        <v>2392452.65</v>
      </c>
      <c r="M125" s="10">
        <f>IFERROR(VLOOKUP($B125,'[7]Trial Blc'!$B$4:X$377,M$2,FALSE),0)</f>
        <v>2392452.65</v>
      </c>
      <c r="N125" s="10">
        <f>IFERROR(VLOOKUP($B125,'[7]Trial Blc'!$B$4:Y$377,N$2,FALSE),0)</f>
        <v>2392452.65</v>
      </c>
      <c r="O125" s="10">
        <f>IFERROR(VLOOKUP($B125,'[7]Trial Blc'!$B$4:Z$377,O$2,FALSE),0)</f>
        <v>2392452.65</v>
      </c>
      <c r="P125" s="10">
        <f>IFERROR(VLOOKUP($B125,'[7]Trial Blc'!$B$4:AA$377,P$2,FALSE),0)</f>
        <v>2392452.65</v>
      </c>
      <c r="Q125" s="10">
        <f>IFERROR(VLOOKUP($B125,'[7]Trial Blc'!$B$4:AB$377,Q$2,FALSE),0)</f>
        <v>2392452.65</v>
      </c>
      <c r="R125" s="10">
        <f>IFERROR(VLOOKUP($B125,'[7]Trial Blc'!$B$4:AC$377,R$2,FALSE),0)</f>
        <v>2393075.84</v>
      </c>
      <c r="S125" s="10">
        <f>IFERROR(VLOOKUP($B125,'[7]Trial Blc'!$B$4:AD$377,S$2,FALSE),0)</f>
        <v>2393729.9</v>
      </c>
      <c r="T125" s="10">
        <f t="shared" si="100"/>
        <v>2392496.5230769226</v>
      </c>
      <c r="U125" s="150">
        <v>2075</v>
      </c>
      <c r="V125" s="10" t="s">
        <v>237</v>
      </c>
      <c r="W125" s="271">
        <f>-IFERROR(VLOOKUP($U125,'[7]Trial Blc'!$B$4:AH$377,W$2,FALSE),0)</f>
        <v>1579995.37</v>
      </c>
      <c r="X125" s="10"/>
      <c r="Y125" s="10"/>
      <c r="Z125" s="10">
        <f t="shared" ref="Z125:Z134" si="102">+W125+X125+Y125</f>
        <v>1579995.37</v>
      </c>
      <c r="AA125" s="10">
        <f>-IFERROR(VLOOKUP($U125,'[7]Trial Blc'!$B$4:AL$377,AA$2,FALSE),0)</f>
        <v>1586241.02</v>
      </c>
      <c r="AB125" s="10">
        <f>-IFERROR(VLOOKUP($U125,'[7]Trial Blc'!$B$4:AM$377,AB$2,FALSE),0)</f>
        <v>1592487.09</v>
      </c>
      <c r="AC125" s="10">
        <f>-IFERROR(VLOOKUP($U125,'[7]Trial Blc'!$B$4:AN$377,AC$2,FALSE),0)</f>
        <v>1598733.16</v>
      </c>
      <c r="AD125" s="10">
        <f>-IFERROR(VLOOKUP($U125,'[7]Trial Blc'!$B$4:AO$377,AD$2,FALSE),0)</f>
        <v>1604979.23</v>
      </c>
      <c r="AE125" s="10">
        <f>-IFERROR(VLOOKUP($U125,'[7]Trial Blc'!$B$4:AP$377,AE$2,FALSE),0)</f>
        <v>1611225.83</v>
      </c>
      <c r="AF125" s="10">
        <f>-IFERROR(VLOOKUP($U125,'[7]Trial Blc'!$B$4:AQ$377,AF$2,FALSE),0)</f>
        <v>1617472.43</v>
      </c>
      <c r="AG125" s="10">
        <f>-IFERROR(VLOOKUP($U125,'[7]Trial Blc'!$B$4:AR$377,AG$2,FALSE),0)</f>
        <v>1623719.03</v>
      </c>
      <c r="AH125" s="10">
        <f>-IFERROR(VLOOKUP($U125,'[7]Trial Blc'!$B$4:AS$377,AH$2,FALSE),0)</f>
        <v>1629965.63</v>
      </c>
      <c r="AI125" s="10">
        <f>-IFERROR(VLOOKUP($U125,'[7]Trial Blc'!$B$4:AT$377,AI$2,FALSE),0)</f>
        <v>1636212.23</v>
      </c>
      <c r="AJ125" s="10">
        <f>-IFERROR(VLOOKUP($U125,'[7]Trial Blc'!$B$4:AU$377,AJ$2,FALSE),0)</f>
        <v>1642458.83</v>
      </c>
      <c r="AK125" s="10">
        <f>-IFERROR(VLOOKUP($U125,'[7]Trial Blc'!$B$4:AV$377,AK$2,FALSE),0)</f>
        <v>1648707.06</v>
      </c>
      <c r="AL125" s="10">
        <f>-IFERROR(VLOOKUP($U125,'[7]Trial Blc'!$B$4:AW$377,AL$2,FALSE),0)</f>
        <v>1654957</v>
      </c>
      <c r="AM125" s="10">
        <f t="shared" ref="AM125:AM134" si="103">AVERAGE(Z125:AL125)</f>
        <v>1617473.3776923078</v>
      </c>
    </row>
    <row r="126" spans="1:40" s="7" customFormat="1" x14ac:dyDescent="0.2">
      <c r="B126" s="145">
        <v>1455</v>
      </c>
      <c r="C126" s="9" t="s">
        <v>503</v>
      </c>
      <c r="D126" s="271">
        <f>IFERROR(VLOOKUP($B126,'[7]Trial Blc'!$B$4:O$377,D$2,FALSE),0)</f>
        <v>24340.14</v>
      </c>
      <c r="E126" s="10"/>
      <c r="F126" s="10"/>
      <c r="G126" s="10">
        <f t="shared" si="99"/>
        <v>24340.14</v>
      </c>
      <c r="H126" s="10">
        <f>IFERROR(VLOOKUP($B126,'[7]Trial Blc'!$B$4:S$377,H$2,FALSE),0)</f>
        <v>24340.14</v>
      </c>
      <c r="I126" s="10">
        <f>IFERROR(VLOOKUP($B126,'[7]Trial Blc'!$B$4:T$377,I$2,FALSE),0)</f>
        <v>24340.14</v>
      </c>
      <c r="J126" s="10">
        <f>IFERROR(VLOOKUP($B126,'[7]Trial Blc'!$B$4:U$377,J$2,FALSE),0)</f>
        <v>24340.14</v>
      </c>
      <c r="K126" s="10">
        <f>IFERROR(VLOOKUP($B126,'[7]Trial Blc'!$B$4:V$377,K$2,FALSE),0)</f>
        <v>24340.14</v>
      </c>
      <c r="L126" s="10">
        <f>IFERROR(VLOOKUP($B126,'[7]Trial Blc'!$B$4:W$377,L$2,FALSE),0)</f>
        <v>24340.14</v>
      </c>
      <c r="M126" s="10">
        <f>IFERROR(VLOOKUP($B126,'[7]Trial Blc'!$B$4:X$377,M$2,FALSE),0)</f>
        <v>24340.14</v>
      </c>
      <c r="N126" s="10">
        <f>IFERROR(VLOOKUP($B126,'[7]Trial Blc'!$B$4:Y$377,N$2,FALSE),0)</f>
        <v>24340.14</v>
      </c>
      <c r="O126" s="10">
        <f>IFERROR(VLOOKUP($B126,'[7]Trial Blc'!$B$4:Z$377,O$2,FALSE),0)</f>
        <v>24340.14</v>
      </c>
      <c r="P126" s="10">
        <f>IFERROR(VLOOKUP($B126,'[7]Trial Blc'!$B$4:AA$377,P$2,FALSE),0)</f>
        <v>24340.14</v>
      </c>
      <c r="Q126" s="10">
        <f>IFERROR(VLOOKUP($B126,'[7]Trial Blc'!$B$4:AB$377,Q$2,FALSE),0)</f>
        <v>24340.14</v>
      </c>
      <c r="R126" s="10">
        <f>IFERROR(VLOOKUP($B126,'[7]Trial Blc'!$B$4:AC$377,R$2,FALSE),0)</f>
        <v>68889.73</v>
      </c>
      <c r="S126" s="10">
        <f>IFERROR(VLOOKUP($B126,'[7]Trial Blc'!$B$4:AD$377,S$2,FALSE),0)</f>
        <v>68889.73</v>
      </c>
      <c r="T126" s="10">
        <f t="shared" si="100"/>
        <v>31193.923076923078</v>
      </c>
      <c r="U126" s="150">
        <v>2215</v>
      </c>
      <c r="V126" s="10" t="s">
        <v>239</v>
      </c>
      <c r="W126" s="271">
        <f>-IFERROR(VLOOKUP($U126,'[7]Trial Blc'!$B$4:AH$377,W$2,FALSE),0)</f>
        <v>6341.29</v>
      </c>
      <c r="X126" s="10"/>
      <c r="Y126" s="10"/>
      <c r="Z126" s="10">
        <f t="shared" si="102"/>
        <v>6341.29</v>
      </c>
      <c r="AA126" s="10">
        <f>-IFERROR(VLOOKUP($U126,'[7]Trial Blc'!$B$4:AL$377,AA$2,FALSE),0)</f>
        <v>6392</v>
      </c>
      <c r="AB126" s="10">
        <f>-IFERROR(VLOOKUP($U126,'[7]Trial Blc'!$B$4:AM$377,AB$2,FALSE),0)</f>
        <v>6442.71</v>
      </c>
      <c r="AC126" s="10">
        <f>-IFERROR(VLOOKUP($U126,'[7]Trial Blc'!$B$4:AN$377,AC$2,FALSE),0)</f>
        <v>6493.42</v>
      </c>
      <c r="AD126" s="10">
        <f>-IFERROR(VLOOKUP($U126,'[7]Trial Blc'!$B$4:AO$377,AD$2,FALSE),0)</f>
        <v>6544.13</v>
      </c>
      <c r="AE126" s="10">
        <f>-IFERROR(VLOOKUP($U126,'[7]Trial Blc'!$B$4:AP$377,AE$2,FALSE),0)</f>
        <v>6594.84</v>
      </c>
      <c r="AF126" s="10">
        <f>-IFERROR(VLOOKUP($U126,'[7]Trial Blc'!$B$4:AQ$377,AF$2,FALSE),0)</f>
        <v>6645.55</v>
      </c>
      <c r="AG126" s="10">
        <f>-IFERROR(VLOOKUP($U126,'[7]Trial Blc'!$B$4:AR$377,AG$2,FALSE),0)</f>
        <v>6696.26</v>
      </c>
      <c r="AH126" s="10">
        <f>-IFERROR(VLOOKUP($U126,'[7]Trial Blc'!$B$4:AS$377,AH$2,FALSE),0)</f>
        <v>6746.97</v>
      </c>
      <c r="AI126" s="10">
        <f>-IFERROR(VLOOKUP($U126,'[7]Trial Blc'!$B$4:AT$377,AI$2,FALSE),0)</f>
        <v>6797.68</v>
      </c>
      <c r="AJ126" s="10">
        <f>-IFERROR(VLOOKUP($U126,'[7]Trial Blc'!$B$4:AU$377,AJ$2,FALSE),0)</f>
        <v>6848.39</v>
      </c>
      <c r="AK126" s="10">
        <f>-IFERROR(VLOOKUP($U126,'[7]Trial Blc'!$B$4:AV$377,AK$2,FALSE),0)</f>
        <v>6991.91</v>
      </c>
      <c r="AL126" s="10">
        <f>-IFERROR(VLOOKUP($U126,'[7]Trial Blc'!$B$4:AW$377,AL$2,FALSE),0)</f>
        <v>7135.43</v>
      </c>
      <c r="AM126" s="10">
        <f t="shared" si="103"/>
        <v>6666.9676923076931</v>
      </c>
    </row>
    <row r="127" spans="1:40" s="7" customFormat="1" x14ac:dyDescent="0.2">
      <c r="A127" s="7" t="s">
        <v>241</v>
      </c>
      <c r="B127" s="155">
        <v>1460</v>
      </c>
      <c r="C127" s="12" t="s">
        <v>504</v>
      </c>
      <c r="D127" s="271">
        <f>IFERROR(VLOOKUP($B127,'[7]Trial Blc'!$B$4:O$377,D$2,FALSE),0)</f>
        <v>2872.58</v>
      </c>
      <c r="E127" s="10"/>
      <c r="F127" s="10"/>
      <c r="G127" s="10">
        <f t="shared" si="99"/>
        <v>2872.58</v>
      </c>
      <c r="H127" s="10">
        <f>IFERROR(VLOOKUP($B127,'[7]Trial Blc'!$B$4:S$377,H$2,FALSE),0)</f>
        <v>2872.58</v>
      </c>
      <c r="I127" s="10">
        <f>IFERROR(VLOOKUP($B127,'[7]Trial Blc'!$B$4:T$377,I$2,FALSE),0)</f>
        <v>2872.58</v>
      </c>
      <c r="J127" s="10">
        <f>IFERROR(VLOOKUP($B127,'[7]Trial Blc'!$B$4:U$377,J$2,FALSE),0)</f>
        <v>2872.58</v>
      </c>
      <c r="K127" s="10">
        <f>IFERROR(VLOOKUP($B127,'[7]Trial Blc'!$B$4:V$377,K$2,FALSE),0)</f>
        <v>2872.58</v>
      </c>
      <c r="L127" s="10">
        <f>IFERROR(VLOOKUP($B127,'[7]Trial Blc'!$B$4:W$377,L$2,FALSE),0)</f>
        <v>2872.58</v>
      </c>
      <c r="M127" s="10">
        <f>IFERROR(VLOOKUP($B127,'[7]Trial Blc'!$B$4:X$377,M$2,FALSE),0)</f>
        <v>2872.58</v>
      </c>
      <c r="N127" s="10">
        <f>IFERROR(VLOOKUP($B127,'[7]Trial Blc'!$B$4:Y$377,N$2,FALSE),0)</f>
        <v>2872.58</v>
      </c>
      <c r="O127" s="10">
        <f>IFERROR(VLOOKUP($B127,'[7]Trial Blc'!$B$4:Z$377,O$2,FALSE),0)</f>
        <v>2872.58</v>
      </c>
      <c r="P127" s="10">
        <f>IFERROR(VLOOKUP($B127,'[7]Trial Blc'!$B$4:AA$377,P$2,FALSE),0)</f>
        <v>2872.58</v>
      </c>
      <c r="Q127" s="10">
        <f>IFERROR(VLOOKUP($B127,'[7]Trial Blc'!$B$4:AB$377,Q$2,FALSE),0)</f>
        <v>2872.58</v>
      </c>
      <c r="R127" s="10">
        <f>IFERROR(VLOOKUP($B127,'[7]Trial Blc'!$B$4:AC$377,R$2,FALSE),0)</f>
        <v>2872.58</v>
      </c>
      <c r="S127" s="10">
        <f>IFERROR(VLOOKUP($B127,'[7]Trial Blc'!$B$4:AD$377,S$2,FALSE),0)</f>
        <v>2872.58</v>
      </c>
      <c r="T127" s="10">
        <f t="shared" si="100"/>
        <v>2872.5800000000008</v>
      </c>
      <c r="U127" s="149">
        <v>2220</v>
      </c>
      <c r="V127" s="7" t="s">
        <v>243</v>
      </c>
      <c r="W127" s="271">
        <f>-IFERROR(VLOOKUP($U127,'[7]Trial Blc'!$B$4:AH$377,W$2,FALSE),0)</f>
        <v>3275.29</v>
      </c>
      <c r="X127" s="10"/>
      <c r="Y127" s="10"/>
      <c r="Z127" s="10">
        <f t="shared" si="102"/>
        <v>3275.29</v>
      </c>
      <c r="AA127" s="10">
        <f>-IFERROR(VLOOKUP($U127,'[7]Trial Blc'!$B$4:AL$377,AA$2,FALSE),0)</f>
        <v>3291.24</v>
      </c>
      <c r="AB127" s="10">
        <f>-IFERROR(VLOOKUP($U127,'[7]Trial Blc'!$B$4:AM$377,AB$2,FALSE),0)</f>
        <v>3307.19</v>
      </c>
      <c r="AC127" s="10">
        <f>-IFERROR(VLOOKUP($U127,'[7]Trial Blc'!$B$4:AN$377,AC$2,FALSE),0)</f>
        <v>3323.14</v>
      </c>
      <c r="AD127" s="10">
        <f>-IFERROR(VLOOKUP($U127,'[7]Trial Blc'!$B$4:AO$377,AD$2,FALSE),0)</f>
        <v>3339.09</v>
      </c>
      <c r="AE127" s="10">
        <f>-IFERROR(VLOOKUP($U127,'[7]Trial Blc'!$B$4:AP$377,AE$2,FALSE),0)</f>
        <v>3355.04</v>
      </c>
      <c r="AF127" s="10">
        <f>-IFERROR(VLOOKUP($U127,'[7]Trial Blc'!$B$4:AQ$377,AF$2,FALSE),0)</f>
        <v>3370.99</v>
      </c>
      <c r="AG127" s="10">
        <f>-IFERROR(VLOOKUP($U127,'[7]Trial Blc'!$B$4:AR$377,AG$2,FALSE),0)</f>
        <v>3386.94</v>
      </c>
      <c r="AH127" s="10">
        <f>-IFERROR(VLOOKUP($U127,'[7]Trial Blc'!$B$4:AS$377,AH$2,FALSE),0)</f>
        <v>3402.89</v>
      </c>
      <c r="AI127" s="10">
        <f>-IFERROR(VLOOKUP($U127,'[7]Trial Blc'!$B$4:AT$377,AI$2,FALSE),0)</f>
        <v>3418.84</v>
      </c>
      <c r="AJ127" s="10">
        <f>-IFERROR(VLOOKUP($U127,'[7]Trial Blc'!$B$4:AU$377,AJ$2,FALSE),0)</f>
        <v>3434.79</v>
      </c>
      <c r="AK127" s="10">
        <f>-IFERROR(VLOOKUP($U127,'[7]Trial Blc'!$B$4:AV$377,AK$2,FALSE),0)</f>
        <v>3450.74</v>
      </c>
      <c r="AL127" s="10">
        <f>-IFERROR(VLOOKUP($U127,'[7]Trial Blc'!$B$4:AW$377,AL$2,FALSE),0)</f>
        <v>3466.69</v>
      </c>
      <c r="AM127" s="10">
        <f t="shared" si="103"/>
        <v>3370.99</v>
      </c>
    </row>
    <row r="128" spans="1:40" s="7" customFormat="1" x14ac:dyDescent="0.2">
      <c r="A128" s="7" t="s">
        <v>247</v>
      </c>
      <c r="B128" s="145">
        <v>1465</v>
      </c>
      <c r="C128" s="9" t="s">
        <v>248</v>
      </c>
      <c r="D128" s="271">
        <f>IFERROR(VLOOKUP($B128,'[7]Trial Blc'!$B$4:O$377,D$2,FALSE),0)</f>
        <v>0</v>
      </c>
      <c r="E128" s="10"/>
      <c r="F128" s="10"/>
      <c r="G128" s="10">
        <f t="shared" si="99"/>
        <v>0</v>
      </c>
      <c r="H128" s="10">
        <f>IFERROR(VLOOKUP($B128,'[7]Trial Blc'!$B$4:S$377,H$2,FALSE),0)</f>
        <v>0</v>
      </c>
      <c r="I128" s="10">
        <f>IFERROR(VLOOKUP($B128,'[7]Trial Blc'!$B$4:T$377,I$2,FALSE),0)</f>
        <v>0</v>
      </c>
      <c r="J128" s="10">
        <f>IFERROR(VLOOKUP($B128,'[7]Trial Blc'!$B$4:U$377,J$2,FALSE),0)</f>
        <v>0</v>
      </c>
      <c r="K128" s="10">
        <f>IFERROR(VLOOKUP($B128,'[7]Trial Blc'!$B$4:V$377,K$2,FALSE),0)</f>
        <v>0</v>
      </c>
      <c r="L128" s="10">
        <f>IFERROR(VLOOKUP($B128,'[7]Trial Blc'!$B$4:W$377,L$2,FALSE),0)</f>
        <v>0</v>
      </c>
      <c r="M128" s="10">
        <f>IFERROR(VLOOKUP($B128,'[7]Trial Blc'!$B$4:X$377,M$2,FALSE),0)</f>
        <v>0</v>
      </c>
      <c r="N128" s="10">
        <f>IFERROR(VLOOKUP($B128,'[7]Trial Blc'!$B$4:Y$377,N$2,FALSE),0)</f>
        <v>0</v>
      </c>
      <c r="O128" s="10">
        <f>IFERROR(VLOOKUP($B128,'[7]Trial Blc'!$B$4:Z$377,O$2,FALSE),0)</f>
        <v>0</v>
      </c>
      <c r="P128" s="10">
        <f>IFERROR(VLOOKUP($B128,'[7]Trial Blc'!$B$4:AA$377,P$2,FALSE),0)</f>
        <v>0</v>
      </c>
      <c r="Q128" s="10">
        <f>IFERROR(VLOOKUP($B128,'[7]Trial Blc'!$B$4:AB$377,Q$2,FALSE),0)</f>
        <v>0</v>
      </c>
      <c r="R128" s="10">
        <f>IFERROR(VLOOKUP($B128,'[7]Trial Blc'!$B$4:AC$377,R$2,FALSE),0)</f>
        <v>0</v>
      </c>
      <c r="S128" s="10">
        <f>IFERROR(VLOOKUP($B128,'[7]Trial Blc'!$B$4:AD$377,S$2,FALSE),0)</f>
        <v>0</v>
      </c>
      <c r="T128" s="10">
        <f t="shared" si="100"/>
        <v>0</v>
      </c>
      <c r="U128" s="150"/>
      <c r="V128" s="11"/>
      <c r="W128" s="10">
        <f>-IFERROR(VLOOKUP($U128,'[7]Trial Blc'!$B$4:AH$377,W$2,FALSE),0)</f>
        <v>0</v>
      </c>
      <c r="X128" s="10"/>
      <c r="Y128" s="10"/>
      <c r="Z128" s="10">
        <f t="shared" si="102"/>
        <v>0</v>
      </c>
      <c r="AA128" s="10">
        <f>-IFERROR(VLOOKUP($U128,'[7]Trial Blc'!$B$4:AL$377,AA$2,FALSE),0)</f>
        <v>0</v>
      </c>
      <c r="AB128" s="10">
        <f>-IFERROR(VLOOKUP($U128,'[7]Trial Blc'!$B$4:AM$377,AB$2,FALSE),0)</f>
        <v>0</v>
      </c>
      <c r="AC128" s="10">
        <f>-IFERROR(VLOOKUP($U128,'[7]Trial Blc'!$B$4:AN$377,AC$2,FALSE),0)</f>
        <v>0</v>
      </c>
      <c r="AD128" s="10">
        <f>-IFERROR(VLOOKUP($U128,'[7]Trial Blc'!$B$4:AO$377,AD$2,FALSE),0)</f>
        <v>0</v>
      </c>
      <c r="AE128" s="10">
        <f>-IFERROR(VLOOKUP($U128,'[7]Trial Blc'!$B$4:AP$377,AE$2,FALSE),0)</f>
        <v>0</v>
      </c>
      <c r="AF128" s="10">
        <f>-IFERROR(VLOOKUP($U128,'[7]Trial Blc'!$B$4:AQ$377,AF$2,FALSE),0)</f>
        <v>0</v>
      </c>
      <c r="AG128" s="10">
        <f>-IFERROR(VLOOKUP($U128,'[7]Trial Blc'!$B$4:AR$377,AG$2,FALSE),0)</f>
        <v>0</v>
      </c>
      <c r="AH128" s="10">
        <f>-IFERROR(VLOOKUP($U128,'[7]Trial Blc'!$B$4:AS$377,AH$2,FALSE),0)</f>
        <v>0</v>
      </c>
      <c r="AI128" s="10">
        <f>-IFERROR(VLOOKUP($U128,'[7]Trial Blc'!$B$4:AT$377,AI$2,FALSE),0)</f>
        <v>0</v>
      </c>
      <c r="AJ128" s="10">
        <f>-IFERROR(VLOOKUP($U128,'[7]Trial Blc'!$B$4:AU$377,AJ$2,FALSE),0)</f>
        <v>0</v>
      </c>
      <c r="AK128" s="10">
        <f>-IFERROR(VLOOKUP($U128,'[7]Trial Blc'!$B$4:AV$377,AK$2,FALSE),0)</f>
        <v>0</v>
      </c>
      <c r="AL128" s="10">
        <f>-IFERROR(VLOOKUP($U128,'[7]Trial Blc'!$B$4:AW$377,AL$2,FALSE),0)</f>
        <v>0</v>
      </c>
      <c r="AM128" s="10">
        <f t="shared" si="103"/>
        <v>0</v>
      </c>
      <c r="AN128" s="11"/>
    </row>
    <row r="129" spans="1:40" s="7" customFormat="1" x14ac:dyDescent="0.2">
      <c r="A129" s="7" t="s">
        <v>249</v>
      </c>
      <c r="B129" s="155">
        <v>1470</v>
      </c>
      <c r="C129" s="12" t="s">
        <v>250</v>
      </c>
      <c r="D129" s="271">
        <f>IFERROR(VLOOKUP($B129,'[7]Trial Blc'!$B$4:O$377,D$2,FALSE),0)</f>
        <v>36494.660000000003</v>
      </c>
      <c r="E129" s="10"/>
      <c r="F129" s="10"/>
      <c r="G129" s="10">
        <f t="shared" si="99"/>
        <v>36494.660000000003</v>
      </c>
      <c r="H129" s="10">
        <f>IFERROR(VLOOKUP($B129,'[7]Trial Blc'!$B$4:S$377,H$2,FALSE),0)</f>
        <v>36494.639999999999</v>
      </c>
      <c r="I129" s="10">
        <f>IFERROR(VLOOKUP($B129,'[7]Trial Blc'!$B$4:T$377,I$2,FALSE),0)</f>
        <v>36494.61</v>
      </c>
      <c r="J129" s="10">
        <f>IFERROR(VLOOKUP($B129,'[7]Trial Blc'!$B$4:U$377,J$2,FALSE),0)</f>
        <v>36720.379999999997</v>
      </c>
      <c r="K129" s="10">
        <f>IFERROR(VLOOKUP($B129,'[7]Trial Blc'!$B$4:V$377,K$2,FALSE),0)</f>
        <v>36720.370000000003</v>
      </c>
      <c r="L129" s="10">
        <f>IFERROR(VLOOKUP($B129,'[7]Trial Blc'!$B$4:W$377,L$2,FALSE),0)</f>
        <v>36720.33</v>
      </c>
      <c r="M129" s="10">
        <f>IFERROR(VLOOKUP($B129,'[7]Trial Blc'!$B$4:X$377,M$2,FALSE),0)</f>
        <v>36720.32</v>
      </c>
      <c r="N129" s="10">
        <f>IFERROR(VLOOKUP($B129,'[7]Trial Blc'!$B$4:Y$377,N$2,FALSE),0)</f>
        <v>36720.300000000003</v>
      </c>
      <c r="O129" s="10">
        <f>IFERROR(VLOOKUP($B129,'[7]Trial Blc'!$B$4:Z$377,O$2,FALSE),0)</f>
        <v>36720.269999999997</v>
      </c>
      <c r="P129" s="10">
        <f>IFERROR(VLOOKUP($B129,'[7]Trial Blc'!$B$4:AA$377,P$2,FALSE),0)</f>
        <v>36720.25</v>
      </c>
      <c r="Q129" s="10">
        <f>IFERROR(VLOOKUP($B129,'[7]Trial Blc'!$B$4:AB$377,Q$2,FALSE),0)</f>
        <v>36720.239999999998</v>
      </c>
      <c r="R129" s="10">
        <f>IFERROR(VLOOKUP($B129,'[7]Trial Blc'!$B$4:AC$377,R$2,FALSE),0)</f>
        <v>36720.21</v>
      </c>
      <c r="S129" s="10">
        <f>IFERROR(VLOOKUP($B129,'[7]Trial Blc'!$B$4:AD$377,S$2,FALSE),0)</f>
        <v>36720.199999999997</v>
      </c>
      <c r="T129" s="10">
        <f t="shared" si="100"/>
        <v>36668.213846153849</v>
      </c>
      <c r="U129" s="149">
        <v>2230</v>
      </c>
      <c r="V129" s="7" t="s">
        <v>251</v>
      </c>
      <c r="W129" s="271">
        <f>-IFERROR(VLOOKUP($U129,'[7]Trial Blc'!$B$4:AH$377,W$2,FALSE),0)</f>
        <v>30415.56</v>
      </c>
      <c r="X129" s="10"/>
      <c r="Y129" s="10"/>
      <c r="Z129" s="10">
        <f t="shared" si="102"/>
        <v>30415.56</v>
      </c>
      <c r="AA129" s="10">
        <f>-IFERROR(VLOOKUP($U129,'[7]Trial Blc'!$B$4:AL$377,AA$2,FALSE),0)</f>
        <v>30605.63</v>
      </c>
      <c r="AB129" s="10">
        <f>-IFERROR(VLOOKUP($U129,'[7]Trial Blc'!$B$4:AM$377,AB$2,FALSE),0)</f>
        <v>30795.68</v>
      </c>
      <c r="AC129" s="10">
        <f>-IFERROR(VLOOKUP($U129,'[7]Trial Blc'!$B$4:AN$377,AC$2,FALSE),0)</f>
        <v>30986.9</v>
      </c>
      <c r="AD129" s="10">
        <f>-IFERROR(VLOOKUP($U129,'[7]Trial Blc'!$B$4:AO$377,AD$2,FALSE),0)</f>
        <v>31178.14</v>
      </c>
      <c r="AE129" s="10">
        <f>-IFERROR(VLOOKUP($U129,'[7]Trial Blc'!$B$4:AP$377,AE$2,FALSE),0)</f>
        <v>31369.37</v>
      </c>
      <c r="AF129" s="10">
        <f>-IFERROR(VLOOKUP($U129,'[7]Trial Blc'!$B$4:AQ$377,AF$2,FALSE),0)</f>
        <v>31560.62</v>
      </c>
      <c r="AG129" s="10">
        <f>-IFERROR(VLOOKUP($U129,'[7]Trial Blc'!$B$4:AR$377,AG$2,FALSE),0)</f>
        <v>31751.86</v>
      </c>
      <c r="AH129" s="10">
        <f>-IFERROR(VLOOKUP($U129,'[7]Trial Blc'!$B$4:AS$377,AH$2,FALSE),0)</f>
        <v>31943.1</v>
      </c>
      <c r="AI129" s="10">
        <f>-IFERROR(VLOOKUP($U129,'[7]Trial Blc'!$B$4:AT$377,AI$2,FALSE),0)</f>
        <v>32134.34</v>
      </c>
      <c r="AJ129" s="10">
        <f>-IFERROR(VLOOKUP($U129,'[7]Trial Blc'!$B$4:AU$377,AJ$2,FALSE),0)</f>
        <v>32325.58</v>
      </c>
      <c r="AK129" s="10">
        <f>-IFERROR(VLOOKUP($U129,'[7]Trial Blc'!$B$4:AV$377,AK$2,FALSE),0)</f>
        <v>32516.82</v>
      </c>
      <c r="AL129" s="10">
        <f>-IFERROR(VLOOKUP($U129,'[7]Trial Blc'!$B$4:AW$377,AL$2,FALSE),0)</f>
        <v>32708.06</v>
      </c>
      <c r="AM129" s="10">
        <f t="shared" si="103"/>
        <v>31560.896923076922</v>
      </c>
    </row>
    <row r="130" spans="1:40" s="7" customFormat="1" x14ac:dyDescent="0.2">
      <c r="A130" s="7" t="s">
        <v>252</v>
      </c>
      <c r="B130" s="145">
        <v>1475</v>
      </c>
      <c r="C130" s="9" t="s">
        <v>253</v>
      </c>
      <c r="D130" s="271">
        <f>IFERROR(VLOOKUP($B130,'[7]Trial Blc'!$B$4:O$377,D$2,FALSE),0)</f>
        <v>23308.28</v>
      </c>
      <c r="E130" s="10"/>
      <c r="F130" s="10"/>
      <c r="G130" s="10">
        <f t="shared" si="99"/>
        <v>23308.28</v>
      </c>
      <c r="H130" s="10">
        <f>IFERROR(VLOOKUP($B130,'[7]Trial Blc'!$B$4:S$377,H$2,FALSE),0)</f>
        <v>23308.28</v>
      </c>
      <c r="I130" s="10">
        <f>IFERROR(VLOOKUP($B130,'[7]Trial Blc'!$B$4:T$377,I$2,FALSE),0)</f>
        <v>23308.28</v>
      </c>
      <c r="J130" s="10">
        <f>IFERROR(VLOOKUP($B130,'[7]Trial Blc'!$B$4:U$377,J$2,FALSE),0)</f>
        <v>23308.28</v>
      </c>
      <c r="K130" s="10">
        <f>IFERROR(VLOOKUP($B130,'[7]Trial Blc'!$B$4:V$377,K$2,FALSE),0)</f>
        <v>23308.28</v>
      </c>
      <c r="L130" s="10">
        <f>IFERROR(VLOOKUP($B130,'[7]Trial Blc'!$B$4:W$377,L$2,FALSE),0)</f>
        <v>23308.28</v>
      </c>
      <c r="M130" s="10">
        <f>IFERROR(VLOOKUP($B130,'[7]Trial Blc'!$B$4:X$377,M$2,FALSE),0)</f>
        <v>23308.28</v>
      </c>
      <c r="N130" s="10">
        <f>IFERROR(VLOOKUP($B130,'[7]Trial Blc'!$B$4:Y$377,N$2,FALSE),0)</f>
        <v>23308.28</v>
      </c>
      <c r="O130" s="10">
        <f>IFERROR(VLOOKUP($B130,'[7]Trial Blc'!$B$4:Z$377,O$2,FALSE),0)</f>
        <v>23308.28</v>
      </c>
      <c r="P130" s="10">
        <f>IFERROR(VLOOKUP($B130,'[7]Trial Blc'!$B$4:AA$377,P$2,FALSE),0)</f>
        <v>23508.28</v>
      </c>
      <c r="Q130" s="10">
        <f>IFERROR(VLOOKUP($B130,'[7]Trial Blc'!$B$4:AB$377,Q$2,FALSE),0)</f>
        <v>23508.28</v>
      </c>
      <c r="R130" s="10">
        <f>IFERROR(VLOOKUP($B130,'[7]Trial Blc'!$B$4:AC$377,R$2,FALSE),0)</f>
        <v>23508.28</v>
      </c>
      <c r="S130" s="10">
        <f>IFERROR(VLOOKUP($B130,'[7]Trial Blc'!$B$4:AD$377,S$2,FALSE),0)</f>
        <v>23508.28</v>
      </c>
      <c r="T130" s="10">
        <f t="shared" si="100"/>
        <v>23369.818461538463</v>
      </c>
      <c r="U130" s="149">
        <v>2235</v>
      </c>
      <c r="V130" s="7" t="s">
        <v>254</v>
      </c>
      <c r="W130" s="271">
        <f>-IFERROR(VLOOKUP($U130,'[7]Trial Blc'!$B$4:AH$377,W$2,FALSE),0)</f>
        <v>12575.17</v>
      </c>
      <c r="X130" s="10"/>
      <c r="Y130" s="10"/>
      <c r="Z130" s="10">
        <f t="shared" si="102"/>
        <v>12575.17</v>
      </c>
      <c r="AA130" s="10">
        <f>-IFERROR(VLOOKUP($U130,'[7]Trial Blc'!$B$4:AL$377,AA$2,FALSE),0)</f>
        <v>12704.66</v>
      </c>
      <c r="AB130" s="10">
        <f>-IFERROR(VLOOKUP($U130,'[7]Trial Blc'!$B$4:AM$377,AB$2,FALSE),0)</f>
        <v>12834.15</v>
      </c>
      <c r="AC130" s="10">
        <f>-IFERROR(VLOOKUP($U130,'[7]Trial Blc'!$B$4:AN$377,AC$2,FALSE),0)</f>
        <v>12963.64</v>
      </c>
      <c r="AD130" s="10">
        <f>-IFERROR(VLOOKUP($U130,'[7]Trial Blc'!$B$4:AO$377,AD$2,FALSE),0)</f>
        <v>13093.13</v>
      </c>
      <c r="AE130" s="10">
        <f>-IFERROR(VLOOKUP($U130,'[7]Trial Blc'!$B$4:AP$377,AE$2,FALSE),0)</f>
        <v>13222.62</v>
      </c>
      <c r="AF130" s="10">
        <f>-IFERROR(VLOOKUP($U130,'[7]Trial Blc'!$B$4:AQ$377,AF$2,FALSE),0)</f>
        <v>13352.11</v>
      </c>
      <c r="AG130" s="10">
        <f>-IFERROR(VLOOKUP($U130,'[7]Trial Blc'!$B$4:AR$377,AG$2,FALSE),0)</f>
        <v>13481.6</v>
      </c>
      <c r="AH130" s="10">
        <f>-IFERROR(VLOOKUP($U130,'[7]Trial Blc'!$B$4:AS$377,AH$2,FALSE),0)</f>
        <v>13611.09</v>
      </c>
      <c r="AI130" s="10">
        <f>-IFERROR(VLOOKUP($U130,'[7]Trial Blc'!$B$4:AT$377,AI$2,FALSE),0)</f>
        <v>13741.69</v>
      </c>
      <c r="AJ130" s="10">
        <f>-IFERROR(VLOOKUP($U130,'[7]Trial Blc'!$B$4:AU$377,AJ$2,FALSE),0)</f>
        <v>13872.29</v>
      </c>
      <c r="AK130" s="10">
        <f>-IFERROR(VLOOKUP($U130,'[7]Trial Blc'!$B$4:AV$377,AK$2,FALSE),0)</f>
        <v>14002.89</v>
      </c>
      <c r="AL130" s="10">
        <f>-IFERROR(VLOOKUP($U130,'[7]Trial Blc'!$B$4:AW$377,AL$2,FALSE),0)</f>
        <v>14133.49</v>
      </c>
      <c r="AM130" s="10">
        <f t="shared" si="103"/>
        <v>13352.963846153843</v>
      </c>
    </row>
    <row r="131" spans="1:40" s="7" customFormat="1" x14ac:dyDescent="0.2">
      <c r="A131" s="7" t="s">
        <v>255</v>
      </c>
      <c r="B131" s="145">
        <v>1480</v>
      </c>
      <c r="C131" s="9" t="s">
        <v>256</v>
      </c>
      <c r="D131" s="271">
        <f>IFERROR(VLOOKUP($B131,'[7]Trial Blc'!$B$4:O$377,D$2,FALSE),0)</f>
        <v>1716.3</v>
      </c>
      <c r="E131" s="10"/>
      <c r="F131" s="10"/>
      <c r="G131" s="10">
        <f t="shared" si="99"/>
        <v>1716.3</v>
      </c>
      <c r="H131" s="10">
        <f>IFERROR(VLOOKUP($B131,'[7]Trial Blc'!$B$4:S$377,H$2,FALSE),0)</f>
        <v>1716.3</v>
      </c>
      <c r="I131" s="10">
        <f>IFERROR(VLOOKUP($B131,'[7]Trial Blc'!$B$4:T$377,I$2,FALSE),0)</f>
        <v>3117.16</v>
      </c>
      <c r="J131" s="10">
        <f>IFERROR(VLOOKUP($B131,'[7]Trial Blc'!$B$4:U$377,J$2,FALSE),0)</f>
        <v>2869.64</v>
      </c>
      <c r="K131" s="10">
        <f>IFERROR(VLOOKUP($B131,'[7]Trial Blc'!$B$4:V$377,K$2,FALSE),0)</f>
        <v>2869.64</v>
      </c>
      <c r="L131" s="10">
        <f>IFERROR(VLOOKUP($B131,'[7]Trial Blc'!$B$4:W$377,L$2,FALSE),0)</f>
        <v>2869.64</v>
      </c>
      <c r="M131" s="10">
        <f>IFERROR(VLOOKUP($B131,'[7]Trial Blc'!$B$4:X$377,M$2,FALSE),0)</f>
        <v>2869.64</v>
      </c>
      <c r="N131" s="10">
        <f>IFERROR(VLOOKUP($B131,'[7]Trial Blc'!$B$4:Y$377,N$2,FALSE),0)</f>
        <v>2869.64</v>
      </c>
      <c r="O131" s="10">
        <f>IFERROR(VLOOKUP($B131,'[7]Trial Blc'!$B$4:Z$377,O$2,FALSE),0)</f>
        <v>2869.64</v>
      </c>
      <c r="P131" s="10">
        <f>IFERROR(VLOOKUP($B131,'[7]Trial Blc'!$B$4:AA$377,P$2,FALSE),0)</f>
        <v>2869.64</v>
      </c>
      <c r="Q131" s="10">
        <f>IFERROR(VLOOKUP($B131,'[7]Trial Blc'!$B$4:AB$377,Q$2,FALSE),0)</f>
        <v>2869.64</v>
      </c>
      <c r="R131" s="10">
        <f>IFERROR(VLOOKUP($B131,'[7]Trial Blc'!$B$4:AC$377,R$2,FALSE),0)</f>
        <v>2869.64</v>
      </c>
      <c r="S131" s="10">
        <f>IFERROR(VLOOKUP($B131,'[7]Trial Blc'!$B$4:AD$377,S$2,FALSE),0)</f>
        <v>2869.64</v>
      </c>
      <c r="T131" s="10">
        <f t="shared" si="100"/>
        <v>2711.2430769230768</v>
      </c>
      <c r="U131" s="149">
        <v>2240</v>
      </c>
      <c r="V131" s="7" t="s">
        <v>257</v>
      </c>
      <c r="W131" s="271">
        <f>-IFERROR(VLOOKUP($U131,'[7]Trial Blc'!$B$4:AH$377,W$2,FALSE),0)</f>
        <v>1595.22</v>
      </c>
      <c r="X131" s="10"/>
      <c r="Y131" s="10"/>
      <c r="Z131" s="10">
        <f t="shared" si="102"/>
        <v>1595.22</v>
      </c>
      <c r="AA131" s="10">
        <f>-IFERROR(VLOOKUP($U131,'[7]Trial Blc'!$B$4:AL$377,AA$2,FALSE),0)</f>
        <v>1607.14</v>
      </c>
      <c r="AB131" s="10">
        <f>-IFERROR(VLOOKUP($U131,'[7]Trial Blc'!$B$4:AM$377,AB$2,FALSE),0)</f>
        <v>-1025.33</v>
      </c>
      <c r="AC131" s="10">
        <f>-IFERROR(VLOOKUP($U131,'[7]Trial Blc'!$B$4:AN$377,AC$2,FALSE),0)</f>
        <v>-1251.2</v>
      </c>
      <c r="AD131" s="10">
        <f>-IFERROR(VLOOKUP($U131,'[7]Trial Blc'!$B$4:AO$377,AD$2,FALSE),0)</f>
        <v>-1231.27</v>
      </c>
      <c r="AE131" s="10">
        <f>-IFERROR(VLOOKUP($U131,'[7]Trial Blc'!$B$4:AP$377,AE$2,FALSE),0)</f>
        <v>-1211.3399999999999</v>
      </c>
      <c r="AF131" s="10">
        <f>-IFERROR(VLOOKUP($U131,'[7]Trial Blc'!$B$4:AQ$377,AF$2,FALSE),0)</f>
        <v>-1191.4100000000001</v>
      </c>
      <c r="AG131" s="10">
        <f>-IFERROR(VLOOKUP($U131,'[7]Trial Blc'!$B$4:AR$377,AG$2,FALSE),0)</f>
        <v>-1171.48</v>
      </c>
      <c r="AH131" s="10">
        <f>-IFERROR(VLOOKUP($U131,'[7]Trial Blc'!$B$4:AS$377,AH$2,FALSE),0)</f>
        <v>-1151.55</v>
      </c>
      <c r="AI131" s="10">
        <f>-IFERROR(VLOOKUP($U131,'[7]Trial Blc'!$B$4:AT$377,AI$2,FALSE),0)</f>
        <v>-1131.6199999999999</v>
      </c>
      <c r="AJ131" s="10">
        <f>-IFERROR(VLOOKUP($U131,'[7]Trial Blc'!$B$4:AU$377,AJ$2,FALSE),0)</f>
        <v>-1111.69</v>
      </c>
      <c r="AK131" s="10">
        <f>-IFERROR(VLOOKUP($U131,'[7]Trial Blc'!$B$4:AV$377,AK$2,FALSE),0)</f>
        <v>-1091.76</v>
      </c>
      <c r="AL131" s="10">
        <f>-IFERROR(VLOOKUP($U131,'[7]Trial Blc'!$B$4:AW$377,AL$2,FALSE),0)</f>
        <v>-1071.83</v>
      </c>
      <c r="AM131" s="10">
        <f t="shared" si="103"/>
        <v>-726.00923076923073</v>
      </c>
    </row>
    <row r="132" spans="1:40" s="7" customFormat="1" ht="11.25" customHeight="1" x14ac:dyDescent="0.2">
      <c r="A132" s="7" t="s">
        <v>258</v>
      </c>
      <c r="B132" s="155">
        <v>1485</v>
      </c>
      <c r="C132" s="12" t="s">
        <v>259</v>
      </c>
      <c r="D132" s="271">
        <f>IFERROR(VLOOKUP($B132,'[7]Trial Blc'!$B$4:O$377,D$2,FALSE),0)</f>
        <v>550.03</v>
      </c>
      <c r="E132" s="10"/>
      <c r="F132" s="10"/>
      <c r="G132" s="10">
        <f t="shared" si="99"/>
        <v>550.03</v>
      </c>
      <c r="H132" s="10">
        <f>IFERROR(VLOOKUP($B132,'[7]Trial Blc'!$B$4:S$377,H$2,FALSE),0)</f>
        <v>550.03</v>
      </c>
      <c r="I132" s="10">
        <f>IFERROR(VLOOKUP($B132,'[7]Trial Blc'!$B$4:T$377,I$2,FALSE),0)</f>
        <v>550.03</v>
      </c>
      <c r="J132" s="10">
        <f>IFERROR(VLOOKUP($B132,'[7]Trial Blc'!$B$4:U$377,J$2,FALSE),0)</f>
        <v>550.03</v>
      </c>
      <c r="K132" s="10">
        <f>IFERROR(VLOOKUP($B132,'[7]Trial Blc'!$B$4:V$377,K$2,FALSE),0)</f>
        <v>550.03</v>
      </c>
      <c r="L132" s="10">
        <f>IFERROR(VLOOKUP($B132,'[7]Trial Blc'!$B$4:W$377,L$2,FALSE),0)</f>
        <v>550.03</v>
      </c>
      <c r="M132" s="10">
        <f>IFERROR(VLOOKUP($B132,'[7]Trial Blc'!$B$4:X$377,M$2,FALSE),0)</f>
        <v>550.03</v>
      </c>
      <c r="N132" s="10">
        <f>IFERROR(VLOOKUP($B132,'[7]Trial Blc'!$B$4:Y$377,N$2,FALSE),0)</f>
        <v>550.03</v>
      </c>
      <c r="O132" s="10">
        <f>IFERROR(VLOOKUP($B132,'[7]Trial Blc'!$B$4:Z$377,O$2,FALSE),0)</f>
        <v>550.03</v>
      </c>
      <c r="P132" s="10">
        <f>IFERROR(VLOOKUP($B132,'[7]Trial Blc'!$B$4:AA$377,P$2,FALSE),0)</f>
        <v>550.03</v>
      </c>
      <c r="Q132" s="10">
        <f>IFERROR(VLOOKUP($B132,'[7]Trial Blc'!$B$4:AB$377,Q$2,FALSE),0)</f>
        <v>550.03</v>
      </c>
      <c r="R132" s="10">
        <f>IFERROR(VLOOKUP($B132,'[7]Trial Blc'!$B$4:AC$377,R$2,FALSE),0)</f>
        <v>550.03</v>
      </c>
      <c r="S132" s="10">
        <f>IFERROR(VLOOKUP($B132,'[7]Trial Blc'!$B$4:AD$377,S$2,FALSE),0)</f>
        <v>550.03</v>
      </c>
      <c r="T132" s="10">
        <f t="shared" si="100"/>
        <v>550.02999999999986</v>
      </c>
      <c r="U132" s="149">
        <v>2245</v>
      </c>
      <c r="V132" s="7" t="s">
        <v>260</v>
      </c>
      <c r="W132" s="271">
        <f>-IFERROR(VLOOKUP($U132,'[7]Trial Blc'!$B$4:AH$377,W$2,FALSE),0)</f>
        <v>654.16999999999996</v>
      </c>
      <c r="X132" s="10"/>
      <c r="Y132" s="10"/>
      <c r="Z132" s="10">
        <f t="shared" si="102"/>
        <v>654.16999999999996</v>
      </c>
      <c r="AA132" s="10">
        <f>-IFERROR(VLOOKUP($U132,'[7]Trial Blc'!$B$4:AL$377,AA$2,FALSE),0)</f>
        <v>654.16999999999996</v>
      </c>
      <c r="AB132" s="10">
        <f>-IFERROR(VLOOKUP($U132,'[7]Trial Blc'!$B$4:AM$377,AB$2,FALSE),0)</f>
        <v>654.16999999999996</v>
      </c>
      <c r="AC132" s="10">
        <f>-IFERROR(VLOOKUP($U132,'[7]Trial Blc'!$B$4:AN$377,AC$2,FALSE),0)</f>
        <v>654.16999999999996</v>
      </c>
      <c r="AD132" s="10">
        <f>-IFERROR(VLOOKUP($U132,'[7]Trial Blc'!$B$4:AO$377,AD$2,FALSE),0)</f>
        <v>658.75</v>
      </c>
      <c r="AE132" s="10">
        <f>-IFERROR(VLOOKUP($U132,'[7]Trial Blc'!$B$4:AP$377,AE$2,FALSE),0)</f>
        <v>663.33</v>
      </c>
      <c r="AF132" s="10">
        <f>-IFERROR(VLOOKUP($U132,'[7]Trial Blc'!$B$4:AQ$377,AF$2,FALSE),0)</f>
        <v>667.91</v>
      </c>
      <c r="AG132" s="10">
        <f>-IFERROR(VLOOKUP($U132,'[7]Trial Blc'!$B$4:AR$377,AG$2,FALSE),0)</f>
        <v>672.49</v>
      </c>
      <c r="AH132" s="10">
        <f>-IFERROR(VLOOKUP($U132,'[7]Trial Blc'!$B$4:AS$377,AH$2,FALSE),0)</f>
        <v>677.07</v>
      </c>
      <c r="AI132" s="10">
        <f>-IFERROR(VLOOKUP($U132,'[7]Trial Blc'!$B$4:AT$377,AI$2,FALSE),0)</f>
        <v>681.65</v>
      </c>
      <c r="AJ132" s="10">
        <f>-IFERROR(VLOOKUP($U132,'[7]Trial Blc'!$B$4:AU$377,AJ$2,FALSE),0)</f>
        <v>686.23</v>
      </c>
      <c r="AK132" s="10">
        <f>-IFERROR(VLOOKUP($U132,'[7]Trial Blc'!$B$4:AV$377,AK$2,FALSE),0)</f>
        <v>690.81</v>
      </c>
      <c r="AL132" s="10">
        <f>-IFERROR(VLOOKUP($U132,'[7]Trial Blc'!$B$4:AW$377,AL$2,FALSE),0)</f>
        <v>695.39</v>
      </c>
      <c r="AM132" s="10">
        <f t="shared" si="103"/>
        <v>670.02384615384597</v>
      </c>
    </row>
    <row r="133" spans="1:40" s="7" customFormat="1" x14ac:dyDescent="0.2">
      <c r="A133" s="7" t="s">
        <v>261</v>
      </c>
      <c r="B133" s="145">
        <v>1490</v>
      </c>
      <c r="C133" s="9" t="s">
        <v>262</v>
      </c>
      <c r="D133" s="271">
        <f>IFERROR(VLOOKUP($B133,'[7]Trial Blc'!$B$4:O$377,D$2,FALSE),0)</f>
        <v>1369.21</v>
      </c>
      <c r="E133" s="10"/>
      <c r="F133" s="10"/>
      <c r="G133" s="10">
        <f t="shared" si="99"/>
        <v>1369.21</v>
      </c>
      <c r="H133" s="10">
        <f>IFERROR(VLOOKUP($B133,'[7]Trial Blc'!$B$4:S$377,H$2,FALSE),0)</f>
        <v>1369.21</v>
      </c>
      <c r="I133" s="10">
        <f>IFERROR(VLOOKUP($B133,'[7]Trial Blc'!$B$4:T$377,I$2,FALSE),0)</f>
        <v>1369.21</v>
      </c>
      <c r="J133" s="10">
        <f>IFERROR(VLOOKUP($B133,'[7]Trial Blc'!$B$4:U$377,J$2,FALSE),0)</f>
        <v>1369.21</v>
      </c>
      <c r="K133" s="10">
        <f>IFERROR(VLOOKUP($B133,'[7]Trial Blc'!$B$4:V$377,K$2,FALSE),0)</f>
        <v>1369.21</v>
      </c>
      <c r="L133" s="10">
        <f>IFERROR(VLOOKUP($B133,'[7]Trial Blc'!$B$4:W$377,L$2,FALSE),0)</f>
        <v>1369.21</v>
      </c>
      <c r="M133" s="10">
        <f>IFERROR(VLOOKUP($B133,'[7]Trial Blc'!$B$4:X$377,M$2,FALSE),0)</f>
        <v>1369.21</v>
      </c>
      <c r="N133" s="10">
        <f>IFERROR(VLOOKUP($B133,'[7]Trial Blc'!$B$4:Y$377,N$2,FALSE),0)</f>
        <v>1369.21</v>
      </c>
      <c r="O133" s="10">
        <f>IFERROR(VLOOKUP($B133,'[7]Trial Blc'!$B$4:Z$377,O$2,FALSE),0)</f>
        <v>1369.21</v>
      </c>
      <c r="P133" s="10">
        <f>IFERROR(VLOOKUP($B133,'[7]Trial Blc'!$B$4:AA$377,P$2,FALSE),0)</f>
        <v>1369.21</v>
      </c>
      <c r="Q133" s="10">
        <f>IFERROR(VLOOKUP($B133,'[7]Trial Blc'!$B$4:AB$377,Q$2,FALSE),0)</f>
        <v>1369.21</v>
      </c>
      <c r="R133" s="10">
        <f>IFERROR(VLOOKUP($B133,'[7]Trial Blc'!$B$4:AC$377,R$2,FALSE),0)</f>
        <v>1369.21</v>
      </c>
      <c r="S133" s="10">
        <f>IFERROR(VLOOKUP($B133,'[7]Trial Blc'!$B$4:AD$377,S$2,FALSE),0)</f>
        <v>1369.21</v>
      </c>
      <c r="T133" s="10">
        <f t="shared" si="100"/>
        <v>1369.2099999999996</v>
      </c>
      <c r="U133" s="149">
        <v>2250</v>
      </c>
      <c r="V133" s="7" t="s">
        <v>263</v>
      </c>
      <c r="W133" s="271">
        <f>-IFERROR(VLOOKUP($U133,'[7]Trial Blc'!$B$4:AH$377,W$2,FALSE),0)</f>
        <v>170.68</v>
      </c>
      <c r="X133" s="10"/>
      <c r="Y133" s="10"/>
      <c r="Z133" s="10">
        <f t="shared" si="102"/>
        <v>170.68</v>
      </c>
      <c r="AA133" s="10">
        <f>-IFERROR(VLOOKUP($U133,'[7]Trial Blc'!$B$4:AL$377,AA$2,FALSE),0)</f>
        <v>178.29</v>
      </c>
      <c r="AB133" s="10">
        <f>-IFERROR(VLOOKUP($U133,'[7]Trial Blc'!$B$4:AM$377,AB$2,FALSE),0)</f>
        <v>185.9</v>
      </c>
      <c r="AC133" s="10">
        <f>-IFERROR(VLOOKUP($U133,'[7]Trial Blc'!$B$4:AN$377,AC$2,FALSE),0)</f>
        <v>193.51</v>
      </c>
      <c r="AD133" s="10">
        <f>-IFERROR(VLOOKUP($U133,'[7]Trial Blc'!$B$4:AO$377,AD$2,FALSE),0)</f>
        <v>201.12</v>
      </c>
      <c r="AE133" s="10">
        <f>-IFERROR(VLOOKUP($U133,'[7]Trial Blc'!$B$4:AP$377,AE$2,FALSE),0)</f>
        <v>208.73</v>
      </c>
      <c r="AF133" s="10">
        <f>-IFERROR(VLOOKUP($U133,'[7]Trial Blc'!$B$4:AQ$377,AF$2,FALSE),0)</f>
        <v>216.34</v>
      </c>
      <c r="AG133" s="10">
        <f>-IFERROR(VLOOKUP($U133,'[7]Trial Blc'!$B$4:AR$377,AG$2,FALSE),0)</f>
        <v>223.95</v>
      </c>
      <c r="AH133" s="10">
        <f>-IFERROR(VLOOKUP($U133,'[7]Trial Blc'!$B$4:AS$377,AH$2,FALSE),0)</f>
        <v>231.56</v>
      </c>
      <c r="AI133" s="10">
        <f>-IFERROR(VLOOKUP($U133,'[7]Trial Blc'!$B$4:AT$377,AI$2,FALSE),0)</f>
        <v>239.17</v>
      </c>
      <c r="AJ133" s="10">
        <f>-IFERROR(VLOOKUP($U133,'[7]Trial Blc'!$B$4:AU$377,AJ$2,FALSE),0)</f>
        <v>246.78</v>
      </c>
      <c r="AK133" s="10">
        <f>-IFERROR(VLOOKUP($U133,'[7]Trial Blc'!$B$4:AV$377,AK$2,FALSE),0)</f>
        <v>254.39</v>
      </c>
      <c r="AL133" s="10">
        <f>-IFERROR(VLOOKUP($U133,'[7]Trial Blc'!$B$4:AW$377,AL$2,FALSE),0)</f>
        <v>262</v>
      </c>
      <c r="AM133" s="10">
        <f t="shared" si="103"/>
        <v>216.34</v>
      </c>
    </row>
    <row r="134" spans="1:40" s="7" customFormat="1" x14ac:dyDescent="0.2">
      <c r="A134" s="165" t="s">
        <v>505</v>
      </c>
      <c r="B134" s="145">
        <v>1500</v>
      </c>
      <c r="C134" s="12" t="s">
        <v>506</v>
      </c>
      <c r="D134" s="10">
        <f>IFERROR(VLOOKUP($B134,'[7]Trial Blc'!$B$4:O$377,D$2,FALSE),0)</f>
        <v>0</v>
      </c>
      <c r="E134" s="10"/>
      <c r="F134" s="10"/>
      <c r="G134" s="10">
        <f t="shared" si="99"/>
        <v>0</v>
      </c>
      <c r="H134" s="10">
        <f>IFERROR(VLOOKUP($B134,'[7]Trial Blc'!$B$4:S$377,H$2,FALSE),0)</f>
        <v>0</v>
      </c>
      <c r="I134" s="10">
        <f>IFERROR(VLOOKUP($B134,'[7]Trial Blc'!$B$4:T$377,I$2,FALSE),0)</f>
        <v>0</v>
      </c>
      <c r="J134" s="10">
        <f>IFERROR(VLOOKUP($B134,'[7]Trial Blc'!$B$4:U$377,J$2,FALSE),0)</f>
        <v>0</v>
      </c>
      <c r="K134" s="10">
        <f>IFERROR(VLOOKUP($B134,'[7]Trial Blc'!$B$4:V$377,K$2,FALSE),0)</f>
        <v>0</v>
      </c>
      <c r="L134" s="10">
        <f>IFERROR(VLOOKUP($B134,'[7]Trial Blc'!$B$4:W$377,L$2,FALSE),0)</f>
        <v>0</v>
      </c>
      <c r="M134" s="10">
        <f>IFERROR(VLOOKUP($B134,'[7]Trial Blc'!$B$4:X$377,M$2,FALSE),0)</f>
        <v>0</v>
      </c>
      <c r="N134" s="10">
        <f>IFERROR(VLOOKUP($B134,'[7]Trial Blc'!$B$4:Y$377,N$2,FALSE),0)</f>
        <v>0</v>
      </c>
      <c r="O134" s="10">
        <f>IFERROR(VLOOKUP($B134,'[7]Trial Blc'!$B$4:Z$377,O$2,FALSE),0)</f>
        <v>0</v>
      </c>
      <c r="P134" s="10">
        <f>IFERROR(VLOOKUP($B134,'[7]Trial Blc'!$B$4:AA$377,P$2,FALSE),0)</f>
        <v>0</v>
      </c>
      <c r="Q134" s="10">
        <f>IFERROR(VLOOKUP($B134,'[7]Trial Blc'!$B$4:AB$377,Q$2,FALSE),0)</f>
        <v>0</v>
      </c>
      <c r="R134" s="10">
        <f>IFERROR(VLOOKUP($B134,'[7]Trial Blc'!$B$4:AC$377,R$2,FALSE),0)</f>
        <v>0</v>
      </c>
      <c r="S134" s="10">
        <f>IFERROR(VLOOKUP($B134,'[7]Trial Blc'!$B$4:AD$377,S$2,FALSE),0)</f>
        <v>0</v>
      </c>
      <c r="T134" s="10">
        <f t="shared" si="100"/>
        <v>0</v>
      </c>
      <c r="U134" s="149">
        <v>2255</v>
      </c>
      <c r="V134" s="7" t="s">
        <v>507</v>
      </c>
      <c r="W134" s="271">
        <f>-IFERROR(VLOOKUP($U134,'[7]Trial Blc'!$B$4:AH$377,W$2,FALSE),0)</f>
        <v>-1378.7</v>
      </c>
      <c r="X134" s="10"/>
      <c r="Y134" s="10"/>
      <c r="Z134" s="10">
        <f t="shared" si="102"/>
        <v>-1378.7</v>
      </c>
      <c r="AA134" s="10">
        <f>-IFERROR(VLOOKUP($U134,'[7]Trial Blc'!$B$4:AL$377,AA$2,FALSE),0)</f>
        <v>-1378.7</v>
      </c>
      <c r="AB134" s="10">
        <f>-IFERROR(VLOOKUP($U134,'[7]Trial Blc'!$B$4:AM$377,AB$2,FALSE),0)</f>
        <v>-1378.7</v>
      </c>
      <c r="AC134" s="10">
        <f>-IFERROR(VLOOKUP($U134,'[7]Trial Blc'!$B$4:AN$377,AC$2,FALSE),0)</f>
        <v>-1378.7</v>
      </c>
      <c r="AD134" s="10">
        <f>-IFERROR(VLOOKUP($U134,'[7]Trial Blc'!$B$4:AO$377,AD$2,FALSE),0)</f>
        <v>-1378.7</v>
      </c>
      <c r="AE134" s="10">
        <f>-IFERROR(VLOOKUP($U134,'[7]Trial Blc'!$B$4:AP$377,AE$2,FALSE),0)</f>
        <v>-1378.7</v>
      </c>
      <c r="AF134" s="10">
        <f>-IFERROR(VLOOKUP($U134,'[7]Trial Blc'!$B$4:AQ$377,AF$2,FALSE),0)</f>
        <v>-1378.7</v>
      </c>
      <c r="AG134" s="10">
        <f>-IFERROR(VLOOKUP($U134,'[7]Trial Blc'!$B$4:AR$377,AG$2,FALSE),0)</f>
        <v>-1378.7</v>
      </c>
      <c r="AH134" s="10">
        <f>-IFERROR(VLOOKUP($U134,'[7]Trial Blc'!$B$4:AS$377,AH$2,FALSE),0)</f>
        <v>-1378.7</v>
      </c>
      <c r="AI134" s="10">
        <f>-IFERROR(VLOOKUP($U134,'[7]Trial Blc'!$B$4:AT$377,AI$2,FALSE),0)</f>
        <v>-1378.7</v>
      </c>
      <c r="AJ134" s="10">
        <f>-IFERROR(VLOOKUP($U134,'[7]Trial Blc'!$B$4:AU$377,AJ$2,FALSE),0)</f>
        <v>-1378.7</v>
      </c>
      <c r="AK134" s="10">
        <f>-IFERROR(VLOOKUP($U134,'[7]Trial Blc'!$B$4:AV$377,AK$2,FALSE),0)</f>
        <v>-1378.7</v>
      </c>
      <c r="AL134" s="10">
        <f>-IFERROR(VLOOKUP($U134,'[7]Trial Blc'!$B$4:AW$377,AL$2,FALSE),0)</f>
        <v>-1378.7</v>
      </c>
      <c r="AM134" s="10">
        <f t="shared" si="103"/>
        <v>-1378.7000000000005</v>
      </c>
      <c r="AN134" s="11"/>
    </row>
    <row r="135" spans="1:40" s="7" customFormat="1" x14ac:dyDescent="0.2">
      <c r="A135" s="7" t="s">
        <v>508</v>
      </c>
      <c r="B135" s="145">
        <v>1495</v>
      </c>
      <c r="C135" s="12" t="s">
        <v>509</v>
      </c>
      <c r="D135" s="10">
        <f>IFERROR(VLOOKUP($B135,'[7]Trial Blc'!$B$4:O$377,D$2,FALSE),0)</f>
        <v>48532</v>
      </c>
      <c r="E135" s="10"/>
      <c r="F135" s="10"/>
      <c r="G135" s="10">
        <f t="shared" si="99"/>
        <v>48532</v>
      </c>
      <c r="H135" s="10">
        <f>IFERROR(VLOOKUP($B135,'[7]Trial Blc'!$B$4:S$377,H$2,FALSE),0)</f>
        <v>48532</v>
      </c>
      <c r="I135" s="10">
        <f>IFERROR(VLOOKUP($B135,'[7]Trial Blc'!$B$4:T$377,I$2,FALSE),0)</f>
        <v>48532</v>
      </c>
      <c r="J135" s="10">
        <f>IFERROR(VLOOKUP($B135,'[7]Trial Blc'!$B$4:U$377,J$2,FALSE),0)</f>
        <v>48532</v>
      </c>
      <c r="K135" s="10">
        <f>IFERROR(VLOOKUP($B135,'[7]Trial Blc'!$B$4:V$377,K$2,FALSE),0)</f>
        <v>48532</v>
      </c>
      <c r="L135" s="10">
        <f>IFERROR(VLOOKUP($B135,'[7]Trial Blc'!$B$4:W$377,L$2,FALSE),0)</f>
        <v>48532</v>
      </c>
      <c r="M135" s="10">
        <f>IFERROR(VLOOKUP($B135,'[7]Trial Blc'!$B$4:X$377,M$2,FALSE),0)</f>
        <v>48532</v>
      </c>
      <c r="N135" s="10">
        <f>IFERROR(VLOOKUP($B135,'[7]Trial Blc'!$B$4:Y$377,N$2,FALSE),0)</f>
        <v>48532</v>
      </c>
      <c r="O135" s="10">
        <f>IFERROR(VLOOKUP($B135,'[7]Trial Blc'!$B$4:Z$377,O$2,FALSE),0)</f>
        <v>48532</v>
      </c>
      <c r="P135" s="10">
        <f>IFERROR(VLOOKUP($B135,'[7]Trial Blc'!$B$4:AA$377,P$2,FALSE),0)</f>
        <v>48532</v>
      </c>
      <c r="Q135" s="10">
        <f>IFERROR(VLOOKUP($B135,'[7]Trial Blc'!$B$4:AB$377,Q$2,FALSE),0)</f>
        <v>48532</v>
      </c>
      <c r="R135" s="10">
        <f>IFERROR(VLOOKUP($B135,'[7]Trial Blc'!$B$4:AC$377,R$2,FALSE),0)</f>
        <v>48532</v>
      </c>
      <c r="S135" s="10">
        <f>IFERROR(VLOOKUP($B135,'[7]Trial Blc'!$B$4:AD$377,S$2,FALSE),0)</f>
        <v>48532</v>
      </c>
      <c r="T135" s="10">
        <f t="shared" si="100"/>
        <v>48532</v>
      </c>
      <c r="U135" s="149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1"/>
      <c r="AN135" s="11"/>
    </row>
    <row r="136" spans="1:40" s="11" customFormat="1" ht="10.5" x14ac:dyDescent="0.25">
      <c r="A136" s="13" t="s">
        <v>510</v>
      </c>
      <c r="B136" s="155"/>
      <c r="C136" s="18" t="s">
        <v>81</v>
      </c>
      <c r="D136" s="10">
        <f t="shared" ref="D136:T136" si="104">SUM(D75:D135)-D88-D107</f>
        <v>7241161.5299999984</v>
      </c>
      <c r="E136" s="10">
        <f t="shared" si="104"/>
        <v>0</v>
      </c>
      <c r="F136" s="10">
        <f t="shared" si="104"/>
        <v>0</v>
      </c>
      <c r="G136" s="10">
        <f t="shared" si="104"/>
        <v>7241161.5299999984</v>
      </c>
      <c r="H136" s="10">
        <f t="shared" si="104"/>
        <v>7246971.6299999999</v>
      </c>
      <c r="I136" s="10">
        <f t="shared" si="104"/>
        <v>7257244.7199999969</v>
      </c>
      <c r="J136" s="10">
        <f t="shared" si="104"/>
        <v>7266218.709999999</v>
      </c>
      <c r="K136" s="10">
        <f t="shared" si="104"/>
        <v>7292545.5199999986</v>
      </c>
      <c r="L136" s="10">
        <f t="shared" si="104"/>
        <v>7283867.5199999977</v>
      </c>
      <c r="M136" s="10">
        <f t="shared" si="104"/>
        <v>7797708.7500000028</v>
      </c>
      <c r="N136" s="10">
        <f t="shared" si="104"/>
        <v>7855665.0300000003</v>
      </c>
      <c r="O136" s="10">
        <f t="shared" si="104"/>
        <v>7860266.79</v>
      </c>
      <c r="P136" s="10">
        <f t="shared" si="104"/>
        <v>7617039.3300000001</v>
      </c>
      <c r="Q136" s="10">
        <f t="shared" si="104"/>
        <v>7626747.0500000007</v>
      </c>
      <c r="R136" s="10">
        <f t="shared" si="104"/>
        <v>7678407.7699999996</v>
      </c>
      <c r="S136" s="10">
        <f t="shared" si="104"/>
        <v>7687184.25</v>
      </c>
      <c r="T136" s="10">
        <f t="shared" si="104"/>
        <v>7516232.9692307683</v>
      </c>
      <c r="U136" s="151"/>
      <c r="V136" s="13" t="s">
        <v>511</v>
      </c>
      <c r="W136" s="10">
        <f>SUM(W75:W135)-W88-W107</f>
        <v>3453396.4799999991</v>
      </c>
      <c r="X136" s="10">
        <f>SUM(X75:X135)-X88-X107</f>
        <v>0</v>
      </c>
      <c r="Y136" s="10">
        <f>SUM(Y75:Y135)-Y88-Y107</f>
        <v>0</v>
      </c>
      <c r="Z136" s="10">
        <f>SUM(Z75:Z135)-Z88-Z107</f>
        <v>3453396.4799999991</v>
      </c>
      <c r="AA136" s="10">
        <f t="shared" ref="AA136:AL136" si="105">SUM(AA75:AA135)-AA88-AA107</f>
        <v>3464320.76</v>
      </c>
      <c r="AB136" s="10">
        <f t="shared" si="105"/>
        <v>3478606.5700000003</v>
      </c>
      <c r="AC136" s="10">
        <f t="shared" si="105"/>
        <v>3489811.399999999</v>
      </c>
      <c r="AD136" s="10">
        <f t="shared" si="105"/>
        <v>3505056.9599999995</v>
      </c>
      <c r="AE136" s="10">
        <f t="shared" si="105"/>
        <v>3510373.580000001</v>
      </c>
      <c r="AF136" s="10">
        <f t="shared" si="105"/>
        <v>3468886.5899999989</v>
      </c>
      <c r="AG136" s="10">
        <f t="shared" si="105"/>
        <v>3485264.41</v>
      </c>
      <c r="AH136" s="10">
        <f t="shared" si="105"/>
        <v>3504634.4699999988</v>
      </c>
      <c r="AI136" s="10">
        <f t="shared" si="105"/>
        <v>3519796.5100000002</v>
      </c>
      <c r="AJ136" s="10">
        <f t="shared" si="105"/>
        <v>3536865.29</v>
      </c>
      <c r="AK136" s="10">
        <f t="shared" si="105"/>
        <v>3557425.51</v>
      </c>
      <c r="AL136" s="10">
        <f t="shared" si="105"/>
        <v>3575757.1499999985</v>
      </c>
      <c r="AM136" s="7">
        <f t="shared" ref="AM136" si="106">AVERAGE(Z136:AL136)</f>
        <v>3503861.2061538454</v>
      </c>
      <c r="AN136" s="7"/>
    </row>
    <row r="137" spans="1:40" s="11" customFormat="1" x14ac:dyDescent="0.2">
      <c r="B137" s="155"/>
      <c r="C137" s="12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5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</row>
    <row r="138" spans="1:40" ht="21" customHeight="1" thickBot="1" x14ac:dyDescent="0.3">
      <c r="A138" s="8" t="s">
        <v>512</v>
      </c>
      <c r="D138" s="29">
        <f>+D136</f>
        <v>7241161.5299999984</v>
      </c>
      <c r="E138" s="29">
        <f>+E136</f>
        <v>0</v>
      </c>
      <c r="F138" s="29">
        <f>+F136</f>
        <v>0</v>
      </c>
      <c r="G138" s="29">
        <f>+G136</f>
        <v>7241161.5299999984</v>
      </c>
      <c r="H138" s="29">
        <f t="shared" ref="H138:S138" si="107">+H136</f>
        <v>7246971.6299999999</v>
      </c>
      <c r="I138" s="29">
        <f t="shared" si="107"/>
        <v>7257244.7199999969</v>
      </c>
      <c r="J138" s="29">
        <f t="shared" si="107"/>
        <v>7266218.709999999</v>
      </c>
      <c r="K138" s="29">
        <f t="shared" si="107"/>
        <v>7292545.5199999986</v>
      </c>
      <c r="L138" s="29">
        <f t="shared" si="107"/>
        <v>7283867.5199999977</v>
      </c>
      <c r="M138" s="29">
        <f t="shared" si="107"/>
        <v>7797708.7500000028</v>
      </c>
      <c r="N138" s="29">
        <f t="shared" si="107"/>
        <v>7855665.0300000003</v>
      </c>
      <c r="O138" s="29">
        <f t="shared" si="107"/>
        <v>7860266.79</v>
      </c>
      <c r="P138" s="29">
        <f t="shared" si="107"/>
        <v>7617039.3300000001</v>
      </c>
      <c r="Q138" s="29">
        <f t="shared" si="107"/>
        <v>7626747.0500000007</v>
      </c>
      <c r="R138" s="29">
        <f t="shared" si="107"/>
        <v>7678407.7699999996</v>
      </c>
      <c r="S138" s="29">
        <f t="shared" si="107"/>
        <v>7687184.25</v>
      </c>
      <c r="T138" s="29"/>
      <c r="U138" s="146"/>
      <c r="V138" s="8" t="s">
        <v>513</v>
      </c>
      <c r="W138" s="29">
        <f t="shared" ref="W138:AL138" si="108">+W136</f>
        <v>3453396.4799999991</v>
      </c>
      <c r="X138" s="29">
        <f>+X136</f>
        <v>0</v>
      </c>
      <c r="Y138" s="29">
        <f>+Y136</f>
        <v>0</v>
      </c>
      <c r="Z138" s="29">
        <f>+Z136</f>
        <v>3453396.4799999991</v>
      </c>
      <c r="AA138" s="29">
        <f t="shared" si="108"/>
        <v>3464320.76</v>
      </c>
      <c r="AB138" s="29">
        <f t="shared" si="108"/>
        <v>3478606.5700000003</v>
      </c>
      <c r="AC138" s="29">
        <f t="shared" si="108"/>
        <v>3489811.399999999</v>
      </c>
      <c r="AD138" s="29">
        <f t="shared" si="108"/>
        <v>3505056.9599999995</v>
      </c>
      <c r="AE138" s="29">
        <f t="shared" si="108"/>
        <v>3510373.580000001</v>
      </c>
      <c r="AF138" s="29">
        <f t="shared" si="108"/>
        <v>3468886.5899999989</v>
      </c>
      <c r="AG138" s="29">
        <f t="shared" si="108"/>
        <v>3485264.41</v>
      </c>
      <c r="AH138" s="29">
        <f t="shared" si="108"/>
        <v>3504634.4699999988</v>
      </c>
      <c r="AI138" s="29">
        <f t="shared" si="108"/>
        <v>3519796.5100000002</v>
      </c>
      <c r="AJ138" s="29">
        <f t="shared" si="108"/>
        <v>3536865.29</v>
      </c>
      <c r="AK138" s="29">
        <f t="shared" si="108"/>
        <v>3557425.51</v>
      </c>
      <c r="AL138" s="29">
        <f t="shared" si="108"/>
        <v>3575757.1499999985</v>
      </c>
    </row>
    <row r="139" spans="1:40" s="7" customFormat="1" ht="11" thickTop="1" thickBot="1" x14ac:dyDescent="0.25">
      <c r="B139" s="145"/>
      <c r="C139" s="9"/>
      <c r="D139" s="10"/>
      <c r="E139" s="10"/>
      <c r="F139" s="9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49"/>
      <c r="W139" s="10"/>
      <c r="X139" s="9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1"/>
      <c r="AN139" s="11"/>
    </row>
    <row r="140" spans="1:40" s="36" customFormat="1" x14ac:dyDescent="0.2">
      <c r="A140" s="175" t="s">
        <v>270</v>
      </c>
      <c r="B140" s="176"/>
      <c r="C140" s="62"/>
      <c r="D140" s="63"/>
      <c r="E140" s="63"/>
      <c r="F140" s="62"/>
      <c r="G140" s="63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163"/>
      <c r="V140" s="35" t="s">
        <v>270</v>
      </c>
      <c r="W140" s="34"/>
      <c r="X140" s="62"/>
      <c r="Y140" s="63"/>
      <c r="Z140" s="63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</row>
    <row r="141" spans="1:40" s="33" customFormat="1" ht="14.25" customHeight="1" x14ac:dyDescent="0.25">
      <c r="A141" s="38" t="s">
        <v>271</v>
      </c>
      <c r="B141" s="162"/>
      <c r="D141" s="34"/>
      <c r="E141" s="34"/>
      <c r="G141" s="10">
        <f t="shared" ref="G141" si="109">SUM(D141:F141)</f>
        <v>0</v>
      </c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163"/>
      <c r="V141" s="37" t="s">
        <v>272</v>
      </c>
      <c r="W141" s="34"/>
      <c r="Y141" s="34"/>
      <c r="Z141" s="66">
        <f t="shared" ref="Z141" si="110">SUM(W141:Y141)</f>
        <v>0</v>
      </c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6"/>
      <c r="AN141" s="36"/>
    </row>
    <row r="142" spans="1:40" s="33" customFormat="1" x14ac:dyDescent="0.2">
      <c r="A142" s="38" t="s">
        <v>133</v>
      </c>
      <c r="B142" s="162"/>
      <c r="D142" s="34"/>
      <c r="E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163"/>
      <c r="V142" s="35"/>
      <c r="W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6"/>
      <c r="AN142" s="36"/>
    </row>
    <row r="143" spans="1:40" s="33" customFormat="1" x14ac:dyDescent="0.2">
      <c r="A143" s="76" t="s">
        <v>273</v>
      </c>
      <c r="B143" s="162"/>
      <c r="D143" s="34"/>
      <c r="E143" s="34"/>
      <c r="G143" s="34">
        <f>-G71</f>
        <v>683003.77</v>
      </c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>
        <f>-S71</f>
        <v>0</v>
      </c>
      <c r="T143" s="34"/>
      <c r="U143" s="163"/>
      <c r="V143" s="35" t="s">
        <v>274</v>
      </c>
      <c r="W143" s="34">
        <f>-W71</f>
        <v>521131.41</v>
      </c>
      <c r="Y143" s="34"/>
      <c r="Z143" s="34">
        <f>-Z71</f>
        <v>521131.41</v>
      </c>
      <c r="AA143" s="34">
        <f t="shared" ref="AA143:AM143" si="111">-AA71</f>
        <v>526575.01</v>
      </c>
      <c r="AB143" s="34">
        <f t="shared" si="111"/>
        <v>527838.00999999978</v>
      </c>
      <c r="AC143" s="34">
        <f t="shared" si="111"/>
        <v>536408.27</v>
      </c>
      <c r="AD143" s="34">
        <f t="shared" si="111"/>
        <v>541308.67000000004</v>
      </c>
      <c r="AE143" s="34">
        <f t="shared" si="111"/>
        <v>545764.18999999994</v>
      </c>
      <c r="AF143" s="34">
        <f t="shared" si="111"/>
        <v>550604.54</v>
      </c>
      <c r="AG143" s="34">
        <f t="shared" si="111"/>
        <v>541043.12000000011</v>
      </c>
      <c r="AH143" s="34">
        <f t="shared" si="111"/>
        <v>545658.26</v>
      </c>
      <c r="AI143" s="34">
        <f t="shared" si="111"/>
        <v>547567.44000000018</v>
      </c>
      <c r="AJ143" s="34">
        <f t="shared" si="111"/>
        <v>552873.57000000007</v>
      </c>
      <c r="AK143" s="34">
        <f t="shared" si="111"/>
        <v>557484.51</v>
      </c>
      <c r="AL143" s="34">
        <f t="shared" si="111"/>
        <v>562441.12000000011</v>
      </c>
      <c r="AM143" s="34">
        <f t="shared" si="111"/>
        <v>0</v>
      </c>
      <c r="AN143" s="36"/>
    </row>
    <row r="144" spans="1:40" s="7" customFormat="1" ht="10.5" x14ac:dyDescent="0.25">
      <c r="A144" s="76" t="s">
        <v>275</v>
      </c>
      <c r="B144" s="145"/>
      <c r="C144" s="9"/>
      <c r="D144" s="13"/>
      <c r="E144" s="13"/>
      <c r="F144" s="9"/>
      <c r="G144" s="13">
        <f>+G141-G138-G143</f>
        <v>-7924165.2999999989</v>
      </c>
      <c r="H144" s="67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13">
        <f>+S141-S138-S143</f>
        <v>-7687184.25</v>
      </c>
      <c r="T144" s="13"/>
      <c r="U144" s="162"/>
      <c r="V144" s="76" t="s">
        <v>275</v>
      </c>
      <c r="W144" s="13">
        <f>+W141-W138-W143</f>
        <v>-3974527.8899999992</v>
      </c>
      <c r="X144" s="9"/>
      <c r="Y144" s="13"/>
      <c r="Z144" s="13">
        <f>+Z141-Z138-Z143</f>
        <v>-3974527.8899999992</v>
      </c>
      <c r="AA144" s="13">
        <f t="shared" ref="AA144:AM144" si="112">+AA141-AA138-AA143</f>
        <v>-3990895.7699999996</v>
      </c>
      <c r="AB144" s="13">
        <f t="shared" si="112"/>
        <v>-4006444.58</v>
      </c>
      <c r="AC144" s="13">
        <f t="shared" si="112"/>
        <v>-4026219.669999999</v>
      </c>
      <c r="AD144" s="13">
        <f t="shared" si="112"/>
        <v>-4046365.6299999994</v>
      </c>
      <c r="AE144" s="13">
        <f t="shared" si="112"/>
        <v>-4056137.7700000009</v>
      </c>
      <c r="AF144" s="13">
        <f t="shared" si="112"/>
        <v>-4019491.129999999</v>
      </c>
      <c r="AG144" s="13">
        <f t="shared" si="112"/>
        <v>-4026307.5300000003</v>
      </c>
      <c r="AH144" s="13">
        <f t="shared" si="112"/>
        <v>-4050292.7299999986</v>
      </c>
      <c r="AI144" s="13">
        <f t="shared" si="112"/>
        <v>-4067363.95</v>
      </c>
      <c r="AJ144" s="13">
        <f t="shared" si="112"/>
        <v>-4089738.8600000003</v>
      </c>
      <c r="AK144" s="13">
        <f t="shared" si="112"/>
        <v>-4114910.0199999996</v>
      </c>
      <c r="AL144" s="13">
        <f t="shared" si="112"/>
        <v>-4138198.2699999986</v>
      </c>
      <c r="AM144" s="13">
        <f t="shared" si="112"/>
        <v>0</v>
      </c>
      <c r="AN144" s="11"/>
    </row>
    <row r="145" spans="1:40" s="7" customFormat="1" ht="10.5" x14ac:dyDescent="0.25">
      <c r="B145" s="153"/>
      <c r="C145" s="64" t="s">
        <v>276</v>
      </c>
      <c r="D145" s="66">
        <f t="shared" ref="D145:T145" si="113">+D65+D136</f>
        <v>7924165.2999999989</v>
      </c>
      <c r="E145" s="66">
        <f t="shared" si="113"/>
        <v>0</v>
      </c>
      <c r="F145" s="66">
        <f t="shared" si="113"/>
        <v>0</v>
      </c>
      <c r="G145" s="328">
        <f t="shared" si="113"/>
        <v>7924165.2999999989</v>
      </c>
      <c r="H145" s="66">
        <f t="shared" si="113"/>
        <v>7929348.4400000004</v>
      </c>
      <c r="I145" s="66">
        <f t="shared" si="113"/>
        <v>7935342.5299999975</v>
      </c>
      <c r="J145" s="66">
        <f t="shared" si="113"/>
        <v>7953606.8499999996</v>
      </c>
      <c r="K145" s="66">
        <f t="shared" si="113"/>
        <v>7979781.9899999984</v>
      </c>
      <c r="L145" s="66">
        <f t="shared" si="113"/>
        <v>7970538.0799999982</v>
      </c>
      <c r="M145" s="66">
        <f t="shared" si="113"/>
        <v>8486655.0400000028</v>
      </c>
      <c r="N145" s="66">
        <f t="shared" si="113"/>
        <v>8540937.5999999996</v>
      </c>
      <c r="O145" s="66">
        <f t="shared" si="113"/>
        <v>8545903.5800000001</v>
      </c>
      <c r="P145" s="66">
        <f t="shared" si="113"/>
        <v>8301157.2800000003</v>
      </c>
      <c r="Q145" s="66">
        <f t="shared" si="113"/>
        <v>8310693.7300000004</v>
      </c>
      <c r="R145" s="66">
        <f t="shared" si="113"/>
        <v>8361853.4899999993</v>
      </c>
      <c r="S145" s="66">
        <f t="shared" si="113"/>
        <v>8371235.8799999999</v>
      </c>
      <c r="T145" s="66">
        <f t="shared" si="113"/>
        <v>8200863.0607692292</v>
      </c>
      <c r="U145" s="146"/>
      <c r="V145" s="8" t="s">
        <v>277</v>
      </c>
      <c r="W145" s="66">
        <f>+W65+W136</f>
        <v>3974527.8899999992</v>
      </c>
      <c r="X145" s="66">
        <f>+X65+X136</f>
        <v>0</v>
      </c>
      <c r="Y145" s="66"/>
      <c r="Z145" s="328">
        <f t="shared" ref="Z145:AL145" si="114">+Z65+Z136</f>
        <v>3974527.8899999992</v>
      </c>
      <c r="AA145" s="66">
        <f t="shared" si="114"/>
        <v>3990895.7699999996</v>
      </c>
      <c r="AB145" s="66">
        <f t="shared" si="114"/>
        <v>4006444.58</v>
      </c>
      <c r="AC145" s="66">
        <f t="shared" si="114"/>
        <v>4026219.669999999</v>
      </c>
      <c r="AD145" s="66">
        <f t="shared" si="114"/>
        <v>4046365.6299999994</v>
      </c>
      <c r="AE145" s="66">
        <f t="shared" si="114"/>
        <v>4056137.7700000009</v>
      </c>
      <c r="AF145" s="66">
        <f t="shared" si="114"/>
        <v>4019491.129999999</v>
      </c>
      <c r="AG145" s="66">
        <f t="shared" si="114"/>
        <v>4026307.5300000003</v>
      </c>
      <c r="AH145" s="66">
        <f t="shared" si="114"/>
        <v>4050292.7299999986</v>
      </c>
      <c r="AI145" s="66">
        <f t="shared" si="114"/>
        <v>4067363.95</v>
      </c>
      <c r="AJ145" s="66">
        <f t="shared" si="114"/>
        <v>4089738.8600000003</v>
      </c>
      <c r="AK145" s="66">
        <f t="shared" si="114"/>
        <v>4114910.0199999996</v>
      </c>
      <c r="AL145" s="66">
        <f t="shared" si="114"/>
        <v>4138198.2699999986</v>
      </c>
      <c r="AM145" s="10">
        <f t="shared" ref="AM145:AM147" si="115">AVERAGE(Z145:AL145)</f>
        <v>4046684.1384615381</v>
      </c>
      <c r="AN145" s="11"/>
    </row>
    <row r="146" spans="1:40" s="7" customFormat="1" ht="11" thickBot="1" x14ac:dyDescent="0.3">
      <c r="B146" s="153"/>
      <c r="C146" s="64" t="s">
        <v>515</v>
      </c>
      <c r="D146" s="66"/>
      <c r="E146" s="66"/>
      <c r="F146" s="66"/>
      <c r="G146" s="66">
        <f>SUM('[7]Trial Blc'!C4:C45)</f>
        <v>7924165.299999998</v>
      </c>
      <c r="H146" s="66">
        <f>SUM('[7]Trial Blc'!D4:D45)</f>
        <v>7929348.4399999985</v>
      </c>
      <c r="I146" s="66">
        <f>SUM('[7]Trial Blc'!E4:E45)</f>
        <v>7935342.5299999993</v>
      </c>
      <c r="J146" s="66">
        <f>SUM('[7]Trial Blc'!F4:F45)</f>
        <v>7953606.8499999987</v>
      </c>
      <c r="K146" s="66">
        <f>SUM('[7]Trial Blc'!G4:G45)</f>
        <v>7979781.9900000002</v>
      </c>
      <c r="L146" s="66">
        <f>SUM('[7]Trial Blc'!H4:H45)</f>
        <v>7970538.0799999991</v>
      </c>
      <c r="M146" s="66">
        <f>SUM('[7]Trial Blc'!I4:I45)</f>
        <v>8486655.0399999991</v>
      </c>
      <c r="N146" s="66">
        <f>SUM('[7]Trial Blc'!J4:J45)</f>
        <v>8540937.5999999996</v>
      </c>
      <c r="O146" s="66">
        <f>SUM('[7]Trial Blc'!K4:K45)</f>
        <v>8545903.5799999982</v>
      </c>
      <c r="P146" s="66">
        <f>SUM('[7]Trial Blc'!L4:L45)</f>
        <v>8301157.2799999993</v>
      </c>
      <c r="Q146" s="66">
        <f>SUM('[7]Trial Blc'!M4:M45)</f>
        <v>8310693.7299999986</v>
      </c>
      <c r="R146" s="66">
        <f>SUM('[7]Trial Blc'!N4:N45)</f>
        <v>8361853.4899999993</v>
      </c>
      <c r="S146" s="66">
        <f>SUM('[7]Trial Blc'!O4:O45)</f>
        <v>8371235.879999999</v>
      </c>
      <c r="T146" s="10">
        <f t="shared" ref="T146:T147" si="116">AVERAGE(G146:S146)</f>
        <v>8200863.0607692301</v>
      </c>
      <c r="U146" s="146"/>
      <c r="V146" s="64" t="s">
        <v>515</v>
      </c>
      <c r="W146" s="66"/>
      <c r="X146" s="66"/>
      <c r="Y146" s="66"/>
      <c r="Z146" s="66">
        <f>SUM('[7]Trial Blc'!C62:C101)</f>
        <v>-3974527.89</v>
      </c>
      <c r="AA146" s="66">
        <f>SUM('[7]Trial Blc'!D62:D101)</f>
        <v>-3990895.77</v>
      </c>
      <c r="AB146" s="66">
        <f>SUM('[7]Trial Blc'!E62:E101)</f>
        <v>-4006444.5799999982</v>
      </c>
      <c r="AC146" s="66">
        <f>SUM('[7]Trial Blc'!F62:F101)</f>
        <v>-4026219.67</v>
      </c>
      <c r="AD146" s="66">
        <f>SUM('[7]Trial Blc'!G62:G101)</f>
        <v>-4046365.6299999994</v>
      </c>
      <c r="AE146" s="66">
        <f>SUM('[7]Trial Blc'!H62:H101)</f>
        <v>-4056137.7700000009</v>
      </c>
      <c r="AF146" s="66">
        <f>SUM('[7]Trial Blc'!I62:I101)</f>
        <v>-4019491.1299999985</v>
      </c>
      <c r="AG146" s="66">
        <f>SUM('[7]Trial Blc'!J62:J101)</f>
        <v>-4026307.5299999993</v>
      </c>
      <c r="AH146" s="66">
        <f>SUM('[7]Trial Blc'!K62:K101)</f>
        <v>-4050292.7299999995</v>
      </c>
      <c r="AI146" s="66">
        <f>SUM('[7]Trial Blc'!L62:L101)</f>
        <v>-4067363.9499999993</v>
      </c>
      <c r="AJ146" s="66">
        <f>SUM('[7]Trial Blc'!M62:M101)</f>
        <v>-4089738.86</v>
      </c>
      <c r="AK146" s="66">
        <f>SUM('[7]Trial Blc'!N62:N101)</f>
        <v>-4114910.0200000009</v>
      </c>
      <c r="AL146" s="66">
        <f>SUM('[7]Trial Blc'!O62:O101)</f>
        <v>-4138198.2700000009</v>
      </c>
      <c r="AM146" s="10">
        <f t="shared" si="115"/>
        <v>-4046684.1384615381</v>
      </c>
      <c r="AN146" s="11"/>
    </row>
    <row r="147" spans="1:40" s="7" customFormat="1" ht="11" thickBot="1" x14ac:dyDescent="0.3">
      <c r="B147" s="153"/>
      <c r="C147" s="64" t="s">
        <v>627</v>
      </c>
      <c r="D147" s="66"/>
      <c r="E147" s="66"/>
      <c r="F147" s="66"/>
      <c r="G147" s="66">
        <f>+'[7]A 6 (a)'!C61</f>
        <v>7924165.299999998</v>
      </c>
      <c r="H147" s="66">
        <f>+'[7]A 6 (a)'!D61</f>
        <v>7929348.4400000004</v>
      </c>
      <c r="I147" s="66">
        <f>+'[7]A 6 (a)'!E61</f>
        <v>7935342.5300000012</v>
      </c>
      <c r="J147" s="66">
        <f>+'[7]A 6 (a)'!F61</f>
        <v>7953606.8500000006</v>
      </c>
      <c r="K147" s="66">
        <f>+'[7]A 6 (a)'!G61</f>
        <v>7979781.9899999984</v>
      </c>
      <c r="L147" s="66">
        <f>+'[7]A 6 (a)'!H61</f>
        <v>7970538.0799999991</v>
      </c>
      <c r="M147" s="66">
        <f>+'[7]A 6 (a)'!I61</f>
        <v>8486655.0399999991</v>
      </c>
      <c r="N147" s="66">
        <f>+'[7]A 6 (a)'!J61</f>
        <v>8540937.6000000015</v>
      </c>
      <c r="O147" s="66">
        <f>+'[7]A 6 (a)'!K61</f>
        <v>8545903.5800000019</v>
      </c>
      <c r="P147" s="66">
        <f>+'[7]A 6 (a)'!L61</f>
        <v>8301157.2799999984</v>
      </c>
      <c r="Q147" s="66">
        <f>+'[7]A 6 (a)'!M61</f>
        <v>8310693.7299999986</v>
      </c>
      <c r="R147" s="66">
        <f>+'[7]A 6 (a)'!N61</f>
        <v>8361853.4899999974</v>
      </c>
      <c r="S147" s="66">
        <f>+'[7]A 6 (a)'!O61</f>
        <v>8371235.879999999</v>
      </c>
      <c r="T147" s="10">
        <f t="shared" si="116"/>
        <v>8200863.0607692301</v>
      </c>
      <c r="U147" s="146"/>
      <c r="V147" s="8" t="s">
        <v>628</v>
      </c>
      <c r="W147" s="66"/>
      <c r="X147" s="66"/>
      <c r="Y147" s="66"/>
      <c r="Z147" s="66">
        <f>+'[7]A 10 (a)'!C60</f>
        <v>3974527.89</v>
      </c>
      <c r="AA147" s="66">
        <f>+'[7]A 10 (a)'!D60</f>
        <v>3990895.77</v>
      </c>
      <c r="AB147" s="66">
        <f>+'[7]A 10 (a)'!E60</f>
        <v>4006444.58</v>
      </c>
      <c r="AC147" s="66">
        <f>+'[7]A 10 (a)'!F60</f>
        <v>4026219.6699999995</v>
      </c>
      <c r="AD147" s="66">
        <f>+'[7]A 10 (a)'!G60</f>
        <v>4046365.6299999994</v>
      </c>
      <c r="AE147" s="66">
        <f>+'[7]A 10 (a)'!H60</f>
        <v>4056137.77</v>
      </c>
      <c r="AF147" s="66">
        <f>+'[7]A 10 (a)'!I60</f>
        <v>4019491.13</v>
      </c>
      <c r="AG147" s="66">
        <f>+'[7]A 10 (a)'!J60</f>
        <v>4026307.53</v>
      </c>
      <c r="AH147" s="66">
        <f>+'[7]A 10 (a)'!K60</f>
        <v>4050292.73</v>
      </c>
      <c r="AI147" s="66">
        <f>+'[7]A 10 (a)'!L60</f>
        <v>4067363.9499999997</v>
      </c>
      <c r="AJ147" s="66">
        <f>+'[7]A 10 (a)'!M60</f>
        <v>4089738.86</v>
      </c>
      <c r="AK147" s="66">
        <f>+'[7]A 10 (a)'!N60</f>
        <v>4114910.0200000005</v>
      </c>
      <c r="AL147" s="66">
        <f>+'[7]A 10 (a)'!O60</f>
        <v>4138198.2700000005</v>
      </c>
      <c r="AM147" s="329">
        <f t="shared" si="115"/>
        <v>4046684.1384615386</v>
      </c>
      <c r="AN147" s="11"/>
    </row>
    <row r="148" spans="1:40" s="7" customFormat="1" ht="10.5" x14ac:dyDescent="0.25">
      <c r="B148" s="153"/>
      <c r="C148" s="64" t="s">
        <v>554</v>
      </c>
      <c r="D148" s="66"/>
      <c r="E148" s="66"/>
      <c r="F148" s="66"/>
      <c r="G148" s="66">
        <f>+G146-G147</f>
        <v>0</v>
      </c>
      <c r="H148" s="66">
        <f t="shared" ref="H148:S148" si="117">+H146-H147</f>
        <v>0</v>
      </c>
      <c r="I148" s="66">
        <f t="shared" si="117"/>
        <v>0</v>
      </c>
      <c r="J148" s="66">
        <f t="shared" si="117"/>
        <v>0</v>
      </c>
      <c r="K148" s="66">
        <f t="shared" si="117"/>
        <v>0</v>
      </c>
      <c r="L148" s="66">
        <f t="shared" si="117"/>
        <v>0</v>
      </c>
      <c r="M148" s="66">
        <f t="shared" si="117"/>
        <v>0</v>
      </c>
      <c r="N148" s="66">
        <f t="shared" si="117"/>
        <v>0</v>
      </c>
      <c r="O148" s="66">
        <f t="shared" si="117"/>
        <v>0</v>
      </c>
      <c r="P148" s="66">
        <f t="shared" si="117"/>
        <v>0</v>
      </c>
      <c r="Q148" s="66">
        <f t="shared" si="117"/>
        <v>0</v>
      </c>
      <c r="R148" s="66">
        <f t="shared" si="117"/>
        <v>0</v>
      </c>
      <c r="S148" s="66">
        <f t="shared" si="117"/>
        <v>0</v>
      </c>
      <c r="T148" s="10"/>
      <c r="U148" s="146"/>
      <c r="W148" s="66"/>
      <c r="X148" s="66"/>
      <c r="Y148" s="66"/>
      <c r="Z148" s="66">
        <f>+Z147-Z138</f>
        <v>521131.41000000108</v>
      </c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11"/>
    </row>
    <row r="149" spans="1:40" s="7" customFormat="1" ht="15" customHeight="1" x14ac:dyDescent="0.25">
      <c r="B149" s="153"/>
      <c r="C149" s="64" t="s">
        <v>278</v>
      </c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49"/>
      <c r="W149" s="10"/>
      <c r="X149" s="64"/>
      <c r="Y149" s="66"/>
      <c r="Z149" s="66">
        <f>+Z163+Z183+Z207</f>
        <v>0</v>
      </c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1"/>
      <c r="AN149" s="11"/>
    </row>
    <row r="150" spans="1:40" s="7" customFormat="1" ht="10.5" x14ac:dyDescent="0.25">
      <c r="A150" s="8" t="s">
        <v>279</v>
      </c>
      <c r="B150" s="155">
        <v>1655</v>
      </c>
      <c r="C150" s="12" t="s">
        <v>292</v>
      </c>
      <c r="D150" s="10">
        <f>IFERROR(VLOOKUP($B150,'[7]Trial Blc'!$B$4:O$377,D$2,FALSE),0)</f>
        <v>0</v>
      </c>
      <c r="E150" s="10"/>
      <c r="F150" s="10"/>
      <c r="G150" s="10">
        <f t="shared" ref="G150:G161" si="118">+D150+E150+F150</f>
        <v>0</v>
      </c>
      <c r="H150" s="10">
        <f>IFERROR(VLOOKUP($B150,'[7]Trial Blc'!$B$4:S$377,H$2,FALSE),0)</f>
        <v>0</v>
      </c>
      <c r="I150" s="10">
        <f>IFERROR(VLOOKUP($B150,'[7]Trial Blc'!$B$4:T$377,I$2,FALSE),0)</f>
        <v>0</v>
      </c>
      <c r="J150" s="10">
        <f>IFERROR(VLOOKUP($B150,'[7]Trial Blc'!$B$4:U$377,J$2,FALSE),0)</f>
        <v>0</v>
      </c>
      <c r="K150" s="10">
        <f>IFERROR(VLOOKUP($B150,'[7]Trial Blc'!$B$4:V$377,K$2,FALSE),0)</f>
        <v>0</v>
      </c>
      <c r="L150" s="10">
        <f>IFERROR(VLOOKUP($B150,'[7]Trial Blc'!$B$4:W$377,L$2,FALSE),0)</f>
        <v>0</v>
      </c>
      <c r="M150" s="10">
        <f>IFERROR(VLOOKUP($B150,'[7]Trial Blc'!$B$4:X$377,M$2,FALSE),0)</f>
        <v>0</v>
      </c>
      <c r="N150" s="10">
        <f>IFERROR(VLOOKUP($B150,'[7]Trial Blc'!$B$4:Y$377,N$2,FALSE),0)</f>
        <v>0</v>
      </c>
      <c r="O150" s="10">
        <f>IFERROR(VLOOKUP($B150,'[7]Trial Blc'!$B$4:Z$377,O$2,FALSE),0)</f>
        <v>0</v>
      </c>
      <c r="P150" s="10">
        <f>IFERROR(VLOOKUP($B150,'[7]Trial Blc'!$B$4:AA$377,P$2,FALSE),0)</f>
        <v>0</v>
      </c>
      <c r="Q150" s="10">
        <f>IFERROR(VLOOKUP($B150,'[7]Trial Blc'!$B$4:AB$377,Q$2,FALSE),0)</f>
        <v>0</v>
      </c>
      <c r="R150" s="10">
        <f>IFERROR(VLOOKUP($B150,'[7]Trial Blc'!$B$4:AC$377,R$2,FALSE),0)</f>
        <v>0</v>
      </c>
      <c r="S150" s="10">
        <f>IFERROR(VLOOKUP($B150,'[7]Trial Blc'!$B$4:AD$377,S$2,FALSE),0)</f>
        <v>0</v>
      </c>
      <c r="T150" s="10">
        <f t="shared" ref="T150:T161" si="119">AVERAGE(G150:S150)</f>
        <v>0</v>
      </c>
      <c r="U150" s="149"/>
      <c r="W150" s="68"/>
      <c r="X150" s="9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11"/>
      <c r="AN150" s="11"/>
    </row>
    <row r="151" spans="1:40" s="7" customFormat="1" ht="10.5" x14ac:dyDescent="0.25">
      <c r="A151" s="8" t="s">
        <v>280</v>
      </c>
      <c r="B151" s="145">
        <v>1660</v>
      </c>
      <c r="C151" s="69" t="s">
        <v>281</v>
      </c>
      <c r="D151" s="10">
        <f>IFERROR(VLOOKUP($B151,'[7]Trial Blc'!$B$4:O$377,D$2,FALSE),0)</f>
        <v>0</v>
      </c>
      <c r="E151" s="10"/>
      <c r="F151" s="10"/>
      <c r="G151" s="10">
        <f t="shared" si="118"/>
        <v>0</v>
      </c>
      <c r="H151" s="10">
        <f>IFERROR(VLOOKUP($B151,'[7]Trial Blc'!$B$4:S$377,H$2,FALSE),0)</f>
        <v>0</v>
      </c>
      <c r="I151" s="10">
        <f>IFERROR(VLOOKUP($B151,'[7]Trial Blc'!$B$4:T$377,I$2,FALSE),0)</f>
        <v>0</v>
      </c>
      <c r="J151" s="10">
        <f>IFERROR(VLOOKUP($B151,'[7]Trial Blc'!$B$4:U$377,J$2,FALSE),0)</f>
        <v>0</v>
      </c>
      <c r="K151" s="10">
        <f>IFERROR(VLOOKUP($B151,'[7]Trial Blc'!$B$4:V$377,K$2,FALSE),0)</f>
        <v>0</v>
      </c>
      <c r="L151" s="10">
        <f>IFERROR(VLOOKUP($B151,'[7]Trial Blc'!$B$4:W$377,L$2,FALSE),0)</f>
        <v>0</v>
      </c>
      <c r="M151" s="10">
        <f>IFERROR(VLOOKUP($B151,'[7]Trial Blc'!$B$4:X$377,M$2,FALSE),0)</f>
        <v>0</v>
      </c>
      <c r="N151" s="10">
        <f>IFERROR(VLOOKUP($B151,'[7]Trial Blc'!$B$4:Y$377,N$2,FALSE),0)</f>
        <v>0</v>
      </c>
      <c r="O151" s="10">
        <f>IFERROR(VLOOKUP($B151,'[7]Trial Blc'!$B$4:Z$377,O$2,FALSE),0)</f>
        <v>0</v>
      </c>
      <c r="P151" s="10">
        <f>IFERROR(VLOOKUP($B151,'[7]Trial Blc'!$B$4:AA$377,P$2,FALSE),0)</f>
        <v>0</v>
      </c>
      <c r="Q151" s="10">
        <f>IFERROR(VLOOKUP($B151,'[7]Trial Blc'!$B$4:AB$377,Q$2,FALSE),0)</f>
        <v>0</v>
      </c>
      <c r="R151" s="10">
        <f>IFERROR(VLOOKUP($B151,'[7]Trial Blc'!$B$4:AC$377,R$2,FALSE),0)</f>
        <v>0</v>
      </c>
      <c r="S151" s="10">
        <f>IFERROR(VLOOKUP($B151,'[7]Trial Blc'!$B$4:AD$377,S$2,FALSE),0)</f>
        <v>0</v>
      </c>
      <c r="T151" s="10">
        <f t="shared" si="119"/>
        <v>0</v>
      </c>
      <c r="U151" s="149"/>
      <c r="W151" s="10"/>
      <c r="X151" s="69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1"/>
      <c r="AN151" s="11"/>
    </row>
    <row r="152" spans="1:40" s="7" customFormat="1" x14ac:dyDescent="0.2">
      <c r="B152" s="145">
        <v>1661</v>
      </c>
      <c r="C152" s="69" t="s">
        <v>282</v>
      </c>
      <c r="D152" s="10">
        <f>IFERROR(VLOOKUP($B152,'[7]Trial Blc'!$B$4:O$377,D$2,FALSE),0)</f>
        <v>0</v>
      </c>
      <c r="E152" s="10"/>
      <c r="F152" s="10"/>
      <c r="G152" s="10">
        <f t="shared" si="118"/>
        <v>0</v>
      </c>
      <c r="H152" s="10">
        <f>IFERROR(VLOOKUP($B152,'[7]Trial Blc'!$B$4:S$377,H$2,FALSE),0)</f>
        <v>0</v>
      </c>
      <c r="I152" s="10">
        <f>IFERROR(VLOOKUP($B152,'[7]Trial Blc'!$B$4:T$377,I$2,FALSE),0)</f>
        <v>0</v>
      </c>
      <c r="J152" s="10">
        <f>IFERROR(VLOOKUP($B152,'[7]Trial Blc'!$B$4:U$377,J$2,FALSE),0)</f>
        <v>0</v>
      </c>
      <c r="K152" s="10">
        <f>IFERROR(VLOOKUP($B152,'[7]Trial Blc'!$B$4:V$377,K$2,FALSE),0)</f>
        <v>0</v>
      </c>
      <c r="L152" s="10">
        <f>IFERROR(VLOOKUP($B152,'[7]Trial Blc'!$B$4:W$377,L$2,FALSE),0)</f>
        <v>0</v>
      </c>
      <c r="M152" s="10">
        <f>IFERROR(VLOOKUP($B152,'[7]Trial Blc'!$B$4:X$377,M$2,FALSE),0)</f>
        <v>0</v>
      </c>
      <c r="N152" s="10">
        <f>IFERROR(VLOOKUP($B152,'[7]Trial Blc'!$B$4:Y$377,N$2,FALSE),0)</f>
        <v>0</v>
      </c>
      <c r="O152" s="10">
        <f>IFERROR(VLOOKUP($B152,'[7]Trial Blc'!$B$4:Z$377,O$2,FALSE),0)</f>
        <v>0</v>
      </c>
      <c r="P152" s="10">
        <f>IFERROR(VLOOKUP($B152,'[7]Trial Blc'!$B$4:AA$377,P$2,FALSE),0)</f>
        <v>0</v>
      </c>
      <c r="Q152" s="10">
        <f>IFERROR(VLOOKUP($B152,'[7]Trial Blc'!$B$4:AB$377,Q$2,FALSE),0)</f>
        <v>0</v>
      </c>
      <c r="R152" s="10">
        <f>IFERROR(VLOOKUP($B152,'[7]Trial Blc'!$B$4:AC$377,R$2,FALSE),0)</f>
        <v>0</v>
      </c>
      <c r="S152" s="10">
        <f>IFERROR(VLOOKUP($B152,'[7]Trial Blc'!$B$4:AD$377,S$2,FALSE),0)</f>
        <v>0</v>
      </c>
      <c r="T152" s="10">
        <f t="shared" si="119"/>
        <v>0</v>
      </c>
      <c r="U152" s="149"/>
      <c r="W152" s="10"/>
      <c r="X152" s="69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1"/>
      <c r="AN152" s="11"/>
    </row>
    <row r="153" spans="1:40" s="7" customFormat="1" x14ac:dyDescent="0.2">
      <c r="B153" s="145">
        <v>1665</v>
      </c>
      <c r="C153" s="69" t="s">
        <v>283</v>
      </c>
      <c r="D153" s="10">
        <f>IFERROR(VLOOKUP($B153,'[7]Trial Blc'!$B$4:O$377,D$2,FALSE),0)</f>
        <v>0</v>
      </c>
      <c r="E153" s="10"/>
      <c r="F153" s="10"/>
      <c r="G153" s="10">
        <f t="shared" si="118"/>
        <v>0</v>
      </c>
      <c r="H153" s="10">
        <f>IFERROR(VLOOKUP($B153,'[7]Trial Blc'!$B$4:S$377,H$2,FALSE),0)</f>
        <v>0</v>
      </c>
      <c r="I153" s="10">
        <f>IFERROR(VLOOKUP($B153,'[7]Trial Blc'!$B$4:T$377,I$2,FALSE),0)</f>
        <v>0</v>
      </c>
      <c r="J153" s="10">
        <f>IFERROR(VLOOKUP($B153,'[7]Trial Blc'!$B$4:U$377,J$2,FALSE),0)</f>
        <v>0</v>
      </c>
      <c r="K153" s="10">
        <f>IFERROR(VLOOKUP($B153,'[7]Trial Blc'!$B$4:V$377,K$2,FALSE),0)</f>
        <v>0</v>
      </c>
      <c r="L153" s="10">
        <f>IFERROR(VLOOKUP($B153,'[7]Trial Blc'!$B$4:W$377,L$2,FALSE),0)</f>
        <v>0</v>
      </c>
      <c r="M153" s="10">
        <f>IFERROR(VLOOKUP($B153,'[7]Trial Blc'!$B$4:X$377,M$2,FALSE),0)</f>
        <v>0</v>
      </c>
      <c r="N153" s="10">
        <f>IFERROR(VLOOKUP($B153,'[7]Trial Blc'!$B$4:Y$377,N$2,FALSE),0)</f>
        <v>0</v>
      </c>
      <c r="O153" s="10">
        <f>IFERROR(VLOOKUP($B153,'[7]Trial Blc'!$B$4:Z$377,O$2,FALSE),0)</f>
        <v>0</v>
      </c>
      <c r="P153" s="10">
        <f>IFERROR(VLOOKUP($B153,'[7]Trial Blc'!$B$4:AA$377,P$2,FALSE),0)</f>
        <v>0</v>
      </c>
      <c r="Q153" s="10">
        <f>IFERROR(VLOOKUP($B153,'[7]Trial Blc'!$B$4:AB$377,Q$2,FALSE),0)</f>
        <v>0</v>
      </c>
      <c r="R153" s="10">
        <f>IFERROR(VLOOKUP($B153,'[7]Trial Blc'!$B$4:AC$377,R$2,FALSE),0)</f>
        <v>0</v>
      </c>
      <c r="S153" s="10">
        <f>IFERROR(VLOOKUP($B153,'[7]Trial Blc'!$B$4:AD$377,S$2,FALSE),0)</f>
        <v>0</v>
      </c>
      <c r="T153" s="10">
        <f t="shared" si="119"/>
        <v>0</v>
      </c>
      <c r="U153" s="149"/>
      <c r="W153" s="10"/>
      <c r="X153" s="69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1"/>
      <c r="AN153" s="11"/>
    </row>
    <row r="154" spans="1:40" s="7" customFormat="1" x14ac:dyDescent="0.2">
      <c r="B154" s="145">
        <v>1666</v>
      </c>
      <c r="C154" s="69" t="s">
        <v>284</v>
      </c>
      <c r="D154" s="10">
        <f>IFERROR(VLOOKUP($B154,'[7]Trial Blc'!$B$4:O$377,D$2,FALSE),0)</f>
        <v>0</v>
      </c>
      <c r="E154" s="10"/>
      <c r="F154" s="10"/>
      <c r="G154" s="10">
        <f t="shared" si="118"/>
        <v>0</v>
      </c>
      <c r="H154" s="10">
        <f>IFERROR(VLOOKUP($B154,'[7]Trial Blc'!$B$4:S$377,H$2,FALSE),0)</f>
        <v>0</v>
      </c>
      <c r="I154" s="10">
        <f>IFERROR(VLOOKUP($B154,'[7]Trial Blc'!$B$4:T$377,I$2,FALSE),0)</f>
        <v>0</v>
      </c>
      <c r="J154" s="10">
        <f>IFERROR(VLOOKUP($B154,'[7]Trial Blc'!$B$4:U$377,J$2,FALSE),0)</f>
        <v>0</v>
      </c>
      <c r="K154" s="10">
        <f>IFERROR(VLOOKUP($B154,'[7]Trial Blc'!$B$4:V$377,K$2,FALSE),0)</f>
        <v>0</v>
      </c>
      <c r="L154" s="10">
        <f>IFERROR(VLOOKUP($B154,'[7]Trial Blc'!$B$4:W$377,L$2,FALSE),0)</f>
        <v>0</v>
      </c>
      <c r="M154" s="10">
        <f>IFERROR(VLOOKUP($B154,'[7]Trial Blc'!$B$4:X$377,M$2,FALSE),0)</f>
        <v>0</v>
      </c>
      <c r="N154" s="10">
        <f>IFERROR(VLOOKUP($B154,'[7]Trial Blc'!$B$4:Y$377,N$2,FALSE),0)</f>
        <v>0</v>
      </c>
      <c r="O154" s="10">
        <f>IFERROR(VLOOKUP($B154,'[7]Trial Blc'!$B$4:Z$377,O$2,FALSE),0)</f>
        <v>0</v>
      </c>
      <c r="P154" s="10">
        <f>IFERROR(VLOOKUP($B154,'[7]Trial Blc'!$B$4:AA$377,P$2,FALSE),0)</f>
        <v>0</v>
      </c>
      <c r="Q154" s="10">
        <f>IFERROR(VLOOKUP($B154,'[7]Trial Blc'!$B$4:AB$377,Q$2,FALSE),0)</f>
        <v>0</v>
      </c>
      <c r="R154" s="10">
        <f>IFERROR(VLOOKUP($B154,'[7]Trial Blc'!$B$4:AC$377,R$2,FALSE),0)</f>
        <v>0</v>
      </c>
      <c r="S154" s="10">
        <f>IFERROR(VLOOKUP($B154,'[7]Trial Blc'!$B$4:AD$377,S$2,FALSE),0)</f>
        <v>0</v>
      </c>
      <c r="T154" s="10">
        <f t="shared" si="119"/>
        <v>0</v>
      </c>
      <c r="U154" s="149"/>
      <c r="W154" s="10"/>
      <c r="X154" s="69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1"/>
      <c r="AN154" s="11"/>
    </row>
    <row r="155" spans="1:40" s="7" customFormat="1" x14ac:dyDescent="0.2">
      <c r="B155" s="145">
        <v>1667</v>
      </c>
      <c r="C155" s="69" t="s">
        <v>285</v>
      </c>
      <c r="D155" s="10">
        <f>IFERROR(VLOOKUP($B155,'[7]Trial Blc'!$B$4:O$377,D$2,FALSE),0)</f>
        <v>0</v>
      </c>
      <c r="E155" s="10"/>
      <c r="F155" s="10"/>
      <c r="G155" s="10">
        <f t="shared" si="118"/>
        <v>0</v>
      </c>
      <c r="H155" s="10">
        <f>IFERROR(VLOOKUP($B155,'[7]Trial Blc'!$B$4:S$377,H$2,FALSE),0)</f>
        <v>0</v>
      </c>
      <c r="I155" s="10">
        <f>IFERROR(VLOOKUP($B155,'[7]Trial Blc'!$B$4:T$377,I$2,FALSE),0)</f>
        <v>0</v>
      </c>
      <c r="J155" s="10">
        <f>IFERROR(VLOOKUP($B155,'[7]Trial Blc'!$B$4:U$377,J$2,FALSE),0)</f>
        <v>0</v>
      </c>
      <c r="K155" s="10">
        <f>IFERROR(VLOOKUP($B155,'[7]Trial Blc'!$B$4:V$377,K$2,FALSE),0)</f>
        <v>0</v>
      </c>
      <c r="L155" s="10">
        <f>IFERROR(VLOOKUP($B155,'[7]Trial Blc'!$B$4:W$377,L$2,FALSE),0)</f>
        <v>0</v>
      </c>
      <c r="M155" s="10">
        <f>IFERROR(VLOOKUP($B155,'[7]Trial Blc'!$B$4:X$377,M$2,FALSE),0)</f>
        <v>0</v>
      </c>
      <c r="N155" s="10">
        <f>IFERROR(VLOOKUP($B155,'[7]Trial Blc'!$B$4:Y$377,N$2,FALSE),0)</f>
        <v>0</v>
      </c>
      <c r="O155" s="10">
        <f>IFERROR(VLOOKUP($B155,'[7]Trial Blc'!$B$4:Z$377,O$2,FALSE),0)</f>
        <v>0</v>
      </c>
      <c r="P155" s="10">
        <f>IFERROR(VLOOKUP($B155,'[7]Trial Blc'!$B$4:AA$377,P$2,FALSE),0)</f>
        <v>0</v>
      </c>
      <c r="Q155" s="10">
        <f>IFERROR(VLOOKUP($B155,'[7]Trial Blc'!$B$4:AB$377,Q$2,FALSE),0)</f>
        <v>0</v>
      </c>
      <c r="R155" s="10">
        <f>IFERROR(VLOOKUP($B155,'[7]Trial Blc'!$B$4:AC$377,R$2,FALSE),0)</f>
        <v>0</v>
      </c>
      <c r="S155" s="10">
        <f>IFERROR(VLOOKUP($B155,'[7]Trial Blc'!$B$4:AD$377,S$2,FALSE),0)</f>
        <v>0</v>
      </c>
      <c r="T155" s="10">
        <f t="shared" si="119"/>
        <v>0</v>
      </c>
      <c r="U155" s="149"/>
      <c r="W155" s="10"/>
      <c r="X155" s="69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1"/>
      <c r="AN155" s="11"/>
    </row>
    <row r="156" spans="1:40" s="7" customFormat="1" x14ac:dyDescent="0.2">
      <c r="B156" s="145">
        <v>1668</v>
      </c>
      <c r="C156" s="69" t="s">
        <v>286</v>
      </c>
      <c r="D156" s="10">
        <f>IFERROR(VLOOKUP($B156,'[7]Trial Blc'!$B$4:O$377,D$2,FALSE),0)</f>
        <v>0</v>
      </c>
      <c r="E156" s="10"/>
      <c r="F156" s="10"/>
      <c r="G156" s="10">
        <f t="shared" si="118"/>
        <v>0</v>
      </c>
      <c r="H156" s="10">
        <f>IFERROR(VLOOKUP($B156,'[7]Trial Blc'!$B$4:S$377,H$2,FALSE),0)</f>
        <v>0</v>
      </c>
      <c r="I156" s="10">
        <f>IFERROR(VLOOKUP($B156,'[7]Trial Blc'!$B$4:T$377,I$2,FALSE),0)</f>
        <v>0</v>
      </c>
      <c r="J156" s="10">
        <f>IFERROR(VLOOKUP($B156,'[7]Trial Blc'!$B$4:U$377,J$2,FALSE),0)</f>
        <v>0</v>
      </c>
      <c r="K156" s="10">
        <f>IFERROR(VLOOKUP($B156,'[7]Trial Blc'!$B$4:V$377,K$2,FALSE),0)</f>
        <v>0</v>
      </c>
      <c r="L156" s="10">
        <f>IFERROR(VLOOKUP($B156,'[7]Trial Blc'!$B$4:W$377,L$2,FALSE),0)</f>
        <v>0</v>
      </c>
      <c r="M156" s="10">
        <f>IFERROR(VLOOKUP($B156,'[7]Trial Blc'!$B$4:X$377,M$2,FALSE),0)</f>
        <v>0</v>
      </c>
      <c r="N156" s="10">
        <f>IFERROR(VLOOKUP($B156,'[7]Trial Blc'!$B$4:Y$377,N$2,FALSE),0)</f>
        <v>0</v>
      </c>
      <c r="O156" s="10">
        <f>IFERROR(VLOOKUP($B156,'[7]Trial Blc'!$B$4:Z$377,O$2,FALSE),0)</f>
        <v>0</v>
      </c>
      <c r="P156" s="10">
        <f>IFERROR(VLOOKUP($B156,'[7]Trial Blc'!$B$4:AA$377,P$2,FALSE),0)</f>
        <v>0</v>
      </c>
      <c r="Q156" s="10">
        <f>IFERROR(VLOOKUP($B156,'[7]Trial Blc'!$B$4:AB$377,Q$2,FALSE),0)</f>
        <v>0</v>
      </c>
      <c r="R156" s="10">
        <f>IFERROR(VLOOKUP($B156,'[7]Trial Blc'!$B$4:AC$377,R$2,FALSE),0)</f>
        <v>0</v>
      </c>
      <c r="S156" s="10">
        <f>IFERROR(VLOOKUP($B156,'[7]Trial Blc'!$B$4:AD$377,S$2,FALSE),0)</f>
        <v>0</v>
      </c>
      <c r="T156" s="10">
        <f t="shared" si="119"/>
        <v>0</v>
      </c>
      <c r="U156" s="149"/>
      <c r="W156" s="10"/>
      <c r="X156" s="69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1"/>
      <c r="AN156" s="11"/>
    </row>
    <row r="157" spans="1:40" s="7" customFormat="1" x14ac:dyDescent="0.2">
      <c r="B157" s="145">
        <v>1669</v>
      </c>
      <c r="C157" s="69" t="s">
        <v>287</v>
      </c>
      <c r="D157" s="10">
        <f>IFERROR(VLOOKUP($B157,'[7]Trial Blc'!$B$4:O$377,D$2,FALSE),0)</f>
        <v>0</v>
      </c>
      <c r="E157" s="10"/>
      <c r="F157" s="10"/>
      <c r="G157" s="10">
        <f t="shared" si="118"/>
        <v>0</v>
      </c>
      <c r="H157" s="10">
        <f>IFERROR(VLOOKUP($B157,'[7]Trial Blc'!$B$4:S$377,H$2,FALSE),0)</f>
        <v>0</v>
      </c>
      <c r="I157" s="10">
        <f>IFERROR(VLOOKUP($B157,'[7]Trial Blc'!$B$4:T$377,I$2,FALSE),0)</f>
        <v>0</v>
      </c>
      <c r="J157" s="10">
        <f>IFERROR(VLOOKUP($B157,'[7]Trial Blc'!$B$4:U$377,J$2,FALSE),0)</f>
        <v>0</v>
      </c>
      <c r="K157" s="10">
        <f>IFERROR(VLOOKUP($B157,'[7]Trial Blc'!$B$4:V$377,K$2,FALSE),0)</f>
        <v>0</v>
      </c>
      <c r="L157" s="10">
        <f>IFERROR(VLOOKUP($B157,'[7]Trial Blc'!$B$4:W$377,L$2,FALSE),0)</f>
        <v>0</v>
      </c>
      <c r="M157" s="10">
        <f>IFERROR(VLOOKUP($B157,'[7]Trial Blc'!$B$4:X$377,M$2,FALSE),0)</f>
        <v>0</v>
      </c>
      <c r="N157" s="10">
        <f>IFERROR(VLOOKUP($B157,'[7]Trial Blc'!$B$4:Y$377,N$2,FALSE),0)</f>
        <v>0</v>
      </c>
      <c r="O157" s="10">
        <f>IFERROR(VLOOKUP($B157,'[7]Trial Blc'!$B$4:Z$377,O$2,FALSE),0)</f>
        <v>0</v>
      </c>
      <c r="P157" s="10">
        <f>IFERROR(VLOOKUP($B157,'[7]Trial Blc'!$B$4:AA$377,P$2,FALSE),0)</f>
        <v>0</v>
      </c>
      <c r="Q157" s="10">
        <f>IFERROR(VLOOKUP($B157,'[7]Trial Blc'!$B$4:AB$377,Q$2,FALSE),0)</f>
        <v>0</v>
      </c>
      <c r="R157" s="10">
        <f>IFERROR(VLOOKUP($B157,'[7]Trial Blc'!$B$4:AC$377,R$2,FALSE),0)</f>
        <v>0</v>
      </c>
      <c r="S157" s="10">
        <f>IFERROR(VLOOKUP($B157,'[7]Trial Blc'!$B$4:AD$377,S$2,FALSE),0)</f>
        <v>0</v>
      </c>
      <c r="T157" s="10">
        <f t="shared" si="119"/>
        <v>0</v>
      </c>
      <c r="U157" s="149"/>
      <c r="W157" s="10"/>
      <c r="X157" s="69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1"/>
      <c r="AN157" s="11"/>
    </row>
    <row r="158" spans="1:40" s="7" customFormat="1" x14ac:dyDescent="0.2">
      <c r="B158" s="145">
        <v>1670</v>
      </c>
      <c r="C158" s="69" t="s">
        <v>288</v>
      </c>
      <c r="D158" s="10">
        <f>IFERROR(VLOOKUP($B158,'[7]Trial Blc'!$B$4:O$377,D$2,FALSE),0)</f>
        <v>0</v>
      </c>
      <c r="E158" s="10"/>
      <c r="F158" s="10"/>
      <c r="G158" s="10">
        <f t="shared" si="118"/>
        <v>0</v>
      </c>
      <c r="H158" s="10">
        <f>IFERROR(VLOOKUP($B158,'[7]Trial Blc'!$B$4:S$377,H$2,FALSE),0)</f>
        <v>0</v>
      </c>
      <c r="I158" s="10">
        <f>IFERROR(VLOOKUP($B158,'[7]Trial Blc'!$B$4:T$377,I$2,FALSE),0)</f>
        <v>0</v>
      </c>
      <c r="J158" s="10">
        <f>IFERROR(VLOOKUP($B158,'[7]Trial Blc'!$B$4:U$377,J$2,FALSE),0)</f>
        <v>0</v>
      </c>
      <c r="K158" s="10">
        <f>IFERROR(VLOOKUP($B158,'[7]Trial Blc'!$B$4:V$377,K$2,FALSE),0)</f>
        <v>0</v>
      </c>
      <c r="L158" s="10">
        <f>IFERROR(VLOOKUP($B158,'[7]Trial Blc'!$B$4:W$377,L$2,FALSE),0)</f>
        <v>0</v>
      </c>
      <c r="M158" s="10">
        <f>IFERROR(VLOOKUP($B158,'[7]Trial Blc'!$B$4:X$377,M$2,FALSE),0)</f>
        <v>0</v>
      </c>
      <c r="N158" s="10">
        <f>IFERROR(VLOOKUP($B158,'[7]Trial Blc'!$B$4:Y$377,N$2,FALSE),0)</f>
        <v>0</v>
      </c>
      <c r="O158" s="10">
        <f>IFERROR(VLOOKUP($B158,'[7]Trial Blc'!$B$4:Z$377,O$2,FALSE),0)</f>
        <v>0</v>
      </c>
      <c r="P158" s="10">
        <f>IFERROR(VLOOKUP($B158,'[7]Trial Blc'!$B$4:AA$377,P$2,FALSE),0)</f>
        <v>0</v>
      </c>
      <c r="Q158" s="10">
        <f>IFERROR(VLOOKUP($B158,'[7]Trial Blc'!$B$4:AB$377,Q$2,FALSE),0)</f>
        <v>0</v>
      </c>
      <c r="R158" s="10">
        <f>IFERROR(VLOOKUP($B158,'[7]Trial Blc'!$B$4:AC$377,R$2,FALSE),0)</f>
        <v>0</v>
      </c>
      <c r="S158" s="10">
        <f>IFERROR(VLOOKUP($B158,'[7]Trial Blc'!$B$4:AD$377,S$2,FALSE),0)</f>
        <v>0</v>
      </c>
      <c r="T158" s="10">
        <f t="shared" si="119"/>
        <v>0</v>
      </c>
      <c r="U158" s="149"/>
      <c r="W158" s="10"/>
      <c r="X158" s="69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1"/>
      <c r="AN158" s="11"/>
    </row>
    <row r="159" spans="1:40" s="7" customFormat="1" x14ac:dyDescent="0.2">
      <c r="B159" s="145">
        <v>1671</v>
      </c>
      <c r="C159" s="69" t="s">
        <v>289</v>
      </c>
      <c r="D159" s="10">
        <f>IFERROR(VLOOKUP($B159,'[7]Trial Blc'!$B$4:O$377,D$2,FALSE),0)</f>
        <v>0</v>
      </c>
      <c r="E159" s="10"/>
      <c r="F159" s="10"/>
      <c r="G159" s="10">
        <f t="shared" si="118"/>
        <v>0</v>
      </c>
      <c r="H159" s="10">
        <f>IFERROR(VLOOKUP($B159,'[7]Trial Blc'!$B$4:S$377,H$2,FALSE),0)</f>
        <v>0</v>
      </c>
      <c r="I159" s="10">
        <f>IFERROR(VLOOKUP($B159,'[7]Trial Blc'!$B$4:T$377,I$2,FALSE),0)</f>
        <v>0</v>
      </c>
      <c r="J159" s="10">
        <f>IFERROR(VLOOKUP($B159,'[7]Trial Blc'!$B$4:U$377,J$2,FALSE),0)</f>
        <v>0</v>
      </c>
      <c r="K159" s="10">
        <f>IFERROR(VLOOKUP($B159,'[7]Trial Blc'!$B$4:V$377,K$2,FALSE),0)</f>
        <v>0</v>
      </c>
      <c r="L159" s="10">
        <f>IFERROR(VLOOKUP($B159,'[7]Trial Blc'!$B$4:W$377,L$2,FALSE),0)</f>
        <v>0</v>
      </c>
      <c r="M159" s="10">
        <f>IFERROR(VLOOKUP($B159,'[7]Trial Blc'!$B$4:X$377,M$2,FALSE),0)</f>
        <v>0</v>
      </c>
      <c r="N159" s="10">
        <f>IFERROR(VLOOKUP($B159,'[7]Trial Blc'!$B$4:Y$377,N$2,FALSE),0)</f>
        <v>0</v>
      </c>
      <c r="O159" s="10">
        <f>IFERROR(VLOOKUP($B159,'[7]Trial Blc'!$B$4:Z$377,O$2,FALSE),0)</f>
        <v>0</v>
      </c>
      <c r="P159" s="10">
        <f>IFERROR(VLOOKUP($B159,'[7]Trial Blc'!$B$4:AA$377,P$2,FALSE),0)</f>
        <v>0</v>
      </c>
      <c r="Q159" s="10">
        <f>IFERROR(VLOOKUP($B159,'[7]Trial Blc'!$B$4:AB$377,Q$2,FALSE),0)</f>
        <v>0</v>
      </c>
      <c r="R159" s="10">
        <f>IFERROR(VLOOKUP($B159,'[7]Trial Blc'!$B$4:AC$377,R$2,FALSE),0)</f>
        <v>0</v>
      </c>
      <c r="S159" s="10">
        <f>IFERROR(VLOOKUP($B159,'[7]Trial Blc'!$B$4:AD$377,S$2,FALSE),0)</f>
        <v>0</v>
      </c>
      <c r="T159" s="10">
        <f t="shared" si="119"/>
        <v>0</v>
      </c>
      <c r="U159" s="149"/>
      <c r="W159" s="10"/>
      <c r="X159" s="69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1"/>
      <c r="AN159" s="11"/>
    </row>
    <row r="160" spans="1:40" s="7" customFormat="1" x14ac:dyDescent="0.2">
      <c r="B160" s="145">
        <v>1672</v>
      </c>
      <c r="C160" s="69" t="s">
        <v>290</v>
      </c>
      <c r="D160" s="10">
        <f>IFERROR(VLOOKUP($B160,'[7]Trial Blc'!$B$4:O$377,D$2,FALSE),0)</f>
        <v>0</v>
      </c>
      <c r="E160" s="10"/>
      <c r="F160" s="10"/>
      <c r="G160" s="10">
        <f t="shared" si="118"/>
        <v>0</v>
      </c>
      <c r="H160" s="10">
        <f>IFERROR(VLOOKUP($B160,'[7]Trial Blc'!$B$4:S$377,H$2,FALSE),0)</f>
        <v>0</v>
      </c>
      <c r="I160" s="10">
        <f>IFERROR(VLOOKUP($B160,'[7]Trial Blc'!$B$4:T$377,I$2,FALSE),0)</f>
        <v>0</v>
      </c>
      <c r="J160" s="10">
        <f>IFERROR(VLOOKUP($B160,'[7]Trial Blc'!$B$4:U$377,J$2,FALSE),0)</f>
        <v>0</v>
      </c>
      <c r="K160" s="10">
        <f>IFERROR(VLOOKUP($B160,'[7]Trial Blc'!$B$4:V$377,K$2,FALSE),0)</f>
        <v>0</v>
      </c>
      <c r="L160" s="10">
        <f>IFERROR(VLOOKUP($B160,'[7]Trial Blc'!$B$4:W$377,L$2,FALSE),0)</f>
        <v>0</v>
      </c>
      <c r="M160" s="10">
        <f>IFERROR(VLOOKUP($B160,'[7]Trial Blc'!$B$4:X$377,M$2,FALSE),0)</f>
        <v>0</v>
      </c>
      <c r="N160" s="10">
        <f>IFERROR(VLOOKUP($B160,'[7]Trial Blc'!$B$4:Y$377,N$2,FALSE),0)</f>
        <v>0</v>
      </c>
      <c r="O160" s="10">
        <f>IFERROR(VLOOKUP($B160,'[7]Trial Blc'!$B$4:Z$377,O$2,FALSE),0)</f>
        <v>0</v>
      </c>
      <c r="P160" s="10">
        <f>IFERROR(VLOOKUP($B160,'[7]Trial Blc'!$B$4:AA$377,P$2,FALSE),0)</f>
        <v>0</v>
      </c>
      <c r="Q160" s="10">
        <f>IFERROR(VLOOKUP($B160,'[7]Trial Blc'!$B$4:AB$377,Q$2,FALSE),0)</f>
        <v>0</v>
      </c>
      <c r="R160" s="10">
        <f>IFERROR(VLOOKUP($B160,'[7]Trial Blc'!$B$4:AC$377,R$2,FALSE),0)</f>
        <v>0</v>
      </c>
      <c r="S160" s="10">
        <f>IFERROR(VLOOKUP($B160,'[7]Trial Blc'!$B$4:AD$377,S$2,FALSE),0)</f>
        <v>0</v>
      </c>
      <c r="T160" s="10">
        <f t="shared" si="119"/>
        <v>0</v>
      </c>
      <c r="U160" s="149"/>
      <c r="W160" s="10"/>
      <c r="X160" s="69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1"/>
      <c r="AN160" s="11"/>
    </row>
    <row r="161" spans="2:40" s="7" customFormat="1" x14ac:dyDescent="0.2">
      <c r="B161" s="145">
        <v>1699</v>
      </c>
      <c r="C161" s="69" t="s">
        <v>291</v>
      </c>
      <c r="D161" s="10">
        <f>IFERROR(VLOOKUP($B161,'[7]Trial Blc'!$B$4:O$377,D$2,FALSE),0)</f>
        <v>0</v>
      </c>
      <c r="E161" s="10"/>
      <c r="F161" s="10"/>
      <c r="G161" s="10">
        <f t="shared" si="118"/>
        <v>0</v>
      </c>
      <c r="H161" s="10">
        <f>IFERROR(VLOOKUP($B161,'[7]Trial Blc'!$B$4:S$377,H$2,FALSE),0)</f>
        <v>0</v>
      </c>
      <c r="I161" s="10">
        <f>IFERROR(VLOOKUP($B161,'[7]Trial Blc'!$B$4:T$377,I$2,FALSE),0)</f>
        <v>0</v>
      </c>
      <c r="J161" s="10">
        <f>IFERROR(VLOOKUP($B161,'[7]Trial Blc'!$B$4:U$377,J$2,FALSE),0)</f>
        <v>0</v>
      </c>
      <c r="K161" s="10">
        <f>IFERROR(VLOOKUP($B161,'[7]Trial Blc'!$B$4:V$377,K$2,FALSE),0)</f>
        <v>0</v>
      </c>
      <c r="L161" s="10">
        <f>IFERROR(VLOOKUP($B161,'[7]Trial Blc'!$B$4:W$377,L$2,FALSE),0)</f>
        <v>0</v>
      </c>
      <c r="M161" s="10">
        <f>IFERROR(VLOOKUP($B161,'[7]Trial Blc'!$B$4:X$377,M$2,FALSE),0)</f>
        <v>0</v>
      </c>
      <c r="N161" s="10">
        <f>IFERROR(VLOOKUP($B161,'[7]Trial Blc'!$B$4:Y$377,N$2,FALSE),0)</f>
        <v>0</v>
      </c>
      <c r="O161" s="10">
        <f>IFERROR(VLOOKUP($B161,'[7]Trial Blc'!$B$4:Z$377,O$2,FALSE),0)</f>
        <v>0</v>
      </c>
      <c r="P161" s="10">
        <f>IFERROR(VLOOKUP($B161,'[7]Trial Blc'!$B$4:AA$377,P$2,FALSE),0)</f>
        <v>0</v>
      </c>
      <c r="Q161" s="10">
        <f>IFERROR(VLOOKUP($B161,'[7]Trial Blc'!$B$4:AB$377,Q$2,FALSE),0)</f>
        <v>0</v>
      </c>
      <c r="R161" s="10">
        <f>IFERROR(VLOOKUP($B161,'[7]Trial Blc'!$B$4:AC$377,R$2,FALSE),0)</f>
        <v>0</v>
      </c>
      <c r="S161" s="10">
        <f>IFERROR(VLOOKUP($B161,'[7]Trial Blc'!$B$4:AD$377,S$2,FALSE),0)</f>
        <v>0</v>
      </c>
      <c r="T161" s="10">
        <f t="shared" si="119"/>
        <v>0</v>
      </c>
      <c r="U161" s="149"/>
      <c r="W161" s="10"/>
      <c r="X161" s="69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1"/>
      <c r="AN161" s="11"/>
    </row>
    <row r="162" spans="2:40" s="7" customFormat="1" x14ac:dyDescent="0.2">
      <c r="B162" s="145"/>
      <c r="C162" s="69"/>
      <c r="D162" s="10"/>
      <c r="E162" s="10"/>
      <c r="F162" s="10"/>
      <c r="G162" s="10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149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1"/>
      <c r="AN162" s="11"/>
    </row>
    <row r="163" spans="2:40" s="11" customFormat="1" ht="10.5" customHeight="1" x14ac:dyDescent="0.2">
      <c r="D163" s="70">
        <f t="shared" ref="D163:F163" si="120">SUM(D151:D162)</f>
        <v>0</v>
      </c>
      <c r="E163" s="70"/>
      <c r="F163" s="70">
        <f t="shared" si="120"/>
        <v>0</v>
      </c>
      <c r="G163" s="70">
        <f>SUM(G150:G162)</f>
        <v>0</v>
      </c>
      <c r="H163" s="70">
        <f t="shared" ref="H163:S163" si="121">SUM(H150:H162)</f>
        <v>0</v>
      </c>
      <c r="I163" s="70">
        <f t="shared" si="121"/>
        <v>0</v>
      </c>
      <c r="J163" s="70">
        <f t="shared" si="121"/>
        <v>0</v>
      </c>
      <c r="K163" s="70">
        <f t="shared" si="121"/>
        <v>0</v>
      </c>
      <c r="L163" s="70">
        <f t="shared" si="121"/>
        <v>0</v>
      </c>
      <c r="M163" s="70">
        <f t="shared" si="121"/>
        <v>0</v>
      </c>
      <c r="N163" s="70">
        <f t="shared" si="121"/>
        <v>0</v>
      </c>
      <c r="O163" s="70">
        <f t="shared" si="121"/>
        <v>0</v>
      </c>
      <c r="P163" s="70">
        <f t="shared" si="121"/>
        <v>0</v>
      </c>
      <c r="Q163" s="70">
        <f t="shared" si="121"/>
        <v>0</v>
      </c>
      <c r="R163" s="70">
        <f t="shared" si="121"/>
        <v>0</v>
      </c>
      <c r="S163" s="70">
        <f t="shared" si="121"/>
        <v>0</v>
      </c>
      <c r="T163" s="70">
        <f t="shared" ref="T163:T181" si="122">AVERAGE(G163:S163)</f>
        <v>0</v>
      </c>
      <c r="U163" s="150"/>
      <c r="W163" s="10"/>
      <c r="X163" s="70">
        <f>SUM(X151:X162)</f>
        <v>0</v>
      </c>
      <c r="Y163" s="70"/>
      <c r="Z163" s="70">
        <f t="shared" ref="Z163" si="123">SUM(Z151:Z162)</f>
        <v>0</v>
      </c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</row>
    <row r="164" spans="2:40" s="11" customFormat="1" ht="10.5" customHeight="1" x14ac:dyDescent="0.2">
      <c r="B164" s="155">
        <v>1740</v>
      </c>
      <c r="C164" s="12" t="s">
        <v>309</v>
      </c>
      <c r="D164" s="10">
        <f>IFERROR(VLOOKUP($B164,'[7]Trial Blc'!$B$4:O$377,D$2,FALSE),0)</f>
        <v>0</v>
      </c>
      <c r="E164" s="10"/>
      <c r="F164" s="10"/>
      <c r="G164" s="10">
        <f t="shared" ref="G164:G181" si="124">+D164+E164+F164</f>
        <v>0</v>
      </c>
      <c r="H164" s="10">
        <f>IFERROR(VLOOKUP($B164,'[7]Trial Blc'!$B$4:S$377,H$2,FALSE),0)</f>
        <v>0</v>
      </c>
      <c r="I164" s="10">
        <f>IFERROR(VLOOKUP($B164,'[7]Trial Blc'!$B$4:T$377,I$2,FALSE),0)</f>
        <v>0</v>
      </c>
      <c r="J164" s="10">
        <f>IFERROR(VLOOKUP($B164,'[7]Trial Blc'!$B$4:U$377,J$2,FALSE),0)</f>
        <v>0</v>
      </c>
      <c r="K164" s="10">
        <f>IFERROR(VLOOKUP($B164,'[7]Trial Blc'!$B$4:V$377,K$2,FALSE),0)</f>
        <v>0</v>
      </c>
      <c r="L164" s="10">
        <f>IFERROR(VLOOKUP($B164,'[7]Trial Blc'!$B$4:W$377,L$2,FALSE),0)</f>
        <v>0</v>
      </c>
      <c r="M164" s="10">
        <f>IFERROR(VLOOKUP($B164,'[7]Trial Blc'!$B$4:X$377,M$2,FALSE),0)</f>
        <v>0</v>
      </c>
      <c r="N164" s="10">
        <f>IFERROR(VLOOKUP($B164,'[7]Trial Blc'!$B$4:Y$377,N$2,FALSE),0)</f>
        <v>0</v>
      </c>
      <c r="O164" s="10">
        <f>IFERROR(VLOOKUP($B164,'[7]Trial Blc'!$B$4:Z$377,O$2,FALSE),0)</f>
        <v>0</v>
      </c>
      <c r="P164" s="10">
        <f>IFERROR(VLOOKUP($B164,'[7]Trial Blc'!$B$4:AA$377,P$2,FALSE),0)</f>
        <v>0</v>
      </c>
      <c r="Q164" s="10">
        <f>IFERROR(VLOOKUP($B164,'[7]Trial Blc'!$B$4:AB$377,Q$2,FALSE),0)</f>
        <v>0</v>
      </c>
      <c r="R164" s="10">
        <f>IFERROR(VLOOKUP($B164,'[7]Trial Blc'!$B$4:AC$377,R$2,FALSE),0)</f>
        <v>0</v>
      </c>
      <c r="S164" s="10">
        <f>IFERROR(VLOOKUP($B164,'[7]Trial Blc'!$B$4:AD$377,S$2,FALSE),0)</f>
        <v>0</v>
      </c>
      <c r="T164" s="10">
        <f t="shared" si="122"/>
        <v>0</v>
      </c>
      <c r="U164" s="150"/>
      <c r="W164" s="10"/>
      <c r="X164" s="12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</row>
    <row r="165" spans="2:40" s="11" customFormat="1" ht="10.5" customHeight="1" x14ac:dyDescent="0.2">
      <c r="B165" s="155">
        <v>1741</v>
      </c>
      <c r="C165" s="12" t="s">
        <v>293</v>
      </c>
      <c r="D165" s="10">
        <f>IFERROR(VLOOKUP($B165,'[7]Trial Blc'!$B$4:O$377,D$2,FALSE),0)</f>
        <v>0</v>
      </c>
      <c r="E165" s="10"/>
      <c r="F165" s="10"/>
      <c r="G165" s="10">
        <f t="shared" si="124"/>
        <v>0</v>
      </c>
      <c r="H165" s="10">
        <f>IFERROR(VLOOKUP($B165,'[7]Trial Blc'!$B$4:S$377,H$2,FALSE),0)</f>
        <v>0</v>
      </c>
      <c r="I165" s="10">
        <f>IFERROR(VLOOKUP($B165,'[7]Trial Blc'!$B$4:T$377,I$2,FALSE),0)</f>
        <v>0</v>
      </c>
      <c r="J165" s="10">
        <f>IFERROR(VLOOKUP($B165,'[7]Trial Blc'!$B$4:U$377,J$2,FALSE),0)</f>
        <v>0</v>
      </c>
      <c r="K165" s="10">
        <f>IFERROR(VLOOKUP($B165,'[7]Trial Blc'!$B$4:V$377,K$2,FALSE),0)</f>
        <v>0</v>
      </c>
      <c r="L165" s="10">
        <f>IFERROR(VLOOKUP($B165,'[7]Trial Blc'!$B$4:W$377,L$2,FALSE),0)</f>
        <v>0</v>
      </c>
      <c r="M165" s="10">
        <f>IFERROR(VLOOKUP($B165,'[7]Trial Blc'!$B$4:X$377,M$2,FALSE),0)</f>
        <v>0</v>
      </c>
      <c r="N165" s="10">
        <f>IFERROR(VLOOKUP($B165,'[7]Trial Blc'!$B$4:Y$377,N$2,FALSE),0)</f>
        <v>0</v>
      </c>
      <c r="O165" s="10">
        <f>IFERROR(VLOOKUP($B165,'[7]Trial Blc'!$B$4:Z$377,O$2,FALSE),0)</f>
        <v>0</v>
      </c>
      <c r="P165" s="10">
        <f>IFERROR(VLOOKUP($B165,'[7]Trial Blc'!$B$4:AA$377,P$2,FALSE),0)</f>
        <v>0</v>
      </c>
      <c r="Q165" s="10">
        <f>IFERROR(VLOOKUP($B165,'[7]Trial Blc'!$B$4:AB$377,Q$2,FALSE),0)</f>
        <v>0</v>
      </c>
      <c r="R165" s="10">
        <f>IFERROR(VLOOKUP($B165,'[7]Trial Blc'!$B$4:AC$377,R$2,FALSE),0)</f>
        <v>0</v>
      </c>
      <c r="S165" s="10">
        <f>IFERROR(VLOOKUP($B165,'[7]Trial Blc'!$B$4:AD$377,S$2,FALSE),0)</f>
        <v>0</v>
      </c>
      <c r="T165" s="10">
        <f t="shared" si="122"/>
        <v>0</v>
      </c>
      <c r="U165" s="150"/>
      <c r="W165" s="10"/>
      <c r="X165" s="12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</row>
    <row r="166" spans="2:40" s="11" customFormat="1" ht="10.5" customHeight="1" x14ac:dyDescent="0.2">
      <c r="B166" s="155">
        <v>1745</v>
      </c>
      <c r="C166" s="12" t="s">
        <v>294</v>
      </c>
      <c r="D166" s="10">
        <f>IFERROR(VLOOKUP($B166,'[7]Trial Blc'!$B$4:O$377,D$2,FALSE),0)</f>
        <v>15917.97</v>
      </c>
      <c r="E166" s="10"/>
      <c r="F166" s="10"/>
      <c r="G166" s="10">
        <f t="shared" si="124"/>
        <v>15917.97</v>
      </c>
      <c r="H166" s="10">
        <f>IFERROR(VLOOKUP($B166,'[7]Trial Blc'!$B$4:S$377,H$2,FALSE),0)</f>
        <v>15917.94</v>
      </c>
      <c r="I166" s="10">
        <f>IFERROR(VLOOKUP($B166,'[7]Trial Blc'!$B$4:T$377,I$2,FALSE),0)</f>
        <v>15917.88</v>
      </c>
      <c r="J166" s="10">
        <f>IFERROR(VLOOKUP($B166,'[7]Trial Blc'!$B$4:U$377,J$2,FALSE),0)</f>
        <v>15943.06</v>
      </c>
      <c r="K166" s="10">
        <f>IFERROR(VLOOKUP($B166,'[7]Trial Blc'!$B$4:V$377,K$2,FALSE),0)</f>
        <v>15943.01</v>
      </c>
      <c r="L166" s="10">
        <f>IFERROR(VLOOKUP($B166,'[7]Trial Blc'!$B$4:W$377,L$2,FALSE),0)</f>
        <v>15896.64</v>
      </c>
      <c r="M166" s="10">
        <f>IFERROR(VLOOKUP($B166,'[7]Trial Blc'!$B$4:X$377,M$2,FALSE),0)</f>
        <v>15896.62</v>
      </c>
      <c r="N166" s="10">
        <f>IFERROR(VLOOKUP($B166,'[7]Trial Blc'!$B$4:Y$377,N$2,FALSE),0)</f>
        <v>15896.61</v>
      </c>
      <c r="O166" s="10">
        <f>IFERROR(VLOOKUP($B166,'[7]Trial Blc'!$B$4:Z$377,O$2,FALSE),0)</f>
        <v>15896.59</v>
      </c>
      <c r="P166" s="10">
        <f>IFERROR(VLOOKUP($B166,'[7]Trial Blc'!$B$4:AA$377,P$2,FALSE),0)</f>
        <v>15896.57</v>
      </c>
      <c r="Q166" s="10">
        <f>IFERROR(VLOOKUP($B166,'[7]Trial Blc'!$B$4:AB$377,Q$2,FALSE),0)</f>
        <v>15896.57</v>
      </c>
      <c r="R166" s="10">
        <f>IFERROR(VLOOKUP($B166,'[7]Trial Blc'!$B$4:AC$377,R$2,FALSE),0)</f>
        <v>15896.54</v>
      </c>
      <c r="S166" s="10">
        <f>IFERROR(VLOOKUP($B166,'[7]Trial Blc'!$B$4:AD$377,S$2,FALSE),0)</f>
        <v>15896.53</v>
      </c>
      <c r="T166" s="10">
        <f t="shared" si="122"/>
        <v>15908.656153846156</v>
      </c>
      <c r="U166" s="150"/>
      <c r="W166" s="10"/>
      <c r="X166" s="12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</row>
    <row r="167" spans="2:40" s="11" customFormat="1" ht="10.5" customHeight="1" x14ac:dyDescent="0.2">
      <c r="B167" s="155">
        <v>1746</v>
      </c>
      <c r="C167" s="12" t="s">
        <v>295</v>
      </c>
      <c r="D167" s="10">
        <f>IFERROR(VLOOKUP($B167,'[7]Trial Blc'!$B$4:O$377,D$2,FALSE),0)</f>
        <v>0</v>
      </c>
      <c r="E167" s="10"/>
      <c r="F167" s="10"/>
      <c r="G167" s="10">
        <f t="shared" si="124"/>
        <v>0</v>
      </c>
      <c r="H167" s="10">
        <f>IFERROR(VLOOKUP($B167,'[7]Trial Blc'!$B$4:S$377,H$2,FALSE),0)</f>
        <v>0</v>
      </c>
      <c r="I167" s="10">
        <f>IFERROR(VLOOKUP($B167,'[7]Trial Blc'!$B$4:T$377,I$2,FALSE),0)</f>
        <v>0</v>
      </c>
      <c r="J167" s="10">
        <f>IFERROR(VLOOKUP($B167,'[7]Trial Blc'!$B$4:U$377,J$2,FALSE),0)</f>
        <v>0</v>
      </c>
      <c r="K167" s="10">
        <f>IFERROR(VLOOKUP($B167,'[7]Trial Blc'!$B$4:V$377,K$2,FALSE),0)</f>
        <v>0</v>
      </c>
      <c r="L167" s="10">
        <f>IFERROR(VLOOKUP($B167,'[7]Trial Blc'!$B$4:W$377,L$2,FALSE),0)</f>
        <v>0</v>
      </c>
      <c r="M167" s="10">
        <f>IFERROR(VLOOKUP($B167,'[7]Trial Blc'!$B$4:X$377,M$2,FALSE),0)</f>
        <v>0</v>
      </c>
      <c r="N167" s="10">
        <f>IFERROR(VLOOKUP($B167,'[7]Trial Blc'!$B$4:Y$377,N$2,FALSE),0)</f>
        <v>0</v>
      </c>
      <c r="O167" s="10">
        <f>IFERROR(VLOOKUP($B167,'[7]Trial Blc'!$B$4:Z$377,O$2,FALSE),0)</f>
        <v>0</v>
      </c>
      <c r="P167" s="10">
        <f>IFERROR(VLOOKUP($B167,'[7]Trial Blc'!$B$4:AA$377,P$2,FALSE),0)</f>
        <v>0</v>
      </c>
      <c r="Q167" s="10">
        <f>IFERROR(VLOOKUP($B167,'[7]Trial Blc'!$B$4:AB$377,Q$2,FALSE),0)</f>
        <v>0</v>
      </c>
      <c r="R167" s="10">
        <f>IFERROR(VLOOKUP($B167,'[7]Trial Blc'!$B$4:AC$377,R$2,FALSE),0)</f>
        <v>0</v>
      </c>
      <c r="S167" s="10">
        <f>IFERROR(VLOOKUP($B167,'[7]Trial Blc'!$B$4:AD$377,S$2,FALSE),0)</f>
        <v>0</v>
      </c>
      <c r="T167" s="10">
        <f t="shared" si="122"/>
        <v>0</v>
      </c>
      <c r="U167" s="150"/>
      <c r="W167" s="10"/>
      <c r="X167" s="12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</row>
    <row r="168" spans="2:40" s="11" customFormat="1" ht="10.5" customHeight="1" x14ac:dyDescent="0.2">
      <c r="B168" s="145">
        <v>1748</v>
      </c>
      <c r="C168" s="69" t="s">
        <v>296</v>
      </c>
      <c r="D168" s="10">
        <f>IFERROR(VLOOKUP($B168,'[7]Trial Blc'!$B$4:O$377,D$2,FALSE),0)</f>
        <v>0</v>
      </c>
      <c r="E168" s="10"/>
      <c r="F168" s="10"/>
      <c r="G168" s="10">
        <f t="shared" si="124"/>
        <v>0</v>
      </c>
      <c r="H168" s="10">
        <f>IFERROR(VLOOKUP($B168,'[7]Trial Blc'!$B$4:S$377,H$2,FALSE),0)</f>
        <v>0</v>
      </c>
      <c r="I168" s="10">
        <f>IFERROR(VLOOKUP($B168,'[7]Trial Blc'!$B$4:T$377,I$2,FALSE),0)</f>
        <v>0</v>
      </c>
      <c r="J168" s="10">
        <f>IFERROR(VLOOKUP($B168,'[7]Trial Blc'!$B$4:U$377,J$2,FALSE),0)</f>
        <v>0</v>
      </c>
      <c r="K168" s="10">
        <f>IFERROR(VLOOKUP($B168,'[7]Trial Blc'!$B$4:V$377,K$2,FALSE),0)</f>
        <v>0</v>
      </c>
      <c r="L168" s="10">
        <f>IFERROR(VLOOKUP($B168,'[7]Trial Blc'!$B$4:W$377,L$2,FALSE),0)</f>
        <v>0</v>
      </c>
      <c r="M168" s="10">
        <f>IFERROR(VLOOKUP($B168,'[7]Trial Blc'!$B$4:X$377,M$2,FALSE),0)</f>
        <v>0</v>
      </c>
      <c r="N168" s="10">
        <f>IFERROR(VLOOKUP($B168,'[7]Trial Blc'!$B$4:Y$377,N$2,FALSE),0)</f>
        <v>0</v>
      </c>
      <c r="O168" s="10">
        <f>IFERROR(VLOOKUP($B168,'[7]Trial Blc'!$B$4:Z$377,O$2,FALSE),0)</f>
        <v>0</v>
      </c>
      <c r="P168" s="10">
        <f>IFERROR(VLOOKUP($B168,'[7]Trial Blc'!$B$4:AA$377,P$2,FALSE),0)</f>
        <v>0</v>
      </c>
      <c r="Q168" s="10">
        <f>IFERROR(VLOOKUP($B168,'[7]Trial Blc'!$B$4:AB$377,Q$2,FALSE),0)</f>
        <v>0</v>
      </c>
      <c r="R168" s="10">
        <f>IFERROR(VLOOKUP($B168,'[7]Trial Blc'!$B$4:AC$377,R$2,FALSE),0)</f>
        <v>0</v>
      </c>
      <c r="S168" s="10">
        <f>IFERROR(VLOOKUP($B168,'[7]Trial Blc'!$B$4:AD$377,S$2,FALSE),0)</f>
        <v>0</v>
      </c>
      <c r="T168" s="10">
        <f t="shared" si="122"/>
        <v>0</v>
      </c>
      <c r="U168" s="150"/>
      <c r="W168" s="10"/>
      <c r="X168" s="69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</row>
    <row r="169" spans="2:40" s="11" customFormat="1" ht="10.5" customHeight="1" x14ac:dyDescent="0.2">
      <c r="B169" s="145">
        <v>1749</v>
      </c>
      <c r="C169" s="69" t="s">
        <v>297</v>
      </c>
      <c r="D169" s="10">
        <f>IFERROR(VLOOKUP($B169,'[7]Trial Blc'!$B$4:O$377,D$2,FALSE),0)</f>
        <v>0</v>
      </c>
      <c r="E169" s="10"/>
      <c r="F169" s="10"/>
      <c r="G169" s="10">
        <f t="shared" si="124"/>
        <v>0</v>
      </c>
      <c r="H169" s="10">
        <f>IFERROR(VLOOKUP($B169,'[7]Trial Blc'!$B$4:S$377,H$2,FALSE),0)</f>
        <v>0</v>
      </c>
      <c r="I169" s="10">
        <f>IFERROR(VLOOKUP($B169,'[7]Trial Blc'!$B$4:T$377,I$2,FALSE),0)</f>
        <v>0</v>
      </c>
      <c r="J169" s="10">
        <f>IFERROR(VLOOKUP($B169,'[7]Trial Blc'!$B$4:U$377,J$2,FALSE),0)</f>
        <v>0</v>
      </c>
      <c r="K169" s="10">
        <f>IFERROR(VLOOKUP($B169,'[7]Trial Blc'!$B$4:V$377,K$2,FALSE),0)</f>
        <v>0</v>
      </c>
      <c r="L169" s="10">
        <f>IFERROR(VLOOKUP($B169,'[7]Trial Blc'!$B$4:W$377,L$2,FALSE),0)</f>
        <v>0</v>
      </c>
      <c r="M169" s="10">
        <f>IFERROR(VLOOKUP($B169,'[7]Trial Blc'!$B$4:X$377,M$2,FALSE),0)</f>
        <v>0</v>
      </c>
      <c r="N169" s="10">
        <f>IFERROR(VLOOKUP($B169,'[7]Trial Blc'!$B$4:Y$377,N$2,FALSE),0)</f>
        <v>0</v>
      </c>
      <c r="O169" s="10">
        <f>IFERROR(VLOOKUP($B169,'[7]Trial Blc'!$B$4:Z$377,O$2,FALSE),0)</f>
        <v>0</v>
      </c>
      <c r="P169" s="10">
        <f>IFERROR(VLOOKUP($B169,'[7]Trial Blc'!$B$4:AA$377,P$2,FALSE),0)</f>
        <v>0</v>
      </c>
      <c r="Q169" s="10">
        <f>IFERROR(VLOOKUP($B169,'[7]Trial Blc'!$B$4:AB$377,Q$2,FALSE),0)</f>
        <v>0</v>
      </c>
      <c r="R169" s="10">
        <f>IFERROR(VLOOKUP($B169,'[7]Trial Blc'!$B$4:AC$377,R$2,FALSE),0)</f>
        <v>0</v>
      </c>
      <c r="S169" s="10">
        <f>IFERROR(VLOOKUP($B169,'[7]Trial Blc'!$B$4:AD$377,S$2,FALSE),0)</f>
        <v>0</v>
      </c>
      <c r="T169" s="10">
        <f t="shared" si="122"/>
        <v>0</v>
      </c>
      <c r="U169" s="150"/>
      <c r="W169" s="10"/>
      <c r="X169" s="69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</row>
    <row r="170" spans="2:40" s="11" customFormat="1" ht="10.5" customHeight="1" x14ac:dyDescent="0.2">
      <c r="B170" s="145">
        <v>1752</v>
      </c>
      <c r="C170" s="69" t="s">
        <v>298</v>
      </c>
      <c r="D170" s="10">
        <f>IFERROR(VLOOKUP($B170,'[7]Trial Blc'!$B$4:O$377,D$2,FALSE),0)</f>
        <v>0</v>
      </c>
      <c r="E170" s="10"/>
      <c r="F170" s="10"/>
      <c r="G170" s="10">
        <f t="shared" si="124"/>
        <v>0</v>
      </c>
      <c r="H170" s="10">
        <f>IFERROR(VLOOKUP($B170,'[7]Trial Blc'!$B$4:S$377,H$2,FALSE),0)</f>
        <v>0</v>
      </c>
      <c r="I170" s="10">
        <f>IFERROR(VLOOKUP($B170,'[7]Trial Blc'!$B$4:T$377,I$2,FALSE),0)</f>
        <v>0</v>
      </c>
      <c r="J170" s="10">
        <f>IFERROR(VLOOKUP($B170,'[7]Trial Blc'!$B$4:U$377,J$2,FALSE),0)</f>
        <v>0</v>
      </c>
      <c r="K170" s="10">
        <f>IFERROR(VLOOKUP($B170,'[7]Trial Blc'!$B$4:V$377,K$2,FALSE),0)</f>
        <v>0</v>
      </c>
      <c r="L170" s="10">
        <f>IFERROR(VLOOKUP($B170,'[7]Trial Blc'!$B$4:W$377,L$2,FALSE),0)</f>
        <v>0</v>
      </c>
      <c r="M170" s="10">
        <f>IFERROR(VLOOKUP($B170,'[7]Trial Blc'!$B$4:X$377,M$2,FALSE),0)</f>
        <v>0</v>
      </c>
      <c r="N170" s="10">
        <f>IFERROR(VLOOKUP($B170,'[7]Trial Blc'!$B$4:Y$377,N$2,FALSE),0)</f>
        <v>0</v>
      </c>
      <c r="O170" s="10">
        <f>IFERROR(VLOOKUP($B170,'[7]Trial Blc'!$B$4:Z$377,O$2,FALSE),0)</f>
        <v>0</v>
      </c>
      <c r="P170" s="10">
        <f>IFERROR(VLOOKUP($B170,'[7]Trial Blc'!$B$4:AA$377,P$2,FALSE),0)</f>
        <v>0</v>
      </c>
      <c r="Q170" s="10">
        <f>IFERROR(VLOOKUP($B170,'[7]Trial Blc'!$B$4:AB$377,Q$2,FALSE),0)</f>
        <v>0</v>
      </c>
      <c r="R170" s="10">
        <f>IFERROR(VLOOKUP($B170,'[7]Trial Blc'!$B$4:AC$377,R$2,FALSE),0)</f>
        <v>0</v>
      </c>
      <c r="S170" s="10">
        <f>IFERROR(VLOOKUP($B170,'[7]Trial Blc'!$B$4:AD$377,S$2,FALSE),0)</f>
        <v>0</v>
      </c>
      <c r="T170" s="10">
        <f t="shared" si="122"/>
        <v>0</v>
      </c>
      <c r="U170" s="150"/>
      <c r="W170" s="10"/>
      <c r="X170" s="69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</row>
    <row r="171" spans="2:40" s="11" customFormat="1" ht="10.5" customHeight="1" x14ac:dyDescent="0.2">
      <c r="B171" s="145">
        <v>1769</v>
      </c>
      <c r="C171" s="69" t="s">
        <v>299</v>
      </c>
      <c r="D171" s="10">
        <f>IFERROR(VLOOKUP($B171,'[7]Trial Blc'!$B$4:O$377,D$2,FALSE),0)</f>
        <v>0</v>
      </c>
      <c r="E171" s="10"/>
      <c r="F171" s="10"/>
      <c r="G171" s="10">
        <f t="shared" si="124"/>
        <v>0</v>
      </c>
      <c r="H171" s="10">
        <f>IFERROR(VLOOKUP($B171,'[7]Trial Blc'!$B$4:S$377,H$2,FALSE),0)</f>
        <v>0</v>
      </c>
      <c r="I171" s="10">
        <f>IFERROR(VLOOKUP($B171,'[7]Trial Blc'!$B$4:T$377,I$2,FALSE),0)</f>
        <v>0</v>
      </c>
      <c r="J171" s="10">
        <f>IFERROR(VLOOKUP($B171,'[7]Trial Blc'!$B$4:U$377,J$2,FALSE),0)</f>
        <v>0</v>
      </c>
      <c r="K171" s="10">
        <f>IFERROR(VLOOKUP($B171,'[7]Trial Blc'!$B$4:V$377,K$2,FALSE),0)</f>
        <v>0</v>
      </c>
      <c r="L171" s="10">
        <f>IFERROR(VLOOKUP($B171,'[7]Trial Blc'!$B$4:W$377,L$2,FALSE),0)</f>
        <v>0</v>
      </c>
      <c r="M171" s="10">
        <f>IFERROR(VLOOKUP($B171,'[7]Trial Blc'!$B$4:X$377,M$2,FALSE),0)</f>
        <v>0</v>
      </c>
      <c r="N171" s="10">
        <f>IFERROR(VLOOKUP($B171,'[7]Trial Blc'!$B$4:Y$377,N$2,FALSE),0)</f>
        <v>0</v>
      </c>
      <c r="O171" s="10">
        <f>IFERROR(VLOOKUP($B171,'[7]Trial Blc'!$B$4:Z$377,O$2,FALSE),0)</f>
        <v>0</v>
      </c>
      <c r="P171" s="10">
        <f>IFERROR(VLOOKUP($B171,'[7]Trial Blc'!$B$4:AA$377,P$2,FALSE),0)</f>
        <v>0</v>
      </c>
      <c r="Q171" s="10">
        <f>IFERROR(VLOOKUP($B171,'[7]Trial Blc'!$B$4:AB$377,Q$2,FALSE),0)</f>
        <v>0</v>
      </c>
      <c r="R171" s="10">
        <f>IFERROR(VLOOKUP($B171,'[7]Trial Blc'!$B$4:AC$377,R$2,FALSE),0)</f>
        <v>0</v>
      </c>
      <c r="S171" s="10">
        <f>IFERROR(VLOOKUP($B171,'[7]Trial Blc'!$B$4:AD$377,S$2,FALSE),0)</f>
        <v>0</v>
      </c>
      <c r="T171" s="10">
        <f t="shared" si="122"/>
        <v>0</v>
      </c>
      <c r="U171" s="150"/>
      <c r="W171" s="10"/>
      <c r="X171" s="69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</row>
    <row r="172" spans="2:40" s="11" customFormat="1" ht="10.5" customHeight="1" x14ac:dyDescent="0.2">
      <c r="B172" s="155">
        <v>1770</v>
      </c>
      <c r="C172" s="12" t="s">
        <v>300</v>
      </c>
      <c r="D172" s="10">
        <f>IFERROR(VLOOKUP($B172,'[7]Trial Blc'!$B$4:O$377,D$2,FALSE),0)</f>
        <v>0</v>
      </c>
      <c r="E172" s="10"/>
      <c r="F172" s="10"/>
      <c r="G172" s="10">
        <f t="shared" si="124"/>
        <v>0</v>
      </c>
      <c r="H172" s="10">
        <f>IFERROR(VLOOKUP($B172,'[7]Trial Blc'!$B$4:S$377,H$2,FALSE),0)</f>
        <v>0</v>
      </c>
      <c r="I172" s="10">
        <f>IFERROR(VLOOKUP($B172,'[7]Trial Blc'!$B$4:T$377,I$2,FALSE),0)</f>
        <v>0</v>
      </c>
      <c r="J172" s="10">
        <f>IFERROR(VLOOKUP($B172,'[7]Trial Blc'!$B$4:U$377,J$2,FALSE),0)</f>
        <v>0</v>
      </c>
      <c r="K172" s="10">
        <f>IFERROR(VLOOKUP($B172,'[7]Trial Blc'!$B$4:V$377,K$2,FALSE),0)</f>
        <v>0</v>
      </c>
      <c r="L172" s="10">
        <f>IFERROR(VLOOKUP($B172,'[7]Trial Blc'!$B$4:W$377,L$2,FALSE),0)</f>
        <v>0</v>
      </c>
      <c r="M172" s="10">
        <f>IFERROR(VLOOKUP($B172,'[7]Trial Blc'!$B$4:X$377,M$2,FALSE),0)</f>
        <v>0</v>
      </c>
      <c r="N172" s="10">
        <f>IFERROR(VLOOKUP($B172,'[7]Trial Blc'!$B$4:Y$377,N$2,FALSE),0)</f>
        <v>0</v>
      </c>
      <c r="O172" s="10">
        <f>IFERROR(VLOOKUP($B172,'[7]Trial Blc'!$B$4:Z$377,O$2,FALSE),0)</f>
        <v>0</v>
      </c>
      <c r="P172" s="10">
        <f>IFERROR(VLOOKUP($B172,'[7]Trial Blc'!$B$4:AA$377,P$2,FALSE),0)</f>
        <v>0</v>
      </c>
      <c r="Q172" s="10">
        <f>IFERROR(VLOOKUP($B172,'[7]Trial Blc'!$B$4:AB$377,Q$2,FALSE),0)</f>
        <v>0</v>
      </c>
      <c r="R172" s="10">
        <f>IFERROR(VLOOKUP($B172,'[7]Trial Blc'!$B$4:AC$377,R$2,FALSE),0)</f>
        <v>0</v>
      </c>
      <c r="S172" s="10">
        <f>IFERROR(VLOOKUP($B172,'[7]Trial Blc'!$B$4:AD$377,S$2,FALSE),0)</f>
        <v>0</v>
      </c>
      <c r="T172" s="10">
        <f t="shared" si="122"/>
        <v>0</v>
      </c>
      <c r="U172" s="150"/>
      <c r="W172" s="10"/>
      <c r="X172" s="12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</row>
    <row r="173" spans="2:40" s="11" customFormat="1" ht="10.5" customHeight="1" x14ac:dyDescent="0.2">
      <c r="B173" s="155">
        <v>1771</v>
      </c>
      <c r="C173" s="12" t="s">
        <v>301</v>
      </c>
      <c r="D173" s="10">
        <f>IFERROR(VLOOKUP($B173,'[7]Trial Blc'!$B$4:O$377,D$2,FALSE),0)</f>
        <v>0</v>
      </c>
      <c r="E173" s="10"/>
      <c r="F173" s="10"/>
      <c r="G173" s="10">
        <f t="shared" si="124"/>
        <v>0</v>
      </c>
      <c r="H173" s="10">
        <f>IFERROR(VLOOKUP($B173,'[7]Trial Blc'!$B$4:S$377,H$2,FALSE),0)</f>
        <v>0</v>
      </c>
      <c r="I173" s="10">
        <f>IFERROR(VLOOKUP($B173,'[7]Trial Blc'!$B$4:T$377,I$2,FALSE),0)</f>
        <v>0</v>
      </c>
      <c r="J173" s="10">
        <f>IFERROR(VLOOKUP($B173,'[7]Trial Blc'!$B$4:U$377,J$2,FALSE),0)</f>
        <v>0</v>
      </c>
      <c r="K173" s="10">
        <f>IFERROR(VLOOKUP($B173,'[7]Trial Blc'!$B$4:V$377,K$2,FALSE),0)</f>
        <v>0</v>
      </c>
      <c r="L173" s="10">
        <f>IFERROR(VLOOKUP($B173,'[7]Trial Blc'!$B$4:W$377,L$2,FALSE),0)</f>
        <v>0</v>
      </c>
      <c r="M173" s="10">
        <f>IFERROR(VLOOKUP($B173,'[7]Trial Blc'!$B$4:X$377,M$2,FALSE),0)</f>
        <v>0</v>
      </c>
      <c r="N173" s="10">
        <f>IFERROR(VLOOKUP($B173,'[7]Trial Blc'!$B$4:Y$377,N$2,FALSE),0)</f>
        <v>0</v>
      </c>
      <c r="O173" s="10">
        <f>IFERROR(VLOOKUP($B173,'[7]Trial Blc'!$B$4:Z$377,O$2,FALSE),0)</f>
        <v>0</v>
      </c>
      <c r="P173" s="10">
        <f>IFERROR(VLOOKUP($B173,'[7]Trial Blc'!$B$4:AA$377,P$2,FALSE),0)</f>
        <v>0</v>
      </c>
      <c r="Q173" s="10">
        <f>IFERROR(VLOOKUP($B173,'[7]Trial Blc'!$B$4:AB$377,Q$2,FALSE),0)</f>
        <v>0</v>
      </c>
      <c r="R173" s="10">
        <f>IFERROR(VLOOKUP($B173,'[7]Trial Blc'!$B$4:AC$377,R$2,FALSE),0)</f>
        <v>0</v>
      </c>
      <c r="S173" s="10">
        <f>IFERROR(VLOOKUP($B173,'[7]Trial Blc'!$B$4:AD$377,S$2,FALSE),0)</f>
        <v>0</v>
      </c>
      <c r="T173" s="10">
        <f t="shared" si="122"/>
        <v>0</v>
      </c>
      <c r="U173" s="150"/>
      <c r="W173" s="10"/>
      <c r="X173" s="12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</row>
    <row r="174" spans="2:40" s="11" customFormat="1" ht="10.5" customHeight="1" x14ac:dyDescent="0.2">
      <c r="B174" s="155">
        <v>1775</v>
      </c>
      <c r="C174" s="12" t="s">
        <v>302</v>
      </c>
      <c r="D174" s="10">
        <f>IFERROR(VLOOKUP($B174,'[7]Trial Blc'!$B$4:O$377,D$2,FALSE),0)</f>
        <v>67.84</v>
      </c>
      <c r="E174" s="10"/>
      <c r="F174" s="10"/>
      <c r="G174" s="10">
        <f t="shared" si="124"/>
        <v>67.84</v>
      </c>
      <c r="H174" s="10">
        <f>IFERROR(VLOOKUP($B174,'[7]Trial Blc'!$B$4:S$377,H$2,FALSE),0)</f>
        <v>67.84</v>
      </c>
      <c r="I174" s="10">
        <f>IFERROR(VLOOKUP($B174,'[7]Trial Blc'!$B$4:T$377,I$2,FALSE),0)</f>
        <v>67.84</v>
      </c>
      <c r="J174" s="10">
        <f>IFERROR(VLOOKUP($B174,'[7]Trial Blc'!$B$4:U$377,J$2,FALSE),0)</f>
        <v>67.84</v>
      </c>
      <c r="K174" s="10">
        <f>IFERROR(VLOOKUP($B174,'[7]Trial Blc'!$B$4:V$377,K$2,FALSE),0)</f>
        <v>67.84</v>
      </c>
      <c r="L174" s="10">
        <f>IFERROR(VLOOKUP($B174,'[7]Trial Blc'!$B$4:W$377,L$2,FALSE),0)</f>
        <v>67.84</v>
      </c>
      <c r="M174" s="10">
        <f>IFERROR(VLOOKUP($B174,'[7]Trial Blc'!$B$4:X$377,M$2,FALSE),0)</f>
        <v>67.84</v>
      </c>
      <c r="N174" s="10">
        <f>IFERROR(VLOOKUP($B174,'[7]Trial Blc'!$B$4:Y$377,N$2,FALSE),0)</f>
        <v>67.84</v>
      </c>
      <c r="O174" s="10">
        <f>IFERROR(VLOOKUP($B174,'[7]Trial Blc'!$B$4:Z$377,O$2,FALSE),0)</f>
        <v>67.84</v>
      </c>
      <c r="P174" s="10">
        <f>IFERROR(VLOOKUP($B174,'[7]Trial Blc'!$B$4:AA$377,P$2,FALSE),0)</f>
        <v>67.84</v>
      </c>
      <c r="Q174" s="10">
        <f>IFERROR(VLOOKUP($B174,'[7]Trial Blc'!$B$4:AB$377,Q$2,FALSE),0)</f>
        <v>67.84</v>
      </c>
      <c r="R174" s="10">
        <f>IFERROR(VLOOKUP($B174,'[7]Trial Blc'!$B$4:AC$377,R$2,FALSE),0)</f>
        <v>67.84</v>
      </c>
      <c r="S174" s="10">
        <f>IFERROR(VLOOKUP($B174,'[7]Trial Blc'!$B$4:AD$377,S$2,FALSE),0)</f>
        <v>67.84</v>
      </c>
      <c r="T174" s="10">
        <f t="shared" si="122"/>
        <v>67.840000000000018</v>
      </c>
      <c r="U174" s="150"/>
      <c r="W174" s="10"/>
      <c r="X174" s="12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</row>
    <row r="175" spans="2:40" s="11" customFormat="1" ht="10.5" customHeight="1" x14ac:dyDescent="0.2">
      <c r="B175" s="145">
        <v>1776</v>
      </c>
      <c r="C175" s="9" t="s">
        <v>303</v>
      </c>
      <c r="D175" s="10">
        <f>IFERROR(VLOOKUP($B175,'[7]Trial Blc'!$B$4:O$377,D$2,FALSE),0)</f>
        <v>111.72</v>
      </c>
      <c r="E175" s="10"/>
      <c r="F175" s="10"/>
      <c r="G175" s="10">
        <f t="shared" si="124"/>
        <v>111.72</v>
      </c>
      <c r="H175" s="10">
        <f>IFERROR(VLOOKUP($B175,'[7]Trial Blc'!$B$4:S$377,H$2,FALSE),0)</f>
        <v>111.72</v>
      </c>
      <c r="I175" s="10">
        <f>IFERROR(VLOOKUP($B175,'[7]Trial Blc'!$B$4:T$377,I$2,FALSE),0)</f>
        <v>111.72</v>
      </c>
      <c r="J175" s="10">
        <f>IFERROR(VLOOKUP($B175,'[7]Trial Blc'!$B$4:U$377,J$2,FALSE),0)</f>
        <v>111.72</v>
      </c>
      <c r="K175" s="10">
        <f>IFERROR(VLOOKUP($B175,'[7]Trial Blc'!$B$4:V$377,K$2,FALSE),0)</f>
        <v>111.72</v>
      </c>
      <c r="L175" s="10">
        <f>IFERROR(VLOOKUP($B175,'[7]Trial Blc'!$B$4:W$377,L$2,FALSE),0)</f>
        <v>111.72</v>
      </c>
      <c r="M175" s="10">
        <f>IFERROR(VLOOKUP($B175,'[7]Trial Blc'!$B$4:X$377,M$2,FALSE),0)</f>
        <v>111.72</v>
      </c>
      <c r="N175" s="10">
        <f>IFERROR(VLOOKUP($B175,'[7]Trial Blc'!$B$4:Y$377,N$2,FALSE),0)</f>
        <v>111.72</v>
      </c>
      <c r="O175" s="10">
        <f>IFERROR(VLOOKUP($B175,'[7]Trial Blc'!$B$4:Z$377,O$2,FALSE),0)</f>
        <v>111.72</v>
      </c>
      <c r="P175" s="10">
        <f>IFERROR(VLOOKUP($B175,'[7]Trial Blc'!$B$4:AA$377,P$2,FALSE),0)</f>
        <v>111.72</v>
      </c>
      <c r="Q175" s="10">
        <f>IFERROR(VLOOKUP($B175,'[7]Trial Blc'!$B$4:AB$377,Q$2,FALSE),0)</f>
        <v>111.72</v>
      </c>
      <c r="R175" s="10">
        <f>IFERROR(VLOOKUP($B175,'[7]Trial Blc'!$B$4:AC$377,R$2,FALSE),0)</f>
        <v>111.72</v>
      </c>
      <c r="S175" s="10">
        <f>IFERROR(VLOOKUP($B175,'[7]Trial Blc'!$B$4:AD$377,S$2,FALSE),0)</f>
        <v>111.72</v>
      </c>
      <c r="T175" s="10">
        <f t="shared" si="122"/>
        <v>111.72000000000001</v>
      </c>
      <c r="U175" s="150"/>
      <c r="W175" s="10"/>
      <c r="X175" s="12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</row>
    <row r="176" spans="2:40" s="11" customFormat="1" ht="10.5" customHeight="1" x14ac:dyDescent="0.2">
      <c r="B176" s="155">
        <v>1780</v>
      </c>
      <c r="C176" s="12" t="s">
        <v>305</v>
      </c>
      <c r="D176" s="10">
        <f>IFERROR(VLOOKUP($B176,'[7]Trial Blc'!$B$4:O$377,D$2,FALSE),0)</f>
        <v>0</v>
      </c>
      <c r="E176" s="10"/>
      <c r="F176" s="10"/>
      <c r="G176" s="10">
        <f t="shared" si="124"/>
        <v>0</v>
      </c>
      <c r="H176" s="10">
        <f>IFERROR(VLOOKUP($B176,'[7]Trial Blc'!$B$4:S$377,H$2,FALSE),0)</f>
        <v>0</v>
      </c>
      <c r="I176" s="10">
        <f>IFERROR(VLOOKUP($B176,'[7]Trial Blc'!$B$4:T$377,I$2,FALSE),0)</f>
        <v>0</v>
      </c>
      <c r="J176" s="10">
        <f>IFERROR(VLOOKUP($B176,'[7]Trial Blc'!$B$4:U$377,J$2,FALSE),0)</f>
        <v>0</v>
      </c>
      <c r="K176" s="10">
        <f>IFERROR(VLOOKUP($B176,'[7]Trial Blc'!$B$4:V$377,K$2,FALSE),0)</f>
        <v>0</v>
      </c>
      <c r="L176" s="10">
        <f>IFERROR(VLOOKUP($B176,'[7]Trial Blc'!$B$4:W$377,L$2,FALSE),0)</f>
        <v>0</v>
      </c>
      <c r="M176" s="10">
        <f>IFERROR(VLOOKUP($B176,'[7]Trial Blc'!$B$4:X$377,M$2,FALSE),0)</f>
        <v>0</v>
      </c>
      <c r="N176" s="10">
        <f>IFERROR(VLOOKUP($B176,'[7]Trial Blc'!$B$4:Y$377,N$2,FALSE),0)</f>
        <v>0</v>
      </c>
      <c r="O176" s="10">
        <f>IFERROR(VLOOKUP($B176,'[7]Trial Blc'!$B$4:Z$377,O$2,FALSE),0)</f>
        <v>0</v>
      </c>
      <c r="P176" s="10">
        <f>IFERROR(VLOOKUP($B176,'[7]Trial Blc'!$B$4:AA$377,P$2,FALSE),0)</f>
        <v>0</v>
      </c>
      <c r="Q176" s="10">
        <f>IFERROR(VLOOKUP($B176,'[7]Trial Blc'!$B$4:AB$377,Q$2,FALSE),0)</f>
        <v>0</v>
      </c>
      <c r="R176" s="10">
        <f>IFERROR(VLOOKUP($B176,'[7]Trial Blc'!$B$4:AC$377,R$2,FALSE),0)</f>
        <v>0</v>
      </c>
      <c r="S176" s="10">
        <f>IFERROR(VLOOKUP($B176,'[7]Trial Blc'!$B$4:AD$377,S$2,FALSE),0)</f>
        <v>0</v>
      </c>
      <c r="T176" s="10">
        <f t="shared" si="122"/>
        <v>0</v>
      </c>
      <c r="U176" s="150"/>
      <c r="W176" s="10"/>
      <c r="X176" s="12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</row>
    <row r="177" spans="1:40" s="11" customFormat="1" ht="10.5" customHeight="1" x14ac:dyDescent="0.2">
      <c r="B177" s="155">
        <v>1781</v>
      </c>
      <c r="C177" s="169" t="s">
        <v>629</v>
      </c>
      <c r="D177" s="10">
        <f>IFERROR(VLOOKUP($B177,'[7]Trial Blc'!$B$4:O$377,D$2,FALSE),0)</f>
        <v>7395.15</v>
      </c>
      <c r="E177" s="10"/>
      <c r="F177" s="10"/>
      <c r="G177" s="10">
        <f t="shared" si="124"/>
        <v>7395.15</v>
      </c>
      <c r="H177" s="10">
        <f>IFERROR(VLOOKUP($B177,'[7]Trial Blc'!$B$4:S$377,H$2,FALSE),0)</f>
        <v>7395.15</v>
      </c>
      <c r="I177" s="10">
        <f>IFERROR(VLOOKUP($B177,'[7]Trial Blc'!$B$4:T$377,I$2,FALSE),0)</f>
        <v>7395.15</v>
      </c>
      <c r="J177" s="10">
        <f>IFERROR(VLOOKUP($B177,'[7]Trial Blc'!$B$4:U$377,J$2,FALSE),0)</f>
        <v>7395.15</v>
      </c>
      <c r="K177" s="10">
        <f>IFERROR(VLOOKUP($B177,'[7]Trial Blc'!$B$4:V$377,K$2,FALSE),0)</f>
        <v>7395.15</v>
      </c>
      <c r="L177" s="10">
        <f>IFERROR(VLOOKUP($B177,'[7]Trial Blc'!$B$4:W$377,L$2,FALSE),0)</f>
        <v>7395.15</v>
      </c>
      <c r="M177" s="10">
        <f>IFERROR(VLOOKUP($B177,'[7]Trial Blc'!$B$4:X$377,M$2,FALSE),0)</f>
        <v>7395.15</v>
      </c>
      <c r="N177" s="10">
        <f>IFERROR(VLOOKUP($B177,'[7]Trial Blc'!$B$4:Y$377,N$2,FALSE),0)</f>
        <v>7395.15</v>
      </c>
      <c r="O177" s="10">
        <f>IFERROR(VLOOKUP($B177,'[7]Trial Blc'!$B$4:Z$377,O$2,FALSE),0)</f>
        <v>7395.15</v>
      </c>
      <c r="P177" s="10">
        <f>IFERROR(VLOOKUP($B177,'[7]Trial Blc'!$B$4:AA$377,P$2,FALSE),0)</f>
        <v>7395.15</v>
      </c>
      <c r="Q177" s="10">
        <f>IFERROR(VLOOKUP($B177,'[7]Trial Blc'!$B$4:AB$377,Q$2,FALSE),0)</f>
        <v>7395.15</v>
      </c>
      <c r="R177" s="10">
        <f>IFERROR(VLOOKUP($B177,'[7]Trial Blc'!$B$4:AC$377,R$2,FALSE),0)</f>
        <v>7395.15</v>
      </c>
      <c r="S177" s="10">
        <f>IFERROR(VLOOKUP($B177,'[7]Trial Blc'!$B$4:AD$377,S$2,FALSE),0)</f>
        <v>7395.15</v>
      </c>
      <c r="T177" s="10">
        <f t="shared" si="122"/>
        <v>7395.1499999999987</v>
      </c>
      <c r="U177" s="150"/>
      <c r="W177" s="10"/>
      <c r="X177" s="12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</row>
    <row r="178" spans="1:40" s="11" customFormat="1" ht="10.5" customHeight="1" x14ac:dyDescent="0.2">
      <c r="B178" s="155">
        <v>1782</v>
      </c>
      <c r="C178" s="12" t="s">
        <v>306</v>
      </c>
      <c r="D178" s="10">
        <f>IFERROR(VLOOKUP($B178,'[7]Trial Blc'!$B$4:O$377,D$2,FALSE),0)</f>
        <v>0</v>
      </c>
      <c r="E178" s="10"/>
      <c r="F178" s="10"/>
      <c r="G178" s="10">
        <f t="shared" si="124"/>
        <v>0</v>
      </c>
      <c r="H178" s="10">
        <f>IFERROR(VLOOKUP($B178,'[7]Trial Blc'!$B$4:S$377,H$2,FALSE),0)</f>
        <v>0</v>
      </c>
      <c r="I178" s="10">
        <f>IFERROR(VLOOKUP($B178,'[7]Trial Blc'!$B$4:T$377,I$2,FALSE),0)</f>
        <v>0</v>
      </c>
      <c r="J178" s="10">
        <f>IFERROR(VLOOKUP($B178,'[7]Trial Blc'!$B$4:U$377,J$2,FALSE),0)</f>
        <v>0</v>
      </c>
      <c r="K178" s="10">
        <f>IFERROR(VLOOKUP($B178,'[7]Trial Blc'!$B$4:V$377,K$2,FALSE),0)</f>
        <v>0</v>
      </c>
      <c r="L178" s="10">
        <f>IFERROR(VLOOKUP($B178,'[7]Trial Blc'!$B$4:W$377,L$2,FALSE),0)</f>
        <v>0</v>
      </c>
      <c r="M178" s="10">
        <f>IFERROR(VLOOKUP($B178,'[7]Trial Blc'!$B$4:X$377,M$2,FALSE),0)</f>
        <v>0</v>
      </c>
      <c r="N178" s="10">
        <f>IFERROR(VLOOKUP($B178,'[7]Trial Blc'!$B$4:Y$377,N$2,FALSE),0)</f>
        <v>0</v>
      </c>
      <c r="O178" s="10">
        <f>IFERROR(VLOOKUP($B178,'[7]Trial Blc'!$B$4:Z$377,O$2,FALSE),0)</f>
        <v>0</v>
      </c>
      <c r="P178" s="10">
        <f>IFERROR(VLOOKUP($B178,'[7]Trial Blc'!$B$4:AA$377,P$2,FALSE),0)</f>
        <v>0</v>
      </c>
      <c r="Q178" s="10">
        <f>IFERROR(VLOOKUP($B178,'[7]Trial Blc'!$B$4:AB$377,Q$2,FALSE),0)</f>
        <v>0</v>
      </c>
      <c r="R178" s="10">
        <f>IFERROR(VLOOKUP($B178,'[7]Trial Blc'!$B$4:AC$377,R$2,FALSE),0)</f>
        <v>0</v>
      </c>
      <c r="S178" s="10">
        <f>IFERROR(VLOOKUP($B178,'[7]Trial Blc'!$B$4:AD$377,S$2,FALSE),0)</f>
        <v>0</v>
      </c>
      <c r="T178" s="10">
        <f t="shared" si="122"/>
        <v>0</v>
      </c>
      <c r="U178" s="150"/>
      <c r="W178" s="10"/>
      <c r="X178" s="12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</row>
    <row r="179" spans="1:40" s="11" customFormat="1" ht="10.5" customHeight="1" x14ac:dyDescent="0.2">
      <c r="B179" s="155">
        <v>1783</v>
      </c>
      <c r="C179" s="12" t="s">
        <v>518</v>
      </c>
      <c r="D179" s="10">
        <f>IFERROR(VLOOKUP($B179,'[7]Trial Blc'!$B$4:O$377,D$2,FALSE),0)</f>
        <v>0</v>
      </c>
      <c r="E179" s="10"/>
      <c r="F179" s="10"/>
      <c r="G179" s="10">
        <f t="shared" si="124"/>
        <v>0</v>
      </c>
      <c r="H179" s="10">
        <f>IFERROR(VLOOKUP($B179,'[7]Trial Blc'!$B$4:S$377,H$2,FALSE),0)</f>
        <v>0</v>
      </c>
      <c r="I179" s="10">
        <f>IFERROR(VLOOKUP($B179,'[7]Trial Blc'!$B$4:T$377,I$2,FALSE),0)</f>
        <v>0</v>
      </c>
      <c r="J179" s="10">
        <f>IFERROR(VLOOKUP($B179,'[7]Trial Blc'!$B$4:U$377,J$2,FALSE),0)</f>
        <v>0</v>
      </c>
      <c r="K179" s="10">
        <f>IFERROR(VLOOKUP($B179,'[7]Trial Blc'!$B$4:V$377,K$2,FALSE),0)</f>
        <v>0</v>
      </c>
      <c r="L179" s="10">
        <f>IFERROR(VLOOKUP($B179,'[7]Trial Blc'!$B$4:W$377,L$2,FALSE),0)</f>
        <v>0</v>
      </c>
      <c r="M179" s="10">
        <f>IFERROR(VLOOKUP($B179,'[7]Trial Blc'!$B$4:X$377,M$2,FALSE),0)</f>
        <v>0</v>
      </c>
      <c r="N179" s="10">
        <f>IFERROR(VLOOKUP($B179,'[7]Trial Blc'!$B$4:Y$377,N$2,FALSE),0)</f>
        <v>0</v>
      </c>
      <c r="O179" s="10">
        <f>IFERROR(VLOOKUP($B179,'[7]Trial Blc'!$B$4:Z$377,O$2,FALSE),0)</f>
        <v>0</v>
      </c>
      <c r="P179" s="10">
        <f>IFERROR(VLOOKUP($B179,'[7]Trial Blc'!$B$4:AA$377,P$2,FALSE),0)</f>
        <v>0</v>
      </c>
      <c r="Q179" s="10">
        <f>IFERROR(VLOOKUP($B179,'[7]Trial Blc'!$B$4:AB$377,Q$2,FALSE),0)</f>
        <v>0</v>
      </c>
      <c r="R179" s="10">
        <f>IFERROR(VLOOKUP($B179,'[7]Trial Blc'!$B$4:AC$377,R$2,FALSE),0)</f>
        <v>0</v>
      </c>
      <c r="S179" s="10">
        <f>IFERROR(VLOOKUP($B179,'[7]Trial Blc'!$B$4:AD$377,S$2,FALSE),0)</f>
        <v>0</v>
      </c>
      <c r="T179" s="10">
        <f t="shared" si="122"/>
        <v>0</v>
      </c>
      <c r="U179" s="150"/>
      <c r="W179" s="10"/>
      <c r="X179" s="12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</row>
    <row r="180" spans="1:40" s="11" customFormat="1" ht="10.5" customHeight="1" x14ac:dyDescent="0.2">
      <c r="B180" s="155">
        <v>1784</v>
      </c>
      <c r="C180" s="12" t="s">
        <v>307</v>
      </c>
      <c r="D180" s="10">
        <f>IFERROR(VLOOKUP($B180,'[7]Trial Blc'!$B$4:O$377,D$2,FALSE),0)</f>
        <v>0</v>
      </c>
      <c r="E180" s="10"/>
      <c r="F180" s="10"/>
      <c r="G180" s="10">
        <f t="shared" si="124"/>
        <v>0</v>
      </c>
      <c r="H180" s="10">
        <f>IFERROR(VLOOKUP($B180,'[7]Trial Blc'!$B$4:S$377,H$2,FALSE),0)</f>
        <v>0</v>
      </c>
      <c r="I180" s="10">
        <f>IFERROR(VLOOKUP($B180,'[7]Trial Blc'!$B$4:T$377,I$2,FALSE),0)</f>
        <v>0</v>
      </c>
      <c r="J180" s="10">
        <f>IFERROR(VLOOKUP($B180,'[7]Trial Blc'!$B$4:U$377,J$2,FALSE),0)</f>
        <v>0</v>
      </c>
      <c r="K180" s="10">
        <f>IFERROR(VLOOKUP($B180,'[7]Trial Blc'!$B$4:V$377,K$2,FALSE),0)</f>
        <v>0</v>
      </c>
      <c r="L180" s="10">
        <f>IFERROR(VLOOKUP($B180,'[7]Trial Blc'!$B$4:W$377,L$2,FALSE),0)</f>
        <v>0</v>
      </c>
      <c r="M180" s="10">
        <f>IFERROR(VLOOKUP($B180,'[7]Trial Blc'!$B$4:X$377,M$2,FALSE),0)</f>
        <v>0</v>
      </c>
      <c r="N180" s="10">
        <f>IFERROR(VLOOKUP($B180,'[7]Trial Blc'!$B$4:Y$377,N$2,FALSE),0)</f>
        <v>0</v>
      </c>
      <c r="O180" s="10">
        <f>IFERROR(VLOOKUP($B180,'[7]Trial Blc'!$B$4:Z$377,O$2,FALSE),0)</f>
        <v>0</v>
      </c>
      <c r="P180" s="10">
        <f>IFERROR(VLOOKUP($B180,'[7]Trial Blc'!$B$4:AA$377,P$2,FALSE),0)</f>
        <v>0</v>
      </c>
      <c r="Q180" s="10">
        <f>IFERROR(VLOOKUP($B180,'[7]Trial Blc'!$B$4:AB$377,Q$2,FALSE),0)</f>
        <v>0</v>
      </c>
      <c r="R180" s="10">
        <f>IFERROR(VLOOKUP($B180,'[7]Trial Blc'!$B$4:AC$377,R$2,FALSE),0)</f>
        <v>0</v>
      </c>
      <c r="S180" s="10">
        <f>IFERROR(VLOOKUP($B180,'[7]Trial Blc'!$B$4:AD$377,S$2,FALSE),0)</f>
        <v>0</v>
      </c>
      <c r="T180" s="10">
        <f t="shared" si="122"/>
        <v>0</v>
      </c>
      <c r="U180" s="150"/>
      <c r="W180" s="10"/>
      <c r="X180" s="12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</row>
    <row r="181" spans="1:40" s="11" customFormat="1" ht="10.5" customHeight="1" x14ac:dyDescent="0.2">
      <c r="B181" s="155">
        <v>1799</v>
      </c>
      <c r="C181" s="12" t="s">
        <v>308</v>
      </c>
      <c r="D181" s="10">
        <f>IFERROR(VLOOKUP($B181,'[7]Trial Blc'!$B$4:O$377,D$2,FALSE),0)</f>
        <v>-7574.71</v>
      </c>
      <c r="E181" s="10"/>
      <c r="F181" s="10"/>
      <c r="G181" s="10">
        <f t="shared" si="124"/>
        <v>-7574.71</v>
      </c>
      <c r="H181" s="10">
        <f>IFERROR(VLOOKUP($B181,'[7]Trial Blc'!$B$4:S$377,H$2,FALSE),0)</f>
        <v>-7574.71</v>
      </c>
      <c r="I181" s="10">
        <f>IFERROR(VLOOKUP($B181,'[7]Trial Blc'!$B$4:T$377,I$2,FALSE),0)</f>
        <v>-7574.71</v>
      </c>
      <c r="J181" s="10">
        <f>IFERROR(VLOOKUP($B181,'[7]Trial Blc'!$B$4:U$377,J$2,FALSE),0)</f>
        <v>-7574.71</v>
      </c>
      <c r="K181" s="10">
        <f>IFERROR(VLOOKUP($B181,'[7]Trial Blc'!$B$4:V$377,K$2,FALSE),0)</f>
        <v>-7574.71</v>
      </c>
      <c r="L181" s="10">
        <f>IFERROR(VLOOKUP($B181,'[7]Trial Blc'!$B$4:W$377,L$2,FALSE),0)</f>
        <v>-7574.71</v>
      </c>
      <c r="M181" s="10">
        <f>IFERROR(VLOOKUP($B181,'[7]Trial Blc'!$B$4:X$377,M$2,FALSE),0)</f>
        <v>-7574.71</v>
      </c>
      <c r="N181" s="10">
        <f>IFERROR(VLOOKUP($B181,'[7]Trial Blc'!$B$4:Y$377,N$2,FALSE),0)</f>
        <v>-7574.71</v>
      </c>
      <c r="O181" s="10">
        <f>IFERROR(VLOOKUP($B181,'[7]Trial Blc'!$B$4:Z$377,O$2,FALSE),0)</f>
        <v>-7574.71</v>
      </c>
      <c r="P181" s="10">
        <f>IFERROR(VLOOKUP($B181,'[7]Trial Blc'!$B$4:AA$377,P$2,FALSE),0)</f>
        <v>-7574.71</v>
      </c>
      <c r="Q181" s="10">
        <f>IFERROR(VLOOKUP($B181,'[7]Trial Blc'!$B$4:AB$377,Q$2,FALSE),0)</f>
        <v>-7574.71</v>
      </c>
      <c r="R181" s="10">
        <f>IFERROR(VLOOKUP($B181,'[7]Trial Blc'!$B$4:AC$377,R$2,FALSE),0)</f>
        <v>-7574.71</v>
      </c>
      <c r="S181" s="10">
        <f>IFERROR(VLOOKUP($B181,'[7]Trial Blc'!$B$4:AD$377,S$2,FALSE),0)</f>
        <v>-7574.71</v>
      </c>
      <c r="T181" s="10">
        <f t="shared" si="122"/>
        <v>-7574.7100000000019</v>
      </c>
      <c r="U181" s="150"/>
      <c r="W181" s="10"/>
      <c r="X181" s="12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</row>
    <row r="182" spans="1:40" s="11" customFormat="1" ht="10.5" customHeight="1" x14ac:dyDescent="0.2">
      <c r="B182" s="155"/>
      <c r="C182" s="178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5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</row>
    <row r="183" spans="1:40" s="11" customFormat="1" x14ac:dyDescent="0.2">
      <c r="D183" s="72">
        <f t="shared" ref="D183:S183" si="125">SUM(D165:D182)</f>
        <v>15917.970000000001</v>
      </c>
      <c r="E183" s="72">
        <f t="shared" si="125"/>
        <v>0</v>
      </c>
      <c r="F183" s="72">
        <f t="shared" si="125"/>
        <v>0</v>
      </c>
      <c r="G183" s="72">
        <f t="shared" si="125"/>
        <v>15917.970000000001</v>
      </c>
      <c r="H183" s="72">
        <f t="shared" si="125"/>
        <v>15917.940000000002</v>
      </c>
      <c r="I183" s="72">
        <f t="shared" si="125"/>
        <v>15917.879999999997</v>
      </c>
      <c r="J183" s="72">
        <f t="shared" si="125"/>
        <v>15943.059999999998</v>
      </c>
      <c r="K183" s="72">
        <f t="shared" si="125"/>
        <v>15943.010000000002</v>
      </c>
      <c r="L183" s="72">
        <f t="shared" si="125"/>
        <v>15896.64</v>
      </c>
      <c r="M183" s="72">
        <f t="shared" si="125"/>
        <v>15896.620000000003</v>
      </c>
      <c r="N183" s="72">
        <f t="shared" si="125"/>
        <v>15896.61</v>
      </c>
      <c r="O183" s="72">
        <f t="shared" si="125"/>
        <v>15896.59</v>
      </c>
      <c r="P183" s="72">
        <f t="shared" si="125"/>
        <v>15896.57</v>
      </c>
      <c r="Q183" s="72">
        <f t="shared" si="125"/>
        <v>15896.57</v>
      </c>
      <c r="R183" s="72">
        <f t="shared" si="125"/>
        <v>15896.54</v>
      </c>
      <c r="S183" s="72">
        <f t="shared" si="125"/>
        <v>15896.529999999999</v>
      </c>
      <c r="T183" s="72">
        <f t="shared" ref="T183:T184" si="126">AVERAGE(G183:S183)</f>
        <v>15908.656153846156</v>
      </c>
      <c r="U183" s="150"/>
      <c r="W183" s="10"/>
      <c r="X183" s="72">
        <f>SUM(X165:X182)</f>
        <v>0</v>
      </c>
      <c r="Y183" s="72"/>
      <c r="Z183" s="72">
        <f>SUM(Z165:Z182)</f>
        <v>0</v>
      </c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</row>
    <row r="184" spans="1:40" s="8" customFormat="1" ht="22.5" customHeight="1" thickBot="1" x14ac:dyDescent="0.3">
      <c r="B184" s="153"/>
      <c r="C184" s="64" t="s">
        <v>310</v>
      </c>
      <c r="D184" s="73">
        <f>+D163+D183</f>
        <v>15917.970000000001</v>
      </c>
      <c r="E184" s="73"/>
      <c r="F184" s="73">
        <f t="shared" ref="F184:S184" si="127">+F163+F183</f>
        <v>0</v>
      </c>
      <c r="G184" s="73">
        <f t="shared" si="127"/>
        <v>15917.970000000001</v>
      </c>
      <c r="H184" s="73">
        <f t="shared" si="127"/>
        <v>15917.940000000002</v>
      </c>
      <c r="I184" s="73">
        <f t="shared" si="127"/>
        <v>15917.879999999997</v>
      </c>
      <c r="J184" s="73">
        <f t="shared" si="127"/>
        <v>15943.059999999998</v>
      </c>
      <c r="K184" s="73">
        <f t="shared" si="127"/>
        <v>15943.010000000002</v>
      </c>
      <c r="L184" s="73">
        <f t="shared" si="127"/>
        <v>15896.64</v>
      </c>
      <c r="M184" s="73">
        <f t="shared" si="127"/>
        <v>15896.620000000003</v>
      </c>
      <c r="N184" s="73">
        <f t="shared" si="127"/>
        <v>15896.61</v>
      </c>
      <c r="O184" s="73">
        <f t="shared" si="127"/>
        <v>15896.59</v>
      </c>
      <c r="P184" s="73">
        <f t="shared" si="127"/>
        <v>15896.57</v>
      </c>
      <c r="Q184" s="73">
        <f t="shared" si="127"/>
        <v>15896.57</v>
      </c>
      <c r="R184" s="73">
        <f t="shared" si="127"/>
        <v>15896.54</v>
      </c>
      <c r="S184" s="73">
        <f t="shared" si="127"/>
        <v>15896.529999999999</v>
      </c>
      <c r="T184" s="73">
        <f t="shared" si="126"/>
        <v>15908.656153846156</v>
      </c>
      <c r="U184" s="146"/>
      <c r="W184" s="66"/>
      <c r="X184" s="73">
        <f>+X163+X183</f>
        <v>0</v>
      </c>
      <c r="Y184" s="73"/>
      <c r="Z184" s="73">
        <f>+Z163+Z183</f>
        <v>0</v>
      </c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13"/>
      <c r="AN184" s="13"/>
    </row>
    <row r="185" spans="1:40" s="33" customFormat="1" ht="10.5" thickTop="1" x14ac:dyDescent="0.2">
      <c r="A185" s="38" t="s">
        <v>131</v>
      </c>
      <c r="B185" s="162"/>
      <c r="D185" s="34"/>
      <c r="E185" s="34"/>
      <c r="F185" s="34"/>
      <c r="G185" s="3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163" t="s">
        <v>519</v>
      </c>
      <c r="V185" s="35" t="s">
        <v>270</v>
      </c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6"/>
      <c r="AN185" s="36"/>
    </row>
    <row r="186" spans="1:40" s="33" customFormat="1" x14ac:dyDescent="0.2">
      <c r="A186" s="38" t="s">
        <v>132</v>
      </c>
      <c r="B186" s="162"/>
      <c r="D186" s="34"/>
      <c r="E186" s="34"/>
      <c r="F186" s="34"/>
      <c r="G186" s="10">
        <f t="shared" ref="G186" si="128">SUM(D186:F186)</f>
        <v>0</v>
      </c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163" t="s">
        <v>520</v>
      </c>
      <c r="V186" s="37" t="s">
        <v>311</v>
      </c>
      <c r="W186" s="34"/>
      <c r="X186" s="34"/>
      <c r="Y186" s="34"/>
      <c r="Z186" s="34">
        <f>SUM(W186:Y186)</f>
        <v>0</v>
      </c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6"/>
      <c r="AN186" s="36"/>
    </row>
    <row r="187" spans="1:40" s="33" customFormat="1" x14ac:dyDescent="0.2">
      <c r="A187" s="38" t="s">
        <v>133</v>
      </c>
      <c r="B187" s="162"/>
      <c r="C187" s="38"/>
      <c r="D187" s="34"/>
      <c r="E187" s="34"/>
      <c r="F187" s="34">
        <f>-F183</f>
        <v>0</v>
      </c>
      <c r="G187" s="3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163"/>
      <c r="V187" s="35"/>
      <c r="W187" s="34"/>
      <c r="X187" s="34">
        <f>-X183</f>
        <v>0</v>
      </c>
      <c r="Y187" s="34">
        <f>-Y183</f>
        <v>0</v>
      </c>
      <c r="Z187" s="34">
        <f>SUM(W187:Y187)</f>
        <v>0</v>
      </c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6"/>
      <c r="AN187" s="36"/>
    </row>
    <row r="188" spans="1:40" s="33" customFormat="1" x14ac:dyDescent="0.2">
      <c r="A188" s="76" t="s">
        <v>312</v>
      </c>
      <c r="B188" s="162"/>
      <c r="D188" s="34"/>
      <c r="E188" s="34"/>
      <c r="F188" s="34">
        <f>+F183-F186+F187</f>
        <v>0</v>
      </c>
      <c r="G188" s="34">
        <f>+G184-G186-G187</f>
        <v>15917.970000000001</v>
      </c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>
        <f>+S184-S186</f>
        <v>15896.529999999999</v>
      </c>
      <c r="T188" s="74"/>
      <c r="U188" s="163" t="s">
        <v>521</v>
      </c>
      <c r="V188" s="35" t="s">
        <v>313</v>
      </c>
      <c r="W188" s="34">
        <f>+W181-W186</f>
        <v>0</v>
      </c>
      <c r="X188" s="34">
        <f>+X183-X186+X187</f>
        <v>0</v>
      </c>
      <c r="Y188" s="34"/>
      <c r="Z188" s="34">
        <f>+Z183-Z186+Z187</f>
        <v>0</v>
      </c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>
        <f>+AL181-AL186</f>
        <v>0</v>
      </c>
      <c r="AM188" s="36"/>
      <c r="AN188" s="36"/>
    </row>
    <row r="189" spans="1:40" s="7" customFormat="1" x14ac:dyDescent="0.2">
      <c r="B189" s="145"/>
      <c r="C189" s="9"/>
      <c r="D189" s="11"/>
      <c r="E189" s="11"/>
      <c r="F189" s="9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49"/>
      <c r="W189" s="11"/>
      <c r="X189" s="9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</row>
    <row r="190" spans="1:40" s="7" customFormat="1" ht="10.5" x14ac:dyDescent="0.25">
      <c r="A190" s="8" t="s">
        <v>314</v>
      </c>
      <c r="B190" s="155">
        <v>1700</v>
      </c>
      <c r="C190" s="12" t="s">
        <v>315</v>
      </c>
      <c r="D190" s="10">
        <f>IFERROR(VLOOKUP($B190,'[7]Trial Blc'!$B$4:O$377,D$2,FALSE),0)</f>
        <v>0</v>
      </c>
      <c r="E190" s="10"/>
      <c r="F190" s="10"/>
      <c r="G190" s="10">
        <f t="shared" ref="G190:G204" si="129">+D190+E190+F190</f>
        <v>0</v>
      </c>
      <c r="H190" s="10">
        <f>IFERROR(VLOOKUP($B190,'[7]Trial Blc'!$B$4:S$377,H$2,FALSE),0)</f>
        <v>0</v>
      </c>
      <c r="I190" s="10">
        <f>IFERROR(VLOOKUP($B190,'[7]Trial Blc'!$B$4:T$377,I$2,FALSE),0)</f>
        <v>0</v>
      </c>
      <c r="J190" s="10">
        <f>IFERROR(VLOOKUP($B190,'[7]Trial Blc'!$B$4:U$377,J$2,FALSE),0)</f>
        <v>0</v>
      </c>
      <c r="K190" s="10">
        <f>IFERROR(VLOOKUP($B190,'[7]Trial Blc'!$B$4:V$377,K$2,FALSE),0)</f>
        <v>0</v>
      </c>
      <c r="L190" s="10">
        <f>IFERROR(VLOOKUP($B190,'[7]Trial Blc'!$B$4:W$377,L$2,FALSE),0)</f>
        <v>0</v>
      </c>
      <c r="M190" s="10">
        <f>IFERROR(VLOOKUP($B190,'[7]Trial Blc'!$B$4:X$377,M$2,FALSE),0)</f>
        <v>0</v>
      </c>
      <c r="N190" s="10">
        <f>IFERROR(VLOOKUP($B190,'[7]Trial Blc'!$B$4:Y$377,N$2,FALSE),0)</f>
        <v>0</v>
      </c>
      <c r="O190" s="10">
        <f>IFERROR(VLOOKUP($B190,'[7]Trial Blc'!$B$4:Z$377,O$2,FALSE),0)</f>
        <v>0</v>
      </c>
      <c r="P190" s="10">
        <f>IFERROR(VLOOKUP($B190,'[7]Trial Blc'!$B$4:AA$377,P$2,FALSE),0)</f>
        <v>0</v>
      </c>
      <c r="Q190" s="10">
        <f>IFERROR(VLOOKUP($B190,'[7]Trial Blc'!$B$4:AB$377,Q$2,FALSE),0)</f>
        <v>0</v>
      </c>
      <c r="R190" s="10">
        <f>IFERROR(VLOOKUP($B190,'[7]Trial Blc'!$B$4:AC$377,R$2,FALSE),0)</f>
        <v>0</v>
      </c>
      <c r="S190" s="10">
        <f>IFERROR(VLOOKUP($B190,'[7]Trial Blc'!$B$4:AD$377,S$2,FALSE),0)</f>
        <v>0</v>
      </c>
      <c r="T190" s="10">
        <f t="shared" ref="T190:T204" si="130">AVERAGE(G190:S190)</f>
        <v>0</v>
      </c>
      <c r="U190" s="149"/>
      <c r="W190" s="10"/>
      <c r="X190" s="12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1"/>
      <c r="AN190" s="11"/>
    </row>
    <row r="191" spans="1:40" s="7" customFormat="1" x14ac:dyDescent="0.2">
      <c r="B191" s="145">
        <v>1705</v>
      </c>
      <c r="C191" s="9" t="s">
        <v>316</v>
      </c>
      <c r="D191" s="10">
        <f>IFERROR(VLOOKUP($B191,'[7]Trial Blc'!$B$4:O$377,D$2,FALSE),0)</f>
        <v>5678.6100000000006</v>
      </c>
      <c r="E191" s="10"/>
      <c r="F191" s="10"/>
      <c r="G191" s="10">
        <f t="shared" si="129"/>
        <v>5678.6100000000006</v>
      </c>
      <c r="H191" s="10">
        <f>IFERROR(VLOOKUP($B191,'[7]Trial Blc'!$B$4:S$377,H$2,FALSE),0)</f>
        <v>7129.7700000000013</v>
      </c>
      <c r="I191" s="10">
        <f>IFERROR(VLOOKUP($B191,'[7]Trial Blc'!$B$4:T$377,I$2,FALSE),0)</f>
        <v>7533.7700000000013</v>
      </c>
      <c r="J191" s="10">
        <f>IFERROR(VLOOKUP($B191,'[7]Trial Blc'!$B$4:U$377,J$2,FALSE),0)</f>
        <v>7776.17</v>
      </c>
      <c r="K191" s="10">
        <f>IFERROR(VLOOKUP($B191,'[7]Trial Blc'!$B$4:V$377,K$2,FALSE),0)</f>
        <v>10318.180000000002</v>
      </c>
      <c r="L191" s="10">
        <f>IFERROR(VLOOKUP($B191,'[7]Trial Blc'!$B$4:W$377,L$2,FALSE),0)</f>
        <v>11244.850000000002</v>
      </c>
      <c r="M191" s="10">
        <f>IFERROR(VLOOKUP($B191,'[7]Trial Blc'!$B$4:X$377,M$2,FALSE),0)</f>
        <v>12100.36</v>
      </c>
      <c r="N191" s="10">
        <f>IFERROR(VLOOKUP($B191,'[7]Trial Blc'!$B$4:Y$377,N$2,FALSE),0)</f>
        <v>12221.230000000001</v>
      </c>
      <c r="O191" s="10">
        <f>IFERROR(VLOOKUP($B191,'[7]Trial Blc'!$B$4:Z$377,O$2,FALSE),0)</f>
        <v>12221.230000000001</v>
      </c>
      <c r="P191" s="10">
        <f>IFERROR(VLOOKUP($B191,'[7]Trial Blc'!$B$4:AA$377,P$2,FALSE),0)</f>
        <v>14245.150000000001</v>
      </c>
      <c r="Q191" s="10">
        <f>IFERROR(VLOOKUP($B191,'[7]Trial Blc'!$B$4:AB$377,Q$2,FALSE),0)</f>
        <v>15028.6</v>
      </c>
      <c r="R191" s="10">
        <f>IFERROR(VLOOKUP($B191,'[7]Trial Blc'!$B$4:AC$377,R$2,FALSE),0)</f>
        <v>15291.12</v>
      </c>
      <c r="S191" s="10">
        <f>IFERROR(VLOOKUP($B191,'[7]Trial Blc'!$B$4:AD$377,S$2,FALSE),0)</f>
        <v>16252.770000000002</v>
      </c>
      <c r="T191" s="10">
        <f t="shared" si="130"/>
        <v>11310.908461538462</v>
      </c>
      <c r="U191" s="149"/>
      <c r="W191" s="10"/>
      <c r="X191" s="9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1"/>
      <c r="AN191" s="11"/>
    </row>
    <row r="192" spans="1:40" s="7" customFormat="1" x14ac:dyDescent="0.2">
      <c r="B192" s="145">
        <v>1706</v>
      </c>
      <c r="C192" s="9" t="s">
        <v>317</v>
      </c>
      <c r="D192" s="10">
        <f>IFERROR(VLOOKUP($B192,'[7]Trial Blc'!$B$4:O$377,D$2,FALSE),0)</f>
        <v>6113.7199999999993</v>
      </c>
      <c r="E192" s="10"/>
      <c r="F192" s="10"/>
      <c r="G192" s="10">
        <f t="shared" si="129"/>
        <v>6113.7199999999993</v>
      </c>
      <c r="H192" s="10">
        <f>IFERROR(VLOOKUP($B192,'[7]Trial Blc'!$B$4:S$377,H$2,FALSE),0)</f>
        <v>8787.85</v>
      </c>
      <c r="I192" s="10">
        <f>IFERROR(VLOOKUP($B192,'[7]Trial Blc'!$B$4:T$377,I$2,FALSE),0)</f>
        <v>11950.930000000002</v>
      </c>
      <c r="J192" s="10">
        <f>IFERROR(VLOOKUP($B192,'[7]Trial Blc'!$B$4:U$377,J$2,FALSE),0)</f>
        <v>15608.66</v>
      </c>
      <c r="K192" s="10">
        <f>IFERROR(VLOOKUP($B192,'[7]Trial Blc'!$B$4:V$377,K$2,FALSE),0)</f>
        <v>19285.519999999997</v>
      </c>
      <c r="L192" s="10">
        <f>IFERROR(VLOOKUP($B192,'[7]Trial Blc'!$B$4:W$377,L$2,FALSE),0)</f>
        <v>21511.149999999998</v>
      </c>
      <c r="M192" s="10">
        <f>IFERROR(VLOOKUP($B192,'[7]Trial Blc'!$B$4:X$377,M$2,FALSE),0)</f>
        <v>25669.309999999998</v>
      </c>
      <c r="N192" s="10">
        <f>IFERROR(VLOOKUP($B192,'[7]Trial Blc'!$B$4:Y$377,N$2,FALSE),0)</f>
        <v>25669.309999999998</v>
      </c>
      <c r="O192" s="10">
        <f>IFERROR(VLOOKUP($B192,'[7]Trial Blc'!$B$4:Z$377,O$2,FALSE),0)</f>
        <v>25669.309999999998</v>
      </c>
      <c r="P192" s="10">
        <f>IFERROR(VLOOKUP($B192,'[7]Trial Blc'!$B$4:AA$377,P$2,FALSE),0)</f>
        <v>25684.539999999997</v>
      </c>
      <c r="Q192" s="10">
        <f>IFERROR(VLOOKUP($B192,'[7]Trial Blc'!$B$4:AB$377,Q$2,FALSE),0)</f>
        <v>25968.17</v>
      </c>
      <c r="R192" s="10">
        <f>IFERROR(VLOOKUP($B192,'[7]Trial Blc'!$B$4:AC$377,R$2,FALSE),0)</f>
        <v>26254.829999999998</v>
      </c>
      <c r="S192" s="10">
        <f>IFERROR(VLOOKUP($B192,'[7]Trial Blc'!$B$4:AD$377,S$2,FALSE),0)</f>
        <v>26706.399999999998</v>
      </c>
      <c r="T192" s="10">
        <f t="shared" si="130"/>
        <v>20375.36153846154</v>
      </c>
      <c r="U192" s="149"/>
      <c r="W192" s="10"/>
      <c r="X192" s="9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1"/>
      <c r="AN192" s="11"/>
    </row>
    <row r="193" spans="2:40" s="7" customFormat="1" x14ac:dyDescent="0.2">
      <c r="B193" s="145">
        <v>1707</v>
      </c>
      <c r="C193" s="9" t="s">
        <v>318</v>
      </c>
      <c r="D193" s="10">
        <f>IFERROR(VLOOKUP($B193,'[7]Trial Blc'!$B$4:O$377,D$2,FALSE),0)</f>
        <v>64227.45</v>
      </c>
      <c r="E193" s="10"/>
      <c r="F193" s="10"/>
      <c r="G193" s="10">
        <f t="shared" si="129"/>
        <v>64227.45</v>
      </c>
      <c r="H193" s="10">
        <f>IFERROR(VLOOKUP($B193,'[7]Trial Blc'!$B$4:S$377,H$2,FALSE),0)</f>
        <v>64227.45</v>
      </c>
      <c r="I193" s="10">
        <f>IFERROR(VLOOKUP($B193,'[7]Trial Blc'!$B$4:T$377,I$2,FALSE),0)</f>
        <v>66771.81</v>
      </c>
      <c r="J193" s="10">
        <f>IFERROR(VLOOKUP($B193,'[7]Trial Blc'!$B$4:U$377,J$2,FALSE),0)</f>
        <v>66771.81</v>
      </c>
      <c r="K193" s="10">
        <f>IFERROR(VLOOKUP($B193,'[7]Trial Blc'!$B$4:V$377,K$2,FALSE),0)</f>
        <v>66771.81</v>
      </c>
      <c r="L193" s="10">
        <f>IFERROR(VLOOKUP($B193,'[7]Trial Blc'!$B$4:W$377,L$2,FALSE),0)</f>
        <v>67071.81</v>
      </c>
      <c r="M193" s="10">
        <f>IFERROR(VLOOKUP($B193,'[7]Trial Blc'!$B$4:X$377,M$2,FALSE),0)</f>
        <v>67071.81</v>
      </c>
      <c r="N193" s="10">
        <f>IFERROR(VLOOKUP($B193,'[7]Trial Blc'!$B$4:Y$377,N$2,FALSE),0)</f>
        <v>67071.81</v>
      </c>
      <c r="O193" s="10">
        <f>IFERROR(VLOOKUP($B193,'[7]Trial Blc'!$B$4:Z$377,O$2,FALSE),0)</f>
        <v>67071.81</v>
      </c>
      <c r="P193" s="10">
        <f>IFERROR(VLOOKUP($B193,'[7]Trial Blc'!$B$4:AA$377,P$2,FALSE),0)</f>
        <v>67071.81</v>
      </c>
      <c r="Q193" s="10">
        <f>IFERROR(VLOOKUP($B193,'[7]Trial Blc'!$B$4:AB$377,Q$2,FALSE),0)</f>
        <v>101956.31</v>
      </c>
      <c r="R193" s="10">
        <f>IFERROR(VLOOKUP($B193,'[7]Trial Blc'!$B$4:AC$377,R$2,FALSE),0)</f>
        <v>102095.7</v>
      </c>
      <c r="S193" s="10">
        <f>IFERROR(VLOOKUP($B193,'[7]Trial Blc'!$B$4:AD$377,S$2,FALSE),0)</f>
        <v>143970.20000000001</v>
      </c>
      <c r="T193" s="10">
        <f t="shared" si="130"/>
        <v>77857.814615384617</v>
      </c>
      <c r="U193" s="149"/>
      <c r="W193" s="10"/>
      <c r="X193" s="9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1"/>
      <c r="AN193" s="11"/>
    </row>
    <row r="194" spans="2:40" s="7" customFormat="1" x14ac:dyDescent="0.2">
      <c r="B194" s="145">
        <v>1708</v>
      </c>
      <c r="C194" s="9" t="s">
        <v>319</v>
      </c>
      <c r="D194" s="10">
        <f>IFERROR(VLOOKUP($B194,'[7]Trial Blc'!$B$4:O$377,D$2,FALSE),0)</f>
        <v>68612.739999999991</v>
      </c>
      <c r="E194" s="10"/>
      <c r="F194" s="10"/>
      <c r="G194" s="10">
        <f t="shared" si="129"/>
        <v>68612.739999999991</v>
      </c>
      <c r="H194" s="10">
        <f>IFERROR(VLOOKUP($B194,'[7]Trial Blc'!$B$4:S$377,H$2,FALSE),0)</f>
        <v>68612.739999999991</v>
      </c>
      <c r="I194" s="10">
        <f>IFERROR(VLOOKUP($B194,'[7]Trial Blc'!$B$4:T$377,I$2,FALSE),0)</f>
        <v>68612.739999999991</v>
      </c>
      <c r="J194" s="10">
        <f>IFERROR(VLOOKUP($B194,'[7]Trial Blc'!$B$4:U$377,J$2,FALSE),0)</f>
        <v>68612.740000000005</v>
      </c>
      <c r="K194" s="10">
        <f>IFERROR(VLOOKUP($B194,'[7]Trial Blc'!$B$4:V$377,K$2,FALSE),0)</f>
        <v>68612.739999999991</v>
      </c>
      <c r="L194" s="10">
        <f>IFERROR(VLOOKUP($B194,'[7]Trial Blc'!$B$4:W$377,L$2,FALSE),0)</f>
        <v>68612.739999999991</v>
      </c>
      <c r="M194" s="10">
        <f>IFERROR(VLOOKUP($B194,'[7]Trial Blc'!$B$4:X$377,M$2,FALSE),0)</f>
        <v>68612.739999999991</v>
      </c>
      <c r="N194" s="10">
        <f>IFERROR(VLOOKUP($B194,'[7]Trial Blc'!$B$4:Y$377,N$2,FALSE),0)</f>
        <v>68612.739999999991</v>
      </c>
      <c r="O194" s="10">
        <f>IFERROR(VLOOKUP($B194,'[7]Trial Blc'!$B$4:Z$377,O$2,FALSE),0)</f>
        <v>68612.739999999991</v>
      </c>
      <c r="P194" s="10">
        <f>IFERROR(VLOOKUP($B194,'[7]Trial Blc'!$B$4:AA$377,P$2,FALSE),0)</f>
        <v>68612.739999999991</v>
      </c>
      <c r="Q194" s="10">
        <f>IFERROR(VLOOKUP($B194,'[7]Trial Blc'!$B$4:AB$377,Q$2,FALSE),0)</f>
        <v>68612.739999999991</v>
      </c>
      <c r="R194" s="10">
        <f>IFERROR(VLOOKUP($B194,'[7]Trial Blc'!$B$4:AC$377,R$2,FALSE),0)</f>
        <v>68612.739999999991</v>
      </c>
      <c r="S194" s="10">
        <f>IFERROR(VLOOKUP($B194,'[7]Trial Blc'!$B$4:AD$377,S$2,FALSE),0)</f>
        <v>68612.739999999991</v>
      </c>
      <c r="T194" s="10">
        <f t="shared" si="130"/>
        <v>68612.739999999991</v>
      </c>
      <c r="U194" s="149"/>
      <c r="W194" s="10"/>
      <c r="X194" s="9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1"/>
      <c r="AN194" s="11"/>
    </row>
    <row r="195" spans="2:40" s="7" customFormat="1" x14ac:dyDescent="0.2">
      <c r="B195" s="145">
        <v>1709</v>
      </c>
      <c r="C195" s="9" t="s">
        <v>320</v>
      </c>
      <c r="D195" s="10">
        <f>IFERROR(VLOOKUP($B195,'[7]Trial Blc'!$B$4:O$377,D$2,FALSE),0)</f>
        <v>39186.959999999999</v>
      </c>
      <c r="E195" s="10"/>
      <c r="F195" s="10"/>
      <c r="G195" s="10">
        <f t="shared" si="129"/>
        <v>39186.959999999999</v>
      </c>
      <c r="H195" s="10">
        <f>IFERROR(VLOOKUP($B195,'[7]Trial Blc'!$B$4:S$377,H$2,FALSE),0)</f>
        <v>39186.959999999999</v>
      </c>
      <c r="I195" s="10">
        <f>IFERROR(VLOOKUP($B195,'[7]Trial Blc'!$B$4:T$377,I$2,FALSE),0)</f>
        <v>39186.959999999999</v>
      </c>
      <c r="J195" s="10">
        <f>IFERROR(VLOOKUP($B195,'[7]Trial Blc'!$B$4:U$377,J$2,FALSE),0)</f>
        <v>39186.959999999999</v>
      </c>
      <c r="K195" s="10">
        <f>IFERROR(VLOOKUP($B195,'[7]Trial Blc'!$B$4:V$377,K$2,FALSE),0)</f>
        <v>39186.959999999999</v>
      </c>
      <c r="L195" s="10">
        <f>IFERROR(VLOOKUP($B195,'[7]Trial Blc'!$B$4:W$377,L$2,FALSE),0)</f>
        <v>39186.959999999999</v>
      </c>
      <c r="M195" s="10">
        <f>IFERROR(VLOOKUP($B195,'[7]Trial Blc'!$B$4:X$377,M$2,FALSE),0)</f>
        <v>39186.959999999999</v>
      </c>
      <c r="N195" s="10">
        <f>IFERROR(VLOOKUP($B195,'[7]Trial Blc'!$B$4:Y$377,N$2,FALSE),0)</f>
        <v>39186.959999999999</v>
      </c>
      <c r="O195" s="10">
        <f>IFERROR(VLOOKUP($B195,'[7]Trial Blc'!$B$4:Z$377,O$2,FALSE),0)</f>
        <v>39186.959999999999</v>
      </c>
      <c r="P195" s="10">
        <f>IFERROR(VLOOKUP($B195,'[7]Trial Blc'!$B$4:AA$377,P$2,FALSE),0)</f>
        <v>39186.959999999999</v>
      </c>
      <c r="Q195" s="10">
        <f>IFERROR(VLOOKUP($B195,'[7]Trial Blc'!$B$4:AB$377,Q$2,FALSE),0)</f>
        <v>39186.959999999999</v>
      </c>
      <c r="R195" s="10">
        <f>IFERROR(VLOOKUP($B195,'[7]Trial Blc'!$B$4:AC$377,R$2,FALSE),0)</f>
        <v>39186.959999999999</v>
      </c>
      <c r="S195" s="10">
        <f>IFERROR(VLOOKUP($B195,'[7]Trial Blc'!$B$4:AD$377,S$2,FALSE),0)</f>
        <v>39186.959999999999</v>
      </c>
      <c r="T195" s="10">
        <f t="shared" si="130"/>
        <v>39186.960000000006</v>
      </c>
      <c r="U195" s="149"/>
      <c r="W195" s="10"/>
      <c r="X195" s="9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1"/>
      <c r="AN195" s="11"/>
    </row>
    <row r="196" spans="2:40" s="11" customFormat="1" ht="10.5" customHeight="1" x14ac:dyDescent="0.2">
      <c r="B196" s="155">
        <v>1710</v>
      </c>
      <c r="C196" s="12" t="s">
        <v>321</v>
      </c>
      <c r="D196" s="10">
        <f>IFERROR(VLOOKUP($B196,'[7]Trial Blc'!$B$4:O$377,D$2,FALSE),0)</f>
        <v>2263.8000000000002</v>
      </c>
      <c r="E196" s="10"/>
      <c r="F196" s="10"/>
      <c r="G196" s="10">
        <f t="shared" si="129"/>
        <v>2263.8000000000002</v>
      </c>
      <c r="H196" s="10">
        <f>IFERROR(VLOOKUP($B196,'[7]Trial Blc'!$B$4:S$377,H$2,FALSE),0)</f>
        <v>2263.8000000000002</v>
      </c>
      <c r="I196" s="10">
        <f>IFERROR(VLOOKUP($B196,'[7]Trial Blc'!$B$4:T$377,I$2,FALSE),0)</f>
        <v>2263.8000000000002</v>
      </c>
      <c r="J196" s="10">
        <f>IFERROR(VLOOKUP($B196,'[7]Trial Blc'!$B$4:U$377,J$2,FALSE),0)</f>
        <v>2263.8000000000002</v>
      </c>
      <c r="K196" s="10">
        <f>IFERROR(VLOOKUP($B196,'[7]Trial Blc'!$B$4:V$377,K$2,FALSE),0)</f>
        <v>2263.8000000000002</v>
      </c>
      <c r="L196" s="10">
        <f>IFERROR(VLOOKUP($B196,'[7]Trial Blc'!$B$4:W$377,L$2,FALSE),0)</f>
        <v>2263.8000000000002</v>
      </c>
      <c r="M196" s="10">
        <f>IFERROR(VLOOKUP($B196,'[7]Trial Blc'!$B$4:X$377,M$2,FALSE),0)</f>
        <v>2263.8000000000002</v>
      </c>
      <c r="N196" s="10">
        <f>IFERROR(VLOOKUP($B196,'[7]Trial Blc'!$B$4:Y$377,N$2,FALSE),0)</f>
        <v>2263.8000000000002</v>
      </c>
      <c r="O196" s="10">
        <f>IFERROR(VLOOKUP($B196,'[7]Trial Blc'!$B$4:Z$377,O$2,FALSE),0)</f>
        <v>2263.8000000000002</v>
      </c>
      <c r="P196" s="10">
        <f>IFERROR(VLOOKUP($B196,'[7]Trial Blc'!$B$4:AA$377,P$2,FALSE),0)</f>
        <v>2263.8000000000002</v>
      </c>
      <c r="Q196" s="10">
        <f>IFERROR(VLOOKUP($B196,'[7]Trial Blc'!$B$4:AB$377,Q$2,FALSE),0)</f>
        <v>2263.8000000000002</v>
      </c>
      <c r="R196" s="10">
        <f>IFERROR(VLOOKUP($B196,'[7]Trial Blc'!$B$4:AC$377,R$2,FALSE),0)</f>
        <v>2263.8000000000002</v>
      </c>
      <c r="S196" s="10">
        <f>IFERROR(VLOOKUP($B196,'[7]Trial Blc'!$B$4:AD$377,S$2,FALSE),0)</f>
        <v>2263.8000000000002</v>
      </c>
      <c r="T196" s="10">
        <f t="shared" si="130"/>
        <v>2263.7999999999997</v>
      </c>
      <c r="U196" s="150"/>
      <c r="W196" s="10"/>
      <c r="X196" s="12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</row>
    <row r="197" spans="2:40" s="7" customFormat="1" x14ac:dyDescent="0.2">
      <c r="B197" s="145">
        <v>1711</v>
      </c>
      <c r="C197" s="9" t="s">
        <v>322</v>
      </c>
      <c r="D197" s="10">
        <f>IFERROR(VLOOKUP($B197,'[7]Trial Blc'!$B$4:O$377,D$2,FALSE),0)</f>
        <v>0</v>
      </c>
      <c r="E197" s="10"/>
      <c r="F197" s="10"/>
      <c r="G197" s="10">
        <f t="shared" si="129"/>
        <v>0</v>
      </c>
      <c r="H197" s="10">
        <f>IFERROR(VLOOKUP($B197,'[7]Trial Blc'!$B$4:S$377,H$2,FALSE),0)</f>
        <v>0</v>
      </c>
      <c r="I197" s="10">
        <f>IFERROR(VLOOKUP($B197,'[7]Trial Blc'!$B$4:T$377,I$2,FALSE),0)</f>
        <v>0</v>
      </c>
      <c r="J197" s="10">
        <f>IFERROR(VLOOKUP($B197,'[7]Trial Blc'!$B$4:U$377,J$2,FALSE),0)</f>
        <v>0</v>
      </c>
      <c r="K197" s="10">
        <f>IFERROR(VLOOKUP($B197,'[7]Trial Blc'!$B$4:V$377,K$2,FALSE),0)</f>
        <v>0</v>
      </c>
      <c r="L197" s="10">
        <f>IFERROR(VLOOKUP($B197,'[7]Trial Blc'!$B$4:W$377,L$2,FALSE),0)</f>
        <v>0</v>
      </c>
      <c r="M197" s="10">
        <f>IFERROR(VLOOKUP($B197,'[7]Trial Blc'!$B$4:X$377,M$2,FALSE),0)</f>
        <v>0</v>
      </c>
      <c r="N197" s="10">
        <f>IFERROR(VLOOKUP($B197,'[7]Trial Blc'!$B$4:Y$377,N$2,FALSE),0)</f>
        <v>0</v>
      </c>
      <c r="O197" s="10">
        <f>IFERROR(VLOOKUP($B197,'[7]Trial Blc'!$B$4:Z$377,O$2,FALSE),0)</f>
        <v>0</v>
      </c>
      <c r="P197" s="10">
        <f>IFERROR(VLOOKUP($B197,'[7]Trial Blc'!$B$4:AA$377,P$2,FALSE),0)</f>
        <v>0</v>
      </c>
      <c r="Q197" s="10">
        <f>IFERROR(VLOOKUP($B197,'[7]Trial Blc'!$B$4:AB$377,Q$2,FALSE),0)</f>
        <v>0</v>
      </c>
      <c r="R197" s="10">
        <f>IFERROR(VLOOKUP($B197,'[7]Trial Blc'!$B$4:AC$377,R$2,FALSE),0)</f>
        <v>0</v>
      </c>
      <c r="S197" s="10">
        <f>IFERROR(VLOOKUP($B197,'[7]Trial Blc'!$B$4:AD$377,S$2,FALSE),0)</f>
        <v>0</v>
      </c>
      <c r="T197" s="10">
        <f t="shared" si="130"/>
        <v>0</v>
      </c>
      <c r="U197" s="149"/>
      <c r="W197" s="10"/>
      <c r="X197" s="9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1"/>
      <c r="AN197" s="11"/>
    </row>
    <row r="198" spans="2:40" s="7" customFormat="1" x14ac:dyDescent="0.2">
      <c r="B198" s="145">
        <v>1713</v>
      </c>
      <c r="C198" s="9" t="s">
        <v>324</v>
      </c>
      <c r="D198" s="10">
        <f>IFERROR(VLOOKUP($B198,'[7]Trial Blc'!$B$4:O$377,D$2,FALSE),0)</f>
        <v>226613.09</v>
      </c>
      <c r="E198" s="10"/>
      <c r="F198" s="10"/>
      <c r="G198" s="10">
        <f t="shared" si="129"/>
        <v>226613.09</v>
      </c>
      <c r="H198" s="10">
        <f>IFERROR(VLOOKUP($B198,'[7]Trial Blc'!$B$4:S$377,H$2,FALSE),0)</f>
        <v>226613.09</v>
      </c>
      <c r="I198" s="10">
        <f>IFERROR(VLOOKUP($B198,'[7]Trial Blc'!$B$4:T$377,I$2,FALSE),0)</f>
        <v>226613.09</v>
      </c>
      <c r="J198" s="10">
        <f>IFERROR(VLOOKUP($B198,'[7]Trial Blc'!$B$4:U$377,J$2,FALSE),0)</f>
        <v>226613.09</v>
      </c>
      <c r="K198" s="10">
        <f>IFERROR(VLOOKUP($B198,'[7]Trial Blc'!$B$4:V$377,K$2,FALSE),0)</f>
        <v>226613.09</v>
      </c>
      <c r="L198" s="10">
        <f>IFERROR(VLOOKUP($B198,'[7]Trial Blc'!$B$4:W$377,L$2,FALSE),0)</f>
        <v>226613.09</v>
      </c>
      <c r="M198" s="10">
        <f>IFERROR(VLOOKUP($B198,'[7]Trial Blc'!$B$4:X$377,M$2,FALSE),0)</f>
        <v>226613.09</v>
      </c>
      <c r="N198" s="10">
        <f>IFERROR(VLOOKUP($B198,'[7]Trial Blc'!$B$4:Y$377,N$2,FALSE),0)</f>
        <v>226613.09</v>
      </c>
      <c r="O198" s="10">
        <f>IFERROR(VLOOKUP($B198,'[7]Trial Blc'!$B$4:Z$377,O$2,FALSE),0)</f>
        <v>226613.09</v>
      </c>
      <c r="P198" s="10">
        <f>IFERROR(VLOOKUP($B198,'[7]Trial Blc'!$B$4:AA$377,P$2,FALSE),0)</f>
        <v>226613.09</v>
      </c>
      <c r="Q198" s="10">
        <f>IFERROR(VLOOKUP($B198,'[7]Trial Blc'!$B$4:AB$377,Q$2,FALSE),0)</f>
        <v>226613.09</v>
      </c>
      <c r="R198" s="10">
        <f>IFERROR(VLOOKUP($B198,'[7]Trial Blc'!$B$4:AC$377,R$2,FALSE),0)</f>
        <v>226613.09</v>
      </c>
      <c r="S198" s="10">
        <f>IFERROR(VLOOKUP($B198,'[7]Trial Blc'!$B$4:AD$377,S$2,FALSE),0)</f>
        <v>226613.09</v>
      </c>
      <c r="T198" s="10">
        <f t="shared" si="130"/>
        <v>226613.09</v>
      </c>
      <c r="U198" s="149"/>
      <c r="W198" s="10"/>
      <c r="X198" s="9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1"/>
      <c r="AN198" s="11"/>
    </row>
    <row r="199" spans="2:40" s="7" customFormat="1" x14ac:dyDescent="0.2">
      <c r="B199" s="145">
        <v>1715</v>
      </c>
      <c r="C199" s="9" t="s">
        <v>325</v>
      </c>
      <c r="D199" s="10">
        <f>IFERROR(VLOOKUP($B199,'[7]Trial Blc'!$B$4:O$377,D$2,FALSE),0)</f>
        <v>0</v>
      </c>
      <c r="E199" s="10"/>
      <c r="F199" s="10"/>
      <c r="G199" s="10">
        <f t="shared" si="129"/>
        <v>0</v>
      </c>
      <c r="H199" s="10">
        <f>IFERROR(VLOOKUP($B199,'[7]Trial Blc'!$B$4:S$377,H$2,FALSE),0)</f>
        <v>0</v>
      </c>
      <c r="I199" s="10">
        <f>IFERROR(VLOOKUP($B199,'[7]Trial Blc'!$B$4:T$377,I$2,FALSE),0)</f>
        <v>0</v>
      </c>
      <c r="J199" s="10">
        <f>IFERROR(VLOOKUP($B199,'[7]Trial Blc'!$B$4:U$377,J$2,FALSE),0)</f>
        <v>0</v>
      </c>
      <c r="K199" s="10">
        <f>IFERROR(VLOOKUP($B199,'[7]Trial Blc'!$B$4:V$377,K$2,FALSE),0)</f>
        <v>0</v>
      </c>
      <c r="L199" s="10">
        <f>IFERROR(VLOOKUP($B199,'[7]Trial Blc'!$B$4:W$377,L$2,FALSE),0)</f>
        <v>0</v>
      </c>
      <c r="M199" s="10">
        <f>IFERROR(VLOOKUP($B199,'[7]Trial Blc'!$B$4:X$377,M$2,FALSE),0)</f>
        <v>0</v>
      </c>
      <c r="N199" s="10">
        <f>IFERROR(VLOOKUP($B199,'[7]Trial Blc'!$B$4:Y$377,N$2,FALSE),0)</f>
        <v>0</v>
      </c>
      <c r="O199" s="10">
        <f>IFERROR(VLOOKUP($B199,'[7]Trial Blc'!$B$4:Z$377,O$2,FALSE),0)</f>
        <v>0</v>
      </c>
      <c r="P199" s="10">
        <f>IFERROR(VLOOKUP($B199,'[7]Trial Blc'!$B$4:AA$377,P$2,FALSE),0)</f>
        <v>0</v>
      </c>
      <c r="Q199" s="10">
        <f>IFERROR(VLOOKUP($B199,'[7]Trial Blc'!$B$4:AB$377,Q$2,FALSE),0)</f>
        <v>0</v>
      </c>
      <c r="R199" s="10">
        <f>IFERROR(VLOOKUP($B199,'[7]Trial Blc'!$B$4:AC$377,R$2,FALSE),0)</f>
        <v>0</v>
      </c>
      <c r="S199" s="10">
        <f>IFERROR(VLOOKUP($B199,'[7]Trial Blc'!$B$4:AD$377,S$2,FALSE),0)</f>
        <v>0</v>
      </c>
      <c r="T199" s="10">
        <f t="shared" si="130"/>
        <v>0</v>
      </c>
      <c r="U199" s="149"/>
      <c r="W199" s="10"/>
      <c r="X199" s="9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1"/>
      <c r="AN199" s="11"/>
    </row>
    <row r="200" spans="2:40" s="7" customFormat="1" x14ac:dyDescent="0.2">
      <c r="B200" s="145">
        <v>1717</v>
      </c>
      <c r="C200" s="9" t="s">
        <v>522</v>
      </c>
      <c r="D200" s="10">
        <f>IFERROR(VLOOKUP($B200,'[7]Trial Blc'!$B$4:O$377,D$2,FALSE),0)</f>
        <v>30264.87</v>
      </c>
      <c r="E200" s="10"/>
      <c r="F200" s="10"/>
      <c r="G200" s="10">
        <f t="shared" si="129"/>
        <v>30264.87</v>
      </c>
      <c r="H200" s="10">
        <f>IFERROR(VLOOKUP($B200,'[7]Trial Blc'!$B$4:S$377,H$2,FALSE),0)</f>
        <v>286202.32</v>
      </c>
      <c r="I200" s="10">
        <f>IFERROR(VLOOKUP($B200,'[7]Trial Blc'!$B$4:T$377,I$2,FALSE),0)</f>
        <v>348230.32</v>
      </c>
      <c r="J200" s="10">
        <f>IFERROR(VLOOKUP($B200,'[7]Trial Blc'!$B$4:U$377,J$2,FALSE),0)</f>
        <v>413721.86</v>
      </c>
      <c r="K200" s="10">
        <f>IFERROR(VLOOKUP($B200,'[7]Trial Blc'!$B$4:V$377,K$2,FALSE),0)</f>
        <v>413721.86</v>
      </c>
      <c r="L200" s="10">
        <f>IFERROR(VLOOKUP($B200,'[7]Trial Blc'!$B$4:W$377,L$2,FALSE),0)</f>
        <v>219641.06</v>
      </c>
      <c r="M200" s="10">
        <f>IFERROR(VLOOKUP($B200,'[7]Trial Blc'!$B$4:X$377,M$2,FALSE),0)</f>
        <v>475600.55</v>
      </c>
      <c r="N200" s="10">
        <f>IFERROR(VLOOKUP($B200,'[7]Trial Blc'!$B$4:Y$377,N$2,FALSE),0)</f>
        <v>511990.55</v>
      </c>
      <c r="O200" s="10">
        <f>IFERROR(VLOOKUP($B200,'[7]Trial Blc'!$B$4:Z$377,O$2,FALSE),0)</f>
        <v>511990.55</v>
      </c>
      <c r="P200" s="10">
        <f>IFERROR(VLOOKUP($B200,'[7]Trial Blc'!$B$4:AA$377,P$2,FALSE),0)</f>
        <v>256090.55</v>
      </c>
      <c r="Q200" s="10">
        <f>IFERROR(VLOOKUP($B200,'[7]Trial Blc'!$B$4:AB$377,Q$2,FALSE),0)</f>
        <v>256090.55</v>
      </c>
      <c r="R200" s="10">
        <f>IFERROR(VLOOKUP($B200,'[7]Trial Blc'!$B$4:AC$377,R$2,FALSE),0)</f>
        <v>256090.55</v>
      </c>
      <c r="S200" s="10">
        <f>IFERROR(VLOOKUP($B200,'[7]Trial Blc'!$B$4:AD$377,S$2,FALSE),0)</f>
        <v>256090.55</v>
      </c>
      <c r="T200" s="10">
        <f t="shared" si="130"/>
        <v>325825.0876923076</v>
      </c>
      <c r="U200" s="149"/>
      <c r="W200" s="10"/>
      <c r="X200" s="9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1"/>
      <c r="AN200" s="11"/>
    </row>
    <row r="201" spans="2:40" s="7" customFormat="1" x14ac:dyDescent="0.2">
      <c r="B201" s="145">
        <v>1720</v>
      </c>
      <c r="C201" s="9" t="s">
        <v>523</v>
      </c>
      <c r="D201" s="10">
        <f>IFERROR(VLOOKUP($B201,'[7]Trial Blc'!$B$4:O$377,D$2,FALSE),0)</f>
        <v>0</v>
      </c>
      <c r="E201" s="10"/>
      <c r="F201" s="10"/>
      <c r="G201" s="10">
        <f t="shared" si="129"/>
        <v>0</v>
      </c>
      <c r="H201" s="10">
        <f>IFERROR(VLOOKUP($B201,'[7]Trial Blc'!$B$4:S$377,H$2,FALSE),0)</f>
        <v>0</v>
      </c>
      <c r="I201" s="10">
        <f>IFERROR(VLOOKUP($B201,'[7]Trial Blc'!$B$4:T$377,I$2,FALSE),0)</f>
        <v>0</v>
      </c>
      <c r="J201" s="10">
        <f>IFERROR(VLOOKUP($B201,'[7]Trial Blc'!$B$4:U$377,J$2,FALSE),0)</f>
        <v>0</v>
      </c>
      <c r="K201" s="10">
        <f>IFERROR(VLOOKUP($B201,'[7]Trial Blc'!$B$4:V$377,K$2,FALSE),0)</f>
        <v>0</v>
      </c>
      <c r="L201" s="10">
        <f>IFERROR(VLOOKUP($B201,'[7]Trial Blc'!$B$4:W$377,L$2,FALSE),0)</f>
        <v>0</v>
      </c>
      <c r="M201" s="10">
        <f>IFERROR(VLOOKUP($B201,'[7]Trial Blc'!$B$4:X$377,M$2,FALSE),0)</f>
        <v>0</v>
      </c>
      <c r="N201" s="10">
        <f>IFERROR(VLOOKUP($B201,'[7]Trial Blc'!$B$4:Y$377,N$2,FALSE),0)</f>
        <v>0</v>
      </c>
      <c r="O201" s="10">
        <f>IFERROR(VLOOKUP($B201,'[7]Trial Blc'!$B$4:Z$377,O$2,FALSE),0)</f>
        <v>0</v>
      </c>
      <c r="P201" s="10">
        <f>IFERROR(VLOOKUP($B201,'[7]Trial Blc'!$B$4:AA$377,P$2,FALSE),0)</f>
        <v>0</v>
      </c>
      <c r="Q201" s="10">
        <f>IFERROR(VLOOKUP($B201,'[7]Trial Blc'!$B$4:AB$377,Q$2,FALSE),0)</f>
        <v>0</v>
      </c>
      <c r="R201" s="10">
        <f>IFERROR(VLOOKUP($B201,'[7]Trial Blc'!$B$4:AC$377,R$2,FALSE),0)</f>
        <v>0</v>
      </c>
      <c r="S201" s="10">
        <f>IFERROR(VLOOKUP($B201,'[7]Trial Blc'!$B$4:AD$377,S$2,FALSE),0)</f>
        <v>0</v>
      </c>
      <c r="T201" s="10">
        <f t="shared" si="130"/>
        <v>0</v>
      </c>
      <c r="U201" s="149"/>
      <c r="W201" s="10"/>
      <c r="X201" s="9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1"/>
      <c r="AN201" s="11"/>
    </row>
    <row r="202" spans="2:40" s="7" customFormat="1" x14ac:dyDescent="0.2">
      <c r="B202" s="145">
        <v>1726</v>
      </c>
      <c r="C202" s="9" t="s">
        <v>328</v>
      </c>
      <c r="D202" s="10">
        <f>IFERROR(VLOOKUP($B202,'[7]Trial Blc'!$B$4:O$377,D$2,FALSE),0)</f>
        <v>0</v>
      </c>
      <c r="E202" s="10"/>
      <c r="F202" s="10"/>
      <c r="G202" s="10">
        <f t="shared" si="129"/>
        <v>0</v>
      </c>
      <c r="H202" s="10">
        <f>IFERROR(VLOOKUP($B202,'[7]Trial Blc'!$B$4:S$377,H$2,FALSE),0)</f>
        <v>0</v>
      </c>
      <c r="I202" s="10">
        <f>IFERROR(VLOOKUP($B202,'[7]Trial Blc'!$B$4:T$377,I$2,FALSE),0)</f>
        <v>0</v>
      </c>
      <c r="J202" s="10">
        <f>IFERROR(VLOOKUP($B202,'[7]Trial Blc'!$B$4:U$377,J$2,FALSE),0)</f>
        <v>0</v>
      </c>
      <c r="K202" s="10">
        <f>IFERROR(VLOOKUP($B202,'[7]Trial Blc'!$B$4:V$377,K$2,FALSE),0)</f>
        <v>0</v>
      </c>
      <c r="L202" s="10">
        <f>IFERROR(VLOOKUP($B202,'[7]Trial Blc'!$B$4:W$377,L$2,FALSE),0)</f>
        <v>0</v>
      </c>
      <c r="M202" s="10">
        <f>IFERROR(VLOOKUP($B202,'[7]Trial Blc'!$B$4:X$377,M$2,FALSE),0)</f>
        <v>0</v>
      </c>
      <c r="N202" s="10">
        <f>IFERROR(VLOOKUP($B202,'[7]Trial Blc'!$B$4:Y$377,N$2,FALSE),0)</f>
        <v>0</v>
      </c>
      <c r="O202" s="10">
        <f>IFERROR(VLOOKUP($B202,'[7]Trial Blc'!$B$4:Z$377,O$2,FALSE),0)</f>
        <v>0</v>
      </c>
      <c r="P202" s="10">
        <f>IFERROR(VLOOKUP($B202,'[7]Trial Blc'!$B$4:AA$377,P$2,FALSE),0)</f>
        <v>0</v>
      </c>
      <c r="Q202" s="10">
        <f>IFERROR(VLOOKUP($B202,'[7]Trial Blc'!$B$4:AB$377,Q$2,FALSE),0)</f>
        <v>0</v>
      </c>
      <c r="R202" s="10">
        <f>IFERROR(VLOOKUP($B202,'[7]Trial Blc'!$B$4:AC$377,R$2,FALSE),0)</f>
        <v>0</v>
      </c>
      <c r="S202" s="10">
        <f>IFERROR(VLOOKUP($B202,'[7]Trial Blc'!$B$4:AD$377,S$2,FALSE),0)</f>
        <v>0</v>
      </c>
      <c r="T202" s="10">
        <f t="shared" si="130"/>
        <v>0</v>
      </c>
      <c r="U202" s="149"/>
      <c r="W202" s="10"/>
      <c r="X202" s="9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1"/>
      <c r="AN202" s="11"/>
    </row>
    <row r="203" spans="2:40" s="7" customFormat="1" x14ac:dyDescent="0.2">
      <c r="B203" s="145">
        <v>1732</v>
      </c>
      <c r="C203" s="9" t="s">
        <v>329</v>
      </c>
      <c r="D203" s="10">
        <f>IFERROR(VLOOKUP($B203,'[7]Trial Blc'!$B$4:O$377,D$2,FALSE),0)</f>
        <v>0</v>
      </c>
      <c r="E203" s="10"/>
      <c r="F203" s="10"/>
      <c r="G203" s="10">
        <f t="shared" si="129"/>
        <v>0</v>
      </c>
      <c r="H203" s="10">
        <f>IFERROR(VLOOKUP($B203,'[7]Trial Blc'!$B$4:S$377,H$2,FALSE),0)</f>
        <v>0</v>
      </c>
      <c r="I203" s="10">
        <f>IFERROR(VLOOKUP($B203,'[7]Trial Blc'!$B$4:T$377,I$2,FALSE),0)</f>
        <v>0</v>
      </c>
      <c r="J203" s="10">
        <f>IFERROR(VLOOKUP($B203,'[7]Trial Blc'!$B$4:U$377,J$2,FALSE),0)</f>
        <v>0</v>
      </c>
      <c r="K203" s="10">
        <f>IFERROR(VLOOKUP($B203,'[7]Trial Blc'!$B$4:V$377,K$2,FALSE),0)</f>
        <v>0</v>
      </c>
      <c r="L203" s="10">
        <f>IFERROR(VLOOKUP($B203,'[7]Trial Blc'!$B$4:W$377,L$2,FALSE),0)</f>
        <v>0</v>
      </c>
      <c r="M203" s="10">
        <f>IFERROR(VLOOKUP($B203,'[7]Trial Blc'!$B$4:X$377,M$2,FALSE),0)</f>
        <v>0</v>
      </c>
      <c r="N203" s="10">
        <f>IFERROR(VLOOKUP($B203,'[7]Trial Blc'!$B$4:Y$377,N$2,FALSE),0)</f>
        <v>0</v>
      </c>
      <c r="O203" s="10">
        <f>IFERROR(VLOOKUP($B203,'[7]Trial Blc'!$B$4:Z$377,O$2,FALSE),0)</f>
        <v>0</v>
      </c>
      <c r="P203" s="10">
        <f>IFERROR(VLOOKUP($B203,'[7]Trial Blc'!$B$4:AA$377,P$2,FALSE),0)</f>
        <v>0</v>
      </c>
      <c r="Q203" s="10">
        <f>IFERROR(VLOOKUP($B203,'[7]Trial Blc'!$B$4:AB$377,Q$2,FALSE),0)</f>
        <v>0</v>
      </c>
      <c r="R203" s="10">
        <f>IFERROR(VLOOKUP($B203,'[7]Trial Blc'!$B$4:AC$377,R$2,FALSE),0)</f>
        <v>0</v>
      </c>
      <c r="S203" s="10">
        <f>IFERROR(VLOOKUP($B203,'[7]Trial Blc'!$B$4:AD$377,S$2,FALSE),0)</f>
        <v>0</v>
      </c>
      <c r="T203" s="10">
        <f t="shared" si="130"/>
        <v>0</v>
      </c>
      <c r="U203" s="149"/>
      <c r="W203" s="10"/>
      <c r="X203" s="9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1"/>
      <c r="AN203" s="11"/>
    </row>
    <row r="204" spans="2:40" s="7" customFormat="1" x14ac:dyDescent="0.2">
      <c r="B204" s="145">
        <v>1739</v>
      </c>
      <c r="C204" s="9" t="s">
        <v>330</v>
      </c>
      <c r="D204" s="10">
        <f>IFERROR(VLOOKUP($B204,'[7]Trial Blc'!$B$4:O$377,D$2,FALSE),0)</f>
        <v>-343291.63999999996</v>
      </c>
      <c r="E204" s="10"/>
      <c r="F204" s="10"/>
      <c r="G204" s="10">
        <f t="shared" si="129"/>
        <v>-343291.63999999996</v>
      </c>
      <c r="H204" s="10">
        <f>IFERROR(VLOOKUP($B204,'[7]Trial Blc'!$B$4:S$377,H$2,FALSE),0)</f>
        <v>-343291.63999999996</v>
      </c>
      <c r="I204" s="10">
        <f>IFERROR(VLOOKUP($B204,'[7]Trial Blc'!$B$4:T$377,I$2,FALSE),0)</f>
        <v>-343291.63999999996</v>
      </c>
      <c r="J204" s="10">
        <f>IFERROR(VLOOKUP($B204,'[7]Trial Blc'!$B$4:U$377,J$2,FALSE),0)</f>
        <v>-343291.64</v>
      </c>
      <c r="K204" s="10">
        <f>IFERROR(VLOOKUP($B204,'[7]Trial Blc'!$B$4:V$377,K$2,FALSE),0)</f>
        <v>-343291.63999999996</v>
      </c>
      <c r="L204" s="10">
        <f>IFERROR(VLOOKUP($B204,'[7]Trial Blc'!$B$4:W$377,L$2,FALSE),0)</f>
        <v>-343291.63999999996</v>
      </c>
      <c r="M204" s="10">
        <f>IFERROR(VLOOKUP($B204,'[7]Trial Blc'!$B$4:X$377,M$2,FALSE),0)</f>
        <v>-917118.62000000011</v>
      </c>
      <c r="N204" s="10">
        <f>IFERROR(VLOOKUP($B204,'[7]Trial Blc'!$B$4:Y$377,N$2,FALSE),0)</f>
        <v>-953629.49000000011</v>
      </c>
      <c r="O204" s="10">
        <f>IFERROR(VLOOKUP($B204,'[7]Trial Blc'!$B$4:Z$377,O$2,FALSE),0)</f>
        <v>-953629.49000000011</v>
      </c>
      <c r="P204" s="10">
        <f>IFERROR(VLOOKUP($B204,'[7]Trial Blc'!$B$4:AA$377,P$2,FALSE),0)</f>
        <v>-697729.49000000011</v>
      </c>
      <c r="Q204" s="10">
        <f>IFERROR(VLOOKUP($B204,'[7]Trial Blc'!$B$4:AB$377,Q$2,FALSE),0)</f>
        <v>-697729.49000000011</v>
      </c>
      <c r="R204" s="10">
        <f>IFERROR(VLOOKUP($B204,'[7]Trial Blc'!$B$4:AC$377,R$2,FALSE),0)</f>
        <v>-697729.49000000011</v>
      </c>
      <c r="S204" s="10">
        <f>IFERROR(VLOOKUP($B204,'[7]Trial Blc'!$B$4:AD$377,S$2,FALSE),0)</f>
        <v>-697729.49000000011</v>
      </c>
      <c r="T204" s="10">
        <f t="shared" si="130"/>
        <v>-590388.10769230779</v>
      </c>
      <c r="U204" s="149"/>
      <c r="W204" s="10"/>
      <c r="X204" s="9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1"/>
      <c r="AN204" s="11"/>
    </row>
    <row r="205" spans="2:40" s="7" customFormat="1" x14ac:dyDescent="0.2">
      <c r="B205" s="145"/>
      <c r="C205" s="178"/>
      <c r="D205" s="10"/>
      <c r="E205" s="10"/>
      <c r="F205" s="9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49"/>
      <c r="W205" s="10"/>
      <c r="X205" s="9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1"/>
      <c r="AN205" s="11"/>
    </row>
    <row r="206" spans="2:40" s="7" customFormat="1" x14ac:dyDescent="0.2">
      <c r="B206" s="145"/>
      <c r="C206" s="9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49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1"/>
      <c r="AN206" s="11"/>
    </row>
    <row r="207" spans="2:40" s="13" customFormat="1" ht="21" x14ac:dyDescent="0.25">
      <c r="B207" s="153"/>
      <c r="C207" s="64" t="s">
        <v>331</v>
      </c>
      <c r="D207" s="75">
        <f>SUM(D190:D206)</f>
        <v>99669.600000000035</v>
      </c>
      <c r="E207" s="75"/>
      <c r="F207" s="75">
        <f>SUM(F190:F206)</f>
        <v>0</v>
      </c>
      <c r="G207" s="75">
        <f>SUM(G190:G206)</f>
        <v>99669.600000000035</v>
      </c>
      <c r="H207" s="75">
        <f>SUM(H190:H206)</f>
        <v>359732.34</v>
      </c>
      <c r="I207" s="75">
        <f>SUM(I190:I206)</f>
        <v>427871.77999999997</v>
      </c>
      <c r="J207" s="75">
        <f t="shared" ref="J207:S207" si="131">SUM(J190:J206)</f>
        <v>497263.44999999995</v>
      </c>
      <c r="K207" s="75">
        <f t="shared" si="131"/>
        <v>503482.32</v>
      </c>
      <c r="L207" s="75">
        <f t="shared" si="131"/>
        <v>312853.82</v>
      </c>
      <c r="M207" s="75">
        <f t="shared" si="131"/>
        <v>0</v>
      </c>
      <c r="N207" s="75">
        <f t="shared" si="131"/>
        <v>0</v>
      </c>
      <c r="O207" s="75">
        <f t="shared" si="131"/>
        <v>0</v>
      </c>
      <c r="P207" s="75">
        <f t="shared" si="131"/>
        <v>2039.1499999997905</v>
      </c>
      <c r="Q207" s="75">
        <f t="shared" si="131"/>
        <v>37990.729999999865</v>
      </c>
      <c r="R207" s="75">
        <f t="shared" si="131"/>
        <v>38679.29999999993</v>
      </c>
      <c r="S207" s="75">
        <f t="shared" si="131"/>
        <v>81967.019999999902</v>
      </c>
      <c r="T207" s="75">
        <f t="shared" ref="T207" si="132">AVERAGE(G207:S207)</f>
        <v>181657.65461538458</v>
      </c>
      <c r="U207" s="151"/>
      <c r="W207" s="66"/>
      <c r="X207" s="75">
        <f>SUM(X190:X206)</f>
        <v>0</v>
      </c>
      <c r="Y207" s="75"/>
      <c r="Z207" s="75">
        <f>SUM(Z190:Z206)</f>
        <v>0</v>
      </c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</row>
    <row r="208" spans="2:40" x14ac:dyDescent="0.2">
      <c r="C208" s="33" t="s">
        <v>524</v>
      </c>
      <c r="D208" s="34">
        <f t="shared" ref="D208:T208" si="133">+D207+D184</f>
        <v>115587.57000000004</v>
      </c>
      <c r="E208" s="34">
        <f t="shared" si="133"/>
        <v>0</v>
      </c>
      <c r="F208" s="34">
        <f t="shared" si="133"/>
        <v>0</v>
      </c>
      <c r="G208" s="330">
        <f t="shared" si="133"/>
        <v>115587.57000000004</v>
      </c>
      <c r="H208" s="34">
        <f t="shared" si="133"/>
        <v>375650.28</v>
      </c>
      <c r="I208" s="34">
        <f t="shared" si="133"/>
        <v>443789.66</v>
      </c>
      <c r="J208" s="34">
        <f t="shared" si="133"/>
        <v>513206.50999999995</v>
      </c>
      <c r="K208" s="34">
        <f t="shared" si="133"/>
        <v>519425.33</v>
      </c>
      <c r="L208" s="34">
        <f t="shared" si="133"/>
        <v>328750.46000000002</v>
      </c>
      <c r="M208" s="34">
        <f t="shared" si="133"/>
        <v>15896.620000000003</v>
      </c>
      <c r="N208" s="34">
        <f t="shared" si="133"/>
        <v>15896.61</v>
      </c>
      <c r="O208" s="34">
        <f t="shared" si="133"/>
        <v>15896.59</v>
      </c>
      <c r="P208" s="34">
        <f t="shared" si="133"/>
        <v>17935.71999999979</v>
      </c>
      <c r="Q208" s="34">
        <f t="shared" si="133"/>
        <v>53887.299999999865</v>
      </c>
      <c r="R208" s="34">
        <f t="shared" si="133"/>
        <v>54575.839999999931</v>
      </c>
      <c r="S208" s="34">
        <f t="shared" si="133"/>
        <v>97863.549999999901</v>
      </c>
      <c r="T208" s="34">
        <f t="shared" si="133"/>
        <v>197566.31076923074</v>
      </c>
      <c r="U208" s="179"/>
      <c r="Y208" s="30"/>
      <c r="Z208" s="30"/>
    </row>
    <row r="209" spans="1:40" x14ac:dyDescent="0.2">
      <c r="C209" s="33"/>
      <c r="D209" s="34"/>
      <c r="E209" s="34"/>
      <c r="F209" s="34"/>
      <c r="G209" s="34">
        <f>SUM('[7]Trial Blc'!C45:C64)</f>
        <v>61513.609999999957</v>
      </c>
      <c r="H209" s="34">
        <f>SUM('[7]Trial Blc'!D45:D64)</f>
        <v>321370.78999999998</v>
      </c>
      <c r="I209" s="34">
        <f>SUM('[7]Trial Blc'!E45:E64)</f>
        <v>389587.32</v>
      </c>
      <c r="J209" s="34">
        <f>SUM('[7]Trial Blc'!F45:F64)</f>
        <v>458915.37000000005</v>
      </c>
      <c r="K209" s="34">
        <f>SUM('[7]Trial Blc'!G45:G64)</f>
        <v>464841.32999999996</v>
      </c>
      <c r="L209" s="34">
        <f>SUM('[7]Trial Blc'!H45:H64)</f>
        <v>274003.6700000001</v>
      </c>
      <c r="M209" s="34">
        <f>SUM('[7]Trial Blc'!I45:I64)</f>
        <v>-39071.840000000055</v>
      </c>
      <c r="N209" s="34">
        <f>SUM('[7]Trial Blc'!J45:J64)</f>
        <v>-39260.800000000148</v>
      </c>
      <c r="O209" s="34">
        <f>SUM('[7]Trial Blc'!K45:K64)</f>
        <v>-39421.550000000134</v>
      </c>
      <c r="P209" s="34">
        <f>SUM('[7]Trial Blc'!L45:L64)</f>
        <v>-37341.070000000065</v>
      </c>
      <c r="Q209" s="34">
        <f>SUM('[7]Trial Blc'!M45:M64)</f>
        <v>-1608.550000000072</v>
      </c>
      <c r="R209" s="34">
        <f>SUM('[7]Trial Blc'!N45:N64)</f>
        <v>-1081.5400000000627</v>
      </c>
      <c r="S209" s="34">
        <f>SUM('[7]Trial Blc'!O45:O64)</f>
        <v>42003.519999999917</v>
      </c>
      <c r="T209" s="34">
        <f>SUM('[7]Trial Blc'!P45:P64)</f>
        <v>0</v>
      </c>
      <c r="U209" s="179"/>
      <c r="Y209" s="30"/>
      <c r="Z209" s="30"/>
    </row>
    <row r="210" spans="1:40" s="33" customFormat="1" x14ac:dyDescent="0.2">
      <c r="A210" s="38" t="s">
        <v>131</v>
      </c>
      <c r="B210" s="162"/>
      <c r="U210" s="163" t="s">
        <v>519</v>
      </c>
      <c r="V210" s="35" t="s">
        <v>270</v>
      </c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6"/>
      <c r="AN210" s="36"/>
    </row>
    <row r="211" spans="1:40" s="33" customFormat="1" x14ac:dyDescent="0.2">
      <c r="A211" s="38" t="s">
        <v>132</v>
      </c>
      <c r="B211" s="162"/>
      <c r="D211" s="34"/>
      <c r="E211" s="34"/>
      <c r="F211" s="34"/>
      <c r="G211" s="10">
        <f t="shared" ref="G211" si="134">SUM(D211:F211)</f>
        <v>0</v>
      </c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163" t="s">
        <v>520</v>
      </c>
      <c r="V211" s="37" t="s">
        <v>311</v>
      </c>
      <c r="W211" s="34"/>
      <c r="X211" s="34"/>
      <c r="Y211" s="34"/>
      <c r="Z211" s="34">
        <f>SUM(W211:Y211)</f>
        <v>0</v>
      </c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6"/>
      <c r="AN211" s="36"/>
    </row>
    <row r="212" spans="1:40" s="33" customFormat="1" x14ac:dyDescent="0.2">
      <c r="A212" s="38" t="s">
        <v>133</v>
      </c>
      <c r="B212" s="162"/>
      <c r="C212" s="38"/>
      <c r="D212" s="34"/>
      <c r="E212" s="34"/>
      <c r="F212" s="34">
        <f>-F207</f>
        <v>0</v>
      </c>
      <c r="G212" s="3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163"/>
      <c r="V212" s="35"/>
      <c r="W212" s="34"/>
      <c r="X212" s="34">
        <f>-X207</f>
        <v>0</v>
      </c>
      <c r="Y212" s="34">
        <f>-Y207</f>
        <v>0</v>
      </c>
      <c r="Z212" s="34">
        <f>SUM(W212:Y212)</f>
        <v>0</v>
      </c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6"/>
      <c r="AN212" s="36"/>
    </row>
    <row r="213" spans="1:40" s="33" customFormat="1" x14ac:dyDescent="0.2">
      <c r="A213" s="76" t="s">
        <v>312</v>
      </c>
      <c r="B213" s="162"/>
      <c r="D213" s="34"/>
      <c r="E213" s="34"/>
      <c r="F213" s="34">
        <f>+F207-F211+F212</f>
        <v>0</v>
      </c>
      <c r="G213" s="34">
        <f>+G207-G211-G212</f>
        <v>99669.600000000035</v>
      </c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163" t="s">
        <v>521</v>
      </c>
      <c r="V213" s="35" t="s">
        <v>313</v>
      </c>
      <c r="W213" s="34">
        <f>+W205-W211</f>
        <v>0</v>
      </c>
      <c r="X213" s="34">
        <f>+X207-X211+X212</f>
        <v>0</v>
      </c>
      <c r="Y213" s="34"/>
      <c r="Z213" s="34">
        <f>+Z207-Z211+Z212</f>
        <v>0</v>
      </c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>
        <f>+AL205-AL211</f>
        <v>0</v>
      </c>
      <c r="AM213" s="36"/>
      <c r="AN213" s="36"/>
    </row>
    <row r="214" spans="1:40" x14ac:dyDescent="0.2">
      <c r="D214" s="30"/>
      <c r="E214" s="30"/>
      <c r="G214" s="30"/>
      <c r="U214" s="179"/>
      <c r="Y214" s="30"/>
      <c r="Z214" s="30"/>
    </row>
    <row r="215" spans="1:40" x14ac:dyDescent="0.2">
      <c r="D215" s="30"/>
      <c r="E215" s="30"/>
      <c r="G215" s="30"/>
      <c r="S215" s="30">
        <f>+S65+S136</f>
        <v>8371235.8799999999</v>
      </c>
      <c r="U215" s="179"/>
      <c r="Y215" s="30"/>
      <c r="Z215" s="30"/>
    </row>
    <row r="216" spans="1:40" x14ac:dyDescent="0.2">
      <c r="D216" s="30"/>
      <c r="E216" s="30"/>
      <c r="G216" s="30"/>
      <c r="U216" s="179"/>
      <c r="Y216" s="30"/>
      <c r="Z216" s="30"/>
    </row>
    <row r="217" spans="1:40" x14ac:dyDescent="0.2">
      <c r="D217" s="30"/>
      <c r="E217" s="30"/>
      <c r="G217" s="30"/>
      <c r="U217" s="179"/>
      <c r="Y217" s="30"/>
      <c r="Z217" s="30"/>
    </row>
    <row r="218" spans="1:40" x14ac:dyDescent="0.2">
      <c r="D218" s="30"/>
      <c r="E218" s="30"/>
      <c r="G218" s="30"/>
      <c r="U218" s="179"/>
      <c r="Y218" s="30"/>
      <c r="Z218" s="30"/>
    </row>
    <row r="219" spans="1:40" x14ac:dyDescent="0.2">
      <c r="D219" s="30"/>
      <c r="E219" s="30"/>
      <c r="G219" s="30"/>
      <c r="S219" s="30">
        <f>+S215-S217</f>
        <v>8371235.8799999999</v>
      </c>
      <c r="U219" s="179"/>
      <c r="Y219" s="30"/>
      <c r="Z219" s="30"/>
    </row>
    <row r="220" spans="1:40" x14ac:dyDescent="0.2">
      <c r="D220" s="30"/>
      <c r="E220" s="30"/>
      <c r="G220" s="30"/>
      <c r="U220" s="179"/>
      <c r="Y220" s="30"/>
      <c r="Z220" s="30"/>
    </row>
    <row r="221" spans="1:40" x14ac:dyDescent="0.2">
      <c r="D221" s="30"/>
      <c r="E221" s="30"/>
      <c r="G221" s="30"/>
      <c r="U221" s="179"/>
      <c r="Y221" s="30"/>
      <c r="Z221" s="30"/>
    </row>
    <row r="222" spans="1:40" x14ac:dyDescent="0.2">
      <c r="D222" s="30"/>
      <c r="E222" s="30"/>
      <c r="G222" s="30"/>
      <c r="U222" s="179"/>
      <c r="Y222" s="30"/>
      <c r="Z222" s="30"/>
    </row>
    <row r="223" spans="1:40" x14ac:dyDescent="0.2">
      <c r="D223" s="30"/>
      <c r="E223" s="30"/>
      <c r="G223" s="30"/>
      <c r="U223" s="179"/>
      <c r="Y223" s="30"/>
      <c r="Z223" s="30"/>
    </row>
    <row r="224" spans="1:40" x14ac:dyDescent="0.2">
      <c r="D224" s="30"/>
      <c r="E224" s="30"/>
      <c r="G224" s="30"/>
      <c r="U224" s="179"/>
      <c r="Y224" s="30"/>
      <c r="Z224" s="30"/>
    </row>
    <row r="225" spans="4:26" x14ac:dyDescent="0.2">
      <c r="D225" s="30"/>
      <c r="E225" s="30"/>
      <c r="G225" s="30"/>
      <c r="U225" s="179"/>
      <c r="Y225" s="30"/>
      <c r="Z225" s="30"/>
    </row>
    <row r="226" spans="4:26" x14ac:dyDescent="0.2">
      <c r="D226" s="30"/>
      <c r="E226" s="30"/>
      <c r="G226" s="30"/>
      <c r="U226" s="179"/>
      <c r="Y226" s="30"/>
      <c r="Z226" s="30"/>
    </row>
    <row r="227" spans="4:26" x14ac:dyDescent="0.2">
      <c r="D227" s="30"/>
      <c r="E227" s="30"/>
      <c r="G227" s="30"/>
      <c r="U227" s="179"/>
      <c r="Y227" s="30"/>
      <c r="Z227" s="30"/>
    </row>
    <row r="228" spans="4:26" x14ac:dyDescent="0.2">
      <c r="D228" s="30"/>
      <c r="E228" s="30"/>
      <c r="G228" s="30"/>
      <c r="U228" s="179"/>
      <c r="Y228" s="30"/>
      <c r="Z228" s="30"/>
    </row>
    <row r="229" spans="4:26" x14ac:dyDescent="0.2">
      <c r="D229" s="30"/>
      <c r="E229" s="30"/>
      <c r="G229" s="30"/>
      <c r="U229" s="179"/>
      <c r="Y229" s="30"/>
      <c r="Z229" s="30"/>
    </row>
    <row r="230" spans="4:26" x14ac:dyDescent="0.2">
      <c r="D230" s="30"/>
      <c r="E230" s="30"/>
      <c r="G230" s="30"/>
      <c r="U230" s="179"/>
      <c r="Y230" s="30"/>
      <c r="Z230" s="30"/>
    </row>
    <row r="231" spans="4:26" x14ac:dyDescent="0.2">
      <c r="D231" s="30"/>
      <c r="E231" s="30"/>
      <c r="G231" s="30"/>
      <c r="Y231" s="30"/>
      <c r="Z231" s="30"/>
    </row>
    <row r="232" spans="4:26" x14ac:dyDescent="0.2">
      <c r="D232" s="30"/>
      <c r="E232" s="30"/>
      <c r="G232" s="30"/>
      <c r="Y232" s="30"/>
      <c r="Z232" s="30"/>
    </row>
    <row r="233" spans="4:26" x14ac:dyDescent="0.2">
      <c r="D233" s="30"/>
      <c r="E233" s="30"/>
      <c r="G233" s="30"/>
      <c r="Y233" s="30"/>
      <c r="Z233" s="30"/>
    </row>
    <row r="234" spans="4:26" x14ac:dyDescent="0.2">
      <c r="D234" s="30"/>
      <c r="E234" s="30"/>
      <c r="G234" s="30"/>
      <c r="Y234" s="30"/>
      <c r="Z234" s="30"/>
    </row>
    <row r="235" spans="4:26" x14ac:dyDescent="0.2">
      <c r="D235" s="30"/>
      <c r="E235" s="30"/>
      <c r="G235" s="30"/>
      <c r="Y235" s="30"/>
      <c r="Z235" s="30"/>
    </row>
    <row r="236" spans="4:26" x14ac:dyDescent="0.2">
      <c r="D236" s="30"/>
      <c r="E236" s="30"/>
      <c r="G236" s="30"/>
      <c r="Y236" s="30"/>
      <c r="Z236" s="30"/>
    </row>
    <row r="237" spans="4:26" x14ac:dyDescent="0.2">
      <c r="D237" s="30"/>
      <c r="E237" s="30"/>
      <c r="G237" s="30"/>
      <c r="Y237" s="30"/>
      <c r="Z237" s="30"/>
    </row>
    <row r="238" spans="4:26" x14ac:dyDescent="0.2">
      <c r="D238" s="30"/>
      <c r="E238" s="30"/>
      <c r="G238" s="30"/>
      <c r="Y238" s="30"/>
      <c r="Z238" s="30"/>
    </row>
    <row r="239" spans="4:26" x14ac:dyDescent="0.2">
      <c r="D239" s="30"/>
      <c r="E239" s="30"/>
      <c r="G239" s="30"/>
      <c r="Y239" s="30"/>
      <c r="Z239" s="30"/>
    </row>
    <row r="240" spans="4:26" x14ac:dyDescent="0.2">
      <c r="D240" s="30"/>
      <c r="E240" s="30"/>
      <c r="G240" s="30"/>
      <c r="Y240" s="30"/>
      <c r="Z240" s="30"/>
    </row>
    <row r="241" spans="4:26" x14ac:dyDescent="0.2">
      <c r="D241" s="30"/>
      <c r="E241" s="30"/>
      <c r="G241" s="30"/>
      <c r="Y241" s="30"/>
      <c r="Z241" s="30"/>
    </row>
    <row r="242" spans="4:26" x14ac:dyDescent="0.2">
      <c r="D242" s="30"/>
      <c r="E242" s="30"/>
      <c r="G242" s="30"/>
      <c r="Y242" s="30"/>
      <c r="Z242" s="30"/>
    </row>
    <row r="243" spans="4:26" x14ac:dyDescent="0.2">
      <c r="D243" s="30"/>
      <c r="E243" s="30"/>
      <c r="G243" s="30"/>
      <c r="Y243" s="30"/>
      <c r="Z243" s="30"/>
    </row>
    <row r="244" spans="4:26" x14ac:dyDescent="0.2">
      <c r="D244" s="30"/>
      <c r="E244" s="30"/>
      <c r="G244" s="30"/>
      <c r="Y244" s="30"/>
      <c r="Z244" s="30"/>
    </row>
    <row r="245" spans="4:26" x14ac:dyDescent="0.2">
      <c r="D245" s="30"/>
      <c r="E245" s="30"/>
      <c r="G245" s="30"/>
      <c r="Y245" s="30"/>
      <c r="Z245" s="30"/>
    </row>
    <row r="246" spans="4:26" x14ac:dyDescent="0.2">
      <c r="D246" s="30"/>
      <c r="E246" s="30"/>
      <c r="G246" s="30"/>
      <c r="Y246" s="30"/>
      <c r="Z246" s="30"/>
    </row>
    <row r="247" spans="4:26" x14ac:dyDescent="0.2">
      <c r="D247" s="30"/>
      <c r="E247" s="30"/>
      <c r="G247" s="30"/>
      <c r="Y247" s="30"/>
      <c r="Z247" s="30"/>
    </row>
    <row r="248" spans="4:26" x14ac:dyDescent="0.2">
      <c r="D248" s="30"/>
      <c r="E248" s="30"/>
      <c r="G248" s="30"/>
      <c r="Y248" s="30"/>
      <c r="Z248" s="30"/>
    </row>
    <row r="249" spans="4:26" x14ac:dyDescent="0.2">
      <c r="D249" s="30"/>
      <c r="E249" s="30"/>
      <c r="G249" s="30"/>
      <c r="Y249" s="30"/>
      <c r="Z249" s="30"/>
    </row>
    <row r="250" spans="4:26" x14ac:dyDescent="0.2">
      <c r="D250" s="30"/>
      <c r="E250" s="30"/>
      <c r="G250" s="30"/>
      <c r="Y250" s="30"/>
      <c r="Z250" s="30"/>
    </row>
    <row r="251" spans="4:26" x14ac:dyDescent="0.2">
      <c r="D251" s="30"/>
      <c r="E251" s="30"/>
      <c r="G251" s="30"/>
      <c r="Y251" s="30"/>
      <c r="Z251" s="30"/>
    </row>
    <row r="252" spans="4:26" x14ac:dyDescent="0.2">
      <c r="D252" s="30"/>
      <c r="E252" s="30"/>
      <c r="G252" s="30"/>
      <c r="Y252" s="30"/>
      <c r="Z252" s="30"/>
    </row>
    <row r="253" spans="4:26" x14ac:dyDescent="0.2">
      <c r="D253" s="30"/>
      <c r="E253" s="30"/>
      <c r="G253" s="30"/>
      <c r="Y253" s="30"/>
      <c r="Z253" s="30"/>
    </row>
    <row r="254" spans="4:26" x14ac:dyDescent="0.2">
      <c r="D254" s="30"/>
      <c r="E254" s="30"/>
      <c r="G254" s="30"/>
      <c r="Y254" s="30"/>
      <c r="Z254" s="30"/>
    </row>
    <row r="255" spans="4:26" x14ac:dyDescent="0.2">
      <c r="D255" s="30"/>
      <c r="E255" s="30"/>
      <c r="G255" s="30"/>
      <c r="Y255" s="30"/>
      <c r="Z255" s="30"/>
    </row>
    <row r="256" spans="4:26" x14ac:dyDescent="0.2">
      <c r="D256" s="30"/>
      <c r="E256" s="30"/>
      <c r="G256" s="30"/>
      <c r="Y256" s="30"/>
      <c r="Z256" s="30"/>
    </row>
    <row r="257" spans="4:26" x14ac:dyDescent="0.2">
      <c r="D257" s="30"/>
      <c r="E257" s="30"/>
      <c r="G257" s="30"/>
      <c r="Y257" s="30"/>
      <c r="Z257" s="30"/>
    </row>
    <row r="258" spans="4:26" x14ac:dyDescent="0.2">
      <c r="D258" s="30"/>
      <c r="E258" s="30"/>
      <c r="G258" s="30"/>
      <c r="Y258" s="30"/>
      <c r="Z258" s="30"/>
    </row>
    <row r="259" spans="4:26" x14ac:dyDescent="0.2">
      <c r="D259" s="30"/>
      <c r="E259" s="30"/>
      <c r="G259" s="30"/>
      <c r="Y259" s="30"/>
      <c r="Z259" s="30"/>
    </row>
    <row r="260" spans="4:26" x14ac:dyDescent="0.2">
      <c r="D260" s="30"/>
      <c r="E260" s="30"/>
      <c r="G260" s="30"/>
      <c r="Y260" s="30"/>
      <c r="Z260" s="30"/>
    </row>
    <row r="261" spans="4:26" x14ac:dyDescent="0.2">
      <c r="D261" s="30"/>
      <c r="E261" s="30"/>
      <c r="G261" s="30"/>
      <c r="Y261" s="30"/>
      <c r="Z261" s="30"/>
    </row>
    <row r="262" spans="4:26" x14ac:dyDescent="0.2">
      <c r="D262" s="30"/>
      <c r="E262" s="30"/>
      <c r="G262" s="30"/>
      <c r="Y262" s="30"/>
      <c r="Z262" s="30"/>
    </row>
    <row r="263" spans="4:26" x14ac:dyDescent="0.2">
      <c r="D263" s="30"/>
      <c r="E263" s="30"/>
      <c r="G263" s="30"/>
      <c r="Y263" s="30"/>
      <c r="Z263" s="30"/>
    </row>
    <row r="264" spans="4:26" x14ac:dyDescent="0.2">
      <c r="D264" s="30"/>
      <c r="E264" s="30"/>
      <c r="G264" s="30"/>
      <c r="Y264" s="30"/>
      <c r="Z264" s="30"/>
    </row>
    <row r="265" spans="4:26" x14ac:dyDescent="0.2">
      <c r="D265" s="30"/>
      <c r="E265" s="30"/>
      <c r="G265" s="30"/>
      <c r="Y265" s="30"/>
      <c r="Z265" s="30"/>
    </row>
    <row r="266" spans="4:26" x14ac:dyDescent="0.2">
      <c r="D266" s="30"/>
      <c r="E266" s="30"/>
      <c r="G266" s="30"/>
      <c r="Y266" s="30"/>
      <c r="Z266" s="30"/>
    </row>
    <row r="267" spans="4:26" x14ac:dyDescent="0.2">
      <c r="D267" s="30"/>
      <c r="E267" s="30"/>
      <c r="G267" s="30"/>
      <c r="Y267" s="30"/>
      <c r="Z267" s="30"/>
    </row>
    <row r="268" spans="4:26" x14ac:dyDescent="0.2">
      <c r="D268" s="30"/>
      <c r="E268" s="30"/>
      <c r="G268" s="30"/>
      <c r="Y268" s="30"/>
      <c r="Z268" s="30"/>
    </row>
    <row r="269" spans="4:26" x14ac:dyDescent="0.2">
      <c r="D269" s="30"/>
      <c r="E269" s="30"/>
      <c r="G269" s="30"/>
      <c r="Y269" s="30"/>
      <c r="Z269" s="30"/>
    </row>
    <row r="270" spans="4:26" x14ac:dyDescent="0.2">
      <c r="D270" s="30"/>
      <c r="E270" s="30"/>
      <c r="G270" s="30"/>
      <c r="Y270" s="30"/>
      <c r="Z270" s="30"/>
    </row>
    <row r="271" spans="4:26" x14ac:dyDescent="0.2">
      <c r="D271" s="30"/>
      <c r="E271" s="30"/>
      <c r="G271" s="30"/>
      <c r="Y271" s="30"/>
      <c r="Z271" s="30"/>
    </row>
    <row r="272" spans="4:26" x14ac:dyDescent="0.2">
      <c r="D272" s="30"/>
      <c r="E272" s="30"/>
      <c r="G272" s="30"/>
      <c r="Y272" s="30"/>
      <c r="Z272" s="30"/>
    </row>
    <row r="273" spans="4:26" x14ac:dyDescent="0.2">
      <c r="D273" s="30"/>
      <c r="E273" s="30"/>
      <c r="G273" s="30"/>
      <c r="Y273" s="30"/>
      <c r="Z273" s="30"/>
    </row>
    <row r="274" spans="4:26" x14ac:dyDescent="0.2">
      <c r="D274" s="30"/>
      <c r="E274" s="30"/>
      <c r="G274" s="30"/>
      <c r="Y274" s="30"/>
      <c r="Z274" s="30"/>
    </row>
    <row r="275" spans="4:26" x14ac:dyDescent="0.2">
      <c r="D275" s="30"/>
      <c r="E275" s="30"/>
      <c r="G275" s="30"/>
      <c r="Y275" s="30"/>
      <c r="Z275" s="30"/>
    </row>
    <row r="276" spans="4:26" x14ac:dyDescent="0.2">
      <c r="D276" s="30"/>
      <c r="E276" s="30"/>
      <c r="G276" s="30"/>
      <c r="Y276" s="30"/>
      <c r="Z276" s="30"/>
    </row>
    <row r="277" spans="4:26" x14ac:dyDescent="0.2">
      <c r="D277" s="30"/>
      <c r="E277" s="30"/>
      <c r="G277" s="30"/>
      <c r="Y277" s="30"/>
      <c r="Z277" s="30"/>
    </row>
    <row r="278" spans="4:26" x14ac:dyDescent="0.2">
      <c r="D278" s="30"/>
      <c r="E278" s="30"/>
      <c r="G278" s="30"/>
      <c r="Y278" s="30"/>
      <c r="Z278" s="30"/>
    </row>
    <row r="279" spans="4:26" x14ac:dyDescent="0.2">
      <c r="D279" s="30"/>
      <c r="E279" s="30"/>
      <c r="G279" s="30"/>
      <c r="Y279" s="30"/>
      <c r="Z279" s="30"/>
    </row>
    <row r="280" spans="4:26" x14ac:dyDescent="0.2">
      <c r="D280" s="30"/>
      <c r="E280" s="30"/>
      <c r="G280" s="30"/>
      <c r="Y280" s="30"/>
      <c r="Z280" s="30"/>
    </row>
    <row r="281" spans="4:26" x14ac:dyDescent="0.2">
      <c r="D281" s="30"/>
      <c r="E281" s="30"/>
      <c r="G281" s="30"/>
      <c r="Y281" s="30"/>
      <c r="Z281" s="30"/>
    </row>
    <row r="282" spans="4:26" x14ac:dyDescent="0.2">
      <c r="D282" s="30"/>
      <c r="E282" s="30"/>
      <c r="G282" s="30"/>
      <c r="Y282" s="30"/>
      <c r="Z282" s="30"/>
    </row>
    <row r="283" spans="4:26" x14ac:dyDescent="0.2">
      <c r="D283" s="30"/>
      <c r="E283" s="30"/>
      <c r="G283" s="30"/>
      <c r="Y283" s="30"/>
      <c r="Z283" s="30"/>
    </row>
    <row r="284" spans="4:26" x14ac:dyDescent="0.2">
      <c r="D284" s="30"/>
      <c r="E284" s="30"/>
      <c r="G284" s="30"/>
      <c r="Y284" s="30"/>
      <c r="Z284" s="30"/>
    </row>
    <row r="285" spans="4:26" x14ac:dyDescent="0.2">
      <c r="D285" s="30"/>
      <c r="E285" s="30"/>
      <c r="G285" s="30"/>
      <c r="Y285" s="30"/>
      <c r="Z285" s="30"/>
    </row>
    <row r="286" spans="4:26" x14ac:dyDescent="0.2">
      <c r="D286" s="30"/>
      <c r="E286" s="30"/>
      <c r="G286" s="30"/>
      <c r="Y286" s="30"/>
      <c r="Z286" s="30"/>
    </row>
    <row r="287" spans="4:26" x14ac:dyDescent="0.2">
      <c r="D287" s="30"/>
      <c r="E287" s="30"/>
      <c r="G287" s="30"/>
      <c r="Y287" s="30"/>
      <c r="Z287" s="30"/>
    </row>
    <row r="288" spans="4:26" x14ac:dyDescent="0.2">
      <c r="D288" s="30"/>
      <c r="E288" s="30"/>
      <c r="G288" s="30"/>
      <c r="Y288" s="30"/>
      <c r="Z288" s="30"/>
    </row>
    <row r="289" spans="4:26" x14ac:dyDescent="0.2">
      <c r="D289" s="30"/>
      <c r="E289" s="30"/>
      <c r="G289" s="30"/>
      <c r="Y289" s="30"/>
      <c r="Z289" s="30"/>
    </row>
    <row r="290" spans="4:26" x14ac:dyDescent="0.2">
      <c r="D290" s="30"/>
      <c r="E290" s="30"/>
      <c r="G290" s="30"/>
      <c r="Y290" s="30"/>
      <c r="Z290" s="30"/>
    </row>
    <row r="291" spans="4:26" x14ac:dyDescent="0.2">
      <c r="D291" s="30"/>
      <c r="E291" s="30"/>
      <c r="G291" s="30"/>
      <c r="Y291" s="30"/>
      <c r="Z291" s="30"/>
    </row>
    <row r="292" spans="4:26" x14ac:dyDescent="0.2">
      <c r="D292" s="30"/>
      <c r="E292" s="30"/>
      <c r="G292" s="30"/>
      <c r="Y292" s="30"/>
      <c r="Z292" s="30"/>
    </row>
    <row r="293" spans="4:26" x14ac:dyDescent="0.2">
      <c r="D293" s="30"/>
      <c r="E293" s="30"/>
      <c r="G293" s="30"/>
      <c r="Y293" s="30"/>
      <c r="Z293" s="30"/>
    </row>
    <row r="294" spans="4:26" x14ac:dyDescent="0.2">
      <c r="D294" s="30"/>
      <c r="E294" s="30"/>
      <c r="G294" s="30"/>
      <c r="Y294" s="30"/>
      <c r="Z294" s="30"/>
    </row>
    <row r="295" spans="4:26" x14ac:dyDescent="0.2">
      <c r="D295" s="30"/>
      <c r="E295" s="30"/>
      <c r="G295" s="30"/>
      <c r="Y295" s="30"/>
      <c r="Z295" s="30"/>
    </row>
    <row r="296" spans="4:26" x14ac:dyDescent="0.2">
      <c r="D296" s="30"/>
      <c r="E296" s="30"/>
      <c r="G296" s="30"/>
      <c r="Y296" s="30"/>
      <c r="Z296" s="30"/>
    </row>
    <row r="297" spans="4:26" x14ac:dyDescent="0.2">
      <c r="D297" s="30"/>
      <c r="E297" s="30"/>
      <c r="G297" s="30"/>
      <c r="Y297" s="30"/>
      <c r="Z297" s="30"/>
    </row>
    <row r="298" spans="4:26" x14ac:dyDescent="0.2">
      <c r="D298" s="30"/>
      <c r="E298" s="30"/>
      <c r="G298" s="30"/>
      <c r="Y298" s="30"/>
      <c r="Z298" s="30"/>
    </row>
    <row r="299" spans="4:26" x14ac:dyDescent="0.2">
      <c r="D299" s="30"/>
      <c r="E299" s="30"/>
      <c r="G299" s="30"/>
      <c r="Y299" s="30"/>
      <c r="Z299" s="30"/>
    </row>
    <row r="300" spans="4:26" x14ac:dyDescent="0.2">
      <c r="D300" s="30"/>
      <c r="E300" s="30"/>
      <c r="G300" s="30"/>
      <c r="Y300" s="30"/>
      <c r="Z300" s="30"/>
    </row>
    <row r="301" spans="4:26" x14ac:dyDescent="0.2">
      <c r="D301" s="30"/>
      <c r="E301" s="30"/>
      <c r="G301" s="30"/>
      <c r="Y301" s="30"/>
      <c r="Z301" s="30"/>
    </row>
    <row r="302" spans="4:26" x14ac:dyDescent="0.2">
      <c r="D302" s="30"/>
      <c r="E302" s="30"/>
      <c r="G302" s="30"/>
      <c r="Y302" s="30"/>
      <c r="Z302" s="30"/>
    </row>
    <row r="303" spans="4:26" x14ac:dyDescent="0.2">
      <c r="D303" s="30"/>
      <c r="E303" s="30"/>
      <c r="G303" s="30"/>
      <c r="Y303" s="30"/>
      <c r="Z303" s="30"/>
    </row>
    <row r="304" spans="4:26" x14ac:dyDescent="0.2">
      <c r="D304" s="30"/>
      <c r="E304" s="30"/>
      <c r="G304" s="30"/>
      <c r="Y304" s="30"/>
      <c r="Z304" s="30"/>
    </row>
    <row r="305" spans="4:26" x14ac:dyDescent="0.2">
      <c r="D305" s="30"/>
      <c r="E305" s="30"/>
      <c r="G305" s="30"/>
      <c r="Y305" s="30"/>
      <c r="Z305" s="30"/>
    </row>
    <row r="306" spans="4:26" x14ac:dyDescent="0.2">
      <c r="D306" s="30"/>
      <c r="E306" s="30"/>
      <c r="G306" s="30"/>
      <c r="Y306" s="30"/>
      <c r="Z306" s="30"/>
    </row>
    <row r="307" spans="4:26" x14ac:dyDescent="0.2">
      <c r="D307" s="30"/>
      <c r="E307" s="30"/>
      <c r="G307" s="30"/>
      <c r="Y307" s="30"/>
      <c r="Z307" s="30"/>
    </row>
    <row r="308" spans="4:26" x14ac:dyDescent="0.2">
      <c r="D308" s="30"/>
      <c r="E308" s="30"/>
      <c r="G308" s="30"/>
      <c r="Y308" s="30"/>
      <c r="Z308" s="30"/>
    </row>
    <row r="309" spans="4:26" x14ac:dyDescent="0.2">
      <c r="D309" s="30"/>
      <c r="E309" s="30"/>
      <c r="G309" s="30"/>
      <c r="Y309" s="30"/>
      <c r="Z309" s="30"/>
    </row>
    <row r="310" spans="4:26" x14ac:dyDescent="0.2">
      <c r="D310" s="30"/>
      <c r="E310" s="30"/>
      <c r="G310" s="30"/>
      <c r="Y310" s="30"/>
      <c r="Z310" s="30"/>
    </row>
    <row r="311" spans="4:26" x14ac:dyDescent="0.2">
      <c r="D311" s="30"/>
      <c r="E311" s="30"/>
      <c r="G311" s="30"/>
      <c r="Y311" s="30"/>
      <c r="Z311" s="30"/>
    </row>
    <row r="312" spans="4:26" x14ac:dyDescent="0.2">
      <c r="D312" s="30"/>
      <c r="E312" s="30"/>
      <c r="G312" s="30"/>
      <c r="Y312" s="30"/>
      <c r="Z312" s="30"/>
    </row>
    <row r="313" spans="4:26" x14ac:dyDescent="0.2">
      <c r="D313" s="30"/>
      <c r="E313" s="30"/>
      <c r="G313" s="30"/>
      <c r="Y313" s="30"/>
      <c r="Z313" s="30"/>
    </row>
    <row r="314" spans="4:26" x14ac:dyDescent="0.2">
      <c r="D314" s="30"/>
      <c r="E314" s="30"/>
      <c r="G314" s="30"/>
      <c r="Y314" s="30"/>
      <c r="Z314" s="30"/>
    </row>
    <row r="315" spans="4:26" x14ac:dyDescent="0.2">
      <c r="D315" s="30"/>
      <c r="E315" s="30"/>
      <c r="G315" s="30"/>
      <c r="Y315" s="30"/>
      <c r="Z315" s="30"/>
    </row>
    <row r="316" spans="4:26" x14ac:dyDescent="0.2">
      <c r="D316" s="30"/>
      <c r="E316" s="30"/>
      <c r="G316" s="30"/>
      <c r="Y316" s="30"/>
      <c r="Z316" s="30"/>
    </row>
    <row r="317" spans="4:26" x14ac:dyDescent="0.2">
      <c r="D317" s="30"/>
      <c r="E317" s="30"/>
      <c r="G317" s="30"/>
      <c r="Y317" s="30"/>
      <c r="Z317" s="30"/>
    </row>
    <row r="318" spans="4:26" x14ac:dyDescent="0.2">
      <c r="D318" s="30"/>
      <c r="E318" s="30"/>
      <c r="G318" s="30"/>
      <c r="Y318" s="30"/>
      <c r="Z318" s="30"/>
    </row>
    <row r="319" spans="4:26" x14ac:dyDescent="0.2">
      <c r="D319" s="30"/>
      <c r="E319" s="30"/>
      <c r="G319" s="30"/>
      <c r="Y319" s="30"/>
      <c r="Z319" s="30"/>
    </row>
    <row r="320" spans="4:26" x14ac:dyDescent="0.2">
      <c r="D320" s="30"/>
      <c r="E320" s="30"/>
      <c r="G320" s="30"/>
      <c r="Y320" s="30"/>
      <c r="Z320" s="30"/>
    </row>
    <row r="321" spans="4:26" x14ac:dyDescent="0.2">
      <c r="D321" s="30"/>
      <c r="E321" s="30"/>
      <c r="G321" s="30"/>
      <c r="Y321" s="30"/>
      <c r="Z321" s="30"/>
    </row>
    <row r="322" spans="4:26" x14ac:dyDescent="0.2">
      <c r="D322" s="30"/>
      <c r="E322" s="30"/>
      <c r="G322" s="30"/>
      <c r="Y322" s="30"/>
      <c r="Z322" s="30"/>
    </row>
    <row r="323" spans="4:26" x14ac:dyDescent="0.2">
      <c r="D323" s="30"/>
      <c r="E323" s="30"/>
      <c r="G323" s="30"/>
      <c r="Y323" s="30"/>
      <c r="Z323" s="30"/>
    </row>
    <row r="324" spans="4:26" x14ac:dyDescent="0.2">
      <c r="D324" s="30"/>
      <c r="E324" s="30"/>
      <c r="G324" s="30"/>
      <c r="Y324" s="30"/>
      <c r="Z324" s="30"/>
    </row>
    <row r="325" spans="4:26" x14ac:dyDescent="0.2">
      <c r="D325" s="30"/>
      <c r="E325" s="30"/>
      <c r="G325" s="30"/>
      <c r="Y325" s="30"/>
      <c r="Z325" s="30"/>
    </row>
    <row r="326" spans="4:26" x14ac:dyDescent="0.2">
      <c r="D326" s="30"/>
      <c r="E326" s="30"/>
      <c r="G326" s="30"/>
      <c r="Y326" s="30"/>
      <c r="Z326" s="30"/>
    </row>
    <row r="327" spans="4:26" x14ac:dyDescent="0.2">
      <c r="D327" s="30"/>
      <c r="E327" s="30"/>
      <c r="G327" s="30"/>
      <c r="Y327" s="30"/>
      <c r="Z327" s="30"/>
    </row>
    <row r="328" spans="4:26" x14ac:dyDescent="0.2">
      <c r="D328" s="30"/>
      <c r="E328" s="30"/>
      <c r="G328" s="30"/>
      <c r="Y328" s="30"/>
      <c r="Z328" s="30"/>
    </row>
    <row r="329" spans="4:26" x14ac:dyDescent="0.2">
      <c r="D329" s="30"/>
      <c r="E329" s="30"/>
      <c r="G329" s="30"/>
      <c r="Y329" s="30"/>
      <c r="Z329" s="30"/>
    </row>
    <row r="330" spans="4:26" x14ac:dyDescent="0.2">
      <c r="D330" s="30"/>
      <c r="E330" s="30"/>
      <c r="G330" s="30"/>
      <c r="Y330" s="30"/>
      <c r="Z330" s="30"/>
    </row>
    <row r="331" spans="4:26" x14ac:dyDescent="0.2">
      <c r="D331" s="30"/>
      <c r="E331" s="30"/>
      <c r="G331" s="30"/>
      <c r="Y331" s="30"/>
      <c r="Z331" s="30"/>
    </row>
    <row r="332" spans="4:26" x14ac:dyDescent="0.2">
      <c r="D332" s="30"/>
      <c r="E332" s="30"/>
      <c r="G332" s="30"/>
      <c r="Y332" s="30"/>
      <c r="Z332" s="30"/>
    </row>
    <row r="333" spans="4:26" x14ac:dyDescent="0.2">
      <c r="D333" s="30"/>
      <c r="E333" s="30"/>
      <c r="G333" s="30"/>
      <c r="Y333" s="30"/>
      <c r="Z333" s="30"/>
    </row>
    <row r="334" spans="4:26" x14ac:dyDescent="0.2">
      <c r="D334" s="30"/>
      <c r="E334" s="30"/>
      <c r="G334" s="30"/>
      <c r="Y334" s="30"/>
      <c r="Z334" s="30"/>
    </row>
    <row r="335" spans="4:26" x14ac:dyDescent="0.2">
      <c r="D335" s="30"/>
      <c r="E335" s="30"/>
      <c r="G335" s="30"/>
      <c r="Y335" s="30"/>
      <c r="Z335" s="30"/>
    </row>
    <row r="336" spans="4:26" x14ac:dyDescent="0.2">
      <c r="D336" s="30"/>
      <c r="E336" s="30"/>
      <c r="G336" s="30"/>
      <c r="Y336" s="30"/>
      <c r="Z336" s="30"/>
    </row>
    <row r="337" spans="4:26" x14ac:dyDescent="0.2">
      <c r="D337" s="30"/>
      <c r="E337" s="30"/>
      <c r="G337" s="30"/>
      <c r="Y337" s="30"/>
      <c r="Z337" s="30"/>
    </row>
    <row r="338" spans="4:26" x14ac:dyDescent="0.2">
      <c r="D338" s="30"/>
      <c r="E338" s="30"/>
      <c r="G338" s="30"/>
      <c r="Y338" s="30"/>
      <c r="Z338" s="30"/>
    </row>
    <row r="339" spans="4:26" x14ac:dyDescent="0.2">
      <c r="D339" s="30"/>
      <c r="E339" s="30"/>
      <c r="G339" s="30"/>
      <c r="Y339" s="30"/>
      <c r="Z339" s="30"/>
    </row>
    <row r="340" spans="4:26" x14ac:dyDescent="0.2">
      <c r="D340" s="30"/>
      <c r="E340" s="30"/>
      <c r="G340" s="30"/>
      <c r="Y340" s="30"/>
      <c r="Z340" s="30"/>
    </row>
    <row r="341" spans="4:26" x14ac:dyDescent="0.2">
      <c r="D341" s="30"/>
      <c r="E341" s="30"/>
      <c r="G341" s="30"/>
      <c r="Y341" s="30"/>
      <c r="Z341" s="30"/>
    </row>
    <row r="342" spans="4:26" x14ac:dyDescent="0.2">
      <c r="D342" s="30"/>
      <c r="E342" s="30"/>
      <c r="G342" s="30"/>
      <c r="Y342" s="30"/>
      <c r="Z342" s="30"/>
    </row>
    <row r="343" spans="4:26" x14ac:dyDescent="0.2">
      <c r="D343" s="30"/>
      <c r="E343" s="30"/>
      <c r="G343" s="30"/>
      <c r="Y343" s="30"/>
      <c r="Z343" s="30"/>
    </row>
    <row r="344" spans="4:26" x14ac:dyDescent="0.2">
      <c r="D344" s="30"/>
      <c r="E344" s="30"/>
      <c r="G344" s="30"/>
      <c r="Y344" s="30"/>
      <c r="Z344" s="30"/>
    </row>
    <row r="345" spans="4:26" x14ac:dyDescent="0.2">
      <c r="D345" s="30"/>
      <c r="E345" s="30"/>
      <c r="G345" s="30"/>
      <c r="Y345" s="30"/>
      <c r="Z345" s="30"/>
    </row>
    <row r="346" spans="4:26" x14ac:dyDescent="0.2">
      <c r="D346" s="30"/>
      <c r="E346" s="30"/>
      <c r="G346" s="30"/>
      <c r="Y346" s="30"/>
      <c r="Z346" s="30"/>
    </row>
    <row r="347" spans="4:26" x14ac:dyDescent="0.2">
      <c r="D347" s="30"/>
      <c r="E347" s="30"/>
      <c r="G347" s="30"/>
      <c r="Y347" s="30"/>
      <c r="Z347" s="30"/>
    </row>
    <row r="348" spans="4:26" x14ac:dyDescent="0.2">
      <c r="D348" s="30"/>
      <c r="E348" s="30"/>
      <c r="G348" s="30"/>
      <c r="Y348" s="30"/>
      <c r="Z348" s="30"/>
    </row>
    <row r="349" spans="4:26" x14ac:dyDescent="0.2">
      <c r="D349" s="30"/>
      <c r="E349" s="30"/>
      <c r="G349" s="30"/>
      <c r="Y349" s="30"/>
      <c r="Z349" s="30"/>
    </row>
    <row r="350" spans="4:26" x14ac:dyDescent="0.2">
      <c r="D350" s="30"/>
      <c r="E350" s="30"/>
      <c r="G350" s="30"/>
      <c r="Y350" s="30"/>
      <c r="Z350" s="30"/>
    </row>
    <row r="351" spans="4:26" x14ac:dyDescent="0.2">
      <c r="D351" s="30"/>
      <c r="E351" s="30"/>
      <c r="G351" s="30"/>
      <c r="Y351" s="30"/>
      <c r="Z351" s="30"/>
    </row>
    <row r="352" spans="4:26" x14ac:dyDescent="0.2">
      <c r="D352" s="30"/>
      <c r="E352" s="30"/>
      <c r="G352" s="30"/>
      <c r="Y352" s="30"/>
      <c r="Z352" s="30"/>
    </row>
    <row r="353" spans="4:26" x14ac:dyDescent="0.2">
      <c r="D353" s="30"/>
      <c r="E353" s="30"/>
      <c r="G353" s="30"/>
      <c r="Y353" s="30"/>
      <c r="Z353" s="30"/>
    </row>
    <row r="354" spans="4:26" x14ac:dyDescent="0.2">
      <c r="D354" s="30"/>
      <c r="E354" s="30"/>
      <c r="G354" s="30"/>
      <c r="Y354" s="30"/>
      <c r="Z354" s="30"/>
    </row>
    <row r="355" spans="4:26" x14ac:dyDescent="0.2">
      <c r="D355" s="30"/>
      <c r="E355" s="30"/>
      <c r="G355" s="30"/>
      <c r="Y355" s="30"/>
      <c r="Z355" s="30"/>
    </row>
    <row r="356" spans="4:26" x14ac:dyDescent="0.2">
      <c r="D356" s="30"/>
      <c r="E356" s="30"/>
      <c r="G356" s="30"/>
      <c r="Y356" s="30"/>
      <c r="Z356" s="30"/>
    </row>
    <row r="357" spans="4:26" x14ac:dyDescent="0.2">
      <c r="D357" s="30"/>
      <c r="E357" s="30"/>
      <c r="G357" s="30"/>
      <c r="Y357" s="30"/>
      <c r="Z357" s="30"/>
    </row>
    <row r="358" spans="4:26" x14ac:dyDescent="0.2">
      <c r="D358" s="30"/>
      <c r="E358" s="30"/>
      <c r="G358" s="30"/>
      <c r="Y358" s="30"/>
      <c r="Z358" s="30"/>
    </row>
    <row r="359" spans="4:26" x14ac:dyDescent="0.2">
      <c r="D359" s="30"/>
      <c r="E359" s="30"/>
      <c r="G359" s="30"/>
      <c r="Y359" s="30"/>
      <c r="Z359" s="30"/>
    </row>
    <row r="360" spans="4:26" x14ac:dyDescent="0.2">
      <c r="D360" s="30"/>
      <c r="E360" s="30"/>
      <c r="G360" s="30"/>
      <c r="Y360" s="30"/>
      <c r="Z360" s="30"/>
    </row>
    <row r="361" spans="4:26" x14ac:dyDescent="0.2">
      <c r="D361" s="30"/>
      <c r="E361" s="30"/>
      <c r="G361" s="30"/>
      <c r="Y361" s="30"/>
      <c r="Z361" s="30"/>
    </row>
    <row r="362" spans="4:26" x14ac:dyDescent="0.2">
      <c r="D362" s="30"/>
      <c r="E362" s="30"/>
      <c r="G362" s="30"/>
      <c r="Y362" s="30"/>
      <c r="Z362" s="30"/>
    </row>
    <row r="363" spans="4:26" x14ac:dyDescent="0.2">
      <c r="D363" s="30"/>
      <c r="E363" s="30"/>
      <c r="G363" s="30"/>
      <c r="Y363" s="30"/>
      <c r="Z363" s="30"/>
    </row>
    <row r="364" spans="4:26" x14ac:dyDescent="0.2">
      <c r="D364" s="30"/>
      <c r="E364" s="30"/>
      <c r="G364" s="30"/>
      <c r="Y364" s="30"/>
      <c r="Z364" s="30"/>
    </row>
    <row r="365" spans="4:26" x14ac:dyDescent="0.2">
      <c r="D365" s="30"/>
      <c r="E365" s="30"/>
      <c r="G365" s="30"/>
      <c r="Y365" s="30"/>
      <c r="Z365" s="30"/>
    </row>
    <row r="366" spans="4:26" x14ac:dyDescent="0.2">
      <c r="D366" s="30"/>
      <c r="E366" s="30"/>
      <c r="G366" s="30"/>
      <c r="Y366" s="30"/>
      <c r="Z366" s="30"/>
    </row>
    <row r="367" spans="4:26" x14ac:dyDescent="0.2">
      <c r="D367" s="30"/>
      <c r="E367" s="30"/>
      <c r="G367" s="30"/>
      <c r="Y367" s="30"/>
      <c r="Z367" s="30"/>
    </row>
    <row r="368" spans="4:26" x14ac:dyDescent="0.2">
      <c r="D368" s="30"/>
      <c r="E368" s="30"/>
      <c r="G368" s="30"/>
      <c r="Y368" s="30"/>
      <c r="Z368" s="30"/>
    </row>
    <row r="369" spans="4:26" x14ac:dyDescent="0.2">
      <c r="D369" s="30"/>
      <c r="E369" s="30"/>
      <c r="G369" s="30"/>
      <c r="Y369" s="30"/>
      <c r="Z369" s="30"/>
    </row>
    <row r="370" spans="4:26" x14ac:dyDescent="0.2">
      <c r="D370" s="30"/>
      <c r="E370" s="30"/>
      <c r="G370" s="30"/>
      <c r="Y370" s="30"/>
      <c r="Z370" s="30"/>
    </row>
    <row r="371" spans="4:26" x14ac:dyDescent="0.2">
      <c r="D371" s="30"/>
      <c r="E371" s="30"/>
      <c r="G371" s="30"/>
      <c r="Y371" s="30"/>
      <c r="Z371" s="30"/>
    </row>
    <row r="372" spans="4:26" x14ac:dyDescent="0.2">
      <c r="D372" s="30"/>
      <c r="E372" s="30"/>
      <c r="G372" s="30"/>
      <c r="Y372" s="30"/>
      <c r="Z372" s="30"/>
    </row>
    <row r="373" spans="4:26" x14ac:dyDescent="0.2">
      <c r="D373" s="30"/>
      <c r="E373" s="30"/>
      <c r="G373" s="30"/>
      <c r="Y373" s="30"/>
      <c r="Z373" s="30"/>
    </row>
    <row r="374" spans="4:26" x14ac:dyDescent="0.2">
      <c r="D374" s="30"/>
      <c r="E374" s="30"/>
      <c r="G374" s="30"/>
      <c r="Y374" s="30"/>
      <c r="Z374" s="30"/>
    </row>
    <row r="375" spans="4:26" x14ac:dyDescent="0.2">
      <c r="D375" s="30"/>
      <c r="E375" s="30"/>
      <c r="G375" s="30"/>
      <c r="Y375" s="30"/>
      <c r="Z375" s="30"/>
    </row>
    <row r="376" spans="4:26" x14ac:dyDescent="0.2">
      <c r="D376" s="30"/>
      <c r="E376" s="30"/>
      <c r="G376" s="30"/>
      <c r="Y376" s="30"/>
      <c r="Z376" s="30"/>
    </row>
    <row r="377" spans="4:26" x14ac:dyDescent="0.2">
      <c r="D377" s="30"/>
      <c r="E377" s="30"/>
      <c r="G377" s="30"/>
      <c r="Y377" s="30"/>
      <c r="Z377" s="30"/>
    </row>
    <row r="378" spans="4:26" x14ac:dyDescent="0.2">
      <c r="D378" s="30"/>
      <c r="E378" s="30"/>
      <c r="G378" s="30"/>
      <c r="Y378" s="30"/>
      <c r="Z378" s="30"/>
    </row>
    <row r="379" spans="4:26" x14ac:dyDescent="0.2">
      <c r="D379" s="30"/>
      <c r="E379" s="30"/>
      <c r="G379" s="30"/>
      <c r="Y379" s="30"/>
      <c r="Z379" s="30"/>
    </row>
    <row r="380" spans="4:26" x14ac:dyDescent="0.2">
      <c r="D380" s="30"/>
      <c r="E380" s="30"/>
      <c r="G380" s="30"/>
      <c r="Y380" s="30"/>
      <c r="Z380" s="30"/>
    </row>
    <row r="381" spans="4:26" x14ac:dyDescent="0.2">
      <c r="D381" s="30"/>
      <c r="E381" s="30"/>
      <c r="G381" s="30"/>
      <c r="Y381" s="30"/>
      <c r="Z381" s="30"/>
    </row>
    <row r="382" spans="4:26" x14ac:dyDescent="0.2">
      <c r="D382" s="30"/>
      <c r="E382" s="30"/>
      <c r="G382" s="30"/>
      <c r="Y382" s="30"/>
      <c r="Z382" s="30"/>
    </row>
    <row r="383" spans="4:26" x14ac:dyDescent="0.2">
      <c r="D383" s="30"/>
      <c r="E383" s="30"/>
      <c r="G383" s="30"/>
      <c r="Y383" s="30"/>
      <c r="Z383" s="30"/>
    </row>
    <row r="384" spans="4:26" x14ac:dyDescent="0.2">
      <c r="D384" s="30"/>
      <c r="E384" s="30"/>
      <c r="G384" s="30"/>
      <c r="Y384" s="30"/>
      <c r="Z384" s="30"/>
    </row>
    <row r="385" spans="4:26" x14ac:dyDescent="0.2">
      <c r="D385" s="30"/>
      <c r="E385" s="30"/>
      <c r="G385" s="30"/>
      <c r="Y385" s="30"/>
      <c r="Z385" s="30"/>
    </row>
    <row r="386" spans="4:26" x14ac:dyDescent="0.2">
      <c r="D386" s="30"/>
      <c r="E386" s="30"/>
      <c r="G386" s="30"/>
      <c r="Y386" s="30"/>
      <c r="Z386" s="30"/>
    </row>
    <row r="387" spans="4:26" x14ac:dyDescent="0.2">
      <c r="D387" s="30"/>
      <c r="E387" s="30"/>
      <c r="G387" s="30"/>
      <c r="Y387" s="30"/>
      <c r="Z387" s="30"/>
    </row>
    <row r="388" spans="4:26" x14ac:dyDescent="0.2">
      <c r="D388" s="30"/>
      <c r="E388" s="30"/>
      <c r="G388" s="30"/>
      <c r="Y388" s="30"/>
      <c r="Z388" s="30"/>
    </row>
    <row r="389" spans="4:26" x14ac:dyDescent="0.2">
      <c r="D389" s="30"/>
      <c r="E389" s="30"/>
      <c r="G389" s="30"/>
      <c r="Y389" s="30"/>
      <c r="Z389" s="30"/>
    </row>
    <row r="390" spans="4:26" x14ac:dyDescent="0.2">
      <c r="D390" s="30"/>
      <c r="E390" s="30"/>
      <c r="G390" s="30"/>
      <c r="Y390" s="30"/>
      <c r="Z390" s="30"/>
    </row>
    <row r="391" spans="4:26" x14ac:dyDescent="0.2">
      <c r="D391" s="30"/>
      <c r="E391" s="30"/>
      <c r="G391" s="30"/>
      <c r="Y391" s="30"/>
      <c r="Z391" s="30"/>
    </row>
    <row r="392" spans="4:26" x14ac:dyDescent="0.2">
      <c r="D392" s="30"/>
      <c r="E392" s="30"/>
      <c r="G392" s="30"/>
      <c r="Y392" s="30"/>
      <c r="Z392" s="30"/>
    </row>
    <row r="393" spans="4:26" x14ac:dyDescent="0.2">
      <c r="D393" s="30"/>
      <c r="E393" s="30"/>
      <c r="G393" s="30"/>
      <c r="Y393" s="30"/>
      <c r="Z393" s="30"/>
    </row>
    <row r="394" spans="4:26" x14ac:dyDescent="0.2">
      <c r="D394" s="30"/>
      <c r="E394" s="30"/>
      <c r="G394" s="30"/>
      <c r="Y394" s="30"/>
      <c r="Z394" s="30"/>
    </row>
    <row r="395" spans="4:26" x14ac:dyDescent="0.2">
      <c r="D395" s="30"/>
      <c r="E395" s="30"/>
      <c r="G395" s="30"/>
      <c r="Y395" s="30"/>
      <c r="Z395" s="30"/>
    </row>
    <row r="396" spans="4:26" x14ac:dyDescent="0.2">
      <c r="D396" s="30"/>
      <c r="E396" s="30"/>
      <c r="G396" s="30"/>
      <c r="Y396" s="30"/>
      <c r="Z396" s="30"/>
    </row>
    <row r="397" spans="4:26" x14ac:dyDescent="0.2">
      <c r="D397" s="30"/>
      <c r="E397" s="30"/>
      <c r="G397" s="30"/>
      <c r="Y397" s="30"/>
      <c r="Z397" s="30"/>
    </row>
    <row r="398" spans="4:26" x14ac:dyDescent="0.2">
      <c r="D398" s="30"/>
      <c r="E398" s="30"/>
      <c r="G398" s="30"/>
      <c r="Y398" s="30"/>
      <c r="Z398" s="30"/>
    </row>
    <row r="399" spans="4:26" x14ac:dyDescent="0.2">
      <c r="D399" s="30"/>
      <c r="E399" s="30"/>
      <c r="G399" s="30"/>
      <c r="Y399" s="30"/>
      <c r="Z399" s="30"/>
    </row>
    <row r="400" spans="4:26" x14ac:dyDescent="0.2">
      <c r="D400" s="30"/>
      <c r="E400" s="30"/>
      <c r="G400" s="30"/>
      <c r="Y400" s="30"/>
      <c r="Z400" s="30"/>
    </row>
    <row r="401" spans="4:26" x14ac:dyDescent="0.2">
      <c r="D401" s="30"/>
      <c r="E401" s="30"/>
      <c r="G401" s="30"/>
      <c r="Y401" s="30"/>
      <c r="Z401" s="30"/>
    </row>
    <row r="402" spans="4:26" x14ac:dyDescent="0.2">
      <c r="D402" s="30"/>
      <c r="E402" s="30"/>
      <c r="G402" s="30"/>
      <c r="Y402" s="30"/>
      <c r="Z402" s="30"/>
    </row>
    <row r="403" spans="4:26" x14ac:dyDescent="0.2">
      <c r="D403" s="30"/>
      <c r="E403" s="30"/>
      <c r="G403" s="30"/>
      <c r="Y403" s="30"/>
      <c r="Z403" s="30"/>
    </row>
    <row r="404" spans="4:26" x14ac:dyDescent="0.2">
      <c r="D404" s="30"/>
      <c r="E404" s="30"/>
      <c r="G404" s="30"/>
      <c r="Y404" s="30"/>
      <c r="Z404" s="30"/>
    </row>
    <row r="405" spans="4:26" x14ac:dyDescent="0.2">
      <c r="D405" s="30"/>
      <c r="E405" s="30"/>
      <c r="G405" s="30"/>
      <c r="Y405" s="30"/>
      <c r="Z405" s="30"/>
    </row>
    <row r="406" spans="4:26" x14ac:dyDescent="0.2">
      <c r="D406" s="30"/>
      <c r="E406" s="30"/>
      <c r="G406" s="30"/>
      <c r="Y406" s="30"/>
      <c r="Z406" s="30"/>
    </row>
    <row r="407" spans="4:26" x14ac:dyDescent="0.2">
      <c r="D407" s="30"/>
      <c r="E407" s="30"/>
      <c r="G407" s="30"/>
      <c r="Y407" s="30"/>
      <c r="Z407" s="30"/>
    </row>
    <row r="408" spans="4:26" x14ac:dyDescent="0.2">
      <c r="D408" s="30"/>
      <c r="E408" s="30"/>
      <c r="G408" s="30"/>
      <c r="Y408" s="30"/>
      <c r="Z408" s="30"/>
    </row>
    <row r="409" spans="4:26" x14ac:dyDescent="0.2">
      <c r="D409" s="30"/>
      <c r="E409" s="30"/>
      <c r="G409" s="30"/>
      <c r="Y409" s="30"/>
      <c r="Z409" s="30"/>
    </row>
    <row r="410" spans="4:26" x14ac:dyDescent="0.2">
      <c r="D410" s="30"/>
      <c r="E410" s="30"/>
      <c r="G410" s="30"/>
      <c r="Y410" s="30"/>
      <c r="Z410" s="30"/>
    </row>
    <row r="411" spans="4:26" x14ac:dyDescent="0.2">
      <c r="D411" s="30"/>
      <c r="E411" s="30"/>
      <c r="G411" s="30"/>
      <c r="Y411" s="30"/>
      <c r="Z411" s="30"/>
    </row>
    <row r="412" spans="4:26" x14ac:dyDescent="0.2">
      <c r="D412" s="30"/>
      <c r="E412" s="30"/>
      <c r="G412" s="30"/>
      <c r="Y412" s="30"/>
      <c r="Z412" s="30"/>
    </row>
    <row r="413" spans="4:26" x14ac:dyDescent="0.2">
      <c r="D413" s="30"/>
      <c r="E413" s="30"/>
      <c r="G413" s="30"/>
      <c r="Y413" s="30"/>
      <c r="Z413" s="30"/>
    </row>
    <row r="414" spans="4:26" x14ac:dyDescent="0.2">
      <c r="D414" s="30"/>
      <c r="E414" s="30"/>
      <c r="G414" s="30"/>
      <c r="Y414" s="30"/>
      <c r="Z414" s="30"/>
    </row>
    <row r="415" spans="4:26" x14ac:dyDescent="0.2">
      <c r="D415" s="30"/>
      <c r="E415" s="30"/>
      <c r="G415" s="30"/>
      <c r="Y415" s="30"/>
      <c r="Z415" s="30"/>
    </row>
    <row r="416" spans="4:26" x14ac:dyDescent="0.2">
      <c r="D416" s="30"/>
      <c r="E416" s="30"/>
      <c r="G416" s="30"/>
      <c r="Y416" s="30"/>
      <c r="Z416" s="30"/>
    </row>
    <row r="417" spans="4:26" x14ac:dyDescent="0.2">
      <c r="D417" s="30"/>
      <c r="E417" s="30"/>
      <c r="G417" s="30"/>
      <c r="Y417" s="30"/>
      <c r="Z417" s="30"/>
    </row>
    <row r="418" spans="4:26" x14ac:dyDescent="0.2">
      <c r="D418" s="30"/>
      <c r="E418" s="30"/>
      <c r="G418" s="30"/>
      <c r="Y418" s="30"/>
      <c r="Z418" s="30"/>
    </row>
    <row r="419" spans="4:26" x14ac:dyDescent="0.2">
      <c r="D419" s="30"/>
      <c r="E419" s="30"/>
      <c r="G419" s="30"/>
      <c r="Y419" s="30"/>
      <c r="Z419" s="30"/>
    </row>
    <row r="420" spans="4:26" x14ac:dyDescent="0.2">
      <c r="D420" s="30"/>
      <c r="E420" s="30"/>
      <c r="G420" s="30"/>
      <c r="Y420" s="30"/>
      <c r="Z420" s="30"/>
    </row>
    <row r="421" spans="4:26" x14ac:dyDescent="0.2">
      <c r="D421" s="30"/>
      <c r="E421" s="30"/>
      <c r="G421" s="30"/>
      <c r="Y421" s="30"/>
      <c r="Z421" s="30"/>
    </row>
    <row r="422" spans="4:26" x14ac:dyDescent="0.2">
      <c r="D422" s="30"/>
      <c r="E422" s="30"/>
      <c r="G422" s="30"/>
      <c r="Y422" s="30"/>
      <c r="Z422" s="30"/>
    </row>
    <row r="423" spans="4:26" x14ac:dyDescent="0.2">
      <c r="D423" s="30"/>
      <c r="E423" s="30"/>
      <c r="G423" s="30"/>
      <c r="Y423" s="30"/>
      <c r="Z423" s="30"/>
    </row>
    <row r="424" spans="4:26" x14ac:dyDescent="0.2">
      <c r="D424" s="30"/>
      <c r="E424" s="30"/>
      <c r="G424" s="30"/>
      <c r="Y424" s="30"/>
      <c r="Z424" s="30"/>
    </row>
    <row r="425" spans="4:26" x14ac:dyDescent="0.2">
      <c r="D425" s="30"/>
      <c r="E425" s="30"/>
      <c r="G425" s="30"/>
      <c r="Y425" s="30"/>
      <c r="Z425" s="30"/>
    </row>
    <row r="426" spans="4:26" x14ac:dyDescent="0.2">
      <c r="D426" s="30"/>
      <c r="E426" s="30"/>
      <c r="G426" s="30"/>
      <c r="Y426" s="30"/>
      <c r="Z426" s="30"/>
    </row>
    <row r="427" spans="4:26" x14ac:dyDescent="0.2">
      <c r="D427" s="30"/>
      <c r="E427" s="30"/>
      <c r="G427" s="30"/>
      <c r="Y427" s="30"/>
      <c r="Z427" s="30"/>
    </row>
    <row r="428" spans="4:26" x14ac:dyDescent="0.2">
      <c r="D428" s="30"/>
      <c r="E428" s="30"/>
      <c r="G428" s="30"/>
      <c r="Y428" s="30"/>
      <c r="Z428" s="30"/>
    </row>
    <row r="429" spans="4:26" x14ac:dyDescent="0.2">
      <c r="D429" s="30"/>
      <c r="E429" s="30"/>
      <c r="G429" s="30"/>
      <c r="Y429" s="30"/>
      <c r="Z429" s="30"/>
    </row>
    <row r="430" spans="4:26" x14ac:dyDescent="0.2">
      <c r="D430" s="30"/>
      <c r="E430" s="30"/>
      <c r="G430" s="30"/>
      <c r="Y430" s="30"/>
      <c r="Z430" s="30"/>
    </row>
    <row r="431" spans="4:26" x14ac:dyDescent="0.2">
      <c r="D431" s="30"/>
      <c r="E431" s="30"/>
      <c r="G431" s="30"/>
      <c r="Y431" s="30"/>
      <c r="Z431" s="30"/>
    </row>
    <row r="432" spans="4:26" x14ac:dyDescent="0.2">
      <c r="D432" s="30"/>
      <c r="E432" s="30"/>
      <c r="G432" s="30"/>
      <c r="Y432" s="30"/>
      <c r="Z432" s="30"/>
    </row>
    <row r="433" spans="4:26" x14ac:dyDescent="0.2">
      <c r="D433" s="30"/>
      <c r="E433" s="30"/>
      <c r="G433" s="30"/>
      <c r="Y433" s="30"/>
      <c r="Z433" s="30"/>
    </row>
    <row r="434" spans="4:26" x14ac:dyDescent="0.2">
      <c r="D434" s="30"/>
      <c r="E434" s="30"/>
      <c r="G434" s="30"/>
      <c r="Y434" s="30"/>
      <c r="Z434" s="30"/>
    </row>
    <row r="435" spans="4:26" x14ac:dyDescent="0.2">
      <c r="D435" s="30"/>
      <c r="E435" s="30"/>
      <c r="G435" s="30"/>
      <c r="Y435" s="30"/>
      <c r="Z435" s="30"/>
    </row>
    <row r="436" spans="4:26" x14ac:dyDescent="0.2">
      <c r="D436" s="30"/>
      <c r="E436" s="30"/>
      <c r="G436" s="30"/>
      <c r="Y436" s="30"/>
      <c r="Z436" s="30"/>
    </row>
    <row r="437" spans="4:26" x14ac:dyDescent="0.2">
      <c r="D437" s="30"/>
      <c r="E437" s="30"/>
      <c r="G437" s="30"/>
      <c r="Y437" s="30"/>
      <c r="Z437" s="30"/>
    </row>
    <row r="438" spans="4:26" x14ac:dyDescent="0.2">
      <c r="D438" s="30"/>
      <c r="E438" s="30"/>
      <c r="G438" s="30"/>
      <c r="Y438" s="30"/>
      <c r="Z438" s="30"/>
    </row>
    <row r="439" spans="4:26" x14ac:dyDescent="0.2">
      <c r="D439" s="30"/>
      <c r="E439" s="30"/>
      <c r="G439" s="30"/>
      <c r="Y439" s="30"/>
      <c r="Z439" s="30"/>
    </row>
    <row r="440" spans="4:26" x14ac:dyDescent="0.2">
      <c r="D440" s="30"/>
      <c r="E440" s="30"/>
      <c r="G440" s="30"/>
      <c r="Y440" s="30"/>
      <c r="Z440" s="30"/>
    </row>
    <row r="441" spans="4:26" x14ac:dyDescent="0.2">
      <c r="D441" s="30"/>
      <c r="E441" s="30"/>
      <c r="G441" s="30"/>
      <c r="Y441" s="30"/>
      <c r="Z441" s="30"/>
    </row>
    <row r="442" spans="4:26" x14ac:dyDescent="0.2">
      <c r="D442" s="30"/>
      <c r="E442" s="30"/>
      <c r="G442" s="30"/>
      <c r="Y442" s="30"/>
      <c r="Z442" s="30"/>
    </row>
    <row r="443" spans="4:26" x14ac:dyDescent="0.2">
      <c r="D443" s="30"/>
      <c r="E443" s="30"/>
      <c r="G443" s="30"/>
      <c r="Y443" s="30"/>
      <c r="Z443" s="30"/>
    </row>
    <row r="444" spans="4:26" x14ac:dyDescent="0.2">
      <c r="D444" s="30"/>
      <c r="E444" s="30"/>
      <c r="G444" s="30"/>
      <c r="Y444" s="30"/>
      <c r="Z444" s="30"/>
    </row>
    <row r="445" spans="4:26" x14ac:dyDescent="0.2">
      <c r="D445" s="30"/>
      <c r="E445" s="30"/>
      <c r="G445" s="30"/>
      <c r="Y445" s="30"/>
      <c r="Z445" s="30"/>
    </row>
    <row r="446" spans="4:26" x14ac:dyDescent="0.2">
      <c r="D446" s="30"/>
      <c r="E446" s="30"/>
      <c r="G446" s="30"/>
      <c r="Y446" s="30"/>
      <c r="Z446" s="30"/>
    </row>
    <row r="447" spans="4:26" x14ac:dyDescent="0.2">
      <c r="D447" s="30"/>
      <c r="E447" s="30"/>
      <c r="G447" s="30"/>
      <c r="Y447" s="30"/>
      <c r="Z447" s="30"/>
    </row>
    <row r="448" spans="4:26" x14ac:dyDescent="0.2">
      <c r="D448" s="30"/>
      <c r="E448" s="30"/>
      <c r="G448" s="30"/>
      <c r="Y448" s="30"/>
      <c r="Z448" s="30"/>
    </row>
    <row r="449" spans="4:26" x14ac:dyDescent="0.2">
      <c r="D449" s="30"/>
      <c r="E449" s="30"/>
      <c r="G449" s="30"/>
      <c r="Y449" s="30"/>
      <c r="Z449" s="30"/>
    </row>
    <row r="450" spans="4:26" x14ac:dyDescent="0.2">
      <c r="D450" s="30"/>
      <c r="E450" s="30"/>
      <c r="G450" s="30"/>
      <c r="Y450" s="30"/>
      <c r="Z450" s="30"/>
    </row>
    <row r="451" spans="4:26" x14ac:dyDescent="0.2">
      <c r="D451" s="30"/>
      <c r="E451" s="30"/>
      <c r="G451" s="30"/>
      <c r="Y451" s="30"/>
      <c r="Z451" s="30"/>
    </row>
    <row r="452" spans="4:26" x14ac:dyDescent="0.2">
      <c r="D452" s="30"/>
      <c r="E452" s="30"/>
      <c r="G452" s="30"/>
      <c r="Y452" s="30"/>
      <c r="Z452" s="30"/>
    </row>
    <row r="453" spans="4:26" x14ac:dyDescent="0.2">
      <c r="D453" s="30"/>
      <c r="E453" s="30"/>
      <c r="G453" s="30"/>
      <c r="Y453" s="30"/>
      <c r="Z453" s="30"/>
    </row>
    <row r="454" spans="4:26" x14ac:dyDescent="0.2">
      <c r="D454" s="30"/>
      <c r="E454" s="30"/>
      <c r="G454" s="30"/>
      <c r="Y454" s="30"/>
      <c r="Z454" s="30"/>
    </row>
    <row r="455" spans="4:26" x14ac:dyDescent="0.2">
      <c r="D455" s="30"/>
      <c r="E455" s="30"/>
      <c r="G455" s="30"/>
      <c r="Y455" s="30"/>
      <c r="Z455" s="30"/>
    </row>
    <row r="456" spans="4:26" x14ac:dyDescent="0.2">
      <c r="D456" s="30"/>
      <c r="E456" s="30"/>
      <c r="G456" s="30"/>
      <c r="Y456" s="30"/>
      <c r="Z456" s="30"/>
    </row>
    <row r="457" spans="4:26" x14ac:dyDescent="0.2">
      <c r="D457" s="30"/>
      <c r="E457" s="30"/>
      <c r="G457" s="30"/>
      <c r="Y457" s="30"/>
      <c r="Z457" s="30"/>
    </row>
    <row r="458" spans="4:26" x14ac:dyDescent="0.2">
      <c r="D458" s="30"/>
      <c r="E458" s="30"/>
      <c r="G458" s="30"/>
      <c r="Y458" s="30"/>
      <c r="Z458" s="30"/>
    </row>
    <row r="459" spans="4:26" x14ac:dyDescent="0.2">
      <c r="D459" s="30"/>
      <c r="E459" s="30"/>
      <c r="G459" s="30"/>
      <c r="Y459" s="30"/>
      <c r="Z459" s="30"/>
    </row>
    <row r="460" spans="4:26" x14ac:dyDescent="0.2">
      <c r="D460" s="30"/>
      <c r="E460" s="30"/>
      <c r="G460" s="30"/>
      <c r="Y460" s="30"/>
      <c r="Z460" s="30"/>
    </row>
    <row r="461" spans="4:26" x14ac:dyDescent="0.2">
      <c r="D461" s="30"/>
      <c r="E461" s="30"/>
      <c r="G461" s="30"/>
      <c r="Y461" s="30"/>
      <c r="Z461" s="30"/>
    </row>
    <row r="462" spans="4:26" x14ac:dyDescent="0.2">
      <c r="D462" s="30"/>
      <c r="E462" s="30"/>
      <c r="G462" s="30"/>
      <c r="Y462" s="30"/>
      <c r="Z462" s="30"/>
    </row>
    <row r="463" spans="4:26" x14ac:dyDescent="0.2">
      <c r="D463" s="30"/>
      <c r="E463" s="30"/>
      <c r="G463" s="30"/>
      <c r="Y463" s="30"/>
      <c r="Z463" s="30"/>
    </row>
    <row r="464" spans="4:26" x14ac:dyDescent="0.2">
      <c r="D464" s="30"/>
      <c r="E464" s="30"/>
      <c r="G464" s="30"/>
      <c r="Y464" s="30"/>
      <c r="Z464" s="30"/>
    </row>
    <row r="465" spans="4:26" x14ac:dyDescent="0.2">
      <c r="D465" s="30"/>
      <c r="E465" s="30"/>
      <c r="G465" s="30"/>
      <c r="Y465" s="30"/>
      <c r="Z465" s="30"/>
    </row>
    <row r="466" spans="4:26" x14ac:dyDescent="0.2">
      <c r="D466" s="30"/>
      <c r="E466" s="30"/>
      <c r="G466" s="30"/>
      <c r="Y466" s="30"/>
      <c r="Z466" s="30"/>
    </row>
    <row r="467" spans="4:26" x14ac:dyDescent="0.2">
      <c r="D467" s="30"/>
      <c r="E467" s="30"/>
      <c r="G467" s="30"/>
      <c r="Y467" s="30"/>
      <c r="Z467" s="30"/>
    </row>
    <row r="468" spans="4:26" x14ac:dyDescent="0.2">
      <c r="D468" s="30"/>
      <c r="E468" s="30"/>
      <c r="G468" s="30"/>
      <c r="Y468" s="30"/>
      <c r="Z468" s="30"/>
    </row>
    <row r="469" spans="4:26" x14ac:dyDescent="0.2">
      <c r="D469" s="30"/>
      <c r="E469" s="30"/>
      <c r="G469" s="30"/>
      <c r="Y469" s="30"/>
      <c r="Z469" s="30"/>
    </row>
    <row r="470" spans="4:26" x14ac:dyDescent="0.2">
      <c r="D470" s="30"/>
      <c r="E470" s="30"/>
      <c r="G470" s="30"/>
      <c r="Y470" s="30"/>
      <c r="Z470" s="30"/>
    </row>
    <row r="471" spans="4:26" x14ac:dyDescent="0.2">
      <c r="D471" s="30"/>
      <c r="E471" s="30"/>
      <c r="G471" s="30"/>
      <c r="Y471" s="30"/>
      <c r="Z471" s="30"/>
    </row>
    <row r="472" spans="4:26" x14ac:dyDescent="0.2">
      <c r="D472" s="30"/>
      <c r="E472" s="30"/>
      <c r="G472" s="30"/>
      <c r="Y472" s="30"/>
      <c r="Z472" s="30"/>
    </row>
    <row r="473" spans="4:26" x14ac:dyDescent="0.2">
      <c r="D473" s="30"/>
      <c r="E473" s="30"/>
      <c r="G473" s="30"/>
      <c r="Y473" s="30"/>
      <c r="Z473" s="30"/>
    </row>
    <row r="474" spans="4:26" x14ac:dyDescent="0.2">
      <c r="D474" s="30"/>
      <c r="E474" s="30"/>
      <c r="G474" s="30"/>
      <c r="Y474" s="30"/>
      <c r="Z474" s="30"/>
    </row>
    <row r="475" spans="4:26" x14ac:dyDescent="0.2">
      <c r="D475" s="30"/>
      <c r="E475" s="30"/>
      <c r="G475" s="30"/>
      <c r="Y475" s="30"/>
      <c r="Z475" s="30"/>
    </row>
    <row r="476" spans="4:26" x14ac:dyDescent="0.2">
      <c r="D476" s="30"/>
      <c r="E476" s="30"/>
      <c r="G476" s="30"/>
      <c r="Y476" s="30"/>
      <c r="Z476" s="30"/>
    </row>
    <row r="477" spans="4:26" x14ac:dyDescent="0.2">
      <c r="D477" s="30"/>
      <c r="E477" s="30"/>
      <c r="G477" s="30"/>
      <c r="Y477" s="30"/>
      <c r="Z477" s="30"/>
    </row>
    <row r="478" spans="4:26" x14ac:dyDescent="0.2">
      <c r="D478" s="30"/>
      <c r="E478" s="30"/>
      <c r="G478" s="30"/>
      <c r="Y478" s="30"/>
      <c r="Z478" s="30"/>
    </row>
    <row r="479" spans="4:26" x14ac:dyDescent="0.2">
      <c r="D479" s="30"/>
      <c r="E479" s="30"/>
      <c r="G479" s="30"/>
      <c r="Y479" s="30"/>
      <c r="Z479" s="30"/>
    </row>
    <row r="480" spans="4:26" x14ac:dyDescent="0.2">
      <c r="D480" s="30"/>
      <c r="E480" s="30"/>
      <c r="G480" s="30"/>
      <c r="Y480" s="30"/>
      <c r="Z480" s="30"/>
    </row>
    <row r="481" spans="4:26" x14ac:dyDescent="0.2">
      <c r="D481" s="30"/>
      <c r="E481" s="30"/>
      <c r="G481" s="30"/>
      <c r="Y481" s="30"/>
      <c r="Z481" s="30"/>
    </row>
    <row r="482" spans="4:26" x14ac:dyDescent="0.2">
      <c r="D482" s="30"/>
      <c r="E482" s="30"/>
      <c r="G482" s="30"/>
      <c r="Y482" s="30"/>
      <c r="Z482" s="30"/>
    </row>
    <row r="483" spans="4:26" x14ac:dyDescent="0.2">
      <c r="D483" s="30"/>
      <c r="E483" s="30"/>
      <c r="G483" s="30"/>
      <c r="Y483" s="30"/>
      <c r="Z483" s="30"/>
    </row>
    <row r="484" spans="4:26" x14ac:dyDescent="0.2">
      <c r="D484" s="30"/>
      <c r="E484" s="30"/>
      <c r="G484" s="30"/>
      <c r="Y484" s="30"/>
      <c r="Z484" s="30"/>
    </row>
    <row r="485" spans="4:26" x14ac:dyDescent="0.2">
      <c r="D485" s="30"/>
      <c r="E485" s="30"/>
      <c r="G485" s="30"/>
      <c r="Y485" s="30"/>
      <c r="Z485" s="30"/>
    </row>
    <row r="486" spans="4:26" x14ac:dyDescent="0.2">
      <c r="D486" s="30"/>
      <c r="E486" s="30"/>
      <c r="G486" s="30"/>
      <c r="Y486" s="30"/>
      <c r="Z486" s="30"/>
    </row>
    <row r="487" spans="4:26" x14ac:dyDescent="0.2">
      <c r="D487" s="30"/>
      <c r="E487" s="30"/>
      <c r="G487" s="30"/>
      <c r="Y487" s="30"/>
      <c r="Z487" s="30"/>
    </row>
    <row r="488" spans="4:26" x14ac:dyDescent="0.2">
      <c r="D488" s="30"/>
      <c r="E488" s="30"/>
      <c r="G488" s="30"/>
      <c r="Y488" s="30"/>
      <c r="Z488" s="30"/>
    </row>
    <row r="489" spans="4:26" x14ac:dyDescent="0.2">
      <c r="D489" s="30"/>
      <c r="E489" s="30"/>
      <c r="G489" s="30"/>
      <c r="Y489" s="30"/>
      <c r="Z489" s="30"/>
    </row>
    <row r="490" spans="4:26" x14ac:dyDescent="0.2">
      <c r="D490" s="30"/>
      <c r="E490" s="30"/>
      <c r="G490" s="30"/>
      <c r="Y490" s="30"/>
      <c r="Z490" s="30"/>
    </row>
    <row r="491" spans="4:26" x14ac:dyDescent="0.2">
      <c r="D491" s="30"/>
      <c r="E491" s="30"/>
      <c r="G491" s="30"/>
      <c r="Y491" s="30"/>
      <c r="Z491" s="30"/>
    </row>
    <row r="492" spans="4:26" x14ac:dyDescent="0.2">
      <c r="D492" s="30"/>
      <c r="E492" s="30"/>
      <c r="G492" s="30"/>
      <c r="Y492" s="30"/>
      <c r="Z492" s="30"/>
    </row>
    <row r="493" spans="4:26" x14ac:dyDescent="0.2">
      <c r="D493" s="30"/>
      <c r="E493" s="30"/>
      <c r="G493" s="30"/>
      <c r="Y493" s="30"/>
      <c r="Z493" s="30"/>
    </row>
    <row r="494" spans="4:26" x14ac:dyDescent="0.2">
      <c r="D494" s="30"/>
      <c r="E494" s="30"/>
      <c r="G494" s="30"/>
      <c r="Y494" s="30"/>
      <c r="Z494" s="30"/>
    </row>
    <row r="495" spans="4:26" x14ac:dyDescent="0.2">
      <c r="D495" s="30"/>
      <c r="E495" s="30"/>
      <c r="G495" s="30"/>
      <c r="Y495" s="30"/>
      <c r="Z495" s="30"/>
    </row>
    <row r="496" spans="4:26" x14ac:dyDescent="0.2">
      <c r="D496" s="30"/>
      <c r="E496" s="30"/>
      <c r="G496" s="30"/>
      <c r="Y496" s="30"/>
      <c r="Z496" s="30"/>
    </row>
    <row r="497" spans="4:26" x14ac:dyDescent="0.2">
      <c r="D497" s="30"/>
      <c r="E497" s="30"/>
      <c r="G497" s="30"/>
      <c r="Y497" s="30"/>
      <c r="Z497" s="30"/>
    </row>
    <row r="498" spans="4:26" x14ac:dyDescent="0.2">
      <c r="D498" s="30"/>
      <c r="E498" s="30"/>
      <c r="G498" s="30"/>
      <c r="Y498" s="30"/>
      <c r="Z498" s="30"/>
    </row>
    <row r="499" spans="4:26" x14ac:dyDescent="0.2">
      <c r="D499" s="30"/>
      <c r="E499" s="30"/>
      <c r="G499" s="30"/>
      <c r="Y499" s="30"/>
      <c r="Z499" s="30"/>
    </row>
    <row r="500" spans="4:26" x14ac:dyDescent="0.2">
      <c r="D500" s="30"/>
      <c r="E500" s="30"/>
      <c r="G500" s="30"/>
      <c r="Y500" s="30"/>
      <c r="Z500" s="30"/>
    </row>
    <row r="501" spans="4:26" x14ac:dyDescent="0.2">
      <c r="D501" s="30"/>
      <c r="E501" s="30"/>
      <c r="G501" s="30"/>
      <c r="Y501" s="30"/>
      <c r="Z501" s="30"/>
    </row>
    <row r="502" spans="4:26" x14ac:dyDescent="0.2">
      <c r="D502" s="30"/>
      <c r="E502" s="30"/>
      <c r="G502" s="30"/>
      <c r="Y502" s="30"/>
      <c r="Z502" s="30"/>
    </row>
    <row r="503" spans="4:26" x14ac:dyDescent="0.2">
      <c r="D503" s="30"/>
      <c r="E503" s="30"/>
      <c r="G503" s="30"/>
      <c r="Y503" s="30"/>
      <c r="Z503" s="30"/>
    </row>
    <row r="504" spans="4:26" x14ac:dyDescent="0.2">
      <c r="D504" s="30"/>
      <c r="E504" s="30"/>
      <c r="G504" s="30"/>
      <c r="Y504" s="30"/>
      <c r="Z504" s="30"/>
    </row>
    <row r="505" spans="4:26" x14ac:dyDescent="0.2">
      <c r="D505" s="30"/>
      <c r="E505" s="30"/>
      <c r="G505" s="30"/>
      <c r="Y505" s="30"/>
      <c r="Z505" s="30"/>
    </row>
    <row r="506" spans="4:26" x14ac:dyDescent="0.2">
      <c r="D506" s="30"/>
      <c r="E506" s="30"/>
      <c r="G506" s="30"/>
      <c r="Y506" s="30"/>
      <c r="Z506" s="30"/>
    </row>
    <row r="507" spans="4:26" x14ac:dyDescent="0.2">
      <c r="D507" s="30"/>
      <c r="E507" s="30"/>
      <c r="G507" s="30"/>
      <c r="Y507" s="30"/>
      <c r="Z507" s="30"/>
    </row>
    <row r="508" spans="4:26" x14ac:dyDescent="0.2">
      <c r="D508" s="30"/>
      <c r="E508" s="30"/>
      <c r="G508" s="30"/>
      <c r="Y508" s="30"/>
      <c r="Z508" s="30"/>
    </row>
    <row r="509" spans="4:26" x14ac:dyDescent="0.2">
      <c r="D509" s="30"/>
      <c r="E509" s="30"/>
      <c r="G509" s="30"/>
      <c r="Y509" s="30"/>
      <c r="Z509" s="30"/>
    </row>
    <row r="510" spans="4:26" x14ac:dyDescent="0.2">
      <c r="D510" s="30"/>
      <c r="E510" s="30"/>
      <c r="G510" s="30"/>
      <c r="Y510" s="30"/>
      <c r="Z510" s="30"/>
    </row>
    <row r="511" spans="4:26" x14ac:dyDescent="0.2">
      <c r="D511" s="30"/>
      <c r="E511" s="30"/>
      <c r="G511" s="30"/>
      <c r="Y511" s="30"/>
      <c r="Z511" s="30"/>
    </row>
    <row r="512" spans="4:26" x14ac:dyDescent="0.2">
      <c r="D512" s="30"/>
      <c r="E512" s="30"/>
      <c r="G512" s="30"/>
      <c r="Y512" s="30"/>
      <c r="Z512" s="30"/>
    </row>
    <row r="513" spans="4:26" x14ac:dyDescent="0.2">
      <c r="D513" s="30"/>
      <c r="E513" s="30"/>
      <c r="G513" s="30"/>
      <c r="Y513" s="30"/>
      <c r="Z513" s="30"/>
    </row>
    <row r="514" spans="4:26" x14ac:dyDescent="0.2">
      <c r="D514" s="30"/>
      <c r="E514" s="30"/>
      <c r="G514" s="30"/>
      <c r="Y514" s="30"/>
      <c r="Z514" s="30"/>
    </row>
    <row r="515" spans="4:26" x14ac:dyDescent="0.2">
      <c r="D515" s="30"/>
      <c r="E515" s="30"/>
      <c r="G515" s="30"/>
      <c r="Y515" s="30"/>
      <c r="Z515" s="30"/>
    </row>
    <row r="516" spans="4:26" x14ac:dyDescent="0.2">
      <c r="D516" s="30"/>
      <c r="E516" s="30"/>
      <c r="G516" s="30"/>
      <c r="Y516" s="30"/>
      <c r="Z516" s="30"/>
    </row>
    <row r="517" spans="4:26" x14ac:dyDescent="0.2">
      <c r="D517" s="30"/>
      <c r="E517" s="30"/>
      <c r="G517" s="30"/>
      <c r="Y517" s="30"/>
      <c r="Z517" s="30"/>
    </row>
    <row r="518" spans="4:26" x14ac:dyDescent="0.2">
      <c r="D518" s="30"/>
      <c r="E518" s="30"/>
      <c r="G518" s="30"/>
      <c r="Y518" s="30"/>
      <c r="Z518" s="30"/>
    </row>
    <row r="519" spans="4:26" x14ac:dyDescent="0.2">
      <c r="D519" s="30"/>
      <c r="E519" s="30"/>
      <c r="G519" s="30"/>
      <c r="Y519" s="30"/>
      <c r="Z519" s="30"/>
    </row>
    <row r="520" spans="4:26" x14ac:dyDescent="0.2">
      <c r="D520" s="30"/>
      <c r="E520" s="30"/>
      <c r="G520" s="30"/>
      <c r="Y520" s="30"/>
      <c r="Z520" s="30"/>
    </row>
    <row r="521" spans="4:26" x14ac:dyDescent="0.2">
      <c r="D521" s="30"/>
      <c r="E521" s="30"/>
      <c r="G521" s="30"/>
      <c r="Y521" s="30"/>
      <c r="Z521" s="30"/>
    </row>
    <row r="522" spans="4:26" x14ac:dyDescent="0.2">
      <c r="D522" s="30"/>
      <c r="E522" s="30"/>
      <c r="G522" s="30"/>
      <c r="Y522" s="30"/>
      <c r="Z522" s="30"/>
    </row>
    <row r="523" spans="4:26" x14ac:dyDescent="0.2">
      <c r="D523" s="30"/>
      <c r="E523" s="30"/>
      <c r="G523" s="30"/>
      <c r="Y523" s="30"/>
      <c r="Z523" s="30"/>
    </row>
    <row r="524" spans="4:26" x14ac:dyDescent="0.2">
      <c r="D524" s="30"/>
      <c r="E524" s="30"/>
      <c r="G524" s="30"/>
      <c r="Y524" s="30"/>
      <c r="Z524" s="30"/>
    </row>
    <row r="525" spans="4:26" x14ac:dyDescent="0.2">
      <c r="D525" s="30"/>
      <c r="E525" s="30"/>
      <c r="G525" s="30"/>
      <c r="Y525" s="30"/>
      <c r="Z525" s="30"/>
    </row>
    <row r="526" spans="4:26" x14ac:dyDescent="0.2">
      <c r="D526" s="30"/>
      <c r="E526" s="30"/>
      <c r="G526" s="30"/>
      <c r="Y526" s="30"/>
      <c r="Z526" s="30"/>
    </row>
    <row r="527" spans="4:26" x14ac:dyDescent="0.2">
      <c r="D527" s="30"/>
      <c r="E527" s="30"/>
      <c r="G527" s="30"/>
      <c r="Y527" s="30"/>
      <c r="Z527" s="30"/>
    </row>
    <row r="528" spans="4:26" x14ac:dyDescent="0.2">
      <c r="D528" s="30"/>
      <c r="E528" s="30"/>
      <c r="G528" s="30"/>
      <c r="Y528" s="30"/>
      <c r="Z528" s="30"/>
    </row>
    <row r="529" spans="4:26" x14ac:dyDescent="0.2">
      <c r="D529" s="30"/>
      <c r="E529" s="30"/>
      <c r="G529" s="30"/>
      <c r="Y529" s="30"/>
      <c r="Z529" s="30"/>
    </row>
    <row r="530" spans="4:26" x14ac:dyDescent="0.2">
      <c r="D530" s="30"/>
      <c r="E530" s="30"/>
      <c r="G530" s="30"/>
      <c r="Y530" s="30"/>
      <c r="Z530" s="30"/>
    </row>
    <row r="531" spans="4:26" x14ac:dyDescent="0.2">
      <c r="D531" s="30"/>
      <c r="E531" s="30"/>
      <c r="G531" s="30"/>
      <c r="Y531" s="30"/>
      <c r="Z531" s="30"/>
    </row>
    <row r="532" spans="4:26" x14ac:dyDescent="0.2">
      <c r="D532" s="30"/>
      <c r="E532" s="30"/>
      <c r="G532" s="30"/>
      <c r="Y532" s="30"/>
      <c r="Z532" s="30"/>
    </row>
    <row r="533" spans="4:26" x14ac:dyDescent="0.2">
      <c r="D533" s="30"/>
      <c r="E533" s="30"/>
      <c r="G533" s="30"/>
      <c r="Y533" s="30"/>
      <c r="Z533" s="30"/>
    </row>
    <row r="534" spans="4:26" x14ac:dyDescent="0.2">
      <c r="D534" s="30"/>
      <c r="E534" s="30"/>
      <c r="G534" s="30"/>
      <c r="Y534" s="30"/>
      <c r="Z534" s="30"/>
    </row>
    <row r="535" spans="4:26" x14ac:dyDescent="0.2">
      <c r="D535" s="30"/>
      <c r="E535" s="30"/>
      <c r="G535" s="30"/>
      <c r="Y535" s="30"/>
      <c r="Z535" s="30"/>
    </row>
    <row r="536" spans="4:26" x14ac:dyDescent="0.2">
      <c r="D536" s="30"/>
      <c r="E536" s="30"/>
      <c r="G536" s="30"/>
      <c r="Y536" s="30"/>
      <c r="Z536" s="30"/>
    </row>
    <row r="537" spans="4:26" x14ac:dyDescent="0.2">
      <c r="D537" s="30"/>
      <c r="E537" s="30"/>
      <c r="G537" s="30"/>
      <c r="Y537" s="30"/>
      <c r="Z537" s="30"/>
    </row>
    <row r="538" spans="4:26" x14ac:dyDescent="0.2">
      <c r="D538" s="30"/>
      <c r="E538" s="30"/>
      <c r="G538" s="30"/>
      <c r="Y538" s="30"/>
      <c r="Z538" s="30"/>
    </row>
    <row r="539" spans="4:26" x14ac:dyDescent="0.2">
      <c r="D539" s="30"/>
      <c r="E539" s="30"/>
      <c r="G539" s="30"/>
      <c r="Y539" s="30"/>
      <c r="Z539" s="30"/>
    </row>
    <row r="540" spans="4:26" x14ac:dyDescent="0.2">
      <c r="D540" s="30"/>
      <c r="E540" s="30"/>
      <c r="G540" s="30"/>
      <c r="Y540" s="30"/>
      <c r="Z540" s="30"/>
    </row>
    <row r="541" spans="4:26" x14ac:dyDescent="0.2">
      <c r="D541" s="30"/>
      <c r="E541" s="30"/>
      <c r="G541" s="30"/>
      <c r="Y541" s="30"/>
      <c r="Z541" s="30"/>
    </row>
    <row r="542" spans="4:26" x14ac:dyDescent="0.2">
      <c r="D542" s="30"/>
      <c r="E542" s="30"/>
      <c r="G542" s="30"/>
      <c r="Y542" s="30"/>
      <c r="Z542" s="30"/>
    </row>
    <row r="543" spans="4:26" x14ac:dyDescent="0.2">
      <c r="D543" s="30"/>
      <c r="E543" s="30"/>
      <c r="G543" s="30"/>
      <c r="Y543" s="30"/>
      <c r="Z543" s="30"/>
    </row>
    <row r="544" spans="4:26" x14ac:dyDescent="0.2">
      <c r="D544" s="30"/>
      <c r="E544" s="30"/>
      <c r="G544" s="30"/>
      <c r="Y544" s="30"/>
      <c r="Z544" s="30"/>
    </row>
    <row r="545" spans="4:26" x14ac:dyDescent="0.2">
      <c r="D545" s="30"/>
      <c r="E545" s="30"/>
      <c r="G545" s="30"/>
      <c r="Y545" s="30"/>
      <c r="Z545" s="30"/>
    </row>
    <row r="546" spans="4:26" x14ac:dyDescent="0.2">
      <c r="D546" s="30"/>
      <c r="E546" s="30"/>
      <c r="G546" s="30"/>
      <c r="Y546" s="30"/>
      <c r="Z546" s="30"/>
    </row>
    <row r="547" spans="4:26" x14ac:dyDescent="0.2">
      <c r="D547" s="30"/>
      <c r="E547" s="30"/>
      <c r="G547" s="30"/>
      <c r="Y547" s="30"/>
      <c r="Z547" s="30"/>
    </row>
    <row r="548" spans="4:26" x14ac:dyDescent="0.2">
      <c r="D548" s="30"/>
      <c r="E548" s="30"/>
      <c r="G548" s="30"/>
      <c r="Y548" s="30"/>
      <c r="Z548" s="30"/>
    </row>
    <row r="549" spans="4:26" x14ac:dyDescent="0.2">
      <c r="D549" s="30"/>
      <c r="E549" s="30"/>
      <c r="G549" s="30"/>
      <c r="Y549" s="30"/>
      <c r="Z549" s="30"/>
    </row>
    <row r="550" spans="4:26" x14ac:dyDescent="0.2">
      <c r="D550" s="30"/>
      <c r="E550" s="30"/>
      <c r="G550" s="30"/>
      <c r="Y550" s="30"/>
      <c r="Z550" s="30"/>
    </row>
    <row r="551" spans="4:26" x14ac:dyDescent="0.2">
      <c r="D551" s="30"/>
      <c r="E551" s="30"/>
      <c r="G551" s="30"/>
      <c r="Y551" s="30"/>
      <c r="Z551" s="30"/>
    </row>
    <row r="552" spans="4:26" x14ac:dyDescent="0.2">
      <c r="D552" s="30"/>
      <c r="E552" s="30"/>
      <c r="G552" s="30"/>
      <c r="Y552" s="30"/>
      <c r="Z552" s="30"/>
    </row>
    <row r="553" spans="4:26" x14ac:dyDescent="0.2">
      <c r="D553" s="30"/>
      <c r="E553" s="30"/>
      <c r="G553" s="30"/>
      <c r="Y553" s="30"/>
      <c r="Z553" s="30"/>
    </row>
    <row r="554" spans="4:26" x14ac:dyDescent="0.2">
      <c r="D554" s="30"/>
      <c r="E554" s="30"/>
      <c r="G554" s="30"/>
      <c r="Y554" s="30"/>
      <c r="Z554" s="30"/>
    </row>
    <row r="555" spans="4:26" x14ac:dyDescent="0.2">
      <c r="D555" s="30"/>
      <c r="E555" s="30"/>
      <c r="G555" s="30"/>
      <c r="Y555" s="30"/>
      <c r="Z555" s="30"/>
    </row>
    <row r="556" spans="4:26" x14ac:dyDescent="0.2">
      <c r="D556" s="30"/>
      <c r="E556" s="30"/>
      <c r="G556" s="30"/>
      <c r="Y556" s="30"/>
      <c r="Z556" s="30"/>
    </row>
    <row r="557" spans="4:26" x14ac:dyDescent="0.2">
      <c r="D557" s="30"/>
      <c r="E557" s="30"/>
      <c r="G557" s="30"/>
      <c r="Y557" s="30"/>
      <c r="Z557" s="30"/>
    </row>
    <row r="558" spans="4:26" x14ac:dyDescent="0.2">
      <c r="D558" s="30"/>
      <c r="E558" s="30"/>
      <c r="G558" s="30"/>
      <c r="Y558" s="30"/>
      <c r="Z558" s="30"/>
    </row>
    <row r="559" spans="4:26" x14ac:dyDescent="0.2">
      <c r="D559" s="30"/>
      <c r="E559" s="30"/>
      <c r="G559" s="30"/>
      <c r="Y559" s="30"/>
      <c r="Z559" s="30"/>
    </row>
    <row r="560" spans="4:26" x14ac:dyDescent="0.2">
      <c r="D560" s="30"/>
      <c r="E560" s="30"/>
      <c r="G560" s="30"/>
      <c r="Y560" s="30"/>
      <c r="Z560" s="30"/>
    </row>
    <row r="561" spans="4:26" x14ac:dyDescent="0.2">
      <c r="D561" s="30"/>
      <c r="E561" s="30"/>
      <c r="G561" s="30"/>
      <c r="Y561" s="30"/>
      <c r="Z561" s="30"/>
    </row>
    <row r="562" spans="4:26" x14ac:dyDescent="0.2">
      <c r="D562" s="30"/>
      <c r="E562" s="30"/>
      <c r="G562" s="30"/>
      <c r="Y562" s="30"/>
      <c r="Z562" s="30"/>
    </row>
    <row r="563" spans="4:26" x14ac:dyDescent="0.2">
      <c r="D563" s="30"/>
      <c r="E563" s="30"/>
      <c r="G563" s="30"/>
      <c r="Y563" s="30"/>
      <c r="Z563" s="30"/>
    </row>
    <row r="564" spans="4:26" x14ac:dyDescent="0.2">
      <c r="D564" s="30"/>
      <c r="E564" s="30"/>
      <c r="G564" s="30"/>
      <c r="Y564" s="30"/>
      <c r="Z564" s="30"/>
    </row>
    <row r="565" spans="4:26" x14ac:dyDescent="0.2">
      <c r="D565" s="30"/>
      <c r="E565" s="30"/>
      <c r="G565" s="30"/>
      <c r="Y565" s="30"/>
      <c r="Z565" s="30"/>
    </row>
    <row r="566" spans="4:26" x14ac:dyDescent="0.2">
      <c r="D566" s="30"/>
      <c r="E566" s="30"/>
      <c r="G566" s="30"/>
      <c r="Y566" s="30"/>
      <c r="Z566" s="30"/>
    </row>
    <row r="567" spans="4:26" x14ac:dyDescent="0.2">
      <c r="D567" s="30"/>
      <c r="E567" s="30"/>
      <c r="G567" s="30"/>
      <c r="Y567" s="30"/>
      <c r="Z567" s="30"/>
    </row>
    <row r="568" spans="4:26" x14ac:dyDescent="0.2">
      <c r="D568" s="30"/>
      <c r="E568" s="30"/>
      <c r="G568" s="30"/>
      <c r="Y568" s="30"/>
      <c r="Z568" s="30"/>
    </row>
    <row r="569" spans="4:26" x14ac:dyDescent="0.2">
      <c r="D569" s="30"/>
      <c r="E569" s="30"/>
      <c r="G569" s="30"/>
      <c r="Y569" s="30"/>
      <c r="Z569" s="30"/>
    </row>
    <row r="570" spans="4:26" x14ac:dyDescent="0.2">
      <c r="D570" s="30"/>
      <c r="E570" s="30"/>
      <c r="G570" s="30"/>
      <c r="Y570" s="30"/>
      <c r="Z570" s="30"/>
    </row>
    <row r="571" spans="4:26" x14ac:dyDescent="0.2">
      <c r="D571" s="30"/>
      <c r="E571" s="30"/>
      <c r="G571" s="30"/>
      <c r="Y571" s="30"/>
      <c r="Z571" s="30"/>
    </row>
    <row r="572" spans="4:26" x14ac:dyDescent="0.2">
      <c r="D572" s="30"/>
      <c r="E572" s="30"/>
      <c r="G572" s="30"/>
      <c r="Y572" s="30"/>
      <c r="Z572" s="30"/>
    </row>
    <row r="573" spans="4:26" x14ac:dyDescent="0.2">
      <c r="D573" s="30"/>
      <c r="E573" s="30"/>
      <c r="G573" s="30"/>
      <c r="Y573" s="30"/>
      <c r="Z573" s="30"/>
    </row>
    <row r="574" spans="4:26" x14ac:dyDescent="0.2">
      <c r="D574" s="30"/>
      <c r="E574" s="30"/>
      <c r="G574" s="30"/>
      <c r="Y574" s="30"/>
      <c r="Z574" s="30"/>
    </row>
    <row r="575" spans="4:26" x14ac:dyDescent="0.2">
      <c r="D575" s="30"/>
      <c r="E575" s="30"/>
      <c r="G575" s="30"/>
      <c r="Y575" s="30"/>
      <c r="Z575" s="30"/>
    </row>
    <row r="576" spans="4:26" x14ac:dyDescent="0.2">
      <c r="D576" s="30"/>
      <c r="E576" s="30"/>
      <c r="G576" s="30"/>
      <c r="Y576" s="30"/>
      <c r="Z576" s="30"/>
    </row>
    <row r="577" spans="4:26" x14ac:dyDescent="0.2">
      <c r="D577" s="30"/>
      <c r="E577" s="30"/>
      <c r="G577" s="30"/>
      <c r="Y577" s="30"/>
      <c r="Z577" s="30"/>
    </row>
    <row r="578" spans="4:26" x14ac:dyDescent="0.2">
      <c r="D578" s="30"/>
      <c r="E578" s="30"/>
      <c r="G578" s="30"/>
      <c r="Y578" s="30"/>
      <c r="Z578" s="30"/>
    </row>
    <row r="579" spans="4:26" x14ac:dyDescent="0.2">
      <c r="D579" s="30"/>
      <c r="E579" s="30"/>
      <c r="G579" s="30"/>
      <c r="Y579" s="30"/>
      <c r="Z579" s="30"/>
    </row>
    <row r="580" spans="4:26" x14ac:dyDescent="0.2">
      <c r="D580" s="30"/>
      <c r="E580" s="30"/>
      <c r="G580" s="30"/>
      <c r="Y580" s="30"/>
      <c r="Z580" s="30"/>
    </row>
    <row r="581" spans="4:26" x14ac:dyDescent="0.2">
      <c r="D581" s="30"/>
      <c r="E581" s="30"/>
      <c r="G581" s="30"/>
      <c r="Y581" s="30"/>
      <c r="Z581" s="30"/>
    </row>
    <row r="582" spans="4:26" x14ac:dyDescent="0.2">
      <c r="D582" s="30"/>
      <c r="E582" s="30"/>
      <c r="G582" s="30"/>
      <c r="Y582" s="30"/>
      <c r="Z582" s="30"/>
    </row>
    <row r="583" spans="4:26" x14ac:dyDescent="0.2">
      <c r="D583" s="30"/>
      <c r="E583" s="30"/>
      <c r="G583" s="30"/>
      <c r="Y583" s="30"/>
      <c r="Z583" s="30"/>
    </row>
    <row r="584" spans="4:26" x14ac:dyDescent="0.2">
      <c r="D584" s="30"/>
      <c r="E584" s="30"/>
      <c r="G584" s="30"/>
      <c r="Y584" s="30"/>
      <c r="Z584" s="30"/>
    </row>
    <row r="585" spans="4:26" x14ac:dyDescent="0.2">
      <c r="D585" s="30"/>
      <c r="E585" s="30"/>
      <c r="G585" s="30"/>
      <c r="Y585" s="30"/>
      <c r="Z585" s="30"/>
    </row>
    <row r="586" spans="4:26" x14ac:dyDescent="0.2">
      <c r="D586" s="30"/>
      <c r="E586" s="30"/>
      <c r="G586" s="30"/>
      <c r="Y586" s="30"/>
      <c r="Z586" s="30"/>
    </row>
    <row r="587" spans="4:26" x14ac:dyDescent="0.2">
      <c r="D587" s="30"/>
      <c r="E587" s="30"/>
      <c r="G587" s="30"/>
      <c r="Y587" s="30"/>
      <c r="Z587" s="30"/>
    </row>
    <row r="588" spans="4:26" x14ac:dyDescent="0.2">
      <c r="D588" s="30"/>
      <c r="E588" s="30"/>
      <c r="G588" s="30"/>
      <c r="Y588" s="30"/>
      <c r="Z588" s="30"/>
    </row>
    <row r="589" spans="4:26" x14ac:dyDescent="0.2">
      <c r="D589" s="30"/>
      <c r="E589" s="30"/>
      <c r="G589" s="30"/>
      <c r="Y589" s="30"/>
      <c r="Z589" s="30"/>
    </row>
    <row r="590" spans="4:26" x14ac:dyDescent="0.2">
      <c r="D590" s="30"/>
      <c r="E590" s="30"/>
      <c r="G590" s="30"/>
      <c r="Y590" s="30"/>
      <c r="Z590" s="30"/>
    </row>
    <row r="591" spans="4:26" x14ac:dyDescent="0.2">
      <c r="D591" s="30"/>
      <c r="E591" s="30"/>
      <c r="G591" s="30"/>
      <c r="Y591" s="30"/>
      <c r="Z591" s="30"/>
    </row>
    <row r="592" spans="4:26" x14ac:dyDescent="0.2">
      <c r="D592" s="30"/>
      <c r="E592" s="30"/>
      <c r="G592" s="30"/>
      <c r="Y592" s="30"/>
      <c r="Z592" s="30"/>
    </row>
    <row r="593" spans="4:26" x14ac:dyDescent="0.2">
      <c r="D593" s="30"/>
      <c r="E593" s="30"/>
      <c r="G593" s="30"/>
      <c r="Y593" s="30"/>
      <c r="Z593" s="30"/>
    </row>
    <row r="594" spans="4:26" x14ac:dyDescent="0.2">
      <c r="D594" s="30"/>
      <c r="E594" s="30"/>
      <c r="G594" s="30"/>
      <c r="Y594" s="30"/>
      <c r="Z594" s="30"/>
    </row>
    <row r="595" spans="4:26" x14ac:dyDescent="0.2">
      <c r="D595" s="30"/>
      <c r="E595" s="30"/>
      <c r="G595" s="30"/>
      <c r="Y595" s="30"/>
      <c r="Z595" s="30"/>
    </row>
    <row r="596" spans="4:26" x14ac:dyDescent="0.2">
      <c r="D596" s="30"/>
      <c r="E596" s="30"/>
      <c r="G596" s="30"/>
      <c r="Y596" s="30"/>
      <c r="Z596" s="30"/>
    </row>
    <row r="597" spans="4:26" x14ac:dyDescent="0.2">
      <c r="D597" s="30"/>
      <c r="E597" s="30"/>
      <c r="G597" s="30"/>
      <c r="Y597" s="30"/>
      <c r="Z597" s="30"/>
    </row>
    <row r="598" spans="4:26" x14ac:dyDescent="0.2">
      <c r="D598" s="30"/>
      <c r="E598" s="30"/>
      <c r="G598" s="30"/>
      <c r="Y598" s="30"/>
      <c r="Z598" s="30"/>
    </row>
    <row r="599" spans="4:26" x14ac:dyDescent="0.2">
      <c r="D599" s="30"/>
      <c r="E599" s="30"/>
      <c r="G599" s="30"/>
      <c r="Y599" s="30"/>
      <c r="Z599" s="30"/>
    </row>
    <row r="600" spans="4:26" x14ac:dyDescent="0.2">
      <c r="D600" s="30"/>
      <c r="E600" s="30"/>
      <c r="G600" s="30"/>
      <c r="Y600" s="30"/>
      <c r="Z600" s="30"/>
    </row>
    <row r="601" spans="4:26" x14ac:dyDescent="0.2">
      <c r="D601" s="30"/>
      <c r="E601" s="30"/>
      <c r="G601" s="30"/>
      <c r="Y601" s="30"/>
      <c r="Z601" s="30"/>
    </row>
    <row r="602" spans="4:26" x14ac:dyDescent="0.2">
      <c r="D602" s="30"/>
      <c r="E602" s="30"/>
      <c r="G602" s="30"/>
      <c r="Y602" s="30"/>
      <c r="Z602" s="30"/>
    </row>
    <row r="603" spans="4:26" x14ac:dyDescent="0.2">
      <c r="D603" s="30"/>
      <c r="E603" s="30"/>
      <c r="G603" s="30"/>
      <c r="Y603" s="30"/>
      <c r="Z603" s="30"/>
    </row>
    <row r="604" spans="4:26" x14ac:dyDescent="0.2">
      <c r="D604" s="30"/>
      <c r="E604" s="30"/>
      <c r="G604" s="30"/>
      <c r="Y604" s="30"/>
      <c r="Z604" s="30"/>
    </row>
    <row r="605" spans="4:26" x14ac:dyDescent="0.2">
      <c r="D605" s="30"/>
      <c r="E605" s="30"/>
      <c r="G605" s="30"/>
      <c r="Y605" s="30"/>
      <c r="Z605" s="30"/>
    </row>
    <row r="606" spans="4:26" x14ac:dyDescent="0.2">
      <c r="D606" s="30"/>
      <c r="E606" s="30"/>
      <c r="G606" s="30"/>
      <c r="Y606" s="30"/>
      <c r="Z606" s="30"/>
    </row>
    <row r="607" spans="4:26" x14ac:dyDescent="0.2">
      <c r="D607" s="30"/>
      <c r="E607" s="30"/>
      <c r="G607" s="30"/>
      <c r="Y607" s="30"/>
      <c r="Z607" s="30"/>
    </row>
    <row r="608" spans="4:26" x14ac:dyDescent="0.2">
      <c r="D608" s="30"/>
      <c r="E608" s="30"/>
      <c r="G608" s="30"/>
      <c r="Y608" s="30"/>
      <c r="Z608" s="30"/>
    </row>
    <row r="609" spans="4:26" x14ac:dyDescent="0.2">
      <c r="D609" s="30"/>
      <c r="E609" s="30"/>
      <c r="G609" s="30"/>
      <c r="Y609" s="30"/>
      <c r="Z609" s="30"/>
    </row>
    <row r="610" spans="4:26" x14ac:dyDescent="0.2">
      <c r="D610" s="30"/>
      <c r="E610" s="30"/>
      <c r="G610" s="30"/>
      <c r="Y610" s="30"/>
      <c r="Z610" s="30"/>
    </row>
    <row r="611" spans="4:26" x14ac:dyDescent="0.2">
      <c r="D611" s="30"/>
      <c r="E611" s="30"/>
      <c r="G611" s="30"/>
      <c r="Y611" s="30"/>
      <c r="Z611" s="30"/>
    </row>
    <row r="612" spans="4:26" x14ac:dyDescent="0.2">
      <c r="D612" s="30"/>
      <c r="E612" s="30"/>
      <c r="G612" s="30"/>
      <c r="Y612" s="30"/>
      <c r="Z612" s="30"/>
    </row>
    <row r="613" spans="4:26" x14ac:dyDescent="0.2">
      <c r="D613" s="30"/>
      <c r="E613" s="30"/>
      <c r="G613" s="30"/>
      <c r="Y613" s="30"/>
      <c r="Z613" s="30"/>
    </row>
    <row r="614" spans="4:26" x14ac:dyDescent="0.2">
      <c r="D614" s="30"/>
      <c r="E614" s="30"/>
      <c r="G614" s="30"/>
      <c r="Y614" s="30"/>
      <c r="Z614" s="30"/>
    </row>
    <row r="615" spans="4:26" x14ac:dyDescent="0.2">
      <c r="D615" s="30"/>
      <c r="E615" s="30"/>
      <c r="G615" s="30"/>
      <c r="Y615" s="30"/>
      <c r="Z615" s="30"/>
    </row>
    <row r="616" spans="4:26" x14ac:dyDescent="0.2">
      <c r="D616" s="30"/>
      <c r="E616" s="30"/>
      <c r="G616" s="30"/>
      <c r="Y616" s="30"/>
      <c r="Z616" s="30"/>
    </row>
    <row r="617" spans="4:26" x14ac:dyDescent="0.2">
      <c r="D617" s="30"/>
      <c r="E617" s="30"/>
      <c r="G617" s="30"/>
      <c r="Y617" s="30"/>
      <c r="Z617" s="30"/>
    </row>
    <row r="618" spans="4:26" x14ac:dyDescent="0.2">
      <c r="D618" s="30"/>
      <c r="E618" s="30"/>
      <c r="G618" s="30"/>
      <c r="Y618" s="30"/>
      <c r="Z618" s="30"/>
    </row>
    <row r="619" spans="4:26" x14ac:dyDescent="0.2">
      <c r="D619" s="30"/>
      <c r="E619" s="30"/>
      <c r="G619" s="30"/>
      <c r="Y619" s="30"/>
      <c r="Z619" s="30"/>
    </row>
    <row r="620" spans="4:26" x14ac:dyDescent="0.2">
      <c r="D620" s="30"/>
      <c r="E620" s="30"/>
      <c r="G620" s="30"/>
      <c r="Y620" s="30"/>
      <c r="Z620" s="30"/>
    </row>
    <row r="621" spans="4:26" x14ac:dyDescent="0.2">
      <c r="D621" s="30"/>
      <c r="E621" s="30"/>
      <c r="G621" s="30"/>
      <c r="Y621" s="30"/>
      <c r="Z621" s="30"/>
    </row>
    <row r="622" spans="4:26" x14ac:dyDescent="0.2">
      <c r="D622" s="30"/>
      <c r="E622" s="30"/>
      <c r="G622" s="30"/>
      <c r="Y622" s="30"/>
      <c r="Z622" s="30"/>
    </row>
    <row r="623" spans="4:26" x14ac:dyDescent="0.2">
      <c r="D623" s="30"/>
      <c r="E623" s="30"/>
      <c r="G623" s="30"/>
      <c r="Y623" s="30"/>
      <c r="Z623" s="30"/>
    </row>
    <row r="624" spans="4:26" x14ac:dyDescent="0.2">
      <c r="D624" s="30"/>
      <c r="E624" s="30"/>
      <c r="G624" s="30"/>
      <c r="Y624" s="30"/>
      <c r="Z624" s="30"/>
    </row>
    <row r="625" spans="4:26" x14ac:dyDescent="0.2">
      <c r="D625" s="30"/>
      <c r="E625" s="30"/>
      <c r="G625" s="30"/>
      <c r="Y625" s="30"/>
      <c r="Z625" s="30"/>
    </row>
    <row r="626" spans="4:26" x14ac:dyDescent="0.2">
      <c r="D626" s="30"/>
      <c r="E626" s="30"/>
      <c r="G626" s="30"/>
      <c r="Y626" s="30"/>
      <c r="Z626" s="30"/>
    </row>
    <row r="627" spans="4:26" x14ac:dyDescent="0.2">
      <c r="D627" s="30"/>
      <c r="E627" s="30"/>
      <c r="G627" s="30"/>
      <c r="Y627" s="30"/>
      <c r="Z627" s="30"/>
    </row>
    <row r="628" spans="4:26" x14ac:dyDescent="0.2">
      <c r="D628" s="30"/>
      <c r="E628" s="30"/>
      <c r="G628" s="30"/>
      <c r="Y628" s="30"/>
      <c r="Z628" s="30"/>
    </row>
    <row r="629" spans="4:26" x14ac:dyDescent="0.2">
      <c r="D629" s="30"/>
      <c r="E629" s="30"/>
      <c r="G629" s="30"/>
      <c r="Y629" s="30"/>
      <c r="Z629" s="30"/>
    </row>
    <row r="630" spans="4:26" x14ac:dyDescent="0.2">
      <c r="D630" s="30"/>
      <c r="E630" s="30"/>
      <c r="G630" s="30"/>
      <c r="Y630" s="30"/>
      <c r="Z630" s="30"/>
    </row>
    <row r="631" spans="4:26" x14ac:dyDescent="0.2">
      <c r="D631" s="30"/>
      <c r="E631" s="30"/>
      <c r="G631" s="30"/>
      <c r="Y631" s="30"/>
      <c r="Z631" s="30"/>
    </row>
    <row r="632" spans="4:26" x14ac:dyDescent="0.2">
      <c r="D632" s="30"/>
      <c r="E632" s="30"/>
      <c r="G632" s="30"/>
      <c r="Y632" s="30"/>
      <c r="Z632" s="30"/>
    </row>
    <row r="633" spans="4:26" x14ac:dyDescent="0.2">
      <c r="D633" s="30"/>
      <c r="E633" s="30"/>
      <c r="G633" s="30"/>
      <c r="Y633" s="30"/>
      <c r="Z633" s="30"/>
    </row>
    <row r="634" spans="4:26" x14ac:dyDescent="0.2">
      <c r="D634" s="30"/>
      <c r="E634" s="30"/>
      <c r="G634" s="30"/>
      <c r="Y634" s="30"/>
      <c r="Z634" s="30"/>
    </row>
    <row r="635" spans="4:26" x14ac:dyDescent="0.2">
      <c r="D635" s="30"/>
      <c r="E635" s="30"/>
      <c r="G635" s="30"/>
      <c r="Y635" s="30"/>
      <c r="Z635" s="30"/>
    </row>
    <row r="636" spans="4:26" x14ac:dyDescent="0.2">
      <c r="D636" s="30"/>
      <c r="E636" s="30"/>
      <c r="G636" s="30"/>
      <c r="Y636" s="30"/>
      <c r="Z636" s="30"/>
    </row>
    <row r="637" spans="4:26" x14ac:dyDescent="0.2">
      <c r="D637" s="30"/>
      <c r="E637" s="30"/>
      <c r="G637" s="30"/>
      <c r="Y637" s="30"/>
      <c r="Z637" s="30"/>
    </row>
    <row r="638" spans="4:26" x14ac:dyDescent="0.2">
      <c r="D638" s="30"/>
      <c r="E638" s="30"/>
      <c r="G638" s="30"/>
      <c r="Y638" s="30"/>
      <c r="Z638" s="30"/>
    </row>
    <row r="639" spans="4:26" x14ac:dyDescent="0.2">
      <c r="D639" s="30"/>
      <c r="E639" s="30"/>
      <c r="G639" s="30"/>
      <c r="Y639" s="30"/>
      <c r="Z639" s="30"/>
    </row>
    <row r="640" spans="4:26" x14ac:dyDescent="0.2">
      <c r="D640" s="30"/>
      <c r="E640" s="30"/>
      <c r="G640" s="30"/>
      <c r="Y640" s="30"/>
      <c r="Z640" s="30"/>
    </row>
    <row r="641" spans="4:26" x14ac:dyDescent="0.2">
      <c r="D641" s="30"/>
      <c r="E641" s="30"/>
      <c r="G641" s="30"/>
      <c r="Y641" s="30"/>
      <c r="Z641" s="30"/>
    </row>
    <row r="642" spans="4:26" x14ac:dyDescent="0.2">
      <c r="D642" s="30"/>
      <c r="E642" s="30"/>
      <c r="G642" s="30"/>
      <c r="Y642" s="30"/>
      <c r="Z642" s="30"/>
    </row>
    <row r="643" spans="4:26" x14ac:dyDescent="0.2">
      <c r="D643" s="30"/>
      <c r="E643" s="30"/>
      <c r="G643" s="30"/>
      <c r="Y643" s="30"/>
      <c r="Z643" s="30"/>
    </row>
    <row r="644" spans="4:26" x14ac:dyDescent="0.2">
      <c r="D644" s="30"/>
      <c r="E644" s="30"/>
      <c r="G644" s="30"/>
      <c r="Y644" s="30"/>
      <c r="Z644" s="30"/>
    </row>
    <row r="645" spans="4:26" x14ac:dyDescent="0.2">
      <c r="D645" s="30"/>
      <c r="E645" s="30"/>
      <c r="G645" s="30"/>
      <c r="Y645" s="30"/>
      <c r="Z645" s="30"/>
    </row>
    <row r="646" spans="4:26" x14ac:dyDescent="0.2">
      <c r="D646" s="30"/>
      <c r="E646" s="30"/>
      <c r="G646" s="30"/>
      <c r="Y646" s="30"/>
      <c r="Z646" s="30"/>
    </row>
    <row r="647" spans="4:26" x14ac:dyDescent="0.2">
      <c r="D647" s="30"/>
      <c r="E647" s="30"/>
      <c r="G647" s="30"/>
      <c r="Y647" s="30"/>
      <c r="Z647" s="30"/>
    </row>
    <row r="648" spans="4:26" x14ac:dyDescent="0.2">
      <c r="D648" s="30"/>
      <c r="E648" s="30"/>
      <c r="G648" s="30"/>
      <c r="Y648" s="30"/>
      <c r="Z648" s="30"/>
    </row>
    <row r="649" spans="4:26" x14ac:dyDescent="0.2">
      <c r="D649" s="30"/>
      <c r="E649" s="30"/>
      <c r="G649" s="30"/>
      <c r="Y649" s="30"/>
      <c r="Z649" s="30"/>
    </row>
    <row r="650" spans="4:26" x14ac:dyDescent="0.2">
      <c r="D650" s="30"/>
      <c r="E650" s="30"/>
      <c r="G650" s="30"/>
      <c r="Y650" s="30"/>
      <c r="Z650" s="30"/>
    </row>
    <row r="651" spans="4:26" x14ac:dyDescent="0.2">
      <c r="D651" s="30"/>
      <c r="E651" s="30"/>
      <c r="G651" s="30"/>
      <c r="Y651" s="30"/>
      <c r="Z651" s="30"/>
    </row>
    <row r="652" spans="4:26" x14ac:dyDescent="0.2">
      <c r="D652" s="30"/>
      <c r="E652" s="30"/>
      <c r="G652" s="30"/>
      <c r="Y652" s="30"/>
      <c r="Z652" s="30"/>
    </row>
    <row r="653" spans="4:26" x14ac:dyDescent="0.2">
      <c r="D653" s="30"/>
      <c r="E653" s="30"/>
      <c r="G653" s="30"/>
      <c r="Y653" s="30"/>
      <c r="Z653" s="30"/>
    </row>
    <row r="654" spans="4:26" x14ac:dyDescent="0.2">
      <c r="D654" s="30"/>
      <c r="E654" s="30"/>
      <c r="G654" s="30"/>
      <c r="Y654" s="30"/>
      <c r="Z654" s="30"/>
    </row>
    <row r="655" spans="4:26" x14ac:dyDescent="0.2">
      <c r="D655" s="30"/>
      <c r="E655" s="30"/>
      <c r="G655" s="30"/>
      <c r="Y655" s="30"/>
      <c r="Z655" s="30"/>
    </row>
    <row r="656" spans="4:26" x14ac:dyDescent="0.2">
      <c r="D656" s="30"/>
      <c r="E656" s="30"/>
      <c r="G656" s="30"/>
      <c r="Y656" s="30"/>
      <c r="Z656" s="30"/>
    </row>
    <row r="657" spans="4:26" x14ac:dyDescent="0.2">
      <c r="D657" s="30"/>
      <c r="E657" s="30"/>
      <c r="G657" s="30"/>
      <c r="Y657" s="30"/>
      <c r="Z657" s="30"/>
    </row>
    <row r="658" spans="4:26" x14ac:dyDescent="0.2">
      <c r="D658" s="30"/>
      <c r="E658" s="30"/>
      <c r="G658" s="30"/>
      <c r="Y658" s="30"/>
      <c r="Z658" s="30"/>
    </row>
    <row r="659" spans="4:26" x14ac:dyDescent="0.2">
      <c r="D659" s="30"/>
      <c r="E659" s="30"/>
      <c r="G659" s="30"/>
      <c r="Y659" s="30"/>
      <c r="Z659" s="30"/>
    </row>
    <row r="660" spans="4:26" x14ac:dyDescent="0.2">
      <c r="D660" s="30"/>
      <c r="E660" s="30"/>
      <c r="G660" s="30"/>
      <c r="Y660" s="30"/>
      <c r="Z660" s="30"/>
    </row>
    <row r="661" spans="4:26" x14ac:dyDescent="0.2">
      <c r="D661" s="30"/>
      <c r="E661" s="30"/>
      <c r="G661" s="30"/>
      <c r="Y661" s="30"/>
      <c r="Z661" s="30"/>
    </row>
    <row r="662" spans="4:26" x14ac:dyDescent="0.2">
      <c r="D662" s="30"/>
      <c r="E662" s="30"/>
      <c r="G662" s="30"/>
      <c r="Y662" s="30"/>
      <c r="Z662" s="30"/>
    </row>
    <row r="663" spans="4:26" x14ac:dyDescent="0.2">
      <c r="D663" s="30"/>
      <c r="E663" s="30"/>
      <c r="G663" s="30"/>
      <c r="Y663" s="30"/>
      <c r="Z663" s="30"/>
    </row>
    <row r="664" spans="4:26" x14ac:dyDescent="0.2">
      <c r="D664" s="30"/>
      <c r="E664" s="30"/>
      <c r="G664" s="30"/>
      <c r="Y664" s="30"/>
      <c r="Z664" s="30"/>
    </row>
    <row r="665" spans="4:26" x14ac:dyDescent="0.2">
      <c r="D665" s="30"/>
      <c r="E665" s="30"/>
      <c r="G665" s="30"/>
      <c r="Y665" s="30"/>
      <c r="Z665" s="30"/>
    </row>
    <row r="666" spans="4:26" x14ac:dyDescent="0.2">
      <c r="D666" s="30"/>
      <c r="E666" s="30"/>
      <c r="G666" s="30"/>
      <c r="Y666" s="30"/>
      <c r="Z666" s="30"/>
    </row>
    <row r="667" spans="4:26" x14ac:dyDescent="0.2">
      <c r="D667" s="30"/>
      <c r="E667" s="30"/>
      <c r="G667" s="30"/>
      <c r="Y667" s="30"/>
      <c r="Z667" s="30"/>
    </row>
    <row r="668" spans="4:26" x14ac:dyDescent="0.2">
      <c r="D668" s="30"/>
      <c r="E668" s="30"/>
      <c r="G668" s="30"/>
      <c r="Y668" s="30"/>
      <c r="Z668" s="30"/>
    </row>
    <row r="669" spans="4:26" x14ac:dyDescent="0.2">
      <c r="D669" s="30"/>
      <c r="E669" s="30"/>
      <c r="G669" s="30"/>
      <c r="Y669" s="30"/>
      <c r="Z669" s="30"/>
    </row>
    <row r="670" spans="4:26" x14ac:dyDescent="0.2">
      <c r="D670" s="30"/>
      <c r="E670" s="30"/>
      <c r="G670" s="30"/>
      <c r="Y670" s="30"/>
      <c r="Z670" s="30"/>
    </row>
    <row r="671" spans="4:26" x14ac:dyDescent="0.2">
      <c r="D671" s="30"/>
      <c r="E671" s="30"/>
      <c r="G671" s="30"/>
      <c r="Y671" s="30"/>
      <c r="Z671" s="30"/>
    </row>
    <row r="672" spans="4:26" x14ac:dyDescent="0.2">
      <c r="D672" s="30"/>
      <c r="E672" s="30"/>
      <c r="G672" s="30"/>
      <c r="Y672" s="30"/>
      <c r="Z672" s="30"/>
    </row>
    <row r="673" spans="4:26" x14ac:dyDescent="0.2">
      <c r="D673" s="30"/>
      <c r="E673" s="30"/>
      <c r="G673" s="30"/>
      <c r="Y673" s="30"/>
      <c r="Z673" s="30"/>
    </row>
    <row r="674" spans="4:26" x14ac:dyDescent="0.2">
      <c r="D674" s="30"/>
      <c r="E674" s="30"/>
      <c r="G674" s="30"/>
      <c r="Y674" s="30"/>
      <c r="Z674" s="30"/>
    </row>
    <row r="675" spans="4:26" x14ac:dyDescent="0.2">
      <c r="D675" s="30"/>
      <c r="E675" s="30"/>
      <c r="G675" s="30"/>
      <c r="Y675" s="30"/>
      <c r="Z675" s="30"/>
    </row>
    <row r="676" spans="4:26" x14ac:dyDescent="0.2">
      <c r="D676" s="30"/>
      <c r="E676" s="30"/>
      <c r="G676" s="30"/>
      <c r="Y676" s="30"/>
      <c r="Z676" s="30"/>
    </row>
    <row r="677" spans="4:26" x14ac:dyDescent="0.2">
      <c r="D677" s="30"/>
      <c r="E677" s="30"/>
      <c r="G677" s="30"/>
      <c r="Y677" s="30"/>
      <c r="Z677" s="30"/>
    </row>
    <row r="678" spans="4:26" x14ac:dyDescent="0.2">
      <c r="D678" s="30"/>
      <c r="E678" s="30"/>
      <c r="G678" s="30"/>
      <c r="Y678" s="30"/>
      <c r="Z678" s="30"/>
    </row>
    <row r="679" spans="4:26" x14ac:dyDescent="0.2">
      <c r="D679" s="30"/>
      <c r="E679" s="30"/>
      <c r="G679" s="30"/>
      <c r="Y679" s="30"/>
      <c r="Z679" s="30"/>
    </row>
    <row r="680" spans="4:26" x14ac:dyDescent="0.2">
      <c r="D680" s="30"/>
      <c r="E680" s="30"/>
      <c r="G680" s="30"/>
      <c r="Y680" s="30"/>
      <c r="Z680" s="30"/>
    </row>
    <row r="681" spans="4:26" x14ac:dyDescent="0.2">
      <c r="D681" s="30"/>
      <c r="E681" s="30"/>
      <c r="G681" s="30"/>
      <c r="Y681" s="30"/>
      <c r="Z681" s="30"/>
    </row>
    <row r="682" spans="4:26" x14ac:dyDescent="0.2">
      <c r="D682" s="30"/>
      <c r="E682" s="30"/>
      <c r="G682" s="30"/>
      <c r="Y682" s="30"/>
      <c r="Z682" s="30"/>
    </row>
    <row r="683" spans="4:26" x14ac:dyDescent="0.2">
      <c r="D683" s="30"/>
      <c r="E683" s="30"/>
      <c r="G683" s="30"/>
      <c r="Y683" s="30"/>
      <c r="Z683" s="30"/>
    </row>
    <row r="684" spans="4:26" x14ac:dyDescent="0.2">
      <c r="D684" s="30"/>
      <c r="E684" s="30"/>
      <c r="G684" s="30"/>
      <c r="Y684" s="30"/>
      <c r="Z684" s="30"/>
    </row>
    <row r="685" spans="4:26" x14ac:dyDescent="0.2">
      <c r="D685" s="30"/>
      <c r="E685" s="30"/>
      <c r="G685" s="30"/>
      <c r="Y685" s="30"/>
      <c r="Z685" s="30"/>
    </row>
    <row r="686" spans="4:26" x14ac:dyDescent="0.2">
      <c r="D686" s="30"/>
      <c r="E686" s="30"/>
      <c r="G686" s="30"/>
      <c r="Y686" s="30"/>
      <c r="Z686" s="30"/>
    </row>
    <row r="687" spans="4:26" x14ac:dyDescent="0.2">
      <c r="D687" s="30"/>
      <c r="E687" s="30"/>
      <c r="G687" s="30"/>
      <c r="Y687" s="30"/>
      <c r="Z687" s="30"/>
    </row>
    <row r="688" spans="4:26" x14ac:dyDescent="0.2">
      <c r="D688" s="30"/>
      <c r="E688" s="30"/>
      <c r="G688" s="30"/>
      <c r="Y688" s="30"/>
      <c r="Z688" s="30"/>
    </row>
    <row r="689" spans="4:26" x14ac:dyDescent="0.2">
      <c r="D689" s="30"/>
      <c r="E689" s="30"/>
      <c r="G689" s="30"/>
      <c r="Y689" s="30"/>
      <c r="Z689" s="30"/>
    </row>
    <row r="690" spans="4:26" x14ac:dyDescent="0.2">
      <c r="D690" s="30"/>
      <c r="E690" s="30"/>
      <c r="G690" s="30"/>
      <c r="Y690" s="30"/>
      <c r="Z690" s="30"/>
    </row>
    <row r="691" spans="4:26" x14ac:dyDescent="0.2">
      <c r="D691" s="30"/>
      <c r="E691" s="30"/>
      <c r="G691" s="30"/>
      <c r="Y691" s="30"/>
      <c r="Z691" s="30"/>
    </row>
    <row r="692" spans="4:26" x14ac:dyDescent="0.2">
      <c r="D692" s="30"/>
      <c r="E692" s="30"/>
      <c r="G692" s="30"/>
      <c r="Y692" s="30"/>
      <c r="Z692" s="30"/>
    </row>
    <row r="693" spans="4:26" x14ac:dyDescent="0.2">
      <c r="D693" s="30"/>
      <c r="E693" s="30"/>
      <c r="G693" s="30"/>
      <c r="Y693" s="30"/>
      <c r="Z693" s="30"/>
    </row>
    <row r="694" spans="4:26" x14ac:dyDescent="0.2">
      <c r="D694" s="30"/>
      <c r="E694" s="30"/>
      <c r="G694" s="30"/>
      <c r="Y694" s="30"/>
      <c r="Z694" s="30"/>
    </row>
    <row r="695" spans="4:26" x14ac:dyDescent="0.2">
      <c r="D695" s="30"/>
      <c r="E695" s="30"/>
      <c r="G695" s="30"/>
      <c r="Y695" s="30"/>
      <c r="Z695" s="30"/>
    </row>
    <row r="696" spans="4:26" x14ac:dyDescent="0.2">
      <c r="D696" s="30"/>
      <c r="E696" s="30"/>
      <c r="G696" s="30"/>
      <c r="Y696" s="30"/>
      <c r="Z696" s="30"/>
    </row>
    <row r="697" spans="4:26" x14ac:dyDescent="0.2">
      <c r="D697" s="30"/>
      <c r="E697" s="30"/>
      <c r="G697" s="30"/>
      <c r="Y697" s="30"/>
      <c r="Z697" s="30"/>
    </row>
    <row r="698" spans="4:26" x14ac:dyDescent="0.2">
      <c r="D698" s="30"/>
      <c r="E698" s="30"/>
      <c r="G698" s="30"/>
      <c r="Y698" s="30"/>
      <c r="Z698" s="30"/>
    </row>
    <row r="699" spans="4:26" x14ac:dyDescent="0.2">
      <c r="D699" s="30"/>
      <c r="E699" s="30"/>
      <c r="G699" s="30"/>
      <c r="Y699" s="30"/>
      <c r="Z699" s="30"/>
    </row>
    <row r="700" spans="4:26" x14ac:dyDescent="0.2">
      <c r="D700" s="30"/>
      <c r="E700" s="30"/>
      <c r="G700" s="30"/>
      <c r="Y700" s="30"/>
      <c r="Z700" s="30"/>
    </row>
    <row r="701" spans="4:26" x14ac:dyDescent="0.2">
      <c r="D701" s="30"/>
      <c r="E701" s="30"/>
      <c r="G701" s="30"/>
      <c r="Y701" s="30"/>
      <c r="Z701" s="30"/>
    </row>
    <row r="702" spans="4:26" x14ac:dyDescent="0.2">
      <c r="D702" s="30"/>
      <c r="E702" s="30"/>
      <c r="G702" s="30"/>
      <c r="Y702" s="30"/>
      <c r="Z702" s="30"/>
    </row>
    <row r="703" spans="4:26" x14ac:dyDescent="0.2">
      <c r="D703" s="30"/>
      <c r="E703" s="30"/>
      <c r="G703" s="30"/>
      <c r="Y703" s="30"/>
      <c r="Z703" s="30"/>
    </row>
    <row r="704" spans="4:26" x14ac:dyDescent="0.2">
      <c r="D704" s="30"/>
      <c r="E704" s="30"/>
      <c r="G704" s="30"/>
      <c r="Y704" s="30"/>
      <c r="Z704" s="30"/>
    </row>
    <row r="705" spans="4:26" x14ac:dyDescent="0.2">
      <c r="D705" s="30"/>
      <c r="E705" s="30"/>
      <c r="G705" s="30"/>
      <c r="Y705" s="30"/>
      <c r="Z705" s="30"/>
    </row>
    <row r="706" spans="4:26" x14ac:dyDescent="0.2">
      <c r="D706" s="30"/>
      <c r="E706" s="30"/>
      <c r="G706" s="30"/>
      <c r="Y706" s="30"/>
      <c r="Z706" s="30"/>
    </row>
    <row r="707" spans="4:26" x14ac:dyDescent="0.2">
      <c r="D707" s="30"/>
      <c r="E707" s="30"/>
      <c r="G707" s="30"/>
      <c r="Y707" s="30"/>
      <c r="Z707" s="30"/>
    </row>
    <row r="708" spans="4:26" x14ac:dyDescent="0.2">
      <c r="D708" s="30"/>
      <c r="E708" s="30"/>
      <c r="G708" s="30"/>
      <c r="Y708" s="30"/>
      <c r="Z708" s="30"/>
    </row>
    <row r="709" spans="4:26" x14ac:dyDescent="0.2">
      <c r="D709" s="30"/>
      <c r="E709" s="30"/>
      <c r="G709" s="30"/>
      <c r="Y709" s="30"/>
      <c r="Z709" s="30"/>
    </row>
    <row r="710" spans="4:26" x14ac:dyDescent="0.2">
      <c r="D710" s="30"/>
      <c r="E710" s="30"/>
      <c r="G710" s="30"/>
      <c r="Y710" s="30"/>
      <c r="Z710" s="30"/>
    </row>
    <row r="711" spans="4:26" x14ac:dyDescent="0.2">
      <c r="D711" s="30"/>
      <c r="E711" s="30"/>
      <c r="G711" s="30"/>
      <c r="Y711" s="30"/>
      <c r="Z711" s="30"/>
    </row>
    <row r="712" spans="4:26" x14ac:dyDescent="0.2">
      <c r="D712" s="30"/>
      <c r="E712" s="30"/>
      <c r="G712" s="30"/>
      <c r="Y712" s="30"/>
      <c r="Z712" s="30"/>
    </row>
    <row r="713" spans="4:26" x14ac:dyDescent="0.2">
      <c r="D713" s="30"/>
      <c r="E713" s="30"/>
      <c r="G713" s="30"/>
      <c r="Y713" s="30"/>
      <c r="Z713" s="30"/>
    </row>
    <row r="714" spans="4:26" x14ac:dyDescent="0.2">
      <c r="D714" s="30"/>
      <c r="E714" s="30"/>
      <c r="G714" s="30"/>
      <c r="Y714" s="30"/>
      <c r="Z714" s="30"/>
    </row>
    <row r="715" spans="4:26" x14ac:dyDescent="0.2">
      <c r="D715" s="30"/>
      <c r="E715" s="30"/>
      <c r="G715" s="30"/>
      <c r="Y715" s="30"/>
      <c r="Z715" s="30"/>
    </row>
    <row r="716" spans="4:26" x14ac:dyDescent="0.2">
      <c r="D716" s="30"/>
      <c r="E716" s="30"/>
      <c r="G716" s="30"/>
      <c r="Y716" s="30"/>
      <c r="Z716" s="30"/>
    </row>
    <row r="717" spans="4:26" x14ac:dyDescent="0.2">
      <c r="D717" s="30"/>
      <c r="E717" s="30"/>
      <c r="G717" s="30"/>
      <c r="Y717" s="30"/>
      <c r="Z717" s="30"/>
    </row>
    <row r="718" spans="4:26" x14ac:dyDescent="0.2">
      <c r="D718" s="30"/>
      <c r="E718" s="30"/>
      <c r="G718" s="30"/>
      <c r="Y718" s="30"/>
      <c r="Z718" s="30"/>
    </row>
    <row r="719" spans="4:26" x14ac:dyDescent="0.2">
      <c r="D719" s="30"/>
      <c r="E719" s="30"/>
      <c r="G719" s="30"/>
      <c r="Y719" s="30"/>
      <c r="Z719" s="30"/>
    </row>
    <row r="720" spans="4:26" x14ac:dyDescent="0.2">
      <c r="D720" s="30"/>
      <c r="E720" s="30"/>
      <c r="G720" s="30"/>
      <c r="Y720" s="30"/>
      <c r="Z720" s="30"/>
    </row>
    <row r="721" spans="4:26" x14ac:dyDescent="0.2">
      <c r="D721" s="30"/>
      <c r="E721" s="30"/>
      <c r="G721" s="30"/>
      <c r="Y721" s="30"/>
      <c r="Z721" s="30"/>
    </row>
    <row r="722" spans="4:26" x14ac:dyDescent="0.2">
      <c r="D722" s="30"/>
      <c r="E722" s="30"/>
      <c r="G722" s="30"/>
      <c r="Y722" s="30"/>
      <c r="Z722" s="30"/>
    </row>
    <row r="723" spans="4:26" x14ac:dyDescent="0.2">
      <c r="D723" s="30"/>
      <c r="E723" s="30"/>
      <c r="G723" s="30"/>
      <c r="Y723" s="30"/>
      <c r="Z723" s="30"/>
    </row>
    <row r="724" spans="4:26" x14ac:dyDescent="0.2">
      <c r="D724" s="30"/>
      <c r="E724" s="30"/>
      <c r="G724" s="30"/>
      <c r="Y724" s="30"/>
      <c r="Z724" s="30"/>
    </row>
    <row r="725" spans="4:26" x14ac:dyDescent="0.2">
      <c r="D725" s="30"/>
      <c r="E725" s="30"/>
      <c r="G725" s="30"/>
      <c r="Y725" s="30"/>
      <c r="Z725" s="30"/>
    </row>
    <row r="726" spans="4:26" x14ac:dyDescent="0.2">
      <c r="D726" s="30"/>
      <c r="E726" s="30"/>
      <c r="G726" s="30"/>
      <c r="Y726" s="30"/>
      <c r="Z726" s="30"/>
    </row>
    <row r="727" spans="4:26" x14ac:dyDescent="0.2">
      <c r="D727" s="30"/>
      <c r="E727" s="30"/>
      <c r="G727" s="30"/>
      <c r="Y727" s="30"/>
      <c r="Z727" s="30"/>
    </row>
    <row r="728" spans="4:26" x14ac:dyDescent="0.2">
      <c r="D728" s="30"/>
      <c r="E728" s="30"/>
      <c r="G728" s="30"/>
      <c r="Y728" s="30"/>
      <c r="Z728" s="30"/>
    </row>
    <row r="729" spans="4:26" x14ac:dyDescent="0.2">
      <c r="D729" s="30"/>
      <c r="E729" s="30"/>
      <c r="G729" s="30"/>
      <c r="Y729" s="30"/>
      <c r="Z729" s="30"/>
    </row>
    <row r="730" spans="4:26" x14ac:dyDescent="0.2">
      <c r="D730" s="30"/>
      <c r="E730" s="30"/>
      <c r="G730" s="30"/>
      <c r="Y730" s="30"/>
      <c r="Z730" s="30"/>
    </row>
    <row r="731" spans="4:26" x14ac:dyDescent="0.2">
      <c r="D731" s="30"/>
      <c r="E731" s="30"/>
      <c r="G731" s="30"/>
      <c r="Y731" s="30"/>
      <c r="Z731" s="30"/>
    </row>
    <row r="732" spans="4:26" x14ac:dyDescent="0.2">
      <c r="D732" s="30"/>
      <c r="E732" s="30"/>
      <c r="G732" s="30"/>
      <c r="Y732" s="30"/>
      <c r="Z732" s="30"/>
    </row>
    <row r="733" spans="4:26" x14ac:dyDescent="0.2">
      <c r="D733" s="30"/>
      <c r="E733" s="30"/>
      <c r="G733" s="30"/>
      <c r="Y733" s="30"/>
      <c r="Z733" s="30"/>
    </row>
    <row r="734" spans="4:26" x14ac:dyDescent="0.2">
      <c r="D734" s="30"/>
      <c r="E734" s="30"/>
      <c r="G734" s="30"/>
      <c r="Y734" s="30"/>
      <c r="Z734" s="30"/>
    </row>
    <row r="735" spans="4:26" x14ac:dyDescent="0.2">
      <c r="D735" s="30"/>
      <c r="E735" s="30"/>
      <c r="G735" s="30"/>
      <c r="Y735" s="30"/>
      <c r="Z735" s="30"/>
    </row>
    <row r="736" spans="4:26" x14ac:dyDescent="0.2">
      <c r="D736" s="30"/>
      <c r="E736" s="30"/>
      <c r="G736" s="30"/>
      <c r="Y736" s="30"/>
      <c r="Z736" s="30"/>
    </row>
    <row r="737" spans="4:26" x14ac:dyDescent="0.2">
      <c r="D737" s="30"/>
      <c r="E737" s="30"/>
      <c r="G737" s="30"/>
      <c r="Y737" s="30"/>
      <c r="Z737" s="30"/>
    </row>
    <row r="738" spans="4:26" x14ac:dyDescent="0.2">
      <c r="D738" s="30"/>
      <c r="E738" s="30"/>
      <c r="G738" s="30"/>
      <c r="Y738" s="30"/>
      <c r="Z738" s="30"/>
    </row>
    <row r="739" spans="4:26" x14ac:dyDescent="0.2">
      <c r="D739" s="30"/>
      <c r="E739" s="30"/>
      <c r="G739" s="30"/>
      <c r="Y739" s="30"/>
      <c r="Z739" s="30"/>
    </row>
    <row r="740" spans="4:26" x14ac:dyDescent="0.2">
      <c r="D740" s="30"/>
      <c r="E740" s="30"/>
      <c r="G740" s="30"/>
      <c r="Y740" s="30"/>
      <c r="Z740" s="30"/>
    </row>
    <row r="741" spans="4:26" x14ac:dyDescent="0.2">
      <c r="D741" s="30"/>
      <c r="E741" s="30"/>
      <c r="G741" s="30"/>
      <c r="Y741" s="30"/>
      <c r="Z741" s="30"/>
    </row>
    <row r="742" spans="4:26" x14ac:dyDescent="0.2">
      <c r="D742" s="30"/>
      <c r="E742" s="30"/>
      <c r="G742" s="30"/>
      <c r="Y742" s="30"/>
      <c r="Z742" s="30"/>
    </row>
    <row r="743" spans="4:26" x14ac:dyDescent="0.2">
      <c r="D743" s="30"/>
      <c r="E743" s="30"/>
      <c r="G743" s="30"/>
      <c r="Y743" s="30"/>
      <c r="Z743" s="30"/>
    </row>
    <row r="744" spans="4:26" x14ac:dyDescent="0.2">
      <c r="D744" s="30"/>
      <c r="E744" s="30"/>
      <c r="G744" s="30"/>
      <c r="Y744" s="30"/>
      <c r="Z744" s="30"/>
    </row>
    <row r="745" spans="4:26" x14ac:dyDescent="0.2">
      <c r="D745" s="30"/>
      <c r="E745" s="30"/>
      <c r="G745" s="30"/>
      <c r="Y745" s="30"/>
      <c r="Z745" s="30"/>
    </row>
    <row r="746" spans="4:26" x14ac:dyDescent="0.2">
      <c r="D746" s="30"/>
      <c r="E746" s="30"/>
      <c r="G746" s="30"/>
      <c r="Y746" s="30"/>
      <c r="Z746" s="30"/>
    </row>
    <row r="747" spans="4:26" x14ac:dyDescent="0.2">
      <c r="D747" s="30"/>
      <c r="E747" s="30"/>
      <c r="G747" s="30"/>
      <c r="Y747" s="30"/>
      <c r="Z747" s="30"/>
    </row>
    <row r="748" spans="4:26" x14ac:dyDescent="0.2">
      <c r="D748" s="30"/>
      <c r="E748" s="30"/>
      <c r="G748" s="30"/>
      <c r="Y748" s="30"/>
      <c r="Z748" s="30"/>
    </row>
    <row r="749" spans="4:26" x14ac:dyDescent="0.2">
      <c r="D749" s="30"/>
      <c r="E749" s="30"/>
      <c r="G749" s="30"/>
      <c r="Y749" s="30"/>
      <c r="Z749" s="30"/>
    </row>
    <row r="750" spans="4:26" x14ac:dyDescent="0.2">
      <c r="D750" s="30"/>
      <c r="E750" s="30"/>
      <c r="G750" s="30"/>
      <c r="Y750" s="30"/>
      <c r="Z750" s="30"/>
    </row>
    <row r="751" spans="4:26" x14ac:dyDescent="0.2">
      <c r="D751" s="30"/>
      <c r="E751" s="30"/>
      <c r="G751" s="30"/>
      <c r="Y751" s="30"/>
      <c r="Z751" s="30"/>
    </row>
    <row r="752" spans="4:26" x14ac:dyDescent="0.2">
      <c r="D752" s="30"/>
      <c r="E752" s="30"/>
      <c r="G752" s="30"/>
      <c r="Y752" s="30"/>
      <c r="Z752" s="30"/>
    </row>
    <row r="753" spans="4:26" x14ac:dyDescent="0.2">
      <c r="D753" s="30"/>
      <c r="E753" s="30"/>
      <c r="G753" s="30"/>
      <c r="Y753" s="30"/>
      <c r="Z753" s="30"/>
    </row>
    <row r="754" spans="4:26" x14ac:dyDescent="0.2">
      <c r="D754" s="30"/>
      <c r="E754" s="30"/>
      <c r="G754" s="30"/>
      <c r="Y754" s="30"/>
      <c r="Z754" s="30"/>
    </row>
    <row r="755" spans="4:26" x14ac:dyDescent="0.2">
      <c r="D755" s="30"/>
      <c r="E755" s="30"/>
      <c r="G755" s="30"/>
      <c r="Y755" s="30"/>
      <c r="Z755" s="30"/>
    </row>
    <row r="756" spans="4:26" x14ac:dyDescent="0.2">
      <c r="D756" s="30"/>
      <c r="E756" s="30"/>
      <c r="G756" s="30"/>
      <c r="Y756" s="30"/>
      <c r="Z756" s="30"/>
    </row>
    <row r="757" spans="4:26" x14ac:dyDescent="0.2">
      <c r="D757" s="30"/>
      <c r="E757" s="30"/>
      <c r="G757" s="30"/>
      <c r="Y757" s="30"/>
      <c r="Z757" s="30"/>
    </row>
    <row r="758" spans="4:26" x14ac:dyDescent="0.2">
      <c r="D758" s="30"/>
      <c r="E758" s="30"/>
      <c r="G758" s="30"/>
      <c r="Y758" s="30"/>
      <c r="Z758" s="30"/>
    </row>
    <row r="759" spans="4:26" x14ac:dyDescent="0.2">
      <c r="D759" s="30"/>
      <c r="E759" s="30"/>
      <c r="G759" s="30"/>
      <c r="Y759" s="30"/>
      <c r="Z759" s="30"/>
    </row>
    <row r="760" spans="4:26" x14ac:dyDescent="0.2">
      <c r="D760" s="30"/>
      <c r="E760" s="30"/>
      <c r="G760" s="30"/>
      <c r="Y760" s="30"/>
      <c r="Z760" s="30"/>
    </row>
    <row r="761" spans="4:26" x14ac:dyDescent="0.2">
      <c r="D761" s="30"/>
      <c r="E761" s="30"/>
      <c r="G761" s="30"/>
      <c r="Y761" s="30"/>
      <c r="Z761" s="30"/>
    </row>
    <row r="762" spans="4:26" x14ac:dyDescent="0.2">
      <c r="D762" s="30"/>
      <c r="E762" s="30"/>
      <c r="G762" s="30"/>
      <c r="Y762" s="30"/>
      <c r="Z762" s="30"/>
    </row>
    <row r="763" spans="4:26" x14ac:dyDescent="0.2">
      <c r="D763" s="30"/>
      <c r="E763" s="30"/>
      <c r="G763" s="30"/>
      <c r="Y763" s="30"/>
      <c r="Z763" s="30"/>
    </row>
    <row r="764" spans="4:26" x14ac:dyDescent="0.2">
      <c r="D764" s="30"/>
      <c r="E764" s="30"/>
      <c r="G764" s="30"/>
      <c r="Y764" s="30"/>
      <c r="Z764" s="30"/>
    </row>
    <row r="765" spans="4:26" x14ac:dyDescent="0.2">
      <c r="D765" s="30"/>
      <c r="E765" s="30"/>
      <c r="G765" s="30"/>
      <c r="Y765" s="30"/>
      <c r="Z765" s="30"/>
    </row>
    <row r="766" spans="4:26" x14ac:dyDescent="0.2">
      <c r="D766" s="30"/>
      <c r="E766" s="30"/>
      <c r="G766" s="30"/>
      <c r="Y766" s="30"/>
      <c r="Z766" s="30"/>
    </row>
    <row r="767" spans="4:26" x14ac:dyDescent="0.2">
      <c r="D767" s="30"/>
      <c r="E767" s="30"/>
      <c r="G767" s="30"/>
      <c r="Y767" s="30"/>
      <c r="Z767" s="30"/>
    </row>
    <row r="768" spans="4:26" x14ac:dyDescent="0.2">
      <c r="D768" s="30"/>
      <c r="E768" s="30"/>
      <c r="G768" s="30"/>
      <c r="Y768" s="30"/>
      <c r="Z768" s="30"/>
    </row>
    <row r="769" spans="4:26" x14ac:dyDescent="0.2">
      <c r="D769" s="30"/>
      <c r="E769" s="30"/>
      <c r="G769" s="30"/>
      <c r="Y769" s="30"/>
      <c r="Z769" s="30"/>
    </row>
    <row r="770" spans="4:26" x14ac:dyDescent="0.2">
      <c r="D770" s="30"/>
      <c r="E770" s="30"/>
      <c r="G770" s="30"/>
      <c r="Y770" s="30"/>
      <c r="Z770" s="30"/>
    </row>
    <row r="771" spans="4:26" x14ac:dyDescent="0.2">
      <c r="D771" s="30"/>
      <c r="E771" s="30"/>
      <c r="G771" s="30"/>
      <c r="Y771" s="30"/>
      <c r="Z771" s="30"/>
    </row>
    <row r="772" spans="4:26" x14ac:dyDescent="0.2">
      <c r="D772" s="30"/>
      <c r="E772" s="30"/>
      <c r="G772" s="30"/>
      <c r="Y772" s="30"/>
      <c r="Z772" s="30"/>
    </row>
    <row r="773" spans="4:26" x14ac:dyDescent="0.2">
      <c r="D773" s="30"/>
      <c r="E773" s="30"/>
      <c r="G773" s="30"/>
      <c r="Y773" s="30"/>
      <c r="Z773" s="30"/>
    </row>
    <row r="774" spans="4:26" x14ac:dyDescent="0.2">
      <c r="D774" s="30"/>
      <c r="E774" s="30"/>
      <c r="G774" s="30"/>
      <c r="Y774" s="30"/>
      <c r="Z774" s="30"/>
    </row>
    <row r="775" spans="4:26" x14ac:dyDescent="0.2">
      <c r="D775" s="30"/>
      <c r="E775" s="30"/>
      <c r="G775" s="30"/>
      <c r="Y775" s="30"/>
      <c r="Z775" s="30"/>
    </row>
    <row r="776" spans="4:26" x14ac:dyDescent="0.2">
      <c r="D776" s="30"/>
      <c r="E776" s="30"/>
      <c r="G776" s="30"/>
      <c r="Y776" s="30"/>
      <c r="Z776" s="30"/>
    </row>
    <row r="777" spans="4:26" x14ac:dyDescent="0.2">
      <c r="D777" s="30"/>
      <c r="E777" s="30"/>
      <c r="G777" s="30"/>
      <c r="Y777" s="30"/>
      <c r="Z777" s="30"/>
    </row>
    <row r="778" spans="4:26" x14ac:dyDescent="0.2">
      <c r="D778" s="30"/>
      <c r="E778" s="30"/>
      <c r="G778" s="30"/>
      <c r="Y778" s="30"/>
      <c r="Z778" s="30"/>
    </row>
    <row r="779" spans="4:26" x14ac:dyDescent="0.2">
      <c r="D779" s="30"/>
      <c r="E779" s="30"/>
      <c r="G779" s="30"/>
      <c r="Y779" s="30"/>
      <c r="Z779" s="30"/>
    </row>
    <row r="780" spans="4:26" x14ac:dyDescent="0.2">
      <c r="D780" s="30"/>
      <c r="E780" s="30"/>
      <c r="G780" s="30"/>
      <c r="Y780" s="30"/>
      <c r="Z780" s="30"/>
    </row>
    <row r="781" spans="4:26" x14ac:dyDescent="0.2">
      <c r="D781" s="30"/>
      <c r="E781" s="30"/>
      <c r="G781" s="30"/>
      <c r="Y781" s="30"/>
      <c r="Z781" s="30"/>
    </row>
    <row r="782" spans="4:26" x14ac:dyDescent="0.2">
      <c r="D782" s="30"/>
      <c r="E782" s="30"/>
      <c r="G782" s="30"/>
      <c r="Y782" s="30"/>
      <c r="Z782" s="30"/>
    </row>
    <row r="783" spans="4:26" x14ac:dyDescent="0.2">
      <c r="D783" s="30"/>
      <c r="E783" s="30"/>
      <c r="G783" s="30"/>
      <c r="Y783" s="30"/>
      <c r="Z783" s="30"/>
    </row>
    <row r="784" spans="4:26" x14ac:dyDescent="0.2">
      <c r="D784" s="30"/>
      <c r="E784" s="30"/>
      <c r="G784" s="30"/>
      <c r="Y784" s="30"/>
      <c r="Z784" s="30"/>
    </row>
    <row r="785" spans="4:26" x14ac:dyDescent="0.2">
      <c r="D785" s="30"/>
      <c r="E785" s="30"/>
      <c r="G785" s="30"/>
      <c r="Y785" s="30"/>
      <c r="Z785" s="30"/>
    </row>
    <row r="786" spans="4:26" x14ac:dyDescent="0.2">
      <c r="D786" s="30"/>
      <c r="E786" s="30"/>
      <c r="G786" s="30"/>
      <c r="Y786" s="30"/>
      <c r="Z786" s="30"/>
    </row>
    <row r="787" spans="4:26" x14ac:dyDescent="0.2">
      <c r="D787" s="30"/>
      <c r="E787" s="30"/>
      <c r="G787" s="30"/>
      <c r="Y787" s="30"/>
      <c r="Z787" s="30"/>
    </row>
    <row r="788" spans="4:26" x14ac:dyDescent="0.2">
      <c r="D788" s="30"/>
      <c r="E788" s="30"/>
      <c r="G788" s="30"/>
      <c r="Y788" s="30"/>
      <c r="Z788" s="30"/>
    </row>
    <row r="789" spans="4:26" x14ac:dyDescent="0.2">
      <c r="D789" s="30"/>
      <c r="E789" s="30"/>
      <c r="G789" s="30"/>
      <c r="Y789" s="30"/>
      <c r="Z789" s="30"/>
    </row>
    <row r="790" spans="4:26" x14ac:dyDescent="0.2">
      <c r="D790" s="30"/>
      <c r="E790" s="30"/>
      <c r="G790" s="30"/>
      <c r="Y790" s="30"/>
      <c r="Z790" s="30"/>
    </row>
    <row r="791" spans="4:26" x14ac:dyDescent="0.2">
      <c r="D791" s="30"/>
      <c r="E791" s="30"/>
      <c r="G791" s="30"/>
      <c r="Y791" s="30"/>
      <c r="Z791" s="30"/>
    </row>
    <row r="792" spans="4:26" x14ac:dyDescent="0.2">
      <c r="D792" s="30"/>
      <c r="E792" s="30"/>
      <c r="G792" s="30"/>
      <c r="Y792" s="30"/>
      <c r="Z792" s="30"/>
    </row>
    <row r="793" spans="4:26" x14ac:dyDescent="0.2">
      <c r="D793" s="30"/>
      <c r="E793" s="30"/>
      <c r="G793" s="30"/>
      <c r="Y793" s="30"/>
      <c r="Z793" s="30"/>
    </row>
    <row r="794" spans="4:26" x14ac:dyDescent="0.2">
      <c r="D794" s="30"/>
      <c r="E794" s="30"/>
      <c r="G794" s="30"/>
      <c r="Y794" s="30"/>
      <c r="Z794" s="30"/>
    </row>
    <row r="795" spans="4:26" x14ac:dyDescent="0.2">
      <c r="D795" s="30"/>
      <c r="E795" s="30"/>
      <c r="G795" s="30"/>
      <c r="Y795" s="30"/>
      <c r="Z795" s="30"/>
    </row>
    <row r="796" spans="4:26" x14ac:dyDescent="0.2">
      <c r="D796" s="30"/>
      <c r="E796" s="30"/>
      <c r="G796" s="30"/>
      <c r="Y796" s="30"/>
      <c r="Z796" s="30"/>
    </row>
    <row r="797" spans="4:26" x14ac:dyDescent="0.2">
      <c r="D797" s="30"/>
      <c r="E797" s="30"/>
      <c r="G797" s="30"/>
      <c r="Y797" s="30"/>
      <c r="Z797" s="30"/>
    </row>
    <row r="798" spans="4:26" x14ac:dyDescent="0.2">
      <c r="D798" s="30"/>
      <c r="E798" s="30"/>
      <c r="G798" s="30"/>
      <c r="Y798" s="30"/>
      <c r="Z798" s="30"/>
    </row>
    <row r="799" spans="4:26" x14ac:dyDescent="0.2">
      <c r="D799" s="30"/>
      <c r="E799" s="30"/>
      <c r="G799" s="30"/>
      <c r="Y799" s="30"/>
      <c r="Z799" s="30"/>
    </row>
    <row r="800" spans="4:26" x14ac:dyDescent="0.2">
      <c r="D800" s="30"/>
      <c r="E800" s="30"/>
      <c r="G800" s="30"/>
      <c r="Y800" s="30"/>
      <c r="Z800" s="30"/>
    </row>
    <row r="801" spans="4:26" x14ac:dyDescent="0.2">
      <c r="D801" s="30"/>
      <c r="E801" s="30"/>
      <c r="G801" s="30"/>
      <c r="Y801" s="30"/>
      <c r="Z801" s="30"/>
    </row>
    <row r="802" spans="4:26" x14ac:dyDescent="0.2">
      <c r="D802" s="30"/>
      <c r="E802" s="30"/>
      <c r="G802" s="30"/>
      <c r="Y802" s="30"/>
      <c r="Z802" s="30"/>
    </row>
    <row r="803" spans="4:26" x14ac:dyDescent="0.2">
      <c r="D803" s="30"/>
      <c r="E803" s="30"/>
      <c r="G803" s="30"/>
      <c r="Y803" s="30"/>
      <c r="Z803" s="30"/>
    </row>
    <row r="804" spans="4:26" x14ac:dyDescent="0.2">
      <c r="D804" s="30"/>
      <c r="E804" s="30"/>
      <c r="G804" s="30"/>
      <c r="Y804" s="30"/>
      <c r="Z804" s="30"/>
    </row>
    <row r="805" spans="4:26" x14ac:dyDescent="0.2">
      <c r="D805" s="30"/>
      <c r="E805" s="30"/>
      <c r="G805" s="30"/>
      <c r="Y805" s="30"/>
      <c r="Z805" s="30"/>
    </row>
    <row r="806" spans="4:26" x14ac:dyDescent="0.2">
      <c r="D806" s="30"/>
      <c r="E806" s="30"/>
      <c r="G806" s="30"/>
      <c r="Y806" s="30"/>
      <c r="Z806" s="30"/>
    </row>
    <row r="807" spans="4:26" x14ac:dyDescent="0.2">
      <c r="D807" s="30"/>
      <c r="E807" s="30"/>
      <c r="G807" s="30"/>
      <c r="Y807" s="30"/>
      <c r="Z807" s="30"/>
    </row>
    <row r="808" spans="4:26" x14ac:dyDescent="0.2">
      <c r="D808" s="30"/>
      <c r="E808" s="30"/>
      <c r="G808" s="30"/>
      <c r="Y808" s="30"/>
      <c r="Z808" s="30"/>
    </row>
    <row r="809" spans="4:26" x14ac:dyDescent="0.2">
      <c r="D809" s="30"/>
      <c r="E809" s="30"/>
      <c r="G809" s="30"/>
      <c r="Y809" s="30"/>
      <c r="Z809" s="30"/>
    </row>
    <row r="810" spans="4:26" x14ac:dyDescent="0.2">
      <c r="D810" s="30"/>
      <c r="E810" s="30"/>
      <c r="G810" s="30"/>
      <c r="Y810" s="30"/>
      <c r="Z810" s="30"/>
    </row>
    <row r="811" spans="4:26" x14ac:dyDescent="0.2">
      <c r="D811" s="30"/>
      <c r="E811" s="30"/>
      <c r="G811" s="30"/>
      <c r="Y811" s="30"/>
      <c r="Z811" s="30"/>
    </row>
    <row r="812" spans="4:26" x14ac:dyDescent="0.2">
      <c r="D812" s="30"/>
      <c r="E812" s="30"/>
      <c r="G812" s="30"/>
      <c r="Y812" s="30"/>
      <c r="Z812" s="30"/>
    </row>
    <row r="813" spans="4:26" x14ac:dyDescent="0.2">
      <c r="D813" s="30"/>
      <c r="E813" s="30"/>
      <c r="G813" s="30"/>
      <c r="Y813" s="30"/>
      <c r="Z813" s="30"/>
    </row>
    <row r="814" spans="4:26" x14ac:dyDescent="0.2">
      <c r="D814" s="30"/>
      <c r="E814" s="30"/>
      <c r="G814" s="30"/>
      <c r="Y814" s="30"/>
      <c r="Z814" s="30"/>
    </row>
    <row r="815" spans="4:26" x14ac:dyDescent="0.2">
      <c r="D815" s="30"/>
      <c r="E815" s="30"/>
      <c r="G815" s="30"/>
      <c r="Y815" s="30"/>
      <c r="Z815" s="30"/>
    </row>
    <row r="816" spans="4:26" x14ac:dyDescent="0.2">
      <c r="D816" s="30"/>
      <c r="E816" s="30"/>
      <c r="G816" s="30"/>
      <c r="Y816" s="30"/>
      <c r="Z816" s="30"/>
    </row>
    <row r="817" spans="4:26" x14ac:dyDescent="0.2">
      <c r="D817" s="30"/>
      <c r="E817" s="30"/>
      <c r="G817" s="30"/>
      <c r="Y817" s="30"/>
      <c r="Z817" s="30"/>
    </row>
    <row r="818" spans="4:26" x14ac:dyDescent="0.2">
      <c r="D818" s="30"/>
      <c r="E818" s="30"/>
      <c r="G818" s="30"/>
      <c r="Y818" s="30"/>
      <c r="Z818" s="30"/>
    </row>
    <row r="819" spans="4:26" x14ac:dyDescent="0.2">
      <c r="D819" s="30"/>
      <c r="E819" s="30"/>
      <c r="G819" s="30"/>
      <c r="Y819" s="30"/>
      <c r="Z819" s="30"/>
    </row>
    <row r="820" spans="4:26" x14ac:dyDescent="0.2">
      <c r="D820" s="30"/>
      <c r="E820" s="30"/>
      <c r="G820" s="30"/>
      <c r="Y820" s="30"/>
      <c r="Z820" s="30"/>
    </row>
    <row r="821" spans="4:26" x14ac:dyDescent="0.2">
      <c r="D821" s="30"/>
      <c r="E821" s="30"/>
      <c r="G821" s="30"/>
      <c r="Y821" s="30"/>
      <c r="Z821" s="30"/>
    </row>
    <row r="822" spans="4:26" x14ac:dyDescent="0.2">
      <c r="D822" s="30"/>
      <c r="E822" s="30"/>
      <c r="G822" s="30"/>
      <c r="Y822" s="30"/>
      <c r="Z822" s="30"/>
    </row>
    <row r="823" spans="4:26" x14ac:dyDescent="0.2">
      <c r="D823" s="30"/>
      <c r="E823" s="30"/>
      <c r="G823" s="30"/>
      <c r="Y823" s="30"/>
      <c r="Z823" s="30"/>
    </row>
    <row r="824" spans="4:26" x14ac:dyDescent="0.2">
      <c r="D824" s="30"/>
      <c r="E824" s="30"/>
      <c r="G824" s="30"/>
      <c r="Y824" s="30"/>
      <c r="Z824" s="30"/>
    </row>
    <row r="825" spans="4:26" x14ac:dyDescent="0.2">
      <c r="D825" s="30"/>
      <c r="E825" s="30"/>
      <c r="G825" s="30"/>
      <c r="Y825" s="30"/>
      <c r="Z825" s="30"/>
    </row>
    <row r="826" spans="4:26" x14ac:dyDescent="0.2">
      <c r="D826" s="30"/>
      <c r="E826" s="30"/>
      <c r="G826" s="30"/>
      <c r="Y826" s="30"/>
      <c r="Z826" s="30"/>
    </row>
    <row r="827" spans="4:26" x14ac:dyDescent="0.2">
      <c r="D827" s="30"/>
      <c r="E827" s="30"/>
      <c r="G827" s="30"/>
      <c r="Y827" s="30"/>
      <c r="Z827" s="30"/>
    </row>
    <row r="828" spans="4:26" x14ac:dyDescent="0.2">
      <c r="D828" s="30"/>
      <c r="E828" s="30"/>
      <c r="G828" s="30"/>
      <c r="Y828" s="30"/>
      <c r="Z828" s="30"/>
    </row>
    <row r="829" spans="4:26" x14ac:dyDescent="0.2">
      <c r="D829" s="30"/>
      <c r="E829" s="30"/>
      <c r="G829" s="30"/>
      <c r="Y829" s="30"/>
      <c r="Z829" s="30"/>
    </row>
    <row r="830" spans="4:26" x14ac:dyDescent="0.2">
      <c r="D830" s="30"/>
      <c r="E830" s="30"/>
      <c r="G830" s="30"/>
      <c r="Y830" s="30"/>
      <c r="Z830" s="30"/>
    </row>
    <row r="831" spans="4:26" x14ac:dyDescent="0.2">
      <c r="D831" s="30"/>
      <c r="E831" s="30"/>
      <c r="G831" s="30"/>
      <c r="Y831" s="30"/>
      <c r="Z831" s="30"/>
    </row>
    <row r="832" spans="4:26" x14ac:dyDescent="0.2">
      <c r="D832" s="30"/>
      <c r="E832" s="30"/>
      <c r="G832" s="30"/>
      <c r="Y832" s="30"/>
      <c r="Z832" s="30"/>
    </row>
    <row r="833" spans="4:26" x14ac:dyDescent="0.2">
      <c r="D833" s="30"/>
      <c r="E833" s="30"/>
      <c r="G833" s="30"/>
      <c r="Y833" s="30"/>
      <c r="Z833" s="30"/>
    </row>
    <row r="834" spans="4:26" x14ac:dyDescent="0.2">
      <c r="D834" s="30"/>
      <c r="E834" s="30"/>
      <c r="G834" s="30"/>
      <c r="Y834" s="30"/>
      <c r="Z834" s="30"/>
    </row>
    <row r="835" spans="4:26" x14ac:dyDescent="0.2">
      <c r="D835" s="30"/>
      <c r="E835" s="30"/>
      <c r="G835" s="30"/>
      <c r="Y835" s="30"/>
      <c r="Z835" s="30"/>
    </row>
    <row r="836" spans="4:26" x14ac:dyDescent="0.2">
      <c r="D836" s="30"/>
      <c r="E836" s="30"/>
      <c r="G836" s="30"/>
      <c r="Y836" s="30"/>
      <c r="Z836" s="30"/>
    </row>
    <row r="837" spans="4:26" x14ac:dyDescent="0.2">
      <c r="D837" s="30"/>
      <c r="E837" s="30"/>
      <c r="G837" s="30"/>
      <c r="Y837" s="30"/>
      <c r="Z837" s="30"/>
    </row>
    <row r="838" spans="4:26" x14ac:dyDescent="0.2">
      <c r="D838" s="30"/>
      <c r="E838" s="30"/>
      <c r="G838" s="30"/>
      <c r="Y838" s="30"/>
      <c r="Z838" s="30"/>
    </row>
    <row r="839" spans="4:26" x14ac:dyDescent="0.2">
      <c r="D839" s="30"/>
      <c r="E839" s="30"/>
      <c r="G839" s="30"/>
      <c r="Y839" s="30"/>
      <c r="Z839" s="30"/>
    </row>
    <row r="840" spans="4:26" x14ac:dyDescent="0.2">
      <c r="D840" s="30"/>
      <c r="E840" s="30"/>
      <c r="G840" s="30"/>
      <c r="Y840" s="30"/>
      <c r="Z840" s="30"/>
    </row>
    <row r="841" spans="4:26" x14ac:dyDescent="0.2">
      <c r="D841" s="30"/>
      <c r="E841" s="30"/>
      <c r="G841" s="30"/>
      <c r="Y841" s="30"/>
      <c r="Z841" s="30"/>
    </row>
    <row r="842" spans="4:26" x14ac:dyDescent="0.2">
      <c r="D842" s="30"/>
      <c r="E842" s="30"/>
      <c r="G842" s="30"/>
      <c r="Y842" s="30"/>
      <c r="Z842" s="30"/>
    </row>
    <row r="843" spans="4:26" x14ac:dyDescent="0.2">
      <c r="D843" s="30"/>
      <c r="E843" s="30"/>
      <c r="G843" s="30"/>
      <c r="Y843" s="30"/>
      <c r="Z843" s="30"/>
    </row>
    <row r="844" spans="4:26" x14ac:dyDescent="0.2">
      <c r="D844" s="30"/>
      <c r="E844" s="30"/>
      <c r="G844" s="30"/>
      <c r="Y844" s="30"/>
      <c r="Z844" s="30"/>
    </row>
    <row r="845" spans="4:26" x14ac:dyDescent="0.2">
      <c r="D845" s="30"/>
      <c r="E845" s="30"/>
      <c r="G845" s="30"/>
      <c r="Y845" s="30"/>
      <c r="Z845" s="30"/>
    </row>
    <row r="846" spans="4:26" x14ac:dyDescent="0.2">
      <c r="D846" s="30"/>
      <c r="E846" s="30"/>
      <c r="G846" s="30"/>
      <c r="Y846" s="30"/>
      <c r="Z846" s="30"/>
    </row>
    <row r="847" spans="4:26" x14ac:dyDescent="0.2">
      <c r="D847" s="30"/>
      <c r="E847" s="30"/>
      <c r="G847" s="30"/>
      <c r="Y847" s="30"/>
      <c r="Z847" s="30"/>
    </row>
    <row r="848" spans="4:26" x14ac:dyDescent="0.2">
      <c r="D848" s="30"/>
      <c r="E848" s="30"/>
      <c r="G848" s="30"/>
      <c r="Y848" s="30"/>
      <c r="Z848" s="30"/>
    </row>
    <row r="849" spans="4:26" x14ac:dyDescent="0.2">
      <c r="D849" s="30"/>
      <c r="E849" s="30"/>
      <c r="G849" s="30"/>
      <c r="Y849" s="30"/>
      <c r="Z849" s="30"/>
    </row>
    <row r="850" spans="4:26" x14ac:dyDescent="0.2">
      <c r="D850" s="30"/>
      <c r="E850" s="30"/>
      <c r="G850" s="30"/>
      <c r="Y850" s="30"/>
      <c r="Z850" s="30"/>
    </row>
    <row r="851" spans="4:26" x14ac:dyDescent="0.2">
      <c r="D851" s="30"/>
      <c r="E851" s="30"/>
      <c r="G851" s="30"/>
      <c r="Y851" s="30"/>
      <c r="Z851" s="30"/>
    </row>
    <row r="852" spans="4:26" x14ac:dyDescent="0.2">
      <c r="D852" s="30"/>
      <c r="E852" s="30"/>
      <c r="G852" s="30"/>
      <c r="Y852" s="30"/>
      <c r="Z852" s="30"/>
    </row>
    <row r="853" spans="4:26" x14ac:dyDescent="0.2">
      <c r="D853" s="30"/>
      <c r="E853" s="30"/>
      <c r="G853" s="30"/>
      <c r="Y853" s="30"/>
      <c r="Z853" s="30"/>
    </row>
    <row r="854" spans="4:26" x14ac:dyDescent="0.2">
      <c r="D854" s="30"/>
      <c r="E854" s="30"/>
      <c r="G854" s="30"/>
      <c r="Y854" s="30"/>
      <c r="Z854" s="30"/>
    </row>
    <row r="855" spans="4:26" x14ac:dyDescent="0.2">
      <c r="D855" s="30"/>
      <c r="E855" s="30"/>
      <c r="G855" s="30"/>
      <c r="Y855" s="30"/>
      <c r="Z855" s="30"/>
    </row>
    <row r="856" spans="4:26" x14ac:dyDescent="0.2">
      <c r="D856" s="30"/>
      <c r="E856" s="30"/>
      <c r="G856" s="30"/>
      <c r="Y856" s="30"/>
      <c r="Z856" s="30"/>
    </row>
    <row r="857" spans="4:26" x14ac:dyDescent="0.2">
      <c r="D857" s="30"/>
      <c r="E857" s="30"/>
      <c r="G857" s="30"/>
      <c r="Y857" s="30"/>
      <c r="Z857" s="30"/>
    </row>
    <row r="858" spans="4:26" x14ac:dyDescent="0.2">
      <c r="D858" s="30"/>
      <c r="E858" s="30"/>
      <c r="G858" s="30"/>
      <c r="Y858" s="30"/>
      <c r="Z858" s="30"/>
    </row>
    <row r="859" spans="4:26" x14ac:dyDescent="0.2">
      <c r="D859" s="30"/>
      <c r="E859" s="30"/>
      <c r="G859" s="30"/>
      <c r="Y859" s="30"/>
      <c r="Z859" s="30"/>
    </row>
    <row r="860" spans="4:26" x14ac:dyDescent="0.2">
      <c r="D860" s="30"/>
      <c r="E860" s="30"/>
      <c r="G860" s="30"/>
      <c r="Y860" s="30"/>
      <c r="Z860" s="30"/>
    </row>
    <row r="861" spans="4:26" x14ac:dyDescent="0.2">
      <c r="D861" s="30"/>
      <c r="E861" s="30"/>
      <c r="G861" s="30"/>
      <c r="Y861" s="30"/>
      <c r="Z861" s="30"/>
    </row>
    <row r="862" spans="4:26" x14ac:dyDescent="0.2">
      <c r="D862" s="30"/>
      <c r="E862" s="30"/>
      <c r="G862" s="30"/>
      <c r="Y862" s="30"/>
      <c r="Z862" s="30"/>
    </row>
    <row r="863" spans="4:26" x14ac:dyDescent="0.2">
      <c r="D863" s="30"/>
      <c r="E863" s="30"/>
      <c r="G863" s="30"/>
      <c r="Y863" s="30"/>
      <c r="Z863" s="30"/>
    </row>
    <row r="864" spans="4:26" x14ac:dyDescent="0.2">
      <c r="D864" s="30"/>
      <c r="E864" s="30"/>
      <c r="G864" s="30"/>
      <c r="Y864" s="30"/>
      <c r="Z864" s="30"/>
    </row>
    <row r="865" spans="4:26" x14ac:dyDescent="0.2">
      <c r="D865" s="30"/>
      <c r="E865" s="30"/>
      <c r="G865" s="30"/>
      <c r="Y865" s="30"/>
      <c r="Z865" s="30"/>
    </row>
    <row r="866" spans="4:26" x14ac:dyDescent="0.2">
      <c r="D866" s="30"/>
      <c r="E866" s="30"/>
      <c r="G866" s="30"/>
      <c r="Y866" s="30"/>
      <c r="Z866" s="30"/>
    </row>
    <row r="867" spans="4:26" x14ac:dyDescent="0.2">
      <c r="D867" s="30"/>
      <c r="E867" s="30"/>
      <c r="G867" s="30"/>
      <c r="Y867" s="30"/>
      <c r="Z867" s="30"/>
    </row>
    <row r="868" spans="4:26" x14ac:dyDescent="0.2">
      <c r="D868" s="30"/>
      <c r="E868" s="30"/>
      <c r="G868" s="30"/>
      <c r="Y868" s="30"/>
      <c r="Z868" s="30"/>
    </row>
    <row r="869" spans="4:26" x14ac:dyDescent="0.2">
      <c r="D869" s="30"/>
      <c r="E869" s="30"/>
      <c r="G869" s="30"/>
      <c r="Y869" s="30"/>
      <c r="Z869" s="30"/>
    </row>
    <row r="870" spans="4:26" x14ac:dyDescent="0.2">
      <c r="D870" s="30"/>
      <c r="E870" s="30"/>
      <c r="G870" s="30"/>
      <c r="Y870" s="30"/>
      <c r="Z870" s="30"/>
    </row>
    <row r="871" spans="4:26" x14ac:dyDescent="0.2">
      <c r="D871" s="30"/>
      <c r="E871" s="30"/>
      <c r="G871" s="30"/>
      <c r="Y871" s="30"/>
      <c r="Z871" s="30"/>
    </row>
    <row r="872" spans="4:26" x14ac:dyDescent="0.2">
      <c r="D872" s="30"/>
      <c r="E872" s="30"/>
      <c r="G872" s="30"/>
      <c r="Y872" s="30"/>
      <c r="Z872" s="30"/>
    </row>
    <row r="873" spans="4:26" x14ac:dyDescent="0.2">
      <c r="D873" s="30"/>
      <c r="E873" s="30"/>
      <c r="G873" s="30"/>
      <c r="Y873" s="30"/>
      <c r="Z873" s="30"/>
    </row>
    <row r="874" spans="4:26" x14ac:dyDescent="0.2">
      <c r="D874" s="30"/>
      <c r="E874" s="30"/>
      <c r="G874" s="30"/>
      <c r="Y874" s="30"/>
      <c r="Z874" s="30"/>
    </row>
    <row r="875" spans="4:26" x14ac:dyDescent="0.2">
      <c r="D875" s="30"/>
      <c r="E875" s="30"/>
      <c r="G875" s="30"/>
      <c r="Y875" s="30"/>
      <c r="Z875" s="30"/>
    </row>
    <row r="876" spans="4:26" x14ac:dyDescent="0.2">
      <c r="D876" s="30"/>
      <c r="E876" s="30"/>
      <c r="G876" s="30"/>
      <c r="Y876" s="30"/>
      <c r="Z876" s="30"/>
    </row>
    <row r="877" spans="4:26" x14ac:dyDescent="0.2">
      <c r="D877" s="30"/>
      <c r="E877" s="30"/>
      <c r="G877" s="30"/>
      <c r="Y877" s="30"/>
      <c r="Z877" s="30"/>
    </row>
    <row r="878" spans="4:26" x14ac:dyDescent="0.2">
      <c r="D878" s="30"/>
      <c r="E878" s="30"/>
      <c r="G878" s="30"/>
      <c r="Y878" s="30"/>
      <c r="Z878" s="30"/>
    </row>
    <row r="879" spans="4:26" x14ac:dyDescent="0.2">
      <c r="D879" s="30"/>
      <c r="E879" s="30"/>
      <c r="G879" s="30"/>
      <c r="Y879" s="30"/>
      <c r="Z879" s="30"/>
    </row>
    <row r="880" spans="4:26" x14ac:dyDescent="0.2">
      <c r="D880" s="30"/>
      <c r="E880" s="30"/>
      <c r="G880" s="30"/>
      <c r="Y880" s="30"/>
      <c r="Z880" s="30"/>
    </row>
    <row r="881" spans="4:26" x14ac:dyDescent="0.2">
      <c r="D881" s="30"/>
      <c r="E881" s="30"/>
      <c r="G881" s="30"/>
      <c r="Y881" s="30"/>
      <c r="Z881" s="30"/>
    </row>
    <row r="882" spans="4:26" x14ac:dyDescent="0.2">
      <c r="D882" s="30"/>
      <c r="E882" s="30"/>
      <c r="G882" s="30"/>
      <c r="Y882" s="30"/>
      <c r="Z882" s="30"/>
    </row>
    <row r="883" spans="4:26" x14ac:dyDescent="0.2">
      <c r="D883" s="30"/>
      <c r="E883" s="30"/>
      <c r="G883" s="30"/>
      <c r="Y883" s="30"/>
      <c r="Z883" s="30"/>
    </row>
    <row r="884" spans="4:26" x14ac:dyDescent="0.2">
      <c r="D884" s="30"/>
      <c r="E884" s="30"/>
      <c r="G884" s="30"/>
      <c r="Y884" s="30"/>
      <c r="Z884" s="30"/>
    </row>
    <row r="885" spans="4:26" x14ac:dyDescent="0.2">
      <c r="D885" s="30"/>
      <c r="E885" s="30"/>
      <c r="G885" s="30"/>
      <c r="Y885" s="30"/>
      <c r="Z885" s="30"/>
    </row>
    <row r="886" spans="4:26" x14ac:dyDescent="0.2">
      <c r="D886" s="30"/>
      <c r="E886" s="30"/>
      <c r="G886" s="30"/>
      <c r="Y886" s="30"/>
      <c r="Z886" s="30"/>
    </row>
    <row r="887" spans="4:26" x14ac:dyDescent="0.2">
      <c r="D887" s="30"/>
      <c r="E887" s="30"/>
      <c r="G887" s="30"/>
      <c r="Y887" s="30"/>
      <c r="Z887" s="30"/>
    </row>
    <row r="888" spans="4:26" x14ac:dyDescent="0.2">
      <c r="D888" s="30"/>
      <c r="E888" s="30"/>
      <c r="G888" s="30"/>
      <c r="Y888" s="30"/>
      <c r="Z888" s="30"/>
    </row>
    <row r="889" spans="4:26" x14ac:dyDescent="0.2">
      <c r="D889" s="30"/>
      <c r="E889" s="30"/>
      <c r="G889" s="30"/>
      <c r="Y889" s="30"/>
      <c r="Z889" s="30"/>
    </row>
    <row r="890" spans="4:26" x14ac:dyDescent="0.2">
      <c r="D890" s="30"/>
      <c r="E890" s="30"/>
      <c r="G890" s="30"/>
      <c r="Y890" s="30"/>
      <c r="Z890" s="30"/>
    </row>
    <row r="891" spans="4:26" x14ac:dyDescent="0.2">
      <c r="D891" s="30"/>
      <c r="E891" s="30"/>
      <c r="G891" s="30"/>
      <c r="Y891" s="30"/>
      <c r="Z891" s="30"/>
    </row>
    <row r="892" spans="4:26" x14ac:dyDescent="0.2">
      <c r="D892" s="30"/>
      <c r="E892" s="30"/>
      <c r="G892" s="30"/>
      <c r="Y892" s="30"/>
      <c r="Z892" s="30"/>
    </row>
    <row r="893" spans="4:26" x14ac:dyDescent="0.2">
      <c r="D893" s="30"/>
      <c r="E893" s="30"/>
      <c r="G893" s="30"/>
      <c r="Y893" s="30"/>
      <c r="Z893" s="30"/>
    </row>
    <row r="894" spans="4:26" x14ac:dyDescent="0.2">
      <c r="D894" s="30"/>
      <c r="E894" s="30"/>
      <c r="G894" s="30"/>
      <c r="Y894" s="30"/>
      <c r="Z894" s="30"/>
    </row>
    <row r="895" spans="4:26" x14ac:dyDescent="0.2">
      <c r="D895" s="30"/>
      <c r="E895" s="30"/>
      <c r="G895" s="30"/>
      <c r="Y895" s="30"/>
      <c r="Z895" s="30"/>
    </row>
    <row r="896" spans="4:26" x14ac:dyDescent="0.2">
      <c r="D896" s="30"/>
      <c r="E896" s="30"/>
      <c r="G896" s="30"/>
      <c r="Y896" s="30"/>
      <c r="Z896" s="30"/>
    </row>
    <row r="897" spans="4:26" x14ac:dyDescent="0.2">
      <c r="D897" s="30"/>
      <c r="E897" s="30"/>
      <c r="G897" s="30"/>
      <c r="Y897" s="30"/>
      <c r="Z897" s="30"/>
    </row>
    <row r="898" spans="4:26" x14ac:dyDescent="0.2">
      <c r="D898" s="30"/>
      <c r="E898" s="30"/>
      <c r="G898" s="30"/>
      <c r="Y898" s="30"/>
      <c r="Z898" s="30"/>
    </row>
    <row r="899" spans="4:26" x14ac:dyDescent="0.2">
      <c r="D899" s="30"/>
      <c r="E899" s="30"/>
      <c r="G899" s="30"/>
      <c r="Y899" s="30"/>
      <c r="Z899" s="30"/>
    </row>
    <row r="900" spans="4:26" x14ac:dyDescent="0.2">
      <c r="D900" s="30"/>
      <c r="E900" s="30"/>
      <c r="G900" s="30"/>
      <c r="Y900" s="30"/>
      <c r="Z900" s="30"/>
    </row>
    <row r="901" spans="4:26" x14ac:dyDescent="0.2">
      <c r="D901" s="30"/>
      <c r="E901" s="30"/>
      <c r="G901" s="30"/>
      <c r="Y901" s="30"/>
      <c r="Z901" s="30"/>
    </row>
    <row r="902" spans="4:26" x14ac:dyDescent="0.2">
      <c r="D902" s="30"/>
      <c r="E902" s="30"/>
      <c r="G902" s="30"/>
      <c r="Y902" s="30"/>
      <c r="Z902" s="30"/>
    </row>
    <row r="903" spans="4:26" x14ac:dyDescent="0.2">
      <c r="D903" s="30"/>
      <c r="E903" s="30"/>
      <c r="G903" s="30"/>
      <c r="Y903" s="30"/>
      <c r="Z903" s="30"/>
    </row>
    <row r="904" spans="4:26" x14ac:dyDescent="0.2">
      <c r="D904" s="30"/>
      <c r="E904" s="30"/>
      <c r="G904" s="30"/>
      <c r="Y904" s="30"/>
      <c r="Z904" s="30"/>
    </row>
    <row r="905" spans="4:26" x14ac:dyDescent="0.2">
      <c r="D905" s="30"/>
      <c r="E905" s="30"/>
      <c r="G905" s="30"/>
      <c r="Y905" s="30"/>
      <c r="Z905" s="30"/>
    </row>
    <row r="906" spans="4:26" x14ac:dyDescent="0.2">
      <c r="D906" s="30"/>
      <c r="E906" s="30"/>
      <c r="G906" s="30"/>
      <c r="Y906" s="30"/>
      <c r="Z906" s="30"/>
    </row>
    <row r="907" spans="4:26" x14ac:dyDescent="0.2">
      <c r="D907" s="30"/>
      <c r="E907" s="30"/>
      <c r="G907" s="30"/>
      <c r="Y907" s="30"/>
      <c r="Z907" s="30"/>
    </row>
    <row r="908" spans="4:26" x14ac:dyDescent="0.2">
      <c r="D908" s="30"/>
      <c r="E908" s="30"/>
      <c r="G908" s="30"/>
      <c r="Y908" s="30"/>
      <c r="Z908" s="30"/>
    </row>
    <row r="909" spans="4:26" x14ac:dyDescent="0.2">
      <c r="D909" s="30"/>
      <c r="E909" s="30"/>
      <c r="G909" s="30"/>
      <c r="Y909" s="30"/>
      <c r="Z909" s="30"/>
    </row>
    <row r="910" spans="4:26" x14ac:dyDescent="0.2">
      <c r="D910" s="30"/>
      <c r="E910" s="30"/>
      <c r="G910" s="30"/>
      <c r="Y910" s="30"/>
      <c r="Z910" s="30"/>
    </row>
    <row r="911" spans="4:26" x14ac:dyDescent="0.2">
      <c r="D911" s="30"/>
      <c r="E911" s="30"/>
      <c r="G911" s="30"/>
      <c r="Y911" s="30"/>
      <c r="Z911" s="30"/>
    </row>
    <row r="912" spans="4:26" x14ac:dyDescent="0.2">
      <c r="D912" s="30"/>
      <c r="E912" s="30"/>
      <c r="G912" s="30"/>
      <c r="Y912" s="30"/>
      <c r="Z912" s="30"/>
    </row>
    <row r="913" spans="4:26" x14ac:dyDescent="0.2">
      <c r="D913" s="30"/>
      <c r="E913" s="30"/>
      <c r="G913" s="30"/>
      <c r="Y913" s="30"/>
      <c r="Z913" s="30"/>
    </row>
    <row r="914" spans="4:26" x14ac:dyDescent="0.2">
      <c r="D914" s="30"/>
      <c r="E914" s="30"/>
      <c r="G914" s="30"/>
      <c r="Y914" s="30"/>
      <c r="Z914" s="30"/>
    </row>
    <row r="915" spans="4:26" x14ac:dyDescent="0.2">
      <c r="D915" s="30"/>
      <c r="E915" s="30"/>
      <c r="G915" s="30"/>
      <c r="Y915" s="30"/>
      <c r="Z915" s="30"/>
    </row>
    <row r="916" spans="4:26" x14ac:dyDescent="0.2">
      <c r="D916" s="30"/>
      <c r="E916" s="30"/>
      <c r="G916" s="30"/>
      <c r="Y916" s="30"/>
      <c r="Z916" s="30"/>
    </row>
    <row r="917" spans="4:26" x14ac:dyDescent="0.2">
      <c r="D917" s="30"/>
      <c r="E917" s="30"/>
      <c r="G917" s="30"/>
      <c r="Y917" s="30"/>
      <c r="Z917" s="30"/>
    </row>
    <row r="918" spans="4:26" x14ac:dyDescent="0.2">
      <c r="D918" s="30"/>
      <c r="E918" s="30"/>
      <c r="G918" s="30"/>
      <c r="Y918" s="30"/>
      <c r="Z918" s="30"/>
    </row>
    <row r="919" spans="4:26" x14ac:dyDescent="0.2">
      <c r="D919" s="30"/>
      <c r="E919" s="30"/>
      <c r="G919" s="30"/>
      <c r="Y919" s="30"/>
      <c r="Z919" s="30"/>
    </row>
    <row r="920" spans="4:26" x14ac:dyDescent="0.2">
      <c r="D920" s="30"/>
      <c r="E920" s="30"/>
      <c r="G920" s="30"/>
      <c r="Y920" s="30"/>
      <c r="Z920" s="30"/>
    </row>
    <row r="921" spans="4:26" x14ac:dyDescent="0.2">
      <c r="D921" s="30"/>
      <c r="E921" s="30"/>
      <c r="G921" s="30"/>
      <c r="Y921" s="30"/>
      <c r="Z921" s="30"/>
    </row>
    <row r="922" spans="4:26" x14ac:dyDescent="0.2">
      <c r="D922" s="30"/>
      <c r="E922" s="30"/>
      <c r="G922" s="30"/>
      <c r="Y922" s="30"/>
      <c r="Z922" s="30"/>
    </row>
    <row r="923" spans="4:26" x14ac:dyDescent="0.2">
      <c r="D923" s="30"/>
      <c r="E923" s="30"/>
      <c r="G923" s="30"/>
      <c r="Y923" s="30"/>
      <c r="Z923" s="30"/>
    </row>
    <row r="924" spans="4:26" x14ac:dyDescent="0.2">
      <c r="D924" s="30"/>
      <c r="E924" s="30"/>
      <c r="G924" s="30"/>
      <c r="Y924" s="30"/>
      <c r="Z924" s="30"/>
    </row>
    <row r="925" spans="4:26" x14ac:dyDescent="0.2">
      <c r="D925" s="30"/>
      <c r="E925" s="30"/>
      <c r="G925" s="30"/>
      <c r="Y925" s="30"/>
      <c r="Z925" s="30"/>
    </row>
    <row r="926" spans="4:26" x14ac:dyDescent="0.2">
      <c r="D926" s="30"/>
      <c r="E926" s="30"/>
      <c r="G926" s="30"/>
      <c r="Y926" s="30"/>
      <c r="Z926" s="30"/>
    </row>
    <row r="927" spans="4:26" x14ac:dyDescent="0.2">
      <c r="D927" s="30"/>
      <c r="E927" s="30"/>
      <c r="G927" s="30"/>
      <c r="Y927" s="30"/>
      <c r="Z927" s="30"/>
    </row>
    <row r="928" spans="4:26" x14ac:dyDescent="0.2">
      <c r="D928" s="30"/>
      <c r="E928" s="30"/>
      <c r="G928" s="30"/>
      <c r="Y928" s="30"/>
      <c r="Z928" s="30"/>
    </row>
    <row r="929" spans="4:26" x14ac:dyDescent="0.2">
      <c r="D929" s="30"/>
      <c r="E929" s="30"/>
      <c r="G929" s="30"/>
      <c r="Y929" s="30"/>
      <c r="Z929" s="30"/>
    </row>
    <row r="930" spans="4:26" x14ac:dyDescent="0.2">
      <c r="D930" s="30"/>
      <c r="E930" s="30"/>
      <c r="G930" s="30"/>
      <c r="Y930" s="30"/>
      <c r="Z930" s="30"/>
    </row>
    <row r="931" spans="4:26" x14ac:dyDescent="0.2">
      <c r="D931" s="30"/>
      <c r="E931" s="30"/>
      <c r="G931" s="30"/>
      <c r="Y931" s="30"/>
      <c r="Z931" s="30"/>
    </row>
    <row r="932" spans="4:26" x14ac:dyDescent="0.2">
      <c r="D932" s="30"/>
      <c r="E932" s="30"/>
      <c r="G932" s="30"/>
      <c r="Y932" s="30"/>
      <c r="Z932" s="30"/>
    </row>
    <row r="933" spans="4:26" x14ac:dyDescent="0.2">
      <c r="D933" s="30"/>
      <c r="E933" s="30"/>
      <c r="G933" s="30"/>
      <c r="Y933" s="30"/>
      <c r="Z933" s="30"/>
    </row>
    <row r="934" spans="4:26" x14ac:dyDescent="0.2">
      <c r="D934" s="30"/>
      <c r="E934" s="30"/>
      <c r="G934" s="30"/>
      <c r="Y934" s="30"/>
      <c r="Z934" s="30"/>
    </row>
    <row r="935" spans="4:26" x14ac:dyDescent="0.2">
      <c r="D935" s="30"/>
      <c r="E935" s="30"/>
      <c r="G935" s="30"/>
      <c r="Y935" s="30"/>
      <c r="Z935" s="30"/>
    </row>
    <row r="936" spans="4:26" x14ac:dyDescent="0.2">
      <c r="D936" s="30"/>
      <c r="E936" s="30"/>
      <c r="G936" s="30"/>
      <c r="Y936" s="30"/>
      <c r="Z936" s="30"/>
    </row>
    <row r="937" spans="4:26" x14ac:dyDescent="0.2">
      <c r="D937" s="30"/>
      <c r="E937" s="30"/>
      <c r="G937" s="30"/>
      <c r="Y937" s="30"/>
      <c r="Z937" s="30"/>
    </row>
    <row r="938" spans="4:26" x14ac:dyDescent="0.2">
      <c r="D938" s="30"/>
      <c r="E938" s="30"/>
      <c r="G938" s="30"/>
      <c r="Y938" s="30"/>
      <c r="Z938" s="30"/>
    </row>
    <row r="939" spans="4:26" x14ac:dyDescent="0.2">
      <c r="D939" s="30"/>
      <c r="E939" s="30"/>
      <c r="G939" s="30"/>
      <c r="Y939" s="30"/>
      <c r="Z939" s="30"/>
    </row>
    <row r="940" spans="4:26" x14ac:dyDescent="0.2">
      <c r="D940" s="30"/>
      <c r="E940" s="30"/>
      <c r="G940" s="30"/>
      <c r="Y940" s="30"/>
      <c r="Z940" s="30"/>
    </row>
    <row r="941" spans="4:26" x14ac:dyDescent="0.2">
      <c r="D941" s="30"/>
      <c r="E941" s="30"/>
      <c r="G941" s="30"/>
      <c r="Y941" s="30"/>
      <c r="Z941" s="30"/>
    </row>
    <row r="942" spans="4:26" x14ac:dyDescent="0.2">
      <c r="D942" s="30"/>
      <c r="E942" s="30"/>
      <c r="G942" s="30"/>
      <c r="Y942" s="30"/>
      <c r="Z942" s="30"/>
    </row>
    <row r="943" spans="4:26" x14ac:dyDescent="0.2">
      <c r="D943" s="30"/>
      <c r="E943" s="30"/>
      <c r="G943" s="30"/>
      <c r="Y943" s="30"/>
      <c r="Z943" s="30"/>
    </row>
    <row r="944" spans="4:26" x14ac:dyDescent="0.2">
      <c r="D944" s="30"/>
      <c r="E944" s="30"/>
      <c r="G944" s="30"/>
      <c r="Y944" s="30"/>
      <c r="Z944" s="30"/>
    </row>
    <row r="945" spans="4:26" x14ac:dyDescent="0.2">
      <c r="D945" s="30"/>
      <c r="E945" s="30"/>
      <c r="G945" s="30"/>
      <c r="Y945" s="30"/>
      <c r="Z945" s="30"/>
    </row>
    <row r="946" spans="4:26" x14ac:dyDescent="0.2">
      <c r="D946" s="30"/>
      <c r="E946" s="30"/>
      <c r="G946" s="30"/>
      <c r="Y946" s="30"/>
      <c r="Z946" s="30"/>
    </row>
    <row r="947" spans="4:26" x14ac:dyDescent="0.2">
      <c r="D947" s="30"/>
      <c r="E947" s="30"/>
      <c r="G947" s="30"/>
      <c r="Y947" s="30"/>
      <c r="Z947" s="30"/>
    </row>
    <row r="948" spans="4:26" x14ac:dyDescent="0.2">
      <c r="D948" s="30"/>
      <c r="E948" s="30"/>
      <c r="G948" s="30"/>
      <c r="Y948" s="30"/>
      <c r="Z948" s="30"/>
    </row>
    <row r="949" spans="4:26" x14ac:dyDescent="0.2">
      <c r="D949" s="30"/>
      <c r="E949" s="30"/>
      <c r="G949" s="30"/>
      <c r="Y949" s="30"/>
      <c r="Z949" s="30"/>
    </row>
    <row r="950" spans="4:26" x14ac:dyDescent="0.2">
      <c r="D950" s="30"/>
      <c r="E950" s="30"/>
      <c r="G950" s="30"/>
      <c r="Y950" s="30"/>
      <c r="Z950" s="30"/>
    </row>
    <row r="951" spans="4:26" x14ac:dyDescent="0.2">
      <c r="D951" s="30"/>
      <c r="E951" s="30"/>
      <c r="G951" s="30"/>
      <c r="Y951" s="30"/>
      <c r="Z951" s="30"/>
    </row>
    <row r="952" spans="4:26" x14ac:dyDescent="0.2">
      <c r="D952" s="30"/>
      <c r="E952" s="30"/>
      <c r="G952" s="30"/>
      <c r="Y952" s="30"/>
      <c r="Z952" s="30"/>
    </row>
    <row r="953" spans="4:26" x14ac:dyDescent="0.2">
      <c r="D953" s="30"/>
      <c r="E953" s="30"/>
      <c r="G953" s="30"/>
      <c r="Y953" s="30"/>
      <c r="Z953" s="30"/>
    </row>
    <row r="954" spans="4:26" x14ac:dyDescent="0.2">
      <c r="D954" s="30"/>
      <c r="E954" s="30"/>
      <c r="G954" s="30"/>
      <c r="Y954" s="30"/>
      <c r="Z954" s="30"/>
    </row>
    <row r="955" spans="4:26" x14ac:dyDescent="0.2">
      <c r="D955" s="30"/>
      <c r="E955" s="30"/>
      <c r="G955" s="30"/>
      <c r="Y955" s="30"/>
      <c r="Z955" s="30"/>
    </row>
    <row r="956" spans="4:26" x14ac:dyDescent="0.2">
      <c r="D956" s="30"/>
      <c r="E956" s="30"/>
      <c r="G956" s="30"/>
      <c r="Y956" s="30"/>
      <c r="Z956" s="30"/>
    </row>
    <row r="957" spans="4:26" x14ac:dyDescent="0.2">
      <c r="D957" s="30"/>
      <c r="E957" s="30"/>
      <c r="G957" s="30"/>
      <c r="Y957" s="30"/>
      <c r="Z957" s="30"/>
    </row>
    <row r="958" spans="4:26" x14ac:dyDescent="0.2">
      <c r="D958" s="30"/>
      <c r="E958" s="30"/>
      <c r="G958" s="30"/>
      <c r="Y958" s="30"/>
      <c r="Z958" s="30"/>
    </row>
    <row r="959" spans="4:26" x14ac:dyDescent="0.2">
      <c r="D959" s="30"/>
      <c r="E959" s="30"/>
      <c r="G959" s="30"/>
      <c r="Y959" s="30"/>
      <c r="Z959" s="30"/>
    </row>
    <row r="960" spans="4:26" x14ac:dyDescent="0.2">
      <c r="D960" s="30"/>
      <c r="E960" s="30"/>
      <c r="G960" s="30"/>
      <c r="Y960" s="30"/>
      <c r="Z960" s="30"/>
    </row>
    <row r="961" spans="4:26" x14ac:dyDescent="0.2">
      <c r="D961" s="30"/>
      <c r="E961" s="30"/>
      <c r="G961" s="30"/>
      <c r="Y961" s="30"/>
      <c r="Z961" s="30"/>
    </row>
    <row r="962" spans="4:26" x14ac:dyDescent="0.2">
      <c r="D962" s="30"/>
      <c r="E962" s="30"/>
      <c r="G962" s="30"/>
      <c r="Y962" s="30"/>
      <c r="Z962" s="30"/>
    </row>
    <row r="963" spans="4:26" x14ac:dyDescent="0.2">
      <c r="D963" s="30"/>
      <c r="E963" s="30"/>
      <c r="G963" s="30"/>
      <c r="Y963" s="30"/>
      <c r="Z963" s="30"/>
    </row>
    <row r="964" spans="4:26" x14ac:dyDescent="0.2">
      <c r="D964" s="30"/>
      <c r="E964" s="30"/>
      <c r="G964" s="30"/>
      <c r="Y964" s="30"/>
      <c r="Z964" s="30"/>
    </row>
    <row r="965" spans="4:26" x14ac:dyDescent="0.2">
      <c r="D965" s="30"/>
      <c r="E965" s="30"/>
      <c r="G965" s="30"/>
      <c r="Y965" s="30"/>
      <c r="Z965" s="30"/>
    </row>
    <row r="966" spans="4:26" x14ac:dyDescent="0.2">
      <c r="D966" s="30"/>
      <c r="E966" s="30"/>
      <c r="G966" s="30"/>
      <c r="Y966" s="30"/>
      <c r="Z966" s="30"/>
    </row>
    <row r="967" spans="4:26" x14ac:dyDescent="0.2">
      <c r="D967" s="30"/>
      <c r="E967" s="30"/>
      <c r="G967" s="30"/>
      <c r="Y967" s="30"/>
      <c r="Z967" s="30"/>
    </row>
    <row r="968" spans="4:26" x14ac:dyDescent="0.2">
      <c r="D968" s="30"/>
      <c r="E968" s="30"/>
      <c r="G968" s="30"/>
      <c r="Y968" s="30"/>
      <c r="Z968" s="30"/>
    </row>
    <row r="969" spans="4:26" x14ac:dyDescent="0.2">
      <c r="D969" s="30"/>
      <c r="E969" s="30"/>
      <c r="G969" s="30"/>
      <c r="Y969" s="30"/>
      <c r="Z969" s="30"/>
    </row>
    <row r="970" spans="4:26" x14ac:dyDescent="0.2">
      <c r="D970" s="30"/>
      <c r="E970" s="30"/>
      <c r="G970" s="30"/>
      <c r="Y970" s="30"/>
      <c r="Z970" s="30"/>
    </row>
    <row r="971" spans="4:26" x14ac:dyDescent="0.2">
      <c r="D971" s="30"/>
      <c r="E971" s="30"/>
      <c r="G971" s="30"/>
      <c r="Y971" s="30"/>
      <c r="Z971" s="30"/>
    </row>
    <row r="972" spans="4:26" x14ac:dyDescent="0.2">
      <c r="D972" s="30"/>
      <c r="E972" s="30"/>
      <c r="G972" s="30"/>
      <c r="Y972" s="30"/>
      <c r="Z972" s="30"/>
    </row>
    <row r="973" spans="4:26" x14ac:dyDescent="0.2">
      <c r="D973" s="30"/>
      <c r="E973" s="30"/>
      <c r="G973" s="30"/>
      <c r="Y973" s="30"/>
      <c r="Z973" s="30"/>
    </row>
    <row r="974" spans="4:26" x14ac:dyDescent="0.2">
      <c r="D974" s="30"/>
      <c r="E974" s="30"/>
      <c r="G974" s="30"/>
      <c r="Y974" s="30"/>
      <c r="Z974" s="30"/>
    </row>
    <row r="975" spans="4:26" x14ac:dyDescent="0.2">
      <c r="D975" s="30"/>
      <c r="E975" s="30"/>
      <c r="G975" s="30"/>
      <c r="Y975" s="30"/>
      <c r="Z975" s="30"/>
    </row>
    <row r="976" spans="4:26" x14ac:dyDescent="0.2">
      <c r="D976" s="30"/>
      <c r="E976" s="30"/>
      <c r="G976" s="30"/>
      <c r="Y976" s="30"/>
      <c r="Z976" s="30"/>
    </row>
    <row r="977" spans="4:26" x14ac:dyDescent="0.2">
      <c r="D977" s="30"/>
      <c r="E977" s="30"/>
      <c r="G977" s="30"/>
      <c r="Y977" s="30"/>
      <c r="Z977" s="30"/>
    </row>
    <row r="978" spans="4:26" x14ac:dyDescent="0.2">
      <c r="D978" s="30"/>
      <c r="E978" s="30"/>
      <c r="G978" s="30"/>
      <c r="Y978" s="30"/>
      <c r="Z978" s="30"/>
    </row>
    <row r="979" spans="4:26" x14ac:dyDescent="0.2">
      <c r="D979" s="30"/>
      <c r="E979" s="30"/>
      <c r="G979" s="30"/>
      <c r="Y979" s="30"/>
      <c r="Z979" s="30"/>
    </row>
    <row r="980" spans="4:26" x14ac:dyDescent="0.2">
      <c r="D980" s="30"/>
      <c r="E980" s="30"/>
      <c r="G980" s="30"/>
      <c r="Y980" s="30"/>
      <c r="Z980" s="30"/>
    </row>
    <row r="981" spans="4:26" x14ac:dyDescent="0.2">
      <c r="D981" s="30"/>
      <c r="E981" s="30"/>
      <c r="G981" s="30"/>
      <c r="Y981" s="30"/>
      <c r="Z981" s="30"/>
    </row>
    <row r="982" spans="4:26" x14ac:dyDescent="0.2">
      <c r="D982" s="30"/>
      <c r="E982" s="30"/>
      <c r="G982" s="30"/>
      <c r="Y982" s="30"/>
      <c r="Z982" s="30"/>
    </row>
    <row r="983" spans="4:26" x14ac:dyDescent="0.2">
      <c r="D983" s="30"/>
      <c r="E983" s="30"/>
      <c r="G983" s="30"/>
      <c r="Y983" s="30"/>
      <c r="Z983" s="30"/>
    </row>
    <row r="984" spans="4:26" x14ac:dyDescent="0.2">
      <c r="D984" s="30"/>
      <c r="E984" s="30"/>
      <c r="G984" s="30"/>
      <c r="Y984" s="30"/>
      <c r="Z984" s="30"/>
    </row>
    <row r="985" spans="4:26" x14ac:dyDescent="0.2">
      <c r="D985" s="30"/>
      <c r="E985" s="30"/>
      <c r="G985" s="30"/>
      <c r="Y985" s="30"/>
      <c r="Z985" s="30"/>
    </row>
    <row r="986" spans="4:26" x14ac:dyDescent="0.2">
      <c r="D986" s="30"/>
      <c r="E986" s="30"/>
      <c r="G986" s="30"/>
      <c r="Y986" s="30"/>
      <c r="Z986" s="30"/>
    </row>
    <row r="987" spans="4:26" x14ac:dyDescent="0.2">
      <c r="D987" s="30"/>
      <c r="E987" s="30"/>
      <c r="G987" s="30"/>
      <c r="Y987" s="30"/>
      <c r="Z987" s="30"/>
    </row>
    <row r="988" spans="4:26" x14ac:dyDescent="0.2">
      <c r="D988" s="30"/>
      <c r="E988" s="30"/>
      <c r="G988" s="30"/>
      <c r="Y988" s="30"/>
      <c r="Z988" s="30"/>
    </row>
    <row r="989" spans="4:26" x14ac:dyDescent="0.2">
      <c r="D989" s="30"/>
      <c r="E989" s="30"/>
      <c r="G989" s="30"/>
      <c r="Y989" s="30"/>
      <c r="Z989" s="30"/>
    </row>
    <row r="990" spans="4:26" x14ac:dyDescent="0.2">
      <c r="D990" s="30"/>
      <c r="E990" s="30"/>
      <c r="G990" s="30"/>
      <c r="Y990" s="30"/>
      <c r="Z990" s="30"/>
    </row>
    <row r="991" spans="4:26" x14ac:dyDescent="0.2">
      <c r="D991" s="30"/>
      <c r="E991" s="30"/>
      <c r="G991" s="30"/>
      <c r="Y991" s="30"/>
      <c r="Z991" s="30"/>
    </row>
    <row r="992" spans="4:26" x14ac:dyDescent="0.2">
      <c r="D992" s="30"/>
      <c r="E992" s="30"/>
      <c r="G992" s="30"/>
      <c r="Y992" s="30"/>
      <c r="Z992" s="30"/>
    </row>
    <row r="993" spans="4:26" x14ac:dyDescent="0.2">
      <c r="D993" s="30"/>
      <c r="E993" s="30"/>
      <c r="G993" s="30"/>
      <c r="Y993" s="30"/>
      <c r="Z993" s="30"/>
    </row>
    <row r="994" spans="4:26" x14ac:dyDescent="0.2">
      <c r="D994" s="30"/>
      <c r="E994" s="30"/>
      <c r="G994" s="30"/>
      <c r="Y994" s="30"/>
      <c r="Z994" s="30"/>
    </row>
    <row r="995" spans="4:26" x14ac:dyDescent="0.2">
      <c r="D995" s="30"/>
      <c r="E995" s="30"/>
      <c r="G995" s="30"/>
      <c r="Y995" s="30"/>
      <c r="Z995" s="30"/>
    </row>
    <row r="996" spans="4:26" x14ac:dyDescent="0.2">
      <c r="D996" s="30"/>
      <c r="E996" s="30"/>
      <c r="G996" s="30"/>
      <c r="Y996" s="30"/>
      <c r="Z996" s="30"/>
    </row>
    <row r="997" spans="4:26" x14ac:dyDescent="0.2">
      <c r="D997" s="30"/>
      <c r="E997" s="30"/>
      <c r="G997" s="30"/>
      <c r="Y997" s="30"/>
      <c r="Z997" s="30"/>
    </row>
    <row r="998" spans="4:26" x14ac:dyDescent="0.2">
      <c r="D998" s="30"/>
      <c r="E998" s="30"/>
      <c r="G998" s="30"/>
      <c r="Y998" s="30"/>
      <c r="Z998" s="30"/>
    </row>
    <row r="999" spans="4:26" x14ac:dyDescent="0.2">
      <c r="D999" s="30"/>
      <c r="E999" s="30"/>
      <c r="G999" s="30"/>
      <c r="Y999" s="30"/>
      <c r="Z999" s="30"/>
    </row>
    <row r="1000" spans="4:26" x14ac:dyDescent="0.2">
      <c r="D1000" s="30"/>
      <c r="E1000" s="30"/>
      <c r="G1000" s="30"/>
      <c r="Y1000" s="30"/>
      <c r="Z1000" s="30"/>
    </row>
    <row r="1001" spans="4:26" x14ac:dyDescent="0.2">
      <c r="D1001" s="30"/>
      <c r="E1001" s="30"/>
      <c r="G1001" s="30"/>
      <c r="Y1001" s="30"/>
      <c r="Z1001" s="30"/>
    </row>
    <row r="1002" spans="4:26" x14ac:dyDescent="0.2">
      <c r="D1002" s="30"/>
      <c r="E1002" s="30"/>
      <c r="G1002" s="30"/>
      <c r="Y1002" s="30"/>
      <c r="Z1002" s="30"/>
    </row>
    <row r="1003" spans="4:26" x14ac:dyDescent="0.2">
      <c r="D1003" s="30"/>
      <c r="E1003" s="30"/>
      <c r="G1003" s="30"/>
      <c r="Y1003" s="30"/>
      <c r="Z1003" s="30"/>
    </row>
    <row r="1004" spans="4:26" x14ac:dyDescent="0.2">
      <c r="D1004" s="30"/>
      <c r="E1004" s="30"/>
      <c r="G1004" s="30"/>
      <c r="Y1004" s="30"/>
      <c r="Z1004" s="30"/>
    </row>
    <row r="1005" spans="4:26" x14ac:dyDescent="0.2">
      <c r="D1005" s="30"/>
      <c r="E1005" s="30"/>
      <c r="G1005" s="30"/>
      <c r="Y1005" s="30"/>
      <c r="Z1005" s="30"/>
    </row>
    <row r="1006" spans="4:26" x14ac:dyDescent="0.2">
      <c r="D1006" s="30"/>
      <c r="E1006" s="30"/>
      <c r="G1006" s="30"/>
      <c r="Y1006" s="30"/>
      <c r="Z1006" s="30"/>
    </row>
    <row r="1007" spans="4:26" x14ac:dyDescent="0.2">
      <c r="D1007" s="30"/>
      <c r="E1007" s="30"/>
      <c r="G1007" s="30"/>
      <c r="Y1007" s="30"/>
      <c r="Z1007" s="30"/>
    </row>
    <row r="1008" spans="4:26" x14ac:dyDescent="0.2">
      <c r="D1008" s="30"/>
      <c r="E1008" s="30"/>
      <c r="G1008" s="30"/>
      <c r="Y1008" s="30"/>
      <c r="Z1008" s="30"/>
    </row>
    <row r="1009" spans="4:26" x14ac:dyDescent="0.2">
      <c r="D1009" s="30"/>
      <c r="E1009" s="30"/>
      <c r="G1009" s="30"/>
      <c r="Y1009" s="30"/>
      <c r="Z1009" s="30"/>
    </row>
    <row r="1010" spans="4:26" x14ac:dyDescent="0.2">
      <c r="D1010" s="30"/>
      <c r="E1010" s="30"/>
      <c r="G1010" s="30"/>
      <c r="Y1010" s="30"/>
      <c r="Z1010" s="30"/>
    </row>
    <row r="1011" spans="4:26" x14ac:dyDescent="0.2">
      <c r="D1011" s="30"/>
      <c r="E1011" s="30"/>
      <c r="G1011" s="30"/>
      <c r="Y1011" s="30"/>
      <c r="Z1011" s="30"/>
    </row>
    <row r="1012" spans="4:26" x14ac:dyDescent="0.2">
      <c r="D1012" s="30"/>
      <c r="E1012" s="30"/>
      <c r="G1012" s="30"/>
      <c r="Y1012" s="30"/>
      <c r="Z1012" s="30"/>
    </row>
    <row r="1013" spans="4:26" x14ac:dyDescent="0.2">
      <c r="D1013" s="30"/>
      <c r="E1013" s="30"/>
      <c r="G1013" s="30"/>
      <c r="Y1013" s="30"/>
      <c r="Z1013" s="30"/>
    </row>
    <row r="1014" spans="4:26" x14ac:dyDescent="0.2">
      <c r="D1014" s="30"/>
      <c r="E1014" s="30"/>
      <c r="G1014" s="30"/>
      <c r="Y1014" s="30"/>
      <c r="Z1014" s="30"/>
    </row>
    <row r="1015" spans="4:26" x14ac:dyDescent="0.2">
      <c r="D1015" s="30"/>
      <c r="E1015" s="30"/>
      <c r="G1015" s="30"/>
      <c r="Y1015" s="30"/>
      <c r="Z1015" s="30"/>
    </row>
    <row r="1016" spans="4:26" x14ac:dyDescent="0.2">
      <c r="D1016" s="30"/>
      <c r="E1016" s="30"/>
      <c r="G1016" s="30"/>
      <c r="Y1016" s="30"/>
      <c r="Z1016" s="30"/>
    </row>
    <row r="1017" spans="4:26" x14ac:dyDescent="0.2">
      <c r="D1017" s="30"/>
      <c r="E1017" s="30"/>
      <c r="G1017" s="30"/>
      <c r="Y1017" s="30"/>
      <c r="Z1017" s="30"/>
    </row>
    <row r="1018" spans="4:26" x14ac:dyDescent="0.2">
      <c r="D1018" s="30"/>
      <c r="E1018" s="30"/>
      <c r="G1018" s="30"/>
      <c r="Y1018" s="30"/>
      <c r="Z1018" s="30"/>
    </row>
    <row r="1019" spans="4:26" x14ac:dyDescent="0.2">
      <c r="D1019" s="30"/>
      <c r="E1019" s="30"/>
      <c r="G1019" s="30"/>
      <c r="Y1019" s="30"/>
      <c r="Z1019" s="30"/>
    </row>
    <row r="1020" spans="4:26" x14ac:dyDescent="0.2">
      <c r="D1020" s="30"/>
      <c r="E1020" s="30"/>
      <c r="G1020" s="30"/>
      <c r="Y1020" s="30"/>
      <c r="Z1020" s="30"/>
    </row>
    <row r="1021" spans="4:26" x14ac:dyDescent="0.2">
      <c r="D1021" s="30"/>
      <c r="E1021" s="30"/>
      <c r="G1021" s="30"/>
      <c r="Y1021" s="30"/>
      <c r="Z1021" s="30"/>
    </row>
    <row r="1022" spans="4:26" x14ac:dyDescent="0.2">
      <c r="D1022" s="30"/>
      <c r="E1022" s="30"/>
      <c r="G1022" s="30"/>
      <c r="Y1022" s="30"/>
      <c r="Z1022" s="30"/>
    </row>
    <row r="1023" spans="4:26" x14ac:dyDescent="0.2">
      <c r="D1023" s="30"/>
      <c r="E1023" s="30"/>
      <c r="G1023" s="30"/>
      <c r="Y1023" s="30"/>
      <c r="Z1023" s="30"/>
    </row>
    <row r="1024" spans="4:26" x14ac:dyDescent="0.2">
      <c r="D1024" s="30"/>
      <c r="E1024" s="30"/>
      <c r="G1024" s="30"/>
      <c r="Y1024" s="30"/>
      <c r="Z1024" s="30"/>
    </row>
    <row r="1025" spans="4:26" x14ac:dyDescent="0.2">
      <c r="D1025" s="30"/>
      <c r="E1025" s="30"/>
      <c r="G1025" s="30"/>
      <c r="Y1025" s="30"/>
      <c r="Z1025" s="30"/>
    </row>
    <row r="1026" spans="4:26" x14ac:dyDescent="0.2">
      <c r="D1026" s="30"/>
      <c r="E1026" s="30"/>
      <c r="G1026" s="30"/>
      <c r="Y1026" s="30"/>
      <c r="Z1026" s="30"/>
    </row>
    <row r="1027" spans="4:26" x14ac:dyDescent="0.2">
      <c r="D1027" s="30"/>
      <c r="E1027" s="30"/>
      <c r="G1027" s="30"/>
      <c r="Y1027" s="30"/>
      <c r="Z1027" s="30"/>
    </row>
    <row r="1028" spans="4:26" x14ac:dyDescent="0.2">
      <c r="D1028" s="30"/>
      <c r="E1028" s="30"/>
      <c r="G1028" s="30"/>
      <c r="Y1028" s="30"/>
      <c r="Z1028" s="30"/>
    </row>
    <row r="1029" spans="4:26" x14ac:dyDescent="0.2">
      <c r="D1029" s="30"/>
      <c r="E1029" s="30"/>
      <c r="G1029" s="30"/>
      <c r="Y1029" s="30"/>
      <c r="Z1029" s="30"/>
    </row>
    <row r="1030" spans="4:26" x14ac:dyDescent="0.2">
      <c r="D1030" s="30"/>
      <c r="E1030" s="30"/>
      <c r="G1030" s="30"/>
      <c r="Y1030" s="30"/>
      <c r="Z1030" s="30"/>
    </row>
    <row r="1031" spans="4:26" x14ac:dyDescent="0.2">
      <c r="D1031" s="30"/>
      <c r="E1031" s="30"/>
      <c r="G1031" s="30"/>
      <c r="Y1031" s="30"/>
      <c r="Z1031" s="30"/>
    </row>
    <row r="1032" spans="4:26" x14ac:dyDescent="0.2">
      <c r="D1032" s="30"/>
      <c r="E1032" s="30"/>
      <c r="G1032" s="30"/>
      <c r="Y1032" s="30"/>
      <c r="Z1032" s="30"/>
    </row>
    <row r="1033" spans="4:26" x14ac:dyDescent="0.2">
      <c r="D1033" s="30"/>
      <c r="E1033" s="30"/>
      <c r="G1033" s="30"/>
      <c r="Y1033" s="30"/>
      <c r="Z1033" s="30"/>
    </row>
    <row r="1034" spans="4:26" x14ac:dyDescent="0.2">
      <c r="D1034" s="30"/>
      <c r="E1034" s="30"/>
      <c r="G1034" s="30"/>
      <c r="Y1034" s="30"/>
      <c r="Z1034" s="30"/>
    </row>
    <row r="1035" spans="4:26" x14ac:dyDescent="0.2">
      <c r="D1035" s="30"/>
      <c r="E1035" s="30"/>
      <c r="G1035" s="30"/>
      <c r="Y1035" s="30"/>
      <c r="Z1035" s="30"/>
    </row>
    <row r="1036" spans="4:26" x14ac:dyDescent="0.2">
      <c r="D1036" s="30"/>
      <c r="E1036" s="30"/>
      <c r="G1036" s="30"/>
      <c r="Y1036" s="30"/>
      <c r="Z1036" s="30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6"/>
  <sheetViews>
    <sheetView workbookViewId="0"/>
  </sheetViews>
  <sheetFormatPr defaultColWidth="9.1796875" defaultRowHeight="12" x14ac:dyDescent="0.3"/>
  <cols>
    <col min="1" max="1" width="6" style="78" customWidth="1"/>
    <col min="2" max="2" width="33" style="84" customWidth="1"/>
    <col min="3" max="3" width="8.7265625" style="139" customWidth="1"/>
    <col min="4" max="7" width="9.7265625" style="140" customWidth="1"/>
    <col min="8" max="8" width="10.54296875" style="140" customWidth="1"/>
    <col min="9" max="13" width="9.7265625" style="140" customWidth="1"/>
    <col min="14" max="14" width="11" style="140" customWidth="1"/>
    <col min="15" max="15" width="11.54296875" style="141" customWidth="1"/>
    <col min="16" max="16" width="13.7265625" style="197" customWidth="1"/>
    <col min="17" max="17" width="10.54296875" style="84" bestFit="1" customWidth="1"/>
    <col min="18" max="16384" width="9.1796875" style="84"/>
  </cols>
  <sheetData>
    <row r="1" spans="1:16" ht="12" customHeight="1" x14ac:dyDescent="0.3">
      <c r="B1" s="53" t="s">
        <v>267</v>
      </c>
      <c r="C1" s="79"/>
      <c r="D1" s="80">
        <f>+C1/C4</f>
        <v>0</v>
      </c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</row>
    <row r="2" spans="1:16" ht="12" customHeight="1" x14ac:dyDescent="0.3">
      <c r="B2" s="53" t="s">
        <v>268</v>
      </c>
      <c r="C2" s="79">
        <f>+[7]Macros!F24</f>
        <v>5622.2</v>
      </c>
      <c r="D2" s="80">
        <f>+C2/C4</f>
        <v>1</v>
      </c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</row>
    <row r="3" spans="1:16" ht="12" customHeight="1" x14ac:dyDescent="0.3">
      <c r="B3" s="53" t="s">
        <v>332</v>
      </c>
      <c r="C3" s="85"/>
      <c r="D3" s="86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</row>
    <row r="4" spans="1:16" ht="12" customHeight="1" x14ac:dyDescent="0.3">
      <c r="B4" s="58" t="s">
        <v>269</v>
      </c>
      <c r="C4" s="87">
        <f>SUM(C1:C3)</f>
        <v>5622.2</v>
      </c>
      <c r="D4" s="86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</row>
    <row r="5" spans="1:16" ht="12" customHeight="1" x14ac:dyDescent="0.3">
      <c r="B5" s="81"/>
      <c r="C5" s="81"/>
      <c r="D5" s="182">
        <v>3</v>
      </c>
      <c r="E5" s="182">
        <v>4</v>
      </c>
      <c r="F5" s="182">
        <v>5</v>
      </c>
      <c r="G5" s="182">
        <v>6</v>
      </c>
      <c r="H5" s="182">
        <v>7</v>
      </c>
      <c r="I5" s="182">
        <v>8</v>
      </c>
      <c r="J5" s="182">
        <v>9</v>
      </c>
      <c r="K5" s="182">
        <v>10</v>
      </c>
      <c r="L5" s="182">
        <v>11</v>
      </c>
      <c r="M5" s="182">
        <v>12</v>
      </c>
      <c r="N5" s="182">
        <v>13</v>
      </c>
      <c r="O5" s="182">
        <v>14</v>
      </c>
      <c r="P5" s="81"/>
    </row>
    <row r="6" spans="1:16" s="82" customFormat="1" ht="24.75" customHeight="1" x14ac:dyDescent="0.3">
      <c r="A6" s="88"/>
      <c r="B6" s="89" t="s">
        <v>1</v>
      </c>
      <c r="C6" s="89" t="s">
        <v>334</v>
      </c>
      <c r="D6" s="90" t="s">
        <v>335</v>
      </c>
      <c r="E6" s="90" t="s">
        <v>336</v>
      </c>
      <c r="F6" s="90" t="s">
        <v>337</v>
      </c>
      <c r="G6" s="90" t="s">
        <v>338</v>
      </c>
      <c r="H6" s="90" t="s">
        <v>339</v>
      </c>
      <c r="I6" s="90" t="s">
        <v>340</v>
      </c>
      <c r="J6" s="90" t="s">
        <v>341</v>
      </c>
      <c r="K6" s="90" t="s">
        <v>342</v>
      </c>
      <c r="L6" s="90" t="s">
        <v>343</v>
      </c>
      <c r="M6" s="90" t="s">
        <v>344</v>
      </c>
      <c r="N6" s="90" t="s">
        <v>345</v>
      </c>
      <c r="O6" s="91" t="s">
        <v>346</v>
      </c>
      <c r="P6" s="185">
        <v>41639</v>
      </c>
    </row>
    <row r="7" spans="1:16" s="83" customFormat="1" x14ac:dyDescent="0.3">
      <c r="A7" s="94"/>
      <c r="C7" s="95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116"/>
      <c r="P7" s="110"/>
    </row>
    <row r="8" spans="1:16" s="83" customFormat="1" x14ac:dyDescent="0.3">
      <c r="A8" s="94">
        <v>6445</v>
      </c>
      <c r="B8" s="83" t="s">
        <v>347</v>
      </c>
      <c r="C8" s="97" t="s">
        <v>348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16">
        <f>SUM(D8:O8)</f>
        <v>0</v>
      </c>
    </row>
    <row r="9" spans="1:16" s="83" customFormat="1" x14ac:dyDescent="0.3">
      <c r="A9" s="94">
        <v>6450</v>
      </c>
      <c r="B9" s="83" t="s">
        <v>350</v>
      </c>
      <c r="C9" s="99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16">
        <f>SUM(D9:O9)</f>
        <v>0</v>
      </c>
    </row>
    <row r="10" spans="1:16" s="83" customFormat="1" x14ac:dyDescent="0.3">
      <c r="A10" s="94"/>
      <c r="C10" s="99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16"/>
      <c r="P10" s="116"/>
    </row>
    <row r="11" spans="1:16" s="83" customFormat="1" x14ac:dyDescent="0.3">
      <c r="A11" s="94">
        <v>6455</v>
      </c>
      <c r="B11" s="83" t="s">
        <v>351</v>
      </c>
      <c r="C11" s="99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16">
        <f>SUM(D11:O11)</f>
        <v>0</v>
      </c>
    </row>
    <row r="12" spans="1:16" s="83" customFormat="1" x14ac:dyDescent="0.3">
      <c r="A12" s="94"/>
      <c r="C12" s="99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16"/>
      <c r="P12" s="116"/>
    </row>
    <row r="13" spans="1:16" s="83" customFormat="1" x14ac:dyDescent="0.3">
      <c r="A13" s="94">
        <v>6485</v>
      </c>
      <c r="B13" s="83" t="s">
        <v>352</v>
      </c>
      <c r="C13" s="97" t="s">
        <v>353</v>
      </c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16">
        <f>SUM(D13:O13)</f>
        <v>0</v>
      </c>
    </row>
    <row r="14" spans="1:16" s="83" customFormat="1" x14ac:dyDescent="0.3">
      <c r="A14" s="94"/>
      <c r="C14" s="99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16"/>
      <c r="P14" s="116"/>
    </row>
    <row r="15" spans="1:16" s="83" customFormat="1" x14ac:dyDescent="0.3">
      <c r="A15" s="94">
        <v>6490</v>
      </c>
      <c r="B15" s="83" t="s">
        <v>354</v>
      </c>
      <c r="C15" s="99">
        <v>0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16">
        <f>SUM(D15:O15)</f>
        <v>0</v>
      </c>
    </row>
    <row r="16" spans="1:16" s="83" customFormat="1" x14ac:dyDescent="0.3">
      <c r="A16" s="94"/>
      <c r="C16" s="99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16"/>
    </row>
    <row r="17" spans="1:16" s="83" customFormat="1" x14ac:dyDescent="0.3">
      <c r="A17" s="94">
        <v>6495</v>
      </c>
      <c r="B17" s="83" t="s">
        <v>355</v>
      </c>
      <c r="C17" s="99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16">
        <f>SUM(D17:O17)</f>
        <v>0</v>
      </c>
    </row>
    <row r="18" spans="1:16" s="83" customFormat="1" x14ac:dyDescent="0.3">
      <c r="A18" s="94"/>
      <c r="C18" s="99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16"/>
    </row>
    <row r="19" spans="1:16" s="83" customFormat="1" x14ac:dyDescent="0.3">
      <c r="A19" s="94">
        <v>6500</v>
      </c>
      <c r="B19" s="83" t="s">
        <v>356</v>
      </c>
      <c r="C19" s="9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16">
        <f>SUM(D19:O19)</f>
        <v>0</v>
      </c>
    </row>
    <row r="20" spans="1:16" s="83" customFormat="1" x14ac:dyDescent="0.3">
      <c r="A20" s="94"/>
      <c r="C20" s="99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16"/>
      <c r="P20" s="116"/>
    </row>
    <row r="21" spans="1:16" s="83" customFormat="1" x14ac:dyDescent="0.3">
      <c r="A21" s="94">
        <v>6505</v>
      </c>
      <c r="B21" s="83" t="s">
        <v>357</v>
      </c>
      <c r="C21" s="97" t="s">
        <v>358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16">
        <f>SUM(D21:O21)</f>
        <v>0</v>
      </c>
    </row>
    <row r="22" spans="1:16" s="83" customFormat="1" x14ac:dyDescent="0.3">
      <c r="A22" s="94">
        <v>6510</v>
      </c>
      <c r="B22" s="83" t="s">
        <v>359</v>
      </c>
      <c r="C22" s="97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16">
        <f>SUM(D22:O22)</f>
        <v>0</v>
      </c>
    </row>
    <row r="23" spans="1:16" s="83" customFormat="1" x14ac:dyDescent="0.3">
      <c r="A23" s="94">
        <v>6570</v>
      </c>
      <c r="B23" s="83" t="s">
        <v>360</v>
      </c>
      <c r="C23" s="97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16">
        <f>SUM(D23:O23)</f>
        <v>0</v>
      </c>
    </row>
    <row r="24" spans="1:16" s="83" customFormat="1" x14ac:dyDescent="0.3">
      <c r="A24" s="94">
        <v>6515</v>
      </c>
      <c r="B24" s="83" t="s">
        <v>361</v>
      </c>
      <c r="C24" s="97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16">
        <f>SUM(D24:O24)</f>
        <v>0</v>
      </c>
    </row>
    <row r="25" spans="1:16" s="83" customFormat="1" x14ac:dyDescent="0.3">
      <c r="A25" s="94"/>
      <c r="C25" s="99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16"/>
      <c r="P25" s="116"/>
    </row>
    <row r="26" spans="1:16" s="83" customFormat="1" x14ac:dyDescent="0.3">
      <c r="A26" s="94">
        <v>6460</v>
      </c>
      <c r="B26" s="83" t="s">
        <v>362</v>
      </c>
      <c r="C26" s="97" t="s">
        <v>363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16">
        <f>SUM(D26:O26)</f>
        <v>0</v>
      </c>
    </row>
    <row r="27" spans="1:16" s="83" customFormat="1" x14ac:dyDescent="0.3">
      <c r="A27" s="94">
        <v>6520</v>
      </c>
      <c r="B27" s="83" t="s">
        <v>364</v>
      </c>
      <c r="C27" s="97" t="s">
        <v>365</v>
      </c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16">
        <f>SUM(D27:O27)</f>
        <v>0</v>
      </c>
    </row>
    <row r="28" spans="1:16" s="83" customFormat="1" x14ac:dyDescent="0.3">
      <c r="A28" s="94"/>
      <c r="C28" s="99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16"/>
      <c r="P28" s="116"/>
    </row>
    <row r="29" spans="1:16" s="83" customFormat="1" x14ac:dyDescent="0.3">
      <c r="A29" s="94">
        <v>6525</v>
      </c>
      <c r="B29" s="83" t="s">
        <v>367</v>
      </c>
      <c r="C29" s="97" t="s">
        <v>368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16">
        <f>SUM(D29:O29)</f>
        <v>0</v>
      </c>
    </row>
    <row r="30" spans="1:16" s="83" customFormat="1" x14ac:dyDescent="0.3">
      <c r="A30" s="94">
        <v>6530</v>
      </c>
      <c r="B30" s="83" t="s">
        <v>369</v>
      </c>
      <c r="C30" s="97" t="s">
        <v>370</v>
      </c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16">
        <f>SUM(D30:O30)</f>
        <v>0</v>
      </c>
    </row>
    <row r="31" spans="1:16" s="83" customFormat="1" x14ac:dyDescent="0.3">
      <c r="A31" s="94"/>
      <c r="C31" s="99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16"/>
      <c r="P31" s="116"/>
    </row>
    <row r="32" spans="1:16" s="83" customFormat="1" x14ac:dyDescent="0.3">
      <c r="A32" s="94">
        <v>6535</v>
      </c>
      <c r="B32" s="83" t="s">
        <v>371</v>
      </c>
      <c r="C32" s="97" t="s">
        <v>372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16">
        <f>SUM(D32:O32)</f>
        <v>0</v>
      </c>
    </row>
    <row r="33" spans="1:18" s="83" customFormat="1" x14ac:dyDescent="0.3">
      <c r="A33" s="94"/>
      <c r="C33" s="97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116"/>
      <c r="P33" s="116"/>
    </row>
    <row r="34" spans="1:18" s="83" customFormat="1" x14ac:dyDescent="0.3">
      <c r="A34" s="94">
        <v>6540</v>
      </c>
      <c r="B34" s="83" t="s">
        <v>373</v>
      </c>
      <c r="C34" s="97" t="s">
        <v>374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16">
        <f>SUM(D34:O34)</f>
        <v>0</v>
      </c>
    </row>
    <row r="35" spans="1:18" s="83" customFormat="1" x14ac:dyDescent="0.3">
      <c r="A35" s="94">
        <v>6545</v>
      </c>
      <c r="B35" s="83" t="s">
        <v>375</v>
      </c>
      <c r="C35" s="97" t="s">
        <v>376</v>
      </c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16">
        <f>SUM(D35:O35)</f>
        <v>0</v>
      </c>
    </row>
    <row r="36" spans="1:18" s="83" customFormat="1" x14ac:dyDescent="0.3">
      <c r="A36" s="94"/>
      <c r="B36" s="102" t="s">
        <v>81</v>
      </c>
      <c r="C36" s="95" t="s">
        <v>81</v>
      </c>
      <c r="D36" s="103">
        <f>SUM(D34:D35)</f>
        <v>0</v>
      </c>
      <c r="E36" s="103">
        <f t="shared" ref="E36:P36" si="0">SUM(E34:E35)</f>
        <v>0</v>
      </c>
      <c r="F36" s="103">
        <f t="shared" si="0"/>
        <v>0</v>
      </c>
      <c r="G36" s="103">
        <f t="shared" si="0"/>
        <v>0</v>
      </c>
      <c r="H36" s="103">
        <f t="shared" si="0"/>
        <v>0</v>
      </c>
      <c r="I36" s="103">
        <f t="shared" si="0"/>
        <v>0</v>
      </c>
      <c r="J36" s="103">
        <f t="shared" si="0"/>
        <v>0</v>
      </c>
      <c r="K36" s="103">
        <f t="shared" si="0"/>
        <v>0</v>
      </c>
      <c r="L36" s="103">
        <f t="shared" si="0"/>
        <v>0</v>
      </c>
      <c r="M36" s="103">
        <f t="shared" si="0"/>
        <v>0</v>
      </c>
      <c r="N36" s="103">
        <f t="shared" si="0"/>
        <v>0</v>
      </c>
      <c r="O36" s="103">
        <f t="shared" si="0"/>
        <v>0</v>
      </c>
      <c r="P36" s="187">
        <f t="shared" si="0"/>
        <v>0</v>
      </c>
    </row>
    <row r="37" spans="1:18" s="83" customFormat="1" x14ac:dyDescent="0.3">
      <c r="A37" s="94">
        <v>6550</v>
      </c>
      <c r="B37" s="83" t="s">
        <v>377</v>
      </c>
      <c r="C37" s="97" t="s">
        <v>378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16">
        <f>SUM(D37:O37)</f>
        <v>0</v>
      </c>
    </row>
    <row r="38" spans="1:18" s="83" customFormat="1" x14ac:dyDescent="0.3">
      <c r="A38" s="94">
        <v>6555</v>
      </c>
      <c r="B38" s="83" t="s">
        <v>379</v>
      </c>
      <c r="C38" s="97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16">
        <f>SUM(D38:O38)</f>
        <v>0</v>
      </c>
    </row>
    <row r="39" spans="1:18" s="83" customFormat="1" x14ac:dyDescent="0.3">
      <c r="A39" s="94">
        <v>6575</v>
      </c>
      <c r="B39" s="83" t="s">
        <v>380</v>
      </c>
      <c r="C39" s="97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16">
        <f>SUM(D39:O39)</f>
        <v>0</v>
      </c>
    </row>
    <row r="40" spans="1:18" s="83" customFormat="1" x14ac:dyDescent="0.3">
      <c r="A40" s="94"/>
      <c r="C40" s="99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16"/>
      <c r="P40" s="116"/>
    </row>
    <row r="41" spans="1:18" s="83" customFormat="1" x14ac:dyDescent="0.3">
      <c r="A41" s="94">
        <v>6470</v>
      </c>
      <c r="B41" s="83" t="s">
        <v>381</v>
      </c>
      <c r="C41" s="99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16">
        <f>SUM(D41:O41)</f>
        <v>0</v>
      </c>
    </row>
    <row r="42" spans="1:18" s="83" customFormat="1" x14ac:dyDescent="0.3">
      <c r="A42" s="94">
        <v>6580</v>
      </c>
      <c r="B42" s="105" t="s">
        <v>382</v>
      </c>
      <c r="C42" s="97" t="s">
        <v>383</v>
      </c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16">
        <f>SUM(D42:O42)</f>
        <v>0</v>
      </c>
    </row>
    <row r="43" spans="1:18" s="83" customFormat="1" x14ac:dyDescent="0.3">
      <c r="A43" s="94"/>
      <c r="B43" s="83" t="s">
        <v>384</v>
      </c>
      <c r="C43" s="97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116">
        <f>SUM(D43:O43)</f>
        <v>0</v>
      </c>
    </row>
    <row r="44" spans="1:18" s="83" customFormat="1" x14ac:dyDescent="0.3">
      <c r="A44" s="94"/>
      <c r="B44" s="105"/>
      <c r="C44" s="97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116"/>
      <c r="P44" s="116"/>
    </row>
    <row r="45" spans="1:18" s="83" customFormat="1" x14ac:dyDescent="0.3">
      <c r="A45" s="94"/>
      <c r="B45" s="102" t="s">
        <v>385</v>
      </c>
      <c r="C45" s="97"/>
      <c r="D45" s="106">
        <f>SUM(D41:D44)</f>
        <v>0</v>
      </c>
      <c r="E45" s="106">
        <f t="shared" ref="E45:P45" si="1">SUM(E41:E44)</f>
        <v>0</v>
      </c>
      <c r="F45" s="106">
        <f t="shared" si="1"/>
        <v>0</v>
      </c>
      <c r="G45" s="106">
        <f t="shared" si="1"/>
        <v>0</v>
      </c>
      <c r="H45" s="106">
        <f t="shared" si="1"/>
        <v>0</v>
      </c>
      <c r="I45" s="106">
        <f t="shared" si="1"/>
        <v>0</v>
      </c>
      <c r="J45" s="106">
        <f t="shared" si="1"/>
        <v>0</v>
      </c>
      <c r="K45" s="106">
        <f t="shared" si="1"/>
        <v>0</v>
      </c>
      <c r="L45" s="106">
        <f t="shared" si="1"/>
        <v>0</v>
      </c>
      <c r="M45" s="106">
        <f t="shared" si="1"/>
        <v>0</v>
      </c>
      <c r="N45" s="106">
        <f t="shared" si="1"/>
        <v>0</v>
      </c>
      <c r="O45" s="106">
        <f t="shared" si="1"/>
        <v>0</v>
      </c>
      <c r="P45" s="188">
        <f t="shared" si="1"/>
        <v>0</v>
      </c>
    </row>
    <row r="46" spans="1:18" s="83" customFormat="1" x14ac:dyDescent="0.3">
      <c r="A46" s="94"/>
      <c r="B46" s="102"/>
      <c r="C46" s="97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116"/>
      <c r="P46" s="116"/>
    </row>
    <row r="47" spans="1:18" s="83" customFormat="1" x14ac:dyDescent="0.3">
      <c r="A47" s="94">
        <v>6585</v>
      </c>
      <c r="B47" s="83" t="s">
        <v>386</v>
      </c>
      <c r="C47" s="97" t="s">
        <v>387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16">
        <f>SUM(D47:O47)</f>
        <v>0</v>
      </c>
    </row>
    <row r="48" spans="1:18" s="83" customFormat="1" x14ac:dyDescent="0.3">
      <c r="A48" s="331"/>
      <c r="B48" s="107" t="s">
        <v>630</v>
      </c>
      <c r="C48" s="97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16">
        <f>SUM(D48:O48)</f>
        <v>0</v>
      </c>
      <c r="Q48" s="109"/>
      <c r="R48" s="110"/>
    </row>
    <row r="49" spans="1:18" s="83" customFormat="1" ht="14.5" x14ac:dyDescent="0.35">
      <c r="A49" s="94"/>
      <c r="B49" s="332"/>
      <c r="C49" s="97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116"/>
      <c r="P49" s="107"/>
      <c r="Q49"/>
      <c r="R49" s="110"/>
    </row>
    <row r="50" spans="1:18" s="83" customFormat="1" x14ac:dyDescent="0.3">
      <c r="A50" s="94"/>
      <c r="B50" s="107"/>
      <c r="C50" s="97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116"/>
      <c r="Q50" s="112"/>
      <c r="R50" s="110"/>
    </row>
    <row r="51" spans="1:18" s="83" customFormat="1" x14ac:dyDescent="0.3">
      <c r="A51" s="94"/>
      <c r="B51" s="113" t="s">
        <v>389</v>
      </c>
      <c r="C51" s="95"/>
      <c r="D51" s="114">
        <f>SUM(D47:D50)</f>
        <v>0</v>
      </c>
      <c r="E51" s="114">
        <f t="shared" ref="E51:P51" si="2">SUM(E47:E50)</f>
        <v>0</v>
      </c>
      <c r="F51" s="114">
        <f t="shared" si="2"/>
        <v>0</v>
      </c>
      <c r="G51" s="114">
        <f t="shared" si="2"/>
        <v>0</v>
      </c>
      <c r="H51" s="114">
        <f t="shared" si="2"/>
        <v>0</v>
      </c>
      <c r="I51" s="114">
        <f t="shared" si="2"/>
        <v>0</v>
      </c>
      <c r="J51" s="114">
        <f t="shared" si="2"/>
        <v>0</v>
      </c>
      <c r="K51" s="114">
        <f t="shared" si="2"/>
        <v>0</v>
      </c>
      <c r="L51" s="114">
        <f t="shared" si="2"/>
        <v>0</v>
      </c>
      <c r="M51" s="114">
        <f t="shared" si="2"/>
        <v>0</v>
      </c>
      <c r="N51" s="114">
        <f t="shared" si="2"/>
        <v>0</v>
      </c>
      <c r="O51" s="114">
        <f t="shared" si="2"/>
        <v>0</v>
      </c>
      <c r="P51" s="189">
        <f t="shared" si="2"/>
        <v>0</v>
      </c>
    </row>
    <row r="52" spans="1:18" s="83" customFormat="1" x14ac:dyDescent="0.3">
      <c r="A52" s="94"/>
      <c r="B52" s="332"/>
      <c r="C52" s="95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38"/>
    </row>
    <row r="53" spans="1:18" s="83" customFormat="1" x14ac:dyDescent="0.3">
      <c r="A53" s="331"/>
      <c r="B53" s="107" t="s">
        <v>566</v>
      </c>
      <c r="C53" s="97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16">
        <f>SUM(D53:O53)</f>
        <v>0</v>
      </c>
    </row>
    <row r="54" spans="1:18" s="83" customFormat="1" x14ac:dyDescent="0.3">
      <c r="A54" s="94"/>
      <c r="B54" s="107" t="s">
        <v>392</v>
      </c>
      <c r="C54" s="97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116"/>
      <c r="P54" s="116"/>
    </row>
    <row r="55" spans="1:18" s="83" customFormat="1" x14ac:dyDescent="0.3">
      <c r="A55" s="94"/>
      <c r="B55" s="102" t="s">
        <v>81</v>
      </c>
      <c r="C55" s="95" t="s">
        <v>81</v>
      </c>
      <c r="D55" s="103">
        <f>SUM(D53:D54)</f>
        <v>0</v>
      </c>
      <c r="E55" s="103">
        <f t="shared" ref="E55:P55" si="3">SUM(E53:E54)</f>
        <v>0</v>
      </c>
      <c r="F55" s="103">
        <f t="shared" si="3"/>
        <v>0</v>
      </c>
      <c r="G55" s="103">
        <f t="shared" si="3"/>
        <v>0</v>
      </c>
      <c r="H55" s="103">
        <f t="shared" si="3"/>
        <v>0</v>
      </c>
      <c r="I55" s="103">
        <f t="shared" si="3"/>
        <v>0</v>
      </c>
      <c r="J55" s="103">
        <f t="shared" si="3"/>
        <v>0</v>
      </c>
      <c r="K55" s="103">
        <f t="shared" si="3"/>
        <v>0</v>
      </c>
      <c r="L55" s="103">
        <f t="shared" si="3"/>
        <v>0</v>
      </c>
      <c r="M55" s="103">
        <f t="shared" si="3"/>
        <v>0</v>
      </c>
      <c r="N55" s="103">
        <f t="shared" si="3"/>
        <v>0</v>
      </c>
      <c r="O55" s="103">
        <f t="shared" si="3"/>
        <v>0</v>
      </c>
      <c r="P55" s="187">
        <f t="shared" si="3"/>
        <v>0</v>
      </c>
    </row>
    <row r="56" spans="1:18" s="83" customFormat="1" x14ac:dyDescent="0.3">
      <c r="A56" s="94"/>
      <c r="C56" s="99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16"/>
      <c r="P56" s="116"/>
    </row>
    <row r="57" spans="1:18" s="83" customFormat="1" x14ac:dyDescent="0.3">
      <c r="A57" s="94">
        <v>6595</v>
      </c>
      <c r="B57" s="83" t="s">
        <v>394</v>
      </c>
      <c r="C57" s="97" t="s">
        <v>395</v>
      </c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16">
        <f>SUM(D57:O57)</f>
        <v>0</v>
      </c>
    </row>
    <row r="58" spans="1:18" s="83" customFormat="1" x14ac:dyDescent="0.3">
      <c r="A58" s="94"/>
      <c r="B58" s="83" t="s">
        <v>396</v>
      </c>
      <c r="C58" s="97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116">
        <f>SUM(D58:O58)</f>
        <v>0</v>
      </c>
    </row>
    <row r="59" spans="1:18" s="83" customFormat="1" x14ac:dyDescent="0.3">
      <c r="A59" s="94"/>
      <c r="B59" s="102" t="s">
        <v>81</v>
      </c>
      <c r="C59" s="95" t="s">
        <v>81</v>
      </c>
      <c r="D59" s="103">
        <f>SUM(D57:D58)</f>
        <v>0</v>
      </c>
      <c r="E59" s="103">
        <f t="shared" ref="E59:P59" si="4">SUM(E57:E58)</f>
        <v>0</v>
      </c>
      <c r="F59" s="103">
        <f t="shared" si="4"/>
        <v>0</v>
      </c>
      <c r="G59" s="103">
        <f t="shared" si="4"/>
        <v>0</v>
      </c>
      <c r="H59" s="103">
        <f t="shared" si="4"/>
        <v>0</v>
      </c>
      <c r="I59" s="103">
        <f t="shared" si="4"/>
        <v>0</v>
      </c>
      <c r="J59" s="103">
        <f t="shared" si="4"/>
        <v>0</v>
      </c>
      <c r="K59" s="103">
        <f t="shared" si="4"/>
        <v>0</v>
      </c>
      <c r="L59" s="103">
        <f t="shared" si="4"/>
        <v>0</v>
      </c>
      <c r="M59" s="103">
        <f t="shared" si="4"/>
        <v>0</v>
      </c>
      <c r="N59" s="103">
        <f t="shared" si="4"/>
        <v>0</v>
      </c>
      <c r="O59" s="103">
        <f t="shared" si="4"/>
        <v>0</v>
      </c>
      <c r="P59" s="187">
        <f t="shared" si="4"/>
        <v>0</v>
      </c>
    </row>
    <row r="60" spans="1:18" s="83" customFormat="1" x14ac:dyDescent="0.3">
      <c r="A60" s="94"/>
      <c r="C60" s="97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116"/>
      <c r="P60" s="116"/>
    </row>
    <row r="61" spans="1:18" s="83" customFormat="1" x14ac:dyDescent="0.3">
      <c r="A61" s="94">
        <v>6600</v>
      </c>
      <c r="B61" s="83" t="s">
        <v>397</v>
      </c>
      <c r="C61" s="97" t="s">
        <v>398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16">
        <f>SUM(D61:O61)</f>
        <v>0</v>
      </c>
    </row>
    <row r="62" spans="1:18" s="83" customFormat="1" x14ac:dyDescent="0.3">
      <c r="A62" s="94"/>
      <c r="B62" s="83" t="s">
        <v>399</v>
      </c>
      <c r="C62" s="97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116">
        <f>SUM(D62:O62)</f>
        <v>0</v>
      </c>
    </row>
    <row r="63" spans="1:18" s="83" customFormat="1" x14ac:dyDescent="0.3">
      <c r="A63" s="94"/>
      <c r="B63" s="102" t="s">
        <v>81</v>
      </c>
      <c r="C63" s="95" t="s">
        <v>81</v>
      </c>
      <c r="D63" s="103">
        <f>SUM(D61:D62)</f>
        <v>0</v>
      </c>
      <c r="E63" s="103">
        <f t="shared" ref="E63:P63" si="5">SUM(E61:E62)</f>
        <v>0</v>
      </c>
      <c r="F63" s="103">
        <f t="shared" si="5"/>
        <v>0</v>
      </c>
      <c r="G63" s="103">
        <f t="shared" si="5"/>
        <v>0</v>
      </c>
      <c r="H63" s="103">
        <f t="shared" si="5"/>
        <v>0</v>
      </c>
      <c r="I63" s="103">
        <f t="shared" si="5"/>
        <v>0</v>
      </c>
      <c r="J63" s="103">
        <f t="shared" si="5"/>
        <v>0</v>
      </c>
      <c r="K63" s="103">
        <f t="shared" si="5"/>
        <v>0</v>
      </c>
      <c r="L63" s="103">
        <f t="shared" si="5"/>
        <v>0</v>
      </c>
      <c r="M63" s="103">
        <f t="shared" si="5"/>
        <v>0</v>
      </c>
      <c r="N63" s="103">
        <f t="shared" si="5"/>
        <v>0</v>
      </c>
      <c r="O63" s="103">
        <f t="shared" si="5"/>
        <v>0</v>
      </c>
      <c r="P63" s="187">
        <f t="shared" si="5"/>
        <v>0</v>
      </c>
    </row>
    <row r="64" spans="1:18" s="83" customFormat="1" x14ac:dyDescent="0.3">
      <c r="A64" s="94"/>
      <c r="C64" s="99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16"/>
      <c r="P64" s="116"/>
    </row>
    <row r="65" spans="1:16" s="83" customFormat="1" x14ac:dyDescent="0.3">
      <c r="A65" s="94">
        <v>6605</v>
      </c>
      <c r="B65" s="83" t="s">
        <v>400</v>
      </c>
      <c r="C65" s="97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16">
        <f>SUM(D65:O65)</f>
        <v>0</v>
      </c>
    </row>
    <row r="66" spans="1:16" s="83" customFormat="1" x14ac:dyDescent="0.3">
      <c r="A66" s="94"/>
      <c r="B66" s="83" t="s">
        <v>401</v>
      </c>
      <c r="C66" s="97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116">
        <f>SUM(D66:O66)</f>
        <v>0</v>
      </c>
    </row>
    <row r="67" spans="1:16" s="83" customFormat="1" x14ac:dyDescent="0.3">
      <c r="A67" s="94"/>
      <c r="B67" s="102" t="s">
        <v>81</v>
      </c>
      <c r="C67" s="95" t="s">
        <v>81</v>
      </c>
      <c r="D67" s="103">
        <f>SUM(D65:D66)</f>
        <v>0</v>
      </c>
      <c r="E67" s="103">
        <f t="shared" ref="E67:P67" si="6">SUM(E65:E66)</f>
        <v>0</v>
      </c>
      <c r="F67" s="103">
        <f t="shared" si="6"/>
        <v>0</v>
      </c>
      <c r="G67" s="103">
        <f t="shared" si="6"/>
        <v>0</v>
      </c>
      <c r="H67" s="103">
        <f t="shared" si="6"/>
        <v>0</v>
      </c>
      <c r="I67" s="103">
        <f t="shared" si="6"/>
        <v>0</v>
      </c>
      <c r="J67" s="103">
        <f t="shared" si="6"/>
        <v>0</v>
      </c>
      <c r="K67" s="103">
        <f t="shared" si="6"/>
        <v>0</v>
      </c>
      <c r="L67" s="103">
        <f t="shared" si="6"/>
        <v>0</v>
      </c>
      <c r="M67" s="103">
        <f t="shared" si="6"/>
        <v>0</v>
      </c>
      <c r="N67" s="103">
        <f t="shared" si="6"/>
        <v>0</v>
      </c>
      <c r="O67" s="103">
        <f t="shared" si="6"/>
        <v>0</v>
      </c>
      <c r="P67" s="187">
        <f t="shared" si="6"/>
        <v>0</v>
      </c>
    </row>
    <row r="68" spans="1:16" s="83" customFormat="1" x14ac:dyDescent="0.3">
      <c r="A68" s="94"/>
      <c r="C68" s="99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16"/>
      <c r="P68" s="116"/>
    </row>
    <row r="69" spans="1:16" s="83" customFormat="1" x14ac:dyDescent="0.3">
      <c r="A69" s="94">
        <v>6610</v>
      </c>
      <c r="B69" s="83" t="s">
        <v>402</v>
      </c>
      <c r="C69" s="97" t="s">
        <v>403</v>
      </c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16">
        <f>SUM(D69:O69)</f>
        <v>0</v>
      </c>
    </row>
    <row r="70" spans="1:16" s="83" customFormat="1" x14ac:dyDescent="0.3">
      <c r="A70" s="94"/>
      <c r="B70" s="83" t="s">
        <v>404</v>
      </c>
      <c r="C70" s="97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116">
        <f>SUM(D70:O70)</f>
        <v>0</v>
      </c>
    </row>
    <row r="71" spans="1:16" s="83" customFormat="1" x14ac:dyDescent="0.3">
      <c r="A71" s="94"/>
      <c r="B71" s="102" t="s">
        <v>81</v>
      </c>
      <c r="C71" s="95" t="s">
        <v>81</v>
      </c>
      <c r="D71" s="103">
        <f>SUM(D69:D70)</f>
        <v>0</v>
      </c>
      <c r="E71" s="103">
        <f t="shared" ref="E71:P71" si="7">SUM(E69:E70)</f>
        <v>0</v>
      </c>
      <c r="F71" s="103">
        <f t="shared" si="7"/>
        <v>0</v>
      </c>
      <c r="G71" s="103">
        <f t="shared" si="7"/>
        <v>0</v>
      </c>
      <c r="H71" s="103">
        <f t="shared" si="7"/>
        <v>0</v>
      </c>
      <c r="I71" s="103">
        <f t="shared" si="7"/>
        <v>0</v>
      </c>
      <c r="J71" s="103">
        <f t="shared" si="7"/>
        <v>0</v>
      </c>
      <c r="K71" s="103">
        <f t="shared" si="7"/>
        <v>0</v>
      </c>
      <c r="L71" s="103">
        <f t="shared" si="7"/>
        <v>0</v>
      </c>
      <c r="M71" s="103">
        <f t="shared" si="7"/>
        <v>0</v>
      </c>
      <c r="N71" s="103">
        <f t="shared" si="7"/>
        <v>0</v>
      </c>
      <c r="O71" s="103">
        <f t="shared" si="7"/>
        <v>0</v>
      </c>
      <c r="P71" s="187">
        <f t="shared" si="7"/>
        <v>0</v>
      </c>
    </row>
    <row r="72" spans="1:16" s="83" customFormat="1" x14ac:dyDescent="0.3">
      <c r="A72" s="94"/>
      <c r="C72" s="97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116"/>
    </row>
    <row r="73" spans="1:16" s="83" customFormat="1" x14ac:dyDescent="0.3">
      <c r="A73" s="94">
        <v>6615</v>
      </c>
      <c r="B73" s="83" t="s">
        <v>405</v>
      </c>
      <c r="C73" s="97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16">
        <f>SUM(D73:O73)</f>
        <v>0</v>
      </c>
    </row>
    <row r="74" spans="1:16" s="83" customFormat="1" x14ac:dyDescent="0.3">
      <c r="A74" s="94"/>
      <c r="B74" s="83" t="s">
        <v>406</v>
      </c>
      <c r="C74" s="97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116">
        <f>SUM(D74:O74)</f>
        <v>0</v>
      </c>
    </row>
    <row r="75" spans="1:16" s="83" customFormat="1" x14ac:dyDescent="0.3">
      <c r="A75" s="94"/>
      <c r="B75" s="102" t="s">
        <v>81</v>
      </c>
      <c r="C75" s="95" t="s">
        <v>81</v>
      </c>
      <c r="D75" s="103">
        <f>SUM(D73:D74)</f>
        <v>0</v>
      </c>
      <c r="E75" s="103">
        <f t="shared" ref="E75:P75" si="8">SUM(E73:E74)</f>
        <v>0</v>
      </c>
      <c r="F75" s="103">
        <f t="shared" si="8"/>
        <v>0</v>
      </c>
      <c r="G75" s="103">
        <f t="shared" si="8"/>
        <v>0</v>
      </c>
      <c r="H75" s="103">
        <f t="shared" si="8"/>
        <v>0</v>
      </c>
      <c r="I75" s="103">
        <f t="shared" si="8"/>
        <v>0</v>
      </c>
      <c r="J75" s="103">
        <f t="shared" si="8"/>
        <v>0</v>
      </c>
      <c r="K75" s="103">
        <f t="shared" si="8"/>
        <v>0</v>
      </c>
      <c r="L75" s="103">
        <f t="shared" si="8"/>
        <v>0</v>
      </c>
      <c r="M75" s="103">
        <f t="shared" si="8"/>
        <v>0</v>
      </c>
      <c r="N75" s="103">
        <f t="shared" si="8"/>
        <v>0</v>
      </c>
      <c r="O75" s="103">
        <f t="shared" si="8"/>
        <v>0</v>
      </c>
      <c r="P75" s="187">
        <f t="shared" si="8"/>
        <v>0</v>
      </c>
    </row>
    <row r="76" spans="1:16" s="83" customFormat="1" x14ac:dyDescent="0.3">
      <c r="A76" s="94"/>
      <c r="C76" s="97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116"/>
    </row>
    <row r="77" spans="1:16" s="83" customFormat="1" x14ac:dyDescent="0.3">
      <c r="A77" s="94">
        <v>6620</v>
      </c>
      <c r="B77" s="107" t="s">
        <v>407</v>
      </c>
      <c r="C77" s="99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16">
        <f>SUM(D77:O77)</f>
        <v>0</v>
      </c>
    </row>
    <row r="78" spans="1:16" s="83" customFormat="1" x14ac:dyDescent="0.3">
      <c r="A78" s="94"/>
      <c r="B78" s="107"/>
      <c r="C78" s="99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116">
        <f>SUM(D78:O78)</f>
        <v>0</v>
      </c>
    </row>
    <row r="79" spans="1:16" s="83" customFormat="1" x14ac:dyDescent="0.3">
      <c r="A79" s="94"/>
      <c r="B79" s="102" t="s">
        <v>81</v>
      </c>
      <c r="C79" s="95" t="s">
        <v>81</v>
      </c>
      <c r="D79" s="103">
        <f>SUM(D77:D78)</f>
        <v>0</v>
      </c>
      <c r="E79" s="103">
        <f t="shared" ref="E79:P79" si="9">SUM(E77:E78)</f>
        <v>0</v>
      </c>
      <c r="F79" s="103">
        <f t="shared" si="9"/>
        <v>0</v>
      </c>
      <c r="G79" s="103">
        <f t="shared" si="9"/>
        <v>0</v>
      </c>
      <c r="H79" s="103">
        <f t="shared" si="9"/>
        <v>0</v>
      </c>
      <c r="I79" s="103">
        <f t="shared" si="9"/>
        <v>0</v>
      </c>
      <c r="J79" s="103">
        <f t="shared" si="9"/>
        <v>0</v>
      </c>
      <c r="K79" s="103">
        <f t="shared" si="9"/>
        <v>0</v>
      </c>
      <c r="L79" s="103">
        <f t="shared" si="9"/>
        <v>0</v>
      </c>
      <c r="M79" s="103">
        <f t="shared" si="9"/>
        <v>0</v>
      </c>
      <c r="N79" s="103">
        <f t="shared" si="9"/>
        <v>0</v>
      </c>
      <c r="O79" s="103">
        <f t="shared" si="9"/>
        <v>0</v>
      </c>
      <c r="P79" s="187">
        <f t="shared" si="9"/>
        <v>0</v>
      </c>
    </row>
    <row r="80" spans="1:16" s="83" customFormat="1" x14ac:dyDescent="0.3">
      <c r="A80" s="94"/>
      <c r="B80" s="107"/>
      <c r="C80" s="99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16"/>
      <c r="P80" s="116"/>
    </row>
    <row r="81" spans="1:17" s="83" customFormat="1" x14ac:dyDescent="0.3">
      <c r="A81" s="94"/>
      <c r="B81" s="107" t="s">
        <v>408</v>
      </c>
      <c r="C81" s="99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16"/>
      <c r="P81" s="116">
        <f>SUM(D81:O81)</f>
        <v>0</v>
      </c>
    </row>
    <row r="82" spans="1:17" s="83" customFormat="1" x14ac:dyDescent="0.3">
      <c r="A82" s="94"/>
      <c r="C82" s="99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16"/>
      <c r="P82" s="116"/>
    </row>
    <row r="83" spans="1:17" s="83" customFormat="1" ht="12" customHeight="1" thickBot="1" x14ac:dyDescent="0.35">
      <c r="A83" s="94"/>
      <c r="B83" s="95" t="s">
        <v>409</v>
      </c>
      <c r="C83" s="117"/>
      <c r="D83" s="118">
        <f>SUM(D7:D81)-D36-D45-D51-D55-D59-D67-D71-D75-D79-D63</f>
        <v>0</v>
      </c>
      <c r="E83" s="118">
        <f t="shared" ref="E83:P83" si="10">SUM(E7:E81)-E36-E45-E51-E55-E59-E67-E71-E75-E79-E63</f>
        <v>0</v>
      </c>
      <c r="F83" s="118">
        <f t="shared" si="10"/>
        <v>0</v>
      </c>
      <c r="G83" s="118">
        <f t="shared" si="10"/>
        <v>0</v>
      </c>
      <c r="H83" s="118">
        <f t="shared" si="10"/>
        <v>0</v>
      </c>
      <c r="I83" s="118">
        <f t="shared" si="10"/>
        <v>0</v>
      </c>
      <c r="J83" s="118">
        <f t="shared" si="10"/>
        <v>0</v>
      </c>
      <c r="K83" s="118">
        <f t="shared" si="10"/>
        <v>0</v>
      </c>
      <c r="L83" s="118">
        <f t="shared" si="10"/>
        <v>0</v>
      </c>
      <c r="M83" s="118">
        <f t="shared" si="10"/>
        <v>0</v>
      </c>
      <c r="N83" s="118">
        <f t="shared" si="10"/>
        <v>0</v>
      </c>
      <c r="O83" s="118">
        <f t="shared" si="10"/>
        <v>0</v>
      </c>
      <c r="P83" s="118">
        <f t="shared" si="10"/>
        <v>0</v>
      </c>
    </row>
    <row r="84" spans="1:17" s="83" customFormat="1" ht="12" customHeight="1" thickTop="1" thickBot="1" x14ac:dyDescent="0.35">
      <c r="A84" s="94"/>
      <c r="B84" s="95"/>
      <c r="C84" s="117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</row>
    <row r="85" spans="1:17" s="119" customFormat="1" ht="12" customHeight="1" thickBot="1" x14ac:dyDescent="0.35">
      <c r="B85" s="96" t="s">
        <v>410</v>
      </c>
      <c r="C85" s="120"/>
      <c r="D85" s="116">
        <f>+'[7]12-31-15 CIAC Amort Exp_PerAR'!D27</f>
        <v>0</v>
      </c>
      <c r="E85" s="116">
        <f>+'[7]12-31-15 CIAC Amort Exp_PerAR'!E27</f>
        <v>0</v>
      </c>
      <c r="F85" s="116">
        <f>+'[7]12-31-15 CIAC Amort Exp_PerAR'!F27</f>
        <v>0</v>
      </c>
      <c r="G85" s="116">
        <f>+'[7]12-31-15 CIAC Amort Exp_PerAR'!G27</f>
        <v>0</v>
      </c>
      <c r="H85" s="116">
        <f>+'[7]12-31-15 CIAC Amort Exp_PerAR'!H27</f>
        <v>0</v>
      </c>
      <c r="I85" s="116">
        <f>+'[7]12-31-15 CIAC Amort Exp_PerAR'!I27</f>
        <v>0</v>
      </c>
      <c r="J85" s="116">
        <f>+'[7]12-31-15 CIAC Amort Exp_PerAR'!J27</f>
        <v>0</v>
      </c>
      <c r="K85" s="116">
        <f>+'[7]12-31-15 CIAC Amort Exp_PerAR'!K27</f>
        <v>0</v>
      </c>
      <c r="L85" s="116">
        <f>+'[7]12-31-15 CIAC Amort Exp_PerAR'!L27</f>
        <v>0</v>
      </c>
      <c r="M85" s="116">
        <f>+'[7]12-31-15 CIAC Amort Exp_PerAR'!M27</f>
        <v>0</v>
      </c>
      <c r="N85" s="116">
        <f>+'[7]12-31-15 CIAC Amort Exp_PerAR'!N27</f>
        <v>0</v>
      </c>
      <c r="O85" s="116">
        <f>+'[7]12-31-15 CIAC Amort Exp_PerAR'!O27</f>
        <v>0</v>
      </c>
      <c r="P85" s="116">
        <f>SUM(D85:O85)</f>
        <v>0</v>
      </c>
      <c r="Q85" s="122"/>
    </row>
    <row r="86" spans="1:17" s="124" customFormat="1" ht="13.5" customHeight="1" x14ac:dyDescent="0.3">
      <c r="A86" s="123"/>
      <c r="C86" s="95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186"/>
    </row>
    <row r="87" spans="1:17" s="124" customFormat="1" x14ac:dyDescent="0.3">
      <c r="A87" s="123" t="s">
        <v>411</v>
      </c>
      <c r="B87" s="124" t="s">
        <v>412</v>
      </c>
      <c r="C87" s="95"/>
      <c r="D87" s="96">
        <f>+D83+D85</f>
        <v>0</v>
      </c>
      <c r="E87" s="96">
        <f t="shared" ref="E87:P87" si="11">+E83+E85</f>
        <v>0</v>
      </c>
      <c r="F87" s="96">
        <f t="shared" si="11"/>
        <v>0</v>
      </c>
      <c r="G87" s="96">
        <f t="shared" si="11"/>
        <v>0</v>
      </c>
      <c r="H87" s="96">
        <f t="shared" si="11"/>
        <v>0</v>
      </c>
      <c r="I87" s="96">
        <f t="shared" si="11"/>
        <v>0</v>
      </c>
      <c r="J87" s="96">
        <f t="shared" si="11"/>
        <v>0</v>
      </c>
      <c r="K87" s="96">
        <f t="shared" si="11"/>
        <v>0</v>
      </c>
      <c r="L87" s="96">
        <f t="shared" si="11"/>
        <v>0</v>
      </c>
      <c r="M87" s="96">
        <f t="shared" si="11"/>
        <v>0</v>
      </c>
      <c r="N87" s="96">
        <f t="shared" si="11"/>
        <v>0</v>
      </c>
      <c r="O87" s="96">
        <f t="shared" si="11"/>
        <v>0</v>
      </c>
      <c r="P87" s="186">
        <f t="shared" si="11"/>
        <v>0</v>
      </c>
    </row>
    <row r="88" spans="1:17" s="107" customFormat="1" ht="13.5" customHeight="1" x14ac:dyDescent="0.3">
      <c r="A88" s="125"/>
      <c r="B88" s="126"/>
      <c r="C88" s="127"/>
      <c r="D88" s="128"/>
      <c r="E88" s="128"/>
      <c r="F88" s="128"/>
      <c r="G88" s="128"/>
      <c r="H88" s="116"/>
      <c r="I88" s="116"/>
      <c r="J88" s="116"/>
      <c r="K88" s="116"/>
      <c r="L88" s="116"/>
      <c r="M88" s="116"/>
      <c r="N88" s="116"/>
      <c r="O88" s="116"/>
      <c r="P88" s="116"/>
    </row>
    <row r="89" spans="1:17" s="102" customFormat="1" ht="24" x14ac:dyDescent="0.3">
      <c r="A89" s="129"/>
      <c r="B89" s="89" t="s">
        <v>135</v>
      </c>
      <c r="C89" s="89" t="s">
        <v>334</v>
      </c>
      <c r="D89" s="90" t="s">
        <v>335</v>
      </c>
      <c r="E89" s="90" t="s">
        <v>336</v>
      </c>
      <c r="F89" s="90" t="s">
        <v>337</v>
      </c>
      <c r="G89" s="90" t="s">
        <v>338</v>
      </c>
      <c r="H89" s="90" t="s">
        <v>339</v>
      </c>
      <c r="I89" s="90" t="s">
        <v>340</v>
      </c>
      <c r="J89" s="90" t="s">
        <v>341</v>
      </c>
      <c r="K89" s="90" t="s">
        <v>342</v>
      </c>
      <c r="L89" s="90" t="s">
        <v>343</v>
      </c>
      <c r="M89" s="90" t="s">
        <v>344</v>
      </c>
      <c r="N89" s="90" t="s">
        <v>345</v>
      </c>
      <c r="O89" s="91" t="s">
        <v>346</v>
      </c>
      <c r="P89" s="190">
        <v>42369</v>
      </c>
    </row>
    <row r="90" spans="1:17" s="83" customFormat="1" x14ac:dyDescent="0.3">
      <c r="A90" s="94"/>
      <c r="C90" s="130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16"/>
      <c r="P90" s="116"/>
    </row>
    <row r="91" spans="1:17" s="83" customFormat="1" x14ac:dyDescent="0.3">
      <c r="A91" s="94">
        <v>6640</v>
      </c>
      <c r="B91" s="83" t="s">
        <v>413</v>
      </c>
      <c r="C91" s="97" t="s">
        <v>414</v>
      </c>
      <c r="D91" s="10">
        <f>VLOOKUP($A91,'[7]O&amp;M per TB'!$B$4:R$375,D$5,FALSE)</f>
        <v>0</v>
      </c>
      <c r="E91" s="10">
        <f>VLOOKUP($A91,'[7]O&amp;M per TB'!$B$4:S$375,E$5,FALSE)</f>
        <v>0</v>
      </c>
      <c r="F91" s="10">
        <f>VLOOKUP($A91,'[7]O&amp;M per TB'!$B$4:T$375,F$5,FALSE)</f>
        <v>0</v>
      </c>
      <c r="G91" s="10">
        <f>VLOOKUP($A91,'[7]O&amp;M per TB'!$B$4:U$375,G$5,FALSE)</f>
        <v>3.92</v>
      </c>
      <c r="H91" s="10">
        <f>VLOOKUP($A91,'[7]O&amp;M per TB'!$B$4:V$375,H$5,FALSE)</f>
        <v>3.92</v>
      </c>
      <c r="I91" s="10">
        <f>VLOOKUP($A91,'[7]O&amp;M per TB'!$B$4:W$375,I$5,FALSE)</f>
        <v>3.92</v>
      </c>
      <c r="J91" s="10">
        <f>VLOOKUP($A91,'[7]O&amp;M per TB'!$B$4:X$375,J$5,FALSE)</f>
        <v>3.92</v>
      </c>
      <c r="K91" s="10">
        <f>VLOOKUP($A91,'[7]O&amp;M per TB'!$B$4:Y$375,K$5,FALSE)</f>
        <v>3.9200000000000017</v>
      </c>
      <c r="L91" s="10">
        <f>VLOOKUP($A91,'[7]O&amp;M per TB'!$B$4:Z$375,L$5,FALSE)</f>
        <v>3.9199999999999982</v>
      </c>
      <c r="M91" s="10">
        <f>VLOOKUP($A91,'[7]O&amp;M per TB'!$B$4:AA$375,M$5,FALSE)</f>
        <v>3.9200000000000017</v>
      </c>
      <c r="N91" s="10">
        <f>VLOOKUP($A91,'[7]O&amp;M per TB'!$B$4:AB$375,N$5,FALSE)</f>
        <v>3.9199999999999982</v>
      </c>
      <c r="O91" s="10">
        <f>VLOOKUP($A91,'[7]O&amp;M per TB'!$B$4:AC$375,O$5,FALSE)</f>
        <v>3.9200000000000017</v>
      </c>
      <c r="P91" s="333">
        <f>SUM(D91:O91)</f>
        <v>35.28</v>
      </c>
    </row>
    <row r="92" spans="1:17" s="83" customFormat="1" x14ac:dyDescent="0.3">
      <c r="A92" s="94">
        <v>6645</v>
      </c>
      <c r="B92" s="83" t="s">
        <v>415</v>
      </c>
      <c r="C92" s="97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16">
        <f>SUM(D92:O92)</f>
        <v>0</v>
      </c>
    </row>
    <row r="93" spans="1:17" s="83" customFormat="1" x14ac:dyDescent="0.3">
      <c r="A93" s="94"/>
      <c r="C93" s="117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16"/>
      <c r="P93" s="116"/>
    </row>
    <row r="94" spans="1:17" s="83" customFormat="1" x14ac:dyDescent="0.3">
      <c r="A94" s="94">
        <v>6710</v>
      </c>
      <c r="B94" s="83" t="s">
        <v>416</v>
      </c>
      <c r="C94" s="97" t="s">
        <v>417</v>
      </c>
      <c r="D94" s="10">
        <f>VLOOKUP($A94,'[7]O&amp;M per TB'!$B$4:R$375,D$5,FALSE)</f>
        <v>678.54</v>
      </c>
      <c r="E94" s="10">
        <f>VLOOKUP($A94,'[7]O&amp;M per TB'!$B$4:S$375,E$5,FALSE)</f>
        <v>678.54</v>
      </c>
      <c r="F94" s="10">
        <f>VLOOKUP($A94,'[7]O&amp;M per TB'!$B$4:T$375,F$5,FALSE)</f>
        <v>678.76</v>
      </c>
      <c r="G94" s="10">
        <f>VLOOKUP($A94,'[7]O&amp;M per TB'!$B$4:U$375,G$5,FALSE)</f>
        <v>678.76</v>
      </c>
      <c r="H94" s="10">
        <f>VLOOKUP($A94,'[7]O&amp;M per TB'!$B$4:V$375,H$5,FALSE)</f>
        <v>678.97000000000025</v>
      </c>
      <c r="I94" s="10">
        <f>VLOOKUP($A94,'[7]O&amp;M per TB'!$B$4:W$375,I$5,FALSE)</f>
        <v>678.9699999999998</v>
      </c>
      <c r="J94" s="10">
        <f>VLOOKUP($A94,'[7]O&amp;M per TB'!$B$4:X$375,J$5,FALSE)</f>
        <v>678.97000000000025</v>
      </c>
      <c r="K94" s="10">
        <f>VLOOKUP($A94,'[7]O&amp;M per TB'!$B$4:Y$375,K$5,FALSE)</f>
        <v>680.21999999999935</v>
      </c>
      <c r="L94" s="10">
        <f>VLOOKUP($A94,'[7]O&amp;M per TB'!$B$4:Z$375,L$5,FALSE)</f>
        <v>680.22000000000025</v>
      </c>
      <c r="M94" s="10">
        <f>VLOOKUP($A94,'[7]O&amp;M per TB'!$B$4:AA$375,M$5,FALSE)</f>
        <v>680.47000000000025</v>
      </c>
      <c r="N94" s="10">
        <f>VLOOKUP($A94,'[7]O&amp;M per TB'!$B$4:AB$375,N$5,FALSE)</f>
        <v>691.57999999999993</v>
      </c>
      <c r="O94" s="10">
        <f>VLOOKUP($A94,'[7]O&amp;M per TB'!$B$4:AC$375,O$5,FALSE)</f>
        <v>691.57999999999993</v>
      </c>
      <c r="P94" s="333">
        <f>SUM(D94:O94)</f>
        <v>8175.58</v>
      </c>
    </row>
    <row r="95" spans="1:17" s="83" customFormat="1" x14ac:dyDescent="0.3">
      <c r="A95" s="94"/>
      <c r="C95" s="97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116"/>
      <c r="P95" s="116"/>
    </row>
    <row r="96" spans="1:17" s="83" customFormat="1" x14ac:dyDescent="0.3">
      <c r="A96" s="94">
        <v>6715</v>
      </c>
      <c r="B96" s="83" t="s">
        <v>419</v>
      </c>
      <c r="C96" s="97" t="s">
        <v>420</v>
      </c>
      <c r="D96" s="10">
        <f>VLOOKUP($A96,'[7]O&amp;M per TB'!$B$4:R$375,D$5,FALSE)</f>
        <v>4389.97</v>
      </c>
      <c r="E96" s="10">
        <f>VLOOKUP($A96,'[7]O&amp;M per TB'!$B$4:S$375,E$5,FALSE)</f>
        <v>4389.97</v>
      </c>
      <c r="F96" s="10">
        <f>VLOOKUP($A96,'[7]O&amp;M per TB'!$B$4:T$375,F$5,FALSE)</f>
        <v>4390.2699999999986</v>
      </c>
      <c r="G96" s="10">
        <f>VLOOKUP($A96,'[7]O&amp;M per TB'!$B$4:U$375,G$5,FALSE)</f>
        <v>4390.2700000000004</v>
      </c>
      <c r="H96" s="10">
        <f>VLOOKUP($A96,'[7]O&amp;M per TB'!$B$4:V$375,H$5,FALSE)</f>
        <v>4390.510000000002</v>
      </c>
      <c r="I96" s="10">
        <f>VLOOKUP($A96,'[7]O&amp;M per TB'!$B$4:W$375,I$5,FALSE)</f>
        <v>4390.6699999999983</v>
      </c>
      <c r="J96" s="10">
        <f>VLOOKUP($A96,'[7]O&amp;M per TB'!$B$4:X$375,J$5,FALSE)</f>
        <v>4391.119999999999</v>
      </c>
      <c r="K96" s="10">
        <f>VLOOKUP($A96,'[7]O&amp;M per TB'!$B$4:Y$375,K$5,FALSE)</f>
        <v>4392.57</v>
      </c>
      <c r="L96" s="10">
        <f>VLOOKUP($A96,'[7]O&amp;M per TB'!$B$4:Z$375,L$5,FALSE)</f>
        <v>4402.4800000000032</v>
      </c>
      <c r="M96" s="10">
        <f>VLOOKUP($A96,'[7]O&amp;M per TB'!$B$4:AA$375,M$5,FALSE)</f>
        <v>4411.7200000000012</v>
      </c>
      <c r="N96" s="10">
        <f>VLOOKUP($A96,'[7]O&amp;M per TB'!$B$4:AB$375,N$5,FALSE)</f>
        <v>4407.7999999999956</v>
      </c>
      <c r="O96" s="10">
        <f>VLOOKUP($A96,'[7]O&amp;M per TB'!$B$4:AC$375,O$5,FALSE)</f>
        <v>4415.4400000000023</v>
      </c>
      <c r="P96" s="116">
        <f>SUM(D96:O96)</f>
        <v>52762.79</v>
      </c>
    </row>
    <row r="97" spans="1:16" s="83" customFormat="1" x14ac:dyDescent="0.3">
      <c r="A97" s="94">
        <v>6717</v>
      </c>
      <c r="B97" s="83" t="s">
        <v>421</v>
      </c>
      <c r="C97" s="97" t="s">
        <v>422</v>
      </c>
      <c r="D97" s="10">
        <f>VLOOKUP($A97,'[7]O&amp;M per TB'!$B$4:R$375,D$5,FALSE)</f>
        <v>345.13</v>
      </c>
      <c r="E97" s="10">
        <f>VLOOKUP($A97,'[7]O&amp;M per TB'!$B$4:S$375,E$5,FALSE)</f>
        <v>358.67999999999995</v>
      </c>
      <c r="F97" s="10">
        <f>VLOOKUP($A97,'[7]O&amp;M per TB'!$B$4:T$375,F$5,FALSE)</f>
        <v>359.36000000000013</v>
      </c>
      <c r="G97" s="10">
        <f>VLOOKUP($A97,'[7]O&amp;M per TB'!$B$4:U$375,G$5,FALSE)</f>
        <v>357.57999999999993</v>
      </c>
      <c r="H97" s="10">
        <f>VLOOKUP($A97,'[7]O&amp;M per TB'!$B$4:V$375,H$5,FALSE)</f>
        <v>357.57999999999993</v>
      </c>
      <c r="I97" s="10">
        <f>VLOOKUP($A97,'[7]O&amp;M per TB'!$B$4:W$375,I$5,FALSE)</f>
        <v>357.57999999999993</v>
      </c>
      <c r="J97" s="10">
        <f>VLOOKUP($A97,'[7]O&amp;M per TB'!$B$4:X$375,J$5,FALSE)</f>
        <v>357.57999999999993</v>
      </c>
      <c r="K97" s="10">
        <f>VLOOKUP($A97,'[7]O&amp;M per TB'!$B$4:Y$375,K$5,FALSE)</f>
        <v>357.58000000000038</v>
      </c>
      <c r="L97" s="10">
        <f>VLOOKUP($A97,'[7]O&amp;M per TB'!$B$4:Z$375,L$5,FALSE)</f>
        <v>357.57999999999993</v>
      </c>
      <c r="M97" s="10">
        <f>VLOOKUP($A97,'[7]O&amp;M per TB'!$B$4:AA$375,M$5,FALSE)</f>
        <v>357.57999999999993</v>
      </c>
      <c r="N97" s="10">
        <f>VLOOKUP($A97,'[7]O&amp;M per TB'!$B$4:AB$375,N$5,FALSE)</f>
        <v>357.57999999999993</v>
      </c>
      <c r="O97" s="10">
        <f>VLOOKUP($A97,'[7]O&amp;M per TB'!$B$4:AC$375,O$5,FALSE)</f>
        <v>357.58000000000038</v>
      </c>
      <c r="P97" s="116">
        <f>SUM(D97:O97)</f>
        <v>4281.3900000000003</v>
      </c>
    </row>
    <row r="98" spans="1:16" s="83" customFormat="1" x14ac:dyDescent="0.3">
      <c r="A98" s="94"/>
      <c r="B98" s="102" t="s">
        <v>81</v>
      </c>
      <c r="C98" s="95" t="s">
        <v>81</v>
      </c>
      <c r="D98" s="103">
        <f>SUM(D96:D97)</f>
        <v>4735.1000000000004</v>
      </c>
      <c r="E98" s="103">
        <f t="shared" ref="E98:O98" si="12">SUM(E96:E97)</f>
        <v>4748.6500000000005</v>
      </c>
      <c r="F98" s="103">
        <f t="shared" si="12"/>
        <v>4749.6299999999992</v>
      </c>
      <c r="G98" s="103">
        <f t="shared" si="12"/>
        <v>4747.8500000000004</v>
      </c>
      <c r="H98" s="103">
        <f>SUM(H96:H97)</f>
        <v>4748.090000000002</v>
      </c>
      <c r="I98" s="103">
        <f t="shared" si="12"/>
        <v>4748.2499999999982</v>
      </c>
      <c r="J98" s="103">
        <f t="shared" si="12"/>
        <v>4748.6999999999989</v>
      </c>
      <c r="K98" s="103">
        <f t="shared" si="12"/>
        <v>4750.1499999999996</v>
      </c>
      <c r="L98" s="103">
        <f t="shared" si="12"/>
        <v>4760.0600000000031</v>
      </c>
      <c r="M98" s="103">
        <f t="shared" si="12"/>
        <v>4769.3000000000011</v>
      </c>
      <c r="N98" s="103">
        <f t="shared" si="12"/>
        <v>4765.3799999999956</v>
      </c>
      <c r="O98" s="103">
        <f t="shared" si="12"/>
        <v>4773.0200000000023</v>
      </c>
      <c r="P98" s="334">
        <f>SUM(P96:P97)</f>
        <v>57044.18</v>
      </c>
    </row>
    <row r="99" spans="1:16" s="83" customFormat="1" x14ac:dyDescent="0.3">
      <c r="A99" s="94"/>
      <c r="C99" s="99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16"/>
      <c r="P99" s="116"/>
    </row>
    <row r="100" spans="1:16" s="83" customFormat="1" x14ac:dyDescent="0.3">
      <c r="A100" s="94">
        <v>6725</v>
      </c>
      <c r="B100" s="83" t="s">
        <v>423</v>
      </c>
      <c r="C100" s="97" t="s">
        <v>424</v>
      </c>
      <c r="D100" s="10">
        <f>VLOOKUP($A100,'[7]O&amp;M per TB'!$B$4:R$375,D$5,FALSE)</f>
        <v>164.49</v>
      </c>
      <c r="E100" s="10">
        <f>VLOOKUP($A100,'[7]O&amp;M per TB'!$B$4:S$375,E$5,FALSE)</f>
        <v>164.49</v>
      </c>
      <c r="F100" s="10">
        <f>VLOOKUP($A100,'[7]O&amp;M per TB'!$B$4:T$375,F$5,FALSE)</f>
        <v>164.49</v>
      </c>
      <c r="G100" s="10">
        <f>VLOOKUP($A100,'[7]O&amp;M per TB'!$B$4:U$375,G$5,FALSE)</f>
        <v>164.49</v>
      </c>
      <c r="H100" s="10">
        <f>VLOOKUP($A100,'[7]O&amp;M per TB'!$B$4:V$375,H$5,FALSE)</f>
        <v>164.49</v>
      </c>
      <c r="I100" s="10">
        <f>VLOOKUP($A100,'[7]O&amp;M per TB'!$B$4:W$375,I$5,FALSE)</f>
        <v>164.49</v>
      </c>
      <c r="J100" s="10">
        <f>VLOOKUP($A100,'[7]O&amp;M per TB'!$B$4:X$375,J$5,FALSE)</f>
        <v>164.49</v>
      </c>
      <c r="K100" s="10">
        <f>VLOOKUP($A100,'[7]O&amp;M per TB'!$B$4:Y$375,K$5,FALSE)</f>
        <v>164.49</v>
      </c>
      <c r="L100" s="10">
        <f>VLOOKUP($A100,'[7]O&amp;M per TB'!$B$4:Z$375,L$5,FALSE)</f>
        <v>164.49</v>
      </c>
      <c r="M100" s="10">
        <f>VLOOKUP($A100,'[7]O&amp;M per TB'!$B$4:AA$375,M$5,FALSE)</f>
        <v>164.49</v>
      </c>
      <c r="N100" s="10">
        <f>VLOOKUP($A100,'[7]O&amp;M per TB'!$B$4:AB$375,N$5,FALSE)</f>
        <v>164.49</v>
      </c>
      <c r="O100" s="10">
        <f>VLOOKUP($A100,'[7]O&amp;M per TB'!$B$4:AC$375,O$5,FALSE)</f>
        <v>168.9699999999998</v>
      </c>
      <c r="P100" s="333">
        <f>SUM(D100:O100)</f>
        <v>1978.36</v>
      </c>
    </row>
    <row r="101" spans="1:16" s="83" customFormat="1" x14ac:dyDescent="0.3">
      <c r="A101" s="94"/>
      <c r="C101" s="99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16"/>
      <c r="P101" s="116"/>
    </row>
    <row r="102" spans="1:16" s="83" customFormat="1" x14ac:dyDescent="0.3">
      <c r="A102" s="94">
        <v>6660</v>
      </c>
      <c r="B102" s="83" t="s">
        <v>425</v>
      </c>
      <c r="C102" s="97" t="s">
        <v>426</v>
      </c>
      <c r="D102" s="10">
        <f>VLOOKUP($A102,'[7]O&amp;M per TB'!$B$4:R$375,D$5,FALSE)</f>
        <v>983.7</v>
      </c>
      <c r="E102" s="10">
        <f>VLOOKUP($A102,'[7]O&amp;M per TB'!$B$4:S$375,E$5,FALSE)</f>
        <v>989.54</v>
      </c>
      <c r="F102" s="10">
        <f>VLOOKUP($A102,'[7]O&amp;M per TB'!$B$4:T$375,F$5,FALSE)</f>
        <v>989.54000000000019</v>
      </c>
      <c r="G102" s="10">
        <f>VLOOKUP($A102,'[7]O&amp;M per TB'!$B$4:U$375,G$5,FALSE)</f>
        <v>1033.1499999999996</v>
      </c>
      <c r="H102" s="10">
        <f>VLOOKUP($A102,'[7]O&amp;M per TB'!$B$4:V$375,H$5,FALSE)</f>
        <v>1033.4200000000005</v>
      </c>
      <c r="I102" s="10">
        <f>VLOOKUP($A102,'[7]O&amp;M per TB'!$B$4:W$375,I$5,FALSE)</f>
        <v>1017.4299999999994</v>
      </c>
      <c r="J102" s="10">
        <f>VLOOKUP($A102,'[7]O&amp;M per TB'!$B$4:X$375,J$5,FALSE)</f>
        <v>2849.3</v>
      </c>
      <c r="K102" s="10">
        <f>VLOOKUP($A102,'[7]O&amp;M per TB'!$B$4:Y$375,K$5,FALSE)</f>
        <v>2849.2999999999993</v>
      </c>
      <c r="L102" s="10">
        <f>VLOOKUP($A102,'[7]O&amp;M per TB'!$B$4:Z$375,L$5,FALSE)</f>
        <v>1996.3000000000011</v>
      </c>
      <c r="M102" s="10">
        <f>VLOOKUP($A102,'[7]O&amp;M per TB'!$B$4:AA$375,M$5,FALSE)</f>
        <v>1996.2999999999993</v>
      </c>
      <c r="N102" s="10">
        <f>VLOOKUP($A102,'[7]O&amp;M per TB'!$B$4:AB$375,N$5,FALSE)</f>
        <v>1996.2999999999993</v>
      </c>
      <c r="O102" s="10">
        <f>VLOOKUP($A102,'[7]O&amp;M per TB'!$B$4:AC$375,O$5,FALSE)</f>
        <v>1996.3000000000029</v>
      </c>
      <c r="P102" s="333">
        <f>SUM(D102:O102)</f>
        <v>19730.580000000002</v>
      </c>
    </row>
    <row r="103" spans="1:16" s="83" customFormat="1" x14ac:dyDescent="0.3">
      <c r="A103" s="94"/>
      <c r="C103" s="99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16"/>
      <c r="P103" s="116"/>
    </row>
    <row r="104" spans="1:16" s="83" customFormat="1" x14ac:dyDescent="0.3">
      <c r="A104" s="94">
        <v>6655</v>
      </c>
      <c r="B104" s="83" t="s">
        <v>427</v>
      </c>
      <c r="C104" s="99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16">
        <f>SUM(D104:O104)</f>
        <v>0</v>
      </c>
    </row>
    <row r="105" spans="1:16" s="83" customFormat="1" x14ac:dyDescent="0.3">
      <c r="A105" s="94"/>
      <c r="C105" s="99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16"/>
      <c r="P105" s="116"/>
    </row>
    <row r="106" spans="1:16" s="83" customFormat="1" x14ac:dyDescent="0.3">
      <c r="A106" s="94">
        <v>6680</v>
      </c>
      <c r="B106" s="83" t="s">
        <v>428</v>
      </c>
      <c r="C106" s="97" t="s">
        <v>429</v>
      </c>
      <c r="D106" s="10">
        <f>VLOOKUP($A106,'[7]O&amp;M per TB'!$B$4:R$375,D$5,FALSE)</f>
        <v>6245.65</v>
      </c>
      <c r="E106" s="10">
        <f>VLOOKUP($A106,'[7]O&amp;M per TB'!$B$4:S$375,E$5,FALSE)</f>
        <v>6246.07</v>
      </c>
      <c r="F106" s="10">
        <f>VLOOKUP($A106,'[7]O&amp;M per TB'!$B$4:T$375,F$5,FALSE)</f>
        <v>6246.0700000000015</v>
      </c>
      <c r="G106" s="10">
        <f>VLOOKUP($A106,'[7]O&amp;M per TB'!$B$4:U$375,G$5,FALSE)</f>
        <v>6246.07</v>
      </c>
      <c r="H106" s="10">
        <f>VLOOKUP($A106,'[7]O&amp;M per TB'!$B$4:V$375,H$5,FALSE)</f>
        <v>6246.5999999999985</v>
      </c>
      <c r="I106" s="10">
        <f>VLOOKUP($A106,'[7]O&amp;M per TB'!$B$4:W$375,I$5,FALSE)</f>
        <v>6246.5999999999985</v>
      </c>
      <c r="J106" s="10">
        <f>VLOOKUP($A106,'[7]O&amp;M per TB'!$B$4:X$375,J$5,FALSE)</f>
        <v>6246.6000000000058</v>
      </c>
      <c r="K106" s="10">
        <f>VLOOKUP($A106,'[7]O&amp;M per TB'!$B$4:Y$375,K$5,FALSE)</f>
        <v>6246.5999999999985</v>
      </c>
      <c r="L106" s="10">
        <f>VLOOKUP($A106,'[7]O&amp;M per TB'!$B$4:Z$375,L$5,FALSE)</f>
        <v>6246.5999999999985</v>
      </c>
      <c r="M106" s="10">
        <f>VLOOKUP($A106,'[7]O&amp;M per TB'!$B$4:AA$375,M$5,FALSE)</f>
        <v>6246.5999999999985</v>
      </c>
      <c r="N106" s="10">
        <f>VLOOKUP($A106,'[7]O&amp;M per TB'!$B$4:AB$375,N$5,FALSE)</f>
        <v>6248.2300000000032</v>
      </c>
      <c r="O106" s="10">
        <f>VLOOKUP($A106,'[7]O&amp;M per TB'!$B$4:AC$375,O$5,FALSE)</f>
        <v>6249.9400000000023</v>
      </c>
      <c r="P106" s="116">
        <f>SUM(D106:O106)</f>
        <v>74961.63</v>
      </c>
    </row>
    <row r="107" spans="1:16" s="83" customFormat="1" x14ac:dyDescent="0.3">
      <c r="A107" s="94"/>
      <c r="B107" s="83" t="s">
        <v>430</v>
      </c>
      <c r="C107" s="97"/>
      <c r="D107" s="98"/>
      <c r="E107" s="98"/>
      <c r="F107" s="98"/>
      <c r="G107" s="98"/>
      <c r="H107" s="98"/>
      <c r="I107" s="98"/>
      <c r="J107" s="98"/>
      <c r="K107" s="98"/>
      <c r="L107" s="98"/>
      <c r="M107" s="98">
        <f t="shared" ref="M107:O107" si="13">-M43</f>
        <v>0</v>
      </c>
      <c r="N107" s="98">
        <f t="shared" si="13"/>
        <v>0</v>
      </c>
      <c r="O107" s="98">
        <f t="shared" si="13"/>
        <v>0</v>
      </c>
      <c r="P107" s="116">
        <f>SUM(D107:O107)</f>
        <v>0</v>
      </c>
    </row>
    <row r="108" spans="1:16" s="83" customFormat="1" x14ac:dyDescent="0.3">
      <c r="A108" s="94"/>
      <c r="B108" s="102" t="s">
        <v>81</v>
      </c>
      <c r="C108" s="95" t="s">
        <v>81</v>
      </c>
      <c r="D108" s="103">
        <f>SUM(D106:D107)</f>
        <v>6245.65</v>
      </c>
      <c r="E108" s="103">
        <f t="shared" ref="E108:P108" si="14">SUM(E106:E107)</f>
        <v>6246.07</v>
      </c>
      <c r="F108" s="103">
        <f t="shared" si="14"/>
        <v>6246.0700000000015</v>
      </c>
      <c r="G108" s="103">
        <f t="shared" si="14"/>
        <v>6246.07</v>
      </c>
      <c r="H108" s="103">
        <f t="shared" si="14"/>
        <v>6246.5999999999985</v>
      </c>
      <c r="I108" s="103">
        <f t="shared" si="14"/>
        <v>6246.5999999999985</v>
      </c>
      <c r="J108" s="103">
        <f t="shared" si="14"/>
        <v>6246.6000000000058</v>
      </c>
      <c r="K108" s="103">
        <f t="shared" si="14"/>
        <v>6246.5999999999985</v>
      </c>
      <c r="L108" s="103">
        <f t="shared" si="14"/>
        <v>6246.5999999999985</v>
      </c>
      <c r="M108" s="103">
        <f t="shared" si="14"/>
        <v>6246.5999999999985</v>
      </c>
      <c r="N108" s="103">
        <f t="shared" si="14"/>
        <v>6248.2300000000032</v>
      </c>
      <c r="O108" s="103">
        <f t="shared" si="14"/>
        <v>6249.9400000000023</v>
      </c>
      <c r="P108" s="334">
        <f t="shared" si="14"/>
        <v>74961.63</v>
      </c>
    </row>
    <row r="109" spans="1:16" s="83" customFormat="1" x14ac:dyDescent="0.3">
      <c r="A109" s="94"/>
      <c r="C109" s="97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116"/>
      <c r="P109" s="116"/>
    </row>
    <row r="110" spans="1:16" s="83" customFormat="1" x14ac:dyDescent="0.3">
      <c r="A110" s="94">
        <v>6685</v>
      </c>
      <c r="B110" s="83" t="s">
        <v>150</v>
      </c>
      <c r="C110" s="99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16">
        <f>SUM(D110:O110)</f>
        <v>0</v>
      </c>
    </row>
    <row r="111" spans="1:16" s="83" customFormat="1" x14ac:dyDescent="0.3">
      <c r="A111" s="94"/>
      <c r="C111" s="99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16"/>
      <c r="P111" s="116"/>
    </row>
    <row r="112" spans="1:16" s="83" customFormat="1" x14ac:dyDescent="0.3">
      <c r="A112" s="94">
        <v>6730</v>
      </c>
      <c r="B112" s="83" t="s">
        <v>432</v>
      </c>
      <c r="C112" s="99"/>
      <c r="D112" s="10">
        <f>VLOOKUP($A112,'[7]O&amp;M per TB'!$B$4:R$375,D$5,FALSE)</f>
        <v>137.55000000000001</v>
      </c>
      <c r="E112" s="10">
        <f>VLOOKUP($A112,'[7]O&amp;M per TB'!$B$4:S$375,E$5,FALSE)</f>
        <v>62.989999999999981</v>
      </c>
      <c r="F112" s="10">
        <f>VLOOKUP($A112,'[7]O&amp;M per TB'!$B$4:T$375,F$5,FALSE)</f>
        <v>62.989999999999981</v>
      </c>
      <c r="G112" s="10">
        <f>VLOOKUP($A112,'[7]O&amp;M per TB'!$B$4:U$375,G$5,FALSE)</f>
        <v>62.990000000000009</v>
      </c>
      <c r="H112" s="10">
        <f>VLOOKUP($A112,'[7]O&amp;M per TB'!$B$4:V$375,H$5,FALSE)</f>
        <v>62.990000000000009</v>
      </c>
      <c r="I112" s="10">
        <f>VLOOKUP($A112,'[7]O&amp;M per TB'!$B$4:W$375,I$5,FALSE)</f>
        <v>62.990000000000009</v>
      </c>
      <c r="J112" s="10">
        <f>VLOOKUP($A112,'[7]O&amp;M per TB'!$B$4:X$375,J$5,FALSE)</f>
        <v>62.990000000000009</v>
      </c>
      <c r="K112" s="10">
        <f>VLOOKUP($A112,'[7]O&amp;M per TB'!$B$4:Y$375,K$5,FALSE)</f>
        <v>62.990000000000009</v>
      </c>
      <c r="L112" s="10">
        <f>VLOOKUP($A112,'[7]O&amp;M per TB'!$B$4:Z$375,L$5,FALSE)</f>
        <v>62.990000000000009</v>
      </c>
      <c r="M112" s="10">
        <f>VLOOKUP($A112,'[7]O&amp;M per TB'!$B$4:AA$375,M$5,FALSE)</f>
        <v>117.64999999999998</v>
      </c>
      <c r="N112" s="10">
        <f>VLOOKUP($A112,'[7]O&amp;M per TB'!$B$4:AB$375,N$5,FALSE)</f>
        <v>95.259999999999991</v>
      </c>
      <c r="O112" s="10">
        <f>VLOOKUP($A112,'[7]O&amp;M per TB'!$B$4:AC$375,O$5,FALSE)</f>
        <v>95.259999999999991</v>
      </c>
      <c r="P112" s="333">
        <f>SUM(D112:O112)</f>
        <v>949.64</v>
      </c>
    </row>
    <row r="113" spans="1:16" s="83" customFormat="1" x14ac:dyDescent="0.3">
      <c r="A113" s="94">
        <v>6795</v>
      </c>
      <c r="B113" s="83" t="s">
        <v>433</v>
      </c>
      <c r="C113" s="99"/>
      <c r="D113" s="10">
        <f>VLOOKUP($A113,'[7]O&amp;M per TB'!$B$4:R$375,D$5,FALSE)</f>
        <v>6.62</v>
      </c>
      <c r="E113" s="10">
        <f>VLOOKUP($A113,'[7]O&amp;M per TB'!$B$4:S$375,E$5,FALSE)</f>
        <v>6.62</v>
      </c>
      <c r="F113" s="10">
        <f>VLOOKUP($A113,'[7]O&amp;M per TB'!$B$4:T$375,F$5,FALSE)</f>
        <v>6.6199999999999992</v>
      </c>
      <c r="G113" s="10">
        <f>VLOOKUP($A113,'[7]O&amp;M per TB'!$B$4:U$375,G$5,FALSE)</f>
        <v>6.620000000000001</v>
      </c>
      <c r="H113" s="10">
        <f>VLOOKUP($A113,'[7]O&amp;M per TB'!$B$4:V$375,H$5,FALSE)</f>
        <v>6.620000000000001</v>
      </c>
      <c r="I113" s="10">
        <f>VLOOKUP($A113,'[7]O&amp;M per TB'!$B$4:W$375,I$5,FALSE)</f>
        <v>6.6199999999999974</v>
      </c>
      <c r="J113" s="10">
        <f>VLOOKUP($A113,'[7]O&amp;M per TB'!$B$4:X$375,J$5,FALSE)</f>
        <v>6.6200000000000045</v>
      </c>
      <c r="K113" s="10">
        <f>VLOOKUP($A113,'[7]O&amp;M per TB'!$B$4:Y$375,K$5,FALSE)</f>
        <v>6.6199999999999974</v>
      </c>
      <c r="L113" s="10">
        <f>VLOOKUP($A113,'[7]O&amp;M per TB'!$B$4:Z$375,L$5,FALSE)</f>
        <v>6.6199999999999974</v>
      </c>
      <c r="M113" s="10">
        <f>VLOOKUP($A113,'[7]O&amp;M per TB'!$B$4:AA$375,M$5,FALSE)</f>
        <v>6.6200000000000045</v>
      </c>
      <c r="N113" s="10">
        <f>VLOOKUP($A113,'[7]O&amp;M per TB'!$B$4:AB$375,N$5,FALSE)</f>
        <v>6.6199999999999903</v>
      </c>
      <c r="O113" s="10">
        <f>VLOOKUP($A113,'[7]O&amp;M per TB'!$B$4:AC$375,O$5,FALSE)</f>
        <v>6.6200000000000045</v>
      </c>
      <c r="P113" s="333">
        <f>SUM(D113:O113)</f>
        <v>79.44</v>
      </c>
    </row>
    <row r="114" spans="1:16" s="83" customFormat="1" x14ac:dyDescent="0.3">
      <c r="A114" s="94"/>
      <c r="C114" s="99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16"/>
      <c r="P114" s="116"/>
    </row>
    <row r="115" spans="1:16" s="83" customFormat="1" x14ac:dyDescent="0.3">
      <c r="A115" s="94">
        <v>6745</v>
      </c>
      <c r="B115" s="83" t="s">
        <v>434</v>
      </c>
      <c r="C115" s="99"/>
      <c r="D115" s="10">
        <f>VLOOKUP($A115,'[7]O&amp;M per TB'!$B$4:R$375,D$5,FALSE)</f>
        <v>1125.1400000000001</v>
      </c>
      <c r="E115" s="10">
        <f>VLOOKUP($A115,'[7]O&amp;M per TB'!$B$4:S$375,E$5,FALSE)</f>
        <v>1136.01</v>
      </c>
      <c r="F115" s="10">
        <f>VLOOKUP($A115,'[7]O&amp;M per TB'!$B$4:T$375,F$5,FALSE)</f>
        <v>1136.42</v>
      </c>
      <c r="G115" s="10">
        <f>VLOOKUP($A115,'[7]O&amp;M per TB'!$B$4:U$375,G$5,FALSE)</f>
        <v>1186.9699999999998</v>
      </c>
      <c r="H115" s="10">
        <f>VLOOKUP($A115,'[7]O&amp;M per TB'!$B$4:V$375,H$5,FALSE)</f>
        <v>1187.3500000000004</v>
      </c>
      <c r="I115" s="10">
        <f>VLOOKUP($A115,'[7]O&amp;M per TB'!$B$4:W$375,I$5,FALSE)</f>
        <v>1145.46</v>
      </c>
      <c r="J115" s="10">
        <f>VLOOKUP($A115,'[7]O&amp;M per TB'!$B$4:X$375,J$5,FALSE)</f>
        <v>1145.46</v>
      </c>
      <c r="K115" s="10">
        <f>VLOOKUP($A115,'[7]O&amp;M per TB'!$B$4:Y$375,K$5,FALSE)</f>
        <v>1145.46</v>
      </c>
      <c r="L115" s="10">
        <f>VLOOKUP($A115,'[7]O&amp;M per TB'!$B$4:Z$375,L$5,FALSE)</f>
        <v>1145.4599999999991</v>
      </c>
      <c r="M115" s="10">
        <f>VLOOKUP($A115,'[7]O&amp;M per TB'!$B$4:AA$375,M$5,FALSE)</f>
        <v>1145.4600000000009</v>
      </c>
      <c r="N115" s="10">
        <f>VLOOKUP($A115,'[7]O&amp;M per TB'!$B$4:AB$375,N$5,FALSE)</f>
        <v>1145.4599999999991</v>
      </c>
      <c r="O115" s="10">
        <f>VLOOKUP($A115,'[7]O&amp;M per TB'!$B$4:AC$375,O$5,FALSE)</f>
        <v>1146.7100000000009</v>
      </c>
      <c r="P115" s="333">
        <f>SUM(D115:O115)</f>
        <v>13791.36</v>
      </c>
    </row>
    <row r="116" spans="1:16" s="83" customFormat="1" x14ac:dyDescent="0.3">
      <c r="A116" s="94">
        <v>6800</v>
      </c>
      <c r="B116" s="83" t="s">
        <v>435</v>
      </c>
      <c r="C116" s="99"/>
      <c r="D116" s="10">
        <f>VLOOKUP($A116,'[7]O&amp;M per TB'!$B$4:R$375,D$5,FALSE)</f>
        <v>40.35</v>
      </c>
      <c r="E116" s="10">
        <f>VLOOKUP($A116,'[7]O&amp;M per TB'!$B$4:S$375,E$5,FALSE)</f>
        <v>40.35</v>
      </c>
      <c r="F116" s="10">
        <f>VLOOKUP($A116,'[7]O&amp;M per TB'!$B$4:T$375,F$5,FALSE)</f>
        <v>40.349999999999994</v>
      </c>
      <c r="G116" s="10">
        <f>VLOOKUP($A116,'[7]O&amp;M per TB'!$B$4:U$375,G$5,FALSE)</f>
        <v>40.350000000000009</v>
      </c>
      <c r="H116" s="10">
        <f>VLOOKUP($A116,'[7]O&amp;M per TB'!$B$4:V$375,H$5,FALSE)</f>
        <v>40.349999999999994</v>
      </c>
      <c r="I116" s="10">
        <f>VLOOKUP($A116,'[7]O&amp;M per TB'!$B$4:W$375,I$5,FALSE)</f>
        <v>40.349999999999994</v>
      </c>
      <c r="J116" s="10">
        <f>VLOOKUP($A116,'[7]O&amp;M per TB'!$B$4:X$375,J$5,FALSE)</f>
        <v>40.349999999999994</v>
      </c>
      <c r="K116" s="10">
        <f>VLOOKUP($A116,'[7]O&amp;M per TB'!$B$4:Y$375,K$5,FALSE)</f>
        <v>40.350000000000023</v>
      </c>
      <c r="L116" s="10">
        <f>VLOOKUP($A116,'[7]O&amp;M per TB'!$B$4:Z$375,L$5,FALSE)</f>
        <v>40.349999999999966</v>
      </c>
      <c r="M116" s="10">
        <f>VLOOKUP($A116,'[7]O&amp;M per TB'!$B$4:AA$375,M$5,FALSE)</f>
        <v>40.350000000000023</v>
      </c>
      <c r="N116" s="10">
        <f>VLOOKUP($A116,'[7]O&amp;M per TB'!$B$4:AB$375,N$5,FALSE)</f>
        <v>40.350000000000023</v>
      </c>
      <c r="O116" s="10">
        <f>VLOOKUP($A116,'[7]O&amp;M per TB'!$B$4:AC$375,O$5,FALSE)</f>
        <v>40.349999999999966</v>
      </c>
      <c r="P116" s="333">
        <f>SUM(D116:O116)</f>
        <v>484.2</v>
      </c>
    </row>
    <row r="117" spans="1:16" s="83" customFormat="1" x14ac:dyDescent="0.3">
      <c r="A117" s="94"/>
      <c r="C117" s="99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38"/>
      <c r="P117" s="116"/>
    </row>
    <row r="118" spans="1:16" s="83" customFormat="1" x14ac:dyDescent="0.3">
      <c r="A118" s="94">
        <v>6665</v>
      </c>
      <c r="B118" s="83" t="s">
        <v>186</v>
      </c>
      <c r="C118" s="99"/>
      <c r="D118" s="10">
        <f>VLOOKUP($A118,'[7]O&amp;M per TB'!$B$4:R$375,D$5,FALSE)</f>
        <v>360.2</v>
      </c>
      <c r="E118" s="10">
        <f>VLOOKUP($A118,'[7]O&amp;M per TB'!$B$4:S$375,E$5,FALSE)</f>
        <v>360.2</v>
      </c>
      <c r="F118" s="10">
        <f>VLOOKUP($A118,'[7]O&amp;M per TB'!$B$4:T$375,F$5,FALSE)</f>
        <v>360.19999999999993</v>
      </c>
      <c r="G118" s="10">
        <f>VLOOKUP($A118,'[7]O&amp;M per TB'!$B$4:U$375,G$5,FALSE)</f>
        <v>361.1400000000001</v>
      </c>
      <c r="H118" s="10">
        <f>VLOOKUP($A118,'[7]O&amp;M per TB'!$B$4:V$375,H$5,FALSE)</f>
        <v>361.1400000000001</v>
      </c>
      <c r="I118" s="10">
        <f>VLOOKUP($A118,'[7]O&amp;M per TB'!$B$4:W$375,I$5,FALSE)</f>
        <v>362.46000000000004</v>
      </c>
      <c r="J118" s="10">
        <f>VLOOKUP($A118,'[7]O&amp;M per TB'!$B$4:X$375,J$5,FALSE)</f>
        <v>411.80999999999995</v>
      </c>
      <c r="K118" s="10">
        <f>VLOOKUP($A118,'[7]O&amp;M per TB'!$B$4:Y$375,K$5,FALSE)</f>
        <v>414.44999999999982</v>
      </c>
      <c r="L118" s="10">
        <f>VLOOKUP($A118,'[7]O&amp;M per TB'!$B$4:Z$375,L$5,FALSE)</f>
        <v>431.82000000000016</v>
      </c>
      <c r="M118" s="10">
        <f>VLOOKUP($A118,'[7]O&amp;M per TB'!$B$4:AA$375,M$5,FALSE)</f>
        <v>435.84000000000015</v>
      </c>
      <c r="N118" s="10">
        <f>VLOOKUP($A118,'[7]O&amp;M per TB'!$B$4:AB$375,N$5,FALSE)</f>
        <v>438.01000000000022</v>
      </c>
      <c r="O118" s="10">
        <f>VLOOKUP($A118,'[7]O&amp;M per TB'!$B$4:AC$375,O$5,FALSE)</f>
        <v>438.00999999999931</v>
      </c>
      <c r="P118" s="333">
        <f>SUM(D118:O118)</f>
        <v>4735.28</v>
      </c>
    </row>
    <row r="119" spans="1:16" s="83" customFormat="1" x14ac:dyDescent="0.3">
      <c r="A119" s="94"/>
      <c r="C119" s="99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38"/>
      <c r="P119" s="116"/>
    </row>
    <row r="120" spans="1:16" s="83" customFormat="1" x14ac:dyDescent="0.3">
      <c r="A120" s="94">
        <v>6695</v>
      </c>
      <c r="B120" s="83" t="s">
        <v>436</v>
      </c>
      <c r="C120" s="99"/>
      <c r="D120" s="10">
        <f>VLOOKUP($A120,'[7]O&amp;M per TB'!$B$4:R$375,D$5,FALSE)</f>
        <v>1.45</v>
      </c>
      <c r="E120" s="10">
        <f>VLOOKUP($A120,'[7]O&amp;M per TB'!$B$4:S$375,E$5,FALSE)</f>
        <v>1.45</v>
      </c>
      <c r="F120" s="10">
        <f>VLOOKUP($A120,'[7]O&amp;M per TB'!$B$4:T$375,F$5,FALSE)</f>
        <v>1.4499999999999997</v>
      </c>
      <c r="G120" s="10">
        <f>VLOOKUP($A120,'[7]O&amp;M per TB'!$B$4:U$375,G$5,FALSE)</f>
        <v>1.4500000000000002</v>
      </c>
      <c r="H120" s="10">
        <f>VLOOKUP($A120,'[7]O&amp;M per TB'!$B$4:V$375,H$5,FALSE)</f>
        <v>1.4500000000000002</v>
      </c>
      <c r="I120" s="10">
        <f>VLOOKUP($A120,'[7]O&amp;M per TB'!$B$4:W$375,I$5,FALSE)</f>
        <v>1.4499999999999993</v>
      </c>
      <c r="J120" s="10">
        <f>VLOOKUP($A120,'[7]O&amp;M per TB'!$B$4:X$375,J$5,FALSE)</f>
        <v>1.4500000000000011</v>
      </c>
      <c r="K120" s="10">
        <f>VLOOKUP($A120,'[7]O&amp;M per TB'!$B$4:Y$375,K$5,FALSE)</f>
        <v>1.9599999999999991</v>
      </c>
      <c r="L120" s="10">
        <f>VLOOKUP($A120,'[7]O&amp;M per TB'!$B$4:Z$375,L$5,FALSE)</f>
        <v>1.9600000000000009</v>
      </c>
      <c r="M120" s="10">
        <f>VLOOKUP($A120,'[7]O&amp;M per TB'!$B$4:AA$375,M$5,FALSE)</f>
        <v>2.2899999999999991</v>
      </c>
      <c r="N120" s="10">
        <f>VLOOKUP($A120,'[7]O&amp;M per TB'!$B$4:AB$375,N$5,FALSE)</f>
        <v>3.9699999999999989</v>
      </c>
      <c r="O120" s="10">
        <f>VLOOKUP($A120,'[7]O&amp;M per TB'!$B$4:AC$375,O$5,FALSE)</f>
        <v>3.9700000000000024</v>
      </c>
      <c r="P120" s="333">
        <f>SUM(D120:O120)</f>
        <v>24.3</v>
      </c>
    </row>
    <row r="121" spans="1:16" s="83" customFormat="1" x14ac:dyDescent="0.3">
      <c r="A121" s="94"/>
      <c r="C121" s="99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16"/>
      <c r="P121" s="116"/>
    </row>
    <row r="122" spans="1:16" s="83" customFormat="1" x14ac:dyDescent="0.3">
      <c r="A122" s="94">
        <v>6765</v>
      </c>
      <c r="B122" s="83" t="s">
        <v>438</v>
      </c>
      <c r="C122" s="97"/>
      <c r="D122" s="10">
        <f>VLOOKUP($A122,'[7]O&amp;M per TB'!$B$4:R$375,D$5,FALSE)</f>
        <v>4414.12</v>
      </c>
      <c r="E122" s="10">
        <f>VLOOKUP($A122,'[7]O&amp;M per TB'!$B$4:S$375,E$5,FALSE)</f>
        <v>4415.2500000000009</v>
      </c>
      <c r="F122" s="10">
        <f>VLOOKUP($A122,'[7]O&amp;M per TB'!$B$4:T$375,F$5,FALSE)</f>
        <v>4448.5099999999984</v>
      </c>
      <c r="G122" s="10">
        <f>VLOOKUP($A122,'[7]O&amp;M per TB'!$B$4:U$375,G$5,FALSE)</f>
        <v>4460.2500000000018</v>
      </c>
      <c r="H122" s="10">
        <f>VLOOKUP($A122,'[7]O&amp;M per TB'!$B$4:V$375,H$5,FALSE)</f>
        <v>4463.4500000000007</v>
      </c>
      <c r="I122" s="10">
        <f>VLOOKUP($A122,'[7]O&amp;M per TB'!$B$4:W$375,I$5,FALSE)</f>
        <v>4462.5499999999993</v>
      </c>
      <c r="J122" s="10">
        <f>VLOOKUP($A122,'[7]O&amp;M per TB'!$B$4:X$375,J$5,FALSE)</f>
        <v>4495.3299999999981</v>
      </c>
      <c r="K122" s="10">
        <f>VLOOKUP($A122,'[7]O&amp;M per TB'!$B$4:Y$375,K$5,FALSE)</f>
        <v>4491.8499999999985</v>
      </c>
      <c r="L122" s="10">
        <f>VLOOKUP($A122,'[7]O&amp;M per TB'!$B$4:Z$375,L$5,FALSE)</f>
        <v>4519.4800000000032</v>
      </c>
      <c r="M122" s="10">
        <f>VLOOKUP($A122,'[7]O&amp;M per TB'!$B$4:AA$375,M$5,FALSE)</f>
        <v>4508.0400000000009</v>
      </c>
      <c r="N122" s="10">
        <f>VLOOKUP($A122,'[7]O&amp;M per TB'!$B$4:AB$375,N$5,FALSE)</f>
        <v>4513.8399999999965</v>
      </c>
      <c r="O122" s="10">
        <f>VLOOKUP($A122,'[7]O&amp;M per TB'!$B$4:AC$375,O$5,FALSE)</f>
        <v>4524.9000000000015</v>
      </c>
      <c r="P122" s="116">
        <f>SUM(D122:O122)</f>
        <v>53717.57</v>
      </c>
    </row>
    <row r="123" spans="1:16" s="107" customFormat="1" x14ac:dyDescent="0.3">
      <c r="A123" s="125">
        <v>6760</v>
      </c>
      <c r="B123" s="132" t="s">
        <v>439</v>
      </c>
      <c r="C123" s="133" t="s">
        <v>440</v>
      </c>
      <c r="D123" s="10">
        <f>VLOOKUP($A123,'[7]O&amp;M per TB'!$B$4:R$375,D$5,FALSE)</f>
        <v>4.7699999999999996</v>
      </c>
      <c r="E123" s="10">
        <f>VLOOKUP($A123,'[7]O&amp;M per TB'!$B$4:S$375,E$5,FALSE)</f>
        <v>4.7699999999999996</v>
      </c>
      <c r="F123" s="10">
        <f>VLOOKUP($A123,'[7]O&amp;M per TB'!$B$4:T$375,F$5,FALSE)</f>
        <v>4.7700000000000014</v>
      </c>
      <c r="G123" s="10">
        <f>VLOOKUP($A123,'[7]O&amp;M per TB'!$B$4:U$375,G$5,FALSE)</f>
        <v>195.27</v>
      </c>
      <c r="H123" s="10">
        <f>VLOOKUP($A123,'[7]O&amp;M per TB'!$B$4:V$375,H$5,FALSE)</f>
        <v>195.27</v>
      </c>
      <c r="I123" s="10">
        <f>VLOOKUP($A123,'[7]O&amp;M per TB'!$B$4:W$375,I$5,FALSE)</f>
        <v>195.26999999999998</v>
      </c>
      <c r="J123" s="10">
        <f>VLOOKUP($A123,'[7]O&amp;M per TB'!$B$4:X$375,J$5,FALSE)</f>
        <v>195.26999999999998</v>
      </c>
      <c r="K123" s="10">
        <f>VLOOKUP($A123,'[7]O&amp;M per TB'!$B$4:Y$375,K$5,FALSE)</f>
        <v>195.26999999999998</v>
      </c>
      <c r="L123" s="10">
        <f>VLOOKUP($A123,'[7]O&amp;M per TB'!$B$4:Z$375,L$5,FALSE)</f>
        <v>195.2700000000001</v>
      </c>
      <c r="M123" s="10">
        <f>VLOOKUP($A123,'[7]O&amp;M per TB'!$B$4:AA$375,M$5,FALSE)</f>
        <v>195.26999999999998</v>
      </c>
      <c r="N123" s="10">
        <f>VLOOKUP($A123,'[7]O&amp;M per TB'!$B$4:AB$375,N$5,FALSE)</f>
        <v>195.26999999999998</v>
      </c>
      <c r="O123" s="10">
        <f>VLOOKUP($A123,'[7]O&amp;M per TB'!$B$4:AC$375,O$5,FALSE)</f>
        <v>195.26999999999998</v>
      </c>
      <c r="P123" s="116">
        <f>SUM(D123:O123)</f>
        <v>1771.74</v>
      </c>
    </row>
    <row r="124" spans="1:16" s="83" customFormat="1" x14ac:dyDescent="0.3">
      <c r="A124" s="94"/>
      <c r="B124" s="102" t="s">
        <v>81</v>
      </c>
      <c r="C124" s="95" t="s">
        <v>81</v>
      </c>
      <c r="D124" s="103">
        <f>SUM(D122:D123)</f>
        <v>4418.8900000000003</v>
      </c>
      <c r="E124" s="103">
        <f t="shared" ref="E124:P124" si="15">SUM(E122:E123)</f>
        <v>4420.0200000000013</v>
      </c>
      <c r="F124" s="103">
        <f t="shared" si="15"/>
        <v>4453.2799999999988</v>
      </c>
      <c r="G124" s="103">
        <f t="shared" si="15"/>
        <v>4655.5200000000023</v>
      </c>
      <c r="H124" s="103">
        <f t="shared" si="15"/>
        <v>4658.7200000000012</v>
      </c>
      <c r="I124" s="103">
        <f t="shared" si="15"/>
        <v>4657.82</v>
      </c>
      <c r="J124" s="103">
        <f t="shared" si="15"/>
        <v>4690.5999999999985</v>
      </c>
      <c r="K124" s="103">
        <f t="shared" si="15"/>
        <v>4687.119999999999</v>
      </c>
      <c r="L124" s="103">
        <f t="shared" si="15"/>
        <v>4714.7500000000036</v>
      </c>
      <c r="M124" s="103">
        <f t="shared" si="15"/>
        <v>4703.3100000000013</v>
      </c>
      <c r="N124" s="103">
        <f t="shared" si="15"/>
        <v>4709.1099999999969</v>
      </c>
      <c r="O124" s="103">
        <f t="shared" si="15"/>
        <v>4720.1700000000019</v>
      </c>
      <c r="P124" s="334">
        <f t="shared" si="15"/>
        <v>55489.31</v>
      </c>
    </row>
    <row r="125" spans="1:16" s="83" customFormat="1" x14ac:dyDescent="0.3">
      <c r="A125" s="94"/>
      <c r="C125" s="99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16"/>
      <c r="P125" s="116"/>
    </row>
    <row r="126" spans="1:16" s="83" customFormat="1" x14ac:dyDescent="0.3">
      <c r="A126" s="94">
        <v>6775</v>
      </c>
      <c r="B126" s="83" t="s">
        <v>441</v>
      </c>
      <c r="C126" s="99"/>
      <c r="D126" s="10">
        <f>VLOOKUP($A126,'[7]O&amp;M per TB'!$B$4:R$375,D$5,FALSE)</f>
        <v>161.49</v>
      </c>
      <c r="E126" s="10">
        <f>VLOOKUP($A126,'[7]O&amp;M per TB'!$B$4:S$375,E$5,FALSE)</f>
        <v>156.51</v>
      </c>
      <c r="F126" s="10">
        <f>VLOOKUP($A126,'[7]O&amp;M per TB'!$B$4:T$375,F$5,FALSE)</f>
        <v>172.64</v>
      </c>
      <c r="G126" s="10">
        <f>VLOOKUP($A126,'[7]O&amp;M per TB'!$B$4:U$375,G$5,FALSE)</f>
        <v>164.02999999999997</v>
      </c>
      <c r="H126" s="10">
        <f>VLOOKUP($A126,'[7]O&amp;M per TB'!$B$4:V$375,H$5,FALSE)</f>
        <v>164.03000000000009</v>
      </c>
      <c r="I126" s="10">
        <f>VLOOKUP($A126,'[7]O&amp;M per TB'!$B$4:W$375,I$5,FALSE)</f>
        <v>164.02999999999997</v>
      </c>
      <c r="J126" s="10">
        <f>VLOOKUP($A126,'[7]O&amp;M per TB'!$B$4:X$375,J$5,FALSE)</f>
        <v>164.04999999999995</v>
      </c>
      <c r="K126" s="10">
        <f>VLOOKUP($A126,'[7]O&amp;M per TB'!$B$4:Y$375,K$5,FALSE)</f>
        <v>164.04999999999995</v>
      </c>
      <c r="L126" s="10">
        <f>VLOOKUP($A126,'[7]O&amp;M per TB'!$B$4:Z$375,L$5,FALSE)</f>
        <v>159.03999999999996</v>
      </c>
      <c r="M126" s="10">
        <f>VLOOKUP($A126,'[7]O&amp;M per TB'!$B$4:AA$375,M$5,FALSE)</f>
        <v>159.85000000000014</v>
      </c>
      <c r="N126" s="10">
        <f>VLOOKUP($A126,'[7]O&amp;M per TB'!$B$4:AB$375,N$5,FALSE)</f>
        <v>160</v>
      </c>
      <c r="O126" s="10">
        <f>VLOOKUP($A126,'[7]O&amp;M per TB'!$B$4:AC$375,O$5,FALSE)</f>
        <v>160</v>
      </c>
      <c r="P126" s="333">
        <f>SUM(D126:O126)</f>
        <v>1949.72</v>
      </c>
    </row>
    <row r="127" spans="1:16" s="83" customFormat="1" x14ac:dyDescent="0.3">
      <c r="A127" s="94"/>
      <c r="C127" s="99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16"/>
      <c r="P127" s="116"/>
    </row>
    <row r="128" spans="1:16" s="83" customFormat="1" x14ac:dyDescent="0.3">
      <c r="A128" s="94">
        <v>6805</v>
      </c>
      <c r="B128" s="83" t="s">
        <v>442</v>
      </c>
      <c r="C128" s="99"/>
      <c r="D128" s="10">
        <f>VLOOKUP($A128,'[7]O&amp;M per TB'!$B$4:R$375,D$5,FALSE)</f>
        <v>29.3</v>
      </c>
      <c r="E128" s="10">
        <f>VLOOKUP($A128,'[7]O&amp;M per TB'!$B$4:S$375,E$5,FALSE)</f>
        <v>29.3</v>
      </c>
      <c r="F128" s="10">
        <f>VLOOKUP($A128,'[7]O&amp;M per TB'!$B$4:T$375,F$5,FALSE)</f>
        <v>29.300000000000004</v>
      </c>
      <c r="G128" s="10">
        <f>VLOOKUP($A128,'[7]O&amp;M per TB'!$B$4:U$375,G$5,FALSE)</f>
        <v>29.299999999999997</v>
      </c>
      <c r="H128" s="10">
        <f>VLOOKUP($A128,'[7]O&amp;M per TB'!$B$4:V$375,H$5,FALSE)</f>
        <v>29.299999999999997</v>
      </c>
      <c r="I128" s="10">
        <f>VLOOKUP($A128,'[7]O&amp;M per TB'!$B$4:W$375,I$5,FALSE)</f>
        <v>29.300000000000011</v>
      </c>
      <c r="J128" s="10">
        <f>VLOOKUP($A128,'[7]O&amp;M per TB'!$B$4:X$375,J$5,FALSE)</f>
        <v>29.489999999999981</v>
      </c>
      <c r="K128" s="10">
        <f>VLOOKUP($A128,'[7]O&amp;M per TB'!$B$4:Y$375,K$5,FALSE)</f>
        <v>29.490000000000009</v>
      </c>
      <c r="L128" s="10">
        <f>VLOOKUP($A128,'[7]O&amp;M per TB'!$B$4:Z$375,L$5,FALSE)</f>
        <v>29.489999999999981</v>
      </c>
      <c r="M128" s="10">
        <f>VLOOKUP($A128,'[7]O&amp;M per TB'!$B$4:AA$375,M$5,FALSE)</f>
        <v>29.490000000000009</v>
      </c>
      <c r="N128" s="10">
        <f>VLOOKUP($A128,'[7]O&amp;M per TB'!$B$4:AB$375,N$5,FALSE)</f>
        <v>29.490000000000009</v>
      </c>
      <c r="O128" s="10">
        <f>VLOOKUP($A128,'[7]O&amp;M per TB'!$B$4:AC$375,O$5,FALSE)</f>
        <v>29.490000000000009</v>
      </c>
      <c r="P128" s="333">
        <f>SUM(D128:O128)</f>
        <v>352.74</v>
      </c>
    </row>
    <row r="129" spans="1:16" s="83" customFormat="1" x14ac:dyDescent="0.3">
      <c r="A129" s="94"/>
      <c r="C129" s="99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16"/>
      <c r="P129" s="116"/>
    </row>
    <row r="130" spans="1:16" s="83" customFormat="1" x14ac:dyDescent="0.3">
      <c r="A130" s="94">
        <v>6785</v>
      </c>
      <c r="B130" s="83" t="s">
        <v>443</v>
      </c>
      <c r="C130" s="97" t="s">
        <v>444</v>
      </c>
      <c r="D130" s="10">
        <f>VLOOKUP($A130,'[7]O&amp;M per TB'!$B$4:R$375,D$5,FALSE)</f>
        <v>0.62</v>
      </c>
      <c r="E130" s="10">
        <f>VLOOKUP($A130,'[7]O&amp;M per TB'!$B$4:S$375,E$5,FALSE)</f>
        <v>0.62</v>
      </c>
      <c r="F130" s="10">
        <f>VLOOKUP($A130,'[7]O&amp;M per TB'!$B$4:T$375,F$5,FALSE)</f>
        <v>0.62000000000000011</v>
      </c>
      <c r="G130" s="10">
        <f>VLOOKUP($A130,'[7]O&amp;M per TB'!$B$4:U$375,G$5,FALSE)</f>
        <v>0.61999999999999988</v>
      </c>
      <c r="H130" s="10">
        <f>VLOOKUP($A130,'[7]O&amp;M per TB'!$B$4:V$375,H$5,FALSE)</f>
        <v>0.62000000000000011</v>
      </c>
      <c r="I130" s="10">
        <f>VLOOKUP($A130,'[7]O&amp;M per TB'!$B$4:W$375,I$5,FALSE)</f>
        <v>0.62000000000000011</v>
      </c>
      <c r="J130" s="10">
        <f>VLOOKUP($A130,'[7]O&amp;M per TB'!$B$4:X$375,J$5,FALSE)</f>
        <v>0.61999999999999966</v>
      </c>
      <c r="K130" s="10">
        <f>VLOOKUP($A130,'[7]O&amp;M per TB'!$B$4:Y$375,K$5,FALSE)</f>
        <v>0.62000000000000011</v>
      </c>
      <c r="L130" s="10">
        <f>VLOOKUP($A130,'[7]O&amp;M per TB'!$B$4:Z$375,L$5,FALSE)</f>
        <v>0.62000000000000011</v>
      </c>
      <c r="M130" s="10">
        <f>VLOOKUP($A130,'[7]O&amp;M per TB'!$B$4:AA$375,M$5,FALSE)</f>
        <v>0.62000000000000011</v>
      </c>
      <c r="N130" s="10">
        <f>VLOOKUP($A130,'[7]O&amp;M per TB'!$B$4:AB$375,N$5,FALSE)</f>
        <v>0.62000000000000011</v>
      </c>
      <c r="O130" s="10">
        <f>VLOOKUP($A130,'[7]O&amp;M per TB'!$B$4:AC$375,O$5,FALSE)</f>
        <v>0.62000000000000011</v>
      </c>
      <c r="P130" s="333">
        <f>SUM(D130:O130)</f>
        <v>7.44</v>
      </c>
    </row>
    <row r="131" spans="1:16" s="83" customFormat="1" x14ac:dyDescent="0.3">
      <c r="A131" s="94"/>
      <c r="C131" s="99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16"/>
      <c r="P131" s="116"/>
    </row>
    <row r="132" spans="1:16" s="83" customFormat="1" x14ac:dyDescent="0.3">
      <c r="A132" s="94">
        <v>6675</v>
      </c>
      <c r="B132" s="83" t="s">
        <v>445</v>
      </c>
      <c r="C132" s="99"/>
      <c r="D132" s="10">
        <f>VLOOKUP($A132,'[7]O&amp;M per TB'!$B$4:R$375,D$5,FALSE)</f>
        <v>0.5</v>
      </c>
      <c r="E132" s="10">
        <f>VLOOKUP($A132,'[7]O&amp;M per TB'!$B$4:S$375,E$5,FALSE)</f>
        <v>0.5</v>
      </c>
      <c r="F132" s="10">
        <f>VLOOKUP($A132,'[7]O&amp;M per TB'!$B$4:T$375,F$5,FALSE)</f>
        <v>0.5</v>
      </c>
      <c r="G132" s="10">
        <f>VLOOKUP($A132,'[7]O&amp;M per TB'!$B$4:U$375,G$5,FALSE)</f>
        <v>0.5</v>
      </c>
      <c r="H132" s="10">
        <f>VLOOKUP($A132,'[7]O&amp;M per TB'!$B$4:V$375,H$5,FALSE)</f>
        <v>0.5</v>
      </c>
      <c r="I132" s="10">
        <f>VLOOKUP($A132,'[7]O&amp;M per TB'!$B$4:W$375,I$5,FALSE)</f>
        <v>0.5</v>
      </c>
      <c r="J132" s="10">
        <f>VLOOKUP($A132,'[7]O&amp;M per TB'!$B$4:X$375,J$5,FALSE)</f>
        <v>0.5</v>
      </c>
      <c r="K132" s="10">
        <f>VLOOKUP($A132,'[7]O&amp;M per TB'!$B$4:Y$375,K$5,FALSE)</f>
        <v>0.5</v>
      </c>
      <c r="L132" s="10">
        <f>VLOOKUP($A132,'[7]O&amp;M per TB'!$B$4:Z$375,L$5,FALSE)</f>
        <v>0.5</v>
      </c>
      <c r="M132" s="10">
        <f>VLOOKUP($A132,'[7]O&amp;M per TB'!$B$4:AA$375,M$5,FALSE)</f>
        <v>0.5</v>
      </c>
      <c r="N132" s="10">
        <f>VLOOKUP($A132,'[7]O&amp;M per TB'!$B$4:AB$375,N$5,FALSE)</f>
        <v>0.5</v>
      </c>
      <c r="O132" s="10">
        <f>VLOOKUP($A132,'[7]O&amp;M per TB'!$B$4:AC$375,O$5,FALSE)</f>
        <v>0.5</v>
      </c>
      <c r="P132" s="325">
        <f>SUM(D132:O132)</f>
        <v>6</v>
      </c>
    </row>
    <row r="133" spans="1:16" s="83" customFormat="1" x14ac:dyDescent="0.3">
      <c r="A133" s="94">
        <v>6890</v>
      </c>
      <c r="B133" s="83" t="s">
        <v>446</v>
      </c>
      <c r="C133" s="97" t="s">
        <v>447</v>
      </c>
      <c r="D133" s="10">
        <f>VLOOKUP($A133,'[7]O&amp;M per TB'!$B$4:R$375,D$5,FALSE)</f>
        <v>18.41</v>
      </c>
      <c r="E133" s="10">
        <f>VLOOKUP($A133,'[7]O&amp;M per TB'!$B$4:S$375,E$5,FALSE)</f>
        <v>18.41</v>
      </c>
      <c r="F133" s="10">
        <f>VLOOKUP($A133,'[7]O&amp;M per TB'!$B$4:T$375,F$5,FALSE)</f>
        <v>18.409999999999997</v>
      </c>
      <c r="G133" s="10">
        <f>VLOOKUP($A133,'[7]O&amp;M per TB'!$B$4:U$375,G$5,FALSE)</f>
        <v>18.759999999999998</v>
      </c>
      <c r="H133" s="10">
        <f>VLOOKUP($A133,'[7]O&amp;M per TB'!$B$4:V$375,H$5,FALSE)</f>
        <v>18.760000000000005</v>
      </c>
      <c r="I133" s="10">
        <f>VLOOKUP($A133,'[7]O&amp;M per TB'!$B$4:W$375,I$5,FALSE)</f>
        <v>19.150000000000006</v>
      </c>
      <c r="J133" s="10">
        <f>VLOOKUP($A133,'[7]O&amp;M per TB'!$B$4:X$375,J$5,FALSE)</f>
        <v>19.150000000000006</v>
      </c>
      <c r="K133" s="10">
        <f>VLOOKUP($A133,'[7]O&amp;M per TB'!$B$4:Y$375,K$5,FALSE)</f>
        <v>19.149999999999977</v>
      </c>
      <c r="L133" s="10">
        <f>VLOOKUP($A133,'[7]O&amp;M per TB'!$B$4:Z$375,L$5,FALSE)</f>
        <v>19.150000000000006</v>
      </c>
      <c r="M133" s="10">
        <f>VLOOKUP($A133,'[7]O&amp;M per TB'!$B$4:AA$375,M$5,FALSE)</f>
        <v>19.150000000000006</v>
      </c>
      <c r="N133" s="10">
        <f>VLOOKUP($A133,'[7]O&amp;M per TB'!$B$4:AB$375,N$5,FALSE)</f>
        <v>19.150000000000006</v>
      </c>
      <c r="O133" s="10">
        <f>VLOOKUP($A133,'[7]O&amp;M per TB'!$B$4:AC$375,O$5,FALSE)</f>
        <v>19.150000000000006</v>
      </c>
      <c r="P133" s="333">
        <f t="shared" ref="P133:P140" si="16">SUM(D133:O133)</f>
        <v>226.8</v>
      </c>
    </row>
    <row r="134" spans="1:16" s="83" customFormat="1" x14ac:dyDescent="0.3">
      <c r="A134" s="94">
        <v>6750</v>
      </c>
      <c r="B134" s="83" t="s">
        <v>448</v>
      </c>
      <c r="C134" s="117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16">
        <f t="shared" si="16"/>
        <v>0</v>
      </c>
    </row>
    <row r="135" spans="1:16" s="83" customFormat="1" x14ac:dyDescent="0.3">
      <c r="A135" s="94">
        <v>6755</v>
      </c>
      <c r="B135" s="83" t="s">
        <v>449</v>
      </c>
      <c r="C135" s="117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16">
        <f t="shared" si="16"/>
        <v>0</v>
      </c>
    </row>
    <row r="136" spans="1:16" s="83" customFormat="1" x14ac:dyDescent="0.3">
      <c r="A136" s="94">
        <v>6770</v>
      </c>
      <c r="B136" s="83" t="s">
        <v>631</v>
      </c>
      <c r="C136" s="117"/>
      <c r="D136" s="10">
        <f>VLOOKUP($A136,'[7]O&amp;M per TB'!$B$4:R$375,D$5,FALSE)</f>
        <v>10.87</v>
      </c>
      <c r="E136" s="10">
        <f>VLOOKUP($A136,'[7]O&amp;M per TB'!$B$4:S$375,E$5,FALSE)</f>
        <v>10.87</v>
      </c>
      <c r="F136" s="10">
        <f>VLOOKUP($A136,'[7]O&amp;M per TB'!$B$4:T$375,F$5,FALSE)</f>
        <v>10.870000000000001</v>
      </c>
      <c r="G136" s="10">
        <f>VLOOKUP($A136,'[7]O&amp;M per TB'!$B$4:U$375,G$5,FALSE)</f>
        <v>10.869999999999997</v>
      </c>
      <c r="H136" s="10">
        <f>VLOOKUP($A136,'[7]O&amp;M per TB'!$B$4:V$375,H$5,FALSE)</f>
        <v>10.870000000000005</v>
      </c>
      <c r="I136" s="10">
        <f>VLOOKUP($A136,'[7]O&amp;M per TB'!$B$4:W$375,I$5,FALSE)</f>
        <v>10.869999999999997</v>
      </c>
      <c r="J136" s="10">
        <f>VLOOKUP($A136,'[7]O&amp;M per TB'!$B$4:X$375,J$5,FALSE)</f>
        <v>10.870000000000005</v>
      </c>
      <c r="K136" s="10">
        <f>VLOOKUP($A136,'[7]O&amp;M per TB'!$B$4:Y$375,K$5,FALSE)</f>
        <v>10.86999999999999</v>
      </c>
      <c r="L136" s="10">
        <f>VLOOKUP($A136,'[7]O&amp;M per TB'!$B$4:Z$375,L$5,FALSE)</f>
        <v>10.870000000000005</v>
      </c>
      <c r="M136" s="10">
        <f>VLOOKUP($A136,'[7]O&amp;M per TB'!$B$4:AA$375,M$5,FALSE)</f>
        <v>10.870000000000005</v>
      </c>
      <c r="N136" s="10">
        <f>VLOOKUP($A136,'[7]O&amp;M per TB'!$B$4:AB$375,N$5,FALSE)</f>
        <v>10.86999999999999</v>
      </c>
      <c r="O136" s="10">
        <f>VLOOKUP($A136,'[7]O&amp;M per TB'!$B$4:AC$375,O$5,FALSE)</f>
        <v>10.870000000000005</v>
      </c>
      <c r="P136" s="325">
        <f t="shared" si="16"/>
        <v>130.44</v>
      </c>
    </row>
    <row r="137" spans="1:16" s="83" customFormat="1" x14ac:dyDescent="0.3">
      <c r="A137" s="94">
        <v>6810</v>
      </c>
      <c r="B137" s="83" t="s">
        <v>450</v>
      </c>
      <c r="C137" s="117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16">
        <f t="shared" si="16"/>
        <v>0</v>
      </c>
    </row>
    <row r="138" spans="1:16" s="83" customFormat="1" x14ac:dyDescent="0.3">
      <c r="A138" s="94">
        <v>6875</v>
      </c>
      <c r="B138" s="83" t="s">
        <v>227</v>
      </c>
      <c r="C138" s="117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16">
        <f t="shared" si="16"/>
        <v>0</v>
      </c>
    </row>
    <row r="139" spans="1:16" s="83" customFormat="1" x14ac:dyDescent="0.3">
      <c r="A139" s="94">
        <v>6880</v>
      </c>
      <c r="B139" s="83" t="s">
        <v>451</v>
      </c>
      <c r="C139" s="117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16">
        <f t="shared" si="16"/>
        <v>0</v>
      </c>
    </row>
    <row r="140" spans="1:16" s="83" customFormat="1" x14ac:dyDescent="0.3">
      <c r="A140" s="94">
        <v>6885</v>
      </c>
      <c r="B140" s="83" t="s">
        <v>224</v>
      </c>
      <c r="C140" s="117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16">
        <f t="shared" si="16"/>
        <v>0</v>
      </c>
    </row>
    <row r="141" spans="1:16" s="83" customFormat="1" x14ac:dyDescent="0.3">
      <c r="A141" s="94"/>
      <c r="C141" s="99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16"/>
      <c r="P141" s="116"/>
    </row>
    <row r="142" spans="1:16" s="83" customFormat="1" x14ac:dyDescent="0.3">
      <c r="A142" s="94">
        <v>6825</v>
      </c>
      <c r="B142" s="83" t="s">
        <v>454</v>
      </c>
      <c r="C142" s="97" t="s">
        <v>455</v>
      </c>
      <c r="D142" s="10">
        <f>VLOOKUP($A142,'[7]O&amp;M per TB'!$B$4:R$375,D$5,FALSE)</f>
        <v>15.95</v>
      </c>
      <c r="E142" s="10">
        <f>VLOOKUP($A142,'[7]O&amp;M per TB'!$B$4:S$375,E$5,FALSE)</f>
        <v>15.95</v>
      </c>
      <c r="F142" s="10">
        <f>VLOOKUP($A142,'[7]O&amp;M per TB'!$B$4:T$375,F$5,FALSE)</f>
        <v>15.950000000000003</v>
      </c>
      <c r="G142" s="10">
        <f>VLOOKUP($A142,'[7]O&amp;M per TB'!$B$4:U$375,G$5,FALSE)</f>
        <v>15.949999999999996</v>
      </c>
      <c r="H142" s="10">
        <f>VLOOKUP($A142,'[7]O&amp;M per TB'!$B$4:V$375,H$5,FALSE)</f>
        <v>15.950000000000003</v>
      </c>
      <c r="I142" s="10">
        <f>VLOOKUP($A142,'[7]O&amp;M per TB'!$B$4:W$375,I$5,FALSE)</f>
        <v>15.950000000000003</v>
      </c>
      <c r="J142" s="10">
        <f>VLOOKUP($A142,'[7]O&amp;M per TB'!$B$4:X$375,J$5,FALSE)</f>
        <v>15.950000000000003</v>
      </c>
      <c r="K142" s="10">
        <f>VLOOKUP($A142,'[7]O&amp;M per TB'!$B$4:Y$375,K$5,FALSE)</f>
        <v>15.949999999999989</v>
      </c>
      <c r="L142" s="10">
        <f>VLOOKUP($A142,'[7]O&amp;M per TB'!$B$4:Z$375,L$5,FALSE)</f>
        <v>15.950000000000017</v>
      </c>
      <c r="M142" s="10">
        <f>VLOOKUP($A142,'[7]O&amp;M per TB'!$B$4:AA$375,M$5,FALSE)</f>
        <v>15.949999999999989</v>
      </c>
      <c r="N142" s="10">
        <f>VLOOKUP($A142,'[7]O&amp;M per TB'!$B$4:AB$375,N$5,FALSE)</f>
        <v>15.949999999999989</v>
      </c>
      <c r="O142" s="10">
        <f>VLOOKUP($A142,'[7]O&amp;M per TB'!$B$4:AC$375,O$5,FALSE)</f>
        <v>15.950000000000017</v>
      </c>
      <c r="P142" s="116">
        <f>SUM(D142:O142)</f>
        <v>191.4</v>
      </c>
    </row>
    <row r="143" spans="1:16" s="83" customFormat="1" x14ac:dyDescent="0.3">
      <c r="A143" s="94">
        <v>6820</v>
      </c>
      <c r="B143" s="83" t="s">
        <v>456</v>
      </c>
      <c r="C143" s="97"/>
      <c r="D143" s="10">
        <f>VLOOKUP($A143,'[7]O&amp;M per TB'!$B$4:R$375,D$5,FALSE)</f>
        <v>50.71</v>
      </c>
      <c r="E143" s="10">
        <f>VLOOKUP($A143,'[7]O&amp;M per TB'!$B$4:S$375,E$5,FALSE)</f>
        <v>50.71</v>
      </c>
      <c r="F143" s="10">
        <f>VLOOKUP($A143,'[7]O&amp;M per TB'!$B$4:T$375,F$5,FALSE)</f>
        <v>50.709999999999994</v>
      </c>
      <c r="G143" s="10">
        <f>VLOOKUP($A143,'[7]O&amp;M per TB'!$B$4:U$375,G$5,FALSE)</f>
        <v>50.710000000000008</v>
      </c>
      <c r="H143" s="10">
        <f>VLOOKUP($A143,'[7]O&amp;M per TB'!$B$4:V$375,H$5,FALSE)</f>
        <v>50.710000000000008</v>
      </c>
      <c r="I143" s="10">
        <f>VLOOKUP($A143,'[7]O&amp;M per TB'!$B$4:W$375,I$5,FALSE)</f>
        <v>50.70999999999998</v>
      </c>
      <c r="J143" s="10">
        <f>VLOOKUP($A143,'[7]O&amp;M per TB'!$B$4:X$375,J$5,FALSE)</f>
        <v>50.710000000000036</v>
      </c>
      <c r="K143" s="10">
        <f>VLOOKUP($A143,'[7]O&amp;M per TB'!$B$4:Y$375,K$5,FALSE)</f>
        <v>50.70999999999998</v>
      </c>
      <c r="L143" s="10">
        <f>VLOOKUP($A143,'[7]O&amp;M per TB'!$B$4:Z$375,L$5,FALSE)</f>
        <v>50.70999999999998</v>
      </c>
      <c r="M143" s="10">
        <f>VLOOKUP($A143,'[7]O&amp;M per TB'!$B$4:AA$375,M$5,FALSE)</f>
        <v>50.710000000000036</v>
      </c>
      <c r="N143" s="10">
        <f>VLOOKUP($A143,'[7]O&amp;M per TB'!$B$4:AB$375,N$5,FALSE)</f>
        <v>143.51999999999998</v>
      </c>
      <c r="O143" s="10">
        <f>VLOOKUP($A143,'[7]O&amp;M per TB'!$B$4:AC$375,O$5,FALSE)</f>
        <v>143.51999999999998</v>
      </c>
      <c r="P143" s="116">
        <f>SUM(D143:O143)</f>
        <v>794.14</v>
      </c>
    </row>
    <row r="144" spans="1:16" s="83" customFormat="1" x14ac:dyDescent="0.3">
      <c r="A144" s="94">
        <v>6920</v>
      </c>
      <c r="B144" s="107" t="s">
        <v>457</v>
      </c>
      <c r="C144" s="97"/>
      <c r="D144" s="10">
        <f>VLOOKUP($A144,'[7]O&amp;M per TB'!$B$4:R$375,D$5,FALSE)</f>
        <v>3747.66</v>
      </c>
      <c r="E144" s="10">
        <f>VLOOKUP($A144,'[7]O&amp;M per TB'!$B$4:S$375,E$5,FALSE)</f>
        <v>3750.79</v>
      </c>
      <c r="F144" s="10">
        <f>VLOOKUP($A144,'[7]O&amp;M per TB'!$B$4:T$375,F$5,FALSE)</f>
        <v>3767.0900000000011</v>
      </c>
      <c r="G144" s="10">
        <f>VLOOKUP($A144,'[7]O&amp;M per TB'!$B$4:U$375,G$5,FALSE)</f>
        <v>4189.5899999999983</v>
      </c>
      <c r="H144" s="10">
        <f>VLOOKUP($A144,'[7]O&amp;M per TB'!$B$4:V$375,H$5,FALSE)</f>
        <v>3809.9800000000014</v>
      </c>
      <c r="I144" s="10">
        <f>VLOOKUP($A144,'[7]O&amp;M per TB'!$B$4:W$375,I$5,FALSE)</f>
        <v>3572.0999999999985</v>
      </c>
      <c r="J144" s="10">
        <f>VLOOKUP($A144,'[7]O&amp;M per TB'!$B$4:X$375,J$5,FALSE)</f>
        <v>3898.09</v>
      </c>
      <c r="K144" s="10">
        <f>VLOOKUP($A144,'[7]O&amp;M per TB'!$B$4:Y$375,K$5,FALSE)</f>
        <v>3999.2299999999996</v>
      </c>
      <c r="L144" s="10">
        <f>VLOOKUP($A144,'[7]O&amp;M per TB'!$B$4:Z$375,L$5,FALSE)</f>
        <v>3920.8800000000047</v>
      </c>
      <c r="M144" s="10">
        <f>VLOOKUP($A144,'[7]O&amp;M per TB'!$B$4:AA$375,M$5,FALSE)</f>
        <v>3922.4099999999962</v>
      </c>
      <c r="N144" s="10">
        <f>VLOOKUP($A144,'[7]O&amp;M per TB'!$B$4:AB$375,N$5,FALSE)</f>
        <v>3919.1600000000035</v>
      </c>
      <c r="O144" s="10">
        <f>VLOOKUP($A144,'[7]O&amp;M per TB'!$B$4:AC$375,O$5,FALSE)</f>
        <v>3753.8799999999974</v>
      </c>
      <c r="P144" s="116">
        <f>SUM(D144:O144)</f>
        <v>46250.86</v>
      </c>
    </row>
    <row r="145" spans="1:16" s="83" customFormat="1" x14ac:dyDescent="0.3">
      <c r="A145" s="94"/>
      <c r="B145" s="107"/>
      <c r="C145" s="97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116"/>
    </row>
    <row r="146" spans="1:16" s="83" customFormat="1" x14ac:dyDescent="0.3">
      <c r="A146" s="94"/>
      <c r="B146" s="102" t="s">
        <v>81</v>
      </c>
      <c r="C146" s="95" t="s">
        <v>81</v>
      </c>
      <c r="D146" s="103">
        <f>SUM(D142:D145)</f>
        <v>3814.3199999999997</v>
      </c>
      <c r="E146" s="103">
        <f t="shared" ref="E146:P146" si="17">SUM(E142:E145)</f>
        <v>3817.45</v>
      </c>
      <c r="F146" s="103">
        <f t="shared" si="17"/>
        <v>3833.7500000000009</v>
      </c>
      <c r="G146" s="103">
        <f t="shared" si="17"/>
        <v>4256.2499999999982</v>
      </c>
      <c r="H146" s="103">
        <f>SUM(H142:H145)</f>
        <v>3876.6400000000012</v>
      </c>
      <c r="I146" s="103">
        <f t="shared" si="17"/>
        <v>3638.7599999999984</v>
      </c>
      <c r="J146" s="103">
        <f t="shared" si="17"/>
        <v>3964.75</v>
      </c>
      <c r="K146" s="103">
        <f t="shared" si="17"/>
        <v>4065.8899999999994</v>
      </c>
      <c r="L146" s="103">
        <f t="shared" si="17"/>
        <v>3987.5400000000045</v>
      </c>
      <c r="M146" s="103">
        <f t="shared" si="17"/>
        <v>3989.0699999999961</v>
      </c>
      <c r="N146" s="103">
        <f t="shared" si="17"/>
        <v>4078.6300000000033</v>
      </c>
      <c r="O146" s="103">
        <f t="shared" si="17"/>
        <v>3913.3499999999972</v>
      </c>
      <c r="P146" s="334">
        <f t="shared" si="17"/>
        <v>47236.4</v>
      </c>
    </row>
    <row r="147" spans="1:16" s="83" customFormat="1" x14ac:dyDescent="0.3">
      <c r="A147" s="94"/>
      <c r="B147" s="102"/>
      <c r="C147" s="95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186"/>
    </row>
    <row r="148" spans="1:16" s="83" customFormat="1" x14ac:dyDescent="0.3">
      <c r="A148" s="94">
        <v>6905</v>
      </c>
      <c r="B148" s="137" t="s">
        <v>458</v>
      </c>
      <c r="C148" s="99"/>
      <c r="D148" s="10">
        <f>VLOOKUP($A148,'[7]O&amp;M per TB'!$B$4:R$375,D$5,FALSE)</f>
        <v>1672.97</v>
      </c>
      <c r="E148" s="10">
        <f>VLOOKUP($A148,'[7]O&amp;M per TB'!$B$4:S$375,E$5,FALSE)</f>
        <v>852.8900000000001</v>
      </c>
      <c r="F148" s="10">
        <f>VLOOKUP($A148,'[7]O&amp;M per TB'!$B$4:T$375,F$5,FALSE)</f>
        <v>5781.8599999999988</v>
      </c>
      <c r="G148" s="10">
        <f>VLOOKUP($A148,'[7]O&amp;M per TB'!$B$4:U$375,G$5,FALSE)</f>
        <v>1046.4600000000009</v>
      </c>
      <c r="H148" s="10">
        <f>VLOOKUP($A148,'[7]O&amp;M per TB'!$B$4:V$375,H$5,FALSE)</f>
        <v>1050.3799999999992</v>
      </c>
      <c r="I148" s="10">
        <f>VLOOKUP($A148,'[7]O&amp;M per TB'!$B$4:W$375,I$5,FALSE)</f>
        <v>1045.7100000000009</v>
      </c>
      <c r="J148" s="10">
        <f>VLOOKUP($A148,'[7]O&amp;M per TB'!$B$4:X$375,J$5,FALSE)</f>
        <v>1135.4300000000003</v>
      </c>
      <c r="K148" s="10">
        <f>VLOOKUP($A148,'[7]O&amp;M per TB'!$B$4:Y$375,K$5,FALSE)</f>
        <v>1057.5699999999997</v>
      </c>
      <c r="L148" s="10">
        <f>VLOOKUP($A148,'[7]O&amp;M per TB'!$B$4:Z$375,L$5,FALSE)</f>
        <v>1155.869999999999</v>
      </c>
      <c r="M148" s="10">
        <f>VLOOKUP($A148,'[7]O&amp;M per TB'!$B$4:AA$375,M$5,FALSE)</f>
        <v>1227.4300000000003</v>
      </c>
      <c r="N148" s="10">
        <f>VLOOKUP($A148,'[7]O&amp;M per TB'!$B$4:AB$375,N$5,FALSE)</f>
        <v>1116.2200000000012</v>
      </c>
      <c r="O148" s="10">
        <f>VLOOKUP($A148,'[7]O&amp;M per TB'!$B$4:AC$375,O$5,FALSE)</f>
        <v>1290.5099999999984</v>
      </c>
      <c r="P148" s="333">
        <f>SUM(D148:O148)</f>
        <v>18433.3</v>
      </c>
    </row>
    <row r="149" spans="1:16" s="83" customFormat="1" x14ac:dyDescent="0.3">
      <c r="A149" s="94"/>
      <c r="C149" s="97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116"/>
    </row>
    <row r="150" spans="1:16" s="83" customFormat="1" x14ac:dyDescent="0.3">
      <c r="A150" s="94">
        <v>6835</v>
      </c>
      <c r="B150" s="83" t="s">
        <v>459</v>
      </c>
      <c r="C150" s="97"/>
      <c r="D150" s="10">
        <f>VLOOKUP($A150,'[7]O&amp;M per TB'!$B$4:R$375,D$5,FALSE)</f>
        <v>190.19</v>
      </c>
      <c r="E150" s="10">
        <f>VLOOKUP($A150,'[7]O&amp;M per TB'!$B$4:S$375,E$5,FALSE)</f>
        <v>190.19</v>
      </c>
      <c r="F150" s="10">
        <f>VLOOKUP($A150,'[7]O&amp;M per TB'!$B$4:T$375,F$5,FALSE)</f>
        <v>191.37</v>
      </c>
      <c r="G150" s="10">
        <f>VLOOKUP($A150,'[7]O&amp;M per TB'!$B$4:U$375,G$5,FALSE)</f>
        <v>191.37</v>
      </c>
      <c r="H150" s="10">
        <f>VLOOKUP($A150,'[7]O&amp;M per TB'!$B$4:V$375,H$5,FALSE)</f>
        <v>191.37</v>
      </c>
      <c r="I150" s="10">
        <f>VLOOKUP($A150,'[7]O&amp;M per TB'!$B$4:W$375,I$5,FALSE)</f>
        <v>191.36999999999989</v>
      </c>
      <c r="J150" s="10">
        <f>VLOOKUP($A150,'[7]O&amp;M per TB'!$B$4:X$375,J$5,FALSE)</f>
        <v>191.37000000000012</v>
      </c>
      <c r="K150" s="10">
        <f>VLOOKUP($A150,'[7]O&amp;M per TB'!$B$4:Y$375,K$5,FALSE)</f>
        <v>191.36999999999989</v>
      </c>
      <c r="L150" s="10">
        <f>VLOOKUP($A150,'[7]O&amp;M per TB'!$B$4:Z$375,L$5,FALSE)</f>
        <v>191.37000000000012</v>
      </c>
      <c r="M150" s="10">
        <f>VLOOKUP($A150,'[7]O&amp;M per TB'!$B$4:AA$375,M$5,FALSE)</f>
        <v>191.36999999999989</v>
      </c>
      <c r="N150" s="10">
        <f>VLOOKUP($A150,'[7]O&amp;M per TB'!$B$4:AB$375,N$5,FALSE)</f>
        <v>191.37000000000012</v>
      </c>
      <c r="O150" s="10">
        <f>VLOOKUP($A150,'[7]O&amp;M per TB'!$B$4:AC$375,O$5,FALSE)</f>
        <v>191.36999999999989</v>
      </c>
      <c r="P150" s="116">
        <f>SUM(D150:O150)</f>
        <v>2294.08</v>
      </c>
    </row>
    <row r="151" spans="1:16" s="83" customFormat="1" x14ac:dyDescent="0.3">
      <c r="A151" s="94"/>
      <c r="B151" s="83" t="s">
        <v>460</v>
      </c>
      <c r="C151" s="97"/>
      <c r="D151" s="98"/>
      <c r="E151" s="98">
        <f t="shared" ref="E151:O151" si="18">-E58</f>
        <v>0</v>
      </c>
      <c r="F151" s="98">
        <f t="shared" si="18"/>
        <v>0</v>
      </c>
      <c r="G151" s="98">
        <f t="shared" si="18"/>
        <v>0</v>
      </c>
      <c r="H151" s="98">
        <f t="shared" si="18"/>
        <v>0</v>
      </c>
      <c r="I151" s="98">
        <f t="shared" si="18"/>
        <v>0</v>
      </c>
      <c r="J151" s="98">
        <f t="shared" si="18"/>
        <v>0</v>
      </c>
      <c r="K151" s="98">
        <f t="shared" si="18"/>
        <v>0</v>
      </c>
      <c r="L151" s="98">
        <f t="shared" si="18"/>
        <v>0</v>
      </c>
      <c r="M151" s="98">
        <f t="shared" si="18"/>
        <v>0</v>
      </c>
      <c r="N151" s="98">
        <f t="shared" si="18"/>
        <v>0</v>
      </c>
      <c r="O151" s="98">
        <f t="shared" si="18"/>
        <v>0</v>
      </c>
      <c r="P151" s="116">
        <f t="shared" ref="P151:P165" si="19">SUM(D151:O151)</f>
        <v>0</v>
      </c>
    </row>
    <row r="152" spans="1:16" s="83" customFormat="1" x14ac:dyDescent="0.3">
      <c r="A152" s="94"/>
      <c r="B152" s="102" t="s">
        <v>81</v>
      </c>
      <c r="C152" s="95" t="s">
        <v>81</v>
      </c>
      <c r="D152" s="103">
        <f>SUM(D150:D151)</f>
        <v>190.19</v>
      </c>
      <c r="E152" s="103">
        <f t="shared" ref="E152:P152" si="20">SUM(E150:E151)</f>
        <v>190.19</v>
      </c>
      <c r="F152" s="103">
        <f t="shared" si="20"/>
        <v>191.37</v>
      </c>
      <c r="G152" s="103">
        <f t="shared" si="20"/>
        <v>191.37</v>
      </c>
      <c r="H152" s="103">
        <f t="shared" si="20"/>
        <v>191.37</v>
      </c>
      <c r="I152" s="103">
        <f t="shared" si="20"/>
        <v>191.36999999999989</v>
      </c>
      <c r="J152" s="103">
        <f t="shared" si="20"/>
        <v>191.37000000000012</v>
      </c>
      <c r="K152" s="103">
        <f t="shared" si="20"/>
        <v>191.36999999999989</v>
      </c>
      <c r="L152" s="103">
        <f t="shared" si="20"/>
        <v>191.37000000000012</v>
      </c>
      <c r="M152" s="103">
        <f t="shared" si="20"/>
        <v>191.36999999999989</v>
      </c>
      <c r="N152" s="103">
        <f t="shared" si="20"/>
        <v>191.37000000000012</v>
      </c>
      <c r="O152" s="103">
        <f t="shared" si="20"/>
        <v>191.36999999999989</v>
      </c>
      <c r="P152" s="334">
        <f t="shared" si="20"/>
        <v>2294.08</v>
      </c>
    </row>
    <row r="153" spans="1:16" s="83" customFormat="1" x14ac:dyDescent="0.3">
      <c r="A153" s="94"/>
      <c r="B153" s="102"/>
      <c r="C153" s="95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186"/>
    </row>
    <row r="154" spans="1:16" s="83" customFormat="1" x14ac:dyDescent="0.3">
      <c r="A154" s="94">
        <v>6840</v>
      </c>
      <c r="B154" s="83" t="s">
        <v>461</v>
      </c>
      <c r="C154" s="97"/>
      <c r="D154" s="10">
        <f>VLOOKUP($A154,'[7]O&amp;M per TB'!$B$4:R$375,D$5,FALSE)</f>
        <v>129.49</v>
      </c>
      <c r="E154" s="10">
        <f>VLOOKUP($A154,'[7]O&amp;M per TB'!$B$4:S$375,E$5,FALSE)</f>
        <v>129.49</v>
      </c>
      <c r="F154" s="10">
        <f>VLOOKUP($A154,'[7]O&amp;M per TB'!$B$4:T$375,F$5,FALSE)</f>
        <v>129.49</v>
      </c>
      <c r="G154" s="10">
        <f>VLOOKUP($A154,'[7]O&amp;M per TB'!$B$4:U$375,G$5,FALSE)</f>
        <v>129.49</v>
      </c>
      <c r="H154" s="10">
        <f>VLOOKUP($A154,'[7]O&amp;M per TB'!$B$4:V$375,H$5,FALSE)</f>
        <v>129.49</v>
      </c>
      <c r="I154" s="10">
        <f>VLOOKUP($A154,'[7]O&amp;M per TB'!$B$4:W$375,I$5,FALSE)</f>
        <v>129.49</v>
      </c>
      <c r="J154" s="10">
        <f>VLOOKUP($A154,'[7]O&amp;M per TB'!$B$4:X$375,J$5,FALSE)</f>
        <v>129.4899999999999</v>
      </c>
      <c r="K154" s="10">
        <f>VLOOKUP($A154,'[7]O&amp;M per TB'!$B$4:Y$375,K$5,FALSE)</f>
        <v>129.49000000000012</v>
      </c>
      <c r="L154" s="10">
        <f>VLOOKUP($A154,'[7]O&amp;M per TB'!$B$4:Z$375,L$5,FALSE)</f>
        <v>130.59999999999991</v>
      </c>
      <c r="M154" s="10">
        <f>VLOOKUP($A154,'[7]O&amp;M per TB'!$B$4:AA$375,M$5,FALSE)</f>
        <v>130.59999999999991</v>
      </c>
      <c r="N154" s="10">
        <f>VLOOKUP($A154,'[7]O&amp;M per TB'!$B$4:AB$375,N$5,FALSE)</f>
        <v>130.60000000000014</v>
      </c>
      <c r="O154" s="10">
        <f>VLOOKUP($A154,'[7]O&amp;M per TB'!$B$4:AC$375,O$5,FALSE)</f>
        <v>130.59999999999991</v>
      </c>
      <c r="P154" s="116">
        <f>SUM(D154:O154)</f>
        <v>1558.32</v>
      </c>
    </row>
    <row r="155" spans="1:16" s="83" customFormat="1" x14ac:dyDescent="0.3">
      <c r="A155" s="94"/>
      <c r="B155" s="83" t="s">
        <v>462</v>
      </c>
      <c r="C155" s="97"/>
      <c r="D155" s="98">
        <f>-D66</f>
        <v>0</v>
      </c>
      <c r="E155" s="98">
        <f t="shared" ref="E155:O155" si="21">-E66</f>
        <v>0</v>
      </c>
      <c r="F155" s="98">
        <f t="shared" si="21"/>
        <v>0</v>
      </c>
      <c r="G155" s="98">
        <f t="shared" si="21"/>
        <v>0</v>
      </c>
      <c r="H155" s="98">
        <f t="shared" si="21"/>
        <v>0</v>
      </c>
      <c r="I155" s="98">
        <f t="shared" si="21"/>
        <v>0</v>
      </c>
      <c r="J155" s="98">
        <f t="shared" si="21"/>
        <v>0</v>
      </c>
      <c r="K155" s="98">
        <f t="shared" si="21"/>
        <v>0</v>
      </c>
      <c r="L155" s="98">
        <f t="shared" si="21"/>
        <v>0</v>
      </c>
      <c r="M155" s="98">
        <f t="shared" si="21"/>
        <v>0</v>
      </c>
      <c r="N155" s="98">
        <f t="shared" si="21"/>
        <v>0</v>
      </c>
      <c r="O155" s="98">
        <f t="shared" si="21"/>
        <v>0</v>
      </c>
      <c r="P155" s="116">
        <f t="shared" si="19"/>
        <v>0</v>
      </c>
    </row>
    <row r="156" spans="1:16" s="83" customFormat="1" x14ac:dyDescent="0.3">
      <c r="A156" s="94"/>
      <c r="B156" s="102" t="s">
        <v>81</v>
      </c>
      <c r="C156" s="95" t="s">
        <v>81</v>
      </c>
      <c r="D156" s="103">
        <f>SUM(D154:D155)</f>
        <v>129.49</v>
      </c>
      <c r="E156" s="103">
        <f t="shared" ref="E156:P156" si="22">SUM(E154:E155)</f>
        <v>129.49</v>
      </c>
      <c r="F156" s="103">
        <f t="shared" si="22"/>
        <v>129.49</v>
      </c>
      <c r="G156" s="103">
        <f t="shared" si="22"/>
        <v>129.49</v>
      </c>
      <c r="H156" s="103">
        <f t="shared" si="22"/>
        <v>129.49</v>
      </c>
      <c r="I156" s="103">
        <f t="shared" si="22"/>
        <v>129.49</v>
      </c>
      <c r="J156" s="103">
        <f t="shared" si="22"/>
        <v>129.4899999999999</v>
      </c>
      <c r="K156" s="103">
        <f t="shared" si="22"/>
        <v>129.49000000000012</v>
      </c>
      <c r="L156" s="103">
        <f t="shared" si="22"/>
        <v>130.59999999999991</v>
      </c>
      <c r="M156" s="103">
        <f t="shared" si="22"/>
        <v>130.59999999999991</v>
      </c>
      <c r="N156" s="103">
        <f t="shared" si="22"/>
        <v>130.60000000000014</v>
      </c>
      <c r="O156" s="103">
        <f t="shared" si="22"/>
        <v>130.59999999999991</v>
      </c>
      <c r="P156" s="334">
        <f t="shared" si="22"/>
        <v>1558.32</v>
      </c>
    </row>
    <row r="157" spans="1:16" s="83" customFormat="1" x14ac:dyDescent="0.3">
      <c r="A157" s="94"/>
      <c r="C157" s="97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116"/>
    </row>
    <row r="158" spans="1:16" s="83" customFormat="1" x14ac:dyDescent="0.3">
      <c r="A158" s="94">
        <v>6845</v>
      </c>
      <c r="B158" s="83" t="s">
        <v>463</v>
      </c>
      <c r="C158" s="97"/>
      <c r="D158" s="10">
        <f>VLOOKUP($A158,'[7]O&amp;M per TB'!$B$4:R$375,D$5,FALSE)</f>
        <v>11.92</v>
      </c>
      <c r="E158" s="10">
        <f>VLOOKUP($A158,'[7]O&amp;M per TB'!$B$4:S$375,E$5,FALSE)</f>
        <v>40.21</v>
      </c>
      <c r="F158" s="10">
        <f>VLOOKUP($A158,'[7]O&amp;M per TB'!$B$4:T$375,F$5,FALSE)</f>
        <v>21.65</v>
      </c>
      <c r="G158" s="10">
        <f>VLOOKUP($A158,'[7]O&amp;M per TB'!$B$4:U$375,G$5,FALSE)</f>
        <v>19.929999999999993</v>
      </c>
      <c r="H158" s="10">
        <f>VLOOKUP($A158,'[7]O&amp;M per TB'!$B$4:V$375,H$5,FALSE)</f>
        <v>19.930000000000007</v>
      </c>
      <c r="I158" s="10">
        <f>VLOOKUP($A158,'[7]O&amp;M per TB'!$B$4:W$375,I$5,FALSE)</f>
        <v>19.929999999999993</v>
      </c>
      <c r="J158" s="10">
        <f>VLOOKUP($A158,'[7]O&amp;M per TB'!$B$4:X$375,J$5,FALSE)</f>
        <v>19.930000000000007</v>
      </c>
      <c r="K158" s="10">
        <f>VLOOKUP($A158,'[7]O&amp;M per TB'!$B$4:Y$375,K$5,FALSE)</f>
        <v>19.930000000000007</v>
      </c>
      <c r="L158" s="10">
        <f>VLOOKUP($A158,'[7]O&amp;M per TB'!$B$4:Z$375,L$5,FALSE)</f>
        <v>19.930000000000007</v>
      </c>
      <c r="M158" s="10">
        <f>VLOOKUP($A158,'[7]O&amp;M per TB'!$B$4:AA$375,M$5,FALSE)</f>
        <v>19.929999999999978</v>
      </c>
      <c r="N158" s="10">
        <f>VLOOKUP($A158,'[7]O&amp;M per TB'!$B$4:AB$375,N$5,FALSE)</f>
        <v>19.930000000000007</v>
      </c>
      <c r="O158" s="10">
        <f>VLOOKUP($A158,'[7]O&amp;M per TB'!$B$4:AC$375,O$5,FALSE)</f>
        <v>19.930000000000007</v>
      </c>
      <c r="P158" s="333">
        <f>SUM(D158:O158)</f>
        <v>253.15</v>
      </c>
    </row>
    <row r="159" spans="1:16" s="83" customFormat="1" x14ac:dyDescent="0.3">
      <c r="A159" s="94"/>
      <c r="C159" s="97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116"/>
    </row>
    <row r="160" spans="1:16" s="83" customFormat="1" x14ac:dyDescent="0.3">
      <c r="A160" s="94">
        <v>6850</v>
      </c>
      <c r="B160" s="83" t="s">
        <v>464</v>
      </c>
      <c r="C160" s="99"/>
      <c r="D160" s="10">
        <f>VLOOKUP($A160,'[7]O&amp;M per TB'!$B$4:R$375,D$5,FALSE)</f>
        <v>0</v>
      </c>
      <c r="E160" s="10">
        <f>VLOOKUP($A160,'[7]O&amp;M per TB'!$B$4:S$375,E$5,FALSE)</f>
        <v>0</v>
      </c>
      <c r="F160" s="10">
        <f>VLOOKUP($A160,'[7]O&amp;M per TB'!$B$4:T$375,F$5,FALSE)</f>
        <v>0</v>
      </c>
      <c r="G160" s="10">
        <f>VLOOKUP($A160,'[7]O&amp;M per TB'!$B$4:U$375,G$5,FALSE)</f>
        <v>4.58</v>
      </c>
      <c r="H160" s="10">
        <f>VLOOKUP($A160,'[7]O&amp;M per TB'!$B$4:V$375,H$5,FALSE)</f>
        <v>4.58</v>
      </c>
      <c r="I160" s="10">
        <f>VLOOKUP($A160,'[7]O&amp;M per TB'!$B$4:W$375,I$5,FALSE)</f>
        <v>4.58</v>
      </c>
      <c r="J160" s="10">
        <f>VLOOKUP($A160,'[7]O&amp;M per TB'!$B$4:X$375,J$5,FALSE)</f>
        <v>4.58</v>
      </c>
      <c r="K160" s="10">
        <f>VLOOKUP($A160,'[7]O&amp;M per TB'!$B$4:Y$375,K$5,FALSE)</f>
        <v>4.5799999999999983</v>
      </c>
      <c r="L160" s="10">
        <f>VLOOKUP($A160,'[7]O&amp;M per TB'!$B$4:Z$375,L$5,FALSE)</f>
        <v>4.5800000000000018</v>
      </c>
      <c r="M160" s="10">
        <f>VLOOKUP($A160,'[7]O&amp;M per TB'!$B$4:AA$375,M$5,FALSE)</f>
        <v>4.5800000000000018</v>
      </c>
      <c r="N160" s="10">
        <f>VLOOKUP($A160,'[7]O&amp;M per TB'!$B$4:AB$375,N$5,FALSE)</f>
        <v>4.5799999999999983</v>
      </c>
      <c r="O160" s="10">
        <f>VLOOKUP($A160,'[7]O&amp;M per TB'!$B$4:AC$375,O$5,FALSE)</f>
        <v>4.5799999999999983</v>
      </c>
      <c r="P160" s="116">
        <f>SUM(D160:O160)</f>
        <v>41.22</v>
      </c>
    </row>
    <row r="161" spans="1:17" s="83" customFormat="1" x14ac:dyDescent="0.3">
      <c r="A161" s="94"/>
      <c r="B161" s="83" t="s">
        <v>465</v>
      </c>
      <c r="C161" s="99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16">
        <f t="shared" si="19"/>
        <v>0</v>
      </c>
    </row>
    <row r="162" spans="1:17" s="83" customFormat="1" x14ac:dyDescent="0.3">
      <c r="A162" s="94"/>
      <c r="B162" s="102" t="s">
        <v>81</v>
      </c>
      <c r="C162" s="95" t="s">
        <v>81</v>
      </c>
      <c r="D162" s="103">
        <f>SUM(D160:D161)</f>
        <v>0</v>
      </c>
      <c r="E162" s="103">
        <f t="shared" ref="E162:P162" si="23">SUM(E160:E161)</f>
        <v>0</v>
      </c>
      <c r="F162" s="103">
        <f t="shared" si="23"/>
        <v>0</v>
      </c>
      <c r="G162" s="103">
        <f t="shared" si="23"/>
        <v>4.58</v>
      </c>
      <c r="H162" s="103">
        <f t="shared" si="23"/>
        <v>4.58</v>
      </c>
      <c r="I162" s="103">
        <f t="shared" si="23"/>
        <v>4.58</v>
      </c>
      <c r="J162" s="103">
        <f t="shared" si="23"/>
        <v>4.58</v>
      </c>
      <c r="K162" s="103">
        <f t="shared" si="23"/>
        <v>4.5799999999999983</v>
      </c>
      <c r="L162" s="103">
        <f t="shared" si="23"/>
        <v>4.5800000000000018</v>
      </c>
      <c r="M162" s="103">
        <f t="shared" si="23"/>
        <v>4.5800000000000018</v>
      </c>
      <c r="N162" s="103">
        <f t="shared" si="23"/>
        <v>4.5799999999999983</v>
      </c>
      <c r="O162" s="103">
        <f t="shared" si="23"/>
        <v>4.5799999999999983</v>
      </c>
      <c r="P162" s="334">
        <f t="shared" si="23"/>
        <v>41.22</v>
      </c>
    </row>
    <row r="163" spans="1:17" s="83" customFormat="1" x14ac:dyDescent="0.3">
      <c r="A163" s="94"/>
      <c r="C163" s="99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16"/>
    </row>
    <row r="164" spans="1:17" s="83" customFormat="1" x14ac:dyDescent="0.3">
      <c r="A164" s="94">
        <v>6855</v>
      </c>
      <c r="B164" s="83" t="s">
        <v>466</v>
      </c>
      <c r="C164" s="99"/>
      <c r="D164" s="10">
        <f>VLOOKUP($A164,'[7]O&amp;M per TB'!$B$4:R$375,D$5,FALSE)</f>
        <v>7.61</v>
      </c>
      <c r="E164" s="10">
        <f>VLOOKUP($A164,'[7]O&amp;M per TB'!$B$4:S$375,E$5,FALSE)</f>
        <v>7.61</v>
      </c>
      <c r="F164" s="10">
        <f>VLOOKUP($A164,'[7]O&amp;M per TB'!$B$4:T$375,F$5,FALSE)</f>
        <v>7.6099999999999977</v>
      </c>
      <c r="G164" s="10">
        <f>VLOOKUP($A164,'[7]O&amp;M per TB'!$B$4:U$375,G$5,FALSE)</f>
        <v>7.610000000000003</v>
      </c>
      <c r="H164" s="10">
        <f>VLOOKUP($A164,'[7]O&amp;M per TB'!$B$4:V$375,H$5,FALSE)</f>
        <v>7.6099999999999959</v>
      </c>
      <c r="I164" s="10">
        <f>VLOOKUP($A164,'[7]O&amp;M per TB'!$B$4:W$375,I$5,FALSE)</f>
        <v>7.6099999999999994</v>
      </c>
      <c r="J164" s="10">
        <f>VLOOKUP($A164,'[7]O&amp;M per TB'!$B$4:X$375,J$5,FALSE)</f>
        <v>7.6100000000000065</v>
      </c>
      <c r="K164" s="10">
        <f>VLOOKUP($A164,'[7]O&amp;M per TB'!$B$4:Y$375,K$5,FALSE)</f>
        <v>7.6099999999999994</v>
      </c>
      <c r="L164" s="10">
        <f>VLOOKUP($A164,'[7]O&amp;M per TB'!$B$4:Z$375,L$5,FALSE)</f>
        <v>7.6099999999999923</v>
      </c>
      <c r="M164" s="10">
        <f>VLOOKUP($A164,'[7]O&amp;M per TB'!$B$4:AA$375,M$5,FALSE)</f>
        <v>7.6099999999999994</v>
      </c>
      <c r="N164" s="10">
        <f>VLOOKUP($A164,'[7]O&amp;M per TB'!$B$4:AB$375,N$5,FALSE)</f>
        <v>7.6099999999999994</v>
      </c>
      <c r="O164" s="10">
        <f>VLOOKUP($A164,'[7]O&amp;M per TB'!$B$4:AC$375,O$5,FALSE)</f>
        <v>7.6099999999999994</v>
      </c>
      <c r="P164" s="116">
        <f>SUM(D164:O164)</f>
        <v>91.32</v>
      </c>
    </row>
    <row r="165" spans="1:17" s="83" customFormat="1" x14ac:dyDescent="0.3">
      <c r="A165" s="94"/>
      <c r="B165" s="83" t="s">
        <v>467</v>
      </c>
      <c r="C165" s="99"/>
      <c r="D165" s="100">
        <f>-D74</f>
        <v>0</v>
      </c>
      <c r="E165" s="100">
        <f t="shared" ref="E165:O165" si="24">-E74</f>
        <v>0</v>
      </c>
      <c r="F165" s="100">
        <f t="shared" si="24"/>
        <v>0</v>
      </c>
      <c r="G165" s="100">
        <f t="shared" si="24"/>
        <v>0</v>
      </c>
      <c r="H165" s="100">
        <f t="shared" si="24"/>
        <v>0</v>
      </c>
      <c r="I165" s="100">
        <f t="shared" si="24"/>
        <v>0</v>
      </c>
      <c r="J165" s="100">
        <f t="shared" si="24"/>
        <v>0</v>
      </c>
      <c r="K165" s="100">
        <f t="shared" si="24"/>
        <v>0</v>
      </c>
      <c r="L165" s="100">
        <f t="shared" si="24"/>
        <v>0</v>
      </c>
      <c r="M165" s="100">
        <f t="shared" si="24"/>
        <v>0</v>
      </c>
      <c r="N165" s="100">
        <f t="shared" si="24"/>
        <v>0</v>
      </c>
      <c r="O165" s="100">
        <f t="shared" si="24"/>
        <v>0</v>
      </c>
      <c r="P165" s="116">
        <f t="shared" si="19"/>
        <v>0</v>
      </c>
    </row>
    <row r="166" spans="1:17" s="83" customFormat="1" x14ac:dyDescent="0.3">
      <c r="A166" s="94"/>
      <c r="B166" s="102" t="s">
        <v>81</v>
      </c>
      <c r="C166" s="95" t="s">
        <v>81</v>
      </c>
      <c r="D166" s="103">
        <f>SUM(D164:D165)</f>
        <v>7.61</v>
      </c>
      <c r="E166" s="103">
        <f t="shared" ref="E166:P166" si="25">SUM(E164:E165)</f>
        <v>7.61</v>
      </c>
      <c r="F166" s="103">
        <f t="shared" si="25"/>
        <v>7.6099999999999977</v>
      </c>
      <c r="G166" s="103">
        <f t="shared" si="25"/>
        <v>7.610000000000003</v>
      </c>
      <c r="H166" s="103">
        <f t="shared" si="25"/>
        <v>7.6099999999999959</v>
      </c>
      <c r="I166" s="103">
        <f t="shared" si="25"/>
        <v>7.6099999999999994</v>
      </c>
      <c r="J166" s="103">
        <f t="shared" si="25"/>
        <v>7.6100000000000065</v>
      </c>
      <c r="K166" s="103">
        <f t="shared" si="25"/>
        <v>7.6099999999999994</v>
      </c>
      <c r="L166" s="103">
        <f t="shared" si="25"/>
        <v>7.6099999999999923</v>
      </c>
      <c r="M166" s="103">
        <f t="shared" si="25"/>
        <v>7.6099999999999994</v>
      </c>
      <c r="N166" s="103">
        <f t="shared" si="25"/>
        <v>7.6099999999999994</v>
      </c>
      <c r="O166" s="103">
        <f t="shared" si="25"/>
        <v>7.6099999999999994</v>
      </c>
      <c r="P166" s="334">
        <f t="shared" si="25"/>
        <v>91.32</v>
      </c>
    </row>
    <row r="167" spans="1:17" s="83" customFormat="1" x14ac:dyDescent="0.3">
      <c r="A167" s="94"/>
      <c r="C167" s="99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16"/>
    </row>
    <row r="168" spans="1:17" s="83" customFormat="1" x14ac:dyDescent="0.3">
      <c r="A168" s="94">
        <v>6860</v>
      </c>
      <c r="B168" s="83" t="s">
        <v>468</v>
      </c>
      <c r="C168" s="99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16">
        <f>SUM(D168:O168)</f>
        <v>0</v>
      </c>
    </row>
    <row r="169" spans="1:17" s="83" customFormat="1" ht="19.5" customHeight="1" thickBot="1" x14ac:dyDescent="0.35">
      <c r="A169" s="94"/>
      <c r="B169" s="95" t="s">
        <v>469</v>
      </c>
      <c r="D169" s="118">
        <f>SUM(D91:D168)-D98-D124-D108-D146-D152-D156-D162-D166</f>
        <v>24945.370000000003</v>
      </c>
      <c r="E169" s="118">
        <f t="shared" ref="E169:P169" si="26">SUM(E91:E168)-E98-E124-E108-E146-E152-E156-E162-E166</f>
        <v>24108.98</v>
      </c>
      <c r="F169" s="118">
        <f t="shared" si="26"/>
        <v>29087.870000000017</v>
      </c>
      <c r="G169" s="118">
        <f t="shared" si="26"/>
        <v>25069.050000000003</v>
      </c>
      <c r="H169" s="118">
        <f t="shared" si="26"/>
        <v>24698.19000000001</v>
      </c>
      <c r="I169" s="118">
        <f t="shared" si="26"/>
        <v>24398.729999999992</v>
      </c>
      <c r="J169" s="118">
        <f t="shared" si="26"/>
        <v>26729.100000000013</v>
      </c>
      <c r="K169" s="118">
        <f t="shared" si="26"/>
        <v>26754.749999999993</v>
      </c>
      <c r="L169" s="118">
        <f t="shared" si="26"/>
        <v>25972.710000000021</v>
      </c>
      <c r="M169" s="118">
        <f t="shared" si="26"/>
        <v>26103.670000000006</v>
      </c>
      <c r="N169" s="118">
        <f>SUM(N91:N168)-N98-N124-N108-N146-N152-N156-N162-N166</f>
        <v>26078.249999999996</v>
      </c>
      <c r="O169" s="118">
        <f t="shared" si="26"/>
        <v>26113.400000000005</v>
      </c>
      <c r="P169" s="118">
        <f t="shared" si="26"/>
        <v>310060.06999999977</v>
      </c>
    </row>
    <row r="170" spans="1:17" s="83" customFormat="1" ht="13" thickTop="1" thickBot="1" x14ac:dyDescent="0.35">
      <c r="A170" s="94"/>
      <c r="C170" s="99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16"/>
      <c r="P170" s="116"/>
    </row>
    <row r="171" spans="1:17" s="119" customFormat="1" ht="12.5" thickBot="1" x14ac:dyDescent="0.35">
      <c r="B171" s="96" t="s">
        <v>470</v>
      </c>
      <c r="C171" s="100"/>
      <c r="D171" s="10">
        <f>+'[7]12-31-15 CIAC Amort Exp_PerAR'!D50</f>
        <v>-7979.59</v>
      </c>
      <c r="E171" s="10">
        <f>+'[7]12-31-15 CIAC Amort Exp_PerAR'!E50</f>
        <v>-8112.41</v>
      </c>
      <c r="F171" s="10">
        <f>+'[7]12-31-15 CIAC Amort Exp_PerAR'!F50</f>
        <v>-8112.4100000000008</v>
      </c>
      <c r="G171" s="10">
        <f>+'[7]12-31-15 CIAC Amort Exp_PerAR'!G50</f>
        <v>-8112.409999999998</v>
      </c>
      <c r="H171" s="10">
        <f>+'[7]12-31-15 CIAC Amort Exp_PerAR'!H50</f>
        <v>-8112.4900000000025</v>
      </c>
      <c r="I171" s="10">
        <f>+'[7]12-31-15 CIAC Amort Exp_PerAR'!I50</f>
        <v>-8112.4899999999989</v>
      </c>
      <c r="J171" s="10">
        <f>+'[7]12-31-15 CIAC Amort Exp_PerAR'!J50</f>
        <v>-8112.4900000000025</v>
      </c>
      <c r="K171" s="10">
        <f>+'[7]12-31-15 CIAC Amort Exp_PerAR'!K50</f>
        <v>-8112.4899999999943</v>
      </c>
      <c r="L171" s="10">
        <f>+'[7]12-31-15 CIAC Amort Exp_PerAR'!L50</f>
        <v>-8112.4900000000025</v>
      </c>
      <c r="M171" s="10">
        <f>+'[7]12-31-15 CIAC Amort Exp_PerAR'!M50</f>
        <v>-8112.4900000000043</v>
      </c>
      <c r="N171" s="10">
        <f>+'[7]12-31-15 CIAC Amort Exp_PerAR'!N50</f>
        <v>-8112.4499999999944</v>
      </c>
      <c r="O171" s="10">
        <f>+'[7]12-31-15 CIAC Amort Exp_PerAR'!O50</f>
        <v>-8112.4500000000025</v>
      </c>
      <c r="P171" s="116">
        <f>SUM(D171:O171)</f>
        <v>-97216.66</v>
      </c>
      <c r="Q171" s="122"/>
    </row>
    <row r="172" spans="1:17" s="83" customFormat="1" x14ac:dyDescent="0.3">
      <c r="A172" s="94"/>
      <c r="C172" s="99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16"/>
    </row>
    <row r="173" spans="1:17" s="124" customFormat="1" x14ac:dyDescent="0.3">
      <c r="A173" s="123" t="s">
        <v>411</v>
      </c>
      <c r="B173" s="124" t="s">
        <v>412</v>
      </c>
      <c r="C173" s="95"/>
      <c r="D173" s="96">
        <f>+D169+D171</f>
        <v>16965.780000000002</v>
      </c>
      <c r="E173" s="96">
        <f t="shared" ref="E173:O173" si="27">+E169+E171</f>
        <v>15996.57</v>
      </c>
      <c r="F173" s="96">
        <f t="shared" si="27"/>
        <v>20975.460000000017</v>
      </c>
      <c r="G173" s="96">
        <f t="shared" si="27"/>
        <v>16956.640000000007</v>
      </c>
      <c r="H173" s="96">
        <f t="shared" si="27"/>
        <v>16585.700000000008</v>
      </c>
      <c r="I173" s="96">
        <f t="shared" si="27"/>
        <v>16286.239999999994</v>
      </c>
      <c r="J173" s="96">
        <f t="shared" si="27"/>
        <v>18616.610000000011</v>
      </c>
      <c r="K173" s="96">
        <f t="shared" si="27"/>
        <v>18642.259999999998</v>
      </c>
      <c r="L173" s="96">
        <f t="shared" si="27"/>
        <v>17860.220000000019</v>
      </c>
      <c r="M173" s="96">
        <f t="shared" si="27"/>
        <v>17991.18</v>
      </c>
      <c r="N173" s="96">
        <f t="shared" si="27"/>
        <v>17965.800000000003</v>
      </c>
      <c r="O173" s="96">
        <f t="shared" si="27"/>
        <v>18000.950000000004</v>
      </c>
      <c r="P173" s="186">
        <f>+P169+P171</f>
        <v>212843.40999999977</v>
      </c>
    </row>
    <row r="174" spans="1:17" s="83" customFormat="1" x14ac:dyDescent="0.3">
      <c r="A174" s="94"/>
      <c r="C174" s="99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16"/>
      <c r="P174" s="116"/>
    </row>
    <row r="175" spans="1:17" s="107" customFormat="1" x14ac:dyDescent="0.3">
      <c r="A175" s="125"/>
      <c r="B175" s="107" t="s">
        <v>515</v>
      </c>
      <c r="C175" s="126"/>
      <c r="D175" s="138">
        <f>SUM('[7]O&amp;M per TB'!D118:D147)</f>
        <v>24945.369999999992</v>
      </c>
      <c r="E175" s="138">
        <f>SUM('[7]O&amp;M per TB'!E118:E147)</f>
        <v>24108.979999999996</v>
      </c>
      <c r="F175" s="138">
        <f>SUM('[7]O&amp;M per TB'!F118:F147)</f>
        <v>29087.869999999992</v>
      </c>
      <c r="G175" s="138">
        <f>SUM('[7]O&amp;M per TB'!G118:G147)</f>
        <v>25069.049999999996</v>
      </c>
      <c r="H175" s="138">
        <f>SUM('[7]O&amp;M per TB'!H118:H147)</f>
        <v>24698.190000000002</v>
      </c>
      <c r="I175" s="138">
        <f>SUM('[7]O&amp;M per TB'!I118:I147)</f>
        <v>24398.729999999996</v>
      </c>
      <c r="J175" s="138">
        <f>SUM('[7]O&amp;M per TB'!J118:J147)</f>
        <v>26729.100000000006</v>
      </c>
      <c r="K175" s="138">
        <f>SUM('[7]O&amp;M per TB'!K118:K147)</f>
        <v>26754.749999999993</v>
      </c>
      <c r="L175" s="138">
        <f>SUM('[7]O&amp;M per TB'!L118:L147)</f>
        <v>25972.71000000001</v>
      </c>
      <c r="M175" s="138">
        <f>SUM('[7]O&amp;M per TB'!M118:M147)</f>
        <v>26103.669999999995</v>
      </c>
      <c r="N175" s="138">
        <f>SUM('[7]O&amp;M per TB'!N118:N147)</f>
        <v>26078.249999999996</v>
      </c>
      <c r="O175" s="138">
        <f>SUM('[7]O&amp;M per TB'!O118:O147)</f>
        <v>26113.400000000005</v>
      </c>
      <c r="P175" s="138">
        <f>SUM('[7]O&amp;M per TB'!P118:P147)</f>
        <v>310060.07</v>
      </c>
    </row>
    <row r="176" spans="1:17" s="83" customFormat="1" x14ac:dyDescent="0.3">
      <c r="A176" s="94"/>
      <c r="C176" s="99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16"/>
      <c r="P176" s="116"/>
    </row>
    <row r="177" spans="1:16" s="83" customFormat="1" x14ac:dyDescent="0.3">
      <c r="A177" s="94"/>
      <c r="C177" s="99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16"/>
      <c r="P177" s="116"/>
    </row>
    <row r="178" spans="1:16" s="83" customFormat="1" x14ac:dyDescent="0.3">
      <c r="A178" s="94"/>
      <c r="C178" s="99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16"/>
      <c r="P178" s="116"/>
    </row>
    <row r="179" spans="1:16" s="83" customFormat="1" x14ac:dyDescent="0.3">
      <c r="A179" s="94"/>
      <c r="C179" s="99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16"/>
      <c r="P179" s="116"/>
    </row>
    <row r="180" spans="1:16" s="83" customFormat="1" x14ac:dyDescent="0.3">
      <c r="A180" s="94"/>
      <c r="C180" s="99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16"/>
      <c r="P180" s="116"/>
    </row>
    <row r="181" spans="1:16" s="83" customFormat="1" x14ac:dyDescent="0.3">
      <c r="A181" s="94"/>
      <c r="C181" s="99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16"/>
      <c r="P181" s="116"/>
    </row>
    <row r="182" spans="1:16" s="83" customFormat="1" x14ac:dyDescent="0.3">
      <c r="A182" s="94"/>
      <c r="C182" s="99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16"/>
      <c r="P182" s="116"/>
    </row>
    <row r="183" spans="1:16" s="83" customFormat="1" x14ac:dyDescent="0.3">
      <c r="A183" s="94"/>
      <c r="C183" s="99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16"/>
      <c r="P183" s="110"/>
    </row>
    <row r="184" spans="1:16" s="83" customFormat="1" x14ac:dyDescent="0.3">
      <c r="A184" s="94"/>
      <c r="C184" s="99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16"/>
      <c r="P184" s="110"/>
    </row>
    <row r="185" spans="1:16" s="83" customFormat="1" x14ac:dyDescent="0.3">
      <c r="A185" s="94"/>
      <c r="C185" s="99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16"/>
      <c r="P185" s="110"/>
    </row>
    <row r="186" spans="1:16" s="83" customFormat="1" x14ac:dyDescent="0.3">
      <c r="A186" s="94"/>
      <c r="C186" s="99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16"/>
      <c r="P186" s="110"/>
    </row>
    <row r="187" spans="1:16" s="83" customFormat="1" x14ac:dyDescent="0.3">
      <c r="A187" s="94"/>
      <c r="C187" s="99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16"/>
      <c r="P187" s="110"/>
    </row>
    <row r="188" spans="1:16" s="83" customFormat="1" x14ac:dyDescent="0.3">
      <c r="A188" s="94"/>
      <c r="C188" s="99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16"/>
      <c r="P188" s="110"/>
    </row>
    <row r="189" spans="1:16" s="83" customFormat="1" x14ac:dyDescent="0.3">
      <c r="A189" s="94"/>
      <c r="C189" s="99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16"/>
      <c r="P189" s="110"/>
    </row>
    <row r="190" spans="1:16" s="83" customFormat="1" x14ac:dyDescent="0.3">
      <c r="A190" s="94"/>
      <c r="C190" s="99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16"/>
      <c r="P190" s="110"/>
    </row>
    <row r="191" spans="1:16" s="83" customFormat="1" x14ac:dyDescent="0.3">
      <c r="A191" s="94"/>
      <c r="C191" s="99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16"/>
      <c r="P191" s="110"/>
    </row>
    <row r="192" spans="1:16" s="83" customFormat="1" x14ac:dyDescent="0.3">
      <c r="A192" s="94"/>
      <c r="C192" s="99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16"/>
      <c r="P192" s="110"/>
    </row>
    <row r="193" spans="1:16" s="83" customFormat="1" x14ac:dyDescent="0.3">
      <c r="A193" s="94"/>
      <c r="C193" s="99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16"/>
      <c r="P193" s="110"/>
    </row>
    <row r="194" spans="1:16" s="83" customFormat="1" x14ac:dyDescent="0.3">
      <c r="A194" s="94"/>
      <c r="C194" s="99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16"/>
      <c r="P194" s="110"/>
    </row>
    <row r="195" spans="1:16" s="83" customFormat="1" x14ac:dyDescent="0.3">
      <c r="A195" s="94"/>
      <c r="C195" s="99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16"/>
      <c r="P195" s="110"/>
    </row>
    <row r="196" spans="1:16" x14ac:dyDescent="0.3">
      <c r="P196" s="196"/>
    </row>
    <row r="197" spans="1:16" x14ac:dyDescent="0.3">
      <c r="P197" s="196"/>
    </row>
    <row r="198" spans="1:16" x14ac:dyDescent="0.3">
      <c r="P198" s="196"/>
    </row>
    <row r="199" spans="1:16" x14ac:dyDescent="0.3">
      <c r="P199" s="196"/>
    </row>
    <row r="200" spans="1:16" x14ac:dyDescent="0.3">
      <c r="P200" s="196"/>
    </row>
    <row r="201" spans="1:16" x14ac:dyDescent="0.3">
      <c r="P201" s="196"/>
    </row>
    <row r="202" spans="1:16" x14ac:dyDescent="0.3">
      <c r="P202" s="196"/>
    </row>
    <row r="203" spans="1:16" x14ac:dyDescent="0.3">
      <c r="P203" s="196"/>
    </row>
    <row r="204" spans="1:16" x14ac:dyDescent="0.3">
      <c r="P204" s="196"/>
    </row>
    <row r="205" spans="1:16" x14ac:dyDescent="0.3">
      <c r="P205" s="196"/>
    </row>
    <row r="206" spans="1:16" x14ac:dyDescent="0.3">
      <c r="P206" s="196"/>
    </row>
    <row r="207" spans="1:16" x14ac:dyDescent="0.3">
      <c r="P207" s="196"/>
    </row>
    <row r="208" spans="1:16" x14ac:dyDescent="0.3">
      <c r="P208" s="196"/>
    </row>
    <row r="209" spans="16:16" x14ac:dyDescent="0.3">
      <c r="P209" s="196"/>
    </row>
    <row r="210" spans="16:16" x14ac:dyDescent="0.3">
      <c r="P210" s="196"/>
    </row>
    <row r="211" spans="16:16" x14ac:dyDescent="0.3">
      <c r="P211" s="196"/>
    </row>
    <row r="212" spans="16:16" x14ac:dyDescent="0.3">
      <c r="P212" s="196"/>
    </row>
    <row r="213" spans="16:16" x14ac:dyDescent="0.3">
      <c r="P213" s="196"/>
    </row>
    <row r="214" spans="16:16" x14ac:dyDescent="0.3">
      <c r="P214" s="196"/>
    </row>
    <row r="215" spans="16:16" x14ac:dyDescent="0.3">
      <c r="P215" s="196"/>
    </row>
    <row r="216" spans="16:16" x14ac:dyDescent="0.3">
      <c r="P216" s="196"/>
    </row>
    <row r="217" spans="16:16" x14ac:dyDescent="0.3">
      <c r="P217" s="196"/>
    </row>
    <row r="218" spans="16:16" x14ac:dyDescent="0.3">
      <c r="P218" s="196"/>
    </row>
    <row r="219" spans="16:16" x14ac:dyDescent="0.3">
      <c r="P219" s="196"/>
    </row>
    <row r="220" spans="16:16" x14ac:dyDescent="0.3">
      <c r="P220" s="196"/>
    </row>
    <row r="221" spans="16:16" x14ac:dyDescent="0.3">
      <c r="P221" s="196"/>
    </row>
    <row r="222" spans="16:16" x14ac:dyDescent="0.3">
      <c r="P222" s="196"/>
    </row>
    <row r="223" spans="16:16" x14ac:dyDescent="0.3">
      <c r="P223" s="196"/>
    </row>
    <row r="224" spans="16:16" x14ac:dyDescent="0.3">
      <c r="P224" s="196"/>
    </row>
    <row r="225" spans="16:16" x14ac:dyDescent="0.3">
      <c r="P225" s="196"/>
    </row>
    <row r="226" spans="16:16" x14ac:dyDescent="0.3">
      <c r="P226" s="196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38"/>
  <sheetViews>
    <sheetView workbookViewId="0">
      <selection activeCell="B8" sqref="B8"/>
    </sheetView>
  </sheetViews>
  <sheetFormatPr defaultColWidth="9.1796875" defaultRowHeight="10" x14ac:dyDescent="0.2"/>
  <cols>
    <col min="1" max="1" width="34.26953125" style="31" customWidth="1"/>
    <col min="2" max="2" width="28.453125" style="28" customWidth="1"/>
    <col min="3" max="3" width="13.453125" style="77" customWidth="1"/>
    <col min="4" max="4" width="12.7265625" style="77" customWidth="1"/>
    <col min="5" max="5" width="12.7265625" style="28" customWidth="1"/>
    <col min="6" max="6" width="12.7265625" style="77" customWidth="1"/>
    <col min="7" max="18" width="12.7265625" style="30" customWidth="1"/>
    <col min="19" max="19" width="12.7265625" style="31" customWidth="1"/>
    <col min="20" max="20" width="35.26953125" style="31" customWidth="1"/>
    <col min="21" max="21" width="13.1796875" style="30" customWidth="1"/>
    <col min="22" max="22" width="10.81640625" style="28" customWidth="1"/>
    <col min="23" max="23" width="11" style="77" customWidth="1"/>
    <col min="24" max="24" width="12.7265625" style="77" customWidth="1"/>
    <col min="25" max="37" width="12.7265625" style="30" customWidth="1"/>
    <col min="38" max="38" width="9.81640625" style="31" bestFit="1" customWidth="1"/>
    <col min="39" max="39" width="10.54296875" style="31" bestFit="1" customWidth="1"/>
    <col min="40" max="40" width="9.1796875" style="31"/>
    <col min="41" max="41" width="10.54296875" style="31" bestFit="1" customWidth="1"/>
    <col min="42" max="16384" width="9.1796875" style="31"/>
  </cols>
  <sheetData>
    <row r="1" spans="1:37" s="7" customFormat="1" ht="25.5" customHeight="1" x14ac:dyDescent="0.3">
      <c r="A1" s="1" t="s">
        <v>571</v>
      </c>
      <c r="B1" s="1" t="s">
        <v>1</v>
      </c>
      <c r="C1" s="2" t="s">
        <v>2</v>
      </c>
      <c r="D1" s="2" t="s">
        <v>4</v>
      </c>
      <c r="E1" s="1" t="s">
        <v>5</v>
      </c>
      <c r="F1" s="2" t="s">
        <v>632</v>
      </c>
      <c r="G1" s="3">
        <v>42014</v>
      </c>
      <c r="H1" s="2">
        <v>42036</v>
      </c>
      <c r="I1" s="2">
        <v>42064</v>
      </c>
      <c r="J1" s="2">
        <v>42095</v>
      </c>
      <c r="K1" s="2">
        <v>42125</v>
      </c>
      <c r="L1" s="2">
        <v>42156</v>
      </c>
      <c r="M1" s="2">
        <v>42186</v>
      </c>
      <c r="N1" s="2">
        <v>42217</v>
      </c>
      <c r="O1" s="2">
        <v>42248</v>
      </c>
      <c r="P1" s="2">
        <v>42278</v>
      </c>
      <c r="Q1" s="2">
        <v>42309</v>
      </c>
      <c r="R1" s="2">
        <v>42339</v>
      </c>
      <c r="S1" s="4" t="s">
        <v>8</v>
      </c>
      <c r="T1" s="5" t="s">
        <v>1</v>
      </c>
      <c r="U1" s="2">
        <v>42004</v>
      </c>
      <c r="V1" s="1" t="s">
        <v>5</v>
      </c>
      <c r="W1" s="2" t="s">
        <v>9</v>
      </c>
      <c r="X1" s="2" t="s">
        <v>10</v>
      </c>
      <c r="Y1" s="3">
        <v>42014</v>
      </c>
      <c r="Z1" s="2">
        <v>42036</v>
      </c>
      <c r="AA1" s="2">
        <v>42064</v>
      </c>
      <c r="AB1" s="2">
        <v>42095</v>
      </c>
      <c r="AC1" s="2">
        <v>42125</v>
      </c>
      <c r="AD1" s="2">
        <v>42156</v>
      </c>
      <c r="AE1" s="2">
        <v>42186</v>
      </c>
      <c r="AF1" s="2">
        <v>42217</v>
      </c>
      <c r="AG1" s="2">
        <v>42248</v>
      </c>
      <c r="AH1" s="2">
        <v>42278</v>
      </c>
      <c r="AI1" s="2">
        <v>42309</v>
      </c>
      <c r="AJ1" s="2">
        <v>42339</v>
      </c>
      <c r="AK1" s="6"/>
    </row>
    <row r="2" spans="1:37" s="7" customFormat="1" ht="10.5" x14ac:dyDescent="0.25">
      <c r="A2" s="8" t="s">
        <v>11</v>
      </c>
      <c r="B2" s="9"/>
      <c r="C2" s="10"/>
      <c r="D2" s="10"/>
      <c r="E2" s="9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T2" s="8" t="s">
        <v>11</v>
      </c>
      <c r="U2" s="10"/>
      <c r="V2" s="9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1"/>
    </row>
    <row r="3" spans="1:37" s="7" customFormat="1" x14ac:dyDescent="0.2">
      <c r="A3" s="7" t="s">
        <v>12</v>
      </c>
      <c r="B3" s="9" t="s">
        <v>13</v>
      </c>
      <c r="C3" s="335">
        <f>[8]TB2015!B5</f>
        <v>19549.57</v>
      </c>
      <c r="D3" s="10"/>
      <c r="E3" s="9"/>
      <c r="F3" s="10">
        <f>SUM(C3:E3)</f>
        <v>19549.57</v>
      </c>
      <c r="G3" s="336">
        <f>[8]TB2015!C5</f>
        <v>19549.57</v>
      </c>
      <c r="H3" s="336">
        <f>[8]TB2015!D5</f>
        <v>19549.57</v>
      </c>
      <c r="I3" s="336">
        <f>[8]TB2015!E5</f>
        <v>19549.57</v>
      </c>
      <c r="J3" s="336">
        <f>[8]TB2015!F5</f>
        <v>19549.57</v>
      </c>
      <c r="K3" s="336">
        <f>[8]TB2015!G5</f>
        <v>19549.57</v>
      </c>
      <c r="L3" s="336">
        <f>[8]TB2015!H5</f>
        <v>19549.57</v>
      </c>
      <c r="M3" s="336">
        <f>[8]TB2015!I5</f>
        <v>19549.57</v>
      </c>
      <c r="N3" s="336">
        <f>[8]TB2015!J5</f>
        <v>19549.57</v>
      </c>
      <c r="O3" s="336">
        <f>[8]TB2015!K5</f>
        <v>19549.57</v>
      </c>
      <c r="P3" s="336">
        <f>[8]TB2015!L5</f>
        <v>19549.57</v>
      </c>
      <c r="Q3" s="336">
        <f>[8]TB2015!M5</f>
        <v>19549.57</v>
      </c>
      <c r="R3" s="336">
        <f>[8]TB2015!N5</f>
        <v>19549.57</v>
      </c>
      <c r="S3" s="7">
        <f>AVERAGE(F3:R3)</f>
        <v>19549.570000000003</v>
      </c>
      <c r="T3" s="7" t="s">
        <v>14</v>
      </c>
      <c r="U3" s="337">
        <f>-[8]TB2015!B69</f>
        <v>16901.57</v>
      </c>
      <c r="V3" s="9"/>
      <c r="W3" s="10"/>
      <c r="X3" s="10">
        <f>SUM(U3:W3)</f>
        <v>16901.57</v>
      </c>
      <c r="Y3" s="337">
        <f>-[8]TB2015!C69</f>
        <v>16942.3</v>
      </c>
      <c r="Z3" s="337">
        <f>-[8]TB2015!D69</f>
        <v>16983.03</v>
      </c>
      <c r="AA3" s="337">
        <f>-[8]TB2015!E69</f>
        <v>17023.759999999998</v>
      </c>
      <c r="AB3" s="337">
        <f>-[8]TB2015!F69</f>
        <v>17064.490000000002</v>
      </c>
      <c r="AC3" s="337">
        <f>-[8]TB2015!G69</f>
        <v>17105.22</v>
      </c>
      <c r="AD3" s="337">
        <f>-[8]TB2015!H69</f>
        <v>17145.95</v>
      </c>
      <c r="AE3" s="337">
        <f>-[8]TB2015!I69</f>
        <v>17186.68</v>
      </c>
      <c r="AF3" s="337">
        <f>-[8]TB2015!J69</f>
        <v>17227.41</v>
      </c>
      <c r="AG3" s="337">
        <f>-[8]TB2015!K69</f>
        <v>17268.14</v>
      </c>
      <c r="AH3" s="337">
        <f>-[8]TB2015!L69</f>
        <v>17308.87</v>
      </c>
      <c r="AI3" s="337">
        <f>-[8]TB2015!M69</f>
        <v>17349.599999999999</v>
      </c>
      <c r="AJ3" s="337">
        <f>-[8]TB2015!N69</f>
        <v>17390.330000000002</v>
      </c>
      <c r="AK3" s="7">
        <f>AVERAGE(X3:AJ3)</f>
        <v>17145.949999999997</v>
      </c>
    </row>
    <row r="4" spans="1:37" s="7" customFormat="1" x14ac:dyDescent="0.2">
      <c r="A4" s="7" t="s">
        <v>15</v>
      </c>
      <c r="B4" s="9" t="s">
        <v>16</v>
      </c>
      <c r="C4" s="335">
        <f>[8]TB2015!B6</f>
        <v>84.21</v>
      </c>
      <c r="D4" s="10"/>
      <c r="E4" s="9"/>
      <c r="F4" s="10">
        <f>SUM(C4:E4)</f>
        <v>84.21</v>
      </c>
      <c r="G4" s="336">
        <f>[8]TB2015!C6</f>
        <v>84.14</v>
      </c>
      <c r="H4" s="336">
        <f>[8]TB2015!D6</f>
        <v>84.16</v>
      </c>
      <c r="I4" s="336">
        <f>[8]TB2015!E6</f>
        <v>83.88</v>
      </c>
      <c r="J4" s="336">
        <f>[8]TB2015!F6</f>
        <v>83.81</v>
      </c>
      <c r="K4" s="336">
        <f>[8]TB2015!G6</f>
        <v>83.64</v>
      </c>
      <c r="L4" s="336">
        <f>[8]TB2015!H6</f>
        <v>83.91</v>
      </c>
      <c r="M4" s="336">
        <f>[8]TB2015!I6</f>
        <v>83.8</v>
      </c>
      <c r="N4" s="336">
        <f>[8]TB2015!J6</f>
        <v>83.69</v>
      </c>
      <c r="O4" s="336">
        <f>[8]TB2015!K6</f>
        <v>83.6</v>
      </c>
      <c r="P4" s="336">
        <f>[8]TB2015!L6</f>
        <v>83.69</v>
      </c>
      <c r="Q4" s="336">
        <f>[8]TB2015!M6</f>
        <v>83.68</v>
      </c>
      <c r="R4" s="336">
        <f>[8]TB2015!N6</f>
        <v>83.61</v>
      </c>
      <c r="S4" s="7">
        <f>AVERAGE(F4:R4)</f>
        <v>83.832307692307694</v>
      </c>
      <c r="T4" s="7" t="s">
        <v>17</v>
      </c>
      <c r="U4" s="337">
        <f>-[8]TB2015!B70</f>
        <v>14.91</v>
      </c>
      <c r="V4" s="9"/>
      <c r="W4" s="10"/>
      <c r="X4" s="10">
        <f>SUM(U4:W4)</f>
        <v>14.91</v>
      </c>
      <c r="Y4" s="337">
        <f>-[8]TB2015!C70</f>
        <v>15.06</v>
      </c>
      <c r="Z4" s="337">
        <f>-[8]TB2015!D70</f>
        <v>15.28</v>
      </c>
      <c r="AA4" s="337">
        <f>-[8]TB2015!E70</f>
        <v>15.38</v>
      </c>
      <c r="AB4" s="337">
        <f>-[8]TB2015!F70</f>
        <v>15.55</v>
      </c>
      <c r="AC4" s="337">
        <f>-[8]TB2015!G70</f>
        <v>15.68</v>
      </c>
      <c r="AD4" s="337">
        <f>-[8]TB2015!H70</f>
        <v>15.93</v>
      </c>
      <c r="AE4" s="337">
        <f>-[8]TB2015!I70</f>
        <v>16.079999999999998</v>
      </c>
      <c r="AF4" s="337">
        <f>-[8]TB2015!J70</f>
        <v>16.21</v>
      </c>
      <c r="AG4" s="337">
        <f>-[8]TB2015!K70</f>
        <v>16.37</v>
      </c>
      <c r="AH4" s="337">
        <f>-[8]TB2015!L70</f>
        <v>16.55</v>
      </c>
      <c r="AI4" s="337">
        <f>-[8]TB2015!M70</f>
        <v>16.739999999999998</v>
      </c>
      <c r="AJ4" s="337">
        <f>-[8]TB2015!N70</f>
        <v>16.91</v>
      </c>
      <c r="AK4" s="7">
        <f>AVERAGE(X4:AJ4)</f>
        <v>15.896153846153849</v>
      </c>
    </row>
    <row r="5" spans="1:37" s="7" customFormat="1" x14ac:dyDescent="0.2">
      <c r="A5" s="7" t="s">
        <v>18</v>
      </c>
      <c r="B5" s="9"/>
      <c r="C5" s="10"/>
      <c r="D5" s="10"/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1"/>
      <c r="T5" s="11"/>
      <c r="U5" s="10"/>
      <c r="V5" s="12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1"/>
    </row>
    <row r="6" spans="1:37" s="7" customFormat="1" ht="10.5" x14ac:dyDescent="0.25">
      <c r="A6" s="8" t="s">
        <v>19</v>
      </c>
      <c r="B6" s="9"/>
      <c r="C6" s="10"/>
      <c r="D6" s="10"/>
      <c r="E6" s="9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1"/>
      <c r="T6" s="13" t="s">
        <v>19</v>
      </c>
      <c r="U6" s="10"/>
      <c r="V6" s="12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1"/>
    </row>
    <row r="7" spans="1:37" s="7" customFormat="1" x14ac:dyDescent="0.2">
      <c r="A7" s="7" t="s">
        <v>20</v>
      </c>
      <c r="B7" s="9" t="s">
        <v>21</v>
      </c>
      <c r="C7" s="10">
        <v>0</v>
      </c>
      <c r="D7" s="10"/>
      <c r="E7" s="9"/>
      <c r="F7" s="10">
        <f t="shared" ref="F7:F8" si="0">SUM(C7:E7)</f>
        <v>0</v>
      </c>
      <c r="G7" s="10">
        <v>0</v>
      </c>
      <c r="H7" s="10">
        <v>0</v>
      </c>
      <c r="I7" s="10">
        <v>0</v>
      </c>
      <c r="J7" s="10">
        <v>0</v>
      </c>
      <c r="K7" s="10">
        <v>0</v>
      </c>
      <c r="L7" s="10">
        <v>0</v>
      </c>
      <c r="M7" s="10">
        <v>0</v>
      </c>
      <c r="N7" s="10">
        <v>0</v>
      </c>
      <c r="O7" s="10">
        <v>0</v>
      </c>
      <c r="P7" s="10">
        <v>0</v>
      </c>
      <c r="Q7" s="10">
        <v>0</v>
      </c>
      <c r="R7" s="10">
        <v>0</v>
      </c>
      <c r="S7" s="7">
        <f t="shared" ref="S7:S15" si="1">AVERAGE(F7:R7)</f>
        <v>0</v>
      </c>
      <c r="U7" s="10"/>
      <c r="V7" s="9"/>
      <c r="W7" s="10"/>
      <c r="X7" s="10">
        <f>SUM(U7:W7)</f>
        <v>0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1"/>
    </row>
    <row r="8" spans="1:37" s="7" customFormat="1" x14ac:dyDescent="0.2">
      <c r="A8" s="7" t="s">
        <v>22</v>
      </c>
      <c r="B8" s="9" t="s">
        <v>23</v>
      </c>
      <c r="C8" s="335">
        <f>[8]TB2015!B9</f>
        <v>161855.73000000001</v>
      </c>
      <c r="D8" s="10"/>
      <c r="E8" s="9"/>
      <c r="F8" s="10">
        <f t="shared" si="0"/>
        <v>161855.73000000001</v>
      </c>
      <c r="G8" s="336">
        <f>[8]TB2015!C9</f>
        <v>162355.73000000001</v>
      </c>
      <c r="H8" s="336">
        <f>[8]TB2015!D9</f>
        <v>162355.73000000001</v>
      </c>
      <c r="I8" s="336">
        <f>[8]TB2015!E9</f>
        <v>162355.73000000001</v>
      </c>
      <c r="J8" s="336">
        <f>[8]TB2015!F9</f>
        <v>162355.73000000001</v>
      </c>
      <c r="K8" s="336">
        <f>[8]TB2015!G9</f>
        <v>162355.73000000001</v>
      </c>
      <c r="L8" s="336">
        <f>[8]TB2015!H9</f>
        <v>162355.73000000001</v>
      </c>
      <c r="M8" s="336">
        <f>[8]TB2015!I9</f>
        <v>162355.73000000001</v>
      </c>
      <c r="N8" s="336">
        <f>[8]TB2015!J9</f>
        <v>162355.73000000001</v>
      </c>
      <c r="O8" s="336">
        <f>[8]TB2015!K9</f>
        <v>162355.73000000001</v>
      </c>
      <c r="P8" s="336">
        <f>[8]TB2015!L9</f>
        <v>162355.73000000001</v>
      </c>
      <c r="Q8" s="336">
        <f>[8]TB2015!M9</f>
        <v>162355.73000000001</v>
      </c>
      <c r="R8" s="336">
        <f>[8]TB2015!N9</f>
        <v>162355.73000000001</v>
      </c>
      <c r="S8" s="7">
        <f t="shared" si="1"/>
        <v>162317.26846153848</v>
      </c>
      <c r="T8" s="7" t="s">
        <v>24</v>
      </c>
      <c r="U8" s="337">
        <f>-[8]TB2015!B71</f>
        <v>78336.37</v>
      </c>
      <c r="V8" s="9"/>
      <c r="W8" s="10"/>
      <c r="X8" s="10">
        <f>SUM(U8:W8)</f>
        <v>78336.37</v>
      </c>
      <c r="Y8" s="337">
        <f>-[8]TB2015!C71</f>
        <v>78760.28</v>
      </c>
      <c r="Z8" s="337">
        <f>-[8]TB2015!D71</f>
        <v>79184.19</v>
      </c>
      <c r="AA8" s="337">
        <f>-[8]TB2015!E71</f>
        <v>79608.100000000006</v>
      </c>
      <c r="AB8" s="337">
        <f>-[8]TB2015!F71</f>
        <v>80032.009999999995</v>
      </c>
      <c r="AC8" s="337">
        <f>-[8]TB2015!G71</f>
        <v>80572.17</v>
      </c>
      <c r="AD8" s="337">
        <f>-[8]TB2015!H71</f>
        <v>80996.08</v>
      </c>
      <c r="AE8" s="337">
        <f>-[8]TB2015!I71</f>
        <v>81419.990000000005</v>
      </c>
      <c r="AF8" s="337">
        <f>-[8]TB2015!J71</f>
        <v>81843.899999999994</v>
      </c>
      <c r="AG8" s="337">
        <f>-[8]TB2015!K71</f>
        <v>82267.81</v>
      </c>
      <c r="AH8" s="337">
        <f>-[8]TB2015!L71</f>
        <v>82691.72</v>
      </c>
      <c r="AI8" s="337">
        <f>-[8]TB2015!M71</f>
        <v>83115.63</v>
      </c>
      <c r="AJ8" s="338">
        <f>-[8]TB2015!N71</f>
        <v>83539.539999999994</v>
      </c>
      <c r="AK8" s="7">
        <f>AVERAGE(X8:AJ8)</f>
        <v>80951.368461538441</v>
      </c>
    </row>
    <row r="9" spans="1:37" s="7" customFormat="1" x14ac:dyDescent="0.2">
      <c r="A9" s="7" t="s">
        <v>25</v>
      </c>
      <c r="B9" s="9"/>
      <c r="C9" s="10"/>
      <c r="D9" s="10"/>
      <c r="E9" s="9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U9" s="10"/>
      <c r="V9" s="9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1"/>
    </row>
    <row r="10" spans="1:37" s="7" customFormat="1" x14ac:dyDescent="0.2">
      <c r="A10" s="7" t="s">
        <v>26</v>
      </c>
      <c r="B10" s="9"/>
      <c r="C10" s="10"/>
      <c r="D10" s="10"/>
      <c r="E10" s="9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U10" s="10"/>
      <c r="V10" s="9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1"/>
    </row>
    <row r="11" spans="1:37" s="7" customFormat="1" x14ac:dyDescent="0.2">
      <c r="A11" s="7" t="s">
        <v>27</v>
      </c>
      <c r="B11" s="9" t="s">
        <v>28</v>
      </c>
      <c r="C11" s="335">
        <f>[8]TB2015!B12</f>
        <v>119980.84</v>
      </c>
      <c r="D11" s="10"/>
      <c r="E11" s="9"/>
      <c r="F11" s="10">
        <f t="shared" ref="F11:F15" si="2">SUM(C11:E11)</f>
        <v>119980.84</v>
      </c>
      <c r="G11" s="336">
        <f>[8]TB2015!C12</f>
        <v>119980.84</v>
      </c>
      <c r="H11" s="336">
        <f>[8]TB2015!D12</f>
        <v>119980.84</v>
      </c>
      <c r="I11" s="336">
        <f>[8]TB2015!E12</f>
        <v>119980.84</v>
      </c>
      <c r="J11" s="336">
        <f>[8]TB2015!F12</f>
        <v>119980.84</v>
      </c>
      <c r="K11" s="336">
        <f>[8]TB2015!G12</f>
        <v>119980.84</v>
      </c>
      <c r="L11" s="336">
        <f>[8]TB2015!H12</f>
        <v>119980.84</v>
      </c>
      <c r="M11" s="336">
        <f>[8]TB2015!I12</f>
        <v>119980.84</v>
      </c>
      <c r="N11" s="336">
        <f>[8]TB2015!J12</f>
        <v>119980.84</v>
      </c>
      <c r="O11" s="336">
        <f>[8]TB2015!K12</f>
        <v>119980.84</v>
      </c>
      <c r="P11" s="336">
        <f>[8]TB2015!L12</f>
        <v>119980.84</v>
      </c>
      <c r="Q11" s="336">
        <f>[8]TB2015!M12</f>
        <v>119980.84</v>
      </c>
      <c r="R11" s="336">
        <f>[8]TB2015!N12</f>
        <v>119980.84</v>
      </c>
      <c r="S11" s="7">
        <f t="shared" si="1"/>
        <v>119980.84000000001</v>
      </c>
      <c r="T11" s="7" t="s">
        <v>29</v>
      </c>
      <c r="U11" s="337">
        <f>-[8]TB2015!B74</f>
        <v>66430.47</v>
      </c>
      <c r="V11" s="9"/>
      <c r="W11" s="10"/>
      <c r="X11" s="10">
        <f>SUM(U11:W11)</f>
        <v>66430.47</v>
      </c>
      <c r="Y11" s="337">
        <f>-[8]TB2015!C74</f>
        <v>66763.759999999995</v>
      </c>
      <c r="Z11" s="337">
        <f>-[8]TB2015!D74</f>
        <v>67097.05</v>
      </c>
      <c r="AA11" s="337">
        <f>-[8]TB2015!E74</f>
        <v>67430.34</v>
      </c>
      <c r="AB11" s="337">
        <f>-[8]TB2015!F74</f>
        <v>67763.63</v>
      </c>
      <c r="AC11" s="337">
        <f>-[8]TB2015!G74</f>
        <v>68096.92</v>
      </c>
      <c r="AD11" s="337">
        <f>-[8]TB2015!H74</f>
        <v>68430.210000000006</v>
      </c>
      <c r="AE11" s="337">
        <f>-[8]TB2015!I74</f>
        <v>68763.5</v>
      </c>
      <c r="AF11" s="337">
        <f>-[8]TB2015!J74</f>
        <v>69096.789999999994</v>
      </c>
      <c r="AG11" s="337">
        <f>-[8]TB2015!K74</f>
        <v>69430.080000000002</v>
      </c>
      <c r="AH11" s="337">
        <f>-[8]TB2015!L74</f>
        <v>69763.37</v>
      </c>
      <c r="AI11" s="337">
        <f>-[8]TB2015!M74</f>
        <v>70096.66</v>
      </c>
      <c r="AJ11" s="337">
        <f>-[8]TB2015!N74</f>
        <v>70429.95</v>
      </c>
      <c r="AK11" s="7">
        <f t="shared" ref="AK11:AK15" si="3">AVERAGE(X11:AJ11)</f>
        <v>68430.209999999992</v>
      </c>
    </row>
    <row r="12" spans="1:37" s="7" customFormat="1" x14ac:dyDescent="0.2">
      <c r="A12" s="7" t="s">
        <v>30</v>
      </c>
      <c r="B12" s="9" t="s">
        <v>31</v>
      </c>
      <c r="C12" s="10">
        <v>0</v>
      </c>
      <c r="D12" s="10"/>
      <c r="E12" s="9"/>
      <c r="F12" s="10">
        <f t="shared" si="2"/>
        <v>0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7">
        <f t="shared" si="1"/>
        <v>0</v>
      </c>
      <c r="T12" s="7" t="s">
        <v>32</v>
      </c>
      <c r="U12" s="10">
        <v>0</v>
      </c>
      <c r="V12" s="9"/>
      <c r="W12" s="10"/>
      <c r="X12" s="10">
        <f>SUM(U12:W12)</f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7">
        <f t="shared" si="3"/>
        <v>0</v>
      </c>
    </row>
    <row r="13" spans="1:37" s="7" customFormat="1" x14ac:dyDescent="0.2">
      <c r="A13" s="7" t="s">
        <v>33</v>
      </c>
      <c r="B13" s="9" t="s">
        <v>34</v>
      </c>
      <c r="C13" s="10">
        <v>0</v>
      </c>
      <c r="D13" s="10"/>
      <c r="E13" s="9"/>
      <c r="F13" s="10">
        <f t="shared" si="2"/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7">
        <f t="shared" si="1"/>
        <v>0</v>
      </c>
      <c r="T13" s="7" t="s">
        <v>35</v>
      </c>
      <c r="U13" s="10">
        <v>0</v>
      </c>
      <c r="V13" s="9"/>
      <c r="W13" s="10"/>
      <c r="X13" s="10">
        <f>SUM(U13:W13)</f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7">
        <f t="shared" si="3"/>
        <v>0</v>
      </c>
    </row>
    <row r="14" spans="1:37" s="7" customFormat="1" x14ac:dyDescent="0.2">
      <c r="A14" s="7" t="s">
        <v>36</v>
      </c>
      <c r="B14" s="9" t="s">
        <v>37</v>
      </c>
      <c r="C14" s="10">
        <v>0</v>
      </c>
      <c r="D14" s="10"/>
      <c r="E14" s="9"/>
      <c r="F14" s="10">
        <f t="shared" si="2"/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7">
        <f t="shared" si="1"/>
        <v>0</v>
      </c>
      <c r="T14" s="7" t="s">
        <v>38</v>
      </c>
      <c r="U14" s="10">
        <f>-[8]TB2015!B111*$C$70</f>
        <v>0</v>
      </c>
      <c r="V14" s="9"/>
      <c r="W14" s="10"/>
      <c r="X14" s="10">
        <f>SUM(U14:W14)</f>
        <v>0</v>
      </c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7">
        <f t="shared" si="3"/>
        <v>0</v>
      </c>
    </row>
    <row r="15" spans="1:37" s="7" customFormat="1" x14ac:dyDescent="0.2">
      <c r="A15" s="7" t="s">
        <v>39</v>
      </c>
      <c r="B15" s="9" t="s">
        <v>40</v>
      </c>
      <c r="C15" s="10">
        <v>0</v>
      </c>
      <c r="D15" s="10"/>
      <c r="E15" s="9"/>
      <c r="F15" s="10">
        <f t="shared" si="2"/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7">
        <f t="shared" si="1"/>
        <v>0</v>
      </c>
      <c r="T15" s="7" t="s">
        <v>41</v>
      </c>
      <c r="U15" s="10">
        <v>0</v>
      </c>
      <c r="V15" s="9"/>
      <c r="W15" s="10"/>
      <c r="X15" s="10">
        <f>SUM(U15:W15)</f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7">
        <f t="shared" si="3"/>
        <v>0</v>
      </c>
    </row>
    <row r="16" spans="1:37" s="7" customFormat="1" x14ac:dyDescent="0.2">
      <c r="A16" s="7" t="s">
        <v>42</v>
      </c>
      <c r="B16" s="9"/>
      <c r="C16" s="10"/>
      <c r="D16" s="10"/>
      <c r="E16" s="9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1"/>
      <c r="T16" s="11"/>
      <c r="U16" s="10"/>
      <c r="V16" s="9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1"/>
    </row>
    <row r="17" spans="1:37" s="7" customFormat="1" ht="10.5" x14ac:dyDescent="0.25">
      <c r="A17" s="8" t="s">
        <v>43</v>
      </c>
      <c r="B17" s="9"/>
      <c r="C17" s="10"/>
      <c r="D17" s="10"/>
      <c r="E17" s="9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1"/>
      <c r="T17" s="13" t="s">
        <v>43</v>
      </c>
      <c r="U17" s="10"/>
      <c r="V17" s="12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1"/>
    </row>
    <row r="18" spans="1:37" s="7" customFormat="1" x14ac:dyDescent="0.2">
      <c r="A18" s="7" t="s">
        <v>44</v>
      </c>
      <c r="B18" s="9" t="s">
        <v>45</v>
      </c>
      <c r="C18" s="335">
        <f>[8]TB2015!B7</f>
        <v>21115</v>
      </c>
      <c r="D18" s="10"/>
      <c r="E18" s="9"/>
      <c r="F18" s="10">
        <f t="shared" ref="F18:F22" si="4">SUM(C18:E18)</f>
        <v>21115</v>
      </c>
      <c r="G18" s="336">
        <f>[8]TB2015!C7</f>
        <v>21115</v>
      </c>
      <c r="H18" s="336">
        <f>[8]TB2015!D7</f>
        <v>21115</v>
      </c>
      <c r="I18" s="336">
        <f>[8]TB2015!E7</f>
        <v>21115</v>
      </c>
      <c r="J18" s="336">
        <f>[8]TB2015!F7</f>
        <v>21115</v>
      </c>
      <c r="K18" s="336">
        <f>[8]TB2015!G7</f>
        <v>21115</v>
      </c>
      <c r="L18" s="336">
        <f>[8]TB2015!H7</f>
        <v>21115</v>
      </c>
      <c r="M18" s="336">
        <f>[8]TB2015!I7</f>
        <v>21115</v>
      </c>
      <c r="N18" s="336">
        <f>[8]TB2015!J7</f>
        <v>21115</v>
      </c>
      <c r="O18" s="336">
        <f>[8]TB2015!K7</f>
        <v>21115</v>
      </c>
      <c r="P18" s="336">
        <f>[8]TB2015!L7</f>
        <v>21115</v>
      </c>
      <c r="Q18" s="336">
        <f>[8]TB2015!M7</f>
        <v>21115</v>
      </c>
      <c r="R18" s="336">
        <f>[8]TB2015!N7</f>
        <v>21115</v>
      </c>
      <c r="S18" s="7">
        <f t="shared" ref="S18:S36" si="5">AVERAGE(F18:R18)</f>
        <v>21115</v>
      </c>
      <c r="U18" s="10"/>
      <c r="V18" s="9"/>
      <c r="W18" s="10"/>
      <c r="X18" s="10">
        <f>SUM(U18:W18)</f>
        <v>0</v>
      </c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1"/>
    </row>
    <row r="19" spans="1:37" s="7" customFormat="1" x14ac:dyDescent="0.2">
      <c r="A19" s="7" t="s">
        <v>46</v>
      </c>
      <c r="B19" s="9" t="s">
        <v>47</v>
      </c>
      <c r="C19" s="335">
        <f>[8]TB2015!B10</f>
        <v>30602.17</v>
      </c>
      <c r="D19" s="10"/>
      <c r="E19" s="9"/>
      <c r="F19" s="10">
        <f t="shared" si="4"/>
        <v>30602.17</v>
      </c>
      <c r="G19" s="336">
        <f>[8]TB2015!C10</f>
        <v>30602.17</v>
      </c>
      <c r="H19" s="336">
        <f>[8]TB2015!D10</f>
        <v>30602.17</v>
      </c>
      <c r="I19" s="336">
        <f>[8]TB2015!E10</f>
        <v>30602.17</v>
      </c>
      <c r="J19" s="336">
        <f>[8]TB2015!F10</f>
        <v>30602.17</v>
      </c>
      <c r="K19" s="336">
        <f>[8]TB2015!G10</f>
        <v>30602.17</v>
      </c>
      <c r="L19" s="336">
        <f>[8]TB2015!H10</f>
        <v>30602.17</v>
      </c>
      <c r="M19" s="336">
        <f>[8]TB2015!I10</f>
        <v>34208.800000000003</v>
      </c>
      <c r="N19" s="336">
        <f>[8]TB2015!J10</f>
        <v>34208.800000000003</v>
      </c>
      <c r="O19" s="336">
        <f>[8]TB2015!K10</f>
        <v>34208.800000000003</v>
      </c>
      <c r="P19" s="336">
        <f>[8]TB2015!L10</f>
        <v>34208.800000000003</v>
      </c>
      <c r="Q19" s="336">
        <f>[8]TB2015!M10</f>
        <v>34208.800000000003</v>
      </c>
      <c r="R19" s="336">
        <f>[8]TB2015!N10</f>
        <v>34208.800000000003</v>
      </c>
      <c r="S19" s="11">
        <f t="shared" si="5"/>
        <v>32266.768461538453</v>
      </c>
      <c r="T19" s="11" t="s">
        <v>48</v>
      </c>
      <c r="U19" s="337">
        <f>-[8]TB2015!B72</f>
        <v>-3489.55</v>
      </c>
      <c r="V19" s="9"/>
      <c r="W19" s="10"/>
      <c r="X19" s="10">
        <f>SUM(U19:W19)</f>
        <v>-3489.55</v>
      </c>
      <c r="Y19" s="337">
        <f>-[8]TB2015!C72</f>
        <v>-3409.65</v>
      </c>
      <c r="Z19" s="337">
        <f>-[8]TB2015!D72</f>
        <v>-3329.75</v>
      </c>
      <c r="AA19" s="337">
        <f>-[8]TB2015!E72</f>
        <v>-3249.85</v>
      </c>
      <c r="AB19" s="337">
        <f>-[8]TB2015!F72</f>
        <v>-3169.95</v>
      </c>
      <c r="AC19" s="337">
        <f>-[8]TB2015!G72</f>
        <v>-3090.05</v>
      </c>
      <c r="AD19" s="337">
        <f>-[8]TB2015!H72</f>
        <v>-3010.15</v>
      </c>
      <c r="AE19" s="337">
        <f>-[8]TB2015!I72</f>
        <v>-5776.72</v>
      </c>
      <c r="AF19" s="337">
        <f>-[8]TB2015!J72</f>
        <v>-5687.4</v>
      </c>
      <c r="AG19" s="337">
        <f>-[8]TB2015!K72</f>
        <v>-5598.08</v>
      </c>
      <c r="AH19" s="337">
        <f>-[8]TB2015!L72</f>
        <v>-5508.76</v>
      </c>
      <c r="AI19" s="337">
        <f>-[8]TB2015!M72</f>
        <v>-5419.44</v>
      </c>
      <c r="AJ19" s="338">
        <f>-[8]TB2015!N72</f>
        <v>-5330.12</v>
      </c>
      <c r="AK19" s="7">
        <f t="shared" ref="AK19:AK22" si="6">AVERAGE(X19:AJ19)</f>
        <v>-4313.0361538461548</v>
      </c>
    </row>
    <row r="20" spans="1:37" s="7" customFormat="1" ht="14.25" customHeight="1" x14ac:dyDescent="0.2">
      <c r="A20" s="7" t="s">
        <v>49</v>
      </c>
      <c r="B20" s="9" t="s">
        <v>50</v>
      </c>
      <c r="C20" s="335">
        <f>[8]TB2015!B13</f>
        <v>154672.12</v>
      </c>
      <c r="D20" s="10"/>
      <c r="E20" s="9"/>
      <c r="F20" s="10">
        <f t="shared" si="4"/>
        <v>154672.12</v>
      </c>
      <c r="G20" s="336">
        <f>[8]TB2015!C13</f>
        <v>154595.95000000001</v>
      </c>
      <c r="H20" s="336">
        <f>[8]TB2015!D13</f>
        <v>154592.54999999999</v>
      </c>
      <c r="I20" s="336">
        <f>[8]TB2015!E13</f>
        <v>155562.15</v>
      </c>
      <c r="J20" s="336">
        <f>[8]TB2015!F13</f>
        <v>156238.32999999999</v>
      </c>
      <c r="K20" s="336">
        <f>[8]TB2015!G13</f>
        <v>156238.32999999999</v>
      </c>
      <c r="L20" s="336">
        <f>[8]TB2015!H13</f>
        <v>156238.32999999999</v>
      </c>
      <c r="M20" s="336">
        <f>[8]TB2015!I13</f>
        <v>156238.32999999999</v>
      </c>
      <c r="N20" s="336">
        <f>[8]TB2015!J13</f>
        <v>158637.32999999999</v>
      </c>
      <c r="O20" s="336">
        <f>[8]TB2015!K13</f>
        <v>159561.47</v>
      </c>
      <c r="P20" s="336">
        <f>[8]TB2015!L13</f>
        <v>160117.19</v>
      </c>
      <c r="Q20" s="336">
        <f>[8]TB2015!M13</f>
        <v>160117.19</v>
      </c>
      <c r="R20" s="336">
        <f>[8]TB2015!N13</f>
        <v>162263.67999999999</v>
      </c>
      <c r="S20" s="7">
        <f t="shared" si="5"/>
        <v>157313.30384615384</v>
      </c>
      <c r="T20" s="7" t="s">
        <v>51</v>
      </c>
      <c r="U20" s="337">
        <f>-[8]TB2015!B75-[8]TB2015!B76</f>
        <v>58814.99</v>
      </c>
      <c r="V20" s="9"/>
      <c r="W20" s="10"/>
      <c r="X20" s="10">
        <f>SUM(U20:W20)</f>
        <v>58814.99</v>
      </c>
      <c r="Y20" s="337">
        <f>-[8]TB2015!C75-[8]TB2015!C76</f>
        <v>58667.66</v>
      </c>
      <c r="Z20" s="337">
        <f>-[8]TB2015!D75-[8]TB2015!D76</f>
        <v>59321.81</v>
      </c>
      <c r="AA20" s="337">
        <f>-[8]TB2015!E75-[8]TB2015!E76</f>
        <v>59980</v>
      </c>
      <c r="AB20" s="337">
        <f>-[8]TB2015!F75-[8]TB2015!F76</f>
        <v>61072.98</v>
      </c>
      <c r="AC20" s="337">
        <f>-[8]TB2015!G75-[8]TB2015!G76</f>
        <v>61733.98</v>
      </c>
      <c r="AD20" s="337">
        <f>-[8]TB2015!H75-[8]TB2015!H76</f>
        <v>62394.98</v>
      </c>
      <c r="AE20" s="337">
        <f>-[8]TB2015!I75-[8]TB2015!I76</f>
        <v>63055.98</v>
      </c>
      <c r="AF20" s="337">
        <f>-[8]TB2015!J75-[8]TB2015!J76</f>
        <v>61169.61</v>
      </c>
      <c r="AG20" s="337">
        <f>-[8]TB2015!K75-[8]TB2015!K76</f>
        <v>61507.4</v>
      </c>
      <c r="AH20" s="337">
        <f>-[8]TB2015!L75-[8]TB2015!L76</f>
        <v>61850.99</v>
      </c>
      <c r="AI20" s="337">
        <f>-[8]TB2015!M75-[8]TB2015!M76</f>
        <v>62528.15</v>
      </c>
      <c r="AJ20" s="337">
        <f>-[8]TB2015!N75-[8]TB2015!N76</f>
        <v>63214.25</v>
      </c>
      <c r="AK20" s="7">
        <f t="shared" si="6"/>
        <v>61177.906153846154</v>
      </c>
    </row>
    <row r="21" spans="1:37" s="7" customFormat="1" x14ac:dyDescent="0.2">
      <c r="A21" s="7" t="s">
        <v>52</v>
      </c>
      <c r="B21" s="9" t="s">
        <v>53</v>
      </c>
      <c r="C21" s="335">
        <f>[8]TB2015!B15</f>
        <v>573667.63</v>
      </c>
      <c r="D21" s="10"/>
      <c r="E21" s="9"/>
      <c r="F21" s="10">
        <f t="shared" si="4"/>
        <v>573667.63</v>
      </c>
      <c r="G21" s="336">
        <f>[8]TB2015!C15</f>
        <v>573667.63</v>
      </c>
      <c r="H21" s="336">
        <f>[8]TB2015!D15</f>
        <v>573667.63</v>
      </c>
      <c r="I21" s="336">
        <f>[8]TB2015!E15</f>
        <v>573667.63</v>
      </c>
      <c r="J21" s="336">
        <f>[8]TB2015!F15</f>
        <v>573667.63</v>
      </c>
      <c r="K21" s="336">
        <f>[8]TB2015!G15</f>
        <v>573667.63</v>
      </c>
      <c r="L21" s="336">
        <f>[8]TB2015!H15</f>
        <v>573667.63</v>
      </c>
      <c r="M21" s="336">
        <f>[8]TB2015!I15</f>
        <v>573667.63</v>
      </c>
      <c r="N21" s="336">
        <f>[8]TB2015!J15</f>
        <v>573667.63</v>
      </c>
      <c r="O21" s="336">
        <f>[8]TB2015!K15</f>
        <v>573667.63</v>
      </c>
      <c r="P21" s="336">
        <f>[8]TB2015!L15</f>
        <v>573667.63</v>
      </c>
      <c r="Q21" s="336">
        <f>[8]TB2015!M15</f>
        <v>573667.63</v>
      </c>
      <c r="R21" s="336">
        <f>[8]TB2015!N15</f>
        <v>574305.63</v>
      </c>
      <c r="S21" s="7">
        <f t="shared" si="5"/>
        <v>573716.70692307688</v>
      </c>
      <c r="T21" s="7" t="s">
        <v>54</v>
      </c>
      <c r="U21" s="337">
        <f>-[8]TB2015!B77</f>
        <v>433892.1</v>
      </c>
      <c r="V21" s="9"/>
      <c r="W21" s="10"/>
      <c r="X21" s="10">
        <f>SUM(U21:W21)</f>
        <v>433892.1</v>
      </c>
      <c r="Y21" s="337">
        <f>-[8]TB2015!C77</f>
        <v>436065.09</v>
      </c>
      <c r="Z21" s="337">
        <f>-[8]TB2015!D77</f>
        <v>438238.08</v>
      </c>
      <c r="AA21" s="337">
        <f>-[8]TB2015!E77</f>
        <v>440411.07</v>
      </c>
      <c r="AB21" s="337">
        <f>-[8]TB2015!F77</f>
        <v>442584.06</v>
      </c>
      <c r="AC21" s="337">
        <f>-[8]TB2015!G77</f>
        <v>444757.05</v>
      </c>
      <c r="AD21" s="337">
        <f>-[8]TB2015!H77</f>
        <v>446930.04</v>
      </c>
      <c r="AE21" s="337">
        <f>-[8]TB2015!I77</f>
        <v>449103.03</v>
      </c>
      <c r="AF21" s="337">
        <f>-[8]TB2015!J77</f>
        <v>451276.02</v>
      </c>
      <c r="AG21" s="337">
        <f>-[8]TB2015!K77</f>
        <v>453449.01</v>
      </c>
      <c r="AH21" s="337">
        <f>-[8]TB2015!L77</f>
        <v>455622</v>
      </c>
      <c r="AI21" s="337">
        <f>-[8]TB2015!M77</f>
        <v>457794.99</v>
      </c>
      <c r="AJ21" s="337">
        <f>-[8]TB2015!N77</f>
        <v>459967.98</v>
      </c>
      <c r="AK21" s="7">
        <f t="shared" si="6"/>
        <v>446930.04</v>
      </c>
    </row>
    <row r="22" spans="1:37" s="7" customFormat="1" x14ac:dyDescent="0.2">
      <c r="A22" s="7" t="s">
        <v>55</v>
      </c>
      <c r="B22" s="9" t="s">
        <v>56</v>
      </c>
      <c r="C22" s="10">
        <v>0</v>
      </c>
      <c r="D22" s="10"/>
      <c r="E22" s="9"/>
      <c r="F22" s="10">
        <f t="shared" si="4"/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7">
        <f t="shared" si="5"/>
        <v>0</v>
      </c>
      <c r="T22" s="7" t="s">
        <v>57</v>
      </c>
      <c r="U22" s="10">
        <v>0</v>
      </c>
      <c r="V22" s="9"/>
      <c r="W22" s="10"/>
      <c r="X22" s="10">
        <f>SUM(U22:W22)</f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7">
        <f t="shared" si="6"/>
        <v>0</v>
      </c>
    </row>
    <row r="23" spans="1:37" s="7" customFormat="1" ht="10.5" x14ac:dyDescent="0.25">
      <c r="A23" s="8" t="s">
        <v>58</v>
      </c>
      <c r="B23" s="9"/>
      <c r="C23" s="10"/>
      <c r="D23" s="10"/>
      <c r="E23" s="9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T23" s="8" t="s">
        <v>58</v>
      </c>
      <c r="U23" s="10"/>
      <c r="V23" s="9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1"/>
    </row>
    <row r="24" spans="1:37" s="7" customFormat="1" x14ac:dyDescent="0.2">
      <c r="A24" s="7" t="s">
        <v>59</v>
      </c>
      <c r="B24" s="9"/>
      <c r="C24" s="10"/>
      <c r="D24" s="10"/>
      <c r="E24" s="9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U24" s="10"/>
      <c r="V24" s="9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1"/>
    </row>
    <row r="25" spans="1:37" s="7" customFormat="1" x14ac:dyDescent="0.2">
      <c r="A25" s="7" t="s">
        <v>60</v>
      </c>
      <c r="B25" s="9" t="s">
        <v>61</v>
      </c>
      <c r="C25" s="14">
        <v>0</v>
      </c>
      <c r="D25" s="10"/>
      <c r="E25" s="9"/>
      <c r="F25" s="10">
        <f t="shared" ref="F25:F29" si="7">SUM(C25:E25)</f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7">
        <f t="shared" si="5"/>
        <v>0</v>
      </c>
      <c r="T25" s="9" t="s">
        <v>62</v>
      </c>
      <c r="U25" s="337">
        <f>-[8]TB2015!B73</f>
        <v>58.25</v>
      </c>
      <c r="V25" s="9"/>
      <c r="W25" s="10"/>
      <c r="X25" s="10">
        <f>SUM(U25:W25)</f>
        <v>58.25</v>
      </c>
      <c r="Y25" s="337">
        <f>-[8]TB2015!C73</f>
        <v>58.25</v>
      </c>
      <c r="Z25" s="337">
        <f>-[8]TB2015!D73</f>
        <v>58.25</v>
      </c>
      <c r="AA25" s="337">
        <f>-[8]TB2015!E73</f>
        <v>58.25</v>
      </c>
      <c r="AB25" s="337">
        <f>-[8]TB2015!F73</f>
        <v>58.25</v>
      </c>
      <c r="AC25" s="337">
        <f>-[8]TB2015!G73</f>
        <v>-116.25</v>
      </c>
      <c r="AD25" s="337">
        <f>-[8]TB2015!H73</f>
        <v>-116.25</v>
      </c>
      <c r="AE25" s="337">
        <f>-[8]TB2015!I73</f>
        <v>-116.25</v>
      </c>
      <c r="AF25" s="337">
        <f>-[8]TB2015!J73</f>
        <v>0</v>
      </c>
      <c r="AG25" s="337">
        <f>-[8]TB2015!K73</f>
        <v>0</v>
      </c>
      <c r="AH25" s="337">
        <f>-[8]TB2015!L73</f>
        <v>0</v>
      </c>
      <c r="AI25" s="337">
        <f>-[8]TB2015!M73</f>
        <v>0</v>
      </c>
      <c r="AJ25" s="337">
        <f>-[8]TB2015!N73</f>
        <v>0</v>
      </c>
      <c r="AK25" s="11"/>
    </row>
    <row r="26" spans="1:37" s="7" customFormat="1" x14ac:dyDescent="0.2">
      <c r="A26" s="7" t="s">
        <v>63</v>
      </c>
      <c r="B26" s="9" t="s">
        <v>64</v>
      </c>
      <c r="C26" s="335">
        <f>[8]TB2015!B14</f>
        <v>2400</v>
      </c>
      <c r="D26" s="10"/>
      <c r="E26" s="9"/>
      <c r="F26" s="10">
        <f t="shared" si="7"/>
        <v>2400</v>
      </c>
      <c r="G26" s="336">
        <f>[8]TB2015!C14</f>
        <v>2400</v>
      </c>
      <c r="H26" s="336">
        <f>[8]TB2015!D14</f>
        <v>2400</v>
      </c>
      <c r="I26" s="336">
        <f>[8]TB2015!E14</f>
        <v>2400</v>
      </c>
      <c r="J26" s="336">
        <f>[8]TB2015!F14</f>
        <v>2400</v>
      </c>
      <c r="K26" s="336">
        <f>[8]TB2015!G14</f>
        <v>2400</v>
      </c>
      <c r="L26" s="336">
        <f>[8]TB2015!H14</f>
        <v>2400</v>
      </c>
      <c r="M26" s="336">
        <f>[8]TB2015!I14</f>
        <v>2400</v>
      </c>
      <c r="N26" s="336">
        <f>[8]TB2015!J14</f>
        <v>2400</v>
      </c>
      <c r="O26" s="336">
        <f>[8]TB2015!K14</f>
        <v>2400</v>
      </c>
      <c r="P26" s="336">
        <f>[8]TB2015!L14</f>
        <v>2400</v>
      </c>
      <c r="Q26" s="336">
        <f>[8]TB2015!M14</f>
        <v>2400</v>
      </c>
      <c r="R26" s="336">
        <f>[8]TB2015!N14</f>
        <v>2400</v>
      </c>
      <c r="S26" s="7">
        <f t="shared" si="5"/>
        <v>2400</v>
      </c>
      <c r="T26" s="7" t="s">
        <v>65</v>
      </c>
      <c r="U26" s="337"/>
      <c r="V26" s="9"/>
      <c r="W26" s="10"/>
      <c r="X26" s="10">
        <f>SUM(U26:W26)</f>
        <v>0</v>
      </c>
      <c r="Y26" s="337"/>
      <c r="Z26" s="337"/>
      <c r="AA26" s="337"/>
      <c r="AB26" s="337"/>
      <c r="AC26" s="337"/>
      <c r="AD26" s="337"/>
      <c r="AE26" s="337"/>
      <c r="AF26" s="337"/>
      <c r="AG26" s="337"/>
      <c r="AH26" s="337"/>
      <c r="AI26" s="337"/>
      <c r="AJ26" s="337"/>
      <c r="AK26" s="7">
        <f t="shared" ref="AK26:AK29" si="8">AVERAGE(X26:AJ26)</f>
        <v>0</v>
      </c>
    </row>
    <row r="27" spans="1:37" s="7" customFormat="1" x14ac:dyDescent="0.2">
      <c r="A27" s="7" t="s">
        <v>66</v>
      </c>
      <c r="B27" s="9" t="s">
        <v>67</v>
      </c>
      <c r="C27" s="335">
        <f>[8]TB2015!B16</f>
        <v>52864.05</v>
      </c>
      <c r="D27" s="10"/>
      <c r="E27" s="9"/>
      <c r="F27" s="10">
        <f t="shared" si="7"/>
        <v>52864.05</v>
      </c>
      <c r="G27" s="336">
        <f>[8]TB2015!C16</f>
        <v>52864.05</v>
      </c>
      <c r="H27" s="336">
        <f>[8]TB2015!D16</f>
        <v>52864.05</v>
      </c>
      <c r="I27" s="336">
        <f>[8]TB2015!E16</f>
        <v>52864.05</v>
      </c>
      <c r="J27" s="336">
        <f>[8]TB2015!F16</f>
        <v>52864.05</v>
      </c>
      <c r="K27" s="336">
        <f>[8]TB2015!G16</f>
        <v>52864.05</v>
      </c>
      <c r="L27" s="336">
        <f>[8]TB2015!H16</f>
        <v>52864.05</v>
      </c>
      <c r="M27" s="336">
        <f>[8]TB2015!I16</f>
        <v>52864.05</v>
      </c>
      <c r="N27" s="336">
        <f>[8]TB2015!J16</f>
        <v>52864.05</v>
      </c>
      <c r="O27" s="336">
        <f>[8]TB2015!K16</f>
        <v>52864.05</v>
      </c>
      <c r="P27" s="336">
        <f>[8]TB2015!L16</f>
        <v>52864.05</v>
      </c>
      <c r="Q27" s="336">
        <f>[8]TB2015!M16</f>
        <v>52904.34</v>
      </c>
      <c r="R27" s="336">
        <f>[8]TB2015!N16</f>
        <v>52904.34</v>
      </c>
      <c r="S27" s="7">
        <f t="shared" si="5"/>
        <v>52870.24846153846</v>
      </c>
      <c r="T27" s="7" t="s">
        <v>68</v>
      </c>
      <c r="U27" s="337">
        <f>-[8]TB2015!B78</f>
        <v>2020.64</v>
      </c>
      <c r="V27" s="9"/>
      <c r="W27" s="10"/>
      <c r="X27" s="10">
        <f>SUM(U27:W27)</f>
        <v>2020.64</v>
      </c>
      <c r="Y27" s="337">
        <f>-[8]TB2015!C78</f>
        <v>2139.6999999999998</v>
      </c>
      <c r="Z27" s="337">
        <f>-[8]TB2015!D78</f>
        <v>2258.7600000000002</v>
      </c>
      <c r="AA27" s="337">
        <f>-[8]TB2015!E78</f>
        <v>2377.8200000000002</v>
      </c>
      <c r="AB27" s="337">
        <f>-[8]TB2015!F78</f>
        <v>2496.88</v>
      </c>
      <c r="AC27" s="337">
        <f>-[8]TB2015!G78</f>
        <v>2615.94</v>
      </c>
      <c r="AD27" s="337">
        <f>-[8]TB2015!H78</f>
        <v>2735</v>
      </c>
      <c r="AE27" s="337">
        <f>-[8]TB2015!I78</f>
        <v>2854.06</v>
      </c>
      <c r="AF27" s="337">
        <f>-[8]TB2015!J78</f>
        <v>2973.12</v>
      </c>
      <c r="AG27" s="337">
        <f>-[8]TB2015!K78</f>
        <v>3092.18</v>
      </c>
      <c r="AH27" s="337">
        <f>-[8]TB2015!L78</f>
        <v>3211.24</v>
      </c>
      <c r="AI27" s="337">
        <f>-[8]TB2015!M78</f>
        <v>3330.39</v>
      </c>
      <c r="AJ27" s="337">
        <f>-[8]TB2015!N78</f>
        <v>3449.54</v>
      </c>
      <c r="AK27" s="7">
        <f t="shared" si="8"/>
        <v>2735.020769230769</v>
      </c>
    </row>
    <row r="28" spans="1:37" s="7" customFormat="1" x14ac:dyDescent="0.2">
      <c r="A28" s="7" t="s">
        <v>69</v>
      </c>
      <c r="B28" s="9" t="s">
        <v>70</v>
      </c>
      <c r="C28" s="335">
        <f>[8]TB2015!B17</f>
        <v>626608.46</v>
      </c>
      <c r="D28" s="10"/>
      <c r="E28" s="9"/>
      <c r="F28" s="10">
        <f t="shared" si="7"/>
        <v>626608.46</v>
      </c>
      <c r="G28" s="336">
        <f>[8]TB2015!C17</f>
        <v>626608.46</v>
      </c>
      <c r="H28" s="336">
        <f>[8]TB2015!D17</f>
        <v>626608.46</v>
      </c>
      <c r="I28" s="336">
        <f>[8]TB2015!E17</f>
        <v>626608.46</v>
      </c>
      <c r="J28" s="336">
        <f>[8]TB2015!F17</f>
        <v>626608.46</v>
      </c>
      <c r="K28" s="336">
        <f>[8]TB2015!G17</f>
        <v>626608.46</v>
      </c>
      <c r="L28" s="336">
        <f>[8]TB2015!H17</f>
        <v>626608.46</v>
      </c>
      <c r="M28" s="336">
        <f>[8]TB2015!I17</f>
        <v>626608.46</v>
      </c>
      <c r="N28" s="336">
        <f>[8]TB2015!J17</f>
        <v>626608.46</v>
      </c>
      <c r="O28" s="336">
        <f>[8]TB2015!K17</f>
        <v>626608.46</v>
      </c>
      <c r="P28" s="336">
        <f>[8]TB2015!L17</f>
        <v>626689.04</v>
      </c>
      <c r="Q28" s="336">
        <f>[8]TB2015!M17</f>
        <v>627011.36</v>
      </c>
      <c r="R28" s="336">
        <f>[8]TB2015!N17</f>
        <v>627011.36</v>
      </c>
      <c r="S28" s="7">
        <f t="shared" si="5"/>
        <v>626676.64307692309</v>
      </c>
      <c r="T28" s="7" t="s">
        <v>71</v>
      </c>
      <c r="U28" s="337">
        <f>-[8]TB2015!B79</f>
        <v>375822.05</v>
      </c>
      <c r="V28" s="9"/>
      <c r="W28" s="10"/>
      <c r="X28" s="10">
        <f>SUM(U28:W28)</f>
        <v>375822.05</v>
      </c>
      <c r="Y28" s="337">
        <f>-[8]TB2015!C79</f>
        <v>377038.76</v>
      </c>
      <c r="Z28" s="337">
        <f>-[8]TB2015!D79</f>
        <v>378255.47</v>
      </c>
      <c r="AA28" s="337">
        <f>-[8]TB2015!E79</f>
        <v>379472.18</v>
      </c>
      <c r="AB28" s="337">
        <f>-[8]TB2015!F79</f>
        <v>380688.89</v>
      </c>
      <c r="AC28" s="337">
        <f>-[8]TB2015!G79</f>
        <v>381905.6</v>
      </c>
      <c r="AD28" s="337">
        <f>-[8]TB2015!H79</f>
        <v>383122.31</v>
      </c>
      <c r="AE28" s="337">
        <f>-[8]TB2015!I79</f>
        <v>384339.02</v>
      </c>
      <c r="AF28" s="337">
        <f>-[8]TB2015!J79</f>
        <v>385555.73</v>
      </c>
      <c r="AG28" s="337">
        <f>-[8]TB2015!K79</f>
        <v>386772.44</v>
      </c>
      <c r="AH28" s="337">
        <f>-[8]TB2015!L79</f>
        <v>387989.31</v>
      </c>
      <c r="AI28" s="337">
        <f>-[8]TB2015!M79</f>
        <v>389206.8</v>
      </c>
      <c r="AJ28" s="337">
        <f>-[8]TB2015!N79</f>
        <v>390424.29</v>
      </c>
      <c r="AK28" s="7">
        <f t="shared" si="8"/>
        <v>383122.52692307689</v>
      </c>
    </row>
    <row r="29" spans="1:37" s="7" customFormat="1" x14ac:dyDescent="0.2">
      <c r="A29" s="7" t="s">
        <v>72</v>
      </c>
      <c r="B29" s="9" t="s">
        <v>73</v>
      </c>
      <c r="C29" s="335">
        <f>[8]TB2015!B18</f>
        <v>182446.26</v>
      </c>
      <c r="D29" s="10"/>
      <c r="E29" s="9"/>
      <c r="F29" s="10">
        <f t="shared" si="7"/>
        <v>182446.26</v>
      </c>
      <c r="G29" s="336">
        <f>[8]TB2015!C18</f>
        <v>182446.26</v>
      </c>
      <c r="H29" s="336">
        <f>[8]TB2015!D18</f>
        <v>182446.26</v>
      </c>
      <c r="I29" s="336">
        <f>[8]TB2015!E18</f>
        <v>182446.26</v>
      </c>
      <c r="J29" s="336">
        <f>[8]TB2015!F18</f>
        <v>181954.27</v>
      </c>
      <c r="K29" s="336">
        <f>[8]TB2015!G18</f>
        <v>181954.27</v>
      </c>
      <c r="L29" s="336">
        <f>[8]TB2015!H18</f>
        <v>181954.27</v>
      </c>
      <c r="M29" s="336">
        <f>[8]TB2015!I18</f>
        <v>181954.27</v>
      </c>
      <c r="N29" s="336">
        <f>[8]TB2015!J18</f>
        <v>181954.27</v>
      </c>
      <c r="O29" s="336">
        <f>[8]TB2015!K18</f>
        <v>181954.27</v>
      </c>
      <c r="P29" s="336">
        <f>[8]TB2015!L18</f>
        <v>181954.27</v>
      </c>
      <c r="Q29" s="336">
        <f>[8]TB2015!M18</f>
        <v>181954.27</v>
      </c>
      <c r="R29" s="336">
        <f>[8]TB2015!N18</f>
        <v>181954.27</v>
      </c>
      <c r="S29" s="7">
        <f t="shared" si="5"/>
        <v>182105.65153846156</v>
      </c>
      <c r="T29" s="7" t="s">
        <v>74</v>
      </c>
      <c r="U29" s="337">
        <f>-[8]TB2015!B80</f>
        <v>89279.63</v>
      </c>
      <c r="V29" s="9"/>
      <c r="W29" s="10"/>
      <c r="X29" s="10">
        <f>SUM(U29:W29)</f>
        <v>89279.63</v>
      </c>
      <c r="Y29" s="337">
        <f>-[8]TB2015!C80</f>
        <v>89659.72</v>
      </c>
      <c r="Z29" s="337">
        <f>-[8]TB2015!D80</f>
        <v>90039.81</v>
      </c>
      <c r="AA29" s="337">
        <f>-[8]TB2015!E80</f>
        <v>90419.9</v>
      </c>
      <c r="AB29" s="337">
        <f>-[8]TB2015!F80</f>
        <v>90308</v>
      </c>
      <c r="AC29" s="337">
        <f>-[8]TB2015!G80</f>
        <v>90687.07</v>
      </c>
      <c r="AD29" s="337">
        <f>-[8]TB2015!H80</f>
        <v>91066.14</v>
      </c>
      <c r="AE29" s="337">
        <f>-[8]TB2015!I80</f>
        <v>91445.21</v>
      </c>
      <c r="AF29" s="337">
        <f>-[8]TB2015!J80</f>
        <v>91824.28</v>
      </c>
      <c r="AG29" s="337">
        <f>-[8]TB2015!K80</f>
        <v>92203.35</v>
      </c>
      <c r="AH29" s="337">
        <f>-[8]TB2015!L80</f>
        <v>92582.42</v>
      </c>
      <c r="AI29" s="337">
        <f>-[8]TB2015!M80</f>
        <v>92961.49</v>
      </c>
      <c r="AJ29" s="337">
        <f>-[8]TB2015!N80</f>
        <v>93340.56</v>
      </c>
      <c r="AK29" s="7">
        <f t="shared" si="8"/>
        <v>91216.73692307694</v>
      </c>
    </row>
    <row r="30" spans="1:37" s="7" customFormat="1" x14ac:dyDescent="0.2">
      <c r="B30" s="9"/>
      <c r="C30" s="10"/>
      <c r="D30" s="10"/>
      <c r="E30" s="9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U30" s="10"/>
      <c r="V30" s="9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1"/>
    </row>
    <row r="31" spans="1:37" s="7" customFormat="1" x14ac:dyDescent="0.2">
      <c r="A31" s="7" t="s">
        <v>75</v>
      </c>
      <c r="B31" s="9" t="s">
        <v>76</v>
      </c>
      <c r="C31" s="336">
        <f>[8]TB2015!B19</f>
        <v>92527.32</v>
      </c>
      <c r="D31" s="10"/>
      <c r="E31" s="9"/>
      <c r="F31" s="10">
        <f t="shared" ref="F31:F32" si="9">SUM(C31:E31)</f>
        <v>92527.32</v>
      </c>
      <c r="G31" s="336">
        <f>[8]TB2015!C19</f>
        <v>92527.32</v>
      </c>
      <c r="H31" s="336">
        <f>[8]TB2015!D19</f>
        <v>92527.32</v>
      </c>
      <c r="I31" s="336">
        <f>[8]TB2015!E19</f>
        <v>99275.88</v>
      </c>
      <c r="J31" s="336">
        <f>[8]TB2015!F19</f>
        <v>106241.64</v>
      </c>
      <c r="K31" s="336">
        <f>[8]TB2015!G19</f>
        <v>106241.64</v>
      </c>
      <c r="L31" s="336">
        <f>[8]TB2015!H19</f>
        <v>106241.64</v>
      </c>
      <c r="M31" s="336">
        <f>[8]TB2015!I19</f>
        <v>106241.64</v>
      </c>
      <c r="N31" s="336">
        <f>[8]TB2015!J19</f>
        <v>106241.64</v>
      </c>
      <c r="O31" s="336">
        <f>[8]TB2015!K19</f>
        <v>106241.64</v>
      </c>
      <c r="P31" s="336">
        <f>[8]TB2015!L19</f>
        <v>106241.64</v>
      </c>
      <c r="Q31" s="336">
        <f>[8]TB2015!M19</f>
        <v>112960.44</v>
      </c>
      <c r="R31" s="336">
        <f>[8]TB2015!N19</f>
        <v>112961.02</v>
      </c>
      <c r="S31" s="7">
        <f t="shared" si="5"/>
        <v>103574.67538461539</v>
      </c>
      <c r="T31" s="7" t="s">
        <v>77</v>
      </c>
      <c r="U31" s="337">
        <f>-[8]TB2015!B81</f>
        <v>79794.12</v>
      </c>
      <c r="V31" s="9"/>
      <c r="W31" s="10"/>
      <c r="X31" s="10">
        <f>SUM(U31:W31)</f>
        <v>79794.12</v>
      </c>
      <c r="Y31" s="337">
        <f>-[8]TB2015!C81</f>
        <v>80179.649999999994</v>
      </c>
      <c r="Z31" s="337">
        <f>-[8]TB2015!D81</f>
        <v>80565.179999999993</v>
      </c>
      <c r="AA31" s="337">
        <f>-[8]TB2015!E81</f>
        <v>80978.83</v>
      </c>
      <c r="AB31" s="337">
        <f>-[8]TB2015!F81</f>
        <v>81421.5</v>
      </c>
      <c r="AC31" s="337">
        <f>-[8]TB2015!G81</f>
        <v>81864.17</v>
      </c>
      <c r="AD31" s="337">
        <f>-[8]TB2015!H81</f>
        <v>82306.84</v>
      </c>
      <c r="AE31" s="337">
        <f>-[8]TB2015!I81</f>
        <v>82749.509999999995</v>
      </c>
      <c r="AF31" s="337">
        <f>-[8]TB2015!J81</f>
        <v>83192.179999999993</v>
      </c>
      <c r="AG31" s="337">
        <f>-[8]TB2015!K81</f>
        <v>83634.850000000006</v>
      </c>
      <c r="AH31" s="337">
        <f>-[8]TB2015!L81</f>
        <v>84077.52</v>
      </c>
      <c r="AI31" s="337">
        <f>-[8]TB2015!M81</f>
        <v>84548.19</v>
      </c>
      <c r="AJ31" s="337">
        <f>-[8]TB2015!N81</f>
        <v>85018.86</v>
      </c>
      <c r="AK31" s="7">
        <f t="shared" ref="AK31:AK36" si="10">AVERAGE(X31:AJ31)</f>
        <v>82333.184615384627</v>
      </c>
    </row>
    <row r="32" spans="1:37" s="7" customFormat="1" x14ac:dyDescent="0.2">
      <c r="B32" s="9" t="s">
        <v>78</v>
      </c>
      <c r="C32" s="336">
        <f>[8]TB2015!B20</f>
        <v>31234.26</v>
      </c>
      <c r="D32" s="10"/>
      <c r="E32" s="9"/>
      <c r="F32" s="10">
        <f t="shared" si="9"/>
        <v>31234.26</v>
      </c>
      <c r="G32" s="339">
        <f>[8]TB2015!C20</f>
        <v>31234.26</v>
      </c>
      <c r="H32" s="339">
        <f>[8]TB2015!D20</f>
        <v>32727.62</v>
      </c>
      <c r="I32" s="339">
        <f>[8]TB2015!E20</f>
        <v>36080.82</v>
      </c>
      <c r="J32" s="339">
        <f>[8]TB2015!F20</f>
        <v>36080.82</v>
      </c>
      <c r="K32" s="339">
        <f>[8]TB2015!G20</f>
        <v>37370.1</v>
      </c>
      <c r="L32" s="339">
        <f>[8]TB2015!H20</f>
        <v>38417.64</v>
      </c>
      <c r="M32" s="339">
        <f>[8]TB2015!I20</f>
        <v>39384.6</v>
      </c>
      <c r="N32" s="339">
        <f>[8]TB2015!J20</f>
        <v>40432.14</v>
      </c>
      <c r="O32" s="339">
        <f>[8]TB2015!K20</f>
        <v>41882.58</v>
      </c>
      <c r="P32" s="339">
        <f>[8]TB2015!L20</f>
        <v>43816.5</v>
      </c>
      <c r="Q32" s="339">
        <f>[8]TB2015!M20</f>
        <v>44461.14</v>
      </c>
      <c r="R32" s="339">
        <f>[8]TB2015!N20</f>
        <v>46153.32</v>
      </c>
      <c r="S32" s="7">
        <f t="shared" si="5"/>
        <v>38405.830769230772</v>
      </c>
      <c r="T32" s="7" t="s">
        <v>79</v>
      </c>
      <c r="U32" s="340">
        <f>-[8]TB2015!B82</f>
        <v>6759.5</v>
      </c>
      <c r="V32" s="9"/>
      <c r="W32" s="10"/>
      <c r="X32" s="10">
        <f>SUM(U32:W32)</f>
        <v>6759.5</v>
      </c>
      <c r="Y32" s="340">
        <f>-[8]TB2015!C82</f>
        <v>6889.65</v>
      </c>
      <c r="Z32" s="340">
        <f>-[8]TB2015!D82</f>
        <v>7026.02</v>
      </c>
      <c r="AA32" s="340">
        <f>-[8]TB2015!E82</f>
        <v>7176.36</v>
      </c>
      <c r="AB32" s="340">
        <f>-[8]TB2015!F82</f>
        <v>7326.7</v>
      </c>
      <c r="AC32" s="340">
        <f>-[8]TB2015!G82</f>
        <v>7482.41</v>
      </c>
      <c r="AD32" s="340">
        <f>-[8]TB2015!H82</f>
        <v>7642.49</v>
      </c>
      <c r="AE32" s="340">
        <f>-[8]TB2015!I82</f>
        <v>7806.6</v>
      </c>
      <c r="AF32" s="340">
        <f>-[8]TB2015!J82</f>
        <v>7975.07</v>
      </c>
      <c r="AG32" s="340">
        <f>-[8]TB2015!K82</f>
        <v>8149.58</v>
      </c>
      <c r="AH32" s="340">
        <f>-[8]TB2015!L82</f>
        <v>8332.15</v>
      </c>
      <c r="AI32" s="340">
        <f>-[8]TB2015!M82</f>
        <v>8517.41</v>
      </c>
      <c r="AJ32" s="340">
        <f>-[8]TB2015!N82</f>
        <v>8709.7199999999993</v>
      </c>
      <c r="AK32" s="7">
        <f t="shared" si="10"/>
        <v>7676.4353846153836</v>
      </c>
    </row>
    <row r="33" spans="1:37" s="7" customFormat="1" ht="10.5" x14ac:dyDescent="0.25">
      <c r="A33" s="17" t="s">
        <v>80</v>
      </c>
      <c r="B33" s="18" t="s">
        <v>81</v>
      </c>
      <c r="C33" s="312">
        <f>SUM(C31:C32)</f>
        <v>123761.58</v>
      </c>
      <c r="D33" s="10"/>
      <c r="E33" s="167">
        <f>SUM(E31:E32)</f>
        <v>0</v>
      </c>
      <c r="F33" s="167">
        <f>SUM(F31:F32)</f>
        <v>123761.58</v>
      </c>
      <c r="G33" s="10">
        <f t="shared" ref="G33:R33" si="11">SUM(G31:G32)</f>
        <v>123761.58</v>
      </c>
      <c r="H33" s="10">
        <f t="shared" si="11"/>
        <v>125254.94</v>
      </c>
      <c r="I33" s="10">
        <f t="shared" si="11"/>
        <v>135356.70000000001</v>
      </c>
      <c r="J33" s="10">
        <f t="shared" si="11"/>
        <v>142322.46</v>
      </c>
      <c r="K33" s="10">
        <f t="shared" si="11"/>
        <v>143611.74</v>
      </c>
      <c r="L33" s="10">
        <f t="shared" si="11"/>
        <v>144659.28</v>
      </c>
      <c r="M33" s="10">
        <f t="shared" si="11"/>
        <v>145626.23999999999</v>
      </c>
      <c r="N33" s="10">
        <f t="shared" si="11"/>
        <v>146673.78</v>
      </c>
      <c r="O33" s="10">
        <f t="shared" si="11"/>
        <v>148124.22</v>
      </c>
      <c r="P33" s="10">
        <f t="shared" si="11"/>
        <v>150058.14000000001</v>
      </c>
      <c r="Q33" s="10">
        <f t="shared" si="11"/>
        <v>157421.58000000002</v>
      </c>
      <c r="R33" s="10">
        <f t="shared" si="11"/>
        <v>159114.34</v>
      </c>
      <c r="S33" s="7">
        <f t="shared" si="5"/>
        <v>141980.50615384619</v>
      </c>
      <c r="T33" s="20" t="s">
        <v>81</v>
      </c>
      <c r="U33" s="10">
        <f>SUM(U31:U32)</f>
        <v>86553.62</v>
      </c>
      <c r="V33" s="167">
        <f>SUM(V31:V32)</f>
        <v>0</v>
      </c>
      <c r="W33" s="10"/>
      <c r="X33" s="167">
        <f>SUM(X31:X32)</f>
        <v>86553.62</v>
      </c>
      <c r="Y33" s="10">
        <f>SUM(Y31:Y32)</f>
        <v>87069.299999999988</v>
      </c>
      <c r="Z33" s="10">
        <f t="shared" ref="Z33:AJ33" si="12">SUM(Z31:Z32)</f>
        <v>87591.2</v>
      </c>
      <c r="AA33" s="10">
        <f t="shared" si="12"/>
        <v>88155.19</v>
      </c>
      <c r="AB33" s="10">
        <f t="shared" si="12"/>
        <v>88748.2</v>
      </c>
      <c r="AC33" s="10">
        <f t="shared" si="12"/>
        <v>89346.58</v>
      </c>
      <c r="AD33" s="10">
        <f t="shared" si="12"/>
        <v>89949.33</v>
      </c>
      <c r="AE33" s="10">
        <f t="shared" si="12"/>
        <v>90556.11</v>
      </c>
      <c r="AF33" s="10">
        <f t="shared" si="12"/>
        <v>91167.25</v>
      </c>
      <c r="AG33" s="10">
        <f t="shared" si="12"/>
        <v>91784.430000000008</v>
      </c>
      <c r="AH33" s="10">
        <f t="shared" si="12"/>
        <v>92409.67</v>
      </c>
      <c r="AI33" s="10">
        <f t="shared" si="12"/>
        <v>93065.600000000006</v>
      </c>
      <c r="AJ33" s="10">
        <f t="shared" si="12"/>
        <v>93728.58</v>
      </c>
      <c r="AK33" s="7">
        <f t="shared" si="10"/>
        <v>90009.62000000001</v>
      </c>
    </row>
    <row r="34" spans="1:37" s="7" customFormat="1" x14ac:dyDescent="0.2">
      <c r="A34" s="7" t="s">
        <v>82</v>
      </c>
      <c r="B34" s="9" t="s">
        <v>83</v>
      </c>
      <c r="C34" s="335">
        <f>[8]TB2015!B21</f>
        <v>57770.48</v>
      </c>
      <c r="D34" s="10"/>
      <c r="E34" s="9"/>
      <c r="F34" s="10">
        <f t="shared" ref="F34:F36" si="13">SUM(C34:E34)</f>
        <v>57770.48</v>
      </c>
      <c r="G34" s="336">
        <f>[8]TB2015!C21</f>
        <v>57770.48</v>
      </c>
      <c r="H34" s="336">
        <f>[8]TB2015!D21</f>
        <v>57770.48</v>
      </c>
      <c r="I34" s="336">
        <f>[8]TB2015!E21</f>
        <v>57770.48</v>
      </c>
      <c r="J34" s="336">
        <f>[8]TB2015!F21</f>
        <v>57770.48</v>
      </c>
      <c r="K34" s="336">
        <f>[8]TB2015!G21</f>
        <v>57770.48</v>
      </c>
      <c r="L34" s="336">
        <f>[8]TB2015!H21</f>
        <v>57770.48</v>
      </c>
      <c r="M34" s="336">
        <f>[8]TB2015!I21</f>
        <v>57770.48</v>
      </c>
      <c r="N34" s="336">
        <f>[8]TB2015!J21</f>
        <v>57770.48</v>
      </c>
      <c r="O34" s="336">
        <f>[8]TB2015!K21</f>
        <v>57770.48</v>
      </c>
      <c r="P34" s="336">
        <f>[8]TB2015!L21</f>
        <v>57770.48</v>
      </c>
      <c r="Q34" s="336">
        <f>[8]TB2015!M21</f>
        <v>57770.48</v>
      </c>
      <c r="R34" s="336">
        <f>[8]TB2015!N21</f>
        <v>57770.48</v>
      </c>
      <c r="S34" s="7">
        <f t="shared" si="5"/>
        <v>57770.479999999989</v>
      </c>
      <c r="T34" s="7" t="s">
        <v>84</v>
      </c>
      <c r="U34" s="337">
        <f>-[8]TB2015!B83</f>
        <v>34358.39</v>
      </c>
      <c r="V34" s="9"/>
      <c r="W34" s="10"/>
      <c r="X34" s="10">
        <f>SUM(U34:W34)</f>
        <v>34358.39</v>
      </c>
      <c r="Y34" s="337">
        <f>-[8]TB2015!C83</f>
        <v>34465.17</v>
      </c>
      <c r="Z34" s="337">
        <f>-[8]TB2015!D83</f>
        <v>34571.949999999997</v>
      </c>
      <c r="AA34" s="337">
        <f>-[8]TB2015!E83</f>
        <v>34678.730000000003</v>
      </c>
      <c r="AB34" s="337">
        <f>-[8]TB2015!F83</f>
        <v>34785.51</v>
      </c>
      <c r="AC34" s="337">
        <f>-[8]TB2015!G83</f>
        <v>34892.29</v>
      </c>
      <c r="AD34" s="337">
        <f>-[8]TB2015!H83</f>
        <v>34999.07</v>
      </c>
      <c r="AE34" s="337">
        <f>-[8]TB2015!I83</f>
        <v>35105.85</v>
      </c>
      <c r="AF34" s="337">
        <f>-[8]TB2015!J83</f>
        <v>35212.629999999997</v>
      </c>
      <c r="AG34" s="337">
        <f>-[8]TB2015!K83</f>
        <v>35319.410000000003</v>
      </c>
      <c r="AH34" s="337">
        <f>-[8]TB2015!L83</f>
        <v>35426.19</v>
      </c>
      <c r="AI34" s="337">
        <f>-[8]TB2015!M83</f>
        <v>35532.97</v>
      </c>
      <c r="AJ34" s="337">
        <f>-[8]TB2015!N83</f>
        <v>35639.75</v>
      </c>
      <c r="AK34" s="7">
        <f t="shared" si="10"/>
        <v>34999.07</v>
      </c>
    </row>
    <row r="35" spans="1:37" s="7" customFormat="1" x14ac:dyDescent="0.2">
      <c r="A35" s="7" t="s">
        <v>85</v>
      </c>
      <c r="B35" s="9" t="s">
        <v>86</v>
      </c>
      <c r="C35" s="10">
        <v>0</v>
      </c>
      <c r="D35" s="10"/>
      <c r="E35" s="9"/>
      <c r="F35" s="10">
        <f t="shared" si="13"/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7">
        <f t="shared" si="5"/>
        <v>0</v>
      </c>
      <c r="T35" s="7" t="s">
        <v>87</v>
      </c>
      <c r="U35" s="10">
        <v>0</v>
      </c>
      <c r="V35" s="9"/>
      <c r="W35" s="10"/>
      <c r="X35" s="10">
        <f>SUM(U35:W35)</f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7">
        <f t="shared" si="10"/>
        <v>0</v>
      </c>
    </row>
    <row r="36" spans="1:37" s="7" customFormat="1" x14ac:dyDescent="0.2">
      <c r="A36" s="7" t="s">
        <v>88</v>
      </c>
      <c r="B36" s="9" t="s">
        <v>89</v>
      </c>
      <c r="C36" s="10">
        <v>0</v>
      </c>
      <c r="D36" s="10"/>
      <c r="E36" s="9"/>
      <c r="F36" s="10">
        <f t="shared" si="13"/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7">
        <f t="shared" si="5"/>
        <v>0</v>
      </c>
      <c r="T36" s="7" t="s">
        <v>90</v>
      </c>
      <c r="U36" s="10">
        <v>0</v>
      </c>
      <c r="V36" s="9"/>
      <c r="W36" s="10"/>
      <c r="X36" s="10">
        <f>SUM(U36:W36)</f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7">
        <f t="shared" si="10"/>
        <v>0</v>
      </c>
    </row>
    <row r="37" spans="1:37" s="7" customFormat="1" ht="10.5" x14ac:dyDescent="0.25">
      <c r="A37" s="8" t="s">
        <v>91</v>
      </c>
      <c r="B37" s="9"/>
      <c r="C37" s="10"/>
      <c r="D37" s="10"/>
      <c r="E37" s="9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T37" s="8" t="s">
        <v>91</v>
      </c>
      <c r="U37" s="10"/>
      <c r="V37" s="9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1"/>
    </row>
    <row r="38" spans="1:37" s="7" customFormat="1" x14ac:dyDescent="0.2">
      <c r="A38" s="7" t="s">
        <v>92</v>
      </c>
      <c r="B38" s="9" t="s">
        <v>93</v>
      </c>
      <c r="C38" s="335">
        <f>[8]TB2015!B8</f>
        <v>952.2</v>
      </c>
      <c r="D38" s="10"/>
      <c r="E38" s="9"/>
      <c r="F38" s="10">
        <f t="shared" ref="F38" si="14">SUM(C38:E38)</f>
        <v>952.2</v>
      </c>
      <c r="G38" s="336">
        <f>[8]TB2015!C8</f>
        <v>951.74</v>
      </c>
      <c r="H38" s="336">
        <f>[8]TB2015!D8</f>
        <v>943.88</v>
      </c>
      <c r="I38" s="336">
        <f>[8]TB2015!E8</f>
        <v>942.6</v>
      </c>
      <c r="J38" s="336">
        <f>[8]TB2015!F8</f>
        <v>945.63</v>
      </c>
      <c r="K38" s="336">
        <f>[8]TB2015!G8</f>
        <v>943.74</v>
      </c>
      <c r="L38" s="336">
        <f>[8]TB2015!H8</f>
        <v>947.69</v>
      </c>
      <c r="M38" s="336">
        <f>[8]TB2015!I8</f>
        <v>945.71</v>
      </c>
      <c r="N38" s="336">
        <f>[8]TB2015!J8</f>
        <v>944.36</v>
      </c>
      <c r="O38" s="336">
        <f>[8]TB2015!K8</f>
        <v>935.58</v>
      </c>
      <c r="P38" s="336">
        <f>[8]TB2015!L8</f>
        <v>936.73</v>
      </c>
      <c r="Q38" s="336">
        <f>[8]TB2015!M8</f>
        <v>936.89</v>
      </c>
      <c r="R38" s="336">
        <f>[8]TB2015!N8</f>
        <v>935.68</v>
      </c>
      <c r="S38" s="7">
        <f>AVERAGE(F38:R38)</f>
        <v>943.26384615384609</v>
      </c>
      <c r="U38" s="10"/>
      <c r="V38" s="9"/>
      <c r="W38" s="10"/>
      <c r="X38" s="10">
        <f>SUM(U38:W38)</f>
        <v>0</v>
      </c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1"/>
    </row>
    <row r="39" spans="1:37" s="7" customFormat="1" x14ac:dyDescent="0.2">
      <c r="B39" s="12"/>
      <c r="C39" s="10"/>
      <c r="D39" s="10"/>
      <c r="E39" s="9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U39" s="10"/>
      <c r="V39" s="9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1"/>
    </row>
    <row r="40" spans="1:37" s="7" customFormat="1" x14ac:dyDescent="0.2">
      <c r="A40" s="7" t="s">
        <v>94</v>
      </c>
      <c r="B40" s="9"/>
      <c r="C40" s="10"/>
      <c r="D40" s="10"/>
      <c r="E40" s="9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U40" s="10"/>
      <c r="V40" s="9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1"/>
    </row>
    <row r="41" spans="1:37" s="7" customFormat="1" x14ac:dyDescent="0.2">
      <c r="B41" s="9" t="s">
        <v>95</v>
      </c>
      <c r="C41" s="336">
        <f>[8]TB2015!B11</f>
        <v>0</v>
      </c>
      <c r="D41" s="10"/>
      <c r="E41" s="9"/>
      <c r="F41" s="10">
        <f t="shared" ref="F41:F42" si="15">SUM(C41:E41)</f>
        <v>0</v>
      </c>
      <c r="G41" s="336">
        <f>[8]TB2015!C11</f>
        <v>0</v>
      </c>
      <c r="H41" s="336">
        <f>[8]TB2015!D11</f>
        <v>0</v>
      </c>
      <c r="I41" s="336">
        <f>[8]TB2015!E11</f>
        <v>0</v>
      </c>
      <c r="J41" s="336">
        <f>[8]TB2015!F11</f>
        <v>0</v>
      </c>
      <c r="K41" s="336">
        <f>[8]TB2015!G11</f>
        <v>0</v>
      </c>
      <c r="L41" s="336">
        <f>[8]TB2015!H11</f>
        <v>6470</v>
      </c>
      <c r="M41" s="336">
        <f>[8]TB2015!I11</f>
        <v>0</v>
      </c>
      <c r="N41" s="336">
        <f>[8]TB2015!J11</f>
        <v>0</v>
      </c>
      <c r="O41" s="336">
        <f>[8]TB2015!K11</f>
        <v>0</v>
      </c>
      <c r="P41" s="336">
        <f>[8]TB2015!L11</f>
        <v>0</v>
      </c>
      <c r="Q41" s="336">
        <f>[8]TB2015!M11</f>
        <v>0</v>
      </c>
      <c r="R41" s="336">
        <f>[8]TB2015!N11</f>
        <v>0</v>
      </c>
      <c r="S41" s="7">
        <f>AVERAGE(F41:R41)</f>
        <v>497.69230769230768</v>
      </c>
      <c r="T41" s="7" t="s">
        <v>96</v>
      </c>
      <c r="U41" s="10">
        <v>0</v>
      </c>
      <c r="V41" s="9"/>
      <c r="W41" s="10"/>
      <c r="X41" s="10">
        <f>SUM(U41:W41)</f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7">
        <f t="shared" ref="AK41:AK43" si="16">AVERAGE(X41:AJ41)</f>
        <v>0</v>
      </c>
    </row>
    <row r="42" spans="1:37" s="7" customFormat="1" x14ac:dyDescent="0.2">
      <c r="A42" s="17" t="s">
        <v>94</v>
      </c>
      <c r="B42" s="9" t="s">
        <v>97</v>
      </c>
      <c r="C42" s="341">
        <f>[8]TB2015!B22</f>
        <v>78668.639999999999</v>
      </c>
      <c r="D42" s="10"/>
      <c r="E42" s="9"/>
      <c r="F42" s="10">
        <f t="shared" si="15"/>
        <v>78668.639999999999</v>
      </c>
      <c r="G42" s="342">
        <f>[8]TB2015!C22</f>
        <v>78620.97</v>
      </c>
      <c r="H42" s="342">
        <f>[8]TB2015!D22</f>
        <v>78388.83</v>
      </c>
      <c r="I42" s="342">
        <f>[8]TB2015!E22</f>
        <v>78320.61</v>
      </c>
      <c r="J42" s="342">
        <f>[8]TB2015!F22</f>
        <v>78398.240000000005</v>
      </c>
      <c r="K42" s="342">
        <f>[8]TB2015!G22</f>
        <v>78249.460000000006</v>
      </c>
      <c r="L42" s="342">
        <f>[8]TB2015!H22</f>
        <v>78635.100000000006</v>
      </c>
      <c r="M42" s="342">
        <f>[8]TB2015!I22</f>
        <v>78787.960000000006</v>
      </c>
      <c r="N42" s="342">
        <f>[8]TB2015!J22</f>
        <v>78714.100000000006</v>
      </c>
      <c r="O42" s="342">
        <f>[8]TB2015!K22</f>
        <v>78455.710000000006</v>
      </c>
      <c r="P42" s="342">
        <f>[8]TB2015!L22</f>
        <v>78531.77</v>
      </c>
      <c r="Q42" s="342">
        <f>[8]TB2015!M22</f>
        <v>78825.06</v>
      </c>
      <c r="R42" s="342">
        <f>[8]TB2015!N22</f>
        <v>78934.45</v>
      </c>
      <c r="S42" s="7">
        <f>AVERAGE(F42:R42)</f>
        <v>78579.299999999988</v>
      </c>
      <c r="T42" s="7" t="s">
        <v>98</v>
      </c>
      <c r="U42" s="337">
        <f>-[8]TB2015!B84</f>
        <v>31533.01</v>
      </c>
      <c r="V42" s="9"/>
      <c r="W42" s="10"/>
      <c r="X42" s="10">
        <f>SUM(U42:W42)</f>
        <v>31533.01</v>
      </c>
      <c r="Y42" s="337">
        <f>-[8]TB2015!C84</f>
        <v>31651.95</v>
      </c>
      <c r="Z42" s="337">
        <f>-[8]TB2015!D84</f>
        <v>31668.38</v>
      </c>
      <c r="AA42" s="337">
        <f>-[8]TB2015!E84</f>
        <v>31734.799999999999</v>
      </c>
      <c r="AB42" s="337">
        <f>-[8]TB2015!F84</f>
        <v>31914.06</v>
      </c>
      <c r="AC42" s="337">
        <f>-[8]TB2015!G84</f>
        <v>31987.21</v>
      </c>
      <c r="AD42" s="337">
        <f>-[8]TB2015!H84</f>
        <v>32237.42</v>
      </c>
      <c r="AE42" s="337">
        <f>-[8]TB2015!I84</f>
        <v>32324.76</v>
      </c>
      <c r="AF42" s="337">
        <f>-[8]TB2015!J84</f>
        <v>32419.08</v>
      </c>
      <c r="AG42" s="337">
        <f>-[8]TB2015!K84</f>
        <v>32399.97</v>
      </c>
      <c r="AH42" s="337">
        <f>-[8]TB2015!L84</f>
        <v>32571.46</v>
      </c>
      <c r="AI42" s="337">
        <f>-[8]TB2015!M84</f>
        <v>32711.62</v>
      </c>
      <c r="AJ42" s="337">
        <f>-[8]TB2015!N84</f>
        <v>32817.86</v>
      </c>
      <c r="AK42" s="7">
        <f t="shared" si="16"/>
        <v>32151.66</v>
      </c>
    </row>
    <row r="43" spans="1:37" s="7" customFormat="1" ht="10.5" x14ac:dyDescent="0.25">
      <c r="A43" s="17"/>
      <c r="B43" s="18" t="s">
        <v>81</v>
      </c>
      <c r="C43" s="167">
        <f>SUM(C41:C42)</f>
        <v>78668.639999999999</v>
      </c>
      <c r="D43" s="10"/>
      <c r="E43" s="167">
        <f>SUM(E41:E42)</f>
        <v>0</v>
      </c>
      <c r="F43" s="167">
        <f>SUM(F41:F42)</f>
        <v>78668.639999999999</v>
      </c>
      <c r="G43" s="10">
        <f t="shared" ref="G43:R43" si="17">SUM(G41:G42)</f>
        <v>78620.97</v>
      </c>
      <c r="H43" s="10">
        <f t="shared" si="17"/>
        <v>78388.83</v>
      </c>
      <c r="I43" s="10">
        <f t="shared" si="17"/>
        <v>78320.61</v>
      </c>
      <c r="J43" s="10">
        <f t="shared" si="17"/>
        <v>78398.240000000005</v>
      </c>
      <c r="K43" s="10">
        <f t="shared" si="17"/>
        <v>78249.460000000006</v>
      </c>
      <c r="L43" s="10">
        <f t="shared" si="17"/>
        <v>85105.1</v>
      </c>
      <c r="M43" s="10">
        <f t="shared" si="17"/>
        <v>78787.960000000006</v>
      </c>
      <c r="N43" s="10">
        <f t="shared" si="17"/>
        <v>78714.100000000006</v>
      </c>
      <c r="O43" s="10">
        <f t="shared" si="17"/>
        <v>78455.710000000006</v>
      </c>
      <c r="P43" s="10">
        <f t="shared" si="17"/>
        <v>78531.77</v>
      </c>
      <c r="Q43" s="10">
        <f t="shared" si="17"/>
        <v>78825.06</v>
      </c>
      <c r="R43" s="10">
        <f t="shared" si="17"/>
        <v>78934.45</v>
      </c>
      <c r="S43" s="208">
        <f>AVERAGE(F43:R43)</f>
        <v>79076.992307692301</v>
      </c>
      <c r="T43" s="20" t="s">
        <v>81</v>
      </c>
      <c r="U43" s="167">
        <f t="shared" ref="U43" si="18">SUM(U41:U42)</f>
        <v>31533.01</v>
      </c>
      <c r="V43" s="167">
        <f>SUM(V41:V42)</f>
        <v>0</v>
      </c>
      <c r="W43" s="10"/>
      <c r="X43" s="167">
        <f>SUM(X41:X42)</f>
        <v>31533.01</v>
      </c>
      <c r="Y43" s="167">
        <f t="shared" ref="Y43:AJ43" si="19">SUM(Y41:Y42)</f>
        <v>31651.95</v>
      </c>
      <c r="Z43" s="167">
        <f t="shared" si="19"/>
        <v>31668.38</v>
      </c>
      <c r="AA43" s="167">
        <f t="shared" si="19"/>
        <v>31734.799999999999</v>
      </c>
      <c r="AB43" s="167">
        <f t="shared" si="19"/>
        <v>31914.06</v>
      </c>
      <c r="AC43" s="167">
        <f t="shared" si="19"/>
        <v>31987.21</v>
      </c>
      <c r="AD43" s="167">
        <f t="shared" si="19"/>
        <v>32237.42</v>
      </c>
      <c r="AE43" s="167">
        <f t="shared" si="19"/>
        <v>32324.76</v>
      </c>
      <c r="AF43" s="167">
        <f t="shared" si="19"/>
        <v>32419.08</v>
      </c>
      <c r="AG43" s="167">
        <f t="shared" si="19"/>
        <v>32399.97</v>
      </c>
      <c r="AH43" s="167">
        <f t="shared" si="19"/>
        <v>32571.46</v>
      </c>
      <c r="AI43" s="167">
        <f t="shared" si="19"/>
        <v>32711.62</v>
      </c>
      <c r="AJ43" s="167">
        <f t="shared" si="19"/>
        <v>32817.86</v>
      </c>
      <c r="AK43" s="7">
        <f t="shared" si="16"/>
        <v>32151.66</v>
      </c>
    </row>
    <row r="44" spans="1:37" s="11" customFormat="1" ht="10.5" x14ac:dyDescent="0.25">
      <c r="A44" s="22"/>
      <c r="B44" s="1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23"/>
      <c r="T44" s="24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7" s="7" customFormat="1" x14ac:dyDescent="0.2">
      <c r="A45" s="7" t="s">
        <v>99</v>
      </c>
      <c r="B45" s="9" t="s">
        <v>100</v>
      </c>
      <c r="C45" s="336">
        <f>[8]TB2015!B23</f>
        <v>24105.95</v>
      </c>
      <c r="D45" s="10"/>
      <c r="E45" s="9"/>
      <c r="F45" s="10">
        <f t="shared" ref="F45" si="20">SUM(C45:E45)</f>
        <v>24105.95</v>
      </c>
      <c r="G45" s="336">
        <f>[8]TB2015!C23</f>
        <v>24136.84</v>
      </c>
      <c r="H45" s="336">
        <f>[8]TB2015!D23</f>
        <v>24042.98</v>
      </c>
      <c r="I45" s="336">
        <f>[8]TB2015!E23</f>
        <v>24005.13</v>
      </c>
      <c r="J45" s="336">
        <f>[8]TB2015!F23</f>
        <v>24047.99</v>
      </c>
      <c r="K45" s="336">
        <f>[8]TB2015!G23</f>
        <v>24145.97</v>
      </c>
      <c r="L45" s="336">
        <f>[8]TB2015!H23</f>
        <v>24297.16</v>
      </c>
      <c r="M45" s="336">
        <f>[8]TB2015!I23</f>
        <v>24281</v>
      </c>
      <c r="N45" s="336">
        <f>[8]TB2015!J23</f>
        <v>24246.94</v>
      </c>
      <c r="O45" s="336">
        <f>[8]TB2015!K23</f>
        <v>24085.34</v>
      </c>
      <c r="P45" s="336">
        <f>[8]TB2015!L23</f>
        <v>24137.48</v>
      </c>
      <c r="Q45" s="336">
        <f>[8]TB2015!M23</f>
        <v>24146.55</v>
      </c>
      <c r="R45" s="336">
        <f>[8]TB2015!N23</f>
        <v>24211.75</v>
      </c>
      <c r="S45" s="7">
        <f t="shared" ref="S45:S64" si="21">AVERAGE(F45:R45)</f>
        <v>24145.467692307695</v>
      </c>
      <c r="T45" s="7" t="s">
        <v>101</v>
      </c>
      <c r="U45" s="337">
        <f>-[8]TB2015!B85</f>
        <v>20701.53</v>
      </c>
      <c r="V45" s="9"/>
      <c r="W45" s="10"/>
      <c r="X45" s="10">
        <f>SUM(U45:W45)</f>
        <v>20701.53</v>
      </c>
      <c r="Y45" s="337">
        <f>-[8]TB2015!C85</f>
        <v>20765.72</v>
      </c>
      <c r="Z45" s="337">
        <f>-[8]TB2015!D85</f>
        <v>20742.099999999999</v>
      </c>
      <c r="AA45" s="337">
        <f>-[8]TB2015!E85</f>
        <v>20774.02</v>
      </c>
      <c r="AB45" s="337">
        <f>-[8]TB2015!F85</f>
        <v>20886</v>
      </c>
      <c r="AC45" s="337">
        <f>-[8]TB2015!G85</f>
        <v>20919.580000000002</v>
      </c>
      <c r="AD45" s="337">
        <f>-[8]TB2015!H85</f>
        <v>21075.17</v>
      </c>
      <c r="AE45" s="337">
        <f>-[8]TB2015!I85</f>
        <v>21116.27</v>
      </c>
      <c r="AF45" s="337">
        <f>-[8]TB2015!J85</f>
        <v>21163.79</v>
      </c>
      <c r="AG45" s="337">
        <f>-[8]TB2015!K85</f>
        <v>21117.29</v>
      </c>
      <c r="AH45" s="337">
        <f>-[8]TB2015!L85</f>
        <v>21217.78</v>
      </c>
      <c r="AI45" s="337">
        <f>-[8]TB2015!M85</f>
        <v>21296.62</v>
      </c>
      <c r="AJ45" s="337">
        <f>-[8]TB2015!N85</f>
        <v>21351.42</v>
      </c>
      <c r="AK45" s="7">
        <f>AVERAGE(X45:AJ45)</f>
        <v>21009.791538461537</v>
      </c>
    </row>
    <row r="46" spans="1:37" s="7" customFormat="1" x14ac:dyDescent="0.2">
      <c r="B46" s="25"/>
      <c r="C46" s="10"/>
      <c r="D46" s="10"/>
      <c r="E46" s="9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U46" s="337"/>
      <c r="V46" s="9"/>
      <c r="W46" s="10"/>
      <c r="X46" s="10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11"/>
    </row>
    <row r="47" spans="1:37" s="26" customFormat="1" x14ac:dyDescent="0.2">
      <c r="A47" s="26" t="s">
        <v>99</v>
      </c>
      <c r="B47" s="25" t="s">
        <v>475</v>
      </c>
      <c r="C47" s="209">
        <v>0</v>
      </c>
      <c r="D47" s="209"/>
      <c r="E47" s="25"/>
      <c r="F47" s="10">
        <f t="shared" ref="F47:F51" si="22">SUM(C47:E47)</f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7">
        <f t="shared" si="21"/>
        <v>0</v>
      </c>
      <c r="T47" s="26" t="s">
        <v>476</v>
      </c>
      <c r="U47" s="10">
        <v>0</v>
      </c>
      <c r="V47" s="25"/>
      <c r="W47" s="209"/>
      <c r="X47" s="10">
        <f>SUM(U47:W47)</f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1"/>
    </row>
    <row r="48" spans="1:37" s="26" customFormat="1" x14ac:dyDescent="0.2">
      <c r="B48" s="25" t="s">
        <v>477</v>
      </c>
      <c r="C48" s="336">
        <f>[8]TB2015!B55</f>
        <v>11770.56</v>
      </c>
      <c r="D48" s="209">
        <f>-C48*$C$71</f>
        <v>-5349.87253728</v>
      </c>
      <c r="E48" s="25"/>
      <c r="F48" s="10">
        <f t="shared" si="22"/>
        <v>6420.6874627199995</v>
      </c>
      <c r="G48" s="336">
        <f>[8]TB2015!C55</f>
        <v>11764.67</v>
      </c>
      <c r="H48" s="336">
        <f>[8]TB2015!D55</f>
        <v>11675.02</v>
      </c>
      <c r="I48" s="336">
        <f>[8]TB2015!E55</f>
        <v>11657.31</v>
      </c>
      <c r="J48" s="336">
        <f>[8]TB2015!F55</f>
        <v>11691.5</v>
      </c>
      <c r="K48" s="336">
        <f>[8]TB2015!G55</f>
        <v>11667.94</v>
      </c>
      <c r="L48" s="336">
        <f>[8]TB2015!H55</f>
        <v>11715.95</v>
      </c>
      <c r="M48" s="336">
        <f>[8]TB2015!I55</f>
        <v>11695.78</v>
      </c>
      <c r="N48" s="336">
        <f>[8]TB2015!J55</f>
        <v>11679.04</v>
      </c>
      <c r="O48" s="336">
        <f>[8]TB2015!K55</f>
        <v>11577.77</v>
      </c>
      <c r="P48" s="336">
        <f>[8]TB2015!L55</f>
        <v>11591.82</v>
      </c>
      <c r="Q48" s="336">
        <f>[8]TB2015!M55</f>
        <v>11593.53</v>
      </c>
      <c r="R48" s="336">
        <f>[8]TB2015!N55</f>
        <v>11578.99</v>
      </c>
      <c r="S48" s="7">
        <f t="shared" si="21"/>
        <v>11254.615958670767</v>
      </c>
      <c r="T48" s="26" t="s">
        <v>478</v>
      </c>
      <c r="U48" s="337">
        <f>-[8]TB2015!B117</f>
        <v>11754.04</v>
      </c>
      <c r="V48" s="25"/>
      <c r="W48" s="209"/>
      <c r="X48" s="10">
        <f>SUM(U48:W48)</f>
        <v>11754.04</v>
      </c>
      <c r="Y48" s="337">
        <f>-[8]TB2015!C117</f>
        <v>11749.26</v>
      </c>
      <c r="Z48" s="337">
        <f>-[8]TB2015!D117</f>
        <v>11660.84</v>
      </c>
      <c r="AA48" s="337">
        <f>-[8]TB2015!E117</f>
        <v>11644.24</v>
      </c>
      <c r="AB48" s="337">
        <f>-[8]TB2015!F117</f>
        <v>11679.49</v>
      </c>
      <c r="AC48" s="337">
        <f>-[8]TB2015!G117</f>
        <v>11657.05</v>
      </c>
      <c r="AD48" s="337">
        <f>-[8]TB2015!H117</f>
        <v>11706.1</v>
      </c>
      <c r="AE48" s="337">
        <f>-[8]TB2015!I117</f>
        <v>11683.57</v>
      </c>
      <c r="AF48" s="337">
        <f>-[8]TB2015!J117</f>
        <v>11668.01</v>
      </c>
      <c r="AG48" s="337">
        <f>-[8]TB2015!K117</f>
        <v>11567.98</v>
      </c>
      <c r="AH48" s="337">
        <f>-[8]TB2015!L117</f>
        <v>11583.17</v>
      </c>
      <c r="AI48" s="337">
        <f>-[8]TB2015!M117</f>
        <v>11586.02</v>
      </c>
      <c r="AJ48" s="337">
        <f>-[8]TB2015!N117</f>
        <v>11572.63</v>
      </c>
      <c r="AK48" s="7">
        <f t="shared" ref="AK48:AK52" si="23">AVERAGE(X48:AJ48)</f>
        <v>11654.8</v>
      </c>
    </row>
    <row r="49" spans="1:38" s="26" customFormat="1" x14ac:dyDescent="0.2">
      <c r="B49" s="25" t="s">
        <v>479</v>
      </c>
      <c r="C49" s="336">
        <f>[8]TB2015!B56</f>
        <v>51672.45</v>
      </c>
      <c r="D49" s="209">
        <f>-C49*$C$71</f>
        <v>-23485.800266849998</v>
      </c>
      <c r="E49" s="25"/>
      <c r="F49" s="10">
        <f t="shared" si="22"/>
        <v>28186.64973315</v>
      </c>
      <c r="G49" s="336">
        <f>[8]TB2015!C56</f>
        <v>51418.36</v>
      </c>
      <c r="H49" s="336">
        <f>[8]TB2015!D56</f>
        <v>51332.92</v>
      </c>
      <c r="I49" s="336">
        <f>[8]TB2015!E56</f>
        <v>51652.42</v>
      </c>
      <c r="J49" s="336">
        <f>[8]TB2015!F56</f>
        <v>51994.61</v>
      </c>
      <c r="K49" s="336">
        <f>[8]TB2015!G56</f>
        <v>51992.639999999999</v>
      </c>
      <c r="L49" s="336">
        <f>[8]TB2015!H56</f>
        <v>53622.96</v>
      </c>
      <c r="M49" s="336">
        <f>[8]TB2015!I56</f>
        <v>54266.28</v>
      </c>
      <c r="N49" s="336">
        <f>[8]TB2015!J56</f>
        <v>55413.56</v>
      </c>
      <c r="O49" s="336">
        <f>[8]TB2015!K56</f>
        <v>55388.84</v>
      </c>
      <c r="P49" s="336">
        <f>[8]TB2015!L56</f>
        <v>55468.92</v>
      </c>
      <c r="Q49" s="336">
        <f>[8]TB2015!M56</f>
        <v>55514.43</v>
      </c>
      <c r="R49" s="336">
        <f>[8]TB2015!N56</f>
        <v>56085.86</v>
      </c>
      <c r="S49" s="7">
        <f t="shared" si="21"/>
        <v>51718.342287165389</v>
      </c>
      <c r="T49" s="26" t="s">
        <v>480</v>
      </c>
      <c r="U49" s="337">
        <f>-[8]TB2015!B118</f>
        <v>38139.040000000001</v>
      </c>
      <c r="V49" s="25"/>
      <c r="W49" s="209"/>
      <c r="X49" s="10">
        <f>SUM(U49:W49)</f>
        <v>38139.040000000001</v>
      </c>
      <c r="Y49" s="337">
        <f>-[8]TB2015!C118</f>
        <v>38551.32</v>
      </c>
      <c r="Z49" s="337">
        <f>-[8]TB2015!D118</f>
        <v>38860.639999999999</v>
      </c>
      <c r="AA49" s="337">
        <f>-[8]TB2015!E118</f>
        <v>39248.65</v>
      </c>
      <c r="AB49" s="337">
        <f>-[8]TB2015!F118</f>
        <v>39748.76</v>
      </c>
      <c r="AC49" s="337">
        <f>-[8]TB2015!G118</f>
        <v>40145.06</v>
      </c>
      <c r="AD49" s="337">
        <f>-[8]TB2015!H118</f>
        <v>40817.31</v>
      </c>
      <c r="AE49" s="337">
        <f>-[8]TB2015!I118</f>
        <v>41280.61</v>
      </c>
      <c r="AF49" s="337">
        <f>-[8]TB2015!J118</f>
        <v>41789.79</v>
      </c>
      <c r="AG49" s="337">
        <f>-[8]TB2015!K118</f>
        <v>42125.26</v>
      </c>
      <c r="AH49" s="337">
        <f>-[8]TB2015!L118</f>
        <v>42742.05</v>
      </c>
      <c r="AI49" s="337">
        <f>-[8]TB2015!M118</f>
        <v>43316.45</v>
      </c>
      <c r="AJ49" s="337">
        <f>-[8]TB2015!N118</f>
        <v>43857.59</v>
      </c>
      <c r="AK49" s="7">
        <f t="shared" si="23"/>
        <v>40817.117692307693</v>
      </c>
    </row>
    <row r="50" spans="1:38" s="26" customFormat="1" x14ac:dyDescent="0.2">
      <c r="B50" s="25" t="s">
        <v>481</v>
      </c>
      <c r="C50" s="336">
        <f>[8]TB2015!B57</f>
        <v>250793.73</v>
      </c>
      <c r="D50" s="209">
        <f>-C50*$C$71</f>
        <v>-113989.01060349001</v>
      </c>
      <c r="E50" s="25"/>
      <c r="F50" s="10">
        <f t="shared" si="22"/>
        <v>136804.71939650999</v>
      </c>
      <c r="G50" s="336">
        <f>[8]TB2015!C57</f>
        <v>250674.08</v>
      </c>
      <c r="H50" s="336">
        <f>[8]TB2015!D57</f>
        <v>248778.72</v>
      </c>
      <c r="I50" s="336">
        <f>[8]TB2015!E57</f>
        <v>248504.94</v>
      </c>
      <c r="J50" s="336">
        <f>[8]TB2015!F57</f>
        <v>249297.25</v>
      </c>
      <c r="K50" s="336">
        <f>[8]TB2015!G57</f>
        <v>248844.83</v>
      </c>
      <c r="L50" s="336">
        <f>[8]TB2015!H57</f>
        <v>249889.96</v>
      </c>
      <c r="M50" s="336">
        <f>[8]TB2015!I57</f>
        <v>249457.02</v>
      </c>
      <c r="N50" s="336">
        <f>[8]TB2015!J57</f>
        <v>249175.96</v>
      </c>
      <c r="O50" s="336">
        <f>[8]TB2015!K57</f>
        <v>247071.33</v>
      </c>
      <c r="P50" s="336">
        <f>[8]TB2015!L57</f>
        <v>247375.39</v>
      </c>
      <c r="Q50" s="336">
        <f>[8]TB2015!M57</f>
        <v>247415.7</v>
      </c>
      <c r="R50" s="336">
        <f>[8]TB2015!N57</f>
        <v>247096.69</v>
      </c>
      <c r="S50" s="7">
        <f t="shared" si="21"/>
        <v>240029.73764588541</v>
      </c>
      <c r="T50" s="26" t="s">
        <v>482</v>
      </c>
      <c r="U50" s="337">
        <f>-[8]TB2015!B119</f>
        <v>203608.77</v>
      </c>
      <c r="V50" s="25"/>
      <c r="W50" s="209"/>
      <c r="X50" s="10">
        <f>SUM(U50:W50)</f>
        <v>203608.77</v>
      </c>
      <c r="Y50" s="337">
        <f>-[8]TB2015!C119</f>
        <v>206099.82</v>
      </c>
      <c r="Z50" s="337">
        <f>-[8]TB2015!D119</f>
        <v>206977.6</v>
      </c>
      <c r="AA50" s="337">
        <f>-[8]TB2015!E119</f>
        <v>209260.74</v>
      </c>
      <c r="AB50" s="337">
        <f>-[8]TB2015!F119</f>
        <v>212881.86</v>
      </c>
      <c r="AC50" s="337">
        <f>-[8]TB2015!G119</f>
        <v>215056.78</v>
      </c>
      <c r="AD50" s="337">
        <f>-[8]TB2015!H119</f>
        <v>218334.36</v>
      </c>
      <c r="AE50" s="337">
        <f>-[8]TB2015!I119</f>
        <v>220510.45</v>
      </c>
      <c r="AF50" s="337">
        <f>-[8]TB2015!J119</f>
        <v>222871.47</v>
      </c>
      <c r="AG50" s="337">
        <f>-[8]TB2015!K119</f>
        <v>223426.75</v>
      </c>
      <c r="AH50" s="337">
        <f>-[8]TB2015!L119</f>
        <v>226319.32</v>
      </c>
      <c r="AI50" s="337">
        <f>-[8]TB2015!M119</f>
        <v>228974.23</v>
      </c>
      <c r="AJ50" s="337">
        <f>-[8]TB2015!N119</f>
        <v>231144.89</v>
      </c>
      <c r="AK50" s="7">
        <f t="shared" si="23"/>
        <v>217343.61846153843</v>
      </c>
    </row>
    <row r="51" spans="1:38" s="26" customFormat="1" x14ac:dyDescent="0.2">
      <c r="B51" s="25" t="s">
        <v>483</v>
      </c>
      <c r="C51" s="336">
        <f>[8]TB2015!B58</f>
        <v>6409.72</v>
      </c>
      <c r="D51" s="209">
        <f>-C51*$C$71</f>
        <v>-2913.3010663600003</v>
      </c>
      <c r="E51" s="25"/>
      <c r="F51" s="10">
        <f t="shared" si="22"/>
        <v>3496.41893364</v>
      </c>
      <c r="G51" s="336">
        <f>[8]TB2015!C58</f>
        <v>6406.4</v>
      </c>
      <c r="H51" s="336">
        <f>[8]TB2015!D58</f>
        <v>6360.1</v>
      </c>
      <c r="I51" s="336">
        <f>[8]TB2015!E58</f>
        <v>6349.83</v>
      </c>
      <c r="J51" s="336">
        <f>[8]TB2015!F58</f>
        <v>6367.37</v>
      </c>
      <c r="K51" s="336">
        <f>[8]TB2015!G58</f>
        <v>6354.45</v>
      </c>
      <c r="L51" s="336">
        <f>[8]TB2015!H58</f>
        <v>6380.33</v>
      </c>
      <c r="M51" s="336">
        <f>[8]TB2015!I58</f>
        <v>6367.66</v>
      </c>
      <c r="N51" s="336">
        <f>[8]TB2015!J58</f>
        <v>6358.53</v>
      </c>
      <c r="O51" s="336">
        <f>[8]TB2015!K58</f>
        <v>6305.86</v>
      </c>
      <c r="P51" s="336">
        <f>[8]TB2015!L58</f>
        <v>6313.44</v>
      </c>
      <c r="Q51" s="336">
        <f>[8]TB2015!M58</f>
        <v>6314.32</v>
      </c>
      <c r="R51" s="336">
        <f>[8]TB2015!N58</f>
        <v>6306.54</v>
      </c>
      <c r="S51" s="7">
        <f t="shared" si="21"/>
        <v>6129.326841049231</v>
      </c>
      <c r="T51" s="26" t="s">
        <v>484</v>
      </c>
      <c r="U51" s="337">
        <f>-[8]TB2015!B120</f>
        <v>6409.72</v>
      </c>
      <c r="V51" s="25"/>
      <c r="W51" s="209"/>
      <c r="X51" s="10">
        <f>SUM(U51:W51)</f>
        <v>6409.72</v>
      </c>
      <c r="Y51" s="337">
        <f>-[8]TB2015!C120</f>
        <v>6406.4</v>
      </c>
      <c r="Z51" s="337">
        <f>-[8]TB2015!D120</f>
        <v>6360.1</v>
      </c>
      <c r="AA51" s="337">
        <f>-[8]TB2015!E120</f>
        <v>6349.83</v>
      </c>
      <c r="AB51" s="337">
        <f>-[8]TB2015!F120</f>
        <v>6367.37</v>
      </c>
      <c r="AC51" s="337">
        <f>-[8]TB2015!G120</f>
        <v>6354.45</v>
      </c>
      <c r="AD51" s="337">
        <f>-[8]TB2015!H120</f>
        <v>6380.33</v>
      </c>
      <c r="AE51" s="337">
        <f>-[8]TB2015!I120</f>
        <v>6367.66</v>
      </c>
      <c r="AF51" s="337">
        <f>-[8]TB2015!J120</f>
        <v>6358.53</v>
      </c>
      <c r="AG51" s="337">
        <f>-[8]TB2015!K120</f>
        <v>6305.86</v>
      </c>
      <c r="AH51" s="337">
        <f>-[8]TB2015!L120</f>
        <v>6313.44</v>
      </c>
      <c r="AI51" s="337">
        <f>-[8]TB2015!M120</f>
        <v>6314.32</v>
      </c>
      <c r="AJ51" s="337">
        <f>-[8]TB2015!N120</f>
        <v>6306.54</v>
      </c>
      <c r="AK51" s="7">
        <f t="shared" si="23"/>
        <v>6353.4269230769232</v>
      </c>
    </row>
    <row r="52" spans="1:38" s="26" customFormat="1" ht="10.5" x14ac:dyDescent="0.25">
      <c r="B52" s="18" t="s">
        <v>81</v>
      </c>
      <c r="C52" s="210">
        <f>SUM(C45:C51)</f>
        <v>344752.41</v>
      </c>
      <c r="D52" s="210">
        <f>SUM(D45:D51)</f>
        <v>-145737.98447398</v>
      </c>
      <c r="E52" s="210">
        <f>SUM(E47:E51)</f>
        <v>0</v>
      </c>
      <c r="F52" s="210">
        <f t="shared" ref="F52:S52" si="24">SUM(F45:F51)</f>
        <v>199014.42552602</v>
      </c>
      <c r="G52" s="210">
        <f t="shared" si="24"/>
        <v>344400.35</v>
      </c>
      <c r="H52" s="210">
        <f t="shared" si="24"/>
        <v>342189.74</v>
      </c>
      <c r="I52" s="210">
        <f t="shared" si="24"/>
        <v>342169.63</v>
      </c>
      <c r="J52" s="210">
        <f t="shared" si="24"/>
        <v>343398.72</v>
      </c>
      <c r="K52" s="210">
        <f t="shared" si="24"/>
        <v>343005.83</v>
      </c>
      <c r="L52" s="210">
        <f t="shared" si="24"/>
        <v>345906.36000000004</v>
      </c>
      <c r="M52" s="210">
        <f t="shared" si="24"/>
        <v>346067.73999999993</v>
      </c>
      <c r="N52" s="210">
        <f t="shared" si="24"/>
        <v>346874.03</v>
      </c>
      <c r="O52" s="210">
        <f t="shared" si="24"/>
        <v>344429.13999999996</v>
      </c>
      <c r="P52" s="210">
        <f t="shared" si="24"/>
        <v>344887.05</v>
      </c>
      <c r="Q52" s="210">
        <f t="shared" si="24"/>
        <v>344984.53</v>
      </c>
      <c r="R52" s="210">
        <f t="shared" si="24"/>
        <v>345279.83</v>
      </c>
      <c r="S52" s="210">
        <f t="shared" si="24"/>
        <v>333277.49042507855</v>
      </c>
      <c r="T52" s="20" t="s">
        <v>81</v>
      </c>
      <c r="U52" s="210">
        <f>SUM(U45:U51)</f>
        <v>280613.09999999998</v>
      </c>
      <c r="V52" s="210">
        <f>SUM(V47:V51)</f>
        <v>0</v>
      </c>
      <c r="W52" s="210"/>
      <c r="X52" s="210">
        <f t="shared" ref="X52:AJ52" si="25">SUM(X45:X51)</f>
        <v>280613.09999999998</v>
      </c>
      <c r="Y52" s="210">
        <f t="shared" si="25"/>
        <v>283572.52</v>
      </c>
      <c r="Z52" s="210">
        <f t="shared" si="25"/>
        <v>284601.27999999997</v>
      </c>
      <c r="AA52" s="210">
        <f t="shared" si="25"/>
        <v>287277.48000000004</v>
      </c>
      <c r="AB52" s="210">
        <f t="shared" si="25"/>
        <v>291563.48</v>
      </c>
      <c r="AC52" s="210">
        <f t="shared" si="25"/>
        <v>294132.92</v>
      </c>
      <c r="AD52" s="210">
        <f t="shared" si="25"/>
        <v>298313.26999999996</v>
      </c>
      <c r="AE52" s="210">
        <f t="shared" si="25"/>
        <v>300958.56</v>
      </c>
      <c r="AF52" s="210">
        <f t="shared" si="25"/>
        <v>303851.59000000003</v>
      </c>
      <c r="AG52" s="210">
        <f t="shared" si="25"/>
        <v>304543.14</v>
      </c>
      <c r="AH52" s="210">
        <f t="shared" si="25"/>
        <v>308175.76</v>
      </c>
      <c r="AI52" s="210">
        <f t="shared" si="25"/>
        <v>311487.64</v>
      </c>
      <c r="AJ52" s="210">
        <f t="shared" si="25"/>
        <v>314233.07</v>
      </c>
      <c r="AK52" s="7">
        <f t="shared" si="23"/>
        <v>297178.75461538456</v>
      </c>
    </row>
    <row r="53" spans="1:38" s="26" customFormat="1" ht="10.5" x14ac:dyDescent="0.25">
      <c r="B53" s="18"/>
      <c r="C53" s="209"/>
      <c r="D53" s="209"/>
      <c r="E53" s="209"/>
      <c r="F53" s="209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20"/>
      <c r="U53" s="209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7"/>
    </row>
    <row r="54" spans="1:38" s="26" customFormat="1" x14ac:dyDescent="0.2">
      <c r="A54" s="26" t="s">
        <v>102</v>
      </c>
      <c r="B54" s="25" t="s">
        <v>103</v>
      </c>
      <c r="C54" s="336">
        <f>[8]TB2015!B54</f>
        <v>122716.12</v>
      </c>
      <c r="D54" s="209">
        <f>-C54*$C$71</f>
        <v>-55776.071849560001</v>
      </c>
      <c r="E54" s="25"/>
      <c r="F54" s="10">
        <f t="shared" ref="F54:F63" si="26">SUM(C54:E54)</f>
        <v>66940.048150439994</v>
      </c>
      <c r="G54" s="336">
        <f>[8]TB2015!C54</f>
        <v>122619.95</v>
      </c>
      <c r="H54" s="336">
        <f>[8]TB2015!D54</f>
        <v>122656.93</v>
      </c>
      <c r="I54" s="336">
        <f>[8]TB2015!E54</f>
        <v>130498.61</v>
      </c>
      <c r="J54" s="336">
        <f>[8]TB2015!F54</f>
        <v>129263.78</v>
      </c>
      <c r="K54" s="336">
        <f>[8]TB2015!G54</f>
        <v>128968.92</v>
      </c>
      <c r="L54" s="336">
        <f>[8]TB2015!H54</f>
        <v>129732.03</v>
      </c>
      <c r="M54" s="336">
        <f>[8]TB2015!I54</f>
        <v>126049</v>
      </c>
      <c r="N54" s="336">
        <f>[8]TB2015!J54</f>
        <v>125632.1</v>
      </c>
      <c r="O54" s="336">
        <f>[8]TB2015!K54</f>
        <v>127155.41</v>
      </c>
      <c r="P54" s="336">
        <f>[8]TB2015!L54</f>
        <v>127283.44</v>
      </c>
      <c r="Q54" s="336">
        <f>[8]TB2015!M54</f>
        <v>127300.44</v>
      </c>
      <c r="R54" s="336">
        <f>[8]TB2015!N54</f>
        <v>127198.19</v>
      </c>
      <c r="S54" s="7">
        <f t="shared" si="21"/>
        <v>122407.60370387998</v>
      </c>
      <c r="T54" s="26" t="s">
        <v>104</v>
      </c>
      <c r="U54" s="337">
        <f>-[8]TB2015!B116</f>
        <v>98682.32</v>
      </c>
      <c r="V54" s="25"/>
      <c r="W54" s="10"/>
      <c r="X54" s="10">
        <f t="shared" ref="X54:X63" si="27">SUM(U54:W54)</f>
        <v>98682.32</v>
      </c>
      <c r="Y54" s="337">
        <f>-[8]TB2015!C116</f>
        <v>99950.74</v>
      </c>
      <c r="Z54" s="337">
        <f>-[8]TB2015!D116</f>
        <v>100669.74</v>
      </c>
      <c r="AA54" s="337">
        <f>-[8]TB2015!E116</f>
        <v>104997.93</v>
      </c>
      <c r="AB54" s="337">
        <f>-[8]TB2015!F116</f>
        <v>104608.68</v>
      </c>
      <c r="AC54" s="337">
        <f>-[8]TB2015!G116</f>
        <v>105217.89</v>
      </c>
      <c r="AD54" s="337">
        <f>-[8]TB2015!H116</f>
        <v>106409.27</v>
      </c>
      <c r="AE54" s="337">
        <f>-[8]TB2015!I116</f>
        <v>95556.58</v>
      </c>
      <c r="AF54" s="337">
        <f>-[8]TB2015!J116</f>
        <v>96275.76</v>
      </c>
      <c r="AG54" s="337">
        <f>-[8]TB2015!K116</f>
        <v>97126.77</v>
      </c>
      <c r="AH54" s="337">
        <f>-[8]TB2015!L116</f>
        <v>98218.51</v>
      </c>
      <c r="AI54" s="337">
        <f>-[8]TB2015!M116</f>
        <v>99122.21</v>
      </c>
      <c r="AJ54" s="337">
        <f>-[8]TB2015!N116</f>
        <v>100091.93</v>
      </c>
      <c r="AK54" s="7">
        <f>AVERAGE(X54:AJ54)</f>
        <v>100532.94846153844</v>
      </c>
    </row>
    <row r="55" spans="1:38" s="7" customFormat="1" x14ac:dyDescent="0.2">
      <c r="A55" s="7" t="s">
        <v>106</v>
      </c>
      <c r="B55" s="9" t="s">
        <v>107</v>
      </c>
      <c r="C55" s="336">
        <f>[8]TB2015!B24</f>
        <v>33924.620000000003</v>
      </c>
      <c r="D55" s="10"/>
      <c r="E55" s="9"/>
      <c r="F55" s="10">
        <f t="shared" si="26"/>
        <v>33924.620000000003</v>
      </c>
      <c r="G55" s="336">
        <f>[8]TB2015!C24</f>
        <v>33916.85</v>
      </c>
      <c r="H55" s="336">
        <f>[8]TB2015!D24</f>
        <v>33918.14</v>
      </c>
      <c r="I55" s="336">
        <f>[8]TB2015!E24</f>
        <v>33885.89</v>
      </c>
      <c r="J55" s="336">
        <f>[8]TB2015!F24</f>
        <v>33881.96</v>
      </c>
      <c r="K55" s="336">
        <f>[8]TB2015!G24</f>
        <v>33860.39</v>
      </c>
      <c r="L55" s="336">
        <f>[8]TB2015!H24</f>
        <v>33891.18</v>
      </c>
      <c r="M55" s="336">
        <f>[8]TB2015!I24</f>
        <v>33879.129999999997</v>
      </c>
      <c r="N55" s="336">
        <f>[8]TB2015!J24</f>
        <v>33865.49</v>
      </c>
      <c r="O55" s="336">
        <f>[8]TB2015!K24</f>
        <v>33855.300000000003</v>
      </c>
      <c r="P55" s="336">
        <f>[8]TB2015!L24</f>
        <v>33864.51</v>
      </c>
      <c r="Q55" s="336">
        <f>[8]TB2015!M24</f>
        <v>33864.15</v>
      </c>
      <c r="R55" s="336">
        <f>[8]TB2015!N24</f>
        <v>33856.51</v>
      </c>
      <c r="S55" s="7">
        <f t="shared" si="21"/>
        <v>33881.855384615381</v>
      </c>
      <c r="T55" s="7" t="s">
        <v>108</v>
      </c>
      <c r="U55" s="337">
        <f>-[8]TB2015!B86</f>
        <v>24572.74</v>
      </c>
      <c r="V55" s="9"/>
      <c r="W55" s="10"/>
      <c r="X55" s="10">
        <f t="shared" si="27"/>
        <v>24572.74</v>
      </c>
      <c r="Y55" s="337">
        <f>-[8]TB2015!C86</f>
        <v>24739.97</v>
      </c>
      <c r="Z55" s="337">
        <f>-[8]TB2015!D86</f>
        <v>24917.18</v>
      </c>
      <c r="AA55" s="337">
        <f>-[8]TB2015!E86</f>
        <v>25057.599999999999</v>
      </c>
      <c r="AB55" s="337">
        <f>-[8]TB2015!F86</f>
        <v>25228.84</v>
      </c>
      <c r="AC55" s="337">
        <f>-[8]TB2015!G86</f>
        <v>25380.82</v>
      </c>
      <c r="AD55" s="337">
        <f>-[8]TB2015!H86</f>
        <v>25590.26</v>
      </c>
      <c r="AE55" s="337">
        <f>-[8]TB2015!I86</f>
        <v>25752.62</v>
      </c>
      <c r="AF55" s="337">
        <f>-[8]TB2015!J86</f>
        <v>25913.06</v>
      </c>
      <c r="AG55" s="337">
        <f>-[8]TB2015!K86</f>
        <v>26077.49</v>
      </c>
      <c r="AH55" s="337">
        <f>-[8]TB2015!L86</f>
        <v>26263.360000000001</v>
      </c>
      <c r="AI55" s="337">
        <f>-[8]TB2015!M86</f>
        <v>26438.5</v>
      </c>
      <c r="AJ55" s="337">
        <f>-[8]TB2015!N86</f>
        <v>26605.38</v>
      </c>
      <c r="AK55" s="7">
        <f>AVERAGE(X55:AJ55)</f>
        <v>25579.832307692308</v>
      </c>
    </row>
    <row r="56" spans="1:38" s="11" customFormat="1" x14ac:dyDescent="0.2">
      <c r="B56" s="12"/>
      <c r="C56" s="10"/>
      <c r="D56" s="10"/>
      <c r="E56" s="12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U56" s="10"/>
      <c r="V56" s="12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8" s="7" customFormat="1" ht="10.5" customHeight="1" x14ac:dyDescent="0.2">
      <c r="A57" s="7" t="s">
        <v>109</v>
      </c>
      <c r="B57" s="9" t="s">
        <v>110</v>
      </c>
      <c r="C57" s="335">
        <f>[8]TB2015!B25</f>
        <v>901.24</v>
      </c>
      <c r="D57" s="10"/>
      <c r="E57" s="9"/>
      <c r="F57" s="10">
        <f t="shared" si="26"/>
        <v>901.24</v>
      </c>
      <c r="G57" s="336">
        <f>[8]TB2015!C25</f>
        <v>901.24</v>
      </c>
      <c r="H57" s="336">
        <f>[8]TB2015!D25</f>
        <v>901.24</v>
      </c>
      <c r="I57" s="336">
        <f>[8]TB2015!E25</f>
        <v>901.24</v>
      </c>
      <c r="J57" s="336">
        <f>[8]TB2015!F25</f>
        <v>901.24</v>
      </c>
      <c r="K57" s="336">
        <f>[8]TB2015!G25</f>
        <v>901.24</v>
      </c>
      <c r="L57" s="336">
        <f>[8]TB2015!H25</f>
        <v>901.24</v>
      </c>
      <c r="M57" s="336">
        <f>[8]TB2015!I25</f>
        <v>901.24</v>
      </c>
      <c r="N57" s="336">
        <f>[8]TB2015!J25</f>
        <v>901.24</v>
      </c>
      <c r="O57" s="336">
        <f>[8]TB2015!K25</f>
        <v>901.24</v>
      </c>
      <c r="P57" s="336">
        <f>[8]TB2015!L25</f>
        <v>901.24</v>
      </c>
      <c r="Q57" s="336">
        <f>[8]TB2015!M25</f>
        <v>901.24</v>
      </c>
      <c r="R57" s="336">
        <f>[8]TB2015!N25</f>
        <v>901.24</v>
      </c>
      <c r="S57" s="7">
        <f t="shared" si="21"/>
        <v>901.2399999999999</v>
      </c>
      <c r="T57" s="11" t="s">
        <v>111</v>
      </c>
      <c r="U57" s="337">
        <f>-[8]TB2015!B87</f>
        <v>345.48</v>
      </c>
      <c r="V57" s="9"/>
      <c r="W57" s="10"/>
      <c r="X57" s="10">
        <f t="shared" si="27"/>
        <v>345.48</v>
      </c>
      <c r="Y57" s="337">
        <f>-[8]TB2015!C87</f>
        <v>345.48</v>
      </c>
      <c r="Z57" s="337">
        <f>-[8]TB2015!D87</f>
        <v>345.48</v>
      </c>
      <c r="AA57" s="337">
        <f>-[8]TB2015!E87</f>
        <v>345.48</v>
      </c>
      <c r="AB57" s="337">
        <f>-[8]TB2015!F87</f>
        <v>350.49</v>
      </c>
      <c r="AC57" s="337">
        <f>-[8]TB2015!G87</f>
        <v>355.5</v>
      </c>
      <c r="AD57" s="337">
        <f>-[8]TB2015!H87</f>
        <v>360.51</v>
      </c>
      <c r="AE57" s="337">
        <f>-[8]TB2015!I87</f>
        <v>365.52</v>
      </c>
      <c r="AF57" s="337">
        <f>-[8]TB2015!J87</f>
        <v>370.53</v>
      </c>
      <c r="AG57" s="337">
        <f>-[8]TB2015!K87</f>
        <v>375.54</v>
      </c>
      <c r="AH57" s="337">
        <f>-[8]TB2015!L87</f>
        <v>380.55</v>
      </c>
      <c r="AI57" s="337">
        <f>-[8]TB2015!M87</f>
        <v>385.56</v>
      </c>
      <c r="AJ57" s="337">
        <f>-[8]TB2015!N87</f>
        <v>390.57</v>
      </c>
      <c r="AK57" s="7">
        <f>AVERAGE(X57:AJ57)</f>
        <v>362.82230769230773</v>
      </c>
    </row>
    <row r="58" spans="1:38" s="7" customFormat="1" x14ac:dyDescent="0.2">
      <c r="A58" s="7" t="s">
        <v>112</v>
      </c>
      <c r="B58" s="9" t="s">
        <v>113</v>
      </c>
      <c r="C58" s="335"/>
      <c r="D58" s="335">
        <f>[8]TB2015!C49*$C$70</f>
        <v>232.62293115000003</v>
      </c>
      <c r="E58" s="9"/>
      <c r="F58" s="10">
        <f t="shared" si="26"/>
        <v>232.62293115000003</v>
      </c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7">
        <f t="shared" si="21"/>
        <v>232.62293115000003</v>
      </c>
      <c r="T58" s="11" t="s">
        <v>114</v>
      </c>
      <c r="U58" s="10">
        <v>0</v>
      </c>
      <c r="V58" s="9"/>
      <c r="W58" s="10"/>
      <c r="X58" s="10">
        <f t="shared" si="27"/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7">
        <f>AVERAGE(X58:AJ58)</f>
        <v>0</v>
      </c>
    </row>
    <row r="59" spans="1:38" s="7" customFormat="1" x14ac:dyDescent="0.2">
      <c r="A59" s="7" t="s">
        <v>115</v>
      </c>
      <c r="B59" s="9" t="s">
        <v>116</v>
      </c>
      <c r="C59" s="335">
        <f>[8]TB2015!B26</f>
        <v>3556.18</v>
      </c>
      <c r="D59" s="10"/>
      <c r="E59" s="9"/>
      <c r="F59" s="10">
        <f t="shared" si="26"/>
        <v>3556.18</v>
      </c>
      <c r="G59" s="336">
        <f>[8]TB2015!C26</f>
        <v>3554.49</v>
      </c>
      <c r="H59" s="336">
        <f>[8]TB2015!D26</f>
        <v>3525.13</v>
      </c>
      <c r="I59" s="336">
        <f>[8]TB2015!E26</f>
        <v>3520.34</v>
      </c>
      <c r="J59" s="336">
        <f>[8]TB2015!F26</f>
        <v>3531.65</v>
      </c>
      <c r="K59" s="336">
        <f>[8]TB2015!G26</f>
        <v>3524.6</v>
      </c>
      <c r="L59" s="336">
        <f>[8]TB2015!H26</f>
        <v>3539.35</v>
      </c>
      <c r="M59" s="336">
        <f>[8]TB2015!I26</f>
        <v>3531.97</v>
      </c>
      <c r="N59" s="336">
        <f>[8]TB2015!J26</f>
        <v>3526.92</v>
      </c>
      <c r="O59" s="336">
        <f>[8]TB2015!K26</f>
        <v>3494.13</v>
      </c>
      <c r="P59" s="336">
        <f>[8]TB2015!L26</f>
        <v>3498.43</v>
      </c>
      <c r="Q59" s="336">
        <f>[8]TB2015!M26</f>
        <v>3499.01</v>
      </c>
      <c r="R59" s="336">
        <f>[8]TB2015!N26</f>
        <v>3494.48</v>
      </c>
      <c r="S59" s="7">
        <f t="shared" si="21"/>
        <v>3522.8215384615387</v>
      </c>
      <c r="T59" s="7" t="s">
        <v>117</v>
      </c>
      <c r="U59" s="337">
        <f>-[8]TB2015!B88</f>
        <v>1723.22</v>
      </c>
      <c r="V59" s="9"/>
      <c r="W59" s="10"/>
      <c r="X59" s="10">
        <f t="shared" si="27"/>
        <v>1723.22</v>
      </c>
      <c r="Y59" s="337">
        <f>-[8]TB2015!C88</f>
        <v>1752.03</v>
      </c>
      <c r="Z59" s="337">
        <f>-[8]TB2015!D88</f>
        <v>1766.93</v>
      </c>
      <c r="AA59" s="337">
        <f>-[8]TB2015!E88</f>
        <v>1793.86</v>
      </c>
      <c r="AB59" s="337">
        <f>-[8]TB2015!F88</f>
        <v>1829.06</v>
      </c>
      <c r="AC59" s="337">
        <f>-[8]TB2015!G88</f>
        <v>1854.78</v>
      </c>
      <c r="AD59" s="337">
        <f>-[8]TB2015!H88</f>
        <v>1892.04</v>
      </c>
      <c r="AE59" s="337">
        <f>-[8]TB2015!I88</f>
        <v>1917.52</v>
      </c>
      <c r="AF59" s="337">
        <f>-[8]TB2015!J88</f>
        <v>1944.17</v>
      </c>
      <c r="AG59" s="337">
        <f>-[8]TB2015!K88</f>
        <v>1955.21</v>
      </c>
      <c r="AH59" s="337">
        <f>-[8]TB2015!L88</f>
        <v>1986.78</v>
      </c>
      <c r="AI59" s="337">
        <f>-[8]TB2015!M88</f>
        <v>2016.26</v>
      </c>
      <c r="AJ59" s="337">
        <f>-[8]TB2015!N88</f>
        <v>2042.77</v>
      </c>
      <c r="AK59" s="7">
        <f>AVERAGE(X59:AJ59)</f>
        <v>1882.663846153846</v>
      </c>
    </row>
    <row r="60" spans="1:38" s="11" customFormat="1" x14ac:dyDescent="0.2">
      <c r="A60" s="11" t="s">
        <v>118</v>
      </c>
      <c r="B60" s="12" t="s">
        <v>119</v>
      </c>
      <c r="C60" s="10">
        <v>0</v>
      </c>
      <c r="D60" s="10"/>
      <c r="E60" s="12"/>
      <c r="F60" s="10">
        <f t="shared" si="26"/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7">
        <f t="shared" si="21"/>
        <v>0</v>
      </c>
      <c r="T60" s="11" t="s">
        <v>120</v>
      </c>
      <c r="U60" s="337">
        <v>0</v>
      </c>
      <c r="V60" s="12"/>
      <c r="W60" s="10"/>
      <c r="X60" s="10">
        <f t="shared" si="27"/>
        <v>0</v>
      </c>
      <c r="Y60" s="337">
        <v>0</v>
      </c>
      <c r="Z60" s="337">
        <v>0</v>
      </c>
      <c r="AA60" s="337">
        <v>0</v>
      </c>
      <c r="AB60" s="337">
        <v>0</v>
      </c>
      <c r="AC60" s="337">
        <v>0</v>
      </c>
      <c r="AD60" s="337">
        <v>0</v>
      </c>
      <c r="AE60" s="337">
        <v>0</v>
      </c>
      <c r="AF60" s="337">
        <v>0</v>
      </c>
      <c r="AG60" s="337">
        <v>0</v>
      </c>
      <c r="AH60" s="337">
        <v>0</v>
      </c>
      <c r="AI60" s="337">
        <v>0</v>
      </c>
      <c r="AJ60" s="337">
        <v>0</v>
      </c>
      <c r="AK60" s="7">
        <f t="shared" ref="AK60:AK66" si="28">AVERAGE(X60:AJ60)</f>
        <v>0</v>
      </c>
    </row>
    <row r="61" spans="1:38" s="11" customFormat="1" x14ac:dyDescent="0.2">
      <c r="A61" s="11" t="s">
        <v>121</v>
      </c>
      <c r="B61" s="12" t="s">
        <v>122</v>
      </c>
      <c r="C61" s="10">
        <v>0</v>
      </c>
      <c r="D61" s="10"/>
      <c r="E61" s="12"/>
      <c r="F61" s="10">
        <f t="shared" si="26"/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7">
        <f t="shared" si="21"/>
        <v>0</v>
      </c>
      <c r="T61" s="11" t="s">
        <v>123</v>
      </c>
      <c r="U61" s="337">
        <f>-[8]TB2015!B89</f>
        <v>3635.49</v>
      </c>
      <c r="V61" s="12"/>
      <c r="W61" s="10"/>
      <c r="X61" s="10">
        <f t="shared" si="27"/>
        <v>3635.49</v>
      </c>
      <c r="Y61" s="337">
        <f>-[8]TB2015!C89</f>
        <v>3669.15</v>
      </c>
      <c r="Z61" s="337">
        <f>-[8]TB2015!D89</f>
        <v>3702.81</v>
      </c>
      <c r="AA61" s="337">
        <f>-[8]TB2015!E89</f>
        <v>3736.47</v>
      </c>
      <c r="AB61" s="337">
        <f>-[8]TB2015!F89</f>
        <v>3770.13</v>
      </c>
      <c r="AC61" s="337">
        <f>-[8]TB2015!G89</f>
        <v>3803.79</v>
      </c>
      <c r="AD61" s="337">
        <f>-[8]TB2015!H89</f>
        <v>3837.45</v>
      </c>
      <c r="AE61" s="337">
        <f>-[8]TB2015!I89</f>
        <v>3871.11</v>
      </c>
      <c r="AF61" s="337">
        <f>-[8]TB2015!J89</f>
        <v>3904.77</v>
      </c>
      <c r="AG61" s="337">
        <f>-[8]TB2015!K89</f>
        <v>3938.43</v>
      </c>
      <c r="AH61" s="337">
        <f>-[8]TB2015!L89</f>
        <v>3972.09</v>
      </c>
      <c r="AI61" s="337">
        <f>-[8]TB2015!M89</f>
        <v>4005.75</v>
      </c>
      <c r="AJ61" s="337">
        <f>-[8]TB2015!N89</f>
        <v>4039.41</v>
      </c>
      <c r="AK61" s="7">
        <f t="shared" si="28"/>
        <v>3837.4500000000003</v>
      </c>
    </row>
    <row r="62" spans="1:38" s="11" customFormat="1" x14ac:dyDescent="0.2">
      <c r="B62" s="12" t="s">
        <v>124</v>
      </c>
      <c r="C62" s="10">
        <v>0</v>
      </c>
      <c r="D62" s="10"/>
      <c r="E62" s="12"/>
      <c r="F62" s="10">
        <f t="shared" si="26"/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7">
        <f t="shared" si="21"/>
        <v>0</v>
      </c>
      <c r="U62" s="10"/>
      <c r="V62" s="12"/>
      <c r="W62" s="10"/>
      <c r="X62" s="10">
        <f t="shared" si="27"/>
        <v>0</v>
      </c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7">
        <f t="shared" si="28"/>
        <v>0</v>
      </c>
    </row>
    <row r="63" spans="1:38" s="7" customFormat="1" x14ac:dyDescent="0.2">
      <c r="B63" s="9" t="s">
        <v>125</v>
      </c>
      <c r="C63" s="343">
        <f>[8]TB2015!B27</f>
        <v>4039.56</v>
      </c>
      <c r="D63" s="10"/>
      <c r="E63" s="9"/>
      <c r="F63" s="10">
        <f t="shared" si="26"/>
        <v>4039.56</v>
      </c>
      <c r="G63" s="336">
        <f>[8]TB2015!C27</f>
        <v>4039.56</v>
      </c>
      <c r="H63" s="336">
        <f>[8]TB2015!D27</f>
        <v>4039.56</v>
      </c>
      <c r="I63" s="336">
        <f>[8]TB2015!E27</f>
        <v>4039.56</v>
      </c>
      <c r="J63" s="336">
        <f>[8]TB2015!F27</f>
        <v>4039.56</v>
      </c>
      <c r="K63" s="336">
        <f>[8]TB2015!G27</f>
        <v>4039.56</v>
      </c>
      <c r="L63" s="336">
        <f>[8]TB2015!H27</f>
        <v>4039.56</v>
      </c>
      <c r="M63" s="336">
        <f>[8]TB2015!I27</f>
        <v>4039.56</v>
      </c>
      <c r="N63" s="336">
        <f>[8]TB2015!J27</f>
        <v>4039.56</v>
      </c>
      <c r="O63" s="336">
        <f>[8]TB2015!K27</f>
        <v>4039.56</v>
      </c>
      <c r="P63" s="336">
        <f>[8]TB2015!L27</f>
        <v>4039.56</v>
      </c>
      <c r="Q63" s="336">
        <f>[8]TB2015!M27</f>
        <v>4039.56</v>
      </c>
      <c r="R63" s="336">
        <f>[8]TB2015!N27</f>
        <v>4039.56</v>
      </c>
      <c r="S63" s="7">
        <f t="shared" si="21"/>
        <v>4039.5599999999995</v>
      </c>
      <c r="U63" s="10"/>
      <c r="V63" s="9"/>
      <c r="W63" s="10"/>
      <c r="X63" s="10">
        <f t="shared" si="27"/>
        <v>0</v>
      </c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7">
        <f t="shared" si="28"/>
        <v>0</v>
      </c>
      <c r="AL63" s="7">
        <f>AJ8+AJ19+AJ42</f>
        <v>111027.28</v>
      </c>
    </row>
    <row r="64" spans="1:38" s="7" customFormat="1" ht="10.5" x14ac:dyDescent="0.25">
      <c r="A64" s="17" t="s">
        <v>126</v>
      </c>
      <c r="B64" s="18" t="s">
        <v>81</v>
      </c>
      <c r="C64" s="10">
        <f t="shared" ref="C64:G64" si="29">SUM(C61:C63)</f>
        <v>4039.56</v>
      </c>
      <c r="D64" s="167">
        <f t="shared" si="29"/>
        <v>0</v>
      </c>
      <c r="E64" s="167">
        <f t="shared" si="29"/>
        <v>0</v>
      </c>
      <c r="F64" s="167">
        <f t="shared" si="29"/>
        <v>4039.56</v>
      </c>
      <c r="G64" s="167">
        <f t="shared" si="29"/>
        <v>4039.56</v>
      </c>
      <c r="H64" s="167">
        <f t="shared" ref="H64:R64" si="30">SUM(H61:H63)</f>
        <v>4039.56</v>
      </c>
      <c r="I64" s="167">
        <f t="shared" si="30"/>
        <v>4039.56</v>
      </c>
      <c r="J64" s="167">
        <f t="shared" si="30"/>
        <v>4039.56</v>
      </c>
      <c r="K64" s="167">
        <f t="shared" si="30"/>
        <v>4039.56</v>
      </c>
      <c r="L64" s="167">
        <f t="shared" si="30"/>
        <v>4039.56</v>
      </c>
      <c r="M64" s="167">
        <f t="shared" si="30"/>
        <v>4039.56</v>
      </c>
      <c r="N64" s="167">
        <f t="shared" si="30"/>
        <v>4039.56</v>
      </c>
      <c r="O64" s="167">
        <f t="shared" si="30"/>
        <v>4039.56</v>
      </c>
      <c r="P64" s="167">
        <f t="shared" si="30"/>
        <v>4039.56</v>
      </c>
      <c r="Q64" s="167">
        <f t="shared" si="30"/>
        <v>4039.56</v>
      </c>
      <c r="R64" s="167">
        <f t="shared" si="30"/>
        <v>4039.56</v>
      </c>
      <c r="S64" s="7">
        <f t="shared" si="21"/>
        <v>4039.5599999999995</v>
      </c>
      <c r="T64" s="20" t="s">
        <v>81</v>
      </c>
      <c r="U64" s="10">
        <f t="shared" ref="U64:AJ64" si="31">SUM(U61:U63)</f>
        <v>3635.49</v>
      </c>
      <c r="V64" s="167">
        <f t="shared" si="31"/>
        <v>0</v>
      </c>
      <c r="W64" s="167">
        <f t="shared" si="31"/>
        <v>0</v>
      </c>
      <c r="X64" s="167">
        <f t="shared" si="31"/>
        <v>3635.49</v>
      </c>
      <c r="Y64" s="10">
        <f t="shared" si="31"/>
        <v>3669.15</v>
      </c>
      <c r="Z64" s="10">
        <f t="shared" si="31"/>
        <v>3702.81</v>
      </c>
      <c r="AA64" s="10">
        <f t="shared" si="31"/>
        <v>3736.47</v>
      </c>
      <c r="AB64" s="10">
        <f t="shared" si="31"/>
        <v>3770.13</v>
      </c>
      <c r="AC64" s="10">
        <f t="shared" si="31"/>
        <v>3803.79</v>
      </c>
      <c r="AD64" s="10">
        <f t="shared" si="31"/>
        <v>3837.45</v>
      </c>
      <c r="AE64" s="10">
        <f t="shared" si="31"/>
        <v>3871.11</v>
      </c>
      <c r="AF64" s="10">
        <f t="shared" si="31"/>
        <v>3904.77</v>
      </c>
      <c r="AG64" s="10">
        <f t="shared" si="31"/>
        <v>3938.43</v>
      </c>
      <c r="AH64" s="10">
        <f t="shared" si="31"/>
        <v>3972.09</v>
      </c>
      <c r="AI64" s="10">
        <f t="shared" si="31"/>
        <v>4005.75</v>
      </c>
      <c r="AJ64" s="10">
        <f t="shared" si="31"/>
        <v>4039.41</v>
      </c>
      <c r="AK64" s="7">
        <f t="shared" si="28"/>
        <v>3837.4500000000003</v>
      </c>
    </row>
    <row r="65" spans="1:37" s="7" customFormat="1" x14ac:dyDescent="0.2">
      <c r="B65" s="9"/>
      <c r="C65" s="10"/>
      <c r="D65" s="10"/>
      <c r="E65" s="9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U65" s="10"/>
      <c r="V65" s="9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1"/>
    </row>
    <row r="66" spans="1:37" s="7" customFormat="1" ht="10.5" x14ac:dyDescent="0.25">
      <c r="A66" s="8" t="s">
        <v>485</v>
      </c>
      <c r="B66" s="9"/>
      <c r="C66" s="27">
        <f>SUM(C3:C64)-C33-C64-C43-C52</f>
        <v>2716889.0700000017</v>
      </c>
      <c r="D66" s="27">
        <f t="shared" ref="D66:S66" si="32">SUM(D2:D65)-D33-D64-D43-D52</f>
        <v>-201281.43339239</v>
      </c>
      <c r="E66" s="27">
        <f t="shared" si="32"/>
        <v>0</v>
      </c>
      <c r="F66" s="27">
        <f t="shared" si="32"/>
        <v>2515607.6366076111</v>
      </c>
      <c r="G66" s="27">
        <f t="shared" si="32"/>
        <v>2716807.0100000007</v>
      </c>
      <c r="H66" s="27">
        <f t="shared" ref="H66:R66" si="33">SUM(H2:H65)-H33-H64-H43-H52</f>
        <v>2715855.290000001</v>
      </c>
      <c r="I66" s="27">
        <f t="shared" si="33"/>
        <v>2734641.4</v>
      </c>
      <c r="J66" s="27">
        <f t="shared" si="33"/>
        <v>2741873.58</v>
      </c>
      <c r="K66" s="27">
        <f t="shared" si="33"/>
        <v>2742295.6500000008</v>
      </c>
      <c r="L66" s="27">
        <f t="shared" si="33"/>
        <v>2753912.2300000009</v>
      </c>
      <c r="M66" s="27">
        <f t="shared" si="33"/>
        <v>2748625.51</v>
      </c>
      <c r="N66" s="27">
        <f t="shared" si="33"/>
        <v>2752367.4299999997</v>
      </c>
      <c r="O66" s="27">
        <f t="shared" si="33"/>
        <v>2753510.19</v>
      </c>
      <c r="P66" s="27">
        <f t="shared" si="33"/>
        <v>2756757.16</v>
      </c>
      <c r="Q66" s="27">
        <f t="shared" si="33"/>
        <v>2764891.3499999996</v>
      </c>
      <c r="R66" s="27">
        <f t="shared" si="33"/>
        <v>2769657.5900000003</v>
      </c>
      <c r="S66" s="27">
        <f t="shared" si="32"/>
        <v>2728430.2693678006</v>
      </c>
      <c r="T66" s="8" t="s">
        <v>486</v>
      </c>
      <c r="U66" s="27">
        <f t="shared" ref="U66:AJ66" si="34">SUM(U2:U65)-U33-U64-U43-U52</f>
        <v>1680098.8000000003</v>
      </c>
      <c r="V66" s="27">
        <f t="shared" si="34"/>
        <v>0</v>
      </c>
      <c r="W66" s="27">
        <f t="shared" si="34"/>
        <v>0</v>
      </c>
      <c r="X66" s="27">
        <f t="shared" si="34"/>
        <v>1680098.8000000003</v>
      </c>
      <c r="Y66" s="27">
        <f t="shared" si="34"/>
        <v>1689917.2399999995</v>
      </c>
      <c r="Z66" s="27">
        <f t="shared" si="34"/>
        <v>1697956.9300000002</v>
      </c>
      <c r="AA66" s="27">
        <f t="shared" si="34"/>
        <v>1711324.4900000002</v>
      </c>
      <c r="AB66" s="27">
        <f t="shared" si="34"/>
        <v>1721713.2400000005</v>
      </c>
      <c r="AC66" s="27">
        <f t="shared" si="34"/>
        <v>1731255.1099999994</v>
      </c>
      <c r="AD66" s="27">
        <f t="shared" si="34"/>
        <v>1743298.86</v>
      </c>
      <c r="AE66" s="27">
        <f t="shared" si="34"/>
        <v>1738699.2100000002</v>
      </c>
      <c r="AF66" s="27">
        <f t="shared" si="34"/>
        <v>1746354.51</v>
      </c>
      <c r="AG66" s="27">
        <f t="shared" si="34"/>
        <v>1753929.0900000012</v>
      </c>
      <c r="AH66" s="27">
        <f t="shared" si="34"/>
        <v>1764932.0799999989</v>
      </c>
      <c r="AI66" s="27">
        <f t="shared" si="34"/>
        <v>1775747.1199999996</v>
      </c>
      <c r="AJ66" s="27">
        <f t="shared" si="34"/>
        <v>1786032.55</v>
      </c>
      <c r="AK66" s="7">
        <f t="shared" si="28"/>
        <v>1733943.0176923077</v>
      </c>
    </row>
    <row r="67" spans="1:37" s="7" customFormat="1" x14ac:dyDescent="0.2">
      <c r="B67" s="9"/>
      <c r="C67" s="10"/>
      <c r="D67" s="10"/>
      <c r="E67" s="9"/>
      <c r="F67" s="10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U67" s="10"/>
      <c r="V67" s="9"/>
      <c r="W67" s="10"/>
      <c r="X67" s="10"/>
      <c r="Y67" s="10"/>
      <c r="Z67" s="10"/>
      <c r="AA67" s="10"/>
      <c r="AB67" s="10"/>
      <c r="AC67" s="10"/>
      <c r="AD67" s="10"/>
      <c r="AE67" s="344"/>
      <c r="AF67" s="10"/>
      <c r="AG67" s="10"/>
      <c r="AH67" s="10"/>
      <c r="AI67" s="10"/>
      <c r="AJ67" s="10"/>
      <c r="AK67" s="11"/>
    </row>
    <row r="68" spans="1:37" ht="15" customHeight="1" thickBot="1" x14ac:dyDescent="0.3">
      <c r="A68" s="8" t="s">
        <v>633</v>
      </c>
      <c r="C68" s="29">
        <f>[8]TB2015!B412</f>
        <v>2716889.0700000012</v>
      </c>
      <c r="D68" s="29">
        <f>+D66</f>
        <v>-201281.43339239</v>
      </c>
      <c r="E68" s="29">
        <f>+E66</f>
        <v>0</v>
      </c>
      <c r="F68" s="29">
        <f>+F66</f>
        <v>2515607.6366076111</v>
      </c>
      <c r="G68" s="29">
        <f>[8]TB2015!C412</f>
        <v>2716807.0100000007</v>
      </c>
      <c r="H68" s="29">
        <f>[8]TB2015!D412</f>
        <v>2715855.2900000005</v>
      </c>
      <c r="I68" s="29">
        <f>[8]TB2015!E412</f>
        <v>2734641.4000000004</v>
      </c>
      <c r="J68" s="29">
        <f>[8]TB2015!F412</f>
        <v>2741873.580000001</v>
      </c>
      <c r="K68" s="29">
        <f>[8]TB2015!G412</f>
        <v>2742295.6500000004</v>
      </c>
      <c r="L68" s="29">
        <f>[8]TB2015!H412</f>
        <v>2753912.2300000009</v>
      </c>
      <c r="M68" s="29">
        <f>[8]TB2015!I412</f>
        <v>2748625.51</v>
      </c>
      <c r="N68" s="29">
        <f>[8]TB2015!J412</f>
        <v>2752367.43</v>
      </c>
      <c r="O68" s="29">
        <f>[8]TB2015!K412</f>
        <v>2753510.1899999995</v>
      </c>
      <c r="P68" s="29">
        <f>[8]TB2015!L412</f>
        <v>2756757.16</v>
      </c>
      <c r="Q68" s="29">
        <f>[8]TB2015!M412</f>
        <v>2764891.35</v>
      </c>
      <c r="R68" s="29">
        <f>[8]TB2015!N412</f>
        <v>2769657.5900000003</v>
      </c>
      <c r="S68" s="29">
        <f t="shared" ref="S68" si="35">+S66</f>
        <v>2728430.2693678006</v>
      </c>
      <c r="T68" s="8" t="s">
        <v>634</v>
      </c>
      <c r="U68" s="29">
        <f t="shared" ref="U68" si="36">+U66</f>
        <v>1680098.8000000003</v>
      </c>
      <c r="V68" s="29">
        <f>+V66</f>
        <v>0</v>
      </c>
      <c r="W68" s="29">
        <f>+W66</f>
        <v>0</v>
      </c>
      <c r="X68" s="29">
        <f>-[8]TB2015!B417</f>
        <v>1680098.8000000003</v>
      </c>
      <c r="Y68" s="29">
        <f>-[8]TB2015!C417</f>
        <v>1689917.2399999995</v>
      </c>
      <c r="Z68" s="29">
        <f>-[8]TB2015!D417</f>
        <v>1697956.9299999997</v>
      </c>
      <c r="AA68" s="29">
        <f>-[8]TB2015!E417</f>
        <v>1711324.4900000002</v>
      </c>
      <c r="AB68" s="29">
        <f>-[8]TB2015!F417</f>
        <v>1721713.24</v>
      </c>
      <c r="AC68" s="29">
        <f>-[8]TB2015!G417</f>
        <v>1731255.1099999999</v>
      </c>
      <c r="AD68" s="29">
        <f>-[8]TB2015!H417</f>
        <v>1743298.8599999999</v>
      </c>
      <c r="AE68" s="29">
        <f>-[8]TB2015!I417</f>
        <v>1738699.2100000004</v>
      </c>
      <c r="AF68" s="29">
        <f>-[8]TB2015!J417</f>
        <v>1746354.5100000002</v>
      </c>
      <c r="AG68" s="29">
        <f>-[8]TB2015!K417</f>
        <v>1753929.0900000003</v>
      </c>
      <c r="AH68" s="29">
        <f>-[8]TB2015!L417</f>
        <v>1764932.08</v>
      </c>
      <c r="AI68" s="29">
        <f>-[8]TB2015!M417</f>
        <v>1775747.12</v>
      </c>
      <c r="AJ68" s="29">
        <f>-[8]TB2015!N417</f>
        <v>1786032.55</v>
      </c>
    </row>
    <row r="69" spans="1:37" ht="15" customHeight="1" thickTop="1" x14ac:dyDescent="0.3">
      <c r="A69" s="345" t="s">
        <v>635</v>
      </c>
      <c r="B69" s="250"/>
      <c r="C69" s="25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8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7" ht="15" customHeight="1" x14ac:dyDescent="0.3">
      <c r="A70" s="253">
        <v>1505</v>
      </c>
      <c r="B70" s="119"/>
      <c r="C70" s="255">
        <f>ROUND(A70/A$73,6)</f>
        <v>0.54548700000000006</v>
      </c>
      <c r="D70" s="11"/>
      <c r="E70" s="11"/>
      <c r="F70" s="11">
        <f>C66-C68</f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8"/>
      <c r="U70" s="11"/>
      <c r="V70" s="11"/>
      <c r="W70" s="11"/>
      <c r="X70" s="11">
        <f t="shared" ref="X70:AI70" si="37">X66-X68</f>
        <v>0</v>
      </c>
      <c r="Y70" s="11">
        <f t="shared" si="37"/>
        <v>0</v>
      </c>
      <c r="Z70" s="11">
        <f t="shared" si="37"/>
        <v>0</v>
      </c>
      <c r="AA70" s="11">
        <f t="shared" si="37"/>
        <v>0</v>
      </c>
      <c r="AB70" s="11">
        <f t="shared" si="37"/>
        <v>0</v>
      </c>
      <c r="AC70" s="11">
        <f t="shared" si="37"/>
        <v>0</v>
      </c>
      <c r="AD70" s="11">
        <f t="shared" si="37"/>
        <v>0</v>
      </c>
      <c r="AE70" s="11">
        <f t="shared" si="37"/>
        <v>0</v>
      </c>
      <c r="AF70" s="11">
        <f t="shared" si="37"/>
        <v>0</v>
      </c>
      <c r="AG70" s="11">
        <f t="shared" si="37"/>
        <v>0</v>
      </c>
      <c r="AH70" s="11">
        <f t="shared" si="37"/>
        <v>0</v>
      </c>
      <c r="AI70" s="11">
        <f t="shared" si="37"/>
        <v>0</v>
      </c>
      <c r="AJ70" s="11">
        <f>AJ66-AJ68</f>
        <v>0</v>
      </c>
    </row>
    <row r="71" spans="1:37" ht="15" customHeight="1" x14ac:dyDescent="0.3">
      <c r="A71" s="253">
        <v>1254</v>
      </c>
      <c r="B71" s="119"/>
      <c r="C71" s="255">
        <f>ROUND(A71/A$73,6)</f>
        <v>0.454513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8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7" ht="15" customHeight="1" x14ac:dyDescent="0.3">
      <c r="A72" s="256"/>
      <c r="B72" s="119"/>
      <c r="C72" s="258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8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7" ht="15" customHeight="1" thickBot="1" x14ac:dyDescent="0.35">
      <c r="A73" s="259">
        <f>SUM(A70:A72)</f>
        <v>2759</v>
      </c>
      <c r="B73" s="261"/>
      <c r="C73" s="262">
        <f>SUM(C70:C72)</f>
        <v>1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8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7" s="33" customFormat="1" x14ac:dyDescent="0.2">
      <c r="A74" s="38" t="s">
        <v>131</v>
      </c>
      <c r="C74" s="34"/>
      <c r="D74" s="34"/>
      <c r="E74" s="34"/>
      <c r="F74" s="3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T74" s="35" t="s">
        <v>270</v>
      </c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6"/>
    </row>
    <row r="75" spans="1:37" s="33" customFormat="1" x14ac:dyDescent="0.2">
      <c r="A75" s="38" t="s">
        <v>132</v>
      </c>
      <c r="C75" s="34"/>
      <c r="D75" s="34"/>
      <c r="E75" s="34"/>
      <c r="F75" s="10">
        <f t="shared" ref="F75" si="38">SUM(C75:E75)</f>
        <v>0</v>
      </c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T75" s="37" t="s">
        <v>311</v>
      </c>
      <c r="U75" s="34"/>
      <c r="V75" s="34"/>
      <c r="W75" s="34"/>
      <c r="X75" s="34">
        <f>SUM(U75:W75)</f>
        <v>0</v>
      </c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6"/>
    </row>
    <row r="76" spans="1:37" s="33" customFormat="1" x14ac:dyDescent="0.2">
      <c r="A76" s="38" t="s">
        <v>133</v>
      </c>
      <c r="B76" s="38"/>
      <c r="C76" s="34"/>
      <c r="D76" s="34"/>
      <c r="E76" s="34">
        <f>-E68</f>
        <v>0</v>
      </c>
      <c r="F76" s="3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T76" s="35"/>
      <c r="U76" s="34"/>
      <c r="V76" s="34">
        <f>-V68</f>
        <v>0</v>
      </c>
      <c r="W76" s="34">
        <f>-W68</f>
        <v>0</v>
      </c>
      <c r="X76" s="34">
        <f>SUM(U76:W76)</f>
        <v>0</v>
      </c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6"/>
    </row>
    <row r="77" spans="1:37" s="33" customFormat="1" x14ac:dyDescent="0.2">
      <c r="A77" s="76" t="s">
        <v>130</v>
      </c>
      <c r="C77" s="34"/>
      <c r="D77" s="34"/>
      <c r="E77" s="34">
        <f>+E68-E75+E76</f>
        <v>0</v>
      </c>
      <c r="F77" s="3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34"/>
      <c r="T77" s="35" t="s">
        <v>489</v>
      </c>
      <c r="U77" s="34">
        <f>+U75-U68</f>
        <v>-1680098.8000000003</v>
      </c>
      <c r="V77" s="34">
        <f>+V68-V75+V76</f>
        <v>0</v>
      </c>
      <c r="W77" s="34"/>
      <c r="X77" s="34">
        <f>+X75-X68</f>
        <v>-1680098.8000000003</v>
      </c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>
        <f>+AJ75-AJ68</f>
        <v>-1786032.55</v>
      </c>
      <c r="AK77" s="36"/>
    </row>
    <row r="78" spans="1:37" s="11" customFormat="1" x14ac:dyDescent="0.2">
      <c r="B78" s="41"/>
      <c r="E78" s="41"/>
      <c r="T78" s="22"/>
      <c r="V78" s="41"/>
    </row>
    <row r="79" spans="1:37" s="8" customFormat="1" ht="26.25" customHeight="1" x14ac:dyDescent="0.3">
      <c r="A79" s="5" t="s">
        <v>134</v>
      </c>
      <c r="B79" s="5" t="s">
        <v>135</v>
      </c>
      <c r="C79" s="2" t="s">
        <v>2</v>
      </c>
      <c r="D79" s="2" t="s">
        <v>4</v>
      </c>
      <c r="E79" s="1" t="s">
        <v>5</v>
      </c>
      <c r="F79" s="2" t="s">
        <v>6</v>
      </c>
      <c r="G79" s="3">
        <v>42014</v>
      </c>
      <c r="H79" s="2">
        <v>42036</v>
      </c>
      <c r="I79" s="2">
        <v>42064</v>
      </c>
      <c r="J79" s="2">
        <v>42095</v>
      </c>
      <c r="K79" s="2">
        <v>42125</v>
      </c>
      <c r="L79" s="2">
        <v>42156</v>
      </c>
      <c r="M79" s="2">
        <v>42186</v>
      </c>
      <c r="N79" s="2">
        <v>42217</v>
      </c>
      <c r="O79" s="2">
        <v>42248</v>
      </c>
      <c r="P79" s="2">
        <v>42278</v>
      </c>
      <c r="Q79" s="2">
        <v>42309</v>
      </c>
      <c r="R79" s="2">
        <v>42339</v>
      </c>
      <c r="S79" s="4" t="s">
        <v>8</v>
      </c>
      <c r="T79" s="5" t="s">
        <v>136</v>
      </c>
      <c r="U79" s="2">
        <v>42004</v>
      </c>
      <c r="V79" s="1" t="s">
        <v>5</v>
      </c>
      <c r="W79" s="2" t="s">
        <v>9</v>
      </c>
      <c r="X79" s="2" t="s">
        <v>10</v>
      </c>
      <c r="Y79" s="3">
        <v>42014</v>
      </c>
      <c r="Z79" s="2">
        <v>42036</v>
      </c>
      <c r="AA79" s="2">
        <v>42064</v>
      </c>
      <c r="AB79" s="2">
        <v>42095</v>
      </c>
      <c r="AC79" s="2">
        <v>42125</v>
      </c>
      <c r="AD79" s="2">
        <v>42156</v>
      </c>
      <c r="AE79" s="2">
        <v>42186</v>
      </c>
      <c r="AF79" s="2">
        <v>42217</v>
      </c>
      <c r="AG79" s="2">
        <v>42248</v>
      </c>
      <c r="AH79" s="2">
        <v>42278</v>
      </c>
      <c r="AI79" s="2">
        <v>42309</v>
      </c>
      <c r="AJ79" s="2">
        <v>42339</v>
      </c>
      <c r="AK79" s="13"/>
    </row>
    <row r="80" spans="1:37" s="7" customFormat="1" x14ac:dyDescent="0.2">
      <c r="B80" s="9"/>
      <c r="C80" s="10"/>
      <c r="D80" s="10"/>
      <c r="E80" s="164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U80" s="11"/>
      <c r="V80" s="164"/>
      <c r="W80" s="10"/>
      <c r="X80" s="10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</row>
    <row r="81" spans="1:39" s="7" customFormat="1" ht="10.5" x14ac:dyDescent="0.25">
      <c r="A81" s="8" t="s">
        <v>11</v>
      </c>
      <c r="B81" s="9"/>
      <c r="C81" s="10"/>
      <c r="D81" s="10"/>
      <c r="E81" s="9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T81" s="8" t="s">
        <v>11</v>
      </c>
      <c r="U81" s="10"/>
      <c r="V81" s="9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1"/>
    </row>
    <row r="82" spans="1:39" s="7" customFormat="1" x14ac:dyDescent="0.2">
      <c r="A82" s="7" t="s">
        <v>137</v>
      </c>
      <c r="B82" s="9" t="s">
        <v>138</v>
      </c>
      <c r="C82" s="337">
        <f>[8]TB2015!B28</f>
        <v>10738</v>
      </c>
      <c r="D82" s="10"/>
      <c r="E82" s="9"/>
      <c r="F82" s="14">
        <f t="shared" ref="F82:F83" si="39">SUM(C82:E82)</f>
        <v>10738</v>
      </c>
      <c r="G82" s="337">
        <f>[8]TB2015!C28</f>
        <v>10738</v>
      </c>
      <c r="H82" s="337">
        <f>[8]TB2015!D28</f>
        <v>10738</v>
      </c>
      <c r="I82" s="337">
        <f>[8]TB2015!E28</f>
        <v>10738</v>
      </c>
      <c r="J82" s="337">
        <f>[8]TB2015!F28</f>
        <v>10738</v>
      </c>
      <c r="K82" s="337">
        <f>[8]TB2015!G28</f>
        <v>10738</v>
      </c>
      <c r="L82" s="337">
        <f>[8]TB2015!H28</f>
        <v>10738</v>
      </c>
      <c r="M82" s="337">
        <f>[8]TB2015!I28</f>
        <v>10738</v>
      </c>
      <c r="N82" s="337">
        <f>[8]TB2015!J28</f>
        <v>10738</v>
      </c>
      <c r="O82" s="337">
        <f>[8]TB2015!K28</f>
        <v>10738</v>
      </c>
      <c r="P82" s="337">
        <f>[8]TB2015!L28</f>
        <v>10738</v>
      </c>
      <c r="Q82" s="337">
        <f>[8]TB2015!M28</f>
        <v>10738</v>
      </c>
      <c r="R82" s="337">
        <f>[8]TB2015!N28</f>
        <v>10738</v>
      </c>
      <c r="S82" s="7">
        <f t="shared" ref="S82:S83" si="40">AVERAGE(F82:R82)</f>
        <v>10738</v>
      </c>
      <c r="T82" s="7" t="s">
        <v>139</v>
      </c>
      <c r="U82" s="337">
        <f>-[8]TB2015!B90</f>
        <v>4701.2299999999996</v>
      </c>
      <c r="V82" s="9"/>
      <c r="W82" s="10"/>
      <c r="X82" s="10">
        <f>SUM(U82:W82)</f>
        <v>4701.2299999999996</v>
      </c>
      <c r="Y82" s="337">
        <f>-[8]TB2015!C90</f>
        <v>4701.2299999999996</v>
      </c>
      <c r="Z82" s="337">
        <f>-[8]TB2015!D90</f>
        <v>4701.2299999999996</v>
      </c>
      <c r="AA82" s="337">
        <f>-[8]TB2015!E90</f>
        <v>4701.2299999999996</v>
      </c>
      <c r="AB82" s="337">
        <f>-[8]TB2015!F90</f>
        <v>4719.13</v>
      </c>
      <c r="AC82" s="337">
        <f>-[8]TB2015!G90</f>
        <v>4737.03</v>
      </c>
      <c r="AD82" s="337">
        <f>-[8]TB2015!H90</f>
        <v>4754.93</v>
      </c>
      <c r="AE82" s="337">
        <f>-[8]TB2015!I90</f>
        <v>4772.83</v>
      </c>
      <c r="AF82" s="337">
        <f>-[8]TB2015!J90</f>
        <v>4790.7299999999996</v>
      </c>
      <c r="AG82" s="337">
        <f>-[8]TB2015!K90</f>
        <v>4808.63</v>
      </c>
      <c r="AH82" s="337">
        <f>-[8]TB2015!L90</f>
        <v>4826.53</v>
      </c>
      <c r="AI82" s="337">
        <f>-[8]TB2015!M90</f>
        <v>4844.43</v>
      </c>
      <c r="AJ82" s="346">
        <f>-[8]TB2015!N90</f>
        <v>4862.33</v>
      </c>
      <c r="AK82" s="7">
        <f t="shared" ref="AK82:AK83" si="41">AVERAGE(X82:AJ82)</f>
        <v>4763.1915384615377</v>
      </c>
      <c r="AM82" s="7">
        <f>AJ82</f>
        <v>4862.33</v>
      </c>
    </row>
    <row r="83" spans="1:39" s="7" customFormat="1" x14ac:dyDescent="0.2">
      <c r="A83" s="7" t="s">
        <v>140</v>
      </c>
      <c r="B83" s="9" t="s">
        <v>141</v>
      </c>
      <c r="C83" s="10">
        <v>0</v>
      </c>
      <c r="D83" s="10"/>
      <c r="E83" s="9"/>
      <c r="F83" s="10">
        <f t="shared" si="39"/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7">
        <f t="shared" si="40"/>
        <v>0</v>
      </c>
      <c r="T83" s="7" t="s">
        <v>142</v>
      </c>
      <c r="U83" s="337">
        <v>0</v>
      </c>
      <c r="V83" s="9"/>
      <c r="W83" s="10"/>
      <c r="X83" s="10">
        <f>SUM(U83:W83)</f>
        <v>0</v>
      </c>
      <c r="Y83" s="337">
        <v>0</v>
      </c>
      <c r="Z83" s="337">
        <v>0</v>
      </c>
      <c r="AA83" s="337">
        <v>0</v>
      </c>
      <c r="AB83" s="337">
        <v>0</v>
      </c>
      <c r="AC83" s="337">
        <v>0</v>
      </c>
      <c r="AD83" s="337">
        <v>0</v>
      </c>
      <c r="AE83" s="337">
        <v>0</v>
      </c>
      <c r="AF83" s="337">
        <v>0</v>
      </c>
      <c r="AG83" s="337">
        <v>0</v>
      </c>
      <c r="AH83" s="337">
        <v>0</v>
      </c>
      <c r="AI83" s="337">
        <v>0</v>
      </c>
      <c r="AJ83" s="337">
        <v>0</v>
      </c>
      <c r="AK83" s="7">
        <f t="shared" si="41"/>
        <v>0</v>
      </c>
      <c r="AM83" s="7">
        <f t="shared" ref="AM83:AM139" si="42">AJ83</f>
        <v>0</v>
      </c>
    </row>
    <row r="84" spans="1:39" s="7" customFormat="1" x14ac:dyDescent="0.2">
      <c r="A84" s="7" t="s">
        <v>143</v>
      </c>
      <c r="B84" s="9"/>
      <c r="C84" s="10"/>
      <c r="D84" s="10"/>
      <c r="E84" s="9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U84" s="10"/>
      <c r="V84" s="9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1"/>
      <c r="AM84" s="7">
        <f t="shared" si="42"/>
        <v>0</v>
      </c>
    </row>
    <row r="85" spans="1:39" s="7" customFormat="1" ht="10.5" x14ac:dyDescent="0.25">
      <c r="A85" s="8" t="s">
        <v>144</v>
      </c>
      <c r="B85" s="9"/>
      <c r="C85" s="10"/>
      <c r="D85" s="10"/>
      <c r="E85" s="9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T85" s="8" t="s">
        <v>144</v>
      </c>
      <c r="U85" s="10"/>
      <c r="V85" s="9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1"/>
      <c r="AM85" s="7">
        <f t="shared" si="42"/>
        <v>0</v>
      </c>
    </row>
    <row r="86" spans="1:39" s="7" customFormat="1" x14ac:dyDescent="0.2">
      <c r="A86" s="7" t="s">
        <v>145</v>
      </c>
      <c r="B86" s="9" t="s">
        <v>146</v>
      </c>
      <c r="C86" s="10">
        <v>0</v>
      </c>
      <c r="D86" s="10"/>
      <c r="E86" s="9"/>
      <c r="F86" s="10">
        <f>SUM(C86:E86)</f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U86" s="10"/>
      <c r="V86" s="9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1"/>
      <c r="AM86" s="7">
        <f t="shared" si="42"/>
        <v>0</v>
      </c>
    </row>
    <row r="87" spans="1:39" s="7" customFormat="1" x14ac:dyDescent="0.2">
      <c r="A87" s="7" t="s">
        <v>147</v>
      </c>
      <c r="B87" s="9" t="s">
        <v>148</v>
      </c>
      <c r="C87" s="337">
        <f>[8]TB2015!B30</f>
        <v>0</v>
      </c>
      <c r="D87" s="10"/>
      <c r="E87" s="9"/>
      <c r="F87" s="14">
        <f>SUM(C87:E87)</f>
        <v>0</v>
      </c>
      <c r="G87" s="337">
        <f>[8]TB2015!C30</f>
        <v>0</v>
      </c>
      <c r="H87" s="337">
        <f>[8]TB2015!D30</f>
        <v>0</v>
      </c>
      <c r="I87" s="337">
        <f>[8]TB2015!E30</f>
        <v>0</v>
      </c>
      <c r="J87" s="337">
        <f>[8]TB2015!F30</f>
        <v>9365</v>
      </c>
      <c r="K87" s="337">
        <f>[8]TB2015!G30</f>
        <v>9365</v>
      </c>
      <c r="L87" s="337">
        <f>[8]TB2015!H30</f>
        <v>9365</v>
      </c>
      <c r="M87" s="337">
        <f>[8]TB2015!I30</f>
        <v>9365</v>
      </c>
      <c r="N87" s="337">
        <f>[8]TB2015!J30</f>
        <v>9365</v>
      </c>
      <c r="O87" s="337">
        <f>[8]TB2015!K30</f>
        <v>9365</v>
      </c>
      <c r="P87" s="337">
        <f>[8]TB2015!L30</f>
        <v>9365</v>
      </c>
      <c r="Q87" s="337">
        <f>[8]TB2015!M30</f>
        <v>9365</v>
      </c>
      <c r="R87" s="337">
        <f>[8]TB2015!N30</f>
        <v>9365</v>
      </c>
      <c r="S87" s="7">
        <f t="shared" ref="S87:S89" si="43">AVERAGE(F87:R87)</f>
        <v>6483.4615384615381</v>
      </c>
      <c r="T87" s="7" t="s">
        <v>149</v>
      </c>
      <c r="U87" s="337">
        <f>-[8]TB2015!B91</f>
        <v>0</v>
      </c>
      <c r="V87" s="9"/>
      <c r="W87" s="10"/>
      <c r="X87" s="10">
        <f>SUM(U87:W87)</f>
        <v>0</v>
      </c>
      <c r="Y87" s="337">
        <f>-[8]TB2015!C91</f>
        <v>0</v>
      </c>
      <c r="Z87" s="337">
        <f>-[8]TB2015!D91</f>
        <v>0</v>
      </c>
      <c r="AA87" s="337">
        <f>-[8]TB2015!E91</f>
        <v>0</v>
      </c>
      <c r="AB87" s="337">
        <f>-[8]TB2015!F91</f>
        <v>24.45</v>
      </c>
      <c r="AC87" s="337">
        <f>-[8]TB2015!G91</f>
        <v>48.9</v>
      </c>
      <c r="AD87" s="337">
        <f>-[8]TB2015!H91</f>
        <v>73.349999999999994</v>
      </c>
      <c r="AE87" s="337">
        <f>-[8]TB2015!I91</f>
        <v>97.8</v>
      </c>
      <c r="AF87" s="337">
        <f>-[8]TB2015!J91</f>
        <v>122.25</v>
      </c>
      <c r="AG87" s="337">
        <f>-[8]TB2015!K91</f>
        <v>146.69999999999999</v>
      </c>
      <c r="AH87" s="337">
        <f>-[8]TB2015!L91</f>
        <v>171.15</v>
      </c>
      <c r="AI87" s="337">
        <f>-[8]TB2015!M91</f>
        <v>195.6</v>
      </c>
      <c r="AJ87" s="338">
        <f>-[8]TB2015!N91</f>
        <v>220.05</v>
      </c>
      <c r="AK87" s="7">
        <f t="shared" ref="AK87:AK99" si="44">AVERAGE(X87:AJ87)</f>
        <v>84.634615384615387</v>
      </c>
      <c r="AL87" s="7">
        <f>AJ87</f>
        <v>220.05</v>
      </c>
      <c r="AM87" s="7">
        <f t="shared" si="42"/>
        <v>220.05</v>
      </c>
    </row>
    <row r="88" spans="1:39" s="7" customFormat="1" x14ac:dyDescent="0.2">
      <c r="A88" s="7" t="s">
        <v>150</v>
      </c>
      <c r="B88" s="9" t="s">
        <v>151</v>
      </c>
      <c r="C88" s="10">
        <v>0</v>
      </c>
      <c r="D88" s="10"/>
      <c r="E88" s="9"/>
      <c r="F88" s="10">
        <f t="shared" ref="F88:F89" si="45">SUM(C88:E88)</f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7">
        <f t="shared" si="43"/>
        <v>0</v>
      </c>
      <c r="T88" s="7" t="s">
        <v>152</v>
      </c>
      <c r="U88" s="10">
        <f>-[8]TB2015!B111</f>
        <v>0</v>
      </c>
      <c r="V88" s="9"/>
      <c r="W88" s="10"/>
      <c r="X88" s="10">
        <f>SUM(U88:W88)</f>
        <v>0</v>
      </c>
      <c r="Y88" s="10">
        <f>-[8]TB2015!C111</f>
        <v>0</v>
      </c>
      <c r="Z88" s="10">
        <f>-[8]TB2015!D111</f>
        <v>0</v>
      </c>
      <c r="AA88" s="10">
        <f>-[8]TB2015!E111</f>
        <v>2.96</v>
      </c>
      <c r="AB88" s="10">
        <f>-[8]TB2015!F111</f>
        <v>28.7</v>
      </c>
      <c r="AC88" s="10">
        <f>-[8]TB2015!G111</f>
        <v>54.44</v>
      </c>
      <c r="AD88" s="10">
        <f>-[8]TB2015!H111</f>
        <v>80.180000000000007</v>
      </c>
      <c r="AE88" s="10">
        <f>-[8]TB2015!I111</f>
        <v>105.92</v>
      </c>
      <c r="AF88" s="10">
        <f>-[8]TB2015!J111</f>
        <v>131.66</v>
      </c>
      <c r="AG88" s="10">
        <f>-[8]TB2015!K111</f>
        <v>157.4</v>
      </c>
      <c r="AH88" s="10">
        <f>-[8]TB2015!L111</f>
        <v>183.14</v>
      </c>
      <c r="AI88" s="10">
        <f>-[8]TB2015!M111</f>
        <v>208.88</v>
      </c>
      <c r="AJ88" s="10">
        <f>-[8]TB2015!N111</f>
        <v>234.62</v>
      </c>
      <c r="AK88" s="7">
        <f t="shared" si="44"/>
        <v>91.376923076923077</v>
      </c>
      <c r="AM88" s="7">
        <f t="shared" si="42"/>
        <v>234.62</v>
      </c>
    </row>
    <row r="89" spans="1:39" s="11" customFormat="1" x14ac:dyDescent="0.2">
      <c r="A89" s="11" t="s">
        <v>153</v>
      </c>
      <c r="B89" s="12" t="s">
        <v>154</v>
      </c>
      <c r="C89" s="337">
        <f>[8]TB2015!B33</f>
        <v>196066.34</v>
      </c>
      <c r="D89" s="10"/>
      <c r="E89" s="12"/>
      <c r="F89" s="14">
        <f t="shared" si="45"/>
        <v>196066.34</v>
      </c>
      <c r="G89" s="337">
        <f>[8]TB2015!C33</f>
        <v>196066.34</v>
      </c>
      <c r="H89" s="337">
        <f>[8]TB2015!D33</f>
        <v>196066.34</v>
      </c>
      <c r="I89" s="337">
        <f>[8]TB2015!E33</f>
        <v>196066.34</v>
      </c>
      <c r="J89" s="337">
        <f>[8]TB2015!F33</f>
        <v>196066.34</v>
      </c>
      <c r="K89" s="337">
        <f>[8]TB2015!G33</f>
        <v>196071.84</v>
      </c>
      <c r="L89" s="337">
        <f>[8]TB2015!H33</f>
        <v>196071.84</v>
      </c>
      <c r="M89" s="337">
        <f>[8]TB2015!I33</f>
        <v>196071.84</v>
      </c>
      <c r="N89" s="337">
        <f>[8]TB2015!J33</f>
        <v>196071.84</v>
      </c>
      <c r="O89" s="337">
        <f>[8]TB2015!K33</f>
        <v>196071.84</v>
      </c>
      <c r="P89" s="337">
        <f>[8]TB2015!L33</f>
        <v>196071.84</v>
      </c>
      <c r="Q89" s="337">
        <f>[8]TB2015!M33</f>
        <v>196071.84</v>
      </c>
      <c r="R89" s="337">
        <f>[8]TB2015!N33</f>
        <v>196071.84</v>
      </c>
      <c r="S89" s="11">
        <f t="shared" si="43"/>
        <v>196069.72461538462</v>
      </c>
      <c r="T89" s="11" t="s">
        <v>155</v>
      </c>
      <c r="U89" s="337">
        <f>-[8]TB2015!B95</f>
        <v>106458.16</v>
      </c>
      <c r="V89" s="12"/>
      <c r="W89" s="10"/>
      <c r="X89" s="10">
        <f>SUM(U89:W89)</f>
        <v>106458.16</v>
      </c>
      <c r="Y89" s="337">
        <f>-[8]TB2015!C95</f>
        <v>107002.79</v>
      </c>
      <c r="Z89" s="337">
        <f>-[8]TB2015!D95</f>
        <v>107547.42</v>
      </c>
      <c r="AA89" s="337">
        <f>-[8]TB2015!E95</f>
        <v>108092.05</v>
      </c>
      <c r="AB89" s="337">
        <f>-[8]TB2015!F95</f>
        <v>108636.68</v>
      </c>
      <c r="AC89" s="337">
        <f>-[8]TB2015!G95</f>
        <v>109181.32</v>
      </c>
      <c r="AD89" s="337">
        <f>-[8]TB2015!H95</f>
        <v>109725.96</v>
      </c>
      <c r="AE89" s="337">
        <f>-[8]TB2015!I95</f>
        <v>110270.6</v>
      </c>
      <c r="AF89" s="337">
        <f>-[8]TB2015!J95</f>
        <v>110815.24</v>
      </c>
      <c r="AG89" s="337">
        <f>-[8]TB2015!K95</f>
        <v>111359.88</v>
      </c>
      <c r="AH89" s="337">
        <f>-[8]TB2015!L95</f>
        <v>111904.52</v>
      </c>
      <c r="AI89" s="337">
        <f>-[8]TB2015!M95</f>
        <v>112449.16</v>
      </c>
      <c r="AJ89" s="346">
        <f>-[8]TB2015!N95</f>
        <v>112993.8</v>
      </c>
      <c r="AK89" s="7">
        <f t="shared" si="44"/>
        <v>109725.96769230768</v>
      </c>
      <c r="AM89" s="7">
        <f t="shared" si="42"/>
        <v>112993.8</v>
      </c>
    </row>
    <row r="90" spans="1:39" s="7" customFormat="1" x14ac:dyDescent="0.2">
      <c r="B90" s="9"/>
      <c r="C90" s="10"/>
      <c r="D90" s="10"/>
      <c r="E90" s="9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U90" s="10"/>
      <c r="V90" s="12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M90" s="7">
        <f t="shared" si="42"/>
        <v>0</v>
      </c>
    </row>
    <row r="91" spans="1:39" s="7" customFormat="1" x14ac:dyDescent="0.2">
      <c r="B91" s="9" t="s">
        <v>156</v>
      </c>
      <c r="C91" s="337">
        <f>[8]TB2015!B34</f>
        <v>857613.13</v>
      </c>
      <c r="D91" s="10"/>
      <c r="E91" s="9"/>
      <c r="F91" s="14">
        <f t="shared" ref="F91:F92" si="46">SUM(C91:E91)</f>
        <v>857613.13</v>
      </c>
      <c r="G91" s="337">
        <f>[8]TB2015!C34</f>
        <v>857613.13</v>
      </c>
      <c r="H91" s="337">
        <f>[8]TB2015!D34</f>
        <v>857613.13</v>
      </c>
      <c r="I91" s="337">
        <f>[8]TB2015!E34</f>
        <v>857613.13</v>
      </c>
      <c r="J91" s="337">
        <f>[8]TB2015!F34</f>
        <v>861639.93</v>
      </c>
      <c r="K91" s="337">
        <f>[8]TB2015!G34</f>
        <v>860557.25</v>
      </c>
      <c r="L91" s="337">
        <f>[8]TB2015!H34</f>
        <v>860557.25</v>
      </c>
      <c r="M91" s="337">
        <f>[8]TB2015!I34</f>
        <v>860557.25</v>
      </c>
      <c r="N91" s="337">
        <f>[8]TB2015!J34</f>
        <v>861040.73</v>
      </c>
      <c r="O91" s="337">
        <f>[8]TB2015!K34</f>
        <v>863599.15</v>
      </c>
      <c r="P91" s="337">
        <f>[8]TB2015!L34</f>
        <v>863599.15</v>
      </c>
      <c r="Q91" s="337">
        <f>[8]TB2015!M34</f>
        <v>863599.15</v>
      </c>
      <c r="R91" s="337">
        <f>[8]TB2015!N34</f>
        <v>863599.15</v>
      </c>
      <c r="S91" s="7">
        <f t="shared" ref="S91:S92" si="47">AVERAGE(F91:R91)</f>
        <v>860707.81</v>
      </c>
      <c r="T91" s="7" t="s">
        <v>157</v>
      </c>
      <c r="U91" s="337">
        <f>-[8]TB2015!B96</f>
        <v>423439.72</v>
      </c>
      <c r="V91" s="12"/>
      <c r="W91" s="10"/>
      <c r="X91" s="10">
        <f>SUM(U91:W91)</f>
        <v>423439.72</v>
      </c>
      <c r="Y91" s="337">
        <f>-[8]TB2015!C96</f>
        <v>425024.96</v>
      </c>
      <c r="Z91" s="337">
        <f>-[8]TB2015!D96</f>
        <v>426610.2</v>
      </c>
      <c r="AA91" s="337">
        <f>-[8]TB2015!E96</f>
        <v>428195.44</v>
      </c>
      <c r="AB91" s="337">
        <f>-[8]TB2015!F96</f>
        <v>429788.12</v>
      </c>
      <c r="AC91" s="337">
        <f>-[8]TB2015!G96</f>
        <v>429735.1</v>
      </c>
      <c r="AD91" s="337">
        <f>-[8]TB2015!H96</f>
        <v>431325.77</v>
      </c>
      <c r="AE91" s="337">
        <f>-[8]TB2015!I96</f>
        <v>432916.44</v>
      </c>
      <c r="AF91" s="337">
        <f>-[8]TB2015!J96</f>
        <v>434508.01</v>
      </c>
      <c r="AG91" s="337">
        <f>-[8]TB2015!K96</f>
        <v>436104.31</v>
      </c>
      <c r="AH91" s="337">
        <f>-[8]TB2015!L96</f>
        <v>437700.61</v>
      </c>
      <c r="AI91" s="337">
        <f>-[8]TB2015!M96</f>
        <v>439296.91</v>
      </c>
      <c r="AJ91" s="337">
        <f>-[8]TB2015!N96</f>
        <v>440893.21</v>
      </c>
      <c r="AK91" s="7">
        <f t="shared" si="44"/>
        <v>431964.52307692304</v>
      </c>
    </row>
    <row r="92" spans="1:39" s="7" customFormat="1" x14ac:dyDescent="0.2">
      <c r="B92" s="9" t="s">
        <v>158</v>
      </c>
      <c r="C92" s="337">
        <f>[8]TB2015!B35</f>
        <v>56075.62</v>
      </c>
      <c r="D92" s="10"/>
      <c r="E92" s="9"/>
      <c r="F92" s="14">
        <f t="shared" si="46"/>
        <v>56075.62</v>
      </c>
      <c r="G92" s="337">
        <f>[8]TB2015!C35</f>
        <v>56075.62</v>
      </c>
      <c r="H92" s="337">
        <f>[8]TB2015!D35</f>
        <v>56075.62</v>
      </c>
      <c r="I92" s="337">
        <f>[8]TB2015!E35</f>
        <v>56075.62</v>
      </c>
      <c r="J92" s="337">
        <f>[8]TB2015!F35</f>
        <v>56075.62</v>
      </c>
      <c r="K92" s="337">
        <f>[8]TB2015!G35</f>
        <v>56075.62</v>
      </c>
      <c r="L92" s="337">
        <f>[8]TB2015!H35</f>
        <v>56075.62</v>
      </c>
      <c r="M92" s="337">
        <f>[8]TB2015!I35</f>
        <v>56075.62</v>
      </c>
      <c r="N92" s="337">
        <f>[8]TB2015!J35</f>
        <v>56075.62</v>
      </c>
      <c r="O92" s="337">
        <f>[8]TB2015!K35</f>
        <v>56075.62</v>
      </c>
      <c r="P92" s="337">
        <f>[8]TB2015!L35</f>
        <v>56075.62</v>
      </c>
      <c r="Q92" s="337">
        <f>[8]TB2015!M35</f>
        <v>56075.62</v>
      </c>
      <c r="R92" s="337">
        <f>[8]TB2015!N35</f>
        <v>56075.62</v>
      </c>
      <c r="S92" s="7">
        <f t="shared" si="47"/>
        <v>56075.62</v>
      </c>
      <c r="T92" s="7" t="s">
        <v>159</v>
      </c>
      <c r="U92" s="337">
        <f>-[8]TB2015!B97</f>
        <v>17252.599999999999</v>
      </c>
      <c r="V92" s="12"/>
      <c r="W92" s="11"/>
      <c r="X92" s="10">
        <f>SUM(U92:W92)</f>
        <v>17252.599999999999</v>
      </c>
      <c r="Y92" s="337">
        <f>-[8]TB2015!C97</f>
        <v>17342.900000000001</v>
      </c>
      <c r="Z92" s="337">
        <f>-[8]TB2015!D97</f>
        <v>17433.2</v>
      </c>
      <c r="AA92" s="337">
        <f>-[8]TB2015!E97</f>
        <v>17523.5</v>
      </c>
      <c r="AB92" s="337">
        <f>-[8]TB2015!F97</f>
        <v>17613.8</v>
      </c>
      <c r="AC92" s="337">
        <f>-[8]TB2015!G97</f>
        <v>18384.95</v>
      </c>
      <c r="AD92" s="337">
        <f>-[8]TB2015!H97</f>
        <v>18488.599999999999</v>
      </c>
      <c r="AE92" s="337">
        <f>-[8]TB2015!I97</f>
        <v>18592.25</v>
      </c>
      <c r="AF92" s="337">
        <f>-[8]TB2015!J97</f>
        <v>18695.900000000001</v>
      </c>
      <c r="AG92" s="337">
        <f>-[8]TB2015!K97</f>
        <v>18799.55</v>
      </c>
      <c r="AH92" s="337">
        <f>-[8]TB2015!L97</f>
        <v>18903.2</v>
      </c>
      <c r="AI92" s="337">
        <f>-[8]TB2015!M97</f>
        <v>19006.849999999999</v>
      </c>
      <c r="AJ92" s="337">
        <f>-[8]TB2015!N97</f>
        <v>19110.5</v>
      </c>
      <c r="AK92" s="7">
        <f t="shared" si="44"/>
        <v>18242.13846153846</v>
      </c>
    </row>
    <row r="93" spans="1:39" s="7" customFormat="1" x14ac:dyDescent="0.2">
      <c r="B93" s="9"/>
      <c r="C93" s="16"/>
      <c r="D93" s="10"/>
      <c r="E93" s="9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1"/>
      <c r="T93" s="11"/>
      <c r="U93" s="16"/>
      <c r="V93" s="12"/>
      <c r="W93" s="10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M93" s="7">
        <f t="shared" si="42"/>
        <v>0</v>
      </c>
    </row>
    <row r="94" spans="1:39" s="7" customFormat="1" ht="10.5" x14ac:dyDescent="0.25">
      <c r="A94" s="46" t="s">
        <v>160</v>
      </c>
      <c r="B94" s="18" t="s">
        <v>81</v>
      </c>
      <c r="C94" s="10">
        <f>SUM(C91:C92)</f>
        <v>913688.75</v>
      </c>
      <c r="D94" s="167"/>
      <c r="E94" s="10">
        <f>SUM(E91:E92)</f>
        <v>0</v>
      </c>
      <c r="F94" s="10">
        <f>SUM(F91:F92)</f>
        <v>913688.75</v>
      </c>
      <c r="G94" s="10">
        <f t="shared" ref="G94:R94" si="48">SUM(G91:G92)</f>
        <v>913688.75</v>
      </c>
      <c r="H94" s="10">
        <f t="shared" si="48"/>
        <v>913688.75</v>
      </c>
      <c r="I94" s="10">
        <f t="shared" si="48"/>
        <v>913688.75</v>
      </c>
      <c r="J94" s="10">
        <f t="shared" si="48"/>
        <v>917715.55</v>
      </c>
      <c r="K94" s="10">
        <f t="shared" si="48"/>
        <v>916632.87</v>
      </c>
      <c r="L94" s="10">
        <f t="shared" si="48"/>
        <v>916632.87</v>
      </c>
      <c r="M94" s="10">
        <f t="shared" si="48"/>
        <v>916632.87</v>
      </c>
      <c r="N94" s="10">
        <f t="shared" si="48"/>
        <v>917116.35</v>
      </c>
      <c r="O94" s="10">
        <f t="shared" si="48"/>
        <v>919674.77</v>
      </c>
      <c r="P94" s="10">
        <f t="shared" si="48"/>
        <v>919674.77</v>
      </c>
      <c r="Q94" s="10">
        <f t="shared" si="48"/>
        <v>919674.77</v>
      </c>
      <c r="R94" s="10">
        <f t="shared" si="48"/>
        <v>919674.77</v>
      </c>
      <c r="S94" s="11"/>
      <c r="T94" s="24" t="s">
        <v>81</v>
      </c>
      <c r="U94" s="10">
        <f>SUM(U91:U92)</f>
        <v>440692.31999999995</v>
      </c>
      <c r="V94" s="167">
        <f>SUM(V91:V92)</f>
        <v>0</v>
      </c>
      <c r="W94" s="167">
        <f>SUM(W91:W92)</f>
        <v>0</v>
      </c>
      <c r="X94" s="10">
        <f>SUM(X91:X92)</f>
        <v>440692.31999999995</v>
      </c>
      <c r="Y94" s="10">
        <f>SUM(Y91:Y92)</f>
        <v>442367.86000000004</v>
      </c>
      <c r="Z94" s="10">
        <f t="shared" ref="Z94:AJ94" si="49">SUM(Z91:Z92)</f>
        <v>444043.4</v>
      </c>
      <c r="AA94" s="10">
        <f t="shared" si="49"/>
        <v>445718.94</v>
      </c>
      <c r="AB94" s="10">
        <f t="shared" si="49"/>
        <v>447401.92</v>
      </c>
      <c r="AC94" s="10">
        <f t="shared" si="49"/>
        <v>448120.05</v>
      </c>
      <c r="AD94" s="10">
        <f t="shared" si="49"/>
        <v>449814.37</v>
      </c>
      <c r="AE94" s="10">
        <f t="shared" si="49"/>
        <v>451508.69</v>
      </c>
      <c r="AF94" s="10">
        <f t="shared" si="49"/>
        <v>453203.91000000003</v>
      </c>
      <c r="AG94" s="10">
        <f t="shared" si="49"/>
        <v>454903.86</v>
      </c>
      <c r="AH94" s="10">
        <f t="shared" si="49"/>
        <v>456603.81</v>
      </c>
      <c r="AI94" s="10">
        <f t="shared" si="49"/>
        <v>458303.75999999995</v>
      </c>
      <c r="AJ94" s="344">
        <f t="shared" si="49"/>
        <v>460003.71</v>
      </c>
      <c r="AK94" s="7">
        <f t="shared" si="44"/>
        <v>450206.66153846151</v>
      </c>
      <c r="AM94" s="7">
        <v>460003.71</v>
      </c>
    </row>
    <row r="95" spans="1:39" s="7" customFormat="1" x14ac:dyDescent="0.2">
      <c r="A95" s="7" t="s">
        <v>161</v>
      </c>
      <c r="B95" s="9"/>
      <c r="C95" s="10">
        <v>0</v>
      </c>
      <c r="D95" s="10"/>
      <c r="E95" s="9"/>
      <c r="F95" s="10">
        <f t="shared" ref="F95:F97" si="50">SUM(C95:E95)</f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10">
        <v>0</v>
      </c>
      <c r="P95" s="10">
        <v>0</v>
      </c>
      <c r="Q95" s="10">
        <v>0</v>
      </c>
      <c r="R95" s="10">
        <v>0</v>
      </c>
      <c r="S95" s="7">
        <f t="shared" ref="S95:S99" si="51">AVERAGE(F95:R95)</f>
        <v>0</v>
      </c>
      <c r="T95" s="11"/>
      <c r="U95" s="10"/>
      <c r="V95" s="12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1"/>
      <c r="AM95" s="7">
        <f t="shared" si="42"/>
        <v>0</v>
      </c>
    </row>
    <row r="96" spans="1:39" s="11" customFormat="1" x14ac:dyDescent="0.2">
      <c r="A96" s="11" t="s">
        <v>162</v>
      </c>
      <c r="B96" s="12" t="s">
        <v>163</v>
      </c>
      <c r="C96" s="337">
        <f>[8]TB2015!B36</f>
        <v>159568.93</v>
      </c>
      <c r="D96" s="10"/>
      <c r="E96" s="12"/>
      <c r="F96" s="14">
        <f t="shared" si="50"/>
        <v>159568.93</v>
      </c>
      <c r="G96" s="337">
        <f>[8]TB2015!C36</f>
        <v>159568.93</v>
      </c>
      <c r="H96" s="337">
        <f>[8]TB2015!D36</f>
        <v>159568.93</v>
      </c>
      <c r="I96" s="337">
        <f>[8]TB2015!E36</f>
        <v>159568.93</v>
      </c>
      <c r="J96" s="337">
        <f>[8]TB2015!F36</f>
        <v>159568.93</v>
      </c>
      <c r="K96" s="337">
        <f>[8]TB2015!G36</f>
        <v>159568.93</v>
      </c>
      <c r="L96" s="337">
        <f>[8]TB2015!H36</f>
        <v>160054.75</v>
      </c>
      <c r="M96" s="337">
        <f>[8]TB2015!I36</f>
        <v>160054.75</v>
      </c>
      <c r="N96" s="337">
        <f>[8]TB2015!J36</f>
        <v>160054.75</v>
      </c>
      <c r="O96" s="337">
        <f>[8]TB2015!K36</f>
        <v>160325.75</v>
      </c>
      <c r="P96" s="337">
        <f>[8]TB2015!L36</f>
        <v>160325.75</v>
      </c>
      <c r="Q96" s="337">
        <f>[8]TB2015!M36</f>
        <v>160325.75</v>
      </c>
      <c r="R96" s="337">
        <f>[8]TB2015!N36</f>
        <v>160325.75</v>
      </c>
      <c r="S96" s="7">
        <f t="shared" si="51"/>
        <v>159913.90999999997</v>
      </c>
      <c r="T96" s="11" t="s">
        <v>164</v>
      </c>
      <c r="U96" s="337">
        <f>-[8]TB2015!B98</f>
        <v>88280.83</v>
      </c>
      <c r="V96" s="12"/>
      <c r="W96" s="10"/>
      <c r="X96" s="10">
        <f>SUM(U96:W96)</f>
        <v>88280.83</v>
      </c>
      <c r="Y96" s="337">
        <f>-[8]TB2015!C98</f>
        <v>88724.08</v>
      </c>
      <c r="Z96" s="337">
        <f>-[8]TB2015!D98</f>
        <v>89167.33</v>
      </c>
      <c r="AA96" s="337">
        <f>-[8]TB2015!E98</f>
        <v>89610.58</v>
      </c>
      <c r="AB96" s="337">
        <f>-[8]TB2015!F98</f>
        <v>90053.83</v>
      </c>
      <c r="AC96" s="337">
        <f>-[8]TB2015!G98</f>
        <v>90497.08</v>
      </c>
      <c r="AD96" s="337">
        <f>-[8]TB2015!H98</f>
        <v>90263.7</v>
      </c>
      <c r="AE96" s="337">
        <f>-[8]TB2015!I98</f>
        <v>90707.61</v>
      </c>
      <c r="AF96" s="337">
        <f>-[8]TB2015!J98</f>
        <v>91151.52</v>
      </c>
      <c r="AG96" s="337">
        <f>-[8]TB2015!K98</f>
        <v>91596.03</v>
      </c>
      <c r="AH96" s="337">
        <f>-[8]TB2015!L98</f>
        <v>92040.54</v>
      </c>
      <c r="AI96" s="337">
        <f>-[8]TB2015!M98</f>
        <v>92485.05</v>
      </c>
      <c r="AJ96" s="346">
        <f>-[8]TB2015!N98</f>
        <v>92929.56</v>
      </c>
      <c r="AK96" s="7">
        <f t="shared" si="44"/>
        <v>90577.518461538464</v>
      </c>
      <c r="AM96" s="7">
        <f t="shared" si="42"/>
        <v>92929.56</v>
      </c>
    </row>
    <row r="97" spans="1:39" s="7" customFormat="1" x14ac:dyDescent="0.2">
      <c r="A97" s="7" t="s">
        <v>165</v>
      </c>
      <c r="B97" s="9" t="s">
        <v>166</v>
      </c>
      <c r="C97" s="337">
        <f>[8]TB2015!B37</f>
        <v>2815.23</v>
      </c>
      <c r="D97" s="10"/>
      <c r="E97" s="9"/>
      <c r="F97" s="14">
        <f t="shared" si="50"/>
        <v>2815.23</v>
      </c>
      <c r="G97" s="337">
        <f>[8]TB2015!C37</f>
        <v>2815.23</v>
      </c>
      <c r="H97" s="337">
        <f>[8]TB2015!D37</f>
        <v>2815.23</v>
      </c>
      <c r="I97" s="337">
        <f>[8]TB2015!E37</f>
        <v>2815.23</v>
      </c>
      <c r="J97" s="337">
        <f>[8]TB2015!F37</f>
        <v>2815.23</v>
      </c>
      <c r="K97" s="337">
        <f>[8]TB2015!G37</f>
        <v>2815.23</v>
      </c>
      <c r="L97" s="337">
        <f>[8]TB2015!H37</f>
        <v>2815.23</v>
      </c>
      <c r="M97" s="337">
        <f>[8]TB2015!I37</f>
        <v>2815.23</v>
      </c>
      <c r="N97" s="337">
        <f>[8]TB2015!J37</f>
        <v>2815.23</v>
      </c>
      <c r="O97" s="337">
        <f>[8]TB2015!K37</f>
        <v>2815.23</v>
      </c>
      <c r="P97" s="337">
        <f>[8]TB2015!L37</f>
        <v>2815.23</v>
      </c>
      <c r="Q97" s="337">
        <f>[8]TB2015!M37</f>
        <v>2444.52</v>
      </c>
      <c r="R97" s="337">
        <f>[8]TB2015!N37</f>
        <v>5988.48</v>
      </c>
      <c r="S97" s="7">
        <f t="shared" si="51"/>
        <v>3030.81</v>
      </c>
      <c r="T97" s="7" t="s">
        <v>167</v>
      </c>
      <c r="U97" s="337">
        <f>-[8]TB2015!B99</f>
        <v>505.42</v>
      </c>
      <c r="V97" s="9"/>
      <c r="W97" s="10"/>
      <c r="X97" s="10">
        <f>SUM(U97:W97)</f>
        <v>505.42</v>
      </c>
      <c r="Y97" s="337">
        <f>-[8]TB2015!C99</f>
        <v>552.34</v>
      </c>
      <c r="Z97" s="337">
        <f>-[8]TB2015!D99</f>
        <v>599.26</v>
      </c>
      <c r="AA97" s="337">
        <f>-[8]TB2015!E99</f>
        <v>646.17999999999995</v>
      </c>
      <c r="AB97" s="337">
        <f>-[8]TB2015!F99</f>
        <v>693.1</v>
      </c>
      <c r="AC97" s="337">
        <f>-[8]TB2015!G99</f>
        <v>740.02</v>
      </c>
      <c r="AD97" s="337">
        <f>-[8]TB2015!H99</f>
        <v>786.94</v>
      </c>
      <c r="AE97" s="337">
        <f>-[8]TB2015!I99</f>
        <v>833.86</v>
      </c>
      <c r="AF97" s="337">
        <f>-[8]TB2015!J99</f>
        <v>880.78</v>
      </c>
      <c r="AG97" s="337">
        <f>-[8]TB2015!K99</f>
        <v>927.7</v>
      </c>
      <c r="AH97" s="337">
        <f>-[8]TB2015!L99</f>
        <v>974.62</v>
      </c>
      <c r="AI97" s="337">
        <f>-[8]TB2015!M99</f>
        <v>650.83000000000004</v>
      </c>
      <c r="AJ97" s="346">
        <f>-[8]TB2015!N99</f>
        <v>699.07</v>
      </c>
      <c r="AK97" s="7">
        <f t="shared" si="44"/>
        <v>730.00923076923073</v>
      </c>
      <c r="AM97" s="7">
        <f t="shared" si="42"/>
        <v>699.07</v>
      </c>
    </row>
    <row r="98" spans="1:39" s="7" customFormat="1" x14ac:dyDescent="0.2">
      <c r="A98" s="7" t="s">
        <v>168</v>
      </c>
      <c r="B98" s="9"/>
      <c r="C98" s="10"/>
      <c r="D98" s="10"/>
      <c r="E98" s="9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U98" s="10"/>
      <c r="V98" s="9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1"/>
      <c r="AM98" s="7">
        <f t="shared" si="42"/>
        <v>0</v>
      </c>
    </row>
    <row r="99" spans="1:39" s="7" customFormat="1" x14ac:dyDescent="0.2">
      <c r="A99" s="7" t="s">
        <v>169</v>
      </c>
      <c r="B99" s="9" t="s">
        <v>170</v>
      </c>
      <c r="C99" s="337">
        <f>[8]TB2015!B44</f>
        <v>699.14</v>
      </c>
      <c r="D99" s="10"/>
      <c r="E99" s="9"/>
      <c r="F99" s="14">
        <f>SUM(C99:E99)</f>
        <v>699.14</v>
      </c>
      <c r="G99" s="337">
        <f>[8]TB2015!C44</f>
        <v>699.14</v>
      </c>
      <c r="H99" s="337">
        <f>[8]TB2015!D44</f>
        <v>699.14</v>
      </c>
      <c r="I99" s="337">
        <f>[8]TB2015!E44</f>
        <v>699.14</v>
      </c>
      <c r="J99" s="337">
        <f>[8]TB2015!F44</f>
        <v>699.14</v>
      </c>
      <c r="K99" s="337">
        <f>[8]TB2015!G44</f>
        <v>699.14</v>
      </c>
      <c r="L99" s="337">
        <f>[8]TB2015!H44</f>
        <v>699.14</v>
      </c>
      <c r="M99" s="337">
        <f>[8]TB2015!I44</f>
        <v>699.14</v>
      </c>
      <c r="N99" s="337">
        <f>[8]TB2015!J44</f>
        <v>699.14</v>
      </c>
      <c r="O99" s="337">
        <f>[8]TB2015!K44</f>
        <v>699.14</v>
      </c>
      <c r="P99" s="337">
        <f>[8]TB2015!L44</f>
        <v>699.14</v>
      </c>
      <c r="Q99" s="337">
        <f>[8]TB2015!M44</f>
        <v>699.14</v>
      </c>
      <c r="R99" s="337">
        <f>[8]TB2015!N44</f>
        <v>699.14</v>
      </c>
      <c r="S99" s="7">
        <f t="shared" si="51"/>
        <v>699.1400000000001</v>
      </c>
      <c r="T99" s="7" t="s">
        <v>171</v>
      </c>
      <c r="U99" s="337">
        <f>-[8]TB2015!B106</f>
        <v>142.41</v>
      </c>
      <c r="V99" s="9"/>
      <c r="W99" s="10"/>
      <c r="X99" s="10">
        <f>SUM(U99:W99)</f>
        <v>142.41</v>
      </c>
      <c r="Y99" s="337">
        <f>-[8]TB2015!C106</f>
        <v>142.41</v>
      </c>
      <c r="Z99" s="337">
        <f>-[8]TB2015!D106</f>
        <v>142.41</v>
      </c>
      <c r="AA99" s="337">
        <f>-[8]TB2015!E106</f>
        <v>142.41</v>
      </c>
      <c r="AB99" s="337">
        <f>-[8]TB2015!F106</f>
        <v>145.65</v>
      </c>
      <c r="AC99" s="337">
        <f>-[8]TB2015!G106</f>
        <v>148.88999999999999</v>
      </c>
      <c r="AD99" s="337">
        <f>-[8]TB2015!H106</f>
        <v>152.13</v>
      </c>
      <c r="AE99" s="337">
        <f>-[8]TB2015!I106</f>
        <v>155.37</v>
      </c>
      <c r="AF99" s="337">
        <f>-[8]TB2015!J106</f>
        <v>158.61000000000001</v>
      </c>
      <c r="AG99" s="337">
        <f>-[8]TB2015!K106</f>
        <v>161.85</v>
      </c>
      <c r="AH99" s="337">
        <f>-[8]TB2015!L106</f>
        <v>165.09</v>
      </c>
      <c r="AI99" s="337">
        <f>-[8]TB2015!M106</f>
        <v>168.33</v>
      </c>
      <c r="AJ99" s="346">
        <f>-[8]TB2015!N106</f>
        <v>171.57</v>
      </c>
      <c r="AK99" s="7">
        <f t="shared" si="44"/>
        <v>153.62538461538458</v>
      </c>
      <c r="AM99" s="7">
        <f t="shared" si="42"/>
        <v>171.57</v>
      </c>
    </row>
    <row r="100" spans="1:39" s="7" customFormat="1" ht="10.5" x14ac:dyDescent="0.25">
      <c r="A100" s="8" t="s">
        <v>172</v>
      </c>
      <c r="B100" s="9"/>
      <c r="C100" s="10"/>
      <c r="D100" s="10"/>
      <c r="E100" s="9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T100" s="8" t="s">
        <v>172</v>
      </c>
      <c r="U100" s="10"/>
      <c r="V100" s="9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1"/>
      <c r="AM100" s="7">
        <f t="shared" si="42"/>
        <v>0</v>
      </c>
    </row>
    <row r="101" spans="1:39" s="7" customFormat="1" x14ac:dyDescent="0.2">
      <c r="A101" s="7" t="s">
        <v>173</v>
      </c>
      <c r="B101" s="9"/>
      <c r="C101" s="10"/>
      <c r="D101" s="10"/>
      <c r="E101" s="9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U101" s="10"/>
      <c r="V101" s="9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1"/>
      <c r="AM101" s="7">
        <f t="shared" si="42"/>
        <v>0</v>
      </c>
    </row>
    <row r="102" spans="1:39" s="7" customFormat="1" x14ac:dyDescent="0.2">
      <c r="A102" s="7" t="s">
        <v>174</v>
      </c>
      <c r="B102" s="9" t="s">
        <v>175</v>
      </c>
      <c r="C102" s="337">
        <f>[8]TB2015!B31</f>
        <v>71395.89</v>
      </c>
      <c r="D102" s="10"/>
      <c r="E102" s="9"/>
      <c r="F102" s="14">
        <f>SUM(C102:E102)</f>
        <v>71395.89</v>
      </c>
      <c r="G102" s="337">
        <f>[8]TB2015!C31</f>
        <v>71395.89</v>
      </c>
      <c r="H102" s="337">
        <f>[8]TB2015!D31</f>
        <v>71395.89</v>
      </c>
      <c r="I102" s="337">
        <f>[8]TB2015!E31</f>
        <v>71395.89</v>
      </c>
      <c r="J102" s="337">
        <f>[8]TB2015!F31</f>
        <v>71395.89</v>
      </c>
      <c r="K102" s="337">
        <f>[8]TB2015!G31</f>
        <v>71395.89</v>
      </c>
      <c r="L102" s="337">
        <f>[8]TB2015!H31</f>
        <v>71395.89</v>
      </c>
      <c r="M102" s="337">
        <f>[8]TB2015!I31</f>
        <v>71395.89</v>
      </c>
      <c r="N102" s="337">
        <f>[8]TB2015!J31</f>
        <v>71395.89</v>
      </c>
      <c r="O102" s="337">
        <f>[8]TB2015!K31</f>
        <v>71395.89</v>
      </c>
      <c r="P102" s="337">
        <f>[8]TB2015!L31</f>
        <v>71395.89</v>
      </c>
      <c r="Q102" s="337">
        <f>[8]TB2015!M31</f>
        <v>71395.89</v>
      </c>
      <c r="R102" s="337">
        <f>[8]TB2015!N31</f>
        <v>71395.89</v>
      </c>
      <c r="S102" s="7">
        <f t="shared" ref="S102:S105" si="52">AVERAGE(F102:R102)</f>
        <v>71395.89</v>
      </c>
      <c r="T102" s="7" t="s">
        <v>176</v>
      </c>
      <c r="U102" s="337">
        <f>-[8]TB2015!B92</f>
        <v>8112.49</v>
      </c>
      <c r="V102" s="9"/>
      <c r="W102" s="10"/>
      <c r="X102" s="10">
        <f>SUM(U102:W102)</f>
        <v>8112.49</v>
      </c>
      <c r="Y102" s="337">
        <f>-[8]TB2015!C92</f>
        <v>8350.49</v>
      </c>
      <c r="Z102" s="337">
        <f>-[8]TB2015!D92</f>
        <v>8588.49</v>
      </c>
      <c r="AA102" s="337">
        <f>-[8]TB2015!E92</f>
        <v>8826.49</v>
      </c>
      <c r="AB102" s="337">
        <f>-[8]TB2015!F92</f>
        <v>9064.49</v>
      </c>
      <c r="AC102" s="337">
        <f>-[8]TB2015!G92</f>
        <v>9302.49</v>
      </c>
      <c r="AD102" s="337">
        <f>-[8]TB2015!H92</f>
        <v>9540.49</v>
      </c>
      <c r="AE102" s="337">
        <f>-[8]TB2015!I92</f>
        <v>9778.49</v>
      </c>
      <c r="AF102" s="337">
        <f>-[8]TB2015!J92</f>
        <v>10016.49</v>
      </c>
      <c r="AG102" s="337">
        <f>-[8]TB2015!K92</f>
        <v>10254.49</v>
      </c>
      <c r="AH102" s="337">
        <f>-[8]TB2015!L92</f>
        <v>10492.49</v>
      </c>
      <c r="AI102" s="337">
        <f>-[8]TB2015!M92</f>
        <v>10730.49</v>
      </c>
      <c r="AJ102" s="338">
        <f>-[8]TB2015!N92</f>
        <v>10968.49</v>
      </c>
      <c r="AK102" s="7">
        <f t="shared" ref="AK102" si="53">AVERAGE(X102:AJ102)</f>
        <v>9540.4900000000016</v>
      </c>
      <c r="AL102" s="7">
        <f>AJ102</f>
        <v>10968.49</v>
      </c>
      <c r="AM102" s="7">
        <f t="shared" si="42"/>
        <v>10968.49</v>
      </c>
    </row>
    <row r="103" spans="1:39" s="7" customFormat="1" x14ac:dyDescent="0.2">
      <c r="A103" s="7" t="s">
        <v>177</v>
      </c>
      <c r="B103" s="9"/>
      <c r="C103" s="10"/>
      <c r="D103" s="10"/>
      <c r="E103" s="9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U103" s="10"/>
      <c r="V103" s="9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1"/>
      <c r="AM103" s="7">
        <f t="shared" si="42"/>
        <v>0</v>
      </c>
    </row>
    <row r="104" spans="1:39" s="7" customFormat="1" x14ac:dyDescent="0.2">
      <c r="A104" s="7" t="s">
        <v>178</v>
      </c>
      <c r="B104" s="7" t="s">
        <v>179</v>
      </c>
      <c r="C104" s="337">
        <f>[8]TB2015!B38</f>
        <v>188177.68</v>
      </c>
      <c r="D104" s="47"/>
      <c r="F104" s="14">
        <f t="shared" ref="F104:F105" si="54">SUM(C104:E104)</f>
        <v>188177.68</v>
      </c>
      <c r="G104" s="337">
        <f>[8]TB2015!C38</f>
        <v>189225.74</v>
      </c>
      <c r="H104" s="337">
        <f>[8]TB2015!D38</f>
        <v>190437.02</v>
      </c>
      <c r="I104" s="337">
        <f>[8]TB2015!E38</f>
        <v>191212.82</v>
      </c>
      <c r="J104" s="337">
        <f>[8]TB2015!F38</f>
        <v>191939.03</v>
      </c>
      <c r="K104" s="337">
        <f>[8]TB2015!G38</f>
        <v>192779.56</v>
      </c>
      <c r="L104" s="337">
        <f>[8]TB2015!H38</f>
        <v>193424.2</v>
      </c>
      <c r="M104" s="337">
        <f>[8]TB2015!I38</f>
        <v>193827.1</v>
      </c>
      <c r="N104" s="337">
        <f>[8]TB2015!J38</f>
        <v>194402.78</v>
      </c>
      <c r="O104" s="337">
        <f>[8]TB2015!K38</f>
        <v>195606.73</v>
      </c>
      <c r="P104" s="337">
        <f>[8]TB2015!L38</f>
        <v>196170.79</v>
      </c>
      <c r="Q104" s="337">
        <f>[8]TB2015!M38</f>
        <v>197178.04</v>
      </c>
      <c r="R104" s="337">
        <f>[8]TB2015!N38</f>
        <v>199105.85</v>
      </c>
      <c r="S104" s="7">
        <f t="shared" si="52"/>
        <v>193345.18000000002</v>
      </c>
      <c r="T104" s="7" t="s">
        <v>180</v>
      </c>
      <c r="U104" s="337">
        <f>-[8]TB2015!B100</f>
        <v>18505.240000000002</v>
      </c>
      <c r="W104" s="47"/>
      <c r="X104" s="10">
        <f>SUM(U104:W104)</f>
        <v>18505.240000000002</v>
      </c>
      <c r="Y104" s="346">
        <f>-[8]TB2015!C100</f>
        <v>19381.28</v>
      </c>
      <c r="Z104" s="346">
        <f>-[8]TB2015!D100</f>
        <v>20262.93</v>
      </c>
      <c r="AA104" s="346">
        <f>-[8]TB2015!E100</f>
        <v>21148.17</v>
      </c>
      <c r="AB104" s="346">
        <f>-[8]TB2015!F100</f>
        <v>22036.78</v>
      </c>
      <c r="AC104" s="346">
        <f>-[8]TB2015!G100</f>
        <v>22690.41</v>
      </c>
      <c r="AD104" s="346">
        <f>-[8]TB2015!H100</f>
        <v>23585.89</v>
      </c>
      <c r="AE104" s="346">
        <f>-[8]TB2015!I100</f>
        <v>24483.24</v>
      </c>
      <c r="AF104" s="346">
        <f>-[8]TB2015!J100</f>
        <v>25013.45</v>
      </c>
      <c r="AG104" s="346">
        <f>-[8]TB2015!K100</f>
        <v>25919.040000000001</v>
      </c>
      <c r="AH104" s="346">
        <f>-[8]TB2015!L100</f>
        <v>26827.24</v>
      </c>
      <c r="AI104" s="346">
        <f>-[8]TB2015!M100</f>
        <v>27740.1</v>
      </c>
      <c r="AJ104" s="346">
        <f>-[8]TB2015!N100</f>
        <v>26636.52</v>
      </c>
      <c r="AK104" s="7">
        <f t="shared" ref="AK104:AK105" si="55">AVERAGE(X104:AJ104)</f>
        <v>23402.33</v>
      </c>
      <c r="AM104" s="7">
        <f t="shared" si="42"/>
        <v>26636.52</v>
      </c>
    </row>
    <row r="105" spans="1:39" s="7" customFormat="1" x14ac:dyDescent="0.2">
      <c r="A105" s="7" t="s">
        <v>181</v>
      </c>
      <c r="B105" s="9" t="s">
        <v>182</v>
      </c>
      <c r="C105" s="10">
        <v>0</v>
      </c>
      <c r="D105" s="10"/>
      <c r="E105" s="9"/>
      <c r="F105" s="10">
        <f t="shared" si="54"/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7">
        <f t="shared" si="52"/>
        <v>0</v>
      </c>
      <c r="T105" s="7" t="s">
        <v>183</v>
      </c>
      <c r="U105" s="337">
        <v>0</v>
      </c>
      <c r="V105" s="9"/>
      <c r="W105" s="10"/>
      <c r="X105" s="10">
        <f>SUM(U105:W105)</f>
        <v>0</v>
      </c>
      <c r="Y105" s="337">
        <v>0</v>
      </c>
      <c r="Z105" s="337">
        <v>0</v>
      </c>
      <c r="AA105" s="337">
        <v>0</v>
      </c>
      <c r="AB105" s="337">
        <v>0</v>
      </c>
      <c r="AC105" s="337">
        <v>0</v>
      </c>
      <c r="AD105" s="337">
        <v>0</v>
      </c>
      <c r="AE105" s="337">
        <v>0</v>
      </c>
      <c r="AF105" s="337">
        <v>0</v>
      </c>
      <c r="AG105" s="337">
        <v>0</v>
      </c>
      <c r="AH105" s="337">
        <v>0</v>
      </c>
      <c r="AI105" s="337">
        <v>0</v>
      </c>
      <c r="AJ105" s="337">
        <v>0</v>
      </c>
      <c r="AK105" s="7">
        <f t="shared" si="55"/>
        <v>0</v>
      </c>
      <c r="AM105" s="7">
        <f t="shared" si="42"/>
        <v>0</v>
      </c>
    </row>
    <row r="106" spans="1:39" s="7" customFormat="1" ht="10.5" x14ac:dyDescent="0.25">
      <c r="A106" s="8" t="s">
        <v>184</v>
      </c>
      <c r="B106" s="9"/>
      <c r="C106" s="10"/>
      <c r="D106" s="10"/>
      <c r="E106" s="9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T106" s="8" t="s">
        <v>184</v>
      </c>
      <c r="U106" s="10"/>
      <c r="V106" s="9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1"/>
      <c r="AM106" s="7">
        <f t="shared" si="42"/>
        <v>0</v>
      </c>
    </row>
    <row r="107" spans="1:39" s="7" customFormat="1" x14ac:dyDescent="0.2">
      <c r="A107" s="7" t="s">
        <v>185</v>
      </c>
      <c r="B107" s="9" t="s">
        <v>576</v>
      </c>
      <c r="C107" s="10">
        <v>0</v>
      </c>
      <c r="D107" s="10"/>
      <c r="E107" s="9"/>
      <c r="F107" s="10">
        <f t="shared" ref="F107:F109" si="56">SUM(C107:E107)</f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U107" s="10"/>
      <c r="V107" s="9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1"/>
      <c r="AM107" s="7">
        <f t="shared" si="42"/>
        <v>0</v>
      </c>
    </row>
    <row r="108" spans="1:39" s="7" customFormat="1" x14ac:dyDescent="0.2">
      <c r="A108" s="7" t="s">
        <v>186</v>
      </c>
      <c r="B108" s="9" t="s">
        <v>187</v>
      </c>
      <c r="C108" s="337">
        <f>[8]TB2015!B32</f>
        <v>813727.76</v>
      </c>
      <c r="D108" s="10"/>
      <c r="E108" s="9"/>
      <c r="F108" s="14">
        <f t="shared" si="56"/>
        <v>813727.76</v>
      </c>
      <c r="G108" s="337">
        <f>[8]TB2015!C32</f>
        <v>813727.76</v>
      </c>
      <c r="H108" s="337">
        <f>[8]TB2015!D32</f>
        <v>813727.76</v>
      </c>
      <c r="I108" s="337">
        <f>[8]TB2015!E32</f>
        <v>813727.76</v>
      </c>
      <c r="J108" s="337">
        <f>[8]TB2015!F32</f>
        <v>813727.76</v>
      </c>
      <c r="K108" s="337">
        <f>[8]TB2015!G32</f>
        <v>813808.34</v>
      </c>
      <c r="L108" s="337">
        <f>[8]TB2015!H32</f>
        <v>813808.34</v>
      </c>
      <c r="M108" s="337">
        <f>[8]TB2015!I32</f>
        <v>813808.34</v>
      </c>
      <c r="N108" s="337">
        <f>[8]TB2015!J32</f>
        <v>813808.34</v>
      </c>
      <c r="O108" s="337">
        <f>[8]TB2015!K32</f>
        <v>813808.34</v>
      </c>
      <c r="P108" s="337">
        <f>[8]TB2015!L32</f>
        <v>813808.34</v>
      </c>
      <c r="Q108" s="337">
        <f>[8]TB2015!M32</f>
        <v>813848.63</v>
      </c>
      <c r="R108" s="337">
        <f>[8]TB2015!N32</f>
        <v>813848.63</v>
      </c>
      <c r="S108" s="7">
        <f t="shared" ref="S108:S112" si="57">AVERAGE(F108:R108)</f>
        <v>813783.54615384631</v>
      </c>
      <c r="T108" s="7" t="s">
        <v>188</v>
      </c>
      <c r="U108" s="337">
        <f>-[8]TB2015!B93</f>
        <v>493982.98</v>
      </c>
      <c r="V108" s="9"/>
      <c r="W108" s="10"/>
      <c r="X108" s="10">
        <f>SUM(U108:W108)</f>
        <v>493982.98</v>
      </c>
      <c r="Y108" s="337">
        <f>-[8]TB2015!C93</f>
        <v>496107.59</v>
      </c>
      <c r="Z108" s="337">
        <f>-[8]TB2015!D93</f>
        <v>498232.2</v>
      </c>
      <c r="AA108" s="337">
        <f>-[8]TB2015!E93</f>
        <v>500356.81</v>
      </c>
      <c r="AB108" s="337">
        <f>-[8]TB2015!F93</f>
        <v>502481.42</v>
      </c>
      <c r="AC108" s="337">
        <f>-[8]TB2015!G93</f>
        <v>504606.24</v>
      </c>
      <c r="AD108" s="337">
        <f>-[8]TB2015!H93</f>
        <v>506731.06</v>
      </c>
      <c r="AE108" s="337">
        <f>-[8]TB2015!I93</f>
        <v>508855.88</v>
      </c>
      <c r="AF108" s="337">
        <f>-[8]TB2015!J93</f>
        <v>510980.7</v>
      </c>
      <c r="AG108" s="337">
        <f>-[8]TB2015!K93</f>
        <v>513105.52</v>
      </c>
      <c r="AH108" s="337">
        <f>-[8]TB2015!L93</f>
        <v>515230.34</v>
      </c>
      <c r="AI108" s="337">
        <f>-[8]TB2015!M93</f>
        <v>517355.27</v>
      </c>
      <c r="AJ108" s="338">
        <f>-[8]TB2015!N93</f>
        <v>519480.2</v>
      </c>
      <c r="AK108" s="7">
        <f t="shared" ref="AK108:AK109" si="58">AVERAGE(X108:AJ108)</f>
        <v>506731.24692307692</v>
      </c>
      <c r="AL108" s="7">
        <f>AJ108</f>
        <v>519480.2</v>
      </c>
      <c r="AM108" s="7">
        <f t="shared" si="42"/>
        <v>519480.2</v>
      </c>
    </row>
    <row r="109" spans="1:39" s="7" customFormat="1" x14ac:dyDescent="0.2">
      <c r="A109" s="7" t="s">
        <v>189</v>
      </c>
      <c r="B109" s="9" t="s">
        <v>190</v>
      </c>
      <c r="C109" s="10">
        <v>0</v>
      </c>
      <c r="D109" s="10"/>
      <c r="E109" s="9"/>
      <c r="F109" s="10">
        <f t="shared" si="56"/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7">
        <f t="shared" si="57"/>
        <v>0</v>
      </c>
      <c r="T109" s="7" t="s">
        <v>191</v>
      </c>
      <c r="U109" s="10">
        <v>0</v>
      </c>
      <c r="V109" s="9"/>
      <c r="W109" s="10"/>
      <c r="X109" s="10">
        <f>SUM(U109:W109)</f>
        <v>0</v>
      </c>
      <c r="Y109" s="10">
        <v>0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10">
        <v>0</v>
      </c>
      <c r="AG109" s="10">
        <v>0</v>
      </c>
      <c r="AH109" s="10">
        <v>0</v>
      </c>
      <c r="AI109" s="10">
        <v>0</v>
      </c>
      <c r="AJ109" s="10">
        <v>0</v>
      </c>
      <c r="AK109" s="7">
        <f t="shared" si="58"/>
        <v>0</v>
      </c>
      <c r="AM109" s="7">
        <f t="shared" si="42"/>
        <v>0</v>
      </c>
    </row>
    <row r="110" spans="1:39" s="7" customFormat="1" x14ac:dyDescent="0.2">
      <c r="B110" s="9"/>
      <c r="C110" s="10"/>
      <c r="D110" s="10"/>
      <c r="E110" s="9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U110" s="47"/>
      <c r="V110" s="9"/>
      <c r="W110" s="10"/>
      <c r="X110" s="10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11"/>
      <c r="AM110" s="7">
        <f t="shared" si="42"/>
        <v>0</v>
      </c>
    </row>
    <row r="111" spans="1:39" s="7" customFormat="1" x14ac:dyDescent="0.2">
      <c r="A111" s="7" t="s">
        <v>192</v>
      </c>
      <c r="B111" s="9" t="s">
        <v>193</v>
      </c>
      <c r="C111" s="337">
        <f>[8]TB2015!B41</f>
        <v>452925.8</v>
      </c>
      <c r="D111" s="10"/>
      <c r="E111" s="9"/>
      <c r="F111" s="10">
        <f>SUM(C111:E111)</f>
        <v>452925.8</v>
      </c>
      <c r="G111" s="337">
        <f>[8]TB2015!C41</f>
        <v>452925.8</v>
      </c>
      <c r="H111" s="337">
        <f>[8]TB2015!D41</f>
        <v>452925.8</v>
      </c>
      <c r="I111" s="337">
        <f>[8]TB2015!E41</f>
        <v>456234.09</v>
      </c>
      <c r="J111" s="337">
        <f>[8]TB2015!F41</f>
        <v>456410.09</v>
      </c>
      <c r="K111" s="337">
        <f>[8]TB2015!G41</f>
        <v>456500.09</v>
      </c>
      <c r="L111" s="337">
        <f>[8]TB2015!H41</f>
        <v>456500.09</v>
      </c>
      <c r="M111" s="337">
        <f>[8]TB2015!I41</f>
        <v>456912.38</v>
      </c>
      <c r="N111" s="337">
        <f>[8]TB2015!J41</f>
        <v>457623.83</v>
      </c>
      <c r="O111" s="337">
        <f>[8]TB2015!K41</f>
        <v>457623.83</v>
      </c>
      <c r="P111" s="337">
        <f>[8]TB2015!L41</f>
        <v>461854.31</v>
      </c>
      <c r="Q111" s="337">
        <f>[8]TB2015!M41</f>
        <v>459850.53</v>
      </c>
      <c r="R111" s="337">
        <f>[8]TB2015!N41</f>
        <v>460885.76000000001</v>
      </c>
      <c r="S111" s="7">
        <f t="shared" si="57"/>
        <v>456859.41538461536</v>
      </c>
      <c r="T111" s="7" t="s">
        <v>194</v>
      </c>
      <c r="U111" s="337">
        <f>-[8]TB2015!B103</f>
        <v>226063.21</v>
      </c>
      <c r="V111" s="9"/>
      <c r="W111" s="10"/>
      <c r="X111" s="10">
        <f>SUM(U111:W111)</f>
        <v>226063.21</v>
      </c>
      <c r="Y111" s="337">
        <f>-[8]TB2015!C103</f>
        <v>228160.1</v>
      </c>
      <c r="Z111" s="337">
        <f>-[8]TB2015!D103</f>
        <v>230256.99</v>
      </c>
      <c r="AA111" s="337">
        <f>-[8]TB2015!E103</f>
        <v>229057.31</v>
      </c>
      <c r="AB111" s="337">
        <f>-[8]TB2015!F103</f>
        <v>231170.32</v>
      </c>
      <c r="AC111" s="337">
        <f>-[8]TB2015!G103</f>
        <v>233283.75</v>
      </c>
      <c r="AD111" s="337">
        <f>-[8]TB2015!H103</f>
        <v>235397.18</v>
      </c>
      <c r="AE111" s="337">
        <f>-[8]TB2015!I103</f>
        <v>237100.59</v>
      </c>
      <c r="AF111" s="337">
        <f>-[8]TB2015!J103</f>
        <v>239219.23</v>
      </c>
      <c r="AG111" s="337">
        <f>-[8]TB2015!K103</f>
        <v>241337.87</v>
      </c>
      <c r="AH111" s="337">
        <f>-[8]TB2015!L103</f>
        <v>242837.35</v>
      </c>
      <c r="AI111" s="337">
        <f>-[8]TB2015!M103</f>
        <v>242969.8</v>
      </c>
      <c r="AJ111" s="337">
        <f>-[8]TB2015!N103</f>
        <v>243249.75</v>
      </c>
      <c r="AK111" s="7">
        <f t="shared" ref="AK111" si="59">AVERAGE(X111:AJ111)</f>
        <v>235392.57307692309</v>
      </c>
    </row>
    <row r="112" spans="1:39" s="11" customFormat="1" x14ac:dyDescent="0.2">
      <c r="B112" s="12" t="s">
        <v>195</v>
      </c>
      <c r="C112" s="337">
        <f>[8]TB2015!B40</f>
        <v>977.77</v>
      </c>
      <c r="D112" s="10"/>
      <c r="E112" s="10"/>
      <c r="F112" s="10">
        <f>SUM(C112:E112)</f>
        <v>977.77</v>
      </c>
      <c r="G112" s="337">
        <f>[8]TB2015!C40</f>
        <v>977.77</v>
      </c>
      <c r="H112" s="337">
        <f>[8]TB2015!D40</f>
        <v>977.77</v>
      </c>
      <c r="I112" s="337">
        <f>[8]TB2015!E40</f>
        <v>977.77</v>
      </c>
      <c r="J112" s="337">
        <f>[8]TB2015!F40</f>
        <v>977.77</v>
      </c>
      <c r="K112" s="337">
        <f>[8]TB2015!G40</f>
        <v>977.77</v>
      </c>
      <c r="L112" s="337">
        <f>[8]TB2015!H40</f>
        <v>977.77</v>
      </c>
      <c r="M112" s="337">
        <f>[8]TB2015!I40</f>
        <v>977.77</v>
      </c>
      <c r="N112" s="337">
        <f>[8]TB2015!J40</f>
        <v>977.77</v>
      </c>
      <c r="O112" s="337">
        <f>[8]TB2015!K40</f>
        <v>977.77</v>
      </c>
      <c r="P112" s="337">
        <f>[8]TB2015!L40</f>
        <v>977.77</v>
      </c>
      <c r="Q112" s="337">
        <f>[8]TB2015!M40</f>
        <v>977.77</v>
      </c>
      <c r="R112" s="337">
        <f>[8]TB2015!N40</f>
        <v>977.77</v>
      </c>
      <c r="S112" s="7">
        <f t="shared" si="57"/>
        <v>977.77000000000032</v>
      </c>
      <c r="T112" s="12" t="s">
        <v>196</v>
      </c>
      <c r="U112" s="340">
        <f>-[8]TB2015!B102</f>
        <v>508.89</v>
      </c>
      <c r="V112" s="246"/>
      <c r="W112" s="246"/>
      <c r="X112" s="246">
        <f>SUM(U112:W112)</f>
        <v>508.89</v>
      </c>
      <c r="Y112" s="340">
        <f>-[8]TB2015!C102</f>
        <v>513.41999999999996</v>
      </c>
      <c r="Z112" s="340">
        <f>-[8]TB2015!D102</f>
        <v>517.95000000000005</v>
      </c>
      <c r="AA112" s="340">
        <f>-[8]TB2015!E102</f>
        <v>522.48</v>
      </c>
      <c r="AB112" s="340">
        <f>-[8]TB2015!F102</f>
        <v>527.01</v>
      </c>
      <c r="AC112" s="340">
        <f>-[8]TB2015!G102</f>
        <v>531.54</v>
      </c>
      <c r="AD112" s="340">
        <f>-[8]TB2015!H102</f>
        <v>536.07000000000005</v>
      </c>
      <c r="AE112" s="340">
        <f>-[8]TB2015!I102</f>
        <v>540.6</v>
      </c>
      <c r="AF112" s="340">
        <f>-[8]TB2015!J102</f>
        <v>545.13</v>
      </c>
      <c r="AG112" s="340">
        <f>-[8]TB2015!K102</f>
        <v>549.66</v>
      </c>
      <c r="AH112" s="340">
        <f>-[8]TB2015!L102</f>
        <v>554.19000000000005</v>
      </c>
      <c r="AI112" s="340">
        <f>-[8]TB2015!M102</f>
        <v>558.72</v>
      </c>
      <c r="AJ112" s="340">
        <f>-[8]TB2015!N102</f>
        <v>563.25</v>
      </c>
      <c r="AM112" s="7"/>
    </row>
    <row r="113" spans="1:39" s="7" customFormat="1" ht="10.5" x14ac:dyDescent="0.25">
      <c r="B113" s="18" t="s">
        <v>81</v>
      </c>
      <c r="C113" s="167">
        <f>SUM(C111:C112)</f>
        <v>453903.57</v>
      </c>
      <c r="D113" s="167"/>
      <c r="E113" s="167">
        <f>SUM(E111:E112)</f>
        <v>0</v>
      </c>
      <c r="F113" s="312">
        <f>SUM(F111:F112)</f>
        <v>453903.57</v>
      </c>
      <c r="G113" s="167">
        <f t="shared" ref="G113:S113" si="60">SUM(G111:G112)</f>
        <v>453903.57</v>
      </c>
      <c r="H113" s="167">
        <f t="shared" si="60"/>
        <v>453903.57</v>
      </c>
      <c r="I113" s="167">
        <f t="shared" si="60"/>
        <v>457211.86000000004</v>
      </c>
      <c r="J113" s="167">
        <f t="shared" si="60"/>
        <v>457387.86000000004</v>
      </c>
      <c r="K113" s="167">
        <f t="shared" si="60"/>
        <v>457477.86000000004</v>
      </c>
      <c r="L113" s="167">
        <f t="shared" si="60"/>
        <v>457477.86000000004</v>
      </c>
      <c r="M113" s="167">
        <f t="shared" si="60"/>
        <v>457890.15</v>
      </c>
      <c r="N113" s="167">
        <f t="shared" si="60"/>
        <v>458601.60000000003</v>
      </c>
      <c r="O113" s="167">
        <f t="shared" si="60"/>
        <v>458601.60000000003</v>
      </c>
      <c r="P113" s="167">
        <f t="shared" si="60"/>
        <v>462832.08</v>
      </c>
      <c r="Q113" s="167">
        <f t="shared" si="60"/>
        <v>460828.30000000005</v>
      </c>
      <c r="R113" s="167">
        <f t="shared" si="60"/>
        <v>461863.53</v>
      </c>
      <c r="S113" s="167">
        <f t="shared" si="60"/>
        <v>457837.18538461538</v>
      </c>
      <c r="T113" s="20" t="s">
        <v>81</v>
      </c>
      <c r="U113" s="10">
        <f>SUM(U111:U112)</f>
        <v>226572.1</v>
      </c>
      <c r="V113" s="10">
        <f>SUM(V111:V112)</f>
        <v>0</v>
      </c>
      <c r="W113" s="10"/>
      <c r="X113" s="10">
        <f>SUM(X111:X112)</f>
        <v>226572.1</v>
      </c>
      <c r="Y113" s="10">
        <f>SUM(Y111:Y112)</f>
        <v>228673.52000000002</v>
      </c>
      <c r="Z113" s="10">
        <f t="shared" ref="Z113:AJ113" si="61">SUM(Z111:Z112)</f>
        <v>230774.94</v>
      </c>
      <c r="AA113" s="10">
        <f t="shared" si="61"/>
        <v>229579.79</v>
      </c>
      <c r="AB113" s="10">
        <f t="shared" si="61"/>
        <v>231697.33000000002</v>
      </c>
      <c r="AC113" s="10">
        <f t="shared" si="61"/>
        <v>233815.29</v>
      </c>
      <c r="AD113" s="10">
        <f t="shared" si="61"/>
        <v>235933.25</v>
      </c>
      <c r="AE113" s="10">
        <f t="shared" si="61"/>
        <v>237641.19</v>
      </c>
      <c r="AF113" s="10">
        <f t="shared" si="61"/>
        <v>239764.36000000002</v>
      </c>
      <c r="AG113" s="10">
        <f t="shared" si="61"/>
        <v>241887.53</v>
      </c>
      <c r="AH113" s="10">
        <f t="shared" si="61"/>
        <v>243391.54</v>
      </c>
      <c r="AI113" s="10">
        <f t="shared" si="61"/>
        <v>243528.52</v>
      </c>
      <c r="AJ113" s="344">
        <f t="shared" si="61"/>
        <v>243813</v>
      </c>
      <c r="AK113" s="7">
        <f t="shared" ref="AK113:AK117" si="62">AVERAGE(X113:AJ113)</f>
        <v>235928.64307692309</v>
      </c>
      <c r="AM113" s="7">
        <v>243813</v>
      </c>
    </row>
    <row r="114" spans="1:39" s="7" customFormat="1" ht="10.5" x14ac:dyDescent="0.25">
      <c r="B114" s="18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T114" s="2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M114" s="7">
        <f t="shared" si="42"/>
        <v>0</v>
      </c>
    </row>
    <row r="115" spans="1:39" s="7" customFormat="1" x14ac:dyDescent="0.2">
      <c r="A115" s="7" t="s">
        <v>197</v>
      </c>
      <c r="B115" s="9" t="s">
        <v>198</v>
      </c>
      <c r="C115" s="337">
        <f>[8]TB2015!B42</f>
        <v>589.94000000000005</v>
      </c>
      <c r="D115" s="10"/>
      <c r="E115" s="9"/>
      <c r="F115" s="14">
        <f t="shared" ref="F115:F117" si="63">SUM(C115:E115)</f>
        <v>589.94000000000005</v>
      </c>
      <c r="G115" s="337">
        <f>[8]TB2015!C42</f>
        <v>589.94000000000005</v>
      </c>
      <c r="H115" s="337">
        <f>[8]TB2015!D42</f>
        <v>589.94000000000005</v>
      </c>
      <c r="I115" s="337">
        <f>[8]TB2015!E42</f>
        <v>589.94000000000005</v>
      </c>
      <c r="J115" s="337">
        <f>[8]TB2015!F42</f>
        <v>589.94000000000005</v>
      </c>
      <c r="K115" s="337">
        <f>[8]TB2015!G42</f>
        <v>589.94000000000005</v>
      </c>
      <c r="L115" s="337">
        <f>[8]TB2015!H42</f>
        <v>589.94000000000005</v>
      </c>
      <c r="M115" s="337">
        <f>[8]TB2015!I42</f>
        <v>589.94000000000005</v>
      </c>
      <c r="N115" s="337">
        <f>[8]TB2015!J42</f>
        <v>589.94000000000005</v>
      </c>
      <c r="O115" s="337">
        <f>[8]TB2015!K42</f>
        <v>589.94000000000005</v>
      </c>
      <c r="P115" s="337">
        <f>[8]TB2015!L42</f>
        <v>589.94000000000005</v>
      </c>
      <c r="Q115" s="337">
        <f>[8]TB2015!M42</f>
        <v>589.94000000000005</v>
      </c>
      <c r="R115" s="337">
        <f>[8]TB2015!N42</f>
        <v>589.94000000000005</v>
      </c>
      <c r="S115" s="7">
        <f t="shared" ref="S115:S127" si="64">AVERAGE(F115:R115)</f>
        <v>589.94000000000028</v>
      </c>
      <c r="T115" s="11" t="s">
        <v>199</v>
      </c>
      <c r="U115" s="337">
        <f>-[8]TB2015!B104</f>
        <v>23.83</v>
      </c>
      <c r="V115" s="9"/>
      <c r="W115" s="10"/>
      <c r="X115" s="10">
        <f>SUM(U115:W115)</f>
        <v>23.83</v>
      </c>
      <c r="Y115" s="337">
        <f>-[8]TB2015!C104</f>
        <v>25.23</v>
      </c>
      <c r="Z115" s="337">
        <f>-[8]TB2015!D104</f>
        <v>26.63</v>
      </c>
      <c r="AA115" s="337">
        <f>-[8]TB2015!E104</f>
        <v>28.03</v>
      </c>
      <c r="AB115" s="337">
        <f>-[8]TB2015!F104</f>
        <v>29.43</v>
      </c>
      <c r="AC115" s="337">
        <f>-[8]TB2015!G104</f>
        <v>30.83</v>
      </c>
      <c r="AD115" s="337">
        <f>-[8]TB2015!H104</f>
        <v>32.229999999999997</v>
      </c>
      <c r="AE115" s="337">
        <f>-[8]TB2015!I104</f>
        <v>33.630000000000003</v>
      </c>
      <c r="AF115" s="337">
        <f>-[8]TB2015!J104</f>
        <v>35.03</v>
      </c>
      <c r="AG115" s="337">
        <f>-[8]TB2015!K104</f>
        <v>36.43</v>
      </c>
      <c r="AH115" s="337">
        <f>-[8]TB2015!L104</f>
        <v>37.83</v>
      </c>
      <c r="AI115" s="337">
        <f>-[8]TB2015!M104</f>
        <v>39.229999999999997</v>
      </c>
      <c r="AJ115" s="346">
        <f>-[8]TB2015!N104</f>
        <v>40.630000000000003</v>
      </c>
      <c r="AK115" s="7">
        <f t="shared" si="62"/>
        <v>32.230000000000004</v>
      </c>
      <c r="AM115" s="7">
        <f t="shared" si="42"/>
        <v>40.630000000000003</v>
      </c>
    </row>
    <row r="116" spans="1:39" s="7" customFormat="1" x14ac:dyDescent="0.2">
      <c r="A116" s="7" t="s">
        <v>200</v>
      </c>
      <c r="B116" s="9" t="s">
        <v>201</v>
      </c>
      <c r="C116" s="337">
        <f>[8]TB2015!B43</f>
        <v>21800.32</v>
      </c>
      <c r="D116" s="10"/>
      <c r="E116" s="9"/>
      <c r="F116" s="14">
        <f t="shared" si="63"/>
        <v>21800.32</v>
      </c>
      <c r="G116" s="337">
        <f>[8]TB2015!C43</f>
        <v>21800.32</v>
      </c>
      <c r="H116" s="337">
        <f>[8]TB2015!D43</f>
        <v>21800.32</v>
      </c>
      <c r="I116" s="337">
        <f>[8]TB2015!E43</f>
        <v>21800.32</v>
      </c>
      <c r="J116" s="337">
        <f>[8]TB2015!F43</f>
        <v>21800.32</v>
      </c>
      <c r="K116" s="337">
        <f>[8]TB2015!G43</f>
        <v>21800.32</v>
      </c>
      <c r="L116" s="337">
        <f>[8]TB2015!H43</f>
        <v>21800.32</v>
      </c>
      <c r="M116" s="337">
        <f>[8]TB2015!I43</f>
        <v>21800.32</v>
      </c>
      <c r="N116" s="337">
        <f>[8]TB2015!J43</f>
        <v>21800.32</v>
      </c>
      <c r="O116" s="337">
        <f>[8]TB2015!K43</f>
        <v>21800.32</v>
      </c>
      <c r="P116" s="337">
        <f>[8]TB2015!L43</f>
        <v>21800.32</v>
      </c>
      <c r="Q116" s="337">
        <f>[8]TB2015!M43</f>
        <v>21800.32</v>
      </c>
      <c r="R116" s="337">
        <f>[8]TB2015!N43</f>
        <v>21800.32</v>
      </c>
      <c r="S116" s="7">
        <f t="shared" si="64"/>
        <v>21800.320000000003</v>
      </c>
      <c r="T116" s="11" t="s">
        <v>202</v>
      </c>
      <c r="U116" s="337">
        <f>-[8]TB2015!B105</f>
        <v>12598.97</v>
      </c>
      <c r="V116" s="9"/>
      <c r="W116" s="10"/>
      <c r="X116" s="10">
        <f>SUM(U116:W116)</f>
        <v>12598.97</v>
      </c>
      <c r="Y116" s="337">
        <f>-[8]TB2015!C105</f>
        <v>12659.52</v>
      </c>
      <c r="Z116" s="337">
        <f>-[8]TB2015!D105</f>
        <v>12720.07</v>
      </c>
      <c r="AA116" s="337">
        <f>-[8]TB2015!E105</f>
        <v>12780.62</v>
      </c>
      <c r="AB116" s="337">
        <f>-[8]TB2015!F105</f>
        <v>12841.17</v>
      </c>
      <c r="AC116" s="337">
        <f>-[8]TB2015!G105</f>
        <v>12901.72</v>
      </c>
      <c r="AD116" s="337">
        <f>-[8]TB2015!H105</f>
        <v>12962.27</v>
      </c>
      <c r="AE116" s="337">
        <f>-[8]TB2015!I105</f>
        <v>13022.82</v>
      </c>
      <c r="AF116" s="337">
        <f>-[8]TB2015!J105</f>
        <v>13083.37</v>
      </c>
      <c r="AG116" s="337">
        <f>-[8]TB2015!K105</f>
        <v>13143.92</v>
      </c>
      <c r="AH116" s="337">
        <f>-[8]TB2015!L105</f>
        <v>13204.47</v>
      </c>
      <c r="AI116" s="337">
        <f>-[8]TB2015!M105</f>
        <v>13265.02</v>
      </c>
      <c r="AJ116" s="346">
        <f>-[8]TB2015!N105</f>
        <v>13325.57</v>
      </c>
      <c r="AK116" s="7">
        <f t="shared" si="62"/>
        <v>12962.269999999999</v>
      </c>
      <c r="AM116" s="7">
        <f t="shared" si="42"/>
        <v>13325.57</v>
      </c>
    </row>
    <row r="117" spans="1:39" s="7" customFormat="1" x14ac:dyDescent="0.2">
      <c r="A117" s="7" t="s">
        <v>203</v>
      </c>
      <c r="B117" s="9" t="s">
        <v>204</v>
      </c>
      <c r="C117" s="337">
        <f>[8]TB2015!B45</f>
        <v>1242</v>
      </c>
      <c r="D117" s="10"/>
      <c r="E117" s="9"/>
      <c r="F117" s="14">
        <f t="shared" si="63"/>
        <v>1242</v>
      </c>
      <c r="G117" s="337">
        <f>[8]TB2015!C45</f>
        <v>1242</v>
      </c>
      <c r="H117" s="337">
        <f>[8]TB2015!D45</f>
        <v>1242</v>
      </c>
      <c r="I117" s="337">
        <f>[8]TB2015!E45</f>
        <v>1242</v>
      </c>
      <c r="J117" s="337">
        <f>[8]TB2015!F45</f>
        <v>1242</v>
      </c>
      <c r="K117" s="337">
        <f>[8]TB2015!G45</f>
        <v>1242</v>
      </c>
      <c r="L117" s="337">
        <f>[8]TB2015!H45</f>
        <v>1242</v>
      </c>
      <c r="M117" s="337">
        <f>[8]TB2015!I45</f>
        <v>1242</v>
      </c>
      <c r="N117" s="337">
        <f>[8]TB2015!J45</f>
        <v>1242</v>
      </c>
      <c r="O117" s="337">
        <f>[8]TB2015!K45</f>
        <v>1242</v>
      </c>
      <c r="P117" s="337">
        <f>[8]TB2015!L45</f>
        <v>1242</v>
      </c>
      <c r="Q117" s="337">
        <f>[8]TB2015!M45</f>
        <v>1242</v>
      </c>
      <c r="R117" s="337">
        <f>[8]TB2015!N45</f>
        <v>1242</v>
      </c>
      <c r="S117" s="7">
        <f t="shared" si="64"/>
        <v>1242</v>
      </c>
      <c r="T117" s="11" t="s">
        <v>205</v>
      </c>
      <c r="U117" s="337">
        <f>-[8]TB2015!B107</f>
        <v>498.73</v>
      </c>
      <c r="V117" s="9"/>
      <c r="W117" s="10"/>
      <c r="X117" s="10">
        <f>SUM(U117:W117)</f>
        <v>498.73</v>
      </c>
      <c r="Y117" s="337">
        <f>-[8]TB2015!C107</f>
        <v>504.48</v>
      </c>
      <c r="Z117" s="337">
        <f>-[8]TB2015!D107</f>
        <v>510.23</v>
      </c>
      <c r="AA117" s="337">
        <f>-[8]TB2015!E107</f>
        <v>515.98</v>
      </c>
      <c r="AB117" s="337">
        <f>-[8]TB2015!F107</f>
        <v>521.73</v>
      </c>
      <c r="AC117" s="337">
        <f>-[8]TB2015!G107</f>
        <v>527.48</v>
      </c>
      <c r="AD117" s="337">
        <f>-[8]TB2015!H107</f>
        <v>533.23</v>
      </c>
      <c r="AE117" s="337">
        <f>-[8]TB2015!I107</f>
        <v>538.98</v>
      </c>
      <c r="AF117" s="337">
        <f>-[8]TB2015!J107</f>
        <v>544.73</v>
      </c>
      <c r="AG117" s="337">
        <f>-[8]TB2015!K107</f>
        <v>550.48</v>
      </c>
      <c r="AH117" s="337">
        <f>-[8]TB2015!L107</f>
        <v>556.23</v>
      </c>
      <c r="AI117" s="337">
        <f>-[8]TB2015!M107</f>
        <v>561.98</v>
      </c>
      <c r="AJ117" s="346">
        <f>-[8]TB2015!N107</f>
        <v>567.73</v>
      </c>
      <c r="AK117" s="7">
        <f t="shared" si="62"/>
        <v>533.22999999999979</v>
      </c>
      <c r="AM117" s="7">
        <f t="shared" si="42"/>
        <v>567.73</v>
      </c>
    </row>
    <row r="118" spans="1:39" s="7" customFormat="1" ht="10.5" x14ac:dyDescent="0.25">
      <c r="A118" s="8" t="s">
        <v>206</v>
      </c>
      <c r="B118" s="9"/>
      <c r="C118" s="10"/>
      <c r="D118" s="10"/>
      <c r="E118" s="9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T118" s="11"/>
      <c r="U118" s="10"/>
      <c r="V118" s="9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1"/>
      <c r="AM118" s="7">
        <f t="shared" si="42"/>
        <v>0</v>
      </c>
    </row>
    <row r="119" spans="1:39" s="7" customFormat="1" x14ac:dyDescent="0.2">
      <c r="A119" s="11" t="s">
        <v>207</v>
      </c>
      <c r="B119" s="9" t="s">
        <v>208</v>
      </c>
      <c r="C119" s="337">
        <f>[8]TB2015!B29</f>
        <v>57035</v>
      </c>
      <c r="D119" s="10"/>
      <c r="E119" s="9"/>
      <c r="F119" s="14">
        <f t="shared" ref="F119:F127" si="65">SUM(C119:E119)</f>
        <v>57035</v>
      </c>
      <c r="G119" s="337">
        <f>[8]TB2015!C29</f>
        <v>57035</v>
      </c>
      <c r="H119" s="337">
        <f>[8]TB2015!D29</f>
        <v>57035</v>
      </c>
      <c r="I119" s="337">
        <f>[8]TB2015!E29</f>
        <v>57035</v>
      </c>
      <c r="J119" s="337">
        <f>[8]TB2015!F29</f>
        <v>57035</v>
      </c>
      <c r="K119" s="337">
        <f>[8]TB2015!G29</f>
        <v>57035</v>
      </c>
      <c r="L119" s="337">
        <f>[8]TB2015!H29</f>
        <v>57035</v>
      </c>
      <c r="M119" s="337">
        <f>[8]TB2015!I29</f>
        <v>57035</v>
      </c>
      <c r="N119" s="337">
        <f>[8]TB2015!J29</f>
        <v>57035</v>
      </c>
      <c r="O119" s="337">
        <f>[8]TB2015!K29</f>
        <v>57035</v>
      </c>
      <c r="P119" s="337">
        <f>[8]TB2015!L29</f>
        <v>57035</v>
      </c>
      <c r="Q119" s="337">
        <f>[8]TB2015!M29</f>
        <v>57035</v>
      </c>
      <c r="R119" s="337">
        <f>[8]TB2015!N29</f>
        <v>57035</v>
      </c>
      <c r="S119" s="7">
        <f t="shared" si="64"/>
        <v>57035</v>
      </c>
      <c r="T119" s="11"/>
      <c r="U119" s="10"/>
      <c r="V119" s="9"/>
      <c r="W119" s="10"/>
      <c r="X119" s="10">
        <f t="shared" ref="X119:X127" si="66">SUM(U119:W119)</f>
        <v>0</v>
      </c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1"/>
      <c r="AM119" s="7">
        <f t="shared" si="42"/>
        <v>0</v>
      </c>
    </row>
    <row r="120" spans="1:39" s="7" customFormat="1" x14ac:dyDescent="0.2">
      <c r="A120" s="11" t="s">
        <v>209</v>
      </c>
      <c r="B120" s="9" t="s">
        <v>210</v>
      </c>
      <c r="C120" s="10">
        <v>0</v>
      </c>
      <c r="D120" s="10"/>
      <c r="E120" s="9"/>
      <c r="F120" s="14">
        <f t="shared" si="65"/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7">
        <f t="shared" si="64"/>
        <v>0</v>
      </c>
      <c r="T120" s="11" t="s">
        <v>211</v>
      </c>
      <c r="U120" s="10">
        <v>0</v>
      </c>
      <c r="V120" s="9"/>
      <c r="W120" s="10"/>
      <c r="X120" s="10">
        <f t="shared" si="66"/>
        <v>0</v>
      </c>
      <c r="Y120" s="10">
        <v>0</v>
      </c>
      <c r="Z120" s="10">
        <v>0</v>
      </c>
      <c r="AA120" s="10">
        <v>0</v>
      </c>
      <c r="AB120" s="10">
        <v>0</v>
      </c>
      <c r="AC120" s="10">
        <v>0</v>
      </c>
      <c r="AD120" s="10">
        <v>0</v>
      </c>
      <c r="AE120" s="10">
        <v>0</v>
      </c>
      <c r="AF120" s="10">
        <v>0</v>
      </c>
      <c r="AG120" s="10">
        <v>0</v>
      </c>
      <c r="AH120" s="10">
        <v>0</v>
      </c>
      <c r="AI120" s="10">
        <v>0</v>
      </c>
      <c r="AJ120" s="14">
        <v>0</v>
      </c>
      <c r="AK120" s="7">
        <f t="shared" ref="AK120:AK127" si="67">AVERAGE(X120:AJ120)</f>
        <v>0</v>
      </c>
      <c r="AL120" s="7">
        <f>AJ120</f>
        <v>0</v>
      </c>
      <c r="AM120" s="7">
        <f t="shared" si="42"/>
        <v>0</v>
      </c>
    </row>
    <row r="121" spans="1:39" s="7" customFormat="1" x14ac:dyDescent="0.2">
      <c r="A121" s="7" t="s">
        <v>212</v>
      </c>
      <c r="B121" s="7" t="s">
        <v>213</v>
      </c>
      <c r="C121" s="337">
        <f>[8]TB2015!B39</f>
        <v>460.5</v>
      </c>
      <c r="D121" s="10"/>
      <c r="F121" s="14">
        <f t="shared" si="65"/>
        <v>460.5</v>
      </c>
      <c r="G121" s="337">
        <f>[8]TB2015!C39</f>
        <v>460.5</v>
      </c>
      <c r="H121" s="337">
        <f>[8]TB2015!D39</f>
        <v>460.5</v>
      </c>
      <c r="I121" s="337">
        <f>[8]TB2015!E39</f>
        <v>460.5</v>
      </c>
      <c r="J121" s="337">
        <f>[8]TB2015!F39</f>
        <v>460.5</v>
      </c>
      <c r="K121" s="337">
        <f>[8]TB2015!G39</f>
        <v>460.5</v>
      </c>
      <c r="L121" s="337">
        <f>[8]TB2015!H39</f>
        <v>460.5</v>
      </c>
      <c r="M121" s="337">
        <f>[8]TB2015!I39</f>
        <v>460.5</v>
      </c>
      <c r="N121" s="337">
        <f>[8]TB2015!J39</f>
        <v>460.5</v>
      </c>
      <c r="O121" s="337">
        <f>[8]TB2015!K39</f>
        <v>460.5</v>
      </c>
      <c r="P121" s="337">
        <f>[8]TB2015!L39</f>
        <v>460.5</v>
      </c>
      <c r="Q121" s="337">
        <f>[8]TB2015!M39</f>
        <v>460.5</v>
      </c>
      <c r="R121" s="337">
        <f>[8]TB2015!N39</f>
        <v>460.5</v>
      </c>
      <c r="S121" s="7">
        <f t="shared" si="64"/>
        <v>460.5</v>
      </c>
      <c r="T121" s="11" t="s">
        <v>214</v>
      </c>
      <c r="U121" s="337">
        <f>-[8]TB2015!B101</f>
        <v>-1315.05</v>
      </c>
      <c r="W121" s="10"/>
      <c r="X121" s="10">
        <f t="shared" si="66"/>
        <v>-1315.05</v>
      </c>
      <c r="Y121" s="337">
        <f>-[8]TB2015!C101</f>
        <v>-1312.92</v>
      </c>
      <c r="Z121" s="337">
        <f>-[8]TB2015!D101</f>
        <v>-1310.79</v>
      </c>
      <c r="AA121" s="337">
        <f>-[8]TB2015!E101</f>
        <v>-1308.6600000000001</v>
      </c>
      <c r="AB121" s="337">
        <f>-[8]TB2015!F101</f>
        <v>-1306.53</v>
      </c>
      <c r="AC121" s="337">
        <f>-[8]TB2015!G101</f>
        <v>-1304.4000000000001</v>
      </c>
      <c r="AD121" s="337">
        <f>-[8]TB2015!H101</f>
        <v>-1302.27</v>
      </c>
      <c r="AE121" s="337">
        <f>-[8]TB2015!I101</f>
        <v>-1300.1400000000001</v>
      </c>
      <c r="AF121" s="337">
        <f>-[8]TB2015!J101</f>
        <v>-1298.01</v>
      </c>
      <c r="AG121" s="337">
        <f>-[8]TB2015!K101</f>
        <v>-1295.8800000000001</v>
      </c>
      <c r="AH121" s="337">
        <f>-[8]TB2015!L101</f>
        <v>-1293.75</v>
      </c>
      <c r="AI121" s="337">
        <f>-[8]TB2015!M101</f>
        <v>-1291.6199999999999</v>
      </c>
      <c r="AJ121" s="346">
        <f>-[8]TB2015!N101</f>
        <v>-1289.49</v>
      </c>
      <c r="AK121" s="7">
        <f t="shared" si="67"/>
        <v>-1302.2700000000002</v>
      </c>
      <c r="AM121" s="7">
        <f t="shared" si="42"/>
        <v>-1289.49</v>
      </c>
    </row>
    <row r="122" spans="1:39" s="7" customFormat="1" x14ac:dyDescent="0.2">
      <c r="A122" s="7" t="s">
        <v>215</v>
      </c>
      <c r="B122" s="7" t="s">
        <v>216</v>
      </c>
      <c r="C122" s="10">
        <v>0</v>
      </c>
      <c r="D122" s="10"/>
      <c r="F122" s="10">
        <f t="shared" si="65"/>
        <v>0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10">
        <v>0</v>
      </c>
      <c r="M122" s="10">
        <v>0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7">
        <f t="shared" si="64"/>
        <v>0</v>
      </c>
      <c r="T122" s="11" t="s">
        <v>217</v>
      </c>
      <c r="U122" s="10">
        <v>0</v>
      </c>
      <c r="W122" s="10"/>
      <c r="X122" s="10">
        <f t="shared" si="66"/>
        <v>0</v>
      </c>
      <c r="Y122" s="10">
        <v>0</v>
      </c>
      <c r="Z122" s="10">
        <v>0</v>
      </c>
      <c r="AA122" s="10">
        <v>0</v>
      </c>
      <c r="AB122" s="10">
        <v>0</v>
      </c>
      <c r="AC122" s="10">
        <v>0</v>
      </c>
      <c r="AD122" s="10">
        <v>0</v>
      </c>
      <c r="AE122" s="10">
        <v>0</v>
      </c>
      <c r="AF122" s="10">
        <v>0</v>
      </c>
      <c r="AG122" s="10">
        <v>0</v>
      </c>
      <c r="AH122" s="10">
        <v>0</v>
      </c>
      <c r="AI122" s="10">
        <v>0</v>
      </c>
      <c r="AJ122" s="10">
        <v>0</v>
      </c>
      <c r="AK122" s="7">
        <f t="shared" si="67"/>
        <v>0</v>
      </c>
      <c r="AM122" s="7">
        <f t="shared" si="42"/>
        <v>0</v>
      </c>
    </row>
    <row r="123" spans="1:39" s="7" customFormat="1" x14ac:dyDescent="0.2">
      <c r="A123" s="7" t="s">
        <v>218</v>
      </c>
      <c r="B123" s="7" t="s">
        <v>219</v>
      </c>
      <c r="C123" s="10">
        <v>0</v>
      </c>
      <c r="D123" s="10"/>
      <c r="F123" s="10">
        <f t="shared" si="65"/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7">
        <f t="shared" si="64"/>
        <v>0</v>
      </c>
      <c r="T123" s="11" t="s">
        <v>220</v>
      </c>
      <c r="U123" s="10">
        <v>0</v>
      </c>
      <c r="W123" s="10"/>
      <c r="X123" s="10">
        <f t="shared" si="66"/>
        <v>0</v>
      </c>
      <c r="Y123" s="10">
        <v>0</v>
      </c>
      <c r="Z123" s="10">
        <v>0</v>
      </c>
      <c r="AA123" s="10">
        <v>0</v>
      </c>
      <c r="AB123" s="10">
        <v>0</v>
      </c>
      <c r="AC123" s="10">
        <v>0</v>
      </c>
      <c r="AD123" s="10">
        <v>0</v>
      </c>
      <c r="AE123" s="10">
        <v>0</v>
      </c>
      <c r="AF123" s="10">
        <v>0</v>
      </c>
      <c r="AG123" s="10">
        <v>0</v>
      </c>
      <c r="AH123" s="10">
        <v>0</v>
      </c>
      <c r="AI123" s="10">
        <v>0</v>
      </c>
      <c r="AJ123" s="10">
        <v>0</v>
      </c>
      <c r="AK123" s="7">
        <f t="shared" si="67"/>
        <v>0</v>
      </c>
      <c r="AM123" s="7">
        <f t="shared" si="42"/>
        <v>0</v>
      </c>
    </row>
    <row r="124" spans="1:39" s="7" customFormat="1" x14ac:dyDescent="0.2">
      <c r="A124" s="48" t="s">
        <v>221</v>
      </c>
      <c r="B124" s="9" t="s">
        <v>222</v>
      </c>
      <c r="C124" s="337">
        <f>[8]TB2015!B53</f>
        <v>15876.77</v>
      </c>
      <c r="D124" s="10"/>
      <c r="E124" s="9"/>
      <c r="F124" s="14">
        <f t="shared" si="65"/>
        <v>15876.77</v>
      </c>
      <c r="G124" s="337">
        <f>[8]TB2015!C53</f>
        <v>15876.77</v>
      </c>
      <c r="H124" s="337">
        <f>[8]TB2015!D53</f>
        <v>15876.77</v>
      </c>
      <c r="I124" s="337">
        <f>[8]TB2015!E53</f>
        <v>15876.77</v>
      </c>
      <c r="J124" s="337">
        <f>[8]TB2015!F53</f>
        <v>15876.77</v>
      </c>
      <c r="K124" s="337">
        <f>[8]TB2015!G53</f>
        <v>15876.77</v>
      </c>
      <c r="L124" s="337">
        <f>[8]TB2015!H53</f>
        <v>15876.77</v>
      </c>
      <c r="M124" s="337">
        <f>[8]TB2015!I53</f>
        <v>15876.77</v>
      </c>
      <c r="N124" s="337">
        <f>[8]TB2015!J53</f>
        <v>15876.77</v>
      </c>
      <c r="O124" s="337">
        <f>[8]TB2015!K53</f>
        <v>15876.77</v>
      </c>
      <c r="P124" s="337">
        <f>[8]TB2015!L53</f>
        <v>15876.77</v>
      </c>
      <c r="Q124" s="337">
        <f>[8]TB2015!M53</f>
        <v>15917.06</v>
      </c>
      <c r="R124" s="337">
        <f>[8]TB2015!N53</f>
        <v>15917.06</v>
      </c>
      <c r="S124" s="7">
        <f t="shared" si="64"/>
        <v>15882.968461538461</v>
      </c>
      <c r="T124" s="7" t="s">
        <v>223</v>
      </c>
      <c r="U124" s="337">
        <f>-([8]TB2015!B115)</f>
        <v>2604.7600000000002</v>
      </c>
      <c r="V124" s="9"/>
      <c r="W124" s="10"/>
      <c r="X124" s="10">
        <f t="shared" si="66"/>
        <v>2604.7600000000002</v>
      </c>
      <c r="Y124" s="337">
        <f>-([8]TB2015!C115)</f>
        <v>2635.58</v>
      </c>
      <c r="Z124" s="337">
        <f>-([8]TB2015!D115)</f>
        <v>2666.4</v>
      </c>
      <c r="AA124" s="337">
        <f>-([8]TB2015!E115)</f>
        <v>2697.22</v>
      </c>
      <c r="AB124" s="337">
        <f>-([8]TB2015!F115)</f>
        <v>2728.04</v>
      </c>
      <c r="AC124" s="337">
        <f>-([8]TB2015!G115)</f>
        <v>2758.86</v>
      </c>
      <c r="AD124" s="337">
        <f>-([8]TB2015!H115)</f>
        <v>2789.68</v>
      </c>
      <c r="AE124" s="337">
        <f>-([8]TB2015!I115)</f>
        <v>2820.5</v>
      </c>
      <c r="AF124" s="337">
        <f>-([8]TB2015!J115)</f>
        <v>2851.32</v>
      </c>
      <c r="AG124" s="337">
        <f>-([8]TB2015!K115)</f>
        <v>2882.14</v>
      </c>
      <c r="AH124" s="337">
        <f>-([8]TB2015!L115)</f>
        <v>2912.96</v>
      </c>
      <c r="AI124" s="337">
        <f>-([8]TB2015!M115)</f>
        <v>2943.86</v>
      </c>
      <c r="AJ124" s="346">
        <f>-([8]TB2015!N115)</f>
        <v>2974.76</v>
      </c>
      <c r="AK124" s="7">
        <f t="shared" si="67"/>
        <v>2789.6984615384617</v>
      </c>
      <c r="AM124" s="7">
        <f t="shared" si="42"/>
        <v>2974.76</v>
      </c>
    </row>
    <row r="125" spans="1:39" s="7" customFormat="1" x14ac:dyDescent="0.2">
      <c r="A125" s="7" t="s">
        <v>224</v>
      </c>
      <c r="B125" s="9" t="s">
        <v>225</v>
      </c>
      <c r="C125" s="337">
        <f>[8]TB2015!B52</f>
        <v>3300.12</v>
      </c>
      <c r="D125" s="10"/>
      <c r="E125" s="9"/>
      <c r="F125" s="14">
        <f t="shared" si="65"/>
        <v>3300.12</v>
      </c>
      <c r="G125" s="337">
        <f>[8]TB2015!C52</f>
        <v>3300.12</v>
      </c>
      <c r="H125" s="337">
        <f>[8]TB2015!D52</f>
        <v>3300.12</v>
      </c>
      <c r="I125" s="337">
        <f>[8]TB2015!E52</f>
        <v>3300.12</v>
      </c>
      <c r="J125" s="337">
        <f>[8]TB2015!F52</f>
        <v>3300.12</v>
      </c>
      <c r="K125" s="337">
        <f>[8]TB2015!G52</f>
        <v>3300.12</v>
      </c>
      <c r="L125" s="337">
        <f>[8]TB2015!H52</f>
        <v>3300.12</v>
      </c>
      <c r="M125" s="337">
        <f>[8]TB2015!I52</f>
        <v>3300.12</v>
      </c>
      <c r="N125" s="337">
        <f>[8]TB2015!J52</f>
        <v>3300.12</v>
      </c>
      <c r="O125" s="337">
        <f>[8]TB2015!K52</f>
        <v>3300.12</v>
      </c>
      <c r="P125" s="337">
        <f>[8]TB2015!L52</f>
        <v>3300.12</v>
      </c>
      <c r="Q125" s="337">
        <f>[8]TB2015!M52</f>
        <v>3300.12</v>
      </c>
      <c r="R125" s="337">
        <f>[8]TB2015!N52</f>
        <v>3300.12</v>
      </c>
      <c r="S125" s="7">
        <f t="shared" si="64"/>
        <v>3300.1200000000003</v>
      </c>
      <c r="T125" s="7" t="s">
        <v>226</v>
      </c>
      <c r="U125" s="337">
        <f>-[8]TB2015!B114</f>
        <v>507.59</v>
      </c>
      <c r="V125" s="9"/>
      <c r="W125" s="10"/>
      <c r="X125" s="10">
        <f t="shared" si="66"/>
        <v>507.59</v>
      </c>
      <c r="Y125" s="337">
        <f>-[8]TB2015!C114</f>
        <v>515.02</v>
      </c>
      <c r="Z125" s="337">
        <f>-[8]TB2015!D114</f>
        <v>522.45000000000005</v>
      </c>
      <c r="AA125" s="337">
        <f>-[8]TB2015!E114</f>
        <v>529.88</v>
      </c>
      <c r="AB125" s="337">
        <f>-[8]TB2015!F114</f>
        <v>537.30999999999995</v>
      </c>
      <c r="AC125" s="337">
        <f>-[8]TB2015!G114</f>
        <v>544.74</v>
      </c>
      <c r="AD125" s="337">
        <f>-[8]TB2015!H114</f>
        <v>552.16999999999996</v>
      </c>
      <c r="AE125" s="337">
        <f>-[8]TB2015!I114</f>
        <v>559.6</v>
      </c>
      <c r="AF125" s="337">
        <f>-[8]TB2015!J114</f>
        <v>567.03</v>
      </c>
      <c r="AG125" s="337">
        <f>-[8]TB2015!K114</f>
        <v>574.46</v>
      </c>
      <c r="AH125" s="337">
        <f>-[8]TB2015!L114</f>
        <v>581.89</v>
      </c>
      <c r="AI125" s="337">
        <f>-[8]TB2015!M114</f>
        <v>589.32000000000005</v>
      </c>
      <c r="AJ125" s="346">
        <f>-[8]TB2015!N114</f>
        <v>596.75</v>
      </c>
      <c r="AK125" s="7">
        <f t="shared" si="67"/>
        <v>552.16999999999996</v>
      </c>
      <c r="AM125" s="7">
        <f t="shared" si="42"/>
        <v>596.75</v>
      </c>
    </row>
    <row r="126" spans="1:39" s="7" customFormat="1" x14ac:dyDescent="0.2">
      <c r="A126" s="7" t="s">
        <v>227</v>
      </c>
      <c r="B126" s="9" t="s">
        <v>228</v>
      </c>
      <c r="C126" s="337">
        <f>[8]TB2015!B50</f>
        <v>16631.259999999998</v>
      </c>
      <c r="D126" s="10"/>
      <c r="E126" s="9"/>
      <c r="F126" s="14">
        <f t="shared" si="65"/>
        <v>16631.259999999998</v>
      </c>
      <c r="G126" s="337">
        <f>[8]TB2015!C50</f>
        <v>16631.259999999998</v>
      </c>
      <c r="H126" s="337">
        <f>[8]TB2015!D50</f>
        <v>16631.259999999998</v>
      </c>
      <c r="I126" s="337">
        <f>[8]TB2015!E50</f>
        <v>16631.259999999998</v>
      </c>
      <c r="J126" s="337">
        <f>[8]TB2015!F50</f>
        <v>16631.259999999998</v>
      </c>
      <c r="K126" s="337">
        <f>[8]TB2015!G50</f>
        <v>16631.259999999998</v>
      </c>
      <c r="L126" s="337">
        <f>[8]TB2015!H50</f>
        <v>16631.259999999998</v>
      </c>
      <c r="M126" s="337">
        <f>[8]TB2015!I50</f>
        <v>16631.259999999998</v>
      </c>
      <c r="N126" s="337">
        <f>[8]TB2015!J50</f>
        <v>16631.259999999998</v>
      </c>
      <c r="O126" s="337">
        <f>[8]TB2015!K50</f>
        <v>16631.259999999998</v>
      </c>
      <c r="P126" s="337">
        <f>[8]TB2015!L50</f>
        <v>16631.259999999998</v>
      </c>
      <c r="Q126" s="337">
        <f>[8]TB2015!M50</f>
        <v>16631.259999999998</v>
      </c>
      <c r="R126" s="337">
        <f>[8]TB2015!N50</f>
        <v>16631.259999999998</v>
      </c>
      <c r="S126" s="7">
        <f t="shared" si="64"/>
        <v>16631.260000000002</v>
      </c>
      <c r="T126" s="7" t="s">
        <v>229</v>
      </c>
      <c r="U126" s="337">
        <f>-[8]TB2015!B112</f>
        <v>3535.26</v>
      </c>
      <c r="V126" s="9"/>
      <c r="W126" s="10"/>
      <c r="X126" s="10">
        <f t="shared" si="66"/>
        <v>3535.26</v>
      </c>
      <c r="Y126" s="337">
        <f>-[8]TB2015!C112</f>
        <v>3569.91</v>
      </c>
      <c r="Z126" s="337">
        <f>-[8]TB2015!D112</f>
        <v>3604.56</v>
      </c>
      <c r="AA126" s="337">
        <f>-[8]TB2015!E112</f>
        <v>3639.21</v>
      </c>
      <c r="AB126" s="337">
        <f>-[8]TB2015!F112</f>
        <v>3673.86</v>
      </c>
      <c r="AC126" s="337">
        <f>-[8]TB2015!G112</f>
        <v>3708.51</v>
      </c>
      <c r="AD126" s="337">
        <f>-[8]TB2015!H112</f>
        <v>3743.16</v>
      </c>
      <c r="AE126" s="337">
        <f>-[8]TB2015!I112</f>
        <v>3777.81</v>
      </c>
      <c r="AF126" s="337">
        <f>-[8]TB2015!J112</f>
        <v>3812.46</v>
      </c>
      <c r="AG126" s="337">
        <f>-[8]TB2015!K112</f>
        <v>3847.11</v>
      </c>
      <c r="AH126" s="337">
        <f>-[8]TB2015!L112</f>
        <v>3881.76</v>
      </c>
      <c r="AI126" s="337">
        <f>-[8]TB2015!M112</f>
        <v>3916.41</v>
      </c>
      <c r="AJ126" s="346">
        <f>-[8]TB2015!N112</f>
        <v>3951.06</v>
      </c>
      <c r="AK126" s="7">
        <f t="shared" si="67"/>
        <v>3743.1600000000003</v>
      </c>
      <c r="AM126" s="7">
        <f t="shared" si="42"/>
        <v>3951.06</v>
      </c>
    </row>
    <row r="127" spans="1:39" s="7" customFormat="1" x14ac:dyDescent="0.2">
      <c r="A127" s="7" t="s">
        <v>230</v>
      </c>
      <c r="B127" s="9" t="s">
        <v>231</v>
      </c>
      <c r="C127" s="337">
        <f>[8]TB2015!B51</f>
        <v>518.23</v>
      </c>
      <c r="D127" s="10"/>
      <c r="E127" s="9"/>
      <c r="F127" s="14">
        <f t="shared" si="65"/>
        <v>518.23</v>
      </c>
      <c r="G127" s="337">
        <f>[8]TB2015!C51</f>
        <v>518.23</v>
      </c>
      <c r="H127" s="337">
        <f>[8]TB2015!D51</f>
        <v>518.23</v>
      </c>
      <c r="I127" s="337">
        <f>[8]TB2015!E51</f>
        <v>518.23</v>
      </c>
      <c r="J127" s="337">
        <f>[8]TB2015!F51</f>
        <v>518.23</v>
      </c>
      <c r="K127" s="337">
        <f>[8]TB2015!G51</f>
        <v>518.23</v>
      </c>
      <c r="L127" s="337">
        <f>[8]TB2015!H51</f>
        <v>518.23</v>
      </c>
      <c r="M127" s="337">
        <f>[8]TB2015!I51</f>
        <v>518.23</v>
      </c>
      <c r="N127" s="337">
        <f>[8]TB2015!J51</f>
        <v>518.23</v>
      </c>
      <c r="O127" s="337">
        <f>[8]TB2015!K51</f>
        <v>518.23</v>
      </c>
      <c r="P127" s="337">
        <f>[8]TB2015!L51</f>
        <v>518.23</v>
      </c>
      <c r="Q127" s="337">
        <f>[8]TB2015!M51</f>
        <v>541.82000000000005</v>
      </c>
      <c r="R127" s="337">
        <f>[8]TB2015!N51</f>
        <v>541.82000000000005</v>
      </c>
      <c r="S127" s="7">
        <f t="shared" si="64"/>
        <v>521.85923076923063</v>
      </c>
      <c r="T127" s="7" t="s">
        <v>232</v>
      </c>
      <c r="U127" s="337">
        <f>-[8]TB2015!B113</f>
        <v>-419.11</v>
      </c>
      <c r="V127" s="9"/>
      <c r="W127" s="10"/>
      <c r="X127" s="10">
        <f t="shared" si="66"/>
        <v>-419.11</v>
      </c>
      <c r="Y127" s="337">
        <f>-[8]TB2015!C113</f>
        <v>-416.95</v>
      </c>
      <c r="Z127" s="337">
        <f>-[8]TB2015!D113</f>
        <v>-414.79</v>
      </c>
      <c r="AA127" s="337">
        <f>-[8]TB2015!E113</f>
        <v>-412.63</v>
      </c>
      <c r="AB127" s="337">
        <f>-[8]TB2015!F113</f>
        <v>-410.47</v>
      </c>
      <c r="AC127" s="337">
        <f>-[8]TB2015!G113</f>
        <v>-408.31</v>
      </c>
      <c r="AD127" s="337">
        <f>-[8]TB2015!H113</f>
        <v>-406.15</v>
      </c>
      <c r="AE127" s="337">
        <f>-[8]TB2015!I113</f>
        <v>-403.99</v>
      </c>
      <c r="AF127" s="337">
        <f>-[8]TB2015!J113</f>
        <v>-401.83</v>
      </c>
      <c r="AG127" s="337">
        <f>-[8]TB2015!K113</f>
        <v>-399.67</v>
      </c>
      <c r="AH127" s="337">
        <f>-[8]TB2015!L113</f>
        <v>-397.51</v>
      </c>
      <c r="AI127" s="337">
        <f>-[8]TB2015!M113</f>
        <v>-819.29</v>
      </c>
      <c r="AJ127" s="346">
        <f>-[8]TB2015!N113</f>
        <v>-817.03</v>
      </c>
      <c r="AK127" s="7">
        <f t="shared" si="67"/>
        <v>-471.36384615384611</v>
      </c>
      <c r="AM127" s="7">
        <f t="shared" si="42"/>
        <v>-817.03</v>
      </c>
    </row>
    <row r="128" spans="1:39" s="11" customFormat="1" ht="10.5" x14ac:dyDescent="0.25">
      <c r="A128" s="13" t="s">
        <v>91</v>
      </c>
      <c r="B128" s="12"/>
      <c r="C128" s="10"/>
      <c r="D128" s="10"/>
      <c r="E128" s="12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T128" s="13" t="s">
        <v>91</v>
      </c>
      <c r="U128" s="10"/>
      <c r="V128" s="12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M128" s="7">
        <f t="shared" si="42"/>
        <v>0</v>
      </c>
    </row>
    <row r="129" spans="1:41" s="7" customFormat="1" x14ac:dyDescent="0.2">
      <c r="A129" s="11" t="s">
        <v>233</v>
      </c>
      <c r="B129" s="9" t="s">
        <v>234</v>
      </c>
      <c r="C129" s="10">
        <v>0</v>
      </c>
      <c r="D129" s="10"/>
      <c r="E129" s="9"/>
      <c r="F129" s="10">
        <f t="shared" ref="F129:F131" si="68">SUM(C129:E129)</f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7">
        <f t="shared" ref="S129:S139" si="69">AVERAGE(F129:R129)</f>
        <v>0</v>
      </c>
      <c r="U129" s="10"/>
      <c r="V129" s="9"/>
      <c r="W129" s="10"/>
      <c r="X129" s="10">
        <f t="shared" ref="X129:X132" si="70">SUM(U129:W129)</f>
        <v>0</v>
      </c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1"/>
      <c r="AM129" s="7">
        <f t="shared" si="42"/>
        <v>0</v>
      </c>
    </row>
    <row r="130" spans="1:41" s="7" customFormat="1" x14ac:dyDescent="0.2">
      <c r="A130" s="7" t="s">
        <v>235</v>
      </c>
      <c r="B130" s="9" t="s">
        <v>236</v>
      </c>
      <c r="C130" s="10">
        <v>0</v>
      </c>
      <c r="D130" s="10"/>
      <c r="E130" s="9"/>
      <c r="F130" s="14">
        <f t="shared" si="68"/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10">
        <v>0</v>
      </c>
      <c r="R130" s="10">
        <v>0</v>
      </c>
      <c r="S130" s="7">
        <f t="shared" si="69"/>
        <v>0</v>
      </c>
      <c r="T130" s="10" t="s">
        <v>237</v>
      </c>
      <c r="U130" s="337">
        <f>-[8]TB2015!B94</f>
        <v>-835.29</v>
      </c>
      <c r="V130" s="9"/>
      <c r="W130" s="10"/>
      <c r="X130" s="10">
        <f t="shared" si="70"/>
        <v>-835.29</v>
      </c>
      <c r="Y130" s="337">
        <f>-[8]TB2015!C94</f>
        <v>-835.29</v>
      </c>
      <c r="Z130" s="337">
        <f>-[8]TB2015!D94</f>
        <v>-835.29</v>
      </c>
      <c r="AA130" s="337">
        <f>-[8]TB2015!E94</f>
        <v>-835.29</v>
      </c>
      <c r="AB130" s="337">
        <f>-[8]TB2015!F94</f>
        <v>-835.29</v>
      </c>
      <c r="AC130" s="337">
        <f>-[8]TB2015!G94</f>
        <v>-835.29</v>
      </c>
      <c r="AD130" s="337">
        <f>-[8]TB2015!H94</f>
        <v>-835.29</v>
      </c>
      <c r="AE130" s="337">
        <f>-[8]TB2015!I94</f>
        <v>-835.29</v>
      </c>
      <c r="AF130" s="337">
        <f>-[8]TB2015!J94</f>
        <v>-835.29</v>
      </c>
      <c r="AG130" s="337">
        <f>-[8]TB2015!K94</f>
        <v>-835.29</v>
      </c>
      <c r="AH130" s="337">
        <f>-[8]TB2015!L94</f>
        <v>-835.29</v>
      </c>
      <c r="AI130" s="337">
        <f>-[8]TB2015!M94</f>
        <v>-835.29</v>
      </c>
      <c r="AJ130" s="338">
        <f>-[8]TB2015!N94</f>
        <v>-835.29</v>
      </c>
      <c r="AK130" s="7">
        <f t="shared" ref="AK130:AK132" si="71">AVERAGE(X130:AJ130)</f>
        <v>-835.29000000000008</v>
      </c>
      <c r="AL130" s="7">
        <f>AJ130</f>
        <v>-835.29</v>
      </c>
      <c r="AM130" s="7">
        <f t="shared" si="42"/>
        <v>-835.29</v>
      </c>
    </row>
    <row r="131" spans="1:41" s="7" customFormat="1" x14ac:dyDescent="0.2">
      <c r="B131" s="9" t="s">
        <v>238</v>
      </c>
      <c r="C131" s="10">
        <v>0</v>
      </c>
      <c r="D131" s="10"/>
      <c r="E131" s="9"/>
      <c r="F131" s="10">
        <f t="shared" si="68"/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10">
        <v>0</v>
      </c>
      <c r="M131" s="10">
        <v>0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7">
        <f t="shared" si="69"/>
        <v>0</v>
      </c>
      <c r="T131" s="10" t="s">
        <v>239</v>
      </c>
      <c r="U131" s="10">
        <v>0</v>
      </c>
      <c r="V131" s="9"/>
      <c r="W131" s="10"/>
      <c r="X131" s="10">
        <f t="shared" si="70"/>
        <v>0</v>
      </c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7">
        <f t="shared" si="71"/>
        <v>0</v>
      </c>
      <c r="AM131" s="7">
        <f t="shared" si="42"/>
        <v>0</v>
      </c>
    </row>
    <row r="132" spans="1:41" s="7" customFormat="1" x14ac:dyDescent="0.2">
      <c r="A132" s="7" t="s">
        <v>241</v>
      </c>
      <c r="B132" s="12" t="s">
        <v>504</v>
      </c>
      <c r="C132" s="337">
        <f>[8]TB2015!B46</f>
        <v>373.26</v>
      </c>
      <c r="D132" s="337">
        <f>([8]TB2015!B55+[8]TB2015!B56+[8]TB2015!B57+[8]TB2015!B58)*$C$71</f>
        <v>145737.98447397997</v>
      </c>
      <c r="E132" s="9"/>
      <c r="F132" s="10">
        <f t="shared" ref="F132:F133" si="72">SUM(C132:E132)</f>
        <v>146111.24447397998</v>
      </c>
      <c r="G132" s="337">
        <f>[8]TB2015!C46</f>
        <v>373.26</v>
      </c>
      <c r="H132" s="337">
        <f>[8]TB2015!D46</f>
        <v>373.26</v>
      </c>
      <c r="I132" s="337">
        <f>[8]TB2015!E46</f>
        <v>373.26</v>
      </c>
      <c r="J132" s="337">
        <f>[8]TB2015!F46</f>
        <v>373.26</v>
      </c>
      <c r="K132" s="337">
        <f>[8]TB2015!G46</f>
        <v>373.26</v>
      </c>
      <c r="L132" s="337">
        <f>[8]TB2015!H46</f>
        <v>373.26</v>
      </c>
      <c r="M132" s="337">
        <f>[8]TB2015!I46</f>
        <v>373.26</v>
      </c>
      <c r="N132" s="337">
        <f>[8]TB2015!J46</f>
        <v>373.26</v>
      </c>
      <c r="O132" s="337">
        <f>[8]TB2015!K46</f>
        <v>373.26</v>
      </c>
      <c r="P132" s="337">
        <f>[8]TB2015!L46</f>
        <v>373.26</v>
      </c>
      <c r="Q132" s="337">
        <f>[8]TB2015!M46</f>
        <v>373.26</v>
      </c>
      <c r="R132" s="337">
        <f>[8]TB2015!N46</f>
        <v>373.26</v>
      </c>
      <c r="S132" s="7">
        <f t="shared" si="69"/>
        <v>11583.874190306162</v>
      </c>
      <c r="T132" s="7" t="s">
        <v>243</v>
      </c>
      <c r="U132" s="337">
        <f>-[8]TB2015!B108</f>
        <v>116.05</v>
      </c>
      <c r="V132" s="337"/>
      <c r="W132" s="337"/>
      <c r="X132" s="10">
        <f t="shared" si="70"/>
        <v>116.05</v>
      </c>
      <c r="Y132" s="337">
        <f>-[8]TB2015!C108</f>
        <v>118.13</v>
      </c>
      <c r="Z132" s="337">
        <f>-[8]TB2015!D108</f>
        <v>120.21</v>
      </c>
      <c r="AA132" s="337">
        <f>-[8]TB2015!E108</f>
        <v>122.29</v>
      </c>
      <c r="AB132" s="337">
        <f>-[8]TB2015!F108</f>
        <v>124.37</v>
      </c>
      <c r="AC132" s="337">
        <f>-[8]TB2015!G108</f>
        <v>126.45</v>
      </c>
      <c r="AD132" s="337">
        <f>-[8]TB2015!H108</f>
        <v>128.53</v>
      </c>
      <c r="AE132" s="337">
        <f>-[8]TB2015!I108</f>
        <v>130.61000000000001</v>
      </c>
      <c r="AF132" s="337">
        <f>-[8]TB2015!J108</f>
        <v>132.69</v>
      </c>
      <c r="AG132" s="337">
        <f>-[8]TB2015!K108</f>
        <v>134.77000000000001</v>
      </c>
      <c r="AH132" s="337">
        <f>-[8]TB2015!L108</f>
        <v>136.85</v>
      </c>
      <c r="AI132" s="337">
        <f>-[8]TB2015!M108</f>
        <v>138.93</v>
      </c>
      <c r="AJ132" s="337">
        <f>-[8]TB2015!N108</f>
        <v>141.01</v>
      </c>
      <c r="AK132" s="7">
        <f t="shared" si="71"/>
        <v>128.53</v>
      </c>
      <c r="AM132" s="7">
        <f t="shared" si="42"/>
        <v>141.01</v>
      </c>
    </row>
    <row r="133" spans="1:41" s="7" customFormat="1" x14ac:dyDescent="0.2">
      <c r="A133" s="7" t="s">
        <v>636</v>
      </c>
      <c r="B133" s="7" t="s">
        <v>103</v>
      </c>
      <c r="C133" s="337"/>
      <c r="D133" s="337">
        <f>[8]TB2015!B54*$C$71</f>
        <v>55776.071849560001</v>
      </c>
      <c r="E133" s="9"/>
      <c r="F133" s="10">
        <f t="shared" si="72"/>
        <v>55776.071849560001</v>
      </c>
      <c r="G133" s="337">
        <v>0</v>
      </c>
      <c r="H133" s="337">
        <v>0</v>
      </c>
      <c r="I133" s="337">
        <v>0</v>
      </c>
      <c r="J133" s="337">
        <v>0</v>
      </c>
      <c r="K133" s="337">
        <v>0</v>
      </c>
      <c r="L133" s="337">
        <v>0</v>
      </c>
      <c r="M133" s="337">
        <v>0</v>
      </c>
      <c r="N133" s="337">
        <v>0</v>
      </c>
      <c r="O133" s="337">
        <v>0</v>
      </c>
      <c r="P133" s="337">
        <v>0</v>
      </c>
      <c r="Q133" s="337">
        <v>0</v>
      </c>
      <c r="R133" s="337">
        <v>0</v>
      </c>
      <c r="S133" s="7">
        <f t="shared" si="69"/>
        <v>4290.4670653507692</v>
      </c>
      <c r="T133" s="7" t="s">
        <v>103</v>
      </c>
      <c r="U133" s="337"/>
      <c r="V133" s="9"/>
      <c r="W133" s="10"/>
      <c r="X133" s="10"/>
      <c r="Y133" s="337"/>
      <c r="Z133" s="337"/>
      <c r="AA133" s="337"/>
      <c r="AB133" s="337"/>
      <c r="AC133" s="337"/>
      <c r="AD133" s="337"/>
      <c r="AE133" s="337"/>
      <c r="AF133" s="337"/>
      <c r="AG133" s="337"/>
      <c r="AH133" s="337"/>
      <c r="AI133" s="337"/>
      <c r="AJ133" s="337"/>
      <c r="AM133" s="7">
        <f t="shared" si="42"/>
        <v>0</v>
      </c>
    </row>
    <row r="134" spans="1:41" s="7" customFormat="1" x14ac:dyDescent="0.2">
      <c r="A134" s="7" t="s">
        <v>247</v>
      </c>
      <c r="B134" s="9" t="s">
        <v>248</v>
      </c>
      <c r="C134" s="10">
        <v>0</v>
      </c>
      <c r="D134" s="10"/>
      <c r="E134" s="9"/>
      <c r="F134" s="10">
        <f t="shared" ref="F134" si="73">SUM(C134:E134)</f>
        <v>0</v>
      </c>
      <c r="G134" s="10">
        <v>0</v>
      </c>
      <c r="H134" s="10">
        <v>0</v>
      </c>
      <c r="I134" s="10">
        <v>0</v>
      </c>
      <c r="J134" s="10">
        <v>0</v>
      </c>
      <c r="K134" s="10">
        <v>0</v>
      </c>
      <c r="L134" s="10">
        <v>0</v>
      </c>
      <c r="M134" s="10">
        <v>0</v>
      </c>
      <c r="N134" s="10">
        <v>0</v>
      </c>
      <c r="O134" s="10">
        <v>0</v>
      </c>
      <c r="P134" s="10">
        <v>0</v>
      </c>
      <c r="Q134" s="10">
        <v>0</v>
      </c>
      <c r="R134" s="10">
        <v>0</v>
      </c>
      <c r="S134" s="7">
        <f t="shared" si="69"/>
        <v>0</v>
      </c>
      <c r="T134" s="11"/>
      <c r="U134" s="10"/>
      <c r="V134" s="9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1"/>
      <c r="AM134" s="7">
        <f t="shared" si="42"/>
        <v>0</v>
      </c>
    </row>
    <row r="135" spans="1:41" s="7" customFormat="1" x14ac:dyDescent="0.2">
      <c r="A135" s="7" t="s">
        <v>249</v>
      </c>
      <c r="B135" s="12" t="s">
        <v>250</v>
      </c>
      <c r="C135" s="337">
        <f>[8]TB2015!B47</f>
        <v>3566</v>
      </c>
      <c r="D135" s="10"/>
      <c r="E135" s="9"/>
      <c r="F135" s="14">
        <f t="shared" ref="F135:F139" si="74">SUM(C135:E135)</f>
        <v>3566</v>
      </c>
      <c r="G135" s="337">
        <f>[8]TB2015!C47</f>
        <v>3565.99</v>
      </c>
      <c r="H135" s="337">
        <f>[8]TB2015!D47</f>
        <v>3565.99</v>
      </c>
      <c r="I135" s="337">
        <f>[8]TB2015!E47</f>
        <v>3565.94</v>
      </c>
      <c r="J135" s="337">
        <f>[8]TB2015!F47</f>
        <v>3565.91</v>
      </c>
      <c r="K135" s="337">
        <f>[8]TB2015!G47</f>
        <v>3565.87</v>
      </c>
      <c r="L135" s="337">
        <f>[8]TB2015!H47</f>
        <v>3565.93</v>
      </c>
      <c r="M135" s="337">
        <f>[8]TB2015!I47</f>
        <v>3565.92</v>
      </c>
      <c r="N135" s="337">
        <f>[8]TB2015!J47</f>
        <v>4125.4399999999996</v>
      </c>
      <c r="O135" s="337">
        <f>[8]TB2015!K47</f>
        <v>4125.41</v>
      </c>
      <c r="P135" s="337">
        <f>[8]TB2015!L47</f>
        <v>4125.46</v>
      </c>
      <c r="Q135" s="337">
        <f>[8]TB2015!M47</f>
        <v>4125.45</v>
      </c>
      <c r="R135" s="337">
        <f>[8]TB2015!N47</f>
        <v>4547.32</v>
      </c>
      <c r="S135" s="7">
        <f t="shared" si="69"/>
        <v>3813.5869230769231</v>
      </c>
      <c r="T135" s="7" t="s">
        <v>251</v>
      </c>
      <c r="U135" s="337">
        <f>-[8]TB2015!B109</f>
        <v>1596.18</v>
      </c>
      <c r="V135" s="9"/>
      <c r="W135" s="10"/>
      <c r="X135" s="10">
        <f t="shared" ref="X135:X139" si="75">SUM(U135:W135)</f>
        <v>1596.18</v>
      </c>
      <c r="Y135" s="337">
        <f>-[8]TB2015!C109</f>
        <v>1614.69</v>
      </c>
      <c r="Z135" s="337">
        <f>-[8]TB2015!D109</f>
        <v>1633.26</v>
      </c>
      <c r="AA135" s="337">
        <f>-[8]TB2015!E109</f>
        <v>1651.79</v>
      </c>
      <c r="AB135" s="337">
        <f>-[8]TB2015!F109</f>
        <v>1670.35</v>
      </c>
      <c r="AC135" s="337">
        <f>-[8]TB2015!G109</f>
        <v>1688.91</v>
      </c>
      <c r="AD135" s="337">
        <f>-[8]TB2015!H109</f>
        <v>1707.47</v>
      </c>
      <c r="AE135" s="337">
        <f>-[8]TB2015!I109</f>
        <v>1726.03</v>
      </c>
      <c r="AF135" s="337">
        <f>-[8]TB2015!J109</f>
        <v>1747.5</v>
      </c>
      <c r="AG135" s="337">
        <f>-[8]TB2015!K109</f>
        <v>1768.98</v>
      </c>
      <c r="AH135" s="337">
        <f>-[8]TB2015!L109</f>
        <v>1790.47</v>
      </c>
      <c r="AI135" s="337">
        <f>-[8]TB2015!M109</f>
        <v>1811.94</v>
      </c>
      <c r="AJ135" s="346">
        <f>-[8]TB2015!N109</f>
        <v>1833.41</v>
      </c>
      <c r="AK135" s="7">
        <f t="shared" ref="AK135:AK136" si="76">AVERAGE(X135:AJ135)</f>
        <v>1710.8446153846153</v>
      </c>
      <c r="AM135" s="7">
        <f t="shared" si="42"/>
        <v>1833.41</v>
      </c>
    </row>
    <row r="136" spans="1:41" s="7" customFormat="1" x14ac:dyDescent="0.2">
      <c r="A136" s="7" t="s">
        <v>252</v>
      </c>
      <c r="B136" s="9" t="s">
        <v>253</v>
      </c>
      <c r="C136" s="337">
        <f>[8]TB2015!B48</f>
        <v>1722.42</v>
      </c>
      <c r="D136" s="10"/>
      <c r="E136" s="9"/>
      <c r="F136" s="14">
        <f t="shared" si="74"/>
        <v>1722.42</v>
      </c>
      <c r="G136" s="337">
        <f>[8]TB2015!C48</f>
        <v>1722.42</v>
      </c>
      <c r="H136" s="337">
        <f>[8]TB2015!D48</f>
        <v>1722.42</v>
      </c>
      <c r="I136" s="337">
        <f>[8]TB2015!E48</f>
        <v>1722.42</v>
      </c>
      <c r="J136" s="337">
        <f>[8]TB2015!F48</f>
        <v>1722.42</v>
      </c>
      <c r="K136" s="337">
        <f>[8]TB2015!G48</f>
        <v>1722.42</v>
      </c>
      <c r="L136" s="337">
        <f>[8]TB2015!H48</f>
        <v>1722.42</v>
      </c>
      <c r="M136" s="337">
        <f>[8]TB2015!I48</f>
        <v>1722.42</v>
      </c>
      <c r="N136" s="337">
        <f>[8]TB2015!J48</f>
        <v>1722.42</v>
      </c>
      <c r="O136" s="337">
        <f>[8]TB2015!K48</f>
        <v>1722.42</v>
      </c>
      <c r="P136" s="337">
        <f>[8]TB2015!L48</f>
        <v>1722.42</v>
      </c>
      <c r="Q136" s="337">
        <f>[8]TB2015!M48</f>
        <v>1722.42</v>
      </c>
      <c r="R136" s="337">
        <f>[8]TB2015!N48</f>
        <v>1722.42</v>
      </c>
      <c r="S136" s="7">
        <f t="shared" si="69"/>
        <v>1722.4199999999998</v>
      </c>
      <c r="T136" s="7" t="s">
        <v>254</v>
      </c>
      <c r="U136" s="337">
        <f>-[8]TB2015!B110</f>
        <v>-4578.3</v>
      </c>
      <c r="V136" s="9"/>
      <c r="W136" s="10"/>
      <c r="X136" s="10">
        <f t="shared" si="75"/>
        <v>-4578.3</v>
      </c>
      <c r="Y136" s="337">
        <f>-[8]TB2015!C110</f>
        <v>-4568.7299999999996</v>
      </c>
      <c r="Z136" s="337">
        <f>-[8]TB2015!D110</f>
        <v>-4559.16</v>
      </c>
      <c r="AA136" s="337">
        <f>-[8]TB2015!E110</f>
        <v>-4549.59</v>
      </c>
      <c r="AB136" s="337">
        <f>-[8]TB2015!F110</f>
        <v>-4540.0200000000004</v>
      </c>
      <c r="AC136" s="337">
        <f>-[8]TB2015!G110</f>
        <v>-4530.45</v>
      </c>
      <c r="AD136" s="337">
        <f>-[8]TB2015!H110</f>
        <v>-4520.88</v>
      </c>
      <c r="AE136" s="337">
        <f>-[8]TB2015!I110</f>
        <v>-4511.3100000000004</v>
      </c>
      <c r="AF136" s="337">
        <f>-[8]TB2015!J110</f>
        <v>-4501.74</v>
      </c>
      <c r="AG136" s="337">
        <f>-[8]TB2015!K110</f>
        <v>-4492.17</v>
      </c>
      <c r="AH136" s="337">
        <f>-[8]TB2015!L110</f>
        <v>-4482.6000000000004</v>
      </c>
      <c r="AI136" s="337">
        <f>-[8]TB2015!M110</f>
        <v>-4473.03</v>
      </c>
      <c r="AJ136" s="346">
        <f>-[8]TB2015!N110</f>
        <v>-4463.46</v>
      </c>
      <c r="AK136" s="7">
        <f t="shared" si="76"/>
        <v>-4520.8799999999992</v>
      </c>
      <c r="AM136" s="7">
        <f t="shared" si="42"/>
        <v>-4463.46</v>
      </c>
    </row>
    <row r="137" spans="1:41" s="7" customFormat="1" x14ac:dyDescent="0.2">
      <c r="A137" s="7" t="s">
        <v>255</v>
      </c>
      <c r="B137" s="9" t="s">
        <v>256</v>
      </c>
      <c r="C137" s="337">
        <f>[8]TB2015!B49</f>
        <v>426.45</v>
      </c>
      <c r="D137" s="337">
        <f>[8]TB2015!B49*$C$71-C137</f>
        <v>-232.62293115</v>
      </c>
      <c r="E137" s="9"/>
      <c r="F137" s="10">
        <f t="shared" si="74"/>
        <v>193.82706884999999</v>
      </c>
      <c r="G137" s="337">
        <f>[8]TB2015!C49</f>
        <v>426.45</v>
      </c>
      <c r="H137" s="337">
        <f>[8]TB2015!D49</f>
        <v>426.45</v>
      </c>
      <c r="I137" s="337">
        <f>[8]TB2015!E49</f>
        <v>426.45</v>
      </c>
      <c r="J137" s="337">
        <f>[8]TB2015!F49</f>
        <v>3706.93</v>
      </c>
      <c r="K137" s="337">
        <f>[8]TB2015!G49</f>
        <v>3706.93</v>
      </c>
      <c r="L137" s="337">
        <f>[8]TB2015!H49</f>
        <v>3706.93</v>
      </c>
      <c r="M137" s="337">
        <f>[8]TB2015!I49</f>
        <v>3706.93</v>
      </c>
      <c r="N137" s="337">
        <f>[8]TB2015!J49</f>
        <v>3706.93</v>
      </c>
      <c r="O137" s="337">
        <f>[8]TB2015!K49</f>
        <v>3706.93</v>
      </c>
      <c r="P137" s="337">
        <f>[8]TB2015!L49</f>
        <v>3706.93</v>
      </c>
      <c r="Q137" s="337">
        <f>[8]TB2015!M49</f>
        <v>3706.93</v>
      </c>
      <c r="R137" s="337">
        <f>[8]TB2015!N49</f>
        <v>3706.93</v>
      </c>
      <c r="S137" s="7">
        <f t="shared" si="69"/>
        <v>2679.6574668346152</v>
      </c>
      <c r="T137" s="7" t="s">
        <v>257</v>
      </c>
      <c r="U137" s="337"/>
      <c r="V137" s="9"/>
      <c r="W137" s="10"/>
      <c r="X137" s="10"/>
      <c r="Y137" s="337"/>
      <c r="Z137" s="337"/>
      <c r="AA137" s="337"/>
      <c r="AB137" s="337"/>
      <c r="AC137" s="337"/>
      <c r="AD137" s="337"/>
      <c r="AE137" s="337"/>
      <c r="AF137" s="337"/>
      <c r="AG137" s="337"/>
      <c r="AH137" s="337"/>
      <c r="AI137" s="337"/>
      <c r="AJ137" s="337"/>
    </row>
    <row r="138" spans="1:41" s="7" customFormat="1" ht="11.25" customHeight="1" x14ac:dyDescent="0.2">
      <c r="A138" s="7" t="s">
        <v>258</v>
      </c>
      <c r="B138" s="12" t="s">
        <v>259</v>
      </c>
      <c r="C138" s="10">
        <v>0</v>
      </c>
      <c r="D138" s="10"/>
      <c r="E138" s="9"/>
      <c r="F138" s="10">
        <f t="shared" si="74"/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7">
        <f t="shared" si="69"/>
        <v>0</v>
      </c>
      <c r="T138" s="7" t="s">
        <v>260</v>
      </c>
      <c r="U138" s="10">
        <v>0</v>
      </c>
      <c r="V138" s="9"/>
      <c r="W138" s="10"/>
      <c r="X138" s="10">
        <f t="shared" si="75"/>
        <v>0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7">
        <f t="shared" ref="AK138:AK139" si="77">AVERAGE(X138:AJ138)</f>
        <v>0</v>
      </c>
      <c r="AM138" s="7">
        <f t="shared" si="42"/>
        <v>0</v>
      </c>
    </row>
    <row r="139" spans="1:41" s="7" customFormat="1" x14ac:dyDescent="0.2">
      <c r="A139" s="7" t="s">
        <v>261</v>
      </c>
      <c r="B139" s="9" t="s">
        <v>262</v>
      </c>
      <c r="C139" s="10">
        <v>0</v>
      </c>
      <c r="D139" s="10"/>
      <c r="E139" s="9"/>
      <c r="F139" s="10">
        <f t="shared" si="74"/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7">
        <f t="shared" si="69"/>
        <v>0</v>
      </c>
      <c r="T139" s="7" t="s">
        <v>263</v>
      </c>
      <c r="U139" s="10">
        <v>0</v>
      </c>
      <c r="V139" s="9"/>
      <c r="W139" s="10"/>
      <c r="X139" s="10">
        <f t="shared" si="75"/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7">
        <f t="shared" si="77"/>
        <v>0</v>
      </c>
      <c r="AM139" s="7">
        <f t="shared" si="42"/>
        <v>0</v>
      </c>
    </row>
    <row r="140" spans="1:41" s="7" customFormat="1" x14ac:dyDescent="0.2">
      <c r="A140" s="7" t="s">
        <v>579</v>
      </c>
      <c r="B140" s="7" t="s">
        <v>580</v>
      </c>
      <c r="C140" s="246">
        <v>0</v>
      </c>
      <c r="D140" s="246"/>
      <c r="E140" s="246"/>
      <c r="F140" s="246"/>
      <c r="G140" s="246">
        <v>0</v>
      </c>
      <c r="H140" s="246">
        <v>0</v>
      </c>
      <c r="I140" s="246">
        <v>0</v>
      </c>
      <c r="J140" s="246">
        <v>0</v>
      </c>
      <c r="K140" s="246">
        <v>0</v>
      </c>
      <c r="L140" s="246">
        <v>0</v>
      </c>
      <c r="M140" s="246">
        <v>0</v>
      </c>
      <c r="N140" s="246">
        <v>0</v>
      </c>
      <c r="O140" s="246">
        <v>0</v>
      </c>
      <c r="P140" s="246">
        <v>0</v>
      </c>
      <c r="Q140" s="246">
        <v>0</v>
      </c>
      <c r="R140" s="246">
        <v>0</v>
      </c>
      <c r="T140" s="7" t="s">
        <v>581</v>
      </c>
      <c r="U140" s="246">
        <v>0</v>
      </c>
      <c r="V140" s="246"/>
      <c r="W140" s="246"/>
      <c r="X140" s="246"/>
      <c r="Y140" s="246">
        <v>0</v>
      </c>
      <c r="Z140" s="246">
        <v>0</v>
      </c>
      <c r="AA140" s="246">
        <v>0</v>
      </c>
      <c r="AB140" s="246">
        <v>0</v>
      </c>
      <c r="AC140" s="246">
        <v>0</v>
      </c>
      <c r="AD140" s="246">
        <v>0</v>
      </c>
      <c r="AE140" s="246">
        <v>0</v>
      </c>
      <c r="AF140" s="246">
        <v>0</v>
      </c>
      <c r="AG140" s="246">
        <v>0</v>
      </c>
      <c r="AH140" s="246">
        <v>0</v>
      </c>
      <c r="AI140" s="246">
        <v>0</v>
      </c>
      <c r="AJ140" s="246">
        <v>0</v>
      </c>
      <c r="AK140" s="11"/>
    </row>
    <row r="141" spans="1:41" s="11" customFormat="1" ht="10.5" x14ac:dyDescent="0.25">
      <c r="A141" s="13" t="s">
        <v>582</v>
      </c>
      <c r="B141" s="12"/>
      <c r="C141" s="10">
        <f>SUM(C82:C140)-C94-C113</f>
        <v>2934323.56</v>
      </c>
      <c r="D141" s="10">
        <f>SUM(D81:D140)-D94-D113</f>
        <v>201281.43339239</v>
      </c>
      <c r="E141" s="10">
        <f>SUM(E81:E140)-E94-E113</f>
        <v>0</v>
      </c>
      <c r="F141" s="10">
        <f>SUM(F81:F140)-F94-F113</f>
        <v>3135604.9933923907</v>
      </c>
      <c r="G141" s="10">
        <f>SUM(G81:G140)-G94-G113</f>
        <v>2935371.61</v>
      </c>
      <c r="H141" s="10">
        <f t="shared" ref="H141:R141" si="78">SUM(H81:H140)-H94-H113</f>
        <v>2936582.89</v>
      </c>
      <c r="I141" s="10">
        <f t="shared" si="78"/>
        <v>2940666.93</v>
      </c>
      <c r="J141" s="10">
        <f t="shared" si="78"/>
        <v>2958241.39</v>
      </c>
      <c r="K141" s="10">
        <f t="shared" si="78"/>
        <v>2958175.2800000007</v>
      </c>
      <c r="L141" s="10">
        <f t="shared" si="78"/>
        <v>2959305.8000000003</v>
      </c>
      <c r="M141" s="10">
        <f t="shared" si="78"/>
        <v>2960120.98</v>
      </c>
      <c r="N141" s="10">
        <f t="shared" si="78"/>
        <v>2962451.1100000003</v>
      </c>
      <c r="O141" s="10">
        <f t="shared" si="78"/>
        <v>2966484.45</v>
      </c>
      <c r="P141" s="10">
        <f t="shared" si="78"/>
        <v>2971279.0399999996</v>
      </c>
      <c r="Q141" s="10">
        <f t="shared" si="78"/>
        <v>2970015.96</v>
      </c>
      <c r="R141" s="10">
        <f t="shared" si="78"/>
        <v>2976944.83</v>
      </c>
      <c r="S141" s="10">
        <f>SUM(S81:S140)-S94-S113</f>
        <v>2971634.2510301834</v>
      </c>
      <c r="T141" s="13" t="s">
        <v>511</v>
      </c>
      <c r="U141" s="10">
        <f>SUM(U81:U140)-U94-U113</f>
        <v>1402286.7999999993</v>
      </c>
      <c r="V141" s="10">
        <f>SUM(V81:V140)-V94-V113</f>
        <v>0</v>
      </c>
      <c r="W141" s="10">
        <f>SUM(W81:W140)-W94-W113</f>
        <v>0</v>
      </c>
      <c r="X141" s="10">
        <f>SUM(X81:X140)-X94-X113</f>
        <v>1402286.7999999993</v>
      </c>
      <c r="Y141" s="10">
        <f>SUM(Y81:Y140)-Y94-Y113</f>
        <v>1410512.26</v>
      </c>
      <c r="Z141" s="10">
        <f t="shared" ref="Z141:AJ141" si="79">SUM(Z81:Z140)-Z94-Z113</f>
        <v>1418743.3899999992</v>
      </c>
      <c r="AA141" s="10">
        <f t="shared" si="79"/>
        <v>1423684.4600000004</v>
      </c>
      <c r="AB141" s="10">
        <f t="shared" si="79"/>
        <v>1432017.4300000002</v>
      </c>
      <c r="AC141" s="10">
        <f t="shared" si="79"/>
        <v>1439151.2100000002</v>
      </c>
      <c r="AD141" s="10">
        <f t="shared" si="79"/>
        <v>1446826.4000000004</v>
      </c>
      <c r="AE141" s="10">
        <f t="shared" si="79"/>
        <v>1454770.73</v>
      </c>
      <c r="AF141" s="10">
        <f t="shared" si="79"/>
        <v>1462766.9599999988</v>
      </c>
      <c r="AG141" s="10">
        <f t="shared" si="79"/>
        <v>1471143.9100000004</v>
      </c>
      <c r="AH141" s="10">
        <f t="shared" si="79"/>
        <v>1478904.3200000008</v>
      </c>
      <c r="AI141" s="10">
        <f t="shared" si="79"/>
        <v>1484507.8800000001</v>
      </c>
      <c r="AJ141" s="10">
        <f t="shared" si="79"/>
        <v>1489038.5699999994</v>
      </c>
      <c r="AK141" s="7">
        <f t="shared" ref="AK141" si="80">AVERAGE(X141:AJ141)</f>
        <v>1447258.0246153846</v>
      </c>
      <c r="AL141" s="11">
        <f>SUM(AL81:AL140)</f>
        <v>529833.44999999995</v>
      </c>
      <c r="AM141" s="11">
        <f>SUM(AM81:AM140)</f>
        <v>1489038.5699999998</v>
      </c>
      <c r="AO141" s="11">
        <f>1667517-1666829</f>
        <v>688</v>
      </c>
    </row>
    <row r="142" spans="1:41" s="11" customFormat="1" ht="10.5" x14ac:dyDescent="0.25">
      <c r="A142" s="13" t="s">
        <v>583</v>
      </c>
      <c r="B142" s="12"/>
      <c r="C142" s="10">
        <f>C66+C141</f>
        <v>5651212.6300000018</v>
      </c>
      <c r="D142" s="10">
        <f>D66+D141</f>
        <v>0</v>
      </c>
      <c r="E142" s="10">
        <f>E66+E141</f>
        <v>0</v>
      </c>
      <c r="F142" s="10">
        <f>F66+F141</f>
        <v>5651212.6300000018</v>
      </c>
      <c r="G142" s="10">
        <f>G66+G141</f>
        <v>5652178.620000001</v>
      </c>
      <c r="H142" s="10">
        <f t="shared" ref="H142:S142" si="81">H66+H141</f>
        <v>5652438.1800000016</v>
      </c>
      <c r="I142" s="10">
        <f t="shared" si="81"/>
        <v>5675308.3300000001</v>
      </c>
      <c r="J142" s="10">
        <f t="shared" si="81"/>
        <v>5700114.9700000007</v>
      </c>
      <c r="K142" s="10">
        <f t="shared" si="81"/>
        <v>5700470.9300000016</v>
      </c>
      <c r="L142" s="10">
        <f t="shared" si="81"/>
        <v>5713218.0300000012</v>
      </c>
      <c r="M142" s="10">
        <f t="shared" si="81"/>
        <v>5708746.4900000002</v>
      </c>
      <c r="N142" s="10">
        <f t="shared" si="81"/>
        <v>5714818.54</v>
      </c>
      <c r="O142" s="10">
        <f t="shared" si="81"/>
        <v>5719994.6400000006</v>
      </c>
      <c r="P142" s="10">
        <f t="shared" si="81"/>
        <v>5728036.1999999993</v>
      </c>
      <c r="Q142" s="10">
        <f t="shared" si="81"/>
        <v>5734907.3099999996</v>
      </c>
      <c r="R142" s="10">
        <f t="shared" si="81"/>
        <v>5746602.4199999999</v>
      </c>
      <c r="S142" s="10">
        <f t="shared" si="81"/>
        <v>5700064.5203979835</v>
      </c>
      <c r="T142" s="13" t="s">
        <v>584</v>
      </c>
      <c r="U142" s="10">
        <f t="shared" ref="U142:AJ142" si="82">U66+U141</f>
        <v>3082385.5999999996</v>
      </c>
      <c r="V142" s="10">
        <f t="shared" si="82"/>
        <v>0</v>
      </c>
      <c r="W142" s="10">
        <f t="shared" si="82"/>
        <v>0</v>
      </c>
      <c r="X142" s="10">
        <f t="shared" si="82"/>
        <v>3082385.5999999996</v>
      </c>
      <c r="Y142" s="10">
        <f t="shared" si="82"/>
        <v>3100429.4999999995</v>
      </c>
      <c r="Z142" s="10">
        <f t="shared" si="82"/>
        <v>3116700.3199999994</v>
      </c>
      <c r="AA142" s="10">
        <f t="shared" si="82"/>
        <v>3135008.9500000007</v>
      </c>
      <c r="AB142" s="10">
        <f t="shared" si="82"/>
        <v>3153730.6700000009</v>
      </c>
      <c r="AC142" s="10">
        <f t="shared" si="82"/>
        <v>3170406.3199999994</v>
      </c>
      <c r="AD142" s="10">
        <f t="shared" si="82"/>
        <v>3190125.2600000007</v>
      </c>
      <c r="AE142" s="10">
        <f t="shared" si="82"/>
        <v>3193469.9400000004</v>
      </c>
      <c r="AF142" s="10">
        <f t="shared" si="82"/>
        <v>3209121.4699999988</v>
      </c>
      <c r="AG142" s="10">
        <f t="shared" si="82"/>
        <v>3225073.0000000019</v>
      </c>
      <c r="AH142" s="10">
        <f t="shared" si="82"/>
        <v>3243836.3999999994</v>
      </c>
      <c r="AI142" s="10">
        <f t="shared" si="82"/>
        <v>3260255</v>
      </c>
      <c r="AJ142" s="10">
        <f t="shared" si="82"/>
        <v>3275071.1199999992</v>
      </c>
    </row>
    <row r="143" spans="1:41" ht="21" customHeight="1" thickBot="1" x14ac:dyDescent="0.3">
      <c r="A143" s="13" t="s">
        <v>637</v>
      </c>
      <c r="C143" s="29">
        <f>[8]TB2015!B413</f>
        <v>2934323.56</v>
      </c>
      <c r="D143" s="29">
        <f>+D141</f>
        <v>201281.43339239</v>
      </c>
      <c r="E143" s="29">
        <f>+E141</f>
        <v>0</v>
      </c>
      <c r="F143" s="29">
        <f>+F141</f>
        <v>3135604.9933923907</v>
      </c>
      <c r="G143" s="29">
        <f>[8]TB2015!C413</f>
        <v>2935371.6100000003</v>
      </c>
      <c r="H143" s="29">
        <f>[8]TB2015!D413</f>
        <v>2936582.89</v>
      </c>
      <c r="I143" s="29">
        <f>[8]TB2015!E413</f>
        <v>2940666.9299999997</v>
      </c>
      <c r="J143" s="29">
        <f>[8]TB2015!F413</f>
        <v>2958241.3899999997</v>
      </c>
      <c r="K143" s="29">
        <f>[8]TB2015!G413</f>
        <v>2958175.28</v>
      </c>
      <c r="L143" s="29">
        <f>[8]TB2015!H413</f>
        <v>2959305.8000000003</v>
      </c>
      <c r="M143" s="29">
        <f>[8]TB2015!I413</f>
        <v>2960120.98</v>
      </c>
      <c r="N143" s="29">
        <f>[8]TB2015!J413</f>
        <v>2962451.1099999994</v>
      </c>
      <c r="O143" s="29">
        <f>[8]TB2015!K413</f>
        <v>2966484.45</v>
      </c>
      <c r="P143" s="29">
        <f>[8]TB2015!L413</f>
        <v>2971279.04</v>
      </c>
      <c r="Q143" s="29">
        <f>[8]TB2015!M413</f>
        <v>2970015.96</v>
      </c>
      <c r="R143" s="29">
        <f>[8]TB2015!N413</f>
        <v>2976944.8299999996</v>
      </c>
      <c r="S143" s="29">
        <f t="shared" ref="S143" si="83">+S141</f>
        <v>2971634.2510301834</v>
      </c>
      <c r="T143" s="8" t="s">
        <v>513</v>
      </c>
      <c r="U143" s="29">
        <f t="shared" ref="U143" si="84">+U141</f>
        <v>1402286.7999999993</v>
      </c>
      <c r="V143" s="29">
        <f>+V141</f>
        <v>0</v>
      </c>
      <c r="W143" s="29">
        <f>+W141</f>
        <v>0</v>
      </c>
      <c r="X143" s="29">
        <f>+X141</f>
        <v>1402286.7999999993</v>
      </c>
      <c r="Y143" s="29">
        <f t="shared" ref="Y143:AJ143" si="85">+Y141</f>
        <v>1410512.26</v>
      </c>
      <c r="Z143" s="29">
        <f t="shared" si="85"/>
        <v>1418743.3899999992</v>
      </c>
      <c r="AA143" s="29">
        <f t="shared" si="85"/>
        <v>1423684.4600000004</v>
      </c>
      <c r="AB143" s="29">
        <f t="shared" si="85"/>
        <v>1432017.4300000002</v>
      </c>
      <c r="AC143" s="29">
        <f t="shared" si="85"/>
        <v>1439151.2100000002</v>
      </c>
      <c r="AD143" s="29">
        <f t="shared" si="85"/>
        <v>1446826.4000000004</v>
      </c>
      <c r="AE143" s="29">
        <f t="shared" si="85"/>
        <v>1454770.73</v>
      </c>
      <c r="AF143" s="29">
        <f t="shared" si="85"/>
        <v>1462766.9599999988</v>
      </c>
      <c r="AG143" s="29">
        <f t="shared" si="85"/>
        <v>1471143.9100000004</v>
      </c>
      <c r="AH143" s="29">
        <f t="shared" si="85"/>
        <v>1478904.3200000008</v>
      </c>
      <c r="AI143" s="29">
        <f t="shared" si="85"/>
        <v>1484507.8800000001</v>
      </c>
      <c r="AJ143" s="29">
        <f t="shared" si="85"/>
        <v>1489038.5699999994</v>
      </c>
    </row>
    <row r="144" spans="1:41" s="7" customFormat="1" ht="11" thickTop="1" thickBot="1" x14ac:dyDescent="0.25">
      <c r="B144" s="9"/>
      <c r="C144" s="10"/>
      <c r="D144" s="10"/>
      <c r="E144" s="9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U144" s="10"/>
      <c r="V144" s="9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1"/>
    </row>
    <row r="145" spans="1:37" s="36" customFormat="1" x14ac:dyDescent="0.2">
      <c r="A145" s="175" t="s">
        <v>270</v>
      </c>
      <c r="B145" s="62"/>
      <c r="C145" s="63"/>
      <c r="D145" s="63"/>
      <c r="E145" s="62"/>
      <c r="F145" s="63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63"/>
      <c r="T145" s="35" t="s">
        <v>270</v>
      </c>
      <c r="U145" s="34"/>
      <c r="V145" s="62"/>
      <c r="W145" s="63"/>
      <c r="X145" s="63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</row>
    <row r="146" spans="1:37" s="33" customFormat="1" ht="14.25" customHeight="1" x14ac:dyDescent="0.25">
      <c r="A146" s="38" t="s">
        <v>271</v>
      </c>
      <c r="C146" s="34"/>
      <c r="D146" s="34"/>
      <c r="F146" s="10">
        <f t="shared" ref="F146" si="86">SUM(C146:E146)</f>
        <v>0</v>
      </c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T146" s="37" t="s">
        <v>272</v>
      </c>
      <c r="U146" s="34"/>
      <c r="W146" s="34"/>
      <c r="X146" s="66">
        <f t="shared" ref="X146" si="87">SUM(U146:W146)</f>
        <v>0</v>
      </c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6"/>
    </row>
    <row r="147" spans="1:37" s="33" customFormat="1" x14ac:dyDescent="0.2">
      <c r="A147" s="38" t="s">
        <v>133</v>
      </c>
      <c r="C147" s="34"/>
      <c r="D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T147" s="35"/>
      <c r="U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6"/>
    </row>
    <row r="148" spans="1:37" s="33" customFormat="1" x14ac:dyDescent="0.2">
      <c r="A148" s="76" t="s">
        <v>273</v>
      </c>
      <c r="C148" s="34"/>
      <c r="D148" s="34"/>
      <c r="F148" s="34">
        <f>-F77</f>
        <v>0</v>
      </c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>
        <f>-R77</f>
        <v>0</v>
      </c>
      <c r="T148" s="35" t="s">
        <v>274</v>
      </c>
      <c r="U148" s="34">
        <f>-U77</f>
        <v>1680098.8000000003</v>
      </c>
      <c r="W148" s="34"/>
      <c r="X148" s="34">
        <f>-X77</f>
        <v>1680098.8000000003</v>
      </c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>
        <f>-AJ77</f>
        <v>1786032.55</v>
      </c>
      <c r="AK148" s="36"/>
    </row>
    <row r="149" spans="1:37" s="7" customFormat="1" ht="10.5" x14ac:dyDescent="0.25">
      <c r="A149" s="76" t="s">
        <v>275</v>
      </c>
      <c r="B149" s="9"/>
      <c r="C149" s="13"/>
      <c r="D149" s="13"/>
      <c r="E149" s="9"/>
      <c r="F149" s="13">
        <f>+F146-F143-F148</f>
        <v>-3135604.9933923907</v>
      </c>
      <c r="G149" s="67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13">
        <f>+R146-R143-R148</f>
        <v>-2976944.8299999996</v>
      </c>
      <c r="T149" s="76" t="s">
        <v>275</v>
      </c>
      <c r="U149" s="13">
        <f>+U146-U143-U148</f>
        <v>-3082385.5999999996</v>
      </c>
      <c r="V149" s="9"/>
      <c r="W149" s="13"/>
      <c r="X149" s="13">
        <f>+X146-X143-X148</f>
        <v>-3082385.5999999996</v>
      </c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13">
        <f>+AJ146-AJ143-AJ148</f>
        <v>-3275071.1199999992</v>
      </c>
      <c r="AK149" s="11"/>
    </row>
    <row r="150" spans="1:37" s="7" customFormat="1" ht="10.5" x14ac:dyDescent="0.25">
      <c r="B150" s="64" t="s">
        <v>276</v>
      </c>
      <c r="C150" s="66">
        <f t="shared" ref="C150:S150" si="88">+C66+C141</f>
        <v>5651212.6300000018</v>
      </c>
      <c r="D150" s="66">
        <f t="shared" si="88"/>
        <v>0</v>
      </c>
      <c r="E150" s="66">
        <f t="shared" si="88"/>
        <v>0</v>
      </c>
      <c r="F150" s="66">
        <f t="shared" si="88"/>
        <v>5651212.6300000018</v>
      </c>
      <c r="G150" s="66">
        <f t="shared" si="88"/>
        <v>5652178.620000001</v>
      </c>
      <c r="H150" s="66">
        <f t="shared" si="88"/>
        <v>5652438.1800000016</v>
      </c>
      <c r="I150" s="66">
        <f t="shared" si="88"/>
        <v>5675308.3300000001</v>
      </c>
      <c r="J150" s="66">
        <f t="shared" si="88"/>
        <v>5700114.9700000007</v>
      </c>
      <c r="K150" s="66">
        <f t="shared" si="88"/>
        <v>5700470.9300000016</v>
      </c>
      <c r="L150" s="66">
        <f t="shared" si="88"/>
        <v>5713218.0300000012</v>
      </c>
      <c r="M150" s="66">
        <f t="shared" si="88"/>
        <v>5708746.4900000002</v>
      </c>
      <c r="N150" s="66">
        <f t="shared" si="88"/>
        <v>5714818.54</v>
      </c>
      <c r="O150" s="66">
        <f t="shared" si="88"/>
        <v>5719994.6400000006</v>
      </c>
      <c r="P150" s="66">
        <f t="shared" si="88"/>
        <v>5728036.1999999993</v>
      </c>
      <c r="Q150" s="66">
        <f t="shared" si="88"/>
        <v>5734907.3099999996</v>
      </c>
      <c r="R150" s="66">
        <f t="shared" si="88"/>
        <v>5746602.4199999999</v>
      </c>
      <c r="S150" s="66">
        <f t="shared" si="88"/>
        <v>5700064.5203979835</v>
      </c>
      <c r="T150" s="8" t="s">
        <v>277</v>
      </c>
      <c r="U150" s="66">
        <f>+U66+U141</f>
        <v>3082385.5999999996</v>
      </c>
      <c r="V150" s="66">
        <f>+V66+V141</f>
        <v>0</v>
      </c>
      <c r="W150" s="66"/>
      <c r="X150" s="66">
        <f t="shared" ref="X150:AJ150" si="89">+X66+X141</f>
        <v>3082385.5999999996</v>
      </c>
      <c r="Y150" s="66">
        <f t="shared" si="89"/>
        <v>3100429.4999999995</v>
      </c>
      <c r="Z150" s="66">
        <f t="shared" si="89"/>
        <v>3116700.3199999994</v>
      </c>
      <c r="AA150" s="66">
        <f t="shared" si="89"/>
        <v>3135008.9500000007</v>
      </c>
      <c r="AB150" s="66">
        <f t="shared" si="89"/>
        <v>3153730.6700000009</v>
      </c>
      <c r="AC150" s="66">
        <f t="shared" si="89"/>
        <v>3170406.3199999994</v>
      </c>
      <c r="AD150" s="66">
        <f t="shared" si="89"/>
        <v>3190125.2600000007</v>
      </c>
      <c r="AE150" s="66">
        <f t="shared" si="89"/>
        <v>3193469.9400000004</v>
      </c>
      <c r="AF150" s="66">
        <f t="shared" si="89"/>
        <v>3209121.4699999988</v>
      </c>
      <c r="AG150" s="66">
        <f t="shared" si="89"/>
        <v>3225073.0000000019</v>
      </c>
      <c r="AH150" s="66">
        <f t="shared" si="89"/>
        <v>3243836.3999999994</v>
      </c>
      <c r="AI150" s="66">
        <f t="shared" si="89"/>
        <v>3260255</v>
      </c>
      <c r="AJ150" s="66">
        <f t="shared" si="89"/>
        <v>3275071.1199999992</v>
      </c>
      <c r="AK150" s="11"/>
    </row>
    <row r="151" spans="1:37" s="7" customFormat="1" ht="15" customHeight="1" x14ac:dyDescent="0.25">
      <c r="B151" s="64" t="s">
        <v>278</v>
      </c>
      <c r="C151" s="66">
        <f>+C165+C185+C210</f>
        <v>30.769999999989523</v>
      </c>
      <c r="D151" s="66"/>
      <c r="E151" s="64"/>
      <c r="F151" s="66">
        <f t="shared" ref="F151:R151" si="90">+F165+F185+F210</f>
        <v>30.769999999989523</v>
      </c>
      <c r="G151" s="66">
        <f t="shared" si="90"/>
        <v>30.739999999990687</v>
      </c>
      <c r="H151" s="66">
        <f t="shared" si="90"/>
        <v>30.759999999980209</v>
      </c>
      <c r="I151" s="66">
        <f t="shared" si="90"/>
        <v>51.130000000004657</v>
      </c>
      <c r="J151" s="66">
        <f t="shared" si="90"/>
        <v>51.119999999995343</v>
      </c>
      <c r="K151" s="66">
        <f t="shared" si="90"/>
        <v>13.569999999977881</v>
      </c>
      <c r="L151" s="66">
        <f t="shared" si="90"/>
        <v>13.639999999984866</v>
      </c>
      <c r="M151" s="66">
        <f t="shared" si="90"/>
        <v>13.60999999998603</v>
      </c>
      <c r="N151" s="66">
        <f t="shared" si="90"/>
        <v>13.589999999996508</v>
      </c>
      <c r="O151" s="66">
        <f t="shared" si="90"/>
        <v>13.599999999976717</v>
      </c>
      <c r="P151" s="66">
        <f t="shared" si="90"/>
        <v>13.579999999987194</v>
      </c>
      <c r="Q151" s="66">
        <f t="shared" si="90"/>
        <v>13.589999999996508</v>
      </c>
      <c r="R151" s="66">
        <f t="shared" si="90"/>
        <v>13.579999999987194</v>
      </c>
      <c r="U151" s="10"/>
      <c r="V151" s="64"/>
      <c r="W151" s="66"/>
      <c r="X151" s="66">
        <f>+X165+X185+X210</f>
        <v>0</v>
      </c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1"/>
    </row>
    <row r="152" spans="1:37" s="7" customFormat="1" ht="10.5" x14ac:dyDescent="0.25">
      <c r="A152" s="8" t="s">
        <v>279</v>
      </c>
      <c r="B152" s="9"/>
      <c r="C152" s="68"/>
      <c r="D152" s="68"/>
      <c r="E152" s="9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U152" s="68"/>
      <c r="V152" s="9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11"/>
    </row>
    <row r="153" spans="1:37" s="7" customFormat="1" ht="10.5" x14ac:dyDescent="0.25">
      <c r="A153" s="8" t="s">
        <v>280</v>
      </c>
      <c r="B153" s="69" t="s">
        <v>281</v>
      </c>
      <c r="C153" s="10">
        <v>0</v>
      </c>
      <c r="D153" s="10"/>
      <c r="E153" s="69"/>
      <c r="F153" s="10">
        <f t="shared" ref="F153:F163" si="91">SUM(C153:E153)</f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0">
        <v>0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U153" s="10"/>
      <c r="V153" s="69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1"/>
    </row>
    <row r="154" spans="1:37" s="7" customFormat="1" x14ac:dyDescent="0.2">
      <c r="B154" s="69" t="s">
        <v>282</v>
      </c>
      <c r="C154" s="10">
        <v>0</v>
      </c>
      <c r="D154" s="10"/>
      <c r="E154" s="69"/>
      <c r="F154" s="10">
        <f t="shared" si="91"/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0</v>
      </c>
      <c r="Q154" s="10">
        <v>0</v>
      </c>
      <c r="R154" s="10">
        <v>0</v>
      </c>
      <c r="S154" s="7">
        <f t="shared" ref="S154:S165" si="92">AVERAGE(F154:R154)</f>
        <v>0</v>
      </c>
      <c r="U154" s="10">
        <f>513669.5-U143</f>
        <v>-888617.29999999935</v>
      </c>
      <c r="V154" s="69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1"/>
    </row>
    <row r="155" spans="1:37" s="7" customFormat="1" x14ac:dyDescent="0.2">
      <c r="B155" s="69" t="s">
        <v>283</v>
      </c>
      <c r="C155" s="337">
        <f>[8]TB2015!B59</f>
        <v>135.62</v>
      </c>
      <c r="D155" s="10"/>
      <c r="E155" s="69"/>
      <c r="F155" s="10">
        <f t="shared" si="91"/>
        <v>135.62</v>
      </c>
      <c r="G155" s="337">
        <f>[8]TB2015!C59</f>
        <v>135.62</v>
      </c>
      <c r="H155" s="337">
        <f>[8]TB2015!D59</f>
        <v>135.62</v>
      </c>
      <c r="I155" s="337">
        <f>[8]TB2015!E59</f>
        <v>135.62</v>
      </c>
      <c r="J155" s="337">
        <f>[8]TB2015!F59</f>
        <v>135.62</v>
      </c>
      <c r="K155" s="337">
        <f>[8]TB2015!G59</f>
        <v>135.62</v>
      </c>
      <c r="L155" s="337">
        <f>[8]TB2015!H59</f>
        <v>135.62</v>
      </c>
      <c r="M155" s="337">
        <f>[8]TB2015!I59</f>
        <v>135.62</v>
      </c>
      <c r="N155" s="337">
        <f>[8]TB2015!J59</f>
        <v>135.62</v>
      </c>
      <c r="O155" s="337">
        <f>[8]TB2015!K59</f>
        <v>135.62</v>
      </c>
      <c r="P155" s="337">
        <f>[8]TB2015!L59</f>
        <v>135.62</v>
      </c>
      <c r="Q155" s="337">
        <f>[8]TB2015!M59</f>
        <v>135.62</v>
      </c>
      <c r="R155" s="337">
        <f>[8]TB2015!N59</f>
        <v>135.62</v>
      </c>
      <c r="S155" s="7">
        <f t="shared" si="92"/>
        <v>135.61999999999995</v>
      </c>
      <c r="U155" s="10"/>
      <c r="V155" s="69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1"/>
    </row>
    <row r="156" spans="1:37" s="7" customFormat="1" x14ac:dyDescent="0.2">
      <c r="B156" s="69" t="s">
        <v>284</v>
      </c>
      <c r="C156" s="337">
        <f>[8]TB2015!B60</f>
        <v>281.73</v>
      </c>
      <c r="D156" s="10"/>
      <c r="E156" s="69"/>
      <c r="F156" s="10">
        <f t="shared" si="91"/>
        <v>281.73</v>
      </c>
      <c r="G156" s="337">
        <f>[8]TB2015!C60</f>
        <v>281.73</v>
      </c>
      <c r="H156" s="337">
        <f>[8]TB2015!D60</f>
        <v>281.73</v>
      </c>
      <c r="I156" s="337">
        <f>[8]TB2015!E60</f>
        <v>281.73</v>
      </c>
      <c r="J156" s="337">
        <f>[8]TB2015!F60</f>
        <v>281.73</v>
      </c>
      <c r="K156" s="337">
        <f>[8]TB2015!G60</f>
        <v>281.73</v>
      </c>
      <c r="L156" s="337">
        <f>[8]TB2015!H60</f>
        <v>281.73</v>
      </c>
      <c r="M156" s="337">
        <f>[8]TB2015!I60</f>
        <v>281.73</v>
      </c>
      <c r="N156" s="337">
        <f>[8]TB2015!J60</f>
        <v>281.73</v>
      </c>
      <c r="O156" s="337">
        <f>[8]TB2015!K60</f>
        <v>281.73</v>
      </c>
      <c r="P156" s="337">
        <f>[8]TB2015!L60</f>
        <v>281.73</v>
      </c>
      <c r="Q156" s="337">
        <f>[8]TB2015!M60</f>
        <v>281.73</v>
      </c>
      <c r="R156" s="337">
        <f>[8]TB2015!N60</f>
        <v>281.73</v>
      </c>
      <c r="S156" s="7">
        <f t="shared" si="92"/>
        <v>281.73</v>
      </c>
      <c r="U156" s="10"/>
      <c r="V156" s="69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1"/>
    </row>
    <row r="157" spans="1:37" s="7" customFormat="1" x14ac:dyDescent="0.2">
      <c r="B157" s="69" t="s">
        <v>285</v>
      </c>
      <c r="C157" s="337">
        <f>[8]TB2015!B61</f>
        <v>31319.05</v>
      </c>
      <c r="D157" s="10"/>
      <c r="E157" s="69"/>
      <c r="F157" s="10">
        <f t="shared" si="91"/>
        <v>31319.05</v>
      </c>
      <c r="G157" s="337">
        <f>[8]TB2015!C61</f>
        <v>31319.05</v>
      </c>
      <c r="H157" s="337">
        <f>[8]TB2015!D61</f>
        <v>31319.05</v>
      </c>
      <c r="I157" s="337">
        <f>[8]TB2015!E61</f>
        <v>31319.05</v>
      </c>
      <c r="J157" s="337">
        <f>[8]TB2015!F61</f>
        <v>31319.05</v>
      </c>
      <c r="K157" s="337">
        <f>[8]TB2015!G61</f>
        <v>31319.05</v>
      </c>
      <c r="L157" s="337">
        <f>[8]TB2015!H61</f>
        <v>31319.05</v>
      </c>
      <c r="M157" s="337">
        <f>[8]TB2015!I61</f>
        <v>31319.05</v>
      </c>
      <c r="N157" s="337">
        <f>[8]TB2015!J61</f>
        <v>31319.05</v>
      </c>
      <c r="O157" s="337">
        <f>[8]TB2015!K61</f>
        <v>31319.05</v>
      </c>
      <c r="P157" s="337">
        <f>[8]TB2015!L61</f>
        <v>31319.05</v>
      </c>
      <c r="Q157" s="337">
        <f>[8]TB2015!M61</f>
        <v>31319.05</v>
      </c>
      <c r="R157" s="337">
        <f>[8]TB2015!N61</f>
        <v>31319.05</v>
      </c>
      <c r="S157" s="7">
        <f t="shared" si="92"/>
        <v>31319.049999999992</v>
      </c>
      <c r="U157" s="10"/>
      <c r="V157" s="69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1"/>
    </row>
    <row r="158" spans="1:37" s="7" customFormat="1" x14ac:dyDescent="0.2">
      <c r="B158" s="69" t="s">
        <v>286</v>
      </c>
      <c r="C158" s="10">
        <v>0</v>
      </c>
      <c r="D158" s="10"/>
      <c r="E158" s="69"/>
      <c r="F158" s="10">
        <f t="shared" si="91"/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10">
        <v>0</v>
      </c>
      <c r="M158" s="10">
        <v>0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7">
        <f t="shared" si="92"/>
        <v>0</v>
      </c>
      <c r="U158" s="10"/>
      <c r="V158" s="69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1"/>
    </row>
    <row r="159" spans="1:37" s="7" customFormat="1" x14ac:dyDescent="0.2">
      <c r="B159" s="69" t="s">
        <v>287</v>
      </c>
      <c r="C159" s="10">
        <v>0</v>
      </c>
      <c r="D159" s="10"/>
      <c r="E159" s="69"/>
      <c r="F159" s="10">
        <f t="shared" si="91"/>
        <v>0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7">
        <f t="shared" si="92"/>
        <v>0</v>
      </c>
      <c r="U159" s="10"/>
      <c r="V159" s="69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1"/>
    </row>
    <row r="160" spans="1:37" s="7" customFormat="1" x14ac:dyDescent="0.2">
      <c r="B160" s="69" t="s">
        <v>288</v>
      </c>
      <c r="C160" s="10">
        <v>0</v>
      </c>
      <c r="D160" s="10"/>
      <c r="E160" s="69"/>
      <c r="F160" s="10">
        <f t="shared" si="91"/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10">
        <v>0</v>
      </c>
      <c r="M160" s="10">
        <v>0</v>
      </c>
      <c r="N160" s="10">
        <v>0</v>
      </c>
      <c r="O160" s="10">
        <v>0</v>
      </c>
      <c r="P160" s="10">
        <v>0</v>
      </c>
      <c r="Q160" s="10">
        <v>0</v>
      </c>
      <c r="R160" s="10">
        <v>0</v>
      </c>
      <c r="S160" s="7">
        <f t="shared" si="92"/>
        <v>0</v>
      </c>
      <c r="U160" s="10"/>
      <c r="V160" s="69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1"/>
    </row>
    <row r="161" spans="2:37" s="7" customFormat="1" x14ac:dyDescent="0.2">
      <c r="B161" s="69" t="s">
        <v>289</v>
      </c>
      <c r="C161" s="10">
        <v>0</v>
      </c>
      <c r="D161" s="10"/>
      <c r="E161" s="69"/>
      <c r="F161" s="10">
        <f t="shared" si="91"/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7">
        <f t="shared" si="92"/>
        <v>0</v>
      </c>
      <c r="U161" s="10"/>
      <c r="V161" s="69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1"/>
    </row>
    <row r="162" spans="2:37" s="7" customFormat="1" x14ac:dyDescent="0.2">
      <c r="B162" s="69" t="s">
        <v>290</v>
      </c>
      <c r="C162" s="337">
        <f>[8]TB2015!B62</f>
        <v>7872</v>
      </c>
      <c r="D162" s="10"/>
      <c r="E162" s="69"/>
      <c r="F162" s="10">
        <f t="shared" si="91"/>
        <v>7872</v>
      </c>
      <c r="G162" s="337">
        <f>[8]TB2015!C62</f>
        <v>7872</v>
      </c>
      <c r="H162" s="337">
        <f>[8]TB2015!D62</f>
        <v>7872</v>
      </c>
      <c r="I162" s="337">
        <f>[8]TB2015!E62</f>
        <v>7872</v>
      </c>
      <c r="J162" s="337">
        <f>[8]TB2015!F62</f>
        <v>7872</v>
      </c>
      <c r="K162" s="337">
        <f>[8]TB2015!G62</f>
        <v>7872</v>
      </c>
      <c r="L162" s="337">
        <f>[8]TB2015!H62</f>
        <v>7872</v>
      </c>
      <c r="M162" s="337">
        <f>[8]TB2015!I62</f>
        <v>7872</v>
      </c>
      <c r="N162" s="337">
        <f>[8]TB2015!J62</f>
        <v>7872</v>
      </c>
      <c r="O162" s="337">
        <f>[8]TB2015!K62</f>
        <v>7872</v>
      </c>
      <c r="P162" s="337">
        <f>[8]TB2015!L62</f>
        <v>7872</v>
      </c>
      <c r="Q162" s="337">
        <f>[8]TB2015!M62</f>
        <v>7872</v>
      </c>
      <c r="R162" s="337">
        <f>[8]TB2015!N62</f>
        <v>7872</v>
      </c>
      <c r="S162" s="7">
        <f t="shared" si="92"/>
        <v>7872</v>
      </c>
      <c r="U162" s="10"/>
      <c r="V162" s="69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1"/>
    </row>
    <row r="163" spans="2:37" s="7" customFormat="1" x14ac:dyDescent="0.2">
      <c r="B163" s="69" t="s">
        <v>291</v>
      </c>
      <c r="C163" s="337">
        <f>[8]TB2015!B63</f>
        <v>-39608.400000000001</v>
      </c>
      <c r="D163" s="10"/>
      <c r="E163" s="69"/>
      <c r="F163" s="10">
        <f t="shared" si="91"/>
        <v>-39608.400000000001</v>
      </c>
      <c r="G163" s="337">
        <f>[8]TB2015!C63</f>
        <v>-39608.400000000001</v>
      </c>
      <c r="H163" s="337">
        <f>[8]TB2015!D63</f>
        <v>-39608.400000000001</v>
      </c>
      <c r="I163" s="337">
        <f>[8]TB2015!E63</f>
        <v>-39608.400000000001</v>
      </c>
      <c r="J163" s="337">
        <f>[8]TB2015!F63</f>
        <v>-39608.400000000001</v>
      </c>
      <c r="K163" s="337">
        <f>[8]TB2015!G63</f>
        <v>-39608.400000000001</v>
      </c>
      <c r="L163" s="337">
        <f>[8]TB2015!H63</f>
        <v>-39608.400000000001</v>
      </c>
      <c r="M163" s="337">
        <f>[8]TB2015!I63</f>
        <v>-39608.400000000001</v>
      </c>
      <c r="N163" s="337">
        <f>[8]TB2015!J63</f>
        <v>-39608.400000000001</v>
      </c>
      <c r="O163" s="337">
        <f>[8]TB2015!K63</f>
        <v>-39608.400000000001</v>
      </c>
      <c r="P163" s="337">
        <f>[8]TB2015!L63</f>
        <v>-39608.400000000001</v>
      </c>
      <c r="Q163" s="337">
        <f>[8]TB2015!M63</f>
        <v>-39608.400000000001</v>
      </c>
      <c r="R163" s="337">
        <f>[8]TB2015!N63</f>
        <v>-39608.400000000001</v>
      </c>
      <c r="S163" s="7">
        <f t="shared" si="92"/>
        <v>-39608.400000000009</v>
      </c>
      <c r="U163" s="10"/>
      <c r="V163" s="69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1"/>
    </row>
    <row r="164" spans="2:37" s="7" customFormat="1" x14ac:dyDescent="0.2">
      <c r="B164" s="69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1"/>
    </row>
    <row r="165" spans="2:37" s="11" customFormat="1" ht="10.5" customHeight="1" x14ac:dyDescent="0.2">
      <c r="B165" s="12" t="s">
        <v>292</v>
      </c>
      <c r="C165" s="70">
        <f t="shared" ref="C165:E165" si="93">SUM(C153:C164)</f>
        <v>0</v>
      </c>
      <c r="D165" s="70"/>
      <c r="E165" s="70">
        <f t="shared" si="93"/>
        <v>0</v>
      </c>
      <c r="F165" s="70">
        <f t="shared" ref="F165:R165" si="94">SUM(F153:F164)</f>
        <v>0</v>
      </c>
      <c r="G165" s="70">
        <f t="shared" si="94"/>
        <v>0</v>
      </c>
      <c r="H165" s="70">
        <f t="shared" si="94"/>
        <v>0</v>
      </c>
      <c r="I165" s="70">
        <f t="shared" si="94"/>
        <v>0</v>
      </c>
      <c r="J165" s="70">
        <f t="shared" si="94"/>
        <v>0</v>
      </c>
      <c r="K165" s="70">
        <f t="shared" si="94"/>
        <v>0</v>
      </c>
      <c r="L165" s="70">
        <f t="shared" si="94"/>
        <v>0</v>
      </c>
      <c r="M165" s="70">
        <f t="shared" si="94"/>
        <v>0</v>
      </c>
      <c r="N165" s="70">
        <f t="shared" si="94"/>
        <v>0</v>
      </c>
      <c r="O165" s="70">
        <f t="shared" si="94"/>
        <v>0</v>
      </c>
      <c r="P165" s="70">
        <f t="shared" si="94"/>
        <v>0</v>
      </c>
      <c r="Q165" s="70">
        <f t="shared" si="94"/>
        <v>0</v>
      </c>
      <c r="R165" s="70">
        <f t="shared" si="94"/>
        <v>0</v>
      </c>
      <c r="S165" s="7">
        <f t="shared" si="92"/>
        <v>0</v>
      </c>
      <c r="U165" s="10"/>
      <c r="V165" s="70">
        <f>SUM(V153:V164)</f>
        <v>0</v>
      </c>
      <c r="W165" s="70"/>
      <c r="X165" s="70">
        <f t="shared" ref="X165" si="95">SUM(X153:X164)</f>
        <v>0</v>
      </c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</row>
    <row r="166" spans="2:37" s="11" customFormat="1" ht="10.5" customHeight="1" x14ac:dyDescent="0.2">
      <c r="B166" s="12"/>
      <c r="C166" s="10"/>
      <c r="D166" s="10"/>
      <c r="E166" s="12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71"/>
      <c r="U166" s="10"/>
      <c r="V166" s="12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</row>
    <row r="167" spans="2:37" s="11" customFormat="1" ht="10.5" customHeight="1" x14ac:dyDescent="0.2">
      <c r="B167" s="12" t="s">
        <v>293</v>
      </c>
      <c r="C167" s="10">
        <v>0</v>
      </c>
      <c r="D167" s="10"/>
      <c r="E167" s="12"/>
      <c r="F167" s="10">
        <f t="shared" ref="F167:F183" si="96">SUM(C167:E167)</f>
        <v>0</v>
      </c>
      <c r="G167" s="10">
        <v>0</v>
      </c>
      <c r="H167" s="10">
        <v>0</v>
      </c>
      <c r="I167" s="10">
        <v>0</v>
      </c>
      <c r="J167" s="10">
        <v>0</v>
      </c>
      <c r="K167" s="10">
        <v>0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7">
        <f t="shared" ref="S167:S186" si="97">AVERAGE(F167:R167)</f>
        <v>0</v>
      </c>
      <c r="U167" s="10"/>
      <c r="V167" s="12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</row>
    <row r="168" spans="2:37" s="11" customFormat="1" ht="10.5" customHeight="1" x14ac:dyDescent="0.2">
      <c r="B168" s="12" t="s">
        <v>294</v>
      </c>
      <c r="C168" s="337">
        <f>[8]TB2015!B64</f>
        <v>30.77</v>
      </c>
      <c r="D168" s="10"/>
      <c r="E168" s="12"/>
      <c r="F168" s="10">
        <f t="shared" si="96"/>
        <v>30.77</v>
      </c>
      <c r="G168" s="337">
        <f>[8]TB2015!C64</f>
        <v>30.74</v>
      </c>
      <c r="H168" s="337">
        <f>[8]TB2015!D64</f>
        <v>30.76</v>
      </c>
      <c r="I168" s="337">
        <f>[8]TB2015!E64</f>
        <v>51.13</v>
      </c>
      <c r="J168" s="337">
        <f>[8]TB2015!F64</f>
        <v>51.12</v>
      </c>
      <c r="K168" s="337">
        <f>[8]TB2015!G64</f>
        <v>13.57</v>
      </c>
      <c r="L168" s="337">
        <f>[8]TB2015!H64</f>
        <v>13.64</v>
      </c>
      <c r="M168" s="337">
        <f>[8]TB2015!I64</f>
        <v>13.61</v>
      </c>
      <c r="N168" s="337">
        <f>[8]TB2015!J64</f>
        <v>13.59</v>
      </c>
      <c r="O168" s="337">
        <f>[8]TB2015!K64</f>
        <v>13.6</v>
      </c>
      <c r="P168" s="337">
        <f>[8]TB2015!L64</f>
        <v>13.58</v>
      </c>
      <c r="Q168" s="337">
        <f>[8]TB2015!M64</f>
        <v>13.59</v>
      </c>
      <c r="R168" s="337">
        <f>[8]TB2015!N64</f>
        <v>13.58</v>
      </c>
      <c r="S168" s="7">
        <f t="shared" si="97"/>
        <v>23.329230769230769</v>
      </c>
      <c r="U168" s="10"/>
      <c r="V168" s="12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</row>
    <row r="169" spans="2:37" s="11" customFormat="1" ht="10.5" customHeight="1" x14ac:dyDescent="0.2">
      <c r="B169" s="12" t="s">
        <v>295</v>
      </c>
      <c r="C169" s="10">
        <v>0</v>
      </c>
      <c r="D169" s="10"/>
      <c r="E169" s="12"/>
      <c r="F169" s="10">
        <f t="shared" si="96"/>
        <v>0</v>
      </c>
      <c r="G169" s="10">
        <v>0</v>
      </c>
      <c r="H169" s="10">
        <v>0</v>
      </c>
      <c r="I169" s="10">
        <v>0</v>
      </c>
      <c r="J169" s="10">
        <v>0</v>
      </c>
      <c r="K169" s="10">
        <v>0</v>
      </c>
      <c r="L169" s="10">
        <v>0</v>
      </c>
      <c r="M169" s="10">
        <v>0</v>
      </c>
      <c r="N169" s="10">
        <v>0</v>
      </c>
      <c r="O169" s="10">
        <v>0</v>
      </c>
      <c r="P169" s="10">
        <v>0</v>
      </c>
      <c r="Q169" s="10">
        <v>0</v>
      </c>
      <c r="R169" s="10">
        <v>0</v>
      </c>
      <c r="S169" s="7">
        <f t="shared" si="97"/>
        <v>0</v>
      </c>
      <c r="U169" s="10"/>
      <c r="V169" s="12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</row>
    <row r="170" spans="2:37" s="11" customFormat="1" ht="10.5" customHeight="1" x14ac:dyDescent="0.2">
      <c r="B170" s="69" t="s">
        <v>296</v>
      </c>
      <c r="C170" s="10">
        <v>0</v>
      </c>
      <c r="D170" s="10"/>
      <c r="E170" s="69"/>
      <c r="F170" s="10">
        <f t="shared" si="96"/>
        <v>0</v>
      </c>
      <c r="G170" s="10">
        <v>0</v>
      </c>
      <c r="H170" s="10">
        <v>0</v>
      </c>
      <c r="I170" s="10">
        <v>0</v>
      </c>
      <c r="J170" s="10">
        <v>0</v>
      </c>
      <c r="K170" s="10">
        <v>0</v>
      </c>
      <c r="L170" s="10">
        <v>0</v>
      </c>
      <c r="M170" s="10">
        <v>0</v>
      </c>
      <c r="N170" s="10">
        <v>0</v>
      </c>
      <c r="O170" s="10">
        <v>0</v>
      </c>
      <c r="P170" s="10">
        <v>0</v>
      </c>
      <c r="Q170" s="10">
        <v>0</v>
      </c>
      <c r="R170" s="10">
        <v>0</v>
      </c>
      <c r="S170" s="7">
        <f t="shared" si="97"/>
        <v>0</v>
      </c>
      <c r="U170" s="10"/>
      <c r="V170" s="69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</row>
    <row r="171" spans="2:37" s="11" customFormat="1" ht="10.5" customHeight="1" x14ac:dyDescent="0.2">
      <c r="B171" s="69" t="s">
        <v>297</v>
      </c>
      <c r="C171" s="10">
        <v>0</v>
      </c>
      <c r="D171" s="10"/>
      <c r="E171" s="69"/>
      <c r="F171" s="10">
        <f t="shared" si="96"/>
        <v>0</v>
      </c>
      <c r="G171" s="10">
        <v>0</v>
      </c>
      <c r="H171" s="10">
        <v>0</v>
      </c>
      <c r="I171" s="10">
        <v>0</v>
      </c>
      <c r="J171" s="10">
        <v>0</v>
      </c>
      <c r="K171" s="10">
        <v>0</v>
      </c>
      <c r="L171" s="10">
        <v>0</v>
      </c>
      <c r="M171" s="10">
        <v>0</v>
      </c>
      <c r="N171" s="10">
        <v>0</v>
      </c>
      <c r="O171" s="10">
        <v>0</v>
      </c>
      <c r="P171" s="10">
        <v>0</v>
      </c>
      <c r="Q171" s="10">
        <v>0</v>
      </c>
      <c r="R171" s="10">
        <v>0</v>
      </c>
      <c r="S171" s="7"/>
      <c r="U171" s="10"/>
      <c r="V171" s="69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</row>
    <row r="172" spans="2:37" s="11" customFormat="1" ht="10.5" customHeight="1" x14ac:dyDescent="0.2">
      <c r="B172" s="69" t="s">
        <v>298</v>
      </c>
      <c r="C172" s="10">
        <v>0</v>
      </c>
      <c r="D172" s="10"/>
      <c r="E172" s="69"/>
      <c r="F172" s="10">
        <f t="shared" si="96"/>
        <v>0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0</v>
      </c>
      <c r="O172" s="10">
        <v>0</v>
      </c>
      <c r="P172" s="10">
        <v>0</v>
      </c>
      <c r="Q172" s="10">
        <v>0</v>
      </c>
      <c r="R172" s="10">
        <v>0</v>
      </c>
      <c r="S172" s="7">
        <f t="shared" si="97"/>
        <v>0</v>
      </c>
      <c r="U172" s="10"/>
      <c r="V172" s="69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</row>
    <row r="173" spans="2:37" s="11" customFormat="1" ht="10.5" customHeight="1" x14ac:dyDescent="0.2">
      <c r="B173" s="69" t="s">
        <v>299</v>
      </c>
      <c r="C173" s="10">
        <v>0</v>
      </c>
      <c r="D173" s="10"/>
      <c r="E173" s="69"/>
      <c r="F173" s="10">
        <f t="shared" si="96"/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0</v>
      </c>
      <c r="L173" s="10">
        <v>0</v>
      </c>
      <c r="M173" s="10">
        <v>0</v>
      </c>
      <c r="N173" s="10">
        <v>0</v>
      </c>
      <c r="O173" s="10">
        <v>0</v>
      </c>
      <c r="P173" s="10">
        <v>0</v>
      </c>
      <c r="Q173" s="10">
        <v>0</v>
      </c>
      <c r="R173" s="10">
        <v>0</v>
      </c>
      <c r="S173" s="7">
        <f t="shared" si="97"/>
        <v>0</v>
      </c>
      <c r="U173" s="10"/>
      <c r="V173" s="69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</row>
    <row r="174" spans="2:37" s="11" customFormat="1" ht="10.5" customHeight="1" x14ac:dyDescent="0.2">
      <c r="B174" s="12" t="s">
        <v>300</v>
      </c>
      <c r="C174" s="10">
        <v>0</v>
      </c>
      <c r="D174" s="10"/>
      <c r="E174" s="12"/>
      <c r="F174" s="10">
        <f t="shared" si="96"/>
        <v>0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  <c r="Q174" s="10">
        <v>0</v>
      </c>
      <c r="R174" s="10">
        <v>0</v>
      </c>
      <c r="S174" s="7">
        <f t="shared" si="97"/>
        <v>0</v>
      </c>
      <c r="U174" s="10"/>
      <c r="V174" s="12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</row>
    <row r="175" spans="2:37" s="11" customFormat="1" ht="10.5" customHeight="1" x14ac:dyDescent="0.2">
      <c r="B175" s="12" t="s">
        <v>301</v>
      </c>
      <c r="C175" s="10">
        <v>0</v>
      </c>
      <c r="D175" s="10"/>
      <c r="E175" s="12"/>
      <c r="F175" s="10">
        <f t="shared" si="96"/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  <c r="Q175" s="10">
        <v>0</v>
      </c>
      <c r="R175" s="10">
        <v>0</v>
      </c>
      <c r="S175" s="7">
        <f t="shared" si="97"/>
        <v>0</v>
      </c>
      <c r="U175" s="10"/>
      <c r="V175" s="12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</row>
    <row r="176" spans="2:37" s="11" customFormat="1" ht="10.5" customHeight="1" x14ac:dyDescent="0.2">
      <c r="B176" s="12" t="s">
        <v>302</v>
      </c>
      <c r="C176" s="337">
        <f>[8]TB2015!B65</f>
        <v>5584.78</v>
      </c>
      <c r="D176" s="10"/>
      <c r="E176" s="12"/>
      <c r="F176" s="10">
        <f t="shared" si="96"/>
        <v>5584.78</v>
      </c>
      <c r="G176" s="337">
        <f>[8]TB2015!C65</f>
        <v>5584.78</v>
      </c>
      <c r="H176" s="337">
        <f>[8]TB2015!D65</f>
        <v>5584.78</v>
      </c>
      <c r="I176" s="337">
        <f>[8]TB2015!E65</f>
        <v>5584.78</v>
      </c>
      <c r="J176" s="337">
        <f>[8]TB2015!F65</f>
        <v>5584.78</v>
      </c>
      <c r="K176" s="337">
        <f>[8]TB2015!G65</f>
        <v>5584.78</v>
      </c>
      <c r="L176" s="337">
        <f>[8]TB2015!H65</f>
        <v>5584.78</v>
      </c>
      <c r="M176" s="337">
        <f>[8]TB2015!I65</f>
        <v>5584.78</v>
      </c>
      <c r="N176" s="337">
        <f>[8]TB2015!J65</f>
        <v>5584.78</v>
      </c>
      <c r="O176" s="337">
        <f>[8]TB2015!K65</f>
        <v>5584.78</v>
      </c>
      <c r="P176" s="337">
        <f>[8]TB2015!L65</f>
        <v>5584.78</v>
      </c>
      <c r="Q176" s="337">
        <f>[8]TB2015!M65</f>
        <v>5584.78</v>
      </c>
      <c r="R176" s="337">
        <f>[8]TB2015!N65</f>
        <v>5584.78</v>
      </c>
      <c r="S176" s="7">
        <f t="shared" si="97"/>
        <v>5584.78</v>
      </c>
      <c r="U176" s="10"/>
      <c r="V176" s="12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</row>
    <row r="177" spans="1:37" s="11" customFormat="1" ht="10.5" customHeight="1" x14ac:dyDescent="0.2">
      <c r="B177" s="9" t="s">
        <v>303</v>
      </c>
      <c r="C177" s="337">
        <f>[8]TB2015!B66</f>
        <v>1209.98</v>
      </c>
      <c r="D177" s="10"/>
      <c r="E177" s="12"/>
      <c r="F177" s="10">
        <f t="shared" si="96"/>
        <v>1209.98</v>
      </c>
      <c r="G177" s="337">
        <f>[8]TB2015!C66</f>
        <v>1209.98</v>
      </c>
      <c r="H177" s="337">
        <f>[8]TB2015!D66</f>
        <v>1209.98</v>
      </c>
      <c r="I177" s="337">
        <f>[8]TB2015!E66</f>
        <v>1209.98</v>
      </c>
      <c r="J177" s="337">
        <f>[8]TB2015!F66</f>
        <v>1209.98</v>
      </c>
      <c r="K177" s="337">
        <f>[8]TB2015!G66</f>
        <v>1209.98</v>
      </c>
      <c r="L177" s="337">
        <f>[8]TB2015!H66</f>
        <v>1209.98</v>
      </c>
      <c r="M177" s="337">
        <f>[8]TB2015!I66</f>
        <v>1209.98</v>
      </c>
      <c r="N177" s="337">
        <f>[8]TB2015!J66</f>
        <v>1209.98</v>
      </c>
      <c r="O177" s="337">
        <f>[8]TB2015!K66</f>
        <v>1209.98</v>
      </c>
      <c r="P177" s="337">
        <f>[8]TB2015!L66</f>
        <v>1209.98</v>
      </c>
      <c r="Q177" s="337">
        <f>[8]TB2015!M66</f>
        <v>1209.98</v>
      </c>
      <c r="R177" s="337">
        <f>[8]TB2015!N66</f>
        <v>1209.98</v>
      </c>
      <c r="S177" s="7">
        <f t="shared" si="97"/>
        <v>1209.9799999999998</v>
      </c>
      <c r="U177" s="10"/>
      <c r="V177" s="12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</row>
    <row r="178" spans="1:37" s="11" customFormat="1" ht="10.5" customHeight="1" x14ac:dyDescent="0.2">
      <c r="B178" s="12" t="s">
        <v>304</v>
      </c>
      <c r="C178" s="10">
        <v>0</v>
      </c>
      <c r="D178" s="10"/>
      <c r="E178" s="12"/>
      <c r="F178" s="10"/>
      <c r="G178" s="10">
        <v>0</v>
      </c>
      <c r="H178" s="10">
        <v>0</v>
      </c>
      <c r="I178" s="10">
        <v>0</v>
      </c>
      <c r="J178" s="10">
        <v>0</v>
      </c>
      <c r="K178" s="10">
        <v>0</v>
      </c>
      <c r="L178" s="10">
        <v>0</v>
      </c>
      <c r="M178" s="10">
        <v>0</v>
      </c>
      <c r="N178" s="10">
        <v>0</v>
      </c>
      <c r="O178" s="10">
        <v>0</v>
      </c>
      <c r="P178" s="10">
        <v>0</v>
      </c>
      <c r="Q178" s="10">
        <v>0</v>
      </c>
      <c r="R178" s="10">
        <v>0</v>
      </c>
      <c r="S178" s="7"/>
      <c r="U178" s="10"/>
      <c r="V178" s="12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</row>
    <row r="179" spans="1:37" s="11" customFormat="1" ht="10.5" customHeight="1" x14ac:dyDescent="0.2">
      <c r="B179" s="12" t="s">
        <v>305</v>
      </c>
      <c r="C179" s="337"/>
      <c r="D179" s="10"/>
      <c r="E179" s="12"/>
      <c r="F179" s="10">
        <f t="shared" si="96"/>
        <v>0</v>
      </c>
      <c r="G179" s="337"/>
      <c r="H179" s="337"/>
      <c r="I179" s="337"/>
      <c r="J179" s="337"/>
      <c r="K179" s="337"/>
      <c r="L179" s="337"/>
      <c r="M179" s="337"/>
      <c r="N179" s="337"/>
      <c r="O179" s="337"/>
      <c r="P179" s="337"/>
      <c r="Q179" s="337"/>
      <c r="R179" s="337"/>
      <c r="S179" s="7">
        <f t="shared" si="97"/>
        <v>0</v>
      </c>
      <c r="U179" s="10"/>
      <c r="V179" s="12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</row>
    <row r="180" spans="1:37" s="11" customFormat="1" ht="10.5" customHeight="1" x14ac:dyDescent="0.2">
      <c r="B180" s="12" t="s">
        <v>306</v>
      </c>
      <c r="C180" s="337">
        <f>[8]TB2015!B67</f>
        <v>154000</v>
      </c>
      <c r="D180" s="10"/>
      <c r="E180" s="12"/>
      <c r="F180" s="10">
        <f t="shared" si="96"/>
        <v>154000</v>
      </c>
      <c r="G180" s="337">
        <f>[8]TB2015!C67</f>
        <v>154000</v>
      </c>
      <c r="H180" s="337">
        <f>[8]TB2015!D67</f>
        <v>154000</v>
      </c>
      <c r="I180" s="337">
        <f>[8]TB2015!E67</f>
        <v>154000</v>
      </c>
      <c r="J180" s="337">
        <f>[8]TB2015!F67</f>
        <v>154000</v>
      </c>
      <c r="K180" s="337">
        <f>[8]TB2015!G67</f>
        <v>154000</v>
      </c>
      <c r="L180" s="337">
        <f>[8]TB2015!H67</f>
        <v>154000</v>
      </c>
      <c r="M180" s="337">
        <f>[8]TB2015!I67</f>
        <v>154000</v>
      </c>
      <c r="N180" s="337">
        <f>[8]TB2015!J67</f>
        <v>154000</v>
      </c>
      <c r="O180" s="337">
        <f>[8]TB2015!K67</f>
        <v>154000</v>
      </c>
      <c r="P180" s="337">
        <f>[8]TB2015!L67</f>
        <v>154000</v>
      </c>
      <c r="Q180" s="337">
        <f>[8]TB2015!M67</f>
        <v>154000</v>
      </c>
      <c r="R180" s="337">
        <f>[8]TB2015!N67</f>
        <v>154000</v>
      </c>
      <c r="S180" s="7">
        <f t="shared" si="97"/>
        <v>154000</v>
      </c>
      <c r="U180" s="10"/>
      <c r="V180" s="12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</row>
    <row r="181" spans="1:37" s="11" customFormat="1" ht="10.5" customHeight="1" x14ac:dyDescent="0.2">
      <c r="B181" s="12" t="s">
        <v>307</v>
      </c>
      <c r="C181" s="10">
        <v>0</v>
      </c>
      <c r="D181" s="10"/>
      <c r="E181" s="12"/>
      <c r="F181" s="10">
        <f t="shared" si="96"/>
        <v>0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10">
        <v>0</v>
      </c>
      <c r="M181" s="10">
        <v>0</v>
      </c>
      <c r="N181" s="10">
        <v>0</v>
      </c>
      <c r="O181" s="10">
        <v>0</v>
      </c>
      <c r="P181" s="10">
        <v>0</v>
      </c>
      <c r="Q181" s="10">
        <v>0</v>
      </c>
      <c r="R181" s="10">
        <v>0</v>
      </c>
      <c r="S181" s="7">
        <f t="shared" si="97"/>
        <v>0</v>
      </c>
      <c r="U181" s="10"/>
      <c r="V181" s="12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</row>
    <row r="182" spans="1:37" s="11" customFormat="1" ht="10.5" customHeight="1" x14ac:dyDescent="0.2">
      <c r="B182" s="12"/>
      <c r="C182" s="10"/>
      <c r="D182" s="10"/>
      <c r="E182" s="12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7"/>
      <c r="U182" s="10"/>
      <c r="V182" s="12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</row>
    <row r="183" spans="1:37" s="11" customFormat="1" ht="10.5" customHeight="1" x14ac:dyDescent="0.2">
      <c r="B183" s="12" t="s">
        <v>308</v>
      </c>
      <c r="C183" s="337">
        <f>[8]TB2015!B68</f>
        <v>-160794.76</v>
      </c>
      <c r="D183" s="10"/>
      <c r="E183" s="12"/>
      <c r="F183" s="10">
        <f t="shared" si="96"/>
        <v>-160794.76</v>
      </c>
      <c r="G183" s="337">
        <f>[8]TB2015!C68</f>
        <v>-160794.76</v>
      </c>
      <c r="H183" s="337">
        <f>[8]TB2015!D68</f>
        <v>-160794.76</v>
      </c>
      <c r="I183" s="337">
        <f>[8]TB2015!E68</f>
        <v>-160794.76</v>
      </c>
      <c r="J183" s="337">
        <f>[8]TB2015!F68</f>
        <v>-160794.76</v>
      </c>
      <c r="K183" s="337">
        <f>[8]TB2015!G68</f>
        <v>-160794.76</v>
      </c>
      <c r="L183" s="337">
        <f>[8]TB2015!H68</f>
        <v>-160794.76</v>
      </c>
      <c r="M183" s="337">
        <f>[8]TB2015!I68</f>
        <v>-160794.76</v>
      </c>
      <c r="N183" s="337">
        <f>[8]TB2015!J68</f>
        <v>-160794.76</v>
      </c>
      <c r="O183" s="337">
        <f>[8]TB2015!K68</f>
        <v>-160794.76</v>
      </c>
      <c r="P183" s="337">
        <f>[8]TB2015!L68</f>
        <v>-160794.76</v>
      </c>
      <c r="Q183" s="337">
        <f>[8]TB2015!M68</f>
        <v>-160794.76</v>
      </c>
      <c r="R183" s="337">
        <f>[8]TB2015!N68</f>
        <v>-160794.76</v>
      </c>
      <c r="S183" s="7">
        <f t="shared" si="97"/>
        <v>-160794.76</v>
      </c>
      <c r="U183" s="10"/>
      <c r="V183" s="12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</row>
    <row r="184" spans="1:37" s="11" customFormat="1" ht="10.5" customHeight="1" x14ac:dyDescent="0.2">
      <c r="B184" s="1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7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</row>
    <row r="185" spans="1:37" s="11" customFormat="1" x14ac:dyDescent="0.2">
      <c r="B185" s="12" t="s">
        <v>309</v>
      </c>
      <c r="C185" s="72">
        <f>SUM(C167:C184)</f>
        <v>30.769999999989523</v>
      </c>
      <c r="D185" s="72"/>
      <c r="E185" s="72">
        <f t="shared" ref="E185:F185" si="98">SUM(E167:E184)</f>
        <v>0</v>
      </c>
      <c r="F185" s="72">
        <f t="shared" si="98"/>
        <v>30.769999999989523</v>
      </c>
      <c r="G185" s="72">
        <f>SUM(G167:G184)</f>
        <v>30.739999999990687</v>
      </c>
      <c r="H185" s="72">
        <f t="shared" ref="H185:R185" si="99">SUM(H167:H184)</f>
        <v>30.759999999980209</v>
      </c>
      <c r="I185" s="72">
        <f t="shared" si="99"/>
        <v>51.130000000004657</v>
      </c>
      <c r="J185" s="72">
        <f t="shared" si="99"/>
        <v>51.119999999995343</v>
      </c>
      <c r="K185" s="72">
        <f t="shared" si="99"/>
        <v>13.569999999977881</v>
      </c>
      <c r="L185" s="72">
        <f t="shared" si="99"/>
        <v>13.639999999984866</v>
      </c>
      <c r="M185" s="72">
        <f t="shared" si="99"/>
        <v>13.60999999998603</v>
      </c>
      <c r="N185" s="72">
        <f t="shared" si="99"/>
        <v>13.589999999996508</v>
      </c>
      <c r="O185" s="72">
        <f t="shared" si="99"/>
        <v>13.599999999976717</v>
      </c>
      <c r="P185" s="72">
        <f t="shared" si="99"/>
        <v>13.579999999987194</v>
      </c>
      <c r="Q185" s="72">
        <f t="shared" si="99"/>
        <v>13.589999999996508</v>
      </c>
      <c r="R185" s="72">
        <f t="shared" si="99"/>
        <v>13.579999999987194</v>
      </c>
      <c r="S185" s="7">
        <f t="shared" si="97"/>
        <v>23.329230769219485</v>
      </c>
      <c r="U185" s="10"/>
      <c r="V185" s="72">
        <f>SUM(V167:V184)</f>
        <v>0</v>
      </c>
      <c r="W185" s="72"/>
      <c r="X185" s="72">
        <f>SUM(X167:X184)</f>
        <v>0</v>
      </c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</row>
    <row r="186" spans="1:37" s="8" customFormat="1" ht="22.5" customHeight="1" thickBot="1" x14ac:dyDescent="0.3">
      <c r="B186" s="64" t="s">
        <v>310</v>
      </c>
      <c r="C186" s="73">
        <f>+C165+C185</f>
        <v>30.769999999989523</v>
      </c>
      <c r="D186" s="73"/>
      <c r="E186" s="73">
        <f t="shared" ref="E186:F186" si="100">+E165+E185</f>
        <v>0</v>
      </c>
      <c r="F186" s="73">
        <f t="shared" si="100"/>
        <v>30.769999999989523</v>
      </c>
      <c r="G186" s="73">
        <f>+G165+G185</f>
        <v>30.739999999990687</v>
      </c>
      <c r="H186" s="73">
        <f t="shared" ref="H186:R186" si="101">+H165+H185</f>
        <v>30.759999999980209</v>
      </c>
      <c r="I186" s="73">
        <f t="shared" si="101"/>
        <v>51.130000000004657</v>
      </c>
      <c r="J186" s="73">
        <f t="shared" si="101"/>
        <v>51.119999999995343</v>
      </c>
      <c r="K186" s="73">
        <f t="shared" si="101"/>
        <v>13.569999999977881</v>
      </c>
      <c r="L186" s="73">
        <f t="shared" si="101"/>
        <v>13.639999999984866</v>
      </c>
      <c r="M186" s="73">
        <f t="shared" si="101"/>
        <v>13.60999999998603</v>
      </c>
      <c r="N186" s="73">
        <f t="shared" si="101"/>
        <v>13.589999999996508</v>
      </c>
      <c r="O186" s="73">
        <f t="shared" si="101"/>
        <v>13.599999999976717</v>
      </c>
      <c r="P186" s="73">
        <f t="shared" si="101"/>
        <v>13.579999999987194</v>
      </c>
      <c r="Q186" s="73">
        <f t="shared" si="101"/>
        <v>13.589999999996508</v>
      </c>
      <c r="R186" s="73">
        <f t="shared" si="101"/>
        <v>13.579999999987194</v>
      </c>
      <c r="S186" s="7">
        <f t="shared" si="97"/>
        <v>23.329230769219485</v>
      </c>
      <c r="U186" s="66"/>
      <c r="V186" s="73">
        <f>+V165+V185</f>
        <v>0</v>
      </c>
      <c r="W186" s="73"/>
      <c r="X186" s="73">
        <f>+X165+X185</f>
        <v>0</v>
      </c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13"/>
    </row>
    <row r="187" spans="1:37" s="33" customFormat="1" ht="10.5" thickTop="1" x14ac:dyDescent="0.2">
      <c r="A187" s="38" t="s">
        <v>131</v>
      </c>
      <c r="C187" s="34"/>
      <c r="D187" s="34"/>
      <c r="E187" s="34"/>
      <c r="F187" s="3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T187" s="35" t="s">
        <v>270</v>
      </c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6"/>
    </row>
    <row r="188" spans="1:37" s="33" customFormat="1" x14ac:dyDescent="0.2">
      <c r="A188" s="38" t="s">
        <v>132</v>
      </c>
      <c r="C188" s="34"/>
      <c r="D188" s="34"/>
      <c r="E188" s="34"/>
      <c r="F188" s="10">
        <f t="shared" ref="F188" si="102">SUM(C188:E188)</f>
        <v>0</v>
      </c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T188" s="37" t="s">
        <v>311</v>
      </c>
      <c r="U188" s="34"/>
      <c r="V188" s="34"/>
      <c r="W188" s="34"/>
      <c r="X188" s="34">
        <f>SUM(U188:W188)</f>
        <v>0</v>
      </c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6"/>
    </row>
    <row r="189" spans="1:37" s="33" customFormat="1" x14ac:dyDescent="0.2">
      <c r="A189" s="38" t="s">
        <v>133</v>
      </c>
      <c r="B189" s="38"/>
      <c r="C189" s="34"/>
      <c r="D189" s="34"/>
      <c r="E189" s="34">
        <f>-E185</f>
        <v>0</v>
      </c>
      <c r="F189" s="3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T189" s="35"/>
      <c r="U189" s="34"/>
      <c r="V189" s="34">
        <f>-V185</f>
        <v>0</v>
      </c>
      <c r="W189" s="34">
        <f>-W185</f>
        <v>0</v>
      </c>
      <c r="X189" s="34">
        <f>SUM(U189:W189)</f>
        <v>0</v>
      </c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6"/>
    </row>
    <row r="190" spans="1:37" s="33" customFormat="1" x14ac:dyDescent="0.2">
      <c r="A190" s="76" t="s">
        <v>312</v>
      </c>
      <c r="C190" s="34"/>
      <c r="D190" s="34"/>
      <c r="E190" s="34">
        <f>+E185-E188+E189</f>
        <v>0</v>
      </c>
      <c r="F190" s="34">
        <f>+F186-F188-F189</f>
        <v>30.769999999989523</v>
      </c>
      <c r="G190" s="34">
        <f t="shared" ref="G190:Q190" si="103">+G186-G188-G189</f>
        <v>30.739999999990687</v>
      </c>
      <c r="H190" s="34">
        <f t="shared" si="103"/>
        <v>30.759999999980209</v>
      </c>
      <c r="I190" s="34">
        <f t="shared" si="103"/>
        <v>51.130000000004657</v>
      </c>
      <c r="J190" s="34">
        <f t="shared" si="103"/>
        <v>51.119999999995343</v>
      </c>
      <c r="K190" s="34">
        <f t="shared" si="103"/>
        <v>13.569999999977881</v>
      </c>
      <c r="L190" s="34">
        <f t="shared" si="103"/>
        <v>13.639999999984866</v>
      </c>
      <c r="M190" s="34">
        <f t="shared" si="103"/>
        <v>13.60999999998603</v>
      </c>
      <c r="N190" s="34">
        <f t="shared" si="103"/>
        <v>13.589999999996508</v>
      </c>
      <c r="O190" s="34">
        <f t="shared" si="103"/>
        <v>13.599999999976717</v>
      </c>
      <c r="P190" s="34">
        <f t="shared" si="103"/>
        <v>13.579999999987194</v>
      </c>
      <c r="Q190" s="34">
        <f t="shared" si="103"/>
        <v>13.589999999996508</v>
      </c>
      <c r="R190" s="74">
        <f>+R186-R188</f>
        <v>13.579999999987194</v>
      </c>
      <c r="S190" s="7">
        <f t="shared" ref="S190" si="104">AVERAGE(F190:R190)</f>
        <v>23.329230769219485</v>
      </c>
      <c r="T190" s="35" t="s">
        <v>313</v>
      </c>
      <c r="U190" s="34">
        <f>+U183-U188</f>
        <v>0</v>
      </c>
      <c r="V190" s="34">
        <f>+V185-V188+V189</f>
        <v>0</v>
      </c>
      <c r="W190" s="34"/>
      <c r="X190" s="34">
        <f>+X185-X188+X189</f>
        <v>0</v>
      </c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>
        <f>+AJ183-AJ188</f>
        <v>0</v>
      </c>
      <c r="AK190" s="36"/>
    </row>
    <row r="191" spans="1:37" s="7" customFormat="1" x14ac:dyDescent="0.2">
      <c r="B191" s="9"/>
      <c r="C191" s="11"/>
      <c r="D191" s="11"/>
      <c r="E191" s="9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U191" s="11"/>
      <c r="V191" s="9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</row>
    <row r="192" spans="1:37" s="7" customFormat="1" ht="10.5" x14ac:dyDescent="0.25">
      <c r="A192" s="8" t="s">
        <v>314</v>
      </c>
      <c r="B192" s="12" t="s">
        <v>315</v>
      </c>
      <c r="C192" s="10"/>
      <c r="D192" s="10"/>
      <c r="E192" s="12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U192" s="10"/>
      <c r="V192" s="12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1"/>
    </row>
    <row r="193" spans="2:37" s="7" customFormat="1" x14ac:dyDescent="0.2">
      <c r="B193" s="9" t="s">
        <v>316</v>
      </c>
      <c r="C193" s="10">
        <v>0</v>
      </c>
      <c r="D193" s="10"/>
      <c r="E193" s="9"/>
      <c r="F193" s="10">
        <f t="shared" ref="F193:F207" si="105">SUM(C193:E193)</f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10">
        <v>0</v>
      </c>
      <c r="R193" s="10">
        <v>0</v>
      </c>
      <c r="S193" s="7">
        <f t="shared" ref="S193:S207" si="106">AVERAGE(F193:R193)</f>
        <v>0</v>
      </c>
      <c r="U193" s="10"/>
      <c r="V193" s="9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1"/>
    </row>
    <row r="194" spans="2:37" s="7" customFormat="1" x14ac:dyDescent="0.2">
      <c r="B194" s="9" t="s">
        <v>317</v>
      </c>
      <c r="C194" s="10">
        <v>0</v>
      </c>
      <c r="D194" s="10"/>
      <c r="E194" s="9"/>
      <c r="F194" s="10">
        <f t="shared" si="105"/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  <c r="M194" s="10">
        <v>0</v>
      </c>
      <c r="N194" s="10">
        <v>0</v>
      </c>
      <c r="O194" s="10">
        <v>0</v>
      </c>
      <c r="P194" s="10">
        <v>0</v>
      </c>
      <c r="Q194" s="10">
        <v>0</v>
      </c>
      <c r="R194" s="10">
        <v>0</v>
      </c>
      <c r="S194" s="7">
        <f t="shared" si="106"/>
        <v>0</v>
      </c>
      <c r="U194" s="10"/>
      <c r="V194" s="9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1"/>
    </row>
    <row r="195" spans="2:37" s="7" customFormat="1" x14ac:dyDescent="0.2">
      <c r="B195" s="9" t="s">
        <v>318</v>
      </c>
      <c r="C195" s="10">
        <v>0</v>
      </c>
      <c r="D195" s="10"/>
      <c r="E195" s="9"/>
      <c r="F195" s="10">
        <f t="shared" si="105"/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7">
        <f t="shared" si="106"/>
        <v>0</v>
      </c>
      <c r="U195" s="10"/>
      <c r="V195" s="9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1"/>
    </row>
    <row r="196" spans="2:37" s="7" customFormat="1" x14ac:dyDescent="0.2">
      <c r="B196" s="9" t="s">
        <v>319</v>
      </c>
      <c r="C196" s="10">
        <v>0</v>
      </c>
      <c r="D196" s="10"/>
      <c r="E196" s="9"/>
      <c r="F196" s="10">
        <f t="shared" si="105"/>
        <v>0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  <c r="L196" s="10">
        <v>0</v>
      </c>
      <c r="M196" s="10">
        <v>0</v>
      </c>
      <c r="N196" s="10">
        <v>0</v>
      </c>
      <c r="O196" s="10">
        <v>0</v>
      </c>
      <c r="P196" s="10">
        <v>0</v>
      </c>
      <c r="Q196" s="10">
        <v>0</v>
      </c>
      <c r="R196" s="10">
        <v>0</v>
      </c>
      <c r="S196" s="7">
        <f t="shared" si="106"/>
        <v>0</v>
      </c>
      <c r="U196" s="10"/>
      <c r="V196" s="9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1"/>
    </row>
    <row r="197" spans="2:37" s="7" customFormat="1" x14ac:dyDescent="0.2">
      <c r="B197" s="9" t="s">
        <v>320</v>
      </c>
      <c r="C197" s="10">
        <v>0</v>
      </c>
      <c r="D197" s="10"/>
      <c r="E197" s="9"/>
      <c r="F197" s="10">
        <f t="shared" si="105"/>
        <v>0</v>
      </c>
      <c r="G197" s="10">
        <v>0</v>
      </c>
      <c r="H197" s="10">
        <v>0</v>
      </c>
      <c r="I197" s="10">
        <v>0</v>
      </c>
      <c r="J197" s="10">
        <v>0</v>
      </c>
      <c r="K197" s="10">
        <v>0</v>
      </c>
      <c r="L197" s="10">
        <v>0</v>
      </c>
      <c r="M197" s="10">
        <v>0</v>
      </c>
      <c r="N197" s="10">
        <v>0</v>
      </c>
      <c r="O197" s="10">
        <v>0</v>
      </c>
      <c r="P197" s="10">
        <v>0</v>
      </c>
      <c r="Q197" s="10">
        <v>0</v>
      </c>
      <c r="R197" s="10">
        <v>0</v>
      </c>
      <c r="S197" s="7">
        <f t="shared" si="106"/>
        <v>0</v>
      </c>
      <c r="U197" s="10"/>
      <c r="V197" s="9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1"/>
    </row>
    <row r="198" spans="2:37" s="11" customFormat="1" ht="10.5" customHeight="1" x14ac:dyDescent="0.2">
      <c r="B198" s="12" t="s">
        <v>321</v>
      </c>
      <c r="C198" s="10">
        <v>0</v>
      </c>
      <c r="D198" s="10"/>
      <c r="E198" s="12"/>
      <c r="F198" s="10">
        <f t="shared" ref="F198" si="107">SUM(C198:E198)</f>
        <v>0</v>
      </c>
      <c r="G198" s="10">
        <v>0</v>
      </c>
      <c r="H198" s="10">
        <v>0</v>
      </c>
      <c r="I198" s="10">
        <v>0</v>
      </c>
      <c r="J198" s="10">
        <v>0</v>
      </c>
      <c r="K198" s="10">
        <v>0</v>
      </c>
      <c r="L198" s="10">
        <v>0</v>
      </c>
      <c r="M198" s="10">
        <v>0</v>
      </c>
      <c r="N198" s="10">
        <v>0</v>
      </c>
      <c r="O198" s="10">
        <v>0</v>
      </c>
      <c r="P198" s="10">
        <v>0</v>
      </c>
      <c r="Q198" s="10">
        <v>0</v>
      </c>
      <c r="R198" s="10">
        <v>0</v>
      </c>
      <c r="S198" s="7">
        <f t="shared" si="106"/>
        <v>0</v>
      </c>
      <c r="U198" s="10"/>
      <c r="V198" s="12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</row>
    <row r="199" spans="2:37" s="7" customFormat="1" x14ac:dyDescent="0.2">
      <c r="B199" s="9" t="s">
        <v>322</v>
      </c>
      <c r="C199" s="10">
        <v>0</v>
      </c>
      <c r="D199" s="10"/>
      <c r="E199" s="9"/>
      <c r="F199" s="10">
        <f t="shared" si="105"/>
        <v>0</v>
      </c>
      <c r="G199" s="10">
        <v>0</v>
      </c>
      <c r="H199" s="10">
        <v>0</v>
      </c>
      <c r="I199" s="10">
        <v>0</v>
      </c>
      <c r="J199" s="10">
        <v>0</v>
      </c>
      <c r="K199" s="10">
        <v>0</v>
      </c>
      <c r="L199" s="10">
        <v>0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0">
        <v>0</v>
      </c>
      <c r="S199" s="7">
        <f t="shared" si="106"/>
        <v>0</v>
      </c>
      <c r="U199" s="10"/>
      <c r="V199" s="9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1"/>
    </row>
    <row r="200" spans="2:37" s="7" customFormat="1" x14ac:dyDescent="0.2">
      <c r="B200" s="9" t="s">
        <v>323</v>
      </c>
      <c r="C200" s="10">
        <v>0</v>
      </c>
      <c r="D200" s="10"/>
      <c r="E200" s="9"/>
      <c r="F200" s="10"/>
      <c r="G200" s="10">
        <v>0</v>
      </c>
      <c r="H200" s="10">
        <v>0</v>
      </c>
      <c r="I200" s="10">
        <v>0</v>
      </c>
      <c r="J200" s="10">
        <v>0</v>
      </c>
      <c r="K200" s="10">
        <v>0</v>
      </c>
      <c r="L200" s="10">
        <v>0</v>
      </c>
      <c r="M200" s="10">
        <v>0</v>
      </c>
      <c r="N200" s="10">
        <v>0</v>
      </c>
      <c r="O200" s="10">
        <v>0</v>
      </c>
      <c r="P200" s="10">
        <v>0</v>
      </c>
      <c r="Q200" s="10">
        <v>0</v>
      </c>
      <c r="R200" s="10">
        <v>0</v>
      </c>
      <c r="U200" s="10"/>
      <c r="V200" s="9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1"/>
    </row>
    <row r="201" spans="2:37" s="7" customFormat="1" x14ac:dyDescent="0.2">
      <c r="B201" s="9" t="s">
        <v>324</v>
      </c>
      <c r="C201" s="10">
        <v>0</v>
      </c>
      <c r="D201" s="10"/>
      <c r="E201" s="9"/>
      <c r="F201" s="10">
        <f t="shared" si="105"/>
        <v>0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  <c r="L201" s="10">
        <v>0</v>
      </c>
      <c r="M201" s="10">
        <v>0</v>
      </c>
      <c r="N201" s="10">
        <v>0</v>
      </c>
      <c r="O201" s="10">
        <v>0</v>
      </c>
      <c r="P201" s="10">
        <v>0</v>
      </c>
      <c r="Q201" s="10">
        <v>0</v>
      </c>
      <c r="R201" s="10">
        <v>0</v>
      </c>
      <c r="S201" s="7">
        <f t="shared" si="106"/>
        <v>0</v>
      </c>
      <c r="U201" s="10"/>
      <c r="V201" s="9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1"/>
    </row>
    <row r="202" spans="2:37" s="7" customFormat="1" x14ac:dyDescent="0.2">
      <c r="B202" s="9" t="s">
        <v>325</v>
      </c>
      <c r="C202" s="10">
        <v>0</v>
      </c>
      <c r="D202" s="10"/>
      <c r="E202" s="9"/>
      <c r="F202" s="10">
        <f t="shared" si="105"/>
        <v>0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10">
        <v>0</v>
      </c>
      <c r="M202" s="10">
        <v>0</v>
      </c>
      <c r="N202" s="10">
        <v>0</v>
      </c>
      <c r="O202" s="10">
        <v>0</v>
      </c>
      <c r="P202" s="10">
        <v>0</v>
      </c>
      <c r="Q202" s="10">
        <v>0</v>
      </c>
      <c r="R202" s="10">
        <v>0</v>
      </c>
      <c r="S202" s="7">
        <f t="shared" si="106"/>
        <v>0</v>
      </c>
      <c r="U202" s="10"/>
      <c r="V202" s="9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1"/>
    </row>
    <row r="203" spans="2:37" s="7" customFormat="1" x14ac:dyDescent="0.2">
      <c r="B203" s="9" t="s">
        <v>326</v>
      </c>
      <c r="C203" s="10">
        <v>0</v>
      </c>
      <c r="D203" s="10"/>
      <c r="E203" s="9"/>
      <c r="F203" s="10"/>
      <c r="G203" s="10">
        <v>0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10">
        <v>0</v>
      </c>
      <c r="P203" s="10">
        <v>0</v>
      </c>
      <c r="Q203" s="10">
        <v>0</v>
      </c>
      <c r="R203" s="10">
        <v>0</v>
      </c>
      <c r="U203" s="10"/>
      <c r="V203" s="9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1"/>
    </row>
    <row r="204" spans="2:37" s="7" customFormat="1" x14ac:dyDescent="0.2">
      <c r="B204" s="9" t="s">
        <v>327</v>
      </c>
      <c r="C204" s="10">
        <v>0</v>
      </c>
      <c r="D204" s="10"/>
      <c r="E204" s="9"/>
      <c r="F204" s="10"/>
      <c r="G204" s="10">
        <v>0</v>
      </c>
      <c r="H204" s="10">
        <v>0</v>
      </c>
      <c r="I204" s="10">
        <v>0</v>
      </c>
      <c r="J204" s="10">
        <v>0</v>
      </c>
      <c r="K204" s="10">
        <v>0</v>
      </c>
      <c r="L204" s="10">
        <v>0</v>
      </c>
      <c r="M204" s="10">
        <v>0</v>
      </c>
      <c r="N204" s="10">
        <v>0</v>
      </c>
      <c r="O204" s="10">
        <v>0</v>
      </c>
      <c r="P204" s="10">
        <v>0</v>
      </c>
      <c r="Q204" s="10">
        <v>0</v>
      </c>
      <c r="R204" s="10">
        <v>0</v>
      </c>
      <c r="U204" s="10"/>
      <c r="V204" s="9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1"/>
    </row>
    <row r="205" spans="2:37" s="7" customFormat="1" x14ac:dyDescent="0.2">
      <c r="B205" s="9" t="s">
        <v>328</v>
      </c>
      <c r="C205" s="10">
        <v>0</v>
      </c>
      <c r="D205" s="10"/>
      <c r="E205" s="9"/>
      <c r="F205" s="10">
        <f t="shared" si="105"/>
        <v>0</v>
      </c>
      <c r="G205" s="10">
        <v>0</v>
      </c>
      <c r="H205" s="10">
        <v>0</v>
      </c>
      <c r="I205" s="10">
        <v>0</v>
      </c>
      <c r="J205" s="10">
        <v>0</v>
      </c>
      <c r="K205" s="10">
        <v>0</v>
      </c>
      <c r="L205" s="10">
        <v>0</v>
      </c>
      <c r="M205" s="10">
        <v>0</v>
      </c>
      <c r="N205" s="10">
        <v>0</v>
      </c>
      <c r="O205" s="10">
        <v>0</v>
      </c>
      <c r="P205" s="10">
        <v>0</v>
      </c>
      <c r="Q205" s="10">
        <v>0</v>
      </c>
      <c r="R205" s="10">
        <v>0</v>
      </c>
      <c r="S205" s="7">
        <f t="shared" si="106"/>
        <v>0</v>
      </c>
      <c r="U205" s="10"/>
      <c r="V205" s="9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1"/>
    </row>
    <row r="206" spans="2:37" s="7" customFormat="1" x14ac:dyDescent="0.2">
      <c r="B206" s="9" t="s">
        <v>329</v>
      </c>
      <c r="C206" s="10">
        <v>0</v>
      </c>
      <c r="D206" s="10"/>
      <c r="E206" s="9"/>
      <c r="F206" s="10">
        <f t="shared" si="105"/>
        <v>0</v>
      </c>
      <c r="G206" s="10">
        <v>0</v>
      </c>
      <c r="H206" s="10">
        <v>0</v>
      </c>
      <c r="I206" s="10">
        <v>0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  <c r="Q206" s="10">
        <v>0</v>
      </c>
      <c r="R206" s="10">
        <v>0</v>
      </c>
      <c r="S206" s="7">
        <f t="shared" si="106"/>
        <v>0</v>
      </c>
      <c r="U206" s="10"/>
      <c r="V206" s="9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1"/>
    </row>
    <row r="207" spans="2:37" s="7" customFormat="1" x14ac:dyDescent="0.2">
      <c r="B207" s="9" t="s">
        <v>330</v>
      </c>
      <c r="C207" s="10">
        <v>0</v>
      </c>
      <c r="D207" s="10"/>
      <c r="E207" s="9"/>
      <c r="F207" s="10">
        <f t="shared" si="105"/>
        <v>0</v>
      </c>
      <c r="G207" s="10">
        <v>0</v>
      </c>
      <c r="H207" s="10">
        <v>0</v>
      </c>
      <c r="I207" s="10">
        <v>0</v>
      </c>
      <c r="J207" s="10">
        <v>0</v>
      </c>
      <c r="K207" s="10">
        <v>0</v>
      </c>
      <c r="L207" s="10">
        <v>0</v>
      </c>
      <c r="M207" s="10">
        <v>0</v>
      </c>
      <c r="N207" s="10">
        <v>0</v>
      </c>
      <c r="O207" s="10">
        <v>0</v>
      </c>
      <c r="P207" s="10">
        <v>0</v>
      </c>
      <c r="Q207" s="10">
        <v>0</v>
      </c>
      <c r="R207" s="10">
        <v>0</v>
      </c>
      <c r="S207" s="7">
        <f t="shared" si="106"/>
        <v>0</v>
      </c>
      <c r="U207" s="10"/>
      <c r="V207" s="9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1"/>
    </row>
    <row r="208" spans="2:37" s="7" customFormat="1" x14ac:dyDescent="0.2">
      <c r="B208" s="9"/>
      <c r="C208" s="10"/>
      <c r="D208" s="10"/>
      <c r="E208" s="9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U208" s="10"/>
      <c r="V208" s="9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1"/>
    </row>
    <row r="209" spans="1:37" s="7" customFormat="1" x14ac:dyDescent="0.2">
      <c r="B209" s="9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1"/>
    </row>
    <row r="210" spans="1:37" s="13" customFormat="1" ht="21" x14ac:dyDescent="0.25">
      <c r="B210" s="64" t="s">
        <v>331</v>
      </c>
      <c r="C210" s="75">
        <f>SUM(C192:C209)</f>
        <v>0</v>
      </c>
      <c r="D210" s="75"/>
      <c r="E210" s="75">
        <f>SUM(E192:E209)</f>
        <v>0</v>
      </c>
      <c r="F210" s="75">
        <f>SUM(F192:F209)</f>
        <v>0</v>
      </c>
      <c r="G210" s="75">
        <f>SUM(G192:G209)</f>
        <v>0</v>
      </c>
      <c r="H210" s="75">
        <f>SUM(H192:H209)</f>
        <v>0</v>
      </c>
      <c r="I210" s="75">
        <f t="shared" ref="I210:R210" si="108">SUM(I192:I209)</f>
        <v>0</v>
      </c>
      <c r="J210" s="75">
        <f t="shared" si="108"/>
        <v>0</v>
      </c>
      <c r="K210" s="75">
        <f t="shared" si="108"/>
        <v>0</v>
      </c>
      <c r="L210" s="75">
        <f t="shared" si="108"/>
        <v>0</v>
      </c>
      <c r="M210" s="75">
        <f t="shared" si="108"/>
        <v>0</v>
      </c>
      <c r="N210" s="75">
        <f t="shared" si="108"/>
        <v>0</v>
      </c>
      <c r="O210" s="75">
        <f t="shared" si="108"/>
        <v>0</v>
      </c>
      <c r="P210" s="75">
        <f t="shared" si="108"/>
        <v>0</v>
      </c>
      <c r="Q210" s="75">
        <f t="shared" si="108"/>
        <v>0</v>
      </c>
      <c r="R210" s="75">
        <f t="shared" si="108"/>
        <v>0</v>
      </c>
      <c r="S210" s="8">
        <f t="shared" ref="S210" si="109">AVERAGE(F210:R210)</f>
        <v>0</v>
      </c>
      <c r="U210" s="66"/>
      <c r="V210" s="75">
        <f>SUM(V192:V209)</f>
        <v>0</v>
      </c>
      <c r="W210" s="75"/>
      <c r="X210" s="75">
        <f>SUM(X192:X209)</f>
        <v>0</v>
      </c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</row>
    <row r="211" spans="1:37" x14ac:dyDescent="0.2">
      <c r="C211" s="30"/>
      <c r="D211" s="30"/>
      <c r="F211" s="30"/>
      <c r="W211" s="30"/>
      <c r="X211" s="30"/>
    </row>
    <row r="212" spans="1:37" s="33" customFormat="1" x14ac:dyDescent="0.2">
      <c r="A212" s="38" t="s">
        <v>131</v>
      </c>
      <c r="C212" s="34"/>
      <c r="D212" s="34"/>
      <c r="E212" s="34"/>
      <c r="F212" s="3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T212" s="35" t="s">
        <v>270</v>
      </c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6"/>
    </row>
    <row r="213" spans="1:37" s="33" customFormat="1" x14ac:dyDescent="0.2">
      <c r="A213" s="38" t="s">
        <v>132</v>
      </c>
      <c r="C213" s="34"/>
      <c r="D213" s="34"/>
      <c r="E213" s="34"/>
      <c r="F213" s="10">
        <f t="shared" ref="F213" si="110">SUM(C213:E213)</f>
        <v>0</v>
      </c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T213" s="37" t="s">
        <v>311</v>
      </c>
      <c r="U213" s="34"/>
      <c r="V213" s="34"/>
      <c r="W213" s="34"/>
      <c r="X213" s="34">
        <f>SUM(U213:W213)</f>
        <v>0</v>
      </c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6"/>
    </row>
    <row r="214" spans="1:37" s="33" customFormat="1" x14ac:dyDescent="0.2">
      <c r="A214" s="38" t="s">
        <v>133</v>
      </c>
      <c r="B214" s="38"/>
      <c r="C214" s="34"/>
      <c r="D214" s="34"/>
      <c r="E214" s="34">
        <f>-E210</f>
        <v>0</v>
      </c>
      <c r="F214" s="3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T214" s="35"/>
      <c r="U214" s="34"/>
      <c r="V214" s="34">
        <f>-V210</f>
        <v>0</v>
      </c>
      <c r="W214" s="34">
        <f>-W210</f>
        <v>0</v>
      </c>
      <c r="X214" s="34">
        <f>SUM(U214:W214)</f>
        <v>0</v>
      </c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6"/>
    </row>
    <row r="215" spans="1:37" s="33" customFormat="1" x14ac:dyDescent="0.2">
      <c r="A215" s="76" t="s">
        <v>312</v>
      </c>
      <c r="C215" s="34"/>
      <c r="D215" s="34"/>
      <c r="E215" s="34">
        <f>+E210-E213+E214</f>
        <v>0</v>
      </c>
      <c r="F215" s="34">
        <f>+F210-F213-F214</f>
        <v>0</v>
      </c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T215" s="35" t="s">
        <v>313</v>
      </c>
      <c r="U215" s="34">
        <f>+U208-U213</f>
        <v>0</v>
      </c>
      <c r="V215" s="34">
        <f>+V210-V213+V214</f>
        <v>0</v>
      </c>
      <c r="W215" s="34"/>
      <c r="X215" s="34">
        <f>+X210-X213+X214</f>
        <v>0</v>
      </c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>
        <f>+AJ208-AJ213</f>
        <v>0</v>
      </c>
      <c r="AK215" s="36"/>
    </row>
    <row r="216" spans="1:37" x14ac:dyDescent="0.2">
      <c r="C216" s="30"/>
      <c r="D216" s="30"/>
      <c r="F216" s="30"/>
      <c r="W216" s="30"/>
      <c r="X216" s="30"/>
    </row>
    <row r="217" spans="1:37" x14ac:dyDescent="0.2">
      <c r="C217" s="30"/>
      <c r="D217" s="30"/>
      <c r="F217" s="30"/>
      <c r="R217" s="30">
        <f>+R66+R141</f>
        <v>5746602.4199999999</v>
      </c>
      <c r="W217" s="30"/>
      <c r="X217" s="30"/>
    </row>
    <row r="218" spans="1:37" x14ac:dyDescent="0.2">
      <c r="C218" s="30"/>
      <c r="D218" s="30"/>
      <c r="F218" s="30"/>
      <c r="W218" s="30"/>
      <c r="X218" s="30"/>
    </row>
    <row r="219" spans="1:37" x14ac:dyDescent="0.2">
      <c r="C219" s="30"/>
      <c r="D219" s="30"/>
      <c r="F219" s="30"/>
      <c r="W219" s="30"/>
      <c r="X219" s="30"/>
    </row>
    <row r="220" spans="1:37" x14ac:dyDescent="0.2">
      <c r="C220" s="30"/>
      <c r="D220" s="30"/>
      <c r="F220" s="30"/>
      <c r="W220" s="30"/>
      <c r="X220" s="30"/>
    </row>
    <row r="221" spans="1:37" x14ac:dyDescent="0.2">
      <c r="C221" s="30"/>
      <c r="D221" s="30"/>
      <c r="F221" s="30"/>
      <c r="R221" s="30">
        <f>+R217-R219</f>
        <v>5746602.4199999999</v>
      </c>
      <c r="W221" s="30"/>
      <c r="X221" s="30"/>
    </row>
    <row r="222" spans="1:37" x14ac:dyDescent="0.2">
      <c r="C222" s="30"/>
      <c r="D222" s="30"/>
      <c r="F222" s="30"/>
      <c r="W222" s="30"/>
      <c r="X222" s="30"/>
    </row>
    <row r="223" spans="1:37" x14ac:dyDescent="0.2">
      <c r="C223" s="30"/>
      <c r="D223" s="30"/>
      <c r="F223" s="30"/>
      <c r="W223" s="30"/>
      <c r="X223" s="30"/>
    </row>
    <row r="224" spans="1:37" x14ac:dyDescent="0.2">
      <c r="C224" s="30"/>
      <c r="D224" s="30"/>
      <c r="F224" s="30"/>
      <c r="W224" s="30"/>
      <c r="X224" s="30"/>
    </row>
    <row r="225" spans="3:24" x14ac:dyDescent="0.2">
      <c r="C225" s="30"/>
      <c r="D225" s="30"/>
      <c r="F225" s="30"/>
      <c r="W225" s="30"/>
      <c r="X225" s="30"/>
    </row>
    <row r="226" spans="3:24" x14ac:dyDescent="0.2">
      <c r="C226" s="30"/>
      <c r="D226" s="30"/>
      <c r="F226" s="30"/>
      <c r="W226" s="30"/>
      <c r="X226" s="30"/>
    </row>
    <row r="227" spans="3:24" x14ac:dyDescent="0.2">
      <c r="C227" s="30"/>
      <c r="D227" s="30"/>
      <c r="F227" s="30"/>
      <c r="W227" s="30"/>
      <c r="X227" s="30"/>
    </row>
    <row r="228" spans="3:24" x14ac:dyDescent="0.2">
      <c r="C228" s="30"/>
      <c r="D228" s="30"/>
      <c r="F228" s="30"/>
      <c r="W228" s="30"/>
      <c r="X228" s="30"/>
    </row>
    <row r="229" spans="3:24" x14ac:dyDescent="0.2">
      <c r="C229" s="30"/>
      <c r="D229" s="30"/>
      <c r="F229" s="30"/>
      <c r="W229" s="30"/>
      <c r="X229" s="30"/>
    </row>
    <row r="230" spans="3:24" x14ac:dyDescent="0.2">
      <c r="C230" s="30"/>
      <c r="D230" s="30"/>
      <c r="F230" s="30"/>
      <c r="W230" s="30"/>
      <c r="X230" s="30"/>
    </row>
    <row r="231" spans="3:24" x14ac:dyDescent="0.2">
      <c r="C231" s="30"/>
      <c r="D231" s="30"/>
      <c r="F231" s="30"/>
      <c r="W231" s="30"/>
      <c r="X231" s="30"/>
    </row>
    <row r="232" spans="3:24" x14ac:dyDescent="0.2">
      <c r="C232" s="30"/>
      <c r="D232" s="30"/>
      <c r="F232" s="30"/>
      <c r="W232" s="30"/>
      <c r="X232" s="30"/>
    </row>
    <row r="233" spans="3:24" x14ac:dyDescent="0.2">
      <c r="C233" s="30"/>
      <c r="D233" s="30"/>
      <c r="F233" s="30"/>
      <c r="W233" s="30"/>
      <c r="X233" s="30"/>
    </row>
    <row r="234" spans="3:24" x14ac:dyDescent="0.2">
      <c r="C234" s="30"/>
      <c r="D234" s="30"/>
      <c r="F234" s="30"/>
      <c r="W234" s="30"/>
      <c r="X234" s="30"/>
    </row>
    <row r="235" spans="3:24" x14ac:dyDescent="0.2">
      <c r="C235" s="30"/>
      <c r="D235" s="30"/>
      <c r="F235" s="30"/>
      <c r="W235" s="30"/>
      <c r="X235" s="30"/>
    </row>
    <row r="236" spans="3:24" x14ac:dyDescent="0.2">
      <c r="C236" s="30"/>
      <c r="D236" s="30"/>
      <c r="F236" s="30"/>
      <c r="W236" s="30"/>
      <c r="X236" s="30"/>
    </row>
    <row r="237" spans="3:24" x14ac:dyDescent="0.2">
      <c r="C237" s="30"/>
      <c r="D237" s="30"/>
      <c r="F237" s="30"/>
      <c r="W237" s="30"/>
      <c r="X237" s="30"/>
    </row>
    <row r="238" spans="3:24" x14ac:dyDescent="0.2">
      <c r="C238" s="30"/>
      <c r="D238" s="30"/>
      <c r="F238" s="30"/>
      <c r="W238" s="30"/>
      <c r="X238" s="30"/>
    </row>
    <row r="239" spans="3:24" x14ac:dyDescent="0.2">
      <c r="C239" s="30"/>
      <c r="D239" s="30"/>
      <c r="F239" s="30"/>
      <c r="W239" s="30"/>
      <c r="X239" s="30"/>
    </row>
    <row r="240" spans="3:24" x14ac:dyDescent="0.2">
      <c r="C240" s="30"/>
      <c r="D240" s="30"/>
      <c r="F240" s="30"/>
      <c r="W240" s="30"/>
      <c r="X240" s="30"/>
    </row>
    <row r="241" spans="3:24" x14ac:dyDescent="0.2">
      <c r="C241" s="30"/>
      <c r="D241" s="30"/>
      <c r="F241" s="30"/>
      <c r="W241" s="30"/>
      <c r="X241" s="30"/>
    </row>
    <row r="242" spans="3:24" x14ac:dyDescent="0.2">
      <c r="C242" s="30"/>
      <c r="D242" s="30"/>
      <c r="F242" s="30"/>
      <c r="W242" s="30"/>
      <c r="X242" s="30"/>
    </row>
    <row r="243" spans="3:24" x14ac:dyDescent="0.2">
      <c r="C243" s="30"/>
      <c r="D243" s="30"/>
      <c r="F243" s="30"/>
      <c r="W243" s="30"/>
      <c r="X243" s="30"/>
    </row>
    <row r="244" spans="3:24" x14ac:dyDescent="0.2">
      <c r="C244" s="30"/>
      <c r="D244" s="30"/>
      <c r="F244" s="30"/>
      <c r="W244" s="30"/>
      <c r="X244" s="30"/>
    </row>
    <row r="245" spans="3:24" x14ac:dyDescent="0.2">
      <c r="C245" s="30"/>
      <c r="D245" s="30"/>
      <c r="F245" s="30"/>
      <c r="W245" s="30"/>
      <c r="X245" s="30"/>
    </row>
    <row r="246" spans="3:24" x14ac:dyDescent="0.2">
      <c r="C246" s="30"/>
      <c r="D246" s="30"/>
      <c r="F246" s="30"/>
      <c r="W246" s="30"/>
      <c r="X246" s="30"/>
    </row>
    <row r="247" spans="3:24" x14ac:dyDescent="0.2">
      <c r="C247" s="30"/>
      <c r="D247" s="30"/>
      <c r="F247" s="30"/>
      <c r="W247" s="30"/>
      <c r="X247" s="30"/>
    </row>
    <row r="248" spans="3:24" x14ac:dyDescent="0.2">
      <c r="C248" s="30"/>
      <c r="D248" s="30"/>
      <c r="F248" s="30"/>
      <c r="W248" s="30"/>
      <c r="X248" s="30"/>
    </row>
    <row r="249" spans="3:24" x14ac:dyDescent="0.2">
      <c r="C249" s="30"/>
      <c r="D249" s="30"/>
      <c r="F249" s="30"/>
      <c r="W249" s="30"/>
      <c r="X249" s="30"/>
    </row>
    <row r="250" spans="3:24" x14ac:dyDescent="0.2">
      <c r="C250" s="30"/>
      <c r="D250" s="30"/>
      <c r="F250" s="30"/>
      <c r="W250" s="30"/>
      <c r="X250" s="30"/>
    </row>
    <row r="251" spans="3:24" x14ac:dyDescent="0.2">
      <c r="C251" s="30"/>
      <c r="D251" s="30"/>
      <c r="F251" s="30"/>
      <c r="W251" s="30"/>
      <c r="X251" s="30"/>
    </row>
    <row r="252" spans="3:24" x14ac:dyDescent="0.2">
      <c r="C252" s="30"/>
      <c r="D252" s="30"/>
      <c r="F252" s="30"/>
      <c r="W252" s="30"/>
      <c r="X252" s="30"/>
    </row>
    <row r="253" spans="3:24" x14ac:dyDescent="0.2">
      <c r="C253" s="30"/>
      <c r="D253" s="30"/>
      <c r="F253" s="30"/>
      <c r="W253" s="30"/>
      <c r="X253" s="30"/>
    </row>
    <row r="254" spans="3:24" x14ac:dyDescent="0.2">
      <c r="C254" s="30"/>
      <c r="D254" s="30"/>
      <c r="F254" s="30"/>
      <c r="W254" s="30"/>
      <c r="X254" s="30"/>
    </row>
    <row r="255" spans="3:24" x14ac:dyDescent="0.2">
      <c r="C255" s="30"/>
      <c r="D255" s="30"/>
      <c r="F255" s="30"/>
      <c r="W255" s="30"/>
      <c r="X255" s="30"/>
    </row>
    <row r="256" spans="3:24" x14ac:dyDescent="0.2">
      <c r="C256" s="30"/>
      <c r="D256" s="30"/>
      <c r="F256" s="30"/>
      <c r="W256" s="30"/>
      <c r="X256" s="30"/>
    </row>
    <row r="257" spans="3:24" x14ac:dyDescent="0.2">
      <c r="C257" s="30"/>
      <c r="D257" s="30"/>
      <c r="F257" s="30"/>
      <c r="W257" s="30"/>
      <c r="X257" s="30"/>
    </row>
    <row r="258" spans="3:24" x14ac:dyDescent="0.2">
      <c r="C258" s="30"/>
      <c r="D258" s="30"/>
      <c r="F258" s="30"/>
      <c r="W258" s="30"/>
      <c r="X258" s="30"/>
    </row>
    <row r="259" spans="3:24" x14ac:dyDescent="0.2">
      <c r="C259" s="30"/>
      <c r="D259" s="30"/>
      <c r="F259" s="30"/>
      <c r="W259" s="30"/>
      <c r="X259" s="30"/>
    </row>
    <row r="260" spans="3:24" x14ac:dyDescent="0.2">
      <c r="C260" s="30"/>
      <c r="D260" s="30"/>
      <c r="F260" s="30"/>
      <c r="W260" s="30"/>
      <c r="X260" s="30"/>
    </row>
    <row r="261" spans="3:24" x14ac:dyDescent="0.2">
      <c r="C261" s="30"/>
      <c r="D261" s="30"/>
      <c r="F261" s="30"/>
      <c r="W261" s="30"/>
      <c r="X261" s="30"/>
    </row>
    <row r="262" spans="3:24" x14ac:dyDescent="0.2">
      <c r="C262" s="30"/>
      <c r="D262" s="30"/>
      <c r="F262" s="30"/>
      <c r="W262" s="30"/>
      <c r="X262" s="30"/>
    </row>
    <row r="263" spans="3:24" x14ac:dyDescent="0.2">
      <c r="C263" s="30"/>
      <c r="D263" s="30"/>
      <c r="F263" s="30"/>
      <c r="W263" s="30"/>
      <c r="X263" s="30"/>
    </row>
    <row r="264" spans="3:24" x14ac:dyDescent="0.2">
      <c r="C264" s="30"/>
      <c r="D264" s="30"/>
      <c r="F264" s="30"/>
      <c r="W264" s="30"/>
      <c r="X264" s="30"/>
    </row>
    <row r="265" spans="3:24" x14ac:dyDescent="0.2">
      <c r="C265" s="30"/>
      <c r="D265" s="30"/>
      <c r="F265" s="30"/>
      <c r="W265" s="30"/>
      <c r="X265" s="30"/>
    </row>
    <row r="266" spans="3:24" x14ac:dyDescent="0.2">
      <c r="C266" s="30"/>
      <c r="D266" s="30"/>
      <c r="F266" s="30"/>
      <c r="W266" s="30"/>
      <c r="X266" s="30"/>
    </row>
    <row r="267" spans="3:24" x14ac:dyDescent="0.2">
      <c r="C267" s="30"/>
      <c r="D267" s="30"/>
      <c r="F267" s="30"/>
      <c r="W267" s="30"/>
      <c r="X267" s="30"/>
    </row>
    <row r="268" spans="3:24" x14ac:dyDescent="0.2">
      <c r="C268" s="30"/>
      <c r="D268" s="30"/>
      <c r="F268" s="30"/>
      <c r="W268" s="30"/>
      <c r="X268" s="30"/>
    </row>
    <row r="269" spans="3:24" x14ac:dyDescent="0.2">
      <c r="C269" s="30"/>
      <c r="D269" s="30"/>
      <c r="F269" s="30"/>
      <c r="W269" s="30"/>
      <c r="X269" s="30"/>
    </row>
    <row r="270" spans="3:24" x14ac:dyDescent="0.2">
      <c r="C270" s="30"/>
      <c r="D270" s="30"/>
      <c r="F270" s="30"/>
      <c r="W270" s="30"/>
      <c r="X270" s="30"/>
    </row>
    <row r="271" spans="3:24" x14ac:dyDescent="0.2">
      <c r="C271" s="30"/>
      <c r="D271" s="30"/>
      <c r="F271" s="30"/>
      <c r="W271" s="30"/>
      <c r="X271" s="30"/>
    </row>
    <row r="272" spans="3:24" x14ac:dyDescent="0.2">
      <c r="C272" s="30"/>
      <c r="D272" s="30"/>
      <c r="F272" s="30"/>
      <c r="W272" s="30"/>
      <c r="X272" s="30"/>
    </row>
    <row r="273" spans="3:24" x14ac:dyDescent="0.2">
      <c r="C273" s="30"/>
      <c r="D273" s="30"/>
      <c r="F273" s="30"/>
      <c r="W273" s="30"/>
      <c r="X273" s="30"/>
    </row>
    <row r="274" spans="3:24" x14ac:dyDescent="0.2">
      <c r="C274" s="30"/>
      <c r="D274" s="30"/>
      <c r="F274" s="30"/>
      <c r="W274" s="30"/>
      <c r="X274" s="30"/>
    </row>
    <row r="275" spans="3:24" x14ac:dyDescent="0.2">
      <c r="C275" s="30"/>
      <c r="D275" s="30"/>
      <c r="F275" s="30"/>
      <c r="W275" s="30"/>
      <c r="X275" s="30"/>
    </row>
    <row r="276" spans="3:24" x14ac:dyDescent="0.2">
      <c r="C276" s="30"/>
      <c r="D276" s="30"/>
      <c r="F276" s="30"/>
      <c r="W276" s="30"/>
      <c r="X276" s="30"/>
    </row>
    <row r="277" spans="3:24" x14ac:dyDescent="0.2">
      <c r="C277" s="30"/>
      <c r="D277" s="30"/>
      <c r="F277" s="30"/>
      <c r="W277" s="30"/>
      <c r="X277" s="30"/>
    </row>
    <row r="278" spans="3:24" x14ac:dyDescent="0.2">
      <c r="C278" s="30"/>
      <c r="D278" s="30"/>
      <c r="F278" s="30"/>
      <c r="W278" s="30"/>
      <c r="X278" s="30"/>
    </row>
    <row r="279" spans="3:24" x14ac:dyDescent="0.2">
      <c r="C279" s="30"/>
      <c r="D279" s="30"/>
      <c r="F279" s="30"/>
      <c r="W279" s="30"/>
      <c r="X279" s="30"/>
    </row>
    <row r="280" spans="3:24" x14ac:dyDescent="0.2">
      <c r="C280" s="30"/>
      <c r="D280" s="30"/>
      <c r="F280" s="30"/>
      <c r="W280" s="30"/>
      <c r="X280" s="30"/>
    </row>
    <row r="281" spans="3:24" x14ac:dyDescent="0.2">
      <c r="C281" s="30"/>
      <c r="D281" s="30"/>
      <c r="F281" s="30"/>
      <c r="W281" s="30"/>
      <c r="X281" s="30"/>
    </row>
    <row r="282" spans="3:24" x14ac:dyDescent="0.2">
      <c r="C282" s="30"/>
      <c r="D282" s="30"/>
      <c r="F282" s="30"/>
      <c r="W282" s="30"/>
      <c r="X282" s="30"/>
    </row>
    <row r="283" spans="3:24" x14ac:dyDescent="0.2">
      <c r="C283" s="30"/>
      <c r="D283" s="30"/>
      <c r="F283" s="30"/>
      <c r="W283" s="30"/>
      <c r="X283" s="30"/>
    </row>
    <row r="284" spans="3:24" x14ac:dyDescent="0.2">
      <c r="C284" s="30"/>
      <c r="D284" s="30"/>
      <c r="F284" s="30"/>
      <c r="W284" s="30"/>
      <c r="X284" s="30"/>
    </row>
    <row r="285" spans="3:24" x14ac:dyDescent="0.2">
      <c r="C285" s="30"/>
      <c r="D285" s="30"/>
      <c r="F285" s="30"/>
      <c r="W285" s="30"/>
      <c r="X285" s="30"/>
    </row>
    <row r="286" spans="3:24" x14ac:dyDescent="0.2">
      <c r="C286" s="30"/>
      <c r="D286" s="30"/>
      <c r="F286" s="30"/>
      <c r="W286" s="30"/>
      <c r="X286" s="30"/>
    </row>
    <row r="287" spans="3:24" x14ac:dyDescent="0.2">
      <c r="C287" s="30"/>
      <c r="D287" s="30"/>
      <c r="F287" s="30"/>
      <c r="W287" s="30"/>
      <c r="X287" s="30"/>
    </row>
    <row r="288" spans="3:24" x14ac:dyDescent="0.2">
      <c r="C288" s="30"/>
      <c r="D288" s="30"/>
      <c r="F288" s="30"/>
      <c r="W288" s="30"/>
      <c r="X288" s="30"/>
    </row>
    <row r="289" spans="3:24" x14ac:dyDescent="0.2">
      <c r="C289" s="30"/>
      <c r="D289" s="30"/>
      <c r="F289" s="30"/>
      <c r="W289" s="30"/>
      <c r="X289" s="30"/>
    </row>
    <row r="290" spans="3:24" x14ac:dyDescent="0.2">
      <c r="C290" s="30"/>
      <c r="D290" s="30"/>
      <c r="F290" s="30"/>
      <c r="W290" s="30"/>
      <c r="X290" s="30"/>
    </row>
    <row r="291" spans="3:24" x14ac:dyDescent="0.2">
      <c r="C291" s="30"/>
      <c r="D291" s="30"/>
      <c r="F291" s="30"/>
      <c r="W291" s="30"/>
      <c r="X291" s="30"/>
    </row>
    <row r="292" spans="3:24" x14ac:dyDescent="0.2">
      <c r="C292" s="30"/>
      <c r="D292" s="30"/>
      <c r="F292" s="30"/>
      <c r="W292" s="30"/>
      <c r="X292" s="30"/>
    </row>
    <row r="293" spans="3:24" x14ac:dyDescent="0.2">
      <c r="C293" s="30"/>
      <c r="D293" s="30"/>
      <c r="F293" s="30"/>
      <c r="W293" s="30"/>
      <c r="X293" s="30"/>
    </row>
    <row r="294" spans="3:24" x14ac:dyDescent="0.2">
      <c r="C294" s="30"/>
      <c r="D294" s="30"/>
      <c r="F294" s="30"/>
      <c r="W294" s="30"/>
      <c r="X294" s="30"/>
    </row>
    <row r="295" spans="3:24" x14ac:dyDescent="0.2">
      <c r="C295" s="30"/>
      <c r="D295" s="30"/>
      <c r="F295" s="30"/>
      <c r="W295" s="30"/>
      <c r="X295" s="30"/>
    </row>
    <row r="296" spans="3:24" x14ac:dyDescent="0.2">
      <c r="C296" s="30"/>
      <c r="D296" s="30"/>
      <c r="F296" s="30"/>
      <c r="W296" s="30"/>
      <c r="X296" s="30"/>
    </row>
    <row r="297" spans="3:24" x14ac:dyDescent="0.2">
      <c r="C297" s="30"/>
      <c r="D297" s="30"/>
      <c r="F297" s="30"/>
      <c r="W297" s="30"/>
      <c r="X297" s="30"/>
    </row>
    <row r="298" spans="3:24" x14ac:dyDescent="0.2">
      <c r="C298" s="30"/>
      <c r="D298" s="30"/>
      <c r="F298" s="30"/>
      <c r="W298" s="30"/>
      <c r="X298" s="30"/>
    </row>
    <row r="299" spans="3:24" x14ac:dyDescent="0.2">
      <c r="C299" s="30"/>
      <c r="D299" s="30"/>
      <c r="F299" s="30"/>
      <c r="W299" s="30"/>
      <c r="X299" s="30"/>
    </row>
    <row r="300" spans="3:24" x14ac:dyDescent="0.2">
      <c r="C300" s="30"/>
      <c r="D300" s="30"/>
      <c r="F300" s="30"/>
      <c r="W300" s="30"/>
      <c r="X300" s="30"/>
    </row>
    <row r="301" spans="3:24" x14ac:dyDescent="0.2">
      <c r="C301" s="30"/>
      <c r="D301" s="30"/>
      <c r="F301" s="30"/>
      <c r="W301" s="30"/>
      <c r="X301" s="30"/>
    </row>
    <row r="302" spans="3:24" x14ac:dyDescent="0.2">
      <c r="C302" s="30"/>
      <c r="D302" s="30"/>
      <c r="F302" s="30"/>
      <c r="W302" s="30"/>
      <c r="X302" s="30"/>
    </row>
    <row r="303" spans="3:24" x14ac:dyDescent="0.2">
      <c r="C303" s="30"/>
      <c r="D303" s="30"/>
      <c r="F303" s="30"/>
      <c r="W303" s="30"/>
      <c r="X303" s="30"/>
    </row>
    <row r="304" spans="3:24" x14ac:dyDescent="0.2">
      <c r="C304" s="30"/>
      <c r="D304" s="30"/>
      <c r="F304" s="30"/>
      <c r="W304" s="30"/>
      <c r="X304" s="30"/>
    </row>
    <row r="305" spans="3:24" x14ac:dyDescent="0.2">
      <c r="C305" s="30"/>
      <c r="D305" s="30"/>
      <c r="F305" s="30"/>
      <c r="W305" s="30"/>
      <c r="X305" s="30"/>
    </row>
    <row r="306" spans="3:24" x14ac:dyDescent="0.2">
      <c r="C306" s="30"/>
      <c r="D306" s="30"/>
      <c r="F306" s="30"/>
      <c r="W306" s="30"/>
      <c r="X306" s="30"/>
    </row>
    <row r="307" spans="3:24" x14ac:dyDescent="0.2">
      <c r="C307" s="30"/>
      <c r="D307" s="30"/>
      <c r="F307" s="30"/>
      <c r="W307" s="30"/>
      <c r="X307" s="30"/>
    </row>
    <row r="308" spans="3:24" x14ac:dyDescent="0.2">
      <c r="C308" s="30"/>
      <c r="D308" s="30"/>
      <c r="F308" s="30"/>
      <c r="W308" s="30"/>
      <c r="X308" s="30"/>
    </row>
    <row r="309" spans="3:24" x14ac:dyDescent="0.2">
      <c r="C309" s="30"/>
      <c r="D309" s="30"/>
      <c r="F309" s="30"/>
      <c r="W309" s="30"/>
      <c r="X309" s="30"/>
    </row>
    <row r="310" spans="3:24" x14ac:dyDescent="0.2">
      <c r="C310" s="30"/>
      <c r="D310" s="30"/>
      <c r="F310" s="30"/>
      <c r="W310" s="30"/>
      <c r="X310" s="30"/>
    </row>
    <row r="311" spans="3:24" x14ac:dyDescent="0.2">
      <c r="C311" s="30"/>
      <c r="D311" s="30"/>
      <c r="F311" s="30"/>
      <c r="W311" s="30"/>
      <c r="X311" s="30"/>
    </row>
    <row r="312" spans="3:24" x14ac:dyDescent="0.2">
      <c r="C312" s="30"/>
      <c r="D312" s="30"/>
      <c r="F312" s="30"/>
      <c r="W312" s="30"/>
      <c r="X312" s="30"/>
    </row>
    <row r="313" spans="3:24" x14ac:dyDescent="0.2">
      <c r="C313" s="30"/>
      <c r="D313" s="30"/>
      <c r="F313" s="30"/>
      <c r="W313" s="30"/>
      <c r="X313" s="30"/>
    </row>
    <row r="314" spans="3:24" x14ac:dyDescent="0.2">
      <c r="C314" s="30"/>
      <c r="D314" s="30"/>
      <c r="F314" s="30"/>
      <c r="W314" s="30"/>
      <c r="X314" s="30"/>
    </row>
    <row r="315" spans="3:24" x14ac:dyDescent="0.2">
      <c r="C315" s="30"/>
      <c r="D315" s="30"/>
      <c r="F315" s="30"/>
      <c r="W315" s="30"/>
      <c r="X315" s="30"/>
    </row>
    <row r="316" spans="3:24" x14ac:dyDescent="0.2">
      <c r="C316" s="30"/>
      <c r="D316" s="30"/>
      <c r="F316" s="30"/>
      <c r="W316" s="30"/>
      <c r="X316" s="30"/>
    </row>
    <row r="317" spans="3:24" x14ac:dyDescent="0.2">
      <c r="C317" s="30"/>
      <c r="D317" s="30"/>
      <c r="F317" s="30"/>
      <c r="W317" s="30"/>
      <c r="X317" s="30"/>
    </row>
    <row r="318" spans="3:24" x14ac:dyDescent="0.2">
      <c r="C318" s="30"/>
      <c r="D318" s="30"/>
      <c r="F318" s="30"/>
      <c r="W318" s="30"/>
      <c r="X318" s="30"/>
    </row>
    <row r="319" spans="3:24" x14ac:dyDescent="0.2">
      <c r="C319" s="30"/>
      <c r="D319" s="30"/>
      <c r="F319" s="30"/>
      <c r="W319" s="30"/>
      <c r="X319" s="30"/>
    </row>
    <row r="320" spans="3:24" x14ac:dyDescent="0.2">
      <c r="C320" s="30"/>
      <c r="D320" s="30"/>
      <c r="F320" s="30"/>
      <c r="W320" s="30"/>
      <c r="X320" s="30"/>
    </row>
    <row r="321" spans="3:24" x14ac:dyDescent="0.2">
      <c r="C321" s="30"/>
      <c r="D321" s="30"/>
      <c r="F321" s="30"/>
      <c r="W321" s="30"/>
      <c r="X321" s="30"/>
    </row>
    <row r="322" spans="3:24" x14ac:dyDescent="0.2">
      <c r="C322" s="30"/>
      <c r="D322" s="30"/>
      <c r="F322" s="30"/>
      <c r="W322" s="30"/>
      <c r="X322" s="30"/>
    </row>
    <row r="323" spans="3:24" x14ac:dyDescent="0.2">
      <c r="C323" s="30"/>
      <c r="D323" s="30"/>
      <c r="F323" s="30"/>
      <c r="W323" s="30"/>
      <c r="X323" s="30"/>
    </row>
    <row r="324" spans="3:24" x14ac:dyDescent="0.2">
      <c r="C324" s="30"/>
      <c r="D324" s="30"/>
      <c r="F324" s="30"/>
      <c r="W324" s="30"/>
      <c r="X324" s="30"/>
    </row>
    <row r="325" spans="3:24" x14ac:dyDescent="0.2">
      <c r="C325" s="30"/>
      <c r="D325" s="30"/>
      <c r="F325" s="30"/>
      <c r="W325" s="30"/>
      <c r="X325" s="30"/>
    </row>
    <row r="326" spans="3:24" x14ac:dyDescent="0.2">
      <c r="C326" s="30"/>
      <c r="D326" s="30"/>
      <c r="F326" s="30"/>
      <c r="W326" s="30"/>
      <c r="X326" s="30"/>
    </row>
    <row r="327" spans="3:24" x14ac:dyDescent="0.2">
      <c r="C327" s="30"/>
      <c r="D327" s="30"/>
      <c r="F327" s="30"/>
      <c r="W327" s="30"/>
      <c r="X327" s="30"/>
    </row>
    <row r="328" spans="3:24" x14ac:dyDescent="0.2">
      <c r="C328" s="30"/>
      <c r="D328" s="30"/>
      <c r="F328" s="30"/>
      <c r="W328" s="30"/>
      <c r="X328" s="30"/>
    </row>
    <row r="329" spans="3:24" x14ac:dyDescent="0.2">
      <c r="C329" s="30"/>
      <c r="D329" s="30"/>
      <c r="F329" s="30"/>
      <c r="W329" s="30"/>
      <c r="X329" s="30"/>
    </row>
    <row r="330" spans="3:24" x14ac:dyDescent="0.2">
      <c r="C330" s="30"/>
      <c r="D330" s="30"/>
      <c r="F330" s="30"/>
      <c r="W330" s="30"/>
      <c r="X330" s="30"/>
    </row>
    <row r="331" spans="3:24" x14ac:dyDescent="0.2">
      <c r="C331" s="30"/>
      <c r="D331" s="30"/>
      <c r="F331" s="30"/>
      <c r="W331" s="30"/>
      <c r="X331" s="30"/>
    </row>
    <row r="332" spans="3:24" x14ac:dyDescent="0.2">
      <c r="C332" s="30"/>
      <c r="D332" s="30"/>
      <c r="F332" s="30"/>
      <c r="W332" s="30"/>
      <c r="X332" s="30"/>
    </row>
    <row r="333" spans="3:24" x14ac:dyDescent="0.2">
      <c r="C333" s="30"/>
      <c r="D333" s="30"/>
      <c r="F333" s="30"/>
      <c r="W333" s="30"/>
      <c r="X333" s="30"/>
    </row>
    <row r="334" spans="3:24" x14ac:dyDescent="0.2">
      <c r="C334" s="30"/>
      <c r="D334" s="30"/>
      <c r="F334" s="30"/>
      <c r="W334" s="30"/>
      <c r="X334" s="30"/>
    </row>
    <row r="335" spans="3:24" x14ac:dyDescent="0.2">
      <c r="C335" s="30"/>
      <c r="D335" s="30"/>
      <c r="F335" s="30"/>
      <c r="W335" s="30"/>
      <c r="X335" s="30"/>
    </row>
    <row r="336" spans="3:24" x14ac:dyDescent="0.2">
      <c r="C336" s="30"/>
      <c r="D336" s="30"/>
      <c r="F336" s="30"/>
      <c r="W336" s="30"/>
      <c r="X336" s="30"/>
    </row>
    <row r="337" spans="3:24" x14ac:dyDescent="0.2">
      <c r="C337" s="30"/>
      <c r="D337" s="30"/>
      <c r="F337" s="30"/>
      <c r="W337" s="30"/>
      <c r="X337" s="30"/>
    </row>
    <row r="338" spans="3:24" x14ac:dyDescent="0.2">
      <c r="C338" s="30"/>
      <c r="D338" s="30"/>
      <c r="F338" s="30"/>
      <c r="W338" s="30"/>
      <c r="X338" s="30"/>
    </row>
    <row r="339" spans="3:24" x14ac:dyDescent="0.2">
      <c r="C339" s="30"/>
      <c r="D339" s="30"/>
      <c r="F339" s="30"/>
      <c r="W339" s="30"/>
      <c r="X339" s="30"/>
    </row>
    <row r="340" spans="3:24" x14ac:dyDescent="0.2">
      <c r="C340" s="30"/>
      <c r="D340" s="30"/>
      <c r="F340" s="30"/>
      <c r="W340" s="30"/>
      <c r="X340" s="30"/>
    </row>
    <row r="341" spans="3:24" x14ac:dyDescent="0.2">
      <c r="C341" s="30"/>
      <c r="D341" s="30"/>
      <c r="F341" s="30"/>
      <c r="W341" s="30"/>
      <c r="X341" s="30"/>
    </row>
    <row r="342" spans="3:24" x14ac:dyDescent="0.2">
      <c r="C342" s="30"/>
      <c r="D342" s="30"/>
      <c r="F342" s="30"/>
      <c r="W342" s="30"/>
      <c r="X342" s="30"/>
    </row>
    <row r="343" spans="3:24" x14ac:dyDescent="0.2">
      <c r="C343" s="30"/>
      <c r="D343" s="30"/>
      <c r="F343" s="30"/>
      <c r="W343" s="30"/>
      <c r="X343" s="30"/>
    </row>
    <row r="344" spans="3:24" x14ac:dyDescent="0.2">
      <c r="C344" s="30"/>
      <c r="D344" s="30"/>
      <c r="F344" s="30"/>
      <c r="W344" s="30"/>
      <c r="X344" s="30"/>
    </row>
    <row r="345" spans="3:24" x14ac:dyDescent="0.2">
      <c r="C345" s="30"/>
      <c r="D345" s="30"/>
      <c r="F345" s="30"/>
      <c r="W345" s="30"/>
      <c r="X345" s="30"/>
    </row>
    <row r="346" spans="3:24" x14ac:dyDescent="0.2">
      <c r="C346" s="30"/>
      <c r="D346" s="30"/>
      <c r="F346" s="30"/>
      <c r="W346" s="30"/>
      <c r="X346" s="30"/>
    </row>
    <row r="347" spans="3:24" x14ac:dyDescent="0.2">
      <c r="C347" s="30"/>
      <c r="D347" s="30"/>
      <c r="F347" s="30"/>
      <c r="W347" s="30"/>
      <c r="X347" s="30"/>
    </row>
    <row r="348" spans="3:24" x14ac:dyDescent="0.2">
      <c r="C348" s="30"/>
      <c r="D348" s="30"/>
      <c r="F348" s="30"/>
      <c r="W348" s="30"/>
      <c r="X348" s="30"/>
    </row>
    <row r="349" spans="3:24" x14ac:dyDescent="0.2">
      <c r="C349" s="30"/>
      <c r="D349" s="30"/>
      <c r="F349" s="30"/>
      <c r="W349" s="30"/>
      <c r="X349" s="30"/>
    </row>
    <row r="350" spans="3:24" x14ac:dyDescent="0.2">
      <c r="C350" s="30"/>
      <c r="D350" s="30"/>
      <c r="F350" s="30"/>
      <c r="W350" s="30"/>
      <c r="X350" s="30"/>
    </row>
    <row r="351" spans="3:24" x14ac:dyDescent="0.2">
      <c r="C351" s="30"/>
      <c r="D351" s="30"/>
      <c r="F351" s="30"/>
      <c r="W351" s="30"/>
      <c r="X351" s="30"/>
    </row>
    <row r="352" spans="3:24" x14ac:dyDescent="0.2">
      <c r="C352" s="30"/>
      <c r="D352" s="30"/>
      <c r="F352" s="30"/>
      <c r="W352" s="30"/>
      <c r="X352" s="30"/>
    </row>
    <row r="353" spans="3:24" x14ac:dyDescent="0.2">
      <c r="C353" s="30"/>
      <c r="D353" s="30"/>
      <c r="F353" s="30"/>
      <c r="W353" s="30"/>
      <c r="X353" s="30"/>
    </row>
    <row r="354" spans="3:24" x14ac:dyDescent="0.2">
      <c r="C354" s="30"/>
      <c r="D354" s="30"/>
      <c r="F354" s="30"/>
      <c r="W354" s="30"/>
      <c r="X354" s="30"/>
    </row>
    <row r="355" spans="3:24" x14ac:dyDescent="0.2">
      <c r="C355" s="30"/>
      <c r="D355" s="30"/>
      <c r="F355" s="30"/>
      <c r="W355" s="30"/>
      <c r="X355" s="30"/>
    </row>
    <row r="356" spans="3:24" x14ac:dyDescent="0.2">
      <c r="C356" s="30"/>
      <c r="D356" s="30"/>
      <c r="F356" s="30"/>
      <c r="W356" s="30"/>
      <c r="X356" s="30"/>
    </row>
    <row r="357" spans="3:24" x14ac:dyDescent="0.2">
      <c r="C357" s="30"/>
      <c r="D357" s="30"/>
      <c r="F357" s="30"/>
      <c r="W357" s="30"/>
      <c r="X357" s="30"/>
    </row>
    <row r="358" spans="3:24" x14ac:dyDescent="0.2">
      <c r="C358" s="30"/>
      <c r="D358" s="30"/>
      <c r="F358" s="30"/>
      <c r="W358" s="30"/>
      <c r="X358" s="30"/>
    </row>
    <row r="359" spans="3:24" x14ac:dyDescent="0.2">
      <c r="C359" s="30"/>
      <c r="D359" s="30"/>
      <c r="F359" s="30"/>
      <c r="W359" s="30"/>
      <c r="X359" s="30"/>
    </row>
    <row r="360" spans="3:24" x14ac:dyDescent="0.2">
      <c r="C360" s="30"/>
      <c r="D360" s="30"/>
      <c r="F360" s="30"/>
      <c r="W360" s="30"/>
      <c r="X360" s="30"/>
    </row>
    <row r="361" spans="3:24" x14ac:dyDescent="0.2">
      <c r="C361" s="30"/>
      <c r="D361" s="30"/>
      <c r="F361" s="30"/>
      <c r="W361" s="30"/>
      <c r="X361" s="30"/>
    </row>
    <row r="362" spans="3:24" x14ac:dyDescent="0.2">
      <c r="C362" s="30"/>
      <c r="D362" s="30"/>
      <c r="F362" s="30"/>
      <c r="W362" s="30"/>
      <c r="X362" s="30"/>
    </row>
    <row r="363" spans="3:24" x14ac:dyDescent="0.2">
      <c r="C363" s="30"/>
      <c r="D363" s="30"/>
      <c r="F363" s="30"/>
      <c r="W363" s="30"/>
      <c r="X363" s="30"/>
    </row>
    <row r="364" spans="3:24" x14ac:dyDescent="0.2">
      <c r="C364" s="30"/>
      <c r="D364" s="30"/>
      <c r="F364" s="30"/>
      <c r="W364" s="30"/>
      <c r="X364" s="30"/>
    </row>
    <row r="365" spans="3:24" x14ac:dyDescent="0.2">
      <c r="C365" s="30"/>
      <c r="D365" s="30"/>
      <c r="F365" s="30"/>
      <c r="W365" s="30"/>
      <c r="X365" s="30"/>
    </row>
    <row r="366" spans="3:24" x14ac:dyDescent="0.2">
      <c r="C366" s="30"/>
      <c r="D366" s="30"/>
      <c r="F366" s="30"/>
      <c r="W366" s="30"/>
      <c r="X366" s="30"/>
    </row>
    <row r="367" spans="3:24" x14ac:dyDescent="0.2">
      <c r="C367" s="30"/>
      <c r="D367" s="30"/>
      <c r="F367" s="30"/>
      <c r="W367" s="30"/>
      <c r="X367" s="30"/>
    </row>
    <row r="368" spans="3:24" x14ac:dyDescent="0.2">
      <c r="C368" s="30"/>
      <c r="D368" s="30"/>
      <c r="F368" s="30"/>
      <c r="W368" s="30"/>
      <c r="X368" s="30"/>
    </row>
    <row r="369" spans="3:24" x14ac:dyDescent="0.2">
      <c r="C369" s="30"/>
      <c r="D369" s="30"/>
      <c r="F369" s="30"/>
      <c r="W369" s="30"/>
      <c r="X369" s="30"/>
    </row>
    <row r="370" spans="3:24" x14ac:dyDescent="0.2">
      <c r="C370" s="30"/>
      <c r="D370" s="30"/>
      <c r="F370" s="30"/>
      <c r="W370" s="30"/>
      <c r="X370" s="30"/>
    </row>
    <row r="371" spans="3:24" x14ac:dyDescent="0.2">
      <c r="C371" s="30"/>
      <c r="D371" s="30"/>
      <c r="F371" s="30"/>
      <c r="W371" s="30"/>
      <c r="X371" s="30"/>
    </row>
    <row r="372" spans="3:24" x14ac:dyDescent="0.2">
      <c r="C372" s="30"/>
      <c r="D372" s="30"/>
      <c r="F372" s="30"/>
      <c r="W372" s="30"/>
      <c r="X372" s="30"/>
    </row>
    <row r="373" spans="3:24" x14ac:dyDescent="0.2">
      <c r="C373" s="30"/>
      <c r="D373" s="30"/>
      <c r="F373" s="30"/>
      <c r="W373" s="30"/>
      <c r="X373" s="30"/>
    </row>
    <row r="374" spans="3:24" x14ac:dyDescent="0.2">
      <c r="C374" s="30"/>
      <c r="D374" s="30"/>
      <c r="F374" s="30"/>
      <c r="W374" s="30"/>
      <c r="X374" s="30"/>
    </row>
    <row r="375" spans="3:24" x14ac:dyDescent="0.2">
      <c r="C375" s="30"/>
      <c r="D375" s="30"/>
      <c r="F375" s="30"/>
      <c r="W375" s="30"/>
      <c r="X375" s="30"/>
    </row>
    <row r="376" spans="3:24" x14ac:dyDescent="0.2">
      <c r="C376" s="30"/>
      <c r="D376" s="30"/>
      <c r="F376" s="30"/>
      <c r="W376" s="30"/>
      <c r="X376" s="30"/>
    </row>
    <row r="377" spans="3:24" x14ac:dyDescent="0.2">
      <c r="C377" s="30"/>
      <c r="D377" s="30"/>
      <c r="F377" s="30"/>
      <c r="W377" s="30"/>
      <c r="X377" s="30"/>
    </row>
    <row r="378" spans="3:24" x14ac:dyDescent="0.2">
      <c r="C378" s="30"/>
      <c r="D378" s="30"/>
      <c r="F378" s="30"/>
      <c r="W378" s="30"/>
      <c r="X378" s="30"/>
    </row>
    <row r="379" spans="3:24" x14ac:dyDescent="0.2">
      <c r="C379" s="30"/>
      <c r="D379" s="30"/>
      <c r="F379" s="30"/>
      <c r="W379" s="30"/>
      <c r="X379" s="30"/>
    </row>
    <row r="380" spans="3:24" x14ac:dyDescent="0.2">
      <c r="C380" s="30"/>
      <c r="D380" s="30"/>
      <c r="F380" s="30"/>
      <c r="W380" s="30"/>
      <c r="X380" s="30"/>
    </row>
    <row r="381" spans="3:24" x14ac:dyDescent="0.2">
      <c r="C381" s="30"/>
      <c r="D381" s="30"/>
      <c r="F381" s="30"/>
      <c r="W381" s="30"/>
      <c r="X381" s="30"/>
    </row>
    <row r="382" spans="3:24" x14ac:dyDescent="0.2">
      <c r="C382" s="30"/>
      <c r="D382" s="30"/>
      <c r="F382" s="30"/>
      <c r="W382" s="30"/>
      <c r="X382" s="30"/>
    </row>
    <row r="383" spans="3:24" x14ac:dyDescent="0.2">
      <c r="C383" s="30"/>
      <c r="D383" s="30"/>
      <c r="F383" s="30"/>
      <c r="W383" s="30"/>
      <c r="X383" s="30"/>
    </row>
    <row r="384" spans="3:24" x14ac:dyDescent="0.2">
      <c r="C384" s="30"/>
      <c r="D384" s="30"/>
      <c r="F384" s="30"/>
      <c r="W384" s="30"/>
      <c r="X384" s="30"/>
    </row>
    <row r="385" spans="3:24" x14ac:dyDescent="0.2">
      <c r="C385" s="30"/>
      <c r="D385" s="30"/>
      <c r="F385" s="30"/>
      <c r="W385" s="30"/>
      <c r="X385" s="30"/>
    </row>
    <row r="386" spans="3:24" x14ac:dyDescent="0.2">
      <c r="C386" s="30"/>
      <c r="D386" s="30"/>
      <c r="F386" s="30"/>
      <c r="W386" s="30"/>
      <c r="X386" s="30"/>
    </row>
    <row r="387" spans="3:24" x14ac:dyDescent="0.2">
      <c r="C387" s="30"/>
      <c r="D387" s="30"/>
      <c r="F387" s="30"/>
      <c r="W387" s="30"/>
      <c r="X387" s="30"/>
    </row>
    <row r="388" spans="3:24" x14ac:dyDescent="0.2">
      <c r="C388" s="30"/>
      <c r="D388" s="30"/>
      <c r="F388" s="30"/>
      <c r="W388" s="30"/>
      <c r="X388" s="30"/>
    </row>
    <row r="389" spans="3:24" x14ac:dyDescent="0.2">
      <c r="C389" s="30"/>
      <c r="D389" s="30"/>
      <c r="F389" s="30"/>
      <c r="W389" s="30"/>
      <c r="X389" s="30"/>
    </row>
    <row r="390" spans="3:24" x14ac:dyDescent="0.2">
      <c r="C390" s="30"/>
      <c r="D390" s="30"/>
      <c r="F390" s="30"/>
      <c r="W390" s="30"/>
      <c r="X390" s="30"/>
    </row>
    <row r="391" spans="3:24" x14ac:dyDescent="0.2">
      <c r="C391" s="30"/>
      <c r="D391" s="30"/>
      <c r="F391" s="30"/>
      <c r="W391" s="30"/>
      <c r="X391" s="30"/>
    </row>
    <row r="392" spans="3:24" x14ac:dyDescent="0.2">
      <c r="C392" s="30"/>
      <c r="D392" s="30"/>
      <c r="F392" s="30"/>
      <c r="W392" s="30"/>
      <c r="X392" s="30"/>
    </row>
    <row r="393" spans="3:24" x14ac:dyDescent="0.2">
      <c r="C393" s="30"/>
      <c r="D393" s="30"/>
      <c r="F393" s="30"/>
      <c r="W393" s="30"/>
      <c r="X393" s="30"/>
    </row>
    <row r="394" spans="3:24" x14ac:dyDescent="0.2">
      <c r="C394" s="30"/>
      <c r="D394" s="30"/>
      <c r="F394" s="30"/>
      <c r="W394" s="30"/>
      <c r="X394" s="30"/>
    </row>
    <row r="395" spans="3:24" x14ac:dyDescent="0.2">
      <c r="C395" s="30"/>
      <c r="D395" s="30"/>
      <c r="F395" s="30"/>
      <c r="W395" s="30"/>
      <c r="X395" s="30"/>
    </row>
    <row r="396" spans="3:24" x14ac:dyDescent="0.2">
      <c r="C396" s="30"/>
      <c r="D396" s="30"/>
      <c r="F396" s="30"/>
      <c r="W396" s="30"/>
      <c r="X396" s="30"/>
    </row>
    <row r="397" spans="3:24" x14ac:dyDescent="0.2">
      <c r="C397" s="30"/>
      <c r="D397" s="30"/>
      <c r="F397" s="30"/>
      <c r="W397" s="30"/>
      <c r="X397" s="30"/>
    </row>
    <row r="398" spans="3:24" x14ac:dyDescent="0.2">
      <c r="C398" s="30"/>
      <c r="D398" s="30"/>
      <c r="F398" s="30"/>
      <c r="W398" s="30"/>
      <c r="X398" s="30"/>
    </row>
    <row r="399" spans="3:24" x14ac:dyDescent="0.2">
      <c r="C399" s="30"/>
      <c r="D399" s="30"/>
      <c r="F399" s="30"/>
      <c r="W399" s="30"/>
      <c r="X399" s="30"/>
    </row>
    <row r="400" spans="3:24" x14ac:dyDescent="0.2">
      <c r="C400" s="30"/>
      <c r="D400" s="30"/>
      <c r="F400" s="30"/>
      <c r="W400" s="30"/>
      <c r="X400" s="30"/>
    </row>
    <row r="401" spans="3:24" x14ac:dyDescent="0.2">
      <c r="C401" s="30"/>
      <c r="D401" s="30"/>
      <c r="F401" s="30"/>
      <c r="W401" s="30"/>
      <c r="X401" s="30"/>
    </row>
    <row r="402" spans="3:24" x14ac:dyDescent="0.2">
      <c r="C402" s="30"/>
      <c r="D402" s="30"/>
      <c r="F402" s="30"/>
      <c r="W402" s="30"/>
      <c r="X402" s="30"/>
    </row>
    <row r="403" spans="3:24" x14ac:dyDescent="0.2">
      <c r="C403" s="30"/>
      <c r="D403" s="30"/>
      <c r="F403" s="30"/>
      <c r="W403" s="30"/>
      <c r="X403" s="30"/>
    </row>
    <row r="404" spans="3:24" x14ac:dyDescent="0.2">
      <c r="C404" s="30"/>
      <c r="D404" s="30"/>
      <c r="F404" s="30"/>
      <c r="W404" s="30"/>
      <c r="X404" s="30"/>
    </row>
    <row r="405" spans="3:24" x14ac:dyDescent="0.2">
      <c r="C405" s="30"/>
      <c r="D405" s="30"/>
      <c r="F405" s="30"/>
      <c r="W405" s="30"/>
      <c r="X405" s="30"/>
    </row>
    <row r="406" spans="3:24" x14ac:dyDescent="0.2">
      <c r="C406" s="30"/>
      <c r="D406" s="30"/>
      <c r="F406" s="30"/>
      <c r="W406" s="30"/>
      <c r="X406" s="30"/>
    </row>
    <row r="407" spans="3:24" x14ac:dyDescent="0.2">
      <c r="C407" s="30"/>
      <c r="D407" s="30"/>
      <c r="F407" s="30"/>
      <c r="W407" s="30"/>
      <c r="X407" s="30"/>
    </row>
    <row r="408" spans="3:24" x14ac:dyDescent="0.2">
      <c r="C408" s="30"/>
      <c r="D408" s="30"/>
      <c r="F408" s="30"/>
      <c r="W408" s="30"/>
      <c r="X408" s="30"/>
    </row>
    <row r="409" spans="3:24" x14ac:dyDescent="0.2">
      <c r="C409" s="30"/>
      <c r="D409" s="30"/>
      <c r="F409" s="30"/>
      <c r="W409" s="30"/>
      <c r="X409" s="30"/>
    </row>
    <row r="410" spans="3:24" x14ac:dyDescent="0.2">
      <c r="C410" s="30"/>
      <c r="D410" s="30"/>
      <c r="F410" s="30"/>
      <c r="W410" s="30"/>
      <c r="X410" s="30"/>
    </row>
    <row r="411" spans="3:24" x14ac:dyDescent="0.2">
      <c r="C411" s="30"/>
      <c r="D411" s="30"/>
      <c r="F411" s="30"/>
      <c r="W411" s="30"/>
      <c r="X411" s="30"/>
    </row>
    <row r="412" spans="3:24" x14ac:dyDescent="0.2">
      <c r="C412" s="30"/>
      <c r="D412" s="30"/>
      <c r="F412" s="30"/>
      <c r="W412" s="30"/>
      <c r="X412" s="30"/>
    </row>
    <row r="413" spans="3:24" x14ac:dyDescent="0.2">
      <c r="C413" s="30"/>
      <c r="D413" s="30"/>
      <c r="F413" s="30"/>
      <c r="W413" s="30"/>
      <c r="X413" s="30"/>
    </row>
    <row r="414" spans="3:24" x14ac:dyDescent="0.2">
      <c r="C414" s="30"/>
      <c r="D414" s="30"/>
      <c r="F414" s="30"/>
      <c r="W414" s="30"/>
      <c r="X414" s="30"/>
    </row>
    <row r="415" spans="3:24" x14ac:dyDescent="0.2">
      <c r="C415" s="30"/>
      <c r="D415" s="30"/>
      <c r="F415" s="30"/>
      <c r="W415" s="30"/>
      <c r="X415" s="30"/>
    </row>
    <row r="416" spans="3:24" x14ac:dyDescent="0.2">
      <c r="C416" s="30"/>
      <c r="D416" s="30"/>
      <c r="F416" s="30"/>
      <c r="W416" s="30"/>
      <c r="X416" s="30"/>
    </row>
    <row r="417" spans="3:24" x14ac:dyDescent="0.2">
      <c r="C417" s="30"/>
      <c r="D417" s="30"/>
      <c r="F417" s="30"/>
      <c r="W417" s="30"/>
      <c r="X417" s="30"/>
    </row>
    <row r="418" spans="3:24" x14ac:dyDescent="0.2">
      <c r="C418" s="30"/>
      <c r="D418" s="30"/>
      <c r="F418" s="30"/>
      <c r="W418" s="30"/>
      <c r="X418" s="30"/>
    </row>
    <row r="419" spans="3:24" x14ac:dyDescent="0.2">
      <c r="C419" s="30"/>
      <c r="D419" s="30"/>
      <c r="F419" s="30"/>
      <c r="W419" s="30"/>
      <c r="X419" s="30"/>
    </row>
    <row r="420" spans="3:24" x14ac:dyDescent="0.2">
      <c r="C420" s="30"/>
      <c r="D420" s="30"/>
      <c r="F420" s="30"/>
      <c r="W420" s="30"/>
      <c r="X420" s="30"/>
    </row>
    <row r="421" spans="3:24" x14ac:dyDescent="0.2">
      <c r="C421" s="30"/>
      <c r="D421" s="30"/>
      <c r="F421" s="30"/>
      <c r="W421" s="30"/>
      <c r="X421" s="30"/>
    </row>
    <row r="422" spans="3:24" x14ac:dyDescent="0.2">
      <c r="C422" s="30"/>
      <c r="D422" s="30"/>
      <c r="F422" s="30"/>
      <c r="W422" s="30"/>
      <c r="X422" s="30"/>
    </row>
    <row r="423" spans="3:24" x14ac:dyDescent="0.2">
      <c r="C423" s="30"/>
      <c r="D423" s="30"/>
      <c r="F423" s="30"/>
      <c r="W423" s="30"/>
      <c r="X423" s="30"/>
    </row>
    <row r="424" spans="3:24" x14ac:dyDescent="0.2">
      <c r="C424" s="30"/>
      <c r="D424" s="30"/>
      <c r="F424" s="30"/>
      <c r="W424" s="30"/>
      <c r="X424" s="30"/>
    </row>
    <row r="425" spans="3:24" x14ac:dyDescent="0.2">
      <c r="C425" s="30"/>
      <c r="D425" s="30"/>
      <c r="F425" s="30"/>
      <c r="W425" s="30"/>
      <c r="X425" s="30"/>
    </row>
    <row r="426" spans="3:24" x14ac:dyDescent="0.2">
      <c r="C426" s="30"/>
      <c r="D426" s="30"/>
      <c r="F426" s="30"/>
      <c r="W426" s="30"/>
      <c r="X426" s="30"/>
    </row>
    <row r="427" spans="3:24" x14ac:dyDescent="0.2">
      <c r="C427" s="30"/>
      <c r="D427" s="30"/>
      <c r="F427" s="30"/>
      <c r="W427" s="30"/>
      <c r="X427" s="30"/>
    </row>
    <row r="428" spans="3:24" x14ac:dyDescent="0.2">
      <c r="C428" s="30"/>
      <c r="D428" s="30"/>
      <c r="F428" s="30"/>
      <c r="W428" s="30"/>
      <c r="X428" s="30"/>
    </row>
    <row r="429" spans="3:24" x14ac:dyDescent="0.2">
      <c r="C429" s="30"/>
      <c r="D429" s="30"/>
      <c r="F429" s="30"/>
      <c r="W429" s="30"/>
      <c r="X429" s="30"/>
    </row>
    <row r="430" spans="3:24" x14ac:dyDescent="0.2">
      <c r="C430" s="30"/>
      <c r="D430" s="30"/>
      <c r="F430" s="30"/>
      <c r="W430" s="30"/>
      <c r="X430" s="30"/>
    </row>
    <row r="431" spans="3:24" x14ac:dyDescent="0.2">
      <c r="C431" s="30"/>
      <c r="D431" s="30"/>
      <c r="F431" s="30"/>
      <c r="W431" s="30"/>
      <c r="X431" s="30"/>
    </row>
    <row r="432" spans="3:24" x14ac:dyDescent="0.2">
      <c r="C432" s="30"/>
      <c r="D432" s="30"/>
      <c r="F432" s="30"/>
      <c r="W432" s="30"/>
      <c r="X432" s="30"/>
    </row>
    <row r="433" spans="3:24" x14ac:dyDescent="0.2">
      <c r="C433" s="30"/>
      <c r="D433" s="30"/>
      <c r="F433" s="30"/>
      <c r="W433" s="30"/>
      <c r="X433" s="30"/>
    </row>
    <row r="434" spans="3:24" x14ac:dyDescent="0.2">
      <c r="C434" s="30"/>
      <c r="D434" s="30"/>
      <c r="F434" s="30"/>
      <c r="W434" s="30"/>
      <c r="X434" s="30"/>
    </row>
    <row r="435" spans="3:24" x14ac:dyDescent="0.2">
      <c r="C435" s="30"/>
      <c r="D435" s="30"/>
      <c r="F435" s="30"/>
      <c r="W435" s="30"/>
      <c r="X435" s="30"/>
    </row>
    <row r="436" spans="3:24" x14ac:dyDescent="0.2">
      <c r="C436" s="30"/>
      <c r="D436" s="30"/>
      <c r="F436" s="30"/>
      <c r="W436" s="30"/>
      <c r="X436" s="30"/>
    </row>
    <row r="437" spans="3:24" x14ac:dyDescent="0.2">
      <c r="C437" s="30"/>
      <c r="D437" s="30"/>
      <c r="F437" s="30"/>
      <c r="W437" s="30"/>
      <c r="X437" s="30"/>
    </row>
    <row r="438" spans="3:24" x14ac:dyDescent="0.2">
      <c r="C438" s="30"/>
      <c r="D438" s="30"/>
      <c r="F438" s="30"/>
      <c r="W438" s="30"/>
      <c r="X438" s="30"/>
    </row>
    <row r="439" spans="3:24" x14ac:dyDescent="0.2">
      <c r="C439" s="30"/>
      <c r="D439" s="30"/>
      <c r="F439" s="30"/>
      <c r="W439" s="30"/>
      <c r="X439" s="30"/>
    </row>
    <row r="440" spans="3:24" x14ac:dyDescent="0.2">
      <c r="C440" s="30"/>
      <c r="D440" s="30"/>
      <c r="F440" s="30"/>
      <c r="W440" s="30"/>
      <c r="X440" s="30"/>
    </row>
    <row r="441" spans="3:24" x14ac:dyDescent="0.2">
      <c r="C441" s="30"/>
      <c r="D441" s="30"/>
      <c r="F441" s="30"/>
      <c r="W441" s="30"/>
      <c r="X441" s="30"/>
    </row>
    <row r="442" spans="3:24" x14ac:dyDescent="0.2">
      <c r="C442" s="30"/>
      <c r="D442" s="30"/>
      <c r="F442" s="30"/>
      <c r="W442" s="30"/>
      <c r="X442" s="30"/>
    </row>
    <row r="443" spans="3:24" x14ac:dyDescent="0.2">
      <c r="C443" s="30"/>
      <c r="D443" s="30"/>
      <c r="F443" s="30"/>
      <c r="W443" s="30"/>
      <c r="X443" s="30"/>
    </row>
    <row r="444" spans="3:24" x14ac:dyDescent="0.2">
      <c r="C444" s="30"/>
      <c r="D444" s="30"/>
      <c r="F444" s="30"/>
      <c r="W444" s="30"/>
      <c r="X444" s="30"/>
    </row>
    <row r="445" spans="3:24" x14ac:dyDescent="0.2">
      <c r="C445" s="30"/>
      <c r="D445" s="30"/>
      <c r="F445" s="30"/>
      <c r="W445" s="30"/>
      <c r="X445" s="30"/>
    </row>
    <row r="446" spans="3:24" x14ac:dyDescent="0.2">
      <c r="C446" s="30"/>
      <c r="D446" s="30"/>
      <c r="F446" s="30"/>
      <c r="W446" s="30"/>
      <c r="X446" s="30"/>
    </row>
    <row r="447" spans="3:24" x14ac:dyDescent="0.2">
      <c r="C447" s="30"/>
      <c r="D447" s="30"/>
      <c r="F447" s="30"/>
      <c r="W447" s="30"/>
      <c r="X447" s="30"/>
    </row>
    <row r="448" spans="3:24" x14ac:dyDescent="0.2">
      <c r="C448" s="30"/>
      <c r="D448" s="30"/>
      <c r="F448" s="30"/>
      <c r="W448" s="30"/>
      <c r="X448" s="30"/>
    </row>
    <row r="449" spans="3:24" x14ac:dyDescent="0.2">
      <c r="C449" s="30"/>
      <c r="D449" s="30"/>
      <c r="F449" s="30"/>
      <c r="W449" s="30"/>
      <c r="X449" s="30"/>
    </row>
    <row r="450" spans="3:24" x14ac:dyDescent="0.2">
      <c r="C450" s="30"/>
      <c r="D450" s="30"/>
      <c r="F450" s="30"/>
      <c r="W450" s="30"/>
      <c r="X450" s="30"/>
    </row>
    <row r="451" spans="3:24" x14ac:dyDescent="0.2">
      <c r="C451" s="30"/>
      <c r="D451" s="30"/>
      <c r="F451" s="30"/>
      <c r="W451" s="30"/>
      <c r="X451" s="30"/>
    </row>
    <row r="452" spans="3:24" x14ac:dyDescent="0.2">
      <c r="C452" s="30"/>
      <c r="D452" s="30"/>
      <c r="F452" s="30"/>
      <c r="W452" s="30"/>
      <c r="X452" s="30"/>
    </row>
    <row r="453" spans="3:24" x14ac:dyDescent="0.2">
      <c r="C453" s="30"/>
      <c r="D453" s="30"/>
      <c r="F453" s="30"/>
      <c r="W453" s="30"/>
      <c r="X453" s="30"/>
    </row>
    <row r="454" spans="3:24" x14ac:dyDescent="0.2">
      <c r="C454" s="30"/>
      <c r="D454" s="30"/>
      <c r="F454" s="30"/>
      <c r="W454" s="30"/>
      <c r="X454" s="30"/>
    </row>
    <row r="455" spans="3:24" x14ac:dyDescent="0.2">
      <c r="C455" s="30"/>
      <c r="D455" s="30"/>
      <c r="F455" s="30"/>
      <c r="W455" s="30"/>
      <c r="X455" s="30"/>
    </row>
    <row r="456" spans="3:24" x14ac:dyDescent="0.2">
      <c r="C456" s="30"/>
      <c r="D456" s="30"/>
      <c r="F456" s="30"/>
      <c r="W456" s="30"/>
      <c r="X456" s="30"/>
    </row>
    <row r="457" spans="3:24" x14ac:dyDescent="0.2">
      <c r="C457" s="30"/>
      <c r="D457" s="30"/>
      <c r="F457" s="30"/>
      <c r="W457" s="30"/>
      <c r="X457" s="30"/>
    </row>
    <row r="458" spans="3:24" x14ac:dyDescent="0.2">
      <c r="C458" s="30"/>
      <c r="D458" s="30"/>
      <c r="F458" s="30"/>
      <c r="W458" s="30"/>
      <c r="X458" s="30"/>
    </row>
    <row r="459" spans="3:24" x14ac:dyDescent="0.2">
      <c r="C459" s="30"/>
      <c r="D459" s="30"/>
      <c r="F459" s="30"/>
      <c r="W459" s="30"/>
      <c r="X459" s="30"/>
    </row>
    <row r="460" spans="3:24" x14ac:dyDescent="0.2">
      <c r="C460" s="30"/>
      <c r="D460" s="30"/>
      <c r="F460" s="30"/>
      <c r="W460" s="30"/>
      <c r="X460" s="30"/>
    </row>
    <row r="461" spans="3:24" x14ac:dyDescent="0.2">
      <c r="C461" s="30"/>
      <c r="D461" s="30"/>
      <c r="F461" s="30"/>
      <c r="W461" s="30"/>
      <c r="X461" s="30"/>
    </row>
    <row r="462" spans="3:24" x14ac:dyDescent="0.2">
      <c r="C462" s="30"/>
      <c r="D462" s="30"/>
      <c r="F462" s="30"/>
      <c r="W462" s="30"/>
      <c r="X462" s="30"/>
    </row>
    <row r="463" spans="3:24" x14ac:dyDescent="0.2">
      <c r="C463" s="30"/>
      <c r="D463" s="30"/>
      <c r="F463" s="30"/>
      <c r="W463" s="30"/>
      <c r="X463" s="30"/>
    </row>
    <row r="464" spans="3:24" x14ac:dyDescent="0.2">
      <c r="C464" s="30"/>
      <c r="D464" s="30"/>
      <c r="F464" s="30"/>
      <c r="W464" s="30"/>
      <c r="X464" s="30"/>
    </row>
    <row r="465" spans="3:24" x14ac:dyDescent="0.2">
      <c r="C465" s="30"/>
      <c r="D465" s="30"/>
      <c r="F465" s="30"/>
      <c r="W465" s="30"/>
      <c r="X465" s="30"/>
    </row>
    <row r="466" spans="3:24" x14ac:dyDescent="0.2">
      <c r="C466" s="30"/>
      <c r="D466" s="30"/>
      <c r="F466" s="30"/>
      <c r="W466" s="30"/>
      <c r="X466" s="30"/>
    </row>
    <row r="467" spans="3:24" x14ac:dyDescent="0.2">
      <c r="C467" s="30"/>
      <c r="D467" s="30"/>
      <c r="F467" s="30"/>
      <c r="W467" s="30"/>
      <c r="X467" s="30"/>
    </row>
    <row r="468" spans="3:24" x14ac:dyDescent="0.2">
      <c r="C468" s="30"/>
      <c r="D468" s="30"/>
      <c r="F468" s="30"/>
      <c r="W468" s="30"/>
      <c r="X468" s="30"/>
    </row>
    <row r="469" spans="3:24" x14ac:dyDescent="0.2">
      <c r="C469" s="30"/>
      <c r="D469" s="30"/>
      <c r="F469" s="30"/>
      <c r="W469" s="30"/>
      <c r="X469" s="30"/>
    </row>
    <row r="470" spans="3:24" x14ac:dyDescent="0.2">
      <c r="C470" s="30"/>
      <c r="D470" s="30"/>
      <c r="F470" s="30"/>
      <c r="W470" s="30"/>
      <c r="X470" s="30"/>
    </row>
    <row r="471" spans="3:24" x14ac:dyDescent="0.2">
      <c r="C471" s="30"/>
      <c r="D471" s="30"/>
      <c r="F471" s="30"/>
      <c r="W471" s="30"/>
      <c r="X471" s="30"/>
    </row>
    <row r="472" spans="3:24" x14ac:dyDescent="0.2">
      <c r="C472" s="30"/>
      <c r="D472" s="30"/>
      <c r="F472" s="30"/>
      <c r="W472" s="30"/>
      <c r="X472" s="30"/>
    </row>
    <row r="473" spans="3:24" x14ac:dyDescent="0.2">
      <c r="C473" s="30"/>
      <c r="D473" s="30"/>
      <c r="F473" s="30"/>
      <c r="W473" s="30"/>
      <c r="X473" s="30"/>
    </row>
    <row r="474" spans="3:24" x14ac:dyDescent="0.2">
      <c r="C474" s="30"/>
      <c r="D474" s="30"/>
      <c r="F474" s="30"/>
      <c r="W474" s="30"/>
      <c r="X474" s="30"/>
    </row>
    <row r="475" spans="3:24" x14ac:dyDescent="0.2">
      <c r="C475" s="30"/>
      <c r="D475" s="30"/>
      <c r="F475" s="30"/>
      <c r="W475" s="30"/>
      <c r="X475" s="30"/>
    </row>
    <row r="476" spans="3:24" x14ac:dyDescent="0.2">
      <c r="C476" s="30"/>
      <c r="D476" s="30"/>
      <c r="F476" s="30"/>
      <c r="W476" s="30"/>
      <c r="X476" s="30"/>
    </row>
    <row r="477" spans="3:24" x14ac:dyDescent="0.2">
      <c r="C477" s="30"/>
      <c r="D477" s="30"/>
      <c r="F477" s="30"/>
      <c r="W477" s="30"/>
      <c r="X477" s="30"/>
    </row>
    <row r="478" spans="3:24" x14ac:dyDescent="0.2">
      <c r="C478" s="30"/>
      <c r="D478" s="30"/>
      <c r="F478" s="30"/>
      <c r="W478" s="30"/>
      <c r="X478" s="30"/>
    </row>
    <row r="479" spans="3:24" x14ac:dyDescent="0.2">
      <c r="C479" s="30"/>
      <c r="D479" s="30"/>
      <c r="F479" s="30"/>
      <c r="W479" s="30"/>
      <c r="X479" s="30"/>
    </row>
    <row r="480" spans="3:24" x14ac:dyDescent="0.2">
      <c r="C480" s="30"/>
      <c r="D480" s="30"/>
      <c r="F480" s="30"/>
      <c r="W480" s="30"/>
      <c r="X480" s="30"/>
    </row>
    <row r="481" spans="3:24" x14ac:dyDescent="0.2">
      <c r="C481" s="30"/>
      <c r="D481" s="30"/>
      <c r="F481" s="30"/>
      <c r="W481" s="30"/>
      <c r="X481" s="30"/>
    </row>
    <row r="482" spans="3:24" x14ac:dyDescent="0.2">
      <c r="C482" s="30"/>
      <c r="D482" s="30"/>
      <c r="F482" s="30"/>
      <c r="W482" s="30"/>
      <c r="X482" s="30"/>
    </row>
    <row r="483" spans="3:24" x14ac:dyDescent="0.2">
      <c r="C483" s="30"/>
      <c r="D483" s="30"/>
      <c r="F483" s="30"/>
      <c r="W483" s="30"/>
      <c r="X483" s="30"/>
    </row>
    <row r="484" spans="3:24" x14ac:dyDescent="0.2">
      <c r="C484" s="30"/>
      <c r="D484" s="30"/>
      <c r="F484" s="30"/>
      <c r="W484" s="30"/>
      <c r="X484" s="30"/>
    </row>
    <row r="485" spans="3:24" x14ac:dyDescent="0.2">
      <c r="C485" s="30"/>
      <c r="D485" s="30"/>
      <c r="F485" s="30"/>
      <c r="W485" s="30"/>
      <c r="X485" s="30"/>
    </row>
    <row r="486" spans="3:24" x14ac:dyDescent="0.2">
      <c r="C486" s="30"/>
      <c r="D486" s="30"/>
      <c r="F486" s="30"/>
      <c r="W486" s="30"/>
      <c r="X486" s="30"/>
    </row>
    <row r="487" spans="3:24" x14ac:dyDescent="0.2">
      <c r="C487" s="30"/>
      <c r="D487" s="30"/>
      <c r="F487" s="30"/>
      <c r="W487" s="30"/>
      <c r="X487" s="30"/>
    </row>
    <row r="488" spans="3:24" x14ac:dyDescent="0.2">
      <c r="C488" s="30"/>
      <c r="D488" s="30"/>
      <c r="F488" s="30"/>
      <c r="W488" s="30"/>
      <c r="X488" s="30"/>
    </row>
    <row r="489" spans="3:24" x14ac:dyDescent="0.2">
      <c r="C489" s="30"/>
      <c r="D489" s="30"/>
      <c r="F489" s="30"/>
      <c r="W489" s="30"/>
      <c r="X489" s="30"/>
    </row>
    <row r="490" spans="3:24" x14ac:dyDescent="0.2">
      <c r="C490" s="30"/>
      <c r="D490" s="30"/>
      <c r="F490" s="30"/>
      <c r="W490" s="30"/>
      <c r="X490" s="30"/>
    </row>
    <row r="491" spans="3:24" x14ac:dyDescent="0.2">
      <c r="C491" s="30"/>
      <c r="D491" s="30"/>
      <c r="F491" s="30"/>
      <c r="W491" s="30"/>
      <c r="X491" s="30"/>
    </row>
    <row r="492" spans="3:24" x14ac:dyDescent="0.2">
      <c r="C492" s="30"/>
      <c r="D492" s="30"/>
      <c r="F492" s="30"/>
      <c r="W492" s="30"/>
      <c r="X492" s="30"/>
    </row>
    <row r="493" spans="3:24" x14ac:dyDescent="0.2">
      <c r="C493" s="30"/>
      <c r="D493" s="30"/>
      <c r="F493" s="30"/>
      <c r="W493" s="30"/>
      <c r="X493" s="30"/>
    </row>
    <row r="494" spans="3:24" x14ac:dyDescent="0.2">
      <c r="C494" s="30"/>
      <c r="D494" s="30"/>
      <c r="F494" s="30"/>
      <c r="W494" s="30"/>
      <c r="X494" s="30"/>
    </row>
    <row r="495" spans="3:24" x14ac:dyDescent="0.2">
      <c r="C495" s="30"/>
      <c r="D495" s="30"/>
      <c r="F495" s="30"/>
      <c r="W495" s="30"/>
      <c r="X495" s="30"/>
    </row>
    <row r="496" spans="3:24" x14ac:dyDescent="0.2">
      <c r="C496" s="30"/>
      <c r="D496" s="30"/>
      <c r="F496" s="30"/>
      <c r="W496" s="30"/>
      <c r="X496" s="30"/>
    </row>
    <row r="497" spans="3:24" x14ac:dyDescent="0.2">
      <c r="C497" s="30"/>
      <c r="D497" s="30"/>
      <c r="F497" s="30"/>
      <c r="W497" s="30"/>
      <c r="X497" s="30"/>
    </row>
    <row r="498" spans="3:24" x14ac:dyDescent="0.2">
      <c r="C498" s="30"/>
      <c r="D498" s="30"/>
      <c r="F498" s="30"/>
      <c r="W498" s="30"/>
      <c r="X498" s="30"/>
    </row>
    <row r="499" spans="3:24" x14ac:dyDescent="0.2">
      <c r="C499" s="30"/>
      <c r="D499" s="30"/>
      <c r="F499" s="30"/>
      <c r="W499" s="30"/>
      <c r="X499" s="30"/>
    </row>
    <row r="500" spans="3:24" x14ac:dyDescent="0.2">
      <c r="C500" s="30"/>
      <c r="D500" s="30"/>
      <c r="F500" s="30"/>
      <c r="W500" s="30"/>
      <c r="X500" s="30"/>
    </row>
    <row r="501" spans="3:24" x14ac:dyDescent="0.2">
      <c r="C501" s="30"/>
      <c r="D501" s="30"/>
      <c r="F501" s="30"/>
      <c r="W501" s="30"/>
      <c r="X501" s="30"/>
    </row>
    <row r="502" spans="3:24" x14ac:dyDescent="0.2">
      <c r="C502" s="30"/>
      <c r="D502" s="30"/>
      <c r="F502" s="30"/>
      <c r="W502" s="30"/>
      <c r="X502" s="30"/>
    </row>
    <row r="503" spans="3:24" x14ac:dyDescent="0.2">
      <c r="C503" s="30"/>
      <c r="D503" s="30"/>
      <c r="F503" s="30"/>
      <c r="W503" s="30"/>
      <c r="X503" s="30"/>
    </row>
    <row r="504" spans="3:24" x14ac:dyDescent="0.2">
      <c r="C504" s="30"/>
      <c r="D504" s="30"/>
      <c r="F504" s="30"/>
      <c r="W504" s="30"/>
      <c r="X504" s="30"/>
    </row>
    <row r="505" spans="3:24" x14ac:dyDescent="0.2">
      <c r="C505" s="30"/>
      <c r="D505" s="30"/>
      <c r="F505" s="30"/>
      <c r="W505" s="30"/>
      <c r="X505" s="30"/>
    </row>
    <row r="506" spans="3:24" x14ac:dyDescent="0.2">
      <c r="C506" s="30"/>
      <c r="D506" s="30"/>
      <c r="F506" s="30"/>
      <c r="W506" s="30"/>
      <c r="X506" s="30"/>
    </row>
    <row r="507" spans="3:24" x14ac:dyDescent="0.2">
      <c r="C507" s="30"/>
      <c r="D507" s="30"/>
      <c r="F507" s="30"/>
      <c r="W507" s="30"/>
      <c r="X507" s="30"/>
    </row>
    <row r="508" spans="3:24" x14ac:dyDescent="0.2">
      <c r="C508" s="30"/>
      <c r="D508" s="30"/>
      <c r="F508" s="30"/>
      <c r="W508" s="30"/>
      <c r="X508" s="30"/>
    </row>
    <row r="509" spans="3:24" x14ac:dyDescent="0.2">
      <c r="C509" s="30"/>
      <c r="D509" s="30"/>
      <c r="F509" s="30"/>
      <c r="W509" s="30"/>
      <c r="X509" s="30"/>
    </row>
    <row r="510" spans="3:24" x14ac:dyDescent="0.2">
      <c r="C510" s="30"/>
      <c r="D510" s="30"/>
      <c r="F510" s="30"/>
      <c r="W510" s="30"/>
      <c r="X510" s="30"/>
    </row>
    <row r="511" spans="3:24" x14ac:dyDescent="0.2">
      <c r="C511" s="30"/>
      <c r="D511" s="30"/>
      <c r="F511" s="30"/>
      <c r="W511" s="30"/>
      <c r="X511" s="30"/>
    </row>
    <row r="512" spans="3:24" x14ac:dyDescent="0.2">
      <c r="C512" s="30"/>
      <c r="D512" s="30"/>
      <c r="F512" s="30"/>
      <c r="W512" s="30"/>
      <c r="X512" s="30"/>
    </row>
    <row r="513" spans="3:24" x14ac:dyDescent="0.2">
      <c r="C513" s="30"/>
      <c r="D513" s="30"/>
      <c r="F513" s="30"/>
      <c r="W513" s="30"/>
      <c r="X513" s="30"/>
    </row>
    <row r="514" spans="3:24" x14ac:dyDescent="0.2">
      <c r="C514" s="30"/>
      <c r="D514" s="30"/>
      <c r="F514" s="30"/>
      <c r="W514" s="30"/>
      <c r="X514" s="30"/>
    </row>
    <row r="515" spans="3:24" x14ac:dyDescent="0.2">
      <c r="C515" s="30"/>
      <c r="D515" s="30"/>
      <c r="F515" s="30"/>
      <c r="W515" s="30"/>
      <c r="X515" s="30"/>
    </row>
    <row r="516" spans="3:24" x14ac:dyDescent="0.2">
      <c r="C516" s="30"/>
      <c r="D516" s="30"/>
      <c r="F516" s="30"/>
      <c r="W516" s="30"/>
      <c r="X516" s="30"/>
    </row>
    <row r="517" spans="3:24" x14ac:dyDescent="0.2">
      <c r="C517" s="30"/>
      <c r="D517" s="30"/>
      <c r="F517" s="30"/>
      <c r="W517" s="30"/>
      <c r="X517" s="30"/>
    </row>
    <row r="518" spans="3:24" x14ac:dyDescent="0.2">
      <c r="C518" s="30"/>
      <c r="D518" s="30"/>
      <c r="F518" s="30"/>
      <c r="W518" s="30"/>
      <c r="X518" s="30"/>
    </row>
    <row r="519" spans="3:24" x14ac:dyDescent="0.2">
      <c r="C519" s="30"/>
      <c r="D519" s="30"/>
      <c r="F519" s="30"/>
      <c r="W519" s="30"/>
      <c r="X519" s="30"/>
    </row>
    <row r="520" spans="3:24" x14ac:dyDescent="0.2">
      <c r="C520" s="30"/>
      <c r="D520" s="30"/>
      <c r="F520" s="30"/>
      <c r="W520" s="30"/>
      <c r="X520" s="30"/>
    </row>
    <row r="521" spans="3:24" x14ac:dyDescent="0.2">
      <c r="C521" s="30"/>
      <c r="D521" s="30"/>
      <c r="F521" s="30"/>
      <c r="W521" s="30"/>
      <c r="X521" s="30"/>
    </row>
    <row r="522" spans="3:24" x14ac:dyDescent="0.2">
      <c r="C522" s="30"/>
      <c r="D522" s="30"/>
      <c r="F522" s="30"/>
      <c r="W522" s="30"/>
      <c r="X522" s="30"/>
    </row>
    <row r="523" spans="3:24" x14ac:dyDescent="0.2">
      <c r="C523" s="30"/>
      <c r="D523" s="30"/>
      <c r="F523" s="30"/>
      <c r="W523" s="30"/>
      <c r="X523" s="30"/>
    </row>
    <row r="524" spans="3:24" x14ac:dyDescent="0.2">
      <c r="C524" s="30"/>
      <c r="D524" s="30"/>
      <c r="F524" s="30"/>
      <c r="W524" s="30"/>
      <c r="X524" s="30"/>
    </row>
    <row r="525" spans="3:24" x14ac:dyDescent="0.2">
      <c r="C525" s="30"/>
      <c r="D525" s="30"/>
      <c r="F525" s="30"/>
      <c r="W525" s="30"/>
      <c r="X525" s="30"/>
    </row>
    <row r="526" spans="3:24" x14ac:dyDescent="0.2">
      <c r="C526" s="30"/>
      <c r="D526" s="30"/>
      <c r="F526" s="30"/>
      <c r="W526" s="30"/>
      <c r="X526" s="30"/>
    </row>
    <row r="527" spans="3:24" x14ac:dyDescent="0.2">
      <c r="C527" s="30"/>
      <c r="D527" s="30"/>
      <c r="F527" s="30"/>
      <c r="W527" s="30"/>
      <c r="X527" s="30"/>
    </row>
    <row r="528" spans="3:24" x14ac:dyDescent="0.2">
      <c r="C528" s="30"/>
      <c r="D528" s="30"/>
      <c r="F528" s="30"/>
      <c r="W528" s="30"/>
      <c r="X528" s="30"/>
    </row>
    <row r="529" spans="3:24" x14ac:dyDescent="0.2">
      <c r="C529" s="30"/>
      <c r="D529" s="30"/>
      <c r="F529" s="30"/>
      <c r="W529" s="30"/>
      <c r="X529" s="30"/>
    </row>
    <row r="530" spans="3:24" x14ac:dyDescent="0.2">
      <c r="C530" s="30"/>
      <c r="D530" s="30"/>
      <c r="F530" s="30"/>
      <c r="W530" s="30"/>
      <c r="X530" s="30"/>
    </row>
    <row r="531" spans="3:24" x14ac:dyDescent="0.2">
      <c r="C531" s="30"/>
      <c r="D531" s="30"/>
      <c r="F531" s="30"/>
      <c r="W531" s="30"/>
      <c r="X531" s="30"/>
    </row>
    <row r="532" spans="3:24" x14ac:dyDescent="0.2">
      <c r="C532" s="30"/>
      <c r="D532" s="30"/>
      <c r="F532" s="30"/>
      <c r="W532" s="30"/>
      <c r="X532" s="30"/>
    </row>
    <row r="533" spans="3:24" x14ac:dyDescent="0.2">
      <c r="C533" s="30"/>
      <c r="D533" s="30"/>
      <c r="F533" s="30"/>
      <c r="W533" s="30"/>
      <c r="X533" s="30"/>
    </row>
    <row r="534" spans="3:24" x14ac:dyDescent="0.2">
      <c r="C534" s="30"/>
      <c r="D534" s="30"/>
      <c r="F534" s="30"/>
      <c r="W534" s="30"/>
      <c r="X534" s="30"/>
    </row>
    <row r="535" spans="3:24" x14ac:dyDescent="0.2">
      <c r="C535" s="30"/>
      <c r="D535" s="30"/>
      <c r="F535" s="30"/>
      <c r="W535" s="30"/>
      <c r="X535" s="30"/>
    </row>
    <row r="536" spans="3:24" x14ac:dyDescent="0.2">
      <c r="C536" s="30"/>
      <c r="D536" s="30"/>
      <c r="F536" s="30"/>
      <c r="W536" s="30"/>
      <c r="X536" s="30"/>
    </row>
    <row r="537" spans="3:24" x14ac:dyDescent="0.2">
      <c r="C537" s="30"/>
      <c r="D537" s="30"/>
      <c r="F537" s="30"/>
      <c r="W537" s="30"/>
      <c r="X537" s="30"/>
    </row>
    <row r="538" spans="3:24" x14ac:dyDescent="0.2">
      <c r="C538" s="30"/>
      <c r="D538" s="30"/>
      <c r="F538" s="30"/>
      <c r="W538" s="30"/>
      <c r="X538" s="30"/>
    </row>
    <row r="539" spans="3:24" x14ac:dyDescent="0.2">
      <c r="C539" s="30"/>
      <c r="D539" s="30"/>
      <c r="F539" s="30"/>
      <c r="W539" s="30"/>
      <c r="X539" s="30"/>
    </row>
    <row r="540" spans="3:24" x14ac:dyDescent="0.2">
      <c r="C540" s="30"/>
      <c r="D540" s="30"/>
      <c r="F540" s="30"/>
      <c r="W540" s="30"/>
      <c r="X540" s="30"/>
    </row>
    <row r="541" spans="3:24" x14ac:dyDescent="0.2">
      <c r="C541" s="30"/>
      <c r="D541" s="30"/>
      <c r="F541" s="30"/>
      <c r="W541" s="30"/>
      <c r="X541" s="30"/>
    </row>
    <row r="542" spans="3:24" x14ac:dyDescent="0.2">
      <c r="C542" s="30"/>
      <c r="D542" s="30"/>
      <c r="F542" s="30"/>
      <c r="W542" s="30"/>
      <c r="X542" s="30"/>
    </row>
    <row r="543" spans="3:24" x14ac:dyDescent="0.2">
      <c r="C543" s="30"/>
      <c r="D543" s="30"/>
      <c r="F543" s="30"/>
      <c r="W543" s="30"/>
      <c r="X543" s="30"/>
    </row>
    <row r="544" spans="3:24" x14ac:dyDescent="0.2">
      <c r="C544" s="30"/>
      <c r="D544" s="30"/>
      <c r="F544" s="30"/>
      <c r="W544" s="30"/>
      <c r="X544" s="30"/>
    </row>
    <row r="545" spans="3:24" x14ac:dyDescent="0.2">
      <c r="C545" s="30"/>
      <c r="D545" s="30"/>
      <c r="F545" s="30"/>
      <c r="W545" s="30"/>
      <c r="X545" s="30"/>
    </row>
    <row r="546" spans="3:24" x14ac:dyDescent="0.2">
      <c r="C546" s="30"/>
      <c r="D546" s="30"/>
      <c r="F546" s="30"/>
      <c r="W546" s="30"/>
      <c r="X546" s="30"/>
    </row>
    <row r="547" spans="3:24" x14ac:dyDescent="0.2">
      <c r="C547" s="30"/>
      <c r="D547" s="30"/>
      <c r="F547" s="30"/>
      <c r="W547" s="30"/>
      <c r="X547" s="30"/>
    </row>
    <row r="548" spans="3:24" x14ac:dyDescent="0.2">
      <c r="C548" s="30"/>
      <c r="D548" s="30"/>
      <c r="F548" s="30"/>
      <c r="W548" s="30"/>
      <c r="X548" s="30"/>
    </row>
    <row r="549" spans="3:24" x14ac:dyDescent="0.2">
      <c r="C549" s="30"/>
      <c r="D549" s="30"/>
      <c r="F549" s="30"/>
      <c r="W549" s="30"/>
      <c r="X549" s="30"/>
    </row>
    <row r="550" spans="3:24" x14ac:dyDescent="0.2">
      <c r="C550" s="30"/>
      <c r="D550" s="30"/>
      <c r="F550" s="30"/>
      <c r="W550" s="30"/>
      <c r="X550" s="30"/>
    </row>
    <row r="551" spans="3:24" x14ac:dyDescent="0.2">
      <c r="C551" s="30"/>
      <c r="D551" s="30"/>
      <c r="F551" s="30"/>
      <c r="W551" s="30"/>
      <c r="X551" s="30"/>
    </row>
    <row r="552" spans="3:24" x14ac:dyDescent="0.2">
      <c r="C552" s="30"/>
      <c r="D552" s="30"/>
      <c r="F552" s="30"/>
      <c r="W552" s="30"/>
      <c r="X552" s="30"/>
    </row>
    <row r="553" spans="3:24" x14ac:dyDescent="0.2">
      <c r="C553" s="30"/>
      <c r="D553" s="30"/>
      <c r="F553" s="30"/>
      <c r="W553" s="30"/>
      <c r="X553" s="30"/>
    </row>
    <row r="554" spans="3:24" x14ac:dyDescent="0.2">
      <c r="C554" s="30"/>
      <c r="D554" s="30"/>
      <c r="F554" s="30"/>
      <c r="W554" s="30"/>
      <c r="X554" s="30"/>
    </row>
    <row r="555" spans="3:24" x14ac:dyDescent="0.2">
      <c r="C555" s="30"/>
      <c r="D555" s="30"/>
      <c r="F555" s="30"/>
      <c r="W555" s="30"/>
      <c r="X555" s="30"/>
    </row>
    <row r="556" spans="3:24" x14ac:dyDescent="0.2">
      <c r="C556" s="30"/>
      <c r="D556" s="30"/>
      <c r="F556" s="30"/>
      <c r="W556" s="30"/>
      <c r="X556" s="30"/>
    </row>
    <row r="557" spans="3:24" x14ac:dyDescent="0.2">
      <c r="C557" s="30"/>
      <c r="D557" s="30"/>
      <c r="F557" s="30"/>
      <c r="W557" s="30"/>
      <c r="X557" s="30"/>
    </row>
    <row r="558" spans="3:24" x14ac:dyDescent="0.2">
      <c r="C558" s="30"/>
      <c r="D558" s="30"/>
      <c r="F558" s="30"/>
      <c r="W558" s="30"/>
      <c r="X558" s="30"/>
    </row>
    <row r="559" spans="3:24" x14ac:dyDescent="0.2">
      <c r="C559" s="30"/>
      <c r="D559" s="30"/>
      <c r="F559" s="30"/>
      <c r="W559" s="30"/>
      <c r="X559" s="30"/>
    </row>
    <row r="560" spans="3:24" x14ac:dyDescent="0.2">
      <c r="C560" s="30"/>
      <c r="D560" s="30"/>
      <c r="F560" s="30"/>
      <c r="W560" s="30"/>
      <c r="X560" s="30"/>
    </row>
    <row r="561" spans="3:24" x14ac:dyDescent="0.2">
      <c r="C561" s="30"/>
      <c r="D561" s="30"/>
      <c r="F561" s="30"/>
      <c r="W561" s="30"/>
      <c r="X561" s="30"/>
    </row>
    <row r="562" spans="3:24" x14ac:dyDescent="0.2">
      <c r="C562" s="30"/>
      <c r="D562" s="30"/>
      <c r="F562" s="30"/>
      <c r="W562" s="30"/>
      <c r="X562" s="30"/>
    </row>
    <row r="563" spans="3:24" x14ac:dyDescent="0.2">
      <c r="C563" s="30"/>
      <c r="D563" s="30"/>
      <c r="F563" s="30"/>
      <c r="W563" s="30"/>
      <c r="X563" s="30"/>
    </row>
    <row r="564" spans="3:24" x14ac:dyDescent="0.2">
      <c r="C564" s="30"/>
      <c r="D564" s="30"/>
      <c r="F564" s="30"/>
      <c r="W564" s="30"/>
      <c r="X564" s="30"/>
    </row>
    <row r="565" spans="3:24" x14ac:dyDescent="0.2">
      <c r="C565" s="30"/>
      <c r="D565" s="30"/>
      <c r="F565" s="30"/>
      <c r="W565" s="30"/>
      <c r="X565" s="30"/>
    </row>
    <row r="566" spans="3:24" x14ac:dyDescent="0.2">
      <c r="C566" s="30"/>
      <c r="D566" s="30"/>
      <c r="F566" s="30"/>
      <c r="W566" s="30"/>
      <c r="X566" s="30"/>
    </row>
    <row r="567" spans="3:24" x14ac:dyDescent="0.2">
      <c r="C567" s="30"/>
      <c r="D567" s="30"/>
      <c r="F567" s="30"/>
      <c r="W567" s="30"/>
      <c r="X567" s="30"/>
    </row>
    <row r="568" spans="3:24" x14ac:dyDescent="0.2">
      <c r="C568" s="30"/>
      <c r="D568" s="30"/>
      <c r="F568" s="30"/>
      <c r="W568" s="30"/>
      <c r="X568" s="30"/>
    </row>
    <row r="569" spans="3:24" x14ac:dyDescent="0.2">
      <c r="C569" s="30"/>
      <c r="D569" s="30"/>
      <c r="F569" s="30"/>
      <c r="W569" s="30"/>
      <c r="X569" s="30"/>
    </row>
    <row r="570" spans="3:24" x14ac:dyDescent="0.2">
      <c r="C570" s="30"/>
      <c r="D570" s="30"/>
      <c r="F570" s="30"/>
      <c r="W570" s="30"/>
      <c r="X570" s="30"/>
    </row>
    <row r="571" spans="3:24" x14ac:dyDescent="0.2">
      <c r="C571" s="30"/>
      <c r="D571" s="30"/>
      <c r="F571" s="30"/>
      <c r="W571" s="30"/>
      <c r="X571" s="30"/>
    </row>
    <row r="572" spans="3:24" x14ac:dyDescent="0.2">
      <c r="C572" s="30"/>
      <c r="D572" s="30"/>
      <c r="F572" s="30"/>
      <c r="W572" s="30"/>
      <c r="X572" s="30"/>
    </row>
    <row r="573" spans="3:24" x14ac:dyDescent="0.2">
      <c r="C573" s="30"/>
      <c r="D573" s="30"/>
      <c r="F573" s="30"/>
      <c r="W573" s="30"/>
      <c r="X573" s="30"/>
    </row>
    <row r="574" spans="3:24" x14ac:dyDescent="0.2">
      <c r="C574" s="30"/>
      <c r="D574" s="30"/>
      <c r="F574" s="30"/>
      <c r="W574" s="30"/>
      <c r="X574" s="30"/>
    </row>
    <row r="575" spans="3:24" x14ac:dyDescent="0.2">
      <c r="C575" s="30"/>
      <c r="D575" s="30"/>
      <c r="F575" s="30"/>
      <c r="W575" s="30"/>
      <c r="X575" s="30"/>
    </row>
    <row r="576" spans="3:24" x14ac:dyDescent="0.2">
      <c r="C576" s="30"/>
      <c r="D576" s="30"/>
      <c r="F576" s="30"/>
      <c r="W576" s="30"/>
      <c r="X576" s="30"/>
    </row>
    <row r="577" spans="3:24" x14ac:dyDescent="0.2">
      <c r="C577" s="30"/>
      <c r="D577" s="30"/>
      <c r="F577" s="30"/>
      <c r="W577" s="30"/>
      <c r="X577" s="30"/>
    </row>
    <row r="578" spans="3:24" x14ac:dyDescent="0.2">
      <c r="C578" s="30"/>
      <c r="D578" s="30"/>
      <c r="F578" s="30"/>
      <c r="W578" s="30"/>
      <c r="X578" s="30"/>
    </row>
    <row r="579" spans="3:24" x14ac:dyDescent="0.2">
      <c r="C579" s="30"/>
      <c r="D579" s="30"/>
      <c r="F579" s="30"/>
      <c r="W579" s="30"/>
      <c r="X579" s="30"/>
    </row>
    <row r="580" spans="3:24" x14ac:dyDescent="0.2">
      <c r="C580" s="30"/>
      <c r="D580" s="30"/>
      <c r="F580" s="30"/>
      <c r="W580" s="30"/>
      <c r="X580" s="30"/>
    </row>
    <row r="581" spans="3:24" x14ac:dyDescent="0.2">
      <c r="C581" s="30"/>
      <c r="D581" s="30"/>
      <c r="F581" s="30"/>
      <c r="W581" s="30"/>
      <c r="X581" s="30"/>
    </row>
    <row r="582" spans="3:24" x14ac:dyDescent="0.2">
      <c r="C582" s="30"/>
      <c r="D582" s="30"/>
      <c r="F582" s="30"/>
      <c r="W582" s="30"/>
      <c r="X582" s="30"/>
    </row>
    <row r="583" spans="3:24" x14ac:dyDescent="0.2">
      <c r="C583" s="30"/>
      <c r="D583" s="30"/>
      <c r="F583" s="30"/>
      <c r="W583" s="30"/>
      <c r="X583" s="30"/>
    </row>
    <row r="584" spans="3:24" x14ac:dyDescent="0.2">
      <c r="C584" s="30"/>
      <c r="D584" s="30"/>
      <c r="F584" s="30"/>
      <c r="W584" s="30"/>
      <c r="X584" s="30"/>
    </row>
    <row r="585" spans="3:24" x14ac:dyDescent="0.2">
      <c r="C585" s="30"/>
      <c r="D585" s="30"/>
      <c r="F585" s="30"/>
      <c r="W585" s="30"/>
      <c r="X585" s="30"/>
    </row>
    <row r="586" spans="3:24" x14ac:dyDescent="0.2">
      <c r="C586" s="30"/>
      <c r="D586" s="30"/>
      <c r="F586" s="30"/>
      <c r="W586" s="30"/>
      <c r="X586" s="30"/>
    </row>
    <row r="587" spans="3:24" x14ac:dyDescent="0.2">
      <c r="C587" s="30"/>
      <c r="D587" s="30"/>
      <c r="F587" s="30"/>
      <c r="W587" s="30"/>
      <c r="X587" s="30"/>
    </row>
    <row r="588" spans="3:24" x14ac:dyDescent="0.2">
      <c r="C588" s="30"/>
      <c r="D588" s="30"/>
      <c r="F588" s="30"/>
      <c r="W588" s="30"/>
      <c r="X588" s="30"/>
    </row>
    <row r="589" spans="3:24" x14ac:dyDescent="0.2">
      <c r="C589" s="30"/>
      <c r="D589" s="30"/>
      <c r="F589" s="30"/>
      <c r="W589" s="30"/>
      <c r="X589" s="30"/>
    </row>
    <row r="590" spans="3:24" x14ac:dyDescent="0.2">
      <c r="C590" s="30"/>
      <c r="D590" s="30"/>
      <c r="F590" s="30"/>
      <c r="W590" s="30"/>
      <c r="X590" s="30"/>
    </row>
    <row r="591" spans="3:24" x14ac:dyDescent="0.2">
      <c r="C591" s="30"/>
      <c r="D591" s="30"/>
      <c r="F591" s="30"/>
      <c r="W591" s="30"/>
      <c r="X591" s="30"/>
    </row>
    <row r="592" spans="3:24" x14ac:dyDescent="0.2">
      <c r="C592" s="30"/>
      <c r="D592" s="30"/>
      <c r="F592" s="30"/>
      <c r="W592" s="30"/>
      <c r="X592" s="30"/>
    </row>
    <row r="593" spans="3:24" x14ac:dyDescent="0.2">
      <c r="C593" s="30"/>
      <c r="D593" s="30"/>
      <c r="F593" s="30"/>
      <c r="W593" s="30"/>
      <c r="X593" s="30"/>
    </row>
    <row r="594" spans="3:24" x14ac:dyDescent="0.2">
      <c r="C594" s="30"/>
      <c r="D594" s="30"/>
      <c r="F594" s="30"/>
      <c r="W594" s="30"/>
      <c r="X594" s="30"/>
    </row>
    <row r="595" spans="3:24" x14ac:dyDescent="0.2">
      <c r="C595" s="30"/>
      <c r="D595" s="30"/>
      <c r="F595" s="30"/>
      <c r="W595" s="30"/>
      <c r="X595" s="30"/>
    </row>
    <row r="596" spans="3:24" x14ac:dyDescent="0.2">
      <c r="C596" s="30"/>
      <c r="D596" s="30"/>
      <c r="F596" s="30"/>
      <c r="W596" s="30"/>
      <c r="X596" s="30"/>
    </row>
    <row r="597" spans="3:24" x14ac:dyDescent="0.2">
      <c r="C597" s="30"/>
      <c r="D597" s="30"/>
      <c r="F597" s="30"/>
      <c r="W597" s="30"/>
      <c r="X597" s="30"/>
    </row>
    <row r="598" spans="3:24" x14ac:dyDescent="0.2">
      <c r="C598" s="30"/>
      <c r="D598" s="30"/>
      <c r="F598" s="30"/>
      <c r="W598" s="30"/>
      <c r="X598" s="30"/>
    </row>
    <row r="599" spans="3:24" x14ac:dyDescent="0.2">
      <c r="C599" s="30"/>
      <c r="D599" s="30"/>
      <c r="F599" s="30"/>
      <c r="W599" s="30"/>
      <c r="X599" s="30"/>
    </row>
    <row r="600" spans="3:24" x14ac:dyDescent="0.2">
      <c r="C600" s="30"/>
      <c r="D600" s="30"/>
      <c r="F600" s="30"/>
      <c r="W600" s="30"/>
      <c r="X600" s="30"/>
    </row>
    <row r="601" spans="3:24" x14ac:dyDescent="0.2">
      <c r="C601" s="30"/>
      <c r="D601" s="30"/>
      <c r="F601" s="30"/>
      <c r="W601" s="30"/>
      <c r="X601" s="30"/>
    </row>
    <row r="602" spans="3:24" x14ac:dyDescent="0.2">
      <c r="C602" s="30"/>
      <c r="D602" s="30"/>
      <c r="F602" s="30"/>
      <c r="W602" s="30"/>
      <c r="X602" s="30"/>
    </row>
    <row r="603" spans="3:24" x14ac:dyDescent="0.2">
      <c r="C603" s="30"/>
      <c r="D603" s="30"/>
      <c r="F603" s="30"/>
      <c r="W603" s="30"/>
      <c r="X603" s="30"/>
    </row>
    <row r="604" spans="3:24" x14ac:dyDescent="0.2">
      <c r="C604" s="30"/>
      <c r="D604" s="30"/>
      <c r="F604" s="30"/>
      <c r="W604" s="30"/>
      <c r="X604" s="30"/>
    </row>
    <row r="605" spans="3:24" x14ac:dyDescent="0.2">
      <c r="C605" s="30"/>
      <c r="D605" s="30"/>
      <c r="F605" s="30"/>
      <c r="W605" s="30"/>
      <c r="X605" s="30"/>
    </row>
    <row r="606" spans="3:24" x14ac:dyDescent="0.2">
      <c r="C606" s="30"/>
      <c r="D606" s="30"/>
      <c r="F606" s="30"/>
      <c r="W606" s="30"/>
      <c r="X606" s="30"/>
    </row>
    <row r="607" spans="3:24" x14ac:dyDescent="0.2">
      <c r="C607" s="30"/>
      <c r="D607" s="30"/>
      <c r="F607" s="30"/>
      <c r="W607" s="30"/>
      <c r="X607" s="30"/>
    </row>
    <row r="608" spans="3:24" x14ac:dyDescent="0.2">
      <c r="C608" s="30"/>
      <c r="D608" s="30"/>
      <c r="F608" s="30"/>
      <c r="W608" s="30"/>
      <c r="X608" s="30"/>
    </row>
    <row r="609" spans="3:24" x14ac:dyDescent="0.2">
      <c r="C609" s="30"/>
      <c r="D609" s="30"/>
      <c r="F609" s="30"/>
      <c r="W609" s="30"/>
      <c r="X609" s="30"/>
    </row>
    <row r="610" spans="3:24" x14ac:dyDescent="0.2">
      <c r="C610" s="30"/>
      <c r="D610" s="30"/>
      <c r="F610" s="30"/>
      <c r="W610" s="30"/>
      <c r="X610" s="30"/>
    </row>
    <row r="611" spans="3:24" x14ac:dyDescent="0.2">
      <c r="C611" s="30"/>
      <c r="D611" s="30"/>
      <c r="F611" s="30"/>
      <c r="W611" s="30"/>
      <c r="X611" s="30"/>
    </row>
    <row r="612" spans="3:24" x14ac:dyDescent="0.2">
      <c r="C612" s="30"/>
      <c r="D612" s="30"/>
      <c r="F612" s="30"/>
      <c r="W612" s="30"/>
      <c r="X612" s="30"/>
    </row>
    <row r="613" spans="3:24" x14ac:dyDescent="0.2">
      <c r="C613" s="30"/>
      <c r="D613" s="30"/>
      <c r="F613" s="30"/>
      <c r="W613" s="30"/>
      <c r="X613" s="30"/>
    </row>
    <row r="614" spans="3:24" x14ac:dyDescent="0.2">
      <c r="C614" s="30"/>
      <c r="D614" s="30"/>
      <c r="F614" s="30"/>
      <c r="W614" s="30"/>
      <c r="X614" s="30"/>
    </row>
    <row r="615" spans="3:24" x14ac:dyDescent="0.2">
      <c r="C615" s="30"/>
      <c r="D615" s="30"/>
      <c r="F615" s="30"/>
      <c r="W615" s="30"/>
      <c r="X615" s="30"/>
    </row>
    <row r="616" spans="3:24" x14ac:dyDescent="0.2">
      <c r="C616" s="30"/>
      <c r="D616" s="30"/>
      <c r="F616" s="30"/>
      <c r="W616" s="30"/>
      <c r="X616" s="30"/>
    </row>
    <row r="617" spans="3:24" x14ac:dyDescent="0.2">
      <c r="C617" s="30"/>
      <c r="D617" s="30"/>
      <c r="F617" s="30"/>
      <c r="W617" s="30"/>
      <c r="X617" s="30"/>
    </row>
    <row r="618" spans="3:24" x14ac:dyDescent="0.2">
      <c r="C618" s="30"/>
      <c r="D618" s="30"/>
      <c r="F618" s="30"/>
      <c r="W618" s="30"/>
      <c r="X618" s="30"/>
    </row>
    <row r="619" spans="3:24" x14ac:dyDescent="0.2">
      <c r="C619" s="30"/>
      <c r="D619" s="30"/>
      <c r="F619" s="30"/>
      <c r="W619" s="30"/>
      <c r="X619" s="30"/>
    </row>
    <row r="620" spans="3:24" x14ac:dyDescent="0.2">
      <c r="C620" s="30"/>
      <c r="D620" s="30"/>
      <c r="F620" s="30"/>
      <c r="W620" s="30"/>
      <c r="X620" s="30"/>
    </row>
    <row r="621" spans="3:24" x14ac:dyDescent="0.2">
      <c r="C621" s="30"/>
      <c r="D621" s="30"/>
      <c r="F621" s="30"/>
      <c r="W621" s="30"/>
      <c r="X621" s="30"/>
    </row>
    <row r="622" spans="3:24" x14ac:dyDescent="0.2">
      <c r="C622" s="30"/>
      <c r="D622" s="30"/>
      <c r="F622" s="30"/>
      <c r="W622" s="30"/>
      <c r="X622" s="30"/>
    </row>
    <row r="623" spans="3:24" x14ac:dyDescent="0.2">
      <c r="C623" s="30"/>
      <c r="D623" s="30"/>
      <c r="F623" s="30"/>
      <c r="W623" s="30"/>
      <c r="X623" s="30"/>
    </row>
    <row r="624" spans="3:24" x14ac:dyDescent="0.2">
      <c r="C624" s="30"/>
      <c r="D624" s="30"/>
      <c r="F624" s="30"/>
      <c r="W624" s="30"/>
      <c r="X624" s="30"/>
    </row>
    <row r="625" spans="3:24" x14ac:dyDescent="0.2">
      <c r="C625" s="30"/>
      <c r="D625" s="30"/>
      <c r="F625" s="30"/>
      <c r="W625" s="30"/>
      <c r="X625" s="30"/>
    </row>
    <row r="626" spans="3:24" x14ac:dyDescent="0.2">
      <c r="C626" s="30"/>
      <c r="D626" s="30"/>
      <c r="F626" s="30"/>
      <c r="W626" s="30"/>
      <c r="X626" s="30"/>
    </row>
    <row r="627" spans="3:24" x14ac:dyDescent="0.2">
      <c r="C627" s="30"/>
      <c r="D627" s="30"/>
      <c r="F627" s="30"/>
      <c r="W627" s="30"/>
      <c r="X627" s="30"/>
    </row>
    <row r="628" spans="3:24" x14ac:dyDescent="0.2">
      <c r="C628" s="30"/>
      <c r="D628" s="30"/>
      <c r="F628" s="30"/>
      <c r="W628" s="30"/>
      <c r="X628" s="30"/>
    </row>
    <row r="629" spans="3:24" x14ac:dyDescent="0.2">
      <c r="C629" s="30"/>
      <c r="D629" s="30"/>
      <c r="F629" s="30"/>
      <c r="W629" s="30"/>
      <c r="X629" s="30"/>
    </row>
    <row r="630" spans="3:24" x14ac:dyDescent="0.2">
      <c r="C630" s="30"/>
      <c r="D630" s="30"/>
      <c r="F630" s="30"/>
      <c r="W630" s="30"/>
      <c r="X630" s="30"/>
    </row>
    <row r="631" spans="3:24" x14ac:dyDescent="0.2">
      <c r="C631" s="30"/>
      <c r="D631" s="30"/>
      <c r="F631" s="30"/>
      <c r="W631" s="30"/>
      <c r="X631" s="30"/>
    </row>
    <row r="632" spans="3:24" x14ac:dyDescent="0.2">
      <c r="C632" s="30"/>
      <c r="D632" s="30"/>
      <c r="F632" s="30"/>
      <c r="W632" s="30"/>
      <c r="X632" s="30"/>
    </row>
    <row r="633" spans="3:24" x14ac:dyDescent="0.2">
      <c r="C633" s="30"/>
      <c r="D633" s="30"/>
      <c r="F633" s="30"/>
      <c r="W633" s="30"/>
      <c r="X633" s="30"/>
    </row>
    <row r="634" spans="3:24" x14ac:dyDescent="0.2">
      <c r="C634" s="30"/>
      <c r="D634" s="30"/>
      <c r="F634" s="30"/>
      <c r="W634" s="30"/>
      <c r="X634" s="30"/>
    </row>
    <row r="635" spans="3:24" x14ac:dyDescent="0.2">
      <c r="C635" s="30"/>
      <c r="D635" s="30"/>
      <c r="F635" s="30"/>
      <c r="W635" s="30"/>
      <c r="X635" s="30"/>
    </row>
    <row r="636" spans="3:24" x14ac:dyDescent="0.2">
      <c r="C636" s="30"/>
      <c r="D636" s="30"/>
      <c r="F636" s="30"/>
      <c r="W636" s="30"/>
      <c r="X636" s="30"/>
    </row>
    <row r="637" spans="3:24" x14ac:dyDescent="0.2">
      <c r="C637" s="30"/>
      <c r="D637" s="30"/>
      <c r="F637" s="30"/>
      <c r="W637" s="30"/>
      <c r="X637" s="30"/>
    </row>
    <row r="638" spans="3:24" x14ac:dyDescent="0.2">
      <c r="C638" s="30"/>
      <c r="D638" s="30"/>
      <c r="F638" s="30"/>
      <c r="W638" s="30"/>
      <c r="X638" s="30"/>
    </row>
    <row r="639" spans="3:24" x14ac:dyDescent="0.2">
      <c r="C639" s="30"/>
      <c r="D639" s="30"/>
      <c r="F639" s="30"/>
      <c r="W639" s="30"/>
      <c r="X639" s="30"/>
    </row>
    <row r="640" spans="3:24" x14ac:dyDescent="0.2">
      <c r="C640" s="30"/>
      <c r="D640" s="30"/>
      <c r="F640" s="30"/>
      <c r="W640" s="30"/>
      <c r="X640" s="30"/>
    </row>
    <row r="641" spans="3:24" x14ac:dyDescent="0.2">
      <c r="C641" s="30"/>
      <c r="D641" s="30"/>
      <c r="F641" s="30"/>
      <c r="W641" s="30"/>
      <c r="X641" s="30"/>
    </row>
    <row r="642" spans="3:24" x14ac:dyDescent="0.2">
      <c r="C642" s="30"/>
      <c r="D642" s="30"/>
      <c r="F642" s="30"/>
      <c r="W642" s="30"/>
      <c r="X642" s="30"/>
    </row>
    <row r="643" spans="3:24" x14ac:dyDescent="0.2">
      <c r="C643" s="30"/>
      <c r="D643" s="30"/>
      <c r="F643" s="30"/>
      <c r="W643" s="30"/>
      <c r="X643" s="30"/>
    </row>
    <row r="644" spans="3:24" x14ac:dyDescent="0.2">
      <c r="C644" s="30"/>
      <c r="D644" s="30"/>
      <c r="F644" s="30"/>
      <c r="W644" s="30"/>
      <c r="X644" s="30"/>
    </row>
    <row r="645" spans="3:24" x14ac:dyDescent="0.2">
      <c r="C645" s="30"/>
      <c r="D645" s="30"/>
      <c r="F645" s="30"/>
      <c r="W645" s="30"/>
      <c r="X645" s="30"/>
    </row>
    <row r="646" spans="3:24" x14ac:dyDescent="0.2">
      <c r="C646" s="30"/>
      <c r="D646" s="30"/>
      <c r="F646" s="30"/>
      <c r="W646" s="30"/>
      <c r="X646" s="30"/>
    </row>
    <row r="647" spans="3:24" x14ac:dyDescent="0.2">
      <c r="C647" s="30"/>
      <c r="D647" s="30"/>
      <c r="F647" s="30"/>
      <c r="W647" s="30"/>
      <c r="X647" s="30"/>
    </row>
    <row r="648" spans="3:24" x14ac:dyDescent="0.2">
      <c r="C648" s="30"/>
      <c r="D648" s="30"/>
      <c r="F648" s="30"/>
      <c r="W648" s="30"/>
      <c r="X648" s="30"/>
    </row>
    <row r="649" spans="3:24" x14ac:dyDescent="0.2">
      <c r="C649" s="30"/>
      <c r="D649" s="30"/>
      <c r="F649" s="30"/>
      <c r="W649" s="30"/>
      <c r="X649" s="30"/>
    </row>
    <row r="650" spans="3:24" x14ac:dyDescent="0.2">
      <c r="C650" s="30"/>
      <c r="D650" s="30"/>
      <c r="F650" s="30"/>
      <c r="W650" s="30"/>
      <c r="X650" s="30"/>
    </row>
    <row r="651" spans="3:24" x14ac:dyDescent="0.2">
      <c r="C651" s="30"/>
      <c r="D651" s="30"/>
      <c r="F651" s="30"/>
      <c r="W651" s="30"/>
      <c r="X651" s="30"/>
    </row>
    <row r="652" spans="3:24" x14ac:dyDescent="0.2">
      <c r="C652" s="30"/>
      <c r="D652" s="30"/>
      <c r="F652" s="30"/>
      <c r="W652" s="30"/>
      <c r="X652" s="30"/>
    </row>
    <row r="653" spans="3:24" x14ac:dyDescent="0.2">
      <c r="C653" s="30"/>
      <c r="D653" s="30"/>
      <c r="F653" s="30"/>
      <c r="W653" s="30"/>
      <c r="X653" s="30"/>
    </row>
    <row r="654" spans="3:24" x14ac:dyDescent="0.2">
      <c r="C654" s="30"/>
      <c r="D654" s="30"/>
      <c r="F654" s="30"/>
      <c r="W654" s="30"/>
      <c r="X654" s="30"/>
    </row>
    <row r="655" spans="3:24" x14ac:dyDescent="0.2">
      <c r="C655" s="30"/>
      <c r="D655" s="30"/>
      <c r="F655" s="30"/>
      <c r="W655" s="30"/>
      <c r="X655" s="30"/>
    </row>
    <row r="656" spans="3:24" x14ac:dyDescent="0.2">
      <c r="C656" s="30"/>
      <c r="D656" s="30"/>
      <c r="F656" s="30"/>
      <c r="W656" s="30"/>
      <c r="X656" s="30"/>
    </row>
    <row r="657" spans="3:24" x14ac:dyDescent="0.2">
      <c r="C657" s="30"/>
      <c r="D657" s="30"/>
      <c r="F657" s="30"/>
      <c r="W657" s="30"/>
      <c r="X657" s="30"/>
    </row>
    <row r="658" spans="3:24" x14ac:dyDescent="0.2">
      <c r="C658" s="30"/>
      <c r="D658" s="30"/>
      <c r="F658" s="30"/>
      <c r="W658" s="30"/>
      <c r="X658" s="30"/>
    </row>
    <row r="659" spans="3:24" x14ac:dyDescent="0.2">
      <c r="C659" s="30"/>
      <c r="D659" s="30"/>
      <c r="F659" s="30"/>
      <c r="W659" s="30"/>
      <c r="X659" s="30"/>
    </row>
    <row r="660" spans="3:24" x14ac:dyDescent="0.2">
      <c r="C660" s="30"/>
      <c r="D660" s="30"/>
      <c r="F660" s="30"/>
      <c r="W660" s="30"/>
      <c r="X660" s="30"/>
    </row>
    <row r="661" spans="3:24" x14ac:dyDescent="0.2">
      <c r="C661" s="30"/>
      <c r="D661" s="30"/>
      <c r="F661" s="30"/>
      <c r="W661" s="30"/>
      <c r="X661" s="30"/>
    </row>
    <row r="662" spans="3:24" x14ac:dyDescent="0.2">
      <c r="C662" s="30"/>
      <c r="D662" s="30"/>
      <c r="F662" s="30"/>
      <c r="W662" s="30"/>
      <c r="X662" s="30"/>
    </row>
    <row r="663" spans="3:24" x14ac:dyDescent="0.2">
      <c r="C663" s="30"/>
      <c r="D663" s="30"/>
      <c r="F663" s="30"/>
      <c r="W663" s="30"/>
      <c r="X663" s="30"/>
    </row>
    <row r="664" spans="3:24" x14ac:dyDescent="0.2">
      <c r="C664" s="30"/>
      <c r="D664" s="30"/>
      <c r="F664" s="30"/>
      <c r="W664" s="30"/>
      <c r="X664" s="30"/>
    </row>
    <row r="665" spans="3:24" x14ac:dyDescent="0.2">
      <c r="C665" s="30"/>
      <c r="D665" s="30"/>
      <c r="F665" s="30"/>
      <c r="W665" s="30"/>
      <c r="X665" s="30"/>
    </row>
    <row r="666" spans="3:24" x14ac:dyDescent="0.2">
      <c r="C666" s="30"/>
      <c r="D666" s="30"/>
      <c r="F666" s="30"/>
      <c r="W666" s="30"/>
      <c r="X666" s="30"/>
    </row>
    <row r="667" spans="3:24" x14ac:dyDescent="0.2">
      <c r="C667" s="30"/>
      <c r="D667" s="30"/>
      <c r="F667" s="30"/>
      <c r="W667" s="30"/>
      <c r="X667" s="30"/>
    </row>
    <row r="668" spans="3:24" x14ac:dyDescent="0.2">
      <c r="C668" s="30"/>
      <c r="D668" s="30"/>
      <c r="F668" s="30"/>
      <c r="W668" s="30"/>
      <c r="X668" s="30"/>
    </row>
    <row r="669" spans="3:24" x14ac:dyDescent="0.2">
      <c r="C669" s="30"/>
      <c r="D669" s="30"/>
      <c r="F669" s="30"/>
      <c r="W669" s="30"/>
      <c r="X669" s="30"/>
    </row>
    <row r="670" spans="3:24" x14ac:dyDescent="0.2">
      <c r="C670" s="30"/>
      <c r="D670" s="30"/>
      <c r="F670" s="30"/>
      <c r="W670" s="30"/>
      <c r="X670" s="30"/>
    </row>
    <row r="671" spans="3:24" x14ac:dyDescent="0.2">
      <c r="C671" s="30"/>
      <c r="D671" s="30"/>
      <c r="F671" s="30"/>
      <c r="W671" s="30"/>
      <c r="X671" s="30"/>
    </row>
    <row r="672" spans="3:24" x14ac:dyDescent="0.2">
      <c r="C672" s="30"/>
      <c r="D672" s="30"/>
      <c r="F672" s="30"/>
      <c r="W672" s="30"/>
      <c r="X672" s="30"/>
    </row>
    <row r="673" spans="3:24" x14ac:dyDescent="0.2">
      <c r="C673" s="30"/>
      <c r="D673" s="30"/>
      <c r="F673" s="30"/>
      <c r="W673" s="30"/>
      <c r="X673" s="30"/>
    </row>
    <row r="674" spans="3:24" x14ac:dyDescent="0.2">
      <c r="C674" s="30"/>
      <c r="D674" s="30"/>
      <c r="F674" s="30"/>
      <c r="W674" s="30"/>
      <c r="X674" s="30"/>
    </row>
    <row r="675" spans="3:24" x14ac:dyDescent="0.2">
      <c r="C675" s="30"/>
      <c r="D675" s="30"/>
      <c r="F675" s="30"/>
      <c r="W675" s="30"/>
      <c r="X675" s="30"/>
    </row>
    <row r="676" spans="3:24" x14ac:dyDescent="0.2">
      <c r="C676" s="30"/>
      <c r="D676" s="30"/>
      <c r="F676" s="30"/>
      <c r="W676" s="30"/>
      <c r="X676" s="30"/>
    </row>
    <row r="677" spans="3:24" x14ac:dyDescent="0.2">
      <c r="C677" s="30"/>
      <c r="D677" s="30"/>
      <c r="F677" s="30"/>
      <c r="W677" s="30"/>
      <c r="X677" s="30"/>
    </row>
    <row r="678" spans="3:24" x14ac:dyDescent="0.2">
      <c r="C678" s="30"/>
      <c r="D678" s="30"/>
      <c r="F678" s="30"/>
      <c r="W678" s="30"/>
      <c r="X678" s="30"/>
    </row>
    <row r="679" spans="3:24" x14ac:dyDescent="0.2">
      <c r="C679" s="30"/>
      <c r="D679" s="30"/>
      <c r="F679" s="30"/>
      <c r="W679" s="30"/>
      <c r="X679" s="30"/>
    </row>
    <row r="680" spans="3:24" x14ac:dyDescent="0.2">
      <c r="C680" s="30"/>
      <c r="D680" s="30"/>
      <c r="F680" s="30"/>
      <c r="W680" s="30"/>
      <c r="X680" s="30"/>
    </row>
    <row r="681" spans="3:24" x14ac:dyDescent="0.2">
      <c r="C681" s="30"/>
      <c r="D681" s="30"/>
      <c r="F681" s="30"/>
      <c r="W681" s="30"/>
      <c r="X681" s="30"/>
    </row>
    <row r="682" spans="3:24" x14ac:dyDescent="0.2">
      <c r="C682" s="30"/>
      <c r="D682" s="30"/>
      <c r="F682" s="30"/>
      <c r="W682" s="30"/>
      <c r="X682" s="30"/>
    </row>
    <row r="683" spans="3:24" x14ac:dyDescent="0.2">
      <c r="C683" s="30"/>
      <c r="D683" s="30"/>
      <c r="F683" s="30"/>
      <c r="W683" s="30"/>
      <c r="X683" s="30"/>
    </row>
    <row r="684" spans="3:24" x14ac:dyDescent="0.2">
      <c r="C684" s="30"/>
      <c r="D684" s="30"/>
      <c r="F684" s="30"/>
      <c r="W684" s="30"/>
      <c r="X684" s="30"/>
    </row>
    <row r="685" spans="3:24" x14ac:dyDescent="0.2">
      <c r="C685" s="30"/>
      <c r="D685" s="30"/>
      <c r="F685" s="30"/>
      <c r="W685" s="30"/>
      <c r="X685" s="30"/>
    </row>
    <row r="686" spans="3:24" x14ac:dyDescent="0.2">
      <c r="C686" s="30"/>
      <c r="D686" s="30"/>
      <c r="F686" s="30"/>
      <c r="W686" s="30"/>
      <c r="X686" s="30"/>
    </row>
    <row r="687" spans="3:24" x14ac:dyDescent="0.2">
      <c r="C687" s="30"/>
      <c r="D687" s="30"/>
      <c r="F687" s="30"/>
      <c r="W687" s="30"/>
      <c r="X687" s="30"/>
    </row>
    <row r="688" spans="3:24" x14ac:dyDescent="0.2">
      <c r="C688" s="30"/>
      <c r="D688" s="30"/>
      <c r="F688" s="30"/>
      <c r="W688" s="30"/>
      <c r="X688" s="30"/>
    </row>
    <row r="689" spans="3:24" x14ac:dyDescent="0.2">
      <c r="C689" s="30"/>
      <c r="D689" s="30"/>
      <c r="F689" s="30"/>
      <c r="W689" s="30"/>
      <c r="X689" s="30"/>
    </row>
    <row r="690" spans="3:24" x14ac:dyDescent="0.2">
      <c r="C690" s="30"/>
      <c r="D690" s="30"/>
      <c r="F690" s="30"/>
      <c r="W690" s="30"/>
      <c r="X690" s="30"/>
    </row>
    <row r="691" spans="3:24" x14ac:dyDescent="0.2">
      <c r="C691" s="30"/>
      <c r="D691" s="30"/>
      <c r="F691" s="30"/>
      <c r="W691" s="30"/>
      <c r="X691" s="30"/>
    </row>
    <row r="692" spans="3:24" x14ac:dyDescent="0.2">
      <c r="C692" s="30"/>
      <c r="D692" s="30"/>
      <c r="F692" s="30"/>
      <c r="W692" s="30"/>
      <c r="X692" s="30"/>
    </row>
    <row r="693" spans="3:24" x14ac:dyDescent="0.2">
      <c r="C693" s="30"/>
      <c r="D693" s="30"/>
      <c r="F693" s="30"/>
      <c r="W693" s="30"/>
      <c r="X693" s="30"/>
    </row>
    <row r="694" spans="3:24" x14ac:dyDescent="0.2">
      <c r="C694" s="30"/>
      <c r="D694" s="30"/>
      <c r="F694" s="30"/>
      <c r="W694" s="30"/>
      <c r="X694" s="30"/>
    </row>
    <row r="695" spans="3:24" x14ac:dyDescent="0.2">
      <c r="C695" s="30"/>
      <c r="D695" s="30"/>
      <c r="F695" s="30"/>
      <c r="W695" s="30"/>
      <c r="X695" s="30"/>
    </row>
    <row r="696" spans="3:24" x14ac:dyDescent="0.2">
      <c r="C696" s="30"/>
      <c r="D696" s="30"/>
      <c r="F696" s="30"/>
      <c r="W696" s="30"/>
      <c r="X696" s="30"/>
    </row>
    <row r="697" spans="3:24" x14ac:dyDescent="0.2">
      <c r="C697" s="30"/>
      <c r="D697" s="30"/>
      <c r="F697" s="30"/>
      <c r="W697" s="30"/>
      <c r="X697" s="30"/>
    </row>
    <row r="698" spans="3:24" x14ac:dyDescent="0.2">
      <c r="C698" s="30"/>
      <c r="D698" s="30"/>
      <c r="F698" s="30"/>
      <c r="W698" s="30"/>
      <c r="X698" s="30"/>
    </row>
    <row r="699" spans="3:24" x14ac:dyDescent="0.2">
      <c r="C699" s="30"/>
      <c r="D699" s="30"/>
      <c r="F699" s="30"/>
      <c r="W699" s="30"/>
      <c r="X699" s="30"/>
    </row>
    <row r="700" spans="3:24" x14ac:dyDescent="0.2">
      <c r="C700" s="30"/>
      <c r="D700" s="30"/>
      <c r="F700" s="30"/>
      <c r="W700" s="30"/>
      <c r="X700" s="30"/>
    </row>
    <row r="701" spans="3:24" x14ac:dyDescent="0.2">
      <c r="C701" s="30"/>
      <c r="D701" s="30"/>
      <c r="F701" s="30"/>
      <c r="W701" s="30"/>
      <c r="X701" s="30"/>
    </row>
    <row r="702" spans="3:24" x14ac:dyDescent="0.2">
      <c r="C702" s="30"/>
      <c r="D702" s="30"/>
      <c r="F702" s="30"/>
      <c r="W702" s="30"/>
      <c r="X702" s="30"/>
    </row>
    <row r="703" spans="3:24" x14ac:dyDescent="0.2">
      <c r="C703" s="30"/>
      <c r="D703" s="30"/>
      <c r="F703" s="30"/>
      <c r="W703" s="30"/>
      <c r="X703" s="30"/>
    </row>
    <row r="704" spans="3:24" x14ac:dyDescent="0.2">
      <c r="C704" s="30"/>
      <c r="D704" s="30"/>
      <c r="F704" s="30"/>
      <c r="W704" s="30"/>
      <c r="X704" s="30"/>
    </row>
    <row r="705" spans="3:24" x14ac:dyDescent="0.2">
      <c r="C705" s="30"/>
      <c r="D705" s="30"/>
      <c r="F705" s="30"/>
      <c r="W705" s="30"/>
      <c r="X705" s="30"/>
    </row>
    <row r="706" spans="3:24" x14ac:dyDescent="0.2">
      <c r="C706" s="30"/>
      <c r="D706" s="30"/>
      <c r="F706" s="30"/>
      <c r="W706" s="30"/>
      <c r="X706" s="30"/>
    </row>
    <row r="707" spans="3:24" x14ac:dyDescent="0.2">
      <c r="C707" s="30"/>
      <c r="D707" s="30"/>
      <c r="F707" s="30"/>
      <c r="W707" s="30"/>
      <c r="X707" s="30"/>
    </row>
    <row r="708" spans="3:24" x14ac:dyDescent="0.2">
      <c r="C708" s="30"/>
      <c r="D708" s="30"/>
      <c r="F708" s="30"/>
      <c r="W708" s="30"/>
      <c r="X708" s="30"/>
    </row>
    <row r="709" spans="3:24" x14ac:dyDescent="0.2">
      <c r="C709" s="30"/>
      <c r="D709" s="30"/>
      <c r="F709" s="30"/>
      <c r="W709" s="30"/>
      <c r="X709" s="30"/>
    </row>
    <row r="710" spans="3:24" x14ac:dyDescent="0.2">
      <c r="C710" s="30"/>
      <c r="D710" s="30"/>
      <c r="F710" s="30"/>
      <c r="W710" s="30"/>
      <c r="X710" s="30"/>
    </row>
    <row r="711" spans="3:24" x14ac:dyDescent="0.2">
      <c r="C711" s="30"/>
      <c r="D711" s="30"/>
      <c r="F711" s="30"/>
      <c r="W711" s="30"/>
      <c r="X711" s="30"/>
    </row>
    <row r="712" spans="3:24" x14ac:dyDescent="0.2">
      <c r="C712" s="30"/>
      <c r="D712" s="30"/>
      <c r="F712" s="30"/>
      <c r="W712" s="30"/>
      <c r="X712" s="30"/>
    </row>
    <row r="713" spans="3:24" x14ac:dyDescent="0.2">
      <c r="C713" s="30"/>
      <c r="D713" s="30"/>
      <c r="F713" s="30"/>
      <c r="W713" s="30"/>
      <c r="X713" s="30"/>
    </row>
    <row r="714" spans="3:24" x14ac:dyDescent="0.2">
      <c r="C714" s="30"/>
      <c r="D714" s="30"/>
      <c r="F714" s="30"/>
      <c r="W714" s="30"/>
      <c r="X714" s="30"/>
    </row>
    <row r="715" spans="3:24" x14ac:dyDescent="0.2">
      <c r="C715" s="30"/>
      <c r="D715" s="30"/>
      <c r="F715" s="30"/>
      <c r="W715" s="30"/>
      <c r="X715" s="30"/>
    </row>
    <row r="716" spans="3:24" x14ac:dyDescent="0.2">
      <c r="C716" s="30"/>
      <c r="D716" s="30"/>
      <c r="F716" s="30"/>
      <c r="W716" s="30"/>
      <c r="X716" s="30"/>
    </row>
    <row r="717" spans="3:24" x14ac:dyDescent="0.2">
      <c r="C717" s="30"/>
      <c r="D717" s="30"/>
      <c r="F717" s="30"/>
      <c r="W717" s="30"/>
      <c r="X717" s="30"/>
    </row>
    <row r="718" spans="3:24" x14ac:dyDescent="0.2">
      <c r="C718" s="30"/>
      <c r="D718" s="30"/>
      <c r="F718" s="30"/>
      <c r="W718" s="30"/>
      <c r="X718" s="30"/>
    </row>
    <row r="719" spans="3:24" x14ac:dyDescent="0.2">
      <c r="C719" s="30"/>
      <c r="D719" s="30"/>
      <c r="F719" s="30"/>
      <c r="W719" s="30"/>
      <c r="X719" s="30"/>
    </row>
    <row r="720" spans="3:24" x14ac:dyDescent="0.2">
      <c r="C720" s="30"/>
      <c r="D720" s="30"/>
      <c r="F720" s="30"/>
      <c r="W720" s="30"/>
      <c r="X720" s="30"/>
    </row>
    <row r="721" spans="3:24" x14ac:dyDescent="0.2">
      <c r="C721" s="30"/>
      <c r="D721" s="30"/>
      <c r="F721" s="30"/>
      <c r="W721" s="30"/>
      <c r="X721" s="30"/>
    </row>
    <row r="722" spans="3:24" x14ac:dyDescent="0.2">
      <c r="C722" s="30"/>
      <c r="D722" s="30"/>
      <c r="F722" s="30"/>
      <c r="W722" s="30"/>
      <c r="X722" s="30"/>
    </row>
    <row r="723" spans="3:24" x14ac:dyDescent="0.2">
      <c r="C723" s="30"/>
      <c r="D723" s="30"/>
      <c r="F723" s="30"/>
      <c r="W723" s="30"/>
      <c r="X723" s="30"/>
    </row>
    <row r="724" spans="3:24" x14ac:dyDescent="0.2">
      <c r="C724" s="30"/>
      <c r="D724" s="30"/>
      <c r="F724" s="30"/>
      <c r="W724" s="30"/>
      <c r="X724" s="30"/>
    </row>
    <row r="725" spans="3:24" x14ac:dyDescent="0.2">
      <c r="C725" s="30"/>
      <c r="D725" s="30"/>
      <c r="F725" s="30"/>
      <c r="W725" s="30"/>
      <c r="X725" s="30"/>
    </row>
    <row r="726" spans="3:24" x14ac:dyDescent="0.2">
      <c r="C726" s="30"/>
      <c r="D726" s="30"/>
      <c r="F726" s="30"/>
      <c r="W726" s="30"/>
      <c r="X726" s="30"/>
    </row>
    <row r="727" spans="3:24" x14ac:dyDescent="0.2">
      <c r="C727" s="30"/>
      <c r="D727" s="30"/>
      <c r="F727" s="30"/>
      <c r="W727" s="30"/>
      <c r="X727" s="30"/>
    </row>
    <row r="728" spans="3:24" x14ac:dyDescent="0.2">
      <c r="C728" s="30"/>
      <c r="D728" s="30"/>
      <c r="F728" s="30"/>
      <c r="W728" s="30"/>
      <c r="X728" s="30"/>
    </row>
    <row r="729" spans="3:24" x14ac:dyDescent="0.2">
      <c r="C729" s="30"/>
      <c r="D729" s="30"/>
      <c r="F729" s="30"/>
      <c r="W729" s="30"/>
      <c r="X729" s="30"/>
    </row>
    <row r="730" spans="3:24" x14ac:dyDescent="0.2">
      <c r="C730" s="30"/>
      <c r="D730" s="30"/>
      <c r="F730" s="30"/>
      <c r="W730" s="30"/>
      <c r="X730" s="30"/>
    </row>
    <row r="731" spans="3:24" x14ac:dyDescent="0.2">
      <c r="C731" s="30"/>
      <c r="D731" s="30"/>
      <c r="F731" s="30"/>
      <c r="W731" s="30"/>
      <c r="X731" s="30"/>
    </row>
    <row r="732" spans="3:24" x14ac:dyDescent="0.2">
      <c r="C732" s="30"/>
      <c r="D732" s="30"/>
      <c r="F732" s="30"/>
      <c r="W732" s="30"/>
      <c r="X732" s="30"/>
    </row>
    <row r="733" spans="3:24" x14ac:dyDescent="0.2">
      <c r="C733" s="30"/>
      <c r="D733" s="30"/>
      <c r="F733" s="30"/>
      <c r="W733" s="30"/>
      <c r="X733" s="30"/>
    </row>
    <row r="734" spans="3:24" x14ac:dyDescent="0.2">
      <c r="C734" s="30"/>
      <c r="D734" s="30"/>
      <c r="F734" s="30"/>
      <c r="W734" s="30"/>
      <c r="X734" s="30"/>
    </row>
    <row r="735" spans="3:24" x14ac:dyDescent="0.2">
      <c r="C735" s="30"/>
      <c r="D735" s="30"/>
      <c r="F735" s="30"/>
      <c r="W735" s="30"/>
      <c r="X735" s="30"/>
    </row>
    <row r="736" spans="3:24" x14ac:dyDescent="0.2">
      <c r="C736" s="30"/>
      <c r="D736" s="30"/>
      <c r="F736" s="30"/>
      <c r="W736" s="30"/>
      <c r="X736" s="30"/>
    </row>
    <row r="737" spans="3:24" x14ac:dyDescent="0.2">
      <c r="C737" s="30"/>
      <c r="D737" s="30"/>
      <c r="F737" s="30"/>
      <c r="W737" s="30"/>
      <c r="X737" s="30"/>
    </row>
    <row r="738" spans="3:24" x14ac:dyDescent="0.2">
      <c r="C738" s="30"/>
      <c r="D738" s="30"/>
      <c r="F738" s="30"/>
      <c r="W738" s="30"/>
      <c r="X738" s="30"/>
    </row>
    <row r="739" spans="3:24" x14ac:dyDescent="0.2">
      <c r="C739" s="30"/>
      <c r="D739" s="30"/>
      <c r="F739" s="30"/>
      <c r="W739" s="30"/>
      <c r="X739" s="30"/>
    </row>
    <row r="740" spans="3:24" x14ac:dyDescent="0.2">
      <c r="C740" s="30"/>
      <c r="D740" s="30"/>
      <c r="F740" s="30"/>
      <c r="W740" s="30"/>
      <c r="X740" s="30"/>
    </row>
    <row r="741" spans="3:24" x14ac:dyDescent="0.2">
      <c r="C741" s="30"/>
      <c r="D741" s="30"/>
      <c r="F741" s="30"/>
      <c r="W741" s="30"/>
      <c r="X741" s="30"/>
    </row>
    <row r="742" spans="3:24" x14ac:dyDescent="0.2">
      <c r="C742" s="30"/>
      <c r="D742" s="30"/>
      <c r="F742" s="30"/>
      <c r="W742" s="30"/>
      <c r="X742" s="30"/>
    </row>
    <row r="743" spans="3:24" x14ac:dyDescent="0.2">
      <c r="C743" s="30"/>
      <c r="D743" s="30"/>
      <c r="F743" s="30"/>
      <c r="W743" s="30"/>
      <c r="X743" s="30"/>
    </row>
    <row r="744" spans="3:24" x14ac:dyDescent="0.2">
      <c r="C744" s="30"/>
      <c r="D744" s="30"/>
      <c r="F744" s="30"/>
      <c r="W744" s="30"/>
      <c r="X744" s="30"/>
    </row>
    <row r="745" spans="3:24" x14ac:dyDescent="0.2">
      <c r="C745" s="30"/>
      <c r="D745" s="30"/>
      <c r="F745" s="30"/>
      <c r="W745" s="30"/>
      <c r="X745" s="30"/>
    </row>
    <row r="746" spans="3:24" x14ac:dyDescent="0.2">
      <c r="C746" s="30"/>
      <c r="D746" s="30"/>
      <c r="F746" s="30"/>
      <c r="W746" s="30"/>
      <c r="X746" s="30"/>
    </row>
    <row r="747" spans="3:24" x14ac:dyDescent="0.2">
      <c r="C747" s="30"/>
      <c r="D747" s="30"/>
      <c r="F747" s="30"/>
      <c r="W747" s="30"/>
      <c r="X747" s="30"/>
    </row>
    <row r="748" spans="3:24" x14ac:dyDescent="0.2">
      <c r="C748" s="30"/>
      <c r="D748" s="30"/>
      <c r="F748" s="30"/>
      <c r="W748" s="30"/>
      <c r="X748" s="30"/>
    </row>
    <row r="749" spans="3:24" x14ac:dyDescent="0.2">
      <c r="C749" s="30"/>
      <c r="D749" s="30"/>
      <c r="F749" s="30"/>
      <c r="W749" s="30"/>
      <c r="X749" s="30"/>
    </row>
    <row r="750" spans="3:24" x14ac:dyDescent="0.2">
      <c r="C750" s="30"/>
      <c r="D750" s="30"/>
      <c r="F750" s="30"/>
      <c r="W750" s="30"/>
      <c r="X750" s="30"/>
    </row>
    <row r="751" spans="3:24" x14ac:dyDescent="0.2">
      <c r="C751" s="30"/>
      <c r="D751" s="30"/>
      <c r="F751" s="30"/>
      <c r="W751" s="30"/>
      <c r="X751" s="30"/>
    </row>
    <row r="752" spans="3:24" x14ac:dyDescent="0.2">
      <c r="C752" s="30"/>
      <c r="D752" s="30"/>
      <c r="F752" s="30"/>
      <c r="W752" s="30"/>
      <c r="X752" s="30"/>
    </row>
    <row r="753" spans="3:24" x14ac:dyDescent="0.2">
      <c r="C753" s="30"/>
      <c r="D753" s="30"/>
      <c r="F753" s="30"/>
      <c r="W753" s="30"/>
      <c r="X753" s="30"/>
    </row>
    <row r="754" spans="3:24" x14ac:dyDescent="0.2">
      <c r="C754" s="30"/>
      <c r="D754" s="30"/>
      <c r="F754" s="30"/>
      <c r="W754" s="30"/>
      <c r="X754" s="30"/>
    </row>
    <row r="755" spans="3:24" x14ac:dyDescent="0.2">
      <c r="C755" s="30"/>
      <c r="D755" s="30"/>
      <c r="F755" s="30"/>
      <c r="W755" s="30"/>
      <c r="X755" s="30"/>
    </row>
    <row r="756" spans="3:24" x14ac:dyDescent="0.2">
      <c r="C756" s="30"/>
      <c r="D756" s="30"/>
      <c r="F756" s="30"/>
      <c r="W756" s="30"/>
      <c r="X756" s="30"/>
    </row>
    <row r="757" spans="3:24" x14ac:dyDescent="0.2">
      <c r="C757" s="30"/>
      <c r="D757" s="30"/>
      <c r="F757" s="30"/>
      <c r="W757" s="30"/>
      <c r="X757" s="30"/>
    </row>
    <row r="758" spans="3:24" x14ac:dyDescent="0.2">
      <c r="C758" s="30"/>
      <c r="D758" s="30"/>
      <c r="F758" s="30"/>
      <c r="W758" s="30"/>
      <c r="X758" s="30"/>
    </row>
    <row r="759" spans="3:24" x14ac:dyDescent="0.2">
      <c r="C759" s="30"/>
      <c r="D759" s="30"/>
      <c r="F759" s="30"/>
      <c r="W759" s="30"/>
      <c r="X759" s="30"/>
    </row>
    <row r="760" spans="3:24" x14ac:dyDescent="0.2">
      <c r="C760" s="30"/>
      <c r="D760" s="30"/>
      <c r="F760" s="30"/>
      <c r="W760" s="30"/>
      <c r="X760" s="30"/>
    </row>
    <row r="761" spans="3:24" x14ac:dyDescent="0.2">
      <c r="C761" s="30"/>
      <c r="D761" s="30"/>
      <c r="F761" s="30"/>
      <c r="W761" s="30"/>
      <c r="X761" s="30"/>
    </row>
    <row r="762" spans="3:24" x14ac:dyDescent="0.2">
      <c r="C762" s="30"/>
      <c r="D762" s="30"/>
      <c r="F762" s="30"/>
      <c r="W762" s="30"/>
      <c r="X762" s="30"/>
    </row>
    <row r="763" spans="3:24" x14ac:dyDescent="0.2">
      <c r="C763" s="30"/>
      <c r="D763" s="30"/>
      <c r="F763" s="30"/>
      <c r="W763" s="30"/>
      <c r="X763" s="30"/>
    </row>
    <row r="764" spans="3:24" x14ac:dyDescent="0.2">
      <c r="C764" s="30"/>
      <c r="D764" s="30"/>
      <c r="F764" s="30"/>
      <c r="W764" s="30"/>
      <c r="X764" s="30"/>
    </row>
    <row r="765" spans="3:24" x14ac:dyDescent="0.2">
      <c r="C765" s="30"/>
      <c r="D765" s="30"/>
      <c r="F765" s="30"/>
      <c r="W765" s="30"/>
      <c r="X765" s="30"/>
    </row>
    <row r="766" spans="3:24" x14ac:dyDescent="0.2">
      <c r="C766" s="30"/>
      <c r="D766" s="30"/>
      <c r="F766" s="30"/>
      <c r="W766" s="30"/>
      <c r="X766" s="30"/>
    </row>
    <row r="767" spans="3:24" x14ac:dyDescent="0.2">
      <c r="C767" s="30"/>
      <c r="D767" s="30"/>
      <c r="F767" s="30"/>
      <c r="W767" s="30"/>
      <c r="X767" s="30"/>
    </row>
    <row r="768" spans="3:24" x14ac:dyDescent="0.2">
      <c r="C768" s="30"/>
      <c r="D768" s="30"/>
      <c r="F768" s="30"/>
      <c r="W768" s="30"/>
      <c r="X768" s="30"/>
    </row>
    <row r="769" spans="3:24" x14ac:dyDescent="0.2">
      <c r="C769" s="30"/>
      <c r="D769" s="30"/>
      <c r="F769" s="30"/>
      <c r="W769" s="30"/>
      <c r="X769" s="30"/>
    </row>
    <row r="770" spans="3:24" x14ac:dyDescent="0.2">
      <c r="C770" s="30"/>
      <c r="D770" s="30"/>
      <c r="F770" s="30"/>
      <c r="W770" s="30"/>
      <c r="X770" s="30"/>
    </row>
    <row r="771" spans="3:24" x14ac:dyDescent="0.2">
      <c r="C771" s="30"/>
      <c r="D771" s="30"/>
      <c r="F771" s="30"/>
      <c r="W771" s="30"/>
      <c r="X771" s="30"/>
    </row>
    <row r="772" spans="3:24" x14ac:dyDescent="0.2">
      <c r="C772" s="30"/>
      <c r="D772" s="30"/>
      <c r="F772" s="30"/>
      <c r="W772" s="30"/>
      <c r="X772" s="30"/>
    </row>
    <row r="773" spans="3:24" x14ac:dyDescent="0.2">
      <c r="C773" s="30"/>
      <c r="D773" s="30"/>
      <c r="F773" s="30"/>
      <c r="W773" s="30"/>
      <c r="X773" s="30"/>
    </row>
    <row r="774" spans="3:24" x14ac:dyDescent="0.2">
      <c r="C774" s="30"/>
      <c r="D774" s="30"/>
      <c r="F774" s="30"/>
      <c r="W774" s="30"/>
      <c r="X774" s="30"/>
    </row>
    <row r="775" spans="3:24" x14ac:dyDescent="0.2">
      <c r="C775" s="30"/>
      <c r="D775" s="30"/>
      <c r="F775" s="30"/>
      <c r="W775" s="30"/>
      <c r="X775" s="30"/>
    </row>
    <row r="776" spans="3:24" x14ac:dyDescent="0.2">
      <c r="C776" s="30"/>
      <c r="D776" s="30"/>
      <c r="F776" s="30"/>
      <c r="W776" s="30"/>
      <c r="X776" s="30"/>
    </row>
    <row r="777" spans="3:24" x14ac:dyDescent="0.2">
      <c r="C777" s="30"/>
      <c r="D777" s="30"/>
      <c r="F777" s="30"/>
      <c r="W777" s="30"/>
      <c r="X777" s="30"/>
    </row>
    <row r="778" spans="3:24" x14ac:dyDescent="0.2">
      <c r="C778" s="30"/>
      <c r="D778" s="30"/>
      <c r="F778" s="30"/>
      <c r="W778" s="30"/>
      <c r="X778" s="30"/>
    </row>
    <row r="779" spans="3:24" x14ac:dyDescent="0.2">
      <c r="C779" s="30"/>
      <c r="D779" s="30"/>
      <c r="F779" s="30"/>
      <c r="W779" s="30"/>
      <c r="X779" s="30"/>
    </row>
    <row r="780" spans="3:24" x14ac:dyDescent="0.2">
      <c r="C780" s="30"/>
      <c r="D780" s="30"/>
      <c r="F780" s="30"/>
      <c r="W780" s="30"/>
      <c r="X780" s="30"/>
    </row>
    <row r="781" spans="3:24" x14ac:dyDescent="0.2">
      <c r="C781" s="30"/>
      <c r="D781" s="30"/>
      <c r="F781" s="30"/>
      <c r="W781" s="30"/>
      <c r="X781" s="30"/>
    </row>
    <row r="782" spans="3:24" x14ac:dyDescent="0.2">
      <c r="C782" s="30"/>
      <c r="D782" s="30"/>
      <c r="F782" s="30"/>
      <c r="W782" s="30"/>
      <c r="X782" s="30"/>
    </row>
    <row r="783" spans="3:24" x14ac:dyDescent="0.2">
      <c r="C783" s="30"/>
      <c r="D783" s="30"/>
      <c r="F783" s="30"/>
      <c r="W783" s="30"/>
      <c r="X783" s="30"/>
    </row>
    <row r="784" spans="3:24" x14ac:dyDescent="0.2">
      <c r="C784" s="30"/>
      <c r="D784" s="30"/>
      <c r="F784" s="30"/>
      <c r="W784" s="30"/>
      <c r="X784" s="30"/>
    </row>
    <row r="785" spans="3:24" x14ac:dyDescent="0.2">
      <c r="C785" s="30"/>
      <c r="D785" s="30"/>
      <c r="F785" s="30"/>
      <c r="W785" s="30"/>
      <c r="X785" s="30"/>
    </row>
    <row r="786" spans="3:24" x14ac:dyDescent="0.2">
      <c r="C786" s="30"/>
      <c r="D786" s="30"/>
      <c r="F786" s="30"/>
      <c r="W786" s="30"/>
      <c r="X786" s="30"/>
    </row>
    <row r="787" spans="3:24" x14ac:dyDescent="0.2">
      <c r="C787" s="30"/>
      <c r="D787" s="30"/>
      <c r="F787" s="30"/>
      <c r="W787" s="30"/>
      <c r="X787" s="30"/>
    </row>
    <row r="788" spans="3:24" x14ac:dyDescent="0.2">
      <c r="C788" s="30"/>
      <c r="D788" s="30"/>
      <c r="F788" s="30"/>
      <c r="W788" s="30"/>
      <c r="X788" s="30"/>
    </row>
    <row r="789" spans="3:24" x14ac:dyDescent="0.2">
      <c r="C789" s="30"/>
      <c r="D789" s="30"/>
      <c r="F789" s="30"/>
      <c r="W789" s="30"/>
      <c r="X789" s="30"/>
    </row>
    <row r="790" spans="3:24" x14ac:dyDescent="0.2">
      <c r="C790" s="30"/>
      <c r="D790" s="30"/>
      <c r="F790" s="30"/>
      <c r="W790" s="30"/>
      <c r="X790" s="30"/>
    </row>
    <row r="791" spans="3:24" x14ac:dyDescent="0.2">
      <c r="C791" s="30"/>
      <c r="D791" s="30"/>
      <c r="F791" s="30"/>
      <c r="W791" s="30"/>
      <c r="X791" s="30"/>
    </row>
    <row r="792" spans="3:24" x14ac:dyDescent="0.2">
      <c r="C792" s="30"/>
      <c r="D792" s="30"/>
      <c r="F792" s="30"/>
      <c r="W792" s="30"/>
      <c r="X792" s="30"/>
    </row>
    <row r="793" spans="3:24" x14ac:dyDescent="0.2">
      <c r="C793" s="30"/>
      <c r="D793" s="30"/>
      <c r="F793" s="30"/>
      <c r="W793" s="30"/>
      <c r="X793" s="30"/>
    </row>
    <row r="794" spans="3:24" x14ac:dyDescent="0.2">
      <c r="C794" s="30"/>
      <c r="D794" s="30"/>
      <c r="F794" s="30"/>
      <c r="W794" s="30"/>
      <c r="X794" s="30"/>
    </row>
    <row r="795" spans="3:24" x14ac:dyDescent="0.2">
      <c r="C795" s="30"/>
      <c r="D795" s="30"/>
      <c r="F795" s="30"/>
      <c r="W795" s="30"/>
      <c r="X795" s="30"/>
    </row>
    <row r="796" spans="3:24" x14ac:dyDescent="0.2">
      <c r="C796" s="30"/>
      <c r="D796" s="30"/>
      <c r="F796" s="30"/>
      <c r="W796" s="30"/>
      <c r="X796" s="30"/>
    </row>
    <row r="797" spans="3:24" x14ac:dyDescent="0.2">
      <c r="C797" s="30"/>
      <c r="D797" s="30"/>
      <c r="F797" s="30"/>
      <c r="W797" s="30"/>
      <c r="X797" s="30"/>
    </row>
    <row r="798" spans="3:24" x14ac:dyDescent="0.2">
      <c r="C798" s="30"/>
      <c r="D798" s="30"/>
      <c r="F798" s="30"/>
      <c r="W798" s="30"/>
      <c r="X798" s="30"/>
    </row>
    <row r="799" spans="3:24" x14ac:dyDescent="0.2">
      <c r="C799" s="30"/>
      <c r="D799" s="30"/>
      <c r="F799" s="30"/>
      <c r="W799" s="30"/>
      <c r="X799" s="30"/>
    </row>
    <row r="800" spans="3:24" x14ac:dyDescent="0.2">
      <c r="C800" s="30"/>
      <c r="D800" s="30"/>
      <c r="F800" s="30"/>
      <c r="W800" s="30"/>
      <c r="X800" s="30"/>
    </row>
    <row r="801" spans="3:24" x14ac:dyDescent="0.2">
      <c r="C801" s="30"/>
      <c r="D801" s="30"/>
      <c r="F801" s="30"/>
      <c r="W801" s="30"/>
      <c r="X801" s="30"/>
    </row>
    <row r="802" spans="3:24" x14ac:dyDescent="0.2">
      <c r="C802" s="30"/>
      <c r="D802" s="30"/>
      <c r="F802" s="30"/>
      <c r="W802" s="30"/>
      <c r="X802" s="30"/>
    </row>
    <row r="803" spans="3:24" x14ac:dyDescent="0.2">
      <c r="C803" s="30"/>
      <c r="D803" s="30"/>
      <c r="F803" s="30"/>
      <c r="W803" s="30"/>
      <c r="X803" s="30"/>
    </row>
    <row r="804" spans="3:24" x14ac:dyDescent="0.2">
      <c r="C804" s="30"/>
      <c r="D804" s="30"/>
      <c r="F804" s="30"/>
      <c r="W804" s="30"/>
      <c r="X804" s="30"/>
    </row>
    <row r="805" spans="3:24" x14ac:dyDescent="0.2">
      <c r="C805" s="30"/>
      <c r="D805" s="30"/>
      <c r="F805" s="30"/>
      <c r="W805" s="30"/>
      <c r="X805" s="30"/>
    </row>
    <row r="806" spans="3:24" x14ac:dyDescent="0.2">
      <c r="C806" s="30"/>
      <c r="D806" s="30"/>
      <c r="F806" s="30"/>
      <c r="W806" s="30"/>
      <c r="X806" s="30"/>
    </row>
    <row r="807" spans="3:24" x14ac:dyDescent="0.2">
      <c r="C807" s="30"/>
      <c r="D807" s="30"/>
      <c r="F807" s="30"/>
      <c r="W807" s="30"/>
      <c r="X807" s="30"/>
    </row>
    <row r="808" spans="3:24" x14ac:dyDescent="0.2">
      <c r="C808" s="30"/>
      <c r="D808" s="30"/>
      <c r="F808" s="30"/>
      <c r="W808" s="30"/>
      <c r="X808" s="30"/>
    </row>
    <row r="809" spans="3:24" x14ac:dyDescent="0.2">
      <c r="C809" s="30"/>
      <c r="D809" s="30"/>
      <c r="F809" s="30"/>
      <c r="W809" s="30"/>
      <c r="X809" s="30"/>
    </row>
    <row r="810" spans="3:24" x14ac:dyDescent="0.2">
      <c r="C810" s="30"/>
      <c r="D810" s="30"/>
      <c r="F810" s="30"/>
      <c r="W810" s="30"/>
      <c r="X810" s="30"/>
    </row>
    <row r="811" spans="3:24" x14ac:dyDescent="0.2">
      <c r="C811" s="30"/>
      <c r="D811" s="30"/>
      <c r="F811" s="30"/>
      <c r="W811" s="30"/>
      <c r="X811" s="30"/>
    </row>
    <row r="812" spans="3:24" x14ac:dyDescent="0.2">
      <c r="C812" s="30"/>
      <c r="D812" s="30"/>
      <c r="F812" s="30"/>
      <c r="W812" s="30"/>
      <c r="X812" s="30"/>
    </row>
    <row r="813" spans="3:24" x14ac:dyDescent="0.2">
      <c r="C813" s="30"/>
      <c r="D813" s="30"/>
      <c r="F813" s="30"/>
      <c r="W813" s="30"/>
      <c r="X813" s="30"/>
    </row>
    <row r="814" spans="3:24" x14ac:dyDescent="0.2">
      <c r="C814" s="30"/>
      <c r="D814" s="30"/>
      <c r="F814" s="30"/>
      <c r="W814" s="30"/>
      <c r="X814" s="30"/>
    </row>
    <row r="815" spans="3:24" x14ac:dyDescent="0.2">
      <c r="C815" s="30"/>
      <c r="D815" s="30"/>
      <c r="F815" s="30"/>
      <c r="W815" s="30"/>
      <c r="X815" s="30"/>
    </row>
    <row r="816" spans="3:24" x14ac:dyDescent="0.2">
      <c r="C816" s="30"/>
      <c r="D816" s="30"/>
      <c r="F816" s="30"/>
      <c r="W816" s="30"/>
      <c r="X816" s="30"/>
    </row>
    <row r="817" spans="3:24" x14ac:dyDescent="0.2">
      <c r="C817" s="30"/>
      <c r="D817" s="30"/>
      <c r="F817" s="30"/>
      <c r="W817" s="30"/>
      <c r="X817" s="30"/>
    </row>
    <row r="818" spans="3:24" x14ac:dyDescent="0.2">
      <c r="C818" s="30"/>
      <c r="D818" s="30"/>
      <c r="F818" s="30"/>
      <c r="W818" s="30"/>
      <c r="X818" s="30"/>
    </row>
    <row r="819" spans="3:24" x14ac:dyDescent="0.2">
      <c r="C819" s="30"/>
      <c r="D819" s="30"/>
      <c r="F819" s="30"/>
      <c r="W819" s="30"/>
      <c r="X819" s="30"/>
    </row>
    <row r="820" spans="3:24" x14ac:dyDescent="0.2">
      <c r="C820" s="30"/>
      <c r="D820" s="30"/>
      <c r="F820" s="30"/>
      <c r="W820" s="30"/>
      <c r="X820" s="30"/>
    </row>
    <row r="821" spans="3:24" x14ac:dyDescent="0.2">
      <c r="C821" s="30"/>
      <c r="D821" s="30"/>
      <c r="F821" s="30"/>
      <c r="W821" s="30"/>
      <c r="X821" s="30"/>
    </row>
    <row r="822" spans="3:24" x14ac:dyDescent="0.2">
      <c r="C822" s="30"/>
      <c r="D822" s="30"/>
      <c r="F822" s="30"/>
      <c r="W822" s="30"/>
      <c r="X822" s="30"/>
    </row>
    <row r="823" spans="3:24" x14ac:dyDescent="0.2">
      <c r="C823" s="30"/>
      <c r="D823" s="30"/>
      <c r="F823" s="30"/>
      <c r="W823" s="30"/>
      <c r="X823" s="30"/>
    </row>
    <row r="824" spans="3:24" x14ac:dyDescent="0.2">
      <c r="C824" s="30"/>
      <c r="D824" s="30"/>
      <c r="F824" s="30"/>
      <c r="W824" s="30"/>
      <c r="X824" s="30"/>
    </row>
    <row r="825" spans="3:24" x14ac:dyDescent="0.2">
      <c r="C825" s="30"/>
      <c r="D825" s="30"/>
      <c r="F825" s="30"/>
      <c r="W825" s="30"/>
      <c r="X825" s="30"/>
    </row>
    <row r="826" spans="3:24" x14ac:dyDescent="0.2">
      <c r="C826" s="30"/>
      <c r="D826" s="30"/>
      <c r="F826" s="30"/>
      <c r="W826" s="30"/>
      <c r="X826" s="30"/>
    </row>
    <row r="827" spans="3:24" x14ac:dyDescent="0.2">
      <c r="C827" s="30"/>
      <c r="D827" s="30"/>
      <c r="F827" s="30"/>
      <c r="W827" s="30"/>
      <c r="X827" s="30"/>
    </row>
    <row r="828" spans="3:24" x14ac:dyDescent="0.2">
      <c r="C828" s="30"/>
      <c r="D828" s="30"/>
      <c r="F828" s="30"/>
      <c r="W828" s="30"/>
      <c r="X828" s="30"/>
    </row>
    <row r="829" spans="3:24" x14ac:dyDescent="0.2">
      <c r="C829" s="30"/>
      <c r="D829" s="30"/>
      <c r="F829" s="30"/>
      <c r="W829" s="30"/>
      <c r="X829" s="30"/>
    </row>
    <row r="830" spans="3:24" x14ac:dyDescent="0.2">
      <c r="C830" s="30"/>
      <c r="D830" s="30"/>
      <c r="F830" s="30"/>
      <c r="W830" s="30"/>
      <c r="X830" s="30"/>
    </row>
    <row r="831" spans="3:24" x14ac:dyDescent="0.2">
      <c r="C831" s="30"/>
      <c r="D831" s="30"/>
      <c r="F831" s="30"/>
      <c r="W831" s="30"/>
      <c r="X831" s="30"/>
    </row>
    <row r="832" spans="3:24" x14ac:dyDescent="0.2">
      <c r="C832" s="30"/>
      <c r="D832" s="30"/>
      <c r="F832" s="30"/>
      <c r="W832" s="30"/>
      <c r="X832" s="30"/>
    </row>
    <row r="833" spans="3:24" x14ac:dyDescent="0.2">
      <c r="C833" s="30"/>
      <c r="D833" s="30"/>
      <c r="F833" s="30"/>
      <c r="W833" s="30"/>
      <c r="X833" s="30"/>
    </row>
    <row r="834" spans="3:24" x14ac:dyDescent="0.2">
      <c r="C834" s="30"/>
      <c r="D834" s="30"/>
      <c r="F834" s="30"/>
      <c r="W834" s="30"/>
      <c r="X834" s="30"/>
    </row>
    <row r="835" spans="3:24" x14ac:dyDescent="0.2">
      <c r="C835" s="30"/>
      <c r="D835" s="30"/>
      <c r="F835" s="30"/>
      <c r="W835" s="30"/>
      <c r="X835" s="30"/>
    </row>
    <row r="836" spans="3:24" x14ac:dyDescent="0.2">
      <c r="C836" s="30"/>
      <c r="D836" s="30"/>
      <c r="F836" s="30"/>
      <c r="W836" s="30"/>
      <c r="X836" s="30"/>
    </row>
    <row r="837" spans="3:24" x14ac:dyDescent="0.2">
      <c r="C837" s="30"/>
      <c r="D837" s="30"/>
      <c r="F837" s="30"/>
      <c r="W837" s="30"/>
      <c r="X837" s="30"/>
    </row>
    <row r="838" spans="3:24" x14ac:dyDescent="0.2">
      <c r="C838" s="30"/>
      <c r="D838" s="30"/>
      <c r="F838" s="30"/>
      <c r="W838" s="30"/>
      <c r="X838" s="30"/>
    </row>
    <row r="839" spans="3:24" x14ac:dyDescent="0.2">
      <c r="C839" s="30"/>
      <c r="D839" s="30"/>
      <c r="F839" s="30"/>
      <c r="W839" s="30"/>
      <c r="X839" s="30"/>
    </row>
    <row r="840" spans="3:24" x14ac:dyDescent="0.2">
      <c r="C840" s="30"/>
      <c r="D840" s="30"/>
      <c r="F840" s="30"/>
      <c r="W840" s="30"/>
      <c r="X840" s="30"/>
    </row>
    <row r="841" spans="3:24" x14ac:dyDescent="0.2">
      <c r="C841" s="30"/>
      <c r="D841" s="30"/>
      <c r="F841" s="30"/>
      <c r="W841" s="30"/>
      <c r="X841" s="30"/>
    </row>
    <row r="842" spans="3:24" x14ac:dyDescent="0.2">
      <c r="C842" s="30"/>
      <c r="D842" s="30"/>
      <c r="F842" s="30"/>
      <c r="W842" s="30"/>
      <c r="X842" s="30"/>
    </row>
    <row r="843" spans="3:24" x14ac:dyDescent="0.2">
      <c r="C843" s="30"/>
      <c r="D843" s="30"/>
      <c r="F843" s="30"/>
      <c r="W843" s="30"/>
      <c r="X843" s="30"/>
    </row>
    <row r="844" spans="3:24" x14ac:dyDescent="0.2">
      <c r="C844" s="30"/>
      <c r="D844" s="30"/>
      <c r="F844" s="30"/>
      <c r="W844" s="30"/>
      <c r="X844" s="30"/>
    </row>
    <row r="845" spans="3:24" x14ac:dyDescent="0.2">
      <c r="C845" s="30"/>
      <c r="D845" s="30"/>
      <c r="F845" s="30"/>
      <c r="W845" s="30"/>
      <c r="X845" s="30"/>
    </row>
    <row r="846" spans="3:24" x14ac:dyDescent="0.2">
      <c r="C846" s="30"/>
      <c r="D846" s="30"/>
      <c r="F846" s="30"/>
      <c r="W846" s="30"/>
      <c r="X846" s="30"/>
    </row>
    <row r="847" spans="3:24" x14ac:dyDescent="0.2">
      <c r="C847" s="30"/>
      <c r="D847" s="30"/>
      <c r="F847" s="30"/>
      <c r="W847" s="30"/>
      <c r="X847" s="30"/>
    </row>
    <row r="848" spans="3:24" x14ac:dyDescent="0.2">
      <c r="C848" s="30"/>
      <c r="D848" s="30"/>
      <c r="F848" s="30"/>
      <c r="W848" s="30"/>
      <c r="X848" s="30"/>
    </row>
    <row r="849" spans="3:24" x14ac:dyDescent="0.2">
      <c r="C849" s="30"/>
      <c r="D849" s="30"/>
      <c r="F849" s="30"/>
      <c r="W849" s="30"/>
      <c r="X849" s="30"/>
    </row>
    <row r="850" spans="3:24" x14ac:dyDescent="0.2">
      <c r="C850" s="30"/>
      <c r="D850" s="30"/>
      <c r="F850" s="30"/>
      <c r="W850" s="30"/>
      <c r="X850" s="30"/>
    </row>
    <row r="851" spans="3:24" x14ac:dyDescent="0.2">
      <c r="C851" s="30"/>
      <c r="D851" s="30"/>
      <c r="F851" s="30"/>
      <c r="W851" s="30"/>
      <c r="X851" s="30"/>
    </row>
    <row r="852" spans="3:24" x14ac:dyDescent="0.2">
      <c r="C852" s="30"/>
      <c r="D852" s="30"/>
      <c r="F852" s="30"/>
      <c r="W852" s="30"/>
      <c r="X852" s="30"/>
    </row>
    <row r="853" spans="3:24" x14ac:dyDescent="0.2">
      <c r="C853" s="30"/>
      <c r="D853" s="30"/>
      <c r="F853" s="30"/>
      <c r="W853" s="30"/>
      <c r="X853" s="30"/>
    </row>
    <row r="854" spans="3:24" x14ac:dyDescent="0.2">
      <c r="C854" s="30"/>
      <c r="D854" s="30"/>
      <c r="F854" s="30"/>
      <c r="W854" s="30"/>
      <c r="X854" s="30"/>
    </row>
    <row r="855" spans="3:24" x14ac:dyDescent="0.2">
      <c r="C855" s="30"/>
      <c r="D855" s="30"/>
      <c r="F855" s="30"/>
      <c r="W855" s="30"/>
      <c r="X855" s="30"/>
    </row>
    <row r="856" spans="3:24" x14ac:dyDescent="0.2">
      <c r="C856" s="30"/>
      <c r="D856" s="30"/>
      <c r="F856" s="30"/>
      <c r="W856" s="30"/>
      <c r="X856" s="30"/>
    </row>
    <row r="857" spans="3:24" x14ac:dyDescent="0.2">
      <c r="C857" s="30"/>
      <c r="D857" s="30"/>
      <c r="F857" s="30"/>
      <c r="W857" s="30"/>
      <c r="X857" s="30"/>
    </row>
    <row r="858" spans="3:24" x14ac:dyDescent="0.2">
      <c r="C858" s="30"/>
      <c r="D858" s="30"/>
      <c r="F858" s="30"/>
      <c r="W858" s="30"/>
      <c r="X858" s="30"/>
    </row>
    <row r="859" spans="3:24" x14ac:dyDescent="0.2">
      <c r="C859" s="30"/>
      <c r="D859" s="30"/>
      <c r="F859" s="30"/>
      <c r="W859" s="30"/>
      <c r="X859" s="30"/>
    </row>
    <row r="860" spans="3:24" x14ac:dyDescent="0.2">
      <c r="C860" s="30"/>
      <c r="D860" s="30"/>
      <c r="F860" s="30"/>
      <c r="W860" s="30"/>
      <c r="X860" s="30"/>
    </row>
    <row r="861" spans="3:24" x14ac:dyDescent="0.2">
      <c r="C861" s="30"/>
      <c r="D861" s="30"/>
      <c r="F861" s="30"/>
      <c r="W861" s="30"/>
      <c r="X861" s="30"/>
    </row>
    <row r="862" spans="3:24" x14ac:dyDescent="0.2">
      <c r="C862" s="30"/>
      <c r="D862" s="30"/>
      <c r="F862" s="30"/>
      <c r="W862" s="30"/>
      <c r="X862" s="30"/>
    </row>
    <row r="863" spans="3:24" x14ac:dyDescent="0.2">
      <c r="C863" s="30"/>
      <c r="D863" s="30"/>
      <c r="F863" s="30"/>
      <c r="W863" s="30"/>
      <c r="X863" s="30"/>
    </row>
    <row r="864" spans="3:24" x14ac:dyDescent="0.2">
      <c r="C864" s="30"/>
      <c r="D864" s="30"/>
      <c r="F864" s="30"/>
      <c r="W864" s="30"/>
      <c r="X864" s="30"/>
    </row>
    <row r="865" spans="3:24" x14ac:dyDescent="0.2">
      <c r="C865" s="30"/>
      <c r="D865" s="30"/>
      <c r="F865" s="30"/>
      <c r="W865" s="30"/>
      <c r="X865" s="30"/>
    </row>
    <row r="866" spans="3:24" x14ac:dyDescent="0.2">
      <c r="C866" s="30"/>
      <c r="D866" s="30"/>
      <c r="F866" s="30"/>
      <c r="W866" s="30"/>
      <c r="X866" s="30"/>
    </row>
    <row r="867" spans="3:24" x14ac:dyDescent="0.2">
      <c r="C867" s="30"/>
      <c r="D867" s="30"/>
      <c r="F867" s="30"/>
      <c r="W867" s="30"/>
      <c r="X867" s="30"/>
    </row>
    <row r="868" spans="3:24" x14ac:dyDescent="0.2">
      <c r="C868" s="30"/>
      <c r="D868" s="30"/>
      <c r="F868" s="30"/>
      <c r="W868" s="30"/>
      <c r="X868" s="30"/>
    </row>
    <row r="869" spans="3:24" x14ac:dyDescent="0.2">
      <c r="C869" s="30"/>
      <c r="D869" s="30"/>
      <c r="F869" s="30"/>
      <c r="W869" s="30"/>
      <c r="X869" s="30"/>
    </row>
    <row r="870" spans="3:24" x14ac:dyDescent="0.2">
      <c r="C870" s="30"/>
      <c r="D870" s="30"/>
      <c r="F870" s="30"/>
      <c r="W870" s="30"/>
      <c r="X870" s="30"/>
    </row>
    <row r="871" spans="3:24" x14ac:dyDescent="0.2">
      <c r="C871" s="30"/>
      <c r="D871" s="30"/>
      <c r="F871" s="30"/>
      <c r="W871" s="30"/>
      <c r="X871" s="30"/>
    </row>
    <row r="872" spans="3:24" x14ac:dyDescent="0.2">
      <c r="C872" s="30"/>
      <c r="D872" s="30"/>
      <c r="F872" s="30"/>
      <c r="W872" s="30"/>
      <c r="X872" s="30"/>
    </row>
    <row r="873" spans="3:24" x14ac:dyDescent="0.2">
      <c r="C873" s="30"/>
      <c r="D873" s="30"/>
      <c r="F873" s="30"/>
      <c r="W873" s="30"/>
      <c r="X873" s="30"/>
    </row>
    <row r="874" spans="3:24" x14ac:dyDescent="0.2">
      <c r="C874" s="30"/>
      <c r="D874" s="30"/>
      <c r="F874" s="30"/>
      <c r="W874" s="30"/>
      <c r="X874" s="30"/>
    </row>
    <row r="875" spans="3:24" x14ac:dyDescent="0.2">
      <c r="C875" s="30"/>
      <c r="D875" s="30"/>
      <c r="F875" s="30"/>
      <c r="W875" s="30"/>
      <c r="X875" s="30"/>
    </row>
    <row r="876" spans="3:24" x14ac:dyDescent="0.2">
      <c r="C876" s="30"/>
      <c r="D876" s="30"/>
      <c r="F876" s="30"/>
      <c r="W876" s="30"/>
      <c r="X876" s="30"/>
    </row>
    <row r="877" spans="3:24" x14ac:dyDescent="0.2">
      <c r="C877" s="30"/>
      <c r="D877" s="30"/>
      <c r="F877" s="30"/>
      <c r="W877" s="30"/>
      <c r="X877" s="30"/>
    </row>
    <row r="878" spans="3:24" x14ac:dyDescent="0.2">
      <c r="C878" s="30"/>
      <c r="D878" s="30"/>
      <c r="F878" s="30"/>
      <c r="W878" s="30"/>
      <c r="X878" s="30"/>
    </row>
    <row r="879" spans="3:24" x14ac:dyDescent="0.2">
      <c r="C879" s="30"/>
      <c r="D879" s="30"/>
      <c r="F879" s="30"/>
      <c r="W879" s="30"/>
      <c r="X879" s="30"/>
    </row>
    <row r="880" spans="3:24" x14ac:dyDescent="0.2">
      <c r="C880" s="30"/>
      <c r="D880" s="30"/>
      <c r="F880" s="30"/>
      <c r="W880" s="30"/>
      <c r="X880" s="30"/>
    </row>
    <row r="881" spans="3:24" x14ac:dyDescent="0.2">
      <c r="C881" s="30"/>
      <c r="D881" s="30"/>
      <c r="F881" s="30"/>
      <c r="W881" s="30"/>
      <c r="X881" s="30"/>
    </row>
    <row r="882" spans="3:24" x14ac:dyDescent="0.2">
      <c r="C882" s="30"/>
      <c r="D882" s="30"/>
      <c r="F882" s="30"/>
      <c r="W882" s="30"/>
      <c r="X882" s="30"/>
    </row>
    <row r="883" spans="3:24" x14ac:dyDescent="0.2">
      <c r="C883" s="30"/>
      <c r="D883" s="30"/>
      <c r="F883" s="30"/>
      <c r="W883" s="30"/>
      <c r="X883" s="30"/>
    </row>
    <row r="884" spans="3:24" x14ac:dyDescent="0.2">
      <c r="C884" s="30"/>
      <c r="D884" s="30"/>
      <c r="F884" s="30"/>
      <c r="W884" s="30"/>
      <c r="X884" s="30"/>
    </row>
    <row r="885" spans="3:24" x14ac:dyDescent="0.2">
      <c r="C885" s="30"/>
      <c r="D885" s="30"/>
      <c r="F885" s="30"/>
      <c r="W885" s="30"/>
      <c r="X885" s="30"/>
    </row>
    <row r="886" spans="3:24" x14ac:dyDescent="0.2">
      <c r="C886" s="30"/>
      <c r="D886" s="30"/>
      <c r="F886" s="30"/>
      <c r="W886" s="30"/>
      <c r="X886" s="30"/>
    </row>
    <row r="887" spans="3:24" x14ac:dyDescent="0.2">
      <c r="C887" s="30"/>
      <c r="D887" s="30"/>
      <c r="F887" s="30"/>
      <c r="W887" s="30"/>
      <c r="X887" s="30"/>
    </row>
    <row r="888" spans="3:24" x14ac:dyDescent="0.2">
      <c r="C888" s="30"/>
      <c r="D888" s="30"/>
      <c r="F888" s="30"/>
      <c r="W888" s="30"/>
      <c r="X888" s="30"/>
    </row>
    <row r="889" spans="3:24" x14ac:dyDescent="0.2">
      <c r="C889" s="30"/>
      <c r="D889" s="30"/>
      <c r="F889" s="30"/>
      <c r="W889" s="30"/>
      <c r="X889" s="30"/>
    </row>
    <row r="890" spans="3:24" x14ac:dyDescent="0.2">
      <c r="C890" s="30"/>
      <c r="D890" s="30"/>
      <c r="F890" s="30"/>
      <c r="W890" s="30"/>
      <c r="X890" s="30"/>
    </row>
    <row r="891" spans="3:24" x14ac:dyDescent="0.2">
      <c r="C891" s="30"/>
      <c r="D891" s="30"/>
      <c r="F891" s="30"/>
      <c r="W891" s="30"/>
      <c r="X891" s="30"/>
    </row>
    <row r="892" spans="3:24" x14ac:dyDescent="0.2">
      <c r="C892" s="30"/>
      <c r="D892" s="30"/>
      <c r="F892" s="30"/>
      <c r="W892" s="30"/>
      <c r="X892" s="30"/>
    </row>
    <row r="893" spans="3:24" x14ac:dyDescent="0.2">
      <c r="C893" s="30"/>
      <c r="D893" s="30"/>
      <c r="F893" s="30"/>
      <c r="W893" s="30"/>
      <c r="X893" s="30"/>
    </row>
    <row r="894" spans="3:24" x14ac:dyDescent="0.2">
      <c r="C894" s="30"/>
      <c r="D894" s="30"/>
      <c r="F894" s="30"/>
      <c r="W894" s="30"/>
      <c r="X894" s="30"/>
    </row>
    <row r="895" spans="3:24" x14ac:dyDescent="0.2">
      <c r="C895" s="30"/>
      <c r="D895" s="30"/>
      <c r="F895" s="30"/>
      <c r="W895" s="30"/>
      <c r="X895" s="30"/>
    </row>
    <row r="896" spans="3:24" x14ac:dyDescent="0.2">
      <c r="C896" s="30"/>
      <c r="D896" s="30"/>
      <c r="F896" s="30"/>
      <c r="W896" s="30"/>
      <c r="X896" s="30"/>
    </row>
    <row r="897" spans="3:24" x14ac:dyDescent="0.2">
      <c r="C897" s="30"/>
      <c r="D897" s="30"/>
      <c r="F897" s="30"/>
      <c r="W897" s="30"/>
      <c r="X897" s="30"/>
    </row>
    <row r="898" spans="3:24" x14ac:dyDescent="0.2">
      <c r="C898" s="30"/>
      <c r="D898" s="30"/>
      <c r="F898" s="30"/>
      <c r="W898" s="30"/>
      <c r="X898" s="30"/>
    </row>
    <row r="899" spans="3:24" x14ac:dyDescent="0.2">
      <c r="C899" s="30"/>
      <c r="D899" s="30"/>
      <c r="F899" s="30"/>
      <c r="W899" s="30"/>
      <c r="X899" s="30"/>
    </row>
    <row r="900" spans="3:24" x14ac:dyDescent="0.2">
      <c r="C900" s="30"/>
      <c r="D900" s="30"/>
      <c r="F900" s="30"/>
      <c r="W900" s="30"/>
      <c r="X900" s="30"/>
    </row>
    <row r="901" spans="3:24" x14ac:dyDescent="0.2">
      <c r="C901" s="30"/>
      <c r="D901" s="30"/>
      <c r="F901" s="30"/>
      <c r="W901" s="30"/>
      <c r="X901" s="30"/>
    </row>
    <row r="902" spans="3:24" x14ac:dyDescent="0.2">
      <c r="C902" s="30"/>
      <c r="D902" s="30"/>
      <c r="F902" s="30"/>
      <c r="W902" s="30"/>
      <c r="X902" s="30"/>
    </row>
    <row r="903" spans="3:24" x14ac:dyDescent="0.2">
      <c r="C903" s="30"/>
      <c r="D903" s="30"/>
      <c r="F903" s="30"/>
      <c r="W903" s="30"/>
      <c r="X903" s="30"/>
    </row>
    <row r="904" spans="3:24" x14ac:dyDescent="0.2">
      <c r="C904" s="30"/>
      <c r="D904" s="30"/>
      <c r="F904" s="30"/>
      <c r="W904" s="30"/>
      <c r="X904" s="30"/>
    </row>
    <row r="905" spans="3:24" x14ac:dyDescent="0.2">
      <c r="C905" s="30"/>
      <c r="D905" s="30"/>
      <c r="F905" s="30"/>
      <c r="W905" s="30"/>
      <c r="X905" s="30"/>
    </row>
    <row r="906" spans="3:24" x14ac:dyDescent="0.2">
      <c r="C906" s="30"/>
      <c r="D906" s="30"/>
      <c r="F906" s="30"/>
      <c r="W906" s="30"/>
      <c r="X906" s="30"/>
    </row>
    <row r="907" spans="3:24" x14ac:dyDescent="0.2">
      <c r="C907" s="30"/>
      <c r="D907" s="30"/>
      <c r="F907" s="30"/>
      <c r="W907" s="30"/>
      <c r="X907" s="30"/>
    </row>
    <row r="908" spans="3:24" x14ac:dyDescent="0.2">
      <c r="C908" s="30"/>
      <c r="D908" s="30"/>
      <c r="F908" s="30"/>
      <c r="W908" s="30"/>
      <c r="X908" s="30"/>
    </row>
    <row r="909" spans="3:24" x14ac:dyDescent="0.2">
      <c r="C909" s="30"/>
      <c r="D909" s="30"/>
      <c r="F909" s="30"/>
      <c r="W909" s="30"/>
      <c r="X909" s="30"/>
    </row>
    <row r="910" spans="3:24" x14ac:dyDescent="0.2">
      <c r="C910" s="30"/>
      <c r="D910" s="30"/>
      <c r="F910" s="30"/>
      <c r="W910" s="30"/>
      <c r="X910" s="30"/>
    </row>
    <row r="911" spans="3:24" x14ac:dyDescent="0.2">
      <c r="C911" s="30"/>
      <c r="D911" s="30"/>
      <c r="F911" s="30"/>
      <c r="W911" s="30"/>
      <c r="X911" s="30"/>
    </row>
    <row r="912" spans="3:24" x14ac:dyDescent="0.2">
      <c r="C912" s="30"/>
      <c r="D912" s="30"/>
      <c r="F912" s="30"/>
      <c r="W912" s="30"/>
      <c r="X912" s="30"/>
    </row>
    <row r="913" spans="3:24" x14ac:dyDescent="0.2">
      <c r="C913" s="30"/>
      <c r="D913" s="30"/>
      <c r="F913" s="30"/>
      <c r="W913" s="30"/>
      <c r="X913" s="30"/>
    </row>
    <row r="914" spans="3:24" x14ac:dyDescent="0.2">
      <c r="C914" s="30"/>
      <c r="D914" s="30"/>
      <c r="F914" s="30"/>
      <c r="W914" s="30"/>
      <c r="X914" s="30"/>
    </row>
    <row r="915" spans="3:24" x14ac:dyDescent="0.2">
      <c r="C915" s="30"/>
      <c r="D915" s="30"/>
      <c r="F915" s="30"/>
      <c r="W915" s="30"/>
      <c r="X915" s="30"/>
    </row>
    <row r="916" spans="3:24" x14ac:dyDescent="0.2">
      <c r="C916" s="30"/>
      <c r="D916" s="30"/>
      <c r="F916" s="30"/>
      <c r="W916" s="30"/>
      <c r="X916" s="30"/>
    </row>
    <row r="917" spans="3:24" x14ac:dyDescent="0.2">
      <c r="C917" s="30"/>
      <c r="D917" s="30"/>
      <c r="F917" s="30"/>
      <c r="W917" s="30"/>
      <c r="X917" s="30"/>
    </row>
    <row r="918" spans="3:24" x14ac:dyDescent="0.2">
      <c r="C918" s="30"/>
      <c r="D918" s="30"/>
      <c r="F918" s="30"/>
      <c r="W918" s="30"/>
      <c r="X918" s="30"/>
    </row>
    <row r="919" spans="3:24" x14ac:dyDescent="0.2">
      <c r="C919" s="30"/>
      <c r="D919" s="30"/>
      <c r="F919" s="30"/>
      <c r="W919" s="30"/>
      <c r="X919" s="30"/>
    </row>
    <row r="920" spans="3:24" x14ac:dyDescent="0.2">
      <c r="C920" s="30"/>
      <c r="D920" s="30"/>
      <c r="F920" s="30"/>
      <c r="W920" s="30"/>
      <c r="X920" s="30"/>
    </row>
    <row r="921" spans="3:24" x14ac:dyDescent="0.2">
      <c r="C921" s="30"/>
      <c r="D921" s="30"/>
      <c r="F921" s="30"/>
      <c r="W921" s="30"/>
      <c r="X921" s="30"/>
    </row>
    <row r="922" spans="3:24" x14ac:dyDescent="0.2">
      <c r="C922" s="30"/>
      <c r="D922" s="30"/>
      <c r="F922" s="30"/>
      <c r="W922" s="30"/>
      <c r="X922" s="30"/>
    </row>
    <row r="923" spans="3:24" x14ac:dyDescent="0.2">
      <c r="C923" s="30"/>
      <c r="D923" s="30"/>
      <c r="F923" s="30"/>
      <c r="W923" s="30"/>
      <c r="X923" s="30"/>
    </row>
    <row r="924" spans="3:24" x14ac:dyDescent="0.2">
      <c r="C924" s="30"/>
      <c r="D924" s="30"/>
      <c r="F924" s="30"/>
      <c r="W924" s="30"/>
      <c r="X924" s="30"/>
    </row>
    <row r="925" spans="3:24" x14ac:dyDescent="0.2">
      <c r="C925" s="30"/>
      <c r="D925" s="30"/>
      <c r="F925" s="30"/>
      <c r="W925" s="30"/>
      <c r="X925" s="30"/>
    </row>
    <row r="926" spans="3:24" x14ac:dyDescent="0.2">
      <c r="C926" s="30"/>
      <c r="D926" s="30"/>
      <c r="F926" s="30"/>
      <c r="W926" s="30"/>
      <c r="X926" s="30"/>
    </row>
    <row r="927" spans="3:24" x14ac:dyDescent="0.2">
      <c r="C927" s="30"/>
      <c r="D927" s="30"/>
      <c r="F927" s="30"/>
      <c r="W927" s="30"/>
      <c r="X927" s="30"/>
    </row>
    <row r="928" spans="3:24" x14ac:dyDescent="0.2">
      <c r="C928" s="30"/>
      <c r="D928" s="30"/>
      <c r="F928" s="30"/>
      <c r="W928" s="30"/>
      <c r="X928" s="30"/>
    </row>
    <row r="929" spans="3:24" x14ac:dyDescent="0.2">
      <c r="C929" s="30"/>
      <c r="D929" s="30"/>
      <c r="F929" s="30"/>
      <c r="W929" s="30"/>
      <c r="X929" s="30"/>
    </row>
    <row r="930" spans="3:24" x14ac:dyDescent="0.2">
      <c r="C930" s="30"/>
      <c r="D930" s="30"/>
      <c r="F930" s="30"/>
      <c r="W930" s="30"/>
      <c r="X930" s="30"/>
    </row>
    <row r="931" spans="3:24" x14ac:dyDescent="0.2">
      <c r="C931" s="30"/>
      <c r="D931" s="30"/>
      <c r="F931" s="30"/>
      <c r="W931" s="30"/>
      <c r="X931" s="30"/>
    </row>
    <row r="932" spans="3:24" x14ac:dyDescent="0.2">
      <c r="C932" s="30"/>
      <c r="D932" s="30"/>
      <c r="F932" s="30"/>
      <c r="W932" s="30"/>
      <c r="X932" s="30"/>
    </row>
    <row r="933" spans="3:24" x14ac:dyDescent="0.2">
      <c r="C933" s="30"/>
      <c r="D933" s="30"/>
      <c r="F933" s="30"/>
      <c r="W933" s="30"/>
      <c r="X933" s="30"/>
    </row>
    <row r="934" spans="3:24" x14ac:dyDescent="0.2">
      <c r="C934" s="30"/>
      <c r="D934" s="30"/>
      <c r="F934" s="30"/>
      <c r="W934" s="30"/>
      <c r="X934" s="30"/>
    </row>
    <row r="935" spans="3:24" x14ac:dyDescent="0.2">
      <c r="C935" s="30"/>
      <c r="D935" s="30"/>
      <c r="F935" s="30"/>
      <c r="W935" s="30"/>
      <c r="X935" s="30"/>
    </row>
    <row r="936" spans="3:24" x14ac:dyDescent="0.2">
      <c r="C936" s="30"/>
      <c r="D936" s="30"/>
      <c r="F936" s="30"/>
      <c r="W936" s="30"/>
      <c r="X936" s="30"/>
    </row>
    <row r="937" spans="3:24" x14ac:dyDescent="0.2">
      <c r="C937" s="30"/>
      <c r="D937" s="30"/>
      <c r="F937" s="30"/>
      <c r="W937" s="30"/>
      <c r="X937" s="30"/>
    </row>
    <row r="938" spans="3:24" x14ac:dyDescent="0.2">
      <c r="C938" s="30"/>
      <c r="D938" s="30"/>
      <c r="F938" s="30"/>
      <c r="W938" s="30"/>
      <c r="X938" s="30"/>
    </row>
    <row r="939" spans="3:24" x14ac:dyDescent="0.2">
      <c r="C939" s="30"/>
      <c r="D939" s="30"/>
      <c r="F939" s="30"/>
      <c r="W939" s="30"/>
      <c r="X939" s="30"/>
    </row>
    <row r="940" spans="3:24" x14ac:dyDescent="0.2">
      <c r="C940" s="30"/>
      <c r="D940" s="30"/>
      <c r="F940" s="30"/>
      <c r="W940" s="30"/>
      <c r="X940" s="30"/>
    </row>
    <row r="941" spans="3:24" x14ac:dyDescent="0.2">
      <c r="C941" s="30"/>
      <c r="D941" s="30"/>
      <c r="F941" s="30"/>
      <c r="W941" s="30"/>
      <c r="X941" s="30"/>
    </row>
    <row r="942" spans="3:24" x14ac:dyDescent="0.2">
      <c r="C942" s="30"/>
      <c r="D942" s="30"/>
      <c r="F942" s="30"/>
      <c r="W942" s="30"/>
      <c r="X942" s="30"/>
    </row>
    <row r="943" spans="3:24" x14ac:dyDescent="0.2">
      <c r="C943" s="30"/>
      <c r="D943" s="30"/>
      <c r="F943" s="30"/>
      <c r="W943" s="30"/>
      <c r="X943" s="30"/>
    </row>
    <row r="944" spans="3:24" x14ac:dyDescent="0.2">
      <c r="C944" s="30"/>
      <c r="D944" s="30"/>
      <c r="F944" s="30"/>
      <c r="W944" s="30"/>
      <c r="X944" s="30"/>
    </row>
    <row r="945" spans="3:24" x14ac:dyDescent="0.2">
      <c r="C945" s="30"/>
      <c r="D945" s="30"/>
      <c r="F945" s="30"/>
      <c r="W945" s="30"/>
      <c r="X945" s="30"/>
    </row>
    <row r="946" spans="3:24" x14ac:dyDescent="0.2">
      <c r="C946" s="30"/>
      <c r="D946" s="30"/>
      <c r="F946" s="30"/>
      <c r="W946" s="30"/>
      <c r="X946" s="30"/>
    </row>
    <row r="947" spans="3:24" x14ac:dyDescent="0.2">
      <c r="C947" s="30"/>
      <c r="D947" s="30"/>
      <c r="F947" s="30"/>
      <c r="W947" s="30"/>
      <c r="X947" s="30"/>
    </row>
    <row r="948" spans="3:24" x14ac:dyDescent="0.2">
      <c r="C948" s="30"/>
      <c r="D948" s="30"/>
      <c r="F948" s="30"/>
      <c r="W948" s="30"/>
      <c r="X948" s="30"/>
    </row>
    <row r="949" spans="3:24" x14ac:dyDescent="0.2">
      <c r="C949" s="30"/>
      <c r="D949" s="30"/>
      <c r="F949" s="30"/>
      <c r="W949" s="30"/>
      <c r="X949" s="30"/>
    </row>
    <row r="950" spans="3:24" x14ac:dyDescent="0.2">
      <c r="C950" s="30"/>
      <c r="D950" s="30"/>
      <c r="F950" s="30"/>
      <c r="W950" s="30"/>
      <c r="X950" s="30"/>
    </row>
    <row r="951" spans="3:24" x14ac:dyDescent="0.2">
      <c r="C951" s="30"/>
      <c r="D951" s="30"/>
      <c r="F951" s="30"/>
      <c r="W951" s="30"/>
      <c r="X951" s="30"/>
    </row>
    <row r="952" spans="3:24" x14ac:dyDescent="0.2">
      <c r="C952" s="30"/>
      <c r="D952" s="30"/>
      <c r="F952" s="30"/>
      <c r="W952" s="30"/>
      <c r="X952" s="30"/>
    </row>
    <row r="953" spans="3:24" x14ac:dyDescent="0.2">
      <c r="C953" s="30"/>
      <c r="D953" s="30"/>
      <c r="F953" s="30"/>
      <c r="W953" s="30"/>
      <c r="X953" s="30"/>
    </row>
    <row r="954" spans="3:24" x14ac:dyDescent="0.2">
      <c r="C954" s="30"/>
      <c r="D954" s="30"/>
      <c r="F954" s="30"/>
      <c r="W954" s="30"/>
      <c r="X954" s="30"/>
    </row>
    <row r="955" spans="3:24" x14ac:dyDescent="0.2">
      <c r="C955" s="30"/>
      <c r="D955" s="30"/>
      <c r="F955" s="30"/>
      <c r="W955" s="30"/>
      <c r="X955" s="30"/>
    </row>
    <row r="956" spans="3:24" x14ac:dyDescent="0.2">
      <c r="C956" s="30"/>
      <c r="D956" s="30"/>
      <c r="F956" s="30"/>
      <c r="W956" s="30"/>
      <c r="X956" s="30"/>
    </row>
    <row r="957" spans="3:24" x14ac:dyDescent="0.2">
      <c r="C957" s="30"/>
      <c r="D957" s="30"/>
      <c r="F957" s="30"/>
      <c r="W957" s="30"/>
      <c r="X957" s="30"/>
    </row>
    <row r="958" spans="3:24" x14ac:dyDescent="0.2">
      <c r="C958" s="30"/>
      <c r="D958" s="30"/>
      <c r="F958" s="30"/>
      <c r="W958" s="30"/>
      <c r="X958" s="30"/>
    </row>
    <row r="959" spans="3:24" x14ac:dyDescent="0.2">
      <c r="C959" s="30"/>
      <c r="D959" s="30"/>
      <c r="F959" s="30"/>
      <c r="W959" s="30"/>
      <c r="X959" s="30"/>
    </row>
    <row r="960" spans="3:24" x14ac:dyDescent="0.2">
      <c r="C960" s="30"/>
      <c r="D960" s="30"/>
      <c r="F960" s="30"/>
      <c r="W960" s="30"/>
      <c r="X960" s="30"/>
    </row>
    <row r="961" spans="3:24" x14ac:dyDescent="0.2">
      <c r="C961" s="30"/>
      <c r="D961" s="30"/>
      <c r="F961" s="30"/>
      <c r="W961" s="30"/>
      <c r="X961" s="30"/>
    </row>
    <row r="962" spans="3:24" x14ac:dyDescent="0.2">
      <c r="C962" s="30"/>
      <c r="D962" s="30"/>
      <c r="F962" s="30"/>
      <c r="W962" s="30"/>
      <c r="X962" s="30"/>
    </row>
    <row r="963" spans="3:24" x14ac:dyDescent="0.2">
      <c r="C963" s="30"/>
      <c r="D963" s="30"/>
      <c r="F963" s="30"/>
      <c r="W963" s="30"/>
      <c r="X963" s="30"/>
    </row>
    <row r="964" spans="3:24" x14ac:dyDescent="0.2">
      <c r="C964" s="30"/>
      <c r="D964" s="30"/>
      <c r="F964" s="30"/>
      <c r="W964" s="30"/>
      <c r="X964" s="30"/>
    </row>
    <row r="965" spans="3:24" x14ac:dyDescent="0.2">
      <c r="C965" s="30"/>
      <c r="D965" s="30"/>
      <c r="F965" s="30"/>
      <c r="W965" s="30"/>
      <c r="X965" s="30"/>
    </row>
    <row r="966" spans="3:24" x14ac:dyDescent="0.2">
      <c r="C966" s="30"/>
      <c r="D966" s="30"/>
      <c r="F966" s="30"/>
      <c r="W966" s="30"/>
      <c r="X966" s="30"/>
    </row>
    <row r="967" spans="3:24" x14ac:dyDescent="0.2">
      <c r="C967" s="30"/>
      <c r="D967" s="30"/>
      <c r="F967" s="30"/>
      <c r="W967" s="30"/>
      <c r="X967" s="30"/>
    </row>
    <row r="968" spans="3:24" x14ac:dyDescent="0.2">
      <c r="C968" s="30"/>
      <c r="D968" s="30"/>
      <c r="F968" s="30"/>
      <c r="W968" s="30"/>
      <c r="X968" s="30"/>
    </row>
    <row r="969" spans="3:24" x14ac:dyDescent="0.2">
      <c r="C969" s="30"/>
      <c r="D969" s="30"/>
      <c r="F969" s="30"/>
      <c r="W969" s="30"/>
      <c r="X969" s="30"/>
    </row>
    <row r="970" spans="3:24" x14ac:dyDescent="0.2">
      <c r="C970" s="30"/>
      <c r="D970" s="30"/>
      <c r="F970" s="30"/>
      <c r="W970" s="30"/>
      <c r="X970" s="30"/>
    </row>
    <row r="971" spans="3:24" x14ac:dyDescent="0.2">
      <c r="C971" s="30"/>
      <c r="D971" s="30"/>
      <c r="F971" s="30"/>
      <c r="W971" s="30"/>
      <c r="X971" s="30"/>
    </row>
    <row r="972" spans="3:24" x14ac:dyDescent="0.2">
      <c r="C972" s="30"/>
      <c r="D972" s="30"/>
      <c r="F972" s="30"/>
      <c r="W972" s="30"/>
      <c r="X972" s="30"/>
    </row>
    <row r="973" spans="3:24" x14ac:dyDescent="0.2">
      <c r="C973" s="30"/>
      <c r="D973" s="30"/>
      <c r="F973" s="30"/>
      <c r="W973" s="30"/>
      <c r="X973" s="30"/>
    </row>
    <row r="974" spans="3:24" x14ac:dyDescent="0.2">
      <c r="C974" s="30"/>
      <c r="D974" s="30"/>
      <c r="F974" s="30"/>
      <c r="W974" s="30"/>
      <c r="X974" s="30"/>
    </row>
    <row r="975" spans="3:24" x14ac:dyDescent="0.2">
      <c r="C975" s="30"/>
      <c r="D975" s="30"/>
      <c r="F975" s="30"/>
      <c r="W975" s="30"/>
      <c r="X975" s="30"/>
    </row>
    <row r="976" spans="3:24" x14ac:dyDescent="0.2">
      <c r="C976" s="30"/>
      <c r="D976" s="30"/>
      <c r="F976" s="30"/>
      <c r="W976" s="30"/>
      <c r="X976" s="30"/>
    </row>
    <row r="977" spans="3:24" x14ac:dyDescent="0.2">
      <c r="C977" s="30"/>
      <c r="D977" s="30"/>
      <c r="F977" s="30"/>
      <c r="W977" s="30"/>
      <c r="X977" s="30"/>
    </row>
    <row r="978" spans="3:24" x14ac:dyDescent="0.2">
      <c r="C978" s="30"/>
      <c r="D978" s="30"/>
      <c r="F978" s="30"/>
      <c r="W978" s="30"/>
      <c r="X978" s="30"/>
    </row>
    <row r="979" spans="3:24" x14ac:dyDescent="0.2">
      <c r="C979" s="30"/>
      <c r="D979" s="30"/>
      <c r="F979" s="30"/>
      <c r="W979" s="30"/>
      <c r="X979" s="30"/>
    </row>
    <row r="980" spans="3:24" x14ac:dyDescent="0.2">
      <c r="C980" s="30"/>
      <c r="D980" s="30"/>
      <c r="F980" s="30"/>
      <c r="W980" s="30"/>
      <c r="X980" s="30"/>
    </row>
    <row r="981" spans="3:24" x14ac:dyDescent="0.2">
      <c r="C981" s="30"/>
      <c r="D981" s="30"/>
      <c r="F981" s="30"/>
      <c r="W981" s="30"/>
      <c r="X981" s="30"/>
    </row>
    <row r="982" spans="3:24" x14ac:dyDescent="0.2">
      <c r="C982" s="30"/>
      <c r="D982" s="30"/>
      <c r="F982" s="30"/>
      <c r="W982" s="30"/>
      <c r="X982" s="30"/>
    </row>
    <row r="983" spans="3:24" x14ac:dyDescent="0.2">
      <c r="C983" s="30"/>
      <c r="D983" s="30"/>
      <c r="F983" s="30"/>
      <c r="W983" s="30"/>
      <c r="X983" s="30"/>
    </row>
    <row r="984" spans="3:24" x14ac:dyDescent="0.2">
      <c r="C984" s="30"/>
      <c r="D984" s="30"/>
      <c r="F984" s="30"/>
      <c r="W984" s="30"/>
      <c r="X984" s="30"/>
    </row>
    <row r="985" spans="3:24" x14ac:dyDescent="0.2">
      <c r="C985" s="30"/>
      <c r="D985" s="30"/>
      <c r="F985" s="30"/>
      <c r="W985" s="30"/>
      <c r="X985" s="30"/>
    </row>
    <row r="986" spans="3:24" x14ac:dyDescent="0.2">
      <c r="C986" s="30"/>
      <c r="D986" s="30"/>
      <c r="F986" s="30"/>
      <c r="W986" s="30"/>
      <c r="X986" s="30"/>
    </row>
    <row r="987" spans="3:24" x14ac:dyDescent="0.2">
      <c r="C987" s="30"/>
      <c r="D987" s="30"/>
      <c r="F987" s="30"/>
      <c r="W987" s="30"/>
      <c r="X987" s="30"/>
    </row>
    <row r="988" spans="3:24" x14ac:dyDescent="0.2">
      <c r="C988" s="30"/>
      <c r="D988" s="30"/>
      <c r="F988" s="30"/>
      <c r="W988" s="30"/>
      <c r="X988" s="30"/>
    </row>
    <row r="989" spans="3:24" x14ac:dyDescent="0.2">
      <c r="C989" s="30"/>
      <c r="D989" s="30"/>
      <c r="F989" s="30"/>
      <c r="W989" s="30"/>
      <c r="X989" s="30"/>
    </row>
    <row r="990" spans="3:24" x14ac:dyDescent="0.2">
      <c r="C990" s="30"/>
      <c r="D990" s="30"/>
      <c r="F990" s="30"/>
      <c r="W990" s="30"/>
      <c r="X990" s="30"/>
    </row>
    <row r="991" spans="3:24" x14ac:dyDescent="0.2">
      <c r="C991" s="30"/>
      <c r="D991" s="30"/>
      <c r="F991" s="30"/>
      <c r="W991" s="30"/>
      <c r="X991" s="30"/>
    </row>
    <row r="992" spans="3:24" x14ac:dyDescent="0.2">
      <c r="C992" s="30"/>
      <c r="D992" s="30"/>
      <c r="F992" s="30"/>
      <c r="W992" s="30"/>
      <c r="X992" s="30"/>
    </row>
    <row r="993" spans="3:24" x14ac:dyDescent="0.2">
      <c r="C993" s="30"/>
      <c r="D993" s="30"/>
      <c r="F993" s="30"/>
      <c r="W993" s="30"/>
      <c r="X993" s="30"/>
    </row>
    <row r="994" spans="3:24" x14ac:dyDescent="0.2">
      <c r="C994" s="30"/>
      <c r="D994" s="30"/>
      <c r="F994" s="30"/>
      <c r="W994" s="30"/>
      <c r="X994" s="30"/>
    </row>
    <row r="995" spans="3:24" x14ac:dyDescent="0.2">
      <c r="C995" s="30"/>
      <c r="D995" s="30"/>
      <c r="F995" s="30"/>
      <c r="W995" s="30"/>
      <c r="X995" s="30"/>
    </row>
    <row r="996" spans="3:24" x14ac:dyDescent="0.2">
      <c r="C996" s="30"/>
      <c r="D996" s="30"/>
      <c r="F996" s="30"/>
      <c r="W996" s="30"/>
      <c r="X996" s="30"/>
    </row>
    <row r="997" spans="3:24" x14ac:dyDescent="0.2">
      <c r="C997" s="30"/>
      <c r="D997" s="30"/>
      <c r="F997" s="30"/>
      <c r="W997" s="30"/>
      <c r="X997" s="30"/>
    </row>
    <row r="998" spans="3:24" x14ac:dyDescent="0.2">
      <c r="C998" s="30"/>
      <c r="D998" s="30"/>
      <c r="F998" s="30"/>
      <c r="W998" s="30"/>
      <c r="X998" s="30"/>
    </row>
    <row r="999" spans="3:24" x14ac:dyDescent="0.2">
      <c r="C999" s="30"/>
      <c r="D999" s="30"/>
      <c r="F999" s="30"/>
      <c r="W999" s="30"/>
      <c r="X999" s="30"/>
    </row>
    <row r="1000" spans="3:24" x14ac:dyDescent="0.2">
      <c r="C1000" s="30"/>
      <c r="D1000" s="30"/>
      <c r="F1000" s="30"/>
      <c r="W1000" s="30"/>
      <c r="X1000" s="30"/>
    </row>
    <row r="1001" spans="3:24" x14ac:dyDescent="0.2">
      <c r="C1001" s="30"/>
      <c r="D1001" s="30"/>
      <c r="F1001" s="30"/>
      <c r="W1001" s="30"/>
      <c r="X1001" s="30"/>
    </row>
    <row r="1002" spans="3:24" x14ac:dyDescent="0.2">
      <c r="C1002" s="30"/>
      <c r="D1002" s="30"/>
      <c r="F1002" s="30"/>
      <c r="W1002" s="30"/>
      <c r="X1002" s="30"/>
    </row>
    <row r="1003" spans="3:24" x14ac:dyDescent="0.2">
      <c r="C1003" s="30"/>
      <c r="D1003" s="30"/>
      <c r="F1003" s="30"/>
      <c r="W1003" s="30"/>
      <c r="X1003" s="30"/>
    </row>
    <row r="1004" spans="3:24" x14ac:dyDescent="0.2">
      <c r="C1004" s="30"/>
      <c r="D1004" s="30"/>
      <c r="F1004" s="30"/>
      <c r="W1004" s="30"/>
      <c r="X1004" s="30"/>
    </row>
    <row r="1005" spans="3:24" x14ac:dyDescent="0.2">
      <c r="C1005" s="30"/>
      <c r="D1005" s="30"/>
      <c r="F1005" s="30"/>
      <c r="W1005" s="30"/>
      <c r="X1005" s="30"/>
    </row>
    <row r="1006" spans="3:24" x14ac:dyDescent="0.2">
      <c r="C1006" s="30"/>
      <c r="D1006" s="30"/>
      <c r="F1006" s="30"/>
      <c r="W1006" s="30"/>
      <c r="X1006" s="30"/>
    </row>
    <row r="1007" spans="3:24" x14ac:dyDescent="0.2">
      <c r="C1007" s="30"/>
      <c r="D1007" s="30"/>
      <c r="F1007" s="30"/>
      <c r="W1007" s="30"/>
      <c r="X1007" s="30"/>
    </row>
    <row r="1008" spans="3:24" x14ac:dyDescent="0.2">
      <c r="C1008" s="30"/>
      <c r="D1008" s="30"/>
      <c r="F1008" s="30"/>
      <c r="W1008" s="30"/>
      <c r="X1008" s="30"/>
    </row>
    <row r="1009" spans="3:24" x14ac:dyDescent="0.2">
      <c r="C1009" s="30"/>
      <c r="D1009" s="30"/>
      <c r="F1009" s="30"/>
      <c r="W1009" s="30"/>
      <c r="X1009" s="30"/>
    </row>
    <row r="1010" spans="3:24" x14ac:dyDescent="0.2">
      <c r="C1010" s="30"/>
      <c r="D1010" s="30"/>
      <c r="F1010" s="30"/>
      <c r="W1010" s="30"/>
      <c r="X1010" s="30"/>
    </row>
    <row r="1011" spans="3:24" x14ac:dyDescent="0.2">
      <c r="C1011" s="30"/>
      <c r="D1011" s="30"/>
      <c r="F1011" s="30"/>
      <c r="W1011" s="30"/>
      <c r="X1011" s="30"/>
    </row>
    <row r="1012" spans="3:24" x14ac:dyDescent="0.2">
      <c r="C1012" s="30"/>
      <c r="D1012" s="30"/>
      <c r="F1012" s="30"/>
      <c r="W1012" s="30"/>
      <c r="X1012" s="30"/>
    </row>
    <row r="1013" spans="3:24" x14ac:dyDescent="0.2">
      <c r="C1013" s="30"/>
      <c r="D1013" s="30"/>
      <c r="F1013" s="30"/>
      <c r="W1013" s="30"/>
      <c r="X1013" s="30"/>
    </row>
    <row r="1014" spans="3:24" x14ac:dyDescent="0.2">
      <c r="C1014" s="30"/>
      <c r="D1014" s="30"/>
      <c r="F1014" s="30"/>
      <c r="W1014" s="30"/>
      <c r="X1014" s="30"/>
    </row>
    <row r="1015" spans="3:24" x14ac:dyDescent="0.2">
      <c r="C1015" s="30"/>
      <c r="D1015" s="30"/>
      <c r="F1015" s="30"/>
      <c r="W1015" s="30"/>
      <c r="X1015" s="30"/>
    </row>
    <row r="1016" spans="3:24" x14ac:dyDescent="0.2">
      <c r="C1016" s="30"/>
      <c r="D1016" s="30"/>
      <c r="F1016" s="30"/>
      <c r="W1016" s="30"/>
      <c r="X1016" s="30"/>
    </row>
    <row r="1017" spans="3:24" x14ac:dyDescent="0.2">
      <c r="C1017" s="30"/>
      <c r="D1017" s="30"/>
      <c r="F1017" s="30"/>
      <c r="W1017" s="30"/>
      <c r="X1017" s="30"/>
    </row>
    <row r="1018" spans="3:24" x14ac:dyDescent="0.2">
      <c r="C1018" s="30"/>
      <c r="D1018" s="30"/>
      <c r="F1018" s="30"/>
      <c r="W1018" s="30"/>
      <c r="X1018" s="30"/>
    </row>
    <row r="1019" spans="3:24" x14ac:dyDescent="0.2">
      <c r="C1019" s="30"/>
      <c r="D1019" s="30"/>
      <c r="F1019" s="30"/>
      <c r="W1019" s="30"/>
      <c r="X1019" s="30"/>
    </row>
    <row r="1020" spans="3:24" x14ac:dyDescent="0.2">
      <c r="C1020" s="30"/>
      <c r="D1020" s="30"/>
      <c r="F1020" s="30"/>
      <c r="W1020" s="30"/>
      <c r="X1020" s="30"/>
    </row>
    <row r="1021" spans="3:24" x14ac:dyDescent="0.2">
      <c r="C1021" s="30"/>
      <c r="D1021" s="30"/>
      <c r="F1021" s="30"/>
      <c r="W1021" s="30"/>
      <c r="X1021" s="30"/>
    </row>
    <row r="1022" spans="3:24" x14ac:dyDescent="0.2">
      <c r="C1022" s="30"/>
      <c r="D1022" s="30"/>
      <c r="F1022" s="30"/>
      <c r="W1022" s="30"/>
      <c r="X1022" s="30"/>
    </row>
    <row r="1023" spans="3:24" x14ac:dyDescent="0.2">
      <c r="C1023" s="30"/>
      <c r="D1023" s="30"/>
      <c r="F1023" s="30"/>
      <c r="W1023" s="30"/>
      <c r="X1023" s="30"/>
    </row>
    <row r="1024" spans="3:24" x14ac:dyDescent="0.2">
      <c r="C1024" s="30"/>
      <c r="D1024" s="30"/>
      <c r="F1024" s="30"/>
      <c r="W1024" s="30"/>
      <c r="X1024" s="30"/>
    </row>
    <row r="1025" spans="3:24" x14ac:dyDescent="0.2">
      <c r="C1025" s="30"/>
      <c r="D1025" s="30"/>
      <c r="F1025" s="30"/>
      <c r="W1025" s="30"/>
      <c r="X1025" s="30"/>
    </row>
    <row r="1026" spans="3:24" x14ac:dyDescent="0.2">
      <c r="C1026" s="30"/>
      <c r="D1026" s="30"/>
      <c r="F1026" s="30"/>
      <c r="W1026" s="30"/>
      <c r="X1026" s="30"/>
    </row>
    <row r="1027" spans="3:24" x14ac:dyDescent="0.2">
      <c r="C1027" s="30"/>
      <c r="D1027" s="30"/>
      <c r="F1027" s="30"/>
      <c r="W1027" s="30"/>
      <c r="X1027" s="30"/>
    </row>
    <row r="1028" spans="3:24" x14ac:dyDescent="0.2">
      <c r="C1028" s="30"/>
      <c r="D1028" s="30"/>
      <c r="F1028" s="30"/>
      <c r="W1028" s="30"/>
      <c r="X1028" s="30"/>
    </row>
    <row r="1029" spans="3:24" x14ac:dyDescent="0.2">
      <c r="C1029" s="30"/>
      <c r="D1029" s="30"/>
      <c r="F1029" s="30"/>
      <c r="W1029" s="30"/>
      <c r="X1029" s="30"/>
    </row>
    <row r="1030" spans="3:24" x14ac:dyDescent="0.2">
      <c r="C1030" s="30"/>
      <c r="D1030" s="30"/>
      <c r="F1030" s="30"/>
      <c r="W1030" s="30"/>
      <c r="X1030" s="30"/>
    </row>
    <row r="1031" spans="3:24" x14ac:dyDescent="0.2">
      <c r="C1031" s="30"/>
      <c r="D1031" s="30"/>
      <c r="F1031" s="30"/>
      <c r="W1031" s="30"/>
      <c r="X1031" s="30"/>
    </row>
    <row r="1032" spans="3:24" x14ac:dyDescent="0.2">
      <c r="C1032" s="30"/>
      <c r="D1032" s="30"/>
      <c r="F1032" s="30"/>
      <c r="W1032" s="30"/>
      <c r="X1032" s="30"/>
    </row>
    <row r="1033" spans="3:24" x14ac:dyDescent="0.2">
      <c r="C1033" s="30"/>
      <c r="D1033" s="30"/>
      <c r="F1033" s="30"/>
      <c r="W1033" s="30"/>
      <c r="X1033" s="30"/>
    </row>
    <row r="1034" spans="3:24" x14ac:dyDescent="0.2">
      <c r="C1034" s="30"/>
      <c r="D1034" s="30"/>
      <c r="F1034" s="30"/>
      <c r="W1034" s="30"/>
      <c r="X1034" s="30"/>
    </row>
    <row r="1035" spans="3:24" x14ac:dyDescent="0.2">
      <c r="C1035" s="30"/>
      <c r="D1035" s="30"/>
      <c r="F1035" s="30"/>
      <c r="W1035" s="30"/>
      <c r="X1035" s="30"/>
    </row>
    <row r="1036" spans="3:24" x14ac:dyDescent="0.2">
      <c r="C1036" s="30"/>
      <c r="D1036" s="30"/>
      <c r="F1036" s="30"/>
      <c r="W1036" s="30"/>
      <c r="X1036" s="30"/>
    </row>
    <row r="1037" spans="3:24" x14ac:dyDescent="0.2">
      <c r="C1037" s="30"/>
      <c r="D1037" s="30"/>
      <c r="F1037" s="30"/>
      <c r="W1037" s="30"/>
      <c r="X1037" s="30"/>
    </row>
    <row r="1038" spans="3:24" x14ac:dyDescent="0.2">
      <c r="C1038" s="30"/>
      <c r="D1038" s="30"/>
      <c r="F1038" s="30"/>
      <c r="W1038" s="30"/>
      <c r="X1038" s="30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4"/>
  <sheetViews>
    <sheetView workbookViewId="0"/>
  </sheetViews>
  <sheetFormatPr defaultColWidth="9.1796875" defaultRowHeight="12" x14ac:dyDescent="0.3"/>
  <cols>
    <col min="1" max="1" width="6" style="78" customWidth="1"/>
    <col min="2" max="2" width="39.81640625" style="84" customWidth="1"/>
    <col min="3" max="3" width="8.7265625" style="139" customWidth="1"/>
    <col min="4" max="7" width="9.7265625" style="140" customWidth="1"/>
    <col min="8" max="8" width="10.54296875" style="140" customWidth="1"/>
    <col min="9" max="13" width="9.7265625" style="140" customWidth="1"/>
    <col min="14" max="14" width="11" style="140" customWidth="1"/>
    <col min="15" max="15" width="11.54296875" style="141" customWidth="1"/>
    <col min="16" max="16" width="9.26953125" style="84" bestFit="1" customWidth="1"/>
    <col min="17" max="17" width="9.1796875" style="84"/>
    <col min="18" max="18" width="10.54296875" style="84" bestFit="1" customWidth="1"/>
    <col min="19" max="16384" width="9.1796875" style="84"/>
  </cols>
  <sheetData>
    <row r="1" spans="1:17" ht="12" customHeight="1" x14ac:dyDescent="0.3">
      <c r="B1" s="53" t="s">
        <v>267</v>
      </c>
      <c r="C1" s="264">
        <f>+[8]IncAllocperAR!E24</f>
        <v>1505</v>
      </c>
      <c r="D1" s="80">
        <f>+C1/C4</f>
        <v>0.54548749546937292</v>
      </c>
      <c r="E1" s="81"/>
      <c r="F1" s="81"/>
      <c r="G1" s="81" t="s">
        <v>586</v>
      </c>
      <c r="H1" s="81"/>
      <c r="I1" s="81"/>
      <c r="J1" s="81"/>
      <c r="K1" s="81"/>
      <c r="L1" s="81"/>
      <c r="M1" s="81"/>
      <c r="N1" s="81"/>
      <c r="O1" s="81"/>
      <c r="P1" s="83"/>
      <c r="Q1" s="83"/>
    </row>
    <row r="2" spans="1:17" ht="12" customHeight="1" x14ac:dyDescent="0.3">
      <c r="B2" s="53" t="s">
        <v>268</v>
      </c>
      <c r="C2" s="264">
        <f>+[8]IncAllocperAR!E25</f>
        <v>1254</v>
      </c>
      <c r="D2" s="80">
        <f>+C2/C4</f>
        <v>0.45451250453062703</v>
      </c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3"/>
      <c r="Q2" s="83"/>
    </row>
    <row r="3" spans="1:17" ht="12" customHeight="1" x14ac:dyDescent="0.3">
      <c r="B3" s="53" t="s">
        <v>332</v>
      </c>
      <c r="C3" s="265"/>
      <c r="D3" s="86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3"/>
      <c r="Q3" s="83"/>
    </row>
    <row r="4" spans="1:17" ht="12" customHeight="1" x14ac:dyDescent="0.3">
      <c r="B4" s="58" t="s">
        <v>269</v>
      </c>
      <c r="C4" s="266">
        <f>SUM(C1:C3)</f>
        <v>2759</v>
      </c>
      <c r="D4" s="86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3"/>
      <c r="Q4" s="83"/>
    </row>
    <row r="5" spans="1:17" ht="12" customHeight="1" x14ac:dyDescent="0.3">
      <c r="B5" s="81"/>
      <c r="C5" s="81"/>
      <c r="D5" s="81"/>
      <c r="E5" s="81"/>
      <c r="F5" s="81" t="s">
        <v>333</v>
      </c>
      <c r="G5" s="81"/>
      <c r="H5" s="81"/>
      <c r="I5" s="81"/>
      <c r="J5" s="81"/>
      <c r="K5" s="81"/>
      <c r="L5" s="81"/>
      <c r="M5" s="81"/>
      <c r="N5" s="81"/>
      <c r="O5" s="81"/>
      <c r="P5" s="83"/>
      <c r="Q5" s="83"/>
    </row>
    <row r="6" spans="1:17" s="82" customFormat="1" ht="24.75" customHeight="1" x14ac:dyDescent="0.3">
      <c r="A6" s="88"/>
      <c r="B6" s="347" t="s">
        <v>1</v>
      </c>
      <c r="C6" s="347" t="s">
        <v>334</v>
      </c>
      <c r="D6" s="348" t="s">
        <v>335</v>
      </c>
      <c r="E6" s="348" t="s">
        <v>336</v>
      </c>
      <c r="F6" s="348" t="s">
        <v>337</v>
      </c>
      <c r="G6" s="348" t="s">
        <v>338</v>
      </c>
      <c r="H6" s="348" t="s">
        <v>339</v>
      </c>
      <c r="I6" s="348" t="s">
        <v>340</v>
      </c>
      <c r="J6" s="348" t="s">
        <v>341</v>
      </c>
      <c r="K6" s="348" t="s">
        <v>342</v>
      </c>
      <c r="L6" s="348" t="s">
        <v>343</v>
      </c>
      <c r="M6" s="348" t="s">
        <v>344</v>
      </c>
      <c r="N6" s="348" t="s">
        <v>345</v>
      </c>
      <c r="O6" s="349" t="s">
        <v>346</v>
      </c>
      <c r="P6" s="92"/>
      <c r="Q6" s="93"/>
    </row>
    <row r="7" spans="1:17" s="83" customFormat="1" x14ac:dyDescent="0.3">
      <c r="A7" s="94"/>
      <c r="C7" s="95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</row>
    <row r="8" spans="1:17" s="83" customFormat="1" x14ac:dyDescent="0.3">
      <c r="A8" s="94">
        <v>6445</v>
      </c>
      <c r="B8" s="83" t="s">
        <v>347</v>
      </c>
      <c r="C8" s="97" t="s">
        <v>348</v>
      </c>
      <c r="D8" s="350">
        <f>[8]TB2015!C325</f>
        <v>40.729999999999997</v>
      </c>
      <c r="E8" s="350">
        <f>[8]TB2015!D325</f>
        <v>81.459999999999994</v>
      </c>
      <c r="F8" s="350">
        <f>[8]TB2015!E325</f>
        <v>122.19</v>
      </c>
      <c r="G8" s="350">
        <f>[8]TB2015!F325</f>
        <v>162.91999999999999</v>
      </c>
      <c r="H8" s="350">
        <f>[8]TB2015!G325</f>
        <v>203.65</v>
      </c>
      <c r="I8" s="350">
        <f>[8]TB2015!H325</f>
        <v>244.38</v>
      </c>
      <c r="J8" s="350">
        <f>[8]TB2015!I325</f>
        <v>285.11</v>
      </c>
      <c r="K8" s="350">
        <f>[8]TB2015!J325</f>
        <v>325.83999999999997</v>
      </c>
      <c r="L8" s="350">
        <f>[8]TB2015!K325</f>
        <v>366.57</v>
      </c>
      <c r="M8" s="350">
        <f>[8]TB2015!L325</f>
        <v>407.3</v>
      </c>
      <c r="N8" s="350">
        <f>[8]TB2015!M325</f>
        <v>448.03</v>
      </c>
      <c r="O8" s="350">
        <f>[8]TB2015!N325</f>
        <v>488.76</v>
      </c>
    </row>
    <row r="9" spans="1:17" s="83" customFormat="1" x14ac:dyDescent="0.3">
      <c r="A9" s="94">
        <v>6450</v>
      </c>
      <c r="B9" s="83" t="s">
        <v>350</v>
      </c>
      <c r="C9" s="99"/>
      <c r="D9" s="350">
        <f>[8]TB2015!C326</f>
        <v>0.19</v>
      </c>
      <c r="E9" s="350">
        <f>[8]TB2015!D326</f>
        <v>0.37</v>
      </c>
      <c r="F9" s="350">
        <f>[8]TB2015!E326</f>
        <v>0.55000000000000004</v>
      </c>
      <c r="G9" s="350">
        <f>[8]TB2015!F326</f>
        <v>0.74</v>
      </c>
      <c r="H9" s="350">
        <f>[8]TB2015!G326</f>
        <v>0.92</v>
      </c>
      <c r="I9" s="350">
        <f>[8]TB2015!H326</f>
        <v>1.1100000000000001</v>
      </c>
      <c r="J9" s="350">
        <f>[8]TB2015!I326</f>
        <v>1.3</v>
      </c>
      <c r="K9" s="350">
        <f>[8]TB2015!J326</f>
        <v>1.49</v>
      </c>
      <c r="L9" s="350">
        <f>[8]TB2015!K326</f>
        <v>1.67</v>
      </c>
      <c r="M9" s="350">
        <f>[8]TB2015!L326</f>
        <v>1.87</v>
      </c>
      <c r="N9" s="350">
        <f>[8]TB2015!M326</f>
        <v>2.0699999999999998</v>
      </c>
      <c r="O9" s="350">
        <f>[8]TB2015!N326</f>
        <v>2.2599999999999998</v>
      </c>
    </row>
    <row r="10" spans="1:17" s="83" customFormat="1" x14ac:dyDescent="0.3">
      <c r="A10" s="94"/>
      <c r="C10" s="99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</row>
    <row r="11" spans="1:17" s="83" customFormat="1" x14ac:dyDescent="0.3">
      <c r="A11" s="94">
        <v>6455</v>
      </c>
      <c r="B11" s="83" t="s">
        <v>351</v>
      </c>
      <c r="C11" s="99"/>
      <c r="D11" s="350">
        <f>[8]TB2015!C327</f>
        <v>423.91</v>
      </c>
      <c r="E11" s="350">
        <f>[8]TB2015!D327</f>
        <v>847.82</v>
      </c>
      <c r="F11" s="350">
        <f>[8]TB2015!E327</f>
        <v>1271.73</v>
      </c>
      <c r="G11" s="350">
        <f>[8]TB2015!F327</f>
        <v>1695.64</v>
      </c>
      <c r="H11" s="350">
        <f>[8]TB2015!G327</f>
        <v>2119.5500000000002</v>
      </c>
      <c r="I11" s="350">
        <f>[8]TB2015!H327</f>
        <v>2543.46</v>
      </c>
      <c r="J11" s="350">
        <f>[8]TB2015!I327</f>
        <v>2967.37</v>
      </c>
      <c r="K11" s="350">
        <f>[8]TB2015!J327</f>
        <v>3391.28</v>
      </c>
      <c r="L11" s="350">
        <f>[8]TB2015!K327</f>
        <v>3815.19</v>
      </c>
      <c r="M11" s="350">
        <f>[8]TB2015!L327</f>
        <v>4239.1000000000004</v>
      </c>
      <c r="N11" s="350">
        <f>[8]TB2015!M327</f>
        <v>4663.01</v>
      </c>
      <c r="O11" s="351">
        <f>[8]TB2015!N327</f>
        <v>5086.92</v>
      </c>
      <c r="Q11" s="83">
        <f>O11</f>
        <v>5086.92</v>
      </c>
    </row>
    <row r="12" spans="1:17" s="83" customFormat="1" x14ac:dyDescent="0.3">
      <c r="A12" s="94"/>
      <c r="C12" s="99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</row>
    <row r="13" spans="1:17" s="83" customFormat="1" x14ac:dyDescent="0.3">
      <c r="A13" s="94">
        <v>6485</v>
      </c>
      <c r="B13" s="83" t="s">
        <v>352</v>
      </c>
      <c r="C13" s="97" t="s">
        <v>353</v>
      </c>
      <c r="D13" s="350">
        <f>[8]TB2015!C330</f>
        <v>333.29</v>
      </c>
      <c r="E13" s="350">
        <f>[8]TB2015!D330</f>
        <v>666.58</v>
      </c>
      <c r="F13" s="350">
        <f>[8]TB2015!E330</f>
        <v>999.87</v>
      </c>
      <c r="G13" s="350">
        <f>[8]TB2015!F330</f>
        <v>1333.16</v>
      </c>
      <c r="H13" s="350">
        <f>[8]TB2015!G330</f>
        <v>1666.45</v>
      </c>
      <c r="I13" s="350">
        <f>[8]TB2015!H330</f>
        <v>1999.74</v>
      </c>
      <c r="J13" s="350">
        <f>[8]TB2015!I330</f>
        <v>2333.0300000000002</v>
      </c>
      <c r="K13" s="350">
        <f>[8]TB2015!J330</f>
        <v>2666.32</v>
      </c>
      <c r="L13" s="350">
        <f>[8]TB2015!K330</f>
        <v>2999.61</v>
      </c>
      <c r="M13" s="350">
        <f>[8]TB2015!L330</f>
        <v>3332.9</v>
      </c>
      <c r="N13" s="350">
        <f>[8]TB2015!M330</f>
        <v>3666.19</v>
      </c>
      <c r="O13" s="350">
        <f>[8]TB2015!N330</f>
        <v>3999.48</v>
      </c>
    </row>
    <row r="14" spans="1:17" s="83" customFormat="1" x14ac:dyDescent="0.3">
      <c r="A14" s="94"/>
      <c r="C14" s="99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</row>
    <row r="15" spans="1:17" s="83" customFormat="1" x14ac:dyDescent="0.3">
      <c r="A15" s="94">
        <v>6490</v>
      </c>
      <c r="B15" s="83" t="s">
        <v>354</v>
      </c>
      <c r="C15" s="99">
        <v>0</v>
      </c>
      <c r="D15" s="98">
        <v>0</v>
      </c>
      <c r="E15" s="98">
        <v>0</v>
      </c>
      <c r="F15" s="98">
        <v>0</v>
      </c>
      <c r="G15" s="98">
        <v>0</v>
      </c>
      <c r="H15" s="98">
        <v>0</v>
      </c>
      <c r="I15" s="98">
        <v>0</v>
      </c>
      <c r="J15" s="98">
        <v>0</v>
      </c>
      <c r="K15" s="98">
        <v>0</v>
      </c>
      <c r="L15" s="98">
        <v>0</v>
      </c>
      <c r="M15" s="98">
        <v>0</v>
      </c>
      <c r="N15" s="98">
        <v>0</v>
      </c>
      <c r="O15" s="98">
        <v>0</v>
      </c>
    </row>
    <row r="16" spans="1:17" s="83" customFormat="1" x14ac:dyDescent="0.3">
      <c r="A16" s="94"/>
      <c r="C16" s="99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</row>
    <row r="17" spans="1:17" s="83" customFormat="1" x14ac:dyDescent="0.3">
      <c r="A17" s="94">
        <v>6495</v>
      </c>
      <c r="B17" s="83" t="s">
        <v>355</v>
      </c>
      <c r="C17" s="99"/>
      <c r="D17" s="98">
        <v>0</v>
      </c>
      <c r="E17" s="98">
        <v>0</v>
      </c>
      <c r="F17" s="98">
        <v>0</v>
      </c>
      <c r="G17" s="98">
        <v>0</v>
      </c>
      <c r="H17" s="98">
        <v>0</v>
      </c>
      <c r="I17" s="98">
        <v>0</v>
      </c>
      <c r="J17" s="98">
        <v>0</v>
      </c>
      <c r="K17" s="98">
        <v>0</v>
      </c>
      <c r="L17" s="98">
        <v>0</v>
      </c>
      <c r="M17" s="98">
        <v>0</v>
      </c>
      <c r="N17" s="98">
        <v>0</v>
      </c>
      <c r="O17" s="98">
        <v>0</v>
      </c>
    </row>
    <row r="18" spans="1:17" s="83" customFormat="1" x14ac:dyDescent="0.3">
      <c r="A18" s="94"/>
      <c r="C18" s="99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</row>
    <row r="19" spans="1:17" s="83" customFormat="1" x14ac:dyDescent="0.3">
      <c r="A19" s="94">
        <v>6500</v>
      </c>
      <c r="B19" s="83" t="s">
        <v>356</v>
      </c>
      <c r="C19" s="99"/>
      <c r="D19" s="98">
        <v>0</v>
      </c>
      <c r="E19" s="98">
        <v>0</v>
      </c>
      <c r="F19" s="98">
        <v>0</v>
      </c>
      <c r="G19" s="98">
        <v>0</v>
      </c>
      <c r="H19" s="98">
        <v>0</v>
      </c>
      <c r="I19" s="98">
        <v>0</v>
      </c>
      <c r="J19" s="98">
        <v>0</v>
      </c>
      <c r="K19" s="98">
        <v>0</v>
      </c>
      <c r="L19" s="98">
        <v>0</v>
      </c>
      <c r="M19" s="98">
        <v>0</v>
      </c>
      <c r="N19" s="98">
        <v>0</v>
      </c>
      <c r="O19" s="98">
        <v>0</v>
      </c>
    </row>
    <row r="20" spans="1:17" s="83" customFormat="1" x14ac:dyDescent="0.3">
      <c r="A20" s="94"/>
      <c r="C20" s="99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</row>
    <row r="21" spans="1:17" s="83" customFormat="1" x14ac:dyDescent="0.3">
      <c r="A21" s="94">
        <v>6505</v>
      </c>
      <c r="B21" s="83" t="s">
        <v>357</v>
      </c>
      <c r="C21" s="97" t="s">
        <v>358</v>
      </c>
      <c r="D21" s="98">
        <v>0</v>
      </c>
      <c r="E21" s="98">
        <v>0</v>
      </c>
      <c r="F21" s="98">
        <v>0</v>
      </c>
      <c r="G21" s="98">
        <v>0</v>
      </c>
      <c r="H21" s="98">
        <v>0</v>
      </c>
      <c r="I21" s="98">
        <v>0</v>
      </c>
      <c r="J21" s="98">
        <v>0</v>
      </c>
      <c r="K21" s="98">
        <v>0</v>
      </c>
      <c r="L21" s="98">
        <v>0</v>
      </c>
      <c r="M21" s="98">
        <v>0</v>
      </c>
      <c r="N21" s="98">
        <v>0</v>
      </c>
      <c r="O21" s="98">
        <v>0</v>
      </c>
    </row>
    <row r="22" spans="1:17" s="83" customFormat="1" x14ac:dyDescent="0.3">
      <c r="A22" s="94">
        <v>6510</v>
      </c>
      <c r="B22" s="83" t="s">
        <v>359</v>
      </c>
      <c r="C22" s="97"/>
      <c r="D22" s="350">
        <f>[8]TB2015!C331</f>
        <v>647.51</v>
      </c>
      <c r="E22" s="350">
        <f>[8]TB2015!D331</f>
        <v>1291.6600000000001</v>
      </c>
      <c r="F22" s="350">
        <f>[8]TB2015!E331</f>
        <v>1939.85</v>
      </c>
      <c r="G22" s="350">
        <f>[8]TB2015!F331</f>
        <v>2589.0500000000002</v>
      </c>
      <c r="H22" s="350">
        <f>[8]TB2015!G331</f>
        <v>3240.05</v>
      </c>
      <c r="I22" s="350">
        <f>[8]TB2015!H331</f>
        <v>3891.05</v>
      </c>
      <c r="J22" s="350">
        <f>[8]TB2015!I331</f>
        <v>4542.05</v>
      </c>
      <c r="K22" s="350">
        <f>[8]TB2015!J331</f>
        <v>5213.75</v>
      </c>
      <c r="L22" s="350">
        <f>[8]TB2015!K331</f>
        <v>5880.01</v>
      </c>
      <c r="M22" s="350">
        <f>[8]TB2015!L331</f>
        <v>6548.57</v>
      </c>
      <c r="N22" s="350">
        <f>[8]TB2015!M331</f>
        <v>7215.73</v>
      </c>
      <c r="O22" s="350">
        <f>[8]TB2015!N331</f>
        <v>7891.83</v>
      </c>
    </row>
    <row r="23" spans="1:17" s="83" customFormat="1" x14ac:dyDescent="0.3">
      <c r="A23" s="94">
        <v>6570</v>
      </c>
      <c r="B23" s="83" t="s">
        <v>360</v>
      </c>
      <c r="C23" s="97"/>
      <c r="D23" s="98">
        <v>0</v>
      </c>
      <c r="E23" s="98">
        <v>0</v>
      </c>
      <c r="F23" s="98">
        <v>0</v>
      </c>
      <c r="G23" s="98">
        <v>0</v>
      </c>
      <c r="H23" s="98">
        <v>0</v>
      </c>
      <c r="I23" s="98">
        <v>0</v>
      </c>
      <c r="J23" s="98">
        <v>0</v>
      </c>
      <c r="K23" s="98">
        <v>0</v>
      </c>
      <c r="L23" s="98">
        <v>0</v>
      </c>
      <c r="M23" s="98">
        <v>0</v>
      </c>
      <c r="N23" s="98">
        <v>0</v>
      </c>
      <c r="O23" s="98">
        <v>0</v>
      </c>
    </row>
    <row r="24" spans="1:17" s="83" customFormat="1" x14ac:dyDescent="0.3">
      <c r="A24" s="94">
        <v>6515</v>
      </c>
      <c r="B24" s="83" t="s">
        <v>361</v>
      </c>
      <c r="C24" s="97"/>
      <c r="D24" s="350">
        <f>[8]TB2015!C332</f>
        <v>10</v>
      </c>
      <c r="E24" s="350">
        <f>[8]TB2015!D332</f>
        <v>20</v>
      </c>
      <c r="F24" s="350">
        <f>[8]TB2015!E332</f>
        <v>30</v>
      </c>
      <c r="G24" s="350">
        <f>[8]TB2015!F332</f>
        <v>40</v>
      </c>
      <c r="H24" s="350">
        <f>[8]TB2015!G332</f>
        <v>50</v>
      </c>
      <c r="I24" s="350">
        <f>[8]TB2015!H332</f>
        <v>60</v>
      </c>
      <c r="J24" s="350">
        <f>[8]TB2015!I332</f>
        <v>70</v>
      </c>
      <c r="K24" s="350">
        <f>[8]TB2015!J332</f>
        <v>80</v>
      </c>
      <c r="L24" s="350">
        <f>[8]TB2015!K332</f>
        <v>90</v>
      </c>
      <c r="M24" s="350">
        <f>[8]TB2015!L332</f>
        <v>100</v>
      </c>
      <c r="N24" s="350">
        <f>[8]TB2015!M332</f>
        <v>110</v>
      </c>
      <c r="O24" s="350">
        <f>[8]TB2015!N332</f>
        <v>120</v>
      </c>
    </row>
    <row r="25" spans="1:17" s="83" customFormat="1" x14ac:dyDescent="0.3">
      <c r="A25" s="94"/>
      <c r="C25" s="99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</row>
    <row r="26" spans="1:17" s="83" customFormat="1" x14ac:dyDescent="0.3">
      <c r="A26" s="94">
        <v>6460</v>
      </c>
      <c r="B26" s="83" t="s">
        <v>362</v>
      </c>
      <c r="C26" s="97" t="s">
        <v>363</v>
      </c>
      <c r="D26" s="350">
        <f>[8]TB2015!C328</f>
        <v>79.900000000000006</v>
      </c>
      <c r="E26" s="350">
        <f>[8]TB2015!D328</f>
        <v>159.80000000000001</v>
      </c>
      <c r="F26" s="350">
        <f>[8]TB2015!E328</f>
        <v>239.7</v>
      </c>
      <c r="G26" s="350">
        <f>[8]TB2015!F328</f>
        <v>319.60000000000002</v>
      </c>
      <c r="H26" s="350">
        <f>[8]TB2015!G328</f>
        <v>399.5</v>
      </c>
      <c r="I26" s="350">
        <f>[8]TB2015!H328</f>
        <v>479.4</v>
      </c>
      <c r="J26" s="350">
        <f>[8]TB2015!I328</f>
        <v>576.20000000000005</v>
      </c>
      <c r="K26" s="350">
        <f>[8]TB2015!J328</f>
        <v>665.52</v>
      </c>
      <c r="L26" s="350">
        <f>[8]TB2015!K328</f>
        <v>754.84</v>
      </c>
      <c r="M26" s="350">
        <f>[8]TB2015!L328</f>
        <v>844.16</v>
      </c>
      <c r="N26" s="350">
        <f>[8]TB2015!M328</f>
        <v>933.48</v>
      </c>
      <c r="O26" s="350">
        <f>[8]TB2015!N328</f>
        <v>1022.8</v>
      </c>
    </row>
    <row r="27" spans="1:17" s="83" customFormat="1" x14ac:dyDescent="0.3">
      <c r="A27" s="94">
        <v>6520</v>
      </c>
      <c r="B27" s="83" t="s">
        <v>364</v>
      </c>
      <c r="C27" s="97" t="s">
        <v>365</v>
      </c>
      <c r="D27" s="350">
        <f>[8]TB2015!C333</f>
        <v>2172.9899999999998</v>
      </c>
      <c r="E27" s="350">
        <f>[8]TB2015!D333</f>
        <v>4345.9799999999996</v>
      </c>
      <c r="F27" s="350">
        <f>[8]TB2015!E333</f>
        <v>6518.97</v>
      </c>
      <c r="G27" s="350">
        <f>[8]TB2015!F333</f>
        <v>8691.9599999999991</v>
      </c>
      <c r="H27" s="350">
        <f>[8]TB2015!G333</f>
        <v>10864.95</v>
      </c>
      <c r="I27" s="350">
        <f>[8]TB2015!H333</f>
        <v>13037.94</v>
      </c>
      <c r="J27" s="350">
        <f>[8]TB2015!I333</f>
        <v>15210.93</v>
      </c>
      <c r="K27" s="350">
        <f>[8]TB2015!J333</f>
        <v>17383.919999999998</v>
      </c>
      <c r="L27" s="350">
        <f>[8]TB2015!K333</f>
        <v>19556.91</v>
      </c>
      <c r="M27" s="350">
        <f>[8]TB2015!L333</f>
        <v>21729.9</v>
      </c>
      <c r="N27" s="350">
        <f>[8]TB2015!M333</f>
        <v>23902.89</v>
      </c>
      <c r="O27" s="351">
        <f>[8]TB2015!N333</f>
        <v>26075.88</v>
      </c>
      <c r="Q27" s="83">
        <f>O27</f>
        <v>26075.88</v>
      </c>
    </row>
    <row r="28" spans="1:17" s="83" customFormat="1" x14ac:dyDescent="0.3">
      <c r="A28" s="94">
        <v>6465</v>
      </c>
      <c r="B28" s="83" t="s">
        <v>366</v>
      </c>
      <c r="C28" s="99"/>
      <c r="D28" s="350">
        <f>[8]TB2015!C329</f>
        <v>0</v>
      </c>
      <c r="E28" s="350">
        <f>[8]TB2015!D329</f>
        <v>0</v>
      </c>
      <c r="F28" s="350">
        <f>[8]TB2015!E329</f>
        <v>0</v>
      </c>
      <c r="G28" s="350">
        <f>[8]TB2015!F329</f>
        <v>0</v>
      </c>
      <c r="H28" s="350">
        <f>[8]TB2015!G329</f>
        <v>-58.25</v>
      </c>
      <c r="I28" s="350">
        <f>[8]TB2015!H329</f>
        <v>-58.25</v>
      </c>
      <c r="J28" s="350">
        <f>[8]TB2015!I329</f>
        <v>-58.25</v>
      </c>
      <c r="K28" s="350">
        <f>[8]TB2015!J329</f>
        <v>58</v>
      </c>
      <c r="L28" s="350">
        <f>[8]TB2015!K329</f>
        <v>58</v>
      </c>
      <c r="M28" s="350">
        <f>[8]TB2015!L329</f>
        <v>58</v>
      </c>
      <c r="N28" s="350">
        <f>[8]TB2015!M329</f>
        <v>58</v>
      </c>
      <c r="O28" s="351">
        <f>[8]TB2015!N329</f>
        <v>58</v>
      </c>
      <c r="Q28" s="83">
        <f>O28</f>
        <v>58</v>
      </c>
    </row>
    <row r="29" spans="1:17" s="83" customFormat="1" x14ac:dyDescent="0.3">
      <c r="A29" s="94">
        <v>6525</v>
      </c>
      <c r="B29" s="83" t="s">
        <v>367</v>
      </c>
      <c r="C29" s="97" t="s">
        <v>368</v>
      </c>
      <c r="D29" s="350">
        <f>[8]TB2015!C334</f>
        <v>119.06</v>
      </c>
      <c r="E29" s="350">
        <f>[8]TB2015!D334</f>
        <v>238.12</v>
      </c>
      <c r="F29" s="350">
        <f>[8]TB2015!E334</f>
        <v>357.18</v>
      </c>
      <c r="G29" s="350">
        <f>[8]TB2015!F334</f>
        <v>476.24</v>
      </c>
      <c r="H29" s="350">
        <f>[8]TB2015!G334</f>
        <v>595.29999999999995</v>
      </c>
      <c r="I29" s="350">
        <f>[8]TB2015!H334</f>
        <v>714.36</v>
      </c>
      <c r="J29" s="350">
        <f>[8]TB2015!I334</f>
        <v>833.42</v>
      </c>
      <c r="K29" s="350">
        <f>[8]TB2015!J334</f>
        <v>952.48</v>
      </c>
      <c r="L29" s="350">
        <f>[8]TB2015!K334</f>
        <v>1071.54</v>
      </c>
      <c r="M29" s="350">
        <f>[8]TB2015!L334</f>
        <v>1190.5999999999999</v>
      </c>
      <c r="N29" s="350">
        <f>[8]TB2015!M334</f>
        <v>1309.75</v>
      </c>
      <c r="O29" s="350">
        <f>[8]TB2015!N334</f>
        <v>1428.9</v>
      </c>
    </row>
    <row r="30" spans="1:17" s="83" customFormat="1" x14ac:dyDescent="0.3">
      <c r="A30" s="94">
        <v>6530</v>
      </c>
      <c r="B30" s="83" t="s">
        <v>369</v>
      </c>
      <c r="C30" s="97" t="s">
        <v>370</v>
      </c>
      <c r="D30" s="350">
        <f>[8]TB2015!C335</f>
        <v>1216.71</v>
      </c>
      <c r="E30" s="350">
        <f>[8]TB2015!D335</f>
        <v>2433.42</v>
      </c>
      <c r="F30" s="350">
        <f>[8]TB2015!E335</f>
        <v>3650.13</v>
      </c>
      <c r="G30" s="350">
        <f>[8]TB2015!F335</f>
        <v>4866.84</v>
      </c>
      <c r="H30" s="350">
        <f>[8]TB2015!G335</f>
        <v>6083.55</v>
      </c>
      <c r="I30" s="350">
        <f>[8]TB2015!H335</f>
        <v>7300.26</v>
      </c>
      <c r="J30" s="350">
        <f>[8]TB2015!I335</f>
        <v>8516.9699999999993</v>
      </c>
      <c r="K30" s="350">
        <f>[8]TB2015!J335</f>
        <v>9733.68</v>
      </c>
      <c r="L30" s="350">
        <f>[8]TB2015!K335</f>
        <v>10950.39</v>
      </c>
      <c r="M30" s="350">
        <f>[8]TB2015!L335</f>
        <v>12167.26</v>
      </c>
      <c r="N30" s="350">
        <f>[8]TB2015!M335</f>
        <v>13384.75</v>
      </c>
      <c r="O30" s="350">
        <f>[8]TB2015!N335</f>
        <v>14602.24</v>
      </c>
    </row>
    <row r="31" spans="1:17" s="83" customFormat="1" x14ac:dyDescent="0.3">
      <c r="A31" s="94"/>
      <c r="C31" s="99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</row>
    <row r="32" spans="1:17" s="83" customFormat="1" x14ac:dyDescent="0.3">
      <c r="A32" s="94">
        <v>6535</v>
      </c>
      <c r="B32" s="83" t="s">
        <v>371</v>
      </c>
      <c r="C32" s="97" t="s">
        <v>372</v>
      </c>
      <c r="D32" s="350">
        <f>[8]TB2015!C336</f>
        <v>380.09</v>
      </c>
      <c r="E32" s="350">
        <f>[8]TB2015!D336</f>
        <v>760.18</v>
      </c>
      <c r="F32" s="350">
        <f>[8]TB2015!E336</f>
        <v>1140.27</v>
      </c>
      <c r="G32" s="350">
        <f>[8]TB2015!F336</f>
        <v>1520.36</v>
      </c>
      <c r="H32" s="350">
        <f>[8]TB2015!G336</f>
        <v>1899.43</v>
      </c>
      <c r="I32" s="350">
        <f>[8]TB2015!H336</f>
        <v>2278.5</v>
      </c>
      <c r="J32" s="350">
        <f>[8]TB2015!I336</f>
        <v>2657.57</v>
      </c>
      <c r="K32" s="350">
        <f>[8]TB2015!J336</f>
        <v>3036.64</v>
      </c>
      <c r="L32" s="350">
        <f>[8]TB2015!K336</f>
        <v>3415.71</v>
      </c>
      <c r="M32" s="350">
        <f>[8]TB2015!L336</f>
        <v>3794.78</v>
      </c>
      <c r="N32" s="350">
        <f>[8]TB2015!M336</f>
        <v>4173.8500000000004</v>
      </c>
      <c r="O32" s="350">
        <f>[8]TB2015!N336</f>
        <v>4552.92</v>
      </c>
    </row>
    <row r="33" spans="1:19" s="83" customFormat="1" x14ac:dyDescent="0.3">
      <c r="A33" s="94"/>
      <c r="C33" s="97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</row>
    <row r="34" spans="1:19" s="83" customFormat="1" x14ac:dyDescent="0.3">
      <c r="A34" s="94">
        <v>6540</v>
      </c>
      <c r="B34" s="83" t="s">
        <v>373</v>
      </c>
      <c r="C34" s="97" t="s">
        <v>374</v>
      </c>
      <c r="D34" s="350">
        <f>[8]TB2015!C337</f>
        <v>385.53</v>
      </c>
      <c r="E34" s="350">
        <f>[8]TB2015!D337</f>
        <v>771.06</v>
      </c>
      <c r="F34" s="350">
        <f>[8]TB2015!E337</f>
        <v>1184.71</v>
      </c>
      <c r="G34" s="350">
        <f>[8]TB2015!F337</f>
        <v>1627.38</v>
      </c>
      <c r="H34" s="350">
        <f>[8]TB2015!G337</f>
        <v>2070.0500000000002</v>
      </c>
      <c r="I34" s="350">
        <f>[8]TB2015!H337</f>
        <v>2512.7199999999998</v>
      </c>
      <c r="J34" s="350">
        <f>[8]TB2015!I337</f>
        <v>2955.39</v>
      </c>
      <c r="K34" s="350">
        <f>[8]TB2015!J337</f>
        <v>3398.06</v>
      </c>
      <c r="L34" s="350">
        <f>[8]TB2015!K337</f>
        <v>3840.73</v>
      </c>
      <c r="M34" s="350">
        <f>[8]TB2015!L337</f>
        <v>4283.3999999999996</v>
      </c>
      <c r="N34" s="350">
        <f>[8]TB2015!M337</f>
        <v>4754.07</v>
      </c>
      <c r="O34" s="350">
        <f>[8]TB2015!N337</f>
        <v>5224.74</v>
      </c>
    </row>
    <row r="35" spans="1:19" s="83" customFormat="1" x14ac:dyDescent="0.3">
      <c r="A35" s="94">
        <v>6545</v>
      </c>
      <c r="B35" s="83" t="s">
        <v>375</v>
      </c>
      <c r="C35" s="97" t="s">
        <v>376</v>
      </c>
      <c r="D35" s="350">
        <f>[8]TB2015!C338</f>
        <v>130.15</v>
      </c>
      <c r="E35" s="350">
        <f>[8]TB2015!D338</f>
        <v>266.52</v>
      </c>
      <c r="F35" s="350">
        <f>[8]TB2015!E338</f>
        <v>416.86</v>
      </c>
      <c r="G35" s="350">
        <f>[8]TB2015!F338</f>
        <v>567.20000000000005</v>
      </c>
      <c r="H35" s="350">
        <f>[8]TB2015!G338</f>
        <v>722.91</v>
      </c>
      <c r="I35" s="350">
        <f>[8]TB2015!H338</f>
        <v>882.99</v>
      </c>
      <c r="J35" s="350">
        <f>[8]TB2015!I338</f>
        <v>1047.0999999999999</v>
      </c>
      <c r="K35" s="350">
        <f>[8]TB2015!J338</f>
        <v>1215.57</v>
      </c>
      <c r="L35" s="350">
        <f>[8]TB2015!K338</f>
        <v>1390.08</v>
      </c>
      <c r="M35" s="350">
        <f>[8]TB2015!L338</f>
        <v>1572.65</v>
      </c>
      <c r="N35" s="350">
        <f>[8]TB2015!M338</f>
        <v>1757.91</v>
      </c>
      <c r="O35" s="350">
        <f>[8]TB2015!N338</f>
        <v>1950.22</v>
      </c>
    </row>
    <row r="36" spans="1:19" s="83" customFormat="1" x14ac:dyDescent="0.3">
      <c r="A36" s="94"/>
      <c r="B36" s="102" t="s">
        <v>81</v>
      </c>
      <c r="C36" s="95" t="s">
        <v>81</v>
      </c>
      <c r="D36" s="103">
        <f>SUM(D34:D35)</f>
        <v>515.67999999999995</v>
      </c>
      <c r="E36" s="103">
        <f t="shared" ref="E36:O36" si="0">SUM(E34:E35)</f>
        <v>1037.58</v>
      </c>
      <c r="F36" s="103">
        <f t="shared" si="0"/>
        <v>1601.5700000000002</v>
      </c>
      <c r="G36" s="103">
        <f t="shared" si="0"/>
        <v>2194.58</v>
      </c>
      <c r="H36" s="103">
        <f t="shared" si="0"/>
        <v>2792.96</v>
      </c>
      <c r="I36" s="103">
        <f t="shared" si="0"/>
        <v>3395.71</v>
      </c>
      <c r="J36" s="103">
        <f t="shared" si="0"/>
        <v>4002.49</v>
      </c>
      <c r="K36" s="103">
        <f t="shared" si="0"/>
        <v>4613.63</v>
      </c>
      <c r="L36" s="103">
        <f t="shared" si="0"/>
        <v>5230.8099999999995</v>
      </c>
      <c r="M36" s="103">
        <f t="shared" si="0"/>
        <v>5856.0499999999993</v>
      </c>
      <c r="N36" s="103">
        <f t="shared" si="0"/>
        <v>6511.98</v>
      </c>
      <c r="O36" s="103">
        <f t="shared" si="0"/>
        <v>7174.96</v>
      </c>
    </row>
    <row r="37" spans="1:19" s="83" customFormat="1" x14ac:dyDescent="0.3">
      <c r="A37" s="94">
        <v>6550</v>
      </c>
      <c r="B37" s="83" t="s">
        <v>377</v>
      </c>
      <c r="C37" s="97" t="s">
        <v>378</v>
      </c>
      <c r="D37" s="350">
        <f>[8]TB2015!C339</f>
        <v>106.78</v>
      </c>
      <c r="E37" s="350">
        <f>[8]TB2015!D339</f>
        <v>213.56</v>
      </c>
      <c r="F37" s="350">
        <f>[8]TB2015!E339</f>
        <v>320.33999999999997</v>
      </c>
      <c r="G37" s="350">
        <f>[8]TB2015!F339</f>
        <v>427.12</v>
      </c>
      <c r="H37" s="350">
        <f>[8]TB2015!G339</f>
        <v>533.9</v>
      </c>
      <c r="I37" s="350">
        <f>[8]TB2015!H339</f>
        <v>640.67999999999995</v>
      </c>
      <c r="J37" s="350">
        <f>[8]TB2015!I339</f>
        <v>747.46</v>
      </c>
      <c r="K37" s="350">
        <f>[8]TB2015!J339</f>
        <v>854.24</v>
      </c>
      <c r="L37" s="350">
        <f>[8]TB2015!K339</f>
        <v>961.02</v>
      </c>
      <c r="M37" s="350">
        <f>[8]TB2015!L339</f>
        <v>1067.8</v>
      </c>
      <c r="N37" s="350">
        <f>[8]TB2015!M339</f>
        <v>1174.58</v>
      </c>
      <c r="O37" s="350">
        <f>[8]TB2015!N339</f>
        <v>1281.3599999999999</v>
      </c>
    </row>
    <row r="38" spans="1:19" s="83" customFormat="1" x14ac:dyDescent="0.3">
      <c r="A38" s="94">
        <v>6555</v>
      </c>
      <c r="B38" s="83" t="s">
        <v>379</v>
      </c>
      <c r="C38" s="97"/>
      <c r="D38" s="98">
        <v>0</v>
      </c>
      <c r="E38" s="98">
        <v>0</v>
      </c>
      <c r="F38" s="98">
        <v>0</v>
      </c>
      <c r="G38" s="98">
        <v>0</v>
      </c>
      <c r="H38" s="98">
        <v>0</v>
      </c>
      <c r="I38" s="98">
        <v>0</v>
      </c>
      <c r="J38" s="98">
        <v>0</v>
      </c>
      <c r="K38" s="98">
        <v>0</v>
      </c>
      <c r="L38" s="98">
        <v>0</v>
      </c>
      <c r="M38" s="98">
        <v>0</v>
      </c>
      <c r="N38" s="98">
        <v>0</v>
      </c>
      <c r="O38" s="98">
        <v>0</v>
      </c>
    </row>
    <row r="39" spans="1:19" s="83" customFormat="1" x14ac:dyDescent="0.3">
      <c r="A39" s="94">
        <v>6575</v>
      </c>
      <c r="B39" s="83" t="s">
        <v>380</v>
      </c>
      <c r="C39" s="97"/>
      <c r="D39" s="98">
        <v>0</v>
      </c>
      <c r="E39" s="98">
        <v>0</v>
      </c>
      <c r="F39" s="98">
        <v>0</v>
      </c>
      <c r="G39" s="98">
        <v>0</v>
      </c>
      <c r="H39" s="98">
        <v>0</v>
      </c>
      <c r="I39" s="98">
        <v>0</v>
      </c>
      <c r="J39" s="98">
        <v>0</v>
      </c>
      <c r="K39" s="98">
        <v>0</v>
      </c>
      <c r="L39" s="98">
        <v>0</v>
      </c>
      <c r="M39" s="98">
        <v>0</v>
      </c>
      <c r="N39" s="98">
        <v>0</v>
      </c>
      <c r="O39" s="98">
        <v>0</v>
      </c>
    </row>
    <row r="40" spans="1:19" s="83" customFormat="1" x14ac:dyDescent="0.3">
      <c r="A40" s="94"/>
      <c r="C40" s="99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</row>
    <row r="41" spans="1:19" s="83" customFormat="1" x14ac:dyDescent="0.3">
      <c r="A41" s="94">
        <v>6470</v>
      </c>
      <c r="B41" s="83" t="s">
        <v>381</v>
      </c>
      <c r="C41" s="99"/>
      <c r="D41" s="98">
        <v>0</v>
      </c>
      <c r="E41" s="98">
        <v>0</v>
      </c>
      <c r="F41" s="98">
        <v>0</v>
      </c>
      <c r="G41" s="98">
        <v>0</v>
      </c>
      <c r="H41" s="98">
        <v>0</v>
      </c>
      <c r="I41" s="98">
        <v>0</v>
      </c>
      <c r="J41" s="98">
        <v>0</v>
      </c>
      <c r="K41" s="98">
        <v>0</v>
      </c>
      <c r="L41" s="98">
        <v>0</v>
      </c>
      <c r="M41" s="98">
        <v>0</v>
      </c>
      <c r="N41" s="98">
        <v>0</v>
      </c>
      <c r="O41" s="98">
        <v>0</v>
      </c>
    </row>
    <row r="42" spans="1:19" s="83" customFormat="1" x14ac:dyDescent="0.3">
      <c r="A42" s="94">
        <v>6580</v>
      </c>
      <c r="B42" s="105" t="s">
        <v>382</v>
      </c>
      <c r="C42" s="97" t="s">
        <v>383</v>
      </c>
      <c r="D42" s="350">
        <f>[8]TB2015!C340</f>
        <v>139.47999999999999</v>
      </c>
      <c r="E42" s="350">
        <f>[8]TB2015!D340</f>
        <v>279.12</v>
      </c>
      <c r="F42" s="350">
        <f>[8]TB2015!E340</f>
        <v>418.22</v>
      </c>
      <c r="G42" s="350">
        <f>[8]TB2015!F340</f>
        <v>557.24</v>
      </c>
      <c r="H42" s="350">
        <f>[8]TB2015!G340</f>
        <v>696</v>
      </c>
      <c r="I42" s="350">
        <f>[8]TB2015!H340</f>
        <v>835.39</v>
      </c>
      <c r="J42" s="350">
        <f>[8]TB2015!I340</f>
        <v>974.91</v>
      </c>
      <c r="K42" s="350">
        <f>[8]TB2015!J340</f>
        <v>1114.26</v>
      </c>
      <c r="L42" s="350">
        <f>[8]TB2015!K340</f>
        <v>1253.47</v>
      </c>
      <c r="M42" s="350">
        <f>[8]TB2015!L340</f>
        <v>1392.83</v>
      </c>
      <c r="N42" s="350">
        <f>[8]TB2015!M340</f>
        <v>1532.58</v>
      </c>
      <c r="O42" s="350">
        <f>[8]TB2015!N340</f>
        <v>1672.41</v>
      </c>
    </row>
    <row r="43" spans="1:19" s="83" customFormat="1" x14ac:dyDescent="0.3">
      <c r="A43" s="94"/>
      <c r="B43" s="83" t="s">
        <v>384</v>
      </c>
      <c r="C43" s="97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</row>
    <row r="44" spans="1:19" s="83" customFormat="1" x14ac:dyDescent="0.3">
      <c r="A44" s="94"/>
      <c r="B44" s="105"/>
      <c r="C44" s="97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</row>
    <row r="45" spans="1:19" s="83" customFormat="1" x14ac:dyDescent="0.3">
      <c r="A45" s="94"/>
      <c r="B45" s="102" t="s">
        <v>385</v>
      </c>
      <c r="C45" s="97"/>
      <c r="D45" s="106">
        <f>SUM(D41:D44)</f>
        <v>139.47999999999999</v>
      </c>
      <c r="E45" s="106">
        <f t="shared" ref="E45:O45" si="1">SUM(E41:E44)</f>
        <v>279.12</v>
      </c>
      <c r="F45" s="106">
        <f t="shared" si="1"/>
        <v>418.22</v>
      </c>
      <c r="G45" s="106">
        <f t="shared" si="1"/>
        <v>557.24</v>
      </c>
      <c r="H45" s="106">
        <f t="shared" si="1"/>
        <v>696</v>
      </c>
      <c r="I45" s="106">
        <f t="shared" si="1"/>
        <v>835.39</v>
      </c>
      <c r="J45" s="106">
        <f t="shared" si="1"/>
        <v>974.91</v>
      </c>
      <c r="K45" s="106">
        <f t="shared" si="1"/>
        <v>1114.26</v>
      </c>
      <c r="L45" s="106">
        <f t="shared" si="1"/>
        <v>1253.47</v>
      </c>
      <c r="M45" s="106">
        <f t="shared" si="1"/>
        <v>1392.83</v>
      </c>
      <c r="N45" s="106">
        <f t="shared" si="1"/>
        <v>1532.58</v>
      </c>
      <c r="O45" s="352">
        <f t="shared" si="1"/>
        <v>1672.41</v>
      </c>
      <c r="Q45" s="83">
        <f>O45</f>
        <v>1672.41</v>
      </c>
    </row>
    <row r="46" spans="1:19" s="83" customFormat="1" x14ac:dyDescent="0.3">
      <c r="A46" s="94"/>
      <c r="B46" s="102"/>
      <c r="C46" s="97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</row>
    <row r="47" spans="1:19" s="83" customFormat="1" x14ac:dyDescent="0.3">
      <c r="A47" s="94">
        <v>6585</v>
      </c>
      <c r="B47" s="83" t="s">
        <v>386</v>
      </c>
      <c r="C47" s="97" t="s">
        <v>387</v>
      </c>
      <c r="D47" s="350">
        <f>[8]TB2015!C341</f>
        <v>77.77</v>
      </c>
      <c r="E47" s="350">
        <f>[8]TB2015!D341</f>
        <v>155.65</v>
      </c>
      <c r="F47" s="350">
        <f>[8]TB2015!E341</f>
        <v>233.14</v>
      </c>
      <c r="G47" s="350">
        <f>[8]TB2015!F341</f>
        <v>310.55</v>
      </c>
      <c r="H47" s="350">
        <f>[8]TB2015!G341</f>
        <v>388.49</v>
      </c>
      <c r="I47" s="350">
        <f>[8]TB2015!H341</f>
        <v>467.01</v>
      </c>
      <c r="J47" s="350">
        <f>[8]TB2015!I341</f>
        <v>545.57000000000005</v>
      </c>
      <c r="K47" s="350">
        <f>[8]TB2015!J341</f>
        <v>624.03</v>
      </c>
      <c r="L47" s="350">
        <f>[8]TB2015!K341</f>
        <v>702.26</v>
      </c>
      <c r="M47" s="350">
        <f>[8]TB2015!L341</f>
        <v>780.68</v>
      </c>
      <c r="N47" s="350">
        <f>[8]TB2015!M341</f>
        <v>859.15</v>
      </c>
      <c r="O47" s="350">
        <f>[8]TB2015!N341</f>
        <v>938.05</v>
      </c>
      <c r="S47" s="83">
        <f>O47</f>
        <v>938.05</v>
      </c>
    </row>
    <row r="48" spans="1:19" s="83" customFormat="1" x14ac:dyDescent="0.3">
      <c r="A48" s="94">
        <v>6920</v>
      </c>
      <c r="B48" s="107" t="s">
        <v>388</v>
      </c>
      <c r="C48" s="97"/>
      <c r="D48" s="350">
        <f>[8]TB2015!C373*(15557.8/37519.83)</f>
        <v>1254.8882138325253</v>
      </c>
      <c r="E48" s="350">
        <f>[8]TB2015!D373*(15557.8/37519.83)</f>
        <v>2513.160015703696</v>
      </c>
      <c r="F48" s="350">
        <f>[8]TB2015!E373*(15557.8/37519.83)</f>
        <v>3777.3530966424951</v>
      </c>
      <c r="G48" s="350">
        <f>[8]TB2015!F373*(15557.8/37519.83)</f>
        <v>5186.9741183795331</v>
      </c>
      <c r="H48" s="350">
        <f>[8]TB2015!G373*(15557.8/37519.83)</f>
        <v>6465.0913275459934</v>
      </c>
      <c r="I48" s="350">
        <f>[8]TB2015!H373*(15557.8/37519.83)</f>
        <v>7668.3715306812419</v>
      </c>
      <c r="J48" s="350">
        <f>[8]TB2015!I373*(15557.8/37519.83)</f>
        <v>8980.3494995579658</v>
      </c>
      <c r="K48" s="350">
        <f>[8]TB2015!J373*(15557.8/37519.83)</f>
        <v>10326.349943749743</v>
      </c>
      <c r="L48" s="350">
        <f>[8]TB2015!K373*(15557.8/37519.83)</f>
        <v>11645.999037468986</v>
      </c>
      <c r="M48" s="350">
        <f>[8]TB2015!L373*(15557.8/37519.83)</f>
        <v>12968.107037691801</v>
      </c>
      <c r="N48" s="350">
        <f>[8]TB2015!M373*(15557.8/37519.83)</f>
        <v>14291.060934924279</v>
      </c>
      <c r="O48" s="350">
        <f>[8]TB2015!N373*(15557.8/37519.83)</f>
        <v>15557.8</v>
      </c>
      <c r="P48" s="353" t="s">
        <v>638</v>
      </c>
      <c r="Q48" s="112"/>
      <c r="R48" s="109"/>
      <c r="S48" s="350">
        <f>[8]TB2015!N373</f>
        <v>37519.83</v>
      </c>
    </row>
    <row r="49" spans="1:19" s="83" customFormat="1" ht="14.5" x14ac:dyDescent="0.35">
      <c r="A49" s="94"/>
      <c r="B49" s="107"/>
      <c r="C49" s="97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109"/>
      <c r="Q49" s="112"/>
      <c r="R49"/>
      <c r="S49" s="110"/>
    </row>
    <row r="50" spans="1:19" s="83" customFormat="1" x14ac:dyDescent="0.3">
      <c r="A50" s="94"/>
      <c r="B50" s="107"/>
      <c r="C50" s="97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112"/>
      <c r="Q50" s="112"/>
      <c r="R50" s="112"/>
      <c r="S50" s="110"/>
    </row>
    <row r="51" spans="1:19" s="83" customFormat="1" x14ac:dyDescent="0.3">
      <c r="A51" s="94"/>
      <c r="B51" s="113" t="s">
        <v>389</v>
      </c>
      <c r="C51" s="95"/>
      <c r="D51" s="114">
        <f>SUM(D47:D50)</f>
        <v>1332.6582138325252</v>
      </c>
      <c r="E51" s="114">
        <f t="shared" ref="E51:O51" si="2">SUM(E47:E50)</f>
        <v>2668.8100157036961</v>
      </c>
      <c r="F51" s="114">
        <f t="shared" si="2"/>
        <v>4010.4930966424949</v>
      </c>
      <c r="G51" s="114">
        <f t="shared" si="2"/>
        <v>5497.5241183795333</v>
      </c>
      <c r="H51" s="114">
        <f t="shared" si="2"/>
        <v>6853.5813275459932</v>
      </c>
      <c r="I51" s="114">
        <f t="shared" si="2"/>
        <v>8135.3815306812421</v>
      </c>
      <c r="J51" s="114">
        <f t="shared" si="2"/>
        <v>9525.9194995579655</v>
      </c>
      <c r="K51" s="114">
        <f t="shared" si="2"/>
        <v>10950.379943749744</v>
      </c>
      <c r="L51" s="114">
        <f t="shared" si="2"/>
        <v>12348.259037468986</v>
      </c>
      <c r="M51" s="114">
        <f t="shared" si="2"/>
        <v>13748.787037691802</v>
      </c>
      <c r="N51" s="114">
        <f t="shared" si="2"/>
        <v>15150.210934924278</v>
      </c>
      <c r="O51" s="114">
        <f t="shared" si="2"/>
        <v>16495.849999999999</v>
      </c>
      <c r="S51" s="114">
        <f t="shared" ref="S51" si="3">SUM(S47:S50)</f>
        <v>38457.880000000005</v>
      </c>
    </row>
    <row r="52" spans="1:19" s="83" customFormat="1" x14ac:dyDescent="0.3">
      <c r="A52" s="94"/>
      <c r="B52" s="113"/>
      <c r="C52" s="95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</row>
    <row r="53" spans="1:19" s="83" customFormat="1" x14ac:dyDescent="0.3">
      <c r="A53" s="94">
        <v>6905</v>
      </c>
      <c r="B53" s="107" t="s">
        <v>391</v>
      </c>
      <c r="C53" s="97"/>
      <c r="D53" s="350">
        <f>[8]TB2015!C372</f>
        <v>1349.85</v>
      </c>
      <c r="E53" s="350">
        <f>[8]TB2015!D372</f>
        <v>2039.27</v>
      </c>
      <c r="F53" s="350">
        <f>[8]TB2015!E372</f>
        <v>6714.76</v>
      </c>
      <c r="G53" s="350">
        <f>[8]TB2015!F372</f>
        <v>7561.2900000000009</v>
      </c>
      <c r="H53" s="350">
        <f>[8]TB2015!G372</f>
        <v>8410.36</v>
      </c>
      <c r="I53" s="350">
        <f>[8]TB2015!H372</f>
        <v>9259.07</v>
      </c>
      <c r="J53" s="350">
        <f>[8]TB2015!I372</f>
        <v>10179.9</v>
      </c>
      <c r="K53" s="350">
        <f>[8]TB2015!J372</f>
        <v>11037.64</v>
      </c>
      <c r="L53" s="350">
        <f>[8]TB2015!K372</f>
        <v>11975.09</v>
      </c>
      <c r="M53" s="350">
        <f>[8]TB2015!L372</f>
        <v>12972.02</v>
      </c>
      <c r="N53" s="350">
        <f>[8]TB2015!M372</f>
        <v>13879.939999999999</v>
      </c>
      <c r="O53" s="350">
        <f>[8]TB2015!N372</f>
        <v>14929.259999999998</v>
      </c>
      <c r="S53" s="83">
        <f>O53</f>
        <v>14929.259999999998</v>
      </c>
    </row>
    <row r="54" spans="1:19" s="83" customFormat="1" x14ac:dyDescent="0.3">
      <c r="A54" s="94"/>
      <c r="B54" s="107" t="s">
        <v>392</v>
      </c>
      <c r="C54" s="97"/>
      <c r="D54" s="98">
        <f>-$D$2*D53</f>
        <v>-613.5237042406668</v>
      </c>
      <c r="E54" s="98">
        <f t="shared" ref="E54:O54" si="4">-$D$2*E53</f>
        <v>-926.87371511417177</v>
      </c>
      <c r="F54" s="98">
        <f t="shared" si="4"/>
        <v>-3051.9423849220734</v>
      </c>
      <c r="G54" s="98">
        <f t="shared" si="4"/>
        <v>-3436.7008553823853</v>
      </c>
      <c r="H54" s="98">
        <f t="shared" si="4"/>
        <v>-3822.6137876042044</v>
      </c>
      <c r="I54" s="98">
        <f t="shared" si="4"/>
        <v>-4208.3630953243928</v>
      </c>
      <c r="J54" s="98">
        <f t="shared" si="4"/>
        <v>-4626.8918448713302</v>
      </c>
      <c r="K54" s="98">
        <f t="shared" si="4"/>
        <v>-5016.7454005074296</v>
      </c>
      <c r="L54" s="98">
        <f t="shared" si="4"/>
        <v>-5442.8281478796662</v>
      </c>
      <c r="M54" s="98">
        <f t="shared" si="4"/>
        <v>-5895.9452990213849</v>
      </c>
      <c r="N54" s="98">
        <f t="shared" si="4"/>
        <v>-6308.6062921348303</v>
      </c>
      <c r="O54" s="98">
        <f t="shared" si="4"/>
        <v>-6785.5353533889083</v>
      </c>
      <c r="P54" s="109" t="s">
        <v>393</v>
      </c>
    </row>
    <row r="55" spans="1:19" s="83" customFormat="1" x14ac:dyDescent="0.3">
      <c r="A55" s="94"/>
      <c r="B55" s="102" t="s">
        <v>81</v>
      </c>
      <c r="C55" s="95" t="s">
        <v>81</v>
      </c>
      <c r="D55" s="103">
        <f>SUM(D53:D54)</f>
        <v>736.32629575933311</v>
      </c>
      <c r="E55" s="103">
        <f t="shared" ref="E55:O55" si="5">SUM(E53:E54)</f>
        <v>1112.3962848858282</v>
      </c>
      <c r="F55" s="103">
        <f t="shared" si="5"/>
        <v>3662.8176150779268</v>
      </c>
      <c r="G55" s="103">
        <f t="shared" si="5"/>
        <v>4124.5891446176156</v>
      </c>
      <c r="H55" s="103">
        <f t="shared" si="5"/>
        <v>4587.7462123957957</v>
      </c>
      <c r="I55" s="103">
        <f t="shared" si="5"/>
        <v>5050.7069046756069</v>
      </c>
      <c r="J55" s="103">
        <f t="shared" si="5"/>
        <v>5553.0081551286694</v>
      </c>
      <c r="K55" s="103">
        <f t="shared" si="5"/>
        <v>6020.8945994925698</v>
      </c>
      <c r="L55" s="103">
        <f t="shared" si="5"/>
        <v>6532.261852120334</v>
      </c>
      <c r="M55" s="103">
        <f t="shared" si="5"/>
        <v>7076.0747009786155</v>
      </c>
      <c r="N55" s="103">
        <f t="shared" si="5"/>
        <v>7571.3337078651684</v>
      </c>
      <c r="O55" s="103">
        <f t="shared" si="5"/>
        <v>8143.7246466110901</v>
      </c>
    </row>
    <row r="56" spans="1:19" s="83" customFormat="1" x14ac:dyDescent="0.3">
      <c r="A56" s="94"/>
      <c r="C56" s="99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</row>
    <row r="57" spans="1:19" s="83" customFormat="1" x14ac:dyDescent="0.3">
      <c r="A57" s="94">
        <v>6595</v>
      </c>
      <c r="B57" s="83" t="s">
        <v>394</v>
      </c>
      <c r="C57" s="97" t="s">
        <v>395</v>
      </c>
      <c r="D57" s="350">
        <f>[8]TB2015!C342</f>
        <v>178.66</v>
      </c>
      <c r="E57" s="350">
        <f>[8]TB2015!D342</f>
        <v>357.38</v>
      </c>
      <c r="F57" s="350">
        <f>[8]TB2015!E342</f>
        <v>535.74</v>
      </c>
      <c r="G57" s="350">
        <f>[8]TB2015!F342</f>
        <v>714.34</v>
      </c>
      <c r="H57" s="350">
        <f>[8]TB2015!G342</f>
        <v>892.8</v>
      </c>
      <c r="I57" s="350">
        <f>[8]TB2015!H342</f>
        <v>1071.46</v>
      </c>
      <c r="J57" s="350">
        <f>[8]TB2015!I342</f>
        <v>1250.04</v>
      </c>
      <c r="K57" s="350">
        <f>[8]TB2015!J342</f>
        <v>1428.55</v>
      </c>
      <c r="L57" s="350">
        <f>[8]TB2015!K342</f>
        <v>1607.03</v>
      </c>
      <c r="M57" s="350">
        <f>[8]TB2015!L342</f>
        <v>1785.55</v>
      </c>
      <c r="N57" s="350">
        <f>[8]TB2015!M342</f>
        <v>1964.05</v>
      </c>
      <c r="O57" s="350">
        <f>[8]TB2015!N342</f>
        <v>2142.4499999999998</v>
      </c>
    </row>
    <row r="58" spans="1:19" s="83" customFormat="1" x14ac:dyDescent="0.3">
      <c r="A58" s="94"/>
      <c r="B58" s="83" t="s">
        <v>396</v>
      </c>
      <c r="C58" s="97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</row>
    <row r="59" spans="1:19" s="83" customFormat="1" x14ac:dyDescent="0.3">
      <c r="A59" s="94"/>
      <c r="B59" s="102" t="s">
        <v>81</v>
      </c>
      <c r="C59" s="95" t="s">
        <v>81</v>
      </c>
      <c r="D59" s="103">
        <f>SUM(D57:D58)</f>
        <v>178.66</v>
      </c>
      <c r="E59" s="103">
        <f t="shared" ref="E59:O59" si="6">SUM(E57:E58)</f>
        <v>357.38</v>
      </c>
      <c r="F59" s="103">
        <f t="shared" si="6"/>
        <v>535.74</v>
      </c>
      <c r="G59" s="103">
        <f t="shared" si="6"/>
        <v>714.34</v>
      </c>
      <c r="H59" s="103">
        <f t="shared" si="6"/>
        <v>892.8</v>
      </c>
      <c r="I59" s="103">
        <f t="shared" si="6"/>
        <v>1071.46</v>
      </c>
      <c r="J59" s="103">
        <f t="shared" si="6"/>
        <v>1250.04</v>
      </c>
      <c r="K59" s="103">
        <f t="shared" si="6"/>
        <v>1428.55</v>
      </c>
      <c r="L59" s="103">
        <f t="shared" si="6"/>
        <v>1607.03</v>
      </c>
      <c r="M59" s="103">
        <f t="shared" si="6"/>
        <v>1785.55</v>
      </c>
      <c r="N59" s="103">
        <f t="shared" si="6"/>
        <v>1964.05</v>
      </c>
      <c r="O59" s="103">
        <f t="shared" si="6"/>
        <v>2142.4499999999998</v>
      </c>
    </row>
    <row r="60" spans="1:19" s="83" customFormat="1" x14ac:dyDescent="0.3">
      <c r="A60" s="94"/>
      <c r="C60" s="97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</row>
    <row r="61" spans="1:19" s="83" customFormat="1" x14ac:dyDescent="0.3">
      <c r="A61" s="94">
        <v>6600</v>
      </c>
      <c r="B61" s="83" t="s">
        <v>397</v>
      </c>
      <c r="C61" s="97" t="s">
        <v>398</v>
      </c>
      <c r="D61" s="350">
        <f>[8]TB2015!C343</f>
        <v>0</v>
      </c>
      <c r="E61" s="350">
        <f>[8]TB2015!D343</f>
        <v>0</v>
      </c>
      <c r="F61" s="350">
        <f>[8]TB2015!E343</f>
        <v>0</v>
      </c>
      <c r="G61" s="350">
        <f>[8]TB2015!F343</f>
        <v>5.01</v>
      </c>
      <c r="H61" s="350">
        <f>[8]TB2015!G343</f>
        <v>10.02</v>
      </c>
      <c r="I61" s="350">
        <f>[8]TB2015!H343</f>
        <v>15.03</v>
      </c>
      <c r="J61" s="350">
        <f>[8]TB2015!I343</f>
        <v>20.04</v>
      </c>
      <c r="K61" s="350">
        <f>[8]TB2015!J343</f>
        <v>25.05</v>
      </c>
      <c r="L61" s="350">
        <f>[8]TB2015!K343</f>
        <v>30.06</v>
      </c>
      <c r="M61" s="350">
        <f>[8]TB2015!L343</f>
        <v>35.07</v>
      </c>
      <c r="N61" s="350">
        <f>[8]TB2015!M343</f>
        <v>40.08</v>
      </c>
      <c r="O61" s="350">
        <f>[8]TB2015!N343</f>
        <v>45.09</v>
      </c>
    </row>
    <row r="62" spans="1:19" s="83" customFormat="1" x14ac:dyDescent="0.3">
      <c r="A62" s="94"/>
      <c r="B62" s="83" t="s">
        <v>399</v>
      </c>
      <c r="C62" s="97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</row>
    <row r="63" spans="1:19" s="83" customFormat="1" x14ac:dyDescent="0.3">
      <c r="A63" s="94"/>
      <c r="B63" s="102" t="s">
        <v>81</v>
      </c>
      <c r="C63" s="95" t="s">
        <v>81</v>
      </c>
      <c r="D63" s="103">
        <f>SUM(D61:D62)</f>
        <v>0</v>
      </c>
      <c r="E63" s="103">
        <f t="shared" ref="E63:O63" si="7">SUM(E61:E62)</f>
        <v>0</v>
      </c>
      <c r="F63" s="103">
        <f t="shared" si="7"/>
        <v>0</v>
      </c>
      <c r="G63" s="103">
        <f t="shared" si="7"/>
        <v>5.01</v>
      </c>
      <c r="H63" s="103">
        <f t="shared" si="7"/>
        <v>10.02</v>
      </c>
      <c r="I63" s="103">
        <f t="shared" si="7"/>
        <v>15.03</v>
      </c>
      <c r="J63" s="103">
        <f t="shared" si="7"/>
        <v>20.04</v>
      </c>
      <c r="K63" s="103">
        <f t="shared" si="7"/>
        <v>25.05</v>
      </c>
      <c r="L63" s="103">
        <f t="shared" si="7"/>
        <v>30.06</v>
      </c>
      <c r="M63" s="103">
        <f t="shared" si="7"/>
        <v>35.07</v>
      </c>
      <c r="N63" s="103">
        <f t="shared" si="7"/>
        <v>40.08</v>
      </c>
      <c r="O63" s="103">
        <f t="shared" si="7"/>
        <v>45.09</v>
      </c>
    </row>
    <row r="64" spans="1:19" s="83" customFormat="1" x14ac:dyDescent="0.3">
      <c r="A64" s="94"/>
      <c r="C64" s="99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</row>
    <row r="65" spans="1:16" s="83" customFormat="1" x14ac:dyDescent="0.3">
      <c r="A65" s="94">
        <v>6605</v>
      </c>
      <c r="B65" s="83" t="s">
        <v>400</v>
      </c>
      <c r="C65" s="97"/>
      <c r="D65" s="350">
        <v>0</v>
      </c>
      <c r="E65" s="350">
        <v>0</v>
      </c>
      <c r="F65" s="350">
        <v>0</v>
      </c>
      <c r="G65" s="350">
        <v>0</v>
      </c>
      <c r="H65" s="350">
        <v>0</v>
      </c>
      <c r="I65" s="350">
        <v>0</v>
      </c>
      <c r="J65" s="350">
        <v>0</v>
      </c>
      <c r="K65" s="350">
        <v>0</v>
      </c>
      <c r="L65" s="350">
        <v>0</v>
      </c>
      <c r="M65" s="350">
        <v>0</v>
      </c>
      <c r="N65" s="350">
        <v>0</v>
      </c>
      <c r="O65" s="350">
        <v>0</v>
      </c>
      <c r="P65" s="107"/>
    </row>
    <row r="66" spans="1:16" s="83" customFormat="1" x14ac:dyDescent="0.3">
      <c r="A66" s="94"/>
      <c r="B66" s="83" t="s">
        <v>401</v>
      </c>
      <c r="C66" s="97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107"/>
    </row>
    <row r="67" spans="1:16" s="83" customFormat="1" x14ac:dyDescent="0.3">
      <c r="A67" s="94"/>
      <c r="B67" s="102" t="s">
        <v>81</v>
      </c>
      <c r="C67" s="95" t="s">
        <v>81</v>
      </c>
      <c r="D67" s="103">
        <f>SUM(D65:D66)</f>
        <v>0</v>
      </c>
      <c r="E67" s="103">
        <f t="shared" ref="E67:O67" si="8">SUM(E65:E66)</f>
        <v>0</v>
      </c>
      <c r="F67" s="103">
        <f t="shared" si="8"/>
        <v>0</v>
      </c>
      <c r="G67" s="103">
        <f t="shared" si="8"/>
        <v>0</v>
      </c>
      <c r="H67" s="103">
        <f t="shared" si="8"/>
        <v>0</v>
      </c>
      <c r="I67" s="103">
        <f t="shared" si="8"/>
        <v>0</v>
      </c>
      <c r="J67" s="103">
        <f t="shared" si="8"/>
        <v>0</v>
      </c>
      <c r="K67" s="103">
        <f t="shared" si="8"/>
        <v>0</v>
      </c>
      <c r="L67" s="103">
        <f t="shared" si="8"/>
        <v>0</v>
      </c>
      <c r="M67" s="103">
        <f t="shared" si="8"/>
        <v>0</v>
      </c>
      <c r="N67" s="103">
        <f t="shared" si="8"/>
        <v>0</v>
      </c>
      <c r="O67" s="103">
        <f t="shared" si="8"/>
        <v>0</v>
      </c>
      <c r="P67" s="107"/>
    </row>
    <row r="68" spans="1:16" s="83" customFormat="1" x14ac:dyDescent="0.3">
      <c r="A68" s="94"/>
      <c r="C68" s="99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7"/>
    </row>
    <row r="69" spans="1:16" s="83" customFormat="1" x14ac:dyDescent="0.3">
      <c r="A69" s="94">
        <v>6610</v>
      </c>
      <c r="B69" s="83" t="s">
        <v>402</v>
      </c>
      <c r="C69" s="97" t="s">
        <v>403</v>
      </c>
      <c r="D69" s="350">
        <f>[8]TB2015!C344</f>
        <v>26.39</v>
      </c>
      <c r="E69" s="350">
        <f>[8]TB2015!D344</f>
        <v>52.82</v>
      </c>
      <c r="F69" s="350">
        <f>[8]TB2015!E344</f>
        <v>79.19</v>
      </c>
      <c r="G69" s="350">
        <f>[8]TB2015!F344</f>
        <v>105.53</v>
      </c>
      <c r="H69" s="350">
        <f>[8]TB2015!G344</f>
        <v>131.83000000000001</v>
      </c>
      <c r="I69" s="350">
        <f>[8]TB2015!H344</f>
        <v>158.22999999999999</v>
      </c>
      <c r="J69" s="350">
        <f>[8]TB2015!I344</f>
        <v>184.58</v>
      </c>
      <c r="K69" s="350">
        <f>[8]TB2015!J344</f>
        <v>210.9</v>
      </c>
      <c r="L69" s="350">
        <f>[8]TB2015!K344</f>
        <v>237.12</v>
      </c>
      <c r="M69" s="350">
        <f>[8]TB2015!L344</f>
        <v>263.38</v>
      </c>
      <c r="N69" s="350">
        <f>[8]TB2015!M344</f>
        <v>289.64</v>
      </c>
      <c r="O69" s="350">
        <f>[8]TB2015!N344</f>
        <v>315.86</v>
      </c>
      <c r="P69" s="107"/>
    </row>
    <row r="70" spans="1:16" s="83" customFormat="1" x14ac:dyDescent="0.3">
      <c r="A70" s="94"/>
      <c r="B70" s="83" t="s">
        <v>404</v>
      </c>
      <c r="C70" s="97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107"/>
    </row>
    <row r="71" spans="1:16" s="83" customFormat="1" x14ac:dyDescent="0.3">
      <c r="A71" s="94"/>
      <c r="B71" s="102" t="s">
        <v>81</v>
      </c>
      <c r="C71" s="95" t="s">
        <v>81</v>
      </c>
      <c r="D71" s="103">
        <f>SUM(D69:D70)</f>
        <v>26.39</v>
      </c>
      <c r="E71" s="103">
        <f t="shared" ref="E71:O71" si="9">SUM(E69:E70)</f>
        <v>52.82</v>
      </c>
      <c r="F71" s="103">
        <f t="shared" si="9"/>
        <v>79.19</v>
      </c>
      <c r="G71" s="103">
        <f t="shared" si="9"/>
        <v>105.53</v>
      </c>
      <c r="H71" s="103">
        <f t="shared" si="9"/>
        <v>131.83000000000001</v>
      </c>
      <c r="I71" s="103">
        <f t="shared" si="9"/>
        <v>158.22999999999999</v>
      </c>
      <c r="J71" s="103">
        <f t="shared" si="9"/>
        <v>184.58</v>
      </c>
      <c r="K71" s="103">
        <f t="shared" si="9"/>
        <v>210.9</v>
      </c>
      <c r="L71" s="103">
        <f t="shared" si="9"/>
        <v>237.12</v>
      </c>
      <c r="M71" s="103">
        <f t="shared" si="9"/>
        <v>263.38</v>
      </c>
      <c r="N71" s="103">
        <f t="shared" si="9"/>
        <v>289.64</v>
      </c>
      <c r="O71" s="103">
        <f t="shared" si="9"/>
        <v>315.86</v>
      </c>
      <c r="P71" s="107"/>
    </row>
    <row r="72" spans="1:16" s="83" customFormat="1" x14ac:dyDescent="0.3">
      <c r="A72" s="94"/>
      <c r="C72" s="97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107"/>
    </row>
    <row r="73" spans="1:16" s="83" customFormat="1" x14ac:dyDescent="0.3">
      <c r="A73" s="94">
        <v>6615</v>
      </c>
      <c r="B73" s="83" t="s">
        <v>405</v>
      </c>
      <c r="C73" s="97"/>
      <c r="D73" s="98">
        <v>0</v>
      </c>
      <c r="E73" s="98">
        <v>0</v>
      </c>
      <c r="F73" s="98">
        <v>0</v>
      </c>
      <c r="G73" s="98">
        <v>0</v>
      </c>
      <c r="H73" s="98">
        <v>0</v>
      </c>
      <c r="I73" s="98">
        <v>0</v>
      </c>
      <c r="J73" s="98">
        <v>0</v>
      </c>
      <c r="K73" s="98">
        <v>0</v>
      </c>
      <c r="L73" s="98">
        <v>0</v>
      </c>
      <c r="M73" s="98">
        <v>0</v>
      </c>
      <c r="N73" s="98">
        <v>0</v>
      </c>
      <c r="O73" s="98">
        <v>0</v>
      </c>
      <c r="P73" s="107"/>
    </row>
    <row r="74" spans="1:16" s="83" customFormat="1" x14ac:dyDescent="0.3">
      <c r="A74" s="94"/>
      <c r="B74" s="83" t="s">
        <v>406</v>
      </c>
      <c r="C74" s="97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107"/>
    </row>
    <row r="75" spans="1:16" s="83" customFormat="1" x14ac:dyDescent="0.3">
      <c r="A75" s="94"/>
      <c r="B75" s="102" t="s">
        <v>81</v>
      </c>
      <c r="C75" s="95" t="s">
        <v>81</v>
      </c>
      <c r="D75" s="103">
        <f>SUM(D73:D74)</f>
        <v>0</v>
      </c>
      <c r="E75" s="103">
        <f t="shared" ref="E75:O75" si="10">SUM(E73:E74)</f>
        <v>0</v>
      </c>
      <c r="F75" s="103">
        <f t="shared" si="10"/>
        <v>0</v>
      </c>
      <c r="G75" s="103">
        <f t="shared" si="10"/>
        <v>0</v>
      </c>
      <c r="H75" s="103">
        <f t="shared" si="10"/>
        <v>0</v>
      </c>
      <c r="I75" s="103">
        <f t="shared" si="10"/>
        <v>0</v>
      </c>
      <c r="J75" s="103">
        <f t="shared" si="10"/>
        <v>0</v>
      </c>
      <c r="K75" s="103">
        <f t="shared" si="10"/>
        <v>0</v>
      </c>
      <c r="L75" s="103">
        <f t="shared" si="10"/>
        <v>0</v>
      </c>
      <c r="M75" s="103">
        <f t="shared" si="10"/>
        <v>0</v>
      </c>
      <c r="N75" s="103">
        <f t="shared" si="10"/>
        <v>0</v>
      </c>
      <c r="O75" s="103">
        <f t="shared" si="10"/>
        <v>0</v>
      </c>
      <c r="P75" s="107"/>
    </row>
    <row r="76" spans="1:16" s="83" customFormat="1" x14ac:dyDescent="0.3">
      <c r="A76" s="94"/>
      <c r="C76" s="97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107"/>
    </row>
    <row r="77" spans="1:16" s="83" customFormat="1" x14ac:dyDescent="0.3">
      <c r="A77" s="94">
        <v>6620</v>
      </c>
      <c r="B77" s="107" t="s">
        <v>407</v>
      </c>
      <c r="C77" s="99"/>
      <c r="D77" s="350">
        <f>[8]TB2015!C345</f>
        <v>33.659999999999997</v>
      </c>
      <c r="E77" s="350">
        <f>[8]TB2015!D345</f>
        <v>67.319999999999993</v>
      </c>
      <c r="F77" s="350">
        <f>[8]TB2015!E345</f>
        <v>100.98</v>
      </c>
      <c r="G77" s="350">
        <f>[8]TB2015!F345</f>
        <v>134.63999999999999</v>
      </c>
      <c r="H77" s="350">
        <f>[8]TB2015!G345</f>
        <v>168.3</v>
      </c>
      <c r="I77" s="350">
        <f>[8]TB2015!H345</f>
        <v>201.96</v>
      </c>
      <c r="J77" s="350">
        <f>[8]TB2015!I345</f>
        <v>235.62</v>
      </c>
      <c r="K77" s="350">
        <f>[8]TB2015!J345</f>
        <v>269.27999999999997</v>
      </c>
      <c r="L77" s="350">
        <f>[8]TB2015!K345</f>
        <v>302.94</v>
      </c>
      <c r="M77" s="350">
        <f>[8]TB2015!L345</f>
        <v>336.6</v>
      </c>
      <c r="N77" s="350">
        <f>[8]TB2015!M345</f>
        <v>370.26</v>
      </c>
      <c r="O77" s="350">
        <f>[8]TB2015!N345</f>
        <v>403.92</v>
      </c>
      <c r="P77" s="107"/>
    </row>
    <row r="78" spans="1:16" s="83" customFormat="1" x14ac:dyDescent="0.3">
      <c r="A78" s="94"/>
      <c r="B78" s="107"/>
      <c r="C78" s="99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107"/>
    </row>
    <row r="79" spans="1:16" s="83" customFormat="1" x14ac:dyDescent="0.3">
      <c r="A79" s="94"/>
      <c r="B79" s="102" t="s">
        <v>81</v>
      </c>
      <c r="C79" s="95" t="s">
        <v>81</v>
      </c>
      <c r="D79" s="103">
        <f>SUM(D77:D78)</f>
        <v>33.659999999999997</v>
      </c>
      <c r="E79" s="103">
        <f t="shared" ref="E79:O79" si="11">SUM(E77:E78)</f>
        <v>67.319999999999993</v>
      </c>
      <c r="F79" s="103">
        <f t="shared" si="11"/>
        <v>100.98</v>
      </c>
      <c r="G79" s="103">
        <f t="shared" si="11"/>
        <v>134.63999999999999</v>
      </c>
      <c r="H79" s="103">
        <f t="shared" si="11"/>
        <v>168.3</v>
      </c>
      <c r="I79" s="103">
        <f t="shared" si="11"/>
        <v>201.96</v>
      </c>
      <c r="J79" s="103">
        <f t="shared" si="11"/>
        <v>235.62</v>
      </c>
      <c r="K79" s="103">
        <f t="shared" si="11"/>
        <v>269.27999999999997</v>
      </c>
      <c r="L79" s="103">
        <f t="shared" si="11"/>
        <v>302.94</v>
      </c>
      <c r="M79" s="103">
        <f t="shared" si="11"/>
        <v>336.6</v>
      </c>
      <c r="N79" s="103">
        <f t="shared" si="11"/>
        <v>370.26</v>
      </c>
      <c r="O79" s="103">
        <f t="shared" si="11"/>
        <v>403.92</v>
      </c>
      <c r="P79" s="107"/>
    </row>
    <row r="80" spans="1:16" s="83" customFormat="1" x14ac:dyDescent="0.3">
      <c r="A80" s="94"/>
      <c r="B80" s="107"/>
      <c r="C80" s="99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7"/>
    </row>
    <row r="81" spans="1:18" s="83" customFormat="1" x14ac:dyDescent="0.3">
      <c r="A81" s="94"/>
      <c r="B81" s="107" t="s">
        <v>408</v>
      </c>
      <c r="C81" s="99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</row>
    <row r="82" spans="1:18" s="83" customFormat="1" x14ac:dyDescent="0.3">
      <c r="A82" s="94"/>
      <c r="C82" s="99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</row>
    <row r="83" spans="1:18" s="83" customFormat="1" ht="12" customHeight="1" thickBot="1" x14ac:dyDescent="0.35">
      <c r="A83" s="94"/>
      <c r="B83" s="95" t="s">
        <v>409</v>
      </c>
      <c r="C83" s="117"/>
      <c r="D83" s="118">
        <f>SUM(D7:D81)-D36-D45-D51-D55-D59-D67-D71-D75-D79-D63</f>
        <v>8494.0145095918579</v>
      </c>
      <c r="E83" s="118">
        <f t="shared" ref="E83:O83" si="12">SUM(E7:E81)-E36-E45-E51-E55-E59-E67-E71-E75-E79-E63</f>
        <v>16634.376300589523</v>
      </c>
      <c r="F83" s="118">
        <f t="shared" si="12"/>
        <v>26999.790711720434</v>
      </c>
      <c r="G83" s="118">
        <f t="shared" si="12"/>
        <v>35457.083262997156</v>
      </c>
      <c r="H83" s="118">
        <f t="shared" si="12"/>
        <v>43732.237539941794</v>
      </c>
      <c r="I83" s="118">
        <f t="shared" si="12"/>
        <v>51996.498435356858</v>
      </c>
      <c r="J83" s="118">
        <f t="shared" si="12"/>
        <v>60429.767654686591</v>
      </c>
      <c r="K83" s="118">
        <f t="shared" si="12"/>
        <v>68996.104543242313</v>
      </c>
      <c r="L83" s="118">
        <f t="shared" si="12"/>
        <v>77463.410889589315</v>
      </c>
      <c r="M83" s="118">
        <f t="shared" si="12"/>
        <v>85976.581738670444</v>
      </c>
      <c r="N83" s="118">
        <f t="shared" si="12"/>
        <v>94472.464642789433</v>
      </c>
      <c r="O83" s="118">
        <f t="shared" si="12"/>
        <v>103005.61464661112</v>
      </c>
      <c r="Q83" s="107"/>
    </row>
    <row r="84" spans="1:18" s="83" customFormat="1" ht="12" customHeight="1" thickTop="1" thickBot="1" x14ac:dyDescent="0.35">
      <c r="A84" s="94"/>
      <c r="B84" s="95"/>
      <c r="C84" s="117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</row>
    <row r="85" spans="1:18" s="119" customFormat="1" ht="12" customHeight="1" thickBot="1" x14ac:dyDescent="0.35">
      <c r="B85" s="96" t="s">
        <v>410</v>
      </c>
      <c r="C85" s="120"/>
      <c r="D85" s="116">
        <f>+'[8]12-31-15 CIAC Amort Exp_PerAR'!D27</f>
        <v>-1778.02</v>
      </c>
      <c r="E85" s="116">
        <f>+'[8]12-31-15 CIAC Amort Exp_PerAR'!E27</f>
        <v>-3556.04</v>
      </c>
      <c r="F85" s="116">
        <f>+'[8]12-31-15 CIAC Amort Exp_PerAR'!F27</f>
        <v>-5334.06</v>
      </c>
      <c r="G85" s="116">
        <f>+'[8]12-31-15 CIAC Amort Exp_PerAR'!G27</f>
        <v>-7112.08</v>
      </c>
      <c r="H85" s="116">
        <f>+'[8]12-31-15 CIAC Amort Exp_PerAR'!H27</f>
        <v>-8890.1</v>
      </c>
      <c r="I85" s="116">
        <f>+'[8]12-31-15 CIAC Amort Exp_PerAR'!I27</f>
        <v>-10668.12</v>
      </c>
      <c r="J85" s="116">
        <f>+'[8]12-31-15 CIAC Amort Exp_PerAR'!J27</f>
        <v>-12446.14</v>
      </c>
      <c r="K85" s="116">
        <f>+'[8]12-31-15 CIAC Amort Exp_PerAR'!K27</f>
        <v>-14224.16</v>
      </c>
      <c r="L85" s="116">
        <f>+'[8]12-31-15 CIAC Amort Exp_PerAR'!L27</f>
        <v>-16002.18</v>
      </c>
      <c r="M85" s="116">
        <f>+'[8]12-31-15 CIAC Amort Exp_PerAR'!M27</f>
        <v>-17780.2</v>
      </c>
      <c r="N85" s="116">
        <f>+'[8]12-31-15 CIAC Amort Exp_PerAR'!N27</f>
        <v>-19558.22</v>
      </c>
      <c r="O85" s="116">
        <f>+'[8]12-31-15 CIAC Amort Exp_PerAR'!O27</f>
        <v>-21336.240000000002</v>
      </c>
      <c r="R85" s="122"/>
    </row>
    <row r="86" spans="1:18" s="124" customFormat="1" ht="13.5" customHeight="1" x14ac:dyDescent="0.3">
      <c r="A86" s="123"/>
      <c r="C86" s="95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</row>
    <row r="87" spans="1:18" s="124" customFormat="1" x14ac:dyDescent="0.3">
      <c r="A87" s="123" t="s">
        <v>411</v>
      </c>
      <c r="B87" s="124" t="s">
        <v>412</v>
      </c>
      <c r="C87" s="95"/>
      <c r="D87" s="96">
        <f>+D83+D85</f>
        <v>6715.9945095918574</v>
      </c>
      <c r="E87" s="96">
        <f t="shared" ref="E87:O87" si="13">+E83+E85</f>
        <v>13078.336300589523</v>
      </c>
      <c r="F87" s="96">
        <f t="shared" si="13"/>
        <v>21665.730711720433</v>
      </c>
      <c r="G87" s="96">
        <f t="shared" si="13"/>
        <v>28345.003262997154</v>
      </c>
      <c r="H87" s="96">
        <f t="shared" si="13"/>
        <v>34842.137539941796</v>
      </c>
      <c r="I87" s="96">
        <f t="shared" si="13"/>
        <v>41328.378435356855</v>
      </c>
      <c r="J87" s="96">
        <f t="shared" si="13"/>
        <v>47983.627654686592</v>
      </c>
      <c r="K87" s="96">
        <f t="shared" si="13"/>
        <v>54771.944543242309</v>
      </c>
      <c r="L87" s="96">
        <f t="shared" si="13"/>
        <v>61461.230889589315</v>
      </c>
      <c r="M87" s="96">
        <f t="shared" si="13"/>
        <v>68196.381738670447</v>
      </c>
      <c r="N87" s="96">
        <f t="shared" si="13"/>
        <v>74914.244642789432</v>
      </c>
      <c r="O87" s="96">
        <f t="shared" si="13"/>
        <v>81669.374646611119</v>
      </c>
    </row>
    <row r="88" spans="1:18" s="107" customFormat="1" ht="13.5" customHeight="1" x14ac:dyDescent="0.3">
      <c r="A88" s="125"/>
      <c r="B88" s="126"/>
      <c r="C88" s="127"/>
      <c r="D88" s="128"/>
      <c r="E88" s="128"/>
      <c r="F88" s="128"/>
      <c r="G88" s="128"/>
      <c r="H88" s="116"/>
      <c r="I88" s="116"/>
      <c r="J88" s="116"/>
      <c r="K88" s="116"/>
      <c r="L88" s="116"/>
      <c r="M88" s="116"/>
      <c r="N88" s="116"/>
      <c r="O88" s="116"/>
    </row>
    <row r="89" spans="1:18" s="102" customFormat="1" ht="24" x14ac:dyDescent="0.3">
      <c r="A89" s="129"/>
      <c r="B89" s="347" t="s">
        <v>135</v>
      </c>
      <c r="C89" s="347" t="s">
        <v>334</v>
      </c>
      <c r="D89" s="348" t="s">
        <v>335</v>
      </c>
      <c r="E89" s="348" t="s">
        <v>336</v>
      </c>
      <c r="F89" s="348" t="s">
        <v>337</v>
      </c>
      <c r="G89" s="348" t="s">
        <v>338</v>
      </c>
      <c r="H89" s="348" t="s">
        <v>339</v>
      </c>
      <c r="I89" s="348" t="s">
        <v>340</v>
      </c>
      <c r="J89" s="348" t="s">
        <v>341</v>
      </c>
      <c r="K89" s="348" t="s">
        <v>342</v>
      </c>
      <c r="L89" s="348" t="s">
        <v>343</v>
      </c>
      <c r="M89" s="348" t="s">
        <v>344</v>
      </c>
      <c r="N89" s="348" t="s">
        <v>345</v>
      </c>
      <c r="O89" s="349" t="s">
        <v>346</v>
      </c>
    </row>
    <row r="90" spans="1:18" s="83" customFormat="1" x14ac:dyDescent="0.3">
      <c r="A90" s="94"/>
      <c r="C90" s="130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16"/>
    </row>
    <row r="91" spans="1:18" s="83" customFormat="1" x14ac:dyDescent="0.3">
      <c r="A91" s="94">
        <v>6640</v>
      </c>
      <c r="B91" s="83" t="s">
        <v>413</v>
      </c>
      <c r="C91" s="97" t="s">
        <v>414</v>
      </c>
      <c r="D91" s="350">
        <f>[8]TB2015!C346</f>
        <v>0</v>
      </c>
      <c r="E91" s="350">
        <f>[8]TB2015!D346</f>
        <v>0</v>
      </c>
      <c r="F91" s="350">
        <f>[8]TB2015!E346</f>
        <v>0</v>
      </c>
      <c r="G91" s="350">
        <f>[8]TB2015!F346</f>
        <v>17.899999999999999</v>
      </c>
      <c r="H91" s="350">
        <f>[8]TB2015!G346</f>
        <v>35.799999999999997</v>
      </c>
      <c r="I91" s="350">
        <f>[8]TB2015!H346</f>
        <v>53.7</v>
      </c>
      <c r="J91" s="350">
        <f>[8]TB2015!I346</f>
        <v>71.599999999999994</v>
      </c>
      <c r="K91" s="350">
        <f>[8]TB2015!J346</f>
        <v>89.5</v>
      </c>
      <c r="L91" s="350">
        <f>[8]TB2015!K346</f>
        <v>107.4</v>
      </c>
      <c r="M91" s="350">
        <f>[8]TB2015!L346</f>
        <v>125.3</v>
      </c>
      <c r="N91" s="350">
        <f>[8]TB2015!M346</f>
        <v>143.19999999999999</v>
      </c>
      <c r="O91" s="350">
        <f>[8]TB2015!N346</f>
        <v>161.1</v>
      </c>
    </row>
    <row r="92" spans="1:18" s="83" customFormat="1" x14ac:dyDescent="0.3">
      <c r="A92" s="94">
        <v>6645</v>
      </c>
      <c r="B92" s="83" t="s">
        <v>415</v>
      </c>
      <c r="C92" s="97"/>
      <c r="D92" s="350">
        <v>0</v>
      </c>
      <c r="E92" s="350">
        <v>0</v>
      </c>
      <c r="F92" s="350">
        <v>0</v>
      </c>
      <c r="G92" s="350">
        <v>0</v>
      </c>
      <c r="H92" s="350">
        <v>0</v>
      </c>
      <c r="I92" s="350">
        <v>0</v>
      </c>
      <c r="J92" s="350">
        <v>0</v>
      </c>
      <c r="K92" s="350">
        <v>0</v>
      </c>
      <c r="L92" s="350">
        <v>0</v>
      </c>
      <c r="M92" s="350">
        <v>0</v>
      </c>
      <c r="N92" s="350">
        <v>0</v>
      </c>
      <c r="O92" s="350">
        <v>0</v>
      </c>
    </row>
    <row r="93" spans="1:18" s="83" customFormat="1" x14ac:dyDescent="0.3">
      <c r="A93" s="94"/>
      <c r="C93" s="117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</row>
    <row r="94" spans="1:18" s="83" customFormat="1" x14ac:dyDescent="0.3">
      <c r="A94" s="94">
        <v>6710</v>
      </c>
      <c r="B94" s="83" t="s">
        <v>416</v>
      </c>
      <c r="C94" s="97" t="s">
        <v>417</v>
      </c>
      <c r="D94" s="350">
        <f>[8]TB2015!C350</f>
        <v>544.63</v>
      </c>
      <c r="E94" s="350">
        <f>[8]TB2015!D350</f>
        <v>1089.26</v>
      </c>
      <c r="F94" s="350">
        <f>[8]TB2015!E350</f>
        <v>1633.89</v>
      </c>
      <c r="G94" s="350">
        <f>[8]TB2015!F350</f>
        <v>2178.52</v>
      </c>
      <c r="H94" s="350">
        <f>[8]TB2015!G350</f>
        <v>2723.16</v>
      </c>
      <c r="I94" s="350">
        <f>[8]TB2015!H350</f>
        <v>3267.8</v>
      </c>
      <c r="J94" s="350">
        <f>[8]TB2015!I350</f>
        <v>3812.44</v>
      </c>
      <c r="K94" s="350">
        <f>[8]TB2015!J350</f>
        <v>4357.08</v>
      </c>
      <c r="L94" s="350">
        <f>[8]TB2015!K350</f>
        <v>4901.72</v>
      </c>
      <c r="M94" s="350">
        <f>[8]TB2015!L350</f>
        <v>5446.36</v>
      </c>
      <c r="N94" s="350">
        <f>[8]TB2015!M350</f>
        <v>5991</v>
      </c>
      <c r="O94" s="350">
        <f>[8]TB2015!N350</f>
        <v>6535.64</v>
      </c>
    </row>
    <row r="95" spans="1:18" s="83" customFormat="1" x14ac:dyDescent="0.3">
      <c r="A95" s="94"/>
      <c r="C95" s="97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</row>
    <row r="96" spans="1:18" s="83" customFormat="1" x14ac:dyDescent="0.3">
      <c r="A96" s="94">
        <v>6715</v>
      </c>
      <c r="B96" s="83" t="s">
        <v>419</v>
      </c>
      <c r="C96" s="97" t="s">
        <v>420</v>
      </c>
      <c r="D96" s="350">
        <f>[8]TB2015!C351</f>
        <v>1585.24</v>
      </c>
      <c r="E96" s="350">
        <f>[8]TB2015!D351</f>
        <v>3170.48</v>
      </c>
      <c r="F96" s="350">
        <f>[8]TB2015!E351</f>
        <v>4755.72</v>
      </c>
      <c r="G96" s="350">
        <f>[8]TB2015!F351</f>
        <v>6348.4</v>
      </c>
      <c r="H96" s="350">
        <f>[8]TB2015!G351</f>
        <v>7942.12</v>
      </c>
      <c r="I96" s="350">
        <f>[8]TB2015!H351</f>
        <v>9532.7900000000009</v>
      </c>
      <c r="J96" s="350">
        <f>[8]TB2015!I351</f>
        <v>11123.46</v>
      </c>
      <c r="K96" s="350">
        <f>[8]TB2015!J351</f>
        <v>12715.03</v>
      </c>
      <c r="L96" s="350">
        <f>[8]TB2015!K351</f>
        <v>14311.33</v>
      </c>
      <c r="M96" s="350">
        <f>[8]TB2015!L351</f>
        <v>15907.63</v>
      </c>
      <c r="N96" s="350">
        <f>[8]TB2015!M351</f>
        <v>17503.93</v>
      </c>
      <c r="O96" s="350">
        <f>[8]TB2015!N351</f>
        <v>19100.23</v>
      </c>
    </row>
    <row r="97" spans="1:15" s="83" customFormat="1" x14ac:dyDescent="0.3">
      <c r="A97" s="94">
        <v>6717</v>
      </c>
      <c r="B97" s="83" t="s">
        <v>421</v>
      </c>
      <c r="C97" s="97" t="s">
        <v>422</v>
      </c>
      <c r="D97" s="350">
        <f>[8]TB2015!C352</f>
        <v>103.65</v>
      </c>
      <c r="E97" s="350">
        <f>[8]TB2015!D352</f>
        <v>207.3</v>
      </c>
      <c r="F97" s="350">
        <f>[8]TB2015!E352</f>
        <v>310.95</v>
      </c>
      <c r="G97" s="350">
        <f>[8]TB2015!F352</f>
        <v>414.6</v>
      </c>
      <c r="H97" s="350">
        <f>[8]TB2015!G352</f>
        <v>518.25</v>
      </c>
      <c r="I97" s="350">
        <f>[8]TB2015!H352</f>
        <v>621.9</v>
      </c>
      <c r="J97" s="350">
        <f>[8]TB2015!I352</f>
        <v>725.55</v>
      </c>
      <c r="K97" s="350">
        <f>[8]TB2015!J352</f>
        <v>829.2</v>
      </c>
      <c r="L97" s="350">
        <f>[8]TB2015!K352</f>
        <v>932.85</v>
      </c>
      <c r="M97" s="350">
        <f>[8]TB2015!L352</f>
        <v>1036.5</v>
      </c>
      <c r="N97" s="350">
        <f>[8]TB2015!M352</f>
        <v>1140.1500000000001</v>
      </c>
      <c r="O97" s="350">
        <f>[8]TB2015!N352</f>
        <v>1243.8</v>
      </c>
    </row>
    <row r="98" spans="1:15" s="83" customFormat="1" x14ac:dyDescent="0.3">
      <c r="A98" s="94"/>
      <c r="B98" s="102" t="s">
        <v>81</v>
      </c>
      <c r="C98" s="95" t="s">
        <v>81</v>
      </c>
      <c r="D98" s="103">
        <f>SUM(D96:D97)</f>
        <v>1688.89</v>
      </c>
      <c r="E98" s="103">
        <f t="shared" ref="E98:O98" si="14">SUM(E96:E97)</f>
        <v>3377.78</v>
      </c>
      <c r="F98" s="103">
        <f t="shared" si="14"/>
        <v>5066.67</v>
      </c>
      <c r="G98" s="103">
        <f t="shared" si="14"/>
        <v>6763</v>
      </c>
      <c r="H98" s="103">
        <f t="shared" si="14"/>
        <v>8460.369999999999</v>
      </c>
      <c r="I98" s="103">
        <f t="shared" si="14"/>
        <v>10154.69</v>
      </c>
      <c r="J98" s="103">
        <f t="shared" si="14"/>
        <v>11849.009999999998</v>
      </c>
      <c r="K98" s="103">
        <f t="shared" si="14"/>
        <v>13544.230000000001</v>
      </c>
      <c r="L98" s="103">
        <f t="shared" si="14"/>
        <v>15244.18</v>
      </c>
      <c r="M98" s="103">
        <f t="shared" si="14"/>
        <v>16944.129999999997</v>
      </c>
      <c r="N98" s="103">
        <f t="shared" si="14"/>
        <v>18644.080000000002</v>
      </c>
      <c r="O98" s="103">
        <f t="shared" si="14"/>
        <v>20344.03</v>
      </c>
    </row>
    <row r="99" spans="1:15" s="83" customFormat="1" x14ac:dyDescent="0.3">
      <c r="A99" s="94"/>
      <c r="C99" s="99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</row>
    <row r="100" spans="1:15" s="83" customFormat="1" x14ac:dyDescent="0.3">
      <c r="A100" s="94">
        <v>6725</v>
      </c>
      <c r="B100" s="83" t="s">
        <v>423</v>
      </c>
      <c r="C100" s="97" t="s">
        <v>424</v>
      </c>
      <c r="D100" s="350">
        <f>[8]TB2015!C354</f>
        <v>0</v>
      </c>
      <c r="E100" s="350">
        <f>[8]TB2015!D354</f>
        <v>0</v>
      </c>
      <c r="F100" s="350">
        <f>[8]TB2015!E354</f>
        <v>0</v>
      </c>
      <c r="G100" s="350">
        <f>[8]TB2015!F354</f>
        <v>0</v>
      </c>
      <c r="H100" s="350">
        <f>[8]TB2015!G354</f>
        <v>0</v>
      </c>
      <c r="I100" s="350">
        <f>[8]TB2015!H354</f>
        <v>2.5499999999999998</v>
      </c>
      <c r="J100" s="350">
        <f>[8]TB2015!I354</f>
        <v>5.0999999999999996</v>
      </c>
      <c r="K100" s="350">
        <f>[8]TB2015!J354</f>
        <v>7.65</v>
      </c>
      <c r="L100" s="350">
        <f>[8]TB2015!K354</f>
        <v>10.8</v>
      </c>
      <c r="M100" s="350">
        <f>[8]TB2015!L354</f>
        <v>13.95</v>
      </c>
      <c r="N100" s="350">
        <f>[8]TB2015!M354</f>
        <v>17.100000000000001</v>
      </c>
      <c r="O100" s="350">
        <f>[8]TB2015!N354</f>
        <v>20.25</v>
      </c>
    </row>
    <row r="101" spans="1:15" s="83" customFormat="1" x14ac:dyDescent="0.3">
      <c r="A101" s="94"/>
      <c r="C101" s="99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</row>
    <row r="102" spans="1:15" s="83" customFormat="1" x14ac:dyDescent="0.3">
      <c r="A102" s="94">
        <v>6660</v>
      </c>
      <c r="B102" s="83" t="s">
        <v>425</v>
      </c>
      <c r="C102" s="97" t="s">
        <v>426</v>
      </c>
      <c r="D102" s="350">
        <f>[8]TB2015!C348</f>
        <v>238</v>
      </c>
      <c r="E102" s="350">
        <f>[8]TB2015!D348</f>
        <v>476</v>
      </c>
      <c r="F102" s="350">
        <f>[8]TB2015!E348</f>
        <v>714</v>
      </c>
      <c r="G102" s="350">
        <f>[8]TB2015!F348</f>
        <v>952</v>
      </c>
      <c r="H102" s="350">
        <f>[8]TB2015!G348</f>
        <v>1190</v>
      </c>
      <c r="I102" s="350">
        <f>[8]TB2015!H348</f>
        <v>1428</v>
      </c>
      <c r="J102" s="350">
        <f>[8]TB2015!I348</f>
        <v>1666</v>
      </c>
      <c r="K102" s="350">
        <f>[8]TB2015!J348</f>
        <v>1904</v>
      </c>
      <c r="L102" s="350">
        <f>[8]TB2015!K348</f>
        <v>2142</v>
      </c>
      <c r="M102" s="350">
        <f>[8]TB2015!L348</f>
        <v>2380</v>
      </c>
      <c r="N102" s="350">
        <f>[8]TB2015!M348</f>
        <v>2618</v>
      </c>
      <c r="O102" s="351">
        <f>[8]TB2015!N348</f>
        <v>2856</v>
      </c>
    </row>
    <row r="103" spans="1:15" s="83" customFormat="1" x14ac:dyDescent="0.3">
      <c r="A103" s="94">
        <v>6720</v>
      </c>
      <c r="B103" s="83" t="s">
        <v>639</v>
      </c>
      <c r="C103" s="99"/>
      <c r="D103" s="350">
        <f>[8]TB2015!C353</f>
        <v>443.25</v>
      </c>
      <c r="E103" s="350">
        <f>[8]TB2015!D353</f>
        <v>886.5</v>
      </c>
      <c r="F103" s="350">
        <f>[8]TB2015!E353</f>
        <v>1329.75</v>
      </c>
      <c r="G103" s="350">
        <f>[8]TB2015!F353</f>
        <v>1773</v>
      </c>
      <c r="H103" s="350">
        <f>[8]TB2015!G353</f>
        <v>2216.25</v>
      </c>
      <c r="I103" s="350">
        <f>[8]TB2015!H353</f>
        <v>2659.5</v>
      </c>
      <c r="J103" s="350">
        <f>[8]TB2015!I353</f>
        <v>3100.86</v>
      </c>
      <c r="K103" s="350">
        <f>[8]TB2015!J353</f>
        <v>3542.22</v>
      </c>
      <c r="L103" s="350">
        <f>[8]TB2015!K353</f>
        <v>3983.58</v>
      </c>
      <c r="M103" s="350">
        <f>[8]TB2015!L353</f>
        <v>4424.9399999999996</v>
      </c>
      <c r="N103" s="350">
        <f>[8]TB2015!M353</f>
        <v>4866.3</v>
      </c>
      <c r="O103" s="350">
        <f>[8]TB2015!N353</f>
        <v>5307.66</v>
      </c>
    </row>
    <row r="104" spans="1:15" s="83" customFormat="1" x14ac:dyDescent="0.3">
      <c r="A104" s="94">
        <v>6655</v>
      </c>
      <c r="B104" s="83" t="s">
        <v>427</v>
      </c>
      <c r="C104" s="99"/>
      <c r="D104" s="350">
        <f>[8]TB2015!C347</f>
        <v>0</v>
      </c>
      <c r="E104" s="350">
        <f>[8]TB2015!D347</f>
        <v>0</v>
      </c>
      <c r="F104" s="350">
        <f>[8]TB2015!E347</f>
        <v>0</v>
      </c>
      <c r="G104" s="350">
        <f>[8]TB2015!F347</f>
        <v>24.45</v>
      </c>
      <c r="H104" s="350">
        <f>[8]TB2015!G347</f>
        <v>48.9</v>
      </c>
      <c r="I104" s="350">
        <f>[8]TB2015!H347</f>
        <v>73.349999999999994</v>
      </c>
      <c r="J104" s="350">
        <f>[8]TB2015!I347</f>
        <v>97.8</v>
      </c>
      <c r="K104" s="350">
        <f>[8]TB2015!J347</f>
        <v>122.25</v>
      </c>
      <c r="L104" s="350">
        <f>[8]TB2015!K347</f>
        <v>146.69999999999999</v>
      </c>
      <c r="M104" s="350">
        <f>[8]TB2015!L347</f>
        <v>171.15</v>
      </c>
      <c r="N104" s="350">
        <f>[8]TB2015!M347</f>
        <v>195.6</v>
      </c>
      <c r="O104" s="351">
        <f>[8]TB2015!N347</f>
        <v>220.05</v>
      </c>
    </row>
    <row r="105" spans="1:15" s="83" customFormat="1" x14ac:dyDescent="0.3">
      <c r="A105" s="94"/>
      <c r="C105" s="99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</row>
    <row r="106" spans="1:15" s="83" customFormat="1" x14ac:dyDescent="0.3">
      <c r="A106" s="94">
        <v>6680</v>
      </c>
      <c r="B106" s="83" t="s">
        <v>428</v>
      </c>
      <c r="C106" s="97" t="s">
        <v>429</v>
      </c>
      <c r="D106" s="98">
        <v>0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</row>
    <row r="107" spans="1:15" s="83" customFormat="1" x14ac:dyDescent="0.3">
      <c r="A107" s="94"/>
      <c r="B107" s="83" t="s">
        <v>430</v>
      </c>
      <c r="C107" s="97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</row>
    <row r="108" spans="1:15" s="83" customFormat="1" x14ac:dyDescent="0.3">
      <c r="A108" s="94"/>
      <c r="B108" s="102" t="s">
        <v>81</v>
      </c>
      <c r="C108" s="95" t="s">
        <v>81</v>
      </c>
      <c r="D108" s="103">
        <f>SUM(D106:D107)</f>
        <v>0</v>
      </c>
      <c r="E108" s="103">
        <f t="shared" ref="E108:O108" si="15">SUM(E106:E107)</f>
        <v>0</v>
      </c>
      <c r="F108" s="103">
        <f t="shared" si="15"/>
        <v>0</v>
      </c>
      <c r="G108" s="103">
        <f t="shared" si="15"/>
        <v>0</v>
      </c>
      <c r="H108" s="103">
        <f t="shared" si="15"/>
        <v>0</v>
      </c>
      <c r="I108" s="103">
        <f t="shared" si="15"/>
        <v>0</v>
      </c>
      <c r="J108" s="103">
        <f t="shared" si="15"/>
        <v>0</v>
      </c>
      <c r="K108" s="103">
        <f t="shared" si="15"/>
        <v>0</v>
      </c>
      <c r="L108" s="103">
        <f t="shared" si="15"/>
        <v>0</v>
      </c>
      <c r="M108" s="103">
        <f t="shared" si="15"/>
        <v>0</v>
      </c>
      <c r="N108" s="103">
        <f t="shared" si="15"/>
        <v>0</v>
      </c>
      <c r="O108" s="103">
        <f t="shared" si="15"/>
        <v>0</v>
      </c>
    </row>
    <row r="109" spans="1:15" s="83" customFormat="1" x14ac:dyDescent="0.3">
      <c r="A109" s="94"/>
      <c r="C109" s="97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</row>
    <row r="110" spans="1:15" s="83" customFormat="1" x14ac:dyDescent="0.3">
      <c r="A110" s="94">
        <v>6685</v>
      </c>
      <c r="B110" s="83" t="s">
        <v>150</v>
      </c>
      <c r="C110" s="99"/>
      <c r="D110" s="100">
        <v>0</v>
      </c>
      <c r="E110" s="100">
        <v>0</v>
      </c>
      <c r="F110" s="100">
        <v>0</v>
      </c>
      <c r="G110" s="100">
        <v>0</v>
      </c>
      <c r="H110" s="100">
        <v>0</v>
      </c>
      <c r="I110" s="100">
        <v>0</v>
      </c>
      <c r="J110" s="100">
        <v>0</v>
      </c>
      <c r="K110" s="100">
        <v>0</v>
      </c>
      <c r="L110" s="100">
        <v>0</v>
      </c>
      <c r="M110" s="100">
        <v>0</v>
      </c>
      <c r="N110" s="100">
        <v>0</v>
      </c>
      <c r="O110" s="100">
        <v>0</v>
      </c>
    </row>
    <row r="111" spans="1:15" s="83" customFormat="1" x14ac:dyDescent="0.3">
      <c r="A111" s="94"/>
      <c r="C111" s="99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</row>
    <row r="112" spans="1:15" s="83" customFormat="1" x14ac:dyDescent="0.3">
      <c r="A112" s="94">
        <v>6730</v>
      </c>
      <c r="B112" s="83" t="s">
        <v>432</v>
      </c>
      <c r="C112" s="99"/>
      <c r="D112" s="350">
        <f>[8]TB2015!C355</f>
        <v>46.92</v>
      </c>
      <c r="E112" s="350">
        <f>[8]TB2015!D355</f>
        <v>93.84</v>
      </c>
      <c r="F112" s="350">
        <f>[8]TB2015!E355</f>
        <v>140.76</v>
      </c>
      <c r="G112" s="350">
        <f>[8]TB2015!F355</f>
        <v>187.68</v>
      </c>
      <c r="H112" s="350">
        <f>[8]TB2015!G355</f>
        <v>234.6</v>
      </c>
      <c r="I112" s="350">
        <f>[8]TB2015!H355</f>
        <v>281.52</v>
      </c>
      <c r="J112" s="350">
        <f>[8]TB2015!I355</f>
        <v>328.44</v>
      </c>
      <c r="K112" s="350">
        <f>[8]TB2015!J355</f>
        <v>375.36</v>
      </c>
      <c r="L112" s="350">
        <f>[8]TB2015!K355</f>
        <v>422.28</v>
      </c>
      <c r="M112" s="350">
        <f>[8]TB2015!L355</f>
        <v>469.2</v>
      </c>
      <c r="N112" s="350">
        <f>[8]TB2015!M355</f>
        <v>516.12</v>
      </c>
      <c r="O112" s="350">
        <f>[8]TB2015!N355</f>
        <v>564.36</v>
      </c>
    </row>
    <row r="113" spans="1:16" s="83" customFormat="1" x14ac:dyDescent="0.3">
      <c r="A113" s="94">
        <v>6795</v>
      </c>
      <c r="B113" s="83" t="s">
        <v>433</v>
      </c>
      <c r="C113" s="99"/>
      <c r="D113" s="350">
        <f>[8]TB2015!C362</f>
        <v>0</v>
      </c>
      <c r="E113" s="350">
        <f>[8]TB2015!D362</f>
        <v>0</v>
      </c>
      <c r="F113" s="350">
        <f>[8]TB2015!E362</f>
        <v>0</v>
      </c>
      <c r="G113" s="350">
        <f>[8]TB2015!F362</f>
        <v>3.24</v>
      </c>
      <c r="H113" s="350">
        <f>[8]TB2015!G362</f>
        <v>6.48</v>
      </c>
      <c r="I113" s="350">
        <f>[8]TB2015!H362</f>
        <v>9.7200000000000006</v>
      </c>
      <c r="J113" s="350">
        <f>[8]TB2015!I362</f>
        <v>12.96</v>
      </c>
      <c r="K113" s="350">
        <f>[8]TB2015!J362</f>
        <v>16.2</v>
      </c>
      <c r="L113" s="350">
        <f>[8]TB2015!K362</f>
        <v>19.440000000000001</v>
      </c>
      <c r="M113" s="350">
        <f>[8]TB2015!L362</f>
        <v>22.68</v>
      </c>
      <c r="N113" s="350">
        <f>[8]TB2015!M362</f>
        <v>25.92</v>
      </c>
      <c r="O113" s="350">
        <f>[8]TB2015!N362</f>
        <v>29.16</v>
      </c>
    </row>
    <row r="114" spans="1:16" s="83" customFormat="1" x14ac:dyDescent="0.3">
      <c r="A114" s="94"/>
      <c r="C114" s="99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</row>
    <row r="115" spans="1:16" s="83" customFormat="1" x14ac:dyDescent="0.3">
      <c r="A115" s="94">
        <v>6745</v>
      </c>
      <c r="B115" s="83" t="s">
        <v>434</v>
      </c>
      <c r="C115" s="99"/>
      <c r="D115" s="350">
        <f>[8]TB2015!C356</f>
        <v>876.04</v>
      </c>
      <c r="E115" s="350">
        <f>[8]TB2015!D356</f>
        <v>1757.69</v>
      </c>
      <c r="F115" s="350">
        <f>[8]TB2015!E356</f>
        <v>2642.93</v>
      </c>
      <c r="G115" s="350">
        <f>[8]TB2015!F356</f>
        <v>3531.54</v>
      </c>
      <c r="H115" s="350">
        <f>[8]TB2015!G356</f>
        <v>4425.1499999999996</v>
      </c>
      <c r="I115" s="350">
        <f>[8]TB2015!H356</f>
        <v>5320.63</v>
      </c>
      <c r="J115" s="350">
        <f>[8]TB2015!I356</f>
        <v>6217.98</v>
      </c>
      <c r="K115" s="350">
        <f>[8]TB2015!J356</f>
        <v>7119.71</v>
      </c>
      <c r="L115" s="350">
        <f>[8]TB2015!K356</f>
        <v>8025.3</v>
      </c>
      <c r="M115" s="350">
        <f>[8]TB2015!L356</f>
        <v>8933.5</v>
      </c>
      <c r="N115" s="350">
        <f>[8]TB2015!M356</f>
        <v>9846.36</v>
      </c>
      <c r="O115" s="350">
        <f>[8]TB2015!N356</f>
        <v>10763.07</v>
      </c>
    </row>
    <row r="116" spans="1:16" s="83" customFormat="1" x14ac:dyDescent="0.3">
      <c r="A116" s="94">
        <v>6800</v>
      </c>
      <c r="B116" s="83" t="s">
        <v>435</v>
      </c>
      <c r="C116" s="99"/>
      <c r="D116" s="98">
        <v>0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98">
        <v>0</v>
      </c>
      <c r="L116" s="98">
        <v>0</v>
      </c>
      <c r="M116" s="98">
        <v>0</v>
      </c>
      <c r="N116" s="98">
        <v>0</v>
      </c>
      <c r="O116" s="98">
        <v>0</v>
      </c>
    </row>
    <row r="117" spans="1:16" s="83" customFormat="1" x14ac:dyDescent="0.3">
      <c r="A117" s="94"/>
      <c r="C117" s="99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</row>
    <row r="118" spans="1:16" s="83" customFormat="1" x14ac:dyDescent="0.3">
      <c r="A118" s="94">
        <v>6665</v>
      </c>
      <c r="B118" s="83" t="s">
        <v>186</v>
      </c>
      <c r="C118" s="99"/>
      <c r="D118" s="350">
        <f>[8]TB2015!C349</f>
        <v>2124.61</v>
      </c>
      <c r="E118" s="350">
        <f>[8]TB2015!D349</f>
        <v>4249.22</v>
      </c>
      <c r="F118" s="350">
        <f>[8]TB2015!E349</f>
        <v>6373.83</v>
      </c>
      <c r="G118" s="350">
        <f>[8]TB2015!F349</f>
        <v>8498.44</v>
      </c>
      <c r="H118" s="350">
        <f>[8]TB2015!G349</f>
        <v>10623.26</v>
      </c>
      <c r="I118" s="350">
        <f>[8]TB2015!H349</f>
        <v>12748.08</v>
      </c>
      <c r="J118" s="350">
        <f>[8]TB2015!I349</f>
        <v>14872.9</v>
      </c>
      <c r="K118" s="350">
        <f>[8]TB2015!J349</f>
        <v>16997.72</v>
      </c>
      <c r="L118" s="350">
        <f>[8]TB2015!K349</f>
        <v>19122.54</v>
      </c>
      <c r="M118" s="350">
        <f>[8]TB2015!L349</f>
        <v>21247.360000000001</v>
      </c>
      <c r="N118" s="350">
        <f>[8]TB2015!M349</f>
        <v>23372.29</v>
      </c>
      <c r="O118" s="351">
        <f>[8]TB2015!N349</f>
        <v>25497.22</v>
      </c>
    </row>
    <row r="119" spans="1:16" s="83" customFormat="1" x14ac:dyDescent="0.3">
      <c r="A119" s="94"/>
      <c r="C119" s="99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</row>
    <row r="120" spans="1:16" s="83" customFormat="1" x14ac:dyDescent="0.3">
      <c r="A120" s="94">
        <v>6695</v>
      </c>
      <c r="B120" s="83" t="s">
        <v>436</v>
      </c>
      <c r="C120" s="99"/>
      <c r="D120" s="98">
        <v>0</v>
      </c>
      <c r="E120" s="98">
        <v>0</v>
      </c>
      <c r="F120" s="98">
        <v>0</v>
      </c>
      <c r="G120" s="98">
        <v>0</v>
      </c>
      <c r="H120" s="98">
        <v>0</v>
      </c>
      <c r="I120" s="98">
        <v>0</v>
      </c>
      <c r="J120" s="98">
        <v>0</v>
      </c>
      <c r="K120" s="98">
        <v>0</v>
      </c>
      <c r="L120" s="98">
        <v>0</v>
      </c>
      <c r="M120" s="98">
        <v>0</v>
      </c>
      <c r="N120" s="98">
        <v>0</v>
      </c>
      <c r="O120" s="98">
        <v>0</v>
      </c>
    </row>
    <row r="121" spans="1:16" s="83" customFormat="1" x14ac:dyDescent="0.3">
      <c r="A121" s="94">
        <v>6760</v>
      </c>
      <c r="B121" s="83" t="s">
        <v>437</v>
      </c>
      <c r="C121" s="99"/>
      <c r="D121" s="350">
        <f>[8]TB2015!C358</f>
        <v>4.53</v>
      </c>
      <c r="E121" s="350">
        <f>[8]TB2015!D358</f>
        <v>9.06</v>
      </c>
      <c r="F121" s="350">
        <f>[8]TB2015!E358</f>
        <v>13.59</v>
      </c>
      <c r="G121" s="350">
        <f>[8]TB2015!F358</f>
        <v>18.12</v>
      </c>
      <c r="H121" s="350">
        <f>[8]TB2015!G358</f>
        <v>22.65</v>
      </c>
      <c r="I121" s="350">
        <f>[8]TB2015!H358</f>
        <v>27.18</v>
      </c>
      <c r="J121" s="350">
        <f>[8]TB2015!I358</f>
        <v>31.71</v>
      </c>
      <c r="K121" s="350">
        <f>[8]TB2015!J358</f>
        <v>36.24</v>
      </c>
      <c r="L121" s="350">
        <f>[8]TB2015!K358</f>
        <v>40.770000000000003</v>
      </c>
      <c r="M121" s="350">
        <f>[8]TB2015!L358</f>
        <v>45.3</v>
      </c>
      <c r="N121" s="350">
        <f>[8]TB2015!M358</f>
        <v>49.83</v>
      </c>
      <c r="O121" s="350">
        <f>[8]TB2015!N358</f>
        <v>54.36</v>
      </c>
    </row>
    <row r="122" spans="1:16" s="83" customFormat="1" x14ac:dyDescent="0.3">
      <c r="A122" s="94">
        <v>6765</v>
      </c>
      <c r="B122" s="83" t="s">
        <v>438</v>
      </c>
      <c r="C122" s="97"/>
      <c r="D122" s="350">
        <f>[8]TB2015!C359</f>
        <v>2096.89</v>
      </c>
      <c r="E122" s="350">
        <f>[8]TB2015!D359</f>
        <v>4193.78</v>
      </c>
      <c r="F122" s="350">
        <f>[8]TB2015!E359</f>
        <v>6321.39</v>
      </c>
      <c r="G122" s="350">
        <f>[8]TB2015!F359</f>
        <v>8434.4</v>
      </c>
      <c r="H122" s="350">
        <f>[8]TB2015!G359</f>
        <v>10547.83</v>
      </c>
      <c r="I122" s="350">
        <f>[8]TB2015!H359</f>
        <v>12661.26</v>
      </c>
      <c r="J122" s="350">
        <f>[8]TB2015!I359</f>
        <v>14778.51</v>
      </c>
      <c r="K122" s="350">
        <f>[8]TB2015!J359</f>
        <v>16897.150000000001</v>
      </c>
      <c r="L122" s="350">
        <f>[8]TB2015!K359</f>
        <v>19015.79</v>
      </c>
      <c r="M122" s="350">
        <f>[8]TB2015!L359</f>
        <v>21156.98</v>
      </c>
      <c r="N122" s="350">
        <f>[8]TB2015!M359</f>
        <v>23295.21</v>
      </c>
      <c r="O122" s="350">
        <f>[8]TB2015!N359</f>
        <v>25437.57</v>
      </c>
    </row>
    <row r="123" spans="1:16" s="107" customFormat="1" x14ac:dyDescent="0.3">
      <c r="A123" s="125"/>
      <c r="B123" s="132" t="s">
        <v>439</v>
      </c>
      <c r="C123" s="133" t="s">
        <v>440</v>
      </c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</row>
    <row r="124" spans="1:16" s="83" customFormat="1" x14ac:dyDescent="0.3">
      <c r="A124" s="94"/>
      <c r="B124" s="102" t="s">
        <v>81</v>
      </c>
      <c r="C124" s="95" t="s">
        <v>81</v>
      </c>
      <c r="D124" s="103">
        <f>SUM(D121:D123)</f>
        <v>2101.42</v>
      </c>
      <c r="E124" s="103">
        <f t="shared" ref="E124:O124" si="16">SUM(E121:E123)</f>
        <v>4202.84</v>
      </c>
      <c r="F124" s="103">
        <f t="shared" si="16"/>
        <v>6334.9800000000005</v>
      </c>
      <c r="G124" s="103">
        <f t="shared" si="16"/>
        <v>8452.52</v>
      </c>
      <c r="H124" s="103">
        <f t="shared" si="16"/>
        <v>10570.48</v>
      </c>
      <c r="I124" s="103">
        <f t="shared" si="16"/>
        <v>12688.44</v>
      </c>
      <c r="J124" s="103">
        <f t="shared" si="16"/>
        <v>14810.22</v>
      </c>
      <c r="K124" s="103">
        <f t="shared" si="16"/>
        <v>16933.390000000003</v>
      </c>
      <c r="L124" s="103">
        <f t="shared" si="16"/>
        <v>19056.560000000001</v>
      </c>
      <c r="M124" s="103">
        <f t="shared" si="16"/>
        <v>21202.28</v>
      </c>
      <c r="N124" s="103">
        <f t="shared" si="16"/>
        <v>23345.040000000001</v>
      </c>
      <c r="O124" s="103">
        <f t="shared" si="16"/>
        <v>25491.93</v>
      </c>
    </row>
    <row r="125" spans="1:16" s="83" customFormat="1" x14ac:dyDescent="0.3">
      <c r="A125" s="94"/>
      <c r="C125" s="99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</row>
    <row r="126" spans="1:16" s="83" customFormat="1" x14ac:dyDescent="0.3">
      <c r="A126" s="94">
        <v>6775</v>
      </c>
      <c r="B126" s="83" t="s">
        <v>441</v>
      </c>
      <c r="C126" s="99"/>
      <c r="D126" s="350">
        <f>[8]TB2015!C360</f>
        <v>1.4</v>
      </c>
      <c r="E126" s="350">
        <f>[8]TB2015!D360</f>
        <v>2.8</v>
      </c>
      <c r="F126" s="350">
        <f>[8]TB2015!E360</f>
        <v>4.2</v>
      </c>
      <c r="G126" s="350">
        <f>[8]TB2015!F360</f>
        <v>5.6</v>
      </c>
      <c r="H126" s="350">
        <f>[8]TB2015!G360</f>
        <v>7</v>
      </c>
      <c r="I126" s="350">
        <f>[8]TB2015!H360</f>
        <v>8.4</v>
      </c>
      <c r="J126" s="350">
        <f>[8]TB2015!I360</f>
        <v>9.8000000000000007</v>
      </c>
      <c r="K126" s="350">
        <f>[8]TB2015!J360</f>
        <v>11.2</v>
      </c>
      <c r="L126" s="350">
        <f>[8]TB2015!K360</f>
        <v>12.6</v>
      </c>
      <c r="M126" s="350">
        <f>[8]TB2015!L360</f>
        <v>14</v>
      </c>
      <c r="N126" s="350">
        <f>[8]TB2015!M360</f>
        <v>15.4</v>
      </c>
      <c r="O126" s="350">
        <f>[8]TB2015!N360</f>
        <v>16.8</v>
      </c>
    </row>
    <row r="127" spans="1:16" s="83" customFormat="1" x14ac:dyDescent="0.3">
      <c r="A127" s="94"/>
      <c r="C127" s="99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</row>
    <row r="128" spans="1:16" s="83" customFormat="1" x14ac:dyDescent="0.3">
      <c r="A128" s="94">
        <v>6805</v>
      </c>
      <c r="B128" s="83" t="s">
        <v>442</v>
      </c>
      <c r="C128" s="99"/>
      <c r="D128" s="350">
        <f>[8]TB2015!C363</f>
        <v>5.75</v>
      </c>
      <c r="E128" s="350">
        <f>[8]TB2015!D363</f>
        <v>11.5</v>
      </c>
      <c r="F128" s="350">
        <f>[8]TB2015!E363</f>
        <v>17.25</v>
      </c>
      <c r="G128" s="350">
        <f>[8]TB2015!F363</f>
        <v>23</v>
      </c>
      <c r="H128" s="350">
        <f>[8]TB2015!G363</f>
        <v>28.75</v>
      </c>
      <c r="I128" s="350">
        <f>[8]TB2015!H363</f>
        <v>34.5</v>
      </c>
      <c r="J128" s="350">
        <f>[8]TB2015!I363</f>
        <v>40.25</v>
      </c>
      <c r="K128" s="350">
        <f>[8]TB2015!J363</f>
        <v>46</v>
      </c>
      <c r="L128" s="350">
        <f>[8]TB2015!K363</f>
        <v>51.75</v>
      </c>
      <c r="M128" s="350">
        <f>[8]TB2015!L363</f>
        <v>57.5</v>
      </c>
      <c r="N128" s="350">
        <f>[8]TB2015!M363</f>
        <v>63.25</v>
      </c>
      <c r="O128" s="350">
        <f>[8]TB2015!N363</f>
        <v>69</v>
      </c>
      <c r="P128" s="83" t="s">
        <v>640</v>
      </c>
    </row>
    <row r="129" spans="1:16" s="83" customFormat="1" x14ac:dyDescent="0.3">
      <c r="A129" s="94"/>
      <c r="C129" s="99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</row>
    <row r="130" spans="1:16" s="83" customFormat="1" x14ac:dyDescent="0.3">
      <c r="A130" s="94">
        <v>6785</v>
      </c>
      <c r="B130" s="83" t="s">
        <v>443</v>
      </c>
      <c r="C130" s="97" t="s">
        <v>444</v>
      </c>
      <c r="D130" s="350">
        <f>[8]TB2015!C361</f>
        <v>60.55</v>
      </c>
      <c r="E130" s="350">
        <f>[8]TB2015!D361</f>
        <v>121.1</v>
      </c>
      <c r="F130" s="350">
        <f>[8]TB2015!E361</f>
        <v>181.65</v>
      </c>
      <c r="G130" s="350">
        <f>[8]TB2015!F361</f>
        <v>242.2</v>
      </c>
      <c r="H130" s="350">
        <f>[8]TB2015!G361</f>
        <v>302.75</v>
      </c>
      <c r="I130" s="350">
        <f>[8]TB2015!H361</f>
        <v>363.3</v>
      </c>
      <c r="J130" s="350">
        <f>[8]TB2015!I361</f>
        <v>423.85</v>
      </c>
      <c r="K130" s="350">
        <f>[8]TB2015!J361</f>
        <v>484.4</v>
      </c>
      <c r="L130" s="350">
        <f>[8]TB2015!K361</f>
        <v>544.95000000000005</v>
      </c>
      <c r="M130" s="350">
        <f>[8]TB2015!L361</f>
        <v>605.5</v>
      </c>
      <c r="N130" s="350">
        <f>[8]TB2015!M361</f>
        <v>666.05</v>
      </c>
      <c r="O130" s="350">
        <f>[8]TB2015!N361</f>
        <v>726.6</v>
      </c>
    </row>
    <row r="131" spans="1:16" s="83" customFormat="1" x14ac:dyDescent="0.3">
      <c r="A131" s="94"/>
      <c r="C131" s="99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</row>
    <row r="132" spans="1:16" s="83" customFormat="1" x14ac:dyDescent="0.3">
      <c r="A132" s="94">
        <v>6675</v>
      </c>
      <c r="B132" s="83" t="s">
        <v>445</v>
      </c>
      <c r="C132" s="99"/>
      <c r="D132" s="98">
        <v>0</v>
      </c>
      <c r="E132" s="98">
        <v>0</v>
      </c>
      <c r="F132" s="98">
        <v>0</v>
      </c>
      <c r="G132" s="98">
        <v>0</v>
      </c>
      <c r="H132" s="98">
        <v>0</v>
      </c>
      <c r="I132" s="98">
        <v>0</v>
      </c>
      <c r="J132" s="98">
        <v>0</v>
      </c>
      <c r="K132" s="98">
        <v>0</v>
      </c>
      <c r="L132" s="98">
        <v>0</v>
      </c>
      <c r="M132" s="98">
        <v>0</v>
      </c>
      <c r="N132" s="98">
        <v>0</v>
      </c>
      <c r="O132" s="98">
        <v>0</v>
      </c>
    </row>
    <row r="133" spans="1:16" s="83" customFormat="1" x14ac:dyDescent="0.3">
      <c r="A133" s="94">
        <v>6890</v>
      </c>
      <c r="B133" s="83" t="s">
        <v>446</v>
      </c>
      <c r="C133" s="97" t="s">
        <v>447</v>
      </c>
      <c r="D133" s="350">
        <f>[8]TB2015!C371</f>
        <v>30.82</v>
      </c>
      <c r="E133" s="350">
        <f>[8]TB2015!D371</f>
        <v>61.64</v>
      </c>
      <c r="F133" s="350">
        <f>[8]TB2015!E371</f>
        <v>92.46</v>
      </c>
      <c r="G133" s="350">
        <f>[8]TB2015!F371</f>
        <v>123.28</v>
      </c>
      <c r="H133" s="350">
        <f>[8]TB2015!G371</f>
        <v>154.1</v>
      </c>
      <c r="I133" s="350">
        <f>[8]TB2015!H371</f>
        <v>184.92</v>
      </c>
      <c r="J133" s="350">
        <f>[8]TB2015!I371</f>
        <v>215.74</v>
      </c>
      <c r="K133" s="350">
        <f>[8]TB2015!J371</f>
        <v>246.56</v>
      </c>
      <c r="L133" s="350">
        <f>[8]TB2015!K371</f>
        <v>277.38</v>
      </c>
      <c r="M133" s="350">
        <f>[8]TB2015!L371</f>
        <v>308.2</v>
      </c>
      <c r="N133" s="350">
        <f>[8]TB2015!M371</f>
        <v>339.1</v>
      </c>
      <c r="O133" s="350">
        <f>[8]TB2015!N371</f>
        <v>370</v>
      </c>
    </row>
    <row r="134" spans="1:16" s="83" customFormat="1" x14ac:dyDescent="0.3">
      <c r="A134" s="94">
        <v>6750</v>
      </c>
      <c r="B134" s="83" t="s">
        <v>448</v>
      </c>
      <c r="C134" s="117"/>
      <c r="D134" s="350">
        <f>[8]TB2015!C357</f>
        <v>2.13</v>
      </c>
      <c r="E134" s="350">
        <f>[8]TB2015!D357</f>
        <v>4.26</v>
      </c>
      <c r="F134" s="350">
        <f>[8]TB2015!E357</f>
        <v>6.39</v>
      </c>
      <c r="G134" s="350">
        <f>[8]TB2015!F357</f>
        <v>8.52</v>
      </c>
      <c r="H134" s="350">
        <f>[8]TB2015!G357</f>
        <v>10.65</v>
      </c>
      <c r="I134" s="350">
        <f>[8]TB2015!H357</f>
        <v>12.78</v>
      </c>
      <c r="J134" s="350">
        <f>[8]TB2015!I357</f>
        <v>14.91</v>
      </c>
      <c r="K134" s="350">
        <f>[8]TB2015!J357</f>
        <v>17.04</v>
      </c>
      <c r="L134" s="350">
        <f>[8]TB2015!K357</f>
        <v>19.170000000000002</v>
      </c>
      <c r="M134" s="350">
        <f>[8]TB2015!L357</f>
        <v>21.3</v>
      </c>
      <c r="N134" s="350">
        <f>[8]TB2015!M357</f>
        <v>23.43</v>
      </c>
      <c r="O134" s="350">
        <f>[8]TB2015!N357</f>
        <v>25.56</v>
      </c>
    </row>
    <row r="135" spans="1:16" s="83" customFormat="1" x14ac:dyDescent="0.3">
      <c r="A135" s="94">
        <v>6755</v>
      </c>
      <c r="B135" s="83" t="s">
        <v>449</v>
      </c>
      <c r="C135" s="117"/>
      <c r="D135" s="134">
        <v>0</v>
      </c>
      <c r="E135" s="134">
        <v>0</v>
      </c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v>0</v>
      </c>
      <c r="M135" s="134">
        <v>0</v>
      </c>
      <c r="N135" s="134">
        <v>0</v>
      </c>
      <c r="O135" s="134">
        <v>0</v>
      </c>
    </row>
    <row r="136" spans="1:16" s="83" customFormat="1" x14ac:dyDescent="0.3">
      <c r="A136" s="94">
        <v>6810</v>
      </c>
      <c r="B136" s="83" t="s">
        <v>450</v>
      </c>
      <c r="C136" s="117"/>
      <c r="D136" s="134">
        <v>0</v>
      </c>
      <c r="E136" s="134">
        <v>0</v>
      </c>
      <c r="F136" s="134">
        <v>0</v>
      </c>
      <c r="G136" s="134">
        <v>0</v>
      </c>
      <c r="H136" s="134">
        <v>0</v>
      </c>
      <c r="I136" s="134">
        <v>0</v>
      </c>
      <c r="J136" s="134">
        <v>0</v>
      </c>
      <c r="K136" s="134">
        <v>0</v>
      </c>
      <c r="L136" s="134">
        <v>0</v>
      </c>
      <c r="M136" s="134">
        <v>0</v>
      </c>
      <c r="N136" s="134">
        <v>0</v>
      </c>
      <c r="O136" s="134">
        <v>0</v>
      </c>
    </row>
    <row r="137" spans="1:16" s="83" customFormat="1" x14ac:dyDescent="0.3">
      <c r="A137" s="94">
        <v>6875</v>
      </c>
      <c r="B137" s="83" t="s">
        <v>227</v>
      </c>
      <c r="C137" s="117"/>
      <c r="D137" s="350">
        <f>[8]TB2015!C368</f>
        <v>34.65</v>
      </c>
      <c r="E137" s="350">
        <f>[8]TB2015!D368</f>
        <v>69.3</v>
      </c>
      <c r="F137" s="350">
        <f>[8]TB2015!E368</f>
        <v>103.95</v>
      </c>
      <c r="G137" s="350">
        <f>[8]TB2015!F368</f>
        <v>138.6</v>
      </c>
      <c r="H137" s="350">
        <f>[8]TB2015!G368</f>
        <v>173.25</v>
      </c>
      <c r="I137" s="350">
        <f>[8]TB2015!H368</f>
        <v>207.9</v>
      </c>
      <c r="J137" s="350">
        <f>[8]TB2015!I368</f>
        <v>242.55</v>
      </c>
      <c r="K137" s="350">
        <f>[8]TB2015!J368</f>
        <v>277.2</v>
      </c>
      <c r="L137" s="350">
        <f>[8]TB2015!K368</f>
        <v>311.85000000000002</v>
      </c>
      <c r="M137" s="350">
        <f>[8]TB2015!L368</f>
        <v>346.5</v>
      </c>
      <c r="N137" s="350">
        <f>[8]TB2015!M368</f>
        <v>381.15</v>
      </c>
      <c r="O137" s="350">
        <f>[8]TB2015!N368</f>
        <v>415.8</v>
      </c>
    </row>
    <row r="138" spans="1:16" s="83" customFormat="1" x14ac:dyDescent="0.3">
      <c r="A138" s="94">
        <v>6880</v>
      </c>
      <c r="B138" s="83" t="s">
        <v>451</v>
      </c>
      <c r="C138" s="117"/>
      <c r="D138" s="350">
        <f>[8]TB2015!C369</f>
        <v>2.16</v>
      </c>
      <c r="E138" s="350">
        <f>[8]TB2015!D369</f>
        <v>4.32</v>
      </c>
      <c r="F138" s="350">
        <f>[8]TB2015!E369</f>
        <v>6.48</v>
      </c>
      <c r="G138" s="350">
        <f>[8]TB2015!F369</f>
        <v>8.64</v>
      </c>
      <c r="H138" s="350">
        <f>[8]TB2015!G369</f>
        <v>10.8</v>
      </c>
      <c r="I138" s="350">
        <f>[8]TB2015!H369</f>
        <v>12.96</v>
      </c>
      <c r="J138" s="350">
        <f>[8]TB2015!I369</f>
        <v>15.12</v>
      </c>
      <c r="K138" s="350">
        <f>[8]TB2015!J369</f>
        <v>17.28</v>
      </c>
      <c r="L138" s="350">
        <f>[8]TB2015!K369</f>
        <v>19.440000000000001</v>
      </c>
      <c r="M138" s="350">
        <f>[8]TB2015!L369</f>
        <v>21.6</v>
      </c>
      <c r="N138" s="350">
        <f>[8]TB2015!M369</f>
        <v>25.63</v>
      </c>
      <c r="O138" s="350">
        <f>[8]TB2015!N369</f>
        <v>27.89</v>
      </c>
    </row>
    <row r="139" spans="1:16" s="83" customFormat="1" x14ac:dyDescent="0.3">
      <c r="A139" s="94">
        <v>6885</v>
      </c>
      <c r="B139" s="83" t="s">
        <v>224</v>
      </c>
      <c r="C139" s="117"/>
      <c r="D139" s="350">
        <f>[8]TB2015!C370</f>
        <v>7.43</v>
      </c>
      <c r="E139" s="350">
        <f>[8]TB2015!D370</f>
        <v>14.86</v>
      </c>
      <c r="F139" s="350">
        <f>[8]TB2015!E370</f>
        <v>22.29</v>
      </c>
      <c r="G139" s="350">
        <f>[8]TB2015!F370</f>
        <v>29.72</v>
      </c>
      <c r="H139" s="350">
        <f>[8]TB2015!G370</f>
        <v>37.15</v>
      </c>
      <c r="I139" s="350">
        <f>[8]TB2015!H370</f>
        <v>44.58</v>
      </c>
      <c r="J139" s="350">
        <f>[8]TB2015!I370</f>
        <v>52.01</v>
      </c>
      <c r="K139" s="350">
        <f>[8]TB2015!J370</f>
        <v>59.44</v>
      </c>
      <c r="L139" s="350">
        <f>[8]TB2015!K370</f>
        <v>66.87</v>
      </c>
      <c r="M139" s="350">
        <f>[8]TB2015!L370</f>
        <v>74.3</v>
      </c>
      <c r="N139" s="350">
        <f>[8]TB2015!M370</f>
        <v>81.73</v>
      </c>
      <c r="O139" s="350">
        <f>[8]TB2015!N370</f>
        <v>89.16</v>
      </c>
    </row>
    <row r="140" spans="1:16" s="83" customFormat="1" x14ac:dyDescent="0.3">
      <c r="A140" s="94"/>
      <c r="C140" s="99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</row>
    <row r="141" spans="1:16" s="83" customFormat="1" x14ac:dyDescent="0.3">
      <c r="A141" s="94">
        <v>6825</v>
      </c>
      <c r="B141" s="83" t="s">
        <v>454</v>
      </c>
      <c r="C141" s="97" t="s">
        <v>455</v>
      </c>
      <c r="D141" s="350">
        <f>[8]TB2015!C364</f>
        <v>2.08</v>
      </c>
      <c r="E141" s="350">
        <f>[8]TB2015!D364</f>
        <v>4.16</v>
      </c>
      <c r="F141" s="350">
        <f>[8]TB2015!E364</f>
        <v>6.24</v>
      </c>
      <c r="G141" s="350">
        <f>[8]TB2015!F364</f>
        <v>8.32</v>
      </c>
      <c r="H141" s="350">
        <f>[8]TB2015!G364</f>
        <v>10.4</v>
      </c>
      <c r="I141" s="350">
        <f>[8]TB2015!H364</f>
        <v>12.48</v>
      </c>
      <c r="J141" s="350">
        <f>[8]TB2015!I364</f>
        <v>14.56</v>
      </c>
      <c r="K141" s="350">
        <f>[8]TB2015!J364</f>
        <v>16.64</v>
      </c>
      <c r="L141" s="350">
        <f>[8]TB2015!K364</f>
        <v>18.72</v>
      </c>
      <c r="M141" s="350">
        <f>[8]TB2015!L364</f>
        <v>20.8</v>
      </c>
      <c r="N141" s="350">
        <f>[8]TB2015!M364</f>
        <v>22.88</v>
      </c>
      <c r="O141" s="350">
        <f>[8]TB2015!N364</f>
        <v>24.96</v>
      </c>
    </row>
    <row r="142" spans="1:16" s="83" customFormat="1" x14ac:dyDescent="0.3">
      <c r="A142" s="94">
        <v>6585</v>
      </c>
      <c r="B142" s="83" t="s">
        <v>456</v>
      </c>
      <c r="C142" s="97"/>
      <c r="D142" s="98">
        <v>0</v>
      </c>
      <c r="E142" s="98">
        <v>0</v>
      </c>
      <c r="F142" s="98">
        <v>0</v>
      </c>
      <c r="G142" s="98">
        <v>0</v>
      </c>
      <c r="H142" s="98">
        <v>0</v>
      </c>
      <c r="I142" s="98">
        <v>0</v>
      </c>
      <c r="J142" s="98">
        <v>0</v>
      </c>
      <c r="K142" s="98">
        <v>0</v>
      </c>
      <c r="L142" s="98">
        <v>0</v>
      </c>
      <c r="M142" s="98">
        <v>0</v>
      </c>
      <c r="N142" s="98">
        <v>0</v>
      </c>
      <c r="O142" s="98">
        <v>0</v>
      </c>
    </row>
    <row r="143" spans="1:16" s="83" customFormat="1" x14ac:dyDescent="0.3">
      <c r="A143" s="94">
        <v>6920</v>
      </c>
      <c r="B143" s="107" t="s">
        <v>457</v>
      </c>
      <c r="C143" s="97"/>
      <c r="D143" s="350">
        <f>[8]TB2015!C373*(21962.03/37519.83)</f>
        <v>1771.4517861674744</v>
      </c>
      <c r="E143" s="350">
        <f>[8]TB2015!D373*(21962.03/37519.83)</f>
        <v>3547.6799842963037</v>
      </c>
      <c r="F143" s="350">
        <f>[8]TB2015!E373*(21962.03/37519.83)</f>
        <v>5332.266903357503</v>
      </c>
      <c r="G143" s="350">
        <f>[8]TB2015!F373*(21962.03/37519.83)</f>
        <v>7322.145881620464</v>
      </c>
      <c r="H143" s="350">
        <f>[8]TB2015!G373*(21962.03/37519.83)</f>
        <v>9126.3886724540043</v>
      </c>
      <c r="I143" s="350">
        <f>[8]TB2015!H373*(21962.03/37519.83)</f>
        <v>10824.988469318756</v>
      </c>
      <c r="J143" s="350">
        <f>[8]TB2015!I373*(21962.03/37519.83)</f>
        <v>12677.03050044203</v>
      </c>
      <c r="K143" s="350">
        <f>[8]TB2015!J373*(21962.03/37519.83)</f>
        <v>14577.10005625025</v>
      </c>
      <c r="L143" s="350">
        <f>[8]TB2015!K373*(21962.03/37519.83)</f>
        <v>16439.970962531013</v>
      </c>
      <c r="M143" s="350">
        <f>[8]TB2015!L373*(21962.03/37519.83)</f>
        <v>18306.312962308195</v>
      </c>
      <c r="N143" s="350">
        <f>[8]TB2015!M373*(21962.03/37519.83)</f>
        <v>20173.849065075719</v>
      </c>
      <c r="O143" s="350">
        <f>[8]TB2015!N373*(21962.03/37519.83)</f>
        <v>21962.03</v>
      </c>
      <c r="P143" s="353" t="s">
        <v>638</v>
      </c>
    </row>
    <row r="144" spans="1:16" s="83" customFormat="1" x14ac:dyDescent="0.3">
      <c r="A144" s="94"/>
      <c r="B144" s="107"/>
      <c r="C144" s="97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</row>
    <row r="145" spans="1:16" s="83" customFormat="1" x14ac:dyDescent="0.3">
      <c r="A145" s="94"/>
      <c r="B145" s="102" t="s">
        <v>81</v>
      </c>
      <c r="C145" s="95" t="s">
        <v>81</v>
      </c>
      <c r="D145" s="103">
        <f>SUM(D141:D144)</f>
        <v>1773.5317861674744</v>
      </c>
      <c r="E145" s="103">
        <f t="shared" ref="E145:O145" si="17">SUM(E141:E144)</f>
        <v>3551.8399842963036</v>
      </c>
      <c r="F145" s="103">
        <f t="shared" si="17"/>
        <v>5338.5069033575028</v>
      </c>
      <c r="G145" s="103">
        <f t="shared" si="17"/>
        <v>7330.4658816204637</v>
      </c>
      <c r="H145" s="103">
        <f t="shared" si="17"/>
        <v>9136.788672454004</v>
      </c>
      <c r="I145" s="103">
        <f t="shared" si="17"/>
        <v>10837.468469318756</v>
      </c>
      <c r="J145" s="103">
        <f t="shared" si="17"/>
        <v>12691.590500442029</v>
      </c>
      <c r="K145" s="103">
        <f t="shared" si="17"/>
        <v>14593.74005625025</v>
      </c>
      <c r="L145" s="103">
        <f t="shared" si="17"/>
        <v>16458.690962531015</v>
      </c>
      <c r="M145" s="103">
        <f t="shared" si="17"/>
        <v>18327.112962308194</v>
      </c>
      <c r="N145" s="103">
        <f t="shared" si="17"/>
        <v>20196.72906507572</v>
      </c>
      <c r="O145" s="103">
        <f t="shared" si="17"/>
        <v>21986.989999999998</v>
      </c>
      <c r="P145" s="83" t="s">
        <v>640</v>
      </c>
    </row>
    <row r="146" spans="1:16" s="83" customFormat="1" x14ac:dyDescent="0.3">
      <c r="A146" s="94"/>
      <c r="B146" s="102"/>
      <c r="C146" s="95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</row>
    <row r="147" spans="1:16" s="83" customFormat="1" x14ac:dyDescent="0.3">
      <c r="A147" s="94">
        <v>6905</v>
      </c>
      <c r="B147" s="137" t="s">
        <v>567</v>
      </c>
      <c r="C147" s="99"/>
      <c r="D147" s="354">
        <f>-D54</f>
        <v>613.5237042406668</v>
      </c>
      <c r="E147" s="354">
        <f t="shared" ref="E147:O147" si="18">-E54</f>
        <v>926.87371511417177</v>
      </c>
      <c r="F147" s="354">
        <f t="shared" si="18"/>
        <v>3051.9423849220734</v>
      </c>
      <c r="G147" s="354">
        <f t="shared" si="18"/>
        <v>3436.7008553823853</v>
      </c>
      <c r="H147" s="354">
        <f t="shared" si="18"/>
        <v>3822.6137876042044</v>
      </c>
      <c r="I147" s="354">
        <f t="shared" si="18"/>
        <v>4208.3630953243928</v>
      </c>
      <c r="J147" s="354">
        <f t="shared" si="18"/>
        <v>4626.8918448713302</v>
      </c>
      <c r="K147" s="354">
        <f t="shared" si="18"/>
        <v>5016.7454005074296</v>
      </c>
      <c r="L147" s="354">
        <f t="shared" si="18"/>
        <v>5442.8281478796662</v>
      </c>
      <c r="M147" s="354">
        <f t="shared" si="18"/>
        <v>5895.9452990213849</v>
      </c>
      <c r="N147" s="354">
        <f t="shared" si="18"/>
        <v>6308.6062921348303</v>
      </c>
      <c r="O147" s="354">
        <f t="shared" si="18"/>
        <v>6785.5353533889083</v>
      </c>
      <c r="P147" s="83" t="s">
        <v>590</v>
      </c>
    </row>
    <row r="148" spans="1:16" s="83" customFormat="1" x14ac:dyDescent="0.3">
      <c r="A148" s="94"/>
      <c r="C148" s="97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</row>
    <row r="149" spans="1:16" s="83" customFormat="1" x14ac:dyDescent="0.3">
      <c r="A149" s="94">
        <v>6835</v>
      </c>
      <c r="B149" s="83" t="s">
        <v>459</v>
      </c>
      <c r="C149" s="97"/>
      <c r="D149" s="350">
        <f>[8]TB2015!C365</f>
        <v>18.55</v>
      </c>
      <c r="E149" s="350">
        <f>[8]TB2015!D365</f>
        <v>37.1</v>
      </c>
      <c r="F149" s="350">
        <f>[8]TB2015!E365</f>
        <v>55.64</v>
      </c>
      <c r="G149" s="350">
        <f>[8]TB2015!F365</f>
        <v>74.19</v>
      </c>
      <c r="H149" s="350">
        <f>[8]TB2015!G365</f>
        <v>92.73</v>
      </c>
      <c r="I149" s="350">
        <f>[8]TB2015!H365</f>
        <v>111.27</v>
      </c>
      <c r="J149" s="350">
        <f>[8]TB2015!I365</f>
        <v>129.81</v>
      </c>
      <c r="K149" s="350">
        <f>[8]TB2015!J365</f>
        <v>151.27000000000001</v>
      </c>
      <c r="L149" s="350">
        <f>[8]TB2015!K365</f>
        <v>172.73</v>
      </c>
      <c r="M149" s="350">
        <f>[8]TB2015!L365</f>
        <v>194.2</v>
      </c>
      <c r="N149" s="350">
        <f>[8]TB2015!M365</f>
        <v>215.67</v>
      </c>
      <c r="O149" s="350">
        <f>[8]TB2015!N365</f>
        <v>237.14</v>
      </c>
    </row>
    <row r="150" spans="1:16" s="83" customFormat="1" x14ac:dyDescent="0.3">
      <c r="A150" s="94"/>
      <c r="B150" s="83" t="s">
        <v>460</v>
      </c>
      <c r="C150" s="97"/>
      <c r="D150" s="98">
        <f t="shared" ref="D150:O150" si="19">-D58</f>
        <v>0</v>
      </c>
      <c r="E150" s="98">
        <f t="shared" si="19"/>
        <v>0</v>
      </c>
      <c r="F150" s="98">
        <f t="shared" si="19"/>
        <v>0</v>
      </c>
      <c r="G150" s="98">
        <f t="shared" si="19"/>
        <v>0</v>
      </c>
      <c r="H150" s="98">
        <f t="shared" si="19"/>
        <v>0</v>
      </c>
      <c r="I150" s="98">
        <f t="shared" si="19"/>
        <v>0</v>
      </c>
      <c r="J150" s="98">
        <f t="shared" si="19"/>
        <v>0</v>
      </c>
      <c r="K150" s="98">
        <f t="shared" si="19"/>
        <v>0</v>
      </c>
      <c r="L150" s="98">
        <f t="shared" si="19"/>
        <v>0</v>
      </c>
      <c r="M150" s="98">
        <f t="shared" si="19"/>
        <v>0</v>
      </c>
      <c r="N150" s="98">
        <f t="shared" si="19"/>
        <v>0</v>
      </c>
      <c r="O150" s="98">
        <f t="shared" si="19"/>
        <v>0</v>
      </c>
    </row>
    <row r="151" spans="1:16" s="83" customFormat="1" x14ac:dyDescent="0.3">
      <c r="A151" s="94"/>
      <c r="B151" s="102" t="s">
        <v>81</v>
      </c>
      <c r="C151" s="95" t="s">
        <v>81</v>
      </c>
      <c r="D151" s="103">
        <f>SUM(D149:D150)</f>
        <v>18.55</v>
      </c>
      <c r="E151" s="103">
        <f t="shared" ref="E151:O151" si="20">SUM(E149:E150)</f>
        <v>37.1</v>
      </c>
      <c r="F151" s="103">
        <f t="shared" si="20"/>
        <v>55.64</v>
      </c>
      <c r="G151" s="103">
        <f t="shared" si="20"/>
        <v>74.19</v>
      </c>
      <c r="H151" s="103">
        <f t="shared" si="20"/>
        <v>92.73</v>
      </c>
      <c r="I151" s="103">
        <f t="shared" si="20"/>
        <v>111.27</v>
      </c>
      <c r="J151" s="103">
        <f t="shared" si="20"/>
        <v>129.81</v>
      </c>
      <c r="K151" s="103">
        <f t="shared" si="20"/>
        <v>151.27000000000001</v>
      </c>
      <c r="L151" s="103">
        <f t="shared" si="20"/>
        <v>172.73</v>
      </c>
      <c r="M151" s="103">
        <f t="shared" si="20"/>
        <v>194.2</v>
      </c>
      <c r="N151" s="103">
        <f t="shared" si="20"/>
        <v>215.67</v>
      </c>
      <c r="O151" s="103">
        <f t="shared" si="20"/>
        <v>237.14</v>
      </c>
    </row>
    <row r="152" spans="1:16" s="83" customFormat="1" x14ac:dyDescent="0.3">
      <c r="A152" s="94"/>
      <c r="B152" s="102"/>
      <c r="C152" s="95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</row>
    <row r="153" spans="1:16" s="83" customFormat="1" x14ac:dyDescent="0.3">
      <c r="A153" s="94">
        <v>6840</v>
      </c>
      <c r="B153" s="83" t="s">
        <v>461</v>
      </c>
      <c r="C153" s="97"/>
      <c r="D153" s="350">
        <f>[8]TB2015!C366</f>
        <v>9.57</v>
      </c>
      <c r="E153" s="350">
        <f>[8]TB2015!D366</f>
        <v>19.14</v>
      </c>
      <c r="F153" s="350">
        <f>[8]TB2015!E366</f>
        <v>28.71</v>
      </c>
      <c r="G153" s="350">
        <f>[8]TB2015!F366</f>
        <v>38.28</v>
      </c>
      <c r="H153" s="350">
        <f>[8]TB2015!G366</f>
        <v>47.85</v>
      </c>
      <c r="I153" s="350">
        <f>[8]TB2015!H366</f>
        <v>57.42</v>
      </c>
      <c r="J153" s="350">
        <f>[8]TB2015!I366</f>
        <v>66.989999999999995</v>
      </c>
      <c r="K153" s="350">
        <f>[8]TB2015!J366</f>
        <v>76.56</v>
      </c>
      <c r="L153" s="350">
        <f>[8]TB2015!K366</f>
        <v>86.13</v>
      </c>
      <c r="M153" s="350">
        <f>[8]TB2015!L366</f>
        <v>95.7</v>
      </c>
      <c r="N153" s="350">
        <f>[8]TB2015!M366</f>
        <v>105.27</v>
      </c>
      <c r="O153" s="350">
        <f>[8]TB2015!N366</f>
        <v>114.84</v>
      </c>
    </row>
    <row r="154" spans="1:16" s="83" customFormat="1" x14ac:dyDescent="0.3">
      <c r="A154" s="94"/>
      <c r="B154" s="83" t="s">
        <v>462</v>
      </c>
      <c r="C154" s="97"/>
      <c r="D154" s="98">
        <f t="shared" ref="D154:O154" si="21">-D66</f>
        <v>0</v>
      </c>
      <c r="E154" s="98">
        <f t="shared" si="21"/>
        <v>0</v>
      </c>
      <c r="F154" s="98">
        <f t="shared" si="21"/>
        <v>0</v>
      </c>
      <c r="G154" s="98">
        <f t="shared" si="21"/>
        <v>0</v>
      </c>
      <c r="H154" s="98">
        <f t="shared" si="21"/>
        <v>0</v>
      </c>
      <c r="I154" s="98">
        <f t="shared" si="21"/>
        <v>0</v>
      </c>
      <c r="J154" s="98">
        <f t="shared" si="21"/>
        <v>0</v>
      </c>
      <c r="K154" s="98">
        <f t="shared" si="21"/>
        <v>0</v>
      </c>
      <c r="L154" s="98">
        <f t="shared" si="21"/>
        <v>0</v>
      </c>
      <c r="M154" s="98">
        <f t="shared" si="21"/>
        <v>0</v>
      </c>
      <c r="N154" s="98">
        <f t="shared" si="21"/>
        <v>0</v>
      </c>
      <c r="O154" s="98">
        <f t="shared" si="21"/>
        <v>0</v>
      </c>
    </row>
    <row r="155" spans="1:16" s="83" customFormat="1" x14ac:dyDescent="0.3">
      <c r="A155" s="94"/>
      <c r="B155" s="102" t="s">
        <v>81</v>
      </c>
      <c r="C155" s="95" t="s">
        <v>81</v>
      </c>
      <c r="D155" s="103">
        <f>SUM(D153:D154)</f>
        <v>9.57</v>
      </c>
      <c r="E155" s="103">
        <f t="shared" ref="E155:O155" si="22">SUM(E153:E154)</f>
        <v>19.14</v>
      </c>
      <c r="F155" s="103">
        <f t="shared" si="22"/>
        <v>28.71</v>
      </c>
      <c r="G155" s="103">
        <f t="shared" si="22"/>
        <v>38.28</v>
      </c>
      <c r="H155" s="103">
        <f t="shared" si="22"/>
        <v>47.85</v>
      </c>
      <c r="I155" s="103">
        <f t="shared" si="22"/>
        <v>57.42</v>
      </c>
      <c r="J155" s="103">
        <f t="shared" si="22"/>
        <v>66.989999999999995</v>
      </c>
      <c r="K155" s="103">
        <f t="shared" si="22"/>
        <v>76.56</v>
      </c>
      <c r="L155" s="103">
        <f t="shared" si="22"/>
        <v>86.13</v>
      </c>
      <c r="M155" s="103">
        <f t="shared" si="22"/>
        <v>95.7</v>
      </c>
      <c r="N155" s="103">
        <f t="shared" si="22"/>
        <v>105.27</v>
      </c>
      <c r="O155" s="103">
        <f t="shared" si="22"/>
        <v>114.84</v>
      </c>
    </row>
    <row r="156" spans="1:16" s="83" customFormat="1" x14ac:dyDescent="0.3">
      <c r="A156" s="94"/>
      <c r="C156" s="97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</row>
    <row r="157" spans="1:16" s="83" customFormat="1" x14ac:dyDescent="0.3">
      <c r="A157" s="94">
        <v>6845</v>
      </c>
      <c r="B157" s="83" t="s">
        <v>463</v>
      </c>
      <c r="C157" s="97"/>
      <c r="D157" s="350">
        <f>[8]TB2015!C367</f>
        <v>0</v>
      </c>
      <c r="E157" s="350">
        <f>[8]TB2015!D367</f>
        <v>0</v>
      </c>
      <c r="F157" s="350">
        <f>[8]TB2015!E367</f>
        <v>2.96</v>
      </c>
      <c r="G157" s="350">
        <f>[8]TB2015!F367</f>
        <v>28.7</v>
      </c>
      <c r="H157" s="350">
        <f>[8]TB2015!G367</f>
        <v>54.44</v>
      </c>
      <c r="I157" s="350">
        <f>[8]TB2015!H367</f>
        <v>80.180000000000007</v>
      </c>
      <c r="J157" s="350">
        <f>[8]TB2015!I367</f>
        <v>105.92</v>
      </c>
      <c r="K157" s="350">
        <f>[8]TB2015!J367</f>
        <v>131.66</v>
      </c>
      <c r="L157" s="350">
        <f>[8]TB2015!K367</f>
        <v>157.4</v>
      </c>
      <c r="M157" s="350">
        <f>[8]TB2015!L367</f>
        <v>183.14</v>
      </c>
      <c r="N157" s="350">
        <f>[8]TB2015!M367</f>
        <v>208.88</v>
      </c>
      <c r="O157" s="350">
        <f>[8]TB2015!N367</f>
        <v>234.62</v>
      </c>
    </row>
    <row r="158" spans="1:16" s="83" customFormat="1" x14ac:dyDescent="0.3">
      <c r="A158" s="94"/>
      <c r="C158" s="97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</row>
    <row r="159" spans="1:16" s="83" customFormat="1" x14ac:dyDescent="0.3">
      <c r="A159" s="94">
        <v>6850</v>
      </c>
      <c r="B159" s="83" t="s">
        <v>464</v>
      </c>
      <c r="C159" s="99"/>
      <c r="D159" s="98">
        <v>0</v>
      </c>
      <c r="E159" s="98">
        <v>0</v>
      </c>
      <c r="F159" s="98">
        <v>0</v>
      </c>
      <c r="G159" s="98">
        <v>0</v>
      </c>
      <c r="H159" s="98">
        <v>0</v>
      </c>
      <c r="I159" s="98">
        <v>0</v>
      </c>
      <c r="J159" s="98">
        <v>0</v>
      </c>
      <c r="K159" s="98">
        <v>0</v>
      </c>
      <c r="L159" s="98">
        <v>0</v>
      </c>
      <c r="M159" s="98">
        <v>0</v>
      </c>
      <c r="N159" s="98">
        <v>0</v>
      </c>
      <c r="O159" s="98">
        <v>0</v>
      </c>
    </row>
    <row r="160" spans="1:16" s="83" customFormat="1" x14ac:dyDescent="0.3">
      <c r="A160" s="94"/>
      <c r="B160" s="83" t="s">
        <v>465</v>
      </c>
      <c r="C160" s="99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</row>
    <row r="161" spans="1:18" s="83" customFormat="1" x14ac:dyDescent="0.3">
      <c r="A161" s="94"/>
      <c r="B161" s="102" t="s">
        <v>81</v>
      </c>
      <c r="C161" s="95" t="s">
        <v>81</v>
      </c>
      <c r="D161" s="103">
        <f>SUM(D159:D160)</f>
        <v>0</v>
      </c>
      <c r="E161" s="103">
        <f t="shared" ref="E161:O161" si="23">SUM(E159:E160)</f>
        <v>0</v>
      </c>
      <c r="F161" s="103">
        <f t="shared" si="23"/>
        <v>0</v>
      </c>
      <c r="G161" s="103">
        <f t="shared" si="23"/>
        <v>0</v>
      </c>
      <c r="H161" s="103">
        <f t="shared" si="23"/>
        <v>0</v>
      </c>
      <c r="I161" s="103">
        <f t="shared" si="23"/>
        <v>0</v>
      </c>
      <c r="J161" s="103">
        <f t="shared" si="23"/>
        <v>0</v>
      </c>
      <c r="K161" s="103">
        <f t="shared" si="23"/>
        <v>0</v>
      </c>
      <c r="L161" s="103">
        <f t="shared" si="23"/>
        <v>0</v>
      </c>
      <c r="M161" s="103">
        <f t="shared" si="23"/>
        <v>0</v>
      </c>
      <c r="N161" s="103">
        <f t="shared" si="23"/>
        <v>0</v>
      </c>
      <c r="O161" s="103">
        <f t="shared" si="23"/>
        <v>0</v>
      </c>
    </row>
    <row r="162" spans="1:18" s="83" customFormat="1" x14ac:dyDescent="0.3">
      <c r="A162" s="94"/>
      <c r="C162" s="99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</row>
    <row r="163" spans="1:18" s="83" customFormat="1" x14ac:dyDescent="0.3">
      <c r="A163" s="94">
        <v>6855</v>
      </c>
      <c r="B163" s="83" t="s">
        <v>466</v>
      </c>
      <c r="C163" s="99"/>
      <c r="D163" s="98">
        <v>0</v>
      </c>
      <c r="E163" s="98">
        <v>0</v>
      </c>
      <c r="F163" s="98">
        <v>0</v>
      </c>
      <c r="G163" s="98">
        <v>0</v>
      </c>
      <c r="H163" s="98">
        <v>0</v>
      </c>
      <c r="I163" s="98">
        <v>0</v>
      </c>
      <c r="J163" s="98">
        <v>0</v>
      </c>
      <c r="K163" s="98">
        <v>0</v>
      </c>
      <c r="L163" s="98">
        <v>0</v>
      </c>
      <c r="M163" s="98">
        <v>0</v>
      </c>
      <c r="N163" s="98">
        <v>0</v>
      </c>
      <c r="O163" s="98">
        <v>0</v>
      </c>
    </row>
    <row r="164" spans="1:18" s="83" customFormat="1" x14ac:dyDescent="0.3">
      <c r="A164" s="94"/>
      <c r="B164" s="83" t="s">
        <v>467</v>
      </c>
      <c r="C164" s="99"/>
      <c r="D164" s="100">
        <f>-D74</f>
        <v>0</v>
      </c>
      <c r="E164" s="100">
        <f t="shared" ref="E164:O164" si="24">-E74</f>
        <v>0</v>
      </c>
      <c r="F164" s="100">
        <f t="shared" si="24"/>
        <v>0</v>
      </c>
      <c r="G164" s="100">
        <f t="shared" si="24"/>
        <v>0</v>
      </c>
      <c r="H164" s="100">
        <f t="shared" si="24"/>
        <v>0</v>
      </c>
      <c r="I164" s="100">
        <f t="shared" si="24"/>
        <v>0</v>
      </c>
      <c r="J164" s="100">
        <f t="shared" si="24"/>
        <v>0</v>
      </c>
      <c r="K164" s="100">
        <f t="shared" si="24"/>
        <v>0</v>
      </c>
      <c r="L164" s="100">
        <f t="shared" si="24"/>
        <v>0</v>
      </c>
      <c r="M164" s="100">
        <f t="shared" si="24"/>
        <v>0</v>
      </c>
      <c r="N164" s="100">
        <f t="shared" si="24"/>
        <v>0</v>
      </c>
      <c r="O164" s="100">
        <f t="shared" si="24"/>
        <v>0</v>
      </c>
    </row>
    <row r="165" spans="1:18" s="83" customFormat="1" x14ac:dyDescent="0.3">
      <c r="A165" s="94"/>
      <c r="B165" s="102" t="s">
        <v>81</v>
      </c>
      <c r="C165" s="95" t="s">
        <v>81</v>
      </c>
      <c r="D165" s="103">
        <f>SUM(D163:D164)</f>
        <v>0</v>
      </c>
      <c r="E165" s="103">
        <f t="shared" ref="E165:O165" si="25">SUM(E163:E164)</f>
        <v>0</v>
      </c>
      <c r="F165" s="103">
        <f t="shared" si="25"/>
        <v>0</v>
      </c>
      <c r="G165" s="103">
        <f t="shared" si="25"/>
        <v>0</v>
      </c>
      <c r="H165" s="103">
        <f t="shared" si="25"/>
        <v>0</v>
      </c>
      <c r="I165" s="103">
        <f t="shared" si="25"/>
        <v>0</v>
      </c>
      <c r="J165" s="103">
        <f t="shared" si="25"/>
        <v>0</v>
      </c>
      <c r="K165" s="103">
        <f t="shared" si="25"/>
        <v>0</v>
      </c>
      <c r="L165" s="103">
        <f t="shared" si="25"/>
        <v>0</v>
      </c>
      <c r="M165" s="103">
        <f t="shared" si="25"/>
        <v>0</v>
      </c>
      <c r="N165" s="103">
        <f t="shared" si="25"/>
        <v>0</v>
      </c>
      <c r="O165" s="103">
        <f t="shared" si="25"/>
        <v>0</v>
      </c>
    </row>
    <row r="166" spans="1:18" s="83" customFormat="1" x14ac:dyDescent="0.3">
      <c r="A166" s="94"/>
      <c r="C166" s="99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</row>
    <row r="167" spans="1:18" s="83" customFormat="1" x14ac:dyDescent="0.3">
      <c r="A167" s="94">
        <v>6860</v>
      </c>
      <c r="B167" s="83" t="s">
        <v>468</v>
      </c>
      <c r="C167" s="99"/>
      <c r="D167" s="98">
        <v>0</v>
      </c>
      <c r="E167" s="98">
        <v>0</v>
      </c>
      <c r="F167" s="98">
        <v>0</v>
      </c>
      <c r="G167" s="98">
        <v>0</v>
      </c>
      <c r="H167" s="98">
        <v>0</v>
      </c>
      <c r="I167" s="98">
        <v>0</v>
      </c>
      <c r="J167" s="98">
        <v>0</v>
      </c>
      <c r="K167" s="98">
        <v>0</v>
      </c>
      <c r="L167" s="98">
        <v>0</v>
      </c>
      <c r="M167" s="98">
        <v>0</v>
      </c>
      <c r="N167" s="98">
        <v>0</v>
      </c>
      <c r="O167" s="98">
        <v>0</v>
      </c>
    </row>
    <row r="168" spans="1:18" s="83" customFormat="1" ht="19.5" customHeight="1" thickBot="1" x14ac:dyDescent="0.35">
      <c r="A168" s="94"/>
      <c r="B168" s="95" t="s">
        <v>469</v>
      </c>
      <c r="D168" s="118">
        <f t="shared" ref="D168:N168" si="26">SUM(D91:D167)-D98-D124-D108-D145-D151-D155-D161-D165</f>
        <v>10623.825490408137</v>
      </c>
      <c r="E168" s="118">
        <f t="shared" si="26"/>
        <v>20957.863699410471</v>
      </c>
      <c r="F168" s="118">
        <f t="shared" si="26"/>
        <v>33149.239288279568</v>
      </c>
      <c r="G168" s="118">
        <f t="shared" si="26"/>
        <v>43870.186737002834</v>
      </c>
      <c r="H168" s="118">
        <f t="shared" si="26"/>
        <v>54413.322460058233</v>
      </c>
      <c r="I168" s="118">
        <f t="shared" si="26"/>
        <v>64852.021564643139</v>
      </c>
      <c r="J168" s="118">
        <f t="shared" si="26"/>
        <v>75480.742345313367</v>
      </c>
      <c r="K168" s="118">
        <f t="shared" si="26"/>
        <v>86138.405456757653</v>
      </c>
      <c r="L168" s="118">
        <f t="shared" si="26"/>
        <v>96804.289110410711</v>
      </c>
      <c r="M168" s="118">
        <f t="shared" si="26"/>
        <v>107525.84826132964</v>
      </c>
      <c r="N168" s="118">
        <f t="shared" si="26"/>
        <v>118211.90535721055</v>
      </c>
      <c r="O168" s="118">
        <f>SUM(O91:O167)-O98-O124-O108-O145-O151-O155-O161-O165</f>
        <v>128890.40535338891</v>
      </c>
      <c r="Q168" s="107"/>
    </row>
    <row r="169" spans="1:18" s="83" customFormat="1" ht="13" thickTop="1" thickBot="1" x14ac:dyDescent="0.35">
      <c r="A169" s="94"/>
      <c r="C169" s="99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16"/>
    </row>
    <row r="170" spans="1:18" s="119" customFormat="1" ht="12.5" thickBot="1" x14ac:dyDescent="0.35">
      <c r="B170" s="96" t="s">
        <v>470</v>
      </c>
      <c r="C170" s="100"/>
      <c r="D170" s="100">
        <f>+'[8]12-31-15 CIAC Amort Exp_PerAR'!D50</f>
        <v>-8130.9600000000009</v>
      </c>
      <c r="E170" s="100">
        <f>+'[8]12-31-15 CIAC Amort Exp_PerAR'!E50</f>
        <v>-16261.920000000002</v>
      </c>
      <c r="F170" s="100">
        <f>+'[8]12-31-15 CIAC Amort Exp_PerAR'!F50</f>
        <v>-24392.880000000001</v>
      </c>
      <c r="G170" s="100">
        <f>+'[8]12-31-15 CIAC Amort Exp_PerAR'!G50</f>
        <v>-32522.160000000003</v>
      </c>
      <c r="H170" s="100">
        <f>+'[8]12-31-15 CIAC Amort Exp_PerAR'!H50</f>
        <v>-40653.120000000003</v>
      </c>
      <c r="I170" s="100">
        <f>+'[8]12-31-15 CIAC Amort Exp_PerAR'!I50</f>
        <v>-48784.08</v>
      </c>
      <c r="J170" s="100">
        <f>+'[8]12-31-15 CIAC Amort Exp_PerAR'!J50</f>
        <v>-56915.040000000001</v>
      </c>
      <c r="K170" s="100">
        <f>+'[8]12-31-15 CIAC Amort Exp_PerAR'!K50</f>
        <v>-65046.000000000007</v>
      </c>
      <c r="L170" s="100">
        <f>+'[8]12-31-15 CIAC Amort Exp_PerAR'!L50</f>
        <v>-73176.959999999992</v>
      </c>
      <c r="M170" s="100">
        <f>+'[8]12-31-15 CIAC Amort Exp_PerAR'!M50</f>
        <v>-81307.920000000013</v>
      </c>
      <c r="N170" s="100">
        <f>+'[8]12-31-15 CIAC Amort Exp_PerAR'!N50</f>
        <v>-89438.88</v>
      </c>
      <c r="O170" s="100">
        <f>+'[8]12-31-15 CIAC Amort Exp_PerAR'!O50</f>
        <v>-97569.840000000011</v>
      </c>
      <c r="R170" s="122"/>
    </row>
    <row r="171" spans="1:18" s="83" customFormat="1" x14ac:dyDescent="0.3">
      <c r="A171" s="94"/>
      <c r="C171" s="99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</row>
    <row r="172" spans="1:18" s="124" customFormat="1" x14ac:dyDescent="0.3">
      <c r="A172" s="123" t="s">
        <v>411</v>
      </c>
      <c r="B172" s="124" t="s">
        <v>412</v>
      </c>
      <c r="C172" s="95"/>
      <c r="D172" s="96">
        <f>+D168+D170</f>
        <v>2492.8654904081359</v>
      </c>
      <c r="E172" s="96">
        <f t="shared" ref="E172:O172" si="27">+E168+E170</f>
        <v>4695.943699410469</v>
      </c>
      <c r="F172" s="96">
        <f t="shared" si="27"/>
        <v>8756.3592882795674</v>
      </c>
      <c r="G172" s="96">
        <f t="shared" si="27"/>
        <v>11348.02673700283</v>
      </c>
      <c r="H172" s="96">
        <f t="shared" si="27"/>
        <v>13760.20246005823</v>
      </c>
      <c r="I172" s="96">
        <f t="shared" si="27"/>
        <v>16067.941564643137</v>
      </c>
      <c r="J172" s="96">
        <f t="shared" si="27"/>
        <v>18565.702345313366</v>
      </c>
      <c r="K172" s="96">
        <f t="shared" si="27"/>
        <v>21092.405456757646</v>
      </c>
      <c r="L172" s="96">
        <f t="shared" si="27"/>
        <v>23627.329110410719</v>
      </c>
      <c r="M172" s="96">
        <f t="shared" si="27"/>
        <v>26217.928261329624</v>
      </c>
      <c r="N172" s="96">
        <f t="shared" si="27"/>
        <v>28773.025357210543</v>
      </c>
      <c r="O172" s="96">
        <f t="shared" si="27"/>
        <v>31320.565353388898</v>
      </c>
    </row>
    <row r="173" spans="1:18" s="83" customFormat="1" x14ac:dyDescent="0.3">
      <c r="A173" s="94"/>
      <c r="C173" s="99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16"/>
    </row>
    <row r="174" spans="1:18" s="107" customFormat="1" x14ac:dyDescent="0.3">
      <c r="A174" s="125"/>
      <c r="C174" s="126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 t="s">
        <v>641</v>
      </c>
      <c r="N174" s="138"/>
      <c r="O174" s="116">
        <f>O83+O168</f>
        <v>231896.02000000002</v>
      </c>
      <c r="Q174" s="107">
        <f>231896.02-O174</f>
        <v>0</v>
      </c>
    </row>
    <row r="175" spans="1:18" s="83" customFormat="1" x14ac:dyDescent="0.3">
      <c r="A175" s="94"/>
      <c r="C175" s="99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16"/>
    </row>
    <row r="176" spans="1:18" s="83" customFormat="1" x14ac:dyDescent="0.3">
      <c r="A176" s="94">
        <v>6765</v>
      </c>
      <c r="C176" s="99"/>
      <c r="D176" s="100">
        <f>[8]TB2015!C359</f>
        <v>2096.89</v>
      </c>
      <c r="E176" s="100">
        <f>[8]TB2015!D359</f>
        <v>4193.78</v>
      </c>
      <c r="F176" s="100">
        <f>[8]TB2015!E359</f>
        <v>6321.39</v>
      </c>
      <c r="G176" s="100">
        <f>[8]TB2015!F359</f>
        <v>8434.4</v>
      </c>
      <c r="H176" s="100">
        <f>[8]TB2015!G359</f>
        <v>10547.83</v>
      </c>
      <c r="I176" s="100">
        <f>[8]TB2015!H359</f>
        <v>12661.26</v>
      </c>
      <c r="J176" s="100">
        <f>[8]TB2015!I359</f>
        <v>14778.51</v>
      </c>
      <c r="K176" s="100">
        <f>[8]TB2015!J359</f>
        <v>16897.150000000001</v>
      </c>
      <c r="L176" s="100">
        <f>[8]TB2015!K359</f>
        <v>19015.79</v>
      </c>
      <c r="M176" s="100">
        <f>[8]TB2015!L359</f>
        <v>21156.98</v>
      </c>
      <c r="N176" s="100">
        <f>[8]TB2015!M359</f>
        <v>23295.21</v>
      </c>
      <c r="O176" s="100">
        <f>[8]TB2015!N359</f>
        <v>25437.57</v>
      </c>
    </row>
    <row r="177" spans="1:15" s="83" customFormat="1" x14ac:dyDescent="0.3">
      <c r="A177" s="94"/>
      <c r="C177" s="99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16"/>
    </row>
    <row r="178" spans="1:15" s="83" customFormat="1" x14ac:dyDescent="0.3">
      <c r="A178" s="94"/>
      <c r="C178" s="99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16">
        <f>O174+O176</f>
        <v>257333.59000000003</v>
      </c>
    </row>
    <row r="179" spans="1:15" s="83" customFormat="1" x14ac:dyDescent="0.3">
      <c r="A179" s="94"/>
      <c r="C179" s="99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16"/>
    </row>
    <row r="180" spans="1:15" s="83" customFormat="1" x14ac:dyDescent="0.3">
      <c r="A180" s="94"/>
      <c r="C180" s="99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16"/>
    </row>
    <row r="181" spans="1:15" s="83" customFormat="1" x14ac:dyDescent="0.3">
      <c r="A181" s="94"/>
      <c r="C181" s="99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16"/>
    </row>
    <row r="182" spans="1:15" s="83" customFormat="1" x14ac:dyDescent="0.3">
      <c r="A182" s="94"/>
      <c r="C182" s="99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16"/>
    </row>
    <row r="183" spans="1:15" s="83" customFormat="1" x14ac:dyDescent="0.3">
      <c r="A183" s="94"/>
      <c r="C183" s="99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16"/>
    </row>
    <row r="184" spans="1:15" s="83" customFormat="1" x14ac:dyDescent="0.3">
      <c r="A184" s="94"/>
      <c r="C184" s="99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16"/>
    </row>
    <row r="185" spans="1:15" s="83" customFormat="1" x14ac:dyDescent="0.3">
      <c r="A185" s="94"/>
      <c r="C185" s="99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16"/>
    </row>
    <row r="186" spans="1:15" s="83" customFormat="1" x14ac:dyDescent="0.3">
      <c r="A186" s="94"/>
      <c r="C186" s="99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16"/>
    </row>
    <row r="187" spans="1:15" s="83" customFormat="1" x14ac:dyDescent="0.3">
      <c r="A187" s="94"/>
      <c r="C187" s="99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16"/>
    </row>
    <row r="188" spans="1:15" s="83" customFormat="1" x14ac:dyDescent="0.3">
      <c r="A188" s="94"/>
      <c r="C188" s="99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16"/>
    </row>
    <row r="189" spans="1:15" s="83" customFormat="1" x14ac:dyDescent="0.3">
      <c r="A189" s="94"/>
      <c r="C189" s="99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16"/>
    </row>
    <row r="190" spans="1:15" s="83" customFormat="1" x14ac:dyDescent="0.3">
      <c r="A190" s="94"/>
      <c r="C190" s="99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16"/>
    </row>
    <row r="191" spans="1:15" s="83" customFormat="1" x14ac:dyDescent="0.3">
      <c r="A191" s="94"/>
      <c r="C191" s="99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16"/>
    </row>
    <row r="192" spans="1:15" s="83" customFormat="1" x14ac:dyDescent="0.3">
      <c r="A192" s="94"/>
      <c r="C192" s="99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16"/>
    </row>
    <row r="193" spans="1:15" s="83" customFormat="1" x14ac:dyDescent="0.3">
      <c r="A193" s="94"/>
      <c r="C193" s="99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16"/>
    </row>
    <row r="194" spans="1:15" s="83" customFormat="1" x14ac:dyDescent="0.3">
      <c r="A194" s="94"/>
      <c r="C194" s="99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16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30"/>
  <sheetViews>
    <sheetView workbookViewId="0"/>
  </sheetViews>
  <sheetFormatPr defaultColWidth="9.1796875" defaultRowHeight="10" x14ac:dyDescent="0.2"/>
  <cols>
    <col min="1" max="1" width="33.26953125" style="31" customWidth="1"/>
    <col min="2" max="2" width="9" style="161" customWidth="1"/>
    <col min="3" max="3" width="28.453125" style="276" customWidth="1"/>
    <col min="4" max="4" width="13.453125" style="30" customWidth="1"/>
    <col min="5" max="5" width="12.7265625" style="30" customWidth="1"/>
    <col min="6" max="6" width="12.7265625" style="276" customWidth="1"/>
    <col min="7" max="20" width="12.7265625" style="30" customWidth="1"/>
    <col min="21" max="21" width="10" style="180" customWidth="1"/>
    <col min="22" max="22" width="35.26953125" style="31" customWidth="1"/>
    <col min="23" max="23" width="13.1796875" style="30" customWidth="1"/>
    <col min="24" max="24" width="10.81640625" style="28" customWidth="1"/>
    <col min="25" max="25" width="11" style="77" customWidth="1"/>
    <col min="26" max="26" width="12.7265625" style="77" customWidth="1"/>
    <col min="27" max="40" width="12.7265625" style="30" customWidth="1"/>
    <col min="41" max="42" width="9.1796875" style="31"/>
    <col min="43" max="43" width="10.54296875" style="31" bestFit="1" customWidth="1"/>
    <col min="44" max="16384" width="9.1796875" style="31"/>
  </cols>
  <sheetData>
    <row r="1" spans="1:40" s="7" customFormat="1" ht="25.5" customHeight="1" x14ac:dyDescent="0.3">
      <c r="A1" s="1" t="s">
        <v>0</v>
      </c>
      <c r="B1" s="143" t="s">
        <v>472</v>
      </c>
      <c r="C1" s="42" t="s">
        <v>1</v>
      </c>
      <c r="D1" s="2" t="s">
        <v>2</v>
      </c>
      <c r="E1" s="2" t="s">
        <v>4</v>
      </c>
      <c r="F1" s="42" t="s">
        <v>5</v>
      </c>
      <c r="G1" s="2" t="s">
        <v>6</v>
      </c>
      <c r="H1" s="3">
        <v>42014</v>
      </c>
      <c r="I1" s="2">
        <v>42036</v>
      </c>
      <c r="J1" s="2">
        <v>42064</v>
      </c>
      <c r="K1" s="2">
        <v>42095</v>
      </c>
      <c r="L1" s="2">
        <v>42125</v>
      </c>
      <c r="M1" s="2">
        <v>42156</v>
      </c>
      <c r="N1" s="2">
        <v>42186</v>
      </c>
      <c r="O1" s="2">
        <v>42217</v>
      </c>
      <c r="P1" s="2">
        <v>42248</v>
      </c>
      <c r="Q1" s="2">
        <v>42278</v>
      </c>
      <c r="R1" s="2">
        <v>42309</v>
      </c>
      <c r="S1" s="2">
        <v>42339</v>
      </c>
      <c r="T1" s="2" t="s">
        <v>8</v>
      </c>
      <c r="U1" s="144" t="s">
        <v>472</v>
      </c>
      <c r="V1" s="5" t="s">
        <v>1</v>
      </c>
      <c r="W1" s="2">
        <v>42004</v>
      </c>
      <c r="X1" s="1" t="s">
        <v>5</v>
      </c>
      <c r="Y1" s="2" t="s">
        <v>9</v>
      </c>
      <c r="Z1" s="2" t="s">
        <v>10</v>
      </c>
      <c r="AA1" s="3">
        <v>42014</v>
      </c>
      <c r="AB1" s="2">
        <v>42036</v>
      </c>
      <c r="AC1" s="2">
        <v>42064</v>
      </c>
      <c r="AD1" s="2">
        <v>42095</v>
      </c>
      <c r="AE1" s="2">
        <v>42125</v>
      </c>
      <c r="AF1" s="2">
        <v>42156</v>
      </c>
      <c r="AG1" s="2">
        <v>42186</v>
      </c>
      <c r="AH1" s="2">
        <v>42217</v>
      </c>
      <c r="AI1" s="2">
        <v>42248</v>
      </c>
      <c r="AJ1" s="2">
        <v>42278</v>
      </c>
      <c r="AK1" s="2">
        <v>42309</v>
      </c>
      <c r="AL1" s="2">
        <v>42339</v>
      </c>
      <c r="AM1" s="6"/>
      <c r="AN1" s="6"/>
    </row>
    <row r="2" spans="1:40" s="7" customFormat="1" ht="10.5" x14ac:dyDescent="0.25">
      <c r="A2" s="8" t="s">
        <v>11</v>
      </c>
      <c r="B2" s="145"/>
      <c r="C2" s="12"/>
      <c r="D2" s="147">
        <v>2</v>
      </c>
      <c r="E2" s="148"/>
      <c r="F2" s="147"/>
      <c r="G2" s="147"/>
      <c r="H2" s="147">
        <v>3</v>
      </c>
      <c r="I2" s="147">
        <v>4</v>
      </c>
      <c r="J2" s="147">
        <v>5</v>
      </c>
      <c r="K2" s="147">
        <v>6</v>
      </c>
      <c r="L2" s="147">
        <v>7</v>
      </c>
      <c r="M2" s="147">
        <v>8</v>
      </c>
      <c r="N2" s="147">
        <v>9</v>
      </c>
      <c r="O2" s="147">
        <v>10</v>
      </c>
      <c r="P2" s="147">
        <v>11</v>
      </c>
      <c r="Q2" s="147">
        <v>12</v>
      </c>
      <c r="R2" s="147">
        <v>13</v>
      </c>
      <c r="S2" s="147">
        <v>14</v>
      </c>
      <c r="T2" s="10"/>
      <c r="U2" s="146"/>
      <c r="V2" s="8" t="s">
        <v>11</v>
      </c>
      <c r="W2" s="147">
        <v>2</v>
      </c>
      <c r="X2" s="148"/>
      <c r="Y2" s="147"/>
      <c r="Z2" s="147"/>
      <c r="AA2" s="147">
        <v>3</v>
      </c>
      <c r="AB2" s="147">
        <v>4</v>
      </c>
      <c r="AC2" s="147">
        <v>5</v>
      </c>
      <c r="AD2" s="147">
        <v>6</v>
      </c>
      <c r="AE2" s="147">
        <v>7</v>
      </c>
      <c r="AF2" s="147">
        <v>8</v>
      </c>
      <c r="AG2" s="147">
        <v>9</v>
      </c>
      <c r="AH2" s="147">
        <v>10</v>
      </c>
      <c r="AI2" s="147">
        <v>11</v>
      </c>
      <c r="AJ2" s="147">
        <v>12</v>
      </c>
      <c r="AK2" s="147">
        <v>13</v>
      </c>
      <c r="AL2" s="147">
        <v>14</v>
      </c>
      <c r="AM2" s="11"/>
      <c r="AN2" s="11"/>
    </row>
    <row r="3" spans="1:40" s="7" customFormat="1" x14ac:dyDescent="0.2">
      <c r="A3" s="7" t="s">
        <v>12</v>
      </c>
      <c r="B3" s="145">
        <v>1020</v>
      </c>
      <c r="C3" s="12" t="s">
        <v>13</v>
      </c>
      <c r="D3" s="271">
        <f>IFERROR(VLOOKUP($B3,'[9]Trial Blc'!$B$4:O$379,D$2,FALSE),0)</f>
        <v>0</v>
      </c>
      <c r="E3" s="271"/>
      <c r="F3" s="355"/>
      <c r="G3" s="271">
        <f>SUM(D3:F3)</f>
        <v>0</v>
      </c>
      <c r="H3" s="271">
        <f>IFERROR(VLOOKUP($B3,'[9]Trial Blc'!$B$4:S$379,H$2,FALSE),0)</f>
        <v>0</v>
      </c>
      <c r="I3" s="271">
        <f>IFERROR(VLOOKUP($B3,'[9]Trial Blc'!$B$4:T$379,I$2,FALSE),0)</f>
        <v>0</v>
      </c>
      <c r="J3" s="271">
        <f>IFERROR(VLOOKUP($B3,'[9]Trial Blc'!$B$4:U$379,J$2,FALSE),0)</f>
        <v>0</v>
      </c>
      <c r="K3" s="271">
        <f>IFERROR(VLOOKUP($B3,'[9]Trial Blc'!$B$4:V$379,K$2,FALSE),0)</f>
        <v>0</v>
      </c>
      <c r="L3" s="271">
        <f>IFERROR(VLOOKUP($B3,'[9]Trial Blc'!$B$4:W$379,L$2,FALSE),0)</f>
        <v>0</v>
      </c>
      <c r="M3" s="271">
        <f>IFERROR(VLOOKUP($B3,'[9]Trial Blc'!$B$4:X$379,M$2,FALSE),0)</f>
        <v>0</v>
      </c>
      <c r="N3" s="271">
        <f>IFERROR(VLOOKUP($B3,'[9]Trial Blc'!$B$4:Y$379,N$2,FALSE),0)</f>
        <v>0</v>
      </c>
      <c r="O3" s="271">
        <f>IFERROR(VLOOKUP($B3,'[9]Trial Blc'!$B$4:Z$379,O$2,FALSE),0)</f>
        <v>0</v>
      </c>
      <c r="P3" s="271">
        <f>IFERROR(VLOOKUP($B3,'[9]Trial Blc'!$B$4:AA$379,P$2,FALSE),0)</f>
        <v>0</v>
      </c>
      <c r="Q3" s="271">
        <f>IFERROR(VLOOKUP($B3,'[9]Trial Blc'!$B$4:AB$379,Q$2,FALSE),0)</f>
        <v>0</v>
      </c>
      <c r="R3" s="271">
        <f>IFERROR(VLOOKUP($B3,'[9]Trial Blc'!$B$4:AC$379,R$2,FALSE),0)</f>
        <v>0</v>
      </c>
      <c r="S3" s="271">
        <f>IFERROR(VLOOKUP($B3,'[9]Trial Blc'!$B$4:AD$379,S$2,FALSE),0)</f>
        <v>0</v>
      </c>
      <c r="T3" s="271">
        <f>AVERAGE(G3:S3)</f>
        <v>0</v>
      </c>
      <c r="U3" s="149">
        <v>1835</v>
      </c>
      <c r="V3" s="7" t="s">
        <v>14</v>
      </c>
      <c r="W3" s="271">
        <f>-IFERROR(VLOOKUP($U3,'[9]Trial Blc'!$B$4:AH$379,W$2,FALSE),0)</f>
        <v>0</v>
      </c>
      <c r="X3" s="9"/>
      <c r="Y3" s="10"/>
      <c r="Z3" s="271">
        <f>SUM(W3:Y3)</f>
        <v>0</v>
      </c>
      <c r="AA3" s="271">
        <f>-IFERROR(VLOOKUP($U3,'[9]Trial Blc'!$B$4:AL$379,AA$2,FALSE),0)</f>
        <v>0</v>
      </c>
      <c r="AB3" s="271">
        <f>-IFERROR(VLOOKUP($U3,'[9]Trial Blc'!$B$4:AM$379,AB$2,FALSE),0)</f>
        <v>0</v>
      </c>
      <c r="AC3" s="271">
        <f>-IFERROR(VLOOKUP($U3,'[9]Trial Blc'!$B$4:AN$379,AC$2,FALSE),0)</f>
        <v>0</v>
      </c>
      <c r="AD3" s="271">
        <f>-IFERROR(VLOOKUP($U3,'[9]Trial Blc'!$B$4:AO$379,AD$2,FALSE),0)</f>
        <v>0</v>
      </c>
      <c r="AE3" s="271">
        <f>-IFERROR(VLOOKUP($U3,'[9]Trial Blc'!$B$4:AP$379,AE$2,FALSE),0)</f>
        <v>0</v>
      </c>
      <c r="AF3" s="271">
        <f>-IFERROR(VLOOKUP($U3,'[9]Trial Blc'!$B$4:AQ$379,AF$2,FALSE),0)</f>
        <v>0</v>
      </c>
      <c r="AG3" s="271">
        <f>-IFERROR(VLOOKUP($U3,'[9]Trial Blc'!$B$4:AR$379,AG$2,FALSE),0)</f>
        <v>0</v>
      </c>
      <c r="AH3" s="271">
        <f>-IFERROR(VLOOKUP($U3,'[9]Trial Blc'!$B$4:AS$379,AH$2,FALSE),0)</f>
        <v>0</v>
      </c>
      <c r="AI3" s="271">
        <f>-IFERROR(VLOOKUP($U3,'[9]Trial Blc'!$B$4:AT$379,AI$2,FALSE),0)</f>
        <v>0</v>
      </c>
      <c r="AJ3" s="271">
        <f>-IFERROR(VLOOKUP($U3,'[9]Trial Blc'!$B$4:AU$379,AJ$2,FALSE),0)</f>
        <v>0</v>
      </c>
      <c r="AK3" s="271">
        <f>-IFERROR(VLOOKUP($U3,'[9]Trial Blc'!$B$4:AV$379,AK$2,FALSE),0)</f>
        <v>0</v>
      </c>
      <c r="AL3" s="271">
        <f>-IFERROR(VLOOKUP($U3,'[9]Trial Blc'!$B$4:AW$379,AL$2,FALSE),0)</f>
        <v>0</v>
      </c>
      <c r="AM3" s="356">
        <f>AVERAGE(Z3:AL3)</f>
        <v>0</v>
      </c>
    </row>
    <row r="4" spans="1:40" s="7" customFormat="1" x14ac:dyDescent="0.2">
      <c r="A4" s="7" t="s">
        <v>15</v>
      </c>
      <c r="B4" s="145">
        <v>1025</v>
      </c>
      <c r="C4" s="12" t="s">
        <v>16</v>
      </c>
      <c r="D4" s="271">
        <f>IFERROR(VLOOKUP($B4,'[9]Trial Blc'!$B$4:O$379,D$2,FALSE),0)</f>
        <v>37.6</v>
      </c>
      <c r="E4" s="271"/>
      <c r="F4" s="355"/>
      <c r="G4" s="271">
        <f>SUM(D4:F4)</f>
        <v>37.6</v>
      </c>
      <c r="H4" s="271">
        <f>IFERROR(VLOOKUP($B4,'[9]Trial Blc'!$B$4:S$379,H$2,FALSE),0)</f>
        <v>37.56</v>
      </c>
      <c r="I4" s="271">
        <f>IFERROR(VLOOKUP($B4,'[9]Trial Blc'!$B$4:T$379,I$2,FALSE),0)</f>
        <v>37.630000000000003</v>
      </c>
      <c r="J4" s="271">
        <f>IFERROR(VLOOKUP($B4,'[9]Trial Blc'!$B$4:U$379,J$2,FALSE),0)</f>
        <v>37.61</v>
      </c>
      <c r="K4" s="271">
        <f>IFERROR(VLOOKUP($B4,'[9]Trial Blc'!$B$4:V$379,K$2,FALSE),0)</f>
        <v>37.76</v>
      </c>
      <c r="L4" s="271">
        <f>IFERROR(VLOOKUP($B4,'[9]Trial Blc'!$B$4:W$379,L$2,FALSE),0)</f>
        <v>37.72</v>
      </c>
      <c r="M4" s="271">
        <f>IFERROR(VLOOKUP($B4,'[9]Trial Blc'!$B$4:X$379,M$2,FALSE),0)</f>
        <v>37.54</v>
      </c>
      <c r="N4" s="271">
        <f>IFERROR(VLOOKUP($B4,'[9]Trial Blc'!$B$4:Y$379,N$2,FALSE),0)</f>
        <v>37.43</v>
      </c>
      <c r="O4" s="271">
        <f>IFERROR(VLOOKUP($B4,'[9]Trial Blc'!$B$4:Z$379,O$2,FALSE),0)</f>
        <v>37.4</v>
      </c>
      <c r="P4" s="271">
        <f>IFERROR(VLOOKUP($B4,'[9]Trial Blc'!$B$4:AA$379,P$2,FALSE),0)</f>
        <v>37.49</v>
      </c>
      <c r="Q4" s="271">
        <f>IFERROR(VLOOKUP($B4,'[9]Trial Blc'!$B$4:AB$379,Q$2,FALSE),0)</f>
        <v>37.36</v>
      </c>
      <c r="R4" s="271">
        <f>IFERROR(VLOOKUP($B4,'[9]Trial Blc'!$B$4:AC$379,R$2,FALSE),0)</f>
        <v>37.32</v>
      </c>
      <c r="S4" s="271">
        <f>IFERROR(VLOOKUP($B4,'[9]Trial Blc'!$B$4:AD$379,S$2,FALSE),0)</f>
        <v>37.369999999999997</v>
      </c>
      <c r="T4" s="271">
        <f>AVERAGE(G4:S4)</f>
        <v>37.522307692307692</v>
      </c>
      <c r="U4" s="149">
        <v>1840</v>
      </c>
      <c r="V4" s="7" t="s">
        <v>17</v>
      </c>
      <c r="W4" s="271">
        <f>-IFERROR(VLOOKUP($U4,'[9]Trial Blc'!$B$4:AH$379,W$2,FALSE),0)</f>
        <v>6.66</v>
      </c>
      <c r="X4" s="9"/>
      <c r="Y4" s="10"/>
      <c r="Z4" s="271">
        <f>SUM(W4:Y4)</f>
        <v>6.66</v>
      </c>
      <c r="AA4" s="271">
        <f>-IFERROR(VLOOKUP($U4,'[9]Trial Blc'!$B$4:AL$379,AA$2,FALSE),0)</f>
        <v>6.73</v>
      </c>
      <c r="AB4" s="271">
        <f>-IFERROR(VLOOKUP($U4,'[9]Trial Blc'!$B$4:AM$379,AB$2,FALSE),0)</f>
        <v>6.82</v>
      </c>
      <c r="AC4" s="271">
        <f>-IFERROR(VLOOKUP($U4,'[9]Trial Blc'!$B$4:AN$379,AC$2,FALSE),0)</f>
        <v>6.9</v>
      </c>
      <c r="AD4" s="271">
        <f>-IFERROR(VLOOKUP($U4,'[9]Trial Blc'!$B$4:AO$379,AD$2,FALSE),0)</f>
        <v>7</v>
      </c>
      <c r="AE4" s="271">
        <f>-IFERROR(VLOOKUP($U4,'[9]Trial Blc'!$B$4:AP$379,AE$2,FALSE),0)</f>
        <v>7.08</v>
      </c>
      <c r="AF4" s="271">
        <f>-IFERROR(VLOOKUP($U4,'[9]Trial Blc'!$B$4:AQ$379,AF$2,FALSE),0)</f>
        <v>7.12</v>
      </c>
      <c r="AG4" s="271">
        <f>-IFERROR(VLOOKUP($U4,'[9]Trial Blc'!$B$4:AR$379,AG$2,FALSE),0)</f>
        <v>7.18</v>
      </c>
      <c r="AH4" s="271">
        <f>-IFERROR(VLOOKUP($U4,'[9]Trial Blc'!$B$4:AS$379,AH$2,FALSE),0)</f>
        <v>7.25</v>
      </c>
      <c r="AI4" s="271">
        <f>-IFERROR(VLOOKUP($U4,'[9]Trial Blc'!$B$4:AT$379,AI$2,FALSE),0)</f>
        <v>7.35</v>
      </c>
      <c r="AJ4" s="271">
        <f>-IFERROR(VLOOKUP($U4,'[9]Trial Blc'!$B$4:AU$379,AJ$2,FALSE),0)</f>
        <v>7.4</v>
      </c>
      <c r="AK4" s="271">
        <f>-IFERROR(VLOOKUP($U4,'[9]Trial Blc'!$B$4:AV$379,AK$2,FALSE),0)</f>
        <v>7.47</v>
      </c>
      <c r="AL4" s="271">
        <f>-IFERROR(VLOOKUP($U4,'[9]Trial Blc'!$B$4:AW$379,AL$2,FALSE),0)</f>
        <v>7.55</v>
      </c>
      <c r="AM4" s="356">
        <f>AVERAGE(Z4:AL4)</f>
        <v>7.1161538461538454</v>
      </c>
    </row>
    <row r="5" spans="1:40" s="7" customFormat="1" x14ac:dyDescent="0.2">
      <c r="A5" s="7" t="s">
        <v>18</v>
      </c>
      <c r="B5" s="145"/>
      <c r="C5" s="12"/>
      <c r="D5" s="10"/>
      <c r="E5" s="10"/>
      <c r="F5" s="12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50"/>
      <c r="V5" s="11"/>
      <c r="W5" s="10"/>
      <c r="X5" s="12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1"/>
      <c r="AN5" s="11"/>
    </row>
    <row r="6" spans="1:40" s="7" customFormat="1" ht="10.5" x14ac:dyDescent="0.25">
      <c r="A6" s="8" t="s">
        <v>19</v>
      </c>
      <c r="B6" s="145"/>
      <c r="C6" s="12"/>
      <c r="D6" s="10"/>
      <c r="E6" s="10"/>
      <c r="F6" s="12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51"/>
      <c r="V6" s="13" t="s">
        <v>19</v>
      </c>
      <c r="W6" s="10"/>
      <c r="X6" s="12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1"/>
      <c r="AN6" s="11"/>
    </row>
    <row r="7" spans="1:40" s="7" customFormat="1" x14ac:dyDescent="0.2">
      <c r="A7" s="7" t="s">
        <v>20</v>
      </c>
      <c r="B7" s="145">
        <v>1030</v>
      </c>
      <c r="C7" s="12" t="s">
        <v>21</v>
      </c>
      <c r="D7" s="271">
        <f>IFERROR(VLOOKUP($B7,'[9]Trial Blc'!$B$4:O$379,D$2,FALSE),0)</f>
        <v>0</v>
      </c>
      <c r="E7" s="271"/>
      <c r="F7" s="355"/>
      <c r="G7" s="271">
        <f>SUM(D7:F7)</f>
        <v>0</v>
      </c>
      <c r="H7" s="271">
        <f>IFERROR(VLOOKUP($B7,'[9]Trial Blc'!$B$4:S$379,H$2,FALSE),0)</f>
        <v>0</v>
      </c>
      <c r="I7" s="271">
        <f>IFERROR(VLOOKUP($B7,'[9]Trial Blc'!$B$4:T$379,I$2,FALSE),0)</f>
        <v>0</v>
      </c>
      <c r="J7" s="271">
        <f>IFERROR(VLOOKUP($B7,'[9]Trial Blc'!$B$4:U$379,J$2,FALSE),0)</f>
        <v>0</v>
      </c>
      <c r="K7" s="271">
        <f>IFERROR(VLOOKUP($B7,'[9]Trial Blc'!$B$4:V$379,K$2,FALSE),0)</f>
        <v>0</v>
      </c>
      <c r="L7" s="271">
        <f>IFERROR(VLOOKUP($B7,'[9]Trial Blc'!$B$4:W$379,L$2,FALSE),0)</f>
        <v>0</v>
      </c>
      <c r="M7" s="271">
        <f>IFERROR(VLOOKUP($B7,'[9]Trial Blc'!$B$4:X$379,M$2,FALSE),0)</f>
        <v>0</v>
      </c>
      <c r="N7" s="271">
        <f>IFERROR(VLOOKUP($B7,'[9]Trial Blc'!$B$4:Y$379,N$2,FALSE),0)</f>
        <v>0</v>
      </c>
      <c r="O7" s="271">
        <f>IFERROR(VLOOKUP($B7,'[9]Trial Blc'!$B$4:Z$379,O$2,FALSE),0)</f>
        <v>0</v>
      </c>
      <c r="P7" s="271">
        <f>IFERROR(VLOOKUP($B7,'[9]Trial Blc'!$B$4:AA$379,P$2,FALSE),0)</f>
        <v>0</v>
      </c>
      <c r="Q7" s="271">
        <f>IFERROR(VLOOKUP($B7,'[9]Trial Blc'!$B$4:AB$379,Q$2,FALSE),0)</f>
        <v>0</v>
      </c>
      <c r="R7" s="271">
        <f>IFERROR(VLOOKUP($B7,'[9]Trial Blc'!$B$4:AC$379,R$2,FALSE),0)</f>
        <v>0</v>
      </c>
      <c r="S7" s="271">
        <f>IFERROR(VLOOKUP($B7,'[9]Trial Blc'!$B$4:AD$379,S$2,FALSE),0)</f>
        <v>0</v>
      </c>
      <c r="T7" s="271">
        <f>AVERAGE(G7:S7)</f>
        <v>0</v>
      </c>
      <c r="U7" s="149"/>
      <c r="W7" s="10"/>
      <c r="X7" s="9"/>
      <c r="Y7" s="10"/>
      <c r="Z7" s="10">
        <f>SUM(W7:Y7)</f>
        <v>0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1"/>
      <c r="AN7" s="11"/>
    </row>
    <row r="8" spans="1:40" s="7" customFormat="1" x14ac:dyDescent="0.2">
      <c r="A8" s="7" t="s">
        <v>22</v>
      </c>
      <c r="B8" s="145">
        <v>1050</v>
      </c>
      <c r="C8" s="12" t="s">
        <v>23</v>
      </c>
      <c r="D8" s="271">
        <f>IFERROR(VLOOKUP($B8,'[9]Trial Blc'!$B$4:O$379,D$2,FALSE),0)</f>
        <v>0</v>
      </c>
      <c r="E8" s="271"/>
      <c r="F8" s="355"/>
      <c r="G8" s="271">
        <f>SUM(D8:F8)</f>
        <v>0</v>
      </c>
      <c r="H8" s="271">
        <f>IFERROR(VLOOKUP($B8,'[9]Trial Blc'!$B$4:S$379,H$2,FALSE),0)</f>
        <v>0</v>
      </c>
      <c r="I8" s="271">
        <f>IFERROR(VLOOKUP($B8,'[9]Trial Blc'!$B$4:T$379,I$2,FALSE),0)</f>
        <v>0</v>
      </c>
      <c r="J8" s="271">
        <f>IFERROR(VLOOKUP($B8,'[9]Trial Blc'!$B$4:U$379,J$2,FALSE),0)</f>
        <v>0</v>
      </c>
      <c r="K8" s="271">
        <f>IFERROR(VLOOKUP($B8,'[9]Trial Blc'!$B$4:V$379,K$2,FALSE),0)</f>
        <v>0</v>
      </c>
      <c r="L8" s="271">
        <f>IFERROR(VLOOKUP($B8,'[9]Trial Blc'!$B$4:W$379,L$2,FALSE),0)</f>
        <v>0</v>
      </c>
      <c r="M8" s="271">
        <f>IFERROR(VLOOKUP($B8,'[9]Trial Blc'!$B$4:X$379,M$2,FALSE),0)</f>
        <v>0</v>
      </c>
      <c r="N8" s="271">
        <f>IFERROR(VLOOKUP($B8,'[9]Trial Blc'!$B$4:Y$379,N$2,FALSE),0)</f>
        <v>0</v>
      </c>
      <c r="O8" s="271">
        <f>IFERROR(VLOOKUP($B8,'[9]Trial Blc'!$B$4:Z$379,O$2,FALSE),0)</f>
        <v>0</v>
      </c>
      <c r="P8" s="271">
        <f>IFERROR(VLOOKUP($B8,'[9]Trial Blc'!$B$4:AA$379,P$2,FALSE),0)</f>
        <v>0</v>
      </c>
      <c r="Q8" s="271">
        <f>IFERROR(VLOOKUP($B8,'[9]Trial Blc'!$B$4:AB$379,Q$2,FALSE),0)</f>
        <v>0</v>
      </c>
      <c r="R8" s="271">
        <f>IFERROR(VLOOKUP($B8,'[9]Trial Blc'!$B$4:AC$379,R$2,FALSE),0)</f>
        <v>0</v>
      </c>
      <c r="S8" s="271">
        <f>IFERROR(VLOOKUP($B8,'[9]Trial Blc'!$B$4:AD$379,S$2,FALSE),0)</f>
        <v>0</v>
      </c>
      <c r="T8" s="271">
        <f>AVERAGE(G8:S8)</f>
        <v>0</v>
      </c>
      <c r="U8" s="149">
        <v>1845</v>
      </c>
      <c r="V8" s="7" t="s">
        <v>24</v>
      </c>
      <c r="W8" s="271">
        <f>-IFERROR(VLOOKUP($U8,'[9]Trial Blc'!$B$4:AH$379,W$2,FALSE),0)</f>
        <v>0</v>
      </c>
      <c r="X8" s="9"/>
      <c r="Y8" s="10"/>
      <c r="Z8" s="271">
        <f t="shared" ref="Z8:Z15" si="0">SUM(W8:Y8)</f>
        <v>0</v>
      </c>
      <c r="AA8" s="271">
        <f>-IFERROR(VLOOKUP($U8,'[9]Trial Blc'!$B$4:AL$379,AA$2,FALSE),0)</f>
        <v>0</v>
      </c>
      <c r="AB8" s="271">
        <f>-IFERROR(VLOOKUP($U8,'[9]Trial Blc'!$B$4:AM$379,AB$2,FALSE),0)</f>
        <v>0</v>
      </c>
      <c r="AC8" s="271">
        <f>-IFERROR(VLOOKUP($U8,'[9]Trial Blc'!$B$4:AN$379,AC$2,FALSE),0)</f>
        <v>0</v>
      </c>
      <c r="AD8" s="271">
        <f>-IFERROR(VLOOKUP($U8,'[9]Trial Blc'!$B$4:AO$379,AD$2,FALSE),0)</f>
        <v>0</v>
      </c>
      <c r="AE8" s="271">
        <f>-IFERROR(VLOOKUP($U8,'[9]Trial Blc'!$B$4:AP$379,AE$2,FALSE),0)</f>
        <v>0</v>
      </c>
      <c r="AF8" s="271">
        <f>-IFERROR(VLOOKUP($U8,'[9]Trial Blc'!$B$4:AQ$379,AF$2,FALSE),0)</f>
        <v>0</v>
      </c>
      <c r="AG8" s="271">
        <f>-IFERROR(VLOOKUP($U8,'[9]Trial Blc'!$B$4:AR$379,AG$2,FALSE),0)</f>
        <v>0</v>
      </c>
      <c r="AH8" s="271">
        <f>-IFERROR(VLOOKUP($U8,'[9]Trial Blc'!$B$4:AS$379,AH$2,FALSE),0)</f>
        <v>0</v>
      </c>
      <c r="AI8" s="271">
        <f>-IFERROR(VLOOKUP($U8,'[9]Trial Blc'!$B$4:AT$379,AI$2,FALSE),0)</f>
        <v>0</v>
      </c>
      <c r="AJ8" s="271">
        <f>-IFERROR(VLOOKUP($U8,'[9]Trial Blc'!$B$4:AU$379,AJ$2,FALSE),0)</f>
        <v>0</v>
      </c>
      <c r="AK8" s="271">
        <f>-IFERROR(VLOOKUP($U8,'[9]Trial Blc'!$B$4:AV$379,AK$2,FALSE),0)</f>
        <v>0</v>
      </c>
      <c r="AL8" s="271">
        <f>-IFERROR(VLOOKUP($U8,'[9]Trial Blc'!$B$4:AW$379,AL$2,FALSE),0)</f>
        <v>0</v>
      </c>
      <c r="AM8" s="356">
        <f t="shared" ref="AM8:AM15" si="1">AVERAGE(Z8:AL8)</f>
        <v>0</v>
      </c>
    </row>
    <row r="9" spans="1:40" s="7" customFormat="1" x14ac:dyDescent="0.2">
      <c r="A9" s="7" t="s">
        <v>25</v>
      </c>
      <c r="B9" s="145"/>
      <c r="C9" s="12"/>
      <c r="D9" s="10"/>
      <c r="E9" s="10"/>
      <c r="F9" s="12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49"/>
      <c r="W9" s="271">
        <f>-IFERROR(VLOOKUP($U9,'[9]Trial Blc'!$B$4:AH$379,W$2,FALSE),0)</f>
        <v>0</v>
      </c>
      <c r="X9" s="9"/>
      <c r="Y9" s="10"/>
      <c r="Z9" s="271">
        <f t="shared" si="0"/>
        <v>0</v>
      </c>
      <c r="AA9" s="271">
        <f>-IFERROR(VLOOKUP($U9,'[9]Trial Blc'!$B$4:AL$379,AA$2,FALSE),0)</f>
        <v>0</v>
      </c>
      <c r="AB9" s="271">
        <f>-IFERROR(VLOOKUP($U9,'[9]Trial Blc'!$B$4:AM$379,AB$2,FALSE),0)</f>
        <v>0</v>
      </c>
      <c r="AC9" s="271">
        <f>-IFERROR(VLOOKUP($U9,'[9]Trial Blc'!$B$4:AN$379,AC$2,FALSE),0)</f>
        <v>0</v>
      </c>
      <c r="AD9" s="271">
        <f>-IFERROR(VLOOKUP($U9,'[9]Trial Blc'!$B$4:AO$379,AD$2,FALSE),0)</f>
        <v>0</v>
      </c>
      <c r="AE9" s="271">
        <f>-IFERROR(VLOOKUP($U9,'[9]Trial Blc'!$B$4:AP$379,AE$2,FALSE),0)</f>
        <v>0</v>
      </c>
      <c r="AF9" s="271">
        <f>-IFERROR(VLOOKUP($U9,'[9]Trial Blc'!$B$4:AQ$379,AF$2,FALSE),0)</f>
        <v>0</v>
      </c>
      <c r="AG9" s="271">
        <f>-IFERROR(VLOOKUP($U9,'[9]Trial Blc'!$B$4:AR$379,AG$2,FALSE),0)</f>
        <v>0</v>
      </c>
      <c r="AH9" s="271">
        <f>-IFERROR(VLOOKUP($U9,'[9]Trial Blc'!$B$4:AS$379,AH$2,FALSE),0)</f>
        <v>0</v>
      </c>
      <c r="AI9" s="271">
        <f>-IFERROR(VLOOKUP($U9,'[9]Trial Blc'!$B$4:AT$379,AI$2,FALSE),0)</f>
        <v>0</v>
      </c>
      <c r="AJ9" s="271">
        <f>-IFERROR(VLOOKUP($U9,'[9]Trial Blc'!$B$4:AU$379,AJ$2,FALSE),0)</f>
        <v>0</v>
      </c>
      <c r="AK9" s="271">
        <f>-IFERROR(VLOOKUP($U9,'[9]Trial Blc'!$B$4:AV$379,AK$2,FALSE),0)</f>
        <v>0</v>
      </c>
      <c r="AL9" s="271">
        <f>-IFERROR(VLOOKUP($U9,'[9]Trial Blc'!$B$4:AW$379,AL$2,FALSE),0)</f>
        <v>0</v>
      </c>
      <c r="AM9" s="356">
        <f t="shared" si="1"/>
        <v>0</v>
      </c>
      <c r="AN9" s="11"/>
    </row>
    <row r="10" spans="1:40" s="7" customFormat="1" x14ac:dyDescent="0.2">
      <c r="A10" s="7" t="s">
        <v>26</v>
      </c>
      <c r="B10" s="145"/>
      <c r="C10" s="12"/>
      <c r="D10" s="10"/>
      <c r="E10" s="10"/>
      <c r="F10" s="12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49"/>
      <c r="W10" s="271">
        <f>-IFERROR(VLOOKUP($U10,'[9]Trial Blc'!$B$4:AH$379,W$2,FALSE),0)</f>
        <v>0</v>
      </c>
      <c r="X10" s="9"/>
      <c r="Y10" s="10"/>
      <c r="Z10" s="271">
        <f t="shared" si="0"/>
        <v>0</v>
      </c>
      <c r="AA10" s="271">
        <f>-IFERROR(VLOOKUP($U10,'[9]Trial Blc'!$B$4:AL$379,AA$2,FALSE),0)</f>
        <v>0</v>
      </c>
      <c r="AB10" s="271">
        <f>-IFERROR(VLOOKUP($U10,'[9]Trial Blc'!$B$4:AM$379,AB$2,FALSE),0)</f>
        <v>0</v>
      </c>
      <c r="AC10" s="271">
        <f>-IFERROR(VLOOKUP($U10,'[9]Trial Blc'!$B$4:AN$379,AC$2,FALSE),0)</f>
        <v>0</v>
      </c>
      <c r="AD10" s="271">
        <f>-IFERROR(VLOOKUP($U10,'[9]Trial Blc'!$B$4:AO$379,AD$2,FALSE),0)</f>
        <v>0</v>
      </c>
      <c r="AE10" s="271">
        <f>-IFERROR(VLOOKUP($U10,'[9]Trial Blc'!$B$4:AP$379,AE$2,FALSE),0)</f>
        <v>0</v>
      </c>
      <c r="AF10" s="271">
        <f>-IFERROR(VLOOKUP($U10,'[9]Trial Blc'!$B$4:AQ$379,AF$2,FALSE),0)</f>
        <v>0</v>
      </c>
      <c r="AG10" s="271">
        <f>-IFERROR(VLOOKUP($U10,'[9]Trial Blc'!$B$4:AR$379,AG$2,FALSE),0)</f>
        <v>0</v>
      </c>
      <c r="AH10" s="271">
        <f>-IFERROR(VLOOKUP($U10,'[9]Trial Blc'!$B$4:AS$379,AH$2,FALSE),0)</f>
        <v>0</v>
      </c>
      <c r="AI10" s="271">
        <f>-IFERROR(VLOOKUP($U10,'[9]Trial Blc'!$B$4:AT$379,AI$2,FALSE),0)</f>
        <v>0</v>
      </c>
      <c r="AJ10" s="271">
        <f>-IFERROR(VLOOKUP($U10,'[9]Trial Blc'!$B$4:AU$379,AJ$2,FALSE),0)</f>
        <v>0</v>
      </c>
      <c r="AK10" s="271">
        <f>-IFERROR(VLOOKUP($U10,'[9]Trial Blc'!$B$4:AV$379,AK$2,FALSE),0)</f>
        <v>0</v>
      </c>
      <c r="AL10" s="271">
        <f>-IFERROR(VLOOKUP($U10,'[9]Trial Blc'!$B$4:AW$379,AL$2,FALSE),0)</f>
        <v>0</v>
      </c>
      <c r="AM10" s="356">
        <f t="shared" si="1"/>
        <v>0</v>
      </c>
      <c r="AN10" s="11"/>
    </row>
    <row r="11" spans="1:40" s="7" customFormat="1" x14ac:dyDescent="0.2">
      <c r="A11" s="7" t="s">
        <v>27</v>
      </c>
      <c r="B11" s="145">
        <v>1080</v>
      </c>
      <c r="C11" s="12" t="s">
        <v>28</v>
      </c>
      <c r="D11" s="271">
        <f>IFERROR(VLOOKUP($B11,'[9]Trial Blc'!$B$4:O$379,D$2,FALSE),0)</f>
        <v>0</v>
      </c>
      <c r="E11" s="271"/>
      <c r="F11" s="355"/>
      <c r="G11" s="271">
        <f>SUM(D11:F11)</f>
        <v>0</v>
      </c>
      <c r="H11" s="271">
        <f>IFERROR(VLOOKUP($B11,'[9]Trial Blc'!$B$4:S$379,H$2,FALSE),0)</f>
        <v>0</v>
      </c>
      <c r="I11" s="271">
        <f>IFERROR(VLOOKUP($B11,'[9]Trial Blc'!$B$4:T$379,I$2,FALSE),0)</f>
        <v>0</v>
      </c>
      <c r="J11" s="271">
        <f>IFERROR(VLOOKUP($B11,'[9]Trial Blc'!$B$4:U$379,J$2,FALSE),0)</f>
        <v>0</v>
      </c>
      <c r="K11" s="271">
        <f>IFERROR(VLOOKUP($B11,'[9]Trial Blc'!$B$4:V$379,K$2,FALSE),0)</f>
        <v>0</v>
      </c>
      <c r="L11" s="271">
        <f>IFERROR(VLOOKUP($B11,'[9]Trial Blc'!$B$4:W$379,L$2,FALSE),0)</f>
        <v>0</v>
      </c>
      <c r="M11" s="271">
        <f>IFERROR(VLOOKUP($B11,'[9]Trial Blc'!$B$4:X$379,M$2,FALSE),0)</f>
        <v>0</v>
      </c>
      <c r="N11" s="271">
        <f>IFERROR(VLOOKUP($B11,'[9]Trial Blc'!$B$4:Y$379,N$2,FALSE),0)</f>
        <v>0</v>
      </c>
      <c r="O11" s="271">
        <f>IFERROR(VLOOKUP($B11,'[9]Trial Blc'!$B$4:Z$379,O$2,FALSE),0)</f>
        <v>0</v>
      </c>
      <c r="P11" s="271">
        <f>IFERROR(VLOOKUP($B11,'[9]Trial Blc'!$B$4:AA$379,P$2,FALSE),0)</f>
        <v>0</v>
      </c>
      <c r="Q11" s="271">
        <f>IFERROR(VLOOKUP($B11,'[9]Trial Blc'!$B$4:AB$379,Q$2,FALSE),0)</f>
        <v>0</v>
      </c>
      <c r="R11" s="271">
        <f>IFERROR(VLOOKUP($B11,'[9]Trial Blc'!$B$4:AC$379,R$2,FALSE),0)</f>
        <v>0</v>
      </c>
      <c r="S11" s="271">
        <f>IFERROR(VLOOKUP($B11,'[9]Trial Blc'!$B$4:AD$379,S$2,FALSE),0)</f>
        <v>0</v>
      </c>
      <c r="T11" s="271">
        <f>AVERAGE(G11:S11)</f>
        <v>0</v>
      </c>
      <c r="U11" s="149">
        <v>1875</v>
      </c>
      <c r="V11" s="7" t="s">
        <v>29</v>
      </c>
      <c r="W11" s="271">
        <f>-IFERROR(VLOOKUP($U11,'[9]Trial Blc'!$B$4:AH$379,W$2,FALSE),0)</f>
        <v>0</v>
      </c>
      <c r="X11" s="9"/>
      <c r="Y11" s="10"/>
      <c r="Z11" s="271">
        <f t="shared" si="0"/>
        <v>0</v>
      </c>
      <c r="AA11" s="271">
        <f>-IFERROR(VLOOKUP($U11,'[9]Trial Blc'!$B$4:AL$379,AA$2,FALSE),0)</f>
        <v>0</v>
      </c>
      <c r="AB11" s="271">
        <f>-IFERROR(VLOOKUP($U11,'[9]Trial Blc'!$B$4:AM$379,AB$2,FALSE),0)</f>
        <v>0</v>
      </c>
      <c r="AC11" s="271">
        <f>-IFERROR(VLOOKUP($U11,'[9]Trial Blc'!$B$4:AN$379,AC$2,FALSE),0)</f>
        <v>0</v>
      </c>
      <c r="AD11" s="271">
        <f>-IFERROR(VLOOKUP($U11,'[9]Trial Blc'!$B$4:AO$379,AD$2,FALSE),0)</f>
        <v>0</v>
      </c>
      <c r="AE11" s="271">
        <f>-IFERROR(VLOOKUP($U11,'[9]Trial Blc'!$B$4:AP$379,AE$2,FALSE),0)</f>
        <v>0</v>
      </c>
      <c r="AF11" s="271">
        <f>-IFERROR(VLOOKUP($U11,'[9]Trial Blc'!$B$4:AQ$379,AF$2,FALSE),0)</f>
        <v>0</v>
      </c>
      <c r="AG11" s="271">
        <f>-IFERROR(VLOOKUP($U11,'[9]Trial Blc'!$B$4:AR$379,AG$2,FALSE),0)</f>
        <v>0</v>
      </c>
      <c r="AH11" s="271">
        <f>-IFERROR(VLOOKUP($U11,'[9]Trial Blc'!$B$4:AS$379,AH$2,FALSE),0)</f>
        <v>0</v>
      </c>
      <c r="AI11" s="271">
        <f>-IFERROR(VLOOKUP($U11,'[9]Trial Blc'!$B$4:AT$379,AI$2,FALSE),0)</f>
        <v>0</v>
      </c>
      <c r="AJ11" s="271">
        <f>-IFERROR(VLOOKUP($U11,'[9]Trial Blc'!$B$4:AU$379,AJ$2,FALSE),0)</f>
        <v>0</v>
      </c>
      <c r="AK11" s="271">
        <f>-IFERROR(VLOOKUP($U11,'[9]Trial Blc'!$B$4:AV$379,AK$2,FALSE),0)</f>
        <v>0</v>
      </c>
      <c r="AL11" s="271">
        <f>-IFERROR(VLOOKUP($U11,'[9]Trial Blc'!$B$4:AW$379,AL$2,FALSE),0)</f>
        <v>0</v>
      </c>
      <c r="AM11" s="356">
        <f t="shared" si="1"/>
        <v>0</v>
      </c>
    </row>
    <row r="12" spans="1:40" s="7" customFormat="1" x14ac:dyDescent="0.2">
      <c r="A12" s="7" t="s">
        <v>30</v>
      </c>
      <c r="B12" s="145">
        <v>1085</v>
      </c>
      <c r="C12" s="12" t="s">
        <v>31</v>
      </c>
      <c r="D12" s="271">
        <f>IFERROR(VLOOKUP($B12,'[9]Trial Blc'!$B$4:O$379,D$2,FALSE),0)</f>
        <v>0</v>
      </c>
      <c r="E12" s="271"/>
      <c r="F12" s="355"/>
      <c r="G12" s="271">
        <f>SUM(D12:F12)</f>
        <v>0</v>
      </c>
      <c r="H12" s="271">
        <f>IFERROR(VLOOKUP($B12,'[9]Trial Blc'!$B$4:S$379,H$2,FALSE),0)</f>
        <v>0</v>
      </c>
      <c r="I12" s="271">
        <f>IFERROR(VLOOKUP($B12,'[9]Trial Blc'!$B$4:T$379,I$2,FALSE),0)</f>
        <v>0</v>
      </c>
      <c r="J12" s="271">
        <f>IFERROR(VLOOKUP($B12,'[9]Trial Blc'!$B$4:U$379,J$2,FALSE),0)</f>
        <v>0</v>
      </c>
      <c r="K12" s="271">
        <f>IFERROR(VLOOKUP($B12,'[9]Trial Blc'!$B$4:V$379,K$2,FALSE),0)</f>
        <v>0</v>
      </c>
      <c r="L12" s="271">
        <f>IFERROR(VLOOKUP($B12,'[9]Trial Blc'!$B$4:W$379,L$2,FALSE),0)</f>
        <v>0</v>
      </c>
      <c r="M12" s="271">
        <f>IFERROR(VLOOKUP($B12,'[9]Trial Blc'!$B$4:X$379,M$2,FALSE),0)</f>
        <v>0</v>
      </c>
      <c r="N12" s="271">
        <f>IFERROR(VLOOKUP($B12,'[9]Trial Blc'!$B$4:Y$379,N$2,FALSE),0)</f>
        <v>0</v>
      </c>
      <c r="O12" s="271">
        <f>IFERROR(VLOOKUP($B12,'[9]Trial Blc'!$B$4:Z$379,O$2,FALSE),0)</f>
        <v>0</v>
      </c>
      <c r="P12" s="271">
        <f>IFERROR(VLOOKUP($B12,'[9]Trial Blc'!$B$4:AA$379,P$2,FALSE),0)</f>
        <v>0</v>
      </c>
      <c r="Q12" s="271">
        <f>IFERROR(VLOOKUP($B12,'[9]Trial Blc'!$B$4:AB$379,Q$2,FALSE),0)</f>
        <v>0</v>
      </c>
      <c r="R12" s="271">
        <f>IFERROR(VLOOKUP($B12,'[9]Trial Blc'!$B$4:AC$379,R$2,FALSE),0)</f>
        <v>0</v>
      </c>
      <c r="S12" s="271">
        <f>IFERROR(VLOOKUP($B12,'[9]Trial Blc'!$B$4:AD$379,S$2,FALSE),0)</f>
        <v>0</v>
      </c>
      <c r="T12" s="271">
        <f>AVERAGE(G12:S12)</f>
        <v>0</v>
      </c>
      <c r="U12" s="149">
        <v>1880</v>
      </c>
      <c r="V12" s="7" t="s">
        <v>32</v>
      </c>
      <c r="W12" s="271">
        <f>-IFERROR(VLOOKUP($U12,'[9]Trial Blc'!$B$4:AH$379,W$2,FALSE),0)</f>
        <v>0</v>
      </c>
      <c r="X12" s="9"/>
      <c r="Y12" s="10"/>
      <c r="Z12" s="271">
        <f t="shared" si="0"/>
        <v>0</v>
      </c>
      <c r="AA12" s="271">
        <f>-IFERROR(VLOOKUP($U12,'[9]Trial Blc'!$B$4:AL$379,AA$2,FALSE),0)</f>
        <v>0</v>
      </c>
      <c r="AB12" s="271">
        <f>-IFERROR(VLOOKUP($U12,'[9]Trial Blc'!$B$4:AM$379,AB$2,FALSE),0)</f>
        <v>0</v>
      </c>
      <c r="AC12" s="271">
        <f>-IFERROR(VLOOKUP($U12,'[9]Trial Blc'!$B$4:AN$379,AC$2,FALSE),0)</f>
        <v>0</v>
      </c>
      <c r="AD12" s="271">
        <f>-IFERROR(VLOOKUP($U12,'[9]Trial Blc'!$B$4:AO$379,AD$2,FALSE),0)</f>
        <v>0</v>
      </c>
      <c r="AE12" s="271">
        <f>-IFERROR(VLOOKUP($U12,'[9]Trial Blc'!$B$4:AP$379,AE$2,FALSE),0)</f>
        <v>0</v>
      </c>
      <c r="AF12" s="271">
        <f>-IFERROR(VLOOKUP($U12,'[9]Trial Blc'!$B$4:AQ$379,AF$2,FALSE),0)</f>
        <v>0</v>
      </c>
      <c r="AG12" s="271">
        <f>-IFERROR(VLOOKUP($U12,'[9]Trial Blc'!$B$4:AR$379,AG$2,FALSE),0)</f>
        <v>0</v>
      </c>
      <c r="AH12" s="271">
        <f>-IFERROR(VLOOKUP($U12,'[9]Trial Blc'!$B$4:AS$379,AH$2,FALSE),0)</f>
        <v>0</v>
      </c>
      <c r="AI12" s="271">
        <f>-IFERROR(VLOOKUP($U12,'[9]Trial Blc'!$B$4:AT$379,AI$2,FALSE),0)</f>
        <v>0</v>
      </c>
      <c r="AJ12" s="271">
        <f>-IFERROR(VLOOKUP($U12,'[9]Trial Blc'!$B$4:AU$379,AJ$2,FALSE),0)</f>
        <v>0</v>
      </c>
      <c r="AK12" s="271">
        <f>-IFERROR(VLOOKUP($U12,'[9]Trial Blc'!$B$4:AV$379,AK$2,FALSE),0)</f>
        <v>0</v>
      </c>
      <c r="AL12" s="271">
        <f>-IFERROR(VLOOKUP($U12,'[9]Trial Blc'!$B$4:AW$379,AL$2,FALSE),0)</f>
        <v>0</v>
      </c>
      <c r="AM12" s="356">
        <f t="shared" si="1"/>
        <v>0</v>
      </c>
    </row>
    <row r="13" spans="1:40" s="7" customFormat="1" x14ac:dyDescent="0.2">
      <c r="A13" s="7" t="s">
        <v>33</v>
      </c>
      <c r="B13" s="145">
        <v>1090</v>
      </c>
      <c r="C13" s="12" t="s">
        <v>34</v>
      </c>
      <c r="D13" s="271">
        <f>IFERROR(VLOOKUP($B13,'[9]Trial Blc'!$B$4:O$379,D$2,FALSE),0)</f>
        <v>0</v>
      </c>
      <c r="E13" s="271"/>
      <c r="F13" s="355"/>
      <c r="G13" s="271">
        <f>SUM(D13:F13)</f>
        <v>0</v>
      </c>
      <c r="H13" s="271">
        <f>IFERROR(VLOOKUP($B13,'[9]Trial Blc'!$B$4:S$379,H$2,FALSE),0)</f>
        <v>0</v>
      </c>
      <c r="I13" s="271">
        <f>IFERROR(VLOOKUP($B13,'[9]Trial Blc'!$B$4:T$379,I$2,FALSE),0)</f>
        <v>0</v>
      </c>
      <c r="J13" s="271">
        <f>IFERROR(VLOOKUP($B13,'[9]Trial Blc'!$B$4:U$379,J$2,FALSE),0)</f>
        <v>0</v>
      </c>
      <c r="K13" s="271">
        <f>IFERROR(VLOOKUP($B13,'[9]Trial Blc'!$B$4:V$379,K$2,FALSE),0)</f>
        <v>0</v>
      </c>
      <c r="L13" s="271">
        <f>IFERROR(VLOOKUP($B13,'[9]Trial Blc'!$B$4:W$379,L$2,FALSE),0)</f>
        <v>0</v>
      </c>
      <c r="M13" s="271">
        <f>IFERROR(VLOOKUP($B13,'[9]Trial Blc'!$B$4:X$379,M$2,FALSE),0)</f>
        <v>0</v>
      </c>
      <c r="N13" s="271">
        <f>IFERROR(VLOOKUP($B13,'[9]Trial Blc'!$B$4:Y$379,N$2,FALSE),0)</f>
        <v>0</v>
      </c>
      <c r="O13" s="271">
        <f>IFERROR(VLOOKUP($B13,'[9]Trial Blc'!$B$4:Z$379,O$2,FALSE),0)</f>
        <v>0</v>
      </c>
      <c r="P13" s="271">
        <f>IFERROR(VLOOKUP($B13,'[9]Trial Blc'!$B$4:AA$379,P$2,FALSE),0)</f>
        <v>0</v>
      </c>
      <c r="Q13" s="271">
        <f>IFERROR(VLOOKUP($B13,'[9]Trial Blc'!$B$4:AB$379,Q$2,FALSE),0)</f>
        <v>0</v>
      </c>
      <c r="R13" s="271">
        <f>IFERROR(VLOOKUP($B13,'[9]Trial Blc'!$B$4:AC$379,R$2,FALSE),0)</f>
        <v>0</v>
      </c>
      <c r="S13" s="271">
        <f>IFERROR(VLOOKUP($B13,'[9]Trial Blc'!$B$4:AD$379,S$2,FALSE),0)</f>
        <v>0</v>
      </c>
      <c r="T13" s="271">
        <f>AVERAGE(G13:S13)</f>
        <v>0</v>
      </c>
      <c r="U13" s="149">
        <v>1885</v>
      </c>
      <c r="V13" s="7" t="s">
        <v>35</v>
      </c>
      <c r="W13" s="271">
        <f>-IFERROR(VLOOKUP($U13,'[9]Trial Blc'!$B$4:AH$379,W$2,FALSE),0)</f>
        <v>0</v>
      </c>
      <c r="X13" s="9"/>
      <c r="Y13" s="10"/>
      <c r="Z13" s="271">
        <f t="shared" si="0"/>
        <v>0</v>
      </c>
      <c r="AA13" s="271">
        <f>-IFERROR(VLOOKUP($U13,'[9]Trial Blc'!$B$4:AL$379,AA$2,FALSE),0)</f>
        <v>0</v>
      </c>
      <c r="AB13" s="271">
        <f>-IFERROR(VLOOKUP($U13,'[9]Trial Blc'!$B$4:AM$379,AB$2,FALSE),0)</f>
        <v>0</v>
      </c>
      <c r="AC13" s="271">
        <f>-IFERROR(VLOOKUP($U13,'[9]Trial Blc'!$B$4:AN$379,AC$2,FALSE),0)</f>
        <v>0</v>
      </c>
      <c r="AD13" s="271">
        <f>-IFERROR(VLOOKUP($U13,'[9]Trial Blc'!$B$4:AO$379,AD$2,FALSE),0)</f>
        <v>0</v>
      </c>
      <c r="AE13" s="271">
        <f>-IFERROR(VLOOKUP($U13,'[9]Trial Blc'!$B$4:AP$379,AE$2,FALSE),0)</f>
        <v>0</v>
      </c>
      <c r="AF13" s="271">
        <f>-IFERROR(VLOOKUP($U13,'[9]Trial Blc'!$B$4:AQ$379,AF$2,FALSE),0)</f>
        <v>0</v>
      </c>
      <c r="AG13" s="271">
        <f>-IFERROR(VLOOKUP($U13,'[9]Trial Blc'!$B$4:AR$379,AG$2,FALSE),0)</f>
        <v>0</v>
      </c>
      <c r="AH13" s="271">
        <f>-IFERROR(VLOOKUP($U13,'[9]Trial Blc'!$B$4:AS$379,AH$2,FALSE),0)</f>
        <v>0</v>
      </c>
      <c r="AI13" s="271">
        <f>-IFERROR(VLOOKUP($U13,'[9]Trial Blc'!$B$4:AT$379,AI$2,FALSE),0)</f>
        <v>0</v>
      </c>
      <c r="AJ13" s="271">
        <f>-IFERROR(VLOOKUP($U13,'[9]Trial Blc'!$B$4:AU$379,AJ$2,FALSE),0)</f>
        <v>0</v>
      </c>
      <c r="AK13" s="271">
        <f>-IFERROR(VLOOKUP($U13,'[9]Trial Blc'!$B$4:AV$379,AK$2,FALSE),0)</f>
        <v>0</v>
      </c>
      <c r="AL13" s="271">
        <f>-IFERROR(VLOOKUP($U13,'[9]Trial Blc'!$B$4:AW$379,AL$2,FALSE),0)</f>
        <v>0</v>
      </c>
      <c r="AM13" s="356">
        <f t="shared" si="1"/>
        <v>0</v>
      </c>
    </row>
    <row r="14" spans="1:40" s="7" customFormat="1" x14ac:dyDescent="0.2">
      <c r="A14" s="7" t="s">
        <v>36</v>
      </c>
      <c r="B14" s="145">
        <v>1095</v>
      </c>
      <c r="C14" s="12" t="s">
        <v>37</v>
      </c>
      <c r="D14" s="271">
        <f>IFERROR(VLOOKUP($B14,'[9]Trial Blc'!$B$4:O$379,D$2,FALSE),0)</f>
        <v>0</v>
      </c>
      <c r="E14" s="271"/>
      <c r="F14" s="355"/>
      <c r="G14" s="271">
        <f>SUM(D14:F14)</f>
        <v>0</v>
      </c>
      <c r="H14" s="271">
        <f>IFERROR(VLOOKUP($B14,'[9]Trial Blc'!$B$4:S$379,H$2,FALSE),0)</f>
        <v>0</v>
      </c>
      <c r="I14" s="271">
        <f>IFERROR(VLOOKUP($B14,'[9]Trial Blc'!$B$4:T$379,I$2,FALSE),0)</f>
        <v>0</v>
      </c>
      <c r="J14" s="271">
        <f>IFERROR(VLOOKUP($B14,'[9]Trial Blc'!$B$4:U$379,J$2,FALSE),0)</f>
        <v>0</v>
      </c>
      <c r="K14" s="271">
        <f>IFERROR(VLOOKUP($B14,'[9]Trial Blc'!$B$4:V$379,K$2,FALSE),0)</f>
        <v>0</v>
      </c>
      <c r="L14" s="271">
        <f>IFERROR(VLOOKUP($B14,'[9]Trial Blc'!$B$4:W$379,L$2,FALSE),0)</f>
        <v>0</v>
      </c>
      <c r="M14" s="271">
        <f>IFERROR(VLOOKUP($B14,'[9]Trial Blc'!$B$4:X$379,M$2,FALSE),0)</f>
        <v>0</v>
      </c>
      <c r="N14" s="271">
        <f>IFERROR(VLOOKUP($B14,'[9]Trial Blc'!$B$4:Y$379,N$2,FALSE),0)</f>
        <v>0</v>
      </c>
      <c r="O14" s="271">
        <f>IFERROR(VLOOKUP($B14,'[9]Trial Blc'!$B$4:Z$379,O$2,FALSE),0)</f>
        <v>0</v>
      </c>
      <c r="P14" s="271">
        <f>IFERROR(VLOOKUP($B14,'[9]Trial Blc'!$B$4:AA$379,P$2,FALSE),0)</f>
        <v>0</v>
      </c>
      <c r="Q14" s="271">
        <f>IFERROR(VLOOKUP($B14,'[9]Trial Blc'!$B$4:AB$379,Q$2,FALSE),0)</f>
        <v>0</v>
      </c>
      <c r="R14" s="271">
        <f>IFERROR(VLOOKUP($B14,'[9]Trial Blc'!$B$4:AC$379,R$2,FALSE),0)</f>
        <v>0</v>
      </c>
      <c r="S14" s="271">
        <f>IFERROR(VLOOKUP($B14,'[9]Trial Blc'!$B$4:AD$379,S$2,FALSE),0)</f>
        <v>0</v>
      </c>
      <c r="T14" s="271">
        <f>AVERAGE(G14:S14)</f>
        <v>0</v>
      </c>
      <c r="U14" s="149">
        <v>1890</v>
      </c>
      <c r="V14" s="7" t="s">
        <v>38</v>
      </c>
      <c r="W14" s="271">
        <f>-IFERROR(VLOOKUP($U14,'[9]Trial Blc'!$B$4:AH$379,W$2,FALSE),0)</f>
        <v>0</v>
      </c>
      <c r="X14" s="9"/>
      <c r="Y14" s="10"/>
      <c r="Z14" s="271">
        <f t="shared" si="0"/>
        <v>0</v>
      </c>
      <c r="AA14" s="271">
        <f>-IFERROR(VLOOKUP($U14,'[9]Trial Blc'!$B$4:AL$379,AA$2,FALSE),0)</f>
        <v>0</v>
      </c>
      <c r="AB14" s="271">
        <f>-IFERROR(VLOOKUP($U14,'[9]Trial Blc'!$B$4:AM$379,AB$2,FALSE),0)</f>
        <v>0</v>
      </c>
      <c r="AC14" s="271">
        <f>-IFERROR(VLOOKUP($U14,'[9]Trial Blc'!$B$4:AN$379,AC$2,FALSE),0)</f>
        <v>0</v>
      </c>
      <c r="AD14" s="271">
        <f>-IFERROR(VLOOKUP($U14,'[9]Trial Blc'!$B$4:AO$379,AD$2,FALSE),0)</f>
        <v>0</v>
      </c>
      <c r="AE14" s="271">
        <f>-IFERROR(VLOOKUP($U14,'[9]Trial Blc'!$B$4:AP$379,AE$2,FALSE),0)</f>
        <v>0</v>
      </c>
      <c r="AF14" s="271">
        <f>-IFERROR(VLOOKUP($U14,'[9]Trial Blc'!$B$4:AQ$379,AF$2,FALSE),0)</f>
        <v>0</v>
      </c>
      <c r="AG14" s="271">
        <f>-IFERROR(VLOOKUP($U14,'[9]Trial Blc'!$B$4:AR$379,AG$2,FALSE),0)</f>
        <v>0</v>
      </c>
      <c r="AH14" s="271">
        <f>-IFERROR(VLOOKUP($U14,'[9]Trial Blc'!$B$4:AS$379,AH$2,FALSE),0)</f>
        <v>0</v>
      </c>
      <c r="AI14" s="271">
        <f>-IFERROR(VLOOKUP($U14,'[9]Trial Blc'!$B$4:AT$379,AI$2,FALSE),0)</f>
        <v>0</v>
      </c>
      <c r="AJ14" s="271">
        <f>-IFERROR(VLOOKUP($U14,'[9]Trial Blc'!$B$4:AU$379,AJ$2,FALSE),0)</f>
        <v>0</v>
      </c>
      <c r="AK14" s="271">
        <f>-IFERROR(VLOOKUP($U14,'[9]Trial Blc'!$B$4:AV$379,AK$2,FALSE),0)</f>
        <v>0</v>
      </c>
      <c r="AL14" s="271">
        <f>-IFERROR(VLOOKUP($U14,'[9]Trial Blc'!$B$4:AW$379,AL$2,FALSE),0)</f>
        <v>0</v>
      </c>
      <c r="AM14" s="356">
        <f t="shared" si="1"/>
        <v>0</v>
      </c>
    </row>
    <row r="15" spans="1:40" s="7" customFormat="1" x14ac:dyDescent="0.2">
      <c r="A15" s="7" t="s">
        <v>39</v>
      </c>
      <c r="B15" s="145">
        <v>1100</v>
      </c>
      <c r="C15" s="12" t="s">
        <v>40</v>
      </c>
      <c r="D15" s="271">
        <f>IFERROR(VLOOKUP($B15,'[9]Trial Blc'!$B$4:O$379,D$2,FALSE),0)</f>
        <v>0</v>
      </c>
      <c r="E15" s="271"/>
      <c r="F15" s="355"/>
      <c r="G15" s="271">
        <f>SUM(D15:F15)</f>
        <v>0</v>
      </c>
      <c r="H15" s="271">
        <f>IFERROR(VLOOKUP($B15,'[9]Trial Blc'!$B$4:S$379,H$2,FALSE),0)</f>
        <v>0</v>
      </c>
      <c r="I15" s="271">
        <f>IFERROR(VLOOKUP($B15,'[9]Trial Blc'!$B$4:T$379,I$2,FALSE),0)</f>
        <v>0</v>
      </c>
      <c r="J15" s="271">
        <f>IFERROR(VLOOKUP($B15,'[9]Trial Blc'!$B$4:U$379,J$2,FALSE),0)</f>
        <v>0</v>
      </c>
      <c r="K15" s="271">
        <f>IFERROR(VLOOKUP($B15,'[9]Trial Blc'!$B$4:V$379,K$2,FALSE),0)</f>
        <v>0</v>
      </c>
      <c r="L15" s="271">
        <f>IFERROR(VLOOKUP($B15,'[9]Trial Blc'!$B$4:W$379,L$2,FALSE),0)</f>
        <v>0</v>
      </c>
      <c r="M15" s="271">
        <f>IFERROR(VLOOKUP($B15,'[9]Trial Blc'!$B$4:X$379,M$2,FALSE),0)</f>
        <v>0</v>
      </c>
      <c r="N15" s="271">
        <f>IFERROR(VLOOKUP($B15,'[9]Trial Blc'!$B$4:Y$379,N$2,FALSE),0)</f>
        <v>0</v>
      </c>
      <c r="O15" s="271">
        <f>IFERROR(VLOOKUP($B15,'[9]Trial Blc'!$B$4:Z$379,O$2,FALSE),0)</f>
        <v>0</v>
      </c>
      <c r="P15" s="271">
        <f>IFERROR(VLOOKUP($B15,'[9]Trial Blc'!$B$4:AA$379,P$2,FALSE),0)</f>
        <v>0</v>
      </c>
      <c r="Q15" s="271">
        <f>IFERROR(VLOOKUP($B15,'[9]Trial Blc'!$B$4:AB$379,Q$2,FALSE),0)</f>
        <v>0</v>
      </c>
      <c r="R15" s="271">
        <f>IFERROR(VLOOKUP($B15,'[9]Trial Blc'!$B$4:AC$379,R$2,FALSE),0)</f>
        <v>0</v>
      </c>
      <c r="S15" s="271">
        <f>IFERROR(VLOOKUP($B15,'[9]Trial Blc'!$B$4:AD$379,S$2,FALSE),0)</f>
        <v>0</v>
      </c>
      <c r="T15" s="271">
        <f>AVERAGE(G15:S15)</f>
        <v>0</v>
      </c>
      <c r="U15" s="149">
        <v>1895</v>
      </c>
      <c r="V15" s="7" t="s">
        <v>41</v>
      </c>
      <c r="W15" s="271">
        <f>-IFERROR(VLOOKUP($U15,'[9]Trial Blc'!$B$4:AH$379,W$2,FALSE),0)</f>
        <v>0</v>
      </c>
      <c r="X15" s="9"/>
      <c r="Y15" s="10"/>
      <c r="Z15" s="271">
        <f t="shared" si="0"/>
        <v>0</v>
      </c>
      <c r="AA15" s="271">
        <f>-IFERROR(VLOOKUP($U15,'[9]Trial Blc'!$B$4:AL$379,AA$2,FALSE),0)</f>
        <v>0</v>
      </c>
      <c r="AB15" s="271">
        <f>-IFERROR(VLOOKUP($U15,'[9]Trial Blc'!$B$4:AM$379,AB$2,FALSE),0)</f>
        <v>0</v>
      </c>
      <c r="AC15" s="271">
        <f>-IFERROR(VLOOKUP($U15,'[9]Trial Blc'!$B$4:AN$379,AC$2,FALSE),0)</f>
        <v>0</v>
      </c>
      <c r="AD15" s="271">
        <f>-IFERROR(VLOOKUP($U15,'[9]Trial Blc'!$B$4:AO$379,AD$2,FALSE),0)</f>
        <v>0</v>
      </c>
      <c r="AE15" s="271">
        <f>-IFERROR(VLOOKUP($U15,'[9]Trial Blc'!$B$4:AP$379,AE$2,FALSE),0)</f>
        <v>0</v>
      </c>
      <c r="AF15" s="271">
        <f>-IFERROR(VLOOKUP($U15,'[9]Trial Blc'!$B$4:AQ$379,AF$2,FALSE),0)</f>
        <v>0</v>
      </c>
      <c r="AG15" s="271">
        <f>-IFERROR(VLOOKUP($U15,'[9]Trial Blc'!$B$4:AR$379,AG$2,FALSE),0)</f>
        <v>0</v>
      </c>
      <c r="AH15" s="271">
        <f>-IFERROR(VLOOKUP($U15,'[9]Trial Blc'!$B$4:AS$379,AH$2,FALSE),0)</f>
        <v>0</v>
      </c>
      <c r="AI15" s="271">
        <f>-IFERROR(VLOOKUP($U15,'[9]Trial Blc'!$B$4:AT$379,AI$2,FALSE),0)</f>
        <v>0</v>
      </c>
      <c r="AJ15" s="271">
        <f>-IFERROR(VLOOKUP($U15,'[9]Trial Blc'!$B$4:AU$379,AJ$2,FALSE),0)</f>
        <v>0</v>
      </c>
      <c r="AK15" s="271">
        <f>-IFERROR(VLOOKUP($U15,'[9]Trial Blc'!$B$4:AV$379,AK$2,FALSE),0)</f>
        <v>0</v>
      </c>
      <c r="AL15" s="271">
        <f>-IFERROR(VLOOKUP($U15,'[9]Trial Blc'!$B$4:AW$379,AL$2,FALSE),0)</f>
        <v>0</v>
      </c>
      <c r="AM15" s="356">
        <f t="shared" si="1"/>
        <v>0</v>
      </c>
    </row>
    <row r="16" spans="1:40" s="7" customFormat="1" x14ac:dyDescent="0.2">
      <c r="A16" s="7" t="s">
        <v>42</v>
      </c>
      <c r="B16" s="145"/>
      <c r="C16" s="12"/>
      <c r="D16" s="10"/>
      <c r="E16" s="10"/>
      <c r="F16" s="12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50"/>
      <c r="V16" s="11"/>
      <c r="W16" s="10"/>
      <c r="X16" s="9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1"/>
      <c r="AN16" s="11"/>
    </row>
    <row r="17" spans="1:40" s="7" customFormat="1" ht="10.5" x14ac:dyDescent="0.25">
      <c r="A17" s="8" t="s">
        <v>43</v>
      </c>
      <c r="B17" s="145"/>
      <c r="C17" s="12"/>
      <c r="D17" s="10"/>
      <c r="E17" s="10"/>
      <c r="F17" s="12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51"/>
      <c r="V17" s="13" t="s">
        <v>43</v>
      </c>
      <c r="W17" s="10"/>
      <c r="X17" s="12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1"/>
      <c r="AN17" s="11"/>
    </row>
    <row r="18" spans="1:40" s="7" customFormat="1" x14ac:dyDescent="0.2">
      <c r="A18" s="7" t="s">
        <v>44</v>
      </c>
      <c r="B18" s="145">
        <v>1035</v>
      </c>
      <c r="C18" s="12" t="s">
        <v>45</v>
      </c>
      <c r="D18" s="271">
        <f>IFERROR(VLOOKUP($B18,'[9]Trial Blc'!$B$4:O$379,D$2,FALSE),0)</f>
        <v>0</v>
      </c>
      <c r="E18" s="271"/>
      <c r="F18" s="355"/>
      <c r="G18" s="271">
        <f>SUM(D18:F18)</f>
        <v>0</v>
      </c>
      <c r="H18" s="271">
        <f>IFERROR(VLOOKUP($B18,'[9]Trial Blc'!$B$4:S$379,H$2,FALSE),0)</f>
        <v>0</v>
      </c>
      <c r="I18" s="271">
        <f>IFERROR(VLOOKUP($B18,'[9]Trial Blc'!$B$4:T$379,I$2,FALSE),0)</f>
        <v>0</v>
      </c>
      <c r="J18" s="271">
        <f>IFERROR(VLOOKUP($B18,'[9]Trial Blc'!$B$4:U$379,J$2,FALSE),0)</f>
        <v>0</v>
      </c>
      <c r="K18" s="271">
        <f>IFERROR(VLOOKUP($B18,'[9]Trial Blc'!$B$4:V$379,K$2,FALSE),0)</f>
        <v>0</v>
      </c>
      <c r="L18" s="271">
        <f>IFERROR(VLOOKUP($B18,'[9]Trial Blc'!$B$4:W$379,L$2,FALSE),0)</f>
        <v>0</v>
      </c>
      <c r="M18" s="271">
        <f>IFERROR(VLOOKUP($B18,'[9]Trial Blc'!$B$4:X$379,M$2,FALSE),0)</f>
        <v>0</v>
      </c>
      <c r="N18" s="271">
        <f>IFERROR(VLOOKUP($B18,'[9]Trial Blc'!$B$4:Y$379,N$2,FALSE),0)</f>
        <v>0</v>
      </c>
      <c r="O18" s="271">
        <f>IFERROR(VLOOKUP($B18,'[9]Trial Blc'!$B$4:Z$379,O$2,FALSE),0)</f>
        <v>0</v>
      </c>
      <c r="P18" s="271">
        <f>IFERROR(VLOOKUP($B18,'[9]Trial Blc'!$B$4:AA$379,P$2,FALSE),0)</f>
        <v>0</v>
      </c>
      <c r="Q18" s="271">
        <f>IFERROR(VLOOKUP($B18,'[9]Trial Blc'!$B$4:AB$379,Q$2,FALSE),0)</f>
        <v>0</v>
      </c>
      <c r="R18" s="271">
        <f>IFERROR(VLOOKUP($B18,'[9]Trial Blc'!$B$4:AC$379,R$2,FALSE),0)</f>
        <v>0</v>
      </c>
      <c r="S18" s="271">
        <f>IFERROR(VLOOKUP($B18,'[9]Trial Blc'!$B$4:AD$379,S$2,FALSE),0)</f>
        <v>0</v>
      </c>
      <c r="T18" s="271">
        <f>AVERAGE(G18:S18)</f>
        <v>0</v>
      </c>
      <c r="U18" s="149"/>
      <c r="W18" s="10"/>
      <c r="X18" s="9"/>
      <c r="Y18" s="10"/>
      <c r="Z18" s="10">
        <f>SUM(W18:Y18)</f>
        <v>0</v>
      </c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1"/>
      <c r="AN18" s="11"/>
    </row>
    <row r="19" spans="1:40" s="7" customFormat="1" x14ac:dyDescent="0.2">
      <c r="A19" s="7" t="s">
        <v>46</v>
      </c>
      <c r="B19" s="145">
        <v>1055</v>
      </c>
      <c r="C19" s="12" t="s">
        <v>47</v>
      </c>
      <c r="D19" s="271">
        <f>IFERROR(VLOOKUP($B19,'[9]Trial Blc'!$B$4:O$379,D$2,FALSE),0)</f>
        <v>0</v>
      </c>
      <c r="E19" s="271"/>
      <c r="F19" s="355"/>
      <c r="G19" s="271">
        <f>SUM(D19:F19)</f>
        <v>0</v>
      </c>
      <c r="H19" s="271">
        <f>IFERROR(VLOOKUP($B19,'[9]Trial Blc'!$B$4:S$379,H$2,FALSE),0)</f>
        <v>0</v>
      </c>
      <c r="I19" s="271">
        <f>IFERROR(VLOOKUP($B19,'[9]Trial Blc'!$B$4:T$379,I$2,FALSE),0)</f>
        <v>0</v>
      </c>
      <c r="J19" s="271">
        <f>IFERROR(VLOOKUP($B19,'[9]Trial Blc'!$B$4:U$379,J$2,FALSE),0)</f>
        <v>0</v>
      </c>
      <c r="K19" s="271">
        <f>IFERROR(VLOOKUP($B19,'[9]Trial Blc'!$B$4:V$379,K$2,FALSE),0)</f>
        <v>0</v>
      </c>
      <c r="L19" s="271">
        <f>IFERROR(VLOOKUP($B19,'[9]Trial Blc'!$B$4:W$379,L$2,FALSE),0)</f>
        <v>0</v>
      </c>
      <c r="M19" s="271">
        <f>IFERROR(VLOOKUP($B19,'[9]Trial Blc'!$B$4:X$379,M$2,FALSE),0)</f>
        <v>0</v>
      </c>
      <c r="N19" s="271">
        <f>IFERROR(VLOOKUP($B19,'[9]Trial Blc'!$B$4:Y$379,N$2,FALSE),0)</f>
        <v>0</v>
      </c>
      <c r="O19" s="271">
        <f>IFERROR(VLOOKUP($B19,'[9]Trial Blc'!$B$4:Z$379,O$2,FALSE),0)</f>
        <v>0</v>
      </c>
      <c r="P19" s="271">
        <f>IFERROR(VLOOKUP($B19,'[9]Trial Blc'!$B$4:AA$379,P$2,FALSE),0)</f>
        <v>0</v>
      </c>
      <c r="Q19" s="271">
        <f>IFERROR(VLOOKUP($B19,'[9]Trial Blc'!$B$4:AB$379,Q$2,FALSE),0)</f>
        <v>0</v>
      </c>
      <c r="R19" s="271">
        <f>IFERROR(VLOOKUP($B19,'[9]Trial Blc'!$B$4:AC$379,R$2,FALSE),0)</f>
        <v>0</v>
      </c>
      <c r="S19" s="271">
        <f>IFERROR(VLOOKUP($B19,'[9]Trial Blc'!$B$4:AD$379,S$2,FALSE),0)</f>
        <v>0</v>
      </c>
      <c r="T19" s="271">
        <f>AVERAGE(G19:S19)</f>
        <v>0</v>
      </c>
      <c r="U19" s="150">
        <v>1850</v>
      </c>
      <c r="V19" s="11" t="s">
        <v>48</v>
      </c>
      <c r="W19" s="271">
        <f>-IFERROR(VLOOKUP($U19,'[9]Trial Blc'!$B$4:AH$379,W$2,FALSE),0)</f>
        <v>0</v>
      </c>
      <c r="X19" s="9"/>
      <c r="Y19" s="10"/>
      <c r="Z19" s="271">
        <f>SUM(W19:Y19)</f>
        <v>0</v>
      </c>
      <c r="AA19" s="271">
        <f>-IFERROR(VLOOKUP($U19,'[9]Trial Blc'!$B$4:AL$379,AA$2,FALSE),0)</f>
        <v>0</v>
      </c>
      <c r="AB19" s="271">
        <f>-IFERROR(VLOOKUP($U19,'[9]Trial Blc'!$B$4:AM$379,AB$2,FALSE),0)</f>
        <v>0</v>
      </c>
      <c r="AC19" s="271">
        <f>-IFERROR(VLOOKUP($U19,'[9]Trial Blc'!$B$4:AN$379,AC$2,FALSE),0)</f>
        <v>0</v>
      </c>
      <c r="AD19" s="271">
        <f>-IFERROR(VLOOKUP($U19,'[9]Trial Blc'!$B$4:AO$379,AD$2,FALSE),0)</f>
        <v>0</v>
      </c>
      <c r="AE19" s="271">
        <f>-IFERROR(VLOOKUP($U19,'[9]Trial Blc'!$B$4:AP$379,AE$2,FALSE),0)</f>
        <v>0</v>
      </c>
      <c r="AF19" s="271">
        <f>-IFERROR(VLOOKUP($U19,'[9]Trial Blc'!$B$4:AQ$379,AF$2,FALSE),0)</f>
        <v>0</v>
      </c>
      <c r="AG19" s="271">
        <f>-IFERROR(VLOOKUP($U19,'[9]Trial Blc'!$B$4:AR$379,AG$2,FALSE),0)</f>
        <v>0</v>
      </c>
      <c r="AH19" s="271">
        <f>-IFERROR(VLOOKUP($U19,'[9]Trial Blc'!$B$4:AS$379,AH$2,FALSE),0)</f>
        <v>0</v>
      </c>
      <c r="AI19" s="271">
        <f>-IFERROR(VLOOKUP($U19,'[9]Trial Blc'!$B$4:AT$379,AI$2,FALSE),0)</f>
        <v>0</v>
      </c>
      <c r="AJ19" s="271">
        <f>-IFERROR(VLOOKUP($U19,'[9]Trial Blc'!$B$4:AU$379,AJ$2,FALSE),0)</f>
        <v>0</v>
      </c>
      <c r="AK19" s="271">
        <f>-IFERROR(VLOOKUP($U19,'[9]Trial Blc'!$B$4:AV$379,AK$2,FALSE),0)</f>
        <v>0</v>
      </c>
      <c r="AL19" s="271">
        <f>-IFERROR(VLOOKUP($U19,'[9]Trial Blc'!$B$4:AW$379,AL$2,FALSE),0)</f>
        <v>0</v>
      </c>
      <c r="AM19" s="356">
        <f>AVERAGE(Z19:AL19)</f>
        <v>0</v>
      </c>
    </row>
    <row r="20" spans="1:40" s="7" customFormat="1" ht="14.25" customHeight="1" x14ac:dyDescent="0.2">
      <c r="A20" s="7" t="s">
        <v>49</v>
      </c>
      <c r="B20" s="145">
        <v>1105</v>
      </c>
      <c r="C20" s="12" t="s">
        <v>50</v>
      </c>
      <c r="D20" s="271">
        <f>IFERROR(VLOOKUP($B20,'[9]Trial Blc'!$B$4:O$379,D$2,FALSE),0)</f>
        <v>0</v>
      </c>
      <c r="E20" s="271"/>
      <c r="F20" s="355"/>
      <c r="G20" s="271">
        <f>SUM(D20:F20)</f>
        <v>0</v>
      </c>
      <c r="H20" s="271">
        <f>IFERROR(VLOOKUP($B20,'[9]Trial Blc'!$B$4:S$379,H$2,FALSE),0)</f>
        <v>0</v>
      </c>
      <c r="I20" s="271">
        <f>IFERROR(VLOOKUP($B20,'[9]Trial Blc'!$B$4:T$379,I$2,FALSE),0)</f>
        <v>0</v>
      </c>
      <c r="J20" s="271">
        <f>IFERROR(VLOOKUP($B20,'[9]Trial Blc'!$B$4:U$379,J$2,FALSE),0)</f>
        <v>0</v>
      </c>
      <c r="K20" s="271">
        <f>IFERROR(VLOOKUP($B20,'[9]Trial Blc'!$B$4:V$379,K$2,FALSE),0)</f>
        <v>0</v>
      </c>
      <c r="L20" s="271">
        <f>IFERROR(VLOOKUP($B20,'[9]Trial Blc'!$B$4:W$379,L$2,FALSE),0)</f>
        <v>0</v>
      </c>
      <c r="M20" s="271">
        <f>IFERROR(VLOOKUP($B20,'[9]Trial Blc'!$B$4:X$379,M$2,FALSE),0)</f>
        <v>0</v>
      </c>
      <c r="N20" s="271">
        <f>IFERROR(VLOOKUP($B20,'[9]Trial Blc'!$B$4:Y$379,N$2,FALSE),0)</f>
        <v>0</v>
      </c>
      <c r="O20" s="271">
        <f>IFERROR(VLOOKUP($B20,'[9]Trial Blc'!$B$4:Z$379,O$2,FALSE),0)</f>
        <v>0</v>
      </c>
      <c r="P20" s="271">
        <f>IFERROR(VLOOKUP($B20,'[9]Trial Blc'!$B$4:AA$379,P$2,FALSE),0)</f>
        <v>0</v>
      </c>
      <c r="Q20" s="271">
        <f>IFERROR(VLOOKUP($B20,'[9]Trial Blc'!$B$4:AB$379,Q$2,FALSE),0)</f>
        <v>0</v>
      </c>
      <c r="R20" s="271">
        <f>IFERROR(VLOOKUP($B20,'[9]Trial Blc'!$B$4:AC$379,R$2,FALSE),0)</f>
        <v>0</v>
      </c>
      <c r="S20" s="271">
        <f>IFERROR(VLOOKUP($B20,'[9]Trial Blc'!$B$4:AD$379,S$2,FALSE),0)</f>
        <v>0</v>
      </c>
      <c r="T20" s="271">
        <f>AVERAGE(G20:S20)</f>
        <v>0</v>
      </c>
      <c r="U20" s="149">
        <v>1900</v>
      </c>
      <c r="V20" s="7" t="s">
        <v>51</v>
      </c>
      <c r="W20" s="271">
        <f>-IFERROR(VLOOKUP($U20,'[9]Trial Blc'!$B$4:AH$379,W$2,FALSE),0)</f>
        <v>0</v>
      </c>
      <c r="X20" s="9"/>
      <c r="Y20" s="10"/>
      <c r="Z20" s="271">
        <f>SUM(W20:Y20)</f>
        <v>0</v>
      </c>
      <c r="AA20" s="271">
        <f>-IFERROR(VLOOKUP($U20,'[9]Trial Blc'!$B$4:AL$379,AA$2,FALSE),0)</f>
        <v>0</v>
      </c>
      <c r="AB20" s="271">
        <f>-IFERROR(VLOOKUP($U20,'[9]Trial Blc'!$B$4:AM$379,AB$2,FALSE),0)</f>
        <v>0</v>
      </c>
      <c r="AC20" s="271">
        <f>-IFERROR(VLOOKUP($U20,'[9]Trial Blc'!$B$4:AN$379,AC$2,FALSE),0)</f>
        <v>0</v>
      </c>
      <c r="AD20" s="271">
        <f>-IFERROR(VLOOKUP($U20,'[9]Trial Blc'!$B$4:AO$379,AD$2,FALSE),0)</f>
        <v>0</v>
      </c>
      <c r="AE20" s="271">
        <f>-IFERROR(VLOOKUP($U20,'[9]Trial Blc'!$B$4:AP$379,AE$2,FALSE),0)</f>
        <v>0</v>
      </c>
      <c r="AF20" s="271">
        <f>-IFERROR(VLOOKUP($U20,'[9]Trial Blc'!$B$4:AQ$379,AF$2,FALSE),0)</f>
        <v>0</v>
      </c>
      <c r="AG20" s="271">
        <f>-IFERROR(VLOOKUP($U20,'[9]Trial Blc'!$B$4:AR$379,AG$2,FALSE),0)</f>
        <v>0</v>
      </c>
      <c r="AH20" s="271">
        <f>-IFERROR(VLOOKUP($U20,'[9]Trial Blc'!$B$4:AS$379,AH$2,FALSE),0)</f>
        <v>0</v>
      </c>
      <c r="AI20" s="271">
        <f>-IFERROR(VLOOKUP($U20,'[9]Trial Blc'!$B$4:AT$379,AI$2,FALSE),0)</f>
        <v>0</v>
      </c>
      <c r="AJ20" s="271">
        <f>-IFERROR(VLOOKUP($U20,'[9]Trial Blc'!$B$4:AU$379,AJ$2,FALSE),0)</f>
        <v>0</v>
      </c>
      <c r="AK20" s="271">
        <f>-IFERROR(VLOOKUP($U20,'[9]Trial Blc'!$B$4:AV$379,AK$2,FALSE),0)</f>
        <v>0</v>
      </c>
      <c r="AL20" s="271">
        <f>-IFERROR(VLOOKUP($U20,'[9]Trial Blc'!$B$4:AW$379,AL$2,FALSE),0)</f>
        <v>0</v>
      </c>
      <c r="AM20" s="356">
        <f>AVERAGE(Z20:AL20)</f>
        <v>0</v>
      </c>
    </row>
    <row r="21" spans="1:40" s="7" customFormat="1" x14ac:dyDescent="0.2">
      <c r="A21" s="7" t="s">
        <v>52</v>
      </c>
      <c r="B21" s="145">
        <v>1115</v>
      </c>
      <c r="C21" s="12" t="s">
        <v>53</v>
      </c>
      <c r="D21" s="271">
        <f>IFERROR(VLOOKUP($B21,'[9]Trial Blc'!$B$4:O$379,D$2,FALSE),0)</f>
        <v>0</v>
      </c>
      <c r="E21" s="271"/>
      <c r="F21" s="355"/>
      <c r="G21" s="271">
        <f>SUM(D21:F21)</f>
        <v>0</v>
      </c>
      <c r="H21" s="271">
        <f>IFERROR(VLOOKUP($B21,'[9]Trial Blc'!$B$4:S$379,H$2,FALSE),0)</f>
        <v>0</v>
      </c>
      <c r="I21" s="271">
        <f>IFERROR(VLOOKUP($B21,'[9]Trial Blc'!$B$4:T$379,I$2,FALSE),0)</f>
        <v>0</v>
      </c>
      <c r="J21" s="271">
        <f>IFERROR(VLOOKUP($B21,'[9]Trial Blc'!$B$4:U$379,J$2,FALSE),0)</f>
        <v>0</v>
      </c>
      <c r="K21" s="271">
        <f>IFERROR(VLOOKUP($B21,'[9]Trial Blc'!$B$4:V$379,K$2,FALSE),0)</f>
        <v>0</v>
      </c>
      <c r="L21" s="271">
        <f>IFERROR(VLOOKUP($B21,'[9]Trial Blc'!$B$4:W$379,L$2,FALSE),0)</f>
        <v>0</v>
      </c>
      <c r="M21" s="271">
        <f>IFERROR(VLOOKUP($B21,'[9]Trial Blc'!$B$4:X$379,M$2,FALSE),0)</f>
        <v>0</v>
      </c>
      <c r="N21" s="271">
        <f>IFERROR(VLOOKUP($B21,'[9]Trial Blc'!$B$4:Y$379,N$2,FALSE),0)</f>
        <v>0</v>
      </c>
      <c r="O21" s="271">
        <f>IFERROR(VLOOKUP($B21,'[9]Trial Blc'!$B$4:Z$379,O$2,FALSE),0)</f>
        <v>0</v>
      </c>
      <c r="P21" s="271">
        <f>IFERROR(VLOOKUP($B21,'[9]Trial Blc'!$B$4:AA$379,P$2,FALSE),0)</f>
        <v>0</v>
      </c>
      <c r="Q21" s="271">
        <f>IFERROR(VLOOKUP($B21,'[9]Trial Blc'!$B$4:AB$379,Q$2,FALSE),0)</f>
        <v>0</v>
      </c>
      <c r="R21" s="271">
        <f>IFERROR(VLOOKUP($B21,'[9]Trial Blc'!$B$4:AC$379,R$2,FALSE),0)</f>
        <v>0</v>
      </c>
      <c r="S21" s="271">
        <f>IFERROR(VLOOKUP($B21,'[9]Trial Blc'!$B$4:AD$379,S$2,FALSE),0)</f>
        <v>0</v>
      </c>
      <c r="T21" s="271">
        <f>AVERAGE(G21:S21)</f>
        <v>0</v>
      </c>
      <c r="U21" s="149">
        <v>1910</v>
      </c>
      <c r="V21" s="7" t="s">
        <v>54</v>
      </c>
      <c r="W21" s="271">
        <f>-IFERROR(VLOOKUP($U21,'[9]Trial Blc'!$B$4:AH$379,W$2,FALSE),0)</f>
        <v>0</v>
      </c>
      <c r="X21" s="9"/>
      <c r="Y21" s="10"/>
      <c r="Z21" s="271">
        <f>SUM(W21:Y21)</f>
        <v>0</v>
      </c>
      <c r="AA21" s="271">
        <f>-IFERROR(VLOOKUP($U21,'[9]Trial Blc'!$B$4:AL$379,AA$2,FALSE),0)</f>
        <v>0</v>
      </c>
      <c r="AB21" s="271">
        <f>-IFERROR(VLOOKUP($U21,'[9]Trial Blc'!$B$4:AM$379,AB$2,FALSE),0)</f>
        <v>0</v>
      </c>
      <c r="AC21" s="271">
        <f>-IFERROR(VLOOKUP($U21,'[9]Trial Blc'!$B$4:AN$379,AC$2,FALSE),0)</f>
        <v>0</v>
      </c>
      <c r="AD21" s="271">
        <f>-IFERROR(VLOOKUP($U21,'[9]Trial Blc'!$B$4:AO$379,AD$2,FALSE),0)</f>
        <v>0</v>
      </c>
      <c r="AE21" s="271">
        <f>-IFERROR(VLOOKUP($U21,'[9]Trial Blc'!$B$4:AP$379,AE$2,FALSE),0)</f>
        <v>0</v>
      </c>
      <c r="AF21" s="271">
        <f>-IFERROR(VLOOKUP($U21,'[9]Trial Blc'!$B$4:AQ$379,AF$2,FALSE),0)</f>
        <v>0</v>
      </c>
      <c r="AG21" s="271">
        <f>-IFERROR(VLOOKUP($U21,'[9]Trial Blc'!$B$4:AR$379,AG$2,FALSE),0)</f>
        <v>0</v>
      </c>
      <c r="AH21" s="271">
        <f>-IFERROR(VLOOKUP($U21,'[9]Trial Blc'!$B$4:AS$379,AH$2,FALSE),0)</f>
        <v>0</v>
      </c>
      <c r="AI21" s="271">
        <f>-IFERROR(VLOOKUP($U21,'[9]Trial Blc'!$B$4:AT$379,AI$2,FALSE),0)</f>
        <v>0</v>
      </c>
      <c r="AJ21" s="271">
        <f>-IFERROR(VLOOKUP($U21,'[9]Trial Blc'!$B$4:AU$379,AJ$2,FALSE),0)</f>
        <v>0</v>
      </c>
      <c r="AK21" s="271">
        <f>-IFERROR(VLOOKUP($U21,'[9]Trial Blc'!$B$4:AV$379,AK$2,FALSE),0)</f>
        <v>0</v>
      </c>
      <c r="AL21" s="271">
        <f>-IFERROR(VLOOKUP($U21,'[9]Trial Blc'!$B$4:AW$379,AL$2,FALSE),0)</f>
        <v>0</v>
      </c>
      <c r="AM21" s="356">
        <f>AVERAGE(Z21:AL21)</f>
        <v>0</v>
      </c>
    </row>
    <row r="22" spans="1:40" s="7" customFormat="1" x14ac:dyDescent="0.2">
      <c r="A22" s="7" t="s">
        <v>55</v>
      </c>
      <c r="B22" s="145">
        <v>1165</v>
      </c>
      <c r="C22" s="12" t="s">
        <v>56</v>
      </c>
      <c r="D22" s="271">
        <f>IFERROR(VLOOKUP($B22,'[9]Trial Blc'!$B$4:O$379,D$2,FALSE),0)</f>
        <v>0</v>
      </c>
      <c r="E22" s="271"/>
      <c r="F22" s="355"/>
      <c r="G22" s="271">
        <f>SUM(D22:F22)</f>
        <v>0</v>
      </c>
      <c r="H22" s="271">
        <f>IFERROR(VLOOKUP($B22,'[9]Trial Blc'!$B$4:S$379,H$2,FALSE),0)</f>
        <v>0</v>
      </c>
      <c r="I22" s="271">
        <f>IFERROR(VLOOKUP($B22,'[9]Trial Blc'!$B$4:T$379,I$2,FALSE),0)</f>
        <v>0</v>
      </c>
      <c r="J22" s="271">
        <f>IFERROR(VLOOKUP($B22,'[9]Trial Blc'!$B$4:U$379,J$2,FALSE),0)</f>
        <v>0</v>
      </c>
      <c r="K22" s="271">
        <f>IFERROR(VLOOKUP($B22,'[9]Trial Blc'!$B$4:V$379,K$2,FALSE),0)</f>
        <v>0</v>
      </c>
      <c r="L22" s="271">
        <f>IFERROR(VLOOKUP($B22,'[9]Trial Blc'!$B$4:W$379,L$2,FALSE),0)</f>
        <v>0</v>
      </c>
      <c r="M22" s="271">
        <f>IFERROR(VLOOKUP($B22,'[9]Trial Blc'!$B$4:X$379,M$2,FALSE),0)</f>
        <v>0</v>
      </c>
      <c r="N22" s="271">
        <f>IFERROR(VLOOKUP($B22,'[9]Trial Blc'!$B$4:Y$379,N$2,FALSE),0)</f>
        <v>0</v>
      </c>
      <c r="O22" s="271">
        <f>IFERROR(VLOOKUP($B22,'[9]Trial Blc'!$B$4:Z$379,O$2,FALSE),0)</f>
        <v>0</v>
      </c>
      <c r="P22" s="271">
        <f>IFERROR(VLOOKUP($B22,'[9]Trial Blc'!$B$4:AA$379,P$2,FALSE),0)</f>
        <v>0</v>
      </c>
      <c r="Q22" s="271">
        <f>IFERROR(VLOOKUP($B22,'[9]Trial Blc'!$B$4:AB$379,Q$2,FALSE),0)</f>
        <v>0</v>
      </c>
      <c r="R22" s="271">
        <f>IFERROR(VLOOKUP($B22,'[9]Trial Blc'!$B$4:AC$379,R$2,FALSE),0)</f>
        <v>0</v>
      </c>
      <c r="S22" s="271">
        <f>IFERROR(VLOOKUP($B22,'[9]Trial Blc'!$B$4:AD$379,S$2,FALSE),0)</f>
        <v>0</v>
      </c>
      <c r="T22" s="271">
        <f>AVERAGE(G22:S22)</f>
        <v>0</v>
      </c>
      <c r="U22" s="149">
        <v>1960</v>
      </c>
      <c r="V22" s="7" t="s">
        <v>57</v>
      </c>
      <c r="W22" s="271">
        <f>-IFERROR(VLOOKUP($U22,'[9]Trial Blc'!$B$4:AH$379,W$2,FALSE),0)</f>
        <v>0</v>
      </c>
      <c r="X22" s="9"/>
      <c r="Y22" s="10"/>
      <c r="Z22" s="271">
        <f>SUM(W22:Y22)</f>
        <v>0</v>
      </c>
      <c r="AA22" s="271">
        <f>-IFERROR(VLOOKUP($U22,'[9]Trial Blc'!$B$4:AL$379,AA$2,FALSE),0)</f>
        <v>0</v>
      </c>
      <c r="AB22" s="271">
        <f>-IFERROR(VLOOKUP($U22,'[9]Trial Blc'!$B$4:AM$379,AB$2,FALSE),0)</f>
        <v>0</v>
      </c>
      <c r="AC22" s="271">
        <f>-IFERROR(VLOOKUP($U22,'[9]Trial Blc'!$B$4:AN$379,AC$2,FALSE),0)</f>
        <v>0</v>
      </c>
      <c r="AD22" s="271">
        <f>-IFERROR(VLOOKUP($U22,'[9]Trial Blc'!$B$4:AO$379,AD$2,FALSE),0)</f>
        <v>0</v>
      </c>
      <c r="AE22" s="271">
        <f>-IFERROR(VLOOKUP($U22,'[9]Trial Blc'!$B$4:AP$379,AE$2,FALSE),0)</f>
        <v>0</v>
      </c>
      <c r="AF22" s="271">
        <f>-IFERROR(VLOOKUP($U22,'[9]Trial Blc'!$B$4:AQ$379,AF$2,FALSE),0)</f>
        <v>0</v>
      </c>
      <c r="AG22" s="271">
        <f>-IFERROR(VLOOKUP($U22,'[9]Trial Blc'!$B$4:AR$379,AG$2,FALSE),0)</f>
        <v>0</v>
      </c>
      <c r="AH22" s="271">
        <f>-IFERROR(VLOOKUP($U22,'[9]Trial Blc'!$B$4:AS$379,AH$2,FALSE),0)</f>
        <v>0</v>
      </c>
      <c r="AI22" s="271">
        <f>-IFERROR(VLOOKUP($U22,'[9]Trial Blc'!$B$4:AT$379,AI$2,FALSE),0)</f>
        <v>0</v>
      </c>
      <c r="AJ22" s="271">
        <f>-IFERROR(VLOOKUP($U22,'[9]Trial Blc'!$B$4:AU$379,AJ$2,FALSE),0)</f>
        <v>0</v>
      </c>
      <c r="AK22" s="271">
        <f>-IFERROR(VLOOKUP($U22,'[9]Trial Blc'!$B$4:AV$379,AK$2,FALSE),0)</f>
        <v>0</v>
      </c>
      <c r="AL22" s="271">
        <f>-IFERROR(VLOOKUP($U22,'[9]Trial Blc'!$B$4:AW$379,AL$2,FALSE),0)</f>
        <v>0</v>
      </c>
      <c r="AM22" s="356">
        <f>AVERAGE(Z22:AL22)</f>
        <v>0</v>
      </c>
    </row>
    <row r="23" spans="1:40" s="7" customFormat="1" ht="10.5" x14ac:dyDescent="0.25">
      <c r="A23" s="8" t="s">
        <v>58</v>
      </c>
      <c r="B23" s="145"/>
      <c r="C23" s="12"/>
      <c r="D23" s="10"/>
      <c r="E23" s="10"/>
      <c r="F23" s="12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46"/>
      <c r="V23" s="8" t="s">
        <v>58</v>
      </c>
      <c r="W23" s="10"/>
      <c r="X23" s="9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1"/>
      <c r="AN23" s="11"/>
    </row>
    <row r="24" spans="1:40" s="7" customFormat="1" x14ac:dyDescent="0.2">
      <c r="A24" s="7" t="s">
        <v>59</v>
      </c>
      <c r="B24" s="145"/>
      <c r="C24" s="12"/>
      <c r="D24" s="271">
        <f>IFERROR(VLOOKUP($B24,'[9]Trial Blc'!$B$4:O$379,D$2,FALSE),0)</f>
        <v>0</v>
      </c>
      <c r="E24" s="271"/>
      <c r="F24" s="355"/>
      <c r="G24" s="271">
        <f t="shared" ref="G24:G32" si="2">SUM(D24:F24)</f>
        <v>0</v>
      </c>
      <c r="H24" s="271">
        <f>IFERROR(VLOOKUP($B24,'[9]Trial Blc'!$B$4:S$379,H$2,FALSE),0)</f>
        <v>0</v>
      </c>
      <c r="I24" s="271">
        <f>IFERROR(VLOOKUP($B24,'[9]Trial Blc'!$B$4:T$379,I$2,FALSE),0)</f>
        <v>0</v>
      </c>
      <c r="J24" s="271">
        <f>IFERROR(VLOOKUP($B24,'[9]Trial Blc'!$B$4:U$379,J$2,FALSE),0)</f>
        <v>0</v>
      </c>
      <c r="K24" s="271">
        <f>IFERROR(VLOOKUP($B24,'[9]Trial Blc'!$B$4:V$379,K$2,FALSE),0)</f>
        <v>0</v>
      </c>
      <c r="L24" s="271">
        <f>IFERROR(VLOOKUP($B24,'[9]Trial Blc'!$B$4:W$379,L$2,FALSE),0)</f>
        <v>0</v>
      </c>
      <c r="M24" s="271">
        <f>IFERROR(VLOOKUP($B24,'[9]Trial Blc'!$B$4:X$379,M$2,FALSE),0)</f>
        <v>0</v>
      </c>
      <c r="N24" s="271">
        <f>IFERROR(VLOOKUP($B24,'[9]Trial Blc'!$B$4:Y$379,N$2,FALSE),0)</f>
        <v>0</v>
      </c>
      <c r="O24" s="271">
        <f>IFERROR(VLOOKUP($B24,'[9]Trial Blc'!$B$4:Z$379,O$2,FALSE),0)</f>
        <v>0</v>
      </c>
      <c r="P24" s="271">
        <f>IFERROR(VLOOKUP($B24,'[9]Trial Blc'!$B$4:AA$379,P$2,FALSE),0)</f>
        <v>0</v>
      </c>
      <c r="Q24" s="271">
        <f>IFERROR(VLOOKUP($B24,'[9]Trial Blc'!$B$4:AB$379,Q$2,FALSE),0)</f>
        <v>0</v>
      </c>
      <c r="R24" s="271">
        <f>IFERROR(VLOOKUP($B24,'[9]Trial Blc'!$B$4:AC$379,R$2,FALSE),0)</f>
        <v>0</v>
      </c>
      <c r="S24" s="271">
        <f>IFERROR(VLOOKUP($B24,'[9]Trial Blc'!$B$4:AD$379,S$2,FALSE),0)</f>
        <v>0</v>
      </c>
      <c r="T24" s="271">
        <f t="shared" ref="T24:T32" si="3">AVERAGE(G24:S24)</f>
        <v>0</v>
      </c>
      <c r="U24" s="149"/>
      <c r="W24" s="10"/>
      <c r="X24" s="9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1"/>
      <c r="AN24" s="11"/>
    </row>
    <row r="25" spans="1:40" s="7" customFormat="1" x14ac:dyDescent="0.2">
      <c r="A25" s="7" t="s">
        <v>60</v>
      </c>
      <c r="B25" s="145"/>
      <c r="C25" s="12"/>
      <c r="D25" s="271">
        <f>IFERROR(VLOOKUP($B25,'[9]Trial Blc'!$B$4:O$379,D$2,FALSE),0)</f>
        <v>0</v>
      </c>
      <c r="E25" s="271"/>
      <c r="F25" s="355"/>
      <c r="G25" s="271">
        <f t="shared" si="2"/>
        <v>0</v>
      </c>
      <c r="H25" s="271">
        <f>IFERROR(VLOOKUP($B25,'[9]Trial Blc'!$B$4:S$379,H$2,FALSE),0)</f>
        <v>0</v>
      </c>
      <c r="I25" s="271">
        <f>IFERROR(VLOOKUP($B25,'[9]Trial Blc'!$B$4:T$379,I$2,FALSE),0)</f>
        <v>0</v>
      </c>
      <c r="J25" s="271">
        <f>IFERROR(VLOOKUP($B25,'[9]Trial Blc'!$B$4:U$379,J$2,FALSE),0)</f>
        <v>0</v>
      </c>
      <c r="K25" s="271">
        <f>IFERROR(VLOOKUP($B25,'[9]Trial Blc'!$B$4:V$379,K$2,FALSE),0)</f>
        <v>0</v>
      </c>
      <c r="L25" s="271">
        <f>IFERROR(VLOOKUP($B25,'[9]Trial Blc'!$B$4:W$379,L$2,FALSE),0)</f>
        <v>0</v>
      </c>
      <c r="M25" s="271">
        <f>IFERROR(VLOOKUP($B25,'[9]Trial Blc'!$B$4:X$379,M$2,FALSE),0)</f>
        <v>0</v>
      </c>
      <c r="N25" s="271">
        <f>IFERROR(VLOOKUP($B25,'[9]Trial Blc'!$B$4:Y$379,N$2,FALSE),0)</f>
        <v>0</v>
      </c>
      <c r="O25" s="271">
        <f>IFERROR(VLOOKUP($B25,'[9]Trial Blc'!$B$4:Z$379,O$2,FALSE),0)</f>
        <v>0</v>
      </c>
      <c r="P25" s="271">
        <f>IFERROR(VLOOKUP($B25,'[9]Trial Blc'!$B$4:AA$379,P$2,FALSE),0)</f>
        <v>0</v>
      </c>
      <c r="Q25" s="271">
        <f>IFERROR(VLOOKUP($B25,'[9]Trial Blc'!$B$4:AB$379,Q$2,FALSE),0)</f>
        <v>0</v>
      </c>
      <c r="R25" s="271">
        <f>IFERROR(VLOOKUP($B25,'[9]Trial Blc'!$B$4:AC$379,R$2,FALSE),0)</f>
        <v>0</v>
      </c>
      <c r="S25" s="271">
        <f>IFERROR(VLOOKUP($B25,'[9]Trial Blc'!$B$4:AD$379,S$2,FALSE),0)</f>
        <v>0</v>
      </c>
      <c r="T25" s="271">
        <f t="shared" si="3"/>
        <v>0</v>
      </c>
      <c r="U25" s="149"/>
      <c r="W25" s="10"/>
      <c r="X25" s="9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1"/>
      <c r="AN25" s="11"/>
    </row>
    <row r="26" spans="1:40" s="7" customFormat="1" x14ac:dyDescent="0.2">
      <c r="A26" s="7" t="s">
        <v>63</v>
      </c>
      <c r="B26" s="145">
        <v>1110</v>
      </c>
      <c r="C26" s="12" t="s">
        <v>64</v>
      </c>
      <c r="D26" s="271">
        <f>IFERROR(VLOOKUP($B26,'[9]Trial Blc'!$B$4:O$379,D$2,FALSE),0)</f>
        <v>0</v>
      </c>
      <c r="E26" s="271"/>
      <c r="F26" s="355"/>
      <c r="G26" s="271">
        <f t="shared" si="2"/>
        <v>0</v>
      </c>
      <c r="H26" s="271">
        <f>IFERROR(VLOOKUP($B26,'[9]Trial Blc'!$B$4:S$379,H$2,FALSE),0)</f>
        <v>0</v>
      </c>
      <c r="I26" s="271">
        <f>IFERROR(VLOOKUP($B26,'[9]Trial Blc'!$B$4:T$379,I$2,FALSE),0)</f>
        <v>0</v>
      </c>
      <c r="J26" s="271">
        <f>IFERROR(VLOOKUP($B26,'[9]Trial Blc'!$B$4:U$379,J$2,FALSE),0)</f>
        <v>0</v>
      </c>
      <c r="K26" s="271">
        <f>IFERROR(VLOOKUP($B26,'[9]Trial Blc'!$B$4:V$379,K$2,FALSE),0)</f>
        <v>0</v>
      </c>
      <c r="L26" s="271">
        <f>IFERROR(VLOOKUP($B26,'[9]Trial Blc'!$B$4:W$379,L$2,FALSE),0)</f>
        <v>0</v>
      </c>
      <c r="M26" s="271">
        <f>IFERROR(VLOOKUP($B26,'[9]Trial Blc'!$B$4:X$379,M$2,FALSE),0)</f>
        <v>0</v>
      </c>
      <c r="N26" s="271">
        <f>IFERROR(VLOOKUP($B26,'[9]Trial Blc'!$B$4:Y$379,N$2,FALSE),0)</f>
        <v>0</v>
      </c>
      <c r="O26" s="271">
        <f>IFERROR(VLOOKUP($B26,'[9]Trial Blc'!$B$4:Z$379,O$2,FALSE),0)</f>
        <v>0</v>
      </c>
      <c r="P26" s="271">
        <f>IFERROR(VLOOKUP($B26,'[9]Trial Blc'!$B$4:AA$379,P$2,FALSE),0)</f>
        <v>0</v>
      </c>
      <c r="Q26" s="271">
        <f>IFERROR(VLOOKUP($B26,'[9]Trial Blc'!$B$4:AB$379,Q$2,FALSE),0)</f>
        <v>0</v>
      </c>
      <c r="R26" s="271">
        <f>IFERROR(VLOOKUP($B26,'[9]Trial Blc'!$B$4:AC$379,R$2,FALSE),0)</f>
        <v>0</v>
      </c>
      <c r="S26" s="271">
        <f>IFERROR(VLOOKUP($B26,'[9]Trial Blc'!$B$4:AD$379,S$2,FALSE),0)</f>
        <v>0</v>
      </c>
      <c r="T26" s="271">
        <f t="shared" si="3"/>
        <v>0</v>
      </c>
      <c r="U26" s="149">
        <v>1905</v>
      </c>
      <c r="V26" s="7" t="s">
        <v>65</v>
      </c>
      <c r="W26" s="271">
        <f>-IFERROR(VLOOKUP($U26,'[9]Trial Blc'!$B$4:AH$379,W$2,FALSE),0)</f>
        <v>0</v>
      </c>
      <c r="X26" s="9"/>
      <c r="Y26" s="10"/>
      <c r="Z26" s="271">
        <f>SUM(W26:Y26)</f>
        <v>0</v>
      </c>
      <c r="AA26" s="271">
        <f>-IFERROR(VLOOKUP($U26,'[9]Trial Blc'!$B$4:AL$379,AA$2,FALSE),0)</f>
        <v>0</v>
      </c>
      <c r="AB26" s="271">
        <f>-IFERROR(VLOOKUP($U26,'[9]Trial Blc'!$B$4:AM$379,AB$2,FALSE),0)</f>
        <v>0</v>
      </c>
      <c r="AC26" s="271">
        <f>-IFERROR(VLOOKUP($U26,'[9]Trial Blc'!$B$4:AN$379,AC$2,FALSE),0)</f>
        <v>0</v>
      </c>
      <c r="AD26" s="271">
        <f>-IFERROR(VLOOKUP($U26,'[9]Trial Blc'!$B$4:AO$379,AD$2,FALSE),0)</f>
        <v>0</v>
      </c>
      <c r="AE26" s="271">
        <f>-IFERROR(VLOOKUP($U26,'[9]Trial Blc'!$B$4:AP$379,AE$2,FALSE),0)</f>
        <v>0</v>
      </c>
      <c r="AF26" s="271">
        <f>-IFERROR(VLOOKUP($U26,'[9]Trial Blc'!$B$4:AQ$379,AF$2,FALSE),0)</f>
        <v>0</v>
      </c>
      <c r="AG26" s="271">
        <f>-IFERROR(VLOOKUP($U26,'[9]Trial Blc'!$B$4:AR$379,AG$2,FALSE),0)</f>
        <v>0</v>
      </c>
      <c r="AH26" s="271">
        <f>-IFERROR(VLOOKUP($U26,'[9]Trial Blc'!$B$4:AS$379,AH$2,FALSE),0)</f>
        <v>0</v>
      </c>
      <c r="AI26" s="271">
        <f>-IFERROR(VLOOKUP($U26,'[9]Trial Blc'!$B$4:AT$379,AI$2,FALSE),0)</f>
        <v>0</v>
      </c>
      <c r="AJ26" s="271">
        <f>-IFERROR(VLOOKUP($U26,'[9]Trial Blc'!$B$4:AU$379,AJ$2,FALSE),0)</f>
        <v>0</v>
      </c>
      <c r="AK26" s="271">
        <f>-IFERROR(VLOOKUP($U26,'[9]Trial Blc'!$B$4:AV$379,AK$2,FALSE),0)</f>
        <v>0</v>
      </c>
      <c r="AL26" s="271">
        <f>-IFERROR(VLOOKUP($U26,'[9]Trial Blc'!$B$4:AW$379,AL$2,FALSE),0)</f>
        <v>0</v>
      </c>
      <c r="AM26" s="356">
        <f>AVERAGE(Z26:AL26)</f>
        <v>0</v>
      </c>
    </row>
    <row r="27" spans="1:40" s="7" customFormat="1" x14ac:dyDescent="0.2">
      <c r="A27" s="7" t="s">
        <v>66</v>
      </c>
      <c r="B27" s="145">
        <v>1120</v>
      </c>
      <c r="C27" s="12" t="s">
        <v>67</v>
      </c>
      <c r="D27" s="271">
        <f>IFERROR(VLOOKUP($B27,'[9]Trial Blc'!$B$4:O$379,D$2,FALSE),0)</f>
        <v>0</v>
      </c>
      <c r="E27" s="271"/>
      <c r="F27" s="355"/>
      <c r="G27" s="271">
        <f t="shared" si="2"/>
        <v>0</v>
      </c>
      <c r="H27" s="271">
        <f>IFERROR(VLOOKUP($B27,'[9]Trial Blc'!$B$4:S$379,H$2,FALSE),0)</f>
        <v>0</v>
      </c>
      <c r="I27" s="271">
        <f>IFERROR(VLOOKUP($B27,'[9]Trial Blc'!$B$4:T$379,I$2,FALSE),0)</f>
        <v>0</v>
      </c>
      <c r="J27" s="271">
        <f>IFERROR(VLOOKUP($B27,'[9]Trial Blc'!$B$4:U$379,J$2,FALSE),0)</f>
        <v>0</v>
      </c>
      <c r="K27" s="271">
        <f>IFERROR(VLOOKUP($B27,'[9]Trial Blc'!$B$4:V$379,K$2,FALSE),0)</f>
        <v>0</v>
      </c>
      <c r="L27" s="271">
        <f>IFERROR(VLOOKUP($B27,'[9]Trial Blc'!$B$4:W$379,L$2,FALSE),0)</f>
        <v>0</v>
      </c>
      <c r="M27" s="271">
        <f>IFERROR(VLOOKUP($B27,'[9]Trial Blc'!$B$4:X$379,M$2,FALSE),0)</f>
        <v>0</v>
      </c>
      <c r="N27" s="271">
        <f>IFERROR(VLOOKUP($B27,'[9]Trial Blc'!$B$4:Y$379,N$2,FALSE),0)</f>
        <v>0</v>
      </c>
      <c r="O27" s="271">
        <f>IFERROR(VLOOKUP($B27,'[9]Trial Blc'!$B$4:Z$379,O$2,FALSE),0)</f>
        <v>0</v>
      </c>
      <c r="P27" s="271">
        <f>IFERROR(VLOOKUP($B27,'[9]Trial Blc'!$B$4:AA$379,P$2,FALSE),0)</f>
        <v>0</v>
      </c>
      <c r="Q27" s="271">
        <f>IFERROR(VLOOKUP($B27,'[9]Trial Blc'!$B$4:AB$379,Q$2,FALSE),0)</f>
        <v>0</v>
      </c>
      <c r="R27" s="271">
        <f>IFERROR(VLOOKUP($B27,'[9]Trial Blc'!$B$4:AC$379,R$2,FALSE),0)</f>
        <v>0</v>
      </c>
      <c r="S27" s="271">
        <f>IFERROR(VLOOKUP($B27,'[9]Trial Blc'!$B$4:AD$379,S$2,FALSE),0)</f>
        <v>0</v>
      </c>
      <c r="T27" s="271">
        <f t="shared" si="3"/>
        <v>0</v>
      </c>
      <c r="U27" s="149">
        <v>1915</v>
      </c>
      <c r="V27" s="7" t="s">
        <v>68</v>
      </c>
      <c r="W27" s="271">
        <f>-IFERROR(VLOOKUP($U27,'[9]Trial Blc'!$B$4:AH$379,W$2,FALSE),0)</f>
        <v>0</v>
      </c>
      <c r="X27" s="9"/>
      <c r="Y27" s="10"/>
      <c r="Z27" s="271">
        <f>SUM(W27:Y27)</f>
        <v>0</v>
      </c>
      <c r="AA27" s="271">
        <f>-IFERROR(VLOOKUP($U27,'[9]Trial Blc'!$B$4:AL$379,AA$2,FALSE),0)</f>
        <v>0</v>
      </c>
      <c r="AB27" s="271">
        <f>-IFERROR(VLOOKUP($U27,'[9]Trial Blc'!$B$4:AM$379,AB$2,FALSE),0)</f>
        <v>0</v>
      </c>
      <c r="AC27" s="271">
        <f>-IFERROR(VLOOKUP($U27,'[9]Trial Blc'!$B$4:AN$379,AC$2,FALSE),0)</f>
        <v>0</v>
      </c>
      <c r="AD27" s="271">
        <f>-IFERROR(VLOOKUP($U27,'[9]Trial Blc'!$B$4:AO$379,AD$2,FALSE),0)</f>
        <v>0</v>
      </c>
      <c r="AE27" s="271">
        <f>-IFERROR(VLOOKUP($U27,'[9]Trial Blc'!$B$4:AP$379,AE$2,FALSE),0)</f>
        <v>0</v>
      </c>
      <c r="AF27" s="271">
        <f>-IFERROR(VLOOKUP($U27,'[9]Trial Blc'!$B$4:AQ$379,AF$2,FALSE),0)</f>
        <v>0</v>
      </c>
      <c r="AG27" s="271">
        <f>-IFERROR(VLOOKUP($U27,'[9]Trial Blc'!$B$4:AR$379,AG$2,FALSE),0)</f>
        <v>0</v>
      </c>
      <c r="AH27" s="271">
        <f>-IFERROR(VLOOKUP($U27,'[9]Trial Blc'!$B$4:AS$379,AH$2,FALSE),0)</f>
        <v>0</v>
      </c>
      <c r="AI27" s="271">
        <f>-IFERROR(VLOOKUP($U27,'[9]Trial Blc'!$B$4:AT$379,AI$2,FALSE),0)</f>
        <v>0</v>
      </c>
      <c r="AJ27" s="271">
        <f>-IFERROR(VLOOKUP($U27,'[9]Trial Blc'!$B$4:AU$379,AJ$2,FALSE),0)</f>
        <v>0</v>
      </c>
      <c r="AK27" s="271">
        <f>-IFERROR(VLOOKUP($U27,'[9]Trial Blc'!$B$4:AV$379,AK$2,FALSE),0)</f>
        <v>0</v>
      </c>
      <c r="AL27" s="271">
        <f>-IFERROR(VLOOKUP($U27,'[9]Trial Blc'!$B$4:AW$379,AL$2,FALSE),0)</f>
        <v>0</v>
      </c>
      <c r="AM27" s="356">
        <f>AVERAGE(Z27:AL27)</f>
        <v>0</v>
      </c>
    </row>
    <row r="28" spans="1:40" s="7" customFormat="1" x14ac:dyDescent="0.2">
      <c r="A28" s="7" t="s">
        <v>69</v>
      </c>
      <c r="B28" s="145">
        <v>1125</v>
      </c>
      <c r="C28" s="12" t="s">
        <v>70</v>
      </c>
      <c r="D28" s="271">
        <f>IFERROR(VLOOKUP($B28,'[9]Trial Blc'!$B$4:O$379,D$2,FALSE),0)</f>
        <v>0</v>
      </c>
      <c r="E28" s="271"/>
      <c r="F28" s="355"/>
      <c r="G28" s="271">
        <f t="shared" si="2"/>
        <v>0</v>
      </c>
      <c r="H28" s="271">
        <f>IFERROR(VLOOKUP($B28,'[9]Trial Blc'!$B$4:S$379,H$2,FALSE),0)</f>
        <v>0</v>
      </c>
      <c r="I28" s="271">
        <f>IFERROR(VLOOKUP($B28,'[9]Trial Blc'!$B$4:T$379,I$2,FALSE),0)</f>
        <v>0</v>
      </c>
      <c r="J28" s="271">
        <f>IFERROR(VLOOKUP($B28,'[9]Trial Blc'!$B$4:U$379,J$2,FALSE),0)</f>
        <v>0</v>
      </c>
      <c r="K28" s="271">
        <f>IFERROR(VLOOKUP($B28,'[9]Trial Blc'!$B$4:V$379,K$2,FALSE),0)</f>
        <v>0</v>
      </c>
      <c r="L28" s="271">
        <f>IFERROR(VLOOKUP($B28,'[9]Trial Blc'!$B$4:W$379,L$2,FALSE),0)</f>
        <v>0</v>
      </c>
      <c r="M28" s="271">
        <f>IFERROR(VLOOKUP($B28,'[9]Trial Blc'!$B$4:X$379,M$2,FALSE),0)</f>
        <v>0</v>
      </c>
      <c r="N28" s="271">
        <f>IFERROR(VLOOKUP($B28,'[9]Trial Blc'!$B$4:Y$379,N$2,FALSE),0)</f>
        <v>0</v>
      </c>
      <c r="O28" s="271">
        <f>IFERROR(VLOOKUP($B28,'[9]Trial Blc'!$B$4:Z$379,O$2,FALSE),0)</f>
        <v>0</v>
      </c>
      <c r="P28" s="271">
        <f>IFERROR(VLOOKUP($B28,'[9]Trial Blc'!$B$4:AA$379,P$2,FALSE),0)</f>
        <v>0</v>
      </c>
      <c r="Q28" s="271">
        <f>IFERROR(VLOOKUP($B28,'[9]Trial Blc'!$B$4:AB$379,Q$2,FALSE),0)</f>
        <v>0</v>
      </c>
      <c r="R28" s="271">
        <f>IFERROR(VLOOKUP($B28,'[9]Trial Blc'!$B$4:AC$379,R$2,FALSE),0)</f>
        <v>0</v>
      </c>
      <c r="S28" s="271">
        <f>IFERROR(VLOOKUP($B28,'[9]Trial Blc'!$B$4:AD$379,S$2,FALSE),0)</f>
        <v>0</v>
      </c>
      <c r="T28" s="271">
        <f t="shared" si="3"/>
        <v>0</v>
      </c>
      <c r="U28" s="149">
        <v>1920</v>
      </c>
      <c r="V28" s="7" t="s">
        <v>71</v>
      </c>
      <c r="W28" s="271">
        <f>-IFERROR(VLOOKUP($U28,'[9]Trial Blc'!$B$4:AH$379,W$2,FALSE),0)</f>
        <v>0</v>
      </c>
      <c r="X28" s="9"/>
      <c r="Y28" s="10"/>
      <c r="Z28" s="271">
        <f>SUM(W28:Y28)</f>
        <v>0</v>
      </c>
      <c r="AA28" s="271">
        <f>-IFERROR(VLOOKUP($U28,'[9]Trial Blc'!$B$4:AL$379,AA$2,FALSE),0)</f>
        <v>0</v>
      </c>
      <c r="AB28" s="271">
        <f>-IFERROR(VLOOKUP($U28,'[9]Trial Blc'!$B$4:AM$379,AB$2,FALSE),0)</f>
        <v>0</v>
      </c>
      <c r="AC28" s="271">
        <f>-IFERROR(VLOOKUP($U28,'[9]Trial Blc'!$B$4:AN$379,AC$2,FALSE),0)</f>
        <v>0</v>
      </c>
      <c r="AD28" s="271">
        <f>-IFERROR(VLOOKUP($U28,'[9]Trial Blc'!$B$4:AO$379,AD$2,FALSE),0)</f>
        <v>0</v>
      </c>
      <c r="AE28" s="271">
        <f>-IFERROR(VLOOKUP($U28,'[9]Trial Blc'!$B$4:AP$379,AE$2,FALSE),0)</f>
        <v>0</v>
      </c>
      <c r="AF28" s="271">
        <f>-IFERROR(VLOOKUP($U28,'[9]Trial Blc'!$B$4:AQ$379,AF$2,FALSE),0)</f>
        <v>0</v>
      </c>
      <c r="AG28" s="271">
        <f>-IFERROR(VLOOKUP($U28,'[9]Trial Blc'!$B$4:AR$379,AG$2,FALSE),0)</f>
        <v>0</v>
      </c>
      <c r="AH28" s="271">
        <f>-IFERROR(VLOOKUP($U28,'[9]Trial Blc'!$B$4:AS$379,AH$2,FALSE),0)</f>
        <v>0</v>
      </c>
      <c r="AI28" s="271">
        <f>-IFERROR(VLOOKUP($U28,'[9]Trial Blc'!$B$4:AT$379,AI$2,FALSE),0)</f>
        <v>0</v>
      </c>
      <c r="AJ28" s="271">
        <f>-IFERROR(VLOOKUP($U28,'[9]Trial Blc'!$B$4:AU$379,AJ$2,FALSE),0)</f>
        <v>0</v>
      </c>
      <c r="AK28" s="271">
        <f>-IFERROR(VLOOKUP($U28,'[9]Trial Blc'!$B$4:AV$379,AK$2,FALSE),0)</f>
        <v>0</v>
      </c>
      <c r="AL28" s="271">
        <f>-IFERROR(VLOOKUP($U28,'[9]Trial Blc'!$B$4:AW$379,AL$2,FALSE),0)</f>
        <v>0</v>
      </c>
      <c r="AM28" s="356">
        <f>AVERAGE(Z28:AL28)</f>
        <v>0</v>
      </c>
    </row>
    <row r="29" spans="1:40" s="7" customFormat="1" x14ac:dyDescent="0.2">
      <c r="A29" s="7" t="s">
        <v>72</v>
      </c>
      <c r="B29" s="145">
        <v>1130</v>
      </c>
      <c r="C29" s="12" t="s">
        <v>73</v>
      </c>
      <c r="D29" s="271">
        <f>IFERROR(VLOOKUP($B29,'[9]Trial Blc'!$B$4:O$379,D$2,FALSE),0)</f>
        <v>0</v>
      </c>
      <c r="E29" s="271"/>
      <c r="F29" s="355"/>
      <c r="G29" s="271">
        <f t="shared" si="2"/>
        <v>0</v>
      </c>
      <c r="H29" s="271">
        <f>IFERROR(VLOOKUP($B29,'[9]Trial Blc'!$B$4:S$379,H$2,FALSE),0)</f>
        <v>0</v>
      </c>
      <c r="I29" s="271">
        <f>IFERROR(VLOOKUP($B29,'[9]Trial Blc'!$B$4:T$379,I$2,FALSE),0)</f>
        <v>0</v>
      </c>
      <c r="J29" s="271">
        <f>IFERROR(VLOOKUP($B29,'[9]Trial Blc'!$B$4:U$379,J$2,FALSE),0)</f>
        <v>0</v>
      </c>
      <c r="K29" s="271">
        <f>IFERROR(VLOOKUP($B29,'[9]Trial Blc'!$B$4:V$379,K$2,FALSE),0)</f>
        <v>0</v>
      </c>
      <c r="L29" s="271">
        <f>IFERROR(VLOOKUP($B29,'[9]Trial Blc'!$B$4:W$379,L$2,FALSE),0)</f>
        <v>0</v>
      </c>
      <c r="M29" s="271">
        <f>IFERROR(VLOOKUP($B29,'[9]Trial Blc'!$B$4:X$379,M$2,FALSE),0)</f>
        <v>0</v>
      </c>
      <c r="N29" s="271">
        <f>IFERROR(VLOOKUP($B29,'[9]Trial Blc'!$B$4:Y$379,N$2,FALSE),0)</f>
        <v>0</v>
      </c>
      <c r="O29" s="271">
        <f>IFERROR(VLOOKUP($B29,'[9]Trial Blc'!$B$4:Z$379,O$2,FALSE),0)</f>
        <v>0</v>
      </c>
      <c r="P29" s="271">
        <f>IFERROR(VLOOKUP($B29,'[9]Trial Blc'!$B$4:AA$379,P$2,FALSE),0)</f>
        <v>0</v>
      </c>
      <c r="Q29" s="271">
        <f>IFERROR(VLOOKUP($B29,'[9]Trial Blc'!$B$4:AB$379,Q$2,FALSE),0)</f>
        <v>0</v>
      </c>
      <c r="R29" s="271">
        <f>IFERROR(VLOOKUP($B29,'[9]Trial Blc'!$B$4:AC$379,R$2,FALSE),0)</f>
        <v>0</v>
      </c>
      <c r="S29" s="271">
        <f>IFERROR(VLOOKUP($B29,'[9]Trial Blc'!$B$4:AD$379,S$2,FALSE),0)</f>
        <v>0</v>
      </c>
      <c r="T29" s="271">
        <f t="shared" si="3"/>
        <v>0</v>
      </c>
      <c r="U29" s="149">
        <v>1925</v>
      </c>
      <c r="V29" s="7" t="s">
        <v>74</v>
      </c>
      <c r="W29" s="271">
        <f>-IFERROR(VLOOKUP($U29,'[9]Trial Blc'!$B$4:AH$379,W$2,FALSE),0)</f>
        <v>0</v>
      </c>
      <c r="X29" s="9"/>
      <c r="Y29" s="10"/>
      <c r="Z29" s="271">
        <f>SUM(W29:Y29)</f>
        <v>0</v>
      </c>
      <c r="AA29" s="271">
        <f>-IFERROR(VLOOKUP($U29,'[9]Trial Blc'!$B$4:AL$379,AA$2,FALSE),0)</f>
        <v>0</v>
      </c>
      <c r="AB29" s="271">
        <f>-IFERROR(VLOOKUP($U29,'[9]Trial Blc'!$B$4:AM$379,AB$2,FALSE),0)</f>
        <v>0</v>
      </c>
      <c r="AC29" s="271">
        <f>-IFERROR(VLOOKUP($U29,'[9]Trial Blc'!$B$4:AN$379,AC$2,FALSE),0)</f>
        <v>0</v>
      </c>
      <c r="AD29" s="271">
        <f>-IFERROR(VLOOKUP($U29,'[9]Trial Blc'!$B$4:AO$379,AD$2,FALSE),0)</f>
        <v>0</v>
      </c>
      <c r="AE29" s="271">
        <f>-IFERROR(VLOOKUP($U29,'[9]Trial Blc'!$B$4:AP$379,AE$2,FALSE),0)</f>
        <v>0</v>
      </c>
      <c r="AF29" s="271">
        <f>-IFERROR(VLOOKUP($U29,'[9]Trial Blc'!$B$4:AQ$379,AF$2,FALSE),0)</f>
        <v>0</v>
      </c>
      <c r="AG29" s="271">
        <f>-IFERROR(VLOOKUP($U29,'[9]Trial Blc'!$B$4:AR$379,AG$2,FALSE),0)</f>
        <v>0</v>
      </c>
      <c r="AH29" s="271">
        <f>-IFERROR(VLOOKUP($U29,'[9]Trial Blc'!$B$4:AS$379,AH$2,FALSE),0)</f>
        <v>0</v>
      </c>
      <c r="AI29" s="271">
        <f>-IFERROR(VLOOKUP($U29,'[9]Trial Blc'!$B$4:AT$379,AI$2,FALSE),0)</f>
        <v>0</v>
      </c>
      <c r="AJ29" s="271">
        <f>-IFERROR(VLOOKUP($U29,'[9]Trial Blc'!$B$4:AU$379,AJ$2,FALSE),0)</f>
        <v>0</v>
      </c>
      <c r="AK29" s="271">
        <f>-IFERROR(VLOOKUP($U29,'[9]Trial Blc'!$B$4:AV$379,AK$2,FALSE),0)</f>
        <v>0</v>
      </c>
      <c r="AL29" s="271">
        <f>-IFERROR(VLOOKUP($U29,'[9]Trial Blc'!$B$4:AW$379,AL$2,FALSE),0)</f>
        <v>0</v>
      </c>
      <c r="AM29" s="356">
        <f>AVERAGE(Z29:AL29)</f>
        <v>0</v>
      </c>
    </row>
    <row r="30" spans="1:40" s="7" customFormat="1" x14ac:dyDescent="0.2">
      <c r="B30" s="145"/>
      <c r="C30" s="12"/>
      <c r="D30" s="271">
        <f>IFERROR(VLOOKUP($B30,'[9]Trial Blc'!$B$4:O$379,D$2,FALSE),0)</f>
        <v>0</v>
      </c>
      <c r="E30" s="271"/>
      <c r="F30" s="355"/>
      <c r="G30" s="271">
        <f t="shared" si="2"/>
        <v>0</v>
      </c>
      <c r="H30" s="271">
        <f>IFERROR(VLOOKUP($B30,'[9]Trial Blc'!$B$4:S$379,H$2,FALSE),0)</f>
        <v>0</v>
      </c>
      <c r="I30" s="271">
        <f>IFERROR(VLOOKUP($B30,'[9]Trial Blc'!$B$4:T$379,I$2,FALSE),0)</f>
        <v>0</v>
      </c>
      <c r="J30" s="271">
        <f>IFERROR(VLOOKUP($B30,'[9]Trial Blc'!$B$4:U$379,J$2,FALSE),0)</f>
        <v>0</v>
      </c>
      <c r="K30" s="271">
        <f>IFERROR(VLOOKUP($B30,'[9]Trial Blc'!$B$4:V$379,K$2,FALSE),0)</f>
        <v>0</v>
      </c>
      <c r="L30" s="271">
        <f>IFERROR(VLOOKUP($B30,'[9]Trial Blc'!$B$4:W$379,L$2,FALSE),0)</f>
        <v>0</v>
      </c>
      <c r="M30" s="271">
        <f>IFERROR(VLOOKUP($B30,'[9]Trial Blc'!$B$4:X$379,M$2,FALSE),0)</f>
        <v>0</v>
      </c>
      <c r="N30" s="271">
        <f>IFERROR(VLOOKUP($B30,'[9]Trial Blc'!$B$4:Y$379,N$2,FALSE),0)</f>
        <v>0</v>
      </c>
      <c r="O30" s="271">
        <f>IFERROR(VLOOKUP($B30,'[9]Trial Blc'!$B$4:Z$379,O$2,FALSE),0)</f>
        <v>0</v>
      </c>
      <c r="P30" s="271">
        <f>IFERROR(VLOOKUP($B30,'[9]Trial Blc'!$B$4:AA$379,P$2,FALSE),0)</f>
        <v>0</v>
      </c>
      <c r="Q30" s="271">
        <f>IFERROR(VLOOKUP($B30,'[9]Trial Blc'!$B$4:AB$379,Q$2,FALSE),0)</f>
        <v>0</v>
      </c>
      <c r="R30" s="271">
        <f>IFERROR(VLOOKUP($B30,'[9]Trial Blc'!$B$4:AC$379,R$2,FALSE),0)</f>
        <v>0</v>
      </c>
      <c r="S30" s="271">
        <f>IFERROR(VLOOKUP($B30,'[9]Trial Blc'!$B$4:AD$379,S$2,FALSE),0)</f>
        <v>0</v>
      </c>
      <c r="T30" s="271">
        <f t="shared" si="3"/>
        <v>0</v>
      </c>
      <c r="U30" s="149"/>
      <c r="W30" s="10"/>
      <c r="X30" s="9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1"/>
      <c r="AN30" s="11"/>
    </row>
    <row r="31" spans="1:40" s="7" customFormat="1" x14ac:dyDescent="0.2">
      <c r="A31" s="7" t="s">
        <v>75</v>
      </c>
      <c r="B31" s="145">
        <v>1135</v>
      </c>
      <c r="C31" s="12" t="s">
        <v>76</v>
      </c>
      <c r="D31" s="271">
        <f>IFERROR(VLOOKUP($B31,'[9]Trial Blc'!$B$4:O$379,D$2,FALSE),0)</f>
        <v>0</v>
      </c>
      <c r="E31" s="271"/>
      <c r="F31" s="355"/>
      <c r="G31" s="271">
        <f t="shared" si="2"/>
        <v>0</v>
      </c>
      <c r="H31" s="271">
        <f>IFERROR(VLOOKUP($B31,'[9]Trial Blc'!$B$4:S$379,H$2,FALSE),0)</f>
        <v>0</v>
      </c>
      <c r="I31" s="271">
        <f>IFERROR(VLOOKUP($B31,'[9]Trial Blc'!$B$4:T$379,I$2,FALSE),0)</f>
        <v>0</v>
      </c>
      <c r="J31" s="271">
        <f>IFERROR(VLOOKUP($B31,'[9]Trial Blc'!$B$4:U$379,J$2,FALSE),0)</f>
        <v>0</v>
      </c>
      <c r="K31" s="271">
        <f>IFERROR(VLOOKUP($B31,'[9]Trial Blc'!$B$4:V$379,K$2,FALSE),0)</f>
        <v>0</v>
      </c>
      <c r="L31" s="271">
        <f>IFERROR(VLOOKUP($B31,'[9]Trial Blc'!$B$4:W$379,L$2,FALSE),0)</f>
        <v>0</v>
      </c>
      <c r="M31" s="271">
        <f>IFERROR(VLOOKUP($B31,'[9]Trial Blc'!$B$4:X$379,M$2,FALSE),0)</f>
        <v>0</v>
      </c>
      <c r="N31" s="271">
        <f>IFERROR(VLOOKUP($B31,'[9]Trial Blc'!$B$4:Y$379,N$2,FALSE),0)</f>
        <v>0</v>
      </c>
      <c r="O31" s="271">
        <f>IFERROR(VLOOKUP($B31,'[9]Trial Blc'!$B$4:Z$379,O$2,FALSE),0)</f>
        <v>0</v>
      </c>
      <c r="P31" s="271">
        <f>IFERROR(VLOOKUP($B31,'[9]Trial Blc'!$B$4:AA$379,P$2,FALSE),0)</f>
        <v>0</v>
      </c>
      <c r="Q31" s="271">
        <f>IFERROR(VLOOKUP($B31,'[9]Trial Blc'!$B$4:AB$379,Q$2,FALSE),0)</f>
        <v>0</v>
      </c>
      <c r="R31" s="271">
        <f>IFERROR(VLOOKUP($B31,'[9]Trial Blc'!$B$4:AC$379,R$2,FALSE),0)</f>
        <v>0</v>
      </c>
      <c r="S31" s="271">
        <f>IFERROR(VLOOKUP($B31,'[9]Trial Blc'!$B$4:AD$379,S$2,FALSE),0)</f>
        <v>0</v>
      </c>
      <c r="T31" s="271">
        <f t="shared" si="3"/>
        <v>0</v>
      </c>
      <c r="U31" s="149">
        <v>1930</v>
      </c>
      <c r="V31" s="7" t="s">
        <v>77</v>
      </c>
      <c r="W31" s="271">
        <f>-IFERROR(VLOOKUP($U31,'[9]Trial Blc'!$B$4:AH$379,W$2,FALSE),0)</f>
        <v>0</v>
      </c>
      <c r="X31" s="9"/>
      <c r="Y31" s="10"/>
      <c r="Z31" s="271">
        <f>SUM(W31:Y31)</f>
        <v>0</v>
      </c>
      <c r="AA31" s="271">
        <f>-IFERROR(VLOOKUP($U31,'[9]Trial Blc'!$B$4:AL$379,AA$2,FALSE),0)</f>
        <v>0</v>
      </c>
      <c r="AB31" s="271">
        <f>-IFERROR(VLOOKUP($U31,'[9]Trial Blc'!$B$4:AM$379,AB$2,FALSE),0)</f>
        <v>0</v>
      </c>
      <c r="AC31" s="271">
        <f>-IFERROR(VLOOKUP($U31,'[9]Trial Blc'!$B$4:AN$379,AC$2,FALSE),0)</f>
        <v>0</v>
      </c>
      <c r="AD31" s="271">
        <f>-IFERROR(VLOOKUP($U31,'[9]Trial Blc'!$B$4:AO$379,AD$2,FALSE),0)</f>
        <v>0</v>
      </c>
      <c r="AE31" s="271">
        <f>-IFERROR(VLOOKUP($U31,'[9]Trial Blc'!$B$4:AP$379,AE$2,FALSE),0)</f>
        <v>0</v>
      </c>
      <c r="AF31" s="271">
        <f>-IFERROR(VLOOKUP($U31,'[9]Trial Blc'!$B$4:AQ$379,AF$2,FALSE),0)</f>
        <v>0</v>
      </c>
      <c r="AG31" s="271">
        <f>-IFERROR(VLOOKUP($U31,'[9]Trial Blc'!$B$4:AR$379,AG$2,FALSE),0)</f>
        <v>0</v>
      </c>
      <c r="AH31" s="271">
        <f>-IFERROR(VLOOKUP($U31,'[9]Trial Blc'!$B$4:AS$379,AH$2,FALSE),0)</f>
        <v>0</v>
      </c>
      <c r="AI31" s="271">
        <f>-IFERROR(VLOOKUP($U31,'[9]Trial Blc'!$B$4:AT$379,AI$2,FALSE),0)</f>
        <v>0</v>
      </c>
      <c r="AJ31" s="271">
        <f>-IFERROR(VLOOKUP($U31,'[9]Trial Blc'!$B$4:AU$379,AJ$2,FALSE),0)</f>
        <v>0</v>
      </c>
      <c r="AK31" s="271">
        <f>-IFERROR(VLOOKUP($U31,'[9]Trial Blc'!$B$4:AV$379,AK$2,FALSE),0)</f>
        <v>0</v>
      </c>
      <c r="AL31" s="271">
        <f>-IFERROR(VLOOKUP($U31,'[9]Trial Blc'!$B$4:AW$379,AL$2,FALSE),0)</f>
        <v>0</v>
      </c>
      <c r="AM31" s="356">
        <f t="shared" ref="AM31:AM36" si="4">AVERAGE(Z31:AL31)</f>
        <v>0</v>
      </c>
    </row>
    <row r="32" spans="1:40" s="7" customFormat="1" x14ac:dyDescent="0.2">
      <c r="B32" s="145">
        <v>1140</v>
      </c>
      <c r="C32" s="12" t="s">
        <v>78</v>
      </c>
      <c r="D32" s="274">
        <f>IFERROR(VLOOKUP($B32,'[9]Trial Blc'!$B$4:O$379,D$2,FALSE),0)</f>
        <v>0</v>
      </c>
      <c r="E32" s="274"/>
      <c r="F32" s="357"/>
      <c r="G32" s="274">
        <f t="shared" si="2"/>
        <v>0</v>
      </c>
      <c r="H32" s="274">
        <f>IFERROR(VLOOKUP($B32,'[9]Trial Blc'!$B$4:S$379,H$2,FALSE),0)</f>
        <v>0</v>
      </c>
      <c r="I32" s="274">
        <f>IFERROR(VLOOKUP($B32,'[9]Trial Blc'!$B$4:T$379,I$2,FALSE),0)</f>
        <v>0</v>
      </c>
      <c r="J32" s="274">
        <f>IFERROR(VLOOKUP($B32,'[9]Trial Blc'!$B$4:U$379,J$2,FALSE),0)</f>
        <v>0</v>
      </c>
      <c r="K32" s="274">
        <f>IFERROR(VLOOKUP($B32,'[9]Trial Blc'!$B$4:V$379,K$2,FALSE),0)</f>
        <v>0</v>
      </c>
      <c r="L32" s="274">
        <f>IFERROR(VLOOKUP($B32,'[9]Trial Blc'!$B$4:W$379,L$2,FALSE),0)</f>
        <v>0</v>
      </c>
      <c r="M32" s="274">
        <f>IFERROR(VLOOKUP($B32,'[9]Trial Blc'!$B$4:X$379,M$2,FALSE),0)</f>
        <v>0</v>
      </c>
      <c r="N32" s="274">
        <f>IFERROR(VLOOKUP($B32,'[9]Trial Blc'!$B$4:Y$379,N$2,FALSE),0)</f>
        <v>0</v>
      </c>
      <c r="O32" s="274">
        <f>IFERROR(VLOOKUP($B32,'[9]Trial Blc'!$B$4:Z$379,O$2,FALSE),0)</f>
        <v>0</v>
      </c>
      <c r="P32" s="274">
        <f>IFERROR(VLOOKUP($B32,'[9]Trial Blc'!$B$4:AA$379,P$2,FALSE),0)</f>
        <v>0</v>
      </c>
      <c r="Q32" s="274">
        <f>IFERROR(VLOOKUP($B32,'[9]Trial Blc'!$B$4:AB$379,Q$2,FALSE),0)</f>
        <v>0</v>
      </c>
      <c r="R32" s="274">
        <f>IFERROR(VLOOKUP($B32,'[9]Trial Blc'!$B$4:AC$379,R$2,FALSE),0)</f>
        <v>0</v>
      </c>
      <c r="S32" s="274">
        <f>IFERROR(VLOOKUP($B32,'[9]Trial Blc'!$B$4:AD$379,S$2,FALSE),0)</f>
        <v>0</v>
      </c>
      <c r="T32" s="274">
        <f t="shared" si="3"/>
        <v>0</v>
      </c>
      <c r="U32" s="149">
        <v>1935</v>
      </c>
      <c r="V32" s="7" t="s">
        <v>79</v>
      </c>
      <c r="W32" s="274">
        <f>-IFERROR(VLOOKUP($U32,'[9]Trial Blc'!$B$4:AH$379,W$2,FALSE),0)</f>
        <v>0</v>
      </c>
      <c r="X32" s="170"/>
      <c r="Y32" s="16"/>
      <c r="Z32" s="274">
        <f>SUM(W32:Y32)</f>
        <v>0</v>
      </c>
      <c r="AA32" s="274">
        <f>-IFERROR(VLOOKUP($U32,'[9]Trial Blc'!$B$4:AL$379,AA$2,FALSE),0)</f>
        <v>0</v>
      </c>
      <c r="AB32" s="274">
        <f>-IFERROR(VLOOKUP($U32,'[9]Trial Blc'!$B$4:AM$379,AB$2,FALSE),0)</f>
        <v>0</v>
      </c>
      <c r="AC32" s="274">
        <f>-IFERROR(VLOOKUP($U32,'[9]Trial Blc'!$B$4:AN$379,AC$2,FALSE),0)</f>
        <v>0</v>
      </c>
      <c r="AD32" s="274">
        <f>-IFERROR(VLOOKUP($U32,'[9]Trial Blc'!$B$4:AO$379,AD$2,FALSE),0)</f>
        <v>0</v>
      </c>
      <c r="AE32" s="274">
        <f>-IFERROR(VLOOKUP($U32,'[9]Trial Blc'!$B$4:AP$379,AE$2,FALSE),0)</f>
        <v>0</v>
      </c>
      <c r="AF32" s="274">
        <f>-IFERROR(VLOOKUP($U32,'[9]Trial Blc'!$B$4:AQ$379,AF$2,FALSE),0)</f>
        <v>0</v>
      </c>
      <c r="AG32" s="274">
        <f>-IFERROR(VLOOKUP($U32,'[9]Trial Blc'!$B$4:AR$379,AG$2,FALSE),0)</f>
        <v>0</v>
      </c>
      <c r="AH32" s="274">
        <f>-IFERROR(VLOOKUP($U32,'[9]Trial Blc'!$B$4:AS$379,AH$2,FALSE),0)</f>
        <v>0</v>
      </c>
      <c r="AI32" s="274">
        <f>-IFERROR(VLOOKUP($U32,'[9]Trial Blc'!$B$4:AT$379,AI$2,FALSE),0)</f>
        <v>0</v>
      </c>
      <c r="AJ32" s="274">
        <f>-IFERROR(VLOOKUP($U32,'[9]Trial Blc'!$B$4:AU$379,AJ$2,FALSE),0)</f>
        <v>0</v>
      </c>
      <c r="AK32" s="274">
        <f>-IFERROR(VLOOKUP($U32,'[9]Trial Blc'!$B$4:AV$379,AK$2,FALSE),0)</f>
        <v>0</v>
      </c>
      <c r="AL32" s="274">
        <f>-IFERROR(VLOOKUP($U32,'[9]Trial Blc'!$B$4:AW$379,AL$2,FALSE),0)</f>
        <v>0</v>
      </c>
      <c r="AM32" s="358">
        <f t="shared" si="4"/>
        <v>0</v>
      </c>
    </row>
    <row r="33" spans="1:40" s="8" customFormat="1" ht="10.5" x14ac:dyDescent="0.25">
      <c r="A33" s="152" t="s">
        <v>80</v>
      </c>
      <c r="B33" s="153"/>
      <c r="C33" s="273" t="s">
        <v>81</v>
      </c>
      <c r="D33" s="66">
        <f>SUM(D31:D32)</f>
        <v>0</v>
      </c>
      <c r="E33" s="66"/>
      <c r="F33" s="66">
        <f t="shared" ref="F33:S33" si="5">SUM(F31:F32)</f>
        <v>0</v>
      </c>
      <c r="G33" s="66">
        <f t="shared" si="5"/>
        <v>0</v>
      </c>
      <c r="H33" s="66">
        <f t="shared" si="5"/>
        <v>0</v>
      </c>
      <c r="I33" s="66">
        <f t="shared" si="5"/>
        <v>0</v>
      </c>
      <c r="J33" s="66">
        <f t="shared" si="5"/>
        <v>0</v>
      </c>
      <c r="K33" s="66">
        <f t="shared" si="5"/>
        <v>0</v>
      </c>
      <c r="L33" s="66">
        <f t="shared" si="5"/>
        <v>0</v>
      </c>
      <c r="M33" s="66">
        <f t="shared" si="5"/>
        <v>0</v>
      </c>
      <c r="N33" s="66">
        <f t="shared" si="5"/>
        <v>0</v>
      </c>
      <c r="O33" s="66">
        <f t="shared" si="5"/>
        <v>0</v>
      </c>
      <c r="P33" s="66">
        <f t="shared" si="5"/>
        <v>0</v>
      </c>
      <c r="Q33" s="66">
        <f t="shared" si="5"/>
        <v>0</v>
      </c>
      <c r="R33" s="66">
        <f t="shared" si="5"/>
        <v>0</v>
      </c>
      <c r="S33" s="66">
        <f t="shared" si="5"/>
        <v>0</v>
      </c>
      <c r="T33" s="66"/>
      <c r="U33" s="146"/>
      <c r="V33" s="20" t="s">
        <v>81</v>
      </c>
      <c r="W33" s="66">
        <f>SUM(W31:W32)</f>
        <v>0</v>
      </c>
      <c r="X33" s="66">
        <f>SUM(X31:X32)</f>
        <v>0</v>
      </c>
      <c r="Y33" s="66"/>
      <c r="Z33" s="66">
        <f>SUM(Z31:Z32)</f>
        <v>0</v>
      </c>
      <c r="AA33" s="66">
        <f t="shared" ref="AA33:AK33" si="6">SUM(AA31:AA32)</f>
        <v>0</v>
      </c>
      <c r="AB33" s="66">
        <f t="shared" si="6"/>
        <v>0</v>
      </c>
      <c r="AC33" s="66">
        <f t="shared" si="6"/>
        <v>0</v>
      </c>
      <c r="AD33" s="66">
        <f t="shared" si="6"/>
        <v>0</v>
      </c>
      <c r="AE33" s="66">
        <f t="shared" si="6"/>
        <v>0</v>
      </c>
      <c r="AF33" s="66">
        <f t="shared" si="6"/>
        <v>0</v>
      </c>
      <c r="AG33" s="66">
        <f t="shared" si="6"/>
        <v>0</v>
      </c>
      <c r="AH33" s="66">
        <f t="shared" si="6"/>
        <v>0</v>
      </c>
      <c r="AI33" s="66">
        <f t="shared" si="6"/>
        <v>0</v>
      </c>
      <c r="AJ33" s="66">
        <f t="shared" si="6"/>
        <v>0</v>
      </c>
      <c r="AK33" s="66">
        <f t="shared" si="6"/>
        <v>0</v>
      </c>
      <c r="AL33" s="66">
        <f>SUM(AL31:AL32)</f>
        <v>0</v>
      </c>
      <c r="AM33" s="8">
        <f t="shared" si="4"/>
        <v>0</v>
      </c>
    </row>
    <row r="34" spans="1:40" s="7" customFormat="1" x14ac:dyDescent="0.2">
      <c r="A34" s="7" t="s">
        <v>82</v>
      </c>
      <c r="B34" s="145">
        <v>1145</v>
      </c>
      <c r="C34" s="12" t="s">
        <v>83</v>
      </c>
      <c r="D34" s="271">
        <f>IFERROR(VLOOKUP($B34,'[9]Trial Blc'!$B$4:O$379,D$2,FALSE),0)</f>
        <v>0</v>
      </c>
      <c r="E34" s="271"/>
      <c r="F34" s="355"/>
      <c r="G34" s="271">
        <f>SUM(D34:F34)</f>
        <v>0</v>
      </c>
      <c r="H34" s="271">
        <f>IFERROR(VLOOKUP($B34,'[9]Trial Blc'!$B$4:S$379,H$2,FALSE),0)</f>
        <v>0</v>
      </c>
      <c r="I34" s="271">
        <f>IFERROR(VLOOKUP($B34,'[9]Trial Blc'!$B$4:T$379,I$2,FALSE),0)</f>
        <v>0</v>
      </c>
      <c r="J34" s="271">
        <f>IFERROR(VLOOKUP($B34,'[9]Trial Blc'!$B$4:U$379,J$2,FALSE),0)</f>
        <v>0</v>
      </c>
      <c r="K34" s="271">
        <f>IFERROR(VLOOKUP($B34,'[9]Trial Blc'!$B$4:V$379,K$2,FALSE),0)</f>
        <v>0</v>
      </c>
      <c r="L34" s="271">
        <f>IFERROR(VLOOKUP($B34,'[9]Trial Blc'!$B$4:W$379,L$2,FALSE),0)</f>
        <v>0</v>
      </c>
      <c r="M34" s="271">
        <f>IFERROR(VLOOKUP($B34,'[9]Trial Blc'!$B$4:X$379,M$2,FALSE),0)</f>
        <v>0</v>
      </c>
      <c r="N34" s="271">
        <f>IFERROR(VLOOKUP($B34,'[9]Trial Blc'!$B$4:Y$379,N$2,FALSE),0)</f>
        <v>0</v>
      </c>
      <c r="O34" s="271">
        <f>IFERROR(VLOOKUP($B34,'[9]Trial Blc'!$B$4:Z$379,O$2,FALSE),0)</f>
        <v>0</v>
      </c>
      <c r="P34" s="271">
        <f>IFERROR(VLOOKUP($B34,'[9]Trial Blc'!$B$4:AA$379,P$2,FALSE),0)</f>
        <v>0</v>
      </c>
      <c r="Q34" s="271">
        <f>IFERROR(VLOOKUP($B34,'[9]Trial Blc'!$B$4:AB$379,Q$2,FALSE),0)</f>
        <v>0</v>
      </c>
      <c r="R34" s="271">
        <f>IFERROR(VLOOKUP($B34,'[9]Trial Blc'!$B$4:AC$379,R$2,FALSE),0)</f>
        <v>0</v>
      </c>
      <c r="S34" s="271">
        <f>IFERROR(VLOOKUP($B34,'[9]Trial Blc'!$B$4:AD$379,S$2,FALSE),0)</f>
        <v>0</v>
      </c>
      <c r="T34" s="271">
        <f>AVERAGE(G34:S34)</f>
        <v>0</v>
      </c>
      <c r="U34" s="149">
        <v>1940</v>
      </c>
      <c r="V34" s="7" t="s">
        <v>84</v>
      </c>
      <c r="W34" s="271">
        <f>-IFERROR(VLOOKUP($U34,'[9]Trial Blc'!$B$4:AH$379,W$2,FALSE),0)</f>
        <v>0</v>
      </c>
      <c r="X34" s="9"/>
      <c r="Y34" s="10"/>
      <c r="Z34" s="271">
        <f>SUM(W34:Y34)</f>
        <v>0</v>
      </c>
      <c r="AA34" s="271">
        <f>-IFERROR(VLOOKUP($U34,'[9]Trial Blc'!$B$4:AL$379,AA$2,FALSE),0)</f>
        <v>0</v>
      </c>
      <c r="AB34" s="271">
        <f>-IFERROR(VLOOKUP($U34,'[9]Trial Blc'!$B$4:AM$379,AB$2,FALSE),0)</f>
        <v>0</v>
      </c>
      <c r="AC34" s="271">
        <f>-IFERROR(VLOOKUP($U34,'[9]Trial Blc'!$B$4:AN$379,AC$2,FALSE),0)</f>
        <v>0</v>
      </c>
      <c r="AD34" s="271">
        <f>-IFERROR(VLOOKUP($U34,'[9]Trial Blc'!$B$4:AO$379,AD$2,FALSE),0)</f>
        <v>0</v>
      </c>
      <c r="AE34" s="271">
        <f>-IFERROR(VLOOKUP($U34,'[9]Trial Blc'!$B$4:AP$379,AE$2,FALSE),0)</f>
        <v>0</v>
      </c>
      <c r="AF34" s="271">
        <f>-IFERROR(VLOOKUP($U34,'[9]Trial Blc'!$B$4:AQ$379,AF$2,FALSE),0)</f>
        <v>0</v>
      </c>
      <c r="AG34" s="271">
        <f>-IFERROR(VLOOKUP($U34,'[9]Trial Blc'!$B$4:AR$379,AG$2,FALSE),0)</f>
        <v>0</v>
      </c>
      <c r="AH34" s="271">
        <f>-IFERROR(VLOOKUP($U34,'[9]Trial Blc'!$B$4:AS$379,AH$2,FALSE),0)</f>
        <v>0</v>
      </c>
      <c r="AI34" s="271">
        <f>-IFERROR(VLOOKUP($U34,'[9]Trial Blc'!$B$4:AT$379,AI$2,FALSE),0)</f>
        <v>0</v>
      </c>
      <c r="AJ34" s="271">
        <f>-IFERROR(VLOOKUP($U34,'[9]Trial Blc'!$B$4:AU$379,AJ$2,FALSE),0)</f>
        <v>0</v>
      </c>
      <c r="AK34" s="271">
        <f>-IFERROR(VLOOKUP($U34,'[9]Trial Blc'!$B$4:AV$379,AK$2,FALSE),0)</f>
        <v>0</v>
      </c>
      <c r="AL34" s="271">
        <f>-IFERROR(VLOOKUP($U34,'[9]Trial Blc'!$B$4:AW$379,AL$2,FALSE),0)</f>
        <v>0</v>
      </c>
      <c r="AM34" s="356">
        <f t="shared" si="4"/>
        <v>0</v>
      </c>
    </row>
    <row r="35" spans="1:40" s="7" customFormat="1" x14ac:dyDescent="0.2">
      <c r="A35" s="7" t="s">
        <v>85</v>
      </c>
      <c r="B35" s="145">
        <v>1150</v>
      </c>
      <c r="C35" s="12" t="s">
        <v>86</v>
      </c>
      <c r="D35" s="271">
        <f>IFERROR(VLOOKUP($B35,'[9]Trial Blc'!$B$4:O$379,D$2,FALSE),0)</f>
        <v>0</v>
      </c>
      <c r="E35" s="271"/>
      <c r="F35" s="355"/>
      <c r="G35" s="271">
        <f>SUM(D35:F35)</f>
        <v>0</v>
      </c>
      <c r="H35" s="271">
        <f>IFERROR(VLOOKUP($B35,'[9]Trial Blc'!$B$4:S$379,H$2,FALSE),0)</f>
        <v>0</v>
      </c>
      <c r="I35" s="271">
        <f>IFERROR(VLOOKUP($B35,'[9]Trial Blc'!$B$4:T$379,I$2,FALSE),0)</f>
        <v>0</v>
      </c>
      <c r="J35" s="271">
        <f>IFERROR(VLOOKUP($B35,'[9]Trial Blc'!$B$4:U$379,J$2,FALSE),0)</f>
        <v>0</v>
      </c>
      <c r="K35" s="271">
        <f>IFERROR(VLOOKUP($B35,'[9]Trial Blc'!$B$4:V$379,K$2,FALSE),0)</f>
        <v>0</v>
      </c>
      <c r="L35" s="271">
        <f>IFERROR(VLOOKUP($B35,'[9]Trial Blc'!$B$4:W$379,L$2,FALSE),0)</f>
        <v>0</v>
      </c>
      <c r="M35" s="271">
        <f>IFERROR(VLOOKUP($B35,'[9]Trial Blc'!$B$4:X$379,M$2,FALSE),0)</f>
        <v>0</v>
      </c>
      <c r="N35" s="271">
        <f>IFERROR(VLOOKUP($B35,'[9]Trial Blc'!$B$4:Y$379,N$2,FALSE),0)</f>
        <v>0</v>
      </c>
      <c r="O35" s="271">
        <f>IFERROR(VLOOKUP($B35,'[9]Trial Blc'!$B$4:Z$379,O$2,FALSE),0)</f>
        <v>0</v>
      </c>
      <c r="P35" s="271">
        <f>IFERROR(VLOOKUP($B35,'[9]Trial Blc'!$B$4:AA$379,P$2,FALSE),0)</f>
        <v>0</v>
      </c>
      <c r="Q35" s="271">
        <f>IFERROR(VLOOKUP($B35,'[9]Trial Blc'!$B$4:AB$379,Q$2,FALSE),0)</f>
        <v>0</v>
      </c>
      <c r="R35" s="271">
        <f>IFERROR(VLOOKUP($B35,'[9]Trial Blc'!$B$4:AC$379,R$2,FALSE),0)</f>
        <v>0</v>
      </c>
      <c r="S35" s="271">
        <f>IFERROR(VLOOKUP($B35,'[9]Trial Blc'!$B$4:AD$379,S$2,FALSE),0)</f>
        <v>0</v>
      </c>
      <c r="T35" s="271">
        <f>AVERAGE(G35:S35)</f>
        <v>0</v>
      </c>
      <c r="U35" s="149">
        <v>1945</v>
      </c>
      <c r="V35" s="7" t="s">
        <v>87</v>
      </c>
      <c r="W35" s="271">
        <f>-IFERROR(VLOOKUP($U35,'[9]Trial Blc'!$B$4:AH$379,W$2,FALSE),0)</f>
        <v>0</v>
      </c>
      <c r="X35" s="9"/>
      <c r="Y35" s="10"/>
      <c r="Z35" s="271">
        <f>SUM(W35:Y35)</f>
        <v>0</v>
      </c>
      <c r="AA35" s="271">
        <f>-IFERROR(VLOOKUP($U35,'[9]Trial Blc'!$B$4:AL$379,AA$2,FALSE),0)</f>
        <v>0</v>
      </c>
      <c r="AB35" s="271">
        <f>-IFERROR(VLOOKUP($U35,'[9]Trial Blc'!$B$4:AM$379,AB$2,FALSE),0)</f>
        <v>0</v>
      </c>
      <c r="AC35" s="271">
        <f>-IFERROR(VLOOKUP($U35,'[9]Trial Blc'!$B$4:AN$379,AC$2,FALSE),0)</f>
        <v>0</v>
      </c>
      <c r="AD35" s="271">
        <f>-IFERROR(VLOOKUP($U35,'[9]Trial Blc'!$B$4:AO$379,AD$2,FALSE),0)</f>
        <v>0</v>
      </c>
      <c r="AE35" s="271">
        <f>-IFERROR(VLOOKUP($U35,'[9]Trial Blc'!$B$4:AP$379,AE$2,FALSE),0)</f>
        <v>0</v>
      </c>
      <c r="AF35" s="271">
        <f>-IFERROR(VLOOKUP($U35,'[9]Trial Blc'!$B$4:AQ$379,AF$2,FALSE),0)</f>
        <v>0</v>
      </c>
      <c r="AG35" s="271">
        <f>-IFERROR(VLOOKUP($U35,'[9]Trial Blc'!$B$4:AR$379,AG$2,FALSE),0)</f>
        <v>0</v>
      </c>
      <c r="AH35" s="271">
        <f>-IFERROR(VLOOKUP($U35,'[9]Trial Blc'!$B$4:AS$379,AH$2,FALSE),0)</f>
        <v>0</v>
      </c>
      <c r="AI35" s="271">
        <f>-IFERROR(VLOOKUP($U35,'[9]Trial Blc'!$B$4:AT$379,AI$2,FALSE),0)</f>
        <v>0</v>
      </c>
      <c r="AJ35" s="271">
        <f>-IFERROR(VLOOKUP($U35,'[9]Trial Blc'!$B$4:AU$379,AJ$2,FALSE),0)</f>
        <v>0</v>
      </c>
      <c r="AK35" s="271">
        <f>-IFERROR(VLOOKUP($U35,'[9]Trial Blc'!$B$4:AV$379,AK$2,FALSE),0)</f>
        <v>0</v>
      </c>
      <c r="AL35" s="271">
        <f>-IFERROR(VLOOKUP($U35,'[9]Trial Blc'!$B$4:AW$379,AL$2,FALSE),0)</f>
        <v>0</v>
      </c>
      <c r="AM35" s="356">
        <f t="shared" si="4"/>
        <v>0</v>
      </c>
    </row>
    <row r="36" spans="1:40" s="7" customFormat="1" x14ac:dyDescent="0.2">
      <c r="A36" s="7" t="s">
        <v>88</v>
      </c>
      <c r="B36" s="145">
        <v>1170</v>
      </c>
      <c r="C36" s="12" t="s">
        <v>89</v>
      </c>
      <c r="D36" s="271">
        <f>IFERROR(VLOOKUP($B36,'[9]Trial Blc'!$B$4:O$379,D$2,FALSE),0)</f>
        <v>0</v>
      </c>
      <c r="E36" s="271"/>
      <c r="F36" s="355"/>
      <c r="G36" s="271">
        <f>SUM(D36:F36)</f>
        <v>0</v>
      </c>
      <c r="H36" s="271">
        <f>IFERROR(VLOOKUP($B36,'[9]Trial Blc'!$B$4:S$379,H$2,FALSE),0)</f>
        <v>0</v>
      </c>
      <c r="I36" s="271">
        <f>IFERROR(VLOOKUP($B36,'[9]Trial Blc'!$B$4:T$379,I$2,FALSE),0)</f>
        <v>0</v>
      </c>
      <c r="J36" s="271">
        <f>IFERROR(VLOOKUP($B36,'[9]Trial Blc'!$B$4:U$379,J$2,FALSE),0)</f>
        <v>0</v>
      </c>
      <c r="K36" s="271">
        <f>IFERROR(VLOOKUP($B36,'[9]Trial Blc'!$B$4:V$379,K$2,FALSE),0)</f>
        <v>0</v>
      </c>
      <c r="L36" s="271">
        <f>IFERROR(VLOOKUP($B36,'[9]Trial Blc'!$B$4:W$379,L$2,FALSE),0)</f>
        <v>0</v>
      </c>
      <c r="M36" s="271">
        <f>IFERROR(VLOOKUP($B36,'[9]Trial Blc'!$B$4:X$379,M$2,FALSE),0)</f>
        <v>0</v>
      </c>
      <c r="N36" s="271">
        <f>IFERROR(VLOOKUP($B36,'[9]Trial Blc'!$B$4:Y$379,N$2,FALSE),0)</f>
        <v>0</v>
      </c>
      <c r="O36" s="271">
        <f>IFERROR(VLOOKUP($B36,'[9]Trial Blc'!$B$4:Z$379,O$2,FALSE),0)</f>
        <v>0</v>
      </c>
      <c r="P36" s="271">
        <f>IFERROR(VLOOKUP($B36,'[9]Trial Blc'!$B$4:AA$379,P$2,FALSE),0)</f>
        <v>0</v>
      </c>
      <c r="Q36" s="271">
        <f>IFERROR(VLOOKUP($B36,'[9]Trial Blc'!$B$4:AB$379,Q$2,FALSE),0)</f>
        <v>0</v>
      </c>
      <c r="R36" s="271">
        <f>IFERROR(VLOOKUP($B36,'[9]Trial Blc'!$B$4:AC$379,R$2,FALSE),0)</f>
        <v>0</v>
      </c>
      <c r="S36" s="271">
        <f>IFERROR(VLOOKUP($B36,'[9]Trial Blc'!$B$4:AD$379,S$2,FALSE),0)</f>
        <v>0</v>
      </c>
      <c r="T36" s="271">
        <f>AVERAGE(G36:S36)</f>
        <v>0</v>
      </c>
      <c r="U36" s="149">
        <v>1965</v>
      </c>
      <c r="V36" s="7" t="s">
        <v>90</v>
      </c>
      <c r="W36" s="271">
        <f>-IFERROR(VLOOKUP($U36,'[9]Trial Blc'!$B$4:AH$379,W$2,FALSE),0)</f>
        <v>0</v>
      </c>
      <c r="X36" s="9"/>
      <c r="Y36" s="10"/>
      <c r="Z36" s="271">
        <f>SUM(W36:Y36)</f>
        <v>0</v>
      </c>
      <c r="AA36" s="271">
        <f>-IFERROR(VLOOKUP($U36,'[9]Trial Blc'!$B$4:AL$379,AA$2,FALSE),0)</f>
        <v>0</v>
      </c>
      <c r="AB36" s="271">
        <f>-IFERROR(VLOOKUP($U36,'[9]Trial Blc'!$B$4:AM$379,AB$2,FALSE),0)</f>
        <v>0</v>
      </c>
      <c r="AC36" s="271">
        <f>-IFERROR(VLOOKUP($U36,'[9]Trial Blc'!$B$4:AN$379,AC$2,FALSE),0)</f>
        <v>0</v>
      </c>
      <c r="AD36" s="271">
        <f>-IFERROR(VLOOKUP($U36,'[9]Trial Blc'!$B$4:AO$379,AD$2,FALSE),0)</f>
        <v>0</v>
      </c>
      <c r="AE36" s="271">
        <f>-IFERROR(VLOOKUP($U36,'[9]Trial Blc'!$B$4:AP$379,AE$2,FALSE),0)</f>
        <v>0</v>
      </c>
      <c r="AF36" s="271">
        <f>-IFERROR(VLOOKUP($U36,'[9]Trial Blc'!$B$4:AQ$379,AF$2,FALSE),0)</f>
        <v>0</v>
      </c>
      <c r="AG36" s="271">
        <f>-IFERROR(VLOOKUP($U36,'[9]Trial Blc'!$B$4:AR$379,AG$2,FALSE),0)</f>
        <v>0</v>
      </c>
      <c r="AH36" s="271">
        <f>-IFERROR(VLOOKUP($U36,'[9]Trial Blc'!$B$4:AS$379,AH$2,FALSE),0)</f>
        <v>0</v>
      </c>
      <c r="AI36" s="271">
        <f>-IFERROR(VLOOKUP($U36,'[9]Trial Blc'!$B$4:AT$379,AI$2,FALSE),0)</f>
        <v>0</v>
      </c>
      <c r="AJ36" s="271">
        <f>-IFERROR(VLOOKUP($U36,'[9]Trial Blc'!$B$4:AU$379,AJ$2,FALSE),0)</f>
        <v>0</v>
      </c>
      <c r="AK36" s="271">
        <f>-IFERROR(VLOOKUP($U36,'[9]Trial Blc'!$B$4:AV$379,AK$2,FALSE),0)</f>
        <v>0</v>
      </c>
      <c r="AL36" s="271">
        <f>-IFERROR(VLOOKUP($U36,'[9]Trial Blc'!$B$4:AW$379,AL$2,FALSE),0)</f>
        <v>0</v>
      </c>
      <c r="AM36" s="356">
        <f t="shared" si="4"/>
        <v>0</v>
      </c>
    </row>
    <row r="37" spans="1:40" s="7" customFormat="1" ht="10.5" x14ac:dyDescent="0.25">
      <c r="A37" s="8" t="s">
        <v>91</v>
      </c>
      <c r="B37" s="145"/>
      <c r="C37" s="12"/>
      <c r="D37" s="10"/>
      <c r="E37" s="10"/>
      <c r="F37" s="12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46"/>
      <c r="V37" s="8" t="s">
        <v>91</v>
      </c>
      <c r="W37" s="10"/>
      <c r="X37" s="9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1"/>
      <c r="AN37" s="11"/>
    </row>
    <row r="38" spans="1:40" s="7" customFormat="1" x14ac:dyDescent="0.2">
      <c r="A38" s="7" t="s">
        <v>92</v>
      </c>
      <c r="B38" s="145">
        <v>1045</v>
      </c>
      <c r="C38" s="12" t="s">
        <v>93</v>
      </c>
      <c r="D38" s="271">
        <f>IFERROR(VLOOKUP($B38,'[9]Trial Blc'!$B$4:O$379,D$2,FALSE),0)</f>
        <v>425.13</v>
      </c>
      <c r="E38" s="271"/>
      <c r="F38" s="355"/>
      <c r="G38" s="271">
        <f>SUM(D38:F38)</f>
        <v>425.13</v>
      </c>
      <c r="H38" s="271">
        <f>IFERROR(VLOOKUP($B38,'[9]Trial Blc'!$B$4:S$379,H$2,FALSE),0)</f>
        <v>424.93</v>
      </c>
      <c r="I38" s="271">
        <f>IFERROR(VLOOKUP($B38,'[9]Trial Blc'!$B$4:T$379,I$2,FALSE),0)</f>
        <v>421.96</v>
      </c>
      <c r="J38" s="271">
        <f>IFERROR(VLOOKUP($B38,'[9]Trial Blc'!$B$4:U$379,J$2,FALSE),0)</f>
        <v>422.69</v>
      </c>
      <c r="K38" s="271">
        <f>IFERROR(VLOOKUP($B38,'[9]Trial Blc'!$B$4:V$379,K$2,FALSE),0)</f>
        <v>425.92</v>
      </c>
      <c r="L38" s="271">
        <f>IFERROR(VLOOKUP($B38,'[9]Trial Blc'!$B$4:W$379,L$2,FALSE),0)</f>
        <v>425.66</v>
      </c>
      <c r="M38" s="271">
        <f>IFERROR(VLOOKUP($B38,'[9]Trial Blc'!$B$4:X$379,M$2,FALSE),0)</f>
        <v>423.97</v>
      </c>
      <c r="N38" s="271">
        <f>IFERROR(VLOOKUP($B38,'[9]Trial Blc'!$B$4:Y$379,N$2,FALSE),0)</f>
        <v>422.36</v>
      </c>
      <c r="O38" s="271">
        <f>IFERROR(VLOOKUP($B38,'[9]Trial Blc'!$B$4:Z$379,O$2,FALSE),0)</f>
        <v>422.1</v>
      </c>
      <c r="P38" s="271">
        <f>IFERROR(VLOOKUP($B38,'[9]Trial Blc'!$B$4:AA$379,P$2,FALSE),0)</f>
        <v>419.55</v>
      </c>
      <c r="Q38" s="271">
        <f>IFERROR(VLOOKUP($B38,'[9]Trial Blc'!$B$4:AB$379,Q$2,FALSE),0)</f>
        <v>418.14</v>
      </c>
      <c r="R38" s="271">
        <f>IFERROR(VLOOKUP($B38,'[9]Trial Blc'!$B$4:AC$379,R$2,FALSE),0)</f>
        <v>417.81</v>
      </c>
      <c r="S38" s="271">
        <f>IFERROR(VLOOKUP($B38,'[9]Trial Blc'!$B$4:AD$379,S$2,FALSE),0)</f>
        <v>418.1</v>
      </c>
      <c r="T38" s="271">
        <f>AVERAGE(G38:S38)</f>
        <v>422.17846153846165</v>
      </c>
      <c r="U38" s="149"/>
      <c r="W38" s="10"/>
      <c r="X38" s="9"/>
      <c r="Y38" s="10"/>
      <c r="Z38" s="10">
        <f>SUM(W38:Y38)</f>
        <v>0</v>
      </c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1"/>
      <c r="AN38" s="11"/>
    </row>
    <row r="39" spans="1:40" s="7" customFormat="1" x14ac:dyDescent="0.2">
      <c r="B39" s="155"/>
      <c r="C39" s="12"/>
      <c r="D39" s="10"/>
      <c r="E39" s="10"/>
      <c r="F39" s="12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49"/>
      <c r="W39" s="10"/>
      <c r="X39" s="9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1"/>
      <c r="AN39" s="11"/>
    </row>
    <row r="40" spans="1:40" s="7" customFormat="1" x14ac:dyDescent="0.2">
      <c r="A40" s="7" t="s">
        <v>94</v>
      </c>
      <c r="B40" s="145"/>
      <c r="C40" s="12"/>
      <c r="D40" s="10"/>
      <c r="E40" s="10"/>
      <c r="F40" s="12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49"/>
      <c r="W40" s="10"/>
      <c r="X40" s="9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1"/>
      <c r="AN40" s="11"/>
    </row>
    <row r="41" spans="1:40" s="7" customFormat="1" x14ac:dyDescent="0.2">
      <c r="B41" s="145">
        <v>1065</v>
      </c>
      <c r="C41" s="12" t="s">
        <v>95</v>
      </c>
      <c r="D41" s="271">
        <f>IFERROR(VLOOKUP($B41,'[9]Trial Blc'!$B$4:O$379,D$2,FALSE),0)</f>
        <v>0</v>
      </c>
      <c r="E41" s="271"/>
      <c r="F41" s="355"/>
      <c r="G41" s="271">
        <f>SUM(D41:F41)</f>
        <v>0</v>
      </c>
      <c r="H41" s="271">
        <f>IFERROR(VLOOKUP($B41,'[9]Trial Blc'!$B$4:S$379,H$2,FALSE),0)</f>
        <v>0</v>
      </c>
      <c r="I41" s="271">
        <f>IFERROR(VLOOKUP($B41,'[9]Trial Blc'!$B$4:T$379,I$2,FALSE),0)</f>
        <v>0</v>
      </c>
      <c r="J41" s="271">
        <f>IFERROR(VLOOKUP($B41,'[9]Trial Blc'!$B$4:U$379,J$2,FALSE),0)</f>
        <v>0</v>
      </c>
      <c r="K41" s="271">
        <f>IFERROR(VLOOKUP($B41,'[9]Trial Blc'!$B$4:V$379,K$2,FALSE),0)</f>
        <v>0</v>
      </c>
      <c r="L41" s="271">
        <f>IFERROR(VLOOKUP($B41,'[9]Trial Blc'!$B$4:W$379,L$2,FALSE),0)</f>
        <v>0</v>
      </c>
      <c r="M41" s="271">
        <f>IFERROR(VLOOKUP($B41,'[9]Trial Blc'!$B$4:X$379,M$2,FALSE),0)</f>
        <v>0</v>
      </c>
      <c r="N41" s="271">
        <f>IFERROR(VLOOKUP($B41,'[9]Trial Blc'!$B$4:Y$379,N$2,FALSE),0)</f>
        <v>0</v>
      </c>
      <c r="O41" s="271">
        <f>IFERROR(VLOOKUP($B41,'[9]Trial Blc'!$B$4:Z$379,O$2,FALSE),0)</f>
        <v>0</v>
      </c>
      <c r="P41" s="271">
        <f>IFERROR(VLOOKUP($B41,'[9]Trial Blc'!$B$4:AA$379,P$2,FALSE),0)</f>
        <v>0</v>
      </c>
      <c r="Q41" s="271">
        <f>IFERROR(VLOOKUP($B41,'[9]Trial Blc'!$B$4:AB$379,Q$2,FALSE),0)</f>
        <v>0</v>
      </c>
      <c r="R41" s="271">
        <f>IFERROR(VLOOKUP($B41,'[9]Trial Blc'!$B$4:AC$379,R$2,FALSE),0)</f>
        <v>0</v>
      </c>
      <c r="S41" s="271">
        <f>IFERROR(VLOOKUP($B41,'[9]Trial Blc'!$B$4:AD$379,S$2,FALSE),0)</f>
        <v>0</v>
      </c>
      <c r="T41" s="271">
        <f>AVERAGE(G41:S41)</f>
        <v>0</v>
      </c>
      <c r="U41" s="149">
        <v>1860</v>
      </c>
      <c r="V41" s="7" t="s">
        <v>96</v>
      </c>
      <c r="W41" s="271">
        <f>-IFERROR(VLOOKUP($U41,'[9]Trial Blc'!$B$4:AH$379,W$2,FALSE),0)</f>
        <v>0</v>
      </c>
      <c r="X41" s="9"/>
      <c r="Y41" s="10"/>
      <c r="Z41" s="271">
        <f>SUM(W41:Y41)</f>
        <v>0</v>
      </c>
      <c r="AA41" s="271">
        <f>-IFERROR(VLOOKUP($U41,'[9]Trial Blc'!$B$4:AL$379,AA$2,FALSE),0)</f>
        <v>0</v>
      </c>
      <c r="AB41" s="271">
        <f>-IFERROR(VLOOKUP($U41,'[9]Trial Blc'!$B$4:AM$379,AB$2,FALSE),0)</f>
        <v>0</v>
      </c>
      <c r="AC41" s="271">
        <f>-IFERROR(VLOOKUP($U41,'[9]Trial Blc'!$B$4:AN$379,AC$2,FALSE),0)</f>
        <v>0</v>
      </c>
      <c r="AD41" s="271">
        <f>-IFERROR(VLOOKUP($U41,'[9]Trial Blc'!$B$4:AO$379,AD$2,FALSE),0)</f>
        <v>0</v>
      </c>
      <c r="AE41" s="271">
        <f>-IFERROR(VLOOKUP($U41,'[9]Trial Blc'!$B$4:AP$379,AE$2,FALSE),0)</f>
        <v>0</v>
      </c>
      <c r="AF41" s="271">
        <f>-IFERROR(VLOOKUP($U41,'[9]Trial Blc'!$B$4:AQ$379,AF$2,FALSE),0)</f>
        <v>0</v>
      </c>
      <c r="AG41" s="271">
        <f>-IFERROR(VLOOKUP($U41,'[9]Trial Blc'!$B$4:AR$379,AG$2,FALSE),0)</f>
        <v>0</v>
      </c>
      <c r="AH41" s="271">
        <f>-IFERROR(VLOOKUP($U41,'[9]Trial Blc'!$B$4:AS$379,AH$2,FALSE),0)</f>
        <v>0</v>
      </c>
      <c r="AI41" s="271">
        <f>-IFERROR(VLOOKUP($U41,'[9]Trial Blc'!$B$4:AT$379,AI$2,FALSE),0)</f>
        <v>0</v>
      </c>
      <c r="AJ41" s="271">
        <f>-IFERROR(VLOOKUP($U41,'[9]Trial Blc'!$B$4:AU$379,AJ$2,FALSE),0)</f>
        <v>0</v>
      </c>
      <c r="AK41" s="271">
        <f>-IFERROR(VLOOKUP($U41,'[9]Trial Blc'!$B$4:AV$379,AK$2,FALSE),0)</f>
        <v>0</v>
      </c>
      <c r="AL41" s="271">
        <f>-IFERROR(VLOOKUP($U41,'[9]Trial Blc'!$B$4:AW$379,AL$2,FALSE),0)</f>
        <v>0</v>
      </c>
      <c r="AM41" s="356">
        <f>AVERAGE(Z41:AL41)</f>
        <v>0</v>
      </c>
    </row>
    <row r="42" spans="1:40" s="7" customFormat="1" x14ac:dyDescent="0.2">
      <c r="A42" s="17" t="s">
        <v>94</v>
      </c>
      <c r="B42" s="145">
        <v>1175</v>
      </c>
      <c r="C42" s="12" t="s">
        <v>97</v>
      </c>
      <c r="D42" s="274">
        <f>IFERROR(VLOOKUP($B42,'[9]Trial Blc'!$B$4:O$379,D$2,FALSE),0)</f>
        <v>31398.04</v>
      </c>
      <c r="E42" s="274"/>
      <c r="F42" s="357"/>
      <c r="G42" s="274">
        <f>SUM(D42:F42)</f>
        <v>31398.04</v>
      </c>
      <c r="H42" s="274">
        <f>IFERROR(VLOOKUP($B42,'[9]Trial Blc'!$B$4:S$379,H$2,FALSE),0)</f>
        <v>31376.76</v>
      </c>
      <c r="I42" s="274">
        <f>IFERROR(VLOOKUP($B42,'[9]Trial Blc'!$B$4:T$379,I$2,FALSE),0)</f>
        <v>31313.59</v>
      </c>
      <c r="J42" s="274">
        <f>IFERROR(VLOOKUP($B42,'[9]Trial Blc'!$B$4:U$379,J$2,FALSE),0)</f>
        <v>31379.9</v>
      </c>
      <c r="K42" s="274">
        <f>IFERROR(VLOOKUP($B42,'[9]Trial Blc'!$B$4:V$379,K$2,FALSE),0)</f>
        <v>31552.84</v>
      </c>
      <c r="L42" s="274">
        <f>IFERROR(VLOOKUP($B42,'[9]Trial Blc'!$B$4:W$379,L$2,FALSE),0)</f>
        <v>31529.68</v>
      </c>
      <c r="M42" s="274">
        <f>IFERROR(VLOOKUP($B42,'[9]Trial Blc'!$B$4:X$379,M$2,FALSE),0)</f>
        <v>31446.48</v>
      </c>
      <c r="N42" s="274">
        <f>IFERROR(VLOOKUP($B42,'[9]Trial Blc'!$B$4:Y$379,N$2,FALSE),0)</f>
        <v>31460.35</v>
      </c>
      <c r="O42" s="274">
        <f>IFERROR(VLOOKUP($B42,'[9]Trial Blc'!$B$4:Z$379,O$2,FALSE),0)</f>
        <v>31453.24</v>
      </c>
      <c r="P42" s="274">
        <f>IFERROR(VLOOKUP($B42,'[9]Trial Blc'!$B$4:AA$379,P$2,FALSE),0)</f>
        <v>31440.82</v>
      </c>
      <c r="Q42" s="274">
        <f>IFERROR(VLOOKUP($B42,'[9]Trial Blc'!$B$4:AB$379,Q$2,FALSE),0)</f>
        <v>31330.84</v>
      </c>
      <c r="R42" s="274">
        <f>IFERROR(VLOOKUP($B42,'[9]Trial Blc'!$B$4:AC$379,R$2,FALSE),0)</f>
        <v>31431.15</v>
      </c>
      <c r="S42" s="274">
        <f>IFERROR(VLOOKUP($B42,'[9]Trial Blc'!$B$4:AD$379,S$2,FALSE),0)</f>
        <v>31543.200000000001</v>
      </c>
      <c r="T42" s="274">
        <f>AVERAGE(G42:S42)</f>
        <v>31435.145384615389</v>
      </c>
      <c r="U42" s="149">
        <v>1970</v>
      </c>
      <c r="V42" s="7" t="s">
        <v>98</v>
      </c>
      <c r="W42" s="271">
        <f>-IFERROR(VLOOKUP($U42,'[9]Trial Blc'!$B$4:AH$379,W$2,FALSE),0)</f>
        <v>13271.57</v>
      </c>
      <c r="X42" s="9"/>
      <c r="Y42" s="10"/>
      <c r="Z42" s="271">
        <f>SUM(W42:Y42)</f>
        <v>13271.57</v>
      </c>
      <c r="AA42" s="271">
        <f>-IFERROR(VLOOKUP($U42,'[9]Trial Blc'!$B$4:AL$379,AA$2,FALSE),0)</f>
        <v>13316.91</v>
      </c>
      <c r="AB42" s="271">
        <f>-IFERROR(VLOOKUP($U42,'[9]Trial Blc'!$B$4:AM$379,AB$2,FALSE),0)</f>
        <v>13333.73</v>
      </c>
      <c r="AC42" s="271">
        <f>-IFERROR(VLOOKUP($U42,'[9]Trial Blc'!$B$4:AN$379,AC$2,FALSE),0)</f>
        <v>13396.98</v>
      </c>
      <c r="AD42" s="271">
        <f>-IFERROR(VLOOKUP($U42,'[9]Trial Blc'!$B$4:AO$379,AD$2,FALSE),0)</f>
        <v>13528.79</v>
      </c>
      <c r="AE42" s="271">
        <f>-IFERROR(VLOOKUP($U42,'[9]Trial Blc'!$B$4:AP$379,AE$2,FALSE),0)</f>
        <v>13572.79</v>
      </c>
      <c r="AF42" s="271">
        <f>-IFERROR(VLOOKUP($U42,'[9]Trial Blc'!$B$4:AQ$379,AF$2,FALSE),0)</f>
        <v>13566.87</v>
      </c>
      <c r="AG42" s="271">
        <f>-IFERROR(VLOOKUP($U42,'[9]Trial Blc'!$B$4:AR$379,AG$2,FALSE),0)</f>
        <v>13574.65</v>
      </c>
      <c r="AH42" s="271">
        <f>-IFERROR(VLOOKUP($U42,'[9]Trial Blc'!$B$4:AS$379,AH$2,FALSE),0)</f>
        <v>13620.21</v>
      </c>
      <c r="AI42" s="271">
        <f>-IFERROR(VLOOKUP($U42,'[9]Trial Blc'!$B$4:AT$379,AI$2,FALSE),0)</f>
        <v>13648.64</v>
      </c>
      <c r="AJ42" s="271">
        <f>-IFERROR(VLOOKUP($U42,'[9]Trial Blc'!$B$4:AU$379,AJ$2,FALSE),0)</f>
        <v>13654.95</v>
      </c>
      <c r="AK42" s="271">
        <f>-IFERROR(VLOOKUP($U42,'[9]Trial Blc'!$B$4:AV$379,AK$2,FALSE),0)</f>
        <v>13696.41</v>
      </c>
      <c r="AL42" s="271">
        <f>-IFERROR(VLOOKUP($U42,'[9]Trial Blc'!$B$4:AW$379,AL$2,FALSE),0)</f>
        <v>13763.66</v>
      </c>
      <c r="AM42" s="356">
        <f>AVERAGE(Z42:AL42)</f>
        <v>13534.320000000003</v>
      </c>
    </row>
    <row r="43" spans="1:40" s="8" customFormat="1" ht="10.5" x14ac:dyDescent="0.25">
      <c r="A43" s="152"/>
      <c r="B43" s="153"/>
      <c r="C43" s="273" t="s">
        <v>81</v>
      </c>
      <c r="D43" s="66">
        <f>SUM(D41:D42)</f>
        <v>31398.04</v>
      </c>
      <c r="E43" s="66"/>
      <c r="F43" s="66">
        <f>SUM(F41:F42)</f>
        <v>0</v>
      </c>
      <c r="G43" s="66">
        <f>SUM(G41:G42)</f>
        <v>31398.04</v>
      </c>
      <c r="H43" s="66">
        <f>SUM(H41:H42)</f>
        <v>31376.76</v>
      </c>
      <c r="I43" s="66">
        <f t="shared" ref="I43:S43" si="7">SUM(I41:I42)</f>
        <v>31313.59</v>
      </c>
      <c r="J43" s="66">
        <f t="shared" si="7"/>
        <v>31379.9</v>
      </c>
      <c r="K43" s="66">
        <f t="shared" si="7"/>
        <v>31552.84</v>
      </c>
      <c r="L43" s="66">
        <f t="shared" si="7"/>
        <v>31529.68</v>
      </c>
      <c r="M43" s="66">
        <f t="shared" si="7"/>
        <v>31446.48</v>
      </c>
      <c r="N43" s="66">
        <f t="shared" si="7"/>
        <v>31460.35</v>
      </c>
      <c r="O43" s="66">
        <f t="shared" si="7"/>
        <v>31453.24</v>
      </c>
      <c r="P43" s="66">
        <f t="shared" si="7"/>
        <v>31440.82</v>
      </c>
      <c r="Q43" s="66">
        <f t="shared" si="7"/>
        <v>31330.84</v>
      </c>
      <c r="R43" s="66">
        <f t="shared" si="7"/>
        <v>31431.15</v>
      </c>
      <c r="S43" s="66">
        <f t="shared" si="7"/>
        <v>31543.200000000001</v>
      </c>
      <c r="T43" s="66">
        <f>AVERAGE(G43:S43)</f>
        <v>31435.145384615389</v>
      </c>
      <c r="U43" s="146"/>
      <c r="V43" s="20" t="s">
        <v>81</v>
      </c>
      <c r="W43" s="154">
        <f t="shared" ref="W43:AL43" si="8">SUM(W41:W42)</f>
        <v>13271.57</v>
      </c>
      <c r="X43" s="154">
        <f>SUM(X41:X42)</f>
        <v>0</v>
      </c>
      <c r="Y43" s="66"/>
      <c r="Z43" s="154">
        <f>SUM(Z41:Z42)</f>
        <v>13271.57</v>
      </c>
      <c r="AA43" s="154">
        <f t="shared" si="8"/>
        <v>13316.91</v>
      </c>
      <c r="AB43" s="154">
        <f t="shared" si="8"/>
        <v>13333.73</v>
      </c>
      <c r="AC43" s="154">
        <f t="shared" si="8"/>
        <v>13396.98</v>
      </c>
      <c r="AD43" s="154">
        <f t="shared" si="8"/>
        <v>13528.79</v>
      </c>
      <c r="AE43" s="154">
        <f t="shared" si="8"/>
        <v>13572.79</v>
      </c>
      <c r="AF43" s="154">
        <f t="shared" si="8"/>
        <v>13566.87</v>
      </c>
      <c r="AG43" s="154">
        <f t="shared" si="8"/>
        <v>13574.65</v>
      </c>
      <c r="AH43" s="154">
        <f t="shared" si="8"/>
        <v>13620.21</v>
      </c>
      <c r="AI43" s="154">
        <f t="shared" si="8"/>
        <v>13648.64</v>
      </c>
      <c r="AJ43" s="154">
        <f t="shared" si="8"/>
        <v>13654.95</v>
      </c>
      <c r="AK43" s="154">
        <f t="shared" si="8"/>
        <v>13696.41</v>
      </c>
      <c r="AL43" s="154">
        <f t="shared" si="8"/>
        <v>13763.66</v>
      </c>
      <c r="AM43" s="8">
        <f>AVERAGE(Z43:AL43)</f>
        <v>13534.320000000003</v>
      </c>
    </row>
    <row r="44" spans="1:40" s="11" customFormat="1" ht="10.5" x14ac:dyDescent="0.25">
      <c r="A44" s="22"/>
      <c r="B44" s="155"/>
      <c r="C44" s="12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51"/>
      <c r="V44" s="24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</row>
    <row r="45" spans="1:40" s="7" customFormat="1" x14ac:dyDescent="0.2">
      <c r="A45" s="7" t="s">
        <v>99</v>
      </c>
      <c r="B45" s="145">
        <v>1180</v>
      </c>
      <c r="C45" s="12" t="s">
        <v>100</v>
      </c>
      <c r="D45" s="271">
        <f>IFERROR(VLOOKUP($B45,'[9]Trial Blc'!$B$4:O$379,D$2,FALSE),0)</f>
        <v>10490.56</v>
      </c>
      <c r="E45" s="271"/>
      <c r="F45" s="355"/>
      <c r="G45" s="271">
        <f>SUM(D45:F45)</f>
        <v>10490.56</v>
      </c>
      <c r="H45" s="271">
        <f>IFERROR(VLOOKUP($B45,'[9]Trial Blc'!$B$4:S$379,H$2,FALSE),0)</f>
        <v>10504.35</v>
      </c>
      <c r="I45" s="271">
        <f>IFERROR(VLOOKUP($B45,'[9]Trial Blc'!$B$4:T$379,I$2,FALSE),0)</f>
        <v>10475.99</v>
      </c>
      <c r="J45" s="271">
        <f>IFERROR(VLOOKUP($B45,'[9]Trial Blc'!$B$4:U$379,J$2,FALSE),0)</f>
        <v>10491.43</v>
      </c>
      <c r="K45" s="271">
        <f>IFERROR(VLOOKUP($B45,'[9]Trial Blc'!$B$4:V$379,K$2,FALSE),0)</f>
        <v>10556.88</v>
      </c>
      <c r="L45" s="271">
        <f>IFERROR(VLOOKUP($B45,'[9]Trial Blc'!$B$4:W$379,L$2,FALSE),0)</f>
        <v>10615.76</v>
      </c>
      <c r="M45" s="271">
        <f>IFERROR(VLOOKUP($B45,'[9]Trial Blc'!$B$4:X$379,M$2,FALSE),0)</f>
        <v>10597.3</v>
      </c>
      <c r="N45" s="271">
        <f>IFERROR(VLOOKUP($B45,'[9]Trial Blc'!$B$4:Y$379,N$2,FALSE),0)</f>
        <v>10571.76</v>
      </c>
      <c r="O45" s="271">
        <f>IFERROR(VLOOKUP($B45,'[9]Trial Blc'!$B$4:Z$379,O$2,FALSE),0)</f>
        <v>10565.24</v>
      </c>
      <c r="P45" s="271">
        <f>IFERROR(VLOOKUP($B45,'[9]Trial Blc'!$B$4:AA$379,P$2,FALSE),0)</f>
        <v>10527.51</v>
      </c>
      <c r="Q45" s="271">
        <f>IFERROR(VLOOKUP($B45,'[9]Trial Blc'!$B$4:AB$379,Q$2,FALSE),0)</f>
        <v>10502.6</v>
      </c>
      <c r="R45" s="271">
        <f>IFERROR(VLOOKUP($B45,'[9]Trial Blc'!$B$4:AC$379,R$2,FALSE),0)</f>
        <v>10496.43</v>
      </c>
      <c r="S45" s="271">
        <f>IFERROR(VLOOKUP($B45,'[9]Trial Blc'!$B$4:AD$379,S$2,FALSE),0)</f>
        <v>10546.65</v>
      </c>
      <c r="T45" s="271">
        <f>AVERAGE(G45:S45)</f>
        <v>10534.035384615385</v>
      </c>
      <c r="U45" s="149">
        <v>1975</v>
      </c>
      <c r="V45" s="7" t="s">
        <v>101</v>
      </c>
      <c r="W45" s="271">
        <f>-IFERROR(VLOOKUP($U45,'[9]Trial Blc'!$B$4:AH$379,W$2,FALSE),0)</f>
        <v>9063.0499999999993</v>
      </c>
      <c r="X45" s="9"/>
      <c r="Y45" s="10"/>
      <c r="Z45" s="271">
        <f>SUM(W45:Y45)</f>
        <v>9063.0499999999993</v>
      </c>
      <c r="AA45" s="271">
        <f>-IFERROR(VLOOKUP($U45,'[9]Trial Blc'!$B$4:AL$379,AA$2,FALSE),0)</f>
        <v>9090.2000000000007</v>
      </c>
      <c r="AB45" s="271">
        <f>-IFERROR(VLOOKUP($U45,'[9]Trial Blc'!$B$4:AM$379,AB$2,FALSE),0)</f>
        <v>9089.9</v>
      </c>
      <c r="AC45" s="271">
        <f>-IFERROR(VLOOKUP($U45,'[9]Trial Blc'!$B$4:AN$379,AC$2,FALSE),0)</f>
        <v>9130.82</v>
      </c>
      <c r="AD45" s="271">
        <f>-IFERROR(VLOOKUP($U45,'[9]Trial Blc'!$B$4:AO$379,AD$2,FALSE),0)</f>
        <v>9219.8799999999992</v>
      </c>
      <c r="AE45" s="271">
        <f>-IFERROR(VLOOKUP($U45,'[9]Trial Blc'!$B$4:AP$379,AE$2,FALSE),0)</f>
        <v>9246.34</v>
      </c>
      <c r="AF45" s="271">
        <f>-IFERROR(VLOOKUP($U45,'[9]Trial Blc'!$B$4:AQ$379,AF$2,FALSE),0)</f>
        <v>9239.44</v>
      </c>
      <c r="AG45" s="271">
        <f>-IFERROR(VLOOKUP($U45,'[9]Trial Blc'!$B$4:AR$379,AG$2,FALSE),0)</f>
        <v>9240.2999999999993</v>
      </c>
      <c r="AH45" s="271">
        <f>-IFERROR(VLOOKUP($U45,'[9]Trial Blc'!$B$4:AS$379,AH$2,FALSE),0)</f>
        <v>9267.64</v>
      </c>
      <c r="AI45" s="271">
        <f>-IFERROR(VLOOKUP($U45,'[9]Trial Blc'!$B$4:AT$379,AI$2,FALSE),0)</f>
        <v>9275.76</v>
      </c>
      <c r="AJ45" s="271">
        <f>-IFERROR(VLOOKUP($U45,'[9]Trial Blc'!$B$4:AU$379,AJ$2,FALSE),0)</f>
        <v>9276.64</v>
      </c>
      <c r="AK45" s="271">
        <f>-IFERROR(VLOOKUP($U45,'[9]Trial Blc'!$B$4:AV$379,AK$2,FALSE),0)</f>
        <v>9301.27</v>
      </c>
      <c r="AL45" s="271">
        <f>-IFERROR(VLOOKUP($U45,'[9]Trial Blc'!$B$4:AW$379,AL$2,FALSE),0)</f>
        <v>9342.94</v>
      </c>
      <c r="AM45" s="356">
        <f>AVERAGE(Z45:AL45)</f>
        <v>9214.1676923076921</v>
      </c>
    </row>
    <row r="46" spans="1:40" s="7" customFormat="1" x14ac:dyDescent="0.2">
      <c r="B46" s="157"/>
      <c r="C46" s="12"/>
      <c r="D46" s="10"/>
      <c r="E46" s="10"/>
      <c r="F46" s="12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49"/>
      <c r="W46" s="10"/>
      <c r="X46" s="9"/>
      <c r="Y46" s="10"/>
      <c r="Z46" s="10">
        <f>+W46+X46</f>
        <v>0</v>
      </c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1"/>
      <c r="AN46" s="11"/>
    </row>
    <row r="47" spans="1:40" s="26" customFormat="1" x14ac:dyDescent="0.2">
      <c r="A47" s="26" t="s">
        <v>99</v>
      </c>
      <c r="B47" s="157">
        <v>1575</v>
      </c>
      <c r="C47" s="12" t="s">
        <v>475</v>
      </c>
      <c r="D47" s="271">
        <f>IFERROR(VLOOKUP($B47,'[9]Trial Blc'!$B$4:O$379,D$2,FALSE),0)</f>
        <v>0</v>
      </c>
      <c r="E47" s="271"/>
      <c r="F47" s="355"/>
      <c r="G47" s="271">
        <f>SUM(D47:F47)</f>
        <v>0</v>
      </c>
      <c r="H47" s="271">
        <f>IFERROR(VLOOKUP($B47,'[9]Trial Blc'!$B$4:S$379,H$2,FALSE),0)</f>
        <v>0</v>
      </c>
      <c r="I47" s="271">
        <f>IFERROR(VLOOKUP($B47,'[9]Trial Blc'!$B$4:T$379,I$2,FALSE),0)</f>
        <v>0</v>
      </c>
      <c r="J47" s="271">
        <f>IFERROR(VLOOKUP($B47,'[9]Trial Blc'!$B$4:U$379,J$2,FALSE),0)</f>
        <v>0</v>
      </c>
      <c r="K47" s="271">
        <f>IFERROR(VLOOKUP($B47,'[9]Trial Blc'!$B$4:V$379,K$2,FALSE),0)</f>
        <v>0</v>
      </c>
      <c r="L47" s="271">
        <f>IFERROR(VLOOKUP($B47,'[9]Trial Blc'!$B$4:W$379,L$2,FALSE),0)</f>
        <v>0</v>
      </c>
      <c r="M47" s="271">
        <f>IFERROR(VLOOKUP($B47,'[9]Trial Blc'!$B$4:X$379,M$2,FALSE),0)</f>
        <v>0</v>
      </c>
      <c r="N47" s="271">
        <f>IFERROR(VLOOKUP($B47,'[9]Trial Blc'!$B$4:Y$379,N$2,FALSE),0)</f>
        <v>0</v>
      </c>
      <c r="O47" s="271">
        <f>IFERROR(VLOOKUP($B47,'[9]Trial Blc'!$B$4:Z$379,O$2,FALSE),0)</f>
        <v>0</v>
      </c>
      <c r="P47" s="271">
        <f>IFERROR(VLOOKUP($B47,'[9]Trial Blc'!$B$4:AA$379,P$2,FALSE),0)</f>
        <v>0</v>
      </c>
      <c r="Q47" s="271">
        <f>IFERROR(VLOOKUP($B47,'[9]Trial Blc'!$B$4:AB$379,Q$2,FALSE),0)</f>
        <v>0</v>
      </c>
      <c r="R47" s="271">
        <f>IFERROR(VLOOKUP($B47,'[9]Trial Blc'!$B$4:AC$379,R$2,FALSE),0)</f>
        <v>0</v>
      </c>
      <c r="S47" s="271">
        <f>IFERROR(VLOOKUP($B47,'[9]Trial Blc'!$B$4:AD$379,S$2,FALSE),0)</f>
        <v>0</v>
      </c>
      <c r="T47" s="271">
        <f>AVERAGE(G47:S47)</f>
        <v>0</v>
      </c>
      <c r="U47" s="158">
        <v>2315</v>
      </c>
      <c r="V47" s="26" t="s">
        <v>476</v>
      </c>
      <c r="W47" s="10"/>
      <c r="X47" s="9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1"/>
      <c r="AN47" s="11"/>
    </row>
    <row r="48" spans="1:40" s="26" customFormat="1" x14ac:dyDescent="0.2">
      <c r="B48" s="157">
        <v>1580</v>
      </c>
      <c r="C48" s="12" t="s">
        <v>477</v>
      </c>
      <c r="D48" s="271">
        <f>IFERROR(VLOOKUP($B48,'[9]Trial Blc'!$B$4:O$379,D$2,FALSE),0)</f>
        <v>5255.23</v>
      </c>
      <c r="E48" s="271"/>
      <c r="F48" s="355"/>
      <c r="G48" s="271">
        <f>SUM(D48:F48)</f>
        <v>5255.23</v>
      </c>
      <c r="H48" s="271">
        <f>IFERROR(VLOOKUP($B48,'[9]Trial Blc'!$B$4:S$379,H$2,FALSE),0)</f>
        <v>5252.6</v>
      </c>
      <c r="I48" s="271">
        <f>IFERROR(VLOOKUP($B48,'[9]Trial Blc'!$B$4:T$379,I$2,FALSE),0)</f>
        <v>5219.3100000000004</v>
      </c>
      <c r="J48" s="271">
        <f>IFERROR(VLOOKUP($B48,'[9]Trial Blc'!$B$4:U$379,J$2,FALSE),0)</f>
        <v>5227.54</v>
      </c>
      <c r="K48" s="271">
        <f>IFERROR(VLOOKUP($B48,'[9]Trial Blc'!$B$4:V$379,K$2,FALSE),0)</f>
        <v>5265.92</v>
      </c>
      <c r="L48" s="271">
        <f>IFERROR(VLOOKUP($B48,'[9]Trial Blc'!$B$4:W$379,L$2,FALSE),0)</f>
        <v>5262.61</v>
      </c>
      <c r="M48" s="271">
        <f>IFERROR(VLOOKUP($B48,'[9]Trial Blc'!$B$4:X$379,M$2,FALSE),0)</f>
        <v>5241.3999999999996</v>
      </c>
      <c r="N48" s="271">
        <f>IFERROR(VLOOKUP($B48,'[9]Trial Blc'!$B$4:Y$379,N$2,FALSE),0)</f>
        <v>5223.33</v>
      </c>
      <c r="O48" s="271">
        <f>IFERROR(VLOOKUP($B48,'[9]Trial Blc'!$B$4:Z$379,O$2,FALSE),0)</f>
        <v>5220.16</v>
      </c>
      <c r="P48" s="271">
        <f>IFERROR(VLOOKUP($B48,'[9]Trial Blc'!$B$4:AA$379,P$2,FALSE),0)</f>
        <v>5191.91</v>
      </c>
      <c r="Q48" s="271">
        <f>IFERROR(VLOOKUP($B48,'[9]Trial Blc'!$B$4:AB$379,Q$2,FALSE),0)</f>
        <v>5174.42</v>
      </c>
      <c r="R48" s="271">
        <f>IFERROR(VLOOKUP($B48,'[9]Trial Blc'!$B$4:AC$379,R$2,FALSE),0)</f>
        <v>5170.1499999999996</v>
      </c>
      <c r="S48" s="271">
        <f>IFERROR(VLOOKUP($B48,'[9]Trial Blc'!$B$4:AD$379,S$2,FALSE),0)</f>
        <v>5174.04</v>
      </c>
      <c r="T48" s="271">
        <f>AVERAGE(G48:S48)</f>
        <v>5221.4323076923083</v>
      </c>
      <c r="U48" s="158">
        <v>2320</v>
      </c>
      <c r="V48" s="26" t="s">
        <v>478</v>
      </c>
      <c r="W48" s="271">
        <f>-IFERROR(VLOOKUP($U48,'[9]Trial Blc'!$B$4:AH$379,W$2,FALSE),0)</f>
        <v>5247.85</v>
      </c>
      <c r="X48" s="9"/>
      <c r="Y48" s="10"/>
      <c r="Z48" s="271">
        <f>SUM(W48:Y48)</f>
        <v>5247.85</v>
      </c>
      <c r="AA48" s="271">
        <f>-IFERROR(VLOOKUP($U48,'[9]Trial Blc'!$B$4:AL$379,AA$2,FALSE),0)</f>
        <v>5245.72</v>
      </c>
      <c r="AB48" s="271">
        <f>-IFERROR(VLOOKUP($U48,'[9]Trial Blc'!$B$4:AM$379,AB$2,FALSE),0)</f>
        <v>5212.97</v>
      </c>
      <c r="AC48" s="271">
        <f>-IFERROR(VLOOKUP($U48,'[9]Trial Blc'!$B$4:AN$379,AC$2,FALSE),0)</f>
        <v>5221.67</v>
      </c>
      <c r="AD48" s="271">
        <f>-IFERROR(VLOOKUP($U48,'[9]Trial Blc'!$B$4:AO$379,AD$2,FALSE),0)</f>
        <v>5260.51</v>
      </c>
      <c r="AE48" s="271">
        <f>-IFERROR(VLOOKUP($U48,'[9]Trial Blc'!$B$4:AP$379,AE$2,FALSE),0)</f>
        <v>5257.7</v>
      </c>
      <c r="AF48" s="271">
        <f>-IFERROR(VLOOKUP($U48,'[9]Trial Blc'!$B$4:AQ$379,AF$2,FALSE),0)</f>
        <v>5237</v>
      </c>
      <c r="AG48" s="271">
        <f>-IFERROR(VLOOKUP($U48,'[9]Trial Blc'!$B$4:AR$379,AG$2,FALSE),0)</f>
        <v>5217.88</v>
      </c>
      <c r="AH48" s="271">
        <f>-IFERROR(VLOOKUP($U48,'[9]Trial Blc'!$B$4:AS$379,AH$2,FALSE),0)</f>
        <v>5215.22</v>
      </c>
      <c r="AI48" s="271">
        <f>-IFERROR(VLOOKUP($U48,'[9]Trial Blc'!$B$4:AT$379,AI$2,FALSE),0)</f>
        <v>5187.5200000000004</v>
      </c>
      <c r="AJ48" s="271">
        <f>-IFERROR(VLOOKUP($U48,'[9]Trial Blc'!$B$4:AU$379,AJ$2,FALSE),0)</f>
        <v>5170.55</v>
      </c>
      <c r="AK48" s="271">
        <f>-IFERROR(VLOOKUP($U48,'[9]Trial Blc'!$B$4:AV$379,AK$2,FALSE),0)</f>
        <v>5166.8</v>
      </c>
      <c r="AL48" s="271">
        <f>-IFERROR(VLOOKUP($U48,'[9]Trial Blc'!$B$4:AW$379,AL$2,FALSE),0)</f>
        <v>5171.2</v>
      </c>
      <c r="AM48" s="356">
        <f>AVERAGE(Z48:AL48)</f>
        <v>5216.3530769230765</v>
      </c>
      <c r="AN48" s="7"/>
    </row>
    <row r="49" spans="1:40" s="26" customFormat="1" x14ac:dyDescent="0.2">
      <c r="B49" s="157">
        <v>1585</v>
      </c>
      <c r="C49" s="12" t="s">
        <v>479</v>
      </c>
      <c r="D49" s="271">
        <f>IFERROR(VLOOKUP($B49,'[9]Trial Blc'!$B$4:O$379,D$2,FALSE),0)</f>
        <v>23070.31</v>
      </c>
      <c r="E49" s="271"/>
      <c r="F49" s="355"/>
      <c r="G49" s="271">
        <f>SUM(D49:F49)</f>
        <v>23070.31</v>
      </c>
      <c r="H49" s="271">
        <f>IFERROR(VLOOKUP($B49,'[9]Trial Blc'!$B$4:S$379,H$2,FALSE),0)</f>
        <v>22956.86</v>
      </c>
      <c r="I49" s="271">
        <f>IFERROR(VLOOKUP($B49,'[9]Trial Blc'!$B$4:T$379,I$2,FALSE),0)</f>
        <v>22948.400000000001</v>
      </c>
      <c r="J49" s="271">
        <f>IFERROR(VLOOKUP($B49,'[9]Trial Blc'!$B$4:U$379,J$2,FALSE),0)</f>
        <v>23162.68</v>
      </c>
      <c r="K49" s="271">
        <f>IFERROR(VLOOKUP($B49,'[9]Trial Blc'!$B$4:V$379,K$2,FALSE),0)</f>
        <v>23418.639999999999</v>
      </c>
      <c r="L49" s="271">
        <f>IFERROR(VLOOKUP($B49,'[9]Trial Blc'!$B$4:W$379,L$2,FALSE),0)</f>
        <v>23450.36</v>
      </c>
      <c r="M49" s="271">
        <f>IFERROR(VLOOKUP($B49,'[9]Trial Blc'!$B$4:X$379,M$2,FALSE),0)</f>
        <v>23989.53</v>
      </c>
      <c r="N49" s="271">
        <f>IFERROR(VLOOKUP($B49,'[9]Trial Blc'!$B$4:Y$379,N$2,FALSE),0)</f>
        <v>24235.35</v>
      </c>
      <c r="O49" s="271">
        <f>IFERROR(VLOOKUP($B49,'[9]Trial Blc'!$B$4:Z$379,O$2,FALSE),0)</f>
        <v>24768.09</v>
      </c>
      <c r="P49" s="271">
        <f>IFERROR(VLOOKUP($B49,'[9]Trial Blc'!$B$4:AA$379,P$2,FALSE),0)</f>
        <v>24838.47</v>
      </c>
      <c r="Q49" s="271">
        <f>IFERROR(VLOOKUP($B49,'[9]Trial Blc'!$B$4:AB$379,Q$2,FALSE),0)</f>
        <v>24760.5</v>
      </c>
      <c r="R49" s="271">
        <f>IFERROR(VLOOKUP($B49,'[9]Trial Blc'!$B$4:AC$379,R$2,FALSE),0)</f>
        <v>24756.71</v>
      </c>
      <c r="S49" s="271">
        <f>IFERROR(VLOOKUP($B49,'[9]Trial Blc'!$B$4:AD$379,S$2,FALSE),0)</f>
        <v>25061.82</v>
      </c>
      <c r="T49" s="271">
        <f>AVERAGE(G49:S49)</f>
        <v>23955.209230769233</v>
      </c>
      <c r="U49" s="158">
        <v>2325</v>
      </c>
      <c r="V49" s="26" t="s">
        <v>480</v>
      </c>
      <c r="W49" s="271">
        <f>-IFERROR(VLOOKUP($U49,'[9]Trial Blc'!$B$4:AH$379,W$2,FALSE),0)</f>
        <v>17028.05</v>
      </c>
      <c r="X49" s="9"/>
      <c r="Y49" s="10"/>
      <c r="Z49" s="271">
        <f>SUM(W49:Y49)</f>
        <v>17028.05</v>
      </c>
      <c r="AA49" s="271">
        <f>-IFERROR(VLOOKUP($U49,'[9]Trial Blc'!$B$4:AL$379,AA$2,FALSE),0)</f>
        <v>17212.11</v>
      </c>
      <c r="AB49" s="271">
        <f>-IFERROR(VLOOKUP($U49,'[9]Trial Blc'!$B$4:AM$379,AB$2,FALSE),0)</f>
        <v>17372.68</v>
      </c>
      <c r="AC49" s="271">
        <f>-IFERROR(VLOOKUP($U49,'[9]Trial Blc'!$B$4:AN$379,AC$2,FALSE),0)</f>
        <v>17600.439999999999</v>
      </c>
      <c r="AD49" s="271">
        <f>-IFERROR(VLOOKUP($U49,'[9]Trial Blc'!$B$4:AO$379,AD$2,FALSE),0)</f>
        <v>17903.080000000002</v>
      </c>
      <c r="AE49" s="271">
        <f>-IFERROR(VLOOKUP($U49,'[9]Trial Blc'!$B$4:AP$379,AE$2,FALSE),0)</f>
        <v>18106.77</v>
      </c>
      <c r="AF49" s="271">
        <f>-IFERROR(VLOOKUP($U49,'[9]Trial Blc'!$B$4:AQ$379,AF$2,FALSE),0)</f>
        <v>18260.63</v>
      </c>
      <c r="AG49" s="271">
        <f>-IFERROR(VLOOKUP($U49,'[9]Trial Blc'!$B$4:AR$379,AG$2,FALSE),0)</f>
        <v>18435.939999999999</v>
      </c>
      <c r="AH49" s="271">
        <f>-IFERROR(VLOOKUP($U49,'[9]Trial Blc'!$B$4:AS$379,AH$2,FALSE),0)</f>
        <v>18678.7</v>
      </c>
      <c r="AI49" s="271">
        <f>-IFERROR(VLOOKUP($U49,'[9]Trial Blc'!$B$4:AT$379,AI$2,FALSE),0)</f>
        <v>18890.57</v>
      </c>
      <c r="AJ49" s="271">
        <f>-IFERROR(VLOOKUP($U49,'[9]Trial Blc'!$B$4:AU$379,AJ$2,FALSE),0)</f>
        <v>19079.419999999998</v>
      </c>
      <c r="AK49" s="271">
        <f>-IFERROR(VLOOKUP($U49,'[9]Trial Blc'!$B$4:AV$379,AK$2,FALSE),0)</f>
        <v>19317.009999999998</v>
      </c>
      <c r="AL49" s="271">
        <f>-IFERROR(VLOOKUP($U49,'[9]Trial Blc'!$B$4:AW$379,AL$2,FALSE),0)</f>
        <v>19597.650000000001</v>
      </c>
      <c r="AM49" s="356">
        <f>AVERAGE(Z49:AL49)</f>
        <v>18267.926923076924</v>
      </c>
      <c r="AN49" s="7"/>
    </row>
    <row r="50" spans="1:40" s="26" customFormat="1" x14ac:dyDescent="0.2">
      <c r="B50" s="157">
        <v>1590</v>
      </c>
      <c r="C50" s="12" t="s">
        <v>481</v>
      </c>
      <c r="D50" s="271">
        <f>IFERROR(VLOOKUP($B50,'[9]Trial Blc'!$B$4:O$379,D$2,FALSE),0)</f>
        <v>111972.4</v>
      </c>
      <c r="E50" s="271"/>
      <c r="F50" s="355"/>
      <c r="G50" s="271">
        <f>SUM(D50:F50)</f>
        <v>111972.4</v>
      </c>
      <c r="H50" s="271">
        <f>IFERROR(VLOOKUP($B50,'[9]Trial Blc'!$B$4:S$379,H$2,FALSE),0)</f>
        <v>111918.98</v>
      </c>
      <c r="I50" s="271">
        <f>IFERROR(VLOOKUP($B50,'[9]Trial Blc'!$B$4:T$379,I$2,FALSE),0)</f>
        <v>111216.56</v>
      </c>
      <c r="J50" s="271">
        <f>IFERROR(VLOOKUP($B50,'[9]Trial Blc'!$B$4:U$379,J$2,FALSE),0)</f>
        <v>111437.93</v>
      </c>
      <c r="K50" s="271">
        <f>IFERROR(VLOOKUP($B50,'[9]Trial Blc'!$B$4:V$379,K$2,FALSE),0)</f>
        <v>112284.81</v>
      </c>
      <c r="L50" s="271">
        <f>IFERROR(VLOOKUP($B50,'[9]Trial Blc'!$B$4:W$379,L$2,FALSE),0)</f>
        <v>112237.08</v>
      </c>
      <c r="M50" s="271">
        <f>IFERROR(VLOOKUP($B50,'[9]Trial Blc'!$B$4:X$379,M$2,FALSE),0)</f>
        <v>111794.32</v>
      </c>
      <c r="N50" s="271">
        <f>IFERROR(VLOOKUP($B50,'[9]Trial Blc'!$B$4:Y$379,N$2,FALSE),0)</f>
        <v>111407.64</v>
      </c>
      <c r="O50" s="271">
        <f>IFERROR(VLOOKUP($B50,'[9]Trial Blc'!$B$4:Z$379,O$2,FALSE),0)</f>
        <v>111373.68</v>
      </c>
      <c r="P50" s="271">
        <f>IFERROR(VLOOKUP($B50,'[9]Trial Blc'!$B$4:AA$379,P$2,FALSE),0)</f>
        <v>110796.19</v>
      </c>
      <c r="Q50" s="271">
        <f>IFERROR(VLOOKUP($B50,'[9]Trial Blc'!$B$4:AB$379,Q$2,FALSE),0)</f>
        <v>110424.74</v>
      </c>
      <c r="R50" s="271">
        <f>IFERROR(VLOOKUP($B50,'[9]Trial Blc'!$B$4:AC$379,R$2,FALSE),0)</f>
        <v>110335.25</v>
      </c>
      <c r="S50" s="271">
        <f>IFERROR(VLOOKUP($B50,'[9]Trial Blc'!$B$4:AD$379,S$2,FALSE),0)</f>
        <v>110414.55</v>
      </c>
      <c r="T50" s="271">
        <f>AVERAGE(G50:S50)</f>
        <v>111354.93307692307</v>
      </c>
      <c r="U50" s="158">
        <v>2330</v>
      </c>
      <c r="V50" s="26" t="s">
        <v>482</v>
      </c>
      <c r="W50" s="271">
        <f>-IFERROR(VLOOKUP($U50,'[9]Trial Blc'!$B$4:AH$379,W$2,FALSE),0)</f>
        <v>90905.64</v>
      </c>
      <c r="X50" s="9"/>
      <c r="Y50" s="10"/>
      <c r="Z50" s="271">
        <f>SUM(W50:Y50)</f>
        <v>90905.64</v>
      </c>
      <c r="AA50" s="271">
        <f>-IFERROR(VLOOKUP($U50,'[9]Trial Blc'!$B$4:AL$379,AA$2,FALSE),0)</f>
        <v>92017.82</v>
      </c>
      <c r="AB50" s="271">
        <f>-IFERROR(VLOOKUP($U50,'[9]Trial Blc'!$B$4:AM$379,AB$2,FALSE),0)</f>
        <v>92529.36</v>
      </c>
      <c r="AC50" s="271">
        <f>-IFERROR(VLOOKUP($U50,'[9]Trial Blc'!$B$4:AN$379,AC$2,FALSE),0)</f>
        <v>93839.52</v>
      </c>
      <c r="AD50" s="271">
        <f>-IFERROR(VLOOKUP($U50,'[9]Trial Blc'!$B$4:AO$379,AD$2,FALSE),0)</f>
        <v>95883.12</v>
      </c>
      <c r="AE50" s="271">
        <f>-IFERROR(VLOOKUP($U50,'[9]Trial Blc'!$B$4:AP$379,AE$2,FALSE),0)</f>
        <v>96997.58</v>
      </c>
      <c r="AF50" s="271">
        <f>-IFERROR(VLOOKUP($U50,'[9]Trial Blc'!$B$4:AQ$379,AF$2,FALSE),0)</f>
        <v>97677.16</v>
      </c>
      <c r="AG50" s="271">
        <f>-IFERROR(VLOOKUP($U50,'[9]Trial Blc'!$B$4:AR$379,AG$2,FALSE),0)</f>
        <v>98480.09</v>
      </c>
      <c r="AH50" s="271">
        <f>-IFERROR(VLOOKUP($U50,'[9]Trial Blc'!$B$4:AS$379,AH$2,FALSE),0)</f>
        <v>99616.41</v>
      </c>
      <c r="AI50" s="271">
        <f>-IFERROR(VLOOKUP($U50,'[9]Trial Blc'!$B$4:AT$379,AI$2,FALSE),0)</f>
        <v>100193.05</v>
      </c>
      <c r="AJ50" s="271">
        <f>-IFERROR(VLOOKUP($U50,'[9]Trial Blc'!$B$4:AU$379,AJ$2,FALSE),0)</f>
        <v>101025.62</v>
      </c>
      <c r="AK50" s="271">
        <f>-IFERROR(VLOOKUP($U50,'[9]Trial Blc'!$B$4:AV$379,AK$2,FALSE),0)</f>
        <v>102111.27</v>
      </c>
      <c r="AL50" s="271">
        <f>-IFERROR(VLOOKUP($U50,'[9]Trial Blc'!$B$4:AW$379,AL$2,FALSE),0)</f>
        <v>103286.52</v>
      </c>
      <c r="AM50" s="356">
        <f>AVERAGE(Z50:AL50)</f>
        <v>97274.089230769241</v>
      </c>
      <c r="AN50" s="7"/>
    </row>
    <row r="51" spans="1:40" s="26" customFormat="1" x14ac:dyDescent="0.2">
      <c r="B51" s="157">
        <v>1595</v>
      </c>
      <c r="C51" s="12" t="s">
        <v>483</v>
      </c>
      <c r="D51" s="274">
        <f>IFERROR(VLOOKUP($B51,'[9]Trial Blc'!$B$4:O$379,D$2,FALSE),0)</f>
        <v>2861.76</v>
      </c>
      <c r="E51" s="274"/>
      <c r="F51" s="357"/>
      <c r="G51" s="274">
        <f>SUM(D51:F51)</f>
        <v>2861.76</v>
      </c>
      <c r="H51" s="274">
        <f>IFERROR(VLOOKUP($B51,'[9]Trial Blc'!$B$4:S$379,H$2,FALSE),0)</f>
        <v>2860.28</v>
      </c>
      <c r="I51" s="274">
        <f>IFERROR(VLOOKUP($B51,'[9]Trial Blc'!$B$4:T$379,I$2,FALSE),0)</f>
        <v>2843.28</v>
      </c>
      <c r="J51" s="274">
        <f>IFERROR(VLOOKUP($B51,'[9]Trial Blc'!$B$4:U$379,J$2,FALSE),0)</f>
        <v>2847.48</v>
      </c>
      <c r="K51" s="274">
        <f>IFERROR(VLOOKUP($B51,'[9]Trial Blc'!$B$4:V$379,K$2,FALSE),0)</f>
        <v>2867.91</v>
      </c>
      <c r="L51" s="274">
        <f>IFERROR(VLOOKUP($B51,'[9]Trial Blc'!$B$4:W$379,L$2,FALSE),0)</f>
        <v>2866.06</v>
      </c>
      <c r="M51" s="274">
        <f>IFERROR(VLOOKUP($B51,'[9]Trial Blc'!$B$4:X$379,M$2,FALSE),0)</f>
        <v>2854.39</v>
      </c>
      <c r="N51" s="274">
        <f>IFERROR(VLOOKUP($B51,'[9]Trial Blc'!$B$4:Y$379,N$2,FALSE),0)</f>
        <v>2843.8</v>
      </c>
      <c r="O51" s="274">
        <f>IFERROR(VLOOKUP($B51,'[9]Trial Blc'!$B$4:Z$379,O$2,FALSE),0)</f>
        <v>2842.07</v>
      </c>
      <c r="P51" s="274">
        <f>IFERROR(VLOOKUP($B51,'[9]Trial Blc'!$B$4:AA$379,P$2,FALSE),0)</f>
        <v>2827.8</v>
      </c>
      <c r="Q51" s="274">
        <f>IFERROR(VLOOKUP($B51,'[9]Trial Blc'!$B$4:AB$379,Q$2,FALSE),0)</f>
        <v>2818.22</v>
      </c>
      <c r="R51" s="274">
        <f>IFERROR(VLOOKUP($B51,'[9]Trial Blc'!$B$4:AC$379,R$2,FALSE),0)</f>
        <v>2815.88</v>
      </c>
      <c r="S51" s="274">
        <f>IFERROR(VLOOKUP($B51,'[9]Trial Blc'!$B$4:AD$379,S$2,FALSE),0)</f>
        <v>2818.06</v>
      </c>
      <c r="T51" s="274">
        <f>AVERAGE(G51:S51)</f>
        <v>2843.6146153846153</v>
      </c>
      <c r="U51" s="158">
        <v>2335</v>
      </c>
      <c r="V51" s="26" t="s">
        <v>484</v>
      </c>
      <c r="W51" s="271">
        <f>-IFERROR(VLOOKUP($U51,'[9]Trial Blc'!$B$4:AH$379,W$2,FALSE),0)</f>
        <v>2861.76</v>
      </c>
      <c r="X51" s="9"/>
      <c r="Y51" s="10"/>
      <c r="Z51" s="271">
        <f>SUM(W51:Y51)</f>
        <v>2861.76</v>
      </c>
      <c r="AA51" s="271">
        <f>-IFERROR(VLOOKUP($U51,'[9]Trial Blc'!$B$4:AL$379,AA$2,FALSE),0)</f>
        <v>2860.28</v>
      </c>
      <c r="AB51" s="271">
        <f>-IFERROR(VLOOKUP($U51,'[9]Trial Blc'!$B$4:AM$379,AB$2,FALSE),0)</f>
        <v>2843.28</v>
      </c>
      <c r="AC51" s="271">
        <f>-IFERROR(VLOOKUP($U51,'[9]Trial Blc'!$B$4:AN$379,AC$2,FALSE),0)</f>
        <v>2847.48</v>
      </c>
      <c r="AD51" s="271">
        <f>-IFERROR(VLOOKUP($U51,'[9]Trial Blc'!$B$4:AO$379,AD$2,FALSE),0)</f>
        <v>2867.91</v>
      </c>
      <c r="AE51" s="271">
        <f>-IFERROR(VLOOKUP($U51,'[9]Trial Blc'!$B$4:AP$379,AE$2,FALSE),0)</f>
        <v>2866.06</v>
      </c>
      <c r="AF51" s="271">
        <f>-IFERROR(VLOOKUP($U51,'[9]Trial Blc'!$B$4:AQ$379,AF$2,FALSE),0)</f>
        <v>2854.39</v>
      </c>
      <c r="AG51" s="271">
        <f>-IFERROR(VLOOKUP($U51,'[9]Trial Blc'!$B$4:AR$379,AG$2,FALSE),0)</f>
        <v>2843.8</v>
      </c>
      <c r="AH51" s="271">
        <f>-IFERROR(VLOOKUP($U51,'[9]Trial Blc'!$B$4:AS$379,AH$2,FALSE),0)</f>
        <v>2842.07</v>
      </c>
      <c r="AI51" s="271">
        <f>-IFERROR(VLOOKUP($U51,'[9]Trial Blc'!$B$4:AT$379,AI$2,FALSE),0)</f>
        <v>2827.8</v>
      </c>
      <c r="AJ51" s="271">
        <f>-IFERROR(VLOOKUP($U51,'[9]Trial Blc'!$B$4:AU$379,AJ$2,FALSE),0)</f>
        <v>2818.22</v>
      </c>
      <c r="AK51" s="271">
        <f>-IFERROR(VLOOKUP($U51,'[9]Trial Blc'!$B$4:AV$379,AK$2,FALSE),0)</f>
        <v>2815.88</v>
      </c>
      <c r="AL51" s="271">
        <f>-IFERROR(VLOOKUP($U51,'[9]Trial Blc'!$B$4:AW$379,AL$2,FALSE),0)</f>
        <v>2818.06</v>
      </c>
      <c r="AM51" s="356">
        <f>AVERAGE(Z51:AL51)</f>
        <v>2843.6146153846153</v>
      </c>
      <c r="AN51" s="7"/>
    </row>
    <row r="52" spans="1:40" s="159" customFormat="1" ht="10.5" x14ac:dyDescent="0.25">
      <c r="B52" s="153"/>
      <c r="C52" s="273" t="s">
        <v>81</v>
      </c>
      <c r="D52" s="154">
        <f>SUM(D45:D51)</f>
        <v>153650.26</v>
      </c>
      <c r="E52" s="154">
        <f t="shared" ref="E52:T52" si="9">SUM(E45:E51)</f>
        <v>0</v>
      </c>
      <c r="F52" s="154">
        <f t="shared" si="9"/>
        <v>0</v>
      </c>
      <c r="G52" s="154">
        <f t="shared" si="9"/>
        <v>153650.26</v>
      </c>
      <c r="H52" s="154">
        <f t="shared" si="9"/>
        <v>153493.06999999998</v>
      </c>
      <c r="I52" s="154">
        <f t="shared" si="9"/>
        <v>152703.54</v>
      </c>
      <c r="J52" s="154">
        <f t="shared" si="9"/>
        <v>153167.06</v>
      </c>
      <c r="K52" s="154">
        <f t="shared" si="9"/>
        <v>154394.16</v>
      </c>
      <c r="L52" s="154">
        <f t="shared" si="9"/>
        <v>154431.87</v>
      </c>
      <c r="M52" s="154">
        <f t="shared" si="9"/>
        <v>154476.94</v>
      </c>
      <c r="N52" s="154">
        <f t="shared" si="9"/>
        <v>154281.88</v>
      </c>
      <c r="O52" s="154">
        <f t="shared" si="9"/>
        <v>154769.24</v>
      </c>
      <c r="P52" s="154">
        <f t="shared" si="9"/>
        <v>154181.88</v>
      </c>
      <c r="Q52" s="154">
        <f t="shared" si="9"/>
        <v>153680.48000000001</v>
      </c>
      <c r="R52" s="154">
        <f t="shared" si="9"/>
        <v>153574.42000000001</v>
      </c>
      <c r="S52" s="154">
        <f t="shared" si="9"/>
        <v>154015.12</v>
      </c>
      <c r="T52" s="154">
        <f t="shared" si="9"/>
        <v>153909.22461538459</v>
      </c>
      <c r="U52" s="146"/>
      <c r="V52" s="20" t="s">
        <v>81</v>
      </c>
      <c r="W52" s="160">
        <f>SUM(W45:W51)</f>
        <v>125106.34999999999</v>
      </c>
      <c r="X52" s="160">
        <f t="shared" ref="X52:AM52" si="10">SUM(X45:X51)</f>
        <v>0</v>
      </c>
      <c r="Y52" s="160">
        <f t="shared" si="10"/>
        <v>0</v>
      </c>
      <c r="Z52" s="160">
        <f t="shared" si="10"/>
        <v>125106.34999999999</v>
      </c>
      <c r="AA52" s="160">
        <f t="shared" si="10"/>
        <v>126426.13</v>
      </c>
      <c r="AB52" s="160">
        <f t="shared" si="10"/>
        <v>127048.19</v>
      </c>
      <c r="AC52" s="160">
        <f t="shared" si="10"/>
        <v>128639.93000000001</v>
      </c>
      <c r="AD52" s="160">
        <f t="shared" si="10"/>
        <v>131134.5</v>
      </c>
      <c r="AE52" s="160">
        <f t="shared" si="10"/>
        <v>132474.45000000001</v>
      </c>
      <c r="AF52" s="160">
        <f t="shared" si="10"/>
        <v>133268.62000000002</v>
      </c>
      <c r="AG52" s="160">
        <f t="shared" si="10"/>
        <v>134218.00999999998</v>
      </c>
      <c r="AH52" s="160">
        <f t="shared" si="10"/>
        <v>135620.04</v>
      </c>
      <c r="AI52" s="160">
        <f t="shared" si="10"/>
        <v>136374.69999999998</v>
      </c>
      <c r="AJ52" s="160">
        <f t="shared" si="10"/>
        <v>137370.44999999998</v>
      </c>
      <c r="AK52" s="160">
        <f t="shared" si="10"/>
        <v>138712.23000000001</v>
      </c>
      <c r="AL52" s="160">
        <f t="shared" si="10"/>
        <v>140216.37</v>
      </c>
      <c r="AM52" s="160">
        <f t="shared" si="10"/>
        <v>132816.15153846153</v>
      </c>
      <c r="AN52" s="8"/>
    </row>
    <row r="53" spans="1:40" s="26" customFormat="1" x14ac:dyDescent="0.2">
      <c r="A53" s="26" t="s">
        <v>102</v>
      </c>
      <c r="B53" s="157">
        <v>1555</v>
      </c>
      <c r="C53" s="12" t="s">
        <v>103</v>
      </c>
      <c r="D53" s="271">
        <f>IFERROR(VLOOKUP($B53,'[9]Trial Blc'!$B$4:O$379,D$2,FALSE),0)</f>
        <v>54789.33</v>
      </c>
      <c r="E53" s="271"/>
      <c r="F53" s="355"/>
      <c r="G53" s="271">
        <f>SUM(D53:F53)</f>
        <v>54789.33</v>
      </c>
      <c r="H53" s="271">
        <f>IFERROR(VLOOKUP($B53,'[9]Trial Blc'!$B$4:S$379,H$2,FALSE),0)</f>
        <v>54746.39</v>
      </c>
      <c r="I53" s="271">
        <f>IFERROR(VLOOKUP($B53,'[9]Trial Blc'!$B$4:T$379,I$2,FALSE),0)</f>
        <v>54833.8</v>
      </c>
      <c r="J53" s="271">
        <f>IFERROR(VLOOKUP($B53,'[9]Trial Blc'!$B$4:U$379,J$2,FALSE),0)</f>
        <v>58519.94</v>
      </c>
      <c r="K53" s="271">
        <f>IFERROR(VLOOKUP($B53,'[9]Trial Blc'!$B$4:V$379,K$2,FALSE),0)</f>
        <v>58221.09</v>
      </c>
      <c r="L53" s="271">
        <f>IFERROR(VLOOKUP($B53,'[9]Trial Blc'!$B$4:W$379,L$2,FALSE),0)</f>
        <v>58169.16</v>
      </c>
      <c r="M53" s="271">
        <f>IFERROR(VLOOKUP($B53,'[9]Trial Blc'!$B$4:X$379,M$2,FALSE),0)</f>
        <v>58038.76</v>
      </c>
      <c r="N53" s="271">
        <f>IFERROR(VLOOKUP($B53,'[9]Trial Blc'!$B$4:Y$379,N$2,FALSE),0)</f>
        <v>56293.55</v>
      </c>
      <c r="O53" s="271">
        <f>IFERROR(VLOOKUP($B53,'[9]Trial Blc'!$B$4:Z$379,O$2,FALSE),0)</f>
        <v>56153.53</v>
      </c>
      <c r="P53" s="271">
        <f>IFERROR(VLOOKUP($B53,'[9]Trial Blc'!$B$4:AA$379,P$2,FALSE),0)</f>
        <v>57021.33</v>
      </c>
      <c r="Q53" s="271">
        <f>IFERROR(VLOOKUP($B53,'[9]Trial Blc'!$B$4:AB$379,Q$2,FALSE),0)</f>
        <v>56817.46</v>
      </c>
      <c r="R53" s="271">
        <f>IFERROR(VLOOKUP($B53,'[9]Trial Blc'!$B$4:AC$379,R$2,FALSE),0)</f>
        <v>56769.74</v>
      </c>
      <c r="S53" s="271">
        <f>IFERROR(VLOOKUP($B53,'[9]Trial Blc'!$B$4:AD$379,S$2,FALSE),0)</f>
        <v>56838.19</v>
      </c>
      <c r="T53" s="271">
        <f>AVERAGE(G53:S53)</f>
        <v>56708.636153846157</v>
      </c>
      <c r="U53" s="158">
        <v>2300</v>
      </c>
      <c r="V53" s="26" t="s">
        <v>104</v>
      </c>
      <c r="W53" s="271">
        <f>-IFERROR(VLOOKUP($U53,'[9]Trial Blc'!$B$4:AH$379,W$2,FALSE),0)</f>
        <v>44058.9</v>
      </c>
      <c r="X53" s="9"/>
      <c r="Y53" s="10"/>
      <c r="Z53" s="271">
        <f>SUM(W53:Y53)</f>
        <v>44058.9</v>
      </c>
      <c r="AA53" s="271">
        <f>-IFERROR(VLOOKUP($U53,'[9]Trial Blc'!$B$4:AL$379,AA$2,FALSE),0)</f>
        <v>44625.21</v>
      </c>
      <c r="AB53" s="271">
        <f>-IFERROR(VLOOKUP($U53,'[9]Trial Blc'!$B$4:AM$379,AB$2,FALSE),0)</f>
        <v>45004.42</v>
      </c>
      <c r="AC53" s="271">
        <f>-IFERROR(VLOOKUP($U53,'[9]Trial Blc'!$B$4:AN$379,AC$2,FALSE),0)</f>
        <v>47084.59</v>
      </c>
      <c r="AD53" s="271">
        <f>-IFERROR(VLOOKUP($U53,'[9]Trial Blc'!$B$4:AO$379,AD$2,FALSE),0)</f>
        <v>47116.3</v>
      </c>
      <c r="AE53" s="271">
        <f>-IFERROR(VLOOKUP($U53,'[9]Trial Blc'!$B$4:AP$379,AE$2,FALSE),0)</f>
        <v>47456.69</v>
      </c>
      <c r="AF53" s="271">
        <f>-IFERROR(VLOOKUP($U53,'[9]Trial Blc'!$B$4:AQ$379,AF$2,FALSE),0)</f>
        <v>47604.77</v>
      </c>
      <c r="AG53" s="271">
        <f>-IFERROR(VLOOKUP($U53,'[9]Trial Blc'!$B$4:AR$379,AG$2,FALSE),0)</f>
        <v>42675.62</v>
      </c>
      <c r="AH53" s="271">
        <f>-IFERROR(VLOOKUP($U53,'[9]Trial Blc'!$B$4:AS$379,AH$2,FALSE),0)</f>
        <v>43032.19</v>
      </c>
      <c r="AI53" s="271">
        <f>-IFERROR(VLOOKUP($U53,'[9]Trial Blc'!$B$4:AT$379,AI$2,FALSE),0)</f>
        <v>43555.35</v>
      </c>
      <c r="AJ53" s="271">
        <f>-IFERROR(VLOOKUP($U53,'[9]Trial Blc'!$B$4:AU$379,AJ$2,FALSE),0)</f>
        <v>43843.3</v>
      </c>
      <c r="AK53" s="271">
        <f>-IFERROR(VLOOKUP($U53,'[9]Trial Blc'!$B$4:AV$379,AK$2,FALSE),0)</f>
        <v>44203.63</v>
      </c>
      <c r="AL53" s="271">
        <f>-IFERROR(VLOOKUP($U53,'[9]Trial Blc'!$B$4:AW$379,AL$2,FALSE),0)</f>
        <v>44725.82</v>
      </c>
      <c r="AM53" s="356">
        <f>AVERAGE(Z53:AL53)</f>
        <v>44998.983846153838</v>
      </c>
      <c r="AN53" s="7"/>
    </row>
    <row r="54" spans="1:40" s="7" customFormat="1" x14ac:dyDescent="0.2">
      <c r="A54" s="7" t="s">
        <v>106</v>
      </c>
      <c r="B54" s="145">
        <v>1190</v>
      </c>
      <c r="C54" s="12" t="s">
        <v>107</v>
      </c>
      <c r="D54" s="271">
        <f>IFERROR(VLOOKUP($B54,'[9]Trial Blc'!$B$4:O$379,D$2,FALSE),0)</f>
        <v>4224.9399999999996</v>
      </c>
      <c r="E54" s="271"/>
      <c r="F54" s="355"/>
      <c r="G54" s="271">
        <f>SUM(D54:F54)</f>
        <v>4224.9399999999996</v>
      </c>
      <c r="H54" s="271">
        <f>IFERROR(VLOOKUP($B54,'[9]Trial Blc'!$B$4:S$379,H$2,FALSE),0)</f>
        <v>4221.4799999999996</v>
      </c>
      <c r="I54" s="271">
        <f>IFERROR(VLOOKUP($B54,'[9]Trial Blc'!$B$4:T$379,I$2,FALSE),0)</f>
        <v>4227.5200000000004</v>
      </c>
      <c r="J54" s="271">
        <f>IFERROR(VLOOKUP($B54,'[9]Trial Blc'!$B$4:U$379,J$2,FALSE),0)</f>
        <v>4226.1400000000003</v>
      </c>
      <c r="K54" s="271">
        <f>IFERROR(VLOOKUP($B54,'[9]Trial Blc'!$B$4:V$379,K$2,FALSE),0)</f>
        <v>4242.95</v>
      </c>
      <c r="L54" s="271">
        <f>IFERROR(VLOOKUP($B54,'[9]Trial Blc'!$B$4:W$379,L$2,FALSE),0)</f>
        <v>4239.1400000000003</v>
      </c>
      <c r="M54" s="271">
        <f>IFERROR(VLOOKUP($B54,'[9]Trial Blc'!$B$4:X$379,M$2,FALSE),0)</f>
        <v>4218.5200000000004</v>
      </c>
      <c r="N54" s="271">
        <f>IFERROR(VLOOKUP($B54,'[9]Trial Blc'!$B$4:Y$379,N$2,FALSE),0)</f>
        <v>4205.8500000000004</v>
      </c>
      <c r="O54" s="271">
        <f>IFERROR(VLOOKUP($B54,'[9]Trial Blc'!$B$4:Z$379,O$2,FALSE),0)</f>
        <v>4203.2</v>
      </c>
      <c r="P54" s="271">
        <f>IFERROR(VLOOKUP($B54,'[9]Trial Blc'!$B$4:AA$379,P$2,FALSE),0)</f>
        <v>4212.46</v>
      </c>
      <c r="Q54" s="271">
        <f>IFERROR(VLOOKUP($B54,'[9]Trial Blc'!$B$4:AB$379,Q$2,FALSE),0)</f>
        <v>4197.29</v>
      </c>
      <c r="R54" s="271">
        <f>IFERROR(VLOOKUP($B54,'[9]Trial Blc'!$B$4:AC$379,R$2,FALSE),0)</f>
        <v>4193.05</v>
      </c>
      <c r="S54" s="271">
        <f>IFERROR(VLOOKUP($B54,'[9]Trial Blc'!$B$4:AD$379,S$2,FALSE),0)</f>
        <v>4198.0600000000004</v>
      </c>
      <c r="T54" s="271">
        <f>AVERAGE(G54:S54)</f>
        <v>4216.2</v>
      </c>
      <c r="U54" s="149">
        <v>1985</v>
      </c>
      <c r="V54" s="7" t="s">
        <v>108</v>
      </c>
      <c r="W54" s="271">
        <f>-IFERROR(VLOOKUP($U54,'[9]Trial Blc'!$B$4:AH$379,W$2,FALSE),0)</f>
        <v>4530.18</v>
      </c>
      <c r="X54" s="9"/>
      <c r="Y54" s="10"/>
      <c r="Z54" s="271">
        <f>SUM(W54:Y54)</f>
        <v>4530.18</v>
      </c>
      <c r="AA54" s="271">
        <f>-IFERROR(VLOOKUP($U54,'[9]Trial Blc'!$B$4:AL$379,AA$2,FALSE),0)</f>
        <v>4547.96</v>
      </c>
      <c r="AB54" s="271">
        <f>-IFERROR(VLOOKUP($U54,'[9]Trial Blc'!$B$4:AM$379,AB$2,FALSE),0)</f>
        <v>4576.1099999999997</v>
      </c>
      <c r="AC54" s="271">
        <f>-IFERROR(VLOOKUP($U54,'[9]Trial Blc'!$B$4:AN$379,AC$2,FALSE),0)</f>
        <v>4596.12</v>
      </c>
      <c r="AD54" s="271">
        <f>-IFERROR(VLOOKUP($U54,'[9]Trial Blc'!$B$4:AO$379,AD$2,FALSE),0)</f>
        <v>4636.08</v>
      </c>
      <c r="AE54" s="271">
        <f>-IFERROR(VLOOKUP($U54,'[9]Trial Blc'!$B$4:AP$379,AE$2,FALSE),0)</f>
        <v>4653.6099999999997</v>
      </c>
      <c r="AF54" s="271">
        <f>-IFERROR(VLOOKUP($U54,'[9]Trial Blc'!$B$4:AQ$379,AF$2,FALSE),0)</f>
        <v>4652.5600000000004</v>
      </c>
      <c r="AG54" s="271">
        <f>-IFERROR(VLOOKUP($U54,'[9]Trial Blc'!$B$4:AR$379,AG$2,FALSE),0)</f>
        <v>4660.1400000000003</v>
      </c>
      <c r="AH54" s="271">
        <f>-IFERROR(VLOOKUP($U54,'[9]Trial Blc'!$B$4:AS$379,AH$2,FALSE),0)</f>
        <v>4678.74</v>
      </c>
      <c r="AI54" s="271">
        <f>-IFERROR(VLOOKUP($U54,'[9]Trial Blc'!$B$4:AT$379,AI$2,FALSE),0)</f>
        <v>4710.74</v>
      </c>
      <c r="AJ54" s="271">
        <f>-IFERROR(VLOOKUP($U54,'[9]Trial Blc'!$B$4:AU$379,AJ$2,FALSE),0)</f>
        <v>4715.2700000000004</v>
      </c>
      <c r="AK54" s="271">
        <f>-IFERROR(VLOOKUP($U54,'[9]Trial Blc'!$B$4:AV$379,AK$2,FALSE),0)</f>
        <v>4731.97</v>
      </c>
      <c r="AL54" s="271">
        <f>-IFERROR(VLOOKUP($U54,'[9]Trial Blc'!$B$4:AW$379,AL$2,FALSE),0)</f>
        <v>4759.13</v>
      </c>
      <c r="AM54" s="356">
        <f>AVERAGE(Z54:AL54)</f>
        <v>4649.8930769230765</v>
      </c>
    </row>
    <row r="55" spans="1:40" s="11" customFormat="1" x14ac:dyDescent="0.2">
      <c r="B55" s="155"/>
      <c r="C55" s="12"/>
      <c r="D55" s="10"/>
      <c r="E55" s="10"/>
      <c r="F55" s="12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50"/>
      <c r="W55" s="10"/>
      <c r="X55" s="12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</row>
    <row r="56" spans="1:40" s="7" customFormat="1" ht="10.5" customHeight="1" x14ac:dyDescent="0.2">
      <c r="A56" s="7" t="s">
        <v>109</v>
      </c>
      <c r="B56" s="145">
        <v>1195</v>
      </c>
      <c r="C56" s="12" t="s">
        <v>110</v>
      </c>
      <c r="D56" s="271">
        <f>IFERROR(VLOOKUP($B56,'[9]Trial Blc'!$B$4:O$379,D$2,FALSE),0)</f>
        <v>0</v>
      </c>
      <c r="E56" s="271"/>
      <c r="F56" s="355"/>
      <c r="G56" s="271">
        <f t="shared" ref="G56:G62" si="11">SUM(D56:F56)</f>
        <v>0</v>
      </c>
      <c r="H56" s="271">
        <f>IFERROR(VLOOKUP($B56,'[9]Trial Blc'!$B$4:S$379,H$2,FALSE),0)</f>
        <v>0</v>
      </c>
      <c r="I56" s="271">
        <f>IFERROR(VLOOKUP($B56,'[9]Trial Blc'!$B$4:T$379,I$2,FALSE),0)</f>
        <v>0</v>
      </c>
      <c r="J56" s="271">
        <f>IFERROR(VLOOKUP($B56,'[9]Trial Blc'!$B$4:U$379,J$2,FALSE),0)</f>
        <v>0</v>
      </c>
      <c r="K56" s="271">
        <f>IFERROR(VLOOKUP($B56,'[9]Trial Blc'!$B$4:V$379,K$2,FALSE),0)</f>
        <v>0</v>
      </c>
      <c r="L56" s="271">
        <f>IFERROR(VLOOKUP($B56,'[9]Trial Blc'!$B$4:W$379,L$2,FALSE),0)</f>
        <v>0</v>
      </c>
      <c r="M56" s="271">
        <f>IFERROR(VLOOKUP($B56,'[9]Trial Blc'!$B$4:X$379,M$2,FALSE),0)</f>
        <v>0</v>
      </c>
      <c r="N56" s="271">
        <f>IFERROR(VLOOKUP($B56,'[9]Trial Blc'!$B$4:Y$379,N$2,FALSE),0)</f>
        <v>0</v>
      </c>
      <c r="O56" s="271">
        <f>IFERROR(VLOOKUP($B56,'[9]Trial Blc'!$B$4:Z$379,O$2,FALSE),0)</f>
        <v>0</v>
      </c>
      <c r="P56" s="271">
        <f>IFERROR(VLOOKUP($B56,'[9]Trial Blc'!$B$4:AA$379,P$2,FALSE),0)</f>
        <v>0</v>
      </c>
      <c r="Q56" s="271">
        <f>IFERROR(VLOOKUP($B56,'[9]Trial Blc'!$B$4:AB$379,Q$2,FALSE),0)</f>
        <v>0</v>
      </c>
      <c r="R56" s="271">
        <f>IFERROR(VLOOKUP($B56,'[9]Trial Blc'!$B$4:AC$379,R$2,FALSE),0)</f>
        <v>0</v>
      </c>
      <c r="S56" s="271">
        <f>IFERROR(VLOOKUP($B56,'[9]Trial Blc'!$B$4:AD$379,S$2,FALSE),0)</f>
        <v>0</v>
      </c>
      <c r="T56" s="271">
        <f t="shared" ref="T56:T62" si="12">AVERAGE(G56:S56)</f>
        <v>0</v>
      </c>
      <c r="U56" s="150">
        <v>1990</v>
      </c>
      <c r="V56" s="11" t="s">
        <v>111</v>
      </c>
      <c r="W56" s="271">
        <f>-IFERROR(VLOOKUP($U56,'[9]Trial Blc'!$B$4:AH$379,W$2,FALSE),0)</f>
        <v>0</v>
      </c>
      <c r="X56" s="9"/>
      <c r="Y56" s="10"/>
      <c r="Z56" s="271">
        <f t="shared" ref="Z56:Z62" si="13">SUM(W56:Y56)</f>
        <v>0</v>
      </c>
      <c r="AA56" s="271">
        <f>-IFERROR(VLOOKUP($U56,'[9]Trial Blc'!$B$4:AL$379,AA$2,FALSE),0)</f>
        <v>0</v>
      </c>
      <c r="AB56" s="271">
        <f>-IFERROR(VLOOKUP($U56,'[9]Trial Blc'!$B$4:AM$379,AB$2,FALSE),0)</f>
        <v>0</v>
      </c>
      <c r="AC56" s="271">
        <f>-IFERROR(VLOOKUP($U56,'[9]Trial Blc'!$B$4:AN$379,AC$2,FALSE),0)</f>
        <v>0</v>
      </c>
      <c r="AD56" s="271">
        <f>-IFERROR(VLOOKUP($U56,'[9]Trial Blc'!$B$4:AO$379,AD$2,FALSE),0)</f>
        <v>0</v>
      </c>
      <c r="AE56" s="271">
        <f>-IFERROR(VLOOKUP($U56,'[9]Trial Blc'!$B$4:AP$379,AE$2,FALSE),0)</f>
        <v>0</v>
      </c>
      <c r="AF56" s="271">
        <f>-IFERROR(VLOOKUP($U56,'[9]Trial Blc'!$B$4:AQ$379,AF$2,FALSE),0)</f>
        <v>0</v>
      </c>
      <c r="AG56" s="271">
        <f>-IFERROR(VLOOKUP($U56,'[9]Trial Blc'!$B$4:AR$379,AG$2,FALSE),0)</f>
        <v>0</v>
      </c>
      <c r="AH56" s="271">
        <f>-IFERROR(VLOOKUP($U56,'[9]Trial Blc'!$B$4:AS$379,AH$2,FALSE),0)</f>
        <v>0</v>
      </c>
      <c r="AI56" s="271">
        <f>-IFERROR(VLOOKUP($U56,'[9]Trial Blc'!$B$4:AT$379,AI$2,FALSE),0)</f>
        <v>0</v>
      </c>
      <c r="AJ56" s="271">
        <f>-IFERROR(VLOOKUP($U56,'[9]Trial Blc'!$B$4:AU$379,AJ$2,FALSE),0)</f>
        <v>0</v>
      </c>
      <c r="AK56" s="271">
        <f>-IFERROR(VLOOKUP($U56,'[9]Trial Blc'!$B$4:AV$379,AK$2,FALSE),0)</f>
        <v>0</v>
      </c>
      <c r="AL56" s="271">
        <f>-IFERROR(VLOOKUP($U56,'[9]Trial Blc'!$B$4:AW$379,AL$2,FALSE),0)</f>
        <v>0</v>
      </c>
      <c r="AM56" s="356">
        <f t="shared" ref="AM56:AM63" si="14">AVERAGE(Z56:AL56)</f>
        <v>0</v>
      </c>
    </row>
    <row r="57" spans="1:40" s="7" customFormat="1" x14ac:dyDescent="0.2">
      <c r="A57" s="7" t="s">
        <v>112</v>
      </c>
      <c r="B57" s="145">
        <v>1200</v>
      </c>
      <c r="C57" s="12" t="s">
        <v>113</v>
      </c>
      <c r="D57" s="271">
        <f>IFERROR(VLOOKUP($B57,'[9]Trial Blc'!$B$4:O$379,D$2,FALSE),0)</f>
        <v>0</v>
      </c>
      <c r="E57" s="271"/>
      <c r="F57" s="355"/>
      <c r="G57" s="271">
        <f t="shared" si="11"/>
        <v>0</v>
      </c>
      <c r="H57" s="271">
        <f>IFERROR(VLOOKUP($B57,'[9]Trial Blc'!$B$4:S$379,H$2,FALSE),0)</f>
        <v>0</v>
      </c>
      <c r="I57" s="271">
        <f>IFERROR(VLOOKUP($B57,'[9]Trial Blc'!$B$4:T$379,I$2,FALSE),0)</f>
        <v>0</v>
      </c>
      <c r="J57" s="271">
        <f>IFERROR(VLOOKUP($B57,'[9]Trial Blc'!$B$4:U$379,J$2,FALSE),0)</f>
        <v>0</v>
      </c>
      <c r="K57" s="271">
        <f>IFERROR(VLOOKUP($B57,'[9]Trial Blc'!$B$4:V$379,K$2,FALSE),0)</f>
        <v>0</v>
      </c>
      <c r="L57" s="271">
        <f>IFERROR(VLOOKUP($B57,'[9]Trial Blc'!$B$4:W$379,L$2,FALSE),0)</f>
        <v>0</v>
      </c>
      <c r="M57" s="271">
        <f>IFERROR(VLOOKUP($B57,'[9]Trial Blc'!$B$4:X$379,M$2,FALSE),0)</f>
        <v>0</v>
      </c>
      <c r="N57" s="271">
        <f>IFERROR(VLOOKUP($B57,'[9]Trial Blc'!$B$4:Y$379,N$2,FALSE),0)</f>
        <v>0</v>
      </c>
      <c r="O57" s="271">
        <f>IFERROR(VLOOKUP($B57,'[9]Trial Blc'!$B$4:Z$379,O$2,FALSE),0)</f>
        <v>0</v>
      </c>
      <c r="P57" s="271">
        <f>IFERROR(VLOOKUP($B57,'[9]Trial Blc'!$B$4:AA$379,P$2,FALSE),0)</f>
        <v>0</v>
      </c>
      <c r="Q57" s="271">
        <f>IFERROR(VLOOKUP($B57,'[9]Trial Blc'!$B$4:AB$379,Q$2,FALSE),0)</f>
        <v>0</v>
      </c>
      <c r="R57" s="271">
        <f>IFERROR(VLOOKUP($B57,'[9]Trial Blc'!$B$4:AC$379,R$2,FALSE),0)</f>
        <v>0</v>
      </c>
      <c r="S57" s="271">
        <f>IFERROR(VLOOKUP($B57,'[9]Trial Blc'!$B$4:AD$379,S$2,FALSE),0)</f>
        <v>0</v>
      </c>
      <c r="T57" s="271">
        <f t="shared" si="12"/>
        <v>0</v>
      </c>
      <c r="U57" s="150">
        <v>1995</v>
      </c>
      <c r="V57" s="11" t="s">
        <v>114</v>
      </c>
      <c r="W57" s="271">
        <f>-IFERROR(VLOOKUP($U57,'[9]Trial Blc'!$B$4:AH$379,W$2,FALSE),0)</f>
        <v>0</v>
      </c>
      <c r="X57" s="9"/>
      <c r="Y57" s="10"/>
      <c r="Z57" s="271">
        <f t="shared" si="13"/>
        <v>0</v>
      </c>
      <c r="AA57" s="271">
        <f>-IFERROR(VLOOKUP($U57,'[9]Trial Blc'!$B$4:AL$379,AA$2,FALSE),0)</f>
        <v>0</v>
      </c>
      <c r="AB57" s="271">
        <f>-IFERROR(VLOOKUP($U57,'[9]Trial Blc'!$B$4:AM$379,AB$2,FALSE),0)</f>
        <v>0</v>
      </c>
      <c r="AC57" s="271">
        <f>-IFERROR(VLOOKUP($U57,'[9]Trial Blc'!$B$4:AN$379,AC$2,FALSE),0)</f>
        <v>0</v>
      </c>
      <c r="AD57" s="271">
        <f>-IFERROR(VLOOKUP($U57,'[9]Trial Blc'!$B$4:AO$379,AD$2,FALSE),0)</f>
        <v>0</v>
      </c>
      <c r="AE57" s="271">
        <f>-IFERROR(VLOOKUP($U57,'[9]Trial Blc'!$B$4:AP$379,AE$2,FALSE),0)</f>
        <v>0</v>
      </c>
      <c r="AF57" s="271">
        <f>-IFERROR(VLOOKUP($U57,'[9]Trial Blc'!$B$4:AQ$379,AF$2,FALSE),0)</f>
        <v>0</v>
      </c>
      <c r="AG57" s="271">
        <f>-IFERROR(VLOOKUP($U57,'[9]Trial Blc'!$B$4:AR$379,AG$2,FALSE),0)</f>
        <v>0</v>
      </c>
      <c r="AH57" s="271">
        <f>-IFERROR(VLOOKUP($U57,'[9]Trial Blc'!$B$4:AS$379,AH$2,FALSE),0)</f>
        <v>0</v>
      </c>
      <c r="AI57" s="271">
        <f>-IFERROR(VLOOKUP($U57,'[9]Trial Blc'!$B$4:AT$379,AI$2,FALSE),0)</f>
        <v>0</v>
      </c>
      <c r="AJ57" s="271">
        <f>-IFERROR(VLOOKUP($U57,'[9]Trial Blc'!$B$4:AU$379,AJ$2,FALSE),0)</f>
        <v>0</v>
      </c>
      <c r="AK57" s="271">
        <f>-IFERROR(VLOOKUP($U57,'[9]Trial Blc'!$B$4:AV$379,AK$2,FALSE),0)</f>
        <v>0</v>
      </c>
      <c r="AL57" s="271">
        <f>-IFERROR(VLOOKUP($U57,'[9]Trial Blc'!$B$4:AW$379,AL$2,FALSE),0)</f>
        <v>0</v>
      </c>
      <c r="AM57" s="356">
        <f t="shared" si="14"/>
        <v>0</v>
      </c>
    </row>
    <row r="58" spans="1:40" s="7" customFormat="1" x14ac:dyDescent="0.2">
      <c r="A58" s="7" t="s">
        <v>115</v>
      </c>
      <c r="B58" s="145">
        <v>1205</v>
      </c>
      <c r="C58" s="12" t="s">
        <v>116</v>
      </c>
      <c r="D58" s="271">
        <f>IFERROR(VLOOKUP($B58,'[9]Trial Blc'!$B$4:O$379,D$2,FALSE),0)</f>
        <v>1587.74</v>
      </c>
      <c r="E58" s="271"/>
      <c r="F58" s="355"/>
      <c r="G58" s="271">
        <f t="shared" si="11"/>
        <v>1587.74</v>
      </c>
      <c r="H58" s="271">
        <f>IFERROR(VLOOKUP($B58,'[9]Trial Blc'!$B$4:S$379,H$2,FALSE),0)</f>
        <v>1586.98</v>
      </c>
      <c r="I58" s="271">
        <f>IFERROR(VLOOKUP($B58,'[9]Trial Blc'!$B$4:T$379,I$2,FALSE),0)</f>
        <v>1575.91</v>
      </c>
      <c r="J58" s="271">
        <f>IFERROR(VLOOKUP($B58,'[9]Trial Blc'!$B$4:U$379,J$2,FALSE),0)</f>
        <v>1578.64</v>
      </c>
      <c r="K58" s="271">
        <f>IFERROR(VLOOKUP($B58,'[9]Trial Blc'!$B$4:V$379,K$2,FALSE),0)</f>
        <v>1590.67</v>
      </c>
      <c r="L58" s="271">
        <f>IFERROR(VLOOKUP($B58,'[9]Trial Blc'!$B$4:W$379,L$2,FALSE),0)</f>
        <v>1589.71</v>
      </c>
      <c r="M58" s="271">
        <f>IFERROR(VLOOKUP($B58,'[9]Trial Blc'!$B$4:X$379,M$2,FALSE),0)</f>
        <v>1583.41</v>
      </c>
      <c r="N58" s="271">
        <f>IFERROR(VLOOKUP($B58,'[9]Trial Blc'!$B$4:Y$379,N$2,FALSE),0)</f>
        <v>1577.38</v>
      </c>
      <c r="O58" s="271">
        <f>IFERROR(VLOOKUP($B58,'[9]Trial Blc'!$B$4:Z$379,O$2,FALSE),0)</f>
        <v>1576.42</v>
      </c>
      <c r="P58" s="271">
        <f>IFERROR(VLOOKUP($B58,'[9]Trial Blc'!$B$4:AA$379,P$2,FALSE),0)</f>
        <v>1566.9</v>
      </c>
      <c r="Q58" s="271">
        <f>IFERROR(VLOOKUP($B58,'[9]Trial Blc'!$B$4:AB$379,Q$2,FALSE),0)</f>
        <v>1561.65</v>
      </c>
      <c r="R58" s="271">
        <f>IFERROR(VLOOKUP($B58,'[9]Trial Blc'!$B$4:AC$379,R$2,FALSE),0)</f>
        <v>1560.39</v>
      </c>
      <c r="S58" s="271">
        <f>IFERROR(VLOOKUP($B58,'[9]Trial Blc'!$B$4:AD$379,S$2,FALSE),0)</f>
        <v>1561.5</v>
      </c>
      <c r="T58" s="271">
        <f t="shared" si="12"/>
        <v>1576.7153846153849</v>
      </c>
      <c r="U58" s="149">
        <v>2000</v>
      </c>
      <c r="V58" s="7" t="s">
        <v>117</v>
      </c>
      <c r="W58" s="271">
        <f>-IFERROR(VLOOKUP($U58,'[9]Trial Blc'!$B$4:AH$379,W$2,FALSE),0)</f>
        <v>769.37</v>
      </c>
      <c r="X58" s="9"/>
      <c r="Y58" s="10"/>
      <c r="Z58" s="271">
        <f t="shared" si="13"/>
        <v>769.37</v>
      </c>
      <c r="AA58" s="271">
        <f>-IFERROR(VLOOKUP($U58,'[9]Trial Blc'!$B$4:AL$379,AA$2,FALSE),0)</f>
        <v>782.23</v>
      </c>
      <c r="AB58" s="271">
        <f>-IFERROR(VLOOKUP($U58,'[9]Trial Blc'!$B$4:AM$379,AB$2,FALSE),0)</f>
        <v>789.9</v>
      </c>
      <c r="AC58" s="271">
        <f>-IFERROR(VLOOKUP($U58,'[9]Trial Blc'!$B$4:AN$379,AC$2,FALSE),0)</f>
        <v>804.43</v>
      </c>
      <c r="AD58" s="271">
        <f>-IFERROR(VLOOKUP($U58,'[9]Trial Blc'!$B$4:AO$379,AD$2,FALSE),0)</f>
        <v>823.82</v>
      </c>
      <c r="AE58" s="271">
        <f>-IFERROR(VLOOKUP($U58,'[9]Trial Blc'!$B$4:AP$379,AE$2,FALSE),0)</f>
        <v>836.57</v>
      </c>
      <c r="AF58" s="271">
        <f>-IFERROR(VLOOKUP($U58,'[9]Trial Blc'!$B$4:AQ$379,AF$2,FALSE),0)</f>
        <v>846.45</v>
      </c>
      <c r="AG58" s="271">
        <f>-IFERROR(VLOOKUP($U58,'[9]Trial Blc'!$B$4:AR$379,AG$2,FALSE),0)</f>
        <v>856.37</v>
      </c>
      <c r="AH58" s="271">
        <f>-IFERROR(VLOOKUP($U58,'[9]Trial Blc'!$B$4:AS$379,AH$2,FALSE),0)</f>
        <v>868.98</v>
      </c>
      <c r="AI58" s="271">
        <f>-IFERROR(VLOOKUP($U58,'[9]Trial Blc'!$B$4:AT$379,AI$2,FALSE),0)</f>
        <v>876.79</v>
      </c>
      <c r="AJ58" s="271">
        <f>-IFERROR(VLOOKUP($U58,'[9]Trial Blc'!$B$4:AU$379,AJ$2,FALSE),0)</f>
        <v>886.87</v>
      </c>
      <c r="AK58" s="271">
        <f>-IFERROR(VLOOKUP($U58,'[9]Trial Blc'!$B$4:AV$379,AK$2,FALSE),0)</f>
        <v>899.15</v>
      </c>
      <c r="AL58" s="271">
        <f>-IFERROR(VLOOKUP($U58,'[9]Trial Blc'!$B$4:AW$379,AL$2,FALSE),0)</f>
        <v>912.81</v>
      </c>
      <c r="AM58" s="356">
        <f t="shared" si="14"/>
        <v>842.59538461538455</v>
      </c>
    </row>
    <row r="59" spans="1:40" s="11" customFormat="1" x14ac:dyDescent="0.2">
      <c r="A59" s="11" t="s">
        <v>118</v>
      </c>
      <c r="B59" s="155">
        <v>1210</v>
      </c>
      <c r="C59" s="12" t="s">
        <v>119</v>
      </c>
      <c r="D59" s="271">
        <f>IFERROR(VLOOKUP($B59,'[9]Trial Blc'!$B$4:O$379,D$2,FALSE),0)</f>
        <v>0</v>
      </c>
      <c r="E59" s="271"/>
      <c r="F59" s="355"/>
      <c r="G59" s="271">
        <f t="shared" si="11"/>
        <v>0</v>
      </c>
      <c r="H59" s="271">
        <f>IFERROR(VLOOKUP($B59,'[9]Trial Blc'!$B$4:S$379,H$2,FALSE),0)</f>
        <v>0</v>
      </c>
      <c r="I59" s="271">
        <f>IFERROR(VLOOKUP($B59,'[9]Trial Blc'!$B$4:T$379,I$2,FALSE),0)</f>
        <v>0</v>
      </c>
      <c r="J59" s="271">
        <f>IFERROR(VLOOKUP($B59,'[9]Trial Blc'!$B$4:U$379,J$2,FALSE),0)</f>
        <v>0</v>
      </c>
      <c r="K59" s="271">
        <f>IFERROR(VLOOKUP($B59,'[9]Trial Blc'!$B$4:V$379,K$2,FALSE),0)</f>
        <v>0</v>
      </c>
      <c r="L59" s="271">
        <f>IFERROR(VLOOKUP($B59,'[9]Trial Blc'!$B$4:W$379,L$2,FALSE),0)</f>
        <v>0</v>
      </c>
      <c r="M59" s="271">
        <f>IFERROR(VLOOKUP($B59,'[9]Trial Blc'!$B$4:X$379,M$2,FALSE),0)</f>
        <v>0</v>
      </c>
      <c r="N59" s="271">
        <f>IFERROR(VLOOKUP($B59,'[9]Trial Blc'!$B$4:Y$379,N$2,FALSE),0)</f>
        <v>0</v>
      </c>
      <c r="O59" s="271">
        <f>IFERROR(VLOOKUP($B59,'[9]Trial Blc'!$B$4:Z$379,O$2,FALSE),0)</f>
        <v>0</v>
      </c>
      <c r="P59" s="271">
        <f>IFERROR(VLOOKUP($B59,'[9]Trial Blc'!$B$4:AA$379,P$2,FALSE),0)</f>
        <v>0</v>
      </c>
      <c r="Q59" s="271">
        <f>IFERROR(VLOOKUP($B59,'[9]Trial Blc'!$B$4:AB$379,Q$2,FALSE),0)</f>
        <v>0</v>
      </c>
      <c r="R59" s="271">
        <f>IFERROR(VLOOKUP($B59,'[9]Trial Blc'!$B$4:AC$379,R$2,FALSE),0)</f>
        <v>0</v>
      </c>
      <c r="S59" s="271">
        <f>IFERROR(VLOOKUP($B59,'[9]Trial Blc'!$B$4:AD$379,S$2,FALSE),0)</f>
        <v>0</v>
      </c>
      <c r="T59" s="271">
        <f t="shared" si="12"/>
        <v>0</v>
      </c>
      <c r="U59" s="150">
        <v>2005</v>
      </c>
      <c r="V59" s="11" t="s">
        <v>120</v>
      </c>
      <c r="W59" s="271">
        <f>-IFERROR(VLOOKUP($U59,'[9]Trial Blc'!$B$4:AH$379,W$2,FALSE),0)</f>
        <v>0</v>
      </c>
      <c r="X59" s="9"/>
      <c r="Y59" s="10"/>
      <c r="Z59" s="271">
        <f t="shared" si="13"/>
        <v>0</v>
      </c>
      <c r="AA59" s="271">
        <f>-IFERROR(VLOOKUP($U59,'[9]Trial Blc'!$B$4:AL$379,AA$2,FALSE),0)</f>
        <v>0</v>
      </c>
      <c r="AB59" s="271">
        <f>-IFERROR(VLOOKUP($U59,'[9]Trial Blc'!$B$4:AM$379,AB$2,FALSE),0)</f>
        <v>0</v>
      </c>
      <c r="AC59" s="271">
        <f>-IFERROR(VLOOKUP($U59,'[9]Trial Blc'!$B$4:AN$379,AC$2,FALSE),0)</f>
        <v>0</v>
      </c>
      <c r="AD59" s="271">
        <f>-IFERROR(VLOOKUP($U59,'[9]Trial Blc'!$B$4:AO$379,AD$2,FALSE),0)</f>
        <v>0</v>
      </c>
      <c r="AE59" s="271">
        <f>-IFERROR(VLOOKUP($U59,'[9]Trial Blc'!$B$4:AP$379,AE$2,FALSE),0)</f>
        <v>0</v>
      </c>
      <c r="AF59" s="271">
        <f>-IFERROR(VLOOKUP($U59,'[9]Trial Blc'!$B$4:AQ$379,AF$2,FALSE),0)</f>
        <v>0</v>
      </c>
      <c r="AG59" s="271">
        <f>-IFERROR(VLOOKUP($U59,'[9]Trial Blc'!$B$4:AR$379,AG$2,FALSE),0)</f>
        <v>0</v>
      </c>
      <c r="AH59" s="271">
        <f>-IFERROR(VLOOKUP($U59,'[9]Trial Blc'!$B$4:AS$379,AH$2,FALSE),0)</f>
        <v>0</v>
      </c>
      <c r="AI59" s="271">
        <f>-IFERROR(VLOOKUP($U59,'[9]Trial Blc'!$B$4:AT$379,AI$2,FALSE),0)</f>
        <v>0</v>
      </c>
      <c r="AJ59" s="271">
        <f>-IFERROR(VLOOKUP($U59,'[9]Trial Blc'!$B$4:AU$379,AJ$2,FALSE),0)</f>
        <v>0</v>
      </c>
      <c r="AK59" s="271">
        <f>-IFERROR(VLOOKUP($U59,'[9]Trial Blc'!$B$4:AV$379,AK$2,FALSE),0)</f>
        <v>0</v>
      </c>
      <c r="AL59" s="271">
        <f>-IFERROR(VLOOKUP($U59,'[9]Trial Blc'!$B$4:AW$379,AL$2,FALSE),0)</f>
        <v>0</v>
      </c>
      <c r="AM59" s="356">
        <f t="shared" si="14"/>
        <v>0</v>
      </c>
      <c r="AN59" s="7"/>
    </row>
    <row r="60" spans="1:40" s="11" customFormat="1" x14ac:dyDescent="0.2">
      <c r="A60" s="11" t="s">
        <v>121</v>
      </c>
      <c r="B60" s="155">
        <v>1215</v>
      </c>
      <c r="C60" s="12" t="s">
        <v>122</v>
      </c>
      <c r="D60" s="271">
        <f>IFERROR(VLOOKUP($B60,'[9]Trial Blc'!$B$4:O$379,D$2,FALSE),0)</f>
        <v>0</v>
      </c>
      <c r="E60" s="271"/>
      <c r="F60" s="355"/>
      <c r="G60" s="271">
        <f t="shared" si="11"/>
        <v>0</v>
      </c>
      <c r="H60" s="271">
        <f>IFERROR(VLOOKUP($B60,'[9]Trial Blc'!$B$4:S$379,H$2,FALSE),0)</f>
        <v>0</v>
      </c>
      <c r="I60" s="271">
        <f>IFERROR(VLOOKUP($B60,'[9]Trial Blc'!$B$4:T$379,I$2,FALSE),0)</f>
        <v>0</v>
      </c>
      <c r="J60" s="271">
        <f>IFERROR(VLOOKUP($B60,'[9]Trial Blc'!$B$4:U$379,J$2,FALSE),0)</f>
        <v>0</v>
      </c>
      <c r="K60" s="271">
        <f>IFERROR(VLOOKUP($B60,'[9]Trial Blc'!$B$4:V$379,K$2,FALSE),0)</f>
        <v>0</v>
      </c>
      <c r="L60" s="271">
        <f>IFERROR(VLOOKUP($B60,'[9]Trial Blc'!$B$4:W$379,L$2,FALSE),0)</f>
        <v>0</v>
      </c>
      <c r="M60" s="271">
        <f>IFERROR(VLOOKUP($B60,'[9]Trial Blc'!$B$4:X$379,M$2,FALSE),0)</f>
        <v>0</v>
      </c>
      <c r="N60" s="271">
        <f>IFERROR(VLOOKUP($B60,'[9]Trial Blc'!$B$4:Y$379,N$2,FALSE),0)</f>
        <v>0</v>
      </c>
      <c r="O60" s="271">
        <f>IFERROR(VLOOKUP($B60,'[9]Trial Blc'!$B$4:Z$379,O$2,FALSE),0)</f>
        <v>0</v>
      </c>
      <c r="P60" s="271">
        <f>IFERROR(VLOOKUP($B60,'[9]Trial Blc'!$B$4:AA$379,P$2,FALSE),0)</f>
        <v>0</v>
      </c>
      <c r="Q60" s="271">
        <f>IFERROR(VLOOKUP($B60,'[9]Trial Blc'!$B$4:AB$379,Q$2,FALSE),0)</f>
        <v>0</v>
      </c>
      <c r="R60" s="271">
        <f>IFERROR(VLOOKUP($B60,'[9]Trial Blc'!$B$4:AC$379,R$2,FALSE),0)</f>
        <v>0</v>
      </c>
      <c r="S60" s="271">
        <f>IFERROR(VLOOKUP($B60,'[9]Trial Blc'!$B$4:AD$379,S$2,FALSE),0)</f>
        <v>0</v>
      </c>
      <c r="T60" s="271">
        <f t="shared" si="12"/>
        <v>0</v>
      </c>
      <c r="U60" s="150">
        <v>2010</v>
      </c>
      <c r="V60" s="11" t="s">
        <v>123</v>
      </c>
      <c r="W60" s="271">
        <f>-IFERROR(VLOOKUP($U60,'[9]Trial Blc'!$B$4:AH$379,W$2,FALSE),0)</f>
        <v>0</v>
      </c>
      <c r="X60" s="9"/>
      <c r="Y60" s="10"/>
      <c r="Z60" s="271">
        <f t="shared" si="13"/>
        <v>0</v>
      </c>
      <c r="AA60" s="271">
        <f>-IFERROR(VLOOKUP($U60,'[9]Trial Blc'!$B$4:AL$379,AA$2,FALSE),0)</f>
        <v>0</v>
      </c>
      <c r="AB60" s="271">
        <f>-IFERROR(VLOOKUP($U60,'[9]Trial Blc'!$B$4:AM$379,AB$2,FALSE),0)</f>
        <v>0</v>
      </c>
      <c r="AC60" s="271">
        <f>-IFERROR(VLOOKUP($U60,'[9]Trial Blc'!$B$4:AN$379,AC$2,FALSE),0)</f>
        <v>0</v>
      </c>
      <c r="AD60" s="271">
        <f>-IFERROR(VLOOKUP($U60,'[9]Trial Blc'!$B$4:AO$379,AD$2,FALSE),0)</f>
        <v>0</v>
      </c>
      <c r="AE60" s="271">
        <f>-IFERROR(VLOOKUP($U60,'[9]Trial Blc'!$B$4:AP$379,AE$2,FALSE),0)</f>
        <v>0</v>
      </c>
      <c r="AF60" s="271">
        <f>-IFERROR(VLOOKUP($U60,'[9]Trial Blc'!$B$4:AQ$379,AF$2,FALSE),0)</f>
        <v>0</v>
      </c>
      <c r="AG60" s="271">
        <f>-IFERROR(VLOOKUP($U60,'[9]Trial Blc'!$B$4:AR$379,AG$2,FALSE),0)</f>
        <v>0</v>
      </c>
      <c r="AH60" s="271">
        <f>-IFERROR(VLOOKUP($U60,'[9]Trial Blc'!$B$4:AS$379,AH$2,FALSE),0)</f>
        <v>0</v>
      </c>
      <c r="AI60" s="271">
        <f>-IFERROR(VLOOKUP($U60,'[9]Trial Blc'!$B$4:AT$379,AI$2,FALSE),0)</f>
        <v>0</v>
      </c>
      <c r="AJ60" s="271">
        <f>-IFERROR(VLOOKUP($U60,'[9]Trial Blc'!$B$4:AU$379,AJ$2,FALSE),0)</f>
        <v>0</v>
      </c>
      <c r="AK60" s="271">
        <f>-IFERROR(VLOOKUP($U60,'[9]Trial Blc'!$B$4:AV$379,AK$2,FALSE),0)</f>
        <v>0</v>
      </c>
      <c r="AL60" s="271">
        <f>-IFERROR(VLOOKUP($U60,'[9]Trial Blc'!$B$4:AW$379,AL$2,FALSE),0)</f>
        <v>0</v>
      </c>
      <c r="AM60" s="356">
        <f t="shared" si="14"/>
        <v>0</v>
      </c>
      <c r="AN60" s="7"/>
    </row>
    <row r="61" spans="1:40" s="11" customFormat="1" x14ac:dyDescent="0.2">
      <c r="B61" s="155">
        <v>1640</v>
      </c>
      <c r="C61" s="12" t="s">
        <v>124</v>
      </c>
      <c r="D61" s="271">
        <f>IFERROR(VLOOKUP($B61,'[9]Trial Blc'!$B$4:O$379,D$2,FALSE),0)</f>
        <v>0</v>
      </c>
      <c r="E61" s="271"/>
      <c r="F61" s="355"/>
      <c r="G61" s="271">
        <f t="shared" si="11"/>
        <v>0</v>
      </c>
      <c r="H61" s="271">
        <f>IFERROR(VLOOKUP($B61,'[9]Trial Blc'!$B$4:S$379,H$2,FALSE),0)</f>
        <v>0</v>
      </c>
      <c r="I61" s="271">
        <f>IFERROR(VLOOKUP($B61,'[9]Trial Blc'!$B$4:T$379,I$2,FALSE),0)</f>
        <v>0</v>
      </c>
      <c r="J61" s="271">
        <f>IFERROR(VLOOKUP($B61,'[9]Trial Blc'!$B$4:U$379,J$2,FALSE),0)</f>
        <v>0</v>
      </c>
      <c r="K61" s="271">
        <f>IFERROR(VLOOKUP($B61,'[9]Trial Blc'!$B$4:V$379,K$2,FALSE),0)</f>
        <v>0</v>
      </c>
      <c r="L61" s="271">
        <f>IFERROR(VLOOKUP($B61,'[9]Trial Blc'!$B$4:W$379,L$2,FALSE),0)</f>
        <v>0</v>
      </c>
      <c r="M61" s="271">
        <f>IFERROR(VLOOKUP($B61,'[9]Trial Blc'!$B$4:X$379,M$2,FALSE),0)</f>
        <v>0</v>
      </c>
      <c r="N61" s="271">
        <f>IFERROR(VLOOKUP($B61,'[9]Trial Blc'!$B$4:Y$379,N$2,FALSE),0)</f>
        <v>0</v>
      </c>
      <c r="O61" s="271">
        <f>IFERROR(VLOOKUP($B61,'[9]Trial Blc'!$B$4:Z$379,O$2,FALSE),0)</f>
        <v>0</v>
      </c>
      <c r="P61" s="271">
        <f>IFERROR(VLOOKUP($B61,'[9]Trial Blc'!$B$4:AA$379,P$2,FALSE),0)</f>
        <v>0</v>
      </c>
      <c r="Q61" s="271">
        <f>IFERROR(VLOOKUP($B61,'[9]Trial Blc'!$B$4:AB$379,Q$2,FALSE),0)</f>
        <v>0</v>
      </c>
      <c r="R61" s="271">
        <f>IFERROR(VLOOKUP($B61,'[9]Trial Blc'!$B$4:AC$379,R$2,FALSE),0)</f>
        <v>0</v>
      </c>
      <c r="S61" s="271">
        <f>IFERROR(VLOOKUP($B61,'[9]Trial Blc'!$B$4:AD$379,S$2,FALSE),0)</f>
        <v>0</v>
      </c>
      <c r="T61" s="271">
        <f t="shared" si="12"/>
        <v>0</v>
      </c>
      <c r="U61" s="150"/>
      <c r="W61" s="10"/>
      <c r="X61" s="12"/>
      <c r="Y61" s="10"/>
      <c r="Z61" s="10">
        <f t="shared" si="13"/>
        <v>0</v>
      </c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7">
        <f t="shared" si="14"/>
        <v>0</v>
      </c>
      <c r="AN61" s="7"/>
    </row>
    <row r="62" spans="1:40" s="7" customFormat="1" x14ac:dyDescent="0.2">
      <c r="B62" s="145">
        <v>1220</v>
      </c>
      <c r="C62" s="12" t="s">
        <v>125</v>
      </c>
      <c r="D62" s="274">
        <f>IFERROR(VLOOKUP($B62,'[9]Trial Blc'!$B$4:O$379,D$2,FALSE),0)</f>
        <v>0</v>
      </c>
      <c r="E62" s="271"/>
      <c r="F62" s="355"/>
      <c r="G62" s="271">
        <f t="shared" si="11"/>
        <v>0</v>
      </c>
      <c r="H62" s="271">
        <f>IFERROR(VLOOKUP($B62,'[9]Trial Blc'!$B$4:S$379,H$2,FALSE),0)</f>
        <v>0</v>
      </c>
      <c r="I62" s="271">
        <f>IFERROR(VLOOKUP($B62,'[9]Trial Blc'!$B$4:T$379,I$2,FALSE),0)</f>
        <v>0</v>
      </c>
      <c r="J62" s="271">
        <f>IFERROR(VLOOKUP($B62,'[9]Trial Blc'!$B$4:U$379,J$2,FALSE),0)</f>
        <v>0</v>
      </c>
      <c r="K62" s="271">
        <f>IFERROR(VLOOKUP($B62,'[9]Trial Blc'!$B$4:V$379,K$2,FALSE),0)</f>
        <v>0</v>
      </c>
      <c r="L62" s="271">
        <f>IFERROR(VLOOKUP($B62,'[9]Trial Blc'!$B$4:W$379,L$2,FALSE),0)</f>
        <v>0</v>
      </c>
      <c r="M62" s="271">
        <f>IFERROR(VLOOKUP($B62,'[9]Trial Blc'!$B$4:X$379,M$2,FALSE),0)</f>
        <v>0</v>
      </c>
      <c r="N62" s="271">
        <f>IFERROR(VLOOKUP($B62,'[9]Trial Blc'!$B$4:Y$379,N$2,FALSE),0)</f>
        <v>0</v>
      </c>
      <c r="O62" s="271">
        <f>IFERROR(VLOOKUP($B62,'[9]Trial Blc'!$B$4:Z$379,O$2,FALSE),0)</f>
        <v>0</v>
      </c>
      <c r="P62" s="271">
        <f>IFERROR(VLOOKUP($B62,'[9]Trial Blc'!$B$4:AA$379,P$2,FALSE),0)</f>
        <v>0</v>
      </c>
      <c r="Q62" s="271">
        <f>IFERROR(VLOOKUP($B62,'[9]Trial Blc'!$B$4:AB$379,Q$2,FALSE),0)</f>
        <v>0</v>
      </c>
      <c r="R62" s="271">
        <f>IFERROR(VLOOKUP($B62,'[9]Trial Blc'!$B$4:AC$379,R$2,FALSE),0)</f>
        <v>0</v>
      </c>
      <c r="S62" s="271">
        <f>IFERROR(VLOOKUP($B62,'[9]Trial Blc'!$B$4:AD$379,S$2,FALSE),0)</f>
        <v>0</v>
      </c>
      <c r="T62" s="271">
        <f t="shared" si="12"/>
        <v>0</v>
      </c>
      <c r="U62" s="149"/>
      <c r="W62" s="16"/>
      <c r="X62" s="170"/>
      <c r="Y62" s="16"/>
      <c r="Z62" s="16">
        <f t="shared" si="13"/>
        <v>0</v>
      </c>
      <c r="AA62" s="16">
        <f>+$X62</f>
        <v>0</v>
      </c>
      <c r="AB62" s="16">
        <f>+$X62</f>
        <v>0</v>
      </c>
      <c r="AC62" s="16">
        <f>+$X62</f>
        <v>0</v>
      </c>
      <c r="AD62" s="16">
        <f>+$X62</f>
        <v>0</v>
      </c>
      <c r="AE62" s="16"/>
      <c r="AF62" s="16"/>
      <c r="AG62" s="16"/>
      <c r="AH62" s="16"/>
      <c r="AI62" s="16"/>
      <c r="AJ62" s="16"/>
      <c r="AK62" s="16"/>
      <c r="AL62" s="16"/>
      <c r="AM62" s="171">
        <f t="shared" si="14"/>
        <v>0</v>
      </c>
    </row>
    <row r="63" spans="1:40" s="8" customFormat="1" ht="10.5" x14ac:dyDescent="0.25">
      <c r="A63" s="152" t="s">
        <v>126</v>
      </c>
      <c r="B63" s="153"/>
      <c r="C63" s="273" t="s">
        <v>81</v>
      </c>
      <c r="D63" s="66">
        <f t="shared" ref="D63:S63" si="15">SUM(D60:D62)</f>
        <v>0</v>
      </c>
      <c r="E63" s="154">
        <f t="shared" si="15"/>
        <v>0</v>
      </c>
      <c r="F63" s="154">
        <f t="shared" si="15"/>
        <v>0</v>
      </c>
      <c r="G63" s="154">
        <f t="shared" si="15"/>
        <v>0</v>
      </c>
      <c r="H63" s="154">
        <f t="shared" si="15"/>
        <v>0</v>
      </c>
      <c r="I63" s="154">
        <f t="shared" si="15"/>
        <v>0</v>
      </c>
      <c r="J63" s="154">
        <f t="shared" si="15"/>
        <v>0</v>
      </c>
      <c r="K63" s="154">
        <f t="shared" si="15"/>
        <v>0</v>
      </c>
      <c r="L63" s="154">
        <f t="shared" si="15"/>
        <v>0</v>
      </c>
      <c r="M63" s="154">
        <f t="shared" si="15"/>
        <v>0</v>
      </c>
      <c r="N63" s="154">
        <f t="shared" si="15"/>
        <v>0</v>
      </c>
      <c r="O63" s="154">
        <f t="shared" si="15"/>
        <v>0</v>
      </c>
      <c r="P63" s="154">
        <f t="shared" si="15"/>
        <v>0</v>
      </c>
      <c r="Q63" s="154">
        <f t="shared" si="15"/>
        <v>0</v>
      </c>
      <c r="R63" s="154">
        <f t="shared" si="15"/>
        <v>0</v>
      </c>
      <c r="S63" s="154">
        <f t="shared" si="15"/>
        <v>0</v>
      </c>
      <c r="T63" s="154">
        <f>AVERAGE(G63:S63)</f>
        <v>0</v>
      </c>
      <c r="U63" s="146"/>
      <c r="V63" s="20" t="s">
        <v>81</v>
      </c>
      <c r="W63" s="66">
        <f t="shared" ref="W63:AD63" si="16">SUM(W60:W62)</f>
        <v>0</v>
      </c>
      <c r="X63" s="66">
        <f t="shared" si="16"/>
        <v>0</v>
      </c>
      <c r="Y63" s="66">
        <f t="shared" si="16"/>
        <v>0</v>
      </c>
      <c r="Z63" s="66">
        <f t="shared" si="16"/>
        <v>0</v>
      </c>
      <c r="AA63" s="66">
        <f t="shared" si="16"/>
        <v>0</v>
      </c>
      <c r="AB63" s="66">
        <f t="shared" si="16"/>
        <v>0</v>
      </c>
      <c r="AC63" s="66">
        <f t="shared" si="16"/>
        <v>0</v>
      </c>
      <c r="AD63" s="66">
        <f t="shared" si="16"/>
        <v>0</v>
      </c>
      <c r="AE63" s="66"/>
      <c r="AF63" s="66"/>
      <c r="AG63" s="66"/>
      <c r="AH63" s="66"/>
      <c r="AI63" s="66"/>
      <c r="AJ63" s="66"/>
      <c r="AK63" s="66"/>
      <c r="AL63" s="66"/>
      <c r="AM63" s="8">
        <f t="shared" si="14"/>
        <v>0</v>
      </c>
    </row>
    <row r="64" spans="1:40" s="7" customFormat="1" x14ac:dyDescent="0.2">
      <c r="B64" s="145"/>
      <c r="C64" s="12"/>
      <c r="D64" s="10"/>
      <c r="E64" s="10"/>
      <c r="F64" s="12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49"/>
      <c r="W64" s="10"/>
      <c r="X64" s="9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1"/>
      <c r="AN64" s="11"/>
    </row>
    <row r="65" spans="1:40" s="7" customFormat="1" ht="10.5" x14ac:dyDescent="0.25">
      <c r="A65" s="8" t="s">
        <v>485</v>
      </c>
      <c r="B65" s="145"/>
      <c r="C65" s="12"/>
      <c r="D65" s="27">
        <f>SUM(D3:D64)-D33-D63-D43-D52</f>
        <v>246113.04000000004</v>
      </c>
      <c r="E65" s="27">
        <f t="shared" ref="E65:T65" si="17">SUM(E3:E64)-E33-E63-E43-E52</f>
        <v>0</v>
      </c>
      <c r="F65" s="27">
        <f t="shared" si="17"/>
        <v>0</v>
      </c>
      <c r="G65" s="27">
        <f t="shared" si="17"/>
        <v>246113.04000000004</v>
      </c>
      <c r="H65" s="27">
        <f t="shared" si="17"/>
        <v>245887.16999999995</v>
      </c>
      <c r="I65" s="27">
        <f t="shared" si="17"/>
        <v>245113.94999999992</v>
      </c>
      <c r="J65" s="27">
        <f t="shared" si="17"/>
        <v>249331.97999999998</v>
      </c>
      <c r="K65" s="27">
        <f t="shared" si="17"/>
        <v>250465.38999999998</v>
      </c>
      <c r="L65" s="27">
        <f t="shared" si="17"/>
        <v>250422.94000000006</v>
      </c>
      <c r="M65" s="27">
        <f t="shared" si="17"/>
        <v>250225.62000000005</v>
      </c>
      <c r="N65" s="27">
        <f t="shared" si="17"/>
        <v>248278.8</v>
      </c>
      <c r="O65" s="27">
        <f t="shared" si="17"/>
        <v>248615.13</v>
      </c>
      <c r="P65" s="27">
        <f t="shared" si="17"/>
        <v>248880.43000000005</v>
      </c>
      <c r="Q65" s="27">
        <f t="shared" si="17"/>
        <v>248043.22</v>
      </c>
      <c r="R65" s="27">
        <f t="shared" si="17"/>
        <v>247983.87999999998</v>
      </c>
      <c r="S65" s="27">
        <f t="shared" si="17"/>
        <v>248611.53999999998</v>
      </c>
      <c r="T65" s="27">
        <f t="shared" si="17"/>
        <v>248305.62230769231</v>
      </c>
      <c r="U65" s="146"/>
      <c r="V65" s="8" t="s">
        <v>486</v>
      </c>
      <c r="W65" s="10">
        <f t="shared" ref="W65:AD65" si="18">SUM(W3:W64)-W33-W63-W43-W52</f>
        <v>187743.03000000003</v>
      </c>
      <c r="X65" s="10">
        <f t="shared" si="18"/>
        <v>0</v>
      </c>
      <c r="Y65" s="10">
        <f t="shared" si="18"/>
        <v>0</v>
      </c>
      <c r="Z65" s="10">
        <f t="shared" si="18"/>
        <v>187743.03000000003</v>
      </c>
      <c r="AA65" s="10">
        <f t="shared" si="18"/>
        <v>189705.1700000001</v>
      </c>
      <c r="AB65" s="10">
        <f t="shared" si="18"/>
        <v>190759.17000000004</v>
      </c>
      <c r="AC65" s="10">
        <f t="shared" si="18"/>
        <v>194528.95000000007</v>
      </c>
      <c r="AD65" s="10">
        <f t="shared" si="18"/>
        <v>197246.49</v>
      </c>
      <c r="AE65" s="10">
        <f t="shared" ref="AE65:AL65" si="19">SUM(AE3:AE64)-AE33-AE63-AE43-AE52</f>
        <v>199001.19</v>
      </c>
      <c r="AF65" s="10">
        <f t="shared" si="19"/>
        <v>199946.3900000001</v>
      </c>
      <c r="AG65" s="10">
        <f t="shared" si="19"/>
        <v>195991.97</v>
      </c>
      <c r="AH65" s="10">
        <f t="shared" si="19"/>
        <v>197827.40999999995</v>
      </c>
      <c r="AI65" s="10">
        <f t="shared" si="19"/>
        <v>199173.56999999992</v>
      </c>
      <c r="AJ65" s="10">
        <f t="shared" si="19"/>
        <v>200478.23999999996</v>
      </c>
      <c r="AK65" s="10">
        <f t="shared" si="19"/>
        <v>202250.86000000002</v>
      </c>
      <c r="AL65" s="10">
        <f t="shared" si="19"/>
        <v>204385.34000000003</v>
      </c>
      <c r="AM65" s="7">
        <f>AVERAGE(Z65:AL65)</f>
        <v>196849.06</v>
      </c>
    </row>
    <row r="66" spans="1:40" s="7" customFormat="1" x14ac:dyDescent="0.2">
      <c r="B66" s="145"/>
      <c r="C66" s="12"/>
      <c r="D66" s="10"/>
      <c r="E66" s="10"/>
      <c r="F66" s="12"/>
      <c r="G66" s="10"/>
      <c r="H66" s="10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149"/>
      <c r="W66" s="10"/>
      <c r="X66" s="9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1"/>
      <c r="AN66" s="11"/>
    </row>
    <row r="67" spans="1:40" ht="15" customHeight="1" thickBot="1" x14ac:dyDescent="0.3">
      <c r="A67" s="8" t="s">
        <v>487</v>
      </c>
      <c r="D67" s="29">
        <f>+D65</f>
        <v>246113.04000000004</v>
      </c>
      <c r="E67" s="29">
        <f>+E65</f>
        <v>0</v>
      </c>
      <c r="F67" s="29">
        <f>+F65</f>
        <v>0</v>
      </c>
      <c r="G67" s="29">
        <f>+G65</f>
        <v>246113.04000000004</v>
      </c>
      <c r="H67" s="29">
        <f t="shared" ref="H67:S67" si="20">+H65</f>
        <v>245887.16999999995</v>
      </c>
      <c r="I67" s="29">
        <f t="shared" si="20"/>
        <v>245113.94999999992</v>
      </c>
      <c r="J67" s="29">
        <f t="shared" si="20"/>
        <v>249331.97999999998</v>
      </c>
      <c r="K67" s="29">
        <f t="shared" si="20"/>
        <v>250465.38999999998</v>
      </c>
      <c r="L67" s="29">
        <f t="shared" si="20"/>
        <v>250422.94000000006</v>
      </c>
      <c r="M67" s="29">
        <f t="shared" si="20"/>
        <v>250225.62000000005</v>
      </c>
      <c r="N67" s="29">
        <f t="shared" si="20"/>
        <v>248278.8</v>
      </c>
      <c r="O67" s="29">
        <f t="shared" si="20"/>
        <v>248615.13</v>
      </c>
      <c r="P67" s="29">
        <f t="shared" si="20"/>
        <v>248880.43000000005</v>
      </c>
      <c r="Q67" s="29">
        <f t="shared" si="20"/>
        <v>248043.22</v>
      </c>
      <c r="R67" s="29">
        <f t="shared" si="20"/>
        <v>247983.87999999998</v>
      </c>
      <c r="S67" s="29">
        <f t="shared" si="20"/>
        <v>248611.53999999998</v>
      </c>
      <c r="T67" s="10">
        <f>AVERAGE(G67:S67)</f>
        <v>248305.62230769233</v>
      </c>
      <c r="U67" s="146"/>
      <c r="V67" s="8" t="s">
        <v>488</v>
      </c>
      <c r="W67" s="29">
        <f t="shared" ref="W67:AL67" si="21">+W65</f>
        <v>187743.03000000003</v>
      </c>
      <c r="X67" s="29">
        <f>+X65</f>
        <v>0</v>
      </c>
      <c r="Y67" s="29">
        <f>+Y65</f>
        <v>0</v>
      </c>
      <c r="Z67" s="29">
        <f>+Z65</f>
        <v>187743.03000000003</v>
      </c>
      <c r="AA67" s="29">
        <f t="shared" si="21"/>
        <v>189705.1700000001</v>
      </c>
      <c r="AB67" s="29">
        <f t="shared" si="21"/>
        <v>190759.17000000004</v>
      </c>
      <c r="AC67" s="29">
        <f t="shared" si="21"/>
        <v>194528.95000000007</v>
      </c>
      <c r="AD67" s="29">
        <f t="shared" si="21"/>
        <v>197246.49</v>
      </c>
      <c r="AE67" s="29">
        <f t="shared" si="21"/>
        <v>199001.19</v>
      </c>
      <c r="AF67" s="29">
        <f t="shared" si="21"/>
        <v>199946.3900000001</v>
      </c>
      <c r="AG67" s="29">
        <f t="shared" si="21"/>
        <v>195991.97</v>
      </c>
      <c r="AH67" s="29">
        <f t="shared" si="21"/>
        <v>197827.40999999995</v>
      </c>
      <c r="AI67" s="29">
        <f t="shared" si="21"/>
        <v>199173.56999999992</v>
      </c>
      <c r="AJ67" s="29">
        <f t="shared" si="21"/>
        <v>200478.23999999996</v>
      </c>
      <c r="AK67" s="29">
        <f t="shared" si="21"/>
        <v>202250.86000000002</v>
      </c>
      <c r="AL67" s="29">
        <f t="shared" si="21"/>
        <v>204385.34000000003</v>
      </c>
    </row>
    <row r="68" spans="1:40" s="33" customFormat="1" ht="10.5" thickTop="1" x14ac:dyDescent="0.2">
      <c r="A68" s="38" t="s">
        <v>131</v>
      </c>
      <c r="B68" s="162"/>
      <c r="C68" s="36"/>
      <c r="D68" s="34"/>
      <c r="E68" s="34"/>
      <c r="F68" s="34"/>
      <c r="G68" s="34"/>
      <c r="H68" s="3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163"/>
      <c r="V68" s="35" t="s">
        <v>270</v>
      </c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6"/>
      <c r="AN68" s="36"/>
    </row>
    <row r="69" spans="1:40" s="33" customFormat="1" x14ac:dyDescent="0.2">
      <c r="A69" s="38" t="s">
        <v>132</v>
      </c>
      <c r="B69" s="162"/>
      <c r="C69" s="36"/>
      <c r="D69" s="34"/>
      <c r="E69" s="34"/>
      <c r="F69" s="34"/>
      <c r="G69" s="10">
        <f>SUM(D69:F69)</f>
        <v>0</v>
      </c>
      <c r="H69" s="3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163"/>
      <c r="V69" s="37" t="s">
        <v>311</v>
      </c>
      <c r="W69" s="34"/>
      <c r="X69" s="34"/>
      <c r="Y69" s="34"/>
      <c r="Z69" s="34">
        <f>SUM(W69:Y69)</f>
        <v>0</v>
      </c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6"/>
      <c r="AN69" s="36"/>
    </row>
    <row r="70" spans="1:40" s="33" customFormat="1" x14ac:dyDescent="0.2">
      <c r="A70" s="38" t="s">
        <v>133</v>
      </c>
      <c r="B70" s="162"/>
      <c r="C70" s="277"/>
      <c r="D70" s="34"/>
      <c r="E70" s="34"/>
      <c r="F70" s="34">
        <f>-F67</f>
        <v>0</v>
      </c>
      <c r="G70" s="34"/>
      <c r="H70" s="3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163"/>
      <c r="V70" s="35"/>
      <c r="W70" s="34"/>
      <c r="X70" s="34">
        <f>-X67</f>
        <v>0</v>
      </c>
      <c r="Y70" s="34">
        <f>-Y67</f>
        <v>0</v>
      </c>
      <c r="Z70" s="34">
        <f>SUM(W70:Y70)</f>
        <v>0</v>
      </c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6"/>
      <c r="AN70" s="36"/>
    </row>
    <row r="71" spans="1:40" s="33" customFormat="1" x14ac:dyDescent="0.2">
      <c r="A71" s="76" t="s">
        <v>130</v>
      </c>
      <c r="B71" s="162"/>
      <c r="C71" s="36"/>
      <c r="D71" s="34"/>
      <c r="E71" s="34"/>
      <c r="F71" s="34">
        <f>+F67-F69+F70</f>
        <v>0</v>
      </c>
      <c r="G71" s="34">
        <f>+G69-G67</f>
        <v>-246113.04000000004</v>
      </c>
      <c r="H71" s="3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34"/>
      <c r="T71" s="34"/>
      <c r="U71" s="163"/>
      <c r="V71" s="35" t="s">
        <v>489</v>
      </c>
      <c r="W71" s="34">
        <f>+W69-W67</f>
        <v>-187743.03000000003</v>
      </c>
      <c r="X71" s="34">
        <f>+X67-X69+X70</f>
        <v>0</v>
      </c>
      <c r="Y71" s="34"/>
      <c r="Z71" s="34">
        <f>+Z69-Z67</f>
        <v>-187743.03000000003</v>
      </c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>
        <f>+AL69-AL67</f>
        <v>-204385.34000000003</v>
      </c>
      <c r="AM71" s="36"/>
      <c r="AN71" s="36"/>
    </row>
    <row r="72" spans="1:40" s="11" customFormat="1" x14ac:dyDescent="0.2">
      <c r="B72" s="155"/>
      <c r="C72" s="41"/>
      <c r="F72" s="41"/>
      <c r="U72" s="150"/>
      <c r="V72" s="22"/>
      <c r="X72" s="41"/>
    </row>
    <row r="73" spans="1:40" s="8" customFormat="1" ht="26.25" customHeight="1" x14ac:dyDescent="0.3">
      <c r="A73" s="5" t="s">
        <v>134</v>
      </c>
      <c r="B73" s="144"/>
      <c r="C73" s="279" t="s">
        <v>135</v>
      </c>
      <c r="D73" s="2" t="s">
        <v>2</v>
      </c>
      <c r="E73" s="2" t="s">
        <v>4</v>
      </c>
      <c r="F73" s="42" t="s">
        <v>5</v>
      </c>
      <c r="G73" s="2" t="s">
        <v>6</v>
      </c>
      <c r="H73" s="3">
        <v>42014</v>
      </c>
      <c r="I73" s="2">
        <v>42036</v>
      </c>
      <c r="J73" s="2">
        <v>42064</v>
      </c>
      <c r="K73" s="2">
        <v>42095</v>
      </c>
      <c r="L73" s="2">
        <v>42125</v>
      </c>
      <c r="M73" s="2">
        <v>42156</v>
      </c>
      <c r="N73" s="2">
        <v>42186</v>
      </c>
      <c r="O73" s="2">
        <v>42217</v>
      </c>
      <c r="P73" s="2">
        <v>42248</v>
      </c>
      <c r="Q73" s="2">
        <v>42278</v>
      </c>
      <c r="R73" s="2">
        <v>42309</v>
      </c>
      <c r="S73" s="2">
        <v>42339</v>
      </c>
      <c r="T73" s="2" t="s">
        <v>8</v>
      </c>
      <c r="U73" s="144"/>
      <c r="V73" s="5" t="s">
        <v>1</v>
      </c>
      <c r="W73" s="2">
        <v>42004</v>
      </c>
      <c r="X73" s="1" t="s">
        <v>5</v>
      </c>
      <c r="Y73" s="2" t="s">
        <v>9</v>
      </c>
      <c r="Z73" s="2" t="s">
        <v>10</v>
      </c>
      <c r="AA73" s="3">
        <v>42014</v>
      </c>
      <c r="AB73" s="2">
        <v>42036</v>
      </c>
      <c r="AC73" s="2">
        <v>42064</v>
      </c>
      <c r="AD73" s="2">
        <v>42095</v>
      </c>
      <c r="AE73" s="2">
        <v>42125</v>
      </c>
      <c r="AF73" s="2">
        <v>42156</v>
      </c>
      <c r="AG73" s="2">
        <v>42186</v>
      </c>
      <c r="AH73" s="2">
        <v>42217</v>
      </c>
      <c r="AI73" s="2">
        <v>42248</v>
      </c>
      <c r="AJ73" s="2">
        <v>42278</v>
      </c>
      <c r="AK73" s="2">
        <v>42309</v>
      </c>
      <c r="AL73" s="2">
        <v>42339</v>
      </c>
      <c r="AM73" s="13"/>
      <c r="AN73" s="13"/>
    </row>
    <row r="74" spans="1:40" s="7" customFormat="1" x14ac:dyDescent="0.2">
      <c r="B74" s="145"/>
      <c r="C74" s="12"/>
      <c r="D74" s="10"/>
      <c r="E74" s="10"/>
      <c r="F74" s="309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49"/>
      <c r="W74" s="11"/>
      <c r="X74" s="164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</row>
    <row r="75" spans="1:40" s="7" customFormat="1" ht="10.5" x14ac:dyDescent="0.25">
      <c r="A75" s="8" t="s">
        <v>11</v>
      </c>
      <c r="B75" s="145"/>
      <c r="C75" s="12"/>
      <c r="D75" s="10"/>
      <c r="E75" s="10"/>
      <c r="F75" s="12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46"/>
      <c r="V75" s="8" t="s">
        <v>11</v>
      </c>
      <c r="W75" s="10"/>
      <c r="X75" s="9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1"/>
      <c r="AN75" s="11"/>
    </row>
    <row r="76" spans="1:40" s="7" customFormat="1" x14ac:dyDescent="0.2">
      <c r="A76" s="7" t="s">
        <v>137</v>
      </c>
      <c r="B76" s="145">
        <v>1245</v>
      </c>
      <c r="C76" s="12" t="s">
        <v>138</v>
      </c>
      <c r="D76" s="271">
        <f>IFERROR(VLOOKUP($B76,'[9]Trial Blc'!$B$4:O$379,D$2,FALSE),0)</f>
        <v>0</v>
      </c>
      <c r="E76" s="271"/>
      <c r="F76" s="355"/>
      <c r="G76" s="271">
        <f t="shared" ref="G76:G86" si="22">SUM(D76:F76)</f>
        <v>0</v>
      </c>
      <c r="H76" s="271">
        <f>IFERROR(VLOOKUP($B76,'[9]Trial Blc'!$B$4:S$379,H$2,FALSE),0)</f>
        <v>0</v>
      </c>
      <c r="I76" s="271">
        <f>IFERROR(VLOOKUP($B76,'[9]Trial Blc'!$B$4:T$379,I$2,FALSE),0)</f>
        <v>0</v>
      </c>
      <c r="J76" s="271">
        <f>IFERROR(VLOOKUP($B76,'[9]Trial Blc'!$B$4:U$379,J$2,FALSE),0)</f>
        <v>0</v>
      </c>
      <c r="K76" s="271">
        <f>IFERROR(VLOOKUP($B76,'[9]Trial Blc'!$B$4:V$379,K$2,FALSE),0)</f>
        <v>0</v>
      </c>
      <c r="L76" s="271">
        <f>IFERROR(VLOOKUP($B76,'[9]Trial Blc'!$B$4:W$379,L$2,FALSE),0)</f>
        <v>0</v>
      </c>
      <c r="M76" s="271">
        <f>IFERROR(VLOOKUP($B76,'[9]Trial Blc'!$B$4:X$379,M$2,FALSE),0)</f>
        <v>0</v>
      </c>
      <c r="N76" s="271">
        <f>IFERROR(VLOOKUP($B76,'[9]Trial Blc'!$B$4:Y$379,N$2,FALSE),0)</f>
        <v>0</v>
      </c>
      <c r="O76" s="271">
        <f>IFERROR(VLOOKUP($B76,'[9]Trial Blc'!$B$4:Z$379,O$2,FALSE),0)</f>
        <v>0</v>
      </c>
      <c r="P76" s="271">
        <f>IFERROR(VLOOKUP($B76,'[9]Trial Blc'!$B$4:AA$379,P$2,FALSE),0)</f>
        <v>0</v>
      </c>
      <c r="Q76" s="271">
        <f>IFERROR(VLOOKUP($B76,'[9]Trial Blc'!$B$4:AB$379,Q$2,FALSE),0)</f>
        <v>0</v>
      </c>
      <c r="R76" s="271">
        <f>IFERROR(VLOOKUP($B76,'[9]Trial Blc'!$B$4:AC$379,R$2,FALSE),0)</f>
        <v>0</v>
      </c>
      <c r="S76" s="271">
        <f>IFERROR(VLOOKUP($B76,'[9]Trial Blc'!$B$4:AD$379,S$2,FALSE),0)</f>
        <v>0</v>
      </c>
      <c r="T76" s="271">
        <f t="shared" ref="T76:T86" si="23">AVERAGE(G76:S76)</f>
        <v>0</v>
      </c>
      <c r="U76" s="149">
        <v>2030</v>
      </c>
      <c r="V76" s="7" t="s">
        <v>139</v>
      </c>
      <c r="W76" s="271">
        <f>-IFERROR(VLOOKUP($U76,'[9]Trial Blc'!$B$4:AH$379,W$2,FALSE),0)</f>
        <v>-2150.25</v>
      </c>
      <c r="X76" s="9"/>
      <c r="Y76" s="10"/>
      <c r="Z76" s="271">
        <f>SUM(W76:Y76)</f>
        <v>-2150.25</v>
      </c>
      <c r="AA76" s="271">
        <f>-IFERROR(VLOOKUP($U76,'[9]Trial Blc'!$B$4:AL$379,AA$2,FALSE),0)</f>
        <v>-2150.25</v>
      </c>
      <c r="AB76" s="271">
        <f>-IFERROR(VLOOKUP($U76,'[9]Trial Blc'!$B$4:AM$379,AB$2,FALSE),0)</f>
        <v>-2150.25</v>
      </c>
      <c r="AC76" s="271">
        <f>-IFERROR(VLOOKUP($U76,'[9]Trial Blc'!$B$4:AN$379,AC$2,FALSE),0)</f>
        <v>-2150.25</v>
      </c>
      <c r="AD76" s="271">
        <f>-IFERROR(VLOOKUP($U76,'[9]Trial Blc'!$B$4:AO$379,AD$2,FALSE),0)</f>
        <v>-2150.25</v>
      </c>
      <c r="AE76" s="271">
        <f>-IFERROR(VLOOKUP($U76,'[9]Trial Blc'!$B$4:AP$379,AE$2,FALSE),0)</f>
        <v>-2150.25</v>
      </c>
      <c r="AF76" s="271">
        <f>-IFERROR(VLOOKUP($U76,'[9]Trial Blc'!$B$4:AQ$379,AF$2,FALSE),0)</f>
        <v>-2150.25</v>
      </c>
      <c r="AG76" s="271">
        <f>-IFERROR(VLOOKUP($U76,'[9]Trial Blc'!$B$4:AR$379,AG$2,FALSE),0)</f>
        <v>-2150.25</v>
      </c>
      <c r="AH76" s="271">
        <f>-IFERROR(VLOOKUP($U76,'[9]Trial Blc'!$B$4:AS$379,AH$2,FALSE),0)</f>
        <v>0</v>
      </c>
      <c r="AI76" s="271">
        <f>-IFERROR(VLOOKUP($U76,'[9]Trial Blc'!$B$4:AT$379,AI$2,FALSE),0)</f>
        <v>0</v>
      </c>
      <c r="AJ76" s="271">
        <f>-IFERROR(VLOOKUP($U76,'[9]Trial Blc'!$B$4:AU$379,AJ$2,FALSE),0)</f>
        <v>0</v>
      </c>
      <c r="AK76" s="271">
        <f>-IFERROR(VLOOKUP($U76,'[9]Trial Blc'!$B$4:AV$379,AK$2,FALSE),0)</f>
        <v>0</v>
      </c>
      <c r="AL76" s="271">
        <f>-IFERROR(VLOOKUP($U76,'[9]Trial Blc'!$B$4:AW$379,AL$2,FALSE),0)</f>
        <v>0</v>
      </c>
      <c r="AM76" s="356">
        <f>AVERAGE(Z76:AL76)</f>
        <v>-1323.2307692307693</v>
      </c>
    </row>
    <row r="77" spans="1:40" s="7" customFormat="1" x14ac:dyDescent="0.2">
      <c r="A77" s="7" t="s">
        <v>140</v>
      </c>
      <c r="B77" s="145">
        <v>1250</v>
      </c>
      <c r="C77" s="12" t="s">
        <v>141</v>
      </c>
      <c r="D77" s="271">
        <f>IFERROR(VLOOKUP($B77,'[9]Trial Blc'!$B$4:O$379,D$2,FALSE),0)</f>
        <v>3421.08</v>
      </c>
      <c r="E77" s="271"/>
      <c r="F77" s="355"/>
      <c r="G77" s="271">
        <f t="shared" si="22"/>
        <v>3421.08</v>
      </c>
      <c r="H77" s="271">
        <f>IFERROR(VLOOKUP($B77,'[9]Trial Blc'!$B$4:S$379,H$2,FALSE),0)</f>
        <v>3421.08</v>
      </c>
      <c r="I77" s="271">
        <f>IFERROR(VLOOKUP($B77,'[9]Trial Blc'!$B$4:T$379,I$2,FALSE),0)</f>
        <v>3421.08</v>
      </c>
      <c r="J77" s="271">
        <f>IFERROR(VLOOKUP($B77,'[9]Trial Blc'!$B$4:U$379,J$2,FALSE),0)</f>
        <v>3421.08</v>
      </c>
      <c r="K77" s="271">
        <f>IFERROR(VLOOKUP($B77,'[9]Trial Blc'!$B$4:V$379,K$2,FALSE),0)</f>
        <v>3421.08</v>
      </c>
      <c r="L77" s="271">
        <f>IFERROR(VLOOKUP($B77,'[9]Trial Blc'!$B$4:W$379,L$2,FALSE),0)</f>
        <v>3421.08</v>
      </c>
      <c r="M77" s="271">
        <f>IFERROR(VLOOKUP($B77,'[9]Trial Blc'!$B$4:X$379,M$2,FALSE),0)</f>
        <v>3421.08</v>
      </c>
      <c r="N77" s="271">
        <f>IFERROR(VLOOKUP($B77,'[9]Trial Blc'!$B$4:Y$379,N$2,FALSE),0)</f>
        <v>3421.08</v>
      </c>
      <c r="O77" s="271">
        <f>IFERROR(VLOOKUP($B77,'[9]Trial Blc'!$B$4:Z$379,O$2,FALSE),0)</f>
        <v>3421.08</v>
      </c>
      <c r="P77" s="271">
        <f>IFERROR(VLOOKUP($B77,'[9]Trial Blc'!$B$4:AA$379,P$2,FALSE),0)</f>
        <v>3421.08</v>
      </c>
      <c r="Q77" s="271">
        <f>IFERROR(VLOOKUP($B77,'[9]Trial Blc'!$B$4:AB$379,Q$2,FALSE),0)</f>
        <v>3421.08</v>
      </c>
      <c r="R77" s="271">
        <f>IFERROR(VLOOKUP($B77,'[9]Trial Blc'!$B$4:AC$379,R$2,FALSE),0)</f>
        <v>3421.08</v>
      </c>
      <c r="S77" s="271">
        <f>IFERROR(VLOOKUP($B77,'[9]Trial Blc'!$B$4:AD$379,S$2,FALSE),0)</f>
        <v>3421.08</v>
      </c>
      <c r="T77" s="271">
        <f t="shared" si="23"/>
        <v>3421.0800000000013</v>
      </c>
      <c r="U77" s="149">
        <v>2040</v>
      </c>
      <c r="V77" s="7" t="s">
        <v>142</v>
      </c>
      <c r="W77" s="271">
        <f>-IFERROR(VLOOKUP($U77,'[9]Trial Blc'!$B$4:AH$379,W$2,FALSE),0)</f>
        <v>2113.44</v>
      </c>
      <c r="X77" s="9"/>
      <c r="Y77" s="10"/>
      <c r="Z77" s="271">
        <f>SUM(W77:Y77)</f>
        <v>2113.44</v>
      </c>
      <c r="AA77" s="271">
        <f>-IFERROR(VLOOKUP($U77,'[9]Trial Blc'!$B$4:AL$379,AA$2,FALSE),0)</f>
        <v>2120.5700000000002</v>
      </c>
      <c r="AB77" s="271">
        <f>-IFERROR(VLOOKUP($U77,'[9]Trial Blc'!$B$4:AM$379,AB$2,FALSE),0)</f>
        <v>2127.6999999999998</v>
      </c>
      <c r="AC77" s="271">
        <f>-IFERROR(VLOOKUP($U77,'[9]Trial Blc'!$B$4:AN$379,AC$2,FALSE),0)</f>
        <v>2134.83</v>
      </c>
      <c r="AD77" s="271">
        <f>-IFERROR(VLOOKUP($U77,'[9]Trial Blc'!$B$4:AO$379,AD$2,FALSE),0)</f>
        <v>2141.96</v>
      </c>
      <c r="AE77" s="271">
        <f>-IFERROR(VLOOKUP($U77,'[9]Trial Blc'!$B$4:AP$379,AE$2,FALSE),0)</f>
        <v>2149.09</v>
      </c>
      <c r="AF77" s="271">
        <f>-IFERROR(VLOOKUP($U77,'[9]Trial Blc'!$B$4:AQ$379,AF$2,FALSE),0)</f>
        <v>2156.2199999999998</v>
      </c>
      <c r="AG77" s="271">
        <f>-IFERROR(VLOOKUP($U77,'[9]Trial Blc'!$B$4:AR$379,AG$2,FALSE),0)</f>
        <v>2163.35</v>
      </c>
      <c r="AH77" s="271">
        <f>-IFERROR(VLOOKUP($U77,'[9]Trial Blc'!$B$4:AS$379,AH$2,FALSE),0)</f>
        <v>2170.48</v>
      </c>
      <c r="AI77" s="271">
        <f>-IFERROR(VLOOKUP($U77,'[9]Trial Blc'!$B$4:AT$379,AI$2,FALSE),0)</f>
        <v>2177.61</v>
      </c>
      <c r="AJ77" s="271">
        <f>-IFERROR(VLOOKUP($U77,'[9]Trial Blc'!$B$4:AU$379,AJ$2,FALSE),0)</f>
        <v>2184.7399999999998</v>
      </c>
      <c r="AK77" s="271">
        <f>-IFERROR(VLOOKUP($U77,'[9]Trial Blc'!$B$4:AV$379,AK$2,FALSE),0)</f>
        <v>2191.87</v>
      </c>
      <c r="AL77" s="271">
        <f>-IFERROR(VLOOKUP($U77,'[9]Trial Blc'!$B$4:AW$379,AL$2,FALSE),0)</f>
        <v>2199</v>
      </c>
      <c r="AM77" s="356">
        <f>AVERAGE(Z77:AL77)</f>
        <v>2156.2199999999998</v>
      </c>
    </row>
    <row r="78" spans="1:40" s="7" customFormat="1" x14ac:dyDescent="0.2">
      <c r="A78" s="7" t="s">
        <v>143</v>
      </c>
      <c r="B78" s="145"/>
      <c r="C78" s="12"/>
      <c r="D78" s="271">
        <f>IFERROR(VLOOKUP($B78,'[9]Trial Blc'!$B$4:O$379,D$2,FALSE),0)</f>
        <v>0</v>
      </c>
      <c r="E78" s="271"/>
      <c r="F78" s="355"/>
      <c r="G78" s="271">
        <f t="shared" si="22"/>
        <v>0</v>
      </c>
      <c r="H78" s="271">
        <f>IFERROR(VLOOKUP($B78,'[9]Trial Blc'!$B$4:S$379,H$2,FALSE),0)</f>
        <v>0</v>
      </c>
      <c r="I78" s="271">
        <f>IFERROR(VLOOKUP($B78,'[9]Trial Blc'!$B$4:T$379,I$2,FALSE),0)</f>
        <v>0</v>
      </c>
      <c r="J78" s="271">
        <f>IFERROR(VLOOKUP($B78,'[9]Trial Blc'!$B$4:U$379,J$2,FALSE),0)</f>
        <v>0</v>
      </c>
      <c r="K78" s="271">
        <f>IFERROR(VLOOKUP($B78,'[9]Trial Blc'!$B$4:V$379,K$2,FALSE),0)</f>
        <v>0</v>
      </c>
      <c r="L78" s="271">
        <f>IFERROR(VLOOKUP($B78,'[9]Trial Blc'!$B$4:W$379,L$2,FALSE),0)</f>
        <v>0</v>
      </c>
      <c r="M78" s="271">
        <f>IFERROR(VLOOKUP($B78,'[9]Trial Blc'!$B$4:X$379,M$2,FALSE),0)</f>
        <v>0</v>
      </c>
      <c r="N78" s="271">
        <f>IFERROR(VLOOKUP($B78,'[9]Trial Blc'!$B$4:Y$379,N$2,FALSE),0)</f>
        <v>0</v>
      </c>
      <c r="O78" s="271">
        <f>IFERROR(VLOOKUP($B78,'[9]Trial Blc'!$B$4:Z$379,O$2,FALSE),0)</f>
        <v>0</v>
      </c>
      <c r="P78" s="271">
        <f>IFERROR(VLOOKUP($B78,'[9]Trial Blc'!$B$4:AA$379,P$2,FALSE),0)</f>
        <v>0</v>
      </c>
      <c r="Q78" s="271">
        <f>IFERROR(VLOOKUP($B78,'[9]Trial Blc'!$B$4:AB$379,Q$2,FALSE),0)</f>
        <v>0</v>
      </c>
      <c r="R78" s="271">
        <f>IFERROR(VLOOKUP($B78,'[9]Trial Blc'!$B$4:AC$379,R$2,FALSE),0)</f>
        <v>0</v>
      </c>
      <c r="S78" s="271">
        <f>IFERROR(VLOOKUP($B78,'[9]Trial Blc'!$B$4:AD$379,S$2,FALSE),0)</f>
        <v>0</v>
      </c>
      <c r="T78" s="271">
        <f t="shared" si="23"/>
        <v>0</v>
      </c>
      <c r="U78" s="149"/>
      <c r="W78" s="10"/>
      <c r="X78" s="9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1"/>
      <c r="AN78" s="11"/>
    </row>
    <row r="79" spans="1:40" s="7" customFormat="1" ht="10.5" x14ac:dyDescent="0.25">
      <c r="A79" s="8" t="s">
        <v>144</v>
      </c>
      <c r="B79" s="145"/>
      <c r="C79" s="12"/>
      <c r="D79" s="271"/>
      <c r="E79" s="271"/>
      <c r="F79" s="355"/>
      <c r="G79" s="271"/>
      <c r="H79" s="271"/>
      <c r="I79" s="271"/>
      <c r="J79" s="271"/>
      <c r="K79" s="271"/>
      <c r="L79" s="271"/>
      <c r="M79" s="271"/>
      <c r="N79" s="271"/>
      <c r="O79" s="271"/>
      <c r="P79" s="271"/>
      <c r="Q79" s="271"/>
      <c r="R79" s="271"/>
      <c r="S79" s="271"/>
      <c r="T79" s="271"/>
      <c r="U79" s="146"/>
      <c r="V79" s="8" t="s">
        <v>144</v>
      </c>
      <c r="W79" s="10"/>
      <c r="X79" s="9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1"/>
      <c r="AN79" s="11"/>
    </row>
    <row r="80" spans="1:40" s="7" customFormat="1" x14ac:dyDescent="0.2">
      <c r="A80" s="7" t="s">
        <v>145</v>
      </c>
      <c r="B80" s="145">
        <v>1285</v>
      </c>
      <c r="C80" s="12" t="s">
        <v>626</v>
      </c>
      <c r="D80" s="271">
        <f>IFERROR(VLOOKUP($B80,'[9]Trial Blc'!$B$4:O$379,D$2,FALSE),0)</f>
        <v>0</v>
      </c>
      <c r="E80" s="271"/>
      <c r="F80" s="355"/>
      <c r="G80" s="271">
        <f t="shared" si="22"/>
        <v>0</v>
      </c>
      <c r="H80" s="271">
        <f>IFERROR(VLOOKUP($B80,'[9]Trial Blc'!$B$4:S$379,H$2,FALSE),0)</f>
        <v>0</v>
      </c>
      <c r="I80" s="271">
        <f>IFERROR(VLOOKUP($B80,'[9]Trial Blc'!$B$4:T$379,I$2,FALSE),0)</f>
        <v>0</v>
      </c>
      <c r="J80" s="271">
        <f>IFERROR(VLOOKUP($B80,'[9]Trial Blc'!$B$4:U$379,J$2,FALSE),0)</f>
        <v>0</v>
      </c>
      <c r="K80" s="271">
        <f>IFERROR(VLOOKUP($B80,'[9]Trial Blc'!$B$4:V$379,K$2,FALSE),0)</f>
        <v>0</v>
      </c>
      <c r="L80" s="271">
        <f>IFERROR(VLOOKUP($B80,'[9]Trial Blc'!$B$4:W$379,L$2,FALSE),0)</f>
        <v>0</v>
      </c>
      <c r="M80" s="271">
        <f>IFERROR(VLOOKUP($B80,'[9]Trial Blc'!$B$4:X$379,M$2,FALSE),0)</f>
        <v>0</v>
      </c>
      <c r="N80" s="271">
        <f>IFERROR(VLOOKUP($B80,'[9]Trial Blc'!$B$4:Y$379,N$2,FALSE),0)</f>
        <v>0</v>
      </c>
      <c r="O80" s="271">
        <f>IFERROR(VLOOKUP($B80,'[9]Trial Blc'!$B$4:Z$379,O$2,FALSE),0)</f>
        <v>0</v>
      </c>
      <c r="P80" s="271">
        <f>IFERROR(VLOOKUP($B80,'[9]Trial Blc'!$B$4:AA$379,P$2,FALSE),0)</f>
        <v>0</v>
      </c>
      <c r="Q80" s="271">
        <f>IFERROR(VLOOKUP($B80,'[9]Trial Blc'!$B$4:AB$379,Q$2,FALSE),0)</f>
        <v>0</v>
      </c>
      <c r="R80" s="271">
        <f>IFERROR(VLOOKUP($B80,'[9]Trial Blc'!$B$4:AC$379,R$2,FALSE),0)</f>
        <v>0</v>
      </c>
      <c r="S80" s="271">
        <f>IFERROR(VLOOKUP($B80,'[9]Trial Blc'!$B$4:AD$379,S$2,FALSE),0)</f>
        <v>0</v>
      </c>
      <c r="T80" s="271">
        <f t="shared" si="23"/>
        <v>0</v>
      </c>
      <c r="U80" s="149"/>
      <c r="W80" s="10"/>
      <c r="X80" s="9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1"/>
      <c r="AN80" s="11"/>
    </row>
    <row r="81" spans="1:40" s="7" customFormat="1" x14ac:dyDescent="0.2">
      <c r="A81" s="7" t="s">
        <v>147</v>
      </c>
      <c r="B81" s="145">
        <v>1290</v>
      </c>
      <c r="C81" s="12" t="s">
        <v>148</v>
      </c>
      <c r="D81" s="271">
        <f>IFERROR(VLOOKUP($B81,'[9]Trial Blc'!$B$4:O$379,D$2,FALSE),0)</f>
        <v>1078</v>
      </c>
      <c r="E81" s="271"/>
      <c r="F81" s="355"/>
      <c r="G81" s="271">
        <f t="shared" si="22"/>
        <v>1078</v>
      </c>
      <c r="H81" s="271">
        <f>IFERROR(VLOOKUP($B81,'[9]Trial Blc'!$B$4:S$379,H$2,FALSE),0)</f>
        <v>1078</v>
      </c>
      <c r="I81" s="271">
        <f>IFERROR(VLOOKUP($B81,'[9]Trial Blc'!$B$4:T$379,I$2,FALSE),0)</f>
        <v>1078</v>
      </c>
      <c r="J81" s="271">
        <f>IFERROR(VLOOKUP($B81,'[9]Trial Blc'!$B$4:U$379,J$2,FALSE),0)</f>
        <v>1078</v>
      </c>
      <c r="K81" s="271">
        <f>IFERROR(VLOOKUP($B81,'[9]Trial Blc'!$B$4:V$379,K$2,FALSE),0)</f>
        <v>1078</v>
      </c>
      <c r="L81" s="271">
        <f>IFERROR(VLOOKUP($B81,'[9]Trial Blc'!$B$4:W$379,L$2,FALSE),0)</f>
        <v>1078</v>
      </c>
      <c r="M81" s="271">
        <f>IFERROR(VLOOKUP($B81,'[9]Trial Blc'!$B$4:X$379,M$2,FALSE),0)</f>
        <v>1078</v>
      </c>
      <c r="N81" s="271">
        <f>IFERROR(VLOOKUP($B81,'[9]Trial Blc'!$B$4:Y$379,N$2,FALSE),0)</f>
        <v>1078</v>
      </c>
      <c r="O81" s="271">
        <f>IFERROR(VLOOKUP($B81,'[9]Trial Blc'!$B$4:Z$379,O$2,FALSE),0)</f>
        <v>1078</v>
      </c>
      <c r="P81" s="271">
        <f>IFERROR(VLOOKUP($B81,'[9]Trial Blc'!$B$4:AA$379,P$2,FALSE),0)</f>
        <v>1078</v>
      </c>
      <c r="Q81" s="271">
        <f>IFERROR(VLOOKUP($B81,'[9]Trial Blc'!$B$4:AB$379,Q$2,FALSE),0)</f>
        <v>1078</v>
      </c>
      <c r="R81" s="271">
        <f>IFERROR(VLOOKUP($B81,'[9]Trial Blc'!$B$4:AC$379,R$2,FALSE),0)</f>
        <v>1078</v>
      </c>
      <c r="S81" s="271">
        <f>IFERROR(VLOOKUP($B81,'[9]Trial Blc'!$B$4:AD$379,S$2,FALSE),0)</f>
        <v>1078</v>
      </c>
      <c r="T81" s="271">
        <f t="shared" si="23"/>
        <v>1078</v>
      </c>
      <c r="U81" s="149">
        <v>2050</v>
      </c>
      <c r="V81" s="7" t="s">
        <v>149</v>
      </c>
      <c r="W81" s="271">
        <f>-IFERROR(VLOOKUP($U81,'[9]Trial Blc'!$B$4:AH$379,W$2,FALSE),0)</f>
        <v>439.01</v>
      </c>
      <c r="X81" s="9"/>
      <c r="Y81" s="10"/>
      <c r="Z81" s="271">
        <f>SUM(W81:Y81)</f>
        <v>439.01</v>
      </c>
      <c r="AA81" s="271">
        <f>-IFERROR(VLOOKUP($U81,'[9]Trial Blc'!$B$4:AL$379,AA$2,FALSE),0)</f>
        <v>441.83</v>
      </c>
      <c r="AB81" s="271">
        <f>-IFERROR(VLOOKUP($U81,'[9]Trial Blc'!$B$4:AM$379,AB$2,FALSE),0)</f>
        <v>444.65</v>
      </c>
      <c r="AC81" s="271">
        <f>-IFERROR(VLOOKUP($U81,'[9]Trial Blc'!$B$4:AN$379,AC$2,FALSE),0)</f>
        <v>447.47</v>
      </c>
      <c r="AD81" s="271">
        <f>-IFERROR(VLOOKUP($U81,'[9]Trial Blc'!$B$4:AO$379,AD$2,FALSE),0)</f>
        <v>450.29</v>
      </c>
      <c r="AE81" s="271">
        <f>-IFERROR(VLOOKUP($U81,'[9]Trial Blc'!$B$4:AP$379,AE$2,FALSE),0)</f>
        <v>453.11</v>
      </c>
      <c r="AF81" s="271">
        <f>-IFERROR(VLOOKUP($U81,'[9]Trial Blc'!$B$4:AQ$379,AF$2,FALSE),0)</f>
        <v>455.93</v>
      </c>
      <c r="AG81" s="271">
        <f>-IFERROR(VLOOKUP($U81,'[9]Trial Blc'!$B$4:AR$379,AG$2,FALSE),0)</f>
        <v>458.75</v>
      </c>
      <c r="AH81" s="271">
        <f>-IFERROR(VLOOKUP($U81,'[9]Trial Blc'!$B$4:AS$379,AH$2,FALSE),0)</f>
        <v>461.57</v>
      </c>
      <c r="AI81" s="271">
        <f>-IFERROR(VLOOKUP($U81,'[9]Trial Blc'!$B$4:AT$379,AI$2,FALSE),0)</f>
        <v>464.39</v>
      </c>
      <c r="AJ81" s="271">
        <f>-IFERROR(VLOOKUP($U81,'[9]Trial Blc'!$B$4:AU$379,AJ$2,FALSE),0)</f>
        <v>467.21</v>
      </c>
      <c r="AK81" s="271">
        <f>-IFERROR(VLOOKUP($U81,'[9]Trial Blc'!$B$4:AV$379,AK$2,FALSE),0)</f>
        <v>470.03</v>
      </c>
      <c r="AL81" s="271">
        <f>-IFERROR(VLOOKUP($U81,'[9]Trial Blc'!$B$4:AW$379,AL$2,FALSE),0)</f>
        <v>472.85</v>
      </c>
      <c r="AM81" s="356">
        <f>AVERAGE(Z81:AL81)</f>
        <v>455.93</v>
      </c>
    </row>
    <row r="82" spans="1:40" s="7" customFormat="1" x14ac:dyDescent="0.2">
      <c r="A82" s="7" t="s">
        <v>150</v>
      </c>
      <c r="B82" s="145">
        <v>1320</v>
      </c>
      <c r="C82" s="12" t="s">
        <v>151</v>
      </c>
      <c r="D82" s="271">
        <f>IFERROR(VLOOKUP($B82,'[9]Trial Blc'!$B$4:O$379,D$2,FALSE),0)</f>
        <v>96319.46</v>
      </c>
      <c r="E82" s="271"/>
      <c r="F82" s="355"/>
      <c r="G82" s="271">
        <f t="shared" si="22"/>
        <v>96319.46</v>
      </c>
      <c r="H82" s="271">
        <f>IFERROR(VLOOKUP($B82,'[9]Trial Blc'!$B$4:S$379,H$2,FALSE),0)</f>
        <v>96319.46</v>
      </c>
      <c r="I82" s="271">
        <f>IFERROR(VLOOKUP($B82,'[9]Trial Blc'!$B$4:T$379,I$2,FALSE),0)</f>
        <v>96319.46</v>
      </c>
      <c r="J82" s="271">
        <f>IFERROR(VLOOKUP($B82,'[9]Trial Blc'!$B$4:U$379,J$2,FALSE),0)</f>
        <v>96319.46</v>
      </c>
      <c r="K82" s="271">
        <f>IFERROR(VLOOKUP($B82,'[9]Trial Blc'!$B$4:V$379,K$2,FALSE),0)</f>
        <v>96319.46</v>
      </c>
      <c r="L82" s="271">
        <f>IFERROR(VLOOKUP($B82,'[9]Trial Blc'!$B$4:W$379,L$2,FALSE),0)</f>
        <v>96319.46</v>
      </c>
      <c r="M82" s="271">
        <f>IFERROR(VLOOKUP($B82,'[9]Trial Blc'!$B$4:X$379,M$2,FALSE),0)</f>
        <v>96319.46</v>
      </c>
      <c r="N82" s="271">
        <f>IFERROR(VLOOKUP($B82,'[9]Trial Blc'!$B$4:Y$379,N$2,FALSE),0)</f>
        <v>96319.46</v>
      </c>
      <c r="O82" s="271">
        <f>IFERROR(VLOOKUP($B82,'[9]Trial Blc'!$B$4:Z$379,O$2,FALSE),0)</f>
        <v>96319.46</v>
      </c>
      <c r="P82" s="271">
        <f>IFERROR(VLOOKUP($B82,'[9]Trial Blc'!$B$4:AA$379,P$2,FALSE),0)</f>
        <v>96319.46</v>
      </c>
      <c r="Q82" s="271">
        <f>IFERROR(VLOOKUP($B82,'[9]Trial Blc'!$B$4:AB$379,Q$2,FALSE),0)</f>
        <v>96319.46</v>
      </c>
      <c r="R82" s="271">
        <f>IFERROR(VLOOKUP($B82,'[9]Trial Blc'!$B$4:AC$379,R$2,FALSE),0)</f>
        <v>96319.46</v>
      </c>
      <c r="S82" s="271">
        <f>IFERROR(VLOOKUP($B82,'[9]Trial Blc'!$B$4:AD$379,S$2,FALSE),0)</f>
        <v>96319.46</v>
      </c>
      <c r="T82" s="271">
        <f t="shared" si="23"/>
        <v>96319.459999999977</v>
      </c>
      <c r="U82" s="149">
        <v>2080</v>
      </c>
      <c r="V82" s="7" t="s">
        <v>152</v>
      </c>
      <c r="W82" s="271">
        <f>-IFERROR(VLOOKUP($U82,'[9]Trial Blc'!$B$4:AH$379,W$2,FALSE),0)</f>
        <v>39006.57</v>
      </c>
      <c r="X82" s="9"/>
      <c r="Y82" s="10"/>
      <c r="Z82" s="271">
        <f>SUM(W82:Y82)</f>
        <v>39006.57</v>
      </c>
      <c r="AA82" s="271">
        <f>-IFERROR(VLOOKUP($U82,'[9]Trial Blc'!$B$4:AL$379,AA$2,FALSE),0)</f>
        <v>39407.9</v>
      </c>
      <c r="AB82" s="271">
        <f>-IFERROR(VLOOKUP($U82,'[9]Trial Blc'!$B$4:AM$379,AB$2,FALSE),0)</f>
        <v>39809.230000000003</v>
      </c>
      <c r="AC82" s="271">
        <f>-IFERROR(VLOOKUP($U82,'[9]Trial Blc'!$B$4:AN$379,AC$2,FALSE),0)</f>
        <v>40210.559999999998</v>
      </c>
      <c r="AD82" s="271">
        <f>-IFERROR(VLOOKUP($U82,'[9]Trial Blc'!$B$4:AO$379,AD$2,FALSE),0)</f>
        <v>40611.89</v>
      </c>
      <c r="AE82" s="271">
        <f>-IFERROR(VLOOKUP($U82,'[9]Trial Blc'!$B$4:AP$379,AE$2,FALSE),0)</f>
        <v>41013.22</v>
      </c>
      <c r="AF82" s="271">
        <f>-IFERROR(VLOOKUP($U82,'[9]Trial Blc'!$B$4:AQ$379,AF$2,FALSE),0)</f>
        <v>41414.550000000003</v>
      </c>
      <c r="AG82" s="271">
        <f>-IFERROR(VLOOKUP($U82,'[9]Trial Blc'!$B$4:AR$379,AG$2,FALSE),0)</f>
        <v>41815.879999999997</v>
      </c>
      <c r="AH82" s="271">
        <f>-IFERROR(VLOOKUP($U82,'[9]Trial Blc'!$B$4:AS$379,AH$2,FALSE),0)</f>
        <v>42217.21</v>
      </c>
      <c r="AI82" s="271">
        <f>-IFERROR(VLOOKUP($U82,'[9]Trial Blc'!$B$4:AT$379,AI$2,FALSE),0)</f>
        <v>42618.54</v>
      </c>
      <c r="AJ82" s="271">
        <f>-IFERROR(VLOOKUP($U82,'[9]Trial Blc'!$B$4:AU$379,AJ$2,FALSE),0)</f>
        <v>43019.87</v>
      </c>
      <c r="AK82" s="271">
        <f>-IFERROR(VLOOKUP($U82,'[9]Trial Blc'!$B$4:AV$379,AK$2,FALSE),0)</f>
        <v>43421.2</v>
      </c>
      <c r="AL82" s="271">
        <f>-IFERROR(VLOOKUP($U82,'[9]Trial Blc'!$B$4:AW$379,AL$2,FALSE),0)</f>
        <v>43822.53</v>
      </c>
      <c r="AM82" s="356">
        <f>AVERAGE(Z82:AL82)</f>
        <v>41414.550000000003</v>
      </c>
    </row>
    <row r="83" spans="1:40" s="11" customFormat="1" x14ac:dyDescent="0.2">
      <c r="A83" s="11" t="s">
        <v>153</v>
      </c>
      <c r="B83" s="155">
        <v>1345</v>
      </c>
      <c r="C83" s="12" t="s">
        <v>154</v>
      </c>
      <c r="D83" s="271">
        <f>IFERROR(VLOOKUP($B83,'[9]Trial Blc'!$B$4:O$379,D$2,FALSE),0)</f>
        <v>2618244.44</v>
      </c>
      <c r="E83" s="271"/>
      <c r="F83" s="355"/>
      <c r="G83" s="271">
        <f t="shared" si="22"/>
        <v>2618244.44</v>
      </c>
      <c r="H83" s="271">
        <f>IFERROR(VLOOKUP($B83,'[9]Trial Blc'!$B$4:S$379,H$2,FALSE),0)</f>
        <v>2618244.44</v>
      </c>
      <c r="I83" s="271">
        <f>IFERROR(VLOOKUP($B83,'[9]Trial Blc'!$B$4:T$379,I$2,FALSE),0)</f>
        <v>2618244.44</v>
      </c>
      <c r="J83" s="271">
        <f>IFERROR(VLOOKUP($B83,'[9]Trial Blc'!$B$4:U$379,J$2,FALSE),0)</f>
        <v>2618244.44</v>
      </c>
      <c r="K83" s="271">
        <f>IFERROR(VLOOKUP($B83,'[9]Trial Blc'!$B$4:V$379,K$2,FALSE),0)</f>
        <v>2618508.44</v>
      </c>
      <c r="L83" s="271">
        <f>IFERROR(VLOOKUP($B83,'[9]Trial Blc'!$B$4:W$379,L$2,FALSE),0)</f>
        <v>2618508.44</v>
      </c>
      <c r="M83" s="271">
        <f>IFERROR(VLOOKUP($B83,'[9]Trial Blc'!$B$4:X$379,M$2,FALSE),0)</f>
        <v>2618508.44</v>
      </c>
      <c r="N83" s="271">
        <f>IFERROR(VLOOKUP($B83,'[9]Trial Blc'!$B$4:Y$379,N$2,FALSE),0)</f>
        <v>2618778.44</v>
      </c>
      <c r="O83" s="271">
        <f>IFERROR(VLOOKUP($B83,'[9]Trial Blc'!$B$4:Z$379,O$2,FALSE),0)</f>
        <v>2624400.89</v>
      </c>
      <c r="P83" s="271">
        <f>IFERROR(VLOOKUP($B83,'[9]Trial Blc'!$B$4:AA$379,P$2,FALSE),0)</f>
        <v>2624400.89</v>
      </c>
      <c r="Q83" s="271">
        <f>IFERROR(VLOOKUP($B83,'[9]Trial Blc'!$B$4:AB$379,Q$2,FALSE),0)</f>
        <v>2624670.89</v>
      </c>
      <c r="R83" s="271">
        <f>IFERROR(VLOOKUP($B83,'[9]Trial Blc'!$B$4:AC$379,R$2,FALSE),0)</f>
        <v>3351106.62</v>
      </c>
      <c r="S83" s="271">
        <f>IFERROR(VLOOKUP($B83,'[9]Trial Blc'!$B$4:AD$379,S$2,FALSE),0)</f>
        <v>3351504.08</v>
      </c>
      <c r="T83" s="271">
        <f t="shared" si="23"/>
        <v>2732566.5300000003</v>
      </c>
      <c r="U83" s="150">
        <v>2105</v>
      </c>
      <c r="V83" s="11" t="s">
        <v>155</v>
      </c>
      <c r="W83" s="271">
        <f>-IFERROR(VLOOKUP($U83,'[9]Trial Blc'!$B$4:AH$379,W$2,FALSE),0)</f>
        <v>1002803.95</v>
      </c>
      <c r="X83" s="9"/>
      <c r="Y83" s="10"/>
      <c r="Z83" s="271">
        <f>SUM(W83:Y83)</f>
        <v>1002803.95</v>
      </c>
      <c r="AA83" s="271">
        <f>-IFERROR(VLOOKUP($U83,'[9]Trial Blc'!$B$4:AL$379,AA$2,FALSE),0)</f>
        <v>1010076.86</v>
      </c>
      <c r="AB83" s="271">
        <f>-IFERROR(VLOOKUP($U83,'[9]Trial Blc'!$B$4:AM$379,AB$2,FALSE),0)</f>
        <v>1017349.77</v>
      </c>
      <c r="AC83" s="271">
        <f>-IFERROR(VLOOKUP($U83,'[9]Trial Blc'!$B$4:AN$379,AC$2,FALSE),0)</f>
        <v>1024622.68</v>
      </c>
      <c r="AD83" s="271">
        <f>-IFERROR(VLOOKUP($U83,'[9]Trial Blc'!$B$4:AO$379,AD$2,FALSE),0)</f>
        <v>1031896.32</v>
      </c>
      <c r="AE83" s="271">
        <f>-IFERROR(VLOOKUP($U83,'[9]Trial Blc'!$B$4:AP$379,AE$2,FALSE),0)</f>
        <v>1039169.96</v>
      </c>
      <c r="AF83" s="271">
        <f>-IFERROR(VLOOKUP($U83,'[9]Trial Blc'!$B$4:AQ$379,AF$2,FALSE),0)</f>
        <v>1046443.6</v>
      </c>
      <c r="AG83" s="271">
        <f>-IFERROR(VLOOKUP($U83,'[9]Trial Blc'!$B$4:AR$379,AG$2,FALSE),0)</f>
        <v>1053717.99</v>
      </c>
      <c r="AH83" s="271">
        <f>-IFERROR(VLOOKUP($U83,'[9]Trial Blc'!$B$4:AS$379,AH$2,FALSE),0)</f>
        <v>1059706.54</v>
      </c>
      <c r="AI83" s="271">
        <f>-IFERROR(VLOOKUP($U83,'[9]Trial Blc'!$B$4:AT$379,AI$2,FALSE),0)</f>
        <v>1066996.55</v>
      </c>
      <c r="AJ83" s="271">
        <f>-IFERROR(VLOOKUP($U83,'[9]Trial Blc'!$B$4:AU$379,AJ$2,FALSE),0)</f>
        <v>1074287.31</v>
      </c>
      <c r="AK83" s="271">
        <f>-IFERROR(VLOOKUP($U83,'[9]Trial Blc'!$B$4:AV$379,AK$2,FALSE),0)</f>
        <v>1047182.86</v>
      </c>
      <c r="AL83" s="271">
        <f>-IFERROR(VLOOKUP($U83,'[9]Trial Blc'!$B$4:AW$379,AL$2,FALSE),0)</f>
        <v>1056492.6100000001</v>
      </c>
      <c r="AM83" s="356">
        <f>AVERAGE(Z83:AL83)</f>
        <v>1040826.6923076923</v>
      </c>
      <c r="AN83" s="7"/>
    </row>
    <row r="84" spans="1:40" s="7" customFormat="1" x14ac:dyDescent="0.2">
      <c r="B84" s="145"/>
      <c r="C84" s="178"/>
      <c r="D84" s="271"/>
      <c r="E84" s="271"/>
      <c r="F84" s="355"/>
      <c r="G84" s="271"/>
      <c r="H84" s="271"/>
      <c r="I84" s="271"/>
      <c r="J84" s="271"/>
      <c r="K84" s="271"/>
      <c r="L84" s="271"/>
      <c r="M84" s="271"/>
      <c r="N84" s="271"/>
      <c r="O84" s="271"/>
      <c r="P84" s="271"/>
      <c r="Q84" s="271"/>
      <c r="R84" s="271"/>
      <c r="S84" s="271"/>
      <c r="T84" s="271"/>
      <c r="U84" s="149"/>
      <c r="W84" s="10"/>
      <c r="X84" s="12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</row>
    <row r="85" spans="1:40" s="7" customFormat="1" x14ac:dyDescent="0.2">
      <c r="A85" s="12" t="s">
        <v>642</v>
      </c>
      <c r="B85" s="145">
        <v>1350</v>
      </c>
      <c r="C85" s="12" t="s">
        <v>156</v>
      </c>
      <c r="D85" s="271">
        <f>IFERROR(VLOOKUP($B85,'[9]Trial Blc'!$B$4:O$379,D$2,FALSE),0)</f>
        <v>508696.82</v>
      </c>
      <c r="E85" s="271"/>
      <c r="F85" s="355"/>
      <c r="G85" s="271">
        <f t="shared" si="22"/>
        <v>508696.82</v>
      </c>
      <c r="H85" s="271">
        <f>IFERROR(VLOOKUP($B85,'[9]Trial Blc'!$B$4:S$379,H$2,FALSE),0)</f>
        <v>508696.82</v>
      </c>
      <c r="I85" s="271">
        <f>IFERROR(VLOOKUP($B85,'[9]Trial Blc'!$B$4:T$379,I$2,FALSE),0)</f>
        <v>508696.82</v>
      </c>
      <c r="J85" s="271">
        <f>IFERROR(VLOOKUP($B85,'[9]Trial Blc'!$B$4:U$379,J$2,FALSE),0)</f>
        <v>508784.82</v>
      </c>
      <c r="K85" s="271">
        <f>IFERROR(VLOOKUP($B85,'[9]Trial Blc'!$B$4:V$379,K$2,FALSE),0)</f>
        <v>508784.82</v>
      </c>
      <c r="L85" s="271">
        <f>IFERROR(VLOOKUP($B85,'[9]Trial Blc'!$B$4:W$379,L$2,FALSE),0)</f>
        <v>618910.74</v>
      </c>
      <c r="M85" s="271">
        <f>IFERROR(VLOOKUP($B85,'[9]Trial Blc'!$B$4:X$379,M$2,FALSE),0)</f>
        <v>618910.74</v>
      </c>
      <c r="N85" s="271">
        <f>IFERROR(VLOOKUP($B85,'[9]Trial Blc'!$B$4:Y$379,N$2,FALSE),0)</f>
        <v>618910.74</v>
      </c>
      <c r="O85" s="271">
        <f>IFERROR(VLOOKUP($B85,'[9]Trial Blc'!$B$4:Z$379,O$2,FALSE),0)</f>
        <v>618910.74</v>
      </c>
      <c r="P85" s="271">
        <f>IFERROR(VLOOKUP($B85,'[9]Trial Blc'!$B$4:AA$379,P$2,FALSE),0)</f>
        <v>619000.74</v>
      </c>
      <c r="Q85" s="271">
        <f>IFERROR(VLOOKUP($B85,'[9]Trial Blc'!$B$4:AB$379,Q$2,FALSE),0)</f>
        <v>619000.74</v>
      </c>
      <c r="R85" s="271">
        <f>IFERROR(VLOOKUP($B85,'[9]Trial Blc'!$B$4:AC$379,R$2,FALSE),0)</f>
        <v>619000.74</v>
      </c>
      <c r="S85" s="271">
        <f>IFERROR(VLOOKUP($B85,'[9]Trial Blc'!$B$4:AD$379,S$2,FALSE),0)</f>
        <v>619000.74</v>
      </c>
      <c r="T85" s="271">
        <f t="shared" si="23"/>
        <v>576562.00153846166</v>
      </c>
      <c r="U85" s="149">
        <v>2110</v>
      </c>
      <c r="V85" s="7" t="s">
        <v>157</v>
      </c>
      <c r="W85" s="271">
        <f>-IFERROR(VLOOKUP($U85,'[9]Trial Blc'!$B$4:AH$379,W$2,FALSE),0)</f>
        <v>281400.86</v>
      </c>
      <c r="X85" s="9"/>
      <c r="Y85" s="10"/>
      <c r="Z85" s="271">
        <f>SUM(W85:Y85)</f>
        <v>281400.86</v>
      </c>
      <c r="AA85" s="271">
        <f>-IFERROR(VLOOKUP($U85,'[9]Trial Blc'!$B$4:AL$379,AA$2,FALSE),0)</f>
        <v>282341.15999999997</v>
      </c>
      <c r="AB85" s="271">
        <f>-IFERROR(VLOOKUP($U85,'[9]Trial Blc'!$B$4:AM$379,AB$2,FALSE),0)</f>
        <v>283281.46000000002</v>
      </c>
      <c r="AC85" s="271">
        <f>-IFERROR(VLOOKUP($U85,'[9]Trial Blc'!$B$4:AN$379,AC$2,FALSE),0)</f>
        <v>284221.92</v>
      </c>
      <c r="AD85" s="271">
        <f>-IFERROR(VLOOKUP($U85,'[9]Trial Blc'!$B$4:AO$379,AD$2,FALSE),0)</f>
        <v>285162.38</v>
      </c>
      <c r="AE85" s="271">
        <f>-IFERROR(VLOOKUP($U85,'[9]Trial Blc'!$B$4:AP$379,AE$2,FALSE),0)</f>
        <v>286306.40000000002</v>
      </c>
      <c r="AF85" s="271">
        <f>-IFERROR(VLOOKUP($U85,'[9]Trial Blc'!$B$4:AQ$379,AF$2,FALSE),0)</f>
        <v>287450.42</v>
      </c>
      <c r="AG85" s="271">
        <f>-IFERROR(VLOOKUP($U85,'[9]Trial Blc'!$B$4:AR$379,AG$2,FALSE),0)</f>
        <v>288594.44</v>
      </c>
      <c r="AH85" s="271">
        <f>-IFERROR(VLOOKUP($U85,'[9]Trial Blc'!$B$4:AS$379,AH$2,FALSE),0)</f>
        <v>289738.46000000002</v>
      </c>
      <c r="AI85" s="271">
        <f>-IFERROR(VLOOKUP($U85,'[9]Trial Blc'!$B$4:AT$379,AI$2,FALSE),0)</f>
        <v>290882.65000000002</v>
      </c>
      <c r="AJ85" s="271">
        <f>-IFERROR(VLOOKUP($U85,'[9]Trial Blc'!$B$4:AU$379,AJ$2,FALSE),0)</f>
        <v>292026.84000000003</v>
      </c>
      <c r="AK85" s="271">
        <f>-IFERROR(VLOOKUP($U85,'[9]Trial Blc'!$B$4:AV$379,AK$2,FALSE),0)</f>
        <v>293171.03000000003</v>
      </c>
      <c r="AL85" s="271">
        <f>-IFERROR(VLOOKUP($U85,'[9]Trial Blc'!$B$4:AW$379,AL$2,FALSE),0)</f>
        <v>294315.21999999997</v>
      </c>
      <c r="AM85" s="356">
        <f>AVERAGE(Z85:AL85)</f>
        <v>287607.17230769224</v>
      </c>
    </row>
    <row r="86" spans="1:40" s="7" customFormat="1" x14ac:dyDescent="0.2">
      <c r="B86" s="145">
        <v>1353</v>
      </c>
      <c r="C86" s="12" t="s">
        <v>158</v>
      </c>
      <c r="D86" s="274">
        <f>IFERROR(VLOOKUP($B86,'[9]Trial Blc'!$B$4:O$379,D$2,FALSE),0)</f>
        <v>185278.78</v>
      </c>
      <c r="E86" s="274"/>
      <c r="F86" s="357"/>
      <c r="G86" s="274">
        <f t="shared" si="22"/>
        <v>185278.78</v>
      </c>
      <c r="H86" s="274">
        <f>IFERROR(VLOOKUP($B86,'[9]Trial Blc'!$B$4:S$379,H$2,FALSE),0)</f>
        <v>186343.18</v>
      </c>
      <c r="I86" s="274">
        <f>IFERROR(VLOOKUP($B86,'[9]Trial Blc'!$B$4:T$379,I$2,FALSE),0)</f>
        <v>186343.18</v>
      </c>
      <c r="J86" s="274">
        <f>IFERROR(VLOOKUP($B86,'[9]Trial Blc'!$B$4:U$379,J$2,FALSE),0)</f>
        <v>186343.18</v>
      </c>
      <c r="K86" s="274">
        <f>IFERROR(VLOOKUP($B86,'[9]Trial Blc'!$B$4:V$379,K$2,FALSE),0)</f>
        <v>186343.18</v>
      </c>
      <c r="L86" s="274">
        <f>IFERROR(VLOOKUP($B86,'[9]Trial Blc'!$B$4:W$379,L$2,FALSE),0)</f>
        <v>186343.18</v>
      </c>
      <c r="M86" s="274">
        <f>IFERROR(VLOOKUP($B86,'[9]Trial Blc'!$B$4:X$379,M$2,FALSE),0)</f>
        <v>186343.18</v>
      </c>
      <c r="N86" s="274">
        <f>IFERROR(VLOOKUP($B86,'[9]Trial Blc'!$B$4:Y$379,N$2,FALSE),0)</f>
        <v>186343.18</v>
      </c>
      <c r="O86" s="274">
        <f>IFERROR(VLOOKUP($B86,'[9]Trial Blc'!$B$4:Z$379,O$2,FALSE),0)</f>
        <v>186343.18</v>
      </c>
      <c r="P86" s="274">
        <f>IFERROR(VLOOKUP($B86,'[9]Trial Blc'!$B$4:AA$379,P$2,FALSE),0)</f>
        <v>186343.18</v>
      </c>
      <c r="Q86" s="274">
        <f>IFERROR(VLOOKUP($B86,'[9]Trial Blc'!$B$4:AB$379,Q$2,FALSE),0)</f>
        <v>186343.18</v>
      </c>
      <c r="R86" s="274">
        <f>IFERROR(VLOOKUP($B86,'[9]Trial Blc'!$B$4:AC$379,R$2,FALSE),0)</f>
        <v>186343.18</v>
      </c>
      <c r="S86" s="274">
        <f>IFERROR(VLOOKUP($B86,'[9]Trial Blc'!$B$4:AD$379,S$2,FALSE),0)</f>
        <v>186343.18</v>
      </c>
      <c r="T86" s="274">
        <f t="shared" si="23"/>
        <v>186261.30307692304</v>
      </c>
      <c r="U86" s="149">
        <v>2113</v>
      </c>
      <c r="V86" s="7" t="s">
        <v>159</v>
      </c>
      <c r="W86" s="274">
        <f>-IFERROR(VLOOKUP($U86,'[9]Trial Blc'!$B$4:AH$379,W$2,FALSE),0)</f>
        <v>113969.04</v>
      </c>
      <c r="X86" s="170"/>
      <c r="Y86" s="16"/>
      <c r="Z86" s="274">
        <f>SUM(W86:Y86)</f>
        <v>113969.04</v>
      </c>
      <c r="AA86" s="274">
        <f>-IFERROR(VLOOKUP($U86,'[9]Trial Blc'!$B$4:AL$379,AA$2,FALSE),0)</f>
        <v>114337.61</v>
      </c>
      <c r="AB86" s="274">
        <f>-IFERROR(VLOOKUP($U86,'[9]Trial Blc'!$B$4:AM$379,AB$2,FALSE),0)</f>
        <v>114708.15</v>
      </c>
      <c r="AC86" s="274">
        <f>-IFERROR(VLOOKUP($U86,'[9]Trial Blc'!$B$4:AN$379,AC$2,FALSE),0)</f>
        <v>115078.69</v>
      </c>
      <c r="AD86" s="274">
        <f>-IFERROR(VLOOKUP($U86,'[9]Trial Blc'!$B$4:AO$379,AD$2,FALSE),0)</f>
        <v>115449.23</v>
      </c>
      <c r="AE86" s="274">
        <f>-IFERROR(VLOOKUP($U86,'[9]Trial Blc'!$B$4:AP$379,AE$2,FALSE),0)</f>
        <v>115819.77</v>
      </c>
      <c r="AF86" s="274">
        <f>-IFERROR(VLOOKUP($U86,'[9]Trial Blc'!$B$4:AQ$379,AF$2,FALSE),0)</f>
        <v>116190.31</v>
      </c>
      <c r="AG86" s="274">
        <f>-IFERROR(VLOOKUP($U86,'[9]Trial Blc'!$B$4:AR$379,AG$2,FALSE),0)</f>
        <v>116560.85</v>
      </c>
      <c r="AH86" s="274">
        <f>-IFERROR(VLOOKUP($U86,'[9]Trial Blc'!$B$4:AS$379,AH$2,FALSE),0)</f>
        <v>116931.39</v>
      </c>
      <c r="AI86" s="274">
        <f>-IFERROR(VLOOKUP($U86,'[9]Trial Blc'!$B$4:AT$379,AI$2,FALSE),0)</f>
        <v>117301.93</v>
      </c>
      <c r="AJ86" s="274">
        <f>-IFERROR(VLOOKUP($U86,'[9]Trial Blc'!$B$4:AU$379,AJ$2,FALSE),0)</f>
        <v>117672.47</v>
      </c>
      <c r="AK86" s="274">
        <f>-IFERROR(VLOOKUP($U86,'[9]Trial Blc'!$B$4:AV$379,AK$2,FALSE),0)</f>
        <v>118043.01</v>
      </c>
      <c r="AL86" s="274">
        <f>-IFERROR(VLOOKUP($U86,'[9]Trial Blc'!$B$4:AW$379,AL$2,FALSE),0)</f>
        <v>118413.55</v>
      </c>
      <c r="AM86" s="358">
        <f>AVERAGE(Z86:AL86)</f>
        <v>116190.46153846153</v>
      </c>
    </row>
    <row r="87" spans="1:40" s="7" customFormat="1" ht="10.5" x14ac:dyDescent="0.25">
      <c r="A87" s="46" t="s">
        <v>160</v>
      </c>
      <c r="B87" s="145"/>
      <c r="C87" s="273" t="s">
        <v>81</v>
      </c>
      <c r="D87" s="10">
        <f>SUM(D85:D86)</f>
        <v>693975.6</v>
      </c>
      <c r="E87" s="10"/>
      <c r="F87" s="10">
        <f t="shared" ref="F87:S87" si="24">SUM(F85:F86)</f>
        <v>0</v>
      </c>
      <c r="G87" s="10">
        <f t="shared" si="24"/>
        <v>693975.6</v>
      </c>
      <c r="H87" s="10">
        <f t="shared" si="24"/>
        <v>695040</v>
      </c>
      <c r="I87" s="10">
        <f t="shared" si="24"/>
        <v>695040</v>
      </c>
      <c r="J87" s="10">
        <f t="shared" si="24"/>
        <v>695128</v>
      </c>
      <c r="K87" s="10">
        <f t="shared" si="24"/>
        <v>695128</v>
      </c>
      <c r="L87" s="10">
        <f t="shared" si="24"/>
        <v>805253.91999999993</v>
      </c>
      <c r="M87" s="10">
        <f t="shared" si="24"/>
        <v>805253.91999999993</v>
      </c>
      <c r="N87" s="10">
        <f t="shared" si="24"/>
        <v>805253.91999999993</v>
      </c>
      <c r="O87" s="10">
        <f t="shared" si="24"/>
        <v>805253.91999999993</v>
      </c>
      <c r="P87" s="10">
        <f t="shared" si="24"/>
        <v>805343.91999999993</v>
      </c>
      <c r="Q87" s="10">
        <f t="shared" si="24"/>
        <v>805343.91999999993</v>
      </c>
      <c r="R87" s="10">
        <f t="shared" si="24"/>
        <v>805343.91999999993</v>
      </c>
      <c r="S87" s="10">
        <f t="shared" si="24"/>
        <v>805343.91999999993</v>
      </c>
      <c r="T87" s="10"/>
      <c r="U87" s="151"/>
      <c r="V87" s="24" t="s">
        <v>81</v>
      </c>
      <c r="W87" s="10">
        <f t="shared" ref="W87:AL87" si="25">SUM(W85:W86)</f>
        <v>395369.89999999997</v>
      </c>
      <c r="X87" s="10">
        <f t="shared" si="25"/>
        <v>0</v>
      </c>
      <c r="Y87" s="10">
        <f t="shared" si="25"/>
        <v>0</v>
      </c>
      <c r="Z87" s="10">
        <f t="shared" si="25"/>
        <v>395369.89999999997</v>
      </c>
      <c r="AA87" s="10">
        <f t="shared" si="25"/>
        <v>396678.76999999996</v>
      </c>
      <c r="AB87" s="10">
        <f t="shared" si="25"/>
        <v>397989.61</v>
      </c>
      <c r="AC87" s="10">
        <f t="shared" si="25"/>
        <v>399300.61</v>
      </c>
      <c r="AD87" s="10">
        <f t="shared" si="25"/>
        <v>400611.61</v>
      </c>
      <c r="AE87" s="10">
        <f t="shared" si="25"/>
        <v>402126.17000000004</v>
      </c>
      <c r="AF87" s="10">
        <f t="shared" si="25"/>
        <v>403640.73</v>
      </c>
      <c r="AG87" s="10">
        <f t="shared" si="25"/>
        <v>405155.29000000004</v>
      </c>
      <c r="AH87" s="10">
        <f t="shared" si="25"/>
        <v>406669.85000000003</v>
      </c>
      <c r="AI87" s="10">
        <f t="shared" si="25"/>
        <v>408184.58</v>
      </c>
      <c r="AJ87" s="10">
        <f t="shared" si="25"/>
        <v>409699.31000000006</v>
      </c>
      <c r="AK87" s="10">
        <f t="shared" si="25"/>
        <v>411214.04000000004</v>
      </c>
      <c r="AL87" s="10">
        <f t="shared" si="25"/>
        <v>412728.76999999996</v>
      </c>
      <c r="AM87" s="7">
        <f>AVERAGE(Z87:AL87)</f>
        <v>403797.6338461538</v>
      </c>
    </row>
    <row r="88" spans="1:40" s="7" customFormat="1" ht="10.5" x14ac:dyDescent="0.25">
      <c r="B88" s="153"/>
    </row>
    <row r="89" spans="1:40" s="7" customFormat="1" x14ac:dyDescent="0.2">
      <c r="A89" s="7" t="s">
        <v>161</v>
      </c>
      <c r="B89" s="145"/>
      <c r="C89" s="12"/>
      <c r="D89" s="271">
        <f>IFERROR(VLOOKUP($B89,'[9]Trial Blc'!$B$4:O$379,D$2,FALSE),0)</f>
        <v>0</v>
      </c>
      <c r="E89" s="271"/>
      <c r="F89" s="355"/>
      <c r="G89" s="271">
        <f t="shared" ref="G89:G106" si="26">SUM(D89:F89)</f>
        <v>0</v>
      </c>
      <c r="H89" s="271">
        <f>IFERROR(VLOOKUP($B89,'[9]Trial Blc'!$B$4:S$379,H$2,FALSE),0)</f>
        <v>0</v>
      </c>
      <c r="I89" s="271">
        <f>IFERROR(VLOOKUP($B89,'[9]Trial Blc'!$B$4:T$379,I$2,FALSE),0)</f>
        <v>0</v>
      </c>
      <c r="J89" s="271">
        <f>IFERROR(VLOOKUP($B89,'[9]Trial Blc'!$B$4:U$379,J$2,FALSE),0)</f>
        <v>0</v>
      </c>
      <c r="K89" s="271">
        <f>IFERROR(VLOOKUP($B89,'[9]Trial Blc'!$B$4:V$379,K$2,FALSE),0)</f>
        <v>0</v>
      </c>
      <c r="L89" s="271">
        <f>IFERROR(VLOOKUP($B89,'[9]Trial Blc'!$B$4:W$379,L$2,FALSE),0)</f>
        <v>0</v>
      </c>
      <c r="M89" s="271">
        <f>IFERROR(VLOOKUP($B89,'[9]Trial Blc'!$B$4:X$379,M$2,FALSE),0)</f>
        <v>0</v>
      </c>
      <c r="N89" s="271">
        <f>IFERROR(VLOOKUP($B89,'[9]Trial Blc'!$B$4:Y$379,N$2,FALSE),0)</f>
        <v>0</v>
      </c>
      <c r="O89" s="271">
        <f>IFERROR(VLOOKUP($B89,'[9]Trial Blc'!$B$4:Z$379,O$2,FALSE),0)</f>
        <v>0</v>
      </c>
      <c r="P89" s="271">
        <f>IFERROR(VLOOKUP($B89,'[9]Trial Blc'!$B$4:AA$379,P$2,FALSE),0)</f>
        <v>0</v>
      </c>
      <c r="Q89" s="271">
        <f>IFERROR(VLOOKUP($B89,'[9]Trial Blc'!$B$4:AB$379,Q$2,FALSE),0)</f>
        <v>0</v>
      </c>
      <c r="R89" s="271">
        <f>IFERROR(VLOOKUP($B89,'[9]Trial Blc'!$B$4:AC$379,R$2,FALSE),0)</f>
        <v>0</v>
      </c>
      <c r="S89" s="271">
        <f>IFERROR(VLOOKUP($B89,'[9]Trial Blc'!$B$4:AD$379,S$2,FALSE),0)</f>
        <v>0</v>
      </c>
      <c r="T89" s="271">
        <f t="shared" ref="T89:T106" si="27">AVERAGE(G89:S89)</f>
        <v>0</v>
      </c>
      <c r="U89" s="150"/>
      <c r="V89" s="11"/>
      <c r="W89" s="10"/>
      <c r="X89" s="12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1"/>
      <c r="AN89" s="11"/>
    </row>
    <row r="90" spans="1:40" s="11" customFormat="1" x14ac:dyDescent="0.2">
      <c r="A90" s="11" t="s">
        <v>162</v>
      </c>
      <c r="B90" s="155">
        <v>1360</v>
      </c>
      <c r="C90" s="12" t="s">
        <v>163</v>
      </c>
      <c r="D90" s="271">
        <f>IFERROR(VLOOKUP($B90,'[9]Trial Blc'!$B$4:O$379,D$2,FALSE),0)</f>
        <v>119831.41</v>
      </c>
      <c r="E90" s="271"/>
      <c r="F90" s="355"/>
      <c r="G90" s="271">
        <f t="shared" si="26"/>
        <v>119831.41</v>
      </c>
      <c r="H90" s="271">
        <f>IFERROR(VLOOKUP($B90,'[9]Trial Blc'!$B$4:S$379,H$2,FALSE),0)</f>
        <v>119831.41</v>
      </c>
      <c r="I90" s="271">
        <f>IFERROR(VLOOKUP($B90,'[9]Trial Blc'!$B$4:T$379,I$2,FALSE),0)</f>
        <v>119831.41</v>
      </c>
      <c r="J90" s="271">
        <f>IFERROR(VLOOKUP($B90,'[9]Trial Blc'!$B$4:U$379,J$2,FALSE),0)</f>
        <v>119831.41</v>
      </c>
      <c r="K90" s="271">
        <f>IFERROR(VLOOKUP($B90,'[9]Trial Blc'!$B$4:V$379,K$2,FALSE),0)</f>
        <v>119831.41</v>
      </c>
      <c r="L90" s="271">
        <f>IFERROR(VLOOKUP($B90,'[9]Trial Blc'!$B$4:W$379,L$2,FALSE),0)</f>
        <v>119831.41</v>
      </c>
      <c r="M90" s="271">
        <f>IFERROR(VLOOKUP($B90,'[9]Trial Blc'!$B$4:X$379,M$2,FALSE),0)</f>
        <v>119831.41</v>
      </c>
      <c r="N90" s="271">
        <f>IFERROR(VLOOKUP($B90,'[9]Trial Blc'!$B$4:Y$379,N$2,FALSE),0)</f>
        <v>119831.41</v>
      </c>
      <c r="O90" s="271">
        <f>IFERROR(VLOOKUP($B90,'[9]Trial Blc'!$B$4:Z$379,O$2,FALSE),0)</f>
        <v>119831.41</v>
      </c>
      <c r="P90" s="271">
        <f>IFERROR(VLOOKUP($B90,'[9]Trial Blc'!$B$4:AA$379,P$2,FALSE),0)</f>
        <v>119831.41</v>
      </c>
      <c r="Q90" s="271">
        <f>IFERROR(VLOOKUP($B90,'[9]Trial Blc'!$B$4:AB$379,Q$2,FALSE),0)</f>
        <v>119831.41</v>
      </c>
      <c r="R90" s="271">
        <f>IFERROR(VLOOKUP($B90,'[9]Trial Blc'!$B$4:AC$379,R$2,FALSE),0)</f>
        <v>119831.41</v>
      </c>
      <c r="S90" s="271">
        <f>IFERROR(VLOOKUP($B90,'[9]Trial Blc'!$B$4:AD$379,S$2,FALSE),0)</f>
        <v>119831.41</v>
      </c>
      <c r="T90" s="271">
        <f t="shared" si="27"/>
        <v>119831.40999999999</v>
      </c>
      <c r="U90" s="150">
        <v>2120</v>
      </c>
      <c r="V90" s="11" t="s">
        <v>164</v>
      </c>
      <c r="W90" s="271">
        <f>-IFERROR(VLOOKUP($U90,'[9]Trial Blc'!$B$4:AH$379,W$2,FALSE),0)</f>
        <v>87804.5</v>
      </c>
      <c r="X90" s="9"/>
      <c r="Y90" s="10"/>
      <c r="Z90" s="271">
        <f>SUM(W90:Y90)</f>
        <v>87804.5</v>
      </c>
      <c r="AA90" s="271">
        <f>-IFERROR(VLOOKUP($U90,'[9]Trial Blc'!$B$4:AL$379,AA$2,FALSE),0)</f>
        <v>88067.29</v>
      </c>
      <c r="AB90" s="271">
        <f>-IFERROR(VLOOKUP($U90,'[9]Trial Blc'!$B$4:AM$379,AB$2,FALSE),0)</f>
        <v>88330.08</v>
      </c>
      <c r="AC90" s="271">
        <f>-IFERROR(VLOOKUP($U90,'[9]Trial Blc'!$B$4:AN$379,AC$2,FALSE),0)</f>
        <v>88592.87</v>
      </c>
      <c r="AD90" s="271">
        <f>-IFERROR(VLOOKUP($U90,'[9]Trial Blc'!$B$4:AO$379,AD$2,FALSE),0)</f>
        <v>88855.66</v>
      </c>
      <c r="AE90" s="271">
        <f>-IFERROR(VLOOKUP($U90,'[9]Trial Blc'!$B$4:AP$379,AE$2,FALSE),0)</f>
        <v>89118.45</v>
      </c>
      <c r="AF90" s="271">
        <f>-IFERROR(VLOOKUP($U90,'[9]Trial Blc'!$B$4:AQ$379,AF$2,FALSE),0)</f>
        <v>89381.24</v>
      </c>
      <c r="AG90" s="271">
        <f>-IFERROR(VLOOKUP($U90,'[9]Trial Blc'!$B$4:AR$379,AG$2,FALSE),0)</f>
        <v>89644.03</v>
      </c>
      <c r="AH90" s="271">
        <f>-IFERROR(VLOOKUP($U90,'[9]Trial Blc'!$B$4:AS$379,AH$2,FALSE),0)</f>
        <v>89906.82</v>
      </c>
      <c r="AI90" s="271">
        <f>-IFERROR(VLOOKUP($U90,'[9]Trial Blc'!$B$4:AT$379,AI$2,FALSE),0)</f>
        <v>90169.61</v>
      </c>
      <c r="AJ90" s="271">
        <f>-IFERROR(VLOOKUP($U90,'[9]Trial Blc'!$B$4:AU$379,AJ$2,FALSE),0)</f>
        <v>90432.4</v>
      </c>
      <c r="AK90" s="271">
        <f>-IFERROR(VLOOKUP($U90,'[9]Trial Blc'!$B$4:AV$379,AK$2,FALSE),0)</f>
        <v>90695.19</v>
      </c>
      <c r="AL90" s="271">
        <f>-IFERROR(VLOOKUP($U90,'[9]Trial Blc'!$B$4:AW$379,AL$2,FALSE),0)</f>
        <v>90957.98</v>
      </c>
      <c r="AM90" s="356">
        <f>AVERAGE(Z90:AL90)</f>
        <v>89381.239999999991</v>
      </c>
      <c r="AN90" s="7"/>
    </row>
    <row r="91" spans="1:40" s="7" customFormat="1" x14ac:dyDescent="0.2">
      <c r="A91" s="7" t="s">
        <v>165</v>
      </c>
      <c r="B91" s="145">
        <v>1365</v>
      </c>
      <c r="C91" s="12" t="s">
        <v>166</v>
      </c>
      <c r="D91" s="271">
        <f>IFERROR(VLOOKUP($B91,'[9]Trial Blc'!$B$4:O$379,D$2,FALSE),0)</f>
        <v>0</v>
      </c>
      <c r="E91" s="271"/>
      <c r="F91" s="355"/>
      <c r="G91" s="271">
        <f t="shared" si="26"/>
        <v>0</v>
      </c>
      <c r="H91" s="271">
        <f>IFERROR(VLOOKUP($B91,'[9]Trial Blc'!$B$4:S$379,H$2,FALSE),0)</f>
        <v>0</v>
      </c>
      <c r="I91" s="271">
        <f>IFERROR(VLOOKUP($B91,'[9]Trial Blc'!$B$4:T$379,I$2,FALSE),0)</f>
        <v>0</v>
      </c>
      <c r="J91" s="271">
        <f>IFERROR(VLOOKUP($B91,'[9]Trial Blc'!$B$4:U$379,J$2,FALSE),0)</f>
        <v>0</v>
      </c>
      <c r="K91" s="271">
        <f>IFERROR(VLOOKUP($B91,'[9]Trial Blc'!$B$4:V$379,K$2,FALSE),0)</f>
        <v>0</v>
      </c>
      <c r="L91" s="271">
        <f>IFERROR(VLOOKUP($B91,'[9]Trial Blc'!$B$4:W$379,L$2,FALSE),0)</f>
        <v>0</v>
      </c>
      <c r="M91" s="271">
        <f>IFERROR(VLOOKUP($B91,'[9]Trial Blc'!$B$4:X$379,M$2,FALSE),0)</f>
        <v>0</v>
      </c>
      <c r="N91" s="271">
        <f>IFERROR(VLOOKUP($B91,'[9]Trial Blc'!$B$4:Y$379,N$2,FALSE),0)</f>
        <v>0</v>
      </c>
      <c r="O91" s="271">
        <f>IFERROR(VLOOKUP($B91,'[9]Trial Blc'!$B$4:Z$379,O$2,FALSE),0)</f>
        <v>0</v>
      </c>
      <c r="P91" s="271">
        <f>IFERROR(VLOOKUP($B91,'[9]Trial Blc'!$B$4:AA$379,P$2,FALSE),0)</f>
        <v>0</v>
      </c>
      <c r="Q91" s="271">
        <f>IFERROR(VLOOKUP($B91,'[9]Trial Blc'!$B$4:AB$379,Q$2,FALSE),0)</f>
        <v>0</v>
      </c>
      <c r="R91" s="271">
        <f>IFERROR(VLOOKUP($B91,'[9]Trial Blc'!$B$4:AC$379,R$2,FALSE),0)</f>
        <v>0</v>
      </c>
      <c r="S91" s="271">
        <f>IFERROR(VLOOKUP($B91,'[9]Trial Blc'!$B$4:AD$379,S$2,FALSE),0)</f>
        <v>1500</v>
      </c>
      <c r="T91" s="271">
        <f t="shared" si="27"/>
        <v>115.38461538461539</v>
      </c>
      <c r="U91" s="149">
        <v>2125</v>
      </c>
      <c r="V91" s="7" t="s">
        <v>167</v>
      </c>
      <c r="W91" s="271">
        <f>-IFERROR(VLOOKUP($U91,'[9]Trial Blc'!$B$4:AH$379,W$2,FALSE),0)</f>
        <v>0</v>
      </c>
      <c r="X91" s="9"/>
      <c r="Y91" s="10"/>
      <c r="Z91" s="271">
        <f>SUM(W91:Y91)</f>
        <v>0</v>
      </c>
      <c r="AA91" s="271">
        <f>-IFERROR(VLOOKUP($U91,'[9]Trial Blc'!$B$4:AL$379,AA$2,FALSE),0)</f>
        <v>0</v>
      </c>
      <c r="AB91" s="271">
        <f>-IFERROR(VLOOKUP($U91,'[9]Trial Blc'!$B$4:AM$379,AB$2,FALSE),0)</f>
        <v>0</v>
      </c>
      <c r="AC91" s="271">
        <f>-IFERROR(VLOOKUP($U91,'[9]Trial Blc'!$B$4:AN$379,AC$2,FALSE),0)</f>
        <v>0</v>
      </c>
      <c r="AD91" s="271">
        <f>-IFERROR(VLOOKUP($U91,'[9]Trial Blc'!$B$4:AO$379,AD$2,FALSE),0)</f>
        <v>0</v>
      </c>
      <c r="AE91" s="271">
        <f>-IFERROR(VLOOKUP($U91,'[9]Trial Blc'!$B$4:AP$379,AE$2,FALSE),0)</f>
        <v>0</v>
      </c>
      <c r="AF91" s="271">
        <f>-IFERROR(VLOOKUP($U91,'[9]Trial Blc'!$B$4:AQ$379,AF$2,FALSE),0)</f>
        <v>0</v>
      </c>
      <c r="AG91" s="271">
        <f>-IFERROR(VLOOKUP($U91,'[9]Trial Blc'!$B$4:AR$379,AG$2,FALSE),0)</f>
        <v>0</v>
      </c>
      <c r="AH91" s="271">
        <f>-IFERROR(VLOOKUP($U91,'[9]Trial Blc'!$B$4:AS$379,AH$2,FALSE),0)</f>
        <v>0</v>
      </c>
      <c r="AI91" s="271">
        <f>-IFERROR(VLOOKUP($U91,'[9]Trial Blc'!$B$4:AT$379,AI$2,FALSE),0)</f>
        <v>0</v>
      </c>
      <c r="AJ91" s="271">
        <f>-IFERROR(VLOOKUP($U91,'[9]Trial Blc'!$B$4:AU$379,AJ$2,FALSE),0)</f>
        <v>0</v>
      </c>
      <c r="AK91" s="271">
        <f>-IFERROR(VLOOKUP($U91,'[9]Trial Blc'!$B$4:AV$379,AK$2,FALSE),0)</f>
        <v>0</v>
      </c>
      <c r="AL91" s="271">
        <f>-IFERROR(VLOOKUP($U91,'[9]Trial Blc'!$B$4:AW$379,AL$2,FALSE),0)</f>
        <v>0</v>
      </c>
      <c r="AM91" s="356">
        <f>AVERAGE(Z91:AL91)</f>
        <v>0</v>
      </c>
    </row>
    <row r="92" spans="1:40" s="7" customFormat="1" x14ac:dyDescent="0.2">
      <c r="A92" s="7" t="s">
        <v>168</v>
      </c>
      <c r="B92" s="145"/>
      <c r="C92" s="178"/>
      <c r="D92" s="271">
        <f>IFERROR(VLOOKUP($B92,'[9]Trial Blc'!$B$4:O$379,D$2,FALSE),0)</f>
        <v>0</v>
      </c>
      <c r="E92" s="271"/>
      <c r="F92" s="355"/>
      <c r="G92" s="271">
        <f t="shared" si="26"/>
        <v>0</v>
      </c>
      <c r="H92" s="271">
        <f>IFERROR(VLOOKUP($B92,'[9]Trial Blc'!$B$4:S$379,H$2,FALSE),0)</f>
        <v>0</v>
      </c>
      <c r="I92" s="271">
        <f>IFERROR(VLOOKUP($B92,'[9]Trial Blc'!$B$4:T$379,I$2,FALSE),0)</f>
        <v>0</v>
      </c>
      <c r="J92" s="271">
        <f>IFERROR(VLOOKUP($B92,'[9]Trial Blc'!$B$4:U$379,J$2,FALSE),0)</f>
        <v>0</v>
      </c>
      <c r="K92" s="271">
        <f>IFERROR(VLOOKUP($B92,'[9]Trial Blc'!$B$4:V$379,K$2,FALSE),0)</f>
        <v>0</v>
      </c>
      <c r="L92" s="271">
        <f>IFERROR(VLOOKUP($B92,'[9]Trial Blc'!$B$4:W$379,L$2,FALSE),0)</f>
        <v>0</v>
      </c>
      <c r="M92" s="271">
        <f>IFERROR(VLOOKUP($B92,'[9]Trial Blc'!$B$4:X$379,M$2,FALSE),0)</f>
        <v>0</v>
      </c>
      <c r="N92" s="271">
        <f>IFERROR(VLOOKUP($B92,'[9]Trial Blc'!$B$4:Y$379,N$2,FALSE),0)</f>
        <v>0</v>
      </c>
      <c r="O92" s="271">
        <f>IFERROR(VLOOKUP($B92,'[9]Trial Blc'!$B$4:Z$379,O$2,FALSE),0)</f>
        <v>0</v>
      </c>
      <c r="P92" s="271">
        <f>IFERROR(VLOOKUP($B92,'[9]Trial Blc'!$B$4:AA$379,P$2,FALSE),0)</f>
        <v>0</v>
      </c>
      <c r="Q92" s="271">
        <f>IFERROR(VLOOKUP($B92,'[9]Trial Blc'!$B$4:AB$379,Q$2,FALSE),0)</f>
        <v>0</v>
      </c>
      <c r="R92" s="271">
        <f>IFERROR(VLOOKUP($B92,'[9]Trial Blc'!$B$4:AC$379,R$2,FALSE),0)</f>
        <v>0</v>
      </c>
      <c r="S92" s="271">
        <f>IFERROR(VLOOKUP($B92,'[9]Trial Blc'!$B$4:AD$379,S$2,FALSE),0)</f>
        <v>0</v>
      </c>
      <c r="T92" s="271">
        <f t="shared" si="27"/>
        <v>0</v>
      </c>
      <c r="U92" s="149"/>
      <c r="W92" s="10"/>
      <c r="X92" s="9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1"/>
      <c r="AN92" s="11"/>
    </row>
    <row r="93" spans="1:40" s="7" customFormat="1" x14ac:dyDescent="0.2">
      <c r="A93" s="7" t="s">
        <v>169</v>
      </c>
      <c r="B93" s="145">
        <v>1430</v>
      </c>
      <c r="C93" s="12" t="s">
        <v>170</v>
      </c>
      <c r="D93" s="271">
        <f>IFERROR(VLOOKUP($B93,'[9]Trial Blc'!$B$4:O$379,D$2,FALSE),0)</f>
        <v>0</v>
      </c>
      <c r="E93" s="271"/>
      <c r="F93" s="355"/>
      <c r="G93" s="271">
        <f t="shared" si="26"/>
        <v>0</v>
      </c>
      <c r="H93" s="271">
        <f>IFERROR(VLOOKUP($B93,'[9]Trial Blc'!$B$4:S$379,H$2,FALSE),0)</f>
        <v>0</v>
      </c>
      <c r="I93" s="271">
        <f>IFERROR(VLOOKUP($B93,'[9]Trial Blc'!$B$4:T$379,I$2,FALSE),0)</f>
        <v>0</v>
      </c>
      <c r="J93" s="271">
        <f>IFERROR(VLOOKUP($B93,'[9]Trial Blc'!$B$4:U$379,J$2,FALSE),0)</f>
        <v>0</v>
      </c>
      <c r="K93" s="271">
        <f>IFERROR(VLOOKUP($B93,'[9]Trial Blc'!$B$4:V$379,K$2,FALSE),0)</f>
        <v>0</v>
      </c>
      <c r="L93" s="271">
        <f>IFERROR(VLOOKUP($B93,'[9]Trial Blc'!$B$4:W$379,L$2,FALSE),0)</f>
        <v>0</v>
      </c>
      <c r="M93" s="271">
        <f>IFERROR(VLOOKUP($B93,'[9]Trial Blc'!$B$4:X$379,M$2,FALSE),0)</f>
        <v>0</v>
      </c>
      <c r="N93" s="271">
        <f>IFERROR(VLOOKUP($B93,'[9]Trial Blc'!$B$4:Y$379,N$2,FALSE),0)</f>
        <v>0</v>
      </c>
      <c r="O93" s="271">
        <f>IFERROR(VLOOKUP($B93,'[9]Trial Blc'!$B$4:Z$379,O$2,FALSE),0)</f>
        <v>0</v>
      </c>
      <c r="P93" s="271">
        <f>IFERROR(VLOOKUP($B93,'[9]Trial Blc'!$B$4:AA$379,P$2,FALSE),0)</f>
        <v>0</v>
      </c>
      <c r="Q93" s="271">
        <f>IFERROR(VLOOKUP($B93,'[9]Trial Blc'!$B$4:AB$379,Q$2,FALSE),0)</f>
        <v>0</v>
      </c>
      <c r="R93" s="271">
        <f>IFERROR(VLOOKUP($B93,'[9]Trial Blc'!$B$4:AC$379,R$2,FALSE),0)</f>
        <v>0</v>
      </c>
      <c r="S93" s="271">
        <f>IFERROR(VLOOKUP($B93,'[9]Trial Blc'!$B$4:AD$379,S$2,FALSE),0)</f>
        <v>0</v>
      </c>
      <c r="T93" s="271">
        <f t="shared" si="27"/>
        <v>0</v>
      </c>
      <c r="U93" s="149">
        <v>2190</v>
      </c>
      <c r="V93" s="7" t="s">
        <v>171</v>
      </c>
      <c r="W93" s="10"/>
      <c r="X93" s="9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7" t="e">
        <f>AVERAGE(Z93:AL93)</f>
        <v>#DIV/0!</v>
      </c>
    </row>
    <row r="94" spans="1:40" s="7" customFormat="1" ht="10.5" x14ac:dyDescent="0.25">
      <c r="A94" s="8" t="s">
        <v>172</v>
      </c>
      <c r="B94" s="145"/>
      <c r="C94" s="12"/>
      <c r="D94" s="271">
        <f>IFERROR(VLOOKUP($B94,'[9]Trial Blc'!$B$4:O$379,D$2,FALSE),0)</f>
        <v>0</v>
      </c>
      <c r="E94" s="271"/>
      <c r="F94" s="355"/>
      <c r="G94" s="271">
        <f t="shared" si="26"/>
        <v>0</v>
      </c>
      <c r="H94" s="271">
        <f>IFERROR(VLOOKUP($B94,'[9]Trial Blc'!$B$4:S$379,H$2,FALSE),0)</f>
        <v>0</v>
      </c>
      <c r="I94" s="271">
        <f>IFERROR(VLOOKUP($B94,'[9]Trial Blc'!$B$4:T$379,I$2,FALSE),0)</f>
        <v>0</v>
      </c>
      <c r="J94" s="271">
        <f>IFERROR(VLOOKUP($B94,'[9]Trial Blc'!$B$4:U$379,J$2,FALSE),0)</f>
        <v>0</v>
      </c>
      <c r="K94" s="271">
        <f>IFERROR(VLOOKUP($B94,'[9]Trial Blc'!$B$4:V$379,K$2,FALSE),0)</f>
        <v>0</v>
      </c>
      <c r="L94" s="271">
        <f>IFERROR(VLOOKUP($B94,'[9]Trial Blc'!$B$4:W$379,L$2,FALSE),0)</f>
        <v>0</v>
      </c>
      <c r="M94" s="271">
        <f>IFERROR(VLOOKUP($B94,'[9]Trial Blc'!$B$4:X$379,M$2,FALSE),0)</f>
        <v>0</v>
      </c>
      <c r="N94" s="271">
        <f>IFERROR(VLOOKUP($B94,'[9]Trial Blc'!$B$4:Y$379,N$2,FALSE),0)</f>
        <v>0</v>
      </c>
      <c r="O94" s="271">
        <f>IFERROR(VLOOKUP($B94,'[9]Trial Blc'!$B$4:Z$379,O$2,FALSE),0)</f>
        <v>0</v>
      </c>
      <c r="P94" s="271">
        <f>IFERROR(VLOOKUP($B94,'[9]Trial Blc'!$B$4:AA$379,P$2,FALSE),0)</f>
        <v>0</v>
      </c>
      <c r="Q94" s="271">
        <f>IFERROR(VLOOKUP($B94,'[9]Trial Blc'!$B$4:AB$379,Q$2,FALSE),0)</f>
        <v>0</v>
      </c>
      <c r="R94" s="271">
        <f>IFERROR(VLOOKUP($B94,'[9]Trial Blc'!$B$4:AC$379,R$2,FALSE),0)</f>
        <v>0</v>
      </c>
      <c r="S94" s="271">
        <f>IFERROR(VLOOKUP($B94,'[9]Trial Blc'!$B$4:AD$379,S$2,FALSE),0)</f>
        <v>0</v>
      </c>
      <c r="T94" s="271">
        <f t="shared" si="27"/>
        <v>0</v>
      </c>
      <c r="U94" s="146"/>
      <c r="V94" s="8" t="s">
        <v>172</v>
      </c>
      <c r="W94" s="10"/>
      <c r="X94" s="9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1"/>
      <c r="AN94" s="11"/>
    </row>
    <row r="95" spans="1:40" s="7" customFormat="1" x14ac:dyDescent="0.2">
      <c r="A95" s="7" t="s">
        <v>173</v>
      </c>
      <c r="B95" s="145"/>
      <c r="C95" s="12"/>
      <c r="D95" s="271">
        <f>IFERROR(VLOOKUP($B95,'[9]Trial Blc'!$B$4:O$379,D$2,FALSE),0)</f>
        <v>0</v>
      </c>
      <c r="E95" s="271"/>
      <c r="F95" s="355"/>
      <c r="G95" s="271">
        <f t="shared" si="26"/>
        <v>0</v>
      </c>
      <c r="H95" s="271">
        <f>IFERROR(VLOOKUP($B95,'[9]Trial Blc'!$B$4:S$379,H$2,FALSE),0)</f>
        <v>0</v>
      </c>
      <c r="I95" s="271">
        <f>IFERROR(VLOOKUP($B95,'[9]Trial Blc'!$B$4:T$379,I$2,FALSE),0)</f>
        <v>0</v>
      </c>
      <c r="J95" s="271">
        <f>IFERROR(VLOOKUP($B95,'[9]Trial Blc'!$B$4:U$379,J$2,FALSE),0)</f>
        <v>0</v>
      </c>
      <c r="K95" s="271">
        <f>IFERROR(VLOOKUP($B95,'[9]Trial Blc'!$B$4:V$379,K$2,FALSE),0)</f>
        <v>0</v>
      </c>
      <c r="L95" s="271">
        <f>IFERROR(VLOOKUP($B95,'[9]Trial Blc'!$B$4:W$379,L$2,FALSE),0)</f>
        <v>0</v>
      </c>
      <c r="M95" s="271">
        <f>IFERROR(VLOOKUP($B95,'[9]Trial Blc'!$B$4:X$379,M$2,FALSE),0)</f>
        <v>0</v>
      </c>
      <c r="N95" s="271">
        <f>IFERROR(VLOOKUP($B95,'[9]Trial Blc'!$B$4:Y$379,N$2,FALSE),0)</f>
        <v>0</v>
      </c>
      <c r="O95" s="271">
        <f>IFERROR(VLOOKUP($B95,'[9]Trial Blc'!$B$4:Z$379,O$2,FALSE),0)</f>
        <v>0</v>
      </c>
      <c r="P95" s="271">
        <f>IFERROR(VLOOKUP($B95,'[9]Trial Blc'!$B$4:AA$379,P$2,FALSE),0)</f>
        <v>0</v>
      </c>
      <c r="Q95" s="271">
        <f>IFERROR(VLOOKUP($B95,'[9]Trial Blc'!$B$4:AB$379,Q$2,FALSE),0)</f>
        <v>0</v>
      </c>
      <c r="R95" s="271">
        <f>IFERROR(VLOOKUP($B95,'[9]Trial Blc'!$B$4:AC$379,R$2,FALSE),0)</f>
        <v>0</v>
      </c>
      <c r="S95" s="271">
        <f>IFERROR(VLOOKUP($B95,'[9]Trial Blc'!$B$4:AD$379,S$2,FALSE),0)</f>
        <v>0</v>
      </c>
      <c r="T95" s="271">
        <f t="shared" si="27"/>
        <v>0</v>
      </c>
      <c r="U95" s="149"/>
      <c r="W95" s="10"/>
      <c r="X95" s="9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1"/>
      <c r="AN95" s="11"/>
    </row>
    <row r="96" spans="1:40" s="7" customFormat="1" x14ac:dyDescent="0.2">
      <c r="A96" s="7" t="s">
        <v>174</v>
      </c>
      <c r="B96" s="145">
        <v>1295</v>
      </c>
      <c r="C96" s="12" t="s">
        <v>175</v>
      </c>
      <c r="D96" s="271">
        <f>IFERROR(VLOOKUP($B96,'[9]Trial Blc'!$B$4:O$379,D$2,FALSE),0)</f>
        <v>665525.63</v>
      </c>
      <c r="E96" s="271"/>
      <c r="F96" s="355"/>
      <c r="G96" s="271">
        <f t="shared" si="26"/>
        <v>665525.63</v>
      </c>
      <c r="H96" s="271">
        <f>IFERROR(VLOOKUP($B96,'[9]Trial Blc'!$B$4:S$379,H$2,FALSE),0)</f>
        <v>665525.63</v>
      </c>
      <c r="I96" s="271">
        <f>IFERROR(VLOOKUP($B96,'[9]Trial Blc'!$B$4:T$379,I$2,FALSE),0)</f>
        <v>665525.63</v>
      </c>
      <c r="J96" s="271">
        <f>IFERROR(VLOOKUP($B96,'[9]Trial Blc'!$B$4:U$379,J$2,FALSE),0)</f>
        <v>665525.63</v>
      </c>
      <c r="K96" s="271">
        <f>IFERROR(VLOOKUP($B96,'[9]Trial Blc'!$B$4:V$379,K$2,FALSE),0)</f>
        <v>665525.63</v>
      </c>
      <c r="L96" s="271">
        <f>IFERROR(VLOOKUP($B96,'[9]Trial Blc'!$B$4:W$379,L$2,FALSE),0)</f>
        <v>665525.63</v>
      </c>
      <c r="M96" s="271">
        <f>IFERROR(VLOOKUP($B96,'[9]Trial Blc'!$B$4:X$379,M$2,FALSE),0)</f>
        <v>665525.63</v>
      </c>
      <c r="N96" s="271">
        <f>IFERROR(VLOOKUP($B96,'[9]Trial Blc'!$B$4:Y$379,N$2,FALSE),0)</f>
        <v>665525.63</v>
      </c>
      <c r="O96" s="271">
        <f>IFERROR(VLOOKUP($B96,'[9]Trial Blc'!$B$4:Z$379,O$2,FALSE),0)</f>
        <v>666340.31000000006</v>
      </c>
      <c r="P96" s="271">
        <f>IFERROR(VLOOKUP($B96,'[9]Trial Blc'!$B$4:AA$379,P$2,FALSE),0)</f>
        <v>666340.31000000006</v>
      </c>
      <c r="Q96" s="271">
        <f>IFERROR(VLOOKUP($B96,'[9]Trial Blc'!$B$4:AB$379,Q$2,FALSE),0)</f>
        <v>670929.32999999996</v>
      </c>
      <c r="R96" s="271">
        <f>IFERROR(VLOOKUP($B96,'[9]Trial Blc'!$B$4:AC$379,R$2,FALSE),0)</f>
        <v>670929.32999999996</v>
      </c>
      <c r="S96" s="271">
        <f>IFERROR(VLOOKUP($B96,'[9]Trial Blc'!$B$4:AD$379,S$2,FALSE),0)</f>
        <v>671217.17</v>
      </c>
      <c r="T96" s="271">
        <f t="shared" si="27"/>
        <v>666920.11461538461</v>
      </c>
      <c r="U96" s="149">
        <v>2055</v>
      </c>
      <c r="V96" s="7" t="s">
        <v>176</v>
      </c>
      <c r="W96" s="271">
        <f>-IFERROR(VLOOKUP($U96,'[9]Trial Blc'!$B$4:AH$379,W$2,FALSE),0)</f>
        <v>526920.41</v>
      </c>
      <c r="X96" s="9"/>
      <c r="Y96" s="10"/>
      <c r="Z96" s="271">
        <f>SUM(W96:Y96)</f>
        <v>526920.41</v>
      </c>
      <c r="AA96" s="271">
        <f>-IFERROR(VLOOKUP($U96,'[9]Trial Blc'!$B$4:AL$379,AA$2,FALSE),0)</f>
        <v>529138.84</v>
      </c>
      <c r="AB96" s="271">
        <f>-IFERROR(VLOOKUP($U96,'[9]Trial Blc'!$B$4:AM$379,AB$2,FALSE),0)</f>
        <v>531357.27</v>
      </c>
      <c r="AC96" s="271">
        <f>-IFERROR(VLOOKUP($U96,'[9]Trial Blc'!$B$4:AN$379,AC$2,FALSE),0)</f>
        <v>533575.69999999995</v>
      </c>
      <c r="AD96" s="271">
        <f>-IFERROR(VLOOKUP($U96,'[9]Trial Blc'!$B$4:AO$379,AD$2,FALSE),0)</f>
        <v>535794.13</v>
      </c>
      <c r="AE96" s="271">
        <f>-IFERROR(VLOOKUP($U96,'[9]Trial Blc'!$B$4:AP$379,AE$2,FALSE),0)</f>
        <v>538012.56000000006</v>
      </c>
      <c r="AF96" s="271">
        <f>-IFERROR(VLOOKUP($U96,'[9]Trial Blc'!$B$4:AQ$379,AF$2,FALSE),0)</f>
        <v>540230.99</v>
      </c>
      <c r="AG96" s="271">
        <f>-IFERROR(VLOOKUP($U96,'[9]Trial Blc'!$B$4:AR$379,AG$2,FALSE),0)</f>
        <v>542449.42000000004</v>
      </c>
      <c r="AH96" s="271">
        <f>-IFERROR(VLOOKUP($U96,'[9]Trial Blc'!$B$4:AS$379,AH$2,FALSE),0)</f>
        <v>544458.75</v>
      </c>
      <c r="AI96" s="271">
        <f>-IFERROR(VLOOKUP($U96,'[9]Trial Blc'!$B$4:AT$379,AI$2,FALSE),0)</f>
        <v>546679.89</v>
      </c>
      <c r="AJ96" s="271">
        <f>-IFERROR(VLOOKUP($U96,'[9]Trial Blc'!$B$4:AU$379,AJ$2,FALSE),0)</f>
        <v>546159.44999999995</v>
      </c>
      <c r="AK96" s="271">
        <f>-IFERROR(VLOOKUP($U96,'[9]Trial Blc'!$B$4:AV$379,AK$2,FALSE),0)</f>
        <v>548395.88</v>
      </c>
      <c r="AL96" s="271">
        <f>-IFERROR(VLOOKUP($U96,'[9]Trial Blc'!$B$4:AW$379,AL$2,FALSE),0)</f>
        <v>550247.4</v>
      </c>
      <c r="AM96" s="356">
        <f>AVERAGE(Z96:AL96)</f>
        <v>539493.89923076914</v>
      </c>
    </row>
    <row r="97" spans="1:40" s="7" customFormat="1" x14ac:dyDescent="0.2">
      <c r="A97" s="7" t="s">
        <v>177</v>
      </c>
      <c r="B97" s="145">
        <v>1375</v>
      </c>
      <c r="C97" s="12" t="s">
        <v>493</v>
      </c>
      <c r="D97" s="271">
        <f>IFERROR(VLOOKUP($B97,'[9]Trial Blc'!$B$4:O$379,D$2,FALSE),0)</f>
        <v>600398.15</v>
      </c>
      <c r="E97" s="271"/>
      <c r="F97" s="355"/>
      <c r="G97" s="271">
        <f t="shared" si="26"/>
        <v>600398.15</v>
      </c>
      <c r="H97" s="271">
        <f>IFERROR(VLOOKUP($B97,'[9]Trial Blc'!$B$4:S$379,H$2,FALSE),0)</f>
        <v>600398.15</v>
      </c>
      <c r="I97" s="271">
        <f>IFERROR(VLOOKUP($B97,'[9]Trial Blc'!$B$4:T$379,I$2,FALSE),0)</f>
        <v>600398.15</v>
      </c>
      <c r="J97" s="271">
        <f>IFERROR(VLOOKUP($B97,'[9]Trial Blc'!$B$4:U$379,J$2,FALSE),0)</f>
        <v>600398.15</v>
      </c>
      <c r="K97" s="271">
        <f>IFERROR(VLOOKUP($B97,'[9]Trial Blc'!$B$4:V$379,K$2,FALSE),0)</f>
        <v>600398.15</v>
      </c>
      <c r="L97" s="271">
        <f>IFERROR(VLOOKUP($B97,'[9]Trial Blc'!$B$4:W$379,L$2,FALSE),0)</f>
        <v>600398.15</v>
      </c>
      <c r="M97" s="271">
        <f>IFERROR(VLOOKUP($B97,'[9]Trial Blc'!$B$4:X$379,M$2,FALSE),0)</f>
        <v>600398.15</v>
      </c>
      <c r="N97" s="271">
        <f>IFERROR(VLOOKUP($B97,'[9]Trial Blc'!$B$4:Y$379,N$2,FALSE),0)</f>
        <v>600398.15</v>
      </c>
      <c r="O97" s="271">
        <f>IFERROR(VLOOKUP($B97,'[9]Trial Blc'!$B$4:Z$379,O$2,FALSE),0)</f>
        <v>600398.15</v>
      </c>
      <c r="P97" s="271">
        <f>IFERROR(VLOOKUP($B97,'[9]Trial Blc'!$B$4:AA$379,P$2,FALSE),0)</f>
        <v>600398.15</v>
      </c>
      <c r="Q97" s="271">
        <f>IFERROR(VLOOKUP($B97,'[9]Trial Blc'!$B$4:AB$379,Q$2,FALSE),0)</f>
        <v>600398.15</v>
      </c>
      <c r="R97" s="271">
        <f>IFERROR(VLOOKUP($B97,'[9]Trial Blc'!$B$4:AC$379,R$2,FALSE),0)</f>
        <v>600398.15</v>
      </c>
      <c r="S97" s="271">
        <f>IFERROR(VLOOKUP($B97,'[9]Trial Blc'!$B$4:AD$379,S$2,FALSE),0)</f>
        <v>600398.15</v>
      </c>
      <c r="T97" s="271">
        <f t="shared" si="27"/>
        <v>600398.15000000014</v>
      </c>
      <c r="U97" s="149">
        <v>2135</v>
      </c>
      <c r="V97" s="12" t="s">
        <v>537</v>
      </c>
      <c r="W97" s="271">
        <f>-IFERROR(VLOOKUP($U97,'[9]Trial Blc'!$B$4:AH$379,W$2,FALSE),0)</f>
        <v>178158.1</v>
      </c>
      <c r="X97" s="9"/>
      <c r="Y97" s="10"/>
      <c r="Z97" s="271">
        <f>SUM(W97:Y97)</f>
        <v>178158.1</v>
      </c>
      <c r="AA97" s="271">
        <f>-IFERROR(VLOOKUP($U97,'[9]Trial Blc'!$B$4:AL$379,AA$2,FALSE),0)</f>
        <v>179825.88</v>
      </c>
      <c r="AB97" s="271">
        <f>-IFERROR(VLOOKUP($U97,'[9]Trial Blc'!$B$4:AM$379,AB$2,FALSE),0)</f>
        <v>181493.66</v>
      </c>
      <c r="AC97" s="271">
        <f>-IFERROR(VLOOKUP($U97,'[9]Trial Blc'!$B$4:AN$379,AC$2,FALSE),0)</f>
        <v>183161.44</v>
      </c>
      <c r="AD97" s="271">
        <f>-IFERROR(VLOOKUP($U97,'[9]Trial Blc'!$B$4:AO$379,AD$2,FALSE),0)</f>
        <v>184829.22</v>
      </c>
      <c r="AE97" s="271">
        <f>-IFERROR(VLOOKUP($U97,'[9]Trial Blc'!$B$4:AP$379,AE$2,FALSE),0)</f>
        <v>186497</v>
      </c>
      <c r="AF97" s="271">
        <f>-IFERROR(VLOOKUP($U97,'[9]Trial Blc'!$B$4:AQ$379,AF$2,FALSE),0)</f>
        <v>188164.78</v>
      </c>
      <c r="AG97" s="271">
        <f>-IFERROR(VLOOKUP($U97,'[9]Trial Blc'!$B$4:AR$379,AG$2,FALSE),0)</f>
        <v>189832.56</v>
      </c>
      <c r="AH97" s="271">
        <f>-IFERROR(VLOOKUP($U97,'[9]Trial Blc'!$B$4:AS$379,AH$2,FALSE),0)</f>
        <v>191500.34</v>
      </c>
      <c r="AI97" s="271">
        <f>-IFERROR(VLOOKUP($U97,'[9]Trial Blc'!$B$4:AT$379,AI$2,FALSE),0)</f>
        <v>193168.12</v>
      </c>
      <c r="AJ97" s="271">
        <f>-IFERROR(VLOOKUP($U97,'[9]Trial Blc'!$B$4:AU$379,AJ$2,FALSE),0)</f>
        <v>194835.9</v>
      </c>
      <c r="AK97" s="271">
        <f>-IFERROR(VLOOKUP($U97,'[9]Trial Blc'!$B$4:AV$379,AK$2,FALSE),0)</f>
        <v>196503.67999999999</v>
      </c>
      <c r="AL97" s="271">
        <f>-IFERROR(VLOOKUP($U97,'[9]Trial Blc'!$B$4:AW$379,AL$2,FALSE),0)</f>
        <v>198171.46</v>
      </c>
      <c r="AM97" s="356">
        <f>AVERAGE(Z97:AL97)</f>
        <v>188164.78</v>
      </c>
      <c r="AN97" s="11"/>
    </row>
    <row r="98" spans="1:40" s="7" customFormat="1" x14ac:dyDescent="0.2">
      <c r="A98" s="7" t="s">
        <v>178</v>
      </c>
      <c r="B98" s="149">
        <v>1380</v>
      </c>
      <c r="C98" s="11" t="s">
        <v>179</v>
      </c>
      <c r="D98" s="271">
        <f>IFERROR(VLOOKUP($B98,'[9]Trial Blc'!$B$4:O$379,D$2,FALSE),0)</f>
        <v>156744.81</v>
      </c>
      <c r="E98" s="271"/>
      <c r="F98" s="355"/>
      <c r="G98" s="271">
        <f t="shared" si="26"/>
        <v>156744.81</v>
      </c>
      <c r="H98" s="271">
        <f>IFERROR(VLOOKUP($B98,'[9]Trial Blc'!$B$4:S$379,H$2,FALSE),0)</f>
        <v>156744.81</v>
      </c>
      <c r="I98" s="271">
        <f>IFERROR(VLOOKUP($B98,'[9]Trial Blc'!$B$4:T$379,I$2,FALSE),0)</f>
        <v>156744.81</v>
      </c>
      <c r="J98" s="271">
        <f>IFERROR(VLOOKUP($B98,'[9]Trial Blc'!$B$4:U$379,J$2,FALSE),0)</f>
        <v>156744.81</v>
      </c>
      <c r="K98" s="271">
        <f>IFERROR(VLOOKUP($B98,'[9]Trial Blc'!$B$4:V$379,K$2,FALSE),0)</f>
        <v>160104.70000000001</v>
      </c>
      <c r="L98" s="271">
        <f>IFERROR(VLOOKUP($B98,'[9]Trial Blc'!$B$4:W$379,L$2,FALSE),0)</f>
        <v>160104.70000000001</v>
      </c>
      <c r="M98" s="271">
        <f>IFERROR(VLOOKUP($B98,'[9]Trial Blc'!$B$4:X$379,M$2,FALSE),0)</f>
        <v>160104.70000000001</v>
      </c>
      <c r="N98" s="271">
        <f>IFERROR(VLOOKUP($B98,'[9]Trial Blc'!$B$4:Y$379,N$2,FALSE),0)</f>
        <v>160104.70000000001</v>
      </c>
      <c r="O98" s="271">
        <f>IFERROR(VLOOKUP($B98,'[9]Trial Blc'!$B$4:Z$379,O$2,FALSE),0)</f>
        <v>160104.70000000001</v>
      </c>
      <c r="P98" s="271">
        <f>IFERROR(VLOOKUP($B98,'[9]Trial Blc'!$B$4:AA$379,P$2,FALSE),0)</f>
        <v>162968.94</v>
      </c>
      <c r="Q98" s="271">
        <f>IFERROR(VLOOKUP($B98,'[9]Trial Blc'!$B$4:AB$379,Q$2,FALSE),0)</f>
        <v>162968.94</v>
      </c>
      <c r="R98" s="271">
        <f>IFERROR(VLOOKUP($B98,'[9]Trial Blc'!$B$4:AC$379,R$2,FALSE),0)</f>
        <v>167678.44</v>
      </c>
      <c r="S98" s="271">
        <f>IFERROR(VLOOKUP($B98,'[9]Trial Blc'!$B$4:AD$379,S$2,FALSE),0)</f>
        <v>199080.5</v>
      </c>
      <c r="T98" s="271">
        <f t="shared" si="27"/>
        <v>163092.27384615381</v>
      </c>
      <c r="U98" s="149">
        <v>2140</v>
      </c>
      <c r="V98" s="7" t="s">
        <v>180</v>
      </c>
      <c r="W98" s="271">
        <f>-IFERROR(VLOOKUP($U98,'[9]Trial Blc'!$B$4:AH$379,W$2,FALSE),0)</f>
        <v>94974.37</v>
      </c>
      <c r="X98" s="9"/>
      <c r="Y98" s="10"/>
      <c r="Z98" s="271">
        <f>SUM(W98:Y98)</f>
        <v>94974.37</v>
      </c>
      <c r="AA98" s="271">
        <f>-IFERROR(VLOOKUP($U98,'[9]Trial Blc'!$B$4:AL$379,AA$2,FALSE),0)</f>
        <v>95700.04</v>
      </c>
      <c r="AB98" s="271">
        <f>-IFERROR(VLOOKUP($U98,'[9]Trial Blc'!$B$4:AM$379,AB$2,FALSE),0)</f>
        <v>96425.71</v>
      </c>
      <c r="AC98" s="271">
        <f>-IFERROR(VLOOKUP($U98,'[9]Trial Blc'!$B$4:AN$379,AC$2,FALSE),0)</f>
        <v>97151.38</v>
      </c>
      <c r="AD98" s="271">
        <f>-IFERROR(VLOOKUP($U98,'[9]Trial Blc'!$B$4:AO$379,AD$2,FALSE),0)</f>
        <v>97877.05</v>
      </c>
      <c r="AE98" s="271">
        <f>-IFERROR(VLOOKUP($U98,'[9]Trial Blc'!$B$4:AP$379,AE$2,FALSE),0)</f>
        <v>98618.28</v>
      </c>
      <c r="AF98" s="271">
        <f>-IFERROR(VLOOKUP($U98,'[9]Trial Blc'!$B$4:AQ$379,AF$2,FALSE),0)</f>
        <v>99359.51</v>
      </c>
      <c r="AG98" s="271">
        <f>-IFERROR(VLOOKUP($U98,'[9]Trial Blc'!$B$4:AR$379,AG$2,FALSE),0)</f>
        <v>100100.74</v>
      </c>
      <c r="AH98" s="271">
        <f>-IFERROR(VLOOKUP($U98,'[9]Trial Blc'!$B$4:AS$379,AH$2,FALSE),0)</f>
        <v>100841.97</v>
      </c>
      <c r="AI98" s="271">
        <f>-IFERROR(VLOOKUP($U98,'[9]Trial Blc'!$B$4:AT$379,AI$2,FALSE),0)</f>
        <v>101596.46</v>
      </c>
      <c r="AJ98" s="271">
        <f>-IFERROR(VLOOKUP($U98,'[9]Trial Blc'!$B$4:AU$379,AJ$2,FALSE),0)</f>
        <v>102350.95</v>
      </c>
      <c r="AK98" s="271">
        <f>-IFERROR(VLOOKUP($U98,'[9]Trial Blc'!$B$4:AV$379,AK$2,FALSE),0)</f>
        <v>103127.24</v>
      </c>
      <c r="AL98" s="271">
        <f>-IFERROR(VLOOKUP($U98,'[9]Trial Blc'!$B$4:AW$379,AL$2,FALSE),0)</f>
        <v>103909.2</v>
      </c>
      <c r="AM98" s="356">
        <f>AVERAGE(Z98:AL98)</f>
        <v>99387.146153846144</v>
      </c>
    </row>
    <row r="99" spans="1:40" s="7" customFormat="1" x14ac:dyDescent="0.2">
      <c r="A99" s="7" t="s">
        <v>181</v>
      </c>
      <c r="B99" s="145">
        <v>1435</v>
      </c>
      <c r="C99" s="12" t="s">
        <v>182</v>
      </c>
      <c r="D99" s="271">
        <f>IFERROR(VLOOKUP($B99,'[9]Trial Blc'!$B$4:O$379,D$2,FALSE),0)</f>
        <v>254.52</v>
      </c>
      <c r="E99" s="271"/>
      <c r="F99" s="355"/>
      <c r="G99" s="271">
        <f t="shared" si="26"/>
        <v>254.52</v>
      </c>
      <c r="H99" s="271">
        <f>IFERROR(VLOOKUP($B99,'[9]Trial Blc'!$B$4:S$379,H$2,FALSE),0)</f>
        <v>254.52</v>
      </c>
      <c r="I99" s="271">
        <f>IFERROR(VLOOKUP($B99,'[9]Trial Blc'!$B$4:T$379,I$2,FALSE),0)</f>
        <v>254.52</v>
      </c>
      <c r="J99" s="271">
        <f>IFERROR(VLOOKUP($B99,'[9]Trial Blc'!$B$4:U$379,J$2,FALSE),0)</f>
        <v>254.52</v>
      </c>
      <c r="K99" s="271">
        <f>IFERROR(VLOOKUP($B99,'[9]Trial Blc'!$B$4:V$379,K$2,FALSE),0)</f>
        <v>254.52</v>
      </c>
      <c r="L99" s="271">
        <f>IFERROR(VLOOKUP($B99,'[9]Trial Blc'!$B$4:W$379,L$2,FALSE),0)</f>
        <v>254.52</v>
      </c>
      <c r="M99" s="271">
        <f>IFERROR(VLOOKUP($B99,'[9]Trial Blc'!$B$4:X$379,M$2,FALSE),0)</f>
        <v>254.52</v>
      </c>
      <c r="N99" s="271">
        <f>IFERROR(VLOOKUP($B99,'[9]Trial Blc'!$B$4:Y$379,N$2,FALSE),0)</f>
        <v>254.52</v>
      </c>
      <c r="O99" s="271">
        <f>IFERROR(VLOOKUP($B99,'[9]Trial Blc'!$B$4:Z$379,O$2,FALSE),0)</f>
        <v>254.52</v>
      </c>
      <c r="P99" s="271">
        <f>IFERROR(VLOOKUP($B99,'[9]Trial Blc'!$B$4:AA$379,P$2,FALSE),0)</f>
        <v>254.52</v>
      </c>
      <c r="Q99" s="271">
        <f>IFERROR(VLOOKUP($B99,'[9]Trial Blc'!$B$4:AB$379,Q$2,FALSE),0)</f>
        <v>254.52</v>
      </c>
      <c r="R99" s="271">
        <f>IFERROR(VLOOKUP($B99,'[9]Trial Blc'!$B$4:AC$379,R$2,FALSE),0)</f>
        <v>254.52</v>
      </c>
      <c r="S99" s="271">
        <f>IFERROR(VLOOKUP($B99,'[9]Trial Blc'!$B$4:AD$379,S$2,FALSE),0)</f>
        <v>254.52</v>
      </c>
      <c r="T99" s="271">
        <f t="shared" si="27"/>
        <v>254.52</v>
      </c>
      <c r="U99" s="149">
        <v>2195</v>
      </c>
      <c r="V99" s="7" t="s">
        <v>183</v>
      </c>
      <c r="W99" s="271">
        <f>-IFERROR(VLOOKUP($U99,'[9]Trial Blc'!$B$4:AH$379,W$2,FALSE),0)</f>
        <v>90.81</v>
      </c>
      <c r="X99" s="9"/>
      <c r="Y99" s="10"/>
      <c r="Z99" s="271">
        <f>SUM(W99:Y99)</f>
        <v>90.81</v>
      </c>
      <c r="AA99" s="271">
        <f>-IFERROR(VLOOKUP($U99,'[9]Trial Blc'!$B$4:AL$379,AA$2,FALSE),0)</f>
        <v>91.99</v>
      </c>
      <c r="AB99" s="271">
        <f>-IFERROR(VLOOKUP($U99,'[9]Trial Blc'!$B$4:AM$379,AB$2,FALSE),0)</f>
        <v>93.17</v>
      </c>
      <c r="AC99" s="271">
        <f>-IFERROR(VLOOKUP($U99,'[9]Trial Blc'!$B$4:AN$379,AC$2,FALSE),0)</f>
        <v>94.35</v>
      </c>
      <c r="AD99" s="271">
        <f>-IFERROR(VLOOKUP($U99,'[9]Trial Blc'!$B$4:AO$379,AD$2,FALSE),0)</f>
        <v>95.53</v>
      </c>
      <c r="AE99" s="271">
        <f>-IFERROR(VLOOKUP($U99,'[9]Trial Blc'!$B$4:AP$379,AE$2,FALSE),0)</f>
        <v>96.71</v>
      </c>
      <c r="AF99" s="271">
        <f>-IFERROR(VLOOKUP($U99,'[9]Trial Blc'!$B$4:AQ$379,AF$2,FALSE),0)</f>
        <v>97.89</v>
      </c>
      <c r="AG99" s="271">
        <f>-IFERROR(VLOOKUP($U99,'[9]Trial Blc'!$B$4:AR$379,AG$2,FALSE),0)</f>
        <v>99.07</v>
      </c>
      <c r="AH99" s="271">
        <f>-IFERROR(VLOOKUP($U99,'[9]Trial Blc'!$B$4:AS$379,AH$2,FALSE),0)</f>
        <v>100.25</v>
      </c>
      <c r="AI99" s="271">
        <f>-IFERROR(VLOOKUP($U99,'[9]Trial Blc'!$B$4:AT$379,AI$2,FALSE),0)</f>
        <v>101.43</v>
      </c>
      <c r="AJ99" s="271">
        <f>-IFERROR(VLOOKUP($U99,'[9]Trial Blc'!$B$4:AU$379,AJ$2,FALSE),0)</f>
        <v>102.61</v>
      </c>
      <c r="AK99" s="271">
        <f>-IFERROR(VLOOKUP($U99,'[9]Trial Blc'!$B$4:AV$379,AK$2,FALSE),0)</f>
        <v>103.79</v>
      </c>
      <c r="AL99" s="271">
        <f>-IFERROR(VLOOKUP($U99,'[9]Trial Blc'!$B$4:AW$379,AL$2,FALSE),0)</f>
        <v>104.97</v>
      </c>
      <c r="AM99" s="356">
        <f>AVERAGE(Z99:AL99)</f>
        <v>97.89</v>
      </c>
    </row>
    <row r="100" spans="1:40" s="7" customFormat="1" ht="10.5" x14ac:dyDescent="0.25">
      <c r="A100" s="8" t="s">
        <v>184</v>
      </c>
      <c r="B100" s="145"/>
      <c r="C100" s="178"/>
      <c r="D100" s="271">
        <f>IFERROR(VLOOKUP($B100,'[9]Trial Blc'!$B$4:O$379,D$2,FALSE),0)</f>
        <v>0</v>
      </c>
      <c r="E100" s="271"/>
      <c r="F100" s="355"/>
      <c r="G100" s="271">
        <f t="shared" si="26"/>
        <v>0</v>
      </c>
      <c r="H100" s="271">
        <f>IFERROR(VLOOKUP($B100,'[9]Trial Blc'!$B$4:S$379,H$2,FALSE),0)</f>
        <v>0</v>
      </c>
      <c r="I100" s="271">
        <f>IFERROR(VLOOKUP($B100,'[9]Trial Blc'!$B$4:T$379,I$2,FALSE),0)</f>
        <v>0</v>
      </c>
      <c r="J100" s="271">
        <f>IFERROR(VLOOKUP($B100,'[9]Trial Blc'!$B$4:U$379,J$2,FALSE),0)</f>
        <v>0</v>
      </c>
      <c r="K100" s="271">
        <f>IFERROR(VLOOKUP($B100,'[9]Trial Blc'!$B$4:V$379,K$2,FALSE),0)</f>
        <v>0</v>
      </c>
      <c r="L100" s="271">
        <f>IFERROR(VLOOKUP($B100,'[9]Trial Blc'!$B$4:W$379,L$2,FALSE),0)</f>
        <v>0</v>
      </c>
      <c r="M100" s="271">
        <f>IFERROR(VLOOKUP($B100,'[9]Trial Blc'!$B$4:X$379,M$2,FALSE),0)</f>
        <v>0</v>
      </c>
      <c r="N100" s="271">
        <f>IFERROR(VLOOKUP($B100,'[9]Trial Blc'!$B$4:Y$379,N$2,FALSE),0)</f>
        <v>0</v>
      </c>
      <c r="O100" s="271">
        <f>IFERROR(VLOOKUP($B100,'[9]Trial Blc'!$B$4:Z$379,O$2,FALSE),0)</f>
        <v>0</v>
      </c>
      <c r="P100" s="271">
        <f>IFERROR(VLOOKUP($B100,'[9]Trial Blc'!$B$4:AA$379,P$2,FALSE),0)</f>
        <v>0</v>
      </c>
      <c r="Q100" s="271">
        <f>IFERROR(VLOOKUP($B100,'[9]Trial Blc'!$B$4:AB$379,Q$2,FALSE),0)</f>
        <v>0</v>
      </c>
      <c r="R100" s="271">
        <f>IFERROR(VLOOKUP($B100,'[9]Trial Blc'!$B$4:AC$379,R$2,FALSE),0)</f>
        <v>0</v>
      </c>
      <c r="S100" s="271">
        <f>IFERROR(VLOOKUP($B100,'[9]Trial Blc'!$B$4:AD$379,S$2,FALSE),0)</f>
        <v>0</v>
      </c>
      <c r="T100" s="271">
        <f t="shared" si="27"/>
        <v>0</v>
      </c>
      <c r="U100" s="146"/>
      <c r="V100" s="8" t="s">
        <v>184</v>
      </c>
      <c r="W100" s="10"/>
      <c r="X100" s="9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1"/>
      <c r="AN100" s="11"/>
    </row>
    <row r="101" spans="1:40" s="7" customFormat="1" x14ac:dyDescent="0.2">
      <c r="A101" s="7" t="s">
        <v>185</v>
      </c>
      <c r="B101" s="145">
        <v>1270</v>
      </c>
      <c r="C101" s="12" t="s">
        <v>494</v>
      </c>
      <c r="D101" s="271">
        <f>IFERROR(VLOOKUP($B101,'[9]Trial Blc'!$B$4:O$379,D$2,FALSE),0)</f>
        <v>157061.82</v>
      </c>
      <c r="E101" s="271"/>
      <c r="F101" s="355"/>
      <c r="G101" s="271">
        <f t="shared" si="26"/>
        <v>157061.82</v>
      </c>
      <c r="H101" s="271">
        <f>IFERROR(VLOOKUP($B101,'[9]Trial Blc'!$B$4:S$379,H$2,FALSE),0)</f>
        <v>157061.82</v>
      </c>
      <c r="I101" s="271">
        <f>IFERROR(VLOOKUP($B101,'[9]Trial Blc'!$B$4:T$379,I$2,FALSE),0)</f>
        <v>157061.82</v>
      </c>
      <c r="J101" s="271">
        <f>IFERROR(VLOOKUP($B101,'[9]Trial Blc'!$B$4:U$379,J$2,FALSE),0)</f>
        <v>157061.82</v>
      </c>
      <c r="K101" s="271">
        <f>IFERROR(VLOOKUP($B101,'[9]Trial Blc'!$B$4:V$379,K$2,FALSE),0)</f>
        <v>157061.82</v>
      </c>
      <c r="L101" s="271">
        <f>IFERROR(VLOOKUP($B101,'[9]Trial Blc'!$B$4:W$379,L$2,FALSE),0)</f>
        <v>157061.82</v>
      </c>
      <c r="M101" s="271">
        <f>IFERROR(VLOOKUP($B101,'[9]Trial Blc'!$B$4:X$379,M$2,FALSE),0)</f>
        <v>157061.82</v>
      </c>
      <c r="N101" s="271">
        <f>IFERROR(VLOOKUP($B101,'[9]Trial Blc'!$B$4:Y$379,N$2,FALSE),0)</f>
        <v>157061.82</v>
      </c>
      <c r="O101" s="271">
        <f>IFERROR(VLOOKUP($B101,'[9]Trial Blc'!$B$4:Z$379,O$2,FALSE),0)</f>
        <v>157061.82</v>
      </c>
      <c r="P101" s="271">
        <f>IFERROR(VLOOKUP($B101,'[9]Trial Blc'!$B$4:AA$379,P$2,FALSE),0)</f>
        <v>157061.82</v>
      </c>
      <c r="Q101" s="271">
        <f>IFERROR(VLOOKUP($B101,'[9]Trial Blc'!$B$4:AB$379,Q$2,FALSE),0)</f>
        <v>157061.82</v>
      </c>
      <c r="R101" s="271">
        <f>IFERROR(VLOOKUP($B101,'[9]Trial Blc'!$B$4:AC$379,R$2,FALSE),0)</f>
        <v>157061.82</v>
      </c>
      <c r="S101" s="271">
        <f>IFERROR(VLOOKUP($B101,'[9]Trial Blc'!$B$4:AD$379,S$2,FALSE),0)</f>
        <v>157061.82</v>
      </c>
      <c r="T101" s="271">
        <f t="shared" si="27"/>
        <v>157061.82000000004</v>
      </c>
      <c r="U101" s="149"/>
      <c r="W101" s="10"/>
      <c r="X101" s="9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1"/>
      <c r="AN101" s="11"/>
    </row>
    <row r="102" spans="1:40" s="7" customFormat="1" x14ac:dyDescent="0.2">
      <c r="A102" s="7" t="s">
        <v>186</v>
      </c>
      <c r="B102" s="145">
        <v>1300</v>
      </c>
      <c r="C102" s="12" t="s">
        <v>187</v>
      </c>
      <c r="D102" s="271">
        <f>IFERROR(VLOOKUP($B102,'[9]Trial Blc'!$B$4:O$379,D$2,FALSE),0)</f>
        <v>623975.98</v>
      </c>
      <c r="E102" s="271"/>
      <c r="F102" s="355"/>
      <c r="G102" s="271">
        <f t="shared" si="26"/>
        <v>623975.98</v>
      </c>
      <c r="H102" s="271">
        <f>IFERROR(VLOOKUP($B102,'[9]Trial Blc'!$B$4:S$379,H$2,FALSE),0)</f>
        <v>623975.98</v>
      </c>
      <c r="I102" s="271">
        <f>IFERROR(VLOOKUP($B102,'[9]Trial Blc'!$B$4:T$379,I$2,FALSE),0)</f>
        <v>623975.98</v>
      </c>
      <c r="J102" s="271">
        <f>IFERROR(VLOOKUP($B102,'[9]Trial Blc'!$B$4:U$379,J$2,FALSE),0)</f>
        <v>623975.98</v>
      </c>
      <c r="K102" s="271">
        <f>IFERROR(VLOOKUP($B102,'[9]Trial Blc'!$B$4:V$379,K$2,FALSE),0)</f>
        <v>623975.98</v>
      </c>
      <c r="L102" s="271">
        <f>IFERROR(VLOOKUP($B102,'[9]Trial Blc'!$B$4:W$379,L$2,FALSE),0)</f>
        <v>623975.98</v>
      </c>
      <c r="M102" s="271">
        <f>IFERROR(VLOOKUP($B102,'[9]Trial Blc'!$B$4:X$379,M$2,FALSE),0)</f>
        <v>623975.98</v>
      </c>
      <c r="N102" s="271">
        <f>IFERROR(VLOOKUP($B102,'[9]Trial Blc'!$B$4:Y$379,N$2,FALSE),0)</f>
        <v>623975.98</v>
      </c>
      <c r="O102" s="271">
        <f>IFERROR(VLOOKUP($B102,'[9]Trial Blc'!$B$4:Z$379,O$2,FALSE),0)</f>
        <v>623975.98</v>
      </c>
      <c r="P102" s="271">
        <f>IFERROR(VLOOKUP($B102,'[9]Trial Blc'!$B$4:AA$379,P$2,FALSE),0)</f>
        <v>623975.98</v>
      </c>
      <c r="Q102" s="271">
        <f>IFERROR(VLOOKUP($B102,'[9]Trial Blc'!$B$4:AB$379,Q$2,FALSE),0)</f>
        <v>623975.98</v>
      </c>
      <c r="R102" s="271">
        <f>IFERROR(VLOOKUP($B102,'[9]Trial Blc'!$B$4:AC$379,R$2,FALSE),0)</f>
        <v>623975.98</v>
      </c>
      <c r="S102" s="271">
        <f>IFERROR(VLOOKUP($B102,'[9]Trial Blc'!$B$4:AD$379,S$2,FALSE),0)</f>
        <v>623975.98</v>
      </c>
      <c r="T102" s="14">
        <f t="shared" si="27"/>
        <v>623975.98000000021</v>
      </c>
      <c r="U102" s="149">
        <v>2060</v>
      </c>
      <c r="V102" s="7" t="s">
        <v>188</v>
      </c>
      <c r="W102" s="271">
        <f>-IFERROR(VLOOKUP($U102,'[9]Trial Blc'!$B$4:AH$379,W$2,FALSE),0)</f>
        <v>360791.69</v>
      </c>
      <c r="X102" s="9"/>
      <c r="Y102" s="10"/>
      <c r="Z102" s="271">
        <f>SUM(W102:Y102)</f>
        <v>360791.69</v>
      </c>
      <c r="AA102" s="271">
        <f>-IFERROR(VLOOKUP($U102,'[9]Trial Blc'!$B$4:AL$379,AA$2,FALSE),0)</f>
        <v>362420.87</v>
      </c>
      <c r="AB102" s="271">
        <f>-IFERROR(VLOOKUP($U102,'[9]Trial Blc'!$B$4:AM$379,AB$2,FALSE),0)</f>
        <v>364050.05</v>
      </c>
      <c r="AC102" s="271">
        <f>-IFERROR(VLOOKUP($U102,'[9]Trial Blc'!$B$4:AN$379,AC$2,FALSE),0)</f>
        <v>365679.23</v>
      </c>
      <c r="AD102" s="271">
        <f>-IFERROR(VLOOKUP($U102,'[9]Trial Blc'!$B$4:AO$379,AD$2,FALSE),0)</f>
        <v>367308.41</v>
      </c>
      <c r="AE102" s="271">
        <f>-IFERROR(VLOOKUP($U102,'[9]Trial Blc'!$B$4:AP$379,AE$2,FALSE),0)</f>
        <v>368937.59</v>
      </c>
      <c r="AF102" s="271">
        <f>-IFERROR(VLOOKUP($U102,'[9]Trial Blc'!$B$4:AQ$379,AF$2,FALSE),0)</f>
        <v>370566.77</v>
      </c>
      <c r="AG102" s="271">
        <f>-IFERROR(VLOOKUP($U102,'[9]Trial Blc'!$B$4:AR$379,AG$2,FALSE),0)</f>
        <v>372195.95</v>
      </c>
      <c r="AH102" s="271">
        <f>-IFERROR(VLOOKUP($U102,'[9]Trial Blc'!$B$4:AS$379,AH$2,FALSE),0)</f>
        <v>373825.13</v>
      </c>
      <c r="AI102" s="271">
        <f>-IFERROR(VLOOKUP($U102,'[9]Trial Blc'!$B$4:AT$379,AI$2,FALSE),0)</f>
        <v>375454.31</v>
      </c>
      <c r="AJ102" s="271">
        <f>-IFERROR(VLOOKUP($U102,'[9]Trial Blc'!$B$4:AU$379,AJ$2,FALSE),0)</f>
        <v>377083.49</v>
      </c>
      <c r="AK102" s="271">
        <f>-IFERROR(VLOOKUP($U102,'[9]Trial Blc'!$B$4:AV$379,AK$2,FALSE),0)</f>
        <v>378712.67</v>
      </c>
      <c r="AL102" s="271">
        <f>-IFERROR(VLOOKUP($U102,'[9]Trial Blc'!$B$4:AW$379,AL$2,FALSE),0)</f>
        <v>380341.85</v>
      </c>
      <c r="AM102" s="356">
        <f>AVERAGE(Z102:AL102)</f>
        <v>370566.76999999996</v>
      </c>
    </row>
    <row r="103" spans="1:40" s="7" customFormat="1" x14ac:dyDescent="0.2">
      <c r="A103" s="7" t="s">
        <v>189</v>
      </c>
      <c r="B103" s="145">
        <v>1330</v>
      </c>
      <c r="C103" s="12" t="s">
        <v>190</v>
      </c>
      <c r="D103" s="271">
        <f>IFERROR(VLOOKUP($B103,'[9]Trial Blc'!$B$4:O$379,D$2,FALSE),0)</f>
        <v>169.6</v>
      </c>
      <c r="E103" s="271"/>
      <c r="F103" s="355"/>
      <c r="G103" s="271">
        <f t="shared" si="26"/>
        <v>169.6</v>
      </c>
      <c r="H103" s="271">
        <f>IFERROR(VLOOKUP($B103,'[9]Trial Blc'!$B$4:S$379,H$2,FALSE),0)</f>
        <v>169.6</v>
      </c>
      <c r="I103" s="271">
        <f>IFERROR(VLOOKUP($B103,'[9]Trial Blc'!$B$4:T$379,I$2,FALSE),0)</f>
        <v>169.6</v>
      </c>
      <c r="J103" s="271">
        <f>IFERROR(VLOOKUP($B103,'[9]Trial Blc'!$B$4:U$379,J$2,FALSE),0)</f>
        <v>169.6</v>
      </c>
      <c r="K103" s="271">
        <f>IFERROR(VLOOKUP($B103,'[9]Trial Blc'!$B$4:V$379,K$2,FALSE),0)</f>
        <v>169.6</v>
      </c>
      <c r="L103" s="271">
        <f>IFERROR(VLOOKUP($B103,'[9]Trial Blc'!$B$4:W$379,L$2,FALSE),0)</f>
        <v>169.6</v>
      </c>
      <c r="M103" s="271">
        <f>IFERROR(VLOOKUP($B103,'[9]Trial Blc'!$B$4:X$379,M$2,FALSE),0)</f>
        <v>169.6</v>
      </c>
      <c r="N103" s="271">
        <f>IFERROR(VLOOKUP($B103,'[9]Trial Blc'!$B$4:Y$379,N$2,FALSE),0)</f>
        <v>169.6</v>
      </c>
      <c r="O103" s="271">
        <f>IFERROR(VLOOKUP($B103,'[9]Trial Blc'!$B$4:Z$379,O$2,FALSE),0)</f>
        <v>169.6</v>
      </c>
      <c r="P103" s="271">
        <f>IFERROR(VLOOKUP($B103,'[9]Trial Blc'!$B$4:AA$379,P$2,FALSE),0)</f>
        <v>169.6</v>
      </c>
      <c r="Q103" s="271">
        <f>IFERROR(VLOOKUP($B103,'[9]Trial Blc'!$B$4:AB$379,Q$2,FALSE),0)</f>
        <v>169.6</v>
      </c>
      <c r="R103" s="271">
        <f>IFERROR(VLOOKUP($B103,'[9]Trial Blc'!$B$4:AC$379,R$2,FALSE),0)</f>
        <v>169.6</v>
      </c>
      <c r="S103" s="271">
        <f>IFERROR(VLOOKUP($B103,'[9]Trial Blc'!$B$4:AD$379,S$2,FALSE),0)</f>
        <v>169.6</v>
      </c>
      <c r="T103" s="14">
        <f t="shared" si="27"/>
        <v>169.59999999999997</v>
      </c>
      <c r="U103" s="149">
        <v>2090</v>
      </c>
      <c r="V103" s="7" t="s">
        <v>191</v>
      </c>
      <c r="W103" s="271">
        <f>-IFERROR(VLOOKUP($U103,'[9]Trial Blc'!$B$4:AH$379,W$2,FALSE),0)</f>
        <v>82.9</v>
      </c>
      <c r="X103" s="9"/>
      <c r="Y103" s="10"/>
      <c r="Z103" s="271">
        <f>SUM(W103:Y103)</f>
        <v>82.9</v>
      </c>
      <c r="AA103" s="271">
        <f>-IFERROR(VLOOKUP($U103,'[9]Trial Blc'!$B$4:AL$379,AA$2,FALSE),0)</f>
        <v>83.61</v>
      </c>
      <c r="AB103" s="271">
        <f>-IFERROR(VLOOKUP($U103,'[9]Trial Blc'!$B$4:AM$379,AB$2,FALSE),0)</f>
        <v>84.32</v>
      </c>
      <c r="AC103" s="271">
        <f>-IFERROR(VLOOKUP($U103,'[9]Trial Blc'!$B$4:AN$379,AC$2,FALSE),0)</f>
        <v>85.03</v>
      </c>
      <c r="AD103" s="271">
        <f>-IFERROR(VLOOKUP($U103,'[9]Trial Blc'!$B$4:AO$379,AD$2,FALSE),0)</f>
        <v>85.74</v>
      </c>
      <c r="AE103" s="271">
        <f>-IFERROR(VLOOKUP($U103,'[9]Trial Blc'!$B$4:AP$379,AE$2,FALSE),0)</f>
        <v>86.45</v>
      </c>
      <c r="AF103" s="271">
        <f>-IFERROR(VLOOKUP($U103,'[9]Trial Blc'!$B$4:AQ$379,AF$2,FALSE),0)</f>
        <v>87.16</v>
      </c>
      <c r="AG103" s="271">
        <f>-IFERROR(VLOOKUP($U103,'[9]Trial Blc'!$B$4:AR$379,AG$2,FALSE),0)</f>
        <v>87.87</v>
      </c>
      <c r="AH103" s="271">
        <f>-IFERROR(VLOOKUP($U103,'[9]Trial Blc'!$B$4:AS$379,AH$2,FALSE),0)</f>
        <v>88.58</v>
      </c>
      <c r="AI103" s="271">
        <f>-IFERROR(VLOOKUP($U103,'[9]Trial Blc'!$B$4:AT$379,AI$2,FALSE),0)</f>
        <v>89.29</v>
      </c>
      <c r="AJ103" s="271">
        <f>-IFERROR(VLOOKUP($U103,'[9]Trial Blc'!$B$4:AU$379,AJ$2,FALSE),0)</f>
        <v>90</v>
      </c>
      <c r="AK103" s="271">
        <f>-IFERROR(VLOOKUP($U103,'[9]Trial Blc'!$B$4:AV$379,AK$2,FALSE),0)</f>
        <v>90.71</v>
      </c>
      <c r="AL103" s="271">
        <f>-IFERROR(VLOOKUP($U103,'[9]Trial Blc'!$B$4:AW$379,AL$2,FALSE),0)</f>
        <v>91.42</v>
      </c>
      <c r="AM103" s="356">
        <f>AVERAGE(Z103:AL103)</f>
        <v>87.160000000000011</v>
      </c>
    </row>
    <row r="104" spans="1:40" s="7" customFormat="1" x14ac:dyDescent="0.2">
      <c r="B104" s="145"/>
      <c r="C104" s="178"/>
      <c r="D104" s="271">
        <f>IFERROR(VLOOKUP($B104,'[9]Trial Blc'!$B$4:O$379,D$2,FALSE),0)</f>
        <v>0</v>
      </c>
      <c r="E104" s="271"/>
      <c r="F104" s="355"/>
      <c r="G104" s="271">
        <f t="shared" si="26"/>
        <v>0</v>
      </c>
      <c r="H104" s="271">
        <f>IFERROR(VLOOKUP($B104,'[9]Trial Blc'!$B$4:S$379,H$2,FALSE),0)</f>
        <v>0</v>
      </c>
      <c r="I104" s="271">
        <f>IFERROR(VLOOKUP($B104,'[9]Trial Blc'!$B$4:T$379,I$2,FALSE),0)</f>
        <v>0</v>
      </c>
      <c r="J104" s="271">
        <f>IFERROR(VLOOKUP($B104,'[9]Trial Blc'!$B$4:U$379,J$2,FALSE),0)</f>
        <v>0</v>
      </c>
      <c r="K104" s="271">
        <f>IFERROR(VLOOKUP($B104,'[9]Trial Blc'!$B$4:V$379,K$2,FALSE),0)</f>
        <v>0</v>
      </c>
      <c r="L104" s="271">
        <f>IFERROR(VLOOKUP($B104,'[9]Trial Blc'!$B$4:W$379,L$2,FALSE),0)</f>
        <v>0</v>
      </c>
      <c r="M104" s="271">
        <f>IFERROR(VLOOKUP($B104,'[9]Trial Blc'!$B$4:X$379,M$2,FALSE),0)</f>
        <v>0</v>
      </c>
      <c r="N104" s="271">
        <f>IFERROR(VLOOKUP($B104,'[9]Trial Blc'!$B$4:Y$379,N$2,FALSE),0)</f>
        <v>0</v>
      </c>
      <c r="O104" s="271">
        <f>IFERROR(VLOOKUP($B104,'[9]Trial Blc'!$B$4:Z$379,O$2,FALSE),0)</f>
        <v>0</v>
      </c>
      <c r="P104" s="271">
        <f>IFERROR(VLOOKUP($B104,'[9]Trial Blc'!$B$4:AA$379,P$2,FALSE),0)</f>
        <v>0</v>
      </c>
      <c r="Q104" s="271">
        <f>IFERROR(VLOOKUP($B104,'[9]Trial Blc'!$B$4:AB$379,Q$2,FALSE),0)</f>
        <v>0</v>
      </c>
      <c r="R104" s="271">
        <f>IFERROR(VLOOKUP($B104,'[9]Trial Blc'!$B$4:AC$379,R$2,FALSE),0)</f>
        <v>0</v>
      </c>
      <c r="S104" s="271">
        <f>IFERROR(VLOOKUP($B104,'[9]Trial Blc'!$B$4:AD$379,S$2,FALSE),0)</f>
        <v>0</v>
      </c>
      <c r="T104" s="271">
        <f t="shared" si="27"/>
        <v>0</v>
      </c>
      <c r="U104" s="149"/>
      <c r="W104" s="47"/>
      <c r="X104" s="9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1"/>
      <c r="AN104" s="11"/>
    </row>
    <row r="105" spans="1:40" s="7" customFormat="1" x14ac:dyDescent="0.2">
      <c r="A105" s="7" t="s">
        <v>192</v>
      </c>
      <c r="B105" s="145">
        <v>1400</v>
      </c>
      <c r="C105" s="12" t="s">
        <v>193</v>
      </c>
      <c r="D105" s="271">
        <f>IFERROR(VLOOKUP($B105,'[9]Trial Blc'!$B$4:O$379,D$2,FALSE),0)</f>
        <v>2656277.65</v>
      </c>
      <c r="E105" s="271"/>
      <c r="F105" s="355"/>
      <c r="G105" s="271">
        <f t="shared" si="26"/>
        <v>2656277.65</v>
      </c>
      <c r="H105" s="271">
        <f>IFERROR(VLOOKUP($B105,'[9]Trial Blc'!$B$4:S$379,H$2,FALSE),0)</f>
        <v>2656277.65</v>
      </c>
      <c r="I105" s="271">
        <f>IFERROR(VLOOKUP($B105,'[9]Trial Blc'!$B$4:T$379,I$2,FALSE),0)</f>
        <v>2656277.65</v>
      </c>
      <c r="J105" s="271">
        <f>IFERROR(VLOOKUP($B105,'[9]Trial Blc'!$B$4:U$379,J$2,FALSE),0)</f>
        <v>2656805.65</v>
      </c>
      <c r="K105" s="271">
        <f>IFERROR(VLOOKUP($B105,'[9]Trial Blc'!$B$4:V$379,K$2,FALSE),0)</f>
        <v>2656805.65</v>
      </c>
      <c r="L105" s="271">
        <f>IFERROR(VLOOKUP($B105,'[9]Trial Blc'!$B$4:W$379,L$2,FALSE),0)</f>
        <v>2656805.65</v>
      </c>
      <c r="M105" s="271">
        <f>IFERROR(VLOOKUP($B105,'[9]Trial Blc'!$B$4:X$379,M$2,FALSE),0)</f>
        <v>2656805.65</v>
      </c>
      <c r="N105" s="271">
        <f>IFERROR(VLOOKUP($B105,'[9]Trial Blc'!$B$4:Y$379,N$2,FALSE),0)</f>
        <v>2657229.4700000002</v>
      </c>
      <c r="O105" s="271">
        <f>IFERROR(VLOOKUP($B105,'[9]Trial Blc'!$B$4:Z$379,O$2,FALSE),0)</f>
        <v>2657229.4700000002</v>
      </c>
      <c r="P105" s="271">
        <f>IFERROR(VLOOKUP($B105,'[9]Trial Blc'!$B$4:AA$379,P$2,FALSE),0)</f>
        <v>2657229.4700000002</v>
      </c>
      <c r="Q105" s="271">
        <f>IFERROR(VLOOKUP($B105,'[9]Trial Blc'!$B$4:AB$379,Q$2,FALSE),0)</f>
        <v>2657229.4700000002</v>
      </c>
      <c r="R105" s="271">
        <f>IFERROR(VLOOKUP($B105,'[9]Trial Blc'!$B$4:AC$379,R$2,FALSE),0)</f>
        <v>2657229.4700000002</v>
      </c>
      <c r="S105" s="271">
        <f>IFERROR(VLOOKUP($B105,'[9]Trial Blc'!$B$4:AD$379,S$2,FALSE),0)</f>
        <v>2657229.4700000002</v>
      </c>
      <c r="T105" s="271">
        <f t="shared" si="27"/>
        <v>2656879.4130769228</v>
      </c>
      <c r="U105" s="149">
        <v>2160</v>
      </c>
      <c r="V105" s="7" t="s">
        <v>194</v>
      </c>
      <c r="W105" s="271">
        <f>-IFERROR(VLOOKUP($U105,'[9]Trial Blc'!$B$4:AH$379,W$2,FALSE),0)</f>
        <v>977986.05</v>
      </c>
      <c r="X105" s="9"/>
      <c r="Y105" s="10"/>
      <c r="Z105" s="271">
        <f>SUM(W105:Y105)</f>
        <v>977986.05</v>
      </c>
      <c r="AA105" s="271">
        <f>-IFERROR(VLOOKUP($U105,'[9]Trial Blc'!$B$4:AL$379,AA$2,FALSE),0)</f>
        <v>990283.63</v>
      </c>
      <c r="AB105" s="271">
        <f>-IFERROR(VLOOKUP($U105,'[9]Trial Blc'!$B$4:AM$379,AB$2,FALSE),0)</f>
        <v>1002581.21</v>
      </c>
      <c r="AC105" s="271">
        <f>-IFERROR(VLOOKUP($U105,'[9]Trial Blc'!$B$4:AN$379,AC$2,FALSE),0)</f>
        <v>1014881.24</v>
      </c>
      <c r="AD105" s="271">
        <f>-IFERROR(VLOOKUP($U105,'[9]Trial Blc'!$B$4:AO$379,AD$2,FALSE),0)</f>
        <v>1027181.27</v>
      </c>
      <c r="AE105" s="271">
        <f>-IFERROR(VLOOKUP($U105,'[9]Trial Blc'!$B$4:AP$379,AE$2,FALSE),0)</f>
        <v>1039481.3</v>
      </c>
      <c r="AF105" s="271">
        <f>-IFERROR(VLOOKUP($U105,'[9]Trial Blc'!$B$4:AQ$379,AF$2,FALSE),0)</f>
        <v>1051781.33</v>
      </c>
      <c r="AG105" s="271">
        <f>-IFERROR(VLOOKUP($U105,'[9]Trial Blc'!$B$4:AR$379,AG$2,FALSE),0)</f>
        <v>1064083.32</v>
      </c>
      <c r="AH105" s="271">
        <f>-IFERROR(VLOOKUP($U105,'[9]Trial Blc'!$B$4:AS$379,AH$2,FALSE),0)</f>
        <v>1076385.31</v>
      </c>
      <c r="AI105" s="271">
        <f>-IFERROR(VLOOKUP($U105,'[9]Trial Blc'!$B$4:AT$379,AI$2,FALSE),0)</f>
        <v>1088687.3</v>
      </c>
      <c r="AJ105" s="271">
        <f>-IFERROR(VLOOKUP($U105,'[9]Trial Blc'!$B$4:AU$379,AJ$2,FALSE),0)</f>
        <v>1100989.29</v>
      </c>
      <c r="AK105" s="271">
        <f>-IFERROR(VLOOKUP($U105,'[9]Trial Blc'!$B$4:AV$379,AK$2,FALSE),0)</f>
        <v>1113291.28</v>
      </c>
      <c r="AL105" s="271">
        <f>-IFERROR(VLOOKUP($U105,'[9]Trial Blc'!$B$4:AW$379,AL$2,FALSE),0)</f>
        <v>1125593.27</v>
      </c>
      <c r="AM105" s="356">
        <f t="shared" ref="AM105:AM110" si="28">AVERAGE(Z105:AL105)</f>
        <v>1051785.0615384614</v>
      </c>
    </row>
    <row r="106" spans="1:40" s="11" customFormat="1" x14ac:dyDescent="0.2">
      <c r="B106" s="155">
        <v>1395</v>
      </c>
      <c r="C106" s="12" t="s">
        <v>195</v>
      </c>
      <c r="D106" s="274">
        <f>IFERROR(VLOOKUP($B106,'[9]Trial Blc'!$B$4:O$379,D$2,FALSE),0)</f>
        <v>9228.89</v>
      </c>
      <c r="E106" s="274"/>
      <c r="F106" s="357"/>
      <c r="G106" s="274">
        <f t="shared" si="26"/>
        <v>9228.89</v>
      </c>
      <c r="H106" s="274">
        <f>IFERROR(VLOOKUP($B106,'[9]Trial Blc'!$B$4:S$379,H$2,FALSE),0)</f>
        <v>9228.89</v>
      </c>
      <c r="I106" s="274">
        <f>IFERROR(VLOOKUP($B106,'[9]Trial Blc'!$B$4:T$379,I$2,FALSE),0)</f>
        <v>9228.89</v>
      </c>
      <c r="J106" s="274">
        <f>IFERROR(VLOOKUP($B106,'[9]Trial Blc'!$B$4:U$379,J$2,FALSE),0)</f>
        <v>9228.89</v>
      </c>
      <c r="K106" s="274">
        <f>IFERROR(VLOOKUP($B106,'[9]Trial Blc'!$B$4:V$379,K$2,FALSE),0)</f>
        <v>9228.89</v>
      </c>
      <c r="L106" s="274">
        <f>IFERROR(VLOOKUP($B106,'[9]Trial Blc'!$B$4:W$379,L$2,FALSE),0)</f>
        <v>9228.89</v>
      </c>
      <c r="M106" s="274">
        <f>IFERROR(VLOOKUP($B106,'[9]Trial Blc'!$B$4:X$379,M$2,FALSE),0)</f>
        <v>9228.89</v>
      </c>
      <c r="N106" s="274">
        <f>IFERROR(VLOOKUP($B106,'[9]Trial Blc'!$B$4:Y$379,N$2,FALSE),0)</f>
        <v>9228.89</v>
      </c>
      <c r="O106" s="274">
        <f>IFERROR(VLOOKUP($B106,'[9]Trial Blc'!$B$4:Z$379,O$2,FALSE),0)</f>
        <v>9228.89</v>
      </c>
      <c r="P106" s="274">
        <f>IFERROR(VLOOKUP($B106,'[9]Trial Blc'!$B$4:AA$379,P$2,FALSE),0)</f>
        <v>9228.89</v>
      </c>
      <c r="Q106" s="274">
        <f>IFERROR(VLOOKUP($B106,'[9]Trial Blc'!$B$4:AB$379,Q$2,FALSE),0)</f>
        <v>9228.89</v>
      </c>
      <c r="R106" s="274">
        <f>IFERROR(VLOOKUP($B106,'[9]Trial Blc'!$B$4:AC$379,R$2,FALSE),0)</f>
        <v>9228.89</v>
      </c>
      <c r="S106" s="274">
        <f>IFERROR(VLOOKUP($B106,'[9]Trial Blc'!$B$4:AD$379,S$2,FALSE),0)</f>
        <v>9228.89</v>
      </c>
      <c r="T106" s="274">
        <f t="shared" si="27"/>
        <v>9228.89</v>
      </c>
      <c r="U106" s="168">
        <v>2155</v>
      </c>
      <c r="V106" s="11" t="s">
        <v>643</v>
      </c>
      <c r="W106" s="274">
        <f>-IFERROR(VLOOKUP($U106,'[9]Trial Blc'!$B$4:AH$379,W$2,FALSE),0)</f>
        <v>5173.9799999999996</v>
      </c>
      <c r="X106" s="170"/>
      <c r="Y106" s="16"/>
      <c r="Z106" s="274">
        <f>SUM(W106:Y106)</f>
        <v>5173.9799999999996</v>
      </c>
      <c r="AA106" s="274">
        <f>-IFERROR(VLOOKUP($U106,'[9]Trial Blc'!$B$4:AL$379,AA$2,FALSE),0)</f>
        <v>5216.71</v>
      </c>
      <c r="AB106" s="274">
        <f>-IFERROR(VLOOKUP($U106,'[9]Trial Blc'!$B$4:AM$379,AB$2,FALSE),0)</f>
        <v>5259.44</v>
      </c>
      <c r="AC106" s="274">
        <f>-IFERROR(VLOOKUP($U106,'[9]Trial Blc'!$B$4:AN$379,AC$2,FALSE),0)</f>
        <v>5302.17</v>
      </c>
      <c r="AD106" s="274">
        <f>-IFERROR(VLOOKUP($U106,'[9]Trial Blc'!$B$4:AO$379,AD$2,FALSE),0)</f>
        <v>5344.9</v>
      </c>
      <c r="AE106" s="274">
        <f>-IFERROR(VLOOKUP($U106,'[9]Trial Blc'!$B$4:AP$379,AE$2,FALSE),0)</f>
        <v>5387.63</v>
      </c>
      <c r="AF106" s="274">
        <f>-IFERROR(VLOOKUP($U106,'[9]Trial Blc'!$B$4:AQ$379,AF$2,FALSE),0)</f>
        <v>5430.36</v>
      </c>
      <c r="AG106" s="274">
        <f>-IFERROR(VLOOKUP($U106,'[9]Trial Blc'!$B$4:AR$379,AG$2,FALSE),0)</f>
        <v>5473.09</v>
      </c>
      <c r="AH106" s="274">
        <f>-IFERROR(VLOOKUP($U106,'[9]Trial Blc'!$B$4:AS$379,AH$2,FALSE),0)</f>
        <v>5515.82</v>
      </c>
      <c r="AI106" s="274">
        <f>-IFERROR(VLOOKUP($U106,'[9]Trial Blc'!$B$4:AT$379,AI$2,FALSE),0)</f>
        <v>5558.55</v>
      </c>
      <c r="AJ106" s="274">
        <f>-IFERROR(VLOOKUP($U106,'[9]Trial Blc'!$B$4:AU$379,AJ$2,FALSE),0)</f>
        <v>5601.28</v>
      </c>
      <c r="AK106" s="274">
        <f>-IFERROR(VLOOKUP($U106,'[9]Trial Blc'!$B$4:AV$379,AK$2,FALSE),0)</f>
        <v>5644.01</v>
      </c>
      <c r="AL106" s="274">
        <f>-IFERROR(VLOOKUP($U106,'[9]Trial Blc'!$B$4:AW$379,AL$2,FALSE),0)</f>
        <v>5686.74</v>
      </c>
      <c r="AM106" s="358">
        <f t="shared" si="28"/>
        <v>5430.3600000000006</v>
      </c>
    </row>
    <row r="107" spans="1:40" s="7" customFormat="1" ht="10.5" x14ac:dyDescent="0.25">
      <c r="B107" s="153"/>
      <c r="C107" s="273" t="s">
        <v>81</v>
      </c>
      <c r="D107" s="167">
        <f>SUM(D105:D106)</f>
        <v>2665506.54</v>
      </c>
      <c r="E107" s="167"/>
      <c r="F107" s="167">
        <f>SUM(F105:F106)</f>
        <v>0</v>
      </c>
      <c r="G107" s="167">
        <f>SUM(G105:G106)</f>
        <v>2665506.54</v>
      </c>
      <c r="H107" s="167">
        <f t="shared" ref="H107:R107" si="29">SUM(H105:H106)</f>
        <v>2665506.54</v>
      </c>
      <c r="I107" s="167">
        <f t="shared" si="29"/>
        <v>2665506.54</v>
      </c>
      <c r="J107" s="167">
        <f t="shared" si="29"/>
        <v>2666034.54</v>
      </c>
      <c r="K107" s="167">
        <f t="shared" si="29"/>
        <v>2666034.54</v>
      </c>
      <c r="L107" s="167">
        <f t="shared" si="29"/>
        <v>2666034.54</v>
      </c>
      <c r="M107" s="167">
        <f t="shared" si="29"/>
        <v>2666034.54</v>
      </c>
      <c r="N107" s="167">
        <f t="shared" si="29"/>
        <v>2666458.3600000003</v>
      </c>
      <c r="O107" s="167">
        <f t="shared" si="29"/>
        <v>2666458.3600000003</v>
      </c>
      <c r="P107" s="167">
        <f t="shared" si="29"/>
        <v>2666458.3600000003</v>
      </c>
      <c r="Q107" s="167">
        <f t="shared" si="29"/>
        <v>2666458.3600000003</v>
      </c>
      <c r="R107" s="167">
        <f t="shared" si="29"/>
        <v>2666458.3600000003</v>
      </c>
      <c r="S107" s="167">
        <f>SUM(S105:S106)</f>
        <v>2666458.3600000003</v>
      </c>
      <c r="T107" s="167"/>
      <c r="U107" s="146"/>
      <c r="V107" s="20" t="s">
        <v>81</v>
      </c>
      <c r="W107" s="10">
        <f>SUM(W105:W106)</f>
        <v>983160.03</v>
      </c>
      <c r="X107" s="10">
        <f>SUM(X105:X106)</f>
        <v>0</v>
      </c>
      <c r="Y107" s="10"/>
      <c r="Z107" s="10">
        <f>SUM(Z105:Z106)</f>
        <v>983160.03</v>
      </c>
      <c r="AA107" s="10">
        <f t="shared" ref="AA107:AK107" si="30">SUM(AA105:AA106)</f>
        <v>995500.34</v>
      </c>
      <c r="AB107" s="10">
        <f t="shared" si="30"/>
        <v>1007840.6499999999</v>
      </c>
      <c r="AC107" s="10">
        <f t="shared" si="30"/>
        <v>1020183.41</v>
      </c>
      <c r="AD107" s="10">
        <f t="shared" si="30"/>
        <v>1032526.17</v>
      </c>
      <c r="AE107" s="10">
        <f t="shared" si="30"/>
        <v>1044868.93</v>
      </c>
      <c r="AF107" s="10">
        <f t="shared" si="30"/>
        <v>1057211.6900000002</v>
      </c>
      <c r="AG107" s="10">
        <f t="shared" si="30"/>
        <v>1069556.4100000001</v>
      </c>
      <c r="AH107" s="10">
        <f t="shared" si="30"/>
        <v>1081901.1300000001</v>
      </c>
      <c r="AI107" s="10">
        <f t="shared" si="30"/>
        <v>1094245.8500000001</v>
      </c>
      <c r="AJ107" s="10">
        <f t="shared" si="30"/>
        <v>1106590.57</v>
      </c>
      <c r="AK107" s="10">
        <f t="shared" si="30"/>
        <v>1118935.29</v>
      </c>
      <c r="AL107" s="10">
        <f>SUM(AL105:AL106)</f>
        <v>1131280.01</v>
      </c>
      <c r="AM107" s="7">
        <f t="shared" si="28"/>
        <v>1057215.4215384617</v>
      </c>
    </row>
    <row r="108" spans="1:40" s="7" customFormat="1" x14ac:dyDescent="0.2">
      <c r="A108" s="7" t="s">
        <v>197</v>
      </c>
      <c r="B108" s="145">
        <v>1410</v>
      </c>
      <c r="C108" s="11" t="s">
        <v>496</v>
      </c>
      <c r="D108" s="271">
        <f>IFERROR(VLOOKUP($B108,'[9]Trial Blc'!$B$4:O$379,D$2,FALSE),0)</f>
        <v>28342.23</v>
      </c>
      <c r="E108" s="271"/>
      <c r="F108" s="355"/>
      <c r="G108" s="271">
        <f>SUM(D108:F108)</f>
        <v>28342.23</v>
      </c>
      <c r="H108" s="271">
        <f>IFERROR(VLOOKUP($B108,'[9]Trial Blc'!$B$4:S$379,H$2,FALSE),0)</f>
        <v>28342.23</v>
      </c>
      <c r="I108" s="271">
        <f>IFERROR(VLOOKUP($B108,'[9]Trial Blc'!$B$4:T$379,I$2,FALSE),0)</f>
        <v>28342.23</v>
      </c>
      <c r="J108" s="271">
        <f>IFERROR(VLOOKUP($B108,'[9]Trial Blc'!$B$4:U$379,J$2,FALSE),0)</f>
        <v>28342.23</v>
      </c>
      <c r="K108" s="271">
        <f>IFERROR(VLOOKUP($B108,'[9]Trial Blc'!$B$4:V$379,K$2,FALSE),0)</f>
        <v>28342.23</v>
      </c>
      <c r="L108" s="271">
        <f>IFERROR(VLOOKUP($B108,'[9]Trial Blc'!$B$4:W$379,L$2,FALSE),0)</f>
        <v>28342.23</v>
      </c>
      <c r="M108" s="271">
        <f>IFERROR(VLOOKUP($B108,'[9]Trial Blc'!$B$4:X$379,M$2,FALSE),0)</f>
        <v>28342.23</v>
      </c>
      <c r="N108" s="271">
        <f>IFERROR(VLOOKUP($B108,'[9]Trial Blc'!$B$4:Y$379,N$2,FALSE),0)</f>
        <v>28342.23</v>
      </c>
      <c r="O108" s="271">
        <f>IFERROR(VLOOKUP($B108,'[9]Trial Blc'!$B$4:Z$379,O$2,FALSE),0)</f>
        <v>28342.23</v>
      </c>
      <c r="P108" s="271">
        <f>IFERROR(VLOOKUP($B108,'[9]Trial Blc'!$B$4:AA$379,P$2,FALSE),0)</f>
        <v>28342.23</v>
      </c>
      <c r="Q108" s="271">
        <f>IFERROR(VLOOKUP($B108,'[9]Trial Blc'!$B$4:AB$379,Q$2,FALSE),0)</f>
        <v>28342.23</v>
      </c>
      <c r="R108" s="271">
        <f>IFERROR(VLOOKUP($B108,'[9]Trial Blc'!$B$4:AC$379,R$2,FALSE),0)</f>
        <v>28342.23</v>
      </c>
      <c r="S108" s="271">
        <f>IFERROR(VLOOKUP($B108,'[9]Trial Blc'!$B$4:AD$379,S$2,FALSE),0)</f>
        <v>28342.23</v>
      </c>
      <c r="T108" s="14">
        <f>AVERAGE(G108:S108)</f>
        <v>28342.23</v>
      </c>
      <c r="U108" s="150">
        <v>2170</v>
      </c>
      <c r="V108" s="11" t="s">
        <v>199</v>
      </c>
      <c r="W108" s="271">
        <f>-IFERROR(VLOOKUP($U108,'[9]Trial Blc'!$B$4:AH$379,W$2,FALSE),0)</f>
        <v>2509.5300000000002</v>
      </c>
      <c r="X108" s="9"/>
      <c r="Y108" s="10"/>
      <c r="Z108" s="271">
        <f>SUM(W108:Y108)</f>
        <v>2509.5300000000002</v>
      </c>
      <c r="AA108" s="271">
        <f>-IFERROR(VLOOKUP($U108,'[9]Trial Blc'!$B$4:AL$379,AA$2,FALSE),0)</f>
        <v>2577.02</v>
      </c>
      <c r="AB108" s="271">
        <f>-IFERROR(VLOOKUP($U108,'[9]Trial Blc'!$B$4:AM$379,AB$2,FALSE),0)</f>
        <v>2644.51</v>
      </c>
      <c r="AC108" s="271">
        <f>-IFERROR(VLOOKUP($U108,'[9]Trial Blc'!$B$4:AN$379,AC$2,FALSE),0)</f>
        <v>2712</v>
      </c>
      <c r="AD108" s="271">
        <f>-IFERROR(VLOOKUP($U108,'[9]Trial Blc'!$B$4:AO$379,AD$2,FALSE),0)</f>
        <v>2779.49</v>
      </c>
      <c r="AE108" s="271">
        <f>-IFERROR(VLOOKUP($U108,'[9]Trial Blc'!$B$4:AP$379,AE$2,FALSE),0)</f>
        <v>2846.98</v>
      </c>
      <c r="AF108" s="271">
        <f>-IFERROR(VLOOKUP($U108,'[9]Trial Blc'!$B$4:AQ$379,AF$2,FALSE),0)</f>
        <v>2914.47</v>
      </c>
      <c r="AG108" s="271">
        <f>-IFERROR(VLOOKUP($U108,'[9]Trial Blc'!$B$4:AR$379,AG$2,FALSE),0)</f>
        <v>2981.96</v>
      </c>
      <c r="AH108" s="271">
        <f>-IFERROR(VLOOKUP($U108,'[9]Trial Blc'!$B$4:AS$379,AH$2,FALSE),0)</f>
        <v>3049.45</v>
      </c>
      <c r="AI108" s="271">
        <f>-IFERROR(VLOOKUP($U108,'[9]Trial Blc'!$B$4:AT$379,AI$2,FALSE),0)</f>
        <v>3116.94</v>
      </c>
      <c r="AJ108" s="271">
        <f>-IFERROR(VLOOKUP($U108,'[9]Trial Blc'!$B$4:AU$379,AJ$2,FALSE),0)</f>
        <v>3184.43</v>
      </c>
      <c r="AK108" s="271">
        <f>-IFERROR(VLOOKUP($U108,'[9]Trial Blc'!$B$4:AV$379,AK$2,FALSE),0)</f>
        <v>3251.92</v>
      </c>
      <c r="AL108" s="271">
        <f>-IFERROR(VLOOKUP($U108,'[9]Trial Blc'!$B$4:AW$379,AL$2,FALSE),0)</f>
        <v>3319.41</v>
      </c>
      <c r="AM108" s="356">
        <f t="shared" si="28"/>
        <v>2914.4700000000003</v>
      </c>
    </row>
    <row r="109" spans="1:40" s="7" customFormat="1" x14ac:dyDescent="0.2">
      <c r="A109" s="7" t="s">
        <v>200</v>
      </c>
      <c r="B109" s="145">
        <v>1420</v>
      </c>
      <c r="C109" s="12" t="s">
        <v>201</v>
      </c>
      <c r="D109" s="271">
        <f>IFERROR(VLOOKUP($B109,'[9]Trial Blc'!$B$4:O$379,D$2,FALSE),0)</f>
        <v>0</v>
      </c>
      <c r="E109" s="271"/>
      <c r="F109" s="355"/>
      <c r="G109" s="271">
        <f>SUM(D109:F109)</f>
        <v>0</v>
      </c>
      <c r="H109" s="271">
        <f>IFERROR(VLOOKUP($B109,'[9]Trial Blc'!$B$4:S$379,H$2,FALSE),0)</f>
        <v>0</v>
      </c>
      <c r="I109" s="271">
        <f>IFERROR(VLOOKUP($B109,'[9]Trial Blc'!$B$4:T$379,I$2,FALSE),0)</f>
        <v>0</v>
      </c>
      <c r="J109" s="271">
        <f>IFERROR(VLOOKUP($B109,'[9]Trial Blc'!$B$4:U$379,J$2,FALSE),0)</f>
        <v>0</v>
      </c>
      <c r="K109" s="271">
        <f>IFERROR(VLOOKUP($B109,'[9]Trial Blc'!$B$4:V$379,K$2,FALSE),0)</f>
        <v>0</v>
      </c>
      <c r="L109" s="271">
        <f>IFERROR(VLOOKUP($B109,'[9]Trial Blc'!$B$4:W$379,L$2,FALSE),0)</f>
        <v>0</v>
      </c>
      <c r="M109" s="271">
        <f>IFERROR(VLOOKUP($B109,'[9]Trial Blc'!$B$4:X$379,M$2,FALSE),0)</f>
        <v>0</v>
      </c>
      <c r="N109" s="271">
        <f>IFERROR(VLOOKUP($B109,'[9]Trial Blc'!$B$4:Y$379,N$2,FALSE),0)</f>
        <v>0</v>
      </c>
      <c r="O109" s="271">
        <f>IFERROR(VLOOKUP($B109,'[9]Trial Blc'!$B$4:Z$379,O$2,FALSE),0)</f>
        <v>0</v>
      </c>
      <c r="P109" s="271">
        <f>IFERROR(VLOOKUP($B109,'[9]Trial Blc'!$B$4:AA$379,P$2,FALSE),0)</f>
        <v>0</v>
      </c>
      <c r="Q109" s="271">
        <f>IFERROR(VLOOKUP($B109,'[9]Trial Blc'!$B$4:AB$379,Q$2,FALSE),0)</f>
        <v>0</v>
      </c>
      <c r="R109" s="271">
        <f>IFERROR(VLOOKUP($B109,'[9]Trial Blc'!$B$4:AC$379,R$2,FALSE),0)</f>
        <v>0</v>
      </c>
      <c r="S109" s="271">
        <f>IFERROR(VLOOKUP($B109,'[9]Trial Blc'!$B$4:AD$379,S$2,FALSE),0)</f>
        <v>0</v>
      </c>
      <c r="T109" s="271">
        <f>AVERAGE(G109:S109)</f>
        <v>0</v>
      </c>
      <c r="U109" s="150">
        <v>2180</v>
      </c>
      <c r="V109" s="11" t="s">
        <v>202</v>
      </c>
      <c r="W109" s="271">
        <f>-IFERROR(VLOOKUP($U109,'[9]Trial Blc'!$B$4:AH$379,W$2,FALSE),0)</f>
        <v>0</v>
      </c>
      <c r="X109" s="9"/>
      <c r="Y109" s="10"/>
      <c r="Z109" s="271">
        <f>SUM(W109:Y109)</f>
        <v>0</v>
      </c>
      <c r="AA109" s="271">
        <f>-IFERROR(VLOOKUP($U109,'[9]Trial Blc'!$B$4:AL$379,AA$2,FALSE),0)</f>
        <v>0</v>
      </c>
      <c r="AB109" s="271">
        <f>-IFERROR(VLOOKUP($U109,'[9]Trial Blc'!$B$4:AM$379,AB$2,FALSE),0)</f>
        <v>0</v>
      </c>
      <c r="AC109" s="271">
        <f>-IFERROR(VLOOKUP($U109,'[9]Trial Blc'!$B$4:AN$379,AC$2,FALSE),0)</f>
        <v>0</v>
      </c>
      <c r="AD109" s="271">
        <f>-IFERROR(VLOOKUP($U109,'[9]Trial Blc'!$B$4:AO$379,AD$2,FALSE),0)</f>
        <v>0</v>
      </c>
      <c r="AE109" s="271">
        <f>-IFERROR(VLOOKUP($U109,'[9]Trial Blc'!$B$4:AP$379,AE$2,FALSE),0)</f>
        <v>0</v>
      </c>
      <c r="AF109" s="271">
        <f>-IFERROR(VLOOKUP($U109,'[9]Trial Blc'!$B$4:AQ$379,AF$2,FALSE),0)</f>
        <v>0</v>
      </c>
      <c r="AG109" s="271">
        <f>-IFERROR(VLOOKUP($U109,'[9]Trial Blc'!$B$4:AR$379,AG$2,FALSE),0)</f>
        <v>0</v>
      </c>
      <c r="AH109" s="271">
        <f>-IFERROR(VLOOKUP($U109,'[9]Trial Blc'!$B$4:AS$379,AH$2,FALSE),0)</f>
        <v>0</v>
      </c>
      <c r="AI109" s="271">
        <f>-IFERROR(VLOOKUP($U109,'[9]Trial Blc'!$B$4:AT$379,AI$2,FALSE),0)</f>
        <v>0</v>
      </c>
      <c r="AJ109" s="271">
        <f>-IFERROR(VLOOKUP($U109,'[9]Trial Blc'!$B$4:AU$379,AJ$2,FALSE),0)</f>
        <v>0</v>
      </c>
      <c r="AK109" s="271">
        <f>-IFERROR(VLOOKUP($U109,'[9]Trial Blc'!$B$4:AV$379,AK$2,FALSE),0)</f>
        <v>0</v>
      </c>
      <c r="AL109" s="271">
        <f>-IFERROR(VLOOKUP($U109,'[9]Trial Blc'!$B$4:AW$379,AL$2,FALSE),0)</f>
        <v>0</v>
      </c>
      <c r="AM109" s="356">
        <f t="shared" si="28"/>
        <v>0</v>
      </c>
    </row>
    <row r="110" spans="1:40" s="7" customFormat="1" x14ac:dyDescent="0.2">
      <c r="A110" s="7" t="s">
        <v>203</v>
      </c>
      <c r="B110" s="145">
        <v>1440</v>
      </c>
      <c r="C110" s="12" t="s">
        <v>204</v>
      </c>
      <c r="D110" s="271">
        <f>IFERROR(VLOOKUP($B110,'[9]Trial Blc'!$B$4:O$379,D$2,FALSE),0)</f>
        <v>239.04</v>
      </c>
      <c r="E110" s="271"/>
      <c r="F110" s="355"/>
      <c r="G110" s="271">
        <f>SUM(D110:F110)</f>
        <v>239.04</v>
      </c>
      <c r="H110" s="271">
        <f>IFERROR(VLOOKUP($B110,'[9]Trial Blc'!$B$4:S$379,H$2,FALSE),0)</f>
        <v>239.04</v>
      </c>
      <c r="I110" s="271">
        <f>IFERROR(VLOOKUP($B110,'[9]Trial Blc'!$B$4:T$379,I$2,FALSE),0)</f>
        <v>239.04</v>
      </c>
      <c r="J110" s="271">
        <f>IFERROR(VLOOKUP($B110,'[9]Trial Blc'!$B$4:U$379,J$2,FALSE),0)</f>
        <v>239.04</v>
      </c>
      <c r="K110" s="271">
        <f>IFERROR(VLOOKUP($B110,'[9]Trial Blc'!$B$4:V$379,K$2,FALSE),0)</f>
        <v>239.04</v>
      </c>
      <c r="L110" s="271">
        <f>IFERROR(VLOOKUP($B110,'[9]Trial Blc'!$B$4:W$379,L$2,FALSE),0)</f>
        <v>239.04</v>
      </c>
      <c r="M110" s="271">
        <f>IFERROR(VLOOKUP($B110,'[9]Trial Blc'!$B$4:X$379,M$2,FALSE),0)</f>
        <v>239.04</v>
      </c>
      <c r="N110" s="271">
        <f>IFERROR(VLOOKUP($B110,'[9]Trial Blc'!$B$4:Y$379,N$2,FALSE),0)</f>
        <v>239.04</v>
      </c>
      <c r="O110" s="271">
        <f>IFERROR(VLOOKUP($B110,'[9]Trial Blc'!$B$4:Z$379,O$2,FALSE),0)</f>
        <v>239.04</v>
      </c>
      <c r="P110" s="271">
        <f>IFERROR(VLOOKUP($B110,'[9]Trial Blc'!$B$4:AA$379,P$2,FALSE),0)</f>
        <v>239.04</v>
      </c>
      <c r="Q110" s="271">
        <f>IFERROR(VLOOKUP($B110,'[9]Trial Blc'!$B$4:AB$379,Q$2,FALSE),0)</f>
        <v>239.04</v>
      </c>
      <c r="R110" s="271">
        <f>IFERROR(VLOOKUP($B110,'[9]Trial Blc'!$B$4:AC$379,R$2,FALSE),0)</f>
        <v>239.04</v>
      </c>
      <c r="S110" s="271">
        <f>IFERROR(VLOOKUP($B110,'[9]Trial Blc'!$B$4:AD$379,S$2,FALSE),0)</f>
        <v>30651.46</v>
      </c>
      <c r="T110" s="271">
        <f>AVERAGE(G110:S110)</f>
        <v>2578.4569230769234</v>
      </c>
      <c r="U110" s="150">
        <v>2200</v>
      </c>
      <c r="V110" s="11" t="s">
        <v>205</v>
      </c>
      <c r="W110" s="271">
        <f>-IFERROR(VLOOKUP($U110,'[9]Trial Blc'!$B$4:AH$379,W$2,FALSE),0)</f>
        <v>32.619999999999997</v>
      </c>
      <c r="X110" s="9"/>
      <c r="Y110" s="10"/>
      <c r="Z110" s="271">
        <f>SUM(W110:Y110)</f>
        <v>32.619999999999997</v>
      </c>
      <c r="AA110" s="271">
        <f>-IFERROR(VLOOKUP($U110,'[9]Trial Blc'!$B$4:AL$379,AA$2,FALSE),0)</f>
        <v>33.729999999999997</v>
      </c>
      <c r="AB110" s="271">
        <f>-IFERROR(VLOOKUP($U110,'[9]Trial Blc'!$B$4:AM$379,AB$2,FALSE),0)</f>
        <v>34.840000000000003</v>
      </c>
      <c r="AC110" s="271">
        <f>-IFERROR(VLOOKUP($U110,'[9]Trial Blc'!$B$4:AN$379,AC$2,FALSE),0)</f>
        <v>35.950000000000003</v>
      </c>
      <c r="AD110" s="271">
        <f>-IFERROR(VLOOKUP($U110,'[9]Trial Blc'!$B$4:AO$379,AD$2,FALSE),0)</f>
        <v>37.06</v>
      </c>
      <c r="AE110" s="271">
        <f>-IFERROR(VLOOKUP($U110,'[9]Trial Blc'!$B$4:AP$379,AE$2,FALSE),0)</f>
        <v>38.17</v>
      </c>
      <c r="AF110" s="271">
        <f>-IFERROR(VLOOKUP($U110,'[9]Trial Blc'!$B$4:AQ$379,AF$2,FALSE),0)</f>
        <v>39.28</v>
      </c>
      <c r="AG110" s="271">
        <f>-IFERROR(VLOOKUP($U110,'[9]Trial Blc'!$B$4:AR$379,AG$2,FALSE),0)</f>
        <v>40.39</v>
      </c>
      <c r="AH110" s="271">
        <f>-IFERROR(VLOOKUP($U110,'[9]Trial Blc'!$B$4:AS$379,AH$2,FALSE),0)</f>
        <v>41.5</v>
      </c>
      <c r="AI110" s="271">
        <f>-IFERROR(VLOOKUP($U110,'[9]Trial Blc'!$B$4:AT$379,AI$2,FALSE),0)</f>
        <v>42.61</v>
      </c>
      <c r="AJ110" s="271">
        <f>-IFERROR(VLOOKUP($U110,'[9]Trial Blc'!$B$4:AU$379,AJ$2,FALSE),0)</f>
        <v>43.72</v>
      </c>
      <c r="AK110" s="271">
        <f>-IFERROR(VLOOKUP($U110,'[9]Trial Blc'!$B$4:AV$379,AK$2,FALSE),0)</f>
        <v>44.83</v>
      </c>
      <c r="AL110" s="271">
        <f>-IFERROR(VLOOKUP($U110,'[9]Trial Blc'!$B$4:AW$379,AL$2,FALSE),0)</f>
        <v>-80042.740000000005</v>
      </c>
      <c r="AM110" s="356">
        <f t="shared" si="28"/>
        <v>-6121.3876923076932</v>
      </c>
    </row>
    <row r="111" spans="1:40" s="7" customFormat="1" ht="10.5" x14ac:dyDescent="0.25">
      <c r="A111" s="8" t="s">
        <v>206</v>
      </c>
      <c r="B111" s="145"/>
      <c r="C111" s="12"/>
      <c r="D111" s="10"/>
      <c r="E111" s="10"/>
      <c r="F111" s="12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50"/>
      <c r="V111" s="11"/>
      <c r="W111" s="10"/>
      <c r="X111" s="9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1"/>
      <c r="AN111" s="11"/>
    </row>
    <row r="112" spans="1:40" s="7" customFormat="1" x14ac:dyDescent="0.2">
      <c r="A112" s="11" t="s">
        <v>207</v>
      </c>
      <c r="B112" s="145">
        <v>1275</v>
      </c>
      <c r="C112" s="12" t="s">
        <v>208</v>
      </c>
      <c r="D112" s="271">
        <f>IFERROR(VLOOKUP($B112,'[9]Trial Blc'!$B$4:O$379,D$2,FALSE),0)</f>
        <v>0</v>
      </c>
      <c r="E112" s="271"/>
      <c r="F112" s="355"/>
      <c r="G112" s="271">
        <f t="shared" ref="G112:G121" si="31">SUM(D112:F112)</f>
        <v>0</v>
      </c>
      <c r="H112" s="271">
        <f>IFERROR(VLOOKUP($B112,'[9]Trial Blc'!$B$4:S$379,H$2,FALSE),0)</f>
        <v>0</v>
      </c>
      <c r="I112" s="271">
        <f>IFERROR(VLOOKUP($B112,'[9]Trial Blc'!$B$4:T$379,I$2,FALSE),0)</f>
        <v>0</v>
      </c>
      <c r="J112" s="271">
        <f>IFERROR(VLOOKUP($B112,'[9]Trial Blc'!$B$4:U$379,J$2,FALSE),0)</f>
        <v>0</v>
      </c>
      <c r="K112" s="271">
        <f>IFERROR(VLOOKUP($B112,'[9]Trial Blc'!$B$4:V$379,K$2,FALSE),0)</f>
        <v>0</v>
      </c>
      <c r="L112" s="271">
        <f>IFERROR(VLOOKUP($B112,'[9]Trial Blc'!$B$4:W$379,L$2,FALSE),0)</f>
        <v>0</v>
      </c>
      <c r="M112" s="271">
        <f>IFERROR(VLOOKUP($B112,'[9]Trial Blc'!$B$4:X$379,M$2,FALSE),0)</f>
        <v>0</v>
      </c>
      <c r="N112" s="271">
        <f>IFERROR(VLOOKUP($B112,'[9]Trial Blc'!$B$4:Y$379,N$2,FALSE),0)</f>
        <v>0</v>
      </c>
      <c r="O112" s="271">
        <f>IFERROR(VLOOKUP($B112,'[9]Trial Blc'!$B$4:Z$379,O$2,FALSE),0)</f>
        <v>0</v>
      </c>
      <c r="P112" s="271">
        <f>IFERROR(VLOOKUP($B112,'[9]Trial Blc'!$B$4:AA$379,P$2,FALSE),0)</f>
        <v>0</v>
      </c>
      <c r="Q112" s="271">
        <f>IFERROR(VLOOKUP($B112,'[9]Trial Blc'!$B$4:AB$379,Q$2,FALSE),0)</f>
        <v>0</v>
      </c>
      <c r="R112" s="271">
        <f>IFERROR(VLOOKUP($B112,'[9]Trial Blc'!$B$4:AC$379,R$2,FALSE),0)</f>
        <v>0</v>
      </c>
      <c r="S112" s="271">
        <f>IFERROR(VLOOKUP($B112,'[9]Trial Blc'!$B$4:AD$379,S$2,FALSE),0)</f>
        <v>0</v>
      </c>
      <c r="T112" s="271">
        <f t="shared" ref="T112:T121" si="32">AVERAGE(G112:S112)</f>
        <v>0</v>
      </c>
      <c r="U112" s="150"/>
      <c r="V112" s="11"/>
      <c r="W112" s="10"/>
      <c r="X112" s="9"/>
      <c r="Y112" s="10"/>
      <c r="Z112" s="10">
        <f t="shared" ref="Z112:Z121" si="33">SUM(W112:Y112)</f>
        <v>0</v>
      </c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1"/>
      <c r="AN112" s="11"/>
    </row>
    <row r="113" spans="1:40" s="7" customFormat="1" x14ac:dyDescent="0.2">
      <c r="A113" s="11" t="s">
        <v>644</v>
      </c>
      <c r="B113" s="145">
        <v>1310</v>
      </c>
      <c r="C113" s="12" t="s">
        <v>210</v>
      </c>
      <c r="D113" s="271">
        <f>IFERROR(VLOOKUP($B113,'[9]Trial Blc'!$B$4:O$379,D$2,FALSE),0)</f>
        <v>156.25</v>
      </c>
      <c r="E113" s="271"/>
      <c r="F113" s="355"/>
      <c r="G113" s="271">
        <f t="shared" si="31"/>
        <v>156.25</v>
      </c>
      <c r="H113" s="271">
        <f>IFERROR(VLOOKUP($B113,'[9]Trial Blc'!$B$4:S$379,H$2,FALSE),0)</f>
        <v>156.25</v>
      </c>
      <c r="I113" s="271">
        <f>IFERROR(VLOOKUP($B113,'[9]Trial Blc'!$B$4:T$379,I$2,FALSE),0)</f>
        <v>156.25</v>
      </c>
      <c r="J113" s="271">
        <f>IFERROR(VLOOKUP($B113,'[9]Trial Blc'!$B$4:U$379,J$2,FALSE),0)</f>
        <v>156.25</v>
      </c>
      <c r="K113" s="271">
        <f>IFERROR(VLOOKUP($B113,'[9]Trial Blc'!$B$4:V$379,K$2,FALSE),0)</f>
        <v>156.25</v>
      </c>
      <c r="L113" s="271">
        <f>IFERROR(VLOOKUP($B113,'[9]Trial Blc'!$B$4:W$379,L$2,FALSE),0)</f>
        <v>156.25</v>
      </c>
      <c r="M113" s="271">
        <f>IFERROR(VLOOKUP($B113,'[9]Trial Blc'!$B$4:X$379,M$2,FALSE),0)</f>
        <v>156.25</v>
      </c>
      <c r="N113" s="271">
        <f>IFERROR(VLOOKUP($B113,'[9]Trial Blc'!$B$4:Y$379,N$2,FALSE),0)</f>
        <v>156.25</v>
      </c>
      <c r="O113" s="271">
        <f>IFERROR(VLOOKUP($B113,'[9]Trial Blc'!$B$4:Z$379,O$2,FALSE),0)</f>
        <v>156.25</v>
      </c>
      <c r="P113" s="271">
        <f>IFERROR(VLOOKUP($B113,'[9]Trial Blc'!$B$4:AA$379,P$2,FALSE),0)</f>
        <v>156.25</v>
      </c>
      <c r="Q113" s="271">
        <f>IFERROR(VLOOKUP($B113,'[9]Trial Blc'!$B$4:AB$379,Q$2,FALSE),0)</f>
        <v>156.25</v>
      </c>
      <c r="R113" s="271">
        <f>IFERROR(VLOOKUP($B113,'[9]Trial Blc'!$B$4:AC$379,R$2,FALSE),0)</f>
        <v>156.25</v>
      </c>
      <c r="S113" s="271">
        <f>IFERROR(VLOOKUP($B113,'[9]Trial Blc'!$B$4:AD$379,S$2,FALSE),0)</f>
        <v>156.25</v>
      </c>
      <c r="T113" s="271">
        <f t="shared" si="32"/>
        <v>156.25</v>
      </c>
      <c r="U113" s="150">
        <v>2070</v>
      </c>
      <c r="V113" s="11" t="s">
        <v>211</v>
      </c>
      <c r="W113" s="271">
        <f>-IFERROR(VLOOKUP($U113,'[9]Trial Blc'!$B$4:AH$379,W$2,FALSE),0)</f>
        <v>34.74</v>
      </c>
      <c r="X113" s="9"/>
      <c r="Y113" s="10"/>
      <c r="Z113" s="271">
        <f t="shared" si="33"/>
        <v>34.74</v>
      </c>
      <c r="AA113" s="271">
        <f>-IFERROR(VLOOKUP($U113,'[9]Trial Blc'!$B$4:AL$379,AA$2,FALSE),0)</f>
        <v>35.15</v>
      </c>
      <c r="AB113" s="271">
        <f>-IFERROR(VLOOKUP($U113,'[9]Trial Blc'!$B$4:AM$379,AB$2,FALSE),0)</f>
        <v>35.56</v>
      </c>
      <c r="AC113" s="271">
        <f>-IFERROR(VLOOKUP($U113,'[9]Trial Blc'!$B$4:AN$379,AC$2,FALSE),0)</f>
        <v>35.97</v>
      </c>
      <c r="AD113" s="271">
        <f>-IFERROR(VLOOKUP($U113,'[9]Trial Blc'!$B$4:AO$379,AD$2,FALSE),0)</f>
        <v>36.380000000000003</v>
      </c>
      <c r="AE113" s="271">
        <f>-IFERROR(VLOOKUP($U113,'[9]Trial Blc'!$B$4:AP$379,AE$2,FALSE),0)</f>
        <v>36.79</v>
      </c>
      <c r="AF113" s="271">
        <f>-IFERROR(VLOOKUP($U113,'[9]Trial Blc'!$B$4:AQ$379,AF$2,FALSE),0)</f>
        <v>37.200000000000003</v>
      </c>
      <c r="AG113" s="271">
        <f>-IFERROR(VLOOKUP($U113,'[9]Trial Blc'!$B$4:AR$379,AG$2,FALSE),0)</f>
        <v>37.61</v>
      </c>
      <c r="AH113" s="271">
        <f>-IFERROR(VLOOKUP($U113,'[9]Trial Blc'!$B$4:AS$379,AH$2,FALSE),0)</f>
        <v>38.020000000000003</v>
      </c>
      <c r="AI113" s="271">
        <f>-IFERROR(VLOOKUP($U113,'[9]Trial Blc'!$B$4:AT$379,AI$2,FALSE),0)</f>
        <v>38.43</v>
      </c>
      <c r="AJ113" s="271">
        <f>-IFERROR(VLOOKUP($U113,'[9]Trial Blc'!$B$4:AU$379,AJ$2,FALSE),0)</f>
        <v>38.840000000000003</v>
      </c>
      <c r="AK113" s="271">
        <f>-IFERROR(VLOOKUP($U113,'[9]Trial Blc'!$B$4:AV$379,AK$2,FALSE),0)</f>
        <v>39.25</v>
      </c>
      <c r="AL113" s="271">
        <f>-IFERROR(VLOOKUP($U113,'[9]Trial Blc'!$B$4:AW$379,AL$2,FALSE),0)</f>
        <v>39.659999999999997</v>
      </c>
      <c r="AM113" s="356">
        <f t="shared" ref="AM113:AM121" si="34">AVERAGE(Z113:AL113)</f>
        <v>37.200000000000003</v>
      </c>
    </row>
    <row r="114" spans="1:40" s="7" customFormat="1" x14ac:dyDescent="0.2">
      <c r="A114" s="7" t="s">
        <v>212</v>
      </c>
      <c r="B114" s="149">
        <v>1385</v>
      </c>
      <c r="C114" s="11" t="s">
        <v>213</v>
      </c>
      <c r="D114" s="271">
        <f>IFERROR(VLOOKUP($B114,'[9]Trial Blc'!$B$4:O$379,D$2,FALSE),0)</f>
        <v>0</v>
      </c>
      <c r="E114" s="271"/>
      <c r="F114" s="355"/>
      <c r="G114" s="271">
        <f t="shared" si="31"/>
        <v>0</v>
      </c>
      <c r="H114" s="271">
        <f>IFERROR(VLOOKUP($B114,'[9]Trial Blc'!$B$4:S$379,H$2,FALSE),0)</f>
        <v>0</v>
      </c>
      <c r="I114" s="271">
        <f>IFERROR(VLOOKUP($B114,'[9]Trial Blc'!$B$4:T$379,I$2,FALSE),0)</f>
        <v>0</v>
      </c>
      <c r="J114" s="271">
        <f>IFERROR(VLOOKUP($B114,'[9]Trial Blc'!$B$4:U$379,J$2,FALSE),0)</f>
        <v>0</v>
      </c>
      <c r="K114" s="271">
        <f>IFERROR(VLOOKUP($B114,'[9]Trial Blc'!$B$4:V$379,K$2,FALSE),0)</f>
        <v>0</v>
      </c>
      <c r="L114" s="271">
        <f>IFERROR(VLOOKUP($B114,'[9]Trial Blc'!$B$4:W$379,L$2,FALSE),0)</f>
        <v>0</v>
      </c>
      <c r="M114" s="271">
        <f>IFERROR(VLOOKUP($B114,'[9]Trial Blc'!$B$4:X$379,M$2,FALSE),0)</f>
        <v>0</v>
      </c>
      <c r="N114" s="271">
        <f>IFERROR(VLOOKUP($B114,'[9]Trial Blc'!$B$4:Y$379,N$2,FALSE),0)</f>
        <v>0</v>
      </c>
      <c r="O114" s="271">
        <f>IFERROR(VLOOKUP($B114,'[9]Trial Blc'!$B$4:Z$379,O$2,FALSE),0)</f>
        <v>0</v>
      </c>
      <c r="P114" s="271">
        <f>IFERROR(VLOOKUP($B114,'[9]Trial Blc'!$B$4:AA$379,P$2,FALSE),0)</f>
        <v>0</v>
      </c>
      <c r="Q114" s="271">
        <f>IFERROR(VLOOKUP($B114,'[9]Trial Blc'!$B$4:AB$379,Q$2,FALSE),0)</f>
        <v>0</v>
      </c>
      <c r="R114" s="271">
        <f>IFERROR(VLOOKUP($B114,'[9]Trial Blc'!$B$4:AC$379,R$2,FALSE),0)</f>
        <v>0</v>
      </c>
      <c r="S114" s="271">
        <f>IFERROR(VLOOKUP($B114,'[9]Trial Blc'!$B$4:AD$379,S$2,FALSE),0)</f>
        <v>0</v>
      </c>
      <c r="T114" s="271">
        <f t="shared" si="32"/>
        <v>0</v>
      </c>
      <c r="U114" s="150">
        <v>2145</v>
      </c>
      <c r="V114" s="11" t="s">
        <v>214</v>
      </c>
      <c r="W114" s="271">
        <f>-IFERROR(VLOOKUP($U114,'[9]Trial Blc'!$B$4:AH$379,W$2,FALSE),0)</f>
        <v>0</v>
      </c>
      <c r="X114" s="9"/>
      <c r="Y114" s="10"/>
      <c r="Z114" s="271">
        <f t="shared" si="33"/>
        <v>0</v>
      </c>
      <c r="AA114" s="271">
        <f>-IFERROR(VLOOKUP($U114,'[9]Trial Blc'!$B$4:AL$379,AA$2,FALSE),0)</f>
        <v>0</v>
      </c>
      <c r="AB114" s="271">
        <f>-IFERROR(VLOOKUP($U114,'[9]Trial Blc'!$B$4:AM$379,AB$2,FALSE),0)</f>
        <v>0</v>
      </c>
      <c r="AC114" s="271">
        <f>-IFERROR(VLOOKUP($U114,'[9]Trial Blc'!$B$4:AN$379,AC$2,FALSE),0)</f>
        <v>0</v>
      </c>
      <c r="AD114" s="271">
        <f>-IFERROR(VLOOKUP($U114,'[9]Trial Blc'!$B$4:AO$379,AD$2,FALSE),0)</f>
        <v>0</v>
      </c>
      <c r="AE114" s="271">
        <f>-IFERROR(VLOOKUP($U114,'[9]Trial Blc'!$B$4:AP$379,AE$2,FALSE),0)</f>
        <v>0</v>
      </c>
      <c r="AF114" s="271">
        <f>-IFERROR(VLOOKUP($U114,'[9]Trial Blc'!$B$4:AQ$379,AF$2,FALSE),0)</f>
        <v>0</v>
      </c>
      <c r="AG114" s="271">
        <f>-IFERROR(VLOOKUP($U114,'[9]Trial Blc'!$B$4:AR$379,AG$2,FALSE),0)</f>
        <v>0</v>
      </c>
      <c r="AH114" s="271">
        <f>-IFERROR(VLOOKUP($U114,'[9]Trial Blc'!$B$4:AS$379,AH$2,FALSE),0)</f>
        <v>0</v>
      </c>
      <c r="AI114" s="271">
        <f>-IFERROR(VLOOKUP($U114,'[9]Trial Blc'!$B$4:AT$379,AI$2,FALSE),0)</f>
        <v>0</v>
      </c>
      <c r="AJ114" s="271">
        <f>-IFERROR(VLOOKUP($U114,'[9]Trial Blc'!$B$4:AU$379,AJ$2,FALSE),0)</f>
        <v>0</v>
      </c>
      <c r="AK114" s="271">
        <f>-IFERROR(VLOOKUP($U114,'[9]Trial Blc'!$B$4:AV$379,AK$2,FALSE),0)</f>
        <v>0</v>
      </c>
      <c r="AL114" s="271">
        <f>-IFERROR(VLOOKUP($U114,'[9]Trial Blc'!$B$4:AW$379,AL$2,FALSE),0)</f>
        <v>0</v>
      </c>
      <c r="AM114" s="356">
        <f t="shared" si="34"/>
        <v>0</v>
      </c>
    </row>
    <row r="115" spans="1:40" s="7" customFormat="1" x14ac:dyDescent="0.2">
      <c r="A115" s="7" t="s">
        <v>215</v>
      </c>
      <c r="B115" s="149">
        <v>1390</v>
      </c>
      <c r="C115" s="11" t="s">
        <v>216</v>
      </c>
      <c r="D115" s="271">
        <f>IFERROR(VLOOKUP($B115,'[9]Trial Blc'!$B$4:O$379,D$2,FALSE),0)</f>
        <v>0</v>
      </c>
      <c r="E115" s="271"/>
      <c r="F115" s="355"/>
      <c r="G115" s="271">
        <f t="shared" si="31"/>
        <v>0</v>
      </c>
      <c r="H115" s="271">
        <f>IFERROR(VLOOKUP($B115,'[9]Trial Blc'!$B$4:S$379,H$2,FALSE),0)</f>
        <v>0</v>
      </c>
      <c r="I115" s="271">
        <f>IFERROR(VLOOKUP($B115,'[9]Trial Blc'!$B$4:T$379,I$2,FALSE),0)</f>
        <v>0</v>
      </c>
      <c r="J115" s="271">
        <f>IFERROR(VLOOKUP($B115,'[9]Trial Blc'!$B$4:U$379,J$2,FALSE),0)</f>
        <v>0</v>
      </c>
      <c r="K115" s="271">
        <f>IFERROR(VLOOKUP($B115,'[9]Trial Blc'!$B$4:V$379,K$2,FALSE),0)</f>
        <v>0</v>
      </c>
      <c r="L115" s="271">
        <f>IFERROR(VLOOKUP($B115,'[9]Trial Blc'!$B$4:W$379,L$2,FALSE),0)</f>
        <v>0</v>
      </c>
      <c r="M115" s="271">
        <f>IFERROR(VLOOKUP($B115,'[9]Trial Blc'!$B$4:X$379,M$2,FALSE),0)</f>
        <v>0</v>
      </c>
      <c r="N115" s="271">
        <f>IFERROR(VLOOKUP($B115,'[9]Trial Blc'!$B$4:Y$379,N$2,FALSE),0)</f>
        <v>0</v>
      </c>
      <c r="O115" s="271">
        <f>IFERROR(VLOOKUP($B115,'[9]Trial Blc'!$B$4:Z$379,O$2,FALSE),0)</f>
        <v>0</v>
      </c>
      <c r="P115" s="271">
        <f>IFERROR(VLOOKUP($B115,'[9]Trial Blc'!$B$4:AA$379,P$2,FALSE),0)</f>
        <v>0</v>
      </c>
      <c r="Q115" s="271">
        <f>IFERROR(VLOOKUP($B115,'[9]Trial Blc'!$B$4:AB$379,Q$2,FALSE),0)</f>
        <v>0</v>
      </c>
      <c r="R115" s="271">
        <f>IFERROR(VLOOKUP($B115,'[9]Trial Blc'!$B$4:AC$379,R$2,FALSE),0)</f>
        <v>0</v>
      </c>
      <c r="S115" s="271">
        <f>IFERROR(VLOOKUP($B115,'[9]Trial Blc'!$B$4:AD$379,S$2,FALSE),0)</f>
        <v>0</v>
      </c>
      <c r="T115" s="271">
        <f t="shared" si="32"/>
        <v>0</v>
      </c>
      <c r="U115" s="150">
        <v>2150</v>
      </c>
      <c r="V115" s="11" t="s">
        <v>217</v>
      </c>
      <c r="W115" s="271">
        <f>-IFERROR(VLOOKUP($U115,'[9]Trial Blc'!$B$4:AH$379,W$2,FALSE),0)</f>
        <v>0</v>
      </c>
      <c r="X115" s="9"/>
      <c r="Y115" s="10"/>
      <c r="Z115" s="271">
        <f t="shared" si="33"/>
        <v>0</v>
      </c>
      <c r="AA115" s="271">
        <f>-IFERROR(VLOOKUP($U115,'[9]Trial Blc'!$B$4:AL$379,AA$2,FALSE),0)</f>
        <v>0</v>
      </c>
      <c r="AB115" s="271">
        <f>-IFERROR(VLOOKUP($U115,'[9]Trial Blc'!$B$4:AM$379,AB$2,FALSE),0)</f>
        <v>0</v>
      </c>
      <c r="AC115" s="271">
        <f>-IFERROR(VLOOKUP($U115,'[9]Trial Blc'!$B$4:AN$379,AC$2,FALSE),0)</f>
        <v>0</v>
      </c>
      <c r="AD115" s="271">
        <f>-IFERROR(VLOOKUP($U115,'[9]Trial Blc'!$B$4:AO$379,AD$2,FALSE),0)</f>
        <v>0</v>
      </c>
      <c r="AE115" s="271">
        <f>-IFERROR(VLOOKUP($U115,'[9]Trial Blc'!$B$4:AP$379,AE$2,FALSE),0)</f>
        <v>0</v>
      </c>
      <c r="AF115" s="271">
        <f>-IFERROR(VLOOKUP($U115,'[9]Trial Blc'!$B$4:AQ$379,AF$2,FALSE),0)</f>
        <v>0</v>
      </c>
      <c r="AG115" s="271">
        <f>-IFERROR(VLOOKUP($U115,'[9]Trial Blc'!$B$4:AR$379,AG$2,FALSE),0)</f>
        <v>0</v>
      </c>
      <c r="AH115" s="271">
        <f>-IFERROR(VLOOKUP($U115,'[9]Trial Blc'!$B$4:AS$379,AH$2,FALSE),0)</f>
        <v>0</v>
      </c>
      <c r="AI115" s="271">
        <f>-IFERROR(VLOOKUP($U115,'[9]Trial Blc'!$B$4:AT$379,AI$2,FALSE),0)</f>
        <v>0</v>
      </c>
      <c r="AJ115" s="271">
        <f>-IFERROR(VLOOKUP($U115,'[9]Trial Blc'!$B$4:AU$379,AJ$2,FALSE),0)</f>
        <v>0</v>
      </c>
      <c r="AK115" s="271">
        <f>-IFERROR(VLOOKUP($U115,'[9]Trial Blc'!$B$4:AV$379,AK$2,FALSE),0)</f>
        <v>0</v>
      </c>
      <c r="AL115" s="271">
        <f>-IFERROR(VLOOKUP($U115,'[9]Trial Blc'!$B$4:AW$379,AL$2,FALSE),0)</f>
        <v>0</v>
      </c>
      <c r="AM115" s="356">
        <f t="shared" si="34"/>
        <v>0</v>
      </c>
    </row>
    <row r="116" spans="1:40" s="7" customFormat="1" x14ac:dyDescent="0.2">
      <c r="A116" s="7" t="s">
        <v>497</v>
      </c>
      <c r="B116" s="149">
        <v>1405</v>
      </c>
      <c r="C116" s="11" t="s">
        <v>498</v>
      </c>
      <c r="D116" s="271">
        <f>IFERROR(VLOOKUP($B116,'[9]Trial Blc'!$B$4:O$379,D$2,FALSE),0)</f>
        <v>1109.5999999999999</v>
      </c>
      <c r="E116" s="271"/>
      <c r="F116" s="355"/>
      <c r="G116" s="271">
        <f t="shared" si="31"/>
        <v>1109.5999999999999</v>
      </c>
      <c r="H116" s="271">
        <f>IFERROR(VLOOKUP($B116,'[9]Trial Blc'!$B$4:S$379,H$2,FALSE),0)</f>
        <v>1109.5999999999999</v>
      </c>
      <c r="I116" s="271">
        <f>IFERROR(VLOOKUP($B116,'[9]Trial Blc'!$B$4:T$379,I$2,FALSE),0)</f>
        <v>1109.5999999999999</v>
      </c>
      <c r="J116" s="271">
        <f>IFERROR(VLOOKUP($B116,'[9]Trial Blc'!$B$4:U$379,J$2,FALSE),0)</f>
        <v>1109.5999999999999</v>
      </c>
      <c r="K116" s="271">
        <f>IFERROR(VLOOKUP($B116,'[9]Trial Blc'!$B$4:V$379,K$2,FALSE),0)</f>
        <v>1109.5999999999999</v>
      </c>
      <c r="L116" s="271">
        <f>IFERROR(VLOOKUP($B116,'[9]Trial Blc'!$B$4:W$379,L$2,FALSE),0)</f>
        <v>1109.5999999999999</v>
      </c>
      <c r="M116" s="271">
        <f>IFERROR(VLOOKUP($B116,'[9]Trial Blc'!$B$4:X$379,M$2,FALSE),0)</f>
        <v>1109.5999999999999</v>
      </c>
      <c r="N116" s="271">
        <f>IFERROR(VLOOKUP($B116,'[9]Trial Blc'!$B$4:Y$379,N$2,FALSE),0)</f>
        <v>1109.5999999999999</v>
      </c>
      <c r="O116" s="271">
        <f>IFERROR(VLOOKUP($B116,'[9]Trial Blc'!$B$4:Z$379,O$2,FALSE),0)</f>
        <v>1109.5999999999999</v>
      </c>
      <c r="P116" s="271">
        <f>IFERROR(VLOOKUP($B116,'[9]Trial Blc'!$B$4:AA$379,P$2,FALSE),0)</f>
        <v>1109.5999999999999</v>
      </c>
      <c r="Q116" s="271">
        <f>IFERROR(VLOOKUP($B116,'[9]Trial Blc'!$B$4:AB$379,Q$2,FALSE),0)</f>
        <v>1109.5999999999999</v>
      </c>
      <c r="R116" s="271">
        <f>IFERROR(VLOOKUP($B116,'[9]Trial Blc'!$B$4:AC$379,R$2,FALSE),0)</f>
        <v>1109.5999999999999</v>
      </c>
      <c r="S116" s="271">
        <f>IFERROR(VLOOKUP($B116,'[9]Trial Blc'!$B$4:AD$379,S$2,FALSE),0)</f>
        <v>1109.5999999999999</v>
      </c>
      <c r="T116" s="14">
        <f t="shared" si="32"/>
        <v>1109.6000000000001</v>
      </c>
      <c r="U116" s="150">
        <v>2165</v>
      </c>
      <c r="V116" s="11" t="s">
        <v>499</v>
      </c>
      <c r="W116" s="271">
        <f>-IFERROR(VLOOKUP($U116,'[9]Trial Blc'!$B$4:AH$379,W$2,FALSE),0)</f>
        <v>410.32</v>
      </c>
      <c r="X116" s="9"/>
      <c r="Y116" s="10"/>
      <c r="Z116" s="271">
        <f t="shared" si="33"/>
        <v>410.32</v>
      </c>
      <c r="AA116" s="271">
        <f>-IFERROR(VLOOKUP($U116,'[9]Trial Blc'!$B$4:AL$379,AA$2,FALSE),0)</f>
        <v>415.46</v>
      </c>
      <c r="AB116" s="271">
        <f>-IFERROR(VLOOKUP($U116,'[9]Trial Blc'!$B$4:AM$379,AB$2,FALSE),0)</f>
        <v>420.6</v>
      </c>
      <c r="AC116" s="271">
        <f>-IFERROR(VLOOKUP($U116,'[9]Trial Blc'!$B$4:AN$379,AC$2,FALSE),0)</f>
        <v>425.74</v>
      </c>
      <c r="AD116" s="271">
        <f>-IFERROR(VLOOKUP($U116,'[9]Trial Blc'!$B$4:AO$379,AD$2,FALSE),0)</f>
        <v>430.88</v>
      </c>
      <c r="AE116" s="271">
        <f>-IFERROR(VLOOKUP($U116,'[9]Trial Blc'!$B$4:AP$379,AE$2,FALSE),0)</f>
        <v>436.02</v>
      </c>
      <c r="AF116" s="271">
        <f>-IFERROR(VLOOKUP($U116,'[9]Trial Blc'!$B$4:AQ$379,AF$2,FALSE),0)</f>
        <v>441.16</v>
      </c>
      <c r="AG116" s="271">
        <f>-IFERROR(VLOOKUP($U116,'[9]Trial Blc'!$B$4:AR$379,AG$2,FALSE),0)</f>
        <v>446.3</v>
      </c>
      <c r="AH116" s="271">
        <f>-IFERROR(VLOOKUP($U116,'[9]Trial Blc'!$B$4:AS$379,AH$2,FALSE),0)</f>
        <v>451.44</v>
      </c>
      <c r="AI116" s="271">
        <f>-IFERROR(VLOOKUP($U116,'[9]Trial Blc'!$B$4:AT$379,AI$2,FALSE),0)</f>
        <v>456.58</v>
      </c>
      <c r="AJ116" s="271">
        <f>-IFERROR(VLOOKUP($U116,'[9]Trial Blc'!$B$4:AU$379,AJ$2,FALSE),0)</f>
        <v>461.72</v>
      </c>
      <c r="AK116" s="271">
        <f>-IFERROR(VLOOKUP($U116,'[9]Trial Blc'!$B$4:AV$379,AK$2,FALSE),0)</f>
        <v>466.86</v>
      </c>
      <c r="AL116" s="271">
        <f>-IFERROR(VLOOKUP($U116,'[9]Trial Blc'!$B$4:AW$379,AL$2,FALSE),0)</f>
        <v>472</v>
      </c>
      <c r="AM116" s="356">
        <f t="shared" si="34"/>
        <v>441.15999999999997</v>
      </c>
    </row>
    <row r="117" spans="1:40" s="7" customFormat="1" x14ac:dyDescent="0.2">
      <c r="A117" s="7" t="s">
        <v>218</v>
      </c>
      <c r="B117" s="149">
        <v>1445</v>
      </c>
      <c r="C117" s="11" t="s">
        <v>219</v>
      </c>
      <c r="D117" s="271">
        <f>IFERROR(VLOOKUP($B117,'[9]Trial Blc'!$B$4:O$379,D$2,FALSE),0)</f>
        <v>0</v>
      </c>
      <c r="E117" s="271"/>
      <c r="F117" s="355"/>
      <c r="G117" s="271">
        <f t="shared" si="31"/>
        <v>0</v>
      </c>
      <c r="H117" s="271">
        <f>IFERROR(VLOOKUP($B117,'[9]Trial Blc'!$B$4:S$379,H$2,FALSE),0)</f>
        <v>0</v>
      </c>
      <c r="I117" s="271">
        <f>IFERROR(VLOOKUP($B117,'[9]Trial Blc'!$B$4:T$379,I$2,FALSE),0)</f>
        <v>0</v>
      </c>
      <c r="J117" s="271">
        <f>IFERROR(VLOOKUP($B117,'[9]Trial Blc'!$B$4:U$379,J$2,FALSE),0)</f>
        <v>0</v>
      </c>
      <c r="K117" s="271">
        <f>IFERROR(VLOOKUP($B117,'[9]Trial Blc'!$B$4:V$379,K$2,FALSE),0)</f>
        <v>0</v>
      </c>
      <c r="L117" s="271">
        <f>IFERROR(VLOOKUP($B117,'[9]Trial Blc'!$B$4:W$379,L$2,FALSE),0)</f>
        <v>0</v>
      </c>
      <c r="M117" s="271">
        <f>IFERROR(VLOOKUP($B117,'[9]Trial Blc'!$B$4:X$379,M$2,FALSE),0)</f>
        <v>0</v>
      </c>
      <c r="N117" s="271">
        <f>IFERROR(VLOOKUP($B117,'[9]Trial Blc'!$B$4:Y$379,N$2,FALSE),0)</f>
        <v>0</v>
      </c>
      <c r="O117" s="271">
        <f>IFERROR(VLOOKUP($B117,'[9]Trial Blc'!$B$4:Z$379,O$2,FALSE),0)</f>
        <v>0</v>
      </c>
      <c r="P117" s="271">
        <f>IFERROR(VLOOKUP($B117,'[9]Trial Blc'!$B$4:AA$379,P$2,FALSE),0)</f>
        <v>0</v>
      </c>
      <c r="Q117" s="271">
        <f>IFERROR(VLOOKUP($B117,'[9]Trial Blc'!$B$4:AB$379,Q$2,FALSE),0)</f>
        <v>0</v>
      </c>
      <c r="R117" s="271">
        <f>IFERROR(VLOOKUP($B117,'[9]Trial Blc'!$B$4:AC$379,R$2,FALSE),0)</f>
        <v>0</v>
      </c>
      <c r="S117" s="271">
        <f>IFERROR(VLOOKUP($B117,'[9]Trial Blc'!$B$4:AD$379,S$2,FALSE),0)</f>
        <v>0</v>
      </c>
      <c r="T117" s="271">
        <f t="shared" si="32"/>
        <v>0</v>
      </c>
      <c r="U117" s="150">
        <v>2205</v>
      </c>
      <c r="V117" s="11" t="s">
        <v>220</v>
      </c>
      <c r="W117" s="271">
        <f>-IFERROR(VLOOKUP($U117,'[9]Trial Blc'!$B$4:AH$379,W$2,FALSE),0)</f>
        <v>0</v>
      </c>
      <c r="X117" s="9"/>
      <c r="Y117" s="10"/>
      <c r="Z117" s="271">
        <f t="shared" si="33"/>
        <v>0</v>
      </c>
      <c r="AA117" s="271">
        <f>-IFERROR(VLOOKUP($U117,'[9]Trial Blc'!$B$4:AL$379,AA$2,FALSE),0)</f>
        <v>0</v>
      </c>
      <c r="AB117" s="271">
        <f>-IFERROR(VLOOKUP($U117,'[9]Trial Blc'!$B$4:AM$379,AB$2,FALSE),0)</f>
        <v>0</v>
      </c>
      <c r="AC117" s="271">
        <f>-IFERROR(VLOOKUP($U117,'[9]Trial Blc'!$B$4:AN$379,AC$2,FALSE),0)</f>
        <v>0</v>
      </c>
      <c r="AD117" s="271">
        <f>-IFERROR(VLOOKUP($U117,'[9]Trial Blc'!$B$4:AO$379,AD$2,FALSE),0)</f>
        <v>0</v>
      </c>
      <c r="AE117" s="271">
        <f>-IFERROR(VLOOKUP($U117,'[9]Trial Blc'!$B$4:AP$379,AE$2,FALSE),0)</f>
        <v>0</v>
      </c>
      <c r="AF117" s="271">
        <f>-IFERROR(VLOOKUP($U117,'[9]Trial Blc'!$B$4:AQ$379,AF$2,FALSE),0)</f>
        <v>0</v>
      </c>
      <c r="AG117" s="271">
        <f>-IFERROR(VLOOKUP($U117,'[9]Trial Blc'!$B$4:AR$379,AG$2,FALSE),0)</f>
        <v>0</v>
      </c>
      <c r="AH117" s="271">
        <f>-IFERROR(VLOOKUP($U117,'[9]Trial Blc'!$B$4:AS$379,AH$2,FALSE),0)</f>
        <v>0</v>
      </c>
      <c r="AI117" s="271">
        <f>-IFERROR(VLOOKUP($U117,'[9]Trial Blc'!$B$4:AT$379,AI$2,FALSE),0)</f>
        <v>0</v>
      </c>
      <c r="AJ117" s="271">
        <f>-IFERROR(VLOOKUP($U117,'[9]Trial Blc'!$B$4:AU$379,AJ$2,FALSE),0)</f>
        <v>0</v>
      </c>
      <c r="AK117" s="271">
        <f>-IFERROR(VLOOKUP($U117,'[9]Trial Blc'!$B$4:AV$379,AK$2,FALSE),0)</f>
        <v>0</v>
      </c>
      <c r="AL117" s="271">
        <f>-IFERROR(VLOOKUP($U117,'[9]Trial Blc'!$B$4:AW$379,AL$2,FALSE),0)</f>
        <v>0</v>
      </c>
      <c r="AM117" s="356">
        <f t="shared" si="34"/>
        <v>0</v>
      </c>
    </row>
    <row r="118" spans="1:40" s="7" customFormat="1" x14ac:dyDescent="0.2">
      <c r="A118" s="48" t="s">
        <v>221</v>
      </c>
      <c r="B118" s="145">
        <v>1540</v>
      </c>
      <c r="C118" s="12" t="s">
        <v>222</v>
      </c>
      <c r="D118" s="271">
        <f>IFERROR(VLOOKUP($B118,'[9]Trial Blc'!$B$4:O$379,D$2,FALSE),0)</f>
        <v>3381.99</v>
      </c>
      <c r="E118" s="271"/>
      <c r="F118" s="355"/>
      <c r="G118" s="271">
        <f t="shared" si="31"/>
        <v>3381.99</v>
      </c>
      <c r="H118" s="271">
        <f>IFERROR(VLOOKUP($B118,'[9]Trial Blc'!$B$4:S$379,H$2,FALSE),0)</f>
        <v>3381.99</v>
      </c>
      <c r="I118" s="271">
        <f>IFERROR(VLOOKUP($B118,'[9]Trial Blc'!$B$4:T$379,I$2,FALSE),0)</f>
        <v>3381.99</v>
      </c>
      <c r="J118" s="271">
        <f>IFERROR(VLOOKUP($B118,'[9]Trial Blc'!$B$4:U$379,J$2,FALSE),0)</f>
        <v>3381.99</v>
      </c>
      <c r="K118" s="271">
        <f>IFERROR(VLOOKUP($B118,'[9]Trial Blc'!$B$4:V$379,K$2,FALSE),0)</f>
        <v>3381.99</v>
      </c>
      <c r="L118" s="271">
        <f>IFERROR(VLOOKUP($B118,'[9]Trial Blc'!$B$4:W$379,L$2,FALSE),0)</f>
        <v>3381.99</v>
      </c>
      <c r="M118" s="271">
        <f>IFERROR(VLOOKUP($B118,'[9]Trial Blc'!$B$4:X$379,M$2,FALSE),0)</f>
        <v>3381.99</v>
      </c>
      <c r="N118" s="271">
        <f>IFERROR(VLOOKUP($B118,'[9]Trial Blc'!$B$4:Y$379,N$2,FALSE),0)</f>
        <v>3381.99</v>
      </c>
      <c r="O118" s="271">
        <f>IFERROR(VLOOKUP($B118,'[9]Trial Blc'!$B$4:Z$379,O$2,FALSE),0)</f>
        <v>3381.99</v>
      </c>
      <c r="P118" s="271">
        <f>IFERROR(VLOOKUP($B118,'[9]Trial Blc'!$B$4:AA$379,P$2,FALSE),0)</f>
        <v>3381.99</v>
      </c>
      <c r="Q118" s="271">
        <f>IFERROR(VLOOKUP($B118,'[9]Trial Blc'!$B$4:AB$379,Q$2,FALSE),0)</f>
        <v>3381.99</v>
      </c>
      <c r="R118" s="271">
        <f>IFERROR(VLOOKUP($B118,'[9]Trial Blc'!$B$4:AC$379,R$2,FALSE),0)</f>
        <v>3381.99</v>
      </c>
      <c r="S118" s="271">
        <f>IFERROR(VLOOKUP($B118,'[9]Trial Blc'!$B$4:AD$379,S$2,FALSE),0)</f>
        <v>3381.99</v>
      </c>
      <c r="T118" s="14">
        <f t="shared" si="32"/>
        <v>3381.9899999999984</v>
      </c>
      <c r="U118" s="149">
        <v>2285</v>
      </c>
      <c r="V118" s="7" t="s">
        <v>223</v>
      </c>
      <c r="W118" s="271">
        <f>-IFERROR(VLOOKUP($U118,'[9]Trial Blc'!$B$4:AH$379,W$2,FALSE),0)</f>
        <v>439.2</v>
      </c>
      <c r="X118" s="9"/>
      <c r="Y118" s="10"/>
      <c r="Z118" s="271">
        <f t="shared" si="33"/>
        <v>439.2</v>
      </c>
      <c r="AA118" s="271">
        <f>-IFERROR(VLOOKUP($U118,'[9]Trial Blc'!$B$4:AL$379,AA$2,FALSE),0)</f>
        <v>445.77</v>
      </c>
      <c r="AB118" s="271">
        <f>-IFERROR(VLOOKUP($U118,'[9]Trial Blc'!$B$4:AM$379,AB$2,FALSE),0)</f>
        <v>452.34</v>
      </c>
      <c r="AC118" s="271">
        <f>-IFERROR(VLOOKUP($U118,'[9]Trial Blc'!$B$4:AN$379,AC$2,FALSE),0)</f>
        <v>458.91</v>
      </c>
      <c r="AD118" s="271">
        <f>-IFERROR(VLOOKUP($U118,'[9]Trial Blc'!$B$4:AO$379,AD$2,FALSE),0)</f>
        <v>465.48</v>
      </c>
      <c r="AE118" s="271">
        <f>-IFERROR(VLOOKUP($U118,'[9]Trial Blc'!$B$4:AP$379,AE$2,FALSE),0)</f>
        <v>472.05</v>
      </c>
      <c r="AF118" s="271">
        <f>-IFERROR(VLOOKUP($U118,'[9]Trial Blc'!$B$4:AQ$379,AF$2,FALSE),0)</f>
        <v>478.62</v>
      </c>
      <c r="AG118" s="271">
        <f>-IFERROR(VLOOKUP($U118,'[9]Trial Blc'!$B$4:AR$379,AG$2,FALSE),0)</f>
        <v>485.19</v>
      </c>
      <c r="AH118" s="271">
        <f>-IFERROR(VLOOKUP($U118,'[9]Trial Blc'!$B$4:AS$379,AH$2,FALSE),0)</f>
        <v>491.76</v>
      </c>
      <c r="AI118" s="271">
        <f>-IFERROR(VLOOKUP($U118,'[9]Trial Blc'!$B$4:AT$379,AI$2,FALSE),0)</f>
        <v>498.33</v>
      </c>
      <c r="AJ118" s="271">
        <f>-IFERROR(VLOOKUP($U118,'[9]Trial Blc'!$B$4:AU$379,AJ$2,FALSE),0)</f>
        <v>504.9</v>
      </c>
      <c r="AK118" s="271">
        <f>-IFERROR(VLOOKUP($U118,'[9]Trial Blc'!$B$4:AV$379,AK$2,FALSE),0)</f>
        <v>511.47</v>
      </c>
      <c r="AL118" s="271">
        <f>-IFERROR(VLOOKUP($U118,'[9]Trial Blc'!$B$4:AW$379,AL$2,FALSE),0)</f>
        <v>518.04</v>
      </c>
      <c r="AM118" s="356">
        <f t="shared" si="34"/>
        <v>478.61999999999995</v>
      </c>
    </row>
    <row r="119" spans="1:40" s="7" customFormat="1" x14ac:dyDescent="0.2">
      <c r="A119" s="7" t="s">
        <v>224</v>
      </c>
      <c r="B119" s="145">
        <v>1535</v>
      </c>
      <c r="C119" s="12" t="s">
        <v>225</v>
      </c>
      <c r="D119" s="271">
        <f>IFERROR(VLOOKUP($B119,'[9]Trial Blc'!$B$4:O$379,D$2,FALSE),0)</f>
        <v>883.58</v>
      </c>
      <c r="E119" s="271"/>
      <c r="F119" s="355"/>
      <c r="G119" s="271">
        <f t="shared" si="31"/>
        <v>883.58</v>
      </c>
      <c r="H119" s="271">
        <f>IFERROR(VLOOKUP($B119,'[9]Trial Blc'!$B$4:S$379,H$2,FALSE),0)</f>
        <v>883.58</v>
      </c>
      <c r="I119" s="271">
        <f>IFERROR(VLOOKUP($B119,'[9]Trial Blc'!$B$4:T$379,I$2,FALSE),0)</f>
        <v>883.58</v>
      </c>
      <c r="J119" s="271">
        <f>IFERROR(VLOOKUP($B119,'[9]Trial Blc'!$B$4:U$379,J$2,FALSE),0)</f>
        <v>883.58</v>
      </c>
      <c r="K119" s="271">
        <f>IFERROR(VLOOKUP($B119,'[9]Trial Blc'!$B$4:V$379,K$2,FALSE),0)</f>
        <v>883.58</v>
      </c>
      <c r="L119" s="271">
        <f>IFERROR(VLOOKUP($B119,'[9]Trial Blc'!$B$4:W$379,L$2,FALSE),0)</f>
        <v>883.58</v>
      </c>
      <c r="M119" s="271">
        <f>IFERROR(VLOOKUP($B119,'[9]Trial Blc'!$B$4:X$379,M$2,FALSE),0)</f>
        <v>883.58</v>
      </c>
      <c r="N119" s="271">
        <f>IFERROR(VLOOKUP($B119,'[9]Trial Blc'!$B$4:Y$379,N$2,FALSE),0)</f>
        <v>883.58</v>
      </c>
      <c r="O119" s="271">
        <f>IFERROR(VLOOKUP($B119,'[9]Trial Blc'!$B$4:Z$379,O$2,FALSE),0)</f>
        <v>883.58</v>
      </c>
      <c r="P119" s="271">
        <f>IFERROR(VLOOKUP($B119,'[9]Trial Blc'!$B$4:AA$379,P$2,FALSE),0)</f>
        <v>883.58</v>
      </c>
      <c r="Q119" s="271">
        <f>IFERROR(VLOOKUP($B119,'[9]Trial Blc'!$B$4:AB$379,Q$2,FALSE),0)</f>
        <v>883.58</v>
      </c>
      <c r="R119" s="271">
        <f>IFERROR(VLOOKUP($B119,'[9]Trial Blc'!$B$4:AC$379,R$2,FALSE),0)</f>
        <v>883.58</v>
      </c>
      <c r="S119" s="271">
        <f>IFERROR(VLOOKUP($B119,'[9]Trial Blc'!$B$4:AD$379,S$2,FALSE),0)</f>
        <v>883.58</v>
      </c>
      <c r="T119" s="271">
        <f t="shared" si="32"/>
        <v>883.58</v>
      </c>
      <c r="U119" s="149">
        <v>2280</v>
      </c>
      <c r="V119" s="7" t="s">
        <v>226</v>
      </c>
      <c r="W119" s="271">
        <f>-IFERROR(VLOOKUP($U119,'[9]Trial Blc'!$B$4:AH$379,W$2,FALSE),0)</f>
        <v>18.55</v>
      </c>
      <c r="X119" s="9"/>
      <c r="Y119" s="10"/>
      <c r="Z119" s="271">
        <f t="shared" si="33"/>
        <v>18.55</v>
      </c>
      <c r="AA119" s="271">
        <f>-IFERROR(VLOOKUP($U119,'[9]Trial Blc'!$B$4:AL$379,AA$2,FALSE),0)</f>
        <v>20.54</v>
      </c>
      <c r="AB119" s="271">
        <f>-IFERROR(VLOOKUP($U119,'[9]Trial Blc'!$B$4:AM$379,AB$2,FALSE),0)</f>
        <v>22.53</v>
      </c>
      <c r="AC119" s="271">
        <f>-IFERROR(VLOOKUP($U119,'[9]Trial Blc'!$B$4:AN$379,AC$2,FALSE),0)</f>
        <v>24.52</v>
      </c>
      <c r="AD119" s="271">
        <f>-IFERROR(VLOOKUP($U119,'[9]Trial Blc'!$B$4:AO$379,AD$2,FALSE),0)</f>
        <v>26.51</v>
      </c>
      <c r="AE119" s="271">
        <f>-IFERROR(VLOOKUP($U119,'[9]Trial Blc'!$B$4:AP$379,AE$2,FALSE),0)</f>
        <v>28.5</v>
      </c>
      <c r="AF119" s="271">
        <f>-IFERROR(VLOOKUP($U119,'[9]Trial Blc'!$B$4:AQ$379,AF$2,FALSE),0)</f>
        <v>30.49</v>
      </c>
      <c r="AG119" s="271">
        <f>-IFERROR(VLOOKUP($U119,'[9]Trial Blc'!$B$4:AR$379,AG$2,FALSE),0)</f>
        <v>32.479999999999997</v>
      </c>
      <c r="AH119" s="271">
        <f>-IFERROR(VLOOKUP($U119,'[9]Trial Blc'!$B$4:AS$379,AH$2,FALSE),0)</f>
        <v>34.47</v>
      </c>
      <c r="AI119" s="271">
        <f>-IFERROR(VLOOKUP($U119,'[9]Trial Blc'!$B$4:AT$379,AI$2,FALSE),0)</f>
        <v>36.46</v>
      </c>
      <c r="AJ119" s="271">
        <f>-IFERROR(VLOOKUP($U119,'[9]Trial Blc'!$B$4:AU$379,AJ$2,FALSE),0)</f>
        <v>38.450000000000003</v>
      </c>
      <c r="AK119" s="271">
        <f>-IFERROR(VLOOKUP($U119,'[9]Trial Blc'!$B$4:AV$379,AK$2,FALSE),0)</f>
        <v>40.44</v>
      </c>
      <c r="AL119" s="271">
        <f>-IFERROR(VLOOKUP($U119,'[9]Trial Blc'!$B$4:AW$379,AL$2,FALSE),0)</f>
        <v>42.43</v>
      </c>
      <c r="AM119" s="356">
        <f t="shared" si="34"/>
        <v>30.490000000000002</v>
      </c>
    </row>
    <row r="120" spans="1:40" s="7" customFormat="1" x14ac:dyDescent="0.2">
      <c r="A120" s="7" t="s">
        <v>227</v>
      </c>
      <c r="B120" s="145">
        <v>1525</v>
      </c>
      <c r="C120" s="12" t="s">
        <v>228</v>
      </c>
      <c r="D120" s="271">
        <f>IFERROR(VLOOKUP($B120,'[9]Trial Blc'!$B$4:O$379,D$2,FALSE),0)</f>
        <v>0</v>
      </c>
      <c r="E120" s="271"/>
      <c r="F120" s="355"/>
      <c r="G120" s="271">
        <f t="shared" si="31"/>
        <v>0</v>
      </c>
      <c r="H120" s="271">
        <f>IFERROR(VLOOKUP($B120,'[9]Trial Blc'!$B$4:S$379,H$2,FALSE),0)</f>
        <v>0</v>
      </c>
      <c r="I120" s="271">
        <f>IFERROR(VLOOKUP($B120,'[9]Trial Blc'!$B$4:T$379,I$2,FALSE),0)</f>
        <v>0</v>
      </c>
      <c r="J120" s="271">
        <f>IFERROR(VLOOKUP($B120,'[9]Trial Blc'!$B$4:U$379,J$2,FALSE),0)</f>
        <v>0</v>
      </c>
      <c r="K120" s="271">
        <f>IFERROR(VLOOKUP($B120,'[9]Trial Blc'!$B$4:V$379,K$2,FALSE),0)</f>
        <v>0</v>
      </c>
      <c r="L120" s="271">
        <f>IFERROR(VLOOKUP($B120,'[9]Trial Blc'!$B$4:W$379,L$2,FALSE),0)</f>
        <v>0</v>
      </c>
      <c r="M120" s="271">
        <f>IFERROR(VLOOKUP($B120,'[9]Trial Blc'!$B$4:X$379,M$2,FALSE),0)</f>
        <v>0</v>
      </c>
      <c r="N120" s="271">
        <f>IFERROR(VLOOKUP($B120,'[9]Trial Blc'!$B$4:Y$379,N$2,FALSE),0)</f>
        <v>0</v>
      </c>
      <c r="O120" s="271">
        <f>IFERROR(VLOOKUP($B120,'[9]Trial Blc'!$B$4:Z$379,O$2,FALSE),0)</f>
        <v>0</v>
      </c>
      <c r="P120" s="271">
        <f>IFERROR(VLOOKUP($B120,'[9]Trial Blc'!$B$4:AA$379,P$2,FALSE),0)</f>
        <v>0</v>
      </c>
      <c r="Q120" s="271">
        <f>IFERROR(VLOOKUP($B120,'[9]Trial Blc'!$B$4:AB$379,Q$2,FALSE),0)</f>
        <v>0</v>
      </c>
      <c r="R120" s="271">
        <f>IFERROR(VLOOKUP($B120,'[9]Trial Blc'!$B$4:AC$379,R$2,FALSE),0)</f>
        <v>0</v>
      </c>
      <c r="S120" s="271">
        <f>IFERROR(VLOOKUP($B120,'[9]Trial Blc'!$B$4:AD$379,S$2,FALSE),0)</f>
        <v>0</v>
      </c>
      <c r="T120" s="271">
        <f t="shared" si="32"/>
        <v>0</v>
      </c>
      <c r="U120" s="149">
        <v>2270</v>
      </c>
      <c r="V120" s="7" t="s">
        <v>229</v>
      </c>
      <c r="W120" s="271">
        <f>-IFERROR(VLOOKUP($U120,'[9]Trial Blc'!$B$4:AH$379,W$2,FALSE),0)</f>
        <v>0</v>
      </c>
      <c r="X120" s="9"/>
      <c r="Y120" s="10"/>
      <c r="Z120" s="271">
        <f t="shared" si="33"/>
        <v>0</v>
      </c>
      <c r="AA120" s="271">
        <f>-IFERROR(VLOOKUP($U120,'[9]Trial Blc'!$B$4:AL$379,AA$2,FALSE),0)</f>
        <v>0</v>
      </c>
      <c r="AB120" s="271">
        <f>-IFERROR(VLOOKUP($U120,'[9]Trial Blc'!$B$4:AM$379,AB$2,FALSE),0)</f>
        <v>0</v>
      </c>
      <c r="AC120" s="271">
        <f>-IFERROR(VLOOKUP($U120,'[9]Trial Blc'!$B$4:AN$379,AC$2,FALSE),0)</f>
        <v>0</v>
      </c>
      <c r="AD120" s="271">
        <f>-IFERROR(VLOOKUP($U120,'[9]Trial Blc'!$B$4:AO$379,AD$2,FALSE),0)</f>
        <v>0</v>
      </c>
      <c r="AE120" s="271">
        <f>-IFERROR(VLOOKUP($U120,'[9]Trial Blc'!$B$4:AP$379,AE$2,FALSE),0)</f>
        <v>0</v>
      </c>
      <c r="AF120" s="271">
        <f>-IFERROR(VLOOKUP($U120,'[9]Trial Blc'!$B$4:AQ$379,AF$2,FALSE),0)</f>
        <v>0</v>
      </c>
      <c r="AG120" s="271">
        <f>-IFERROR(VLOOKUP($U120,'[9]Trial Blc'!$B$4:AR$379,AG$2,FALSE),0)</f>
        <v>0</v>
      </c>
      <c r="AH120" s="271">
        <f>-IFERROR(VLOOKUP($U120,'[9]Trial Blc'!$B$4:AS$379,AH$2,FALSE),0)</f>
        <v>0</v>
      </c>
      <c r="AI120" s="271">
        <f>-IFERROR(VLOOKUP($U120,'[9]Trial Blc'!$B$4:AT$379,AI$2,FALSE),0)</f>
        <v>0</v>
      </c>
      <c r="AJ120" s="271">
        <f>-IFERROR(VLOOKUP($U120,'[9]Trial Blc'!$B$4:AU$379,AJ$2,FALSE),0)</f>
        <v>0</v>
      </c>
      <c r="AK120" s="271">
        <f>-IFERROR(VLOOKUP($U120,'[9]Trial Blc'!$B$4:AV$379,AK$2,FALSE),0)</f>
        <v>0</v>
      </c>
      <c r="AL120" s="271">
        <f>-IFERROR(VLOOKUP($U120,'[9]Trial Blc'!$B$4:AW$379,AL$2,FALSE),0)</f>
        <v>0</v>
      </c>
      <c r="AM120" s="356">
        <f t="shared" si="34"/>
        <v>0</v>
      </c>
    </row>
    <row r="121" spans="1:40" s="7" customFormat="1" x14ac:dyDescent="0.2">
      <c r="A121" s="7" t="s">
        <v>230</v>
      </c>
      <c r="B121" s="145">
        <v>1530</v>
      </c>
      <c r="C121" s="12" t="s">
        <v>231</v>
      </c>
      <c r="D121" s="271">
        <f>IFERROR(VLOOKUP($B121,'[9]Trial Blc'!$B$4:O$379,D$2,FALSE),0)</f>
        <v>0</v>
      </c>
      <c r="E121" s="271"/>
      <c r="F121" s="355"/>
      <c r="G121" s="271">
        <f t="shared" si="31"/>
        <v>0</v>
      </c>
      <c r="H121" s="271">
        <f>IFERROR(VLOOKUP($B121,'[9]Trial Blc'!$B$4:S$379,H$2,FALSE),0)</f>
        <v>0</v>
      </c>
      <c r="I121" s="271">
        <f>IFERROR(VLOOKUP($B121,'[9]Trial Blc'!$B$4:T$379,I$2,FALSE),0)</f>
        <v>0</v>
      </c>
      <c r="J121" s="271">
        <f>IFERROR(VLOOKUP($B121,'[9]Trial Blc'!$B$4:U$379,J$2,FALSE),0)</f>
        <v>0</v>
      </c>
      <c r="K121" s="271">
        <f>IFERROR(VLOOKUP($B121,'[9]Trial Blc'!$B$4:V$379,K$2,FALSE),0)</f>
        <v>0</v>
      </c>
      <c r="L121" s="271">
        <f>IFERROR(VLOOKUP($B121,'[9]Trial Blc'!$B$4:W$379,L$2,FALSE),0)</f>
        <v>0</v>
      </c>
      <c r="M121" s="271">
        <f>IFERROR(VLOOKUP($B121,'[9]Trial Blc'!$B$4:X$379,M$2,FALSE),0)</f>
        <v>0</v>
      </c>
      <c r="N121" s="271">
        <f>IFERROR(VLOOKUP($B121,'[9]Trial Blc'!$B$4:Y$379,N$2,FALSE),0)</f>
        <v>0</v>
      </c>
      <c r="O121" s="271">
        <f>IFERROR(VLOOKUP($B121,'[9]Trial Blc'!$B$4:Z$379,O$2,FALSE),0)</f>
        <v>0</v>
      </c>
      <c r="P121" s="271">
        <f>IFERROR(VLOOKUP($B121,'[9]Trial Blc'!$B$4:AA$379,P$2,FALSE),0)</f>
        <v>0</v>
      </c>
      <c r="Q121" s="271">
        <f>IFERROR(VLOOKUP($B121,'[9]Trial Blc'!$B$4:AB$379,Q$2,FALSE),0)</f>
        <v>0</v>
      </c>
      <c r="R121" s="271">
        <f>IFERROR(VLOOKUP($B121,'[9]Trial Blc'!$B$4:AC$379,R$2,FALSE),0)</f>
        <v>0</v>
      </c>
      <c r="S121" s="271">
        <f>IFERROR(VLOOKUP($B121,'[9]Trial Blc'!$B$4:AD$379,S$2,FALSE),0)</f>
        <v>0</v>
      </c>
      <c r="T121" s="271">
        <f t="shared" si="32"/>
        <v>0</v>
      </c>
      <c r="U121" s="149">
        <v>2275</v>
      </c>
      <c r="V121" s="7" t="s">
        <v>232</v>
      </c>
      <c r="W121" s="271">
        <f>-IFERROR(VLOOKUP($U121,'[9]Trial Blc'!$B$4:AH$379,W$2,FALSE),0)</f>
        <v>0</v>
      </c>
      <c r="X121" s="9"/>
      <c r="Y121" s="10"/>
      <c r="Z121" s="271">
        <f t="shared" si="33"/>
        <v>0</v>
      </c>
      <c r="AA121" s="271">
        <f>-IFERROR(VLOOKUP($U121,'[9]Trial Blc'!$B$4:AL$379,AA$2,FALSE),0)</f>
        <v>0</v>
      </c>
      <c r="AB121" s="271">
        <f>-IFERROR(VLOOKUP($U121,'[9]Trial Blc'!$B$4:AM$379,AB$2,FALSE),0)</f>
        <v>0</v>
      </c>
      <c r="AC121" s="271">
        <f>-IFERROR(VLOOKUP($U121,'[9]Trial Blc'!$B$4:AN$379,AC$2,FALSE),0)</f>
        <v>0</v>
      </c>
      <c r="AD121" s="271">
        <f>-IFERROR(VLOOKUP($U121,'[9]Trial Blc'!$B$4:AO$379,AD$2,FALSE),0)</f>
        <v>0</v>
      </c>
      <c r="AE121" s="271">
        <f>-IFERROR(VLOOKUP($U121,'[9]Trial Blc'!$B$4:AP$379,AE$2,FALSE),0)</f>
        <v>0</v>
      </c>
      <c r="AF121" s="271">
        <f>-IFERROR(VLOOKUP($U121,'[9]Trial Blc'!$B$4:AQ$379,AF$2,FALSE),0)</f>
        <v>0</v>
      </c>
      <c r="AG121" s="271">
        <f>-IFERROR(VLOOKUP($U121,'[9]Trial Blc'!$B$4:AR$379,AG$2,FALSE),0)</f>
        <v>0</v>
      </c>
      <c r="AH121" s="271">
        <f>-IFERROR(VLOOKUP($U121,'[9]Trial Blc'!$B$4:AS$379,AH$2,FALSE),0)</f>
        <v>0</v>
      </c>
      <c r="AI121" s="271">
        <f>-IFERROR(VLOOKUP($U121,'[9]Trial Blc'!$B$4:AT$379,AI$2,FALSE),0)</f>
        <v>0</v>
      </c>
      <c r="AJ121" s="271">
        <f>-IFERROR(VLOOKUP($U121,'[9]Trial Blc'!$B$4:AU$379,AJ$2,FALSE),0)</f>
        <v>0</v>
      </c>
      <c r="AK121" s="271">
        <f>-IFERROR(VLOOKUP($U121,'[9]Trial Blc'!$B$4:AV$379,AK$2,FALSE),0)</f>
        <v>0</v>
      </c>
      <c r="AL121" s="271">
        <f>-IFERROR(VLOOKUP($U121,'[9]Trial Blc'!$B$4:AW$379,AL$2,FALSE),0)</f>
        <v>0</v>
      </c>
      <c r="AM121" s="356">
        <f t="shared" si="34"/>
        <v>0</v>
      </c>
    </row>
    <row r="122" spans="1:40" s="11" customFormat="1" ht="10.5" x14ac:dyDescent="0.25">
      <c r="A122" s="13" t="s">
        <v>91</v>
      </c>
      <c r="B122" s="155"/>
      <c r="C122" s="12"/>
      <c r="D122" s="10"/>
      <c r="E122" s="10"/>
      <c r="F122" s="12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51"/>
      <c r="V122" s="13" t="s">
        <v>91</v>
      </c>
      <c r="W122" s="10"/>
      <c r="X122" s="9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</row>
    <row r="123" spans="1:40" s="7" customFormat="1" x14ac:dyDescent="0.2">
      <c r="A123" s="11" t="s">
        <v>233</v>
      </c>
      <c r="B123" s="145">
        <v>1285</v>
      </c>
      <c r="C123" s="12" t="s">
        <v>234</v>
      </c>
      <c r="D123" s="271">
        <f>IFERROR(VLOOKUP($B123,'[9]Trial Blc'!$B$4:O$379,D$2,FALSE),0)</f>
        <v>0</v>
      </c>
      <c r="E123" s="271"/>
      <c r="F123" s="355"/>
      <c r="G123" s="271">
        <f t="shared" ref="G123:G133" si="35">SUM(D123:F123)</f>
        <v>0</v>
      </c>
      <c r="H123" s="271">
        <f>IFERROR(VLOOKUP($B123,'[9]Trial Blc'!$B$4:S$379,H$2,FALSE),0)</f>
        <v>0</v>
      </c>
      <c r="I123" s="271">
        <f>IFERROR(VLOOKUP($B123,'[9]Trial Blc'!$B$4:T$379,I$2,FALSE),0)</f>
        <v>0</v>
      </c>
      <c r="J123" s="271">
        <f>IFERROR(VLOOKUP($B123,'[9]Trial Blc'!$B$4:U$379,J$2,FALSE),0)</f>
        <v>0</v>
      </c>
      <c r="K123" s="271">
        <f>IFERROR(VLOOKUP($B123,'[9]Trial Blc'!$B$4:V$379,K$2,FALSE),0)</f>
        <v>0</v>
      </c>
      <c r="L123" s="271">
        <f>IFERROR(VLOOKUP($B123,'[9]Trial Blc'!$B$4:W$379,L$2,FALSE),0)</f>
        <v>0</v>
      </c>
      <c r="M123" s="271">
        <f>IFERROR(VLOOKUP($B123,'[9]Trial Blc'!$B$4:X$379,M$2,FALSE),0)</f>
        <v>0</v>
      </c>
      <c r="N123" s="271">
        <f>IFERROR(VLOOKUP($B123,'[9]Trial Blc'!$B$4:Y$379,N$2,FALSE),0)</f>
        <v>0</v>
      </c>
      <c r="O123" s="271">
        <f>IFERROR(VLOOKUP($B123,'[9]Trial Blc'!$B$4:Z$379,O$2,FALSE),0)</f>
        <v>0</v>
      </c>
      <c r="P123" s="271">
        <f>IFERROR(VLOOKUP($B123,'[9]Trial Blc'!$B$4:AA$379,P$2,FALSE),0)</f>
        <v>0</v>
      </c>
      <c r="Q123" s="271">
        <f>IFERROR(VLOOKUP($B123,'[9]Trial Blc'!$B$4:AB$379,Q$2,FALSE),0)</f>
        <v>0</v>
      </c>
      <c r="R123" s="271">
        <f>IFERROR(VLOOKUP($B123,'[9]Trial Blc'!$B$4:AC$379,R$2,FALSE),0)</f>
        <v>0</v>
      </c>
      <c r="S123" s="271">
        <f>IFERROR(VLOOKUP($B123,'[9]Trial Blc'!$B$4:AD$379,S$2,FALSE),0)</f>
        <v>0</v>
      </c>
      <c r="T123" s="271">
        <f t="shared" ref="T123:T133" si="36">AVERAGE(G123:S123)</f>
        <v>0</v>
      </c>
      <c r="U123" s="149"/>
      <c r="W123" s="10"/>
      <c r="X123" s="9"/>
      <c r="Y123" s="10"/>
      <c r="Z123" s="10">
        <f>SUM(W123:Y123)</f>
        <v>0</v>
      </c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1"/>
      <c r="AN123" s="11"/>
    </row>
    <row r="124" spans="1:40" s="7" customFormat="1" x14ac:dyDescent="0.2">
      <c r="A124" s="7" t="s">
        <v>235</v>
      </c>
      <c r="B124" s="145">
        <v>1315</v>
      </c>
      <c r="C124" s="12" t="s">
        <v>236</v>
      </c>
      <c r="D124" s="271">
        <f>IFERROR(VLOOKUP($B124,'[9]Trial Blc'!$B$4:O$379,D$2,FALSE),0)</f>
        <v>3926.22</v>
      </c>
      <c r="E124" s="271"/>
      <c r="F124" s="355"/>
      <c r="G124" s="271">
        <f t="shared" si="35"/>
        <v>3926.22</v>
      </c>
      <c r="H124" s="271">
        <f>IFERROR(VLOOKUP($B124,'[9]Trial Blc'!$B$4:S$379,H$2,FALSE),0)</f>
        <v>3926.22</v>
      </c>
      <c r="I124" s="271">
        <f>IFERROR(VLOOKUP($B124,'[9]Trial Blc'!$B$4:T$379,I$2,FALSE),0)</f>
        <v>3926.22</v>
      </c>
      <c r="J124" s="271">
        <f>IFERROR(VLOOKUP($B124,'[9]Trial Blc'!$B$4:U$379,J$2,FALSE),0)</f>
        <v>3926.22</v>
      </c>
      <c r="K124" s="271">
        <f>IFERROR(VLOOKUP($B124,'[9]Trial Blc'!$B$4:V$379,K$2,FALSE),0)</f>
        <v>3926.22</v>
      </c>
      <c r="L124" s="271">
        <f>IFERROR(VLOOKUP($B124,'[9]Trial Blc'!$B$4:W$379,L$2,FALSE),0)</f>
        <v>3926.22</v>
      </c>
      <c r="M124" s="271">
        <f>IFERROR(VLOOKUP($B124,'[9]Trial Blc'!$B$4:X$379,M$2,FALSE),0)</f>
        <v>3926.22</v>
      </c>
      <c r="N124" s="271">
        <f>IFERROR(VLOOKUP($B124,'[9]Trial Blc'!$B$4:Y$379,N$2,FALSE),0)</f>
        <v>3926.22</v>
      </c>
      <c r="O124" s="271">
        <f>IFERROR(VLOOKUP($B124,'[9]Trial Blc'!$B$4:Z$379,O$2,FALSE),0)</f>
        <v>3926.22</v>
      </c>
      <c r="P124" s="271">
        <f>IFERROR(VLOOKUP($B124,'[9]Trial Blc'!$B$4:AA$379,P$2,FALSE),0)</f>
        <v>3926.22</v>
      </c>
      <c r="Q124" s="271">
        <f>IFERROR(VLOOKUP($B124,'[9]Trial Blc'!$B$4:AB$379,Q$2,FALSE),0)</f>
        <v>3926.22</v>
      </c>
      <c r="R124" s="271">
        <f>IFERROR(VLOOKUP($B124,'[9]Trial Blc'!$B$4:AC$379,R$2,FALSE),0)</f>
        <v>3926.22</v>
      </c>
      <c r="S124" s="271">
        <f>IFERROR(VLOOKUP($B124,'[9]Trial Blc'!$B$4:AD$379,S$2,FALSE),0)</f>
        <v>3926.22</v>
      </c>
      <c r="T124" s="271">
        <f t="shared" si="36"/>
        <v>3926.2200000000007</v>
      </c>
      <c r="U124" s="150">
        <v>2075</v>
      </c>
      <c r="V124" s="10" t="s">
        <v>237</v>
      </c>
      <c r="W124" s="271">
        <f>-IFERROR(VLOOKUP($U124,'[9]Trial Blc'!$B$4:AH$379,W$2,FALSE),0)</f>
        <v>2264.2800000000002</v>
      </c>
      <c r="X124" s="9"/>
      <c r="Y124" s="10"/>
      <c r="Z124" s="271">
        <f>SUM(W124:Y124)</f>
        <v>2264.2800000000002</v>
      </c>
      <c r="AA124" s="271">
        <f>-IFERROR(VLOOKUP($U124,'[9]Trial Blc'!$B$4:AL$379,AA$2,FALSE),0)</f>
        <v>2274.5300000000002</v>
      </c>
      <c r="AB124" s="271">
        <f>-IFERROR(VLOOKUP($U124,'[9]Trial Blc'!$B$4:AM$379,AB$2,FALSE),0)</f>
        <v>2284.7800000000002</v>
      </c>
      <c r="AC124" s="271">
        <f>-IFERROR(VLOOKUP($U124,'[9]Trial Blc'!$B$4:AN$379,AC$2,FALSE),0)</f>
        <v>2295.0300000000002</v>
      </c>
      <c r="AD124" s="271">
        <f>-IFERROR(VLOOKUP($U124,'[9]Trial Blc'!$B$4:AO$379,AD$2,FALSE),0)</f>
        <v>2305.2800000000002</v>
      </c>
      <c r="AE124" s="271">
        <f>-IFERROR(VLOOKUP($U124,'[9]Trial Blc'!$B$4:AP$379,AE$2,FALSE),0)</f>
        <v>2315.5300000000002</v>
      </c>
      <c r="AF124" s="271">
        <f>-IFERROR(VLOOKUP($U124,'[9]Trial Blc'!$B$4:AQ$379,AF$2,FALSE),0)</f>
        <v>2325.7800000000002</v>
      </c>
      <c r="AG124" s="271">
        <f>-IFERROR(VLOOKUP($U124,'[9]Trial Blc'!$B$4:AR$379,AG$2,FALSE),0)</f>
        <v>2336.0300000000002</v>
      </c>
      <c r="AH124" s="271">
        <f>-IFERROR(VLOOKUP($U124,'[9]Trial Blc'!$B$4:AS$379,AH$2,FALSE),0)</f>
        <v>2346.2800000000002</v>
      </c>
      <c r="AI124" s="271">
        <f>-IFERROR(VLOOKUP($U124,'[9]Trial Blc'!$B$4:AT$379,AI$2,FALSE),0)</f>
        <v>2356.5300000000002</v>
      </c>
      <c r="AJ124" s="271">
        <f>-IFERROR(VLOOKUP($U124,'[9]Trial Blc'!$B$4:AU$379,AJ$2,FALSE),0)</f>
        <v>2366.7800000000002</v>
      </c>
      <c r="AK124" s="271">
        <f>-IFERROR(VLOOKUP($U124,'[9]Trial Blc'!$B$4:AV$379,AK$2,FALSE),0)</f>
        <v>2377.0300000000002</v>
      </c>
      <c r="AL124" s="271">
        <f>-IFERROR(VLOOKUP($U124,'[9]Trial Blc'!$B$4:AW$379,AL$2,FALSE),0)</f>
        <v>2387.2800000000002</v>
      </c>
      <c r="AM124" s="356">
        <f>AVERAGE(Z124:AL124)</f>
        <v>2325.7799999999997</v>
      </c>
    </row>
    <row r="125" spans="1:40" s="7" customFormat="1" x14ac:dyDescent="0.2">
      <c r="B125" s="145">
        <v>1455</v>
      </c>
      <c r="C125" s="12" t="s">
        <v>503</v>
      </c>
      <c r="D125" s="271">
        <f>IFERROR(VLOOKUP($B125,'[9]Trial Blc'!$B$4:O$379,D$2,FALSE),0)</f>
        <v>364.84</v>
      </c>
      <c r="E125" s="271"/>
      <c r="F125" s="355"/>
      <c r="G125" s="271">
        <f t="shared" si="35"/>
        <v>364.84</v>
      </c>
      <c r="H125" s="271">
        <f>IFERROR(VLOOKUP($B125,'[9]Trial Blc'!$B$4:S$379,H$2,FALSE),0)</f>
        <v>364.84</v>
      </c>
      <c r="I125" s="271">
        <f>IFERROR(VLOOKUP($B125,'[9]Trial Blc'!$B$4:T$379,I$2,FALSE),0)</f>
        <v>364.84</v>
      </c>
      <c r="J125" s="271">
        <f>IFERROR(VLOOKUP($B125,'[9]Trial Blc'!$B$4:U$379,J$2,FALSE),0)</f>
        <v>364.84</v>
      </c>
      <c r="K125" s="271">
        <f>IFERROR(VLOOKUP($B125,'[9]Trial Blc'!$B$4:V$379,K$2,FALSE),0)</f>
        <v>364.84</v>
      </c>
      <c r="L125" s="271">
        <f>IFERROR(VLOOKUP($B125,'[9]Trial Blc'!$B$4:W$379,L$2,FALSE),0)</f>
        <v>364.84</v>
      </c>
      <c r="M125" s="271">
        <f>IFERROR(VLOOKUP($B125,'[9]Trial Blc'!$B$4:X$379,M$2,FALSE),0)</f>
        <v>364.84</v>
      </c>
      <c r="N125" s="271">
        <f>IFERROR(VLOOKUP($B125,'[9]Trial Blc'!$B$4:Y$379,N$2,FALSE),0)</f>
        <v>364.84</v>
      </c>
      <c r="O125" s="271">
        <f>IFERROR(VLOOKUP($B125,'[9]Trial Blc'!$B$4:Z$379,O$2,FALSE),0)</f>
        <v>364.84</v>
      </c>
      <c r="P125" s="271">
        <f>IFERROR(VLOOKUP($B125,'[9]Trial Blc'!$B$4:AA$379,P$2,FALSE),0)</f>
        <v>364.84</v>
      </c>
      <c r="Q125" s="271">
        <f>IFERROR(VLOOKUP($B125,'[9]Trial Blc'!$B$4:AB$379,Q$2,FALSE),0)</f>
        <v>364.84</v>
      </c>
      <c r="R125" s="271">
        <f>IFERROR(VLOOKUP($B125,'[9]Trial Blc'!$B$4:AC$379,R$2,FALSE),0)</f>
        <v>364.84</v>
      </c>
      <c r="S125" s="271">
        <f>IFERROR(VLOOKUP($B125,'[9]Trial Blc'!$B$4:AD$379,S$2,FALSE),0)</f>
        <v>364.84</v>
      </c>
      <c r="T125" s="271">
        <f t="shared" si="36"/>
        <v>364.84000000000009</v>
      </c>
      <c r="U125" s="150">
        <v>2215</v>
      </c>
      <c r="V125" s="10" t="s">
        <v>239</v>
      </c>
      <c r="W125" s="271">
        <f>-IFERROR(VLOOKUP($U125,'[9]Trial Blc'!$B$4:AH$379,W$2,FALSE),0)</f>
        <v>-175.99</v>
      </c>
      <c r="X125" s="9"/>
      <c r="Y125" s="10"/>
      <c r="Z125" s="271">
        <f>SUM(W125:Y125)</f>
        <v>-175.99</v>
      </c>
      <c r="AA125" s="271">
        <f>-IFERROR(VLOOKUP($U125,'[9]Trial Blc'!$B$4:AL$379,AA$2,FALSE),0)</f>
        <v>-175.23</v>
      </c>
      <c r="AB125" s="271">
        <f>-IFERROR(VLOOKUP($U125,'[9]Trial Blc'!$B$4:AM$379,AB$2,FALSE),0)</f>
        <v>-174.47</v>
      </c>
      <c r="AC125" s="271">
        <f>-IFERROR(VLOOKUP($U125,'[9]Trial Blc'!$B$4:AN$379,AC$2,FALSE),0)</f>
        <v>-173.71</v>
      </c>
      <c r="AD125" s="271">
        <f>-IFERROR(VLOOKUP($U125,'[9]Trial Blc'!$B$4:AO$379,AD$2,FALSE),0)</f>
        <v>-172.95</v>
      </c>
      <c r="AE125" s="271">
        <f>-IFERROR(VLOOKUP($U125,'[9]Trial Blc'!$B$4:AP$379,AE$2,FALSE),0)</f>
        <v>-172.19</v>
      </c>
      <c r="AF125" s="271">
        <f>-IFERROR(VLOOKUP($U125,'[9]Trial Blc'!$B$4:AQ$379,AF$2,FALSE),0)</f>
        <v>-171.43</v>
      </c>
      <c r="AG125" s="271">
        <f>-IFERROR(VLOOKUP($U125,'[9]Trial Blc'!$B$4:AR$379,AG$2,FALSE),0)</f>
        <v>-170.67</v>
      </c>
      <c r="AH125" s="271">
        <f>-IFERROR(VLOOKUP($U125,'[9]Trial Blc'!$B$4:AS$379,AH$2,FALSE),0)</f>
        <v>-169.91</v>
      </c>
      <c r="AI125" s="271">
        <f>-IFERROR(VLOOKUP($U125,'[9]Trial Blc'!$B$4:AT$379,AI$2,FALSE),0)</f>
        <v>-169.15</v>
      </c>
      <c r="AJ125" s="271">
        <f>-IFERROR(VLOOKUP($U125,'[9]Trial Blc'!$B$4:AU$379,AJ$2,FALSE),0)</f>
        <v>-168.39</v>
      </c>
      <c r="AK125" s="271">
        <f>-IFERROR(VLOOKUP($U125,'[9]Trial Blc'!$B$4:AV$379,AK$2,FALSE),0)</f>
        <v>-167.63</v>
      </c>
      <c r="AL125" s="271">
        <f>-IFERROR(VLOOKUP($U125,'[9]Trial Blc'!$B$4:AW$379,AL$2,FALSE),0)</f>
        <v>-166.87</v>
      </c>
      <c r="AM125" s="356">
        <f>AVERAGE(Z125:AL125)</f>
        <v>-171.43000000000004</v>
      </c>
    </row>
    <row r="126" spans="1:40" s="7" customFormat="1" x14ac:dyDescent="0.2">
      <c r="A126" s="7" t="s">
        <v>241</v>
      </c>
      <c r="B126" s="155">
        <v>1460</v>
      </c>
      <c r="C126" s="12" t="s">
        <v>504</v>
      </c>
      <c r="D126" s="271">
        <f>IFERROR(VLOOKUP($B126,'[9]Trial Blc'!$B$4:O$379,D$2,FALSE),0)</f>
        <v>388.39</v>
      </c>
      <c r="E126" s="271"/>
      <c r="F126" s="355"/>
      <c r="G126" s="271">
        <f t="shared" si="35"/>
        <v>388.39</v>
      </c>
      <c r="H126" s="271">
        <f>IFERROR(VLOOKUP($B126,'[9]Trial Blc'!$B$4:S$379,H$2,FALSE),0)</f>
        <v>388.39</v>
      </c>
      <c r="I126" s="271">
        <f>IFERROR(VLOOKUP($B126,'[9]Trial Blc'!$B$4:T$379,I$2,FALSE),0)</f>
        <v>388.39</v>
      </c>
      <c r="J126" s="271">
        <f>IFERROR(VLOOKUP($B126,'[9]Trial Blc'!$B$4:U$379,J$2,FALSE),0)</f>
        <v>388.39</v>
      </c>
      <c r="K126" s="271">
        <f>IFERROR(VLOOKUP($B126,'[9]Trial Blc'!$B$4:V$379,K$2,FALSE),0)</f>
        <v>388.39</v>
      </c>
      <c r="L126" s="271">
        <f>IFERROR(VLOOKUP($B126,'[9]Trial Blc'!$B$4:W$379,L$2,FALSE),0)</f>
        <v>388.39</v>
      </c>
      <c r="M126" s="271">
        <f>IFERROR(VLOOKUP($B126,'[9]Trial Blc'!$B$4:X$379,M$2,FALSE),0)</f>
        <v>388.39</v>
      </c>
      <c r="N126" s="271">
        <f>IFERROR(VLOOKUP($B126,'[9]Trial Blc'!$B$4:Y$379,N$2,FALSE),0)</f>
        <v>388.39</v>
      </c>
      <c r="O126" s="271">
        <f>IFERROR(VLOOKUP($B126,'[9]Trial Blc'!$B$4:Z$379,O$2,FALSE),0)</f>
        <v>388.39</v>
      </c>
      <c r="P126" s="271">
        <f>IFERROR(VLOOKUP($B126,'[9]Trial Blc'!$B$4:AA$379,P$2,FALSE),0)</f>
        <v>388.39</v>
      </c>
      <c r="Q126" s="271">
        <f>IFERROR(VLOOKUP($B126,'[9]Trial Blc'!$B$4:AB$379,Q$2,FALSE),0)</f>
        <v>388.39</v>
      </c>
      <c r="R126" s="271">
        <f>IFERROR(VLOOKUP($B126,'[9]Trial Blc'!$B$4:AC$379,R$2,FALSE),0)</f>
        <v>388.39</v>
      </c>
      <c r="S126" s="271">
        <f>IFERROR(VLOOKUP($B126,'[9]Trial Blc'!$B$4:AD$379,S$2,FALSE),0)</f>
        <v>388.39</v>
      </c>
      <c r="T126" s="271">
        <f t="shared" si="36"/>
        <v>388.39</v>
      </c>
      <c r="U126" s="149">
        <v>2220</v>
      </c>
      <c r="V126" s="7" t="s">
        <v>243</v>
      </c>
      <c r="W126" s="271">
        <f>-IFERROR(VLOOKUP($U126,'[9]Trial Blc'!$B$4:AH$379,W$2,FALSE),0)</f>
        <v>362.74</v>
      </c>
      <c r="X126" s="9"/>
      <c r="Y126" s="10"/>
      <c r="Z126" s="271">
        <f>SUM(W126:Y126)</f>
        <v>362.74</v>
      </c>
      <c r="AA126" s="271">
        <f>-IFERROR(VLOOKUP($U126,'[9]Trial Blc'!$B$4:AL$379,AA$2,FALSE),0)</f>
        <v>364.9</v>
      </c>
      <c r="AB126" s="271">
        <f>-IFERROR(VLOOKUP($U126,'[9]Trial Blc'!$B$4:AM$379,AB$2,FALSE),0)</f>
        <v>367.06</v>
      </c>
      <c r="AC126" s="271">
        <f>-IFERROR(VLOOKUP($U126,'[9]Trial Blc'!$B$4:AN$379,AC$2,FALSE),0)</f>
        <v>369.22</v>
      </c>
      <c r="AD126" s="271">
        <f>-IFERROR(VLOOKUP($U126,'[9]Trial Blc'!$B$4:AO$379,AD$2,FALSE),0)</f>
        <v>371.38</v>
      </c>
      <c r="AE126" s="271">
        <f>-IFERROR(VLOOKUP($U126,'[9]Trial Blc'!$B$4:AP$379,AE$2,FALSE),0)</f>
        <v>373.54</v>
      </c>
      <c r="AF126" s="271">
        <f>-IFERROR(VLOOKUP($U126,'[9]Trial Blc'!$B$4:AQ$379,AF$2,FALSE),0)</f>
        <v>375.7</v>
      </c>
      <c r="AG126" s="271">
        <f>-IFERROR(VLOOKUP($U126,'[9]Trial Blc'!$B$4:AR$379,AG$2,FALSE),0)</f>
        <v>377.86</v>
      </c>
      <c r="AH126" s="271">
        <f>-IFERROR(VLOOKUP($U126,'[9]Trial Blc'!$B$4:AS$379,AH$2,FALSE),0)</f>
        <v>380.02</v>
      </c>
      <c r="AI126" s="271">
        <f>-IFERROR(VLOOKUP($U126,'[9]Trial Blc'!$B$4:AT$379,AI$2,FALSE),0)</f>
        <v>382.18</v>
      </c>
      <c r="AJ126" s="271">
        <f>-IFERROR(VLOOKUP($U126,'[9]Trial Blc'!$B$4:AU$379,AJ$2,FALSE),0)</f>
        <v>384.34</v>
      </c>
      <c r="AK126" s="271">
        <f>-IFERROR(VLOOKUP($U126,'[9]Trial Blc'!$B$4:AV$379,AK$2,FALSE),0)</f>
        <v>386.5</v>
      </c>
      <c r="AL126" s="271">
        <f>-IFERROR(VLOOKUP($U126,'[9]Trial Blc'!$B$4:AW$379,AL$2,FALSE),0)</f>
        <v>388.66</v>
      </c>
      <c r="AM126" s="356">
        <f>AVERAGE(Z126:AL126)</f>
        <v>375.69999999999993</v>
      </c>
    </row>
    <row r="127" spans="1:40" s="7" customFormat="1" x14ac:dyDescent="0.2">
      <c r="A127" s="7" t="s">
        <v>247</v>
      </c>
      <c r="B127" s="145">
        <v>1465</v>
      </c>
      <c r="C127" s="12" t="s">
        <v>248</v>
      </c>
      <c r="D127" s="271">
        <f>IFERROR(VLOOKUP($B127,'[9]Trial Blc'!$B$4:O$379,D$2,FALSE),0)</f>
        <v>0</v>
      </c>
      <c r="E127" s="271"/>
      <c r="F127" s="355"/>
      <c r="G127" s="271">
        <f t="shared" si="35"/>
        <v>0</v>
      </c>
      <c r="H127" s="271">
        <f>IFERROR(VLOOKUP($B127,'[9]Trial Blc'!$B$4:S$379,H$2,FALSE),0)</f>
        <v>0</v>
      </c>
      <c r="I127" s="271">
        <f>IFERROR(VLOOKUP($B127,'[9]Trial Blc'!$B$4:T$379,I$2,FALSE),0)</f>
        <v>0</v>
      </c>
      <c r="J127" s="271">
        <f>IFERROR(VLOOKUP($B127,'[9]Trial Blc'!$B$4:U$379,J$2,FALSE),0)</f>
        <v>0</v>
      </c>
      <c r="K127" s="271">
        <f>IFERROR(VLOOKUP($B127,'[9]Trial Blc'!$B$4:V$379,K$2,FALSE),0)</f>
        <v>0</v>
      </c>
      <c r="L127" s="271">
        <f>IFERROR(VLOOKUP($B127,'[9]Trial Blc'!$B$4:W$379,L$2,FALSE),0)</f>
        <v>0</v>
      </c>
      <c r="M127" s="271">
        <f>IFERROR(VLOOKUP($B127,'[9]Trial Blc'!$B$4:X$379,M$2,FALSE),0)</f>
        <v>0</v>
      </c>
      <c r="N127" s="271">
        <f>IFERROR(VLOOKUP($B127,'[9]Trial Blc'!$B$4:Y$379,N$2,FALSE),0)</f>
        <v>0</v>
      </c>
      <c r="O127" s="271">
        <f>IFERROR(VLOOKUP($B127,'[9]Trial Blc'!$B$4:Z$379,O$2,FALSE),0)</f>
        <v>0</v>
      </c>
      <c r="P127" s="271">
        <f>IFERROR(VLOOKUP($B127,'[9]Trial Blc'!$B$4:AA$379,P$2,FALSE),0)</f>
        <v>0</v>
      </c>
      <c r="Q127" s="271">
        <f>IFERROR(VLOOKUP($B127,'[9]Trial Blc'!$B$4:AB$379,Q$2,FALSE),0)</f>
        <v>0</v>
      </c>
      <c r="R127" s="271">
        <f>IFERROR(VLOOKUP($B127,'[9]Trial Blc'!$B$4:AC$379,R$2,FALSE),0)</f>
        <v>0</v>
      </c>
      <c r="S127" s="271">
        <f>IFERROR(VLOOKUP($B127,'[9]Trial Blc'!$B$4:AD$379,S$2,FALSE),0)</f>
        <v>0</v>
      </c>
      <c r="T127" s="271">
        <f t="shared" si="36"/>
        <v>0</v>
      </c>
      <c r="U127" s="150"/>
      <c r="V127" s="11"/>
      <c r="W127" s="10"/>
      <c r="X127" s="9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1"/>
      <c r="AN127" s="11"/>
    </row>
    <row r="128" spans="1:40" s="7" customFormat="1" x14ac:dyDescent="0.2">
      <c r="A128" s="7" t="s">
        <v>249</v>
      </c>
      <c r="B128" s="155">
        <v>1470</v>
      </c>
      <c r="C128" s="12" t="s">
        <v>250</v>
      </c>
      <c r="D128" s="271">
        <f>IFERROR(VLOOKUP($B128,'[9]Trial Blc'!$B$4:O$379,D$2,FALSE),0)</f>
        <v>28848.02</v>
      </c>
      <c r="E128" s="271"/>
      <c r="F128" s="355"/>
      <c r="G128" s="271">
        <f t="shared" si="35"/>
        <v>28848.02</v>
      </c>
      <c r="H128" s="271">
        <f>IFERROR(VLOOKUP($B128,'[9]Trial Blc'!$B$4:S$379,H$2,FALSE),0)</f>
        <v>29155.21</v>
      </c>
      <c r="I128" s="271">
        <f>IFERROR(VLOOKUP($B128,'[9]Trial Blc'!$B$4:T$379,I$2,FALSE),0)</f>
        <v>28885.599999999999</v>
      </c>
      <c r="J128" s="271">
        <f>IFERROR(VLOOKUP($B128,'[9]Trial Blc'!$B$4:U$379,J$2,FALSE),0)</f>
        <v>28885.59</v>
      </c>
      <c r="K128" s="271">
        <f>IFERROR(VLOOKUP($B128,'[9]Trial Blc'!$B$4:V$379,K$2,FALSE),0)</f>
        <v>28885.62</v>
      </c>
      <c r="L128" s="271">
        <f>IFERROR(VLOOKUP($B128,'[9]Trial Blc'!$B$4:W$379,L$2,FALSE),0)</f>
        <v>28885.62</v>
      </c>
      <c r="M128" s="271">
        <f>IFERROR(VLOOKUP($B128,'[9]Trial Blc'!$B$4:X$379,M$2,FALSE),0)</f>
        <v>28885.58</v>
      </c>
      <c r="N128" s="271">
        <f>IFERROR(VLOOKUP($B128,'[9]Trial Blc'!$B$4:Y$379,N$2,FALSE),0)</f>
        <v>28885.56</v>
      </c>
      <c r="O128" s="271">
        <f>IFERROR(VLOOKUP($B128,'[9]Trial Blc'!$B$4:Z$379,O$2,FALSE),0)</f>
        <v>28885.55</v>
      </c>
      <c r="P128" s="271">
        <f>IFERROR(VLOOKUP($B128,'[9]Trial Blc'!$B$4:AA$379,P$2,FALSE),0)</f>
        <v>28885.57</v>
      </c>
      <c r="Q128" s="271">
        <f>IFERROR(VLOOKUP($B128,'[9]Trial Blc'!$B$4:AB$379,Q$2,FALSE),0)</f>
        <v>28885.54</v>
      </c>
      <c r="R128" s="271">
        <f>IFERROR(VLOOKUP($B128,'[9]Trial Blc'!$B$4:AC$379,R$2,FALSE),0)</f>
        <v>28885.53</v>
      </c>
      <c r="S128" s="271">
        <f>IFERROR(VLOOKUP($B128,'[9]Trial Blc'!$B$4:AD$379,S$2,FALSE),0)</f>
        <v>28885.54</v>
      </c>
      <c r="T128" s="271">
        <f t="shared" si="36"/>
        <v>28903.425384615381</v>
      </c>
      <c r="U128" s="149">
        <v>2230</v>
      </c>
      <c r="V128" s="7" t="s">
        <v>251</v>
      </c>
      <c r="W128" s="271">
        <f>-IFERROR(VLOOKUP($U128,'[9]Trial Blc'!$B$4:AH$379,W$2,FALSE),0)</f>
        <v>15992.11</v>
      </c>
      <c r="X128" s="9"/>
      <c r="Y128" s="10"/>
      <c r="Z128" s="271">
        <f t="shared" ref="Z128:Z133" si="37">SUM(W128:Y128)</f>
        <v>15992.11</v>
      </c>
      <c r="AA128" s="271">
        <f>-IFERROR(VLOOKUP($U128,'[9]Trial Blc'!$B$4:AL$379,AA$2,FALSE),0)</f>
        <v>16143.97</v>
      </c>
      <c r="AB128" s="271">
        <f>-IFERROR(VLOOKUP($U128,'[9]Trial Blc'!$B$4:AM$379,AB$2,FALSE),0)</f>
        <v>16026.21</v>
      </c>
      <c r="AC128" s="271">
        <f>-IFERROR(VLOOKUP($U128,'[9]Trial Blc'!$B$4:AN$379,AC$2,FALSE),0)</f>
        <v>16176.66</v>
      </c>
      <c r="AD128" s="271">
        <f>-IFERROR(VLOOKUP($U128,'[9]Trial Blc'!$B$4:AO$379,AD$2,FALSE),0)</f>
        <v>16327.14</v>
      </c>
      <c r="AE128" s="271">
        <f>-IFERROR(VLOOKUP($U128,'[9]Trial Blc'!$B$4:AP$379,AE$2,FALSE),0)</f>
        <v>16477.599999999999</v>
      </c>
      <c r="AF128" s="271">
        <f>-IFERROR(VLOOKUP($U128,'[9]Trial Blc'!$B$4:AQ$379,AF$2,FALSE),0)</f>
        <v>16628.04</v>
      </c>
      <c r="AG128" s="271">
        <f>-IFERROR(VLOOKUP($U128,'[9]Trial Blc'!$B$4:AR$379,AG$2,FALSE),0)</f>
        <v>16778.490000000002</v>
      </c>
      <c r="AH128" s="271">
        <f>-IFERROR(VLOOKUP($U128,'[9]Trial Blc'!$B$4:AS$379,AH$2,FALSE),0)</f>
        <v>16928.939999999999</v>
      </c>
      <c r="AI128" s="271">
        <f>-IFERROR(VLOOKUP($U128,'[9]Trial Blc'!$B$4:AT$379,AI$2,FALSE),0)</f>
        <v>17079.41</v>
      </c>
      <c r="AJ128" s="271">
        <f>-IFERROR(VLOOKUP($U128,'[9]Trial Blc'!$B$4:AU$379,AJ$2,FALSE),0)</f>
        <v>17229.86</v>
      </c>
      <c r="AK128" s="271">
        <f>-IFERROR(VLOOKUP($U128,'[9]Trial Blc'!$B$4:AV$379,AK$2,FALSE),0)</f>
        <v>17380.32</v>
      </c>
      <c r="AL128" s="271">
        <f>-IFERROR(VLOOKUP($U128,'[9]Trial Blc'!$B$4:AW$379,AL$2,FALSE),0)</f>
        <v>17530.78</v>
      </c>
      <c r="AM128" s="356">
        <f t="shared" ref="AM128:AM133" si="38">AVERAGE(Z128:AL128)</f>
        <v>16669.194615384615</v>
      </c>
    </row>
    <row r="129" spans="1:40" s="7" customFormat="1" x14ac:dyDescent="0.2">
      <c r="A129" s="7" t="s">
        <v>252</v>
      </c>
      <c r="B129" s="145">
        <v>1475</v>
      </c>
      <c r="C129" s="12" t="s">
        <v>253</v>
      </c>
      <c r="D129" s="271">
        <f>IFERROR(VLOOKUP($B129,'[9]Trial Blc'!$B$4:O$379,D$2,FALSE),0)</f>
        <v>8215.49</v>
      </c>
      <c r="E129" s="271"/>
      <c r="F129" s="355"/>
      <c r="G129" s="271">
        <f t="shared" si="35"/>
        <v>8215.49</v>
      </c>
      <c r="H129" s="271">
        <f>IFERROR(VLOOKUP($B129,'[9]Trial Blc'!$B$4:S$379,H$2,FALSE),0)</f>
        <v>8215.49</v>
      </c>
      <c r="I129" s="271">
        <f>IFERROR(VLOOKUP($B129,'[9]Trial Blc'!$B$4:T$379,I$2,FALSE),0)</f>
        <v>8215.49</v>
      </c>
      <c r="J129" s="271">
        <f>IFERROR(VLOOKUP($B129,'[9]Trial Blc'!$B$4:U$379,J$2,FALSE),0)</f>
        <v>8215.49</v>
      </c>
      <c r="K129" s="271">
        <f>IFERROR(VLOOKUP($B129,'[9]Trial Blc'!$B$4:V$379,K$2,FALSE),0)</f>
        <v>8215.49</v>
      </c>
      <c r="L129" s="271">
        <f>IFERROR(VLOOKUP($B129,'[9]Trial Blc'!$B$4:W$379,L$2,FALSE),0)</f>
        <v>8215.49</v>
      </c>
      <c r="M129" s="271">
        <f>IFERROR(VLOOKUP($B129,'[9]Trial Blc'!$B$4:X$379,M$2,FALSE),0)</f>
        <v>8215.49</v>
      </c>
      <c r="N129" s="271">
        <f>IFERROR(VLOOKUP($B129,'[9]Trial Blc'!$B$4:Y$379,N$2,FALSE),0)</f>
        <v>8215.49</v>
      </c>
      <c r="O129" s="271">
        <f>IFERROR(VLOOKUP($B129,'[9]Trial Blc'!$B$4:Z$379,O$2,FALSE),0)</f>
        <v>8215.49</v>
      </c>
      <c r="P129" s="271">
        <f>IFERROR(VLOOKUP($B129,'[9]Trial Blc'!$B$4:AA$379,P$2,FALSE),0)</f>
        <v>8215.49</v>
      </c>
      <c r="Q129" s="271">
        <f>IFERROR(VLOOKUP($B129,'[9]Trial Blc'!$B$4:AB$379,Q$2,FALSE),0)</f>
        <v>8215.49</v>
      </c>
      <c r="R129" s="271">
        <f>IFERROR(VLOOKUP($B129,'[9]Trial Blc'!$B$4:AC$379,R$2,FALSE),0)</f>
        <v>8215.49</v>
      </c>
      <c r="S129" s="271">
        <f>IFERROR(VLOOKUP($B129,'[9]Trial Blc'!$B$4:AD$379,S$2,FALSE),0)</f>
        <v>8215.49</v>
      </c>
      <c r="T129" s="271">
        <f t="shared" si="36"/>
        <v>8215.4900000000016</v>
      </c>
      <c r="U129" s="149">
        <v>2235</v>
      </c>
      <c r="V129" s="7" t="s">
        <v>254</v>
      </c>
      <c r="W129" s="271">
        <f>-IFERROR(VLOOKUP($U129,'[9]Trial Blc'!$B$4:AH$379,W$2,FALSE),0)</f>
        <v>4381.1000000000004</v>
      </c>
      <c r="X129" s="9"/>
      <c r="Y129" s="10"/>
      <c r="Z129" s="271">
        <f t="shared" si="37"/>
        <v>4381.1000000000004</v>
      </c>
      <c r="AA129" s="271">
        <f>-IFERROR(VLOOKUP($U129,'[9]Trial Blc'!$B$4:AL$379,AA$2,FALSE),0)</f>
        <v>4426.74</v>
      </c>
      <c r="AB129" s="271">
        <f>-IFERROR(VLOOKUP($U129,'[9]Trial Blc'!$B$4:AM$379,AB$2,FALSE),0)</f>
        <v>4472.38</v>
      </c>
      <c r="AC129" s="271">
        <f>-IFERROR(VLOOKUP($U129,'[9]Trial Blc'!$B$4:AN$379,AC$2,FALSE),0)</f>
        <v>4518.0200000000004</v>
      </c>
      <c r="AD129" s="271">
        <f>-IFERROR(VLOOKUP($U129,'[9]Trial Blc'!$B$4:AO$379,AD$2,FALSE),0)</f>
        <v>4563.66</v>
      </c>
      <c r="AE129" s="271">
        <f>-IFERROR(VLOOKUP($U129,'[9]Trial Blc'!$B$4:AP$379,AE$2,FALSE),0)</f>
        <v>4609.3</v>
      </c>
      <c r="AF129" s="271">
        <f>-IFERROR(VLOOKUP($U129,'[9]Trial Blc'!$B$4:AQ$379,AF$2,FALSE),0)</f>
        <v>4654.9399999999996</v>
      </c>
      <c r="AG129" s="271">
        <f>-IFERROR(VLOOKUP($U129,'[9]Trial Blc'!$B$4:AR$379,AG$2,FALSE),0)</f>
        <v>4700.58</v>
      </c>
      <c r="AH129" s="271">
        <f>-IFERROR(VLOOKUP($U129,'[9]Trial Blc'!$B$4:AS$379,AH$2,FALSE),0)</f>
        <v>4746.22</v>
      </c>
      <c r="AI129" s="271">
        <f>-IFERROR(VLOOKUP($U129,'[9]Trial Blc'!$B$4:AT$379,AI$2,FALSE),0)</f>
        <v>4791.8599999999997</v>
      </c>
      <c r="AJ129" s="271">
        <f>-IFERROR(VLOOKUP($U129,'[9]Trial Blc'!$B$4:AU$379,AJ$2,FALSE),0)</f>
        <v>4837.5</v>
      </c>
      <c r="AK129" s="271">
        <f>-IFERROR(VLOOKUP($U129,'[9]Trial Blc'!$B$4:AV$379,AK$2,FALSE),0)</f>
        <v>4883.1400000000003</v>
      </c>
      <c r="AL129" s="271">
        <f>-IFERROR(VLOOKUP($U129,'[9]Trial Blc'!$B$4:AW$379,AL$2,FALSE),0)</f>
        <v>4928.78</v>
      </c>
      <c r="AM129" s="356">
        <f t="shared" si="38"/>
        <v>4654.9400000000005</v>
      </c>
    </row>
    <row r="130" spans="1:40" s="7" customFormat="1" x14ac:dyDescent="0.2">
      <c r="A130" s="7" t="s">
        <v>255</v>
      </c>
      <c r="B130" s="145">
        <v>1480</v>
      </c>
      <c r="C130" s="12" t="s">
        <v>256</v>
      </c>
      <c r="D130" s="271">
        <f>IFERROR(VLOOKUP($B130,'[9]Trial Blc'!$B$4:O$379,D$2,FALSE),0)</f>
        <v>0</v>
      </c>
      <c r="E130" s="271"/>
      <c r="F130" s="355"/>
      <c r="G130" s="271">
        <f t="shared" si="35"/>
        <v>0</v>
      </c>
      <c r="H130" s="271">
        <f>IFERROR(VLOOKUP($B130,'[9]Trial Blc'!$B$4:S$379,H$2,FALSE),0)</f>
        <v>0</v>
      </c>
      <c r="I130" s="271">
        <f>IFERROR(VLOOKUP($B130,'[9]Trial Blc'!$B$4:T$379,I$2,FALSE),0)</f>
        <v>0</v>
      </c>
      <c r="J130" s="271">
        <f>IFERROR(VLOOKUP($B130,'[9]Trial Blc'!$B$4:U$379,J$2,FALSE),0)</f>
        <v>0</v>
      </c>
      <c r="K130" s="271">
        <f>IFERROR(VLOOKUP($B130,'[9]Trial Blc'!$B$4:V$379,K$2,FALSE),0)</f>
        <v>0</v>
      </c>
      <c r="L130" s="271">
        <f>IFERROR(VLOOKUP($B130,'[9]Trial Blc'!$B$4:W$379,L$2,FALSE),0)</f>
        <v>0</v>
      </c>
      <c r="M130" s="271">
        <f>IFERROR(VLOOKUP($B130,'[9]Trial Blc'!$B$4:X$379,M$2,FALSE),0)</f>
        <v>0</v>
      </c>
      <c r="N130" s="271">
        <f>IFERROR(VLOOKUP($B130,'[9]Trial Blc'!$B$4:Y$379,N$2,FALSE),0)</f>
        <v>0</v>
      </c>
      <c r="O130" s="271">
        <f>IFERROR(VLOOKUP($B130,'[9]Trial Blc'!$B$4:Z$379,O$2,FALSE),0)</f>
        <v>0</v>
      </c>
      <c r="P130" s="271">
        <f>IFERROR(VLOOKUP($B130,'[9]Trial Blc'!$B$4:AA$379,P$2,FALSE),0)</f>
        <v>0</v>
      </c>
      <c r="Q130" s="271">
        <f>IFERROR(VLOOKUP($B130,'[9]Trial Blc'!$B$4:AB$379,Q$2,FALSE),0)</f>
        <v>0</v>
      </c>
      <c r="R130" s="271">
        <f>IFERROR(VLOOKUP($B130,'[9]Trial Blc'!$B$4:AC$379,R$2,FALSE),0)</f>
        <v>0</v>
      </c>
      <c r="S130" s="271">
        <f>IFERROR(VLOOKUP($B130,'[9]Trial Blc'!$B$4:AD$379,S$2,FALSE),0)</f>
        <v>0</v>
      </c>
      <c r="T130" s="271">
        <f t="shared" si="36"/>
        <v>0</v>
      </c>
      <c r="U130" s="149">
        <v>2240</v>
      </c>
      <c r="V130" s="7" t="s">
        <v>257</v>
      </c>
      <c r="W130" s="271">
        <f>-IFERROR(VLOOKUP($U130,'[9]Trial Blc'!$B$4:AH$379,W$2,FALSE),0)</f>
        <v>0</v>
      </c>
      <c r="X130" s="9"/>
      <c r="Y130" s="10"/>
      <c r="Z130" s="271">
        <f t="shared" si="37"/>
        <v>0</v>
      </c>
      <c r="AA130" s="271">
        <f>-IFERROR(VLOOKUP($U130,'[9]Trial Blc'!$B$4:AL$379,AA$2,FALSE),0)</f>
        <v>0</v>
      </c>
      <c r="AB130" s="271">
        <f>-IFERROR(VLOOKUP($U130,'[9]Trial Blc'!$B$4:AM$379,AB$2,FALSE),0)</f>
        <v>0</v>
      </c>
      <c r="AC130" s="271">
        <f>-IFERROR(VLOOKUP($U130,'[9]Trial Blc'!$B$4:AN$379,AC$2,FALSE),0)</f>
        <v>0</v>
      </c>
      <c r="AD130" s="271">
        <f>-IFERROR(VLOOKUP($U130,'[9]Trial Blc'!$B$4:AO$379,AD$2,FALSE),0)</f>
        <v>0</v>
      </c>
      <c r="AE130" s="271">
        <f>-IFERROR(VLOOKUP($U130,'[9]Trial Blc'!$B$4:AP$379,AE$2,FALSE),0)</f>
        <v>0</v>
      </c>
      <c r="AF130" s="271">
        <f>-IFERROR(VLOOKUP($U130,'[9]Trial Blc'!$B$4:AQ$379,AF$2,FALSE),0)</f>
        <v>0</v>
      </c>
      <c r="AG130" s="271">
        <f>-IFERROR(VLOOKUP($U130,'[9]Trial Blc'!$B$4:AR$379,AG$2,FALSE),0)</f>
        <v>0</v>
      </c>
      <c r="AH130" s="271">
        <f>-IFERROR(VLOOKUP($U130,'[9]Trial Blc'!$B$4:AS$379,AH$2,FALSE),0)</f>
        <v>0</v>
      </c>
      <c r="AI130" s="271">
        <f>-IFERROR(VLOOKUP($U130,'[9]Trial Blc'!$B$4:AT$379,AI$2,FALSE),0)</f>
        <v>0</v>
      </c>
      <c r="AJ130" s="271">
        <f>-IFERROR(VLOOKUP($U130,'[9]Trial Blc'!$B$4:AU$379,AJ$2,FALSE),0)</f>
        <v>0</v>
      </c>
      <c r="AK130" s="271">
        <f>-IFERROR(VLOOKUP($U130,'[9]Trial Blc'!$B$4:AV$379,AK$2,FALSE),0)</f>
        <v>0</v>
      </c>
      <c r="AL130" s="271">
        <f>-IFERROR(VLOOKUP($U130,'[9]Trial Blc'!$B$4:AW$379,AL$2,FALSE),0)</f>
        <v>0</v>
      </c>
      <c r="AM130" s="356">
        <f t="shared" si="38"/>
        <v>0</v>
      </c>
    </row>
    <row r="131" spans="1:40" s="7" customFormat="1" ht="11.25" customHeight="1" x14ac:dyDescent="0.2">
      <c r="A131" s="7" t="s">
        <v>258</v>
      </c>
      <c r="B131" s="155">
        <v>1485</v>
      </c>
      <c r="C131" s="12" t="s">
        <v>259</v>
      </c>
      <c r="D131" s="271">
        <f>IFERROR(VLOOKUP($B131,'[9]Trial Blc'!$B$4:O$379,D$2,FALSE),0)</f>
        <v>1500</v>
      </c>
      <c r="E131" s="271"/>
      <c r="F131" s="355"/>
      <c r="G131" s="271">
        <f t="shared" si="35"/>
        <v>1500</v>
      </c>
      <c r="H131" s="271">
        <f>IFERROR(VLOOKUP($B131,'[9]Trial Blc'!$B$4:S$379,H$2,FALSE),0)</f>
        <v>1500</v>
      </c>
      <c r="I131" s="271">
        <f>IFERROR(VLOOKUP($B131,'[9]Trial Blc'!$B$4:T$379,I$2,FALSE),0)</f>
        <v>1500</v>
      </c>
      <c r="J131" s="271">
        <f>IFERROR(VLOOKUP($B131,'[9]Trial Blc'!$B$4:U$379,J$2,FALSE),0)</f>
        <v>1500</v>
      </c>
      <c r="K131" s="271">
        <f>IFERROR(VLOOKUP($B131,'[9]Trial Blc'!$B$4:V$379,K$2,FALSE),0)</f>
        <v>1500</v>
      </c>
      <c r="L131" s="271">
        <f>IFERROR(VLOOKUP($B131,'[9]Trial Blc'!$B$4:W$379,L$2,FALSE),0)</f>
        <v>1500</v>
      </c>
      <c r="M131" s="271">
        <f>IFERROR(VLOOKUP($B131,'[9]Trial Blc'!$B$4:X$379,M$2,FALSE),0)</f>
        <v>1500</v>
      </c>
      <c r="N131" s="271">
        <f>IFERROR(VLOOKUP($B131,'[9]Trial Blc'!$B$4:Y$379,N$2,FALSE),0)</f>
        <v>1500</v>
      </c>
      <c r="O131" s="271">
        <f>IFERROR(VLOOKUP($B131,'[9]Trial Blc'!$B$4:Z$379,O$2,FALSE),0)</f>
        <v>1500</v>
      </c>
      <c r="P131" s="271">
        <f>IFERROR(VLOOKUP($B131,'[9]Trial Blc'!$B$4:AA$379,P$2,FALSE),0)</f>
        <v>1500</v>
      </c>
      <c r="Q131" s="271">
        <f>IFERROR(VLOOKUP($B131,'[9]Trial Blc'!$B$4:AB$379,Q$2,FALSE),0)</f>
        <v>1500</v>
      </c>
      <c r="R131" s="271">
        <f>IFERROR(VLOOKUP($B131,'[9]Trial Blc'!$B$4:AC$379,R$2,FALSE),0)</f>
        <v>1500</v>
      </c>
      <c r="S131" s="271">
        <f>IFERROR(VLOOKUP($B131,'[9]Trial Blc'!$B$4:AD$379,S$2,FALSE),0)</f>
        <v>1500</v>
      </c>
      <c r="T131" s="271">
        <f t="shared" si="36"/>
        <v>1500</v>
      </c>
      <c r="U131" s="149">
        <v>2245</v>
      </c>
      <c r="V131" s="7" t="s">
        <v>260</v>
      </c>
      <c r="W131" s="271">
        <f>-IFERROR(VLOOKUP($U131,'[9]Trial Blc'!$B$4:AH$379,W$2,FALSE),0)</f>
        <v>987.5</v>
      </c>
      <c r="X131" s="9"/>
      <c r="Y131" s="10"/>
      <c r="Z131" s="271">
        <f t="shared" si="37"/>
        <v>987.5</v>
      </c>
      <c r="AA131" s="271">
        <f>-IFERROR(VLOOKUP($U131,'[9]Trial Blc'!$B$4:AL$379,AA$2,FALSE),0)</f>
        <v>1000</v>
      </c>
      <c r="AB131" s="271">
        <f>-IFERROR(VLOOKUP($U131,'[9]Trial Blc'!$B$4:AM$379,AB$2,FALSE),0)</f>
        <v>1012.5</v>
      </c>
      <c r="AC131" s="271">
        <f>-IFERROR(VLOOKUP($U131,'[9]Trial Blc'!$B$4:AN$379,AC$2,FALSE),0)</f>
        <v>1025</v>
      </c>
      <c r="AD131" s="271">
        <f>-IFERROR(VLOOKUP($U131,'[9]Trial Blc'!$B$4:AO$379,AD$2,FALSE),0)</f>
        <v>1037.5</v>
      </c>
      <c r="AE131" s="271">
        <f>-IFERROR(VLOOKUP($U131,'[9]Trial Blc'!$B$4:AP$379,AE$2,FALSE),0)</f>
        <v>1050</v>
      </c>
      <c r="AF131" s="271">
        <f>-IFERROR(VLOOKUP($U131,'[9]Trial Blc'!$B$4:AQ$379,AF$2,FALSE),0)</f>
        <v>1062.5</v>
      </c>
      <c r="AG131" s="271">
        <f>-IFERROR(VLOOKUP($U131,'[9]Trial Blc'!$B$4:AR$379,AG$2,FALSE),0)</f>
        <v>1075</v>
      </c>
      <c r="AH131" s="271">
        <f>-IFERROR(VLOOKUP($U131,'[9]Trial Blc'!$B$4:AS$379,AH$2,FALSE),0)</f>
        <v>1087.5</v>
      </c>
      <c r="AI131" s="271">
        <f>-IFERROR(VLOOKUP($U131,'[9]Trial Blc'!$B$4:AT$379,AI$2,FALSE),0)</f>
        <v>1100</v>
      </c>
      <c r="AJ131" s="271">
        <f>-IFERROR(VLOOKUP($U131,'[9]Trial Blc'!$B$4:AU$379,AJ$2,FALSE),0)</f>
        <v>1112.5</v>
      </c>
      <c r="AK131" s="271">
        <f>-IFERROR(VLOOKUP($U131,'[9]Trial Blc'!$B$4:AV$379,AK$2,FALSE),0)</f>
        <v>1125</v>
      </c>
      <c r="AL131" s="271">
        <f>-IFERROR(VLOOKUP($U131,'[9]Trial Blc'!$B$4:AW$379,AL$2,FALSE),0)</f>
        <v>1137.5</v>
      </c>
      <c r="AM131" s="356">
        <f t="shared" si="38"/>
        <v>1062.5</v>
      </c>
    </row>
    <row r="132" spans="1:40" s="7" customFormat="1" x14ac:dyDescent="0.2">
      <c r="A132" s="7" t="s">
        <v>261</v>
      </c>
      <c r="B132" s="145">
        <v>1490</v>
      </c>
      <c r="C132" s="12" t="s">
        <v>262</v>
      </c>
      <c r="D132" s="271">
        <f>IFERROR(VLOOKUP($B132,'[9]Trial Blc'!$B$4:O$379,D$2,FALSE),0)</f>
        <v>0</v>
      </c>
      <c r="E132" s="271"/>
      <c r="F132" s="355"/>
      <c r="G132" s="271">
        <f t="shared" si="35"/>
        <v>0</v>
      </c>
      <c r="H132" s="271">
        <f>IFERROR(VLOOKUP($B132,'[9]Trial Blc'!$B$4:S$379,H$2,FALSE),0)</f>
        <v>0</v>
      </c>
      <c r="I132" s="271">
        <f>IFERROR(VLOOKUP($B132,'[9]Trial Blc'!$B$4:T$379,I$2,FALSE),0)</f>
        <v>0</v>
      </c>
      <c r="J132" s="271">
        <f>IFERROR(VLOOKUP($B132,'[9]Trial Blc'!$B$4:U$379,J$2,FALSE),0)</f>
        <v>0</v>
      </c>
      <c r="K132" s="271">
        <f>IFERROR(VLOOKUP($B132,'[9]Trial Blc'!$B$4:V$379,K$2,FALSE),0)</f>
        <v>0</v>
      </c>
      <c r="L132" s="271">
        <f>IFERROR(VLOOKUP($B132,'[9]Trial Blc'!$B$4:W$379,L$2,FALSE),0)</f>
        <v>0</v>
      </c>
      <c r="M132" s="271">
        <f>IFERROR(VLOOKUP($B132,'[9]Trial Blc'!$B$4:X$379,M$2,FALSE),0)</f>
        <v>0</v>
      </c>
      <c r="N132" s="271">
        <f>IFERROR(VLOOKUP($B132,'[9]Trial Blc'!$B$4:Y$379,N$2,FALSE),0)</f>
        <v>0</v>
      </c>
      <c r="O132" s="271">
        <f>IFERROR(VLOOKUP($B132,'[9]Trial Blc'!$B$4:Z$379,O$2,FALSE),0)</f>
        <v>0</v>
      </c>
      <c r="P132" s="271">
        <f>IFERROR(VLOOKUP($B132,'[9]Trial Blc'!$B$4:AA$379,P$2,FALSE),0)</f>
        <v>0</v>
      </c>
      <c r="Q132" s="271">
        <f>IFERROR(VLOOKUP($B132,'[9]Trial Blc'!$B$4:AB$379,Q$2,FALSE),0)</f>
        <v>0</v>
      </c>
      <c r="R132" s="271">
        <f>IFERROR(VLOOKUP($B132,'[9]Trial Blc'!$B$4:AC$379,R$2,FALSE),0)</f>
        <v>0</v>
      </c>
      <c r="S132" s="271">
        <f>IFERROR(VLOOKUP($B132,'[9]Trial Blc'!$B$4:AD$379,S$2,FALSE),0)</f>
        <v>0</v>
      </c>
      <c r="T132" s="271">
        <f t="shared" si="36"/>
        <v>0</v>
      </c>
      <c r="U132" s="149">
        <v>2250</v>
      </c>
      <c r="V132" s="7" t="s">
        <v>263</v>
      </c>
      <c r="W132" s="271">
        <f>-IFERROR(VLOOKUP($U132,'[9]Trial Blc'!$B$4:AH$379,W$2,FALSE),0)</f>
        <v>0</v>
      </c>
      <c r="X132" s="9"/>
      <c r="Y132" s="10"/>
      <c r="Z132" s="271">
        <f t="shared" si="37"/>
        <v>0</v>
      </c>
      <c r="AA132" s="271">
        <f>-IFERROR(VLOOKUP($U132,'[9]Trial Blc'!$B$4:AL$379,AA$2,FALSE),0)</f>
        <v>0</v>
      </c>
      <c r="AB132" s="271">
        <f>-IFERROR(VLOOKUP($U132,'[9]Trial Blc'!$B$4:AM$379,AB$2,FALSE),0)</f>
        <v>0</v>
      </c>
      <c r="AC132" s="271">
        <f>-IFERROR(VLOOKUP($U132,'[9]Trial Blc'!$B$4:AN$379,AC$2,FALSE),0)</f>
        <v>0</v>
      </c>
      <c r="AD132" s="271">
        <f>-IFERROR(VLOOKUP($U132,'[9]Trial Blc'!$B$4:AO$379,AD$2,FALSE),0)</f>
        <v>0</v>
      </c>
      <c r="AE132" s="271">
        <f>-IFERROR(VLOOKUP($U132,'[9]Trial Blc'!$B$4:AP$379,AE$2,FALSE),0)</f>
        <v>0</v>
      </c>
      <c r="AF132" s="271">
        <f>-IFERROR(VLOOKUP($U132,'[9]Trial Blc'!$B$4:AQ$379,AF$2,FALSE),0)</f>
        <v>0</v>
      </c>
      <c r="AG132" s="271">
        <f>-IFERROR(VLOOKUP($U132,'[9]Trial Blc'!$B$4:AR$379,AG$2,FALSE),0)</f>
        <v>0</v>
      </c>
      <c r="AH132" s="271">
        <f>-IFERROR(VLOOKUP($U132,'[9]Trial Blc'!$B$4:AS$379,AH$2,FALSE),0)</f>
        <v>0</v>
      </c>
      <c r="AI132" s="271">
        <f>-IFERROR(VLOOKUP($U132,'[9]Trial Blc'!$B$4:AT$379,AI$2,FALSE),0)</f>
        <v>0</v>
      </c>
      <c r="AJ132" s="271">
        <f>-IFERROR(VLOOKUP($U132,'[9]Trial Blc'!$B$4:AU$379,AJ$2,FALSE),0)</f>
        <v>0</v>
      </c>
      <c r="AK132" s="271">
        <f>-IFERROR(VLOOKUP($U132,'[9]Trial Blc'!$B$4:AV$379,AK$2,FALSE),0)</f>
        <v>0</v>
      </c>
      <c r="AL132" s="271">
        <f>-IFERROR(VLOOKUP($U132,'[9]Trial Blc'!$B$4:AW$379,AL$2,FALSE),0)</f>
        <v>0</v>
      </c>
      <c r="AM132" s="356">
        <f t="shared" si="38"/>
        <v>0</v>
      </c>
    </row>
    <row r="133" spans="1:40" s="7" customFormat="1" x14ac:dyDescent="0.2">
      <c r="A133" s="7" t="s">
        <v>508</v>
      </c>
      <c r="B133" s="145">
        <v>1495</v>
      </c>
      <c r="C133" s="12" t="s">
        <v>509</v>
      </c>
      <c r="D133" s="274">
        <f>IFERROR(VLOOKUP($B133,'[9]Trial Blc'!$B$4:O$379,D$2,FALSE),0)</f>
        <v>15691</v>
      </c>
      <c r="E133" s="274"/>
      <c r="F133" s="357"/>
      <c r="G133" s="274">
        <f t="shared" si="35"/>
        <v>15691</v>
      </c>
      <c r="H133" s="274">
        <f>IFERROR(VLOOKUP($B133,'[9]Trial Blc'!$B$4:S$379,H$2,FALSE),0)</f>
        <v>15691</v>
      </c>
      <c r="I133" s="274">
        <f>IFERROR(VLOOKUP($B133,'[9]Trial Blc'!$B$4:T$379,I$2,FALSE),0)</f>
        <v>15691</v>
      </c>
      <c r="J133" s="274">
        <f>IFERROR(VLOOKUP($B133,'[9]Trial Blc'!$B$4:U$379,J$2,FALSE),0)</f>
        <v>15691</v>
      </c>
      <c r="K133" s="274">
        <f>IFERROR(VLOOKUP($B133,'[9]Trial Blc'!$B$4:V$379,K$2,FALSE),0)</f>
        <v>15691</v>
      </c>
      <c r="L133" s="274">
        <f>IFERROR(VLOOKUP($B133,'[9]Trial Blc'!$B$4:W$379,L$2,FALSE),0)</f>
        <v>15691</v>
      </c>
      <c r="M133" s="274">
        <f>IFERROR(VLOOKUP($B133,'[9]Trial Blc'!$B$4:X$379,M$2,FALSE),0)</f>
        <v>15691</v>
      </c>
      <c r="N133" s="274">
        <f>IFERROR(VLOOKUP($B133,'[9]Trial Blc'!$B$4:Y$379,N$2,FALSE),0)</f>
        <v>15691</v>
      </c>
      <c r="O133" s="274">
        <f>IFERROR(VLOOKUP($B133,'[9]Trial Blc'!$B$4:Z$379,O$2,FALSE),0)</f>
        <v>15691</v>
      </c>
      <c r="P133" s="274">
        <f>IFERROR(VLOOKUP($B133,'[9]Trial Blc'!$B$4:AA$379,P$2,FALSE),0)</f>
        <v>15691</v>
      </c>
      <c r="Q133" s="274">
        <f>IFERROR(VLOOKUP($B133,'[9]Trial Blc'!$B$4:AB$379,Q$2,FALSE),0)</f>
        <v>15691</v>
      </c>
      <c r="R133" s="274">
        <f>IFERROR(VLOOKUP($B133,'[9]Trial Blc'!$B$4:AC$379,R$2,FALSE),0)</f>
        <v>15691</v>
      </c>
      <c r="S133" s="274">
        <f>IFERROR(VLOOKUP($B133,'[9]Trial Blc'!$B$4:AD$379,S$2,FALSE),0)</f>
        <v>15691</v>
      </c>
      <c r="T133" s="274">
        <f t="shared" si="36"/>
        <v>15691</v>
      </c>
      <c r="U133" s="149">
        <v>2255</v>
      </c>
      <c r="V133" s="11" t="s">
        <v>593</v>
      </c>
      <c r="W133" s="274">
        <f>-IFERROR(VLOOKUP($U133,'[9]Trial Blc'!$B$4:AH$379,W$2,FALSE),0)</f>
        <v>0</v>
      </c>
      <c r="X133" s="170"/>
      <c r="Y133" s="16"/>
      <c r="Z133" s="274">
        <f t="shared" si="37"/>
        <v>0</v>
      </c>
      <c r="AA133" s="274">
        <f>-IFERROR(VLOOKUP($U133,'[9]Trial Blc'!$B$4:AL$379,AA$2,FALSE),0)</f>
        <v>0</v>
      </c>
      <c r="AB133" s="274">
        <f>-IFERROR(VLOOKUP($U133,'[9]Trial Blc'!$B$4:AM$379,AB$2,FALSE),0)</f>
        <v>0</v>
      </c>
      <c r="AC133" s="274">
        <f>-IFERROR(VLOOKUP($U133,'[9]Trial Blc'!$B$4:AN$379,AC$2,FALSE),0)</f>
        <v>0</v>
      </c>
      <c r="AD133" s="274">
        <f>-IFERROR(VLOOKUP($U133,'[9]Trial Blc'!$B$4:AO$379,AD$2,FALSE),0)</f>
        <v>0</v>
      </c>
      <c r="AE133" s="274">
        <f>-IFERROR(VLOOKUP($U133,'[9]Trial Blc'!$B$4:AP$379,AE$2,FALSE),0)</f>
        <v>0</v>
      </c>
      <c r="AF133" s="274">
        <f>-IFERROR(VLOOKUP($U133,'[9]Trial Blc'!$B$4:AQ$379,AF$2,FALSE),0)</f>
        <v>0</v>
      </c>
      <c r="AG133" s="274">
        <f>-IFERROR(VLOOKUP($U133,'[9]Trial Blc'!$B$4:AR$379,AG$2,FALSE),0)</f>
        <v>0</v>
      </c>
      <c r="AH133" s="274">
        <f>-IFERROR(VLOOKUP($U133,'[9]Trial Blc'!$B$4:AS$379,AH$2,FALSE),0)</f>
        <v>0</v>
      </c>
      <c r="AI133" s="274">
        <f>-IFERROR(VLOOKUP($U133,'[9]Trial Blc'!$B$4:AT$379,AI$2,FALSE),0)</f>
        <v>0</v>
      </c>
      <c r="AJ133" s="274">
        <f>-IFERROR(VLOOKUP($U133,'[9]Trial Blc'!$B$4:AU$379,AJ$2,FALSE),0)</f>
        <v>0</v>
      </c>
      <c r="AK133" s="274">
        <f>-IFERROR(VLOOKUP($U133,'[9]Trial Blc'!$B$4:AV$379,AK$2,FALSE),0)</f>
        <v>0</v>
      </c>
      <c r="AL133" s="274">
        <f>-IFERROR(VLOOKUP($U133,'[9]Trial Blc'!$B$4:AW$379,AL$2,FALSE),0)</f>
        <v>0</v>
      </c>
      <c r="AM133" s="358">
        <f t="shared" si="38"/>
        <v>0</v>
      </c>
      <c r="AN133" s="11"/>
    </row>
    <row r="134" spans="1:40" s="11" customFormat="1" ht="10.5" x14ac:dyDescent="0.25">
      <c r="A134" s="13" t="s">
        <v>510</v>
      </c>
      <c r="B134" s="155"/>
      <c r="C134" s="273" t="s">
        <v>81</v>
      </c>
      <c r="D134" s="10">
        <f t="shared" ref="D134:T134" si="39">SUM(D75:D133)-D87-D107</f>
        <v>8495553.6900000013</v>
      </c>
      <c r="E134" s="10">
        <f t="shared" si="39"/>
        <v>0</v>
      </c>
      <c r="F134" s="10">
        <f t="shared" si="39"/>
        <v>0</v>
      </c>
      <c r="G134" s="10">
        <f t="shared" si="39"/>
        <v>8495553.6900000013</v>
      </c>
      <c r="H134" s="10">
        <f t="shared" si="39"/>
        <v>8496925.2800000012</v>
      </c>
      <c r="I134" s="10">
        <f t="shared" si="39"/>
        <v>8496655.6700000018</v>
      </c>
      <c r="J134" s="10">
        <f t="shared" si="39"/>
        <v>8497271.6600000001</v>
      </c>
      <c r="K134" s="10">
        <f t="shared" si="39"/>
        <v>8500895.5800000019</v>
      </c>
      <c r="L134" s="10">
        <f t="shared" si="39"/>
        <v>8611021.5</v>
      </c>
      <c r="M134" s="10">
        <f t="shared" si="39"/>
        <v>8611021.4600000009</v>
      </c>
      <c r="N134" s="10">
        <f t="shared" si="39"/>
        <v>8611715.2600000016</v>
      </c>
      <c r="O134" s="10">
        <f t="shared" si="39"/>
        <v>8618152.3800000027</v>
      </c>
      <c r="P134" s="10">
        <f t="shared" si="39"/>
        <v>8621106.6400000043</v>
      </c>
      <c r="Q134" s="10">
        <f t="shared" si="39"/>
        <v>8625965.6300000027</v>
      </c>
      <c r="R134" s="10">
        <f t="shared" si="39"/>
        <v>9357110.8500000015</v>
      </c>
      <c r="S134" s="10">
        <f t="shared" si="39"/>
        <v>9421110.6400000043</v>
      </c>
      <c r="T134" s="10">
        <f t="shared" si="39"/>
        <v>8689577.4030769244</v>
      </c>
      <c r="U134" s="151"/>
      <c r="V134" s="13" t="s">
        <v>511</v>
      </c>
      <c r="W134" s="10">
        <f>SUM(W75:W133)-W87-W107</f>
        <v>3696822.1300000008</v>
      </c>
      <c r="X134" s="10">
        <f>SUM(X75:X133)-X87-X107</f>
        <v>0</v>
      </c>
      <c r="Y134" s="10">
        <f>SUM(Y75:Y133)-Y87-Y107</f>
        <v>0</v>
      </c>
      <c r="Z134" s="10">
        <f>SUM(Z75:Z133)-Z87-Z107</f>
        <v>3696822.1300000008</v>
      </c>
      <c r="AA134" s="10">
        <f t="shared" ref="AA134:AL134" si="40">SUM(AA75:AA132)-AA87-AA107</f>
        <v>3724967.120000001</v>
      </c>
      <c r="AB134" s="10">
        <f t="shared" si="40"/>
        <v>3752844.4599999976</v>
      </c>
      <c r="AC134" s="10">
        <f t="shared" si="40"/>
        <v>3780992.6199999992</v>
      </c>
      <c r="AD134" s="10">
        <f t="shared" si="40"/>
        <v>3809141.5399999991</v>
      </c>
      <c r="AE134" s="10">
        <f t="shared" si="40"/>
        <v>3837509.5599999982</v>
      </c>
      <c r="AF134" s="10">
        <f t="shared" si="40"/>
        <v>3865877.5600000015</v>
      </c>
      <c r="AG134" s="10">
        <f t="shared" si="40"/>
        <v>3894248.2800000021</v>
      </c>
      <c r="AH134" s="10">
        <f t="shared" si="40"/>
        <v>3923274.3100000005</v>
      </c>
      <c r="AI134" s="10">
        <f t="shared" si="40"/>
        <v>3951676.810000001</v>
      </c>
      <c r="AJ134" s="10">
        <f t="shared" si="40"/>
        <v>3977338.4600000009</v>
      </c>
      <c r="AK134" s="10">
        <f t="shared" si="40"/>
        <v>3971383.580000001</v>
      </c>
      <c r="AL134" s="10">
        <f t="shared" si="40"/>
        <v>3921374.9800000014</v>
      </c>
      <c r="AM134" s="7">
        <f>AVERAGE(Z134:AL134)</f>
        <v>3854419.3392307693</v>
      </c>
      <c r="AN134" s="7"/>
    </row>
    <row r="135" spans="1:40" s="11" customFormat="1" x14ac:dyDescent="0.2">
      <c r="B135" s="155"/>
      <c r="C135" s="12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5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</row>
    <row r="136" spans="1:40" ht="21" customHeight="1" thickBot="1" x14ac:dyDescent="0.3">
      <c r="A136" s="8" t="s">
        <v>512</v>
      </c>
      <c r="D136" s="29">
        <f>+D134</f>
        <v>8495553.6900000013</v>
      </c>
      <c r="E136" s="29">
        <f>+E134</f>
        <v>0</v>
      </c>
      <c r="F136" s="29">
        <f>+F134</f>
        <v>0</v>
      </c>
      <c r="G136" s="29">
        <f>+G134</f>
        <v>8495553.6900000013</v>
      </c>
      <c r="H136" s="29">
        <f t="shared" ref="H136:S136" si="41">+H134</f>
        <v>8496925.2800000012</v>
      </c>
      <c r="I136" s="29">
        <f t="shared" si="41"/>
        <v>8496655.6700000018</v>
      </c>
      <c r="J136" s="29">
        <f t="shared" si="41"/>
        <v>8497271.6600000001</v>
      </c>
      <c r="K136" s="29">
        <f t="shared" si="41"/>
        <v>8500895.5800000019</v>
      </c>
      <c r="L136" s="29">
        <f t="shared" si="41"/>
        <v>8611021.5</v>
      </c>
      <c r="M136" s="29">
        <f t="shared" si="41"/>
        <v>8611021.4600000009</v>
      </c>
      <c r="N136" s="29">
        <f t="shared" si="41"/>
        <v>8611715.2600000016</v>
      </c>
      <c r="O136" s="29">
        <f t="shared" si="41"/>
        <v>8618152.3800000027</v>
      </c>
      <c r="P136" s="29">
        <f t="shared" si="41"/>
        <v>8621106.6400000043</v>
      </c>
      <c r="Q136" s="29">
        <f t="shared" si="41"/>
        <v>8625965.6300000027</v>
      </c>
      <c r="R136" s="29">
        <f t="shared" si="41"/>
        <v>9357110.8500000015</v>
      </c>
      <c r="S136" s="29">
        <f t="shared" si="41"/>
        <v>9421110.6400000043</v>
      </c>
      <c r="T136" s="10">
        <f>AVERAGE(G136:S136)</f>
        <v>8689577.4030769244</v>
      </c>
      <c r="U136" s="146"/>
      <c r="V136" s="8" t="s">
        <v>513</v>
      </c>
      <c r="W136" s="29">
        <f t="shared" ref="W136:AM136" si="42">+W134</f>
        <v>3696822.1300000008</v>
      </c>
      <c r="X136" s="29">
        <f>+X134</f>
        <v>0</v>
      </c>
      <c r="Y136" s="29">
        <f>+Y134</f>
        <v>0</v>
      </c>
      <c r="Z136" s="29">
        <f>+Z134</f>
        <v>3696822.1300000008</v>
      </c>
      <c r="AA136" s="29">
        <f t="shared" si="42"/>
        <v>3724967.120000001</v>
      </c>
      <c r="AB136" s="29">
        <f t="shared" si="42"/>
        <v>3752844.4599999976</v>
      </c>
      <c r="AC136" s="29">
        <f t="shared" si="42"/>
        <v>3780992.6199999992</v>
      </c>
      <c r="AD136" s="29">
        <f t="shared" si="42"/>
        <v>3809141.5399999991</v>
      </c>
      <c r="AE136" s="29">
        <f t="shared" si="42"/>
        <v>3837509.5599999982</v>
      </c>
      <c r="AF136" s="29">
        <f t="shared" si="42"/>
        <v>3865877.5600000015</v>
      </c>
      <c r="AG136" s="29">
        <f t="shared" si="42"/>
        <v>3894248.2800000021</v>
      </c>
      <c r="AH136" s="29">
        <f t="shared" si="42"/>
        <v>3923274.3100000005</v>
      </c>
      <c r="AI136" s="29">
        <f t="shared" si="42"/>
        <v>3951676.810000001</v>
      </c>
      <c r="AJ136" s="29">
        <f t="shared" si="42"/>
        <v>3977338.4600000009</v>
      </c>
      <c r="AK136" s="29">
        <f t="shared" si="42"/>
        <v>3971383.580000001</v>
      </c>
      <c r="AL136" s="29">
        <f t="shared" si="42"/>
        <v>3921374.9800000014</v>
      </c>
      <c r="AM136" s="29">
        <f t="shared" si="42"/>
        <v>3854419.3392307693</v>
      </c>
    </row>
    <row r="137" spans="1:40" s="7" customFormat="1" ht="11" thickTop="1" thickBot="1" x14ac:dyDescent="0.25">
      <c r="A137" s="172" t="s">
        <v>514</v>
      </c>
      <c r="B137" s="145"/>
      <c r="C137" s="12"/>
      <c r="D137" s="11"/>
      <c r="E137" s="10"/>
      <c r="F137" s="12"/>
      <c r="G137" s="14">
        <f>SUM('[9]Trial Blc'!C4:C44)</f>
        <v>8741666.7300000004</v>
      </c>
      <c r="H137" s="14">
        <f>SUM('[9]Trial Blc'!D4:D44)</f>
        <v>8742812.4499999993</v>
      </c>
      <c r="I137" s="14">
        <f>SUM('[9]Trial Blc'!E4:E44)</f>
        <v>8741769.620000001</v>
      </c>
      <c r="J137" s="14">
        <f>SUM('[9]Trial Blc'!F4:F44)</f>
        <v>8746603.6399999969</v>
      </c>
      <c r="K137" s="14">
        <f>SUM('[9]Trial Blc'!G4:G44)</f>
        <v>8751360.9700000007</v>
      </c>
      <c r="L137" s="14">
        <f>SUM('[9]Trial Blc'!H4:H44)</f>
        <v>8861444.4399999995</v>
      </c>
      <c r="M137" s="14">
        <f>SUM('[9]Trial Blc'!I4:I44)</f>
        <v>8861247.0800000001</v>
      </c>
      <c r="N137" s="14">
        <f>SUM('[9]Trial Blc'!J4:J44)</f>
        <v>8859994.0600000024</v>
      </c>
      <c r="O137" s="14">
        <f>SUM('[9]Trial Blc'!K4:K44)</f>
        <v>8866767.5099999998</v>
      </c>
      <c r="P137" s="14">
        <f>SUM('[9]Trial Blc'!L4:L44)</f>
        <v>8869987.0700000022</v>
      </c>
      <c r="Q137" s="14">
        <f>SUM('[9]Trial Blc'!M4:M44)</f>
        <v>8874008.8500000015</v>
      </c>
      <c r="R137" s="14">
        <f>SUM('[9]Trial Blc'!N4:N44)</f>
        <v>9605094.7300000023</v>
      </c>
      <c r="S137" s="14">
        <f>SUM('[9]Trial Blc'!O4:O44)</f>
        <v>9669722.1800000016</v>
      </c>
      <c r="T137" s="14">
        <f>AVERAGE(G137:S137)</f>
        <v>8937883.025384618</v>
      </c>
      <c r="U137" s="149"/>
      <c r="W137" s="10"/>
      <c r="X137" s="9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1"/>
      <c r="AN137" s="11"/>
    </row>
    <row r="138" spans="1:40" s="36" customFormat="1" x14ac:dyDescent="0.2">
      <c r="A138" s="175" t="s">
        <v>270</v>
      </c>
      <c r="B138" s="176"/>
      <c r="C138" s="62"/>
      <c r="D138" s="63"/>
      <c r="E138" s="63"/>
      <c r="F138" s="62"/>
      <c r="G138" s="63">
        <f>+G137-G143</f>
        <v>0</v>
      </c>
      <c r="H138" s="63">
        <f t="shared" ref="H138:S138" si="43">+H137-H143</f>
        <v>0</v>
      </c>
      <c r="I138" s="63">
        <f t="shared" si="43"/>
        <v>0</v>
      </c>
      <c r="J138" s="63">
        <f t="shared" si="43"/>
        <v>0</v>
      </c>
      <c r="K138" s="63">
        <f t="shared" si="43"/>
        <v>0</v>
      </c>
      <c r="L138" s="63">
        <f t="shared" si="43"/>
        <v>0</v>
      </c>
      <c r="M138" s="63">
        <f t="shared" si="43"/>
        <v>0</v>
      </c>
      <c r="N138" s="63">
        <f t="shared" si="43"/>
        <v>0</v>
      </c>
      <c r="O138" s="63">
        <f t="shared" si="43"/>
        <v>0</v>
      </c>
      <c r="P138" s="63">
        <f t="shared" si="43"/>
        <v>0</v>
      </c>
      <c r="Q138" s="63">
        <f t="shared" si="43"/>
        <v>0</v>
      </c>
      <c r="R138" s="63">
        <f t="shared" si="43"/>
        <v>0</v>
      </c>
      <c r="S138" s="63">
        <f t="shared" si="43"/>
        <v>0</v>
      </c>
      <c r="T138" s="34"/>
      <c r="U138" s="163"/>
      <c r="V138" s="35" t="s">
        <v>270</v>
      </c>
      <c r="W138" s="34"/>
      <c r="X138" s="62"/>
      <c r="Y138" s="63"/>
      <c r="Z138" s="63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</row>
    <row r="139" spans="1:40" s="33" customFormat="1" ht="14.25" customHeight="1" x14ac:dyDescent="0.25">
      <c r="A139" s="38" t="s">
        <v>271</v>
      </c>
      <c r="B139" s="162"/>
      <c r="C139" s="36"/>
      <c r="D139" s="34"/>
      <c r="E139" s="34"/>
      <c r="F139" s="36"/>
      <c r="G139" s="10">
        <f>SUM(D139:F139)</f>
        <v>0</v>
      </c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163"/>
      <c r="V139" s="37" t="s">
        <v>272</v>
      </c>
      <c r="W139" s="34"/>
      <c r="Y139" s="34"/>
      <c r="Z139" s="66">
        <f>SUM(W139:Y139)</f>
        <v>0</v>
      </c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6"/>
      <c r="AN139" s="36"/>
    </row>
    <row r="140" spans="1:40" s="33" customFormat="1" x14ac:dyDescent="0.2">
      <c r="A140" s="38" t="s">
        <v>133</v>
      </c>
      <c r="B140" s="162"/>
      <c r="C140" s="36"/>
      <c r="D140" s="34"/>
      <c r="E140" s="34"/>
      <c r="F140" s="36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163"/>
      <c r="V140" s="35"/>
      <c r="W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6"/>
      <c r="AN140" s="36"/>
    </row>
    <row r="141" spans="1:40" s="33" customFormat="1" x14ac:dyDescent="0.2">
      <c r="A141" s="76" t="s">
        <v>273</v>
      </c>
      <c r="B141" s="162"/>
      <c r="C141" s="36"/>
      <c r="D141" s="34"/>
      <c r="E141" s="34"/>
      <c r="F141" s="36"/>
      <c r="G141" s="34">
        <f>-G71</f>
        <v>246113.04000000004</v>
      </c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>
        <f>-S71</f>
        <v>0</v>
      </c>
      <c r="T141" s="34"/>
      <c r="U141" s="163"/>
      <c r="V141" s="35" t="s">
        <v>274</v>
      </c>
      <c r="W141" s="34">
        <f>-W71</f>
        <v>187743.03000000003</v>
      </c>
      <c r="Y141" s="34"/>
      <c r="Z141" s="34">
        <f>-Z71</f>
        <v>187743.03000000003</v>
      </c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>
        <f>-AL71</f>
        <v>204385.34000000003</v>
      </c>
      <c r="AM141" s="36"/>
      <c r="AN141" s="36"/>
    </row>
    <row r="142" spans="1:40" s="7" customFormat="1" ht="10.5" x14ac:dyDescent="0.25">
      <c r="A142" s="76" t="s">
        <v>275</v>
      </c>
      <c r="B142" s="145"/>
      <c r="C142" s="12"/>
      <c r="D142" s="13"/>
      <c r="E142" s="13"/>
      <c r="F142" s="12"/>
      <c r="G142" s="13">
        <f>+G139-G136-G141</f>
        <v>-8741666.7300000004</v>
      </c>
      <c r="H142" s="67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13">
        <f>+S139-S136-S141</f>
        <v>-9421110.6400000043</v>
      </c>
      <c r="T142" s="13"/>
      <c r="U142" s="162"/>
      <c r="V142" s="76" t="s">
        <v>275</v>
      </c>
      <c r="W142" s="13">
        <f>+W139-W136-W141</f>
        <v>-3884565.1600000011</v>
      </c>
      <c r="X142" s="9"/>
      <c r="Y142" s="13"/>
      <c r="Z142" s="13">
        <f>+Z139-Z136-Z141</f>
        <v>-3884565.1600000011</v>
      </c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13">
        <f>+AL139-AL136-AL141</f>
        <v>-4125760.3200000012</v>
      </c>
      <c r="AM142" s="11"/>
      <c r="AN142" s="11"/>
    </row>
    <row r="143" spans="1:40" s="7" customFormat="1" ht="10.5" x14ac:dyDescent="0.25">
      <c r="B143" s="153"/>
      <c r="C143" s="283" t="s">
        <v>276</v>
      </c>
      <c r="D143" s="359">
        <f t="shared" ref="D143:T143" si="44">+D65+D134</f>
        <v>8741666.7300000004</v>
      </c>
      <c r="E143" s="359">
        <f t="shared" si="44"/>
        <v>0</v>
      </c>
      <c r="F143" s="359">
        <f t="shared" si="44"/>
        <v>0</v>
      </c>
      <c r="G143" s="359">
        <f t="shared" si="44"/>
        <v>8741666.7300000004</v>
      </c>
      <c r="H143" s="359">
        <f t="shared" si="44"/>
        <v>8742812.4500000011</v>
      </c>
      <c r="I143" s="359">
        <f t="shared" si="44"/>
        <v>8741769.620000001</v>
      </c>
      <c r="J143" s="359">
        <f t="shared" si="44"/>
        <v>8746603.6400000006</v>
      </c>
      <c r="K143" s="359">
        <f t="shared" si="44"/>
        <v>8751360.9700000025</v>
      </c>
      <c r="L143" s="359">
        <f t="shared" si="44"/>
        <v>8861444.4399999995</v>
      </c>
      <c r="M143" s="359">
        <f t="shared" si="44"/>
        <v>8861247.0800000001</v>
      </c>
      <c r="N143" s="359">
        <f t="shared" si="44"/>
        <v>8859994.0600000024</v>
      </c>
      <c r="O143" s="359">
        <f t="shared" si="44"/>
        <v>8866767.5100000035</v>
      </c>
      <c r="P143" s="359">
        <f t="shared" si="44"/>
        <v>8869987.070000004</v>
      </c>
      <c r="Q143" s="359">
        <f t="shared" si="44"/>
        <v>8874008.8500000034</v>
      </c>
      <c r="R143" s="359">
        <f t="shared" si="44"/>
        <v>9605094.7300000023</v>
      </c>
      <c r="S143" s="359">
        <f t="shared" si="44"/>
        <v>9669722.1800000034</v>
      </c>
      <c r="T143" s="359">
        <f t="shared" si="44"/>
        <v>8937883.0253846161</v>
      </c>
      <c r="U143" s="146"/>
      <c r="V143" s="8" t="s">
        <v>277</v>
      </c>
      <c r="W143" s="66">
        <f>+W65+W134</f>
        <v>3884565.1600000011</v>
      </c>
      <c r="X143" s="66">
        <f>+X65+X134</f>
        <v>0</v>
      </c>
      <c r="Y143" s="66"/>
      <c r="Z143" s="66">
        <f t="shared" ref="Z143:AL143" si="45">+Z65+Z134</f>
        <v>3884565.1600000011</v>
      </c>
      <c r="AA143" s="66">
        <f t="shared" si="45"/>
        <v>3914672.290000001</v>
      </c>
      <c r="AB143" s="66">
        <f t="shared" si="45"/>
        <v>3943603.6299999976</v>
      </c>
      <c r="AC143" s="66">
        <f t="shared" si="45"/>
        <v>3975521.5699999994</v>
      </c>
      <c r="AD143" s="66">
        <f t="shared" si="45"/>
        <v>4006388.0299999993</v>
      </c>
      <c r="AE143" s="66">
        <f t="shared" si="45"/>
        <v>4036510.7499999981</v>
      </c>
      <c r="AF143" s="66">
        <f t="shared" si="45"/>
        <v>4065823.9500000016</v>
      </c>
      <c r="AG143" s="66">
        <f t="shared" si="45"/>
        <v>4090240.2500000023</v>
      </c>
      <c r="AH143" s="66">
        <f t="shared" si="45"/>
        <v>4121101.7200000007</v>
      </c>
      <c r="AI143" s="66">
        <f t="shared" si="45"/>
        <v>4150850.3800000008</v>
      </c>
      <c r="AJ143" s="66">
        <f t="shared" si="45"/>
        <v>4177816.7000000007</v>
      </c>
      <c r="AK143" s="66">
        <f t="shared" si="45"/>
        <v>4173634.4400000009</v>
      </c>
      <c r="AL143" s="66">
        <f t="shared" si="45"/>
        <v>4125760.3200000012</v>
      </c>
      <c r="AM143" s="11"/>
      <c r="AN143" s="11"/>
    </row>
    <row r="144" spans="1:40" s="7" customFormat="1" ht="15" customHeight="1" x14ac:dyDescent="0.25">
      <c r="B144" s="153"/>
      <c r="C144" s="283" t="s">
        <v>278</v>
      </c>
      <c r="D144" s="66">
        <f>+D158+D177+D201</f>
        <v>235733.67999999976</v>
      </c>
      <c r="E144" s="66"/>
      <c r="F144" s="283"/>
      <c r="G144" s="66">
        <f t="shared" ref="G144:S144" si="46">+G158+G177+G201</f>
        <v>235733.67999999976</v>
      </c>
      <c r="H144" s="66">
        <f t="shared" si="46"/>
        <v>191045.84999999998</v>
      </c>
      <c r="I144" s="66">
        <f t="shared" si="46"/>
        <v>196829.54999999976</v>
      </c>
      <c r="J144" s="66">
        <f t="shared" si="46"/>
        <v>222833.9899999997</v>
      </c>
      <c r="K144" s="66">
        <f t="shared" si="46"/>
        <v>221335.92999999941</v>
      </c>
      <c r="L144" s="66">
        <f t="shared" si="46"/>
        <v>121690.59999999986</v>
      </c>
      <c r="M144" s="66">
        <f t="shared" si="46"/>
        <v>124735.37999999992</v>
      </c>
      <c r="N144" s="66">
        <f t="shared" si="46"/>
        <v>752725.4700000002</v>
      </c>
      <c r="O144" s="66">
        <f t="shared" si="46"/>
        <v>572642.34999999963</v>
      </c>
      <c r="P144" s="66">
        <f t="shared" si="46"/>
        <v>783456.49999999977</v>
      </c>
      <c r="Q144" s="66">
        <f t="shared" si="46"/>
        <v>801223.84999999986</v>
      </c>
      <c r="R144" s="66">
        <f t="shared" si="46"/>
        <v>149215.12000000064</v>
      </c>
      <c r="S144" s="66">
        <f t="shared" si="46"/>
        <v>48817.290000000794</v>
      </c>
      <c r="T144" s="66"/>
      <c r="U144" s="149"/>
      <c r="W144" s="10"/>
      <c r="X144" s="64"/>
      <c r="Y144" s="66"/>
      <c r="Z144" s="66">
        <f>+Z158+Z177+Z201</f>
        <v>-3884565.1600000006</v>
      </c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1"/>
      <c r="AN144" s="11"/>
    </row>
    <row r="145" spans="1:40" s="7" customFormat="1" ht="10.5" x14ac:dyDescent="0.25">
      <c r="A145" s="8" t="s">
        <v>279</v>
      </c>
      <c r="B145" s="155">
        <v>1655</v>
      </c>
      <c r="C145" s="12" t="s">
        <v>292</v>
      </c>
      <c r="D145" s="271">
        <f>IFERROR(VLOOKUP($B145,'[9]Trial Blc'!$B$4:O$379,D$2,FALSE),0)</f>
        <v>0</v>
      </c>
      <c r="E145" s="271"/>
      <c r="F145" s="355"/>
      <c r="G145" s="271">
        <f t="shared" ref="G145:G156" si="47">SUM(D145:F145)</f>
        <v>0</v>
      </c>
      <c r="H145" s="271">
        <f>IFERROR(VLOOKUP($B145,'[9]Trial Blc'!$B$4:S$379,H$2,FALSE),0)</f>
        <v>0</v>
      </c>
      <c r="I145" s="271">
        <f>IFERROR(VLOOKUP($B145,'[9]Trial Blc'!$B$4:T$379,I$2,FALSE),0)</f>
        <v>0</v>
      </c>
      <c r="J145" s="271">
        <f>IFERROR(VLOOKUP($B145,'[9]Trial Blc'!$B$4:U$379,J$2,FALSE),0)</f>
        <v>0</v>
      </c>
      <c r="K145" s="271">
        <f>IFERROR(VLOOKUP($B145,'[9]Trial Blc'!$B$4:V$379,K$2,FALSE),0)</f>
        <v>0</v>
      </c>
      <c r="L145" s="271">
        <f>IFERROR(VLOOKUP($B145,'[9]Trial Blc'!$B$4:W$379,L$2,FALSE),0)</f>
        <v>0</v>
      </c>
      <c r="M145" s="271">
        <f>IFERROR(VLOOKUP($B145,'[9]Trial Blc'!$B$4:X$379,M$2,FALSE),0)</f>
        <v>0</v>
      </c>
      <c r="N145" s="271">
        <f>IFERROR(VLOOKUP($B145,'[9]Trial Blc'!$B$4:Y$379,N$2,FALSE),0)</f>
        <v>0</v>
      </c>
      <c r="O145" s="271">
        <f>IFERROR(VLOOKUP($B145,'[9]Trial Blc'!$B$4:Z$379,O$2,FALSE),0)</f>
        <v>0</v>
      </c>
      <c r="P145" s="271">
        <f>IFERROR(VLOOKUP($B145,'[9]Trial Blc'!$B$4:AA$379,P$2,FALSE),0)</f>
        <v>0</v>
      </c>
      <c r="Q145" s="271">
        <f>IFERROR(VLOOKUP($B145,'[9]Trial Blc'!$B$4:AB$379,Q$2,FALSE),0)</f>
        <v>0</v>
      </c>
      <c r="R145" s="271">
        <f>IFERROR(VLOOKUP($B145,'[9]Trial Blc'!$B$4:AC$379,R$2,FALSE),0)</f>
        <v>0</v>
      </c>
      <c r="S145" s="271">
        <f>IFERROR(VLOOKUP($B145,'[9]Trial Blc'!$B$4:AD$379,S$2,FALSE),0)</f>
        <v>0</v>
      </c>
      <c r="T145" s="271">
        <f t="shared" ref="T145:T156" si="48">AVERAGE(G145:S145)</f>
        <v>0</v>
      </c>
      <c r="U145" s="149"/>
      <c r="V145" s="7" t="s">
        <v>645</v>
      </c>
      <c r="W145" s="68"/>
      <c r="X145" s="9"/>
      <c r="Y145" s="68"/>
      <c r="Z145" s="68">
        <f>SUM('[9]Trial Blc'!C67:C104)</f>
        <v>-3884565.16</v>
      </c>
      <c r="AA145" s="68">
        <f>SUM('[9]Trial Blc'!D67:D104)</f>
        <v>-3914672.29</v>
      </c>
      <c r="AB145" s="68">
        <f>SUM('[9]Trial Blc'!E67:E104)</f>
        <v>-3943603.629999999</v>
      </c>
      <c r="AC145" s="68">
        <f>SUM('[9]Trial Blc'!F67:F104)</f>
        <v>-3975521.5700000008</v>
      </c>
      <c r="AD145" s="68">
        <f>SUM('[9]Trial Blc'!G67:G104)</f>
        <v>-4006388.0299999993</v>
      </c>
      <c r="AE145" s="68">
        <f>SUM('[9]Trial Blc'!H67:H104)</f>
        <v>-4036510.7499999995</v>
      </c>
      <c r="AF145" s="68">
        <f>SUM('[9]Trial Blc'!I67:I104)</f>
        <v>-4065823.9500000007</v>
      </c>
      <c r="AG145" s="68">
        <f>SUM('[9]Trial Blc'!J67:J104)</f>
        <v>-4090240.25</v>
      </c>
      <c r="AH145" s="68">
        <f>SUM('[9]Trial Blc'!K67:K104)</f>
        <v>-4121101.72</v>
      </c>
      <c r="AI145" s="68">
        <f>SUM('[9]Trial Blc'!L67:L104)</f>
        <v>-4150850.3800000004</v>
      </c>
      <c r="AJ145" s="68">
        <f>SUM('[9]Trial Blc'!M67:M104)</f>
        <v>-4177816.6999999997</v>
      </c>
      <c r="AK145" s="68">
        <f>SUM('[9]Trial Blc'!N67:N104)</f>
        <v>-4173634.4399999995</v>
      </c>
      <c r="AL145" s="68">
        <f>SUM('[9]Trial Blc'!O67:O104)</f>
        <v>-4125760.3200000003</v>
      </c>
      <c r="AM145" s="11"/>
      <c r="AN145" s="11"/>
    </row>
    <row r="146" spans="1:40" s="7" customFormat="1" ht="10.5" x14ac:dyDescent="0.25">
      <c r="A146" s="8" t="s">
        <v>280</v>
      </c>
      <c r="B146" s="145">
        <v>1660</v>
      </c>
      <c r="C146" s="284" t="s">
        <v>281</v>
      </c>
      <c r="D146" s="271">
        <f>IFERROR(VLOOKUP($B146,'[9]Trial Blc'!$B$4:O$379,D$2,FALSE),0)</f>
        <v>0</v>
      </c>
      <c r="E146" s="271"/>
      <c r="F146" s="355"/>
      <c r="G146" s="271">
        <f t="shared" si="47"/>
        <v>0</v>
      </c>
      <c r="H146" s="271">
        <f>IFERROR(VLOOKUP($B146,'[9]Trial Blc'!$B$4:S$379,H$2,FALSE),0)</f>
        <v>0</v>
      </c>
      <c r="I146" s="271">
        <f>IFERROR(VLOOKUP($B146,'[9]Trial Blc'!$B$4:T$379,I$2,FALSE),0)</f>
        <v>0</v>
      </c>
      <c r="J146" s="271">
        <f>IFERROR(VLOOKUP($B146,'[9]Trial Blc'!$B$4:U$379,J$2,FALSE),0)</f>
        <v>0</v>
      </c>
      <c r="K146" s="271">
        <f>IFERROR(VLOOKUP($B146,'[9]Trial Blc'!$B$4:V$379,K$2,FALSE),0)</f>
        <v>0</v>
      </c>
      <c r="L146" s="271">
        <f>IFERROR(VLOOKUP($B146,'[9]Trial Blc'!$B$4:W$379,L$2,FALSE),0)</f>
        <v>0</v>
      </c>
      <c r="M146" s="271">
        <f>IFERROR(VLOOKUP($B146,'[9]Trial Blc'!$B$4:X$379,M$2,FALSE),0)</f>
        <v>0</v>
      </c>
      <c r="N146" s="271">
        <f>IFERROR(VLOOKUP($B146,'[9]Trial Blc'!$B$4:Y$379,N$2,FALSE),0)</f>
        <v>0</v>
      </c>
      <c r="O146" s="271">
        <f>IFERROR(VLOOKUP($B146,'[9]Trial Blc'!$B$4:Z$379,O$2,FALSE),0)</f>
        <v>0</v>
      </c>
      <c r="P146" s="271">
        <f>IFERROR(VLOOKUP($B146,'[9]Trial Blc'!$B$4:AA$379,P$2,FALSE),0)</f>
        <v>0</v>
      </c>
      <c r="Q146" s="271">
        <f>IFERROR(VLOOKUP($B146,'[9]Trial Blc'!$B$4:AB$379,Q$2,FALSE),0)</f>
        <v>0</v>
      </c>
      <c r="R146" s="271">
        <f>IFERROR(VLOOKUP($B146,'[9]Trial Blc'!$B$4:AC$379,R$2,FALSE),0)</f>
        <v>0</v>
      </c>
      <c r="S146" s="271">
        <f>IFERROR(VLOOKUP($B146,'[9]Trial Blc'!$B$4:AD$379,S$2,FALSE),0)</f>
        <v>0</v>
      </c>
      <c r="T146" s="271">
        <f t="shared" si="48"/>
        <v>0</v>
      </c>
      <c r="U146" s="149"/>
      <c r="V146" s="7" t="s">
        <v>646</v>
      </c>
      <c r="W146" s="10"/>
      <c r="X146" s="69"/>
      <c r="Y146" s="10"/>
      <c r="Z146" s="10">
        <f>+'[9]A 10 (a)'!C59</f>
        <v>3884565.1599999997</v>
      </c>
      <c r="AA146" s="10">
        <f>+'[9]A 10 (a)'!D59</f>
        <v>3914672.29</v>
      </c>
      <c r="AB146" s="10">
        <f>+'[9]A 10 (a)'!E59</f>
        <v>3943603.6299999985</v>
      </c>
      <c r="AC146" s="10">
        <f>+'[9]A 10 (a)'!F59</f>
        <v>3975521.5700000003</v>
      </c>
      <c r="AD146" s="10">
        <f>+'[9]A 10 (a)'!G59</f>
        <v>4006388.03</v>
      </c>
      <c r="AE146" s="10">
        <f>+'[9]A 10 (a)'!H59</f>
        <v>4036510.7499999991</v>
      </c>
      <c r="AF146" s="10">
        <f>+'[9]A 10 (a)'!I59</f>
        <v>4065823.9500000007</v>
      </c>
      <c r="AG146" s="10">
        <f>+'[9]A 10 (a)'!J59</f>
        <v>4090240.2500000005</v>
      </c>
      <c r="AH146" s="10">
        <f>+'[9]A 10 (a)'!K59</f>
        <v>4121101.7200000007</v>
      </c>
      <c r="AI146" s="10">
        <f>+'[9]A 10 (a)'!L59</f>
        <v>4150850.3800000004</v>
      </c>
      <c r="AJ146" s="10">
        <f>+'[9]A 10 (a)'!M59</f>
        <v>4177816.7</v>
      </c>
      <c r="AK146" s="10">
        <f>+'[9]A 10 (a)'!N59</f>
        <v>4173634.4400000004</v>
      </c>
      <c r="AL146" s="10">
        <f>+'[9]A 10 (a)'!O59</f>
        <v>4125760.3200000003</v>
      </c>
      <c r="AM146" s="11"/>
      <c r="AN146" s="11"/>
    </row>
    <row r="147" spans="1:40" s="7" customFormat="1" x14ac:dyDescent="0.2">
      <c r="B147" s="145">
        <v>1661</v>
      </c>
      <c r="C147" s="284" t="s">
        <v>282</v>
      </c>
      <c r="D147" s="271">
        <f>IFERROR(VLOOKUP($B147,'[9]Trial Blc'!$B$4:O$379,D$2,FALSE),0)</f>
        <v>0</v>
      </c>
      <c r="E147" s="271"/>
      <c r="F147" s="355"/>
      <c r="G147" s="271">
        <f t="shared" si="47"/>
        <v>0</v>
      </c>
      <c r="H147" s="271">
        <f>IFERROR(VLOOKUP($B147,'[9]Trial Blc'!$B$4:S$379,H$2,FALSE),0)</f>
        <v>0</v>
      </c>
      <c r="I147" s="271">
        <f>IFERROR(VLOOKUP($B147,'[9]Trial Blc'!$B$4:T$379,I$2,FALSE),0)</f>
        <v>0</v>
      </c>
      <c r="J147" s="271">
        <f>IFERROR(VLOOKUP($B147,'[9]Trial Blc'!$B$4:U$379,J$2,FALSE),0)</f>
        <v>0</v>
      </c>
      <c r="K147" s="271">
        <f>IFERROR(VLOOKUP($B147,'[9]Trial Blc'!$B$4:V$379,K$2,FALSE),0)</f>
        <v>0</v>
      </c>
      <c r="L147" s="271">
        <f>IFERROR(VLOOKUP($B147,'[9]Trial Blc'!$B$4:W$379,L$2,FALSE),0)</f>
        <v>0</v>
      </c>
      <c r="M147" s="271">
        <f>IFERROR(VLOOKUP($B147,'[9]Trial Blc'!$B$4:X$379,M$2,FALSE),0)</f>
        <v>0</v>
      </c>
      <c r="N147" s="271">
        <f>IFERROR(VLOOKUP($B147,'[9]Trial Blc'!$B$4:Y$379,N$2,FALSE),0)</f>
        <v>0</v>
      </c>
      <c r="O147" s="271">
        <f>IFERROR(VLOOKUP($B147,'[9]Trial Blc'!$B$4:Z$379,O$2,FALSE),0)</f>
        <v>0</v>
      </c>
      <c r="P147" s="271">
        <f>IFERROR(VLOOKUP($B147,'[9]Trial Blc'!$B$4:AA$379,P$2,FALSE),0)</f>
        <v>0</v>
      </c>
      <c r="Q147" s="271">
        <f>IFERROR(VLOOKUP($B147,'[9]Trial Blc'!$B$4:AB$379,Q$2,FALSE),0)</f>
        <v>0</v>
      </c>
      <c r="R147" s="271">
        <f>IFERROR(VLOOKUP($B147,'[9]Trial Blc'!$B$4:AC$379,R$2,FALSE),0)</f>
        <v>0</v>
      </c>
      <c r="S147" s="271">
        <f>IFERROR(VLOOKUP($B147,'[9]Trial Blc'!$B$4:AD$379,S$2,FALSE),0)</f>
        <v>0</v>
      </c>
      <c r="T147" s="271">
        <f t="shared" si="48"/>
        <v>0</v>
      </c>
      <c r="U147" s="149"/>
      <c r="W147" s="10"/>
      <c r="X147" s="69"/>
      <c r="Y147" s="10"/>
      <c r="Z147" s="10">
        <f>+Z145-Z146</f>
        <v>-7769130.3200000003</v>
      </c>
      <c r="AA147" s="10">
        <f t="shared" ref="AA147:AL147" si="49">+AA145-AA146</f>
        <v>-7829344.5800000001</v>
      </c>
      <c r="AB147" s="10">
        <f t="shared" si="49"/>
        <v>-7887207.2599999979</v>
      </c>
      <c r="AC147" s="10">
        <f t="shared" si="49"/>
        <v>-7951043.1400000006</v>
      </c>
      <c r="AD147" s="10">
        <f t="shared" si="49"/>
        <v>-8012776.0599999987</v>
      </c>
      <c r="AE147" s="10">
        <f t="shared" si="49"/>
        <v>-8073021.4999999981</v>
      </c>
      <c r="AF147" s="10">
        <f t="shared" si="49"/>
        <v>-8131647.9000000013</v>
      </c>
      <c r="AG147" s="10">
        <f t="shared" si="49"/>
        <v>-8180480.5</v>
      </c>
      <c r="AH147" s="10">
        <f t="shared" si="49"/>
        <v>-8242203.4400000013</v>
      </c>
      <c r="AI147" s="10">
        <f t="shared" si="49"/>
        <v>-8301700.7600000007</v>
      </c>
      <c r="AJ147" s="10">
        <f t="shared" si="49"/>
        <v>-8355633.4000000004</v>
      </c>
      <c r="AK147" s="10">
        <f t="shared" si="49"/>
        <v>-8347268.8799999999</v>
      </c>
      <c r="AL147" s="10">
        <f t="shared" si="49"/>
        <v>-8251520.6400000006</v>
      </c>
      <c r="AM147" s="11"/>
      <c r="AN147" s="11"/>
    </row>
    <row r="148" spans="1:40" s="7" customFormat="1" x14ac:dyDescent="0.2">
      <c r="B148" s="145">
        <v>1665</v>
      </c>
      <c r="C148" s="284" t="s">
        <v>283</v>
      </c>
      <c r="D148" s="271">
        <f>IFERROR(VLOOKUP($B148,'[9]Trial Blc'!$B$4:O$379,D$2,FALSE),0)</f>
        <v>0</v>
      </c>
      <c r="E148" s="271"/>
      <c r="F148" s="355"/>
      <c r="G148" s="271">
        <f t="shared" si="47"/>
        <v>0</v>
      </c>
      <c r="H148" s="271">
        <f>IFERROR(VLOOKUP($B148,'[9]Trial Blc'!$B$4:S$379,H$2,FALSE),0)</f>
        <v>0</v>
      </c>
      <c r="I148" s="271">
        <f>IFERROR(VLOOKUP($B148,'[9]Trial Blc'!$B$4:T$379,I$2,FALSE),0)</f>
        <v>0</v>
      </c>
      <c r="J148" s="271">
        <f>IFERROR(VLOOKUP($B148,'[9]Trial Blc'!$B$4:U$379,J$2,FALSE),0)</f>
        <v>0</v>
      </c>
      <c r="K148" s="271">
        <f>IFERROR(VLOOKUP($B148,'[9]Trial Blc'!$B$4:V$379,K$2,FALSE),0)</f>
        <v>0</v>
      </c>
      <c r="L148" s="271">
        <f>IFERROR(VLOOKUP($B148,'[9]Trial Blc'!$B$4:W$379,L$2,FALSE),0)</f>
        <v>0</v>
      </c>
      <c r="M148" s="271">
        <f>IFERROR(VLOOKUP($B148,'[9]Trial Blc'!$B$4:X$379,M$2,FALSE),0)</f>
        <v>0</v>
      </c>
      <c r="N148" s="271">
        <f>IFERROR(VLOOKUP($B148,'[9]Trial Blc'!$B$4:Y$379,N$2,FALSE),0)</f>
        <v>0</v>
      </c>
      <c r="O148" s="271">
        <f>IFERROR(VLOOKUP($B148,'[9]Trial Blc'!$B$4:Z$379,O$2,FALSE),0)</f>
        <v>0</v>
      </c>
      <c r="P148" s="271">
        <f>IFERROR(VLOOKUP($B148,'[9]Trial Blc'!$B$4:AA$379,P$2,FALSE),0)</f>
        <v>0</v>
      </c>
      <c r="Q148" s="271">
        <f>IFERROR(VLOOKUP($B148,'[9]Trial Blc'!$B$4:AB$379,Q$2,FALSE),0)</f>
        <v>0</v>
      </c>
      <c r="R148" s="271">
        <f>IFERROR(VLOOKUP($B148,'[9]Trial Blc'!$B$4:AC$379,R$2,FALSE),0)</f>
        <v>0</v>
      </c>
      <c r="S148" s="271">
        <f>IFERROR(VLOOKUP($B148,'[9]Trial Blc'!$B$4:AD$379,S$2,FALSE),0)</f>
        <v>0</v>
      </c>
      <c r="T148" s="271">
        <f t="shared" si="48"/>
        <v>0</v>
      </c>
      <c r="U148" s="149"/>
      <c r="W148" s="10"/>
      <c r="X148" s="69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1"/>
      <c r="AN148" s="11"/>
    </row>
    <row r="149" spans="1:40" s="7" customFormat="1" x14ac:dyDescent="0.2">
      <c r="B149" s="145">
        <v>1666</v>
      </c>
      <c r="C149" s="284" t="s">
        <v>284</v>
      </c>
      <c r="D149" s="271">
        <f>IFERROR(VLOOKUP($B149,'[9]Trial Blc'!$B$4:O$379,D$2,FALSE),0)</f>
        <v>0</v>
      </c>
      <c r="E149" s="271"/>
      <c r="F149" s="355"/>
      <c r="G149" s="271">
        <f t="shared" si="47"/>
        <v>0</v>
      </c>
      <c r="H149" s="271">
        <f>IFERROR(VLOOKUP($B149,'[9]Trial Blc'!$B$4:S$379,H$2,FALSE),0)</f>
        <v>0</v>
      </c>
      <c r="I149" s="271">
        <f>IFERROR(VLOOKUP($B149,'[9]Trial Blc'!$B$4:T$379,I$2,FALSE),0)</f>
        <v>0</v>
      </c>
      <c r="J149" s="271">
        <f>IFERROR(VLOOKUP($B149,'[9]Trial Blc'!$B$4:U$379,J$2,FALSE),0)</f>
        <v>0</v>
      </c>
      <c r="K149" s="271">
        <f>IFERROR(VLOOKUP($B149,'[9]Trial Blc'!$B$4:V$379,K$2,FALSE),0)</f>
        <v>0</v>
      </c>
      <c r="L149" s="271">
        <f>IFERROR(VLOOKUP($B149,'[9]Trial Blc'!$B$4:W$379,L$2,FALSE),0)</f>
        <v>0</v>
      </c>
      <c r="M149" s="271">
        <f>IFERROR(VLOOKUP($B149,'[9]Trial Blc'!$B$4:X$379,M$2,FALSE),0)</f>
        <v>0</v>
      </c>
      <c r="N149" s="271">
        <f>IFERROR(VLOOKUP($B149,'[9]Trial Blc'!$B$4:Y$379,N$2,FALSE),0)</f>
        <v>0</v>
      </c>
      <c r="O149" s="271">
        <f>IFERROR(VLOOKUP($B149,'[9]Trial Blc'!$B$4:Z$379,O$2,FALSE),0)</f>
        <v>0</v>
      </c>
      <c r="P149" s="271">
        <f>IFERROR(VLOOKUP($B149,'[9]Trial Blc'!$B$4:AA$379,P$2,FALSE),0)</f>
        <v>0</v>
      </c>
      <c r="Q149" s="271">
        <f>IFERROR(VLOOKUP($B149,'[9]Trial Blc'!$B$4:AB$379,Q$2,FALSE),0)</f>
        <v>0</v>
      </c>
      <c r="R149" s="271">
        <f>IFERROR(VLOOKUP($B149,'[9]Trial Blc'!$B$4:AC$379,R$2,FALSE),0)</f>
        <v>0</v>
      </c>
      <c r="S149" s="271">
        <f>IFERROR(VLOOKUP($B149,'[9]Trial Blc'!$B$4:AD$379,S$2,FALSE),0)</f>
        <v>0</v>
      </c>
      <c r="T149" s="271">
        <f t="shared" si="48"/>
        <v>0</v>
      </c>
      <c r="U149" s="149"/>
      <c r="W149" s="10"/>
      <c r="X149" s="69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1"/>
      <c r="AN149" s="11"/>
    </row>
    <row r="150" spans="1:40" s="7" customFormat="1" x14ac:dyDescent="0.2">
      <c r="B150" s="145">
        <v>1667</v>
      </c>
      <c r="C150" s="284" t="s">
        <v>285</v>
      </c>
      <c r="D150" s="271">
        <f>IFERROR(VLOOKUP($B150,'[9]Trial Blc'!$B$4:O$379,D$2,FALSE),0)</f>
        <v>0</v>
      </c>
      <c r="E150" s="271"/>
      <c r="F150" s="355"/>
      <c r="G150" s="271">
        <f t="shared" si="47"/>
        <v>0</v>
      </c>
      <c r="H150" s="271">
        <f>IFERROR(VLOOKUP($B150,'[9]Trial Blc'!$B$4:S$379,H$2,FALSE),0)</f>
        <v>0</v>
      </c>
      <c r="I150" s="271">
        <f>IFERROR(VLOOKUP($B150,'[9]Trial Blc'!$B$4:T$379,I$2,FALSE),0)</f>
        <v>0</v>
      </c>
      <c r="J150" s="271">
        <f>IFERROR(VLOOKUP($B150,'[9]Trial Blc'!$B$4:U$379,J$2,FALSE),0)</f>
        <v>0</v>
      </c>
      <c r="K150" s="271">
        <f>IFERROR(VLOOKUP($B150,'[9]Trial Blc'!$B$4:V$379,K$2,FALSE),0)</f>
        <v>0</v>
      </c>
      <c r="L150" s="271">
        <f>IFERROR(VLOOKUP($B150,'[9]Trial Blc'!$B$4:W$379,L$2,FALSE),0)</f>
        <v>0</v>
      </c>
      <c r="M150" s="271">
        <f>IFERROR(VLOOKUP($B150,'[9]Trial Blc'!$B$4:X$379,M$2,FALSE),0)</f>
        <v>0</v>
      </c>
      <c r="N150" s="271">
        <f>IFERROR(VLOOKUP($B150,'[9]Trial Blc'!$B$4:Y$379,N$2,FALSE),0)</f>
        <v>0</v>
      </c>
      <c r="O150" s="271">
        <f>IFERROR(VLOOKUP($B150,'[9]Trial Blc'!$B$4:Z$379,O$2,FALSE),0)</f>
        <v>0</v>
      </c>
      <c r="P150" s="271">
        <f>IFERROR(VLOOKUP($B150,'[9]Trial Blc'!$B$4:AA$379,P$2,FALSE),0)</f>
        <v>0</v>
      </c>
      <c r="Q150" s="271">
        <f>IFERROR(VLOOKUP($B150,'[9]Trial Blc'!$B$4:AB$379,Q$2,FALSE),0)</f>
        <v>0</v>
      </c>
      <c r="R150" s="271">
        <f>IFERROR(VLOOKUP($B150,'[9]Trial Blc'!$B$4:AC$379,R$2,FALSE),0)</f>
        <v>0</v>
      </c>
      <c r="S150" s="271">
        <f>IFERROR(VLOOKUP($B150,'[9]Trial Blc'!$B$4:AD$379,S$2,FALSE),0)</f>
        <v>0</v>
      </c>
      <c r="T150" s="271">
        <f t="shared" si="48"/>
        <v>0</v>
      </c>
      <c r="U150" s="149"/>
      <c r="W150" s="10"/>
      <c r="X150" s="69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1"/>
      <c r="AN150" s="11"/>
    </row>
    <row r="151" spans="1:40" s="7" customFormat="1" x14ac:dyDescent="0.2">
      <c r="B151" s="145">
        <v>1668</v>
      </c>
      <c r="C151" s="284" t="s">
        <v>286</v>
      </c>
      <c r="D151" s="271">
        <f>IFERROR(VLOOKUP($B151,'[9]Trial Blc'!$B$4:O$379,D$2,FALSE),0)</f>
        <v>0</v>
      </c>
      <c r="E151" s="271"/>
      <c r="F151" s="355"/>
      <c r="G151" s="271">
        <f t="shared" si="47"/>
        <v>0</v>
      </c>
      <c r="H151" s="271">
        <f>IFERROR(VLOOKUP($B151,'[9]Trial Blc'!$B$4:S$379,H$2,FALSE),0)</f>
        <v>0</v>
      </c>
      <c r="I151" s="271">
        <f>IFERROR(VLOOKUP($B151,'[9]Trial Blc'!$B$4:T$379,I$2,FALSE),0)</f>
        <v>0</v>
      </c>
      <c r="J151" s="271">
        <f>IFERROR(VLOOKUP($B151,'[9]Trial Blc'!$B$4:U$379,J$2,FALSE),0)</f>
        <v>0</v>
      </c>
      <c r="K151" s="271">
        <f>IFERROR(VLOOKUP($B151,'[9]Trial Blc'!$B$4:V$379,K$2,FALSE),0)</f>
        <v>0</v>
      </c>
      <c r="L151" s="271">
        <f>IFERROR(VLOOKUP($B151,'[9]Trial Blc'!$B$4:W$379,L$2,FALSE),0)</f>
        <v>0</v>
      </c>
      <c r="M151" s="271">
        <f>IFERROR(VLOOKUP($B151,'[9]Trial Blc'!$B$4:X$379,M$2,FALSE),0)</f>
        <v>0</v>
      </c>
      <c r="N151" s="271">
        <f>IFERROR(VLOOKUP($B151,'[9]Trial Blc'!$B$4:Y$379,N$2,FALSE),0)</f>
        <v>0</v>
      </c>
      <c r="O151" s="271">
        <f>IFERROR(VLOOKUP($B151,'[9]Trial Blc'!$B$4:Z$379,O$2,FALSE),0)</f>
        <v>0</v>
      </c>
      <c r="P151" s="271">
        <f>IFERROR(VLOOKUP($B151,'[9]Trial Blc'!$B$4:AA$379,P$2,FALSE),0)</f>
        <v>0</v>
      </c>
      <c r="Q151" s="271">
        <f>IFERROR(VLOOKUP($B151,'[9]Trial Blc'!$B$4:AB$379,Q$2,FALSE),0)</f>
        <v>0</v>
      </c>
      <c r="R151" s="271">
        <f>IFERROR(VLOOKUP($B151,'[9]Trial Blc'!$B$4:AC$379,R$2,FALSE),0)</f>
        <v>0</v>
      </c>
      <c r="S151" s="271">
        <f>IFERROR(VLOOKUP($B151,'[9]Trial Blc'!$B$4:AD$379,S$2,FALSE),0)</f>
        <v>0</v>
      </c>
      <c r="T151" s="271">
        <f t="shared" si="48"/>
        <v>0</v>
      </c>
      <c r="U151" s="149"/>
      <c r="W151" s="10"/>
      <c r="X151" s="69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1"/>
      <c r="AN151" s="11"/>
    </row>
    <row r="152" spans="1:40" s="7" customFormat="1" x14ac:dyDescent="0.2">
      <c r="B152" s="145">
        <v>1669</v>
      </c>
      <c r="C152" s="284" t="s">
        <v>287</v>
      </c>
      <c r="D152" s="271">
        <f>IFERROR(VLOOKUP($B152,'[9]Trial Blc'!$B$4:O$379,D$2,FALSE),0)</f>
        <v>0</v>
      </c>
      <c r="E152" s="271"/>
      <c r="F152" s="355"/>
      <c r="G152" s="271">
        <f t="shared" si="47"/>
        <v>0</v>
      </c>
      <c r="H152" s="271">
        <f>IFERROR(VLOOKUP($B152,'[9]Trial Blc'!$B$4:S$379,H$2,FALSE),0)</f>
        <v>0</v>
      </c>
      <c r="I152" s="271">
        <f>IFERROR(VLOOKUP($B152,'[9]Trial Blc'!$B$4:T$379,I$2,FALSE),0)</f>
        <v>0</v>
      </c>
      <c r="J152" s="271">
        <f>IFERROR(VLOOKUP($B152,'[9]Trial Blc'!$B$4:U$379,J$2,FALSE),0)</f>
        <v>0</v>
      </c>
      <c r="K152" s="271">
        <f>IFERROR(VLOOKUP($B152,'[9]Trial Blc'!$B$4:V$379,K$2,FALSE),0)</f>
        <v>0</v>
      </c>
      <c r="L152" s="271">
        <f>IFERROR(VLOOKUP($B152,'[9]Trial Blc'!$B$4:W$379,L$2,FALSE),0)</f>
        <v>0</v>
      </c>
      <c r="M152" s="271">
        <f>IFERROR(VLOOKUP($B152,'[9]Trial Blc'!$B$4:X$379,M$2,FALSE),0)</f>
        <v>0</v>
      </c>
      <c r="N152" s="271">
        <f>IFERROR(VLOOKUP($B152,'[9]Trial Blc'!$B$4:Y$379,N$2,FALSE),0)</f>
        <v>0</v>
      </c>
      <c r="O152" s="271">
        <f>IFERROR(VLOOKUP($B152,'[9]Trial Blc'!$B$4:Z$379,O$2,FALSE),0)</f>
        <v>0</v>
      </c>
      <c r="P152" s="271">
        <f>IFERROR(VLOOKUP($B152,'[9]Trial Blc'!$B$4:AA$379,P$2,FALSE),0)</f>
        <v>0</v>
      </c>
      <c r="Q152" s="271">
        <f>IFERROR(VLOOKUP($B152,'[9]Trial Blc'!$B$4:AB$379,Q$2,FALSE),0)</f>
        <v>0</v>
      </c>
      <c r="R152" s="271">
        <f>IFERROR(VLOOKUP($B152,'[9]Trial Blc'!$B$4:AC$379,R$2,FALSE),0)</f>
        <v>0</v>
      </c>
      <c r="S152" s="271">
        <f>IFERROR(VLOOKUP($B152,'[9]Trial Blc'!$B$4:AD$379,S$2,FALSE),0)</f>
        <v>0</v>
      </c>
      <c r="T152" s="271">
        <f t="shared" si="48"/>
        <v>0</v>
      </c>
      <c r="U152" s="149"/>
      <c r="W152" s="10"/>
      <c r="X152" s="69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1"/>
      <c r="AN152" s="11"/>
    </row>
    <row r="153" spans="1:40" s="7" customFormat="1" x14ac:dyDescent="0.2">
      <c r="B153" s="145">
        <v>1670</v>
      </c>
      <c r="C153" s="284" t="s">
        <v>288</v>
      </c>
      <c r="D153" s="271">
        <f>IFERROR(VLOOKUP($B153,'[9]Trial Blc'!$B$4:O$379,D$2,FALSE),0)</f>
        <v>0</v>
      </c>
      <c r="E153" s="271"/>
      <c r="F153" s="355"/>
      <c r="G153" s="271">
        <f t="shared" si="47"/>
        <v>0</v>
      </c>
      <c r="H153" s="271">
        <f>IFERROR(VLOOKUP($B153,'[9]Trial Blc'!$B$4:S$379,H$2,FALSE),0)</f>
        <v>0</v>
      </c>
      <c r="I153" s="271">
        <f>IFERROR(VLOOKUP($B153,'[9]Trial Blc'!$B$4:T$379,I$2,FALSE),0)</f>
        <v>0</v>
      </c>
      <c r="J153" s="271">
        <f>IFERROR(VLOOKUP($B153,'[9]Trial Blc'!$B$4:U$379,J$2,FALSE),0)</f>
        <v>0</v>
      </c>
      <c r="K153" s="271">
        <f>IFERROR(VLOOKUP($B153,'[9]Trial Blc'!$B$4:V$379,K$2,FALSE),0)</f>
        <v>0</v>
      </c>
      <c r="L153" s="271">
        <f>IFERROR(VLOOKUP($B153,'[9]Trial Blc'!$B$4:W$379,L$2,FALSE),0)</f>
        <v>0</v>
      </c>
      <c r="M153" s="271">
        <f>IFERROR(VLOOKUP($B153,'[9]Trial Blc'!$B$4:X$379,M$2,FALSE),0)</f>
        <v>0</v>
      </c>
      <c r="N153" s="271">
        <f>IFERROR(VLOOKUP($B153,'[9]Trial Blc'!$B$4:Y$379,N$2,FALSE),0)</f>
        <v>0</v>
      </c>
      <c r="O153" s="271">
        <f>IFERROR(VLOOKUP($B153,'[9]Trial Blc'!$B$4:Z$379,O$2,FALSE),0)</f>
        <v>0</v>
      </c>
      <c r="P153" s="271">
        <f>IFERROR(VLOOKUP($B153,'[9]Trial Blc'!$B$4:AA$379,P$2,FALSE),0)</f>
        <v>0</v>
      </c>
      <c r="Q153" s="271">
        <f>IFERROR(VLOOKUP($B153,'[9]Trial Blc'!$B$4:AB$379,Q$2,FALSE),0)</f>
        <v>0</v>
      </c>
      <c r="R153" s="271">
        <f>IFERROR(VLOOKUP($B153,'[9]Trial Blc'!$B$4:AC$379,R$2,FALSE),0)</f>
        <v>0</v>
      </c>
      <c r="S153" s="271">
        <f>IFERROR(VLOOKUP($B153,'[9]Trial Blc'!$B$4:AD$379,S$2,FALSE),0)</f>
        <v>0</v>
      </c>
      <c r="T153" s="271">
        <f t="shared" si="48"/>
        <v>0</v>
      </c>
      <c r="U153" s="149"/>
      <c r="W153" s="10"/>
      <c r="X153" s="69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1"/>
      <c r="AN153" s="11"/>
    </row>
    <row r="154" spans="1:40" s="7" customFormat="1" x14ac:dyDescent="0.2">
      <c r="B154" s="145">
        <v>1671</v>
      </c>
      <c r="C154" s="284" t="s">
        <v>289</v>
      </c>
      <c r="D154" s="271">
        <f>IFERROR(VLOOKUP($B154,'[9]Trial Blc'!$B$4:O$379,D$2,FALSE),0)</f>
        <v>0</v>
      </c>
      <c r="E154" s="271"/>
      <c r="F154" s="355"/>
      <c r="G154" s="271">
        <f t="shared" si="47"/>
        <v>0</v>
      </c>
      <c r="H154" s="271">
        <f>IFERROR(VLOOKUP($B154,'[9]Trial Blc'!$B$4:S$379,H$2,FALSE),0)</f>
        <v>0</v>
      </c>
      <c r="I154" s="271">
        <f>IFERROR(VLOOKUP($B154,'[9]Trial Blc'!$B$4:T$379,I$2,FALSE),0)</f>
        <v>0</v>
      </c>
      <c r="J154" s="271">
        <f>IFERROR(VLOOKUP($B154,'[9]Trial Blc'!$B$4:U$379,J$2,FALSE),0)</f>
        <v>0</v>
      </c>
      <c r="K154" s="271">
        <f>IFERROR(VLOOKUP($B154,'[9]Trial Blc'!$B$4:V$379,K$2,FALSE),0)</f>
        <v>0</v>
      </c>
      <c r="L154" s="271">
        <f>IFERROR(VLOOKUP($B154,'[9]Trial Blc'!$B$4:W$379,L$2,FALSE),0)</f>
        <v>0</v>
      </c>
      <c r="M154" s="271">
        <f>IFERROR(VLOOKUP($B154,'[9]Trial Blc'!$B$4:X$379,M$2,FALSE),0)</f>
        <v>0</v>
      </c>
      <c r="N154" s="271">
        <f>IFERROR(VLOOKUP($B154,'[9]Trial Blc'!$B$4:Y$379,N$2,FALSE),0)</f>
        <v>0</v>
      </c>
      <c r="O154" s="271">
        <f>IFERROR(VLOOKUP($B154,'[9]Trial Blc'!$B$4:Z$379,O$2,FALSE),0)</f>
        <v>0</v>
      </c>
      <c r="P154" s="271">
        <f>IFERROR(VLOOKUP($B154,'[9]Trial Blc'!$B$4:AA$379,P$2,FALSE),0)</f>
        <v>0</v>
      </c>
      <c r="Q154" s="271">
        <f>IFERROR(VLOOKUP($B154,'[9]Trial Blc'!$B$4:AB$379,Q$2,FALSE),0)</f>
        <v>0</v>
      </c>
      <c r="R154" s="271">
        <f>IFERROR(VLOOKUP($B154,'[9]Trial Blc'!$B$4:AC$379,R$2,FALSE),0)</f>
        <v>0</v>
      </c>
      <c r="S154" s="271">
        <f>IFERROR(VLOOKUP($B154,'[9]Trial Blc'!$B$4:AD$379,S$2,FALSE),0)</f>
        <v>0</v>
      </c>
      <c r="T154" s="271">
        <f t="shared" si="48"/>
        <v>0</v>
      </c>
      <c r="U154" s="149"/>
      <c r="W154" s="10"/>
      <c r="X154" s="69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1"/>
      <c r="AN154" s="11"/>
    </row>
    <row r="155" spans="1:40" s="7" customFormat="1" x14ac:dyDescent="0.2">
      <c r="B155" s="145">
        <v>1672</v>
      </c>
      <c r="C155" s="284" t="s">
        <v>290</v>
      </c>
      <c r="D155" s="271">
        <f>IFERROR(VLOOKUP($B155,'[9]Trial Blc'!$B$4:O$379,D$2,FALSE),0)</f>
        <v>0</v>
      </c>
      <c r="E155" s="271"/>
      <c r="F155" s="355"/>
      <c r="G155" s="271">
        <f t="shared" si="47"/>
        <v>0</v>
      </c>
      <c r="H155" s="271">
        <f>IFERROR(VLOOKUP($B155,'[9]Trial Blc'!$B$4:S$379,H$2,FALSE),0)</f>
        <v>0</v>
      </c>
      <c r="I155" s="271">
        <f>IFERROR(VLOOKUP($B155,'[9]Trial Blc'!$B$4:T$379,I$2,FALSE),0)</f>
        <v>0</v>
      </c>
      <c r="J155" s="271">
        <f>IFERROR(VLOOKUP($B155,'[9]Trial Blc'!$B$4:U$379,J$2,FALSE),0)</f>
        <v>0</v>
      </c>
      <c r="K155" s="271">
        <f>IFERROR(VLOOKUP($B155,'[9]Trial Blc'!$B$4:V$379,K$2,FALSE),0)</f>
        <v>0</v>
      </c>
      <c r="L155" s="271">
        <f>IFERROR(VLOOKUP($B155,'[9]Trial Blc'!$B$4:W$379,L$2,FALSE),0)</f>
        <v>0</v>
      </c>
      <c r="M155" s="271">
        <f>IFERROR(VLOOKUP($B155,'[9]Trial Blc'!$B$4:X$379,M$2,FALSE),0)</f>
        <v>0</v>
      </c>
      <c r="N155" s="271">
        <f>IFERROR(VLOOKUP($B155,'[9]Trial Blc'!$B$4:Y$379,N$2,FALSE),0)</f>
        <v>0</v>
      </c>
      <c r="O155" s="271">
        <f>IFERROR(VLOOKUP($B155,'[9]Trial Blc'!$B$4:Z$379,O$2,FALSE),0)</f>
        <v>0</v>
      </c>
      <c r="P155" s="271">
        <f>IFERROR(VLOOKUP($B155,'[9]Trial Blc'!$B$4:AA$379,P$2,FALSE),0)</f>
        <v>0</v>
      </c>
      <c r="Q155" s="271">
        <f>IFERROR(VLOOKUP($B155,'[9]Trial Blc'!$B$4:AB$379,Q$2,FALSE),0)</f>
        <v>0</v>
      </c>
      <c r="R155" s="271">
        <f>IFERROR(VLOOKUP($B155,'[9]Trial Blc'!$B$4:AC$379,R$2,FALSE),0)</f>
        <v>0</v>
      </c>
      <c r="S155" s="271">
        <f>IFERROR(VLOOKUP($B155,'[9]Trial Blc'!$B$4:AD$379,S$2,FALSE),0)</f>
        <v>0</v>
      </c>
      <c r="T155" s="271">
        <f t="shared" si="48"/>
        <v>0</v>
      </c>
      <c r="U155" s="149"/>
      <c r="W155" s="10"/>
      <c r="X155" s="69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1"/>
      <c r="AN155" s="11"/>
    </row>
    <row r="156" spans="1:40" s="7" customFormat="1" x14ac:dyDescent="0.2">
      <c r="B156" s="145">
        <v>1699</v>
      </c>
      <c r="C156" s="284" t="s">
        <v>291</v>
      </c>
      <c r="D156" s="271">
        <f>IFERROR(VLOOKUP($B156,'[9]Trial Blc'!$B$4:O$379,D$2,FALSE),0)</f>
        <v>0</v>
      </c>
      <c r="E156" s="271"/>
      <c r="F156" s="355"/>
      <c r="G156" s="271">
        <f t="shared" si="47"/>
        <v>0</v>
      </c>
      <c r="H156" s="271">
        <f>IFERROR(VLOOKUP($B156,'[9]Trial Blc'!$B$4:S$379,H$2,FALSE),0)</f>
        <v>0</v>
      </c>
      <c r="I156" s="271">
        <f>IFERROR(VLOOKUP($B156,'[9]Trial Blc'!$B$4:T$379,I$2,FALSE),0)</f>
        <v>0</v>
      </c>
      <c r="J156" s="271">
        <f>IFERROR(VLOOKUP($B156,'[9]Trial Blc'!$B$4:U$379,J$2,FALSE),0)</f>
        <v>0</v>
      </c>
      <c r="K156" s="271">
        <f>IFERROR(VLOOKUP($B156,'[9]Trial Blc'!$B$4:V$379,K$2,FALSE),0)</f>
        <v>0</v>
      </c>
      <c r="L156" s="271">
        <f>IFERROR(VLOOKUP($B156,'[9]Trial Blc'!$B$4:W$379,L$2,FALSE),0)</f>
        <v>0</v>
      </c>
      <c r="M156" s="271">
        <f>IFERROR(VLOOKUP($B156,'[9]Trial Blc'!$B$4:X$379,M$2,FALSE),0)</f>
        <v>0</v>
      </c>
      <c r="N156" s="271">
        <f>IFERROR(VLOOKUP($B156,'[9]Trial Blc'!$B$4:Y$379,N$2,FALSE),0)</f>
        <v>0</v>
      </c>
      <c r="O156" s="271">
        <f>IFERROR(VLOOKUP($B156,'[9]Trial Blc'!$B$4:Z$379,O$2,FALSE),0)</f>
        <v>0</v>
      </c>
      <c r="P156" s="271">
        <f>IFERROR(VLOOKUP($B156,'[9]Trial Blc'!$B$4:AA$379,P$2,FALSE),0)</f>
        <v>0</v>
      </c>
      <c r="Q156" s="271">
        <f>IFERROR(VLOOKUP($B156,'[9]Trial Blc'!$B$4:AB$379,Q$2,FALSE),0)</f>
        <v>0</v>
      </c>
      <c r="R156" s="271">
        <f>IFERROR(VLOOKUP($B156,'[9]Trial Blc'!$B$4:AC$379,R$2,FALSE),0)</f>
        <v>0</v>
      </c>
      <c r="S156" s="271">
        <f>IFERROR(VLOOKUP($B156,'[9]Trial Blc'!$B$4:AD$379,S$2,FALSE),0)</f>
        <v>0</v>
      </c>
      <c r="T156" s="271">
        <f t="shared" si="48"/>
        <v>0</v>
      </c>
      <c r="U156" s="149"/>
      <c r="W156" s="10"/>
      <c r="X156" s="69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1"/>
      <c r="AN156" s="11"/>
    </row>
    <row r="157" spans="1:40" s="7" customFormat="1" x14ac:dyDescent="0.2">
      <c r="B157" s="145"/>
      <c r="C157" s="284"/>
      <c r="D157" s="10"/>
      <c r="E157" s="10"/>
      <c r="F157" s="10"/>
      <c r="G157" s="10"/>
      <c r="H157" s="10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149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1"/>
      <c r="AN157" s="11"/>
    </row>
    <row r="158" spans="1:40" s="11" customFormat="1" ht="10.5" customHeight="1" x14ac:dyDescent="0.2">
      <c r="D158" s="70">
        <f>SUM(D146:D157)</f>
        <v>0</v>
      </c>
      <c r="E158" s="70"/>
      <c r="F158" s="70">
        <f>SUM(F146:F157)</f>
        <v>0</v>
      </c>
      <c r="G158" s="70">
        <f>SUM(G145:G157)</f>
        <v>0</v>
      </c>
      <c r="H158" s="70">
        <f t="shared" ref="H158:S158" si="50">SUM(H145:H157)</f>
        <v>0</v>
      </c>
      <c r="I158" s="70">
        <f t="shared" si="50"/>
        <v>0</v>
      </c>
      <c r="J158" s="70">
        <f t="shared" si="50"/>
        <v>0</v>
      </c>
      <c r="K158" s="70">
        <f t="shared" si="50"/>
        <v>0</v>
      </c>
      <c r="L158" s="70">
        <f t="shared" si="50"/>
        <v>0</v>
      </c>
      <c r="M158" s="70">
        <f t="shared" si="50"/>
        <v>0</v>
      </c>
      <c r="N158" s="70">
        <f t="shared" si="50"/>
        <v>0</v>
      </c>
      <c r="O158" s="70">
        <f t="shared" si="50"/>
        <v>0</v>
      </c>
      <c r="P158" s="70">
        <f t="shared" si="50"/>
        <v>0</v>
      </c>
      <c r="Q158" s="70">
        <f t="shared" si="50"/>
        <v>0</v>
      </c>
      <c r="R158" s="70">
        <f t="shared" si="50"/>
        <v>0</v>
      </c>
      <c r="S158" s="70">
        <f t="shared" si="50"/>
        <v>0</v>
      </c>
      <c r="T158" s="70">
        <f t="shared" ref="T158:T175" si="51">AVERAGE(G158:S158)</f>
        <v>0</v>
      </c>
      <c r="U158" s="150"/>
      <c r="W158" s="10"/>
      <c r="X158" s="70">
        <f>SUM(X146:X157)</f>
        <v>0</v>
      </c>
      <c r="Y158" s="70"/>
      <c r="Z158" s="70">
        <f>SUM(Z146:Z157)</f>
        <v>-3884565.1600000006</v>
      </c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</row>
    <row r="159" spans="1:40" s="11" customFormat="1" ht="10.5" customHeight="1" x14ac:dyDescent="0.2">
      <c r="B159" s="155">
        <v>1740</v>
      </c>
      <c r="C159" s="12" t="s">
        <v>309</v>
      </c>
      <c r="D159" s="271">
        <f>IFERROR(VLOOKUP($B159,'[9]Trial Blc'!$B$4:O$379,D$2,FALSE),0)</f>
        <v>0</v>
      </c>
      <c r="E159" s="271"/>
      <c r="F159" s="355"/>
      <c r="G159" s="271">
        <f t="shared" ref="G159:G175" si="52">SUM(D159:F159)</f>
        <v>0</v>
      </c>
      <c r="H159" s="271">
        <f>IFERROR(VLOOKUP($B159,'[9]Trial Blc'!$B$4:S$379,H$2,FALSE),0)</f>
        <v>0</v>
      </c>
      <c r="I159" s="271">
        <f>IFERROR(VLOOKUP($B159,'[9]Trial Blc'!$B$4:T$379,I$2,FALSE),0)</f>
        <v>0</v>
      </c>
      <c r="J159" s="271">
        <f>IFERROR(VLOOKUP($B159,'[9]Trial Blc'!$B$4:U$379,J$2,FALSE),0)</f>
        <v>0</v>
      </c>
      <c r="K159" s="271">
        <f>IFERROR(VLOOKUP($B159,'[9]Trial Blc'!$B$4:V$379,K$2,FALSE),0)</f>
        <v>0</v>
      </c>
      <c r="L159" s="271">
        <f>IFERROR(VLOOKUP($B159,'[9]Trial Blc'!$B$4:W$379,L$2,FALSE),0)</f>
        <v>0</v>
      </c>
      <c r="M159" s="271">
        <f>IFERROR(VLOOKUP($B159,'[9]Trial Blc'!$B$4:X$379,M$2,FALSE),0)</f>
        <v>0</v>
      </c>
      <c r="N159" s="271">
        <f>IFERROR(VLOOKUP($B159,'[9]Trial Blc'!$B$4:Y$379,N$2,FALSE),0)</f>
        <v>0</v>
      </c>
      <c r="O159" s="271">
        <f>IFERROR(VLOOKUP($B159,'[9]Trial Blc'!$B$4:Z$379,O$2,FALSE),0)</f>
        <v>0</v>
      </c>
      <c r="P159" s="271">
        <f>IFERROR(VLOOKUP($B159,'[9]Trial Blc'!$B$4:AA$379,P$2,FALSE),0)</f>
        <v>0</v>
      </c>
      <c r="Q159" s="271">
        <f>IFERROR(VLOOKUP($B159,'[9]Trial Blc'!$B$4:AB$379,Q$2,FALSE),0)</f>
        <v>0</v>
      </c>
      <c r="R159" s="271">
        <f>IFERROR(VLOOKUP($B159,'[9]Trial Blc'!$B$4:AC$379,R$2,FALSE),0)</f>
        <v>0</v>
      </c>
      <c r="S159" s="271">
        <f>IFERROR(VLOOKUP($B159,'[9]Trial Blc'!$B$4:AD$379,S$2,FALSE),0)</f>
        <v>0</v>
      </c>
      <c r="T159" s="271">
        <f t="shared" si="51"/>
        <v>0</v>
      </c>
      <c r="U159" s="150"/>
      <c r="W159" s="10"/>
      <c r="X159" s="12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</row>
    <row r="160" spans="1:40" s="11" customFormat="1" ht="10.5" customHeight="1" x14ac:dyDescent="0.2">
      <c r="B160" s="155">
        <v>1741</v>
      </c>
      <c r="C160" s="12" t="s">
        <v>293</v>
      </c>
      <c r="D160" s="271">
        <f>IFERROR(VLOOKUP($B160,'[9]Trial Blc'!$B$4:O$379,D$2,FALSE),0)</f>
        <v>0</v>
      </c>
      <c r="E160" s="271"/>
      <c r="F160" s="355"/>
      <c r="G160" s="271">
        <f t="shared" si="52"/>
        <v>0</v>
      </c>
      <c r="H160" s="271">
        <f>IFERROR(VLOOKUP($B160,'[9]Trial Blc'!$B$4:S$379,H$2,FALSE),0)</f>
        <v>0</v>
      </c>
      <c r="I160" s="271">
        <f>IFERROR(VLOOKUP($B160,'[9]Trial Blc'!$B$4:T$379,I$2,FALSE),0)</f>
        <v>0</v>
      </c>
      <c r="J160" s="271">
        <f>IFERROR(VLOOKUP($B160,'[9]Trial Blc'!$B$4:U$379,J$2,FALSE),0)</f>
        <v>0</v>
      </c>
      <c r="K160" s="271">
        <f>IFERROR(VLOOKUP($B160,'[9]Trial Blc'!$B$4:V$379,K$2,FALSE),0)</f>
        <v>0</v>
      </c>
      <c r="L160" s="271">
        <f>IFERROR(VLOOKUP($B160,'[9]Trial Blc'!$B$4:W$379,L$2,FALSE),0)</f>
        <v>0</v>
      </c>
      <c r="M160" s="271">
        <f>IFERROR(VLOOKUP($B160,'[9]Trial Blc'!$B$4:X$379,M$2,FALSE),0)</f>
        <v>0</v>
      </c>
      <c r="N160" s="271">
        <f>IFERROR(VLOOKUP($B160,'[9]Trial Blc'!$B$4:Y$379,N$2,FALSE),0)</f>
        <v>0</v>
      </c>
      <c r="O160" s="271">
        <f>IFERROR(VLOOKUP($B160,'[9]Trial Blc'!$B$4:Z$379,O$2,FALSE),0)</f>
        <v>0</v>
      </c>
      <c r="P160" s="271">
        <f>IFERROR(VLOOKUP($B160,'[9]Trial Blc'!$B$4:AA$379,P$2,FALSE),0)</f>
        <v>0</v>
      </c>
      <c r="Q160" s="271">
        <f>IFERROR(VLOOKUP($B160,'[9]Trial Blc'!$B$4:AB$379,Q$2,FALSE),0)</f>
        <v>0</v>
      </c>
      <c r="R160" s="271">
        <f>IFERROR(VLOOKUP($B160,'[9]Trial Blc'!$B$4:AC$379,R$2,FALSE),0)</f>
        <v>0</v>
      </c>
      <c r="S160" s="271">
        <f>IFERROR(VLOOKUP($B160,'[9]Trial Blc'!$B$4:AD$379,S$2,FALSE),0)</f>
        <v>0</v>
      </c>
      <c r="T160" s="271">
        <f t="shared" si="51"/>
        <v>0</v>
      </c>
      <c r="U160" s="150"/>
      <c r="W160" s="10"/>
      <c r="X160" s="12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</row>
    <row r="161" spans="2:38" s="11" customFormat="1" ht="10.5" customHeight="1" x14ac:dyDescent="0.2">
      <c r="B161" s="155">
        <v>1745</v>
      </c>
      <c r="C161" s="12" t="s">
        <v>294</v>
      </c>
      <c r="D161" s="271">
        <f>IFERROR(VLOOKUP($B161,'[9]Trial Blc'!$B$4:O$379,D$2,FALSE),0)</f>
        <v>93229.05</v>
      </c>
      <c r="E161" s="271"/>
      <c r="F161" s="355"/>
      <c r="G161" s="271">
        <f t="shared" si="52"/>
        <v>93229.05</v>
      </c>
      <c r="H161" s="271">
        <f>IFERROR(VLOOKUP($B161,'[9]Trial Blc'!$B$4:S$379,H$2,FALSE),0)</f>
        <v>93229.04</v>
      </c>
      <c r="I161" s="271">
        <f>IFERROR(VLOOKUP($B161,'[9]Trial Blc'!$B$4:T$379,I$2,FALSE),0)</f>
        <v>53007.040000000001</v>
      </c>
      <c r="J161" s="271">
        <f>IFERROR(VLOOKUP($B161,'[9]Trial Blc'!$B$4:U$379,J$2,FALSE),0)</f>
        <v>35749.089999999997</v>
      </c>
      <c r="K161" s="271">
        <f>IFERROR(VLOOKUP($B161,'[9]Trial Blc'!$B$4:V$379,K$2,FALSE),0)</f>
        <v>28907.13</v>
      </c>
      <c r="L161" s="271">
        <f>IFERROR(VLOOKUP($B161,'[9]Trial Blc'!$B$4:W$379,L$2,FALSE),0)</f>
        <v>11119.76</v>
      </c>
      <c r="M161" s="271">
        <f>IFERROR(VLOOKUP($B161,'[9]Trial Blc'!$B$4:X$379,M$2,FALSE),0)</f>
        <v>11119.73</v>
      </c>
      <c r="N161" s="271">
        <f>IFERROR(VLOOKUP($B161,'[9]Trial Blc'!$B$4:Y$379,N$2,FALSE),0)</f>
        <v>11119.71</v>
      </c>
      <c r="O161" s="271">
        <f>IFERROR(VLOOKUP($B161,'[9]Trial Blc'!$B$4:Z$379,O$2,FALSE),0)</f>
        <v>11119.71</v>
      </c>
      <c r="P161" s="271">
        <f>IFERROR(VLOOKUP($B161,'[9]Trial Blc'!$B$4:AA$379,P$2,FALSE),0)</f>
        <v>11119.72</v>
      </c>
      <c r="Q161" s="271">
        <f>IFERROR(VLOOKUP($B161,'[9]Trial Blc'!$B$4:AB$379,Q$2,FALSE),0)</f>
        <v>11119.7</v>
      </c>
      <c r="R161" s="271">
        <f>IFERROR(VLOOKUP($B161,'[9]Trial Blc'!$B$4:AC$379,R$2,FALSE),0)</f>
        <v>11119.69</v>
      </c>
      <c r="S161" s="271">
        <f>IFERROR(VLOOKUP($B161,'[9]Trial Blc'!$B$4:AD$379,S$2,FALSE),0)</f>
        <v>11119.7</v>
      </c>
      <c r="T161" s="271">
        <f t="shared" si="51"/>
        <v>30236.851538461538</v>
      </c>
      <c r="U161" s="150"/>
      <c r="W161" s="10"/>
      <c r="X161" s="12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</row>
    <row r="162" spans="2:38" s="11" customFormat="1" ht="10.5" customHeight="1" x14ac:dyDescent="0.2">
      <c r="B162" s="155">
        <v>1746</v>
      </c>
      <c r="C162" s="12" t="s">
        <v>295</v>
      </c>
      <c r="D162" s="271">
        <f>IFERROR(VLOOKUP($B162,'[9]Trial Blc'!$B$4:O$379,D$2,FALSE),0)</f>
        <v>0</v>
      </c>
      <c r="E162" s="271"/>
      <c r="F162" s="355"/>
      <c r="G162" s="271">
        <f t="shared" si="52"/>
        <v>0</v>
      </c>
      <c r="H162" s="271">
        <f>IFERROR(VLOOKUP($B162,'[9]Trial Blc'!$B$4:S$379,H$2,FALSE),0)</f>
        <v>0</v>
      </c>
      <c r="I162" s="271">
        <f>IFERROR(VLOOKUP($B162,'[9]Trial Blc'!$B$4:T$379,I$2,FALSE),0)</f>
        <v>0</v>
      </c>
      <c r="J162" s="271">
        <f>IFERROR(VLOOKUP($B162,'[9]Trial Blc'!$B$4:U$379,J$2,FALSE),0)</f>
        <v>0</v>
      </c>
      <c r="K162" s="271">
        <f>IFERROR(VLOOKUP($B162,'[9]Trial Blc'!$B$4:V$379,K$2,FALSE),0)</f>
        <v>0</v>
      </c>
      <c r="L162" s="271">
        <f>IFERROR(VLOOKUP($B162,'[9]Trial Blc'!$B$4:W$379,L$2,FALSE),0)</f>
        <v>0</v>
      </c>
      <c r="M162" s="271">
        <f>IFERROR(VLOOKUP($B162,'[9]Trial Blc'!$B$4:X$379,M$2,FALSE),0)</f>
        <v>0</v>
      </c>
      <c r="N162" s="271">
        <f>IFERROR(VLOOKUP($B162,'[9]Trial Blc'!$B$4:Y$379,N$2,FALSE),0)</f>
        <v>0</v>
      </c>
      <c r="O162" s="271">
        <f>IFERROR(VLOOKUP($B162,'[9]Trial Blc'!$B$4:Z$379,O$2,FALSE),0)</f>
        <v>0</v>
      </c>
      <c r="P162" s="271">
        <f>IFERROR(VLOOKUP($B162,'[9]Trial Blc'!$B$4:AA$379,P$2,FALSE),0)</f>
        <v>0</v>
      </c>
      <c r="Q162" s="271">
        <f>IFERROR(VLOOKUP($B162,'[9]Trial Blc'!$B$4:AB$379,Q$2,FALSE),0)</f>
        <v>0</v>
      </c>
      <c r="R162" s="271">
        <f>IFERROR(VLOOKUP($B162,'[9]Trial Blc'!$B$4:AC$379,R$2,FALSE),0)</f>
        <v>0</v>
      </c>
      <c r="S162" s="271">
        <f>IFERROR(VLOOKUP($B162,'[9]Trial Blc'!$B$4:AD$379,S$2,FALSE),0)</f>
        <v>0</v>
      </c>
      <c r="T162" s="271">
        <f t="shared" si="51"/>
        <v>0</v>
      </c>
      <c r="U162" s="150"/>
      <c r="W162" s="10"/>
      <c r="X162" s="12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</row>
    <row r="163" spans="2:38" s="11" customFormat="1" ht="10.5" customHeight="1" x14ac:dyDescent="0.2">
      <c r="B163" s="145">
        <v>1748</v>
      </c>
      <c r="C163" s="284" t="s">
        <v>296</v>
      </c>
      <c r="D163" s="271">
        <f>IFERROR(VLOOKUP($B163,'[9]Trial Blc'!$B$4:O$379,D$2,FALSE),0)</f>
        <v>0</v>
      </c>
      <c r="E163" s="271"/>
      <c r="F163" s="355"/>
      <c r="G163" s="271">
        <f t="shared" si="52"/>
        <v>0</v>
      </c>
      <c r="H163" s="271">
        <f>IFERROR(VLOOKUP($B163,'[9]Trial Blc'!$B$4:S$379,H$2,FALSE),0)</f>
        <v>0</v>
      </c>
      <c r="I163" s="271">
        <f>IFERROR(VLOOKUP($B163,'[9]Trial Blc'!$B$4:T$379,I$2,FALSE),0)</f>
        <v>0</v>
      </c>
      <c r="J163" s="271">
        <f>IFERROR(VLOOKUP($B163,'[9]Trial Blc'!$B$4:U$379,J$2,FALSE),0)</f>
        <v>0</v>
      </c>
      <c r="K163" s="271">
        <f>IFERROR(VLOOKUP($B163,'[9]Trial Blc'!$B$4:V$379,K$2,FALSE),0)</f>
        <v>0</v>
      </c>
      <c r="L163" s="271">
        <f>IFERROR(VLOOKUP($B163,'[9]Trial Blc'!$B$4:W$379,L$2,FALSE),0)</f>
        <v>0</v>
      </c>
      <c r="M163" s="271">
        <f>IFERROR(VLOOKUP($B163,'[9]Trial Blc'!$B$4:X$379,M$2,FALSE),0)</f>
        <v>0</v>
      </c>
      <c r="N163" s="271">
        <f>IFERROR(VLOOKUP($B163,'[9]Trial Blc'!$B$4:Y$379,N$2,FALSE),0)</f>
        <v>0</v>
      </c>
      <c r="O163" s="271">
        <f>IFERROR(VLOOKUP($B163,'[9]Trial Blc'!$B$4:Z$379,O$2,FALSE),0)</f>
        <v>0</v>
      </c>
      <c r="P163" s="271">
        <f>IFERROR(VLOOKUP($B163,'[9]Trial Blc'!$B$4:AA$379,P$2,FALSE),0)</f>
        <v>0</v>
      </c>
      <c r="Q163" s="271">
        <f>IFERROR(VLOOKUP($B163,'[9]Trial Blc'!$B$4:AB$379,Q$2,FALSE),0)</f>
        <v>0</v>
      </c>
      <c r="R163" s="271">
        <f>IFERROR(VLOOKUP($B163,'[9]Trial Blc'!$B$4:AC$379,R$2,FALSE),0)</f>
        <v>0</v>
      </c>
      <c r="S163" s="271">
        <f>IFERROR(VLOOKUP($B163,'[9]Trial Blc'!$B$4:AD$379,S$2,FALSE),0)</f>
        <v>0</v>
      </c>
      <c r="T163" s="271">
        <f t="shared" si="51"/>
        <v>0</v>
      </c>
      <c r="U163" s="150"/>
      <c r="W163" s="10"/>
      <c r="X163" s="69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</row>
    <row r="164" spans="2:38" s="11" customFormat="1" ht="10.5" customHeight="1" x14ac:dyDescent="0.2">
      <c r="B164" s="145">
        <v>1749</v>
      </c>
      <c r="C164" s="284" t="s">
        <v>297</v>
      </c>
      <c r="D164" s="271">
        <f>IFERROR(VLOOKUP($B164,'[9]Trial Blc'!$B$4:O$379,D$2,FALSE),0)</f>
        <v>0</v>
      </c>
      <c r="E164" s="271"/>
      <c r="F164" s="355"/>
      <c r="G164" s="271">
        <f t="shared" si="52"/>
        <v>0</v>
      </c>
      <c r="H164" s="271">
        <f>IFERROR(VLOOKUP($B164,'[9]Trial Blc'!$B$4:S$379,H$2,FALSE),0)</f>
        <v>0</v>
      </c>
      <c r="I164" s="271">
        <f>IFERROR(VLOOKUP($B164,'[9]Trial Blc'!$B$4:T$379,I$2,FALSE),0)</f>
        <v>0</v>
      </c>
      <c r="J164" s="271">
        <f>IFERROR(VLOOKUP($B164,'[9]Trial Blc'!$B$4:U$379,J$2,FALSE),0)</f>
        <v>0</v>
      </c>
      <c r="K164" s="271">
        <f>IFERROR(VLOOKUP($B164,'[9]Trial Blc'!$B$4:V$379,K$2,FALSE),0)</f>
        <v>0</v>
      </c>
      <c r="L164" s="271">
        <f>IFERROR(VLOOKUP($B164,'[9]Trial Blc'!$B$4:W$379,L$2,FALSE),0)</f>
        <v>0</v>
      </c>
      <c r="M164" s="271">
        <f>IFERROR(VLOOKUP($B164,'[9]Trial Blc'!$B$4:X$379,M$2,FALSE),0)</f>
        <v>0</v>
      </c>
      <c r="N164" s="271">
        <f>IFERROR(VLOOKUP($B164,'[9]Trial Blc'!$B$4:Y$379,N$2,FALSE),0)</f>
        <v>0</v>
      </c>
      <c r="O164" s="271">
        <f>IFERROR(VLOOKUP($B164,'[9]Trial Blc'!$B$4:Z$379,O$2,FALSE),0)</f>
        <v>0</v>
      </c>
      <c r="P164" s="271">
        <f>IFERROR(VLOOKUP($B164,'[9]Trial Blc'!$B$4:AA$379,P$2,FALSE),0)</f>
        <v>0</v>
      </c>
      <c r="Q164" s="271">
        <f>IFERROR(VLOOKUP($B164,'[9]Trial Blc'!$B$4:AB$379,Q$2,FALSE),0)</f>
        <v>0</v>
      </c>
      <c r="R164" s="271">
        <f>IFERROR(VLOOKUP($B164,'[9]Trial Blc'!$B$4:AC$379,R$2,FALSE),0)</f>
        <v>0</v>
      </c>
      <c r="S164" s="271">
        <f>IFERROR(VLOOKUP($B164,'[9]Trial Blc'!$B$4:AD$379,S$2,FALSE),0)</f>
        <v>0</v>
      </c>
      <c r="T164" s="271">
        <f t="shared" si="51"/>
        <v>0</v>
      </c>
      <c r="U164" s="150"/>
      <c r="W164" s="10"/>
      <c r="X164" s="69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</row>
    <row r="165" spans="2:38" s="11" customFormat="1" ht="10.5" customHeight="1" x14ac:dyDescent="0.2">
      <c r="B165" s="145">
        <v>1752</v>
      </c>
      <c r="C165" s="284" t="s">
        <v>298</v>
      </c>
      <c r="D165" s="271">
        <f>IFERROR(VLOOKUP($B165,'[9]Trial Blc'!$B$4:O$379,D$2,FALSE),0)</f>
        <v>0</v>
      </c>
      <c r="E165" s="271"/>
      <c r="F165" s="355"/>
      <c r="G165" s="271">
        <f t="shared" si="52"/>
        <v>0</v>
      </c>
      <c r="H165" s="271">
        <f>IFERROR(VLOOKUP($B165,'[9]Trial Blc'!$B$4:S$379,H$2,FALSE),0)</f>
        <v>0</v>
      </c>
      <c r="I165" s="271">
        <f>IFERROR(VLOOKUP($B165,'[9]Trial Blc'!$B$4:T$379,I$2,FALSE),0)</f>
        <v>0</v>
      </c>
      <c r="J165" s="271">
        <f>IFERROR(VLOOKUP($B165,'[9]Trial Blc'!$B$4:U$379,J$2,FALSE),0)</f>
        <v>0</v>
      </c>
      <c r="K165" s="271">
        <f>IFERROR(VLOOKUP($B165,'[9]Trial Blc'!$B$4:V$379,K$2,FALSE),0)</f>
        <v>0</v>
      </c>
      <c r="L165" s="271">
        <f>IFERROR(VLOOKUP($B165,'[9]Trial Blc'!$B$4:W$379,L$2,FALSE),0)</f>
        <v>0</v>
      </c>
      <c r="M165" s="271">
        <f>IFERROR(VLOOKUP($B165,'[9]Trial Blc'!$B$4:X$379,M$2,FALSE),0)</f>
        <v>0</v>
      </c>
      <c r="N165" s="271">
        <f>IFERROR(VLOOKUP($B165,'[9]Trial Blc'!$B$4:Y$379,N$2,FALSE),0)</f>
        <v>0</v>
      </c>
      <c r="O165" s="271">
        <f>IFERROR(VLOOKUP($B165,'[9]Trial Blc'!$B$4:Z$379,O$2,FALSE),0)</f>
        <v>0</v>
      </c>
      <c r="P165" s="271">
        <f>IFERROR(VLOOKUP($B165,'[9]Trial Blc'!$B$4:AA$379,P$2,FALSE),0)</f>
        <v>0</v>
      </c>
      <c r="Q165" s="271">
        <f>IFERROR(VLOOKUP($B165,'[9]Trial Blc'!$B$4:AB$379,Q$2,FALSE),0)</f>
        <v>0</v>
      </c>
      <c r="R165" s="271">
        <f>IFERROR(VLOOKUP($B165,'[9]Trial Blc'!$B$4:AC$379,R$2,FALSE),0)</f>
        <v>0</v>
      </c>
      <c r="S165" s="271">
        <f>IFERROR(VLOOKUP($B165,'[9]Trial Blc'!$B$4:AD$379,S$2,FALSE),0)</f>
        <v>0</v>
      </c>
      <c r="T165" s="271">
        <f t="shared" si="51"/>
        <v>0</v>
      </c>
      <c r="U165" s="150"/>
      <c r="W165" s="10"/>
      <c r="X165" s="69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</row>
    <row r="166" spans="2:38" s="11" customFormat="1" ht="10.5" customHeight="1" x14ac:dyDescent="0.2">
      <c r="B166" s="145">
        <v>1769</v>
      </c>
      <c r="C166" s="284" t="s">
        <v>299</v>
      </c>
      <c r="D166" s="271">
        <f>IFERROR(VLOOKUP($B166,'[9]Trial Blc'!$B$4:O$379,D$2,FALSE),0)</f>
        <v>0</v>
      </c>
      <c r="E166" s="271"/>
      <c r="F166" s="355"/>
      <c r="G166" s="271">
        <f t="shared" si="52"/>
        <v>0</v>
      </c>
      <c r="H166" s="271">
        <f>IFERROR(VLOOKUP($B166,'[9]Trial Blc'!$B$4:S$379,H$2,FALSE),0)</f>
        <v>0</v>
      </c>
      <c r="I166" s="271">
        <f>IFERROR(VLOOKUP($B166,'[9]Trial Blc'!$B$4:T$379,I$2,FALSE),0)</f>
        <v>0</v>
      </c>
      <c r="J166" s="271">
        <f>IFERROR(VLOOKUP($B166,'[9]Trial Blc'!$B$4:U$379,J$2,FALSE),0)</f>
        <v>0</v>
      </c>
      <c r="K166" s="271">
        <f>IFERROR(VLOOKUP($B166,'[9]Trial Blc'!$B$4:V$379,K$2,FALSE),0)</f>
        <v>0</v>
      </c>
      <c r="L166" s="271">
        <f>IFERROR(VLOOKUP($B166,'[9]Trial Blc'!$B$4:W$379,L$2,FALSE),0)</f>
        <v>0</v>
      </c>
      <c r="M166" s="271">
        <f>IFERROR(VLOOKUP($B166,'[9]Trial Blc'!$B$4:X$379,M$2,FALSE),0)</f>
        <v>0</v>
      </c>
      <c r="N166" s="271">
        <f>IFERROR(VLOOKUP($B166,'[9]Trial Blc'!$B$4:Y$379,N$2,FALSE),0)</f>
        <v>0</v>
      </c>
      <c r="O166" s="271">
        <f>IFERROR(VLOOKUP($B166,'[9]Trial Blc'!$B$4:Z$379,O$2,FALSE),0)</f>
        <v>0</v>
      </c>
      <c r="P166" s="271">
        <f>IFERROR(VLOOKUP($B166,'[9]Trial Blc'!$B$4:AA$379,P$2,FALSE),0)</f>
        <v>0</v>
      </c>
      <c r="Q166" s="271">
        <f>IFERROR(VLOOKUP($B166,'[9]Trial Blc'!$B$4:AB$379,Q$2,FALSE),0)</f>
        <v>0</v>
      </c>
      <c r="R166" s="271">
        <f>IFERROR(VLOOKUP($B166,'[9]Trial Blc'!$B$4:AC$379,R$2,FALSE),0)</f>
        <v>0</v>
      </c>
      <c r="S166" s="271">
        <f>IFERROR(VLOOKUP($B166,'[9]Trial Blc'!$B$4:AD$379,S$2,FALSE),0)</f>
        <v>0</v>
      </c>
      <c r="T166" s="271">
        <f t="shared" si="51"/>
        <v>0</v>
      </c>
      <c r="U166" s="150"/>
      <c r="W166" s="10"/>
      <c r="X166" s="69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</row>
    <row r="167" spans="2:38" s="11" customFormat="1" ht="10.5" customHeight="1" x14ac:dyDescent="0.2">
      <c r="B167" s="155">
        <v>1770</v>
      </c>
      <c r="C167" s="12" t="s">
        <v>300</v>
      </c>
      <c r="D167" s="271">
        <f>IFERROR(VLOOKUP($B167,'[9]Trial Blc'!$B$4:O$379,D$2,FALSE),0)</f>
        <v>0</v>
      </c>
      <c r="E167" s="271"/>
      <c r="F167" s="355"/>
      <c r="G167" s="271">
        <f t="shared" si="52"/>
        <v>0</v>
      </c>
      <c r="H167" s="271">
        <f>IFERROR(VLOOKUP($B167,'[9]Trial Blc'!$B$4:S$379,H$2,FALSE),0)</f>
        <v>0</v>
      </c>
      <c r="I167" s="271">
        <f>IFERROR(VLOOKUP($B167,'[9]Trial Blc'!$B$4:T$379,I$2,FALSE),0)</f>
        <v>0</v>
      </c>
      <c r="J167" s="271">
        <f>IFERROR(VLOOKUP($B167,'[9]Trial Blc'!$B$4:U$379,J$2,FALSE),0)</f>
        <v>0</v>
      </c>
      <c r="K167" s="271">
        <f>IFERROR(VLOOKUP($B167,'[9]Trial Blc'!$B$4:V$379,K$2,FALSE),0)</f>
        <v>0</v>
      </c>
      <c r="L167" s="271">
        <f>IFERROR(VLOOKUP($B167,'[9]Trial Blc'!$B$4:W$379,L$2,FALSE),0)</f>
        <v>0</v>
      </c>
      <c r="M167" s="271">
        <f>IFERROR(VLOOKUP($B167,'[9]Trial Blc'!$B$4:X$379,M$2,FALSE),0)</f>
        <v>0</v>
      </c>
      <c r="N167" s="271">
        <f>IFERROR(VLOOKUP($B167,'[9]Trial Blc'!$B$4:Y$379,N$2,FALSE),0)</f>
        <v>0</v>
      </c>
      <c r="O167" s="271">
        <f>IFERROR(VLOOKUP($B167,'[9]Trial Blc'!$B$4:Z$379,O$2,FALSE),0)</f>
        <v>0</v>
      </c>
      <c r="P167" s="271">
        <f>IFERROR(VLOOKUP($B167,'[9]Trial Blc'!$B$4:AA$379,P$2,FALSE),0)</f>
        <v>0</v>
      </c>
      <c r="Q167" s="271">
        <f>IFERROR(VLOOKUP($B167,'[9]Trial Blc'!$B$4:AB$379,Q$2,FALSE),0)</f>
        <v>0</v>
      </c>
      <c r="R167" s="271">
        <f>IFERROR(VLOOKUP($B167,'[9]Trial Blc'!$B$4:AC$379,R$2,FALSE),0)</f>
        <v>0</v>
      </c>
      <c r="S167" s="271">
        <f>IFERROR(VLOOKUP($B167,'[9]Trial Blc'!$B$4:AD$379,S$2,FALSE),0)</f>
        <v>0</v>
      </c>
      <c r="T167" s="271">
        <f t="shared" si="51"/>
        <v>0</v>
      </c>
      <c r="U167" s="150"/>
      <c r="W167" s="10"/>
      <c r="X167" s="12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</row>
    <row r="168" spans="2:38" s="11" customFormat="1" ht="10.5" customHeight="1" x14ac:dyDescent="0.2">
      <c r="B168" s="155">
        <v>1771</v>
      </c>
      <c r="C168" s="12" t="s">
        <v>301</v>
      </c>
      <c r="D168" s="271">
        <f>IFERROR(VLOOKUP($B168,'[9]Trial Blc'!$B$4:O$379,D$2,FALSE),0)</f>
        <v>0</v>
      </c>
      <c r="E168" s="271"/>
      <c r="F168" s="355"/>
      <c r="G168" s="271">
        <f t="shared" si="52"/>
        <v>0</v>
      </c>
      <c r="H168" s="271">
        <f>IFERROR(VLOOKUP($B168,'[9]Trial Blc'!$B$4:S$379,H$2,FALSE),0)</f>
        <v>0</v>
      </c>
      <c r="I168" s="271">
        <f>IFERROR(VLOOKUP($B168,'[9]Trial Blc'!$B$4:T$379,I$2,FALSE),0)</f>
        <v>0</v>
      </c>
      <c r="J168" s="271">
        <f>IFERROR(VLOOKUP($B168,'[9]Trial Blc'!$B$4:U$379,J$2,FALSE),0)</f>
        <v>0</v>
      </c>
      <c r="K168" s="271">
        <f>IFERROR(VLOOKUP($B168,'[9]Trial Blc'!$B$4:V$379,K$2,FALSE),0)</f>
        <v>0</v>
      </c>
      <c r="L168" s="271">
        <f>IFERROR(VLOOKUP($B168,'[9]Trial Blc'!$B$4:W$379,L$2,FALSE),0)</f>
        <v>0</v>
      </c>
      <c r="M168" s="271">
        <f>IFERROR(VLOOKUP($B168,'[9]Trial Blc'!$B$4:X$379,M$2,FALSE),0)</f>
        <v>0</v>
      </c>
      <c r="N168" s="271">
        <f>IFERROR(VLOOKUP($B168,'[9]Trial Blc'!$B$4:Y$379,N$2,FALSE),0)</f>
        <v>0</v>
      </c>
      <c r="O168" s="271">
        <f>IFERROR(VLOOKUP($B168,'[9]Trial Blc'!$B$4:Z$379,O$2,FALSE),0)</f>
        <v>0</v>
      </c>
      <c r="P168" s="271">
        <f>IFERROR(VLOOKUP($B168,'[9]Trial Blc'!$B$4:AA$379,P$2,FALSE),0)</f>
        <v>0</v>
      </c>
      <c r="Q168" s="271">
        <f>IFERROR(VLOOKUP($B168,'[9]Trial Blc'!$B$4:AB$379,Q$2,FALSE),0)</f>
        <v>0</v>
      </c>
      <c r="R168" s="271">
        <f>IFERROR(VLOOKUP($B168,'[9]Trial Blc'!$B$4:AC$379,R$2,FALSE),0)</f>
        <v>0</v>
      </c>
      <c r="S168" s="271">
        <f>IFERROR(VLOOKUP($B168,'[9]Trial Blc'!$B$4:AD$379,S$2,FALSE),0)</f>
        <v>0</v>
      </c>
      <c r="T168" s="271">
        <f t="shared" si="51"/>
        <v>0</v>
      </c>
      <c r="U168" s="150"/>
      <c r="W168" s="10"/>
      <c r="X168" s="12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</row>
    <row r="169" spans="2:38" s="11" customFormat="1" ht="10.5" customHeight="1" x14ac:dyDescent="0.2">
      <c r="B169" s="155">
        <v>1775</v>
      </c>
      <c r="C169" s="12" t="s">
        <v>302</v>
      </c>
      <c r="D169" s="271">
        <f>IFERROR(VLOOKUP($B169,'[9]Trial Blc'!$B$4:O$379,D$2,FALSE),0)</f>
        <v>1479.7</v>
      </c>
      <c r="E169" s="271"/>
      <c r="F169" s="355"/>
      <c r="G169" s="271">
        <f t="shared" si="52"/>
        <v>1479.7</v>
      </c>
      <c r="H169" s="271">
        <f>IFERROR(VLOOKUP($B169,'[9]Trial Blc'!$B$4:S$379,H$2,FALSE),0)</f>
        <v>1479.7</v>
      </c>
      <c r="I169" s="271">
        <f>IFERROR(VLOOKUP($B169,'[9]Trial Blc'!$B$4:T$379,I$2,FALSE),0)</f>
        <v>1479.7</v>
      </c>
      <c r="J169" s="271">
        <f>IFERROR(VLOOKUP($B169,'[9]Trial Blc'!$B$4:U$379,J$2,FALSE),0)</f>
        <v>1761.7</v>
      </c>
      <c r="K169" s="271">
        <f>IFERROR(VLOOKUP($B169,'[9]Trial Blc'!$B$4:V$379,K$2,FALSE),0)</f>
        <v>1761.7</v>
      </c>
      <c r="L169" s="271">
        <f>IFERROR(VLOOKUP($B169,'[9]Trial Blc'!$B$4:W$379,L$2,FALSE),0)</f>
        <v>1761.7</v>
      </c>
      <c r="M169" s="271">
        <f>IFERROR(VLOOKUP($B169,'[9]Trial Blc'!$B$4:X$379,M$2,FALSE),0)</f>
        <v>1761.7</v>
      </c>
      <c r="N169" s="271">
        <f>IFERROR(VLOOKUP($B169,'[9]Trial Blc'!$B$4:Y$379,N$2,FALSE),0)</f>
        <v>1761.7</v>
      </c>
      <c r="O169" s="271">
        <f>IFERROR(VLOOKUP($B169,'[9]Trial Blc'!$B$4:Z$379,O$2,FALSE),0)</f>
        <v>1761.7</v>
      </c>
      <c r="P169" s="271">
        <f>IFERROR(VLOOKUP($B169,'[9]Trial Blc'!$B$4:AA$379,P$2,FALSE),0)</f>
        <v>1761.7</v>
      </c>
      <c r="Q169" s="271">
        <f>IFERROR(VLOOKUP($B169,'[9]Trial Blc'!$B$4:AB$379,Q$2,FALSE),0)</f>
        <v>1761.7</v>
      </c>
      <c r="R169" s="271">
        <f>IFERROR(VLOOKUP($B169,'[9]Trial Blc'!$B$4:AC$379,R$2,FALSE),0)</f>
        <v>1761.7</v>
      </c>
      <c r="S169" s="271">
        <f>IFERROR(VLOOKUP($B169,'[9]Trial Blc'!$B$4:AD$379,S$2,FALSE),0)</f>
        <v>1761.7</v>
      </c>
      <c r="T169" s="271">
        <f t="shared" si="51"/>
        <v>1696.6230769230774</v>
      </c>
      <c r="U169" s="150"/>
      <c r="W169" s="10"/>
      <c r="X169" s="12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</row>
    <row r="170" spans="2:38" s="11" customFormat="1" ht="10.5" customHeight="1" x14ac:dyDescent="0.2">
      <c r="B170" s="145">
        <v>1776</v>
      </c>
      <c r="C170" s="12" t="s">
        <v>303</v>
      </c>
      <c r="D170" s="271">
        <f>IFERROR(VLOOKUP($B170,'[9]Trial Blc'!$B$4:O$379,D$2,FALSE),0)</f>
        <v>2470.46</v>
      </c>
      <c r="E170" s="271"/>
      <c r="F170" s="355"/>
      <c r="G170" s="271">
        <f t="shared" si="52"/>
        <v>2470.46</v>
      </c>
      <c r="H170" s="271">
        <f>IFERROR(VLOOKUP($B170,'[9]Trial Blc'!$B$4:S$379,H$2,FALSE),0)</f>
        <v>2918.38</v>
      </c>
      <c r="I170" s="271">
        <f>IFERROR(VLOOKUP($B170,'[9]Trial Blc'!$B$4:T$379,I$2,FALSE),0)</f>
        <v>3366.3</v>
      </c>
      <c r="J170" s="271">
        <f>IFERROR(VLOOKUP($B170,'[9]Trial Blc'!$B$4:U$379,J$2,FALSE),0)</f>
        <v>4157.75</v>
      </c>
      <c r="K170" s="271">
        <f>IFERROR(VLOOKUP($B170,'[9]Trial Blc'!$B$4:V$379,K$2,FALSE),0)</f>
        <v>4949.2</v>
      </c>
      <c r="L170" s="271">
        <f>IFERROR(VLOOKUP($B170,'[9]Trial Blc'!$B$4:W$379,L$2,FALSE),0)</f>
        <v>4949.2</v>
      </c>
      <c r="M170" s="271">
        <f>IFERROR(VLOOKUP($B170,'[9]Trial Blc'!$B$4:X$379,M$2,FALSE),0)</f>
        <v>4949.2</v>
      </c>
      <c r="N170" s="271">
        <f>IFERROR(VLOOKUP($B170,'[9]Trial Blc'!$B$4:Y$379,N$2,FALSE),0)</f>
        <v>4949.2</v>
      </c>
      <c r="O170" s="271">
        <f>IFERROR(VLOOKUP($B170,'[9]Trial Blc'!$B$4:Z$379,O$2,FALSE),0)</f>
        <v>4949.2</v>
      </c>
      <c r="P170" s="271">
        <f>IFERROR(VLOOKUP($B170,'[9]Trial Blc'!$B$4:AA$379,P$2,FALSE),0)</f>
        <v>4949.2</v>
      </c>
      <c r="Q170" s="271">
        <f>IFERROR(VLOOKUP($B170,'[9]Trial Blc'!$B$4:AB$379,Q$2,FALSE),0)</f>
        <v>4949.2</v>
      </c>
      <c r="R170" s="271">
        <f>IFERROR(VLOOKUP($B170,'[9]Trial Blc'!$B$4:AC$379,R$2,FALSE),0)</f>
        <v>4949.2</v>
      </c>
      <c r="S170" s="271">
        <f>IFERROR(VLOOKUP($B170,'[9]Trial Blc'!$B$4:AD$379,S$2,FALSE),0)</f>
        <v>4949.2</v>
      </c>
      <c r="T170" s="271">
        <f t="shared" si="51"/>
        <v>4419.6684615384602</v>
      </c>
      <c r="U170" s="150"/>
      <c r="W170" s="10"/>
      <c r="X170" s="12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</row>
    <row r="171" spans="2:38" s="11" customFormat="1" ht="10.5" customHeight="1" x14ac:dyDescent="0.2">
      <c r="B171" s="155">
        <v>1780</v>
      </c>
      <c r="C171" s="12" t="s">
        <v>305</v>
      </c>
      <c r="D171" s="271">
        <f>IFERROR(VLOOKUP($B171,'[9]Trial Blc'!$B$4:O$379,D$2,FALSE),0)</f>
        <v>0</v>
      </c>
      <c r="E171" s="271"/>
      <c r="F171" s="355"/>
      <c r="G171" s="271">
        <f t="shared" si="52"/>
        <v>0</v>
      </c>
      <c r="H171" s="271">
        <f>IFERROR(VLOOKUP($B171,'[9]Trial Blc'!$B$4:S$379,H$2,FALSE),0)</f>
        <v>0</v>
      </c>
      <c r="I171" s="271">
        <f>IFERROR(VLOOKUP($B171,'[9]Trial Blc'!$B$4:T$379,I$2,FALSE),0)</f>
        <v>0</v>
      </c>
      <c r="J171" s="271">
        <f>IFERROR(VLOOKUP($B171,'[9]Trial Blc'!$B$4:U$379,J$2,FALSE),0)</f>
        <v>0</v>
      </c>
      <c r="K171" s="271">
        <f>IFERROR(VLOOKUP($B171,'[9]Trial Blc'!$B$4:V$379,K$2,FALSE),0)</f>
        <v>0</v>
      </c>
      <c r="L171" s="271">
        <f>IFERROR(VLOOKUP($B171,'[9]Trial Blc'!$B$4:W$379,L$2,FALSE),0)</f>
        <v>0</v>
      </c>
      <c r="M171" s="271">
        <f>IFERROR(VLOOKUP($B171,'[9]Trial Blc'!$B$4:X$379,M$2,FALSE),0)</f>
        <v>0</v>
      </c>
      <c r="N171" s="271">
        <f>IFERROR(VLOOKUP($B171,'[9]Trial Blc'!$B$4:Y$379,N$2,FALSE),0)</f>
        <v>0</v>
      </c>
      <c r="O171" s="271">
        <f>IFERROR(VLOOKUP($B171,'[9]Trial Blc'!$B$4:Z$379,O$2,FALSE),0)</f>
        <v>0</v>
      </c>
      <c r="P171" s="271">
        <f>IFERROR(VLOOKUP($B171,'[9]Trial Blc'!$B$4:AA$379,P$2,FALSE),0)</f>
        <v>0</v>
      </c>
      <c r="Q171" s="271">
        <f>IFERROR(VLOOKUP($B171,'[9]Trial Blc'!$B$4:AB$379,Q$2,FALSE),0)</f>
        <v>0</v>
      </c>
      <c r="R171" s="271">
        <f>IFERROR(VLOOKUP($B171,'[9]Trial Blc'!$B$4:AC$379,R$2,FALSE),0)</f>
        <v>0</v>
      </c>
      <c r="S171" s="271">
        <f>IFERROR(VLOOKUP($B171,'[9]Trial Blc'!$B$4:AD$379,S$2,FALSE),0)</f>
        <v>0</v>
      </c>
      <c r="T171" s="271">
        <f t="shared" si="51"/>
        <v>0</v>
      </c>
      <c r="U171" s="150"/>
      <c r="W171" s="10"/>
      <c r="X171" s="12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</row>
    <row r="172" spans="2:38" s="11" customFormat="1" ht="10.5" customHeight="1" x14ac:dyDescent="0.2">
      <c r="B172" s="155">
        <v>1782</v>
      </c>
      <c r="C172" s="12" t="s">
        <v>306</v>
      </c>
      <c r="D172" s="271">
        <f>IFERROR(VLOOKUP($B172,'[9]Trial Blc'!$B$4:O$379,D$2,FALSE),0)</f>
        <v>0</v>
      </c>
      <c r="E172" s="271"/>
      <c r="F172" s="355"/>
      <c r="G172" s="271">
        <f t="shared" si="52"/>
        <v>0</v>
      </c>
      <c r="H172" s="271">
        <f>IFERROR(VLOOKUP($B172,'[9]Trial Blc'!$B$4:S$379,H$2,FALSE),0)</f>
        <v>0</v>
      </c>
      <c r="I172" s="271">
        <f>IFERROR(VLOOKUP($B172,'[9]Trial Blc'!$B$4:T$379,I$2,FALSE),0)</f>
        <v>0</v>
      </c>
      <c r="J172" s="271">
        <f>IFERROR(VLOOKUP($B172,'[9]Trial Blc'!$B$4:U$379,J$2,FALSE),0)</f>
        <v>0</v>
      </c>
      <c r="K172" s="271">
        <f>IFERROR(VLOOKUP($B172,'[9]Trial Blc'!$B$4:V$379,K$2,FALSE),0)</f>
        <v>0</v>
      </c>
      <c r="L172" s="271">
        <f>IFERROR(VLOOKUP($B172,'[9]Trial Blc'!$B$4:W$379,L$2,FALSE),0)</f>
        <v>0</v>
      </c>
      <c r="M172" s="271">
        <f>IFERROR(VLOOKUP($B172,'[9]Trial Blc'!$B$4:X$379,M$2,FALSE),0)</f>
        <v>0</v>
      </c>
      <c r="N172" s="271">
        <f>IFERROR(VLOOKUP($B172,'[9]Trial Blc'!$B$4:Y$379,N$2,FALSE),0)</f>
        <v>0</v>
      </c>
      <c r="O172" s="271">
        <f>IFERROR(VLOOKUP($B172,'[9]Trial Blc'!$B$4:Z$379,O$2,FALSE),0)</f>
        <v>0</v>
      </c>
      <c r="P172" s="271">
        <f>IFERROR(VLOOKUP($B172,'[9]Trial Blc'!$B$4:AA$379,P$2,FALSE),0)</f>
        <v>0</v>
      </c>
      <c r="Q172" s="271">
        <f>IFERROR(VLOOKUP($B172,'[9]Trial Blc'!$B$4:AB$379,Q$2,FALSE),0)</f>
        <v>0</v>
      </c>
      <c r="R172" s="271">
        <f>IFERROR(VLOOKUP($B172,'[9]Trial Blc'!$B$4:AC$379,R$2,FALSE),0)</f>
        <v>0</v>
      </c>
      <c r="S172" s="271">
        <f>IFERROR(VLOOKUP($B172,'[9]Trial Blc'!$B$4:AD$379,S$2,FALSE),0)</f>
        <v>0</v>
      </c>
      <c r="T172" s="271">
        <f t="shared" si="51"/>
        <v>0</v>
      </c>
      <c r="U172" s="150"/>
      <c r="W172" s="10"/>
      <c r="X172" s="12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</row>
    <row r="173" spans="2:38" s="11" customFormat="1" ht="10.5" customHeight="1" x14ac:dyDescent="0.2">
      <c r="B173" s="155">
        <v>1783</v>
      </c>
      <c r="C173" s="12" t="s">
        <v>518</v>
      </c>
      <c r="D173" s="271">
        <f>IFERROR(VLOOKUP($B173,'[9]Trial Blc'!$B$4:O$379,D$2,FALSE),0)</f>
        <v>103392</v>
      </c>
      <c r="E173" s="271"/>
      <c r="F173" s="355"/>
      <c r="G173" s="271">
        <f t="shared" si="52"/>
        <v>103392</v>
      </c>
      <c r="H173" s="271">
        <f>IFERROR(VLOOKUP($B173,'[9]Trial Blc'!$B$4:S$379,H$2,FALSE),0)</f>
        <v>58045</v>
      </c>
      <c r="I173" s="271">
        <f>IFERROR(VLOOKUP($B173,'[9]Trial Blc'!$B$4:T$379,I$2,FALSE),0)</f>
        <v>103391.52</v>
      </c>
      <c r="J173" s="271">
        <f>IFERROR(VLOOKUP($B173,'[9]Trial Blc'!$B$4:U$379,J$2,FALSE),0)</f>
        <v>103391.52</v>
      </c>
      <c r="K173" s="271">
        <f>IFERROR(VLOOKUP($B173,'[9]Trial Blc'!$B$4:V$379,K$2,FALSE),0)</f>
        <v>103391.52</v>
      </c>
      <c r="L173" s="271">
        <f>IFERROR(VLOOKUP($B173,'[9]Trial Blc'!$B$4:W$379,L$2,FALSE),0)</f>
        <v>103391.52</v>
      </c>
      <c r="M173" s="271">
        <f>IFERROR(VLOOKUP($B173,'[9]Trial Blc'!$B$4:X$379,M$2,FALSE),0)</f>
        <v>103391.52</v>
      </c>
      <c r="N173" s="271">
        <f>IFERROR(VLOOKUP($B173,'[9]Trial Blc'!$B$4:Y$379,N$2,FALSE),0)</f>
        <v>103391.52</v>
      </c>
      <c r="O173" s="271">
        <f>IFERROR(VLOOKUP($B173,'[9]Trial Blc'!$B$4:Z$379,O$2,FALSE),0)</f>
        <v>103391.52</v>
      </c>
      <c r="P173" s="271">
        <f>IFERROR(VLOOKUP($B173,'[9]Trial Blc'!$B$4:AA$379,P$2,FALSE),0)</f>
        <v>103391.52</v>
      </c>
      <c r="Q173" s="271">
        <f>IFERROR(VLOOKUP($B173,'[9]Trial Blc'!$B$4:AB$379,Q$2,FALSE),0)</f>
        <v>103391.52</v>
      </c>
      <c r="R173" s="271">
        <f>IFERROR(VLOOKUP($B173,'[9]Trial Blc'!$B$4:AC$379,R$2,FALSE),0)</f>
        <v>103391.52</v>
      </c>
      <c r="S173" s="271">
        <f>IFERROR(VLOOKUP($B173,'[9]Trial Blc'!$B$4:AD$379,S$2,FALSE),0)</f>
        <v>103391.52</v>
      </c>
      <c r="T173" s="271">
        <f t="shared" si="51"/>
        <v>99903.363076923095</v>
      </c>
      <c r="U173" s="150"/>
      <c r="W173" s="10"/>
      <c r="X173" s="12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</row>
    <row r="174" spans="2:38" s="11" customFormat="1" ht="10.5" customHeight="1" x14ac:dyDescent="0.2">
      <c r="B174" s="155">
        <v>1784</v>
      </c>
      <c r="C174" s="12" t="s">
        <v>307</v>
      </c>
      <c r="D174" s="271">
        <f>IFERROR(VLOOKUP($B174,'[9]Trial Blc'!$B$4:O$379,D$2,FALSE),0)</f>
        <v>0</v>
      </c>
      <c r="E174" s="271"/>
      <c r="F174" s="355"/>
      <c r="G174" s="271">
        <f t="shared" si="52"/>
        <v>0</v>
      </c>
      <c r="H174" s="271">
        <f>IFERROR(VLOOKUP($B174,'[9]Trial Blc'!$B$4:S$379,H$2,FALSE),0)</f>
        <v>0</v>
      </c>
      <c r="I174" s="271">
        <f>IFERROR(VLOOKUP($B174,'[9]Trial Blc'!$B$4:T$379,I$2,FALSE),0)</f>
        <v>0</v>
      </c>
      <c r="J174" s="271">
        <f>IFERROR(VLOOKUP($B174,'[9]Trial Blc'!$B$4:U$379,J$2,FALSE),0)</f>
        <v>23.5</v>
      </c>
      <c r="K174" s="271">
        <f>IFERROR(VLOOKUP($B174,'[9]Trial Blc'!$B$4:V$379,K$2,FALSE),0)</f>
        <v>23.5</v>
      </c>
      <c r="L174" s="271">
        <f>IFERROR(VLOOKUP($B174,'[9]Trial Blc'!$B$4:W$379,L$2,FALSE),0)</f>
        <v>23.5</v>
      </c>
      <c r="M174" s="271">
        <f>IFERROR(VLOOKUP($B174,'[9]Trial Blc'!$B$4:X$379,M$2,FALSE),0)</f>
        <v>23.5</v>
      </c>
      <c r="N174" s="271">
        <f>IFERROR(VLOOKUP($B174,'[9]Trial Blc'!$B$4:Y$379,N$2,FALSE),0)</f>
        <v>23.5</v>
      </c>
      <c r="O174" s="271">
        <f>IFERROR(VLOOKUP($B174,'[9]Trial Blc'!$B$4:Z$379,O$2,FALSE),0)</f>
        <v>23.5</v>
      </c>
      <c r="P174" s="271">
        <f>IFERROR(VLOOKUP($B174,'[9]Trial Blc'!$B$4:AA$379,P$2,FALSE),0)</f>
        <v>23.5</v>
      </c>
      <c r="Q174" s="271">
        <f>IFERROR(VLOOKUP($B174,'[9]Trial Blc'!$B$4:AB$379,Q$2,FALSE),0)</f>
        <v>23.5</v>
      </c>
      <c r="R174" s="271">
        <f>IFERROR(VLOOKUP($B174,'[9]Trial Blc'!$B$4:AC$379,R$2,FALSE),0)</f>
        <v>23.5</v>
      </c>
      <c r="S174" s="271">
        <f>IFERROR(VLOOKUP($B174,'[9]Trial Blc'!$B$4:AD$379,S$2,FALSE),0)</f>
        <v>23.5</v>
      </c>
      <c r="T174" s="271">
        <f t="shared" si="51"/>
        <v>18.076923076923077</v>
      </c>
      <c r="U174" s="150"/>
      <c r="W174" s="10"/>
      <c r="X174" s="12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</row>
    <row r="175" spans="2:38" s="11" customFormat="1" ht="10.5" customHeight="1" x14ac:dyDescent="0.2">
      <c r="B175" s="155">
        <v>1799</v>
      </c>
      <c r="C175" s="12" t="s">
        <v>308</v>
      </c>
      <c r="D175" s="271">
        <f>IFERROR(VLOOKUP($B175,'[9]Trial Blc'!$B$4:O$379,D$2,FALSE),0)</f>
        <v>0</v>
      </c>
      <c r="E175" s="271"/>
      <c r="F175" s="355"/>
      <c r="G175" s="271">
        <f t="shared" si="52"/>
        <v>0</v>
      </c>
      <c r="H175" s="271">
        <f>IFERROR(VLOOKUP($B175,'[9]Trial Blc'!$B$4:S$379,H$2,FALSE),0)</f>
        <v>0</v>
      </c>
      <c r="I175" s="271">
        <f>IFERROR(VLOOKUP($B175,'[9]Trial Blc'!$B$4:T$379,I$2,FALSE),0)</f>
        <v>0</v>
      </c>
      <c r="J175" s="271">
        <f>IFERROR(VLOOKUP($B175,'[9]Trial Blc'!$B$4:U$379,J$2,FALSE),0)</f>
        <v>0</v>
      </c>
      <c r="K175" s="271">
        <f>IFERROR(VLOOKUP($B175,'[9]Trial Blc'!$B$4:V$379,K$2,FALSE),0)</f>
        <v>0</v>
      </c>
      <c r="L175" s="271">
        <f>IFERROR(VLOOKUP($B175,'[9]Trial Blc'!$B$4:W$379,L$2,FALSE),0)</f>
        <v>-110125.92</v>
      </c>
      <c r="M175" s="271">
        <f>IFERROR(VLOOKUP($B175,'[9]Trial Blc'!$B$4:X$379,M$2,FALSE),0)</f>
        <v>-110125.92</v>
      </c>
      <c r="N175" s="271">
        <f>IFERROR(VLOOKUP($B175,'[9]Trial Blc'!$B$4:Y$379,N$2,FALSE),0)</f>
        <v>-110125.92</v>
      </c>
      <c r="O175" s="271">
        <f>IFERROR(VLOOKUP($B175,'[9]Trial Blc'!$B$4:Z$379,O$2,FALSE),0)</f>
        <v>-110125.92</v>
      </c>
      <c r="P175" s="271">
        <f>IFERROR(VLOOKUP($B175,'[9]Trial Blc'!$B$4:AA$379,P$2,FALSE),0)</f>
        <v>-110125.92</v>
      </c>
      <c r="Q175" s="271">
        <f>IFERROR(VLOOKUP($B175,'[9]Trial Blc'!$B$4:AB$379,Q$2,FALSE),0)</f>
        <v>-110125.92</v>
      </c>
      <c r="R175" s="271">
        <f>IFERROR(VLOOKUP($B175,'[9]Trial Blc'!$B$4:AC$379,R$2,FALSE),0)</f>
        <v>-110125.92</v>
      </c>
      <c r="S175" s="271">
        <f>IFERROR(VLOOKUP($B175,'[9]Trial Blc'!$B$4:AD$379,S$2,FALSE),0)</f>
        <v>-110125.92</v>
      </c>
      <c r="T175" s="271">
        <f t="shared" si="51"/>
        <v>-67769.796923076938</v>
      </c>
      <c r="U175" s="150"/>
      <c r="W175" s="10"/>
      <c r="X175" s="12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</row>
    <row r="176" spans="2:38" s="11" customFormat="1" ht="10.5" customHeight="1" x14ac:dyDescent="0.2">
      <c r="B176" s="155"/>
      <c r="C176" s="178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5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</row>
    <row r="177" spans="1:40" s="11" customFormat="1" x14ac:dyDescent="0.2">
      <c r="D177" s="72">
        <f t="shared" ref="D177:S177" si="53">SUM(D160:D176)</f>
        <v>200571.21000000002</v>
      </c>
      <c r="E177" s="72">
        <f t="shared" si="53"/>
        <v>0</v>
      </c>
      <c r="F177" s="72">
        <f t="shared" si="53"/>
        <v>0</v>
      </c>
      <c r="G177" s="72">
        <f t="shared" si="53"/>
        <v>200571.21000000002</v>
      </c>
      <c r="H177" s="72">
        <f t="shared" si="53"/>
        <v>155672.12</v>
      </c>
      <c r="I177" s="72">
        <f t="shared" si="53"/>
        <v>161244.56</v>
      </c>
      <c r="J177" s="72">
        <f t="shared" si="53"/>
        <v>145083.56</v>
      </c>
      <c r="K177" s="72">
        <f t="shared" si="53"/>
        <v>139033.04999999999</v>
      </c>
      <c r="L177" s="72">
        <f t="shared" si="53"/>
        <v>11119.760000000009</v>
      </c>
      <c r="M177" s="72">
        <f t="shared" si="53"/>
        <v>11119.73000000001</v>
      </c>
      <c r="N177" s="72">
        <f t="shared" si="53"/>
        <v>11119.710000000006</v>
      </c>
      <c r="O177" s="72">
        <f t="shared" si="53"/>
        <v>11119.710000000006</v>
      </c>
      <c r="P177" s="72">
        <f t="shared" si="53"/>
        <v>11119.720000000001</v>
      </c>
      <c r="Q177" s="72">
        <f t="shared" si="53"/>
        <v>11119.700000000012</v>
      </c>
      <c r="R177" s="72">
        <f t="shared" si="53"/>
        <v>11119.690000000002</v>
      </c>
      <c r="S177" s="72">
        <f t="shared" si="53"/>
        <v>11119.700000000012</v>
      </c>
      <c r="T177" s="72">
        <f>AVERAGE(G177:S177)</f>
        <v>68504.786153846129</v>
      </c>
      <c r="U177" s="150"/>
      <c r="W177" s="10"/>
      <c r="X177" s="72">
        <f>SUM(X160:X176)</f>
        <v>0</v>
      </c>
      <c r="Y177" s="72"/>
      <c r="Z177" s="72">
        <f>SUM(Z160:Z176)</f>
        <v>0</v>
      </c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</row>
    <row r="178" spans="1:40" s="8" customFormat="1" ht="22.5" customHeight="1" thickBot="1" x14ac:dyDescent="0.3">
      <c r="B178" s="153"/>
      <c r="C178" s="283" t="s">
        <v>310</v>
      </c>
      <c r="D178" s="73">
        <f>+D158+D177</f>
        <v>200571.21000000002</v>
      </c>
      <c r="E178" s="73"/>
      <c r="F178" s="73">
        <f t="shared" ref="F178:S178" si="54">+F158+F177</f>
        <v>0</v>
      </c>
      <c r="G178" s="73">
        <f t="shared" si="54"/>
        <v>200571.21000000002</v>
      </c>
      <c r="H178" s="73">
        <f t="shared" si="54"/>
        <v>155672.12</v>
      </c>
      <c r="I178" s="73">
        <f t="shared" si="54"/>
        <v>161244.56</v>
      </c>
      <c r="J178" s="73">
        <f t="shared" si="54"/>
        <v>145083.56</v>
      </c>
      <c r="K178" s="73">
        <f t="shared" si="54"/>
        <v>139033.04999999999</v>
      </c>
      <c r="L178" s="73">
        <f t="shared" si="54"/>
        <v>11119.760000000009</v>
      </c>
      <c r="M178" s="73">
        <f t="shared" si="54"/>
        <v>11119.73000000001</v>
      </c>
      <c r="N178" s="73">
        <f t="shared" si="54"/>
        <v>11119.710000000006</v>
      </c>
      <c r="O178" s="73">
        <f t="shared" si="54"/>
        <v>11119.710000000006</v>
      </c>
      <c r="P178" s="73">
        <f t="shared" si="54"/>
        <v>11119.720000000001</v>
      </c>
      <c r="Q178" s="73">
        <f t="shared" si="54"/>
        <v>11119.700000000012</v>
      </c>
      <c r="R178" s="73">
        <f t="shared" si="54"/>
        <v>11119.690000000002</v>
      </c>
      <c r="S178" s="73">
        <f t="shared" si="54"/>
        <v>11119.700000000012</v>
      </c>
      <c r="T178" s="73">
        <f>AVERAGE(G178:S178)</f>
        <v>68504.786153846129</v>
      </c>
      <c r="U178" s="146"/>
      <c r="W178" s="66"/>
      <c r="X178" s="73">
        <f>+X158+X177</f>
        <v>0</v>
      </c>
      <c r="Y178" s="73"/>
      <c r="Z178" s="73">
        <f>+Z158+Z177</f>
        <v>-3884565.1600000006</v>
      </c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13"/>
      <c r="AN178" s="13"/>
    </row>
    <row r="179" spans="1:40" s="33" customFormat="1" ht="10.5" thickTop="1" x14ac:dyDescent="0.2">
      <c r="A179" s="38" t="s">
        <v>131</v>
      </c>
      <c r="B179" s="162"/>
      <c r="C179" s="36"/>
      <c r="D179" s="34"/>
      <c r="E179" s="34"/>
      <c r="F179" s="34"/>
      <c r="G179" s="34"/>
      <c r="H179" s="3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163" t="s">
        <v>519</v>
      </c>
      <c r="V179" s="35" t="s">
        <v>270</v>
      </c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6"/>
      <c r="AN179" s="36"/>
    </row>
    <row r="180" spans="1:40" s="33" customFormat="1" x14ac:dyDescent="0.2">
      <c r="A180" s="38" t="s">
        <v>132</v>
      </c>
      <c r="B180" s="162"/>
      <c r="C180" s="36"/>
      <c r="D180" s="34"/>
      <c r="E180" s="34"/>
      <c r="F180" s="34"/>
      <c r="G180" s="10">
        <f>SUM(D180:F180)</f>
        <v>0</v>
      </c>
      <c r="H180" s="3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163" t="s">
        <v>520</v>
      </c>
      <c r="V180" s="37" t="s">
        <v>311</v>
      </c>
      <c r="W180" s="34"/>
      <c r="X180" s="34"/>
      <c r="Y180" s="34"/>
      <c r="Z180" s="34">
        <f>SUM(W180:Y180)</f>
        <v>0</v>
      </c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6"/>
      <c r="AN180" s="36"/>
    </row>
    <row r="181" spans="1:40" s="33" customFormat="1" x14ac:dyDescent="0.2">
      <c r="A181" s="38" t="s">
        <v>133</v>
      </c>
      <c r="B181" s="162"/>
      <c r="C181" s="277"/>
      <c r="D181" s="34"/>
      <c r="E181" s="34"/>
      <c r="F181" s="34">
        <f>-F177</f>
        <v>0</v>
      </c>
      <c r="G181" s="34"/>
      <c r="H181" s="3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163"/>
      <c r="V181" s="35"/>
      <c r="W181" s="34"/>
      <c r="X181" s="34">
        <f>-X177</f>
        <v>0</v>
      </c>
      <c r="Y181" s="34">
        <f>-Y177</f>
        <v>0</v>
      </c>
      <c r="Z181" s="34">
        <f>SUM(W181:Y181)</f>
        <v>0</v>
      </c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6"/>
      <c r="AN181" s="36"/>
    </row>
    <row r="182" spans="1:40" s="33" customFormat="1" x14ac:dyDescent="0.2">
      <c r="A182" s="76" t="s">
        <v>312</v>
      </c>
      <c r="B182" s="162"/>
      <c r="C182" s="36"/>
      <c r="D182" s="34"/>
      <c r="E182" s="34"/>
      <c r="F182" s="34">
        <f>+F177-F180+F181</f>
        <v>0</v>
      </c>
      <c r="G182" s="34">
        <f>+G178-G180-G181</f>
        <v>200571.21000000002</v>
      </c>
      <c r="H182" s="3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>
        <f>+S178-S180</f>
        <v>11119.700000000012</v>
      </c>
      <c r="T182" s="74"/>
      <c r="U182" s="163" t="s">
        <v>521</v>
      </c>
      <c r="V182" s="35" t="s">
        <v>313</v>
      </c>
      <c r="W182" s="34">
        <f>+W175-W180</f>
        <v>0</v>
      </c>
      <c r="X182" s="34">
        <f>+X177-X180+X181</f>
        <v>0</v>
      </c>
      <c r="Y182" s="34"/>
      <c r="Z182" s="34">
        <f>+Z177-Z180+Z181</f>
        <v>0</v>
      </c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>
        <f>+AL175-AL180</f>
        <v>0</v>
      </c>
      <c r="AM182" s="36"/>
      <c r="AN182" s="36"/>
    </row>
    <row r="183" spans="1:40" s="7" customFormat="1" x14ac:dyDescent="0.2">
      <c r="B183" s="145"/>
      <c r="C183" s="12"/>
      <c r="D183" s="11"/>
      <c r="E183" s="11"/>
      <c r="F183" s="12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49"/>
      <c r="W183" s="11"/>
      <c r="X183" s="9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</row>
    <row r="184" spans="1:40" s="7" customFormat="1" ht="10.5" x14ac:dyDescent="0.25">
      <c r="A184" s="8" t="s">
        <v>314</v>
      </c>
      <c r="B184" s="155">
        <v>1700</v>
      </c>
      <c r="C184" s="12" t="s">
        <v>315</v>
      </c>
      <c r="D184" s="271">
        <f>IFERROR(VLOOKUP($B184,'[9]Trial Blc'!$B$4:O$379,D$2,FALSE),0)</f>
        <v>0</v>
      </c>
      <c r="E184" s="271"/>
      <c r="F184" s="355"/>
      <c r="G184" s="271">
        <f t="shared" ref="G184:G198" si="55">SUM(D184:F184)</f>
        <v>0</v>
      </c>
      <c r="H184" s="271">
        <f>IFERROR(VLOOKUP($B184,'[9]Trial Blc'!$B$4:S$379,H$2,FALSE),0)</f>
        <v>0</v>
      </c>
      <c r="I184" s="271">
        <f>IFERROR(VLOOKUP($B184,'[9]Trial Blc'!$B$4:T$379,I$2,FALSE),0)</f>
        <v>0</v>
      </c>
      <c r="J184" s="271">
        <f>IFERROR(VLOOKUP($B184,'[9]Trial Blc'!$B$4:U$379,J$2,FALSE),0)</f>
        <v>0</v>
      </c>
      <c r="K184" s="271">
        <f>IFERROR(VLOOKUP($B184,'[9]Trial Blc'!$B$4:V$379,K$2,FALSE),0)</f>
        <v>0</v>
      </c>
      <c r="L184" s="271">
        <f>IFERROR(VLOOKUP($B184,'[9]Trial Blc'!$B$4:W$379,L$2,FALSE),0)</f>
        <v>0</v>
      </c>
      <c r="M184" s="271">
        <f>IFERROR(VLOOKUP($B184,'[9]Trial Blc'!$B$4:X$379,M$2,FALSE),0)</f>
        <v>0</v>
      </c>
      <c r="N184" s="271">
        <f>IFERROR(VLOOKUP($B184,'[9]Trial Blc'!$B$4:Y$379,N$2,FALSE),0)</f>
        <v>0</v>
      </c>
      <c r="O184" s="271">
        <f>IFERROR(VLOOKUP($B184,'[9]Trial Blc'!$B$4:Z$379,O$2,FALSE),0)</f>
        <v>0</v>
      </c>
      <c r="P184" s="271">
        <f>IFERROR(VLOOKUP($B184,'[9]Trial Blc'!$B$4:AA$379,P$2,FALSE),0)</f>
        <v>0</v>
      </c>
      <c r="Q184" s="271">
        <f>IFERROR(VLOOKUP($B184,'[9]Trial Blc'!$B$4:AB$379,Q$2,FALSE),0)</f>
        <v>0</v>
      </c>
      <c r="R184" s="271">
        <f>IFERROR(VLOOKUP($B184,'[9]Trial Blc'!$B$4:AC$379,R$2,FALSE),0)</f>
        <v>0</v>
      </c>
      <c r="S184" s="271">
        <f>IFERROR(VLOOKUP($B184,'[9]Trial Blc'!$B$4:AD$379,S$2,FALSE),0)</f>
        <v>0</v>
      </c>
      <c r="T184" s="271">
        <f t="shared" ref="T184:T198" si="56">AVERAGE(G184:S184)</f>
        <v>0</v>
      </c>
      <c r="U184" s="149"/>
      <c r="W184" s="10"/>
      <c r="X184" s="12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1"/>
      <c r="AN184" s="11"/>
    </row>
    <row r="185" spans="1:40" s="7" customFormat="1" x14ac:dyDescent="0.2">
      <c r="B185" s="145">
        <v>1705</v>
      </c>
      <c r="C185" s="12" t="s">
        <v>316</v>
      </c>
      <c r="D185" s="271">
        <f>IFERROR(VLOOKUP($B185,'[9]Trial Blc'!$B$4:O$379,D$2,FALSE),0)</f>
        <v>25278.79</v>
      </c>
      <c r="E185" s="271"/>
      <c r="F185" s="355"/>
      <c r="G185" s="271">
        <f t="shared" si="55"/>
        <v>25278.79</v>
      </c>
      <c r="H185" s="271">
        <f>IFERROR(VLOOKUP($B185,'[9]Trial Blc'!$B$4:S$379,H$2,FALSE),0)</f>
        <v>25278.79</v>
      </c>
      <c r="I185" s="271">
        <f>IFERROR(VLOOKUP($B185,'[9]Trial Blc'!$B$4:T$379,I$2,FALSE),0)</f>
        <v>25278.79</v>
      </c>
      <c r="J185" s="271">
        <f>IFERROR(VLOOKUP($B185,'[9]Trial Blc'!$B$4:U$379,J$2,FALSE),0)</f>
        <v>25278.789999999997</v>
      </c>
      <c r="K185" s="271">
        <f>IFERROR(VLOOKUP($B185,'[9]Trial Blc'!$B$4:V$379,K$2,FALSE),0)</f>
        <v>25601.99</v>
      </c>
      <c r="L185" s="271">
        <f>IFERROR(VLOOKUP($B185,'[9]Trial Blc'!$B$4:W$379,L$2,FALSE),0)</f>
        <v>26951.66</v>
      </c>
      <c r="M185" s="271">
        <f>IFERROR(VLOOKUP($B185,'[9]Trial Blc'!$B$4:X$379,M$2,FALSE),0)</f>
        <v>29167.52</v>
      </c>
      <c r="N185" s="271">
        <f>IFERROR(VLOOKUP($B185,'[9]Trial Blc'!$B$4:Y$379,N$2,FALSE),0)</f>
        <v>34311.920000000006</v>
      </c>
      <c r="O185" s="271">
        <f>IFERROR(VLOOKUP($B185,'[9]Trial Blc'!$B$4:Z$379,O$2,FALSE),0)</f>
        <v>37932.71</v>
      </c>
      <c r="P185" s="271">
        <f>IFERROR(VLOOKUP($B185,'[9]Trial Blc'!$B$4:AA$379,P$2,FALSE),0)</f>
        <v>39988.67</v>
      </c>
      <c r="Q185" s="271">
        <f>IFERROR(VLOOKUP($B185,'[9]Trial Blc'!$B$4:AB$379,Q$2,FALSE),0)</f>
        <v>44018.63</v>
      </c>
      <c r="R185" s="271">
        <f>IFERROR(VLOOKUP($B185,'[9]Trial Blc'!$B$4:AC$379,R$2,FALSE),0)</f>
        <v>51422.48</v>
      </c>
      <c r="S185" s="271">
        <f>IFERROR(VLOOKUP($B185,'[9]Trial Blc'!$B$4:AD$379,S$2,FALSE),0)</f>
        <v>57063.08</v>
      </c>
      <c r="T185" s="271">
        <f t="shared" si="56"/>
        <v>34428.755384615382</v>
      </c>
      <c r="U185" s="149"/>
      <c r="W185" s="10"/>
      <c r="X185" s="9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1"/>
      <c r="AN185" s="11"/>
    </row>
    <row r="186" spans="1:40" s="7" customFormat="1" x14ac:dyDescent="0.2">
      <c r="B186" s="145">
        <v>1706</v>
      </c>
      <c r="C186" s="12" t="s">
        <v>317</v>
      </c>
      <c r="D186" s="271">
        <f>IFERROR(VLOOKUP($B186,'[9]Trial Blc'!$B$4:O$379,D$2,FALSE),0)</f>
        <v>149871.35999999999</v>
      </c>
      <c r="E186" s="271"/>
      <c r="F186" s="355"/>
      <c r="G186" s="271">
        <f t="shared" si="55"/>
        <v>149871.35999999999</v>
      </c>
      <c r="H186" s="271">
        <f>IFERROR(VLOOKUP($B186,'[9]Trial Blc'!$B$4:S$379,H$2,FALSE),0)</f>
        <v>150082.62</v>
      </c>
      <c r="I186" s="271">
        <f>IFERROR(VLOOKUP($B186,'[9]Trial Blc'!$B$4:T$379,I$2,FALSE),0)</f>
        <v>150293.88</v>
      </c>
      <c r="J186" s="271">
        <f>IFERROR(VLOOKUP($B186,'[9]Trial Blc'!$B$4:U$379,J$2,FALSE),0)</f>
        <v>150505.13999999998</v>
      </c>
      <c r="K186" s="271">
        <f>IFERROR(VLOOKUP($B186,'[9]Trial Blc'!$B$4:V$379,K$2,FALSE),0)</f>
        <v>151062.16999999998</v>
      </c>
      <c r="L186" s="271">
        <f>IFERROR(VLOOKUP($B186,'[9]Trial Blc'!$B$4:W$379,L$2,FALSE),0)</f>
        <v>151686.81</v>
      </c>
      <c r="M186" s="271">
        <f>IFERROR(VLOOKUP($B186,'[9]Trial Blc'!$B$4:X$379,M$2,FALSE),0)</f>
        <v>152468.88</v>
      </c>
      <c r="N186" s="271">
        <f>IFERROR(VLOOKUP($B186,'[9]Trial Blc'!$B$4:Y$379,N$2,FALSE),0)</f>
        <v>157935.44</v>
      </c>
      <c r="O186" s="271">
        <f>IFERROR(VLOOKUP($B186,'[9]Trial Blc'!$B$4:Z$379,O$2,FALSE),0)</f>
        <v>162016.16999999998</v>
      </c>
      <c r="P186" s="271">
        <f>IFERROR(VLOOKUP($B186,'[9]Trial Blc'!$B$4:AA$379,P$2,FALSE),0)</f>
        <v>167640.94999999998</v>
      </c>
      <c r="Q186" s="271">
        <f>IFERROR(VLOOKUP($B186,'[9]Trial Blc'!$B$4:AB$379,Q$2,FALSE),0)</f>
        <v>173355.48</v>
      </c>
      <c r="R186" s="271">
        <f>IFERROR(VLOOKUP($B186,'[9]Trial Blc'!$B$4:AC$379,R$2,FALSE),0)</f>
        <v>174318.15</v>
      </c>
      <c r="S186" s="271">
        <f>IFERROR(VLOOKUP($B186,'[9]Trial Blc'!$B$4:AD$379,S$2,FALSE),0)</f>
        <v>174529.41</v>
      </c>
      <c r="T186" s="271">
        <f t="shared" si="56"/>
        <v>158905.11230769227</v>
      </c>
      <c r="U186" s="149"/>
      <c r="W186" s="10"/>
      <c r="X186" s="9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1"/>
      <c r="AN186" s="11"/>
    </row>
    <row r="187" spans="1:40" s="7" customFormat="1" x14ac:dyDescent="0.2">
      <c r="B187" s="145">
        <v>1707</v>
      </c>
      <c r="C187" s="12" t="s">
        <v>318</v>
      </c>
      <c r="D187" s="271">
        <f>IFERROR(VLOOKUP($B187,'[9]Trial Blc'!$B$4:O$379,D$2,FALSE),0)</f>
        <v>308503.62</v>
      </c>
      <c r="E187" s="271"/>
      <c r="F187" s="355"/>
      <c r="G187" s="271">
        <f t="shared" si="55"/>
        <v>308503.62</v>
      </c>
      <c r="H187" s="271">
        <f>IFERROR(VLOOKUP($B187,'[9]Trial Blc'!$B$4:S$379,H$2,FALSE),0)</f>
        <v>308503.62</v>
      </c>
      <c r="I187" s="271">
        <f>IFERROR(VLOOKUP($B187,'[9]Trial Blc'!$B$4:T$379,I$2,FALSE),0)</f>
        <v>308503.62</v>
      </c>
      <c r="J187" s="271">
        <f>IFERROR(VLOOKUP($B187,'[9]Trial Blc'!$B$4:U$379,J$2,FALSE),0)</f>
        <v>350457.80000000005</v>
      </c>
      <c r="K187" s="271">
        <f>IFERROR(VLOOKUP($B187,'[9]Trial Blc'!$B$4:V$379,K$2,FALSE),0)</f>
        <v>354130.02</v>
      </c>
      <c r="L187" s="271">
        <f>IFERROR(VLOOKUP($B187,'[9]Trial Blc'!$B$4:W$379,L$2,FALSE),0)</f>
        <v>379535.77</v>
      </c>
      <c r="M187" s="271">
        <f>IFERROR(VLOOKUP($B187,'[9]Trial Blc'!$B$4:X$379,M$2,FALSE),0)</f>
        <v>379535.77</v>
      </c>
      <c r="N187" s="271">
        <f>IFERROR(VLOOKUP($B187,'[9]Trial Blc'!$B$4:Y$379,N$2,FALSE),0)</f>
        <v>379535.77</v>
      </c>
      <c r="O187" s="271">
        <f>IFERROR(VLOOKUP($B187,'[9]Trial Blc'!$B$4:Z$379,O$2,FALSE),0)</f>
        <v>384722.28</v>
      </c>
      <c r="P187" s="271">
        <f>IFERROR(VLOOKUP($B187,'[9]Trial Blc'!$B$4:AA$379,P$2,FALSE),0)</f>
        <v>384722.28</v>
      </c>
      <c r="Q187" s="271">
        <f>IFERROR(VLOOKUP($B187,'[9]Trial Blc'!$B$4:AB$379,Q$2,FALSE),0)</f>
        <v>392618.53</v>
      </c>
      <c r="R187" s="271">
        <f>IFERROR(VLOOKUP($B187,'[9]Trial Blc'!$B$4:AC$379,R$2,FALSE),0)</f>
        <v>392618.53</v>
      </c>
      <c r="S187" s="271">
        <f>IFERROR(VLOOKUP($B187,'[9]Trial Blc'!$B$4:AD$379,S$2,FALSE),0)</f>
        <v>392618.53</v>
      </c>
      <c r="T187" s="271">
        <f t="shared" si="56"/>
        <v>362769.70307692321</v>
      </c>
      <c r="U187" s="149"/>
      <c r="W187" s="10"/>
      <c r="X187" s="9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1"/>
      <c r="AN187" s="11"/>
    </row>
    <row r="188" spans="1:40" s="7" customFormat="1" x14ac:dyDescent="0.2">
      <c r="B188" s="145">
        <v>1708</v>
      </c>
      <c r="C188" s="12" t="s">
        <v>319</v>
      </c>
      <c r="D188" s="271">
        <f>IFERROR(VLOOKUP($B188,'[9]Trial Blc'!$B$4:O$379,D$2,FALSE),0)</f>
        <v>22500</v>
      </c>
      <c r="E188" s="271"/>
      <c r="F188" s="355"/>
      <c r="G188" s="271">
        <f t="shared" si="55"/>
        <v>22500</v>
      </c>
      <c r="H188" s="271">
        <f>IFERROR(VLOOKUP($B188,'[9]Trial Blc'!$B$4:S$379,H$2,FALSE),0)</f>
        <v>22500</v>
      </c>
      <c r="I188" s="271">
        <f>IFERROR(VLOOKUP($B188,'[9]Trial Blc'!$B$4:T$379,I$2,FALSE),0)</f>
        <v>22500</v>
      </c>
      <c r="J188" s="271">
        <f>IFERROR(VLOOKUP($B188,'[9]Trial Blc'!$B$4:U$379,J$2,FALSE),0)</f>
        <v>22500</v>
      </c>
      <c r="K188" s="271">
        <f>IFERROR(VLOOKUP($B188,'[9]Trial Blc'!$B$4:V$379,K$2,FALSE),0)</f>
        <v>22500</v>
      </c>
      <c r="L188" s="271">
        <f>IFERROR(VLOOKUP($B188,'[9]Trial Blc'!$B$4:W$379,L$2,FALSE),0)</f>
        <v>22500</v>
      </c>
      <c r="M188" s="271">
        <f>IFERROR(VLOOKUP($B188,'[9]Trial Blc'!$B$4:X$379,M$2,FALSE),0)</f>
        <v>22500</v>
      </c>
      <c r="N188" s="271">
        <f>IFERROR(VLOOKUP($B188,'[9]Trial Blc'!$B$4:Y$379,N$2,FALSE),0)</f>
        <v>22500</v>
      </c>
      <c r="O188" s="271">
        <f>IFERROR(VLOOKUP($B188,'[9]Trial Blc'!$B$4:Z$379,O$2,FALSE),0)</f>
        <v>22500</v>
      </c>
      <c r="P188" s="271">
        <f>IFERROR(VLOOKUP($B188,'[9]Trial Blc'!$B$4:AA$379,P$2,FALSE),0)</f>
        <v>22500</v>
      </c>
      <c r="Q188" s="271">
        <f>IFERROR(VLOOKUP($B188,'[9]Trial Blc'!$B$4:AB$379,Q$2,FALSE),0)</f>
        <v>22500</v>
      </c>
      <c r="R188" s="271">
        <f>IFERROR(VLOOKUP($B188,'[9]Trial Blc'!$B$4:AC$379,R$2,FALSE),0)</f>
        <v>22500</v>
      </c>
      <c r="S188" s="271">
        <f>IFERROR(VLOOKUP($B188,'[9]Trial Blc'!$B$4:AD$379,S$2,FALSE),0)</f>
        <v>22500</v>
      </c>
      <c r="T188" s="271">
        <f t="shared" si="56"/>
        <v>22500</v>
      </c>
      <c r="U188" s="149"/>
      <c r="W188" s="10"/>
      <c r="X188" s="9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1"/>
      <c r="AN188" s="11"/>
    </row>
    <row r="189" spans="1:40" s="7" customFormat="1" x14ac:dyDescent="0.2">
      <c r="B189" s="145">
        <v>1709</v>
      </c>
      <c r="C189" s="12" t="s">
        <v>320</v>
      </c>
      <c r="D189" s="271">
        <f>IFERROR(VLOOKUP($B189,'[9]Trial Blc'!$B$4:O$379,D$2,FALSE),0)</f>
        <v>0</v>
      </c>
      <c r="E189" s="271"/>
      <c r="F189" s="355"/>
      <c r="G189" s="271">
        <f t="shared" si="55"/>
        <v>0</v>
      </c>
      <c r="H189" s="271">
        <f>IFERROR(VLOOKUP($B189,'[9]Trial Blc'!$B$4:S$379,H$2,FALSE),0)</f>
        <v>0</v>
      </c>
      <c r="I189" s="271">
        <f>IFERROR(VLOOKUP($B189,'[9]Trial Blc'!$B$4:T$379,I$2,FALSE),0)</f>
        <v>0</v>
      </c>
      <c r="J189" s="271">
        <f>IFERROR(VLOOKUP($B189,'[9]Trial Blc'!$B$4:U$379,J$2,FALSE),0)</f>
        <v>0</v>
      </c>
      <c r="K189" s="271">
        <f>IFERROR(VLOOKUP($B189,'[9]Trial Blc'!$B$4:V$379,K$2,FALSE),0)</f>
        <v>0</v>
      </c>
      <c r="L189" s="271">
        <f>IFERROR(VLOOKUP($B189,'[9]Trial Blc'!$B$4:W$379,L$2,FALSE),0)</f>
        <v>887.9</v>
      </c>
      <c r="M189" s="271">
        <f>IFERROR(VLOOKUP($B189,'[9]Trial Blc'!$B$4:X$379,M$2,FALSE),0)</f>
        <v>887.9</v>
      </c>
      <c r="N189" s="271">
        <f>IFERROR(VLOOKUP($B189,'[9]Trial Blc'!$B$4:Y$379,N$2,FALSE),0)</f>
        <v>159587.9</v>
      </c>
      <c r="O189" s="271">
        <f>IFERROR(VLOOKUP($B189,'[9]Trial Blc'!$B$4:Z$379,O$2,FALSE),0)</f>
        <v>48612.9</v>
      </c>
      <c r="P189" s="271">
        <f>IFERROR(VLOOKUP($B189,'[9]Trial Blc'!$B$4:AA$379,P$2,FALSE),0)</f>
        <v>149946.13</v>
      </c>
      <c r="Q189" s="271">
        <f>IFERROR(VLOOKUP($B189,'[9]Trial Blc'!$B$4:AB$379,Q$2,FALSE),0)</f>
        <v>149946.13</v>
      </c>
      <c r="R189" s="271">
        <f>IFERROR(VLOOKUP($B189,'[9]Trial Blc'!$B$4:AC$379,R$2,FALSE),0)</f>
        <v>159587.9</v>
      </c>
      <c r="S189" s="271">
        <f>IFERROR(VLOOKUP($B189,'[9]Trial Blc'!$B$4:AD$379,S$2,FALSE),0)</f>
        <v>159587.9</v>
      </c>
      <c r="T189" s="271">
        <f t="shared" si="56"/>
        <v>63772.666153846156</v>
      </c>
      <c r="U189" s="149"/>
      <c r="W189" s="10"/>
      <c r="X189" s="9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1"/>
      <c r="AN189" s="11"/>
    </row>
    <row r="190" spans="1:40" s="11" customFormat="1" ht="10.5" customHeight="1" x14ac:dyDescent="0.2">
      <c r="B190" s="155">
        <v>1710</v>
      </c>
      <c r="C190" s="12" t="s">
        <v>321</v>
      </c>
      <c r="D190" s="271">
        <f>IFERROR(VLOOKUP($B190,'[9]Trial Blc'!$B$4:O$379,D$2,FALSE),0)</f>
        <v>17500</v>
      </c>
      <c r="E190" s="271"/>
      <c r="F190" s="355"/>
      <c r="G190" s="271">
        <f t="shared" si="55"/>
        <v>17500</v>
      </c>
      <c r="H190" s="271">
        <f>IFERROR(VLOOKUP($B190,'[9]Trial Blc'!$B$4:S$379,H$2,FALSE),0)</f>
        <v>17500</v>
      </c>
      <c r="I190" s="271">
        <f>IFERROR(VLOOKUP($B190,'[9]Trial Blc'!$B$4:T$379,I$2,FALSE),0)</f>
        <v>17500</v>
      </c>
      <c r="J190" s="271">
        <f>IFERROR(VLOOKUP($B190,'[9]Trial Blc'!$B$4:U$379,J$2,FALSE),0)</f>
        <v>17500</v>
      </c>
      <c r="K190" s="271">
        <f>IFERROR(VLOOKUP($B190,'[9]Trial Blc'!$B$4:V$379,K$2,FALSE),0)</f>
        <v>17500</v>
      </c>
      <c r="L190" s="271">
        <f>IFERROR(VLOOKUP($B190,'[9]Trial Blc'!$B$4:W$379,L$2,FALSE),0)</f>
        <v>17500</v>
      </c>
      <c r="M190" s="271">
        <f>IFERROR(VLOOKUP($B190,'[9]Trial Blc'!$B$4:X$379,M$2,FALSE),0)</f>
        <v>17500</v>
      </c>
      <c r="N190" s="271">
        <f>IFERROR(VLOOKUP($B190,'[9]Trial Blc'!$B$4:Y$379,N$2,FALSE),0)</f>
        <v>17500</v>
      </c>
      <c r="O190" s="271">
        <f>IFERROR(VLOOKUP($B190,'[9]Trial Blc'!$B$4:Z$379,O$2,FALSE),0)</f>
        <v>17500</v>
      </c>
      <c r="P190" s="271">
        <f>IFERROR(VLOOKUP($B190,'[9]Trial Blc'!$B$4:AA$379,P$2,FALSE),0)</f>
        <v>17500</v>
      </c>
      <c r="Q190" s="271">
        <f>IFERROR(VLOOKUP($B190,'[9]Trial Blc'!$B$4:AB$379,Q$2,FALSE),0)</f>
        <v>17500</v>
      </c>
      <c r="R190" s="271">
        <f>IFERROR(VLOOKUP($B190,'[9]Trial Blc'!$B$4:AC$379,R$2,FALSE),0)</f>
        <v>17500</v>
      </c>
      <c r="S190" s="271">
        <f>IFERROR(VLOOKUP($B190,'[9]Trial Blc'!$B$4:AD$379,S$2,FALSE),0)</f>
        <v>17500</v>
      </c>
      <c r="T190" s="271">
        <f t="shared" si="56"/>
        <v>17500</v>
      </c>
      <c r="U190" s="150"/>
      <c r="W190" s="10"/>
      <c r="X190" s="12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</row>
    <row r="191" spans="1:40" s="7" customFormat="1" x14ac:dyDescent="0.2">
      <c r="B191" s="145">
        <v>1711</v>
      </c>
      <c r="C191" s="12" t="s">
        <v>322</v>
      </c>
      <c r="D191" s="271">
        <f>IFERROR(VLOOKUP($B191,'[9]Trial Blc'!$B$4:O$379,D$2,FALSE),0)</f>
        <v>0</v>
      </c>
      <c r="E191" s="271"/>
      <c r="F191" s="355"/>
      <c r="G191" s="271">
        <f t="shared" si="55"/>
        <v>0</v>
      </c>
      <c r="H191" s="271">
        <f>IFERROR(VLOOKUP($B191,'[9]Trial Blc'!$B$4:S$379,H$2,FALSE),0)</f>
        <v>0</v>
      </c>
      <c r="I191" s="271">
        <f>IFERROR(VLOOKUP($B191,'[9]Trial Blc'!$B$4:T$379,I$2,FALSE),0)</f>
        <v>0</v>
      </c>
      <c r="J191" s="271">
        <f>IFERROR(VLOOKUP($B191,'[9]Trial Blc'!$B$4:U$379,J$2,FALSE),0)</f>
        <v>0</v>
      </c>
      <c r="K191" s="271">
        <f>IFERROR(VLOOKUP($B191,'[9]Trial Blc'!$B$4:V$379,K$2,FALSE),0)</f>
        <v>0</v>
      </c>
      <c r="L191" s="271">
        <f>IFERROR(VLOOKUP($B191,'[9]Trial Blc'!$B$4:W$379,L$2,FALSE),0)</f>
        <v>0</v>
      </c>
      <c r="M191" s="271">
        <f>IFERROR(VLOOKUP($B191,'[9]Trial Blc'!$B$4:X$379,M$2,FALSE),0)</f>
        <v>0</v>
      </c>
      <c r="N191" s="271">
        <f>IFERROR(VLOOKUP($B191,'[9]Trial Blc'!$B$4:Y$379,N$2,FALSE),0)</f>
        <v>37000</v>
      </c>
      <c r="O191" s="271">
        <f>IFERROR(VLOOKUP($B191,'[9]Trial Blc'!$B$4:Z$379,O$2,FALSE),0)</f>
        <v>27749.9</v>
      </c>
      <c r="P191" s="271">
        <f>IFERROR(VLOOKUP($B191,'[9]Trial Blc'!$B$4:AA$379,P$2,FALSE),0)</f>
        <v>40787</v>
      </c>
      <c r="Q191" s="271">
        <f>IFERROR(VLOOKUP($B191,'[9]Trial Blc'!$B$4:AB$379,Q$2,FALSE),0)</f>
        <v>40787</v>
      </c>
      <c r="R191" s="271">
        <f>IFERROR(VLOOKUP($B191,'[9]Trial Blc'!$B$4:AC$379,R$2,FALSE),0)</f>
        <v>40787</v>
      </c>
      <c r="S191" s="271">
        <f>IFERROR(VLOOKUP($B191,'[9]Trial Blc'!$B$4:AD$379,S$2,FALSE),0)</f>
        <v>40787</v>
      </c>
      <c r="T191" s="271">
        <f t="shared" si="56"/>
        <v>17530.607692307691</v>
      </c>
      <c r="U191" s="149"/>
      <c r="W191" s="10"/>
      <c r="X191" s="9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1"/>
      <c r="AN191" s="11"/>
    </row>
    <row r="192" spans="1:40" s="7" customFormat="1" x14ac:dyDescent="0.2">
      <c r="B192" s="145">
        <v>1713</v>
      </c>
      <c r="C192" s="12" t="s">
        <v>324</v>
      </c>
      <c r="D192" s="271">
        <f>IFERROR(VLOOKUP($B192,'[9]Trial Blc'!$B$4:O$379,D$2,FALSE),0)</f>
        <v>0</v>
      </c>
      <c r="E192" s="271"/>
      <c r="F192" s="355"/>
      <c r="G192" s="271">
        <f t="shared" si="55"/>
        <v>0</v>
      </c>
      <c r="H192" s="271">
        <f>IFERROR(VLOOKUP($B192,'[9]Trial Blc'!$B$4:S$379,H$2,FALSE),0)</f>
        <v>0</v>
      </c>
      <c r="I192" s="271">
        <f>IFERROR(VLOOKUP($B192,'[9]Trial Blc'!$B$4:T$379,I$2,FALSE),0)</f>
        <v>0</v>
      </c>
      <c r="J192" s="271">
        <f>IFERROR(VLOOKUP($B192,'[9]Trial Blc'!$B$4:U$379,J$2,FALSE),0)</f>
        <v>0</v>
      </c>
      <c r="K192" s="271">
        <f>IFERROR(VLOOKUP($B192,'[9]Trial Blc'!$B$4:V$379,K$2,FALSE),0)</f>
        <v>0</v>
      </c>
      <c r="L192" s="271">
        <f>IFERROR(VLOOKUP($B192,'[9]Trial Blc'!$B$4:W$379,L$2,FALSE),0)</f>
        <v>0</v>
      </c>
      <c r="M192" s="271">
        <f>IFERROR(VLOOKUP($B192,'[9]Trial Blc'!$B$4:X$379,M$2,FALSE),0)</f>
        <v>46.88</v>
      </c>
      <c r="N192" s="271">
        <f>IFERROR(VLOOKUP($B192,'[9]Trial Blc'!$B$4:Y$379,N$2,FALSE),0)</f>
        <v>137078.98000000001</v>
      </c>
      <c r="O192" s="271">
        <f>IFERROR(VLOOKUP($B192,'[9]Trial Blc'!$B$4:Z$379,O$2,FALSE),0)</f>
        <v>110024.26</v>
      </c>
      <c r="P192" s="271">
        <f>IFERROR(VLOOKUP($B192,'[9]Trial Blc'!$B$4:AA$379,P$2,FALSE),0)</f>
        <v>153096</v>
      </c>
      <c r="Q192" s="271">
        <f>IFERROR(VLOOKUP($B192,'[9]Trial Blc'!$B$4:AB$379,Q$2,FALSE),0)</f>
        <v>153222.63</v>
      </c>
      <c r="R192" s="271">
        <f>IFERROR(VLOOKUP($B192,'[9]Trial Blc'!$B$4:AC$379,R$2,FALSE),0)</f>
        <v>246155.87</v>
      </c>
      <c r="S192" s="271">
        <f>IFERROR(VLOOKUP($B192,'[9]Trial Blc'!$B$4:AD$379,S$2,FALSE),0)</f>
        <v>251318.69</v>
      </c>
      <c r="T192" s="271">
        <f t="shared" si="56"/>
        <v>80841.793076923088</v>
      </c>
      <c r="U192" s="149"/>
      <c r="W192" s="10"/>
      <c r="X192" s="9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1"/>
      <c r="AN192" s="11"/>
    </row>
    <row r="193" spans="1:40" s="7" customFormat="1" x14ac:dyDescent="0.2">
      <c r="B193" s="145">
        <v>1715</v>
      </c>
      <c r="C193" s="12" t="s">
        <v>325</v>
      </c>
      <c r="D193" s="271">
        <f>IFERROR(VLOOKUP($B193,'[9]Trial Blc'!$B$4:O$379,D$2,FALSE),0)</f>
        <v>0</v>
      </c>
      <c r="E193" s="271"/>
      <c r="F193" s="355"/>
      <c r="G193" s="271">
        <f t="shared" si="55"/>
        <v>0</v>
      </c>
      <c r="H193" s="271">
        <f>IFERROR(VLOOKUP($B193,'[9]Trial Blc'!$B$4:S$379,H$2,FALSE),0)</f>
        <v>0</v>
      </c>
      <c r="I193" s="271">
        <f>IFERROR(VLOOKUP($B193,'[9]Trial Blc'!$B$4:T$379,I$2,FALSE),0)</f>
        <v>0</v>
      </c>
      <c r="J193" s="271">
        <f>IFERROR(VLOOKUP($B193,'[9]Trial Blc'!$B$4:U$379,J$2,FALSE),0)</f>
        <v>0</v>
      </c>
      <c r="K193" s="271">
        <f>IFERROR(VLOOKUP($B193,'[9]Trial Blc'!$B$4:V$379,K$2,FALSE),0)</f>
        <v>0</v>
      </c>
      <c r="L193" s="271">
        <f>IFERROR(VLOOKUP($B193,'[9]Trial Blc'!$B$4:W$379,L$2,FALSE),0)</f>
        <v>0</v>
      </c>
      <c r="M193" s="271">
        <f>IFERROR(VLOOKUP($B193,'[9]Trial Blc'!$B$4:X$379,M$2,FALSE),0)</f>
        <v>0</v>
      </c>
      <c r="N193" s="271">
        <f>IFERROR(VLOOKUP($B193,'[9]Trial Blc'!$B$4:Y$379,N$2,FALSE),0)</f>
        <v>0</v>
      </c>
      <c r="O193" s="271">
        <f>IFERROR(VLOOKUP($B193,'[9]Trial Blc'!$B$4:Z$379,O$2,FALSE),0)</f>
        <v>0</v>
      </c>
      <c r="P193" s="271">
        <f>IFERROR(VLOOKUP($B193,'[9]Trial Blc'!$B$4:AA$379,P$2,FALSE),0)</f>
        <v>0</v>
      </c>
      <c r="Q193" s="271">
        <f>IFERROR(VLOOKUP($B193,'[9]Trial Blc'!$B$4:AB$379,Q$2,FALSE),0)</f>
        <v>0</v>
      </c>
      <c r="R193" s="271">
        <f>IFERROR(VLOOKUP($B193,'[9]Trial Blc'!$B$4:AC$379,R$2,FALSE),0)</f>
        <v>0</v>
      </c>
      <c r="S193" s="271">
        <f>IFERROR(VLOOKUP($B193,'[9]Trial Blc'!$B$4:AD$379,S$2,FALSE),0)</f>
        <v>0</v>
      </c>
      <c r="T193" s="271">
        <f t="shared" si="56"/>
        <v>0</v>
      </c>
      <c r="U193" s="149"/>
      <c r="W193" s="10"/>
      <c r="X193" s="9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1"/>
      <c r="AN193" s="11"/>
    </row>
    <row r="194" spans="1:40" s="7" customFormat="1" x14ac:dyDescent="0.2">
      <c r="B194" s="145">
        <v>1717</v>
      </c>
      <c r="C194" s="12" t="s">
        <v>522</v>
      </c>
      <c r="D194" s="271">
        <f>IFERROR(VLOOKUP($B194,'[9]Trial Blc'!$B$4:O$379,D$2,FALSE),0)</f>
        <v>26000</v>
      </c>
      <c r="E194" s="271"/>
      <c r="F194" s="355"/>
      <c r="G194" s="271">
        <f t="shared" si="55"/>
        <v>26000</v>
      </c>
      <c r="H194" s="271">
        <f>IFERROR(VLOOKUP($B194,'[9]Trial Blc'!$B$4:S$379,H$2,FALSE),0)</f>
        <v>26000</v>
      </c>
      <c r="I194" s="271">
        <f>IFERROR(VLOOKUP($B194,'[9]Trial Blc'!$B$4:T$379,I$2,FALSE),0)</f>
        <v>26000</v>
      </c>
      <c r="J194" s="271">
        <f>IFERROR(VLOOKUP($B194,'[9]Trial Blc'!$B$4:U$379,J$2,FALSE),0)</f>
        <v>26000</v>
      </c>
      <c r="K194" s="271">
        <f>IFERROR(VLOOKUP($B194,'[9]Trial Blc'!$B$4:V$379,K$2,FALSE),0)</f>
        <v>26000</v>
      </c>
      <c r="L194" s="271">
        <f>IFERROR(VLOOKUP($B194,'[9]Trial Blc'!$B$4:W$379,L$2,FALSE),0)</f>
        <v>26000</v>
      </c>
      <c r="M194" s="271">
        <f>IFERROR(VLOOKUP($B194,'[9]Trial Blc'!$B$4:X$379,M$2,FALSE),0)</f>
        <v>26000</v>
      </c>
      <c r="N194" s="271">
        <f>IFERROR(VLOOKUP($B194,'[9]Trial Blc'!$B$4:Y$379,N$2,FALSE),0)</f>
        <v>310647.05</v>
      </c>
      <c r="O194" s="271">
        <f>IFERROR(VLOOKUP($B194,'[9]Trial Blc'!$B$4:Z$379,O$2,FALSE),0)</f>
        <v>264955.71999999997</v>
      </c>
      <c r="P194" s="271">
        <f>IFERROR(VLOOKUP($B194,'[9]Trial Blc'!$B$4:AA$379,P$2,FALSE),0)</f>
        <v>310647.05</v>
      </c>
      <c r="Q194" s="271">
        <f>IFERROR(VLOOKUP($B194,'[9]Trial Blc'!$B$4:AB$379,Q$2,FALSE),0)</f>
        <v>310647.05</v>
      </c>
      <c r="R194" s="271">
        <f>IFERROR(VLOOKUP($B194,'[9]Trial Blc'!$B$4:AC$379,R$2,FALSE),0)</f>
        <v>310647.05</v>
      </c>
      <c r="S194" s="271">
        <f>IFERROR(VLOOKUP($B194,'[9]Trial Blc'!$B$4:AD$379,S$2,FALSE),0)</f>
        <v>310647.05</v>
      </c>
      <c r="T194" s="271">
        <f t="shared" si="56"/>
        <v>153860.84384615388</v>
      </c>
      <c r="U194" s="149"/>
      <c r="W194" s="10"/>
      <c r="X194" s="9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1"/>
      <c r="AN194" s="11"/>
    </row>
    <row r="195" spans="1:40" s="7" customFormat="1" x14ac:dyDescent="0.2">
      <c r="B195" s="145">
        <v>1720</v>
      </c>
      <c r="C195" s="12" t="s">
        <v>523</v>
      </c>
      <c r="D195" s="271">
        <f>IFERROR(VLOOKUP($B195,'[9]Trial Blc'!$B$4:O$379,D$2,FALSE),0)</f>
        <v>2977420.34</v>
      </c>
      <c r="E195" s="271"/>
      <c r="F195" s="355"/>
      <c r="G195" s="271">
        <f t="shared" si="55"/>
        <v>2977420.34</v>
      </c>
      <c r="H195" s="271">
        <f>IFERROR(VLOOKUP($B195,'[9]Trial Blc'!$B$4:S$379,H$2,FALSE),0)</f>
        <v>2977420.34</v>
      </c>
      <c r="I195" s="271">
        <f>IFERROR(VLOOKUP($B195,'[9]Trial Blc'!$B$4:T$379,I$2,FALSE),0)</f>
        <v>2977420.34</v>
      </c>
      <c r="J195" s="271">
        <f>IFERROR(VLOOKUP($B195,'[9]Trial Blc'!$B$4:U$379,J$2,FALSE),0)</f>
        <v>2977420.34</v>
      </c>
      <c r="K195" s="271">
        <f>IFERROR(VLOOKUP($B195,'[9]Trial Blc'!$B$4:V$379,K$2,FALSE),0)</f>
        <v>2977420.34</v>
      </c>
      <c r="L195" s="271">
        <f>IFERROR(VLOOKUP($B195,'[9]Trial Blc'!$B$4:W$379,L$2,FALSE),0)</f>
        <v>2977420.34</v>
      </c>
      <c r="M195" s="271">
        <f>IFERROR(VLOOKUP($B195,'[9]Trial Blc'!$B$4:X$379,M$2,FALSE),0)</f>
        <v>2977420.34</v>
      </c>
      <c r="N195" s="271">
        <f>IFERROR(VLOOKUP($B195,'[9]Trial Blc'!$B$4:Y$379,N$2,FALSE),0)</f>
        <v>2977420.34</v>
      </c>
      <c r="O195" s="271">
        <f>IFERROR(VLOOKUP($B195,'[9]Trial Blc'!$B$4:Z$379,O$2,FALSE),0)</f>
        <v>2977420.34</v>
      </c>
      <c r="P195" s="271">
        <f>IFERROR(VLOOKUP($B195,'[9]Trial Blc'!$B$4:AA$379,P$2,FALSE),0)</f>
        <v>2977420.34</v>
      </c>
      <c r="Q195" s="271">
        <f>IFERROR(VLOOKUP($B195,'[9]Trial Blc'!$B$4:AB$379,Q$2,FALSE),0)</f>
        <v>2977420.34</v>
      </c>
      <c r="R195" s="271">
        <f>IFERROR(VLOOKUP($B195,'[9]Trial Blc'!$B$4:AC$379,R$2,FALSE),0)</f>
        <v>2977420.34</v>
      </c>
      <c r="S195" s="271">
        <f>IFERROR(VLOOKUP($B195,'[9]Trial Blc'!$B$4:AD$379,S$2,FALSE),0)</f>
        <v>2977420.34</v>
      </c>
      <c r="T195" s="271">
        <f t="shared" si="56"/>
        <v>2977420.3400000003</v>
      </c>
      <c r="U195" s="149"/>
      <c r="W195" s="10"/>
      <c r="X195" s="9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1"/>
      <c r="AN195" s="11"/>
    </row>
    <row r="196" spans="1:40" s="7" customFormat="1" x14ac:dyDescent="0.2">
      <c r="B196" s="145">
        <v>1726</v>
      </c>
      <c r="C196" s="12" t="s">
        <v>328</v>
      </c>
      <c r="D196" s="271">
        <f>IFERROR(VLOOKUP($B196,'[9]Trial Blc'!$B$4:O$379,D$2,FALSE),0)</f>
        <v>28659.919999999998</v>
      </c>
      <c r="E196" s="271"/>
      <c r="F196" s="355"/>
      <c r="G196" s="271">
        <f t="shared" si="55"/>
        <v>28659.919999999998</v>
      </c>
      <c r="H196" s="271">
        <f>IFERROR(VLOOKUP($B196,'[9]Trial Blc'!$B$4:S$379,H$2,FALSE),0)</f>
        <v>28659.919999999998</v>
      </c>
      <c r="I196" s="271">
        <f>IFERROR(VLOOKUP($B196,'[9]Trial Blc'!$B$4:T$379,I$2,FALSE),0)</f>
        <v>28659.919999999998</v>
      </c>
      <c r="J196" s="271">
        <f>IFERROR(VLOOKUP($B196,'[9]Trial Blc'!$B$4:U$379,J$2,FALSE),0)</f>
        <v>28659.919999999998</v>
      </c>
      <c r="K196" s="271">
        <f>IFERROR(VLOOKUP($B196,'[9]Trial Blc'!$B$4:V$379,K$2,FALSE),0)</f>
        <v>28659.919999999998</v>
      </c>
      <c r="L196" s="271">
        <f>IFERROR(VLOOKUP($B196,'[9]Trial Blc'!$B$4:W$379,L$2,FALSE),0)</f>
        <v>28659.919999999998</v>
      </c>
      <c r="M196" s="271">
        <f>IFERROR(VLOOKUP($B196,'[9]Trial Blc'!$B$4:X$379,M$2,FALSE),0)</f>
        <v>28659.919999999998</v>
      </c>
      <c r="N196" s="271">
        <f>IFERROR(VLOOKUP($B196,'[9]Trial Blc'!$B$4:Y$379,N$2,FALSE),0)</f>
        <v>28659.919999999998</v>
      </c>
      <c r="O196" s="271">
        <f>IFERROR(VLOOKUP($B196,'[9]Trial Blc'!$B$4:Z$379,O$2,FALSE),0)</f>
        <v>28659.919999999998</v>
      </c>
      <c r="P196" s="271">
        <f>IFERROR(VLOOKUP($B196,'[9]Trial Blc'!$B$4:AA$379,P$2,FALSE),0)</f>
        <v>28659.919999999998</v>
      </c>
      <c r="Q196" s="271">
        <f>IFERROR(VLOOKUP($B196,'[9]Trial Blc'!$B$4:AB$379,Q$2,FALSE),0)</f>
        <v>28659.919999999998</v>
      </c>
      <c r="R196" s="271">
        <f>IFERROR(VLOOKUP($B196,'[9]Trial Blc'!$B$4:AC$379,R$2,FALSE),0)</f>
        <v>28659.919999999998</v>
      </c>
      <c r="S196" s="271">
        <f>IFERROR(VLOOKUP($B196,'[9]Trial Blc'!$B$4:AD$379,S$2,FALSE),0)</f>
        <v>28659.919999999998</v>
      </c>
      <c r="T196" s="271">
        <f t="shared" si="56"/>
        <v>28659.919999999987</v>
      </c>
      <c r="U196" s="149"/>
      <c r="W196" s="10"/>
      <c r="X196" s="9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1"/>
      <c r="AN196" s="11"/>
    </row>
    <row r="197" spans="1:40" s="7" customFormat="1" x14ac:dyDescent="0.2">
      <c r="B197" s="145">
        <v>1732</v>
      </c>
      <c r="C197" s="12" t="s">
        <v>329</v>
      </c>
      <c r="D197" s="271">
        <f>IFERROR(VLOOKUP($B197,'[9]Trial Blc'!$B$4:O$379,D$2,FALSE),0)</f>
        <v>0</v>
      </c>
      <c r="E197" s="271"/>
      <c r="F197" s="355"/>
      <c r="G197" s="271">
        <f t="shared" si="55"/>
        <v>0</v>
      </c>
      <c r="H197" s="271">
        <f>IFERROR(VLOOKUP($B197,'[9]Trial Blc'!$B$4:S$379,H$2,FALSE),0)</f>
        <v>0</v>
      </c>
      <c r="I197" s="271">
        <f>IFERROR(VLOOKUP($B197,'[9]Trial Blc'!$B$4:T$379,I$2,FALSE),0)</f>
        <v>0</v>
      </c>
      <c r="J197" s="271">
        <f>IFERROR(VLOOKUP($B197,'[9]Trial Blc'!$B$4:U$379,J$2,FALSE),0)</f>
        <v>0</v>
      </c>
      <c r="K197" s="271">
        <f>IFERROR(VLOOKUP($B197,'[9]Trial Blc'!$B$4:V$379,K$2,FALSE),0)</f>
        <v>0</v>
      </c>
      <c r="L197" s="271">
        <f>IFERROR(VLOOKUP($B197,'[9]Trial Blc'!$B$4:W$379,L$2,FALSE),0)</f>
        <v>0</v>
      </c>
      <c r="M197" s="271">
        <f>IFERROR(VLOOKUP($B197,'[9]Trial Blc'!$B$4:X$379,M$2,FALSE),0)</f>
        <v>0</v>
      </c>
      <c r="N197" s="271">
        <f>IFERROR(VLOOKUP($B197,'[9]Trial Blc'!$B$4:Y$379,N$2,FALSE),0)</f>
        <v>0</v>
      </c>
      <c r="O197" s="271">
        <f>IFERROR(VLOOKUP($B197,'[9]Trial Blc'!$B$4:Z$379,O$2,FALSE),0)</f>
        <v>0</v>
      </c>
      <c r="P197" s="271">
        <f>IFERROR(VLOOKUP($B197,'[9]Trial Blc'!$B$4:AA$379,P$2,FALSE),0)</f>
        <v>0</v>
      </c>
      <c r="Q197" s="271">
        <f>IFERROR(VLOOKUP($B197,'[9]Trial Blc'!$B$4:AB$379,Q$2,FALSE),0)</f>
        <v>0</v>
      </c>
      <c r="R197" s="271">
        <f>IFERROR(VLOOKUP($B197,'[9]Trial Blc'!$B$4:AC$379,R$2,FALSE),0)</f>
        <v>0</v>
      </c>
      <c r="S197" s="271">
        <f>IFERROR(VLOOKUP($B197,'[9]Trial Blc'!$B$4:AD$379,S$2,FALSE),0)</f>
        <v>0</v>
      </c>
      <c r="T197" s="271">
        <f t="shared" si="56"/>
        <v>0</v>
      </c>
      <c r="U197" s="149"/>
      <c r="W197" s="10"/>
      <c r="X197" s="9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1"/>
      <c r="AN197" s="11"/>
    </row>
    <row r="198" spans="1:40" s="7" customFormat="1" x14ac:dyDescent="0.2">
      <c r="B198" s="145">
        <v>1739</v>
      </c>
      <c r="C198" s="12" t="s">
        <v>330</v>
      </c>
      <c r="D198" s="271">
        <f>IFERROR(VLOOKUP($B198,'[9]Trial Blc'!$B$4:O$379,D$2,FALSE),0)</f>
        <v>-3520571.56</v>
      </c>
      <c r="E198" s="271"/>
      <c r="F198" s="355"/>
      <c r="G198" s="271">
        <f t="shared" si="55"/>
        <v>-3520571.56</v>
      </c>
      <c r="H198" s="271">
        <f>IFERROR(VLOOKUP($B198,'[9]Trial Blc'!$B$4:S$379,H$2,FALSE),0)</f>
        <v>-3520571.56</v>
      </c>
      <c r="I198" s="271">
        <f>IFERROR(VLOOKUP($B198,'[9]Trial Blc'!$B$4:T$379,I$2,FALSE),0)</f>
        <v>-3520571.56</v>
      </c>
      <c r="J198" s="271">
        <f>IFERROR(VLOOKUP($B198,'[9]Trial Blc'!$B$4:U$379,J$2,FALSE),0)</f>
        <v>-3520571.56</v>
      </c>
      <c r="K198" s="271">
        <f>IFERROR(VLOOKUP($B198,'[9]Trial Blc'!$B$4:V$379,K$2,FALSE),0)</f>
        <v>-3520571.56</v>
      </c>
      <c r="L198" s="271">
        <f>IFERROR(VLOOKUP($B198,'[9]Trial Blc'!$B$4:W$379,L$2,FALSE),0)</f>
        <v>-3520571.56</v>
      </c>
      <c r="M198" s="271">
        <f>IFERROR(VLOOKUP($B198,'[9]Trial Blc'!$B$4:X$379,M$2,FALSE),0)</f>
        <v>-3520571.56</v>
      </c>
      <c r="N198" s="271">
        <f>IFERROR(VLOOKUP($B198,'[9]Trial Blc'!$B$4:Y$379,N$2,FALSE),0)</f>
        <v>-3520571.56</v>
      </c>
      <c r="O198" s="271">
        <f>IFERROR(VLOOKUP($B198,'[9]Trial Blc'!$B$4:Z$379,O$2,FALSE),0)</f>
        <v>-3520571.56</v>
      </c>
      <c r="P198" s="271">
        <f>IFERROR(VLOOKUP($B198,'[9]Trial Blc'!$B$4:AA$379,P$2,FALSE),0)</f>
        <v>-3520571.56</v>
      </c>
      <c r="Q198" s="271">
        <f>IFERROR(VLOOKUP($B198,'[9]Trial Blc'!$B$4:AB$379,Q$2,FALSE),0)</f>
        <v>-3520571.56</v>
      </c>
      <c r="R198" s="271">
        <f>IFERROR(VLOOKUP($B198,'[9]Trial Blc'!$B$4:AC$379,R$2,FALSE),0)</f>
        <v>-4283521.8099999996</v>
      </c>
      <c r="S198" s="271">
        <f>IFERROR(VLOOKUP($B198,'[9]Trial Blc'!$B$4:AD$379,S$2,FALSE),0)</f>
        <v>-4394934.3299999991</v>
      </c>
      <c r="T198" s="271">
        <f t="shared" si="56"/>
        <v>-3646518.7153846151</v>
      </c>
      <c r="U198" s="149"/>
      <c r="W198" s="10"/>
      <c r="X198" s="9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1"/>
      <c r="AN198" s="11"/>
    </row>
    <row r="199" spans="1:40" s="7" customFormat="1" x14ac:dyDescent="0.2">
      <c r="B199" s="145"/>
      <c r="C199" s="178"/>
      <c r="D199" s="10"/>
      <c r="E199" s="10"/>
      <c r="F199" s="12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49"/>
      <c r="W199" s="10"/>
      <c r="X199" s="9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1"/>
      <c r="AN199" s="11"/>
    </row>
    <row r="200" spans="1:40" s="7" customFormat="1" x14ac:dyDescent="0.2">
      <c r="B200" s="145"/>
      <c r="C200" s="12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49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1"/>
      <c r="AN200" s="11"/>
    </row>
    <row r="201" spans="1:40" s="13" customFormat="1" ht="21" x14ac:dyDescent="0.25">
      <c r="B201" s="153"/>
      <c r="C201" s="283" t="s">
        <v>331</v>
      </c>
      <c r="D201" s="75">
        <f>SUM(D184:D200)</f>
        <v>35162.469999999739</v>
      </c>
      <c r="E201" s="75"/>
      <c r="F201" s="75">
        <f>SUM(F184:F200)</f>
        <v>0</v>
      </c>
      <c r="G201" s="75">
        <f>SUM(G184:G200)</f>
        <v>35162.469999999739</v>
      </c>
      <c r="H201" s="75">
        <f>SUM(H184:H200)</f>
        <v>35373.729999999981</v>
      </c>
      <c r="I201" s="75">
        <f>SUM(I184:I200)</f>
        <v>35584.989999999758</v>
      </c>
      <c r="J201" s="75">
        <f t="shared" ref="J201:S201" si="57">SUM(J184:J200)</f>
        <v>77750.429999999702</v>
      </c>
      <c r="K201" s="75">
        <f t="shared" si="57"/>
        <v>82302.879999999423</v>
      </c>
      <c r="L201" s="75">
        <f t="shared" si="57"/>
        <v>110570.83999999985</v>
      </c>
      <c r="M201" s="75">
        <f t="shared" si="57"/>
        <v>113615.64999999991</v>
      </c>
      <c r="N201" s="75">
        <f t="shared" si="57"/>
        <v>741605.76000000024</v>
      </c>
      <c r="O201" s="75">
        <f t="shared" si="57"/>
        <v>561522.63999999966</v>
      </c>
      <c r="P201" s="75">
        <f t="shared" si="57"/>
        <v>772336.7799999998</v>
      </c>
      <c r="Q201" s="75">
        <f t="shared" si="57"/>
        <v>790104.14999999991</v>
      </c>
      <c r="R201" s="75">
        <f t="shared" si="57"/>
        <v>138095.43000000063</v>
      </c>
      <c r="S201" s="75">
        <f t="shared" si="57"/>
        <v>37697.590000000782</v>
      </c>
      <c r="T201" s="75">
        <f>AVERAGE(G201:S201)</f>
        <v>271671.02615384612</v>
      </c>
      <c r="U201" s="151"/>
      <c r="W201" s="66"/>
      <c r="X201" s="75">
        <f>SUM(X184:X200)</f>
        <v>0</v>
      </c>
      <c r="Y201" s="75"/>
      <c r="Z201" s="75">
        <f>SUM(Z184:Z200)</f>
        <v>0</v>
      </c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</row>
    <row r="202" spans="1:40" x14ac:dyDescent="0.2">
      <c r="C202" s="36" t="s">
        <v>524</v>
      </c>
      <c r="D202" s="34">
        <f t="shared" ref="D202:T202" si="58">+D201+D178</f>
        <v>235733.67999999976</v>
      </c>
      <c r="E202" s="34">
        <f t="shared" si="58"/>
        <v>0</v>
      </c>
      <c r="F202" s="34">
        <f t="shared" si="58"/>
        <v>0</v>
      </c>
      <c r="G202" s="34">
        <f t="shared" si="58"/>
        <v>235733.67999999976</v>
      </c>
      <c r="H202" s="34">
        <f t="shared" si="58"/>
        <v>191045.84999999998</v>
      </c>
      <c r="I202" s="34">
        <f t="shared" si="58"/>
        <v>196829.54999999976</v>
      </c>
      <c r="J202" s="34">
        <f t="shared" si="58"/>
        <v>222833.9899999997</v>
      </c>
      <c r="K202" s="34">
        <f t="shared" si="58"/>
        <v>221335.92999999941</v>
      </c>
      <c r="L202" s="34">
        <f t="shared" si="58"/>
        <v>121690.59999999986</v>
      </c>
      <c r="M202" s="34">
        <f t="shared" si="58"/>
        <v>124735.37999999992</v>
      </c>
      <c r="N202" s="34">
        <f t="shared" si="58"/>
        <v>752725.4700000002</v>
      </c>
      <c r="O202" s="34">
        <f t="shared" si="58"/>
        <v>572642.34999999963</v>
      </c>
      <c r="P202" s="34">
        <f t="shared" si="58"/>
        <v>783456.49999999977</v>
      </c>
      <c r="Q202" s="34">
        <f t="shared" si="58"/>
        <v>801223.84999999986</v>
      </c>
      <c r="R202" s="34">
        <f t="shared" si="58"/>
        <v>149215.12000000064</v>
      </c>
      <c r="S202" s="34">
        <f t="shared" si="58"/>
        <v>48817.290000000794</v>
      </c>
      <c r="T202" s="34">
        <f t="shared" si="58"/>
        <v>340175.81230769225</v>
      </c>
      <c r="U202" s="179"/>
      <c r="Y202" s="30"/>
      <c r="Z202" s="30"/>
    </row>
    <row r="203" spans="1:40" x14ac:dyDescent="0.2">
      <c r="C203" s="36"/>
      <c r="D203" s="34"/>
      <c r="E203" s="34"/>
      <c r="F203" s="34"/>
      <c r="G203" s="34">
        <f>SUM('[9]Trial Blc'!C46:C63)</f>
        <v>235733.67999999973</v>
      </c>
      <c r="H203" s="34">
        <f>SUM('[9]Trial Blc'!D46:D63)</f>
        <v>191045.84999999998</v>
      </c>
      <c r="I203" s="34">
        <f>SUM('[9]Trial Blc'!E46:E63)</f>
        <v>196829.54999999976</v>
      </c>
      <c r="J203" s="34">
        <f>SUM('[9]Trial Blc'!F46:F63)</f>
        <v>222833.9899999997</v>
      </c>
      <c r="K203" s="34">
        <f>SUM('[9]Trial Blc'!G46:G63)</f>
        <v>221335.92999999941</v>
      </c>
      <c r="L203" s="34">
        <f>SUM('[9]Trial Blc'!H46:H63)</f>
        <v>121690.59999999985</v>
      </c>
      <c r="M203" s="34">
        <f>SUM('[9]Trial Blc'!I46:I63)</f>
        <v>124735.37999999993</v>
      </c>
      <c r="N203" s="34">
        <f>SUM('[9]Trial Blc'!J46:J63)</f>
        <v>752725.47000000009</v>
      </c>
      <c r="O203" s="34">
        <f>SUM('[9]Trial Blc'!K46:K63)</f>
        <v>572642.34999999951</v>
      </c>
      <c r="P203" s="34">
        <f>SUM('[9]Trial Blc'!L46:L63)</f>
        <v>783456.49999999965</v>
      </c>
      <c r="Q203" s="34">
        <f>SUM('[9]Trial Blc'!M46:M63)</f>
        <v>801223.84999999974</v>
      </c>
      <c r="R203" s="34">
        <f>SUM('[9]Trial Blc'!N46:N63)</f>
        <v>149215.12000000069</v>
      </c>
      <c r="S203" s="34">
        <f>SUM('[9]Trial Blc'!O46:O63)</f>
        <v>48817.290000000779</v>
      </c>
      <c r="T203" s="34">
        <f>SUM('[9]Trial Blc'!P46:P63)</f>
        <v>340175.8123076933</v>
      </c>
      <c r="U203" s="179"/>
      <c r="Y203" s="30"/>
      <c r="Z203" s="30"/>
    </row>
    <row r="204" spans="1:40" s="33" customFormat="1" x14ac:dyDescent="0.2">
      <c r="A204" s="38" t="s">
        <v>131</v>
      </c>
      <c r="B204" s="162"/>
      <c r="C204" s="36"/>
      <c r="D204" s="36"/>
      <c r="E204" s="36"/>
      <c r="F204" s="36"/>
      <c r="G204" s="36"/>
      <c r="H204" s="36"/>
      <c r="U204" s="163" t="s">
        <v>519</v>
      </c>
      <c r="V204" s="35" t="s">
        <v>270</v>
      </c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6"/>
      <c r="AN204" s="36"/>
    </row>
    <row r="205" spans="1:40" s="33" customFormat="1" x14ac:dyDescent="0.2">
      <c r="A205" s="38" t="s">
        <v>132</v>
      </c>
      <c r="B205" s="162"/>
      <c r="C205" s="36"/>
      <c r="D205" s="34"/>
      <c r="E205" s="34"/>
      <c r="F205" s="34"/>
      <c r="G205" s="10">
        <f>SUM(D205:F205)</f>
        <v>0</v>
      </c>
      <c r="H205" s="3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163" t="s">
        <v>520</v>
      </c>
      <c r="V205" s="37" t="s">
        <v>311</v>
      </c>
      <c r="W205" s="34"/>
      <c r="X205" s="34"/>
      <c r="Y205" s="34"/>
      <c r="Z205" s="34">
        <f>SUM(W205:Y205)</f>
        <v>0</v>
      </c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6"/>
      <c r="AN205" s="36"/>
    </row>
    <row r="206" spans="1:40" s="33" customFormat="1" x14ac:dyDescent="0.2">
      <c r="A206" s="38" t="s">
        <v>133</v>
      </c>
      <c r="B206" s="162"/>
      <c r="C206" s="277"/>
      <c r="D206" s="34"/>
      <c r="E206" s="34"/>
      <c r="F206" s="34">
        <f>-F201</f>
        <v>0</v>
      </c>
      <c r="G206" s="34"/>
      <c r="H206" s="3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163"/>
      <c r="V206" s="35"/>
      <c r="W206" s="34"/>
      <c r="X206" s="34">
        <f>-X201</f>
        <v>0</v>
      </c>
      <c r="Y206" s="34">
        <f>-Y201</f>
        <v>0</v>
      </c>
      <c r="Z206" s="34">
        <f>SUM(W206:Y206)</f>
        <v>0</v>
      </c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6"/>
      <c r="AN206" s="36"/>
    </row>
    <row r="207" spans="1:40" s="33" customFormat="1" x14ac:dyDescent="0.2">
      <c r="A207" s="76" t="s">
        <v>312</v>
      </c>
      <c r="B207" s="162"/>
      <c r="C207" s="36"/>
      <c r="D207" s="34"/>
      <c r="E207" s="34"/>
      <c r="F207" s="34">
        <f>+F201-F205+F206</f>
        <v>0</v>
      </c>
      <c r="G207" s="34">
        <f>+G201-G205-G206</f>
        <v>35162.469999999739</v>
      </c>
      <c r="H207" s="3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163" t="s">
        <v>521</v>
      </c>
      <c r="V207" s="35" t="s">
        <v>313</v>
      </c>
      <c r="W207" s="34">
        <f>+W199-W205</f>
        <v>0</v>
      </c>
      <c r="X207" s="34">
        <f>+X201-X205+X206</f>
        <v>0</v>
      </c>
      <c r="Y207" s="34"/>
      <c r="Z207" s="34">
        <f>+Z201-Z205+Z206</f>
        <v>0</v>
      </c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>
        <f>+AL199-AL205</f>
        <v>0</v>
      </c>
      <c r="AM207" s="36"/>
      <c r="AN207" s="36"/>
    </row>
    <row r="208" spans="1:40" x14ac:dyDescent="0.2">
      <c r="U208" s="179"/>
      <c r="Y208" s="30"/>
      <c r="Z208" s="30"/>
    </row>
    <row r="209" spans="19:26" x14ac:dyDescent="0.2">
      <c r="S209" s="30">
        <f>+S65+S134</f>
        <v>9669722.1800000034</v>
      </c>
      <c r="U209" s="179"/>
      <c r="Y209" s="30"/>
      <c r="Z209" s="30"/>
    </row>
    <row r="210" spans="19:26" x14ac:dyDescent="0.2">
      <c r="U210" s="179"/>
      <c r="Y210" s="30"/>
      <c r="Z210" s="30"/>
    </row>
    <row r="211" spans="19:26" x14ac:dyDescent="0.2">
      <c r="U211" s="179"/>
      <c r="Y211" s="30"/>
      <c r="Z211" s="30"/>
    </row>
    <row r="212" spans="19:26" x14ac:dyDescent="0.2">
      <c r="U212" s="179"/>
      <c r="Y212" s="30"/>
      <c r="Z212" s="30"/>
    </row>
    <row r="213" spans="19:26" x14ac:dyDescent="0.2">
      <c r="S213" s="30">
        <f>+S209-S211</f>
        <v>9669722.1800000034</v>
      </c>
      <c r="U213" s="179"/>
      <c r="Y213" s="30"/>
      <c r="Z213" s="30"/>
    </row>
    <row r="214" spans="19:26" x14ac:dyDescent="0.2">
      <c r="U214" s="179"/>
      <c r="Y214" s="30"/>
      <c r="Z214" s="30"/>
    </row>
    <row r="215" spans="19:26" x14ac:dyDescent="0.2">
      <c r="U215" s="179"/>
      <c r="Y215" s="30"/>
      <c r="Z215" s="30"/>
    </row>
    <row r="216" spans="19:26" x14ac:dyDescent="0.2">
      <c r="U216" s="179"/>
      <c r="Y216" s="30"/>
      <c r="Z216" s="30"/>
    </row>
    <row r="217" spans="19:26" x14ac:dyDescent="0.2">
      <c r="U217" s="179"/>
      <c r="Y217" s="30"/>
      <c r="Z217" s="30"/>
    </row>
    <row r="218" spans="19:26" x14ac:dyDescent="0.2">
      <c r="U218" s="179"/>
      <c r="Y218" s="30"/>
      <c r="Z218" s="30"/>
    </row>
    <row r="219" spans="19:26" x14ac:dyDescent="0.2">
      <c r="U219" s="179"/>
      <c r="Y219" s="30"/>
      <c r="Z219" s="30"/>
    </row>
    <row r="220" spans="19:26" x14ac:dyDescent="0.2">
      <c r="U220" s="179"/>
      <c r="Y220" s="30"/>
      <c r="Z220" s="30"/>
    </row>
    <row r="221" spans="19:26" x14ac:dyDescent="0.2">
      <c r="U221" s="179"/>
      <c r="Y221" s="30"/>
      <c r="Z221" s="30"/>
    </row>
    <row r="222" spans="19:26" x14ac:dyDescent="0.2">
      <c r="U222" s="179"/>
      <c r="Y222" s="30"/>
      <c r="Z222" s="30"/>
    </row>
    <row r="223" spans="19:26" x14ac:dyDescent="0.2">
      <c r="U223" s="179"/>
      <c r="Y223" s="30"/>
      <c r="Z223" s="30"/>
    </row>
    <row r="224" spans="19:26" x14ac:dyDescent="0.2">
      <c r="U224" s="179"/>
      <c r="Y224" s="30"/>
      <c r="Z224" s="30"/>
    </row>
    <row r="225" spans="25:26" x14ac:dyDescent="0.2">
      <c r="Y225" s="30"/>
      <c r="Z225" s="30"/>
    </row>
    <row r="226" spans="25:26" x14ac:dyDescent="0.2">
      <c r="Y226" s="30"/>
      <c r="Z226" s="30"/>
    </row>
    <row r="227" spans="25:26" x14ac:dyDescent="0.2">
      <c r="Y227" s="30"/>
      <c r="Z227" s="30"/>
    </row>
    <row r="228" spans="25:26" x14ac:dyDescent="0.2">
      <c r="Y228" s="30"/>
      <c r="Z228" s="30"/>
    </row>
    <row r="229" spans="25:26" x14ac:dyDescent="0.2">
      <c r="Y229" s="30"/>
      <c r="Z229" s="30"/>
    </row>
    <row r="230" spans="25:26" x14ac:dyDescent="0.2">
      <c r="Y230" s="30"/>
      <c r="Z230" s="30"/>
    </row>
    <row r="231" spans="25:26" x14ac:dyDescent="0.2">
      <c r="Y231" s="30"/>
      <c r="Z231" s="30"/>
    </row>
    <row r="232" spans="25:26" x14ac:dyDescent="0.2">
      <c r="Y232" s="30"/>
      <c r="Z232" s="30"/>
    </row>
    <row r="233" spans="25:26" x14ac:dyDescent="0.2">
      <c r="Y233" s="30"/>
      <c r="Z233" s="30"/>
    </row>
    <row r="234" spans="25:26" x14ac:dyDescent="0.2">
      <c r="Y234" s="30"/>
      <c r="Z234" s="30"/>
    </row>
    <row r="235" spans="25:26" x14ac:dyDescent="0.2">
      <c r="Y235" s="30"/>
      <c r="Z235" s="30"/>
    </row>
    <row r="236" spans="25:26" x14ac:dyDescent="0.2">
      <c r="Y236" s="30"/>
      <c r="Z236" s="30"/>
    </row>
    <row r="237" spans="25:26" x14ac:dyDescent="0.2">
      <c r="Y237" s="30"/>
      <c r="Z237" s="30"/>
    </row>
    <row r="238" spans="25:26" x14ac:dyDescent="0.2">
      <c r="Y238" s="30"/>
      <c r="Z238" s="30"/>
    </row>
    <row r="239" spans="25:26" x14ac:dyDescent="0.2">
      <c r="Y239" s="30"/>
      <c r="Z239" s="30"/>
    </row>
    <row r="240" spans="25:26" x14ac:dyDescent="0.2">
      <c r="Y240" s="30"/>
      <c r="Z240" s="30"/>
    </row>
    <row r="241" spans="25:26" x14ac:dyDescent="0.2">
      <c r="Y241" s="30"/>
      <c r="Z241" s="30"/>
    </row>
    <row r="242" spans="25:26" x14ac:dyDescent="0.2">
      <c r="Y242" s="30"/>
      <c r="Z242" s="30"/>
    </row>
    <row r="243" spans="25:26" x14ac:dyDescent="0.2">
      <c r="Y243" s="30"/>
      <c r="Z243" s="30"/>
    </row>
    <row r="244" spans="25:26" x14ac:dyDescent="0.2">
      <c r="Y244" s="30"/>
      <c r="Z244" s="30"/>
    </row>
    <row r="245" spans="25:26" x14ac:dyDescent="0.2">
      <c r="Y245" s="30"/>
      <c r="Z245" s="30"/>
    </row>
    <row r="246" spans="25:26" x14ac:dyDescent="0.2">
      <c r="Y246" s="30"/>
      <c r="Z246" s="30"/>
    </row>
    <row r="247" spans="25:26" x14ac:dyDescent="0.2">
      <c r="Y247" s="30"/>
      <c r="Z247" s="30"/>
    </row>
    <row r="248" spans="25:26" x14ac:dyDescent="0.2">
      <c r="Y248" s="30"/>
      <c r="Z248" s="30"/>
    </row>
    <row r="249" spans="25:26" x14ac:dyDescent="0.2">
      <c r="Y249" s="30"/>
      <c r="Z249" s="30"/>
    </row>
    <row r="250" spans="25:26" x14ac:dyDescent="0.2">
      <c r="Y250" s="30"/>
      <c r="Z250" s="30"/>
    </row>
    <row r="251" spans="25:26" x14ac:dyDescent="0.2">
      <c r="Y251" s="30"/>
      <c r="Z251" s="30"/>
    </row>
    <row r="252" spans="25:26" x14ac:dyDescent="0.2">
      <c r="Y252" s="30"/>
      <c r="Z252" s="30"/>
    </row>
    <row r="253" spans="25:26" x14ac:dyDescent="0.2">
      <c r="Y253" s="30"/>
      <c r="Z253" s="30"/>
    </row>
    <row r="254" spans="25:26" x14ac:dyDescent="0.2">
      <c r="Y254" s="30"/>
      <c r="Z254" s="30"/>
    </row>
    <row r="255" spans="25:26" x14ac:dyDescent="0.2">
      <c r="Y255" s="30"/>
      <c r="Z255" s="30"/>
    </row>
    <row r="256" spans="25:26" x14ac:dyDescent="0.2">
      <c r="Y256" s="30"/>
      <c r="Z256" s="30"/>
    </row>
    <row r="257" spans="25:26" x14ac:dyDescent="0.2">
      <c r="Y257" s="30"/>
      <c r="Z257" s="30"/>
    </row>
    <row r="258" spans="25:26" x14ac:dyDescent="0.2">
      <c r="Y258" s="30"/>
      <c r="Z258" s="30"/>
    </row>
    <row r="259" spans="25:26" x14ac:dyDescent="0.2">
      <c r="Y259" s="30"/>
      <c r="Z259" s="30"/>
    </row>
    <row r="260" spans="25:26" x14ac:dyDescent="0.2">
      <c r="Y260" s="30"/>
      <c r="Z260" s="30"/>
    </row>
    <row r="261" spans="25:26" x14ac:dyDescent="0.2">
      <c r="Y261" s="30"/>
      <c r="Z261" s="30"/>
    </row>
    <row r="262" spans="25:26" x14ac:dyDescent="0.2">
      <c r="Y262" s="30"/>
      <c r="Z262" s="30"/>
    </row>
    <row r="263" spans="25:26" x14ac:dyDescent="0.2">
      <c r="Y263" s="30"/>
      <c r="Z263" s="30"/>
    </row>
    <row r="264" spans="25:26" x14ac:dyDescent="0.2">
      <c r="Y264" s="30"/>
      <c r="Z264" s="30"/>
    </row>
    <row r="265" spans="25:26" x14ac:dyDescent="0.2">
      <c r="Y265" s="30"/>
      <c r="Z265" s="30"/>
    </row>
    <row r="266" spans="25:26" x14ac:dyDescent="0.2">
      <c r="Y266" s="30"/>
      <c r="Z266" s="30"/>
    </row>
    <row r="267" spans="25:26" x14ac:dyDescent="0.2">
      <c r="Y267" s="30"/>
      <c r="Z267" s="30"/>
    </row>
    <row r="268" spans="25:26" x14ac:dyDescent="0.2">
      <c r="Y268" s="30"/>
      <c r="Z268" s="30"/>
    </row>
    <row r="269" spans="25:26" x14ac:dyDescent="0.2">
      <c r="Y269" s="30"/>
      <c r="Z269" s="30"/>
    </row>
    <row r="270" spans="25:26" x14ac:dyDescent="0.2">
      <c r="Y270" s="30"/>
      <c r="Z270" s="30"/>
    </row>
    <row r="271" spans="25:26" x14ac:dyDescent="0.2">
      <c r="Y271" s="30"/>
      <c r="Z271" s="30"/>
    </row>
    <row r="272" spans="25:26" x14ac:dyDescent="0.2">
      <c r="Y272" s="30"/>
      <c r="Z272" s="30"/>
    </row>
    <row r="273" spans="25:26" x14ac:dyDescent="0.2">
      <c r="Y273" s="30"/>
      <c r="Z273" s="30"/>
    </row>
    <row r="274" spans="25:26" x14ac:dyDescent="0.2">
      <c r="Y274" s="30"/>
      <c r="Z274" s="30"/>
    </row>
    <row r="275" spans="25:26" x14ac:dyDescent="0.2">
      <c r="Y275" s="30"/>
      <c r="Z275" s="30"/>
    </row>
    <row r="276" spans="25:26" x14ac:dyDescent="0.2">
      <c r="Y276" s="30"/>
      <c r="Z276" s="30"/>
    </row>
    <row r="277" spans="25:26" x14ac:dyDescent="0.2">
      <c r="Y277" s="30"/>
      <c r="Z277" s="30"/>
    </row>
    <row r="278" spans="25:26" x14ac:dyDescent="0.2">
      <c r="Y278" s="30"/>
      <c r="Z278" s="30"/>
    </row>
    <row r="279" spans="25:26" x14ac:dyDescent="0.2">
      <c r="Y279" s="30"/>
      <c r="Z279" s="30"/>
    </row>
    <row r="280" spans="25:26" x14ac:dyDescent="0.2">
      <c r="Y280" s="30"/>
      <c r="Z280" s="30"/>
    </row>
    <row r="281" spans="25:26" x14ac:dyDescent="0.2">
      <c r="Y281" s="30"/>
      <c r="Z281" s="30"/>
    </row>
    <row r="282" spans="25:26" x14ac:dyDescent="0.2">
      <c r="Y282" s="30"/>
      <c r="Z282" s="30"/>
    </row>
    <row r="283" spans="25:26" x14ac:dyDescent="0.2">
      <c r="Y283" s="30"/>
      <c r="Z283" s="30"/>
    </row>
    <row r="284" spans="25:26" x14ac:dyDescent="0.2">
      <c r="Y284" s="30"/>
      <c r="Z284" s="30"/>
    </row>
    <row r="285" spans="25:26" x14ac:dyDescent="0.2">
      <c r="Y285" s="30"/>
      <c r="Z285" s="30"/>
    </row>
    <row r="286" spans="25:26" x14ac:dyDescent="0.2">
      <c r="Y286" s="30"/>
      <c r="Z286" s="30"/>
    </row>
    <row r="287" spans="25:26" x14ac:dyDescent="0.2">
      <c r="Y287" s="30"/>
      <c r="Z287" s="30"/>
    </row>
    <row r="288" spans="25:26" x14ac:dyDescent="0.2">
      <c r="Y288" s="30"/>
      <c r="Z288" s="30"/>
    </row>
    <row r="289" spans="25:26" x14ac:dyDescent="0.2">
      <c r="Y289" s="30"/>
      <c r="Z289" s="30"/>
    </row>
    <row r="290" spans="25:26" x14ac:dyDescent="0.2">
      <c r="Y290" s="30"/>
      <c r="Z290" s="30"/>
    </row>
    <row r="291" spans="25:26" x14ac:dyDescent="0.2">
      <c r="Y291" s="30"/>
      <c r="Z291" s="30"/>
    </row>
    <row r="292" spans="25:26" x14ac:dyDescent="0.2">
      <c r="Y292" s="30"/>
      <c r="Z292" s="30"/>
    </row>
    <row r="293" spans="25:26" x14ac:dyDescent="0.2">
      <c r="Y293" s="30"/>
      <c r="Z293" s="30"/>
    </row>
    <row r="294" spans="25:26" x14ac:dyDescent="0.2">
      <c r="Y294" s="30"/>
      <c r="Z294" s="30"/>
    </row>
    <row r="295" spans="25:26" x14ac:dyDescent="0.2">
      <c r="Y295" s="30"/>
      <c r="Z295" s="30"/>
    </row>
    <row r="296" spans="25:26" x14ac:dyDescent="0.2">
      <c r="Y296" s="30"/>
      <c r="Z296" s="30"/>
    </row>
    <row r="297" spans="25:26" x14ac:dyDescent="0.2">
      <c r="Y297" s="30"/>
      <c r="Z297" s="30"/>
    </row>
    <row r="298" spans="25:26" x14ac:dyDescent="0.2">
      <c r="Y298" s="30"/>
      <c r="Z298" s="30"/>
    </row>
    <row r="299" spans="25:26" x14ac:dyDescent="0.2">
      <c r="Y299" s="30"/>
      <c r="Z299" s="30"/>
    </row>
    <row r="300" spans="25:26" x14ac:dyDescent="0.2">
      <c r="Y300" s="30"/>
      <c r="Z300" s="30"/>
    </row>
    <row r="301" spans="25:26" x14ac:dyDescent="0.2">
      <c r="Y301" s="30"/>
      <c r="Z301" s="30"/>
    </row>
    <row r="302" spans="25:26" x14ac:dyDescent="0.2">
      <c r="Y302" s="30"/>
      <c r="Z302" s="30"/>
    </row>
    <row r="303" spans="25:26" x14ac:dyDescent="0.2">
      <c r="Y303" s="30"/>
      <c r="Z303" s="30"/>
    </row>
    <row r="304" spans="25:26" x14ac:dyDescent="0.2">
      <c r="Y304" s="30"/>
      <c r="Z304" s="30"/>
    </row>
    <row r="305" spans="25:26" x14ac:dyDescent="0.2">
      <c r="Y305" s="30"/>
      <c r="Z305" s="30"/>
    </row>
    <row r="306" spans="25:26" x14ac:dyDescent="0.2">
      <c r="Y306" s="30"/>
      <c r="Z306" s="30"/>
    </row>
    <row r="307" spans="25:26" x14ac:dyDescent="0.2">
      <c r="Y307" s="30"/>
      <c r="Z307" s="30"/>
    </row>
    <row r="308" spans="25:26" x14ac:dyDescent="0.2">
      <c r="Y308" s="30"/>
      <c r="Z308" s="30"/>
    </row>
    <row r="309" spans="25:26" x14ac:dyDescent="0.2">
      <c r="Y309" s="30"/>
      <c r="Z309" s="30"/>
    </row>
    <row r="310" spans="25:26" x14ac:dyDescent="0.2">
      <c r="Y310" s="30"/>
      <c r="Z310" s="30"/>
    </row>
    <row r="311" spans="25:26" x14ac:dyDescent="0.2">
      <c r="Y311" s="30"/>
      <c r="Z311" s="30"/>
    </row>
    <row r="312" spans="25:26" x14ac:dyDescent="0.2">
      <c r="Y312" s="30"/>
      <c r="Z312" s="30"/>
    </row>
    <row r="313" spans="25:26" x14ac:dyDescent="0.2">
      <c r="Y313" s="30"/>
      <c r="Z313" s="30"/>
    </row>
    <row r="314" spans="25:26" x14ac:dyDescent="0.2">
      <c r="Y314" s="30"/>
      <c r="Z314" s="30"/>
    </row>
    <row r="315" spans="25:26" x14ac:dyDescent="0.2">
      <c r="Y315" s="30"/>
      <c r="Z315" s="30"/>
    </row>
    <row r="316" spans="25:26" x14ac:dyDescent="0.2">
      <c r="Y316" s="30"/>
      <c r="Z316" s="30"/>
    </row>
    <row r="317" spans="25:26" x14ac:dyDescent="0.2">
      <c r="Y317" s="30"/>
      <c r="Z317" s="30"/>
    </row>
    <row r="318" spans="25:26" x14ac:dyDescent="0.2">
      <c r="Y318" s="30"/>
      <c r="Z318" s="30"/>
    </row>
    <row r="319" spans="25:26" x14ac:dyDescent="0.2">
      <c r="Y319" s="30"/>
      <c r="Z319" s="30"/>
    </row>
    <row r="320" spans="25:26" x14ac:dyDescent="0.2">
      <c r="Y320" s="30"/>
      <c r="Z320" s="30"/>
    </row>
    <row r="321" spans="25:26" x14ac:dyDescent="0.2">
      <c r="Y321" s="30"/>
      <c r="Z321" s="30"/>
    </row>
    <row r="322" spans="25:26" x14ac:dyDescent="0.2">
      <c r="Y322" s="30"/>
      <c r="Z322" s="30"/>
    </row>
    <row r="323" spans="25:26" x14ac:dyDescent="0.2">
      <c r="Y323" s="30"/>
      <c r="Z323" s="30"/>
    </row>
    <row r="324" spans="25:26" x14ac:dyDescent="0.2">
      <c r="Y324" s="30"/>
      <c r="Z324" s="30"/>
    </row>
    <row r="325" spans="25:26" x14ac:dyDescent="0.2">
      <c r="Y325" s="30"/>
      <c r="Z325" s="30"/>
    </row>
    <row r="326" spans="25:26" x14ac:dyDescent="0.2">
      <c r="Y326" s="30"/>
      <c r="Z326" s="30"/>
    </row>
    <row r="327" spans="25:26" x14ac:dyDescent="0.2">
      <c r="Y327" s="30"/>
      <c r="Z327" s="30"/>
    </row>
    <row r="328" spans="25:26" x14ac:dyDescent="0.2">
      <c r="Y328" s="30"/>
      <c r="Z328" s="30"/>
    </row>
    <row r="329" spans="25:26" x14ac:dyDescent="0.2">
      <c r="Y329" s="30"/>
      <c r="Z329" s="30"/>
    </row>
    <row r="330" spans="25:26" x14ac:dyDescent="0.2">
      <c r="Y330" s="30"/>
      <c r="Z330" s="30"/>
    </row>
    <row r="331" spans="25:26" x14ac:dyDescent="0.2">
      <c r="Y331" s="30"/>
      <c r="Z331" s="30"/>
    </row>
    <row r="332" spans="25:26" x14ac:dyDescent="0.2">
      <c r="Y332" s="30"/>
      <c r="Z332" s="30"/>
    </row>
    <row r="333" spans="25:26" x14ac:dyDescent="0.2">
      <c r="Y333" s="30"/>
      <c r="Z333" s="30"/>
    </row>
    <row r="334" spans="25:26" x14ac:dyDescent="0.2">
      <c r="Y334" s="30"/>
      <c r="Z334" s="30"/>
    </row>
    <row r="335" spans="25:26" x14ac:dyDescent="0.2">
      <c r="Y335" s="30"/>
      <c r="Z335" s="30"/>
    </row>
    <row r="336" spans="25:26" x14ac:dyDescent="0.2">
      <c r="Y336" s="30"/>
      <c r="Z336" s="30"/>
    </row>
    <row r="337" spans="25:26" x14ac:dyDescent="0.2">
      <c r="Y337" s="30"/>
      <c r="Z337" s="30"/>
    </row>
    <row r="338" spans="25:26" x14ac:dyDescent="0.2">
      <c r="Y338" s="30"/>
      <c r="Z338" s="30"/>
    </row>
    <row r="339" spans="25:26" x14ac:dyDescent="0.2">
      <c r="Y339" s="30"/>
      <c r="Z339" s="30"/>
    </row>
    <row r="340" spans="25:26" x14ac:dyDescent="0.2">
      <c r="Y340" s="30"/>
      <c r="Z340" s="30"/>
    </row>
    <row r="341" spans="25:26" x14ac:dyDescent="0.2">
      <c r="Y341" s="30"/>
      <c r="Z341" s="30"/>
    </row>
    <row r="342" spans="25:26" x14ac:dyDescent="0.2">
      <c r="Y342" s="30"/>
      <c r="Z342" s="30"/>
    </row>
    <row r="343" spans="25:26" x14ac:dyDescent="0.2">
      <c r="Y343" s="30"/>
      <c r="Z343" s="30"/>
    </row>
    <row r="344" spans="25:26" x14ac:dyDescent="0.2">
      <c r="Y344" s="30"/>
      <c r="Z344" s="30"/>
    </row>
    <row r="345" spans="25:26" x14ac:dyDescent="0.2">
      <c r="Y345" s="30"/>
      <c r="Z345" s="30"/>
    </row>
    <row r="346" spans="25:26" x14ac:dyDescent="0.2">
      <c r="Y346" s="30"/>
      <c r="Z346" s="30"/>
    </row>
    <row r="347" spans="25:26" x14ac:dyDescent="0.2">
      <c r="Y347" s="30"/>
      <c r="Z347" s="30"/>
    </row>
    <row r="348" spans="25:26" x14ac:dyDescent="0.2">
      <c r="Y348" s="30"/>
      <c r="Z348" s="30"/>
    </row>
    <row r="349" spans="25:26" x14ac:dyDescent="0.2">
      <c r="Y349" s="30"/>
      <c r="Z349" s="30"/>
    </row>
    <row r="350" spans="25:26" x14ac:dyDescent="0.2">
      <c r="Y350" s="30"/>
      <c r="Z350" s="30"/>
    </row>
    <row r="351" spans="25:26" x14ac:dyDescent="0.2">
      <c r="Y351" s="30"/>
      <c r="Z351" s="30"/>
    </row>
    <row r="352" spans="25:26" x14ac:dyDescent="0.2">
      <c r="Y352" s="30"/>
      <c r="Z352" s="30"/>
    </row>
    <row r="353" spans="25:26" x14ac:dyDescent="0.2">
      <c r="Y353" s="30"/>
      <c r="Z353" s="30"/>
    </row>
    <row r="354" spans="25:26" x14ac:dyDescent="0.2">
      <c r="Y354" s="30"/>
      <c r="Z354" s="30"/>
    </row>
    <row r="355" spans="25:26" x14ac:dyDescent="0.2">
      <c r="Y355" s="30"/>
      <c r="Z355" s="30"/>
    </row>
    <row r="356" spans="25:26" x14ac:dyDescent="0.2">
      <c r="Y356" s="30"/>
      <c r="Z356" s="30"/>
    </row>
    <row r="357" spans="25:26" x14ac:dyDescent="0.2">
      <c r="Y357" s="30"/>
      <c r="Z357" s="30"/>
    </row>
    <row r="358" spans="25:26" x14ac:dyDescent="0.2">
      <c r="Y358" s="30"/>
      <c r="Z358" s="30"/>
    </row>
    <row r="359" spans="25:26" x14ac:dyDescent="0.2">
      <c r="Y359" s="30"/>
      <c r="Z359" s="30"/>
    </row>
    <row r="360" spans="25:26" x14ac:dyDescent="0.2">
      <c r="Y360" s="30"/>
      <c r="Z360" s="30"/>
    </row>
    <row r="361" spans="25:26" x14ac:dyDescent="0.2">
      <c r="Y361" s="30"/>
      <c r="Z361" s="30"/>
    </row>
    <row r="362" spans="25:26" x14ac:dyDescent="0.2">
      <c r="Y362" s="30"/>
      <c r="Z362" s="30"/>
    </row>
    <row r="363" spans="25:26" x14ac:dyDescent="0.2">
      <c r="Y363" s="30"/>
      <c r="Z363" s="30"/>
    </row>
    <row r="364" spans="25:26" x14ac:dyDescent="0.2">
      <c r="Y364" s="30"/>
      <c r="Z364" s="30"/>
    </row>
    <row r="365" spans="25:26" x14ac:dyDescent="0.2">
      <c r="Y365" s="30"/>
      <c r="Z365" s="30"/>
    </row>
    <row r="366" spans="25:26" x14ac:dyDescent="0.2">
      <c r="Y366" s="30"/>
      <c r="Z366" s="30"/>
    </row>
    <row r="367" spans="25:26" x14ac:dyDescent="0.2">
      <c r="Y367" s="30"/>
      <c r="Z367" s="30"/>
    </row>
    <row r="368" spans="25:26" x14ac:dyDescent="0.2">
      <c r="Y368" s="30"/>
      <c r="Z368" s="30"/>
    </row>
    <row r="369" spans="25:26" x14ac:dyDescent="0.2">
      <c r="Y369" s="30"/>
      <c r="Z369" s="30"/>
    </row>
    <row r="370" spans="25:26" x14ac:dyDescent="0.2">
      <c r="Y370" s="30"/>
      <c r="Z370" s="30"/>
    </row>
    <row r="371" spans="25:26" x14ac:dyDescent="0.2">
      <c r="Y371" s="30"/>
      <c r="Z371" s="30"/>
    </row>
    <row r="372" spans="25:26" x14ac:dyDescent="0.2">
      <c r="Y372" s="30"/>
      <c r="Z372" s="30"/>
    </row>
    <row r="373" spans="25:26" x14ac:dyDescent="0.2">
      <c r="Y373" s="30"/>
      <c r="Z373" s="30"/>
    </row>
    <row r="374" spans="25:26" x14ac:dyDescent="0.2">
      <c r="Y374" s="30"/>
      <c r="Z374" s="30"/>
    </row>
    <row r="375" spans="25:26" x14ac:dyDescent="0.2">
      <c r="Y375" s="30"/>
      <c r="Z375" s="30"/>
    </row>
    <row r="376" spans="25:26" x14ac:dyDescent="0.2">
      <c r="Y376" s="30"/>
      <c r="Z376" s="30"/>
    </row>
    <row r="377" spans="25:26" x14ac:dyDescent="0.2">
      <c r="Y377" s="30"/>
      <c r="Z377" s="30"/>
    </row>
    <row r="378" spans="25:26" x14ac:dyDescent="0.2">
      <c r="Y378" s="30"/>
      <c r="Z378" s="30"/>
    </row>
    <row r="379" spans="25:26" x14ac:dyDescent="0.2">
      <c r="Y379" s="30"/>
      <c r="Z379" s="30"/>
    </row>
    <row r="380" spans="25:26" x14ac:dyDescent="0.2">
      <c r="Y380" s="30"/>
      <c r="Z380" s="30"/>
    </row>
    <row r="381" spans="25:26" x14ac:dyDescent="0.2">
      <c r="Y381" s="30"/>
      <c r="Z381" s="30"/>
    </row>
    <row r="382" spans="25:26" x14ac:dyDescent="0.2">
      <c r="Y382" s="30"/>
      <c r="Z382" s="30"/>
    </row>
    <row r="383" spans="25:26" x14ac:dyDescent="0.2">
      <c r="Y383" s="30"/>
      <c r="Z383" s="30"/>
    </row>
    <row r="384" spans="25:26" x14ac:dyDescent="0.2">
      <c r="Y384" s="30"/>
      <c r="Z384" s="30"/>
    </row>
    <row r="385" spans="25:26" x14ac:dyDescent="0.2">
      <c r="Y385" s="30"/>
      <c r="Z385" s="30"/>
    </row>
    <row r="386" spans="25:26" x14ac:dyDescent="0.2">
      <c r="Y386" s="30"/>
      <c r="Z386" s="30"/>
    </row>
    <row r="387" spans="25:26" x14ac:dyDescent="0.2">
      <c r="Y387" s="30"/>
      <c r="Z387" s="30"/>
    </row>
    <row r="388" spans="25:26" x14ac:dyDescent="0.2">
      <c r="Y388" s="30"/>
      <c r="Z388" s="30"/>
    </row>
    <row r="389" spans="25:26" x14ac:dyDescent="0.2">
      <c r="Y389" s="30"/>
      <c r="Z389" s="30"/>
    </row>
    <row r="390" spans="25:26" x14ac:dyDescent="0.2">
      <c r="Y390" s="30"/>
      <c r="Z390" s="30"/>
    </row>
    <row r="391" spans="25:26" x14ac:dyDescent="0.2">
      <c r="Y391" s="30"/>
      <c r="Z391" s="30"/>
    </row>
    <row r="392" spans="25:26" x14ac:dyDescent="0.2">
      <c r="Y392" s="30"/>
      <c r="Z392" s="30"/>
    </row>
    <row r="393" spans="25:26" x14ac:dyDescent="0.2">
      <c r="Y393" s="30"/>
      <c r="Z393" s="30"/>
    </row>
    <row r="394" spans="25:26" x14ac:dyDescent="0.2">
      <c r="Y394" s="30"/>
      <c r="Z394" s="30"/>
    </row>
    <row r="395" spans="25:26" x14ac:dyDescent="0.2">
      <c r="Y395" s="30"/>
      <c r="Z395" s="30"/>
    </row>
    <row r="396" spans="25:26" x14ac:dyDescent="0.2">
      <c r="Y396" s="30"/>
      <c r="Z396" s="30"/>
    </row>
    <row r="397" spans="25:26" x14ac:dyDescent="0.2">
      <c r="Y397" s="30"/>
      <c r="Z397" s="30"/>
    </row>
    <row r="398" spans="25:26" x14ac:dyDescent="0.2">
      <c r="Y398" s="30"/>
      <c r="Z398" s="30"/>
    </row>
    <row r="399" spans="25:26" x14ac:dyDescent="0.2">
      <c r="Y399" s="30"/>
      <c r="Z399" s="30"/>
    </row>
    <row r="400" spans="25:26" x14ac:dyDescent="0.2">
      <c r="Y400" s="30"/>
      <c r="Z400" s="30"/>
    </row>
    <row r="401" spans="25:26" x14ac:dyDescent="0.2">
      <c r="Y401" s="30"/>
      <c r="Z401" s="30"/>
    </row>
    <row r="402" spans="25:26" x14ac:dyDescent="0.2">
      <c r="Y402" s="30"/>
      <c r="Z402" s="30"/>
    </row>
    <row r="403" spans="25:26" x14ac:dyDescent="0.2">
      <c r="Y403" s="30"/>
      <c r="Z403" s="30"/>
    </row>
    <row r="404" spans="25:26" x14ac:dyDescent="0.2">
      <c r="Y404" s="30"/>
      <c r="Z404" s="30"/>
    </row>
    <row r="405" spans="25:26" x14ac:dyDescent="0.2">
      <c r="Y405" s="30"/>
      <c r="Z405" s="30"/>
    </row>
    <row r="406" spans="25:26" x14ac:dyDescent="0.2">
      <c r="Y406" s="30"/>
      <c r="Z406" s="30"/>
    </row>
    <row r="407" spans="25:26" x14ac:dyDescent="0.2">
      <c r="Y407" s="30"/>
      <c r="Z407" s="30"/>
    </row>
    <row r="408" spans="25:26" x14ac:dyDescent="0.2">
      <c r="Y408" s="30"/>
      <c r="Z408" s="30"/>
    </row>
    <row r="409" spans="25:26" x14ac:dyDescent="0.2">
      <c r="Y409" s="30"/>
      <c r="Z409" s="30"/>
    </row>
    <row r="410" spans="25:26" x14ac:dyDescent="0.2">
      <c r="Y410" s="30"/>
      <c r="Z410" s="30"/>
    </row>
    <row r="411" spans="25:26" x14ac:dyDescent="0.2">
      <c r="Y411" s="30"/>
      <c r="Z411" s="30"/>
    </row>
    <row r="412" spans="25:26" x14ac:dyDescent="0.2">
      <c r="Y412" s="30"/>
      <c r="Z412" s="30"/>
    </row>
    <row r="413" spans="25:26" x14ac:dyDescent="0.2">
      <c r="Y413" s="30"/>
      <c r="Z413" s="30"/>
    </row>
    <row r="414" spans="25:26" x14ac:dyDescent="0.2">
      <c r="Y414" s="30"/>
      <c r="Z414" s="30"/>
    </row>
    <row r="415" spans="25:26" x14ac:dyDescent="0.2">
      <c r="Y415" s="30"/>
      <c r="Z415" s="30"/>
    </row>
    <row r="416" spans="25:26" x14ac:dyDescent="0.2">
      <c r="Y416" s="30"/>
      <c r="Z416" s="30"/>
    </row>
    <row r="417" spans="25:26" x14ac:dyDescent="0.2">
      <c r="Y417" s="30"/>
      <c r="Z417" s="30"/>
    </row>
    <row r="418" spans="25:26" x14ac:dyDescent="0.2">
      <c r="Y418" s="30"/>
      <c r="Z418" s="30"/>
    </row>
    <row r="419" spans="25:26" x14ac:dyDescent="0.2">
      <c r="Y419" s="30"/>
      <c r="Z419" s="30"/>
    </row>
    <row r="420" spans="25:26" x14ac:dyDescent="0.2">
      <c r="Y420" s="30"/>
      <c r="Z420" s="30"/>
    </row>
    <row r="421" spans="25:26" x14ac:dyDescent="0.2">
      <c r="Y421" s="30"/>
      <c r="Z421" s="30"/>
    </row>
    <row r="422" spans="25:26" x14ac:dyDescent="0.2">
      <c r="Y422" s="30"/>
      <c r="Z422" s="30"/>
    </row>
    <row r="423" spans="25:26" x14ac:dyDescent="0.2">
      <c r="Y423" s="30"/>
      <c r="Z423" s="30"/>
    </row>
    <row r="424" spans="25:26" x14ac:dyDescent="0.2">
      <c r="Y424" s="30"/>
      <c r="Z424" s="30"/>
    </row>
    <row r="425" spans="25:26" x14ac:dyDescent="0.2">
      <c r="Y425" s="30"/>
      <c r="Z425" s="30"/>
    </row>
    <row r="426" spans="25:26" x14ac:dyDescent="0.2">
      <c r="Y426" s="30"/>
      <c r="Z426" s="30"/>
    </row>
    <row r="427" spans="25:26" x14ac:dyDescent="0.2">
      <c r="Y427" s="30"/>
      <c r="Z427" s="30"/>
    </row>
    <row r="428" spans="25:26" x14ac:dyDescent="0.2">
      <c r="Y428" s="30"/>
      <c r="Z428" s="30"/>
    </row>
    <row r="429" spans="25:26" x14ac:dyDescent="0.2">
      <c r="Y429" s="30"/>
      <c r="Z429" s="30"/>
    </row>
    <row r="430" spans="25:26" x14ac:dyDescent="0.2">
      <c r="Y430" s="30"/>
      <c r="Z430" s="30"/>
    </row>
    <row r="431" spans="25:26" x14ac:dyDescent="0.2">
      <c r="Y431" s="30"/>
      <c r="Z431" s="30"/>
    </row>
    <row r="432" spans="25:26" x14ac:dyDescent="0.2">
      <c r="Y432" s="30"/>
      <c r="Z432" s="30"/>
    </row>
    <row r="433" spans="25:26" x14ac:dyDescent="0.2">
      <c r="Y433" s="30"/>
      <c r="Z433" s="30"/>
    </row>
    <row r="434" spans="25:26" x14ac:dyDescent="0.2">
      <c r="Y434" s="30"/>
      <c r="Z434" s="30"/>
    </row>
    <row r="435" spans="25:26" x14ac:dyDescent="0.2">
      <c r="Y435" s="30"/>
      <c r="Z435" s="30"/>
    </row>
    <row r="436" spans="25:26" x14ac:dyDescent="0.2">
      <c r="Y436" s="30"/>
      <c r="Z436" s="30"/>
    </row>
    <row r="437" spans="25:26" x14ac:dyDescent="0.2">
      <c r="Y437" s="30"/>
      <c r="Z437" s="30"/>
    </row>
    <row r="438" spans="25:26" x14ac:dyDescent="0.2">
      <c r="Y438" s="30"/>
      <c r="Z438" s="30"/>
    </row>
    <row r="439" spans="25:26" x14ac:dyDescent="0.2">
      <c r="Y439" s="30"/>
      <c r="Z439" s="30"/>
    </row>
    <row r="440" spans="25:26" x14ac:dyDescent="0.2">
      <c r="Y440" s="30"/>
      <c r="Z440" s="30"/>
    </row>
    <row r="441" spans="25:26" x14ac:dyDescent="0.2">
      <c r="Y441" s="30"/>
      <c r="Z441" s="30"/>
    </row>
    <row r="442" spans="25:26" x14ac:dyDescent="0.2">
      <c r="Y442" s="30"/>
      <c r="Z442" s="30"/>
    </row>
    <row r="443" spans="25:26" x14ac:dyDescent="0.2">
      <c r="Y443" s="30"/>
      <c r="Z443" s="30"/>
    </row>
    <row r="444" spans="25:26" x14ac:dyDescent="0.2">
      <c r="Y444" s="30"/>
      <c r="Z444" s="30"/>
    </row>
    <row r="445" spans="25:26" x14ac:dyDescent="0.2">
      <c r="Y445" s="30"/>
      <c r="Z445" s="30"/>
    </row>
    <row r="446" spans="25:26" x14ac:dyDescent="0.2">
      <c r="Y446" s="30"/>
      <c r="Z446" s="30"/>
    </row>
    <row r="447" spans="25:26" x14ac:dyDescent="0.2">
      <c r="Y447" s="30"/>
      <c r="Z447" s="30"/>
    </row>
    <row r="448" spans="25:26" x14ac:dyDescent="0.2">
      <c r="Y448" s="30"/>
      <c r="Z448" s="30"/>
    </row>
    <row r="449" spans="25:26" x14ac:dyDescent="0.2">
      <c r="Y449" s="30"/>
      <c r="Z449" s="30"/>
    </row>
    <row r="450" spans="25:26" x14ac:dyDescent="0.2">
      <c r="Y450" s="30"/>
      <c r="Z450" s="30"/>
    </row>
    <row r="451" spans="25:26" x14ac:dyDescent="0.2">
      <c r="Y451" s="30"/>
      <c r="Z451" s="30"/>
    </row>
    <row r="452" spans="25:26" x14ac:dyDescent="0.2">
      <c r="Y452" s="30"/>
      <c r="Z452" s="30"/>
    </row>
    <row r="453" spans="25:26" x14ac:dyDescent="0.2">
      <c r="Y453" s="30"/>
      <c r="Z453" s="30"/>
    </row>
    <row r="454" spans="25:26" x14ac:dyDescent="0.2">
      <c r="Y454" s="30"/>
      <c r="Z454" s="30"/>
    </row>
    <row r="455" spans="25:26" x14ac:dyDescent="0.2">
      <c r="Y455" s="30"/>
      <c r="Z455" s="30"/>
    </row>
    <row r="456" spans="25:26" x14ac:dyDescent="0.2">
      <c r="Y456" s="30"/>
      <c r="Z456" s="30"/>
    </row>
    <row r="457" spans="25:26" x14ac:dyDescent="0.2">
      <c r="Y457" s="30"/>
      <c r="Z457" s="30"/>
    </row>
    <row r="458" spans="25:26" x14ac:dyDescent="0.2">
      <c r="Y458" s="30"/>
      <c r="Z458" s="30"/>
    </row>
    <row r="459" spans="25:26" x14ac:dyDescent="0.2">
      <c r="Y459" s="30"/>
      <c r="Z459" s="30"/>
    </row>
    <row r="460" spans="25:26" x14ac:dyDescent="0.2">
      <c r="Y460" s="30"/>
      <c r="Z460" s="30"/>
    </row>
    <row r="461" spans="25:26" x14ac:dyDescent="0.2">
      <c r="Y461" s="30"/>
      <c r="Z461" s="30"/>
    </row>
    <row r="462" spans="25:26" x14ac:dyDescent="0.2">
      <c r="Y462" s="30"/>
      <c r="Z462" s="30"/>
    </row>
    <row r="463" spans="25:26" x14ac:dyDescent="0.2">
      <c r="Y463" s="30"/>
      <c r="Z463" s="30"/>
    </row>
    <row r="464" spans="25:26" x14ac:dyDescent="0.2">
      <c r="Y464" s="30"/>
      <c r="Z464" s="30"/>
    </row>
    <row r="465" spans="25:26" x14ac:dyDescent="0.2">
      <c r="Y465" s="30"/>
      <c r="Z465" s="30"/>
    </row>
    <row r="466" spans="25:26" x14ac:dyDescent="0.2">
      <c r="Y466" s="30"/>
      <c r="Z466" s="30"/>
    </row>
    <row r="467" spans="25:26" x14ac:dyDescent="0.2">
      <c r="Y467" s="30"/>
      <c r="Z467" s="30"/>
    </row>
    <row r="468" spans="25:26" x14ac:dyDescent="0.2">
      <c r="Y468" s="30"/>
      <c r="Z468" s="30"/>
    </row>
    <row r="469" spans="25:26" x14ac:dyDescent="0.2">
      <c r="Y469" s="30"/>
      <c r="Z469" s="30"/>
    </row>
    <row r="470" spans="25:26" x14ac:dyDescent="0.2">
      <c r="Y470" s="30"/>
      <c r="Z470" s="30"/>
    </row>
    <row r="471" spans="25:26" x14ac:dyDescent="0.2">
      <c r="Y471" s="30"/>
      <c r="Z471" s="30"/>
    </row>
    <row r="472" spans="25:26" x14ac:dyDescent="0.2">
      <c r="Y472" s="30"/>
      <c r="Z472" s="30"/>
    </row>
    <row r="473" spans="25:26" x14ac:dyDescent="0.2">
      <c r="Y473" s="30"/>
      <c r="Z473" s="30"/>
    </row>
    <row r="474" spans="25:26" x14ac:dyDescent="0.2">
      <c r="Y474" s="30"/>
      <c r="Z474" s="30"/>
    </row>
    <row r="475" spans="25:26" x14ac:dyDescent="0.2">
      <c r="Y475" s="30"/>
      <c r="Z475" s="30"/>
    </row>
    <row r="476" spans="25:26" x14ac:dyDescent="0.2">
      <c r="Y476" s="30"/>
      <c r="Z476" s="30"/>
    </row>
    <row r="477" spans="25:26" x14ac:dyDescent="0.2">
      <c r="Y477" s="30"/>
      <c r="Z477" s="30"/>
    </row>
    <row r="478" spans="25:26" x14ac:dyDescent="0.2">
      <c r="Y478" s="30"/>
      <c r="Z478" s="30"/>
    </row>
    <row r="479" spans="25:26" x14ac:dyDescent="0.2">
      <c r="Y479" s="30"/>
      <c r="Z479" s="30"/>
    </row>
    <row r="480" spans="25:26" x14ac:dyDescent="0.2">
      <c r="Y480" s="30"/>
      <c r="Z480" s="30"/>
    </row>
    <row r="481" spans="25:26" x14ac:dyDescent="0.2">
      <c r="Y481" s="30"/>
      <c r="Z481" s="30"/>
    </row>
    <row r="482" spans="25:26" x14ac:dyDescent="0.2">
      <c r="Y482" s="30"/>
      <c r="Z482" s="30"/>
    </row>
    <row r="483" spans="25:26" x14ac:dyDescent="0.2">
      <c r="Y483" s="30"/>
      <c r="Z483" s="30"/>
    </row>
    <row r="484" spans="25:26" x14ac:dyDescent="0.2">
      <c r="Y484" s="30"/>
      <c r="Z484" s="30"/>
    </row>
    <row r="485" spans="25:26" x14ac:dyDescent="0.2">
      <c r="Y485" s="30"/>
      <c r="Z485" s="30"/>
    </row>
    <row r="486" spans="25:26" x14ac:dyDescent="0.2">
      <c r="Y486" s="30"/>
      <c r="Z486" s="30"/>
    </row>
    <row r="487" spans="25:26" x14ac:dyDescent="0.2">
      <c r="Y487" s="30"/>
      <c r="Z487" s="30"/>
    </row>
    <row r="488" spans="25:26" x14ac:dyDescent="0.2">
      <c r="Y488" s="30"/>
      <c r="Z488" s="30"/>
    </row>
    <row r="489" spans="25:26" x14ac:dyDescent="0.2">
      <c r="Y489" s="30"/>
      <c r="Z489" s="30"/>
    </row>
    <row r="490" spans="25:26" x14ac:dyDescent="0.2">
      <c r="Y490" s="30"/>
      <c r="Z490" s="30"/>
    </row>
    <row r="491" spans="25:26" x14ac:dyDescent="0.2">
      <c r="Y491" s="30"/>
      <c r="Z491" s="30"/>
    </row>
    <row r="492" spans="25:26" x14ac:dyDescent="0.2">
      <c r="Y492" s="30"/>
      <c r="Z492" s="30"/>
    </row>
    <row r="493" spans="25:26" x14ac:dyDescent="0.2">
      <c r="Y493" s="30"/>
      <c r="Z493" s="30"/>
    </row>
    <row r="494" spans="25:26" x14ac:dyDescent="0.2">
      <c r="Y494" s="30"/>
      <c r="Z494" s="30"/>
    </row>
    <row r="495" spans="25:26" x14ac:dyDescent="0.2">
      <c r="Y495" s="30"/>
      <c r="Z495" s="30"/>
    </row>
    <row r="496" spans="25:26" x14ac:dyDescent="0.2">
      <c r="Y496" s="30"/>
      <c r="Z496" s="30"/>
    </row>
    <row r="497" spans="25:26" x14ac:dyDescent="0.2">
      <c r="Y497" s="30"/>
      <c r="Z497" s="30"/>
    </row>
    <row r="498" spans="25:26" x14ac:dyDescent="0.2">
      <c r="Y498" s="30"/>
      <c r="Z498" s="30"/>
    </row>
    <row r="499" spans="25:26" x14ac:dyDescent="0.2">
      <c r="Y499" s="30"/>
      <c r="Z499" s="30"/>
    </row>
    <row r="500" spans="25:26" x14ac:dyDescent="0.2">
      <c r="Y500" s="30"/>
      <c r="Z500" s="30"/>
    </row>
    <row r="501" spans="25:26" x14ac:dyDescent="0.2">
      <c r="Y501" s="30"/>
      <c r="Z501" s="30"/>
    </row>
    <row r="502" spans="25:26" x14ac:dyDescent="0.2">
      <c r="Y502" s="30"/>
      <c r="Z502" s="30"/>
    </row>
    <row r="503" spans="25:26" x14ac:dyDescent="0.2">
      <c r="Y503" s="30"/>
      <c r="Z503" s="30"/>
    </row>
    <row r="504" spans="25:26" x14ac:dyDescent="0.2">
      <c r="Y504" s="30"/>
      <c r="Z504" s="30"/>
    </row>
    <row r="505" spans="25:26" x14ac:dyDescent="0.2">
      <c r="Y505" s="30"/>
      <c r="Z505" s="30"/>
    </row>
    <row r="506" spans="25:26" x14ac:dyDescent="0.2">
      <c r="Y506" s="30"/>
      <c r="Z506" s="30"/>
    </row>
    <row r="507" spans="25:26" x14ac:dyDescent="0.2">
      <c r="Y507" s="30"/>
      <c r="Z507" s="30"/>
    </row>
    <row r="508" spans="25:26" x14ac:dyDescent="0.2">
      <c r="Y508" s="30"/>
      <c r="Z508" s="30"/>
    </row>
    <row r="509" spans="25:26" x14ac:dyDescent="0.2">
      <c r="Y509" s="30"/>
      <c r="Z509" s="30"/>
    </row>
    <row r="510" spans="25:26" x14ac:dyDescent="0.2">
      <c r="Y510" s="30"/>
      <c r="Z510" s="30"/>
    </row>
    <row r="511" spans="25:26" x14ac:dyDescent="0.2">
      <c r="Y511" s="30"/>
      <c r="Z511" s="30"/>
    </row>
    <row r="512" spans="25:26" x14ac:dyDescent="0.2">
      <c r="Y512" s="30"/>
      <c r="Z512" s="30"/>
    </row>
    <row r="513" spans="25:26" x14ac:dyDescent="0.2">
      <c r="Y513" s="30"/>
      <c r="Z513" s="30"/>
    </row>
    <row r="514" spans="25:26" x14ac:dyDescent="0.2">
      <c r="Y514" s="30"/>
      <c r="Z514" s="30"/>
    </row>
    <row r="515" spans="25:26" x14ac:dyDescent="0.2">
      <c r="Y515" s="30"/>
      <c r="Z515" s="30"/>
    </row>
    <row r="516" spans="25:26" x14ac:dyDescent="0.2">
      <c r="Y516" s="30"/>
      <c r="Z516" s="30"/>
    </row>
    <row r="517" spans="25:26" x14ac:dyDescent="0.2">
      <c r="Y517" s="30"/>
      <c r="Z517" s="30"/>
    </row>
    <row r="518" spans="25:26" x14ac:dyDescent="0.2">
      <c r="Y518" s="30"/>
      <c r="Z518" s="30"/>
    </row>
    <row r="519" spans="25:26" x14ac:dyDescent="0.2">
      <c r="Y519" s="30"/>
      <c r="Z519" s="30"/>
    </row>
    <row r="520" spans="25:26" x14ac:dyDescent="0.2">
      <c r="Y520" s="30"/>
      <c r="Z520" s="30"/>
    </row>
    <row r="521" spans="25:26" x14ac:dyDescent="0.2">
      <c r="Y521" s="30"/>
      <c r="Z521" s="30"/>
    </row>
    <row r="522" spans="25:26" x14ac:dyDescent="0.2">
      <c r="Y522" s="30"/>
      <c r="Z522" s="30"/>
    </row>
    <row r="523" spans="25:26" x14ac:dyDescent="0.2">
      <c r="Y523" s="30"/>
      <c r="Z523" s="30"/>
    </row>
    <row r="524" spans="25:26" x14ac:dyDescent="0.2">
      <c r="Y524" s="30"/>
      <c r="Z524" s="30"/>
    </row>
    <row r="525" spans="25:26" x14ac:dyDescent="0.2">
      <c r="Y525" s="30"/>
      <c r="Z525" s="30"/>
    </row>
    <row r="526" spans="25:26" x14ac:dyDescent="0.2">
      <c r="Y526" s="30"/>
      <c r="Z526" s="30"/>
    </row>
    <row r="527" spans="25:26" x14ac:dyDescent="0.2">
      <c r="Y527" s="30"/>
      <c r="Z527" s="30"/>
    </row>
    <row r="528" spans="25:26" x14ac:dyDescent="0.2">
      <c r="Y528" s="30"/>
      <c r="Z528" s="30"/>
    </row>
    <row r="529" spans="25:26" x14ac:dyDescent="0.2">
      <c r="Y529" s="30"/>
      <c r="Z529" s="30"/>
    </row>
    <row r="530" spans="25:26" x14ac:dyDescent="0.2">
      <c r="Y530" s="30"/>
      <c r="Z530" s="30"/>
    </row>
    <row r="531" spans="25:26" x14ac:dyDescent="0.2">
      <c r="Y531" s="30"/>
      <c r="Z531" s="30"/>
    </row>
    <row r="532" spans="25:26" x14ac:dyDescent="0.2">
      <c r="Y532" s="30"/>
      <c r="Z532" s="30"/>
    </row>
    <row r="533" spans="25:26" x14ac:dyDescent="0.2">
      <c r="Y533" s="30"/>
      <c r="Z533" s="30"/>
    </row>
    <row r="534" spans="25:26" x14ac:dyDescent="0.2">
      <c r="Y534" s="30"/>
      <c r="Z534" s="30"/>
    </row>
    <row r="535" spans="25:26" x14ac:dyDescent="0.2">
      <c r="Y535" s="30"/>
      <c r="Z535" s="30"/>
    </row>
    <row r="536" spans="25:26" x14ac:dyDescent="0.2">
      <c r="Y536" s="30"/>
      <c r="Z536" s="30"/>
    </row>
    <row r="537" spans="25:26" x14ac:dyDescent="0.2">
      <c r="Y537" s="30"/>
      <c r="Z537" s="30"/>
    </row>
    <row r="538" spans="25:26" x14ac:dyDescent="0.2">
      <c r="Y538" s="30"/>
      <c r="Z538" s="30"/>
    </row>
    <row r="539" spans="25:26" x14ac:dyDescent="0.2">
      <c r="Y539" s="30"/>
      <c r="Z539" s="30"/>
    </row>
    <row r="540" spans="25:26" x14ac:dyDescent="0.2">
      <c r="Y540" s="30"/>
      <c r="Z540" s="30"/>
    </row>
    <row r="541" spans="25:26" x14ac:dyDescent="0.2">
      <c r="Y541" s="30"/>
      <c r="Z541" s="30"/>
    </row>
    <row r="542" spans="25:26" x14ac:dyDescent="0.2">
      <c r="Y542" s="30"/>
      <c r="Z542" s="30"/>
    </row>
    <row r="543" spans="25:26" x14ac:dyDescent="0.2">
      <c r="Y543" s="30"/>
      <c r="Z543" s="30"/>
    </row>
    <row r="544" spans="25:26" x14ac:dyDescent="0.2">
      <c r="Y544" s="30"/>
      <c r="Z544" s="30"/>
    </row>
    <row r="545" spans="25:26" x14ac:dyDescent="0.2">
      <c r="Y545" s="30"/>
      <c r="Z545" s="30"/>
    </row>
    <row r="546" spans="25:26" x14ac:dyDescent="0.2">
      <c r="Y546" s="30"/>
      <c r="Z546" s="30"/>
    </row>
    <row r="547" spans="25:26" x14ac:dyDescent="0.2">
      <c r="Y547" s="30"/>
      <c r="Z547" s="30"/>
    </row>
    <row r="548" spans="25:26" x14ac:dyDescent="0.2">
      <c r="Y548" s="30"/>
      <c r="Z548" s="30"/>
    </row>
    <row r="549" spans="25:26" x14ac:dyDescent="0.2">
      <c r="Y549" s="30"/>
      <c r="Z549" s="30"/>
    </row>
    <row r="550" spans="25:26" x14ac:dyDescent="0.2">
      <c r="Y550" s="30"/>
      <c r="Z550" s="30"/>
    </row>
    <row r="551" spans="25:26" x14ac:dyDescent="0.2">
      <c r="Y551" s="30"/>
      <c r="Z551" s="30"/>
    </row>
    <row r="552" spans="25:26" x14ac:dyDescent="0.2">
      <c r="Y552" s="30"/>
      <c r="Z552" s="30"/>
    </row>
    <row r="553" spans="25:26" x14ac:dyDescent="0.2">
      <c r="Y553" s="30"/>
      <c r="Z553" s="30"/>
    </row>
    <row r="554" spans="25:26" x14ac:dyDescent="0.2">
      <c r="Y554" s="30"/>
      <c r="Z554" s="30"/>
    </row>
    <row r="555" spans="25:26" x14ac:dyDescent="0.2">
      <c r="Y555" s="30"/>
      <c r="Z555" s="30"/>
    </row>
    <row r="556" spans="25:26" x14ac:dyDescent="0.2">
      <c r="Y556" s="30"/>
      <c r="Z556" s="30"/>
    </row>
    <row r="557" spans="25:26" x14ac:dyDescent="0.2">
      <c r="Y557" s="30"/>
      <c r="Z557" s="30"/>
    </row>
    <row r="558" spans="25:26" x14ac:dyDescent="0.2">
      <c r="Y558" s="30"/>
      <c r="Z558" s="30"/>
    </row>
    <row r="559" spans="25:26" x14ac:dyDescent="0.2">
      <c r="Y559" s="30"/>
      <c r="Z559" s="30"/>
    </row>
    <row r="560" spans="25:26" x14ac:dyDescent="0.2">
      <c r="Y560" s="30"/>
      <c r="Z560" s="30"/>
    </row>
    <row r="561" spans="25:26" x14ac:dyDescent="0.2">
      <c r="Y561" s="30"/>
      <c r="Z561" s="30"/>
    </row>
    <row r="562" spans="25:26" x14ac:dyDescent="0.2">
      <c r="Y562" s="30"/>
      <c r="Z562" s="30"/>
    </row>
    <row r="563" spans="25:26" x14ac:dyDescent="0.2">
      <c r="Y563" s="30"/>
      <c r="Z563" s="30"/>
    </row>
    <row r="564" spans="25:26" x14ac:dyDescent="0.2">
      <c r="Y564" s="30"/>
      <c r="Z564" s="30"/>
    </row>
    <row r="565" spans="25:26" x14ac:dyDescent="0.2">
      <c r="Y565" s="30"/>
      <c r="Z565" s="30"/>
    </row>
    <row r="566" spans="25:26" x14ac:dyDescent="0.2">
      <c r="Y566" s="30"/>
      <c r="Z566" s="30"/>
    </row>
    <row r="567" spans="25:26" x14ac:dyDescent="0.2">
      <c r="Y567" s="30"/>
      <c r="Z567" s="30"/>
    </row>
    <row r="568" spans="25:26" x14ac:dyDescent="0.2">
      <c r="Y568" s="30"/>
      <c r="Z568" s="30"/>
    </row>
    <row r="569" spans="25:26" x14ac:dyDescent="0.2">
      <c r="Y569" s="30"/>
      <c r="Z569" s="30"/>
    </row>
    <row r="570" spans="25:26" x14ac:dyDescent="0.2">
      <c r="Y570" s="30"/>
      <c r="Z570" s="30"/>
    </row>
    <row r="571" spans="25:26" x14ac:dyDescent="0.2">
      <c r="Y571" s="30"/>
      <c r="Z571" s="30"/>
    </row>
    <row r="572" spans="25:26" x14ac:dyDescent="0.2">
      <c r="Y572" s="30"/>
      <c r="Z572" s="30"/>
    </row>
    <row r="573" spans="25:26" x14ac:dyDescent="0.2">
      <c r="Y573" s="30"/>
      <c r="Z573" s="30"/>
    </row>
    <row r="574" spans="25:26" x14ac:dyDescent="0.2">
      <c r="Y574" s="30"/>
      <c r="Z574" s="30"/>
    </row>
    <row r="575" spans="25:26" x14ac:dyDescent="0.2">
      <c r="Y575" s="30"/>
      <c r="Z575" s="30"/>
    </row>
    <row r="576" spans="25:26" x14ac:dyDescent="0.2">
      <c r="Y576" s="30"/>
      <c r="Z576" s="30"/>
    </row>
    <row r="577" spans="25:26" x14ac:dyDescent="0.2">
      <c r="Y577" s="30"/>
      <c r="Z577" s="30"/>
    </row>
    <row r="578" spans="25:26" x14ac:dyDescent="0.2">
      <c r="Y578" s="30"/>
      <c r="Z578" s="30"/>
    </row>
    <row r="579" spans="25:26" x14ac:dyDescent="0.2">
      <c r="Y579" s="30"/>
      <c r="Z579" s="30"/>
    </row>
    <row r="580" spans="25:26" x14ac:dyDescent="0.2">
      <c r="Y580" s="30"/>
      <c r="Z580" s="30"/>
    </row>
    <row r="581" spans="25:26" x14ac:dyDescent="0.2">
      <c r="Y581" s="30"/>
      <c r="Z581" s="30"/>
    </row>
    <row r="582" spans="25:26" x14ac:dyDescent="0.2">
      <c r="Y582" s="30"/>
      <c r="Z582" s="30"/>
    </row>
    <row r="583" spans="25:26" x14ac:dyDescent="0.2">
      <c r="Y583" s="30"/>
      <c r="Z583" s="30"/>
    </row>
    <row r="584" spans="25:26" x14ac:dyDescent="0.2">
      <c r="Y584" s="30"/>
      <c r="Z584" s="30"/>
    </row>
    <row r="585" spans="25:26" x14ac:dyDescent="0.2">
      <c r="Y585" s="30"/>
      <c r="Z585" s="30"/>
    </row>
    <row r="586" spans="25:26" x14ac:dyDescent="0.2">
      <c r="Y586" s="30"/>
      <c r="Z586" s="30"/>
    </row>
    <row r="587" spans="25:26" x14ac:dyDescent="0.2">
      <c r="Y587" s="30"/>
      <c r="Z587" s="30"/>
    </row>
    <row r="588" spans="25:26" x14ac:dyDescent="0.2">
      <c r="Y588" s="30"/>
      <c r="Z588" s="30"/>
    </row>
    <row r="589" spans="25:26" x14ac:dyDescent="0.2">
      <c r="Y589" s="30"/>
      <c r="Z589" s="30"/>
    </row>
    <row r="590" spans="25:26" x14ac:dyDescent="0.2">
      <c r="Y590" s="30"/>
      <c r="Z590" s="30"/>
    </row>
    <row r="591" spans="25:26" x14ac:dyDescent="0.2">
      <c r="Y591" s="30"/>
      <c r="Z591" s="30"/>
    </row>
    <row r="592" spans="25:26" x14ac:dyDescent="0.2">
      <c r="Y592" s="30"/>
      <c r="Z592" s="30"/>
    </row>
    <row r="593" spans="25:26" x14ac:dyDescent="0.2">
      <c r="Y593" s="30"/>
      <c r="Z593" s="30"/>
    </row>
    <row r="594" spans="25:26" x14ac:dyDescent="0.2">
      <c r="Y594" s="30"/>
      <c r="Z594" s="30"/>
    </row>
    <row r="595" spans="25:26" x14ac:dyDescent="0.2">
      <c r="Y595" s="30"/>
      <c r="Z595" s="30"/>
    </row>
    <row r="596" spans="25:26" x14ac:dyDescent="0.2">
      <c r="Y596" s="30"/>
      <c r="Z596" s="30"/>
    </row>
    <row r="597" spans="25:26" x14ac:dyDescent="0.2">
      <c r="Y597" s="30"/>
      <c r="Z597" s="30"/>
    </row>
    <row r="598" spans="25:26" x14ac:dyDescent="0.2">
      <c r="Y598" s="30"/>
      <c r="Z598" s="30"/>
    </row>
    <row r="599" spans="25:26" x14ac:dyDescent="0.2">
      <c r="Y599" s="30"/>
      <c r="Z599" s="30"/>
    </row>
    <row r="600" spans="25:26" x14ac:dyDescent="0.2">
      <c r="Y600" s="30"/>
      <c r="Z600" s="30"/>
    </row>
    <row r="601" spans="25:26" x14ac:dyDescent="0.2">
      <c r="Y601" s="30"/>
      <c r="Z601" s="30"/>
    </row>
    <row r="602" spans="25:26" x14ac:dyDescent="0.2">
      <c r="Y602" s="30"/>
      <c r="Z602" s="30"/>
    </row>
    <row r="603" spans="25:26" x14ac:dyDescent="0.2">
      <c r="Y603" s="30"/>
      <c r="Z603" s="30"/>
    </row>
    <row r="604" spans="25:26" x14ac:dyDescent="0.2">
      <c r="Y604" s="30"/>
      <c r="Z604" s="30"/>
    </row>
    <row r="605" spans="25:26" x14ac:dyDescent="0.2">
      <c r="Y605" s="30"/>
      <c r="Z605" s="30"/>
    </row>
    <row r="606" spans="25:26" x14ac:dyDescent="0.2">
      <c r="Y606" s="30"/>
      <c r="Z606" s="30"/>
    </row>
    <row r="607" spans="25:26" x14ac:dyDescent="0.2">
      <c r="Y607" s="30"/>
      <c r="Z607" s="30"/>
    </row>
    <row r="608" spans="25:26" x14ac:dyDescent="0.2">
      <c r="Y608" s="30"/>
      <c r="Z608" s="30"/>
    </row>
    <row r="609" spans="25:26" x14ac:dyDescent="0.2">
      <c r="Y609" s="30"/>
      <c r="Z609" s="30"/>
    </row>
    <row r="610" spans="25:26" x14ac:dyDescent="0.2">
      <c r="Y610" s="30"/>
      <c r="Z610" s="30"/>
    </row>
    <row r="611" spans="25:26" x14ac:dyDescent="0.2">
      <c r="Y611" s="30"/>
      <c r="Z611" s="30"/>
    </row>
    <row r="612" spans="25:26" x14ac:dyDescent="0.2">
      <c r="Y612" s="30"/>
      <c r="Z612" s="30"/>
    </row>
    <row r="613" spans="25:26" x14ac:dyDescent="0.2">
      <c r="Y613" s="30"/>
      <c r="Z613" s="30"/>
    </row>
    <row r="614" spans="25:26" x14ac:dyDescent="0.2">
      <c r="Y614" s="30"/>
      <c r="Z614" s="30"/>
    </row>
    <row r="615" spans="25:26" x14ac:dyDescent="0.2">
      <c r="Y615" s="30"/>
      <c r="Z615" s="30"/>
    </row>
    <row r="616" spans="25:26" x14ac:dyDescent="0.2">
      <c r="Y616" s="30"/>
      <c r="Z616" s="30"/>
    </row>
    <row r="617" spans="25:26" x14ac:dyDescent="0.2">
      <c r="Y617" s="30"/>
      <c r="Z617" s="30"/>
    </row>
    <row r="618" spans="25:26" x14ac:dyDescent="0.2">
      <c r="Y618" s="30"/>
      <c r="Z618" s="30"/>
    </row>
    <row r="619" spans="25:26" x14ac:dyDescent="0.2">
      <c r="Y619" s="30"/>
      <c r="Z619" s="30"/>
    </row>
    <row r="620" spans="25:26" x14ac:dyDescent="0.2">
      <c r="Y620" s="30"/>
      <c r="Z620" s="30"/>
    </row>
    <row r="621" spans="25:26" x14ac:dyDescent="0.2">
      <c r="Y621" s="30"/>
      <c r="Z621" s="30"/>
    </row>
    <row r="622" spans="25:26" x14ac:dyDescent="0.2">
      <c r="Y622" s="30"/>
      <c r="Z622" s="30"/>
    </row>
    <row r="623" spans="25:26" x14ac:dyDescent="0.2">
      <c r="Y623" s="30"/>
      <c r="Z623" s="30"/>
    </row>
    <row r="624" spans="25:26" x14ac:dyDescent="0.2">
      <c r="Y624" s="30"/>
      <c r="Z624" s="30"/>
    </row>
    <row r="625" spans="25:26" x14ac:dyDescent="0.2">
      <c r="Y625" s="30"/>
      <c r="Z625" s="30"/>
    </row>
    <row r="626" spans="25:26" x14ac:dyDescent="0.2">
      <c r="Y626" s="30"/>
      <c r="Z626" s="30"/>
    </row>
    <row r="627" spans="25:26" x14ac:dyDescent="0.2">
      <c r="Y627" s="30"/>
      <c r="Z627" s="30"/>
    </row>
    <row r="628" spans="25:26" x14ac:dyDescent="0.2">
      <c r="Y628" s="30"/>
      <c r="Z628" s="30"/>
    </row>
    <row r="629" spans="25:26" x14ac:dyDescent="0.2">
      <c r="Y629" s="30"/>
      <c r="Z629" s="30"/>
    </row>
    <row r="630" spans="25:26" x14ac:dyDescent="0.2">
      <c r="Y630" s="30"/>
      <c r="Z630" s="30"/>
    </row>
    <row r="631" spans="25:26" x14ac:dyDescent="0.2">
      <c r="Y631" s="30"/>
      <c r="Z631" s="30"/>
    </row>
    <row r="632" spans="25:26" x14ac:dyDescent="0.2">
      <c r="Y632" s="30"/>
      <c r="Z632" s="30"/>
    </row>
    <row r="633" spans="25:26" x14ac:dyDescent="0.2">
      <c r="Y633" s="30"/>
      <c r="Z633" s="30"/>
    </row>
    <row r="634" spans="25:26" x14ac:dyDescent="0.2">
      <c r="Y634" s="30"/>
      <c r="Z634" s="30"/>
    </row>
    <row r="635" spans="25:26" x14ac:dyDescent="0.2">
      <c r="Y635" s="30"/>
      <c r="Z635" s="30"/>
    </row>
    <row r="636" spans="25:26" x14ac:dyDescent="0.2">
      <c r="Y636" s="30"/>
      <c r="Z636" s="30"/>
    </row>
    <row r="637" spans="25:26" x14ac:dyDescent="0.2">
      <c r="Y637" s="30"/>
      <c r="Z637" s="30"/>
    </row>
    <row r="638" spans="25:26" x14ac:dyDescent="0.2">
      <c r="Y638" s="30"/>
      <c r="Z638" s="30"/>
    </row>
    <row r="639" spans="25:26" x14ac:dyDescent="0.2">
      <c r="Y639" s="30"/>
      <c r="Z639" s="30"/>
    </row>
    <row r="640" spans="25:26" x14ac:dyDescent="0.2">
      <c r="Y640" s="30"/>
      <c r="Z640" s="30"/>
    </row>
    <row r="641" spans="25:26" x14ac:dyDescent="0.2">
      <c r="Y641" s="30"/>
      <c r="Z641" s="30"/>
    </row>
    <row r="642" spans="25:26" x14ac:dyDescent="0.2">
      <c r="Y642" s="30"/>
      <c r="Z642" s="30"/>
    </row>
    <row r="643" spans="25:26" x14ac:dyDescent="0.2">
      <c r="Y643" s="30"/>
      <c r="Z643" s="30"/>
    </row>
    <row r="644" spans="25:26" x14ac:dyDescent="0.2">
      <c r="Y644" s="30"/>
      <c r="Z644" s="30"/>
    </row>
    <row r="645" spans="25:26" x14ac:dyDescent="0.2">
      <c r="Y645" s="30"/>
      <c r="Z645" s="30"/>
    </row>
    <row r="646" spans="25:26" x14ac:dyDescent="0.2">
      <c r="Y646" s="30"/>
      <c r="Z646" s="30"/>
    </row>
    <row r="647" spans="25:26" x14ac:dyDescent="0.2">
      <c r="Y647" s="30"/>
      <c r="Z647" s="30"/>
    </row>
    <row r="648" spans="25:26" x14ac:dyDescent="0.2">
      <c r="Y648" s="30"/>
      <c r="Z648" s="30"/>
    </row>
    <row r="649" spans="25:26" x14ac:dyDescent="0.2">
      <c r="Y649" s="30"/>
      <c r="Z649" s="30"/>
    </row>
    <row r="650" spans="25:26" x14ac:dyDescent="0.2">
      <c r="Y650" s="30"/>
      <c r="Z650" s="30"/>
    </row>
    <row r="651" spans="25:26" x14ac:dyDescent="0.2">
      <c r="Y651" s="30"/>
      <c r="Z651" s="30"/>
    </row>
    <row r="652" spans="25:26" x14ac:dyDescent="0.2">
      <c r="Y652" s="30"/>
      <c r="Z652" s="30"/>
    </row>
    <row r="653" spans="25:26" x14ac:dyDescent="0.2">
      <c r="Y653" s="30"/>
      <c r="Z653" s="30"/>
    </row>
    <row r="654" spans="25:26" x14ac:dyDescent="0.2">
      <c r="Y654" s="30"/>
      <c r="Z654" s="30"/>
    </row>
    <row r="655" spans="25:26" x14ac:dyDescent="0.2">
      <c r="Y655" s="30"/>
      <c r="Z655" s="30"/>
    </row>
    <row r="656" spans="25:26" x14ac:dyDescent="0.2">
      <c r="Y656" s="30"/>
      <c r="Z656" s="30"/>
    </row>
    <row r="657" spans="25:26" x14ac:dyDescent="0.2">
      <c r="Y657" s="30"/>
      <c r="Z657" s="30"/>
    </row>
    <row r="658" spans="25:26" x14ac:dyDescent="0.2">
      <c r="Y658" s="30"/>
      <c r="Z658" s="30"/>
    </row>
    <row r="659" spans="25:26" x14ac:dyDescent="0.2">
      <c r="Y659" s="30"/>
      <c r="Z659" s="30"/>
    </row>
    <row r="660" spans="25:26" x14ac:dyDescent="0.2">
      <c r="Y660" s="30"/>
      <c r="Z660" s="30"/>
    </row>
    <row r="661" spans="25:26" x14ac:dyDescent="0.2">
      <c r="Y661" s="30"/>
      <c r="Z661" s="30"/>
    </row>
    <row r="662" spans="25:26" x14ac:dyDescent="0.2">
      <c r="Y662" s="30"/>
      <c r="Z662" s="30"/>
    </row>
    <row r="663" spans="25:26" x14ac:dyDescent="0.2">
      <c r="Y663" s="30"/>
      <c r="Z663" s="30"/>
    </row>
    <row r="664" spans="25:26" x14ac:dyDescent="0.2">
      <c r="Y664" s="30"/>
      <c r="Z664" s="30"/>
    </row>
    <row r="665" spans="25:26" x14ac:dyDescent="0.2">
      <c r="Y665" s="30"/>
      <c r="Z665" s="30"/>
    </row>
    <row r="666" spans="25:26" x14ac:dyDescent="0.2">
      <c r="Y666" s="30"/>
      <c r="Z666" s="30"/>
    </row>
    <row r="667" spans="25:26" x14ac:dyDescent="0.2">
      <c r="Y667" s="30"/>
      <c r="Z667" s="30"/>
    </row>
    <row r="668" spans="25:26" x14ac:dyDescent="0.2">
      <c r="Y668" s="30"/>
      <c r="Z668" s="30"/>
    </row>
    <row r="669" spans="25:26" x14ac:dyDescent="0.2">
      <c r="Y669" s="30"/>
      <c r="Z669" s="30"/>
    </row>
    <row r="670" spans="25:26" x14ac:dyDescent="0.2">
      <c r="Y670" s="30"/>
      <c r="Z670" s="30"/>
    </row>
    <row r="671" spans="25:26" x14ac:dyDescent="0.2">
      <c r="Y671" s="30"/>
      <c r="Z671" s="30"/>
    </row>
    <row r="672" spans="25:26" x14ac:dyDescent="0.2">
      <c r="Y672" s="30"/>
      <c r="Z672" s="30"/>
    </row>
    <row r="673" spans="25:26" x14ac:dyDescent="0.2">
      <c r="Y673" s="30"/>
      <c r="Z673" s="30"/>
    </row>
    <row r="674" spans="25:26" x14ac:dyDescent="0.2">
      <c r="Y674" s="30"/>
      <c r="Z674" s="30"/>
    </row>
    <row r="675" spans="25:26" x14ac:dyDescent="0.2">
      <c r="Y675" s="30"/>
      <c r="Z675" s="30"/>
    </row>
    <row r="676" spans="25:26" x14ac:dyDescent="0.2">
      <c r="Y676" s="30"/>
      <c r="Z676" s="30"/>
    </row>
    <row r="677" spans="25:26" x14ac:dyDescent="0.2">
      <c r="Y677" s="30"/>
      <c r="Z677" s="30"/>
    </row>
    <row r="678" spans="25:26" x14ac:dyDescent="0.2">
      <c r="Y678" s="30"/>
      <c r="Z678" s="30"/>
    </row>
    <row r="679" spans="25:26" x14ac:dyDescent="0.2">
      <c r="Y679" s="30"/>
      <c r="Z679" s="30"/>
    </row>
    <row r="680" spans="25:26" x14ac:dyDescent="0.2">
      <c r="Y680" s="30"/>
      <c r="Z680" s="30"/>
    </row>
    <row r="681" spans="25:26" x14ac:dyDescent="0.2">
      <c r="Y681" s="30"/>
      <c r="Z681" s="30"/>
    </row>
    <row r="682" spans="25:26" x14ac:dyDescent="0.2">
      <c r="Y682" s="30"/>
      <c r="Z682" s="30"/>
    </row>
    <row r="683" spans="25:26" x14ac:dyDescent="0.2">
      <c r="Y683" s="30"/>
      <c r="Z683" s="30"/>
    </row>
    <row r="684" spans="25:26" x14ac:dyDescent="0.2">
      <c r="Y684" s="30"/>
      <c r="Z684" s="30"/>
    </row>
    <row r="685" spans="25:26" x14ac:dyDescent="0.2">
      <c r="Y685" s="30"/>
      <c r="Z685" s="30"/>
    </row>
    <row r="686" spans="25:26" x14ac:dyDescent="0.2">
      <c r="Y686" s="30"/>
      <c r="Z686" s="30"/>
    </row>
    <row r="687" spans="25:26" x14ac:dyDescent="0.2">
      <c r="Y687" s="30"/>
      <c r="Z687" s="30"/>
    </row>
    <row r="688" spans="25:26" x14ac:dyDescent="0.2">
      <c r="Y688" s="30"/>
      <c r="Z688" s="30"/>
    </row>
    <row r="689" spans="25:26" x14ac:dyDescent="0.2">
      <c r="Y689" s="30"/>
      <c r="Z689" s="30"/>
    </row>
    <row r="690" spans="25:26" x14ac:dyDescent="0.2">
      <c r="Y690" s="30"/>
      <c r="Z690" s="30"/>
    </row>
    <row r="691" spans="25:26" x14ac:dyDescent="0.2">
      <c r="Y691" s="30"/>
      <c r="Z691" s="30"/>
    </row>
    <row r="692" spans="25:26" x14ac:dyDescent="0.2">
      <c r="Y692" s="30"/>
      <c r="Z692" s="30"/>
    </row>
    <row r="693" spans="25:26" x14ac:dyDescent="0.2">
      <c r="Y693" s="30"/>
      <c r="Z693" s="30"/>
    </row>
    <row r="694" spans="25:26" x14ac:dyDescent="0.2">
      <c r="Y694" s="30"/>
      <c r="Z694" s="30"/>
    </row>
    <row r="695" spans="25:26" x14ac:dyDescent="0.2">
      <c r="Y695" s="30"/>
      <c r="Z695" s="30"/>
    </row>
    <row r="696" spans="25:26" x14ac:dyDescent="0.2">
      <c r="Y696" s="30"/>
      <c r="Z696" s="30"/>
    </row>
    <row r="697" spans="25:26" x14ac:dyDescent="0.2">
      <c r="Y697" s="30"/>
      <c r="Z697" s="30"/>
    </row>
    <row r="698" spans="25:26" x14ac:dyDescent="0.2">
      <c r="Y698" s="30"/>
      <c r="Z698" s="30"/>
    </row>
    <row r="699" spans="25:26" x14ac:dyDescent="0.2">
      <c r="Y699" s="30"/>
      <c r="Z699" s="30"/>
    </row>
    <row r="700" spans="25:26" x14ac:dyDescent="0.2">
      <c r="Y700" s="30"/>
      <c r="Z700" s="30"/>
    </row>
    <row r="701" spans="25:26" x14ac:dyDescent="0.2">
      <c r="Y701" s="30"/>
      <c r="Z701" s="30"/>
    </row>
    <row r="702" spans="25:26" x14ac:dyDescent="0.2">
      <c r="Y702" s="30"/>
      <c r="Z702" s="30"/>
    </row>
    <row r="703" spans="25:26" x14ac:dyDescent="0.2">
      <c r="Y703" s="30"/>
      <c r="Z703" s="30"/>
    </row>
    <row r="704" spans="25:26" x14ac:dyDescent="0.2">
      <c r="Y704" s="30"/>
      <c r="Z704" s="30"/>
    </row>
    <row r="705" spans="25:26" x14ac:dyDescent="0.2">
      <c r="Y705" s="30"/>
      <c r="Z705" s="30"/>
    </row>
    <row r="706" spans="25:26" x14ac:dyDescent="0.2">
      <c r="Y706" s="30"/>
      <c r="Z706" s="30"/>
    </row>
    <row r="707" spans="25:26" x14ac:dyDescent="0.2">
      <c r="Y707" s="30"/>
      <c r="Z707" s="30"/>
    </row>
    <row r="708" spans="25:26" x14ac:dyDescent="0.2">
      <c r="Y708" s="30"/>
      <c r="Z708" s="30"/>
    </row>
    <row r="709" spans="25:26" x14ac:dyDescent="0.2">
      <c r="Y709" s="30"/>
      <c r="Z709" s="30"/>
    </row>
    <row r="710" spans="25:26" x14ac:dyDescent="0.2">
      <c r="Y710" s="30"/>
      <c r="Z710" s="30"/>
    </row>
    <row r="711" spans="25:26" x14ac:dyDescent="0.2">
      <c r="Y711" s="30"/>
      <c r="Z711" s="30"/>
    </row>
    <row r="712" spans="25:26" x14ac:dyDescent="0.2">
      <c r="Y712" s="30"/>
      <c r="Z712" s="30"/>
    </row>
    <row r="713" spans="25:26" x14ac:dyDescent="0.2">
      <c r="Y713" s="30"/>
      <c r="Z713" s="30"/>
    </row>
    <row r="714" spans="25:26" x14ac:dyDescent="0.2">
      <c r="Y714" s="30"/>
      <c r="Z714" s="30"/>
    </row>
    <row r="715" spans="25:26" x14ac:dyDescent="0.2">
      <c r="Y715" s="30"/>
      <c r="Z715" s="30"/>
    </row>
    <row r="716" spans="25:26" x14ac:dyDescent="0.2">
      <c r="Y716" s="30"/>
      <c r="Z716" s="30"/>
    </row>
    <row r="717" spans="25:26" x14ac:dyDescent="0.2">
      <c r="Y717" s="30"/>
      <c r="Z717" s="30"/>
    </row>
    <row r="718" spans="25:26" x14ac:dyDescent="0.2">
      <c r="Y718" s="30"/>
      <c r="Z718" s="30"/>
    </row>
    <row r="719" spans="25:26" x14ac:dyDescent="0.2">
      <c r="Y719" s="30"/>
      <c r="Z719" s="30"/>
    </row>
    <row r="720" spans="25:26" x14ac:dyDescent="0.2">
      <c r="Y720" s="30"/>
      <c r="Z720" s="30"/>
    </row>
    <row r="721" spans="25:26" x14ac:dyDescent="0.2">
      <c r="Y721" s="30"/>
      <c r="Z721" s="30"/>
    </row>
    <row r="722" spans="25:26" x14ac:dyDescent="0.2">
      <c r="Y722" s="30"/>
      <c r="Z722" s="30"/>
    </row>
    <row r="723" spans="25:26" x14ac:dyDescent="0.2">
      <c r="Y723" s="30"/>
      <c r="Z723" s="30"/>
    </row>
    <row r="724" spans="25:26" x14ac:dyDescent="0.2">
      <c r="Y724" s="30"/>
      <c r="Z724" s="30"/>
    </row>
    <row r="725" spans="25:26" x14ac:dyDescent="0.2">
      <c r="Y725" s="30"/>
      <c r="Z725" s="30"/>
    </row>
    <row r="726" spans="25:26" x14ac:dyDescent="0.2">
      <c r="Y726" s="30"/>
      <c r="Z726" s="30"/>
    </row>
    <row r="727" spans="25:26" x14ac:dyDescent="0.2">
      <c r="Y727" s="30"/>
      <c r="Z727" s="30"/>
    </row>
    <row r="728" spans="25:26" x14ac:dyDescent="0.2">
      <c r="Y728" s="30"/>
      <c r="Z728" s="30"/>
    </row>
    <row r="729" spans="25:26" x14ac:dyDescent="0.2">
      <c r="Y729" s="30"/>
      <c r="Z729" s="30"/>
    </row>
    <row r="730" spans="25:26" x14ac:dyDescent="0.2">
      <c r="Y730" s="30"/>
      <c r="Z730" s="30"/>
    </row>
    <row r="731" spans="25:26" x14ac:dyDescent="0.2">
      <c r="Y731" s="30"/>
      <c r="Z731" s="30"/>
    </row>
    <row r="732" spans="25:26" x14ac:dyDescent="0.2">
      <c r="Y732" s="30"/>
      <c r="Z732" s="30"/>
    </row>
    <row r="733" spans="25:26" x14ac:dyDescent="0.2">
      <c r="Y733" s="30"/>
      <c r="Z733" s="30"/>
    </row>
    <row r="734" spans="25:26" x14ac:dyDescent="0.2">
      <c r="Y734" s="30"/>
      <c r="Z734" s="30"/>
    </row>
    <row r="735" spans="25:26" x14ac:dyDescent="0.2">
      <c r="Y735" s="30"/>
      <c r="Z735" s="30"/>
    </row>
    <row r="736" spans="25:26" x14ac:dyDescent="0.2">
      <c r="Y736" s="30"/>
      <c r="Z736" s="30"/>
    </row>
    <row r="737" spans="25:26" x14ac:dyDescent="0.2">
      <c r="Y737" s="30"/>
      <c r="Z737" s="30"/>
    </row>
    <row r="738" spans="25:26" x14ac:dyDescent="0.2">
      <c r="Y738" s="30"/>
      <c r="Z738" s="30"/>
    </row>
    <row r="739" spans="25:26" x14ac:dyDescent="0.2">
      <c r="Y739" s="30"/>
      <c r="Z739" s="30"/>
    </row>
    <row r="740" spans="25:26" x14ac:dyDescent="0.2">
      <c r="Y740" s="30"/>
      <c r="Z740" s="30"/>
    </row>
    <row r="741" spans="25:26" x14ac:dyDescent="0.2">
      <c r="Y741" s="30"/>
      <c r="Z741" s="30"/>
    </row>
    <row r="742" spans="25:26" x14ac:dyDescent="0.2">
      <c r="Y742" s="30"/>
      <c r="Z742" s="30"/>
    </row>
    <row r="743" spans="25:26" x14ac:dyDescent="0.2">
      <c r="Y743" s="30"/>
      <c r="Z743" s="30"/>
    </row>
    <row r="744" spans="25:26" x14ac:dyDescent="0.2">
      <c r="Y744" s="30"/>
      <c r="Z744" s="30"/>
    </row>
    <row r="745" spans="25:26" x14ac:dyDescent="0.2">
      <c r="Y745" s="30"/>
      <c r="Z745" s="30"/>
    </row>
    <row r="746" spans="25:26" x14ac:dyDescent="0.2">
      <c r="Y746" s="30"/>
      <c r="Z746" s="30"/>
    </row>
    <row r="747" spans="25:26" x14ac:dyDescent="0.2">
      <c r="Y747" s="30"/>
      <c r="Z747" s="30"/>
    </row>
    <row r="748" spans="25:26" x14ac:dyDescent="0.2">
      <c r="Y748" s="30"/>
      <c r="Z748" s="30"/>
    </row>
    <row r="749" spans="25:26" x14ac:dyDescent="0.2">
      <c r="Y749" s="30"/>
      <c r="Z749" s="30"/>
    </row>
    <row r="750" spans="25:26" x14ac:dyDescent="0.2">
      <c r="Y750" s="30"/>
      <c r="Z750" s="30"/>
    </row>
    <row r="751" spans="25:26" x14ac:dyDescent="0.2">
      <c r="Y751" s="30"/>
      <c r="Z751" s="30"/>
    </row>
    <row r="752" spans="25:26" x14ac:dyDescent="0.2">
      <c r="Y752" s="30"/>
      <c r="Z752" s="30"/>
    </row>
    <row r="753" spans="25:26" x14ac:dyDescent="0.2">
      <c r="Y753" s="30"/>
      <c r="Z753" s="30"/>
    </row>
    <row r="754" spans="25:26" x14ac:dyDescent="0.2">
      <c r="Y754" s="30"/>
      <c r="Z754" s="30"/>
    </row>
    <row r="755" spans="25:26" x14ac:dyDescent="0.2">
      <c r="Y755" s="30"/>
      <c r="Z755" s="30"/>
    </row>
    <row r="756" spans="25:26" x14ac:dyDescent="0.2">
      <c r="Y756" s="30"/>
      <c r="Z756" s="30"/>
    </row>
    <row r="757" spans="25:26" x14ac:dyDescent="0.2">
      <c r="Y757" s="30"/>
      <c r="Z757" s="30"/>
    </row>
    <row r="758" spans="25:26" x14ac:dyDescent="0.2">
      <c r="Y758" s="30"/>
      <c r="Z758" s="30"/>
    </row>
    <row r="759" spans="25:26" x14ac:dyDescent="0.2">
      <c r="Y759" s="30"/>
      <c r="Z759" s="30"/>
    </row>
    <row r="760" spans="25:26" x14ac:dyDescent="0.2">
      <c r="Y760" s="30"/>
      <c r="Z760" s="30"/>
    </row>
    <row r="761" spans="25:26" x14ac:dyDescent="0.2">
      <c r="Y761" s="30"/>
      <c r="Z761" s="30"/>
    </row>
    <row r="762" spans="25:26" x14ac:dyDescent="0.2">
      <c r="Y762" s="30"/>
      <c r="Z762" s="30"/>
    </row>
    <row r="763" spans="25:26" x14ac:dyDescent="0.2">
      <c r="Y763" s="30"/>
      <c r="Z763" s="30"/>
    </row>
    <row r="764" spans="25:26" x14ac:dyDescent="0.2">
      <c r="Y764" s="30"/>
      <c r="Z764" s="30"/>
    </row>
    <row r="765" spans="25:26" x14ac:dyDescent="0.2">
      <c r="Y765" s="30"/>
      <c r="Z765" s="30"/>
    </row>
    <row r="766" spans="25:26" x14ac:dyDescent="0.2">
      <c r="Y766" s="30"/>
      <c r="Z766" s="30"/>
    </row>
    <row r="767" spans="25:26" x14ac:dyDescent="0.2">
      <c r="Y767" s="30"/>
      <c r="Z767" s="30"/>
    </row>
    <row r="768" spans="25:26" x14ac:dyDescent="0.2">
      <c r="Y768" s="30"/>
      <c r="Z768" s="30"/>
    </row>
    <row r="769" spans="25:26" x14ac:dyDescent="0.2">
      <c r="Y769" s="30"/>
      <c r="Z769" s="30"/>
    </row>
    <row r="770" spans="25:26" x14ac:dyDescent="0.2">
      <c r="Y770" s="30"/>
      <c r="Z770" s="30"/>
    </row>
    <row r="771" spans="25:26" x14ac:dyDescent="0.2">
      <c r="Y771" s="30"/>
      <c r="Z771" s="30"/>
    </row>
    <row r="772" spans="25:26" x14ac:dyDescent="0.2">
      <c r="Y772" s="30"/>
      <c r="Z772" s="30"/>
    </row>
    <row r="773" spans="25:26" x14ac:dyDescent="0.2">
      <c r="Y773" s="30"/>
      <c r="Z773" s="30"/>
    </row>
    <row r="774" spans="25:26" x14ac:dyDescent="0.2">
      <c r="Y774" s="30"/>
      <c r="Z774" s="30"/>
    </row>
    <row r="775" spans="25:26" x14ac:dyDescent="0.2">
      <c r="Y775" s="30"/>
      <c r="Z775" s="30"/>
    </row>
    <row r="776" spans="25:26" x14ac:dyDescent="0.2">
      <c r="Y776" s="30"/>
      <c r="Z776" s="30"/>
    </row>
    <row r="777" spans="25:26" x14ac:dyDescent="0.2">
      <c r="Y777" s="30"/>
      <c r="Z777" s="30"/>
    </row>
    <row r="778" spans="25:26" x14ac:dyDescent="0.2">
      <c r="Y778" s="30"/>
      <c r="Z778" s="30"/>
    </row>
    <row r="779" spans="25:26" x14ac:dyDescent="0.2">
      <c r="Y779" s="30"/>
      <c r="Z779" s="30"/>
    </row>
    <row r="780" spans="25:26" x14ac:dyDescent="0.2">
      <c r="Y780" s="30"/>
      <c r="Z780" s="30"/>
    </row>
    <row r="781" spans="25:26" x14ac:dyDescent="0.2">
      <c r="Y781" s="30"/>
      <c r="Z781" s="30"/>
    </row>
    <row r="782" spans="25:26" x14ac:dyDescent="0.2">
      <c r="Y782" s="30"/>
      <c r="Z782" s="30"/>
    </row>
    <row r="783" spans="25:26" x14ac:dyDescent="0.2">
      <c r="Y783" s="30"/>
      <c r="Z783" s="30"/>
    </row>
    <row r="784" spans="25:26" x14ac:dyDescent="0.2">
      <c r="Y784" s="30"/>
      <c r="Z784" s="30"/>
    </row>
    <row r="785" spans="25:26" x14ac:dyDescent="0.2">
      <c r="Y785" s="30"/>
      <c r="Z785" s="30"/>
    </row>
    <row r="786" spans="25:26" x14ac:dyDescent="0.2">
      <c r="Y786" s="30"/>
      <c r="Z786" s="30"/>
    </row>
    <row r="787" spans="25:26" x14ac:dyDescent="0.2">
      <c r="Y787" s="30"/>
      <c r="Z787" s="30"/>
    </row>
    <row r="788" spans="25:26" x14ac:dyDescent="0.2">
      <c r="Y788" s="30"/>
      <c r="Z788" s="30"/>
    </row>
    <row r="789" spans="25:26" x14ac:dyDescent="0.2">
      <c r="Y789" s="30"/>
      <c r="Z789" s="30"/>
    </row>
    <row r="790" spans="25:26" x14ac:dyDescent="0.2">
      <c r="Y790" s="30"/>
      <c r="Z790" s="30"/>
    </row>
    <row r="791" spans="25:26" x14ac:dyDescent="0.2">
      <c r="Y791" s="30"/>
      <c r="Z791" s="30"/>
    </row>
    <row r="792" spans="25:26" x14ac:dyDescent="0.2">
      <c r="Y792" s="30"/>
      <c r="Z792" s="30"/>
    </row>
    <row r="793" spans="25:26" x14ac:dyDescent="0.2">
      <c r="Y793" s="30"/>
      <c r="Z793" s="30"/>
    </row>
    <row r="794" spans="25:26" x14ac:dyDescent="0.2">
      <c r="Y794" s="30"/>
      <c r="Z794" s="30"/>
    </row>
    <row r="795" spans="25:26" x14ac:dyDescent="0.2">
      <c r="Y795" s="30"/>
      <c r="Z795" s="30"/>
    </row>
    <row r="796" spans="25:26" x14ac:dyDescent="0.2">
      <c r="Y796" s="30"/>
      <c r="Z796" s="30"/>
    </row>
    <row r="797" spans="25:26" x14ac:dyDescent="0.2">
      <c r="Y797" s="30"/>
      <c r="Z797" s="30"/>
    </row>
    <row r="798" spans="25:26" x14ac:dyDescent="0.2">
      <c r="Y798" s="30"/>
      <c r="Z798" s="30"/>
    </row>
    <row r="799" spans="25:26" x14ac:dyDescent="0.2">
      <c r="Y799" s="30"/>
      <c r="Z799" s="30"/>
    </row>
    <row r="800" spans="25:26" x14ac:dyDescent="0.2">
      <c r="Y800" s="30"/>
      <c r="Z800" s="30"/>
    </row>
    <row r="801" spans="25:26" x14ac:dyDescent="0.2">
      <c r="Y801" s="30"/>
      <c r="Z801" s="30"/>
    </row>
    <row r="802" spans="25:26" x14ac:dyDescent="0.2">
      <c r="Y802" s="30"/>
      <c r="Z802" s="30"/>
    </row>
    <row r="803" spans="25:26" x14ac:dyDescent="0.2">
      <c r="Y803" s="30"/>
      <c r="Z803" s="30"/>
    </row>
    <row r="804" spans="25:26" x14ac:dyDescent="0.2">
      <c r="Y804" s="30"/>
      <c r="Z804" s="30"/>
    </row>
    <row r="805" spans="25:26" x14ac:dyDescent="0.2">
      <c r="Y805" s="30"/>
      <c r="Z805" s="30"/>
    </row>
    <row r="806" spans="25:26" x14ac:dyDescent="0.2">
      <c r="Y806" s="30"/>
      <c r="Z806" s="30"/>
    </row>
    <row r="807" spans="25:26" x14ac:dyDescent="0.2">
      <c r="Y807" s="30"/>
      <c r="Z807" s="30"/>
    </row>
    <row r="808" spans="25:26" x14ac:dyDescent="0.2">
      <c r="Y808" s="30"/>
      <c r="Z808" s="30"/>
    </row>
    <row r="809" spans="25:26" x14ac:dyDescent="0.2">
      <c r="Y809" s="30"/>
      <c r="Z809" s="30"/>
    </row>
    <row r="810" spans="25:26" x14ac:dyDescent="0.2">
      <c r="Y810" s="30"/>
      <c r="Z810" s="30"/>
    </row>
    <row r="811" spans="25:26" x14ac:dyDescent="0.2">
      <c r="Y811" s="30"/>
      <c r="Z811" s="30"/>
    </row>
    <row r="812" spans="25:26" x14ac:dyDescent="0.2">
      <c r="Y812" s="30"/>
      <c r="Z812" s="30"/>
    </row>
    <row r="813" spans="25:26" x14ac:dyDescent="0.2">
      <c r="Y813" s="30"/>
      <c r="Z813" s="30"/>
    </row>
    <row r="814" spans="25:26" x14ac:dyDescent="0.2">
      <c r="Y814" s="30"/>
      <c r="Z814" s="30"/>
    </row>
    <row r="815" spans="25:26" x14ac:dyDescent="0.2">
      <c r="Y815" s="30"/>
      <c r="Z815" s="30"/>
    </row>
    <row r="816" spans="25:26" x14ac:dyDescent="0.2">
      <c r="Y816" s="30"/>
      <c r="Z816" s="30"/>
    </row>
    <row r="817" spans="25:26" x14ac:dyDescent="0.2">
      <c r="Y817" s="30"/>
      <c r="Z817" s="30"/>
    </row>
    <row r="818" spans="25:26" x14ac:dyDescent="0.2">
      <c r="Y818" s="30"/>
      <c r="Z818" s="30"/>
    </row>
    <row r="819" spans="25:26" x14ac:dyDescent="0.2">
      <c r="Y819" s="30"/>
      <c r="Z819" s="30"/>
    </row>
    <row r="820" spans="25:26" x14ac:dyDescent="0.2">
      <c r="Y820" s="30"/>
      <c r="Z820" s="30"/>
    </row>
    <row r="821" spans="25:26" x14ac:dyDescent="0.2">
      <c r="Y821" s="30"/>
      <c r="Z821" s="30"/>
    </row>
    <row r="822" spans="25:26" x14ac:dyDescent="0.2">
      <c r="Y822" s="30"/>
      <c r="Z822" s="30"/>
    </row>
    <row r="823" spans="25:26" x14ac:dyDescent="0.2">
      <c r="Y823" s="30"/>
      <c r="Z823" s="30"/>
    </row>
    <row r="824" spans="25:26" x14ac:dyDescent="0.2">
      <c r="Y824" s="30"/>
      <c r="Z824" s="30"/>
    </row>
    <row r="825" spans="25:26" x14ac:dyDescent="0.2">
      <c r="Y825" s="30"/>
      <c r="Z825" s="30"/>
    </row>
    <row r="826" spans="25:26" x14ac:dyDescent="0.2">
      <c r="Y826" s="30"/>
      <c r="Z826" s="30"/>
    </row>
    <row r="827" spans="25:26" x14ac:dyDescent="0.2">
      <c r="Y827" s="30"/>
      <c r="Z827" s="30"/>
    </row>
    <row r="828" spans="25:26" x14ac:dyDescent="0.2">
      <c r="Y828" s="30"/>
      <c r="Z828" s="30"/>
    </row>
    <row r="829" spans="25:26" x14ac:dyDescent="0.2">
      <c r="Y829" s="30"/>
      <c r="Z829" s="30"/>
    </row>
    <row r="830" spans="25:26" x14ac:dyDescent="0.2">
      <c r="Y830" s="30"/>
      <c r="Z830" s="30"/>
    </row>
    <row r="831" spans="25:26" x14ac:dyDescent="0.2">
      <c r="Y831" s="30"/>
      <c r="Z831" s="30"/>
    </row>
    <row r="832" spans="25:26" x14ac:dyDescent="0.2">
      <c r="Y832" s="30"/>
      <c r="Z832" s="30"/>
    </row>
    <row r="833" spans="25:26" x14ac:dyDescent="0.2">
      <c r="Y833" s="30"/>
      <c r="Z833" s="30"/>
    </row>
    <row r="834" spans="25:26" x14ac:dyDescent="0.2">
      <c r="Y834" s="30"/>
      <c r="Z834" s="30"/>
    </row>
    <row r="835" spans="25:26" x14ac:dyDescent="0.2">
      <c r="Y835" s="30"/>
      <c r="Z835" s="30"/>
    </row>
    <row r="836" spans="25:26" x14ac:dyDescent="0.2">
      <c r="Y836" s="30"/>
      <c r="Z836" s="30"/>
    </row>
    <row r="837" spans="25:26" x14ac:dyDescent="0.2">
      <c r="Y837" s="30"/>
      <c r="Z837" s="30"/>
    </row>
    <row r="838" spans="25:26" x14ac:dyDescent="0.2">
      <c r="Y838" s="30"/>
      <c r="Z838" s="30"/>
    </row>
    <row r="839" spans="25:26" x14ac:dyDescent="0.2">
      <c r="Y839" s="30"/>
      <c r="Z839" s="30"/>
    </row>
    <row r="840" spans="25:26" x14ac:dyDescent="0.2">
      <c r="Y840" s="30"/>
      <c r="Z840" s="30"/>
    </row>
    <row r="841" spans="25:26" x14ac:dyDescent="0.2">
      <c r="Y841" s="30"/>
      <c r="Z841" s="30"/>
    </row>
    <row r="842" spans="25:26" x14ac:dyDescent="0.2">
      <c r="Y842" s="30"/>
      <c r="Z842" s="30"/>
    </row>
    <row r="843" spans="25:26" x14ac:dyDescent="0.2">
      <c r="Y843" s="30"/>
      <c r="Z843" s="30"/>
    </row>
    <row r="844" spans="25:26" x14ac:dyDescent="0.2">
      <c r="Y844" s="30"/>
      <c r="Z844" s="30"/>
    </row>
    <row r="845" spans="25:26" x14ac:dyDescent="0.2">
      <c r="Y845" s="30"/>
      <c r="Z845" s="30"/>
    </row>
    <row r="846" spans="25:26" x14ac:dyDescent="0.2">
      <c r="Y846" s="30"/>
      <c r="Z846" s="30"/>
    </row>
    <row r="847" spans="25:26" x14ac:dyDescent="0.2">
      <c r="Y847" s="30"/>
      <c r="Z847" s="30"/>
    </row>
    <row r="848" spans="25:26" x14ac:dyDescent="0.2">
      <c r="Y848" s="30"/>
      <c r="Z848" s="30"/>
    </row>
    <row r="849" spans="25:26" x14ac:dyDescent="0.2">
      <c r="Y849" s="30"/>
      <c r="Z849" s="30"/>
    </row>
    <row r="850" spans="25:26" x14ac:dyDescent="0.2">
      <c r="Y850" s="30"/>
      <c r="Z850" s="30"/>
    </row>
    <row r="851" spans="25:26" x14ac:dyDescent="0.2">
      <c r="Y851" s="30"/>
      <c r="Z851" s="30"/>
    </row>
    <row r="852" spans="25:26" x14ac:dyDescent="0.2">
      <c r="Y852" s="30"/>
      <c r="Z852" s="30"/>
    </row>
    <row r="853" spans="25:26" x14ac:dyDescent="0.2">
      <c r="Y853" s="30"/>
      <c r="Z853" s="30"/>
    </row>
    <row r="854" spans="25:26" x14ac:dyDescent="0.2">
      <c r="Y854" s="30"/>
      <c r="Z854" s="30"/>
    </row>
    <row r="855" spans="25:26" x14ac:dyDescent="0.2">
      <c r="Y855" s="30"/>
      <c r="Z855" s="30"/>
    </row>
    <row r="856" spans="25:26" x14ac:dyDescent="0.2">
      <c r="Y856" s="30"/>
      <c r="Z856" s="30"/>
    </row>
    <row r="857" spans="25:26" x14ac:dyDescent="0.2">
      <c r="Y857" s="30"/>
      <c r="Z857" s="30"/>
    </row>
    <row r="858" spans="25:26" x14ac:dyDescent="0.2">
      <c r="Y858" s="30"/>
      <c r="Z858" s="30"/>
    </row>
    <row r="859" spans="25:26" x14ac:dyDescent="0.2">
      <c r="Y859" s="30"/>
      <c r="Z859" s="30"/>
    </row>
    <row r="860" spans="25:26" x14ac:dyDescent="0.2">
      <c r="Y860" s="30"/>
      <c r="Z860" s="30"/>
    </row>
    <row r="861" spans="25:26" x14ac:dyDescent="0.2">
      <c r="Y861" s="30"/>
      <c r="Z861" s="30"/>
    </row>
    <row r="862" spans="25:26" x14ac:dyDescent="0.2">
      <c r="Y862" s="30"/>
      <c r="Z862" s="30"/>
    </row>
    <row r="863" spans="25:26" x14ac:dyDescent="0.2">
      <c r="Y863" s="30"/>
      <c r="Z863" s="30"/>
    </row>
    <row r="864" spans="25:26" x14ac:dyDescent="0.2">
      <c r="Y864" s="30"/>
      <c r="Z864" s="30"/>
    </row>
    <row r="865" spans="25:26" x14ac:dyDescent="0.2">
      <c r="Y865" s="30"/>
      <c r="Z865" s="30"/>
    </row>
    <row r="866" spans="25:26" x14ac:dyDescent="0.2">
      <c r="Y866" s="30"/>
      <c r="Z866" s="30"/>
    </row>
    <row r="867" spans="25:26" x14ac:dyDescent="0.2">
      <c r="Y867" s="30"/>
      <c r="Z867" s="30"/>
    </row>
    <row r="868" spans="25:26" x14ac:dyDescent="0.2">
      <c r="Y868" s="30"/>
      <c r="Z868" s="30"/>
    </row>
    <row r="869" spans="25:26" x14ac:dyDescent="0.2">
      <c r="Y869" s="30"/>
      <c r="Z869" s="30"/>
    </row>
    <row r="870" spans="25:26" x14ac:dyDescent="0.2">
      <c r="Y870" s="30"/>
      <c r="Z870" s="30"/>
    </row>
    <row r="871" spans="25:26" x14ac:dyDescent="0.2">
      <c r="Y871" s="30"/>
      <c r="Z871" s="30"/>
    </row>
    <row r="872" spans="25:26" x14ac:dyDescent="0.2">
      <c r="Y872" s="30"/>
      <c r="Z872" s="30"/>
    </row>
    <row r="873" spans="25:26" x14ac:dyDescent="0.2">
      <c r="Y873" s="30"/>
      <c r="Z873" s="30"/>
    </row>
    <row r="874" spans="25:26" x14ac:dyDescent="0.2">
      <c r="Y874" s="30"/>
      <c r="Z874" s="30"/>
    </row>
    <row r="875" spans="25:26" x14ac:dyDescent="0.2">
      <c r="Y875" s="30"/>
      <c r="Z875" s="30"/>
    </row>
    <row r="876" spans="25:26" x14ac:dyDescent="0.2">
      <c r="Y876" s="30"/>
      <c r="Z876" s="30"/>
    </row>
    <row r="877" spans="25:26" x14ac:dyDescent="0.2">
      <c r="Y877" s="30"/>
      <c r="Z877" s="30"/>
    </row>
    <row r="878" spans="25:26" x14ac:dyDescent="0.2">
      <c r="Y878" s="30"/>
      <c r="Z878" s="30"/>
    </row>
    <row r="879" spans="25:26" x14ac:dyDescent="0.2">
      <c r="Y879" s="30"/>
      <c r="Z879" s="30"/>
    </row>
    <row r="880" spans="25:26" x14ac:dyDescent="0.2">
      <c r="Y880" s="30"/>
      <c r="Z880" s="30"/>
    </row>
    <row r="881" spans="25:26" x14ac:dyDescent="0.2">
      <c r="Y881" s="30"/>
      <c r="Z881" s="30"/>
    </row>
    <row r="882" spans="25:26" x14ac:dyDescent="0.2">
      <c r="Y882" s="30"/>
      <c r="Z882" s="30"/>
    </row>
    <row r="883" spans="25:26" x14ac:dyDescent="0.2">
      <c r="Y883" s="30"/>
      <c r="Z883" s="30"/>
    </row>
    <row r="884" spans="25:26" x14ac:dyDescent="0.2">
      <c r="Y884" s="30"/>
      <c r="Z884" s="30"/>
    </row>
    <row r="885" spans="25:26" x14ac:dyDescent="0.2">
      <c r="Y885" s="30"/>
      <c r="Z885" s="30"/>
    </row>
    <row r="886" spans="25:26" x14ac:dyDescent="0.2">
      <c r="Y886" s="30"/>
      <c r="Z886" s="30"/>
    </row>
    <row r="887" spans="25:26" x14ac:dyDescent="0.2">
      <c r="Y887" s="30"/>
      <c r="Z887" s="30"/>
    </row>
    <row r="888" spans="25:26" x14ac:dyDescent="0.2">
      <c r="Y888" s="30"/>
      <c r="Z888" s="30"/>
    </row>
    <row r="889" spans="25:26" x14ac:dyDescent="0.2">
      <c r="Y889" s="30"/>
      <c r="Z889" s="30"/>
    </row>
    <row r="890" spans="25:26" x14ac:dyDescent="0.2">
      <c r="Y890" s="30"/>
      <c r="Z890" s="30"/>
    </row>
    <row r="891" spans="25:26" x14ac:dyDescent="0.2">
      <c r="Y891" s="30"/>
      <c r="Z891" s="30"/>
    </row>
    <row r="892" spans="25:26" x14ac:dyDescent="0.2">
      <c r="Y892" s="30"/>
      <c r="Z892" s="30"/>
    </row>
    <row r="893" spans="25:26" x14ac:dyDescent="0.2">
      <c r="Y893" s="30"/>
      <c r="Z893" s="30"/>
    </row>
    <row r="894" spans="25:26" x14ac:dyDescent="0.2">
      <c r="Y894" s="30"/>
      <c r="Z894" s="30"/>
    </row>
    <row r="895" spans="25:26" x14ac:dyDescent="0.2">
      <c r="Y895" s="30"/>
      <c r="Z895" s="30"/>
    </row>
    <row r="896" spans="25:26" x14ac:dyDescent="0.2">
      <c r="Y896" s="30"/>
      <c r="Z896" s="30"/>
    </row>
    <row r="897" spans="25:26" x14ac:dyDescent="0.2">
      <c r="Y897" s="30"/>
      <c r="Z897" s="30"/>
    </row>
    <row r="898" spans="25:26" x14ac:dyDescent="0.2">
      <c r="Y898" s="30"/>
      <c r="Z898" s="30"/>
    </row>
    <row r="899" spans="25:26" x14ac:dyDescent="0.2">
      <c r="Y899" s="30"/>
      <c r="Z899" s="30"/>
    </row>
    <row r="900" spans="25:26" x14ac:dyDescent="0.2">
      <c r="Y900" s="30"/>
      <c r="Z900" s="30"/>
    </row>
    <row r="901" spans="25:26" x14ac:dyDescent="0.2">
      <c r="Y901" s="30"/>
      <c r="Z901" s="30"/>
    </row>
    <row r="902" spans="25:26" x14ac:dyDescent="0.2">
      <c r="Y902" s="30"/>
      <c r="Z902" s="30"/>
    </row>
    <row r="903" spans="25:26" x14ac:dyDescent="0.2">
      <c r="Y903" s="30"/>
      <c r="Z903" s="30"/>
    </row>
    <row r="904" spans="25:26" x14ac:dyDescent="0.2">
      <c r="Y904" s="30"/>
      <c r="Z904" s="30"/>
    </row>
    <row r="905" spans="25:26" x14ac:dyDescent="0.2">
      <c r="Y905" s="30"/>
      <c r="Z905" s="30"/>
    </row>
    <row r="906" spans="25:26" x14ac:dyDescent="0.2">
      <c r="Y906" s="30"/>
      <c r="Z906" s="30"/>
    </row>
    <row r="907" spans="25:26" x14ac:dyDescent="0.2">
      <c r="Y907" s="30"/>
      <c r="Z907" s="30"/>
    </row>
    <row r="908" spans="25:26" x14ac:dyDescent="0.2">
      <c r="Y908" s="30"/>
      <c r="Z908" s="30"/>
    </row>
    <row r="909" spans="25:26" x14ac:dyDescent="0.2">
      <c r="Y909" s="30"/>
      <c r="Z909" s="30"/>
    </row>
    <row r="910" spans="25:26" x14ac:dyDescent="0.2">
      <c r="Y910" s="30"/>
      <c r="Z910" s="30"/>
    </row>
    <row r="911" spans="25:26" x14ac:dyDescent="0.2">
      <c r="Y911" s="30"/>
      <c r="Z911" s="30"/>
    </row>
    <row r="912" spans="25:26" x14ac:dyDescent="0.2">
      <c r="Y912" s="30"/>
      <c r="Z912" s="30"/>
    </row>
    <row r="913" spans="25:26" x14ac:dyDescent="0.2">
      <c r="Y913" s="30"/>
      <c r="Z913" s="30"/>
    </row>
    <row r="914" spans="25:26" x14ac:dyDescent="0.2">
      <c r="Y914" s="30"/>
      <c r="Z914" s="30"/>
    </row>
    <row r="915" spans="25:26" x14ac:dyDescent="0.2">
      <c r="Y915" s="30"/>
      <c r="Z915" s="30"/>
    </row>
    <row r="916" spans="25:26" x14ac:dyDescent="0.2">
      <c r="Y916" s="30"/>
      <c r="Z916" s="30"/>
    </row>
    <row r="917" spans="25:26" x14ac:dyDescent="0.2">
      <c r="Y917" s="30"/>
      <c r="Z917" s="30"/>
    </row>
    <row r="918" spans="25:26" x14ac:dyDescent="0.2">
      <c r="Y918" s="30"/>
      <c r="Z918" s="30"/>
    </row>
    <row r="919" spans="25:26" x14ac:dyDescent="0.2">
      <c r="Y919" s="30"/>
      <c r="Z919" s="30"/>
    </row>
    <row r="920" spans="25:26" x14ac:dyDescent="0.2">
      <c r="Y920" s="30"/>
      <c r="Z920" s="30"/>
    </row>
    <row r="921" spans="25:26" x14ac:dyDescent="0.2">
      <c r="Y921" s="30"/>
      <c r="Z921" s="30"/>
    </row>
    <row r="922" spans="25:26" x14ac:dyDescent="0.2">
      <c r="Y922" s="30"/>
      <c r="Z922" s="30"/>
    </row>
    <row r="923" spans="25:26" x14ac:dyDescent="0.2">
      <c r="Y923" s="30"/>
      <c r="Z923" s="30"/>
    </row>
    <row r="924" spans="25:26" x14ac:dyDescent="0.2">
      <c r="Y924" s="30"/>
      <c r="Z924" s="30"/>
    </row>
    <row r="925" spans="25:26" x14ac:dyDescent="0.2">
      <c r="Y925" s="30"/>
      <c r="Z925" s="30"/>
    </row>
    <row r="926" spans="25:26" x14ac:dyDescent="0.2">
      <c r="Y926" s="30"/>
      <c r="Z926" s="30"/>
    </row>
    <row r="927" spans="25:26" x14ac:dyDescent="0.2">
      <c r="Y927" s="30"/>
      <c r="Z927" s="30"/>
    </row>
    <row r="928" spans="25:26" x14ac:dyDescent="0.2">
      <c r="Y928" s="30"/>
      <c r="Z928" s="30"/>
    </row>
    <row r="929" spans="25:26" x14ac:dyDescent="0.2">
      <c r="Y929" s="30"/>
      <c r="Z929" s="30"/>
    </row>
    <row r="930" spans="25:26" x14ac:dyDescent="0.2">
      <c r="Y930" s="30"/>
      <c r="Z930" s="30"/>
    </row>
    <row r="931" spans="25:26" x14ac:dyDescent="0.2">
      <c r="Y931" s="30"/>
      <c r="Z931" s="30"/>
    </row>
    <row r="932" spans="25:26" x14ac:dyDescent="0.2">
      <c r="Y932" s="30"/>
      <c r="Z932" s="30"/>
    </row>
    <row r="933" spans="25:26" x14ac:dyDescent="0.2">
      <c r="Y933" s="30"/>
      <c r="Z933" s="30"/>
    </row>
    <row r="934" spans="25:26" x14ac:dyDescent="0.2">
      <c r="Y934" s="30"/>
      <c r="Z934" s="30"/>
    </row>
    <row r="935" spans="25:26" x14ac:dyDescent="0.2">
      <c r="Y935" s="30"/>
      <c r="Z935" s="30"/>
    </row>
    <row r="936" spans="25:26" x14ac:dyDescent="0.2">
      <c r="Y936" s="30"/>
      <c r="Z936" s="30"/>
    </row>
    <row r="937" spans="25:26" x14ac:dyDescent="0.2">
      <c r="Y937" s="30"/>
      <c r="Z937" s="30"/>
    </row>
    <row r="938" spans="25:26" x14ac:dyDescent="0.2">
      <c r="Y938" s="30"/>
      <c r="Z938" s="30"/>
    </row>
    <row r="939" spans="25:26" x14ac:dyDescent="0.2">
      <c r="Y939" s="30"/>
      <c r="Z939" s="30"/>
    </row>
    <row r="940" spans="25:26" x14ac:dyDescent="0.2">
      <c r="Y940" s="30"/>
      <c r="Z940" s="30"/>
    </row>
    <row r="941" spans="25:26" x14ac:dyDescent="0.2">
      <c r="Y941" s="30"/>
      <c r="Z941" s="30"/>
    </row>
    <row r="942" spans="25:26" x14ac:dyDescent="0.2">
      <c r="Y942" s="30"/>
      <c r="Z942" s="30"/>
    </row>
    <row r="943" spans="25:26" x14ac:dyDescent="0.2">
      <c r="Y943" s="30"/>
      <c r="Z943" s="30"/>
    </row>
    <row r="944" spans="25:26" x14ac:dyDescent="0.2">
      <c r="Y944" s="30"/>
      <c r="Z944" s="30"/>
    </row>
    <row r="945" spans="25:26" x14ac:dyDescent="0.2">
      <c r="Y945" s="30"/>
      <c r="Z945" s="30"/>
    </row>
    <row r="946" spans="25:26" x14ac:dyDescent="0.2">
      <c r="Y946" s="30"/>
      <c r="Z946" s="30"/>
    </row>
    <row r="947" spans="25:26" x14ac:dyDescent="0.2">
      <c r="Y947" s="30"/>
      <c r="Z947" s="30"/>
    </row>
    <row r="948" spans="25:26" x14ac:dyDescent="0.2">
      <c r="Y948" s="30"/>
      <c r="Z948" s="30"/>
    </row>
    <row r="949" spans="25:26" x14ac:dyDescent="0.2">
      <c r="Y949" s="30"/>
      <c r="Z949" s="30"/>
    </row>
    <row r="950" spans="25:26" x14ac:dyDescent="0.2">
      <c r="Y950" s="30"/>
      <c r="Z950" s="30"/>
    </row>
    <row r="951" spans="25:26" x14ac:dyDescent="0.2">
      <c r="Y951" s="30"/>
      <c r="Z951" s="30"/>
    </row>
    <row r="952" spans="25:26" x14ac:dyDescent="0.2">
      <c r="Y952" s="30"/>
      <c r="Z952" s="30"/>
    </row>
    <row r="953" spans="25:26" x14ac:dyDescent="0.2">
      <c r="Y953" s="30"/>
      <c r="Z953" s="30"/>
    </row>
    <row r="954" spans="25:26" x14ac:dyDescent="0.2">
      <c r="Y954" s="30"/>
      <c r="Z954" s="30"/>
    </row>
    <row r="955" spans="25:26" x14ac:dyDescent="0.2">
      <c r="Y955" s="30"/>
      <c r="Z955" s="30"/>
    </row>
    <row r="956" spans="25:26" x14ac:dyDescent="0.2">
      <c r="Y956" s="30"/>
      <c r="Z956" s="30"/>
    </row>
    <row r="957" spans="25:26" x14ac:dyDescent="0.2">
      <c r="Y957" s="30"/>
      <c r="Z957" s="30"/>
    </row>
    <row r="958" spans="25:26" x14ac:dyDescent="0.2">
      <c r="Y958" s="30"/>
      <c r="Z958" s="30"/>
    </row>
    <row r="959" spans="25:26" x14ac:dyDescent="0.2">
      <c r="Y959" s="30"/>
      <c r="Z959" s="30"/>
    </row>
    <row r="960" spans="25:26" x14ac:dyDescent="0.2">
      <c r="Y960" s="30"/>
      <c r="Z960" s="30"/>
    </row>
    <row r="961" spans="25:26" x14ac:dyDescent="0.2">
      <c r="Y961" s="30"/>
      <c r="Z961" s="30"/>
    </row>
    <row r="962" spans="25:26" x14ac:dyDescent="0.2">
      <c r="Y962" s="30"/>
      <c r="Z962" s="30"/>
    </row>
    <row r="963" spans="25:26" x14ac:dyDescent="0.2">
      <c r="Y963" s="30"/>
      <c r="Z963" s="30"/>
    </row>
    <row r="964" spans="25:26" x14ac:dyDescent="0.2">
      <c r="Y964" s="30"/>
      <c r="Z964" s="30"/>
    </row>
    <row r="965" spans="25:26" x14ac:dyDescent="0.2">
      <c r="Y965" s="30"/>
      <c r="Z965" s="30"/>
    </row>
    <row r="966" spans="25:26" x14ac:dyDescent="0.2">
      <c r="Y966" s="30"/>
      <c r="Z966" s="30"/>
    </row>
    <row r="967" spans="25:26" x14ac:dyDescent="0.2">
      <c r="Y967" s="30"/>
      <c r="Z967" s="30"/>
    </row>
    <row r="968" spans="25:26" x14ac:dyDescent="0.2">
      <c r="Y968" s="30"/>
      <c r="Z968" s="30"/>
    </row>
    <row r="969" spans="25:26" x14ac:dyDescent="0.2">
      <c r="Y969" s="30"/>
      <c r="Z969" s="30"/>
    </row>
    <row r="970" spans="25:26" x14ac:dyDescent="0.2">
      <c r="Y970" s="30"/>
      <c r="Z970" s="30"/>
    </row>
    <row r="971" spans="25:26" x14ac:dyDescent="0.2">
      <c r="Y971" s="30"/>
      <c r="Z971" s="30"/>
    </row>
    <row r="972" spans="25:26" x14ac:dyDescent="0.2">
      <c r="Y972" s="30"/>
      <c r="Z972" s="30"/>
    </row>
    <row r="973" spans="25:26" x14ac:dyDescent="0.2">
      <c r="Y973" s="30"/>
      <c r="Z973" s="30"/>
    </row>
    <row r="974" spans="25:26" x14ac:dyDescent="0.2">
      <c r="Y974" s="30"/>
      <c r="Z974" s="30"/>
    </row>
    <row r="975" spans="25:26" x14ac:dyDescent="0.2">
      <c r="Y975" s="30"/>
      <c r="Z975" s="30"/>
    </row>
    <row r="976" spans="25:26" x14ac:dyDescent="0.2">
      <c r="Y976" s="30"/>
      <c r="Z976" s="30"/>
    </row>
    <row r="977" spans="25:26" x14ac:dyDescent="0.2">
      <c r="Y977" s="30"/>
      <c r="Z977" s="30"/>
    </row>
    <row r="978" spans="25:26" x14ac:dyDescent="0.2">
      <c r="Y978" s="30"/>
      <c r="Z978" s="30"/>
    </row>
    <row r="979" spans="25:26" x14ac:dyDescent="0.2">
      <c r="Y979" s="30"/>
      <c r="Z979" s="30"/>
    </row>
    <row r="980" spans="25:26" x14ac:dyDescent="0.2">
      <c r="Y980" s="30"/>
      <c r="Z980" s="30"/>
    </row>
    <row r="981" spans="25:26" x14ac:dyDescent="0.2">
      <c r="Y981" s="30"/>
      <c r="Z981" s="30"/>
    </row>
    <row r="982" spans="25:26" x14ac:dyDescent="0.2">
      <c r="Y982" s="30"/>
      <c r="Z982" s="30"/>
    </row>
    <row r="983" spans="25:26" x14ac:dyDescent="0.2">
      <c r="Y983" s="30"/>
      <c r="Z983" s="30"/>
    </row>
    <row r="984" spans="25:26" x14ac:dyDescent="0.2">
      <c r="Y984" s="30"/>
      <c r="Z984" s="30"/>
    </row>
    <row r="985" spans="25:26" x14ac:dyDescent="0.2">
      <c r="Y985" s="30"/>
      <c r="Z985" s="30"/>
    </row>
    <row r="986" spans="25:26" x14ac:dyDescent="0.2">
      <c r="Y986" s="30"/>
      <c r="Z986" s="30"/>
    </row>
    <row r="987" spans="25:26" x14ac:dyDescent="0.2">
      <c r="Y987" s="30"/>
      <c r="Z987" s="30"/>
    </row>
    <row r="988" spans="25:26" x14ac:dyDescent="0.2">
      <c r="Y988" s="30"/>
      <c r="Z988" s="30"/>
    </row>
    <row r="989" spans="25:26" x14ac:dyDescent="0.2">
      <c r="Y989" s="30"/>
      <c r="Z989" s="30"/>
    </row>
    <row r="990" spans="25:26" x14ac:dyDescent="0.2">
      <c r="Y990" s="30"/>
      <c r="Z990" s="30"/>
    </row>
    <row r="991" spans="25:26" x14ac:dyDescent="0.2">
      <c r="Y991" s="30"/>
      <c r="Z991" s="30"/>
    </row>
    <row r="992" spans="25:26" x14ac:dyDescent="0.2">
      <c r="Y992" s="30"/>
      <c r="Z992" s="30"/>
    </row>
    <row r="993" spans="25:26" x14ac:dyDescent="0.2">
      <c r="Y993" s="30"/>
      <c r="Z993" s="30"/>
    </row>
    <row r="994" spans="25:26" x14ac:dyDescent="0.2">
      <c r="Y994" s="30"/>
      <c r="Z994" s="30"/>
    </row>
    <row r="995" spans="25:26" x14ac:dyDescent="0.2">
      <c r="Y995" s="30"/>
      <c r="Z995" s="30"/>
    </row>
    <row r="996" spans="25:26" x14ac:dyDescent="0.2">
      <c r="Y996" s="30"/>
      <c r="Z996" s="30"/>
    </row>
    <row r="997" spans="25:26" x14ac:dyDescent="0.2">
      <c r="Y997" s="30"/>
      <c r="Z997" s="30"/>
    </row>
    <row r="998" spans="25:26" x14ac:dyDescent="0.2">
      <c r="Y998" s="30"/>
      <c r="Z998" s="30"/>
    </row>
    <row r="999" spans="25:26" x14ac:dyDescent="0.2">
      <c r="Y999" s="30"/>
      <c r="Z999" s="30"/>
    </row>
    <row r="1000" spans="25:26" x14ac:dyDescent="0.2">
      <c r="Y1000" s="30"/>
      <c r="Z1000" s="30"/>
    </row>
    <row r="1001" spans="25:26" x14ac:dyDescent="0.2">
      <c r="Y1001" s="30"/>
      <c r="Z1001" s="30"/>
    </row>
    <row r="1002" spans="25:26" x14ac:dyDescent="0.2">
      <c r="Y1002" s="30"/>
      <c r="Z1002" s="30"/>
    </row>
    <row r="1003" spans="25:26" x14ac:dyDescent="0.2">
      <c r="Y1003" s="30"/>
      <c r="Z1003" s="30"/>
    </row>
    <row r="1004" spans="25:26" x14ac:dyDescent="0.2">
      <c r="Y1004" s="30"/>
      <c r="Z1004" s="30"/>
    </row>
    <row r="1005" spans="25:26" x14ac:dyDescent="0.2">
      <c r="Y1005" s="30"/>
      <c r="Z1005" s="30"/>
    </row>
    <row r="1006" spans="25:26" x14ac:dyDescent="0.2">
      <c r="Y1006" s="30"/>
      <c r="Z1006" s="30"/>
    </row>
    <row r="1007" spans="25:26" x14ac:dyDescent="0.2">
      <c r="Y1007" s="30"/>
      <c r="Z1007" s="30"/>
    </row>
    <row r="1008" spans="25:26" x14ac:dyDescent="0.2">
      <c r="Y1008" s="30"/>
      <c r="Z1008" s="30"/>
    </row>
    <row r="1009" spans="25:26" x14ac:dyDescent="0.2">
      <c r="Y1009" s="30"/>
      <c r="Z1009" s="30"/>
    </row>
    <row r="1010" spans="25:26" x14ac:dyDescent="0.2">
      <c r="Y1010" s="30"/>
      <c r="Z1010" s="30"/>
    </row>
    <row r="1011" spans="25:26" x14ac:dyDescent="0.2">
      <c r="Y1011" s="30"/>
      <c r="Z1011" s="30"/>
    </row>
    <row r="1012" spans="25:26" x14ac:dyDescent="0.2">
      <c r="Y1012" s="30"/>
      <c r="Z1012" s="30"/>
    </row>
    <row r="1013" spans="25:26" x14ac:dyDescent="0.2">
      <c r="Y1013" s="30"/>
      <c r="Z1013" s="30"/>
    </row>
    <row r="1014" spans="25:26" x14ac:dyDescent="0.2">
      <c r="Y1014" s="30"/>
      <c r="Z1014" s="30"/>
    </row>
    <row r="1015" spans="25:26" x14ac:dyDescent="0.2">
      <c r="Y1015" s="30"/>
      <c r="Z1015" s="30"/>
    </row>
    <row r="1016" spans="25:26" x14ac:dyDescent="0.2">
      <c r="Y1016" s="30"/>
      <c r="Z1016" s="30"/>
    </row>
    <row r="1017" spans="25:26" x14ac:dyDescent="0.2">
      <c r="Y1017" s="30"/>
      <c r="Z1017" s="30"/>
    </row>
    <row r="1018" spans="25:26" x14ac:dyDescent="0.2">
      <c r="Y1018" s="30"/>
      <c r="Z1018" s="30"/>
    </row>
    <row r="1019" spans="25:26" x14ac:dyDescent="0.2">
      <c r="Y1019" s="30"/>
      <c r="Z1019" s="30"/>
    </row>
    <row r="1020" spans="25:26" x14ac:dyDescent="0.2">
      <c r="Y1020" s="30"/>
      <c r="Z1020" s="30"/>
    </row>
    <row r="1021" spans="25:26" x14ac:dyDescent="0.2">
      <c r="Y1021" s="30"/>
      <c r="Z1021" s="30"/>
    </row>
    <row r="1022" spans="25:26" x14ac:dyDescent="0.2">
      <c r="Y1022" s="30"/>
      <c r="Z1022" s="30"/>
    </row>
    <row r="1023" spans="25:26" x14ac:dyDescent="0.2">
      <c r="Y1023" s="30"/>
      <c r="Z1023" s="30"/>
    </row>
    <row r="1024" spans="25:26" x14ac:dyDescent="0.2">
      <c r="Y1024" s="30"/>
      <c r="Z1024" s="30"/>
    </row>
    <row r="1025" spans="25:26" x14ac:dyDescent="0.2">
      <c r="Y1025" s="30"/>
      <c r="Z1025" s="30"/>
    </row>
    <row r="1026" spans="25:26" x14ac:dyDescent="0.2">
      <c r="Y1026" s="30"/>
      <c r="Z1026" s="30"/>
    </row>
    <row r="1027" spans="25:26" x14ac:dyDescent="0.2">
      <c r="Y1027" s="30"/>
      <c r="Z1027" s="30"/>
    </row>
    <row r="1028" spans="25:26" x14ac:dyDescent="0.2">
      <c r="Y1028" s="30"/>
      <c r="Z1028" s="30"/>
    </row>
    <row r="1029" spans="25:26" x14ac:dyDescent="0.2">
      <c r="Y1029" s="30"/>
      <c r="Z1029" s="30"/>
    </row>
    <row r="1030" spans="25:26" x14ac:dyDescent="0.2">
      <c r="Y1030" s="30"/>
      <c r="Z1030" s="30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5"/>
  <sheetViews>
    <sheetView workbookViewId="0">
      <selection activeCell="E6" sqref="E6"/>
    </sheetView>
  </sheetViews>
  <sheetFormatPr defaultColWidth="9.1796875" defaultRowHeight="12" x14ac:dyDescent="0.3"/>
  <cols>
    <col min="1" max="1" width="6" style="78" customWidth="1"/>
    <col min="2" max="2" width="33" style="84" customWidth="1"/>
    <col min="3" max="3" width="8.7265625" style="139" customWidth="1"/>
    <col min="4" max="7" width="9.7265625" style="140" customWidth="1"/>
    <col min="8" max="8" width="10.54296875" style="140" customWidth="1"/>
    <col min="9" max="13" width="9.7265625" style="140" customWidth="1"/>
    <col min="14" max="14" width="11" style="140" customWidth="1"/>
    <col min="15" max="15" width="11.54296875" style="141" customWidth="1"/>
    <col min="16" max="16" width="13.7265625" style="197" customWidth="1"/>
    <col min="17" max="17" width="9.26953125" style="84" bestFit="1" customWidth="1"/>
    <col min="18" max="18" width="10.54296875" style="84" bestFit="1" customWidth="1"/>
    <col min="19" max="16384" width="9.1796875" style="84"/>
  </cols>
  <sheetData>
    <row r="1" spans="1:17" ht="12" customHeight="1" x14ac:dyDescent="0.3">
      <c r="B1" s="53" t="s">
        <v>267</v>
      </c>
      <c r="C1" s="79">
        <v>0</v>
      </c>
      <c r="D1" s="80" t="e">
        <f>+C1/C4</f>
        <v>#DIV/0!</v>
      </c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3"/>
    </row>
    <row r="2" spans="1:17" ht="12" customHeight="1" x14ac:dyDescent="0.3">
      <c r="B2" s="53" t="s">
        <v>268</v>
      </c>
      <c r="C2" s="79">
        <v>0</v>
      </c>
      <c r="D2" s="80" t="e">
        <f>+C2/C4</f>
        <v>#DIV/0!</v>
      </c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3"/>
    </row>
    <row r="3" spans="1:17" ht="12" customHeight="1" x14ac:dyDescent="0.3">
      <c r="B3" s="53" t="s">
        <v>332</v>
      </c>
      <c r="C3" s="85"/>
      <c r="D3" s="86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3"/>
    </row>
    <row r="4" spans="1:17" ht="12" customHeight="1" x14ac:dyDescent="0.3">
      <c r="B4" s="58" t="s">
        <v>269</v>
      </c>
      <c r="C4" s="87">
        <f>SUM(C1:C3)</f>
        <v>0</v>
      </c>
      <c r="D4" s="86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3"/>
    </row>
    <row r="5" spans="1:17" ht="12" customHeight="1" x14ac:dyDescent="0.3">
      <c r="B5" s="81"/>
      <c r="C5" s="81"/>
      <c r="D5" s="182">
        <v>3</v>
      </c>
      <c r="E5" s="182">
        <v>4</v>
      </c>
      <c r="F5" s="182">
        <v>5</v>
      </c>
      <c r="G5" s="182">
        <v>6</v>
      </c>
      <c r="H5" s="182">
        <v>7</v>
      </c>
      <c r="I5" s="182">
        <v>8</v>
      </c>
      <c r="J5" s="182">
        <v>9</v>
      </c>
      <c r="K5" s="182">
        <v>10</v>
      </c>
      <c r="L5" s="182">
        <v>11</v>
      </c>
      <c r="M5" s="182">
        <v>12</v>
      </c>
      <c r="N5" s="182">
        <v>13</v>
      </c>
      <c r="O5" s="182">
        <v>14</v>
      </c>
      <c r="P5" s="81"/>
      <c r="Q5" s="83"/>
    </row>
    <row r="6" spans="1:17" s="82" customFormat="1" ht="24.75" customHeight="1" x14ac:dyDescent="0.3">
      <c r="A6" s="88"/>
      <c r="B6" s="89" t="s">
        <v>1</v>
      </c>
      <c r="C6" s="89" t="s">
        <v>334</v>
      </c>
      <c r="D6" s="90" t="s">
        <v>335</v>
      </c>
      <c r="E6" s="90" t="s">
        <v>336</v>
      </c>
      <c r="F6" s="90" t="s">
        <v>337</v>
      </c>
      <c r="G6" s="90" t="s">
        <v>338</v>
      </c>
      <c r="H6" s="90" t="s">
        <v>339</v>
      </c>
      <c r="I6" s="90" t="s">
        <v>340</v>
      </c>
      <c r="J6" s="90" t="s">
        <v>341</v>
      </c>
      <c r="K6" s="90" t="s">
        <v>342</v>
      </c>
      <c r="L6" s="90" t="s">
        <v>343</v>
      </c>
      <c r="M6" s="90" t="s">
        <v>344</v>
      </c>
      <c r="N6" s="90" t="s">
        <v>345</v>
      </c>
      <c r="O6" s="91" t="s">
        <v>346</v>
      </c>
      <c r="P6" s="185">
        <v>42369</v>
      </c>
      <c r="Q6" s="92" t="s">
        <v>647</v>
      </c>
    </row>
    <row r="7" spans="1:17" s="83" customFormat="1" x14ac:dyDescent="0.3">
      <c r="A7" s="94"/>
      <c r="C7" s="95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116"/>
      <c r="P7" s="110"/>
    </row>
    <row r="8" spans="1:17" s="83" customFormat="1" x14ac:dyDescent="0.3">
      <c r="A8" s="94">
        <v>6445</v>
      </c>
      <c r="B8" s="83" t="s">
        <v>347</v>
      </c>
      <c r="C8" s="97" t="s">
        <v>348</v>
      </c>
      <c r="D8" s="173">
        <f>IFERROR(VLOOKUP($A8,'[9]O&amp;M per TB'!$B$2:R$370,D$5,FALSE),0)</f>
        <v>0</v>
      </c>
      <c r="E8" s="173">
        <f>IFERROR(VLOOKUP($A8,'[9]O&amp;M per TB'!$B$2:S$370,E$5,FALSE),0)</f>
        <v>0</v>
      </c>
      <c r="F8" s="173">
        <f>IFERROR(VLOOKUP($A8,'[9]O&amp;M per TB'!$B$2:T$370,F$5,FALSE),0)</f>
        <v>0</v>
      </c>
      <c r="G8" s="173">
        <f>IFERROR(VLOOKUP($A8,'[9]O&amp;M per TB'!$B$2:U$370,G$5,FALSE),0)</f>
        <v>0</v>
      </c>
      <c r="H8" s="173">
        <f>IFERROR(VLOOKUP($A8,'[9]O&amp;M per TB'!$B$2:V$370,H$5,FALSE),0)</f>
        <v>0</v>
      </c>
      <c r="I8" s="173">
        <f>IFERROR(VLOOKUP($A8,'[9]O&amp;M per TB'!$B$2:W$370,I$5,FALSE),0)</f>
        <v>0</v>
      </c>
      <c r="J8" s="173">
        <f>IFERROR(VLOOKUP($A8,'[9]O&amp;M per TB'!$B$2:X$370,J$5,FALSE),0)</f>
        <v>0</v>
      </c>
      <c r="K8" s="173">
        <f>IFERROR(VLOOKUP($A8,'[9]O&amp;M per TB'!$B$2:Y$370,K$5,FALSE),0)</f>
        <v>0</v>
      </c>
      <c r="L8" s="173">
        <f>IFERROR(VLOOKUP($A8,'[9]O&amp;M per TB'!$B$2:Z$370,L$5,FALSE),0)</f>
        <v>0</v>
      </c>
      <c r="M8" s="173">
        <f>IFERROR(VLOOKUP($A8,'[9]O&amp;M per TB'!$B$2:AA$370,M$5,FALSE),0)</f>
        <v>0</v>
      </c>
      <c r="N8" s="173">
        <f>IFERROR(VLOOKUP($A8,'[9]O&amp;M per TB'!$B$2:AB$370,N$5,FALSE),0)</f>
        <v>0</v>
      </c>
      <c r="O8" s="173">
        <f>IFERROR(VLOOKUP($A8,'[9]O&amp;M per TB'!$B$2:AC$370,O$5,FALSE),0)</f>
        <v>0</v>
      </c>
      <c r="P8" s="116">
        <f>SUM(D8:O8)</f>
        <v>0</v>
      </c>
      <c r="Q8" s="83" t="e">
        <v>#N/A</v>
      </c>
    </row>
    <row r="9" spans="1:17" s="83" customFormat="1" x14ac:dyDescent="0.3">
      <c r="A9" s="94">
        <v>6450</v>
      </c>
      <c r="B9" s="83" t="s">
        <v>350</v>
      </c>
      <c r="C9" s="99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16"/>
      <c r="Q9" s="83" t="e">
        <v>#N/A</v>
      </c>
    </row>
    <row r="10" spans="1:17" s="83" customFormat="1" x14ac:dyDescent="0.3">
      <c r="A10" s="94"/>
      <c r="C10" s="99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16"/>
      <c r="P10" s="116"/>
    </row>
    <row r="11" spans="1:17" s="83" customFormat="1" x14ac:dyDescent="0.3">
      <c r="A11" s="94">
        <v>6455</v>
      </c>
      <c r="B11" s="83" t="s">
        <v>351</v>
      </c>
      <c r="C11" s="99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16"/>
      <c r="Q11" s="83" t="e">
        <v>#N/A</v>
      </c>
    </row>
    <row r="12" spans="1:17" s="83" customFormat="1" x14ac:dyDescent="0.3">
      <c r="A12" s="94"/>
      <c r="C12" s="99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16"/>
      <c r="P12" s="116"/>
    </row>
    <row r="13" spans="1:17" s="83" customFormat="1" x14ac:dyDescent="0.3">
      <c r="A13" s="94">
        <v>6485</v>
      </c>
      <c r="B13" s="83" t="s">
        <v>352</v>
      </c>
      <c r="C13" s="97" t="s">
        <v>353</v>
      </c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16"/>
      <c r="Q13" s="83" t="e">
        <v>#N/A</v>
      </c>
    </row>
    <row r="14" spans="1:17" s="83" customFormat="1" x14ac:dyDescent="0.3">
      <c r="A14" s="94"/>
      <c r="C14" s="99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16"/>
      <c r="P14" s="116"/>
    </row>
    <row r="15" spans="1:17" s="83" customFormat="1" x14ac:dyDescent="0.3">
      <c r="A15" s="94">
        <v>6490</v>
      </c>
      <c r="B15" s="83" t="s">
        <v>354</v>
      </c>
      <c r="C15" s="99">
        <v>0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16"/>
      <c r="Q15" s="83" t="e">
        <v>#N/A</v>
      </c>
    </row>
    <row r="16" spans="1:17" s="83" customFormat="1" x14ac:dyDescent="0.3">
      <c r="A16" s="94"/>
      <c r="C16" s="99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16"/>
    </row>
    <row r="17" spans="1:17" s="83" customFormat="1" x14ac:dyDescent="0.3">
      <c r="A17" s="94">
        <v>6495</v>
      </c>
      <c r="B17" s="83" t="s">
        <v>355</v>
      </c>
      <c r="C17" s="99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16"/>
      <c r="Q17" s="83" t="e">
        <v>#N/A</v>
      </c>
    </row>
    <row r="18" spans="1:17" s="83" customFormat="1" x14ac:dyDescent="0.3">
      <c r="A18" s="94"/>
      <c r="C18" s="99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16"/>
    </row>
    <row r="19" spans="1:17" s="83" customFormat="1" x14ac:dyDescent="0.3">
      <c r="A19" s="94">
        <v>6500</v>
      </c>
      <c r="B19" s="83" t="s">
        <v>356</v>
      </c>
      <c r="C19" s="9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16"/>
      <c r="Q19" s="83" t="e">
        <v>#N/A</v>
      </c>
    </row>
    <row r="20" spans="1:17" s="83" customFormat="1" x14ac:dyDescent="0.3">
      <c r="A20" s="94"/>
      <c r="C20" s="99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16"/>
      <c r="P20" s="116"/>
    </row>
    <row r="21" spans="1:17" s="83" customFormat="1" x14ac:dyDescent="0.3">
      <c r="A21" s="94">
        <v>6505</v>
      </c>
      <c r="B21" s="83" t="s">
        <v>357</v>
      </c>
      <c r="C21" s="97" t="s">
        <v>358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16"/>
      <c r="Q21" s="83" t="e">
        <v>#N/A</v>
      </c>
    </row>
    <row r="22" spans="1:17" s="83" customFormat="1" x14ac:dyDescent="0.3">
      <c r="A22" s="94">
        <v>6510</v>
      </c>
      <c r="B22" s="83" t="s">
        <v>359</v>
      </c>
      <c r="C22" s="97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16"/>
      <c r="Q22" s="83" t="e">
        <v>#N/A</v>
      </c>
    </row>
    <row r="23" spans="1:17" s="83" customFormat="1" x14ac:dyDescent="0.3">
      <c r="A23" s="94">
        <v>6570</v>
      </c>
      <c r="B23" s="83" t="s">
        <v>360</v>
      </c>
      <c r="C23" s="97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16"/>
      <c r="Q23" s="83" t="e">
        <v>#N/A</v>
      </c>
    </row>
    <row r="24" spans="1:17" s="83" customFormat="1" x14ac:dyDescent="0.3">
      <c r="A24" s="94">
        <v>6515</v>
      </c>
      <c r="B24" s="83" t="s">
        <v>361</v>
      </c>
      <c r="C24" s="97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16"/>
      <c r="Q24" s="83" t="e">
        <v>#N/A</v>
      </c>
    </row>
    <row r="25" spans="1:17" s="83" customFormat="1" x14ac:dyDescent="0.3">
      <c r="A25" s="94"/>
      <c r="C25" s="99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16"/>
      <c r="P25" s="116"/>
    </row>
    <row r="26" spans="1:17" s="83" customFormat="1" x14ac:dyDescent="0.3">
      <c r="A26" s="94">
        <v>6460</v>
      </c>
      <c r="B26" s="83" t="s">
        <v>362</v>
      </c>
      <c r="C26" s="97" t="s">
        <v>363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16"/>
      <c r="Q26" s="83" t="e">
        <v>#N/A</v>
      </c>
    </row>
    <row r="27" spans="1:17" s="83" customFormat="1" x14ac:dyDescent="0.3">
      <c r="A27" s="94">
        <v>6520</v>
      </c>
      <c r="B27" s="83" t="s">
        <v>364</v>
      </c>
      <c r="C27" s="97" t="s">
        <v>365</v>
      </c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16"/>
      <c r="Q27" s="83" t="e">
        <v>#N/A</v>
      </c>
    </row>
    <row r="28" spans="1:17" s="83" customFormat="1" x14ac:dyDescent="0.3">
      <c r="A28" s="94"/>
      <c r="C28" s="99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16"/>
      <c r="P28" s="116"/>
    </row>
    <row r="29" spans="1:17" s="83" customFormat="1" x14ac:dyDescent="0.3">
      <c r="A29" s="94">
        <v>6525</v>
      </c>
      <c r="B29" s="83" t="s">
        <v>367</v>
      </c>
      <c r="C29" s="97" t="s">
        <v>368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16"/>
      <c r="Q29" s="83" t="e">
        <v>#N/A</v>
      </c>
    </row>
    <row r="30" spans="1:17" s="83" customFormat="1" x14ac:dyDescent="0.3">
      <c r="A30" s="94">
        <v>6530</v>
      </c>
      <c r="B30" s="83" t="s">
        <v>369</v>
      </c>
      <c r="C30" s="97" t="s">
        <v>370</v>
      </c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16"/>
      <c r="Q30" s="83" t="e">
        <v>#N/A</v>
      </c>
    </row>
    <row r="31" spans="1:17" s="83" customFormat="1" x14ac:dyDescent="0.3">
      <c r="A31" s="94"/>
      <c r="C31" s="99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16"/>
      <c r="P31" s="116"/>
    </row>
    <row r="32" spans="1:17" s="83" customFormat="1" x14ac:dyDescent="0.3">
      <c r="A32" s="94">
        <v>6535</v>
      </c>
      <c r="B32" s="83" t="s">
        <v>371</v>
      </c>
      <c r="C32" s="97" t="s">
        <v>372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16"/>
      <c r="Q32" s="83" t="e">
        <v>#N/A</v>
      </c>
    </row>
    <row r="33" spans="1:19" s="83" customFormat="1" x14ac:dyDescent="0.3">
      <c r="A33" s="94"/>
      <c r="C33" s="97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116"/>
      <c r="P33" s="116"/>
    </row>
    <row r="34" spans="1:19" s="83" customFormat="1" x14ac:dyDescent="0.3">
      <c r="A34" s="94">
        <v>6540</v>
      </c>
      <c r="B34" s="83" t="s">
        <v>373</v>
      </c>
      <c r="C34" s="97" t="s">
        <v>374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16"/>
      <c r="Q34" s="83" t="e">
        <v>#N/A</v>
      </c>
    </row>
    <row r="35" spans="1:19" s="83" customFormat="1" x14ac:dyDescent="0.3">
      <c r="A35" s="94">
        <v>6545</v>
      </c>
      <c r="B35" s="83" t="s">
        <v>375</v>
      </c>
      <c r="C35" s="97" t="s">
        <v>376</v>
      </c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16"/>
      <c r="Q35" s="83" t="e">
        <v>#N/A</v>
      </c>
    </row>
    <row r="36" spans="1:19" s="83" customFormat="1" x14ac:dyDescent="0.3">
      <c r="A36" s="94"/>
      <c r="B36" s="102" t="s">
        <v>81</v>
      </c>
      <c r="C36" s="95" t="s">
        <v>81</v>
      </c>
      <c r="D36" s="103">
        <f>SUM(D34:D35)</f>
        <v>0</v>
      </c>
      <c r="E36" s="103">
        <f t="shared" ref="E36:P36" si="0">SUM(E34:E35)</f>
        <v>0</v>
      </c>
      <c r="F36" s="103">
        <f t="shared" si="0"/>
        <v>0</v>
      </c>
      <c r="G36" s="103">
        <f t="shared" si="0"/>
        <v>0</v>
      </c>
      <c r="H36" s="103">
        <f t="shared" si="0"/>
        <v>0</v>
      </c>
      <c r="I36" s="103">
        <f t="shared" si="0"/>
        <v>0</v>
      </c>
      <c r="J36" s="103">
        <f t="shared" si="0"/>
        <v>0</v>
      </c>
      <c r="K36" s="103">
        <f t="shared" si="0"/>
        <v>0</v>
      </c>
      <c r="L36" s="103">
        <f t="shared" si="0"/>
        <v>0</v>
      </c>
      <c r="M36" s="103">
        <f t="shared" si="0"/>
        <v>0</v>
      </c>
      <c r="N36" s="103">
        <f t="shared" si="0"/>
        <v>0</v>
      </c>
      <c r="O36" s="103">
        <f t="shared" si="0"/>
        <v>0</v>
      </c>
      <c r="P36" s="187">
        <f t="shared" si="0"/>
        <v>0</v>
      </c>
    </row>
    <row r="37" spans="1:19" s="83" customFormat="1" x14ac:dyDescent="0.3">
      <c r="A37" s="94">
        <v>6550</v>
      </c>
      <c r="B37" s="83" t="s">
        <v>377</v>
      </c>
      <c r="C37" s="97" t="s">
        <v>378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16"/>
      <c r="Q37" s="83" t="e">
        <v>#N/A</v>
      </c>
    </row>
    <row r="38" spans="1:19" s="83" customFormat="1" x14ac:dyDescent="0.3">
      <c r="A38" s="94">
        <v>6555</v>
      </c>
      <c r="B38" s="83" t="s">
        <v>379</v>
      </c>
      <c r="C38" s="97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16"/>
      <c r="Q38" s="83" t="e">
        <v>#N/A</v>
      </c>
    </row>
    <row r="39" spans="1:19" s="83" customFormat="1" x14ac:dyDescent="0.3">
      <c r="A39" s="94">
        <v>6575</v>
      </c>
      <c r="B39" s="83" t="s">
        <v>380</v>
      </c>
      <c r="C39" s="97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16"/>
      <c r="Q39" s="83" t="e">
        <v>#N/A</v>
      </c>
    </row>
    <row r="40" spans="1:19" s="83" customFormat="1" x14ac:dyDescent="0.3">
      <c r="A40" s="94"/>
      <c r="C40" s="99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16"/>
      <c r="P40" s="116"/>
    </row>
    <row r="41" spans="1:19" s="83" customFormat="1" x14ac:dyDescent="0.3">
      <c r="A41" s="94">
        <v>6470</v>
      </c>
      <c r="B41" s="83" t="s">
        <v>381</v>
      </c>
      <c r="C41" s="99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16"/>
      <c r="Q41" s="83" t="e">
        <v>#N/A</v>
      </c>
    </row>
    <row r="42" spans="1:19" s="83" customFormat="1" x14ac:dyDescent="0.3">
      <c r="A42" s="94">
        <v>6580</v>
      </c>
      <c r="B42" s="105" t="s">
        <v>382</v>
      </c>
      <c r="C42" s="97" t="s">
        <v>383</v>
      </c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16"/>
      <c r="Q42" s="83" t="e">
        <v>#N/A</v>
      </c>
    </row>
    <row r="43" spans="1:19" s="83" customFormat="1" x14ac:dyDescent="0.3">
      <c r="A43" s="94"/>
      <c r="B43" s="83" t="s">
        <v>384</v>
      </c>
      <c r="C43" s="97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116">
        <f>SUM(D43:O43)</f>
        <v>0</v>
      </c>
    </row>
    <row r="44" spans="1:19" s="83" customFormat="1" x14ac:dyDescent="0.3">
      <c r="A44" s="94"/>
      <c r="B44" s="105"/>
      <c r="C44" s="97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116"/>
      <c r="P44" s="116"/>
    </row>
    <row r="45" spans="1:19" s="83" customFormat="1" x14ac:dyDescent="0.3">
      <c r="A45" s="94"/>
      <c r="B45" s="102" t="s">
        <v>385</v>
      </c>
      <c r="C45" s="97"/>
      <c r="D45" s="106">
        <f>SUM(D41:D44)</f>
        <v>0</v>
      </c>
      <c r="E45" s="106">
        <f t="shared" ref="E45:P45" si="1">SUM(E41:E44)</f>
        <v>0</v>
      </c>
      <c r="F45" s="106">
        <f t="shared" si="1"/>
        <v>0</v>
      </c>
      <c r="G45" s="106">
        <f t="shared" si="1"/>
        <v>0</v>
      </c>
      <c r="H45" s="106">
        <f t="shared" si="1"/>
        <v>0</v>
      </c>
      <c r="I45" s="106">
        <f t="shared" si="1"/>
        <v>0</v>
      </c>
      <c r="J45" s="106">
        <f t="shared" si="1"/>
        <v>0</v>
      </c>
      <c r="K45" s="106">
        <f t="shared" si="1"/>
        <v>0</v>
      </c>
      <c r="L45" s="106">
        <f t="shared" si="1"/>
        <v>0</v>
      </c>
      <c r="M45" s="106">
        <f t="shared" si="1"/>
        <v>0</v>
      </c>
      <c r="N45" s="106">
        <f t="shared" si="1"/>
        <v>0</v>
      </c>
      <c r="O45" s="106">
        <f t="shared" si="1"/>
        <v>0</v>
      </c>
      <c r="P45" s="188">
        <f t="shared" si="1"/>
        <v>0</v>
      </c>
    </row>
    <row r="46" spans="1:19" s="83" customFormat="1" x14ac:dyDescent="0.3">
      <c r="A46" s="94"/>
      <c r="B46" s="102"/>
      <c r="C46" s="97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116"/>
      <c r="P46" s="116"/>
    </row>
    <row r="47" spans="1:19" s="83" customFormat="1" x14ac:dyDescent="0.3">
      <c r="A47" s="94">
        <v>6585</v>
      </c>
      <c r="B47" s="83" t="s">
        <v>386</v>
      </c>
      <c r="C47" s="97" t="s">
        <v>387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16"/>
    </row>
    <row r="48" spans="1:19" s="83" customFormat="1" x14ac:dyDescent="0.3">
      <c r="A48" s="94">
        <v>6920</v>
      </c>
      <c r="B48" s="107" t="s">
        <v>388</v>
      </c>
      <c r="C48" s="97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16"/>
      <c r="Q48" s="112"/>
      <c r="R48" s="109"/>
      <c r="S48" s="110"/>
    </row>
    <row r="49" spans="1:19" s="83" customFormat="1" ht="14.5" x14ac:dyDescent="0.35">
      <c r="A49" s="94"/>
      <c r="B49" s="107"/>
      <c r="C49" s="97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116"/>
      <c r="P49" s="107"/>
      <c r="Q49" s="109"/>
      <c r="R49"/>
      <c r="S49" s="110"/>
    </row>
    <row r="50" spans="1:19" s="83" customFormat="1" x14ac:dyDescent="0.3">
      <c r="A50" s="94"/>
      <c r="B50" s="107"/>
      <c r="C50" s="97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116"/>
      <c r="Q50" s="112"/>
      <c r="R50" s="112"/>
      <c r="S50" s="110"/>
    </row>
    <row r="51" spans="1:19" s="83" customFormat="1" x14ac:dyDescent="0.3">
      <c r="A51" s="94"/>
      <c r="B51" s="113" t="s">
        <v>389</v>
      </c>
      <c r="C51" s="95"/>
      <c r="D51" s="114">
        <f>SUM(D47:D50)</f>
        <v>0</v>
      </c>
      <c r="E51" s="114">
        <f t="shared" ref="E51:P51" si="2">SUM(E47:E50)</f>
        <v>0</v>
      </c>
      <c r="F51" s="114">
        <f t="shared" si="2"/>
        <v>0</v>
      </c>
      <c r="G51" s="114">
        <f t="shared" si="2"/>
        <v>0</v>
      </c>
      <c r="H51" s="114">
        <f t="shared" si="2"/>
        <v>0</v>
      </c>
      <c r="I51" s="114">
        <f t="shared" si="2"/>
        <v>0</v>
      </c>
      <c r="J51" s="114">
        <f t="shared" si="2"/>
        <v>0</v>
      </c>
      <c r="K51" s="114">
        <f t="shared" si="2"/>
        <v>0</v>
      </c>
      <c r="L51" s="114">
        <f t="shared" si="2"/>
        <v>0</v>
      </c>
      <c r="M51" s="114">
        <f t="shared" si="2"/>
        <v>0</v>
      </c>
      <c r="N51" s="114">
        <f t="shared" si="2"/>
        <v>0</v>
      </c>
      <c r="O51" s="114">
        <f t="shared" si="2"/>
        <v>0</v>
      </c>
      <c r="P51" s="189">
        <f t="shared" si="2"/>
        <v>0</v>
      </c>
    </row>
    <row r="52" spans="1:19" s="83" customFormat="1" x14ac:dyDescent="0.3">
      <c r="A52" s="94"/>
      <c r="B52" s="113"/>
      <c r="C52" s="95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38"/>
    </row>
    <row r="53" spans="1:19" s="83" customFormat="1" x14ac:dyDescent="0.3">
      <c r="A53" s="94">
        <v>6905</v>
      </c>
      <c r="B53" s="107" t="s">
        <v>391</v>
      </c>
      <c r="C53" s="97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16"/>
    </row>
    <row r="54" spans="1:19" s="83" customFormat="1" x14ac:dyDescent="0.3">
      <c r="A54" s="94"/>
      <c r="B54" s="107" t="s">
        <v>392</v>
      </c>
      <c r="C54" s="97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116"/>
      <c r="P54" s="116"/>
      <c r="Q54" s="109"/>
    </row>
    <row r="55" spans="1:19" s="83" customFormat="1" x14ac:dyDescent="0.3">
      <c r="A55" s="94"/>
      <c r="B55" s="102" t="s">
        <v>81</v>
      </c>
      <c r="C55" s="95" t="s">
        <v>81</v>
      </c>
      <c r="D55" s="103">
        <f>SUM(D53:D54)</f>
        <v>0</v>
      </c>
      <c r="E55" s="103">
        <f t="shared" ref="E55:P55" si="3">SUM(E53:E54)</f>
        <v>0</v>
      </c>
      <c r="F55" s="103">
        <f t="shared" si="3"/>
        <v>0</v>
      </c>
      <c r="G55" s="103">
        <f t="shared" si="3"/>
        <v>0</v>
      </c>
      <c r="H55" s="103">
        <f t="shared" si="3"/>
        <v>0</v>
      </c>
      <c r="I55" s="103">
        <f t="shared" si="3"/>
        <v>0</v>
      </c>
      <c r="J55" s="103">
        <f t="shared" si="3"/>
        <v>0</v>
      </c>
      <c r="K55" s="103">
        <f t="shared" si="3"/>
        <v>0</v>
      </c>
      <c r="L55" s="103">
        <f t="shared" si="3"/>
        <v>0</v>
      </c>
      <c r="M55" s="103">
        <f t="shared" si="3"/>
        <v>0</v>
      </c>
      <c r="N55" s="103">
        <f t="shared" si="3"/>
        <v>0</v>
      </c>
      <c r="O55" s="103">
        <f t="shared" si="3"/>
        <v>0</v>
      </c>
      <c r="P55" s="187">
        <f t="shared" si="3"/>
        <v>0</v>
      </c>
    </row>
    <row r="56" spans="1:19" s="83" customFormat="1" x14ac:dyDescent="0.3">
      <c r="A56" s="94"/>
      <c r="C56" s="99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16"/>
      <c r="P56" s="116"/>
    </row>
    <row r="57" spans="1:19" s="83" customFormat="1" x14ac:dyDescent="0.3">
      <c r="A57" s="94">
        <v>6595</v>
      </c>
      <c r="B57" s="83" t="s">
        <v>394</v>
      </c>
      <c r="C57" s="97" t="s">
        <v>395</v>
      </c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16"/>
    </row>
    <row r="58" spans="1:19" s="83" customFormat="1" x14ac:dyDescent="0.3">
      <c r="A58" s="94"/>
      <c r="B58" s="83" t="s">
        <v>396</v>
      </c>
      <c r="C58" s="97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116">
        <f>SUM(D58:O58)</f>
        <v>0</v>
      </c>
    </row>
    <row r="59" spans="1:19" s="83" customFormat="1" x14ac:dyDescent="0.3">
      <c r="A59" s="94"/>
      <c r="B59" s="102" t="s">
        <v>81</v>
      </c>
      <c r="C59" s="95" t="s">
        <v>81</v>
      </c>
      <c r="D59" s="103">
        <f>SUM(D57:D58)</f>
        <v>0</v>
      </c>
      <c r="E59" s="103">
        <f t="shared" ref="E59:P59" si="4">SUM(E57:E58)</f>
        <v>0</v>
      </c>
      <c r="F59" s="103">
        <f t="shared" si="4"/>
        <v>0</v>
      </c>
      <c r="G59" s="103">
        <f t="shared" si="4"/>
        <v>0</v>
      </c>
      <c r="H59" s="103">
        <f t="shared" si="4"/>
        <v>0</v>
      </c>
      <c r="I59" s="103">
        <f t="shared" si="4"/>
        <v>0</v>
      </c>
      <c r="J59" s="103">
        <f t="shared" si="4"/>
        <v>0</v>
      </c>
      <c r="K59" s="103">
        <f t="shared" si="4"/>
        <v>0</v>
      </c>
      <c r="L59" s="103">
        <f t="shared" si="4"/>
        <v>0</v>
      </c>
      <c r="M59" s="103">
        <f t="shared" si="4"/>
        <v>0</v>
      </c>
      <c r="N59" s="103">
        <f t="shared" si="4"/>
        <v>0</v>
      </c>
      <c r="O59" s="103">
        <f t="shared" si="4"/>
        <v>0</v>
      </c>
      <c r="P59" s="187">
        <f t="shared" si="4"/>
        <v>0</v>
      </c>
    </row>
    <row r="60" spans="1:19" s="83" customFormat="1" x14ac:dyDescent="0.3">
      <c r="A60" s="94"/>
      <c r="C60" s="97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116"/>
      <c r="P60" s="116"/>
    </row>
    <row r="61" spans="1:19" s="83" customFormat="1" x14ac:dyDescent="0.3">
      <c r="A61" s="94">
        <v>6600</v>
      </c>
      <c r="B61" s="83" t="s">
        <v>397</v>
      </c>
      <c r="C61" s="97" t="s">
        <v>398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16"/>
      <c r="Q61" s="83" t="e">
        <v>#N/A</v>
      </c>
    </row>
    <row r="62" spans="1:19" s="83" customFormat="1" x14ac:dyDescent="0.3">
      <c r="A62" s="94"/>
      <c r="B62" s="83" t="s">
        <v>399</v>
      </c>
      <c r="C62" s="97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116">
        <f>SUM(D62:O62)</f>
        <v>0</v>
      </c>
    </row>
    <row r="63" spans="1:19" s="83" customFormat="1" x14ac:dyDescent="0.3">
      <c r="A63" s="94"/>
      <c r="B63" s="102" t="s">
        <v>81</v>
      </c>
      <c r="C63" s="95" t="s">
        <v>81</v>
      </c>
      <c r="D63" s="103">
        <f>SUM(D61:D62)</f>
        <v>0</v>
      </c>
      <c r="E63" s="103">
        <f t="shared" ref="E63:P63" si="5">SUM(E61:E62)</f>
        <v>0</v>
      </c>
      <c r="F63" s="103">
        <f t="shared" si="5"/>
        <v>0</v>
      </c>
      <c r="G63" s="103">
        <f t="shared" si="5"/>
        <v>0</v>
      </c>
      <c r="H63" s="103">
        <f t="shared" si="5"/>
        <v>0</v>
      </c>
      <c r="I63" s="103">
        <f t="shared" si="5"/>
        <v>0</v>
      </c>
      <c r="J63" s="103">
        <f t="shared" si="5"/>
        <v>0</v>
      </c>
      <c r="K63" s="103">
        <f t="shared" si="5"/>
        <v>0</v>
      </c>
      <c r="L63" s="103">
        <f t="shared" si="5"/>
        <v>0</v>
      </c>
      <c r="M63" s="103">
        <f t="shared" si="5"/>
        <v>0</v>
      </c>
      <c r="N63" s="103">
        <f t="shared" si="5"/>
        <v>0</v>
      </c>
      <c r="O63" s="103">
        <f t="shared" si="5"/>
        <v>0</v>
      </c>
      <c r="P63" s="187">
        <f t="shared" si="5"/>
        <v>0</v>
      </c>
    </row>
    <row r="64" spans="1:19" s="83" customFormat="1" x14ac:dyDescent="0.3">
      <c r="A64" s="94"/>
      <c r="C64" s="99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16"/>
      <c r="P64" s="116"/>
    </row>
    <row r="65" spans="1:17" s="83" customFormat="1" x14ac:dyDescent="0.3">
      <c r="A65" s="94">
        <v>6605</v>
      </c>
      <c r="B65" s="83" t="s">
        <v>400</v>
      </c>
      <c r="C65" s="97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16"/>
      <c r="Q65" s="107" t="e">
        <v>#N/A</v>
      </c>
    </row>
    <row r="66" spans="1:17" s="83" customFormat="1" x14ac:dyDescent="0.3">
      <c r="A66" s="94"/>
      <c r="B66" s="83" t="s">
        <v>401</v>
      </c>
      <c r="C66" s="97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116">
        <f>SUM(D66:O66)</f>
        <v>0</v>
      </c>
      <c r="Q66" s="107"/>
    </row>
    <row r="67" spans="1:17" s="83" customFormat="1" x14ac:dyDescent="0.3">
      <c r="A67" s="94"/>
      <c r="B67" s="102" t="s">
        <v>81</v>
      </c>
      <c r="C67" s="95" t="s">
        <v>81</v>
      </c>
      <c r="D67" s="103">
        <f>SUM(D65:D66)</f>
        <v>0</v>
      </c>
      <c r="E67" s="103">
        <f t="shared" ref="E67:P67" si="6">SUM(E65:E66)</f>
        <v>0</v>
      </c>
      <c r="F67" s="103">
        <f t="shared" si="6"/>
        <v>0</v>
      </c>
      <c r="G67" s="103">
        <f t="shared" si="6"/>
        <v>0</v>
      </c>
      <c r="H67" s="103">
        <f t="shared" si="6"/>
        <v>0</v>
      </c>
      <c r="I67" s="103">
        <f t="shared" si="6"/>
        <v>0</v>
      </c>
      <c r="J67" s="103">
        <f t="shared" si="6"/>
        <v>0</v>
      </c>
      <c r="K67" s="103">
        <f t="shared" si="6"/>
        <v>0</v>
      </c>
      <c r="L67" s="103">
        <f t="shared" si="6"/>
        <v>0</v>
      </c>
      <c r="M67" s="103">
        <f t="shared" si="6"/>
        <v>0</v>
      </c>
      <c r="N67" s="103">
        <f t="shared" si="6"/>
        <v>0</v>
      </c>
      <c r="O67" s="103">
        <f t="shared" si="6"/>
        <v>0</v>
      </c>
      <c r="P67" s="187">
        <f t="shared" si="6"/>
        <v>0</v>
      </c>
      <c r="Q67" s="107"/>
    </row>
    <row r="68" spans="1:17" s="83" customFormat="1" x14ac:dyDescent="0.3">
      <c r="A68" s="94"/>
      <c r="C68" s="99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16"/>
      <c r="P68" s="116"/>
      <c r="Q68" s="107"/>
    </row>
    <row r="69" spans="1:17" s="83" customFormat="1" x14ac:dyDescent="0.3">
      <c r="A69" s="94">
        <v>6610</v>
      </c>
      <c r="B69" s="83" t="s">
        <v>402</v>
      </c>
      <c r="C69" s="97" t="s">
        <v>403</v>
      </c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16"/>
      <c r="Q69" s="107" t="e">
        <v>#N/A</v>
      </c>
    </row>
    <row r="70" spans="1:17" s="83" customFormat="1" x14ac:dyDescent="0.3">
      <c r="A70" s="94"/>
      <c r="B70" s="83" t="s">
        <v>404</v>
      </c>
      <c r="C70" s="97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116">
        <f>SUM(D70:O70)</f>
        <v>0</v>
      </c>
      <c r="Q70" s="107"/>
    </row>
    <row r="71" spans="1:17" s="83" customFormat="1" x14ac:dyDescent="0.3">
      <c r="A71" s="94"/>
      <c r="B71" s="102" t="s">
        <v>81</v>
      </c>
      <c r="C71" s="95" t="s">
        <v>81</v>
      </c>
      <c r="D71" s="103">
        <f>SUM(D69:D70)</f>
        <v>0</v>
      </c>
      <c r="E71" s="103">
        <f t="shared" ref="E71:P71" si="7">SUM(E69:E70)</f>
        <v>0</v>
      </c>
      <c r="F71" s="103">
        <f t="shared" si="7"/>
        <v>0</v>
      </c>
      <c r="G71" s="103">
        <f t="shared" si="7"/>
        <v>0</v>
      </c>
      <c r="H71" s="103">
        <f t="shared" si="7"/>
        <v>0</v>
      </c>
      <c r="I71" s="103">
        <f t="shared" si="7"/>
        <v>0</v>
      </c>
      <c r="J71" s="103">
        <f t="shared" si="7"/>
        <v>0</v>
      </c>
      <c r="K71" s="103">
        <f t="shared" si="7"/>
        <v>0</v>
      </c>
      <c r="L71" s="103">
        <f t="shared" si="7"/>
        <v>0</v>
      </c>
      <c r="M71" s="103">
        <f t="shared" si="7"/>
        <v>0</v>
      </c>
      <c r="N71" s="103">
        <f t="shared" si="7"/>
        <v>0</v>
      </c>
      <c r="O71" s="103">
        <f t="shared" si="7"/>
        <v>0</v>
      </c>
      <c r="P71" s="187">
        <f t="shared" si="7"/>
        <v>0</v>
      </c>
      <c r="Q71" s="107"/>
    </row>
    <row r="72" spans="1:17" s="83" customFormat="1" x14ac:dyDescent="0.3">
      <c r="A72" s="94"/>
      <c r="C72" s="97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116"/>
      <c r="Q72" s="107"/>
    </row>
    <row r="73" spans="1:17" s="83" customFormat="1" x14ac:dyDescent="0.3">
      <c r="A73" s="94">
        <v>6615</v>
      </c>
      <c r="B73" s="83" t="s">
        <v>405</v>
      </c>
      <c r="C73" s="97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16"/>
      <c r="Q73" s="107" t="e">
        <v>#N/A</v>
      </c>
    </row>
    <row r="74" spans="1:17" s="83" customFormat="1" x14ac:dyDescent="0.3">
      <c r="A74" s="94"/>
      <c r="B74" s="83" t="s">
        <v>406</v>
      </c>
      <c r="C74" s="97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116">
        <f>SUM(D74:O74)</f>
        <v>0</v>
      </c>
      <c r="Q74" s="107"/>
    </row>
    <row r="75" spans="1:17" s="83" customFormat="1" x14ac:dyDescent="0.3">
      <c r="A75" s="94"/>
      <c r="B75" s="102" t="s">
        <v>81</v>
      </c>
      <c r="C75" s="95" t="s">
        <v>81</v>
      </c>
      <c r="D75" s="103">
        <f>SUM(D73:D74)</f>
        <v>0</v>
      </c>
      <c r="E75" s="103">
        <f t="shared" ref="E75:P75" si="8">SUM(E73:E74)</f>
        <v>0</v>
      </c>
      <c r="F75" s="103">
        <f t="shared" si="8"/>
        <v>0</v>
      </c>
      <c r="G75" s="103">
        <f t="shared" si="8"/>
        <v>0</v>
      </c>
      <c r="H75" s="103">
        <f t="shared" si="8"/>
        <v>0</v>
      </c>
      <c r="I75" s="103">
        <f t="shared" si="8"/>
        <v>0</v>
      </c>
      <c r="J75" s="103">
        <f t="shared" si="8"/>
        <v>0</v>
      </c>
      <c r="K75" s="103">
        <f t="shared" si="8"/>
        <v>0</v>
      </c>
      <c r="L75" s="103">
        <f t="shared" si="8"/>
        <v>0</v>
      </c>
      <c r="M75" s="103">
        <f t="shared" si="8"/>
        <v>0</v>
      </c>
      <c r="N75" s="103">
        <f t="shared" si="8"/>
        <v>0</v>
      </c>
      <c r="O75" s="103">
        <f t="shared" si="8"/>
        <v>0</v>
      </c>
      <c r="P75" s="187">
        <f t="shared" si="8"/>
        <v>0</v>
      </c>
      <c r="Q75" s="107"/>
    </row>
    <row r="76" spans="1:17" s="83" customFormat="1" x14ac:dyDescent="0.3">
      <c r="A76" s="94"/>
      <c r="C76" s="97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116"/>
      <c r="Q76" s="107"/>
    </row>
    <row r="77" spans="1:17" s="83" customFormat="1" x14ac:dyDescent="0.3">
      <c r="A77" s="94">
        <v>6620</v>
      </c>
      <c r="B77" s="107" t="s">
        <v>407</v>
      </c>
      <c r="C77" s="99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16"/>
      <c r="Q77" s="107" t="e">
        <v>#N/A</v>
      </c>
    </row>
    <row r="78" spans="1:17" s="83" customFormat="1" x14ac:dyDescent="0.3">
      <c r="A78" s="94"/>
      <c r="B78" s="107"/>
      <c r="C78" s="99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116">
        <f>SUM(D78:O78)</f>
        <v>0</v>
      </c>
      <c r="Q78" s="107"/>
    </row>
    <row r="79" spans="1:17" s="83" customFormat="1" x14ac:dyDescent="0.3">
      <c r="A79" s="94"/>
      <c r="B79" s="102" t="s">
        <v>81</v>
      </c>
      <c r="C79" s="95" t="s">
        <v>81</v>
      </c>
      <c r="D79" s="103">
        <f>SUM(D77:D78)</f>
        <v>0</v>
      </c>
      <c r="E79" s="103">
        <f t="shared" ref="E79:P79" si="9">SUM(E77:E78)</f>
        <v>0</v>
      </c>
      <c r="F79" s="103">
        <f t="shared" si="9"/>
        <v>0</v>
      </c>
      <c r="G79" s="103">
        <f t="shared" si="9"/>
        <v>0</v>
      </c>
      <c r="H79" s="103">
        <f t="shared" si="9"/>
        <v>0</v>
      </c>
      <c r="I79" s="103">
        <f t="shared" si="9"/>
        <v>0</v>
      </c>
      <c r="J79" s="103">
        <f t="shared" si="9"/>
        <v>0</v>
      </c>
      <c r="K79" s="103">
        <f t="shared" si="9"/>
        <v>0</v>
      </c>
      <c r="L79" s="103">
        <f t="shared" si="9"/>
        <v>0</v>
      </c>
      <c r="M79" s="103">
        <f t="shared" si="9"/>
        <v>0</v>
      </c>
      <c r="N79" s="103">
        <f t="shared" si="9"/>
        <v>0</v>
      </c>
      <c r="O79" s="103">
        <f t="shared" si="9"/>
        <v>0</v>
      </c>
      <c r="P79" s="187">
        <f t="shared" si="9"/>
        <v>0</v>
      </c>
      <c r="Q79" s="107"/>
    </row>
    <row r="80" spans="1:17" s="83" customFormat="1" x14ac:dyDescent="0.3">
      <c r="A80" s="94"/>
      <c r="B80" s="107"/>
      <c r="C80" s="99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16"/>
      <c r="P80" s="116"/>
      <c r="Q80" s="107"/>
    </row>
    <row r="81" spans="1:19" s="83" customFormat="1" x14ac:dyDescent="0.3">
      <c r="A81" s="94"/>
      <c r="B81" s="107" t="s">
        <v>408</v>
      </c>
      <c r="C81" s="99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16"/>
      <c r="P81" s="116">
        <f>SUM(D81:O81)</f>
        <v>0</v>
      </c>
    </row>
    <row r="82" spans="1:19" s="83" customFormat="1" x14ac:dyDescent="0.3">
      <c r="A82" s="94"/>
      <c r="C82" s="99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16"/>
      <c r="P82" s="116"/>
    </row>
    <row r="83" spans="1:19" s="83" customFormat="1" ht="12" customHeight="1" thickBot="1" x14ac:dyDescent="0.35">
      <c r="A83" s="94"/>
      <c r="B83" s="95" t="s">
        <v>409</v>
      </c>
      <c r="C83" s="117"/>
      <c r="D83" s="118">
        <f>SUM(D7:D81)-D36-D45-D51-D55-D59-D67-D71-D75-D79-D63</f>
        <v>0</v>
      </c>
      <c r="E83" s="118">
        <f t="shared" ref="E83:P83" si="10">SUM(E7:E81)-E36-E45-E51-E55-E59-E67-E71-E75-E79-E63</f>
        <v>0</v>
      </c>
      <c r="F83" s="118">
        <f t="shared" si="10"/>
        <v>0</v>
      </c>
      <c r="G83" s="118">
        <f t="shared" si="10"/>
        <v>0</v>
      </c>
      <c r="H83" s="118">
        <f t="shared" si="10"/>
        <v>0</v>
      </c>
      <c r="I83" s="118">
        <f t="shared" si="10"/>
        <v>0</v>
      </c>
      <c r="J83" s="118">
        <f t="shared" si="10"/>
        <v>0</v>
      </c>
      <c r="K83" s="118">
        <f t="shared" si="10"/>
        <v>0</v>
      </c>
      <c r="L83" s="118">
        <f t="shared" si="10"/>
        <v>0</v>
      </c>
      <c r="M83" s="118">
        <f t="shared" si="10"/>
        <v>0</v>
      </c>
      <c r="N83" s="118">
        <f t="shared" si="10"/>
        <v>0</v>
      </c>
      <c r="O83" s="118">
        <f t="shared" si="10"/>
        <v>0</v>
      </c>
      <c r="P83" s="118">
        <f t="shared" si="10"/>
        <v>0</v>
      </c>
    </row>
    <row r="84" spans="1:19" s="83" customFormat="1" ht="12" customHeight="1" thickTop="1" thickBot="1" x14ac:dyDescent="0.35">
      <c r="A84" s="94"/>
      <c r="B84" s="95"/>
      <c r="C84" s="117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</row>
    <row r="85" spans="1:19" s="119" customFormat="1" ht="12" customHeight="1" thickBot="1" x14ac:dyDescent="0.35">
      <c r="B85" s="96" t="s">
        <v>410</v>
      </c>
      <c r="C85" s="120"/>
      <c r="D85" s="116">
        <f>+'[9]12-31-15 CIAC Amort Exp_PerAR'!D27</f>
        <v>0</v>
      </c>
      <c r="E85" s="116">
        <f>+'[9]12-31-15 CIAC Amort Exp_PerAR'!E27</f>
        <v>0</v>
      </c>
      <c r="F85" s="116">
        <f>+'[9]12-31-15 CIAC Amort Exp_PerAR'!F27</f>
        <v>0</v>
      </c>
      <c r="G85" s="116">
        <f>+'[9]12-31-15 CIAC Amort Exp_PerAR'!G27</f>
        <v>0</v>
      </c>
      <c r="H85" s="116">
        <f>+'[9]12-31-15 CIAC Amort Exp_PerAR'!H27</f>
        <v>0</v>
      </c>
      <c r="I85" s="116">
        <f>+'[9]12-31-15 CIAC Amort Exp_PerAR'!I27</f>
        <v>0</v>
      </c>
      <c r="J85" s="116">
        <f>+'[9]12-31-15 CIAC Amort Exp_PerAR'!J27</f>
        <v>0</v>
      </c>
      <c r="K85" s="116">
        <f>+'[9]12-31-15 CIAC Amort Exp_PerAR'!K27</f>
        <v>0</v>
      </c>
      <c r="L85" s="116">
        <f>+'[9]12-31-15 CIAC Amort Exp_PerAR'!L27</f>
        <v>0</v>
      </c>
      <c r="M85" s="116">
        <f>+'[9]12-31-15 CIAC Amort Exp_PerAR'!M27</f>
        <v>0</v>
      </c>
      <c r="N85" s="116">
        <f>+'[9]12-31-15 CIAC Amort Exp_PerAR'!N27</f>
        <v>0</v>
      </c>
      <c r="O85" s="116">
        <f>+'[9]12-31-15 CIAC Amort Exp_PerAR'!O27</f>
        <v>0</v>
      </c>
      <c r="P85" s="116">
        <f>SUM(D85:O85)</f>
        <v>0</v>
      </c>
      <c r="R85" s="122"/>
    </row>
    <row r="86" spans="1:19" s="124" customFormat="1" ht="13.5" customHeight="1" x14ac:dyDescent="0.3">
      <c r="A86" s="123"/>
      <c r="C86" s="95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186"/>
    </row>
    <row r="87" spans="1:19" s="124" customFormat="1" x14ac:dyDescent="0.3">
      <c r="A87" s="123" t="s">
        <v>411</v>
      </c>
      <c r="B87" s="124" t="s">
        <v>412</v>
      </c>
      <c r="C87" s="95"/>
      <c r="D87" s="96">
        <f>+D83+D85</f>
        <v>0</v>
      </c>
      <c r="E87" s="96">
        <f t="shared" ref="E87:P87" si="11">+E83+E85</f>
        <v>0</v>
      </c>
      <c r="F87" s="96">
        <f t="shared" si="11"/>
        <v>0</v>
      </c>
      <c r="G87" s="96">
        <f t="shared" si="11"/>
        <v>0</v>
      </c>
      <c r="H87" s="96">
        <f t="shared" si="11"/>
        <v>0</v>
      </c>
      <c r="I87" s="96">
        <f t="shared" si="11"/>
        <v>0</v>
      </c>
      <c r="J87" s="96">
        <f t="shared" si="11"/>
        <v>0</v>
      </c>
      <c r="K87" s="96">
        <f t="shared" si="11"/>
        <v>0</v>
      </c>
      <c r="L87" s="96">
        <f t="shared" si="11"/>
        <v>0</v>
      </c>
      <c r="M87" s="96">
        <f t="shared" si="11"/>
        <v>0</v>
      </c>
      <c r="N87" s="96">
        <f t="shared" si="11"/>
        <v>0</v>
      </c>
      <c r="O87" s="96">
        <f t="shared" si="11"/>
        <v>0</v>
      </c>
      <c r="P87" s="186">
        <f t="shared" si="11"/>
        <v>0</v>
      </c>
    </row>
    <row r="88" spans="1:19" s="107" customFormat="1" ht="13.5" customHeight="1" x14ac:dyDescent="0.3">
      <c r="A88" s="125"/>
      <c r="B88" s="126"/>
      <c r="C88" s="127"/>
      <c r="D88" s="128"/>
      <c r="E88" s="128"/>
      <c r="F88" s="128"/>
      <c r="G88" s="128"/>
      <c r="H88" s="116"/>
      <c r="I88" s="116"/>
      <c r="J88" s="116"/>
      <c r="K88" s="116"/>
      <c r="L88" s="116"/>
      <c r="M88" s="116"/>
      <c r="N88" s="116"/>
      <c r="O88" s="116"/>
      <c r="P88" s="116"/>
      <c r="Q88" s="360"/>
    </row>
    <row r="89" spans="1:19" s="102" customFormat="1" ht="24" x14ac:dyDescent="0.3">
      <c r="A89" s="129"/>
      <c r="B89" s="89" t="s">
        <v>135</v>
      </c>
      <c r="C89" s="89" t="s">
        <v>334</v>
      </c>
      <c r="D89" s="90" t="s">
        <v>335</v>
      </c>
      <c r="E89" s="90" t="s">
        <v>336</v>
      </c>
      <c r="F89" s="90" t="s">
        <v>337</v>
      </c>
      <c r="G89" s="90" t="s">
        <v>338</v>
      </c>
      <c r="H89" s="90" t="s">
        <v>339</v>
      </c>
      <c r="I89" s="90" t="s">
        <v>340</v>
      </c>
      <c r="J89" s="90" t="s">
        <v>341</v>
      </c>
      <c r="K89" s="90" t="s">
        <v>342</v>
      </c>
      <c r="L89" s="90" t="s">
        <v>343</v>
      </c>
      <c r="M89" s="90" t="s">
        <v>344</v>
      </c>
      <c r="N89" s="90" t="s">
        <v>345</v>
      </c>
      <c r="O89" s="91" t="s">
        <v>346</v>
      </c>
      <c r="P89" s="190">
        <v>42369</v>
      </c>
    </row>
    <row r="90" spans="1:19" s="83" customFormat="1" x14ac:dyDescent="0.3">
      <c r="A90" s="94"/>
      <c r="C90" s="130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16"/>
      <c r="P90" s="116"/>
    </row>
    <row r="91" spans="1:19" s="83" customFormat="1" x14ac:dyDescent="0.3">
      <c r="A91" s="94">
        <v>6640</v>
      </c>
      <c r="B91" s="83" t="s">
        <v>413</v>
      </c>
      <c r="C91" s="97" t="s">
        <v>414</v>
      </c>
      <c r="D91" s="173">
        <f>IFERROR(VLOOKUP($A91,'[9]O&amp;M per TB'!$B$2:R$370,D$5,FALSE),0)</f>
        <v>0</v>
      </c>
      <c r="E91" s="173">
        <f>IFERROR(VLOOKUP($A91,'[9]O&amp;M per TB'!$B$2:S$370,E$5,FALSE),0)</f>
        <v>0</v>
      </c>
      <c r="F91" s="173">
        <f>IFERROR(VLOOKUP($A91,'[9]O&amp;M per TB'!$B$2:T$370,F$5,FALSE),0)</f>
        <v>0</v>
      </c>
      <c r="G91" s="173">
        <f>IFERROR(VLOOKUP($A91,'[9]O&amp;M per TB'!$B$2:U$370,G$5,FALSE),0)</f>
        <v>0</v>
      </c>
      <c r="H91" s="173">
        <f>IFERROR(VLOOKUP($A91,'[9]O&amp;M per TB'!$B$2:V$370,H$5,FALSE),0)</f>
        <v>0</v>
      </c>
      <c r="I91" s="173">
        <f>IFERROR(VLOOKUP($A91,'[9]O&amp;M per TB'!$B$2:W$370,I$5,FALSE),0)</f>
        <v>0</v>
      </c>
      <c r="J91" s="173">
        <f>IFERROR(VLOOKUP($A91,'[9]O&amp;M per TB'!$B$2:X$370,J$5,FALSE),0)</f>
        <v>0</v>
      </c>
      <c r="K91" s="173">
        <f>IFERROR(VLOOKUP($A91,'[9]O&amp;M per TB'!$B$2:Y$370,K$5,FALSE),0)</f>
        <v>2150.25</v>
      </c>
      <c r="L91" s="173">
        <f>IFERROR(VLOOKUP($A91,'[9]O&amp;M per TB'!$B$2:Z$370,L$5,FALSE),0)</f>
        <v>0</v>
      </c>
      <c r="M91" s="173">
        <f>IFERROR(VLOOKUP($A91,'[9]O&amp;M per TB'!$B$2:AA$370,M$5,FALSE),0)</f>
        <v>0</v>
      </c>
      <c r="N91" s="173">
        <f>IFERROR(VLOOKUP($A91,'[9]O&amp;M per TB'!$B$2:AB$370,N$5,FALSE),0)</f>
        <v>0</v>
      </c>
      <c r="O91" s="173">
        <f>IFERROR(VLOOKUP($A91,'[9]O&amp;M per TB'!$B$2:AC$370,O$5,FALSE),0)</f>
        <v>0</v>
      </c>
      <c r="P91" s="116">
        <f>SUM(D91:O91)</f>
        <v>2150.25</v>
      </c>
    </row>
    <row r="92" spans="1:19" s="83" customFormat="1" x14ac:dyDescent="0.3">
      <c r="A92" s="94">
        <v>6645</v>
      </c>
      <c r="B92" s="83" t="s">
        <v>415</v>
      </c>
      <c r="C92" s="97"/>
      <c r="D92" s="173">
        <f>IFERROR(VLOOKUP($A92,'[9]O&amp;M per TB'!$B$2:R$370,D$5,FALSE),0)</f>
        <v>7.13</v>
      </c>
      <c r="E92" s="173">
        <f>IFERROR(VLOOKUP($A92,'[9]O&amp;M per TB'!$B$2:S$370,E$5,FALSE),0)</f>
        <v>7.13</v>
      </c>
      <c r="F92" s="173">
        <f>IFERROR(VLOOKUP($A92,'[9]O&amp;M per TB'!$B$2:T$370,F$5,FALSE),0)</f>
        <v>7.1300000000000008</v>
      </c>
      <c r="G92" s="173">
        <f>IFERROR(VLOOKUP($A92,'[9]O&amp;M per TB'!$B$2:U$370,G$5,FALSE),0)</f>
        <v>7.129999999999999</v>
      </c>
      <c r="H92" s="173">
        <f>IFERROR(VLOOKUP($A92,'[9]O&amp;M per TB'!$B$2:V$370,H$5,FALSE),0)</f>
        <v>7.129999999999999</v>
      </c>
      <c r="I92" s="173">
        <f>IFERROR(VLOOKUP($A92,'[9]O&amp;M per TB'!$B$2:W$370,I$5,FALSE),0)</f>
        <v>7.1300000000000026</v>
      </c>
      <c r="J92" s="173">
        <f>IFERROR(VLOOKUP($A92,'[9]O&amp;M per TB'!$B$2:X$370,J$5,FALSE),0)</f>
        <v>7.1299999999999955</v>
      </c>
      <c r="K92" s="173">
        <f>IFERROR(VLOOKUP($A92,'[9]O&amp;M per TB'!$B$2:Y$370,K$5,FALSE),0)</f>
        <v>7.1300000000000026</v>
      </c>
      <c r="L92" s="173">
        <f>IFERROR(VLOOKUP($A92,'[9]O&amp;M per TB'!$B$2:Z$370,L$5,FALSE),0)</f>
        <v>7.1300000000000026</v>
      </c>
      <c r="M92" s="173">
        <f>IFERROR(VLOOKUP($A92,'[9]O&amp;M per TB'!$B$2:AA$370,M$5,FALSE),0)</f>
        <v>7.1299999999999955</v>
      </c>
      <c r="N92" s="173">
        <f>IFERROR(VLOOKUP($A92,'[9]O&amp;M per TB'!$B$2:AB$370,N$5,FALSE),0)</f>
        <v>7.1300000000000097</v>
      </c>
      <c r="O92" s="173">
        <f>IFERROR(VLOOKUP($A92,'[9]O&amp;M per TB'!$B$2:AC$370,O$5,FALSE),0)</f>
        <v>7.1299999999999955</v>
      </c>
      <c r="P92" s="116">
        <f>SUM(D92:O92)</f>
        <v>85.56</v>
      </c>
    </row>
    <row r="93" spans="1:19" s="83" customFormat="1" x14ac:dyDescent="0.3">
      <c r="A93" s="94"/>
      <c r="C93" s="117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16"/>
      <c r="P93" s="116"/>
    </row>
    <row r="94" spans="1:19" s="83" customFormat="1" x14ac:dyDescent="0.3">
      <c r="A94" s="94">
        <v>6710</v>
      </c>
      <c r="B94" s="83" t="s">
        <v>416</v>
      </c>
      <c r="C94" s="97" t="s">
        <v>417</v>
      </c>
      <c r="D94" s="173">
        <f>IFERROR(VLOOKUP($A94,'[9]O&amp;M per TB'!$B$2:R$370,D$5,FALSE),0)</f>
        <v>7272.91</v>
      </c>
      <c r="E94" s="173">
        <f>IFERROR(VLOOKUP($A94,'[9]O&amp;M per TB'!$B$2:S$370,E$5,FALSE),0)</f>
        <v>7272.91</v>
      </c>
      <c r="F94" s="173">
        <f>IFERROR(VLOOKUP($A94,'[9]O&amp;M per TB'!$B$2:T$370,F$5,FALSE),0)</f>
        <v>7272.91</v>
      </c>
      <c r="G94" s="173">
        <f>IFERROR(VLOOKUP($A94,'[9]O&amp;M per TB'!$B$2:U$370,G$5,FALSE),0)</f>
        <v>7273.6399999999994</v>
      </c>
      <c r="H94" s="173">
        <f>IFERROR(VLOOKUP($A94,'[9]O&amp;M per TB'!$B$2:V$370,H$5,FALSE),0)</f>
        <v>7273.6400000000031</v>
      </c>
      <c r="I94" s="173">
        <f>IFERROR(VLOOKUP($A94,'[9]O&amp;M per TB'!$B$2:W$370,I$5,FALSE),0)</f>
        <v>7273.6399999999994</v>
      </c>
      <c r="J94" s="173">
        <f>IFERROR(VLOOKUP($A94,'[9]O&amp;M per TB'!$B$2:X$370,J$5,FALSE),0)</f>
        <v>7274.3899999999994</v>
      </c>
      <c r="K94" s="173">
        <f>IFERROR(VLOOKUP($A94,'[9]O&amp;M per TB'!$B$2:Y$370,K$5,FALSE),0)</f>
        <v>7293.6399999999994</v>
      </c>
      <c r="L94" s="173">
        <f>IFERROR(VLOOKUP($A94,'[9]O&amp;M per TB'!$B$2:Z$370,L$5,FALSE),0)</f>
        <v>7290.010000000002</v>
      </c>
      <c r="M94" s="173">
        <f>IFERROR(VLOOKUP($A94,'[9]O&amp;M per TB'!$B$2:AA$370,M$5,FALSE),0)</f>
        <v>7290.7599999999948</v>
      </c>
      <c r="N94" s="173">
        <f>IFERROR(VLOOKUP($A94,'[9]O&amp;M per TB'!$B$2:AB$370,N$5,FALSE),0)</f>
        <v>9410.070000000007</v>
      </c>
      <c r="O94" s="173">
        <f>IFERROR(VLOOKUP($A94,'[9]O&amp;M per TB'!$B$2:AC$370,O$5,FALSE),0)</f>
        <v>9309.75</v>
      </c>
      <c r="P94" s="116">
        <f>SUM(D94:O94)</f>
        <v>91508.27</v>
      </c>
      <c r="R94" s="83">
        <f>7272.91*12</f>
        <v>87274.92</v>
      </c>
      <c r="S94" s="83">
        <f>+P94-R94</f>
        <v>4233.3500000000058</v>
      </c>
    </row>
    <row r="95" spans="1:19" s="83" customFormat="1" x14ac:dyDescent="0.3">
      <c r="A95" s="94"/>
      <c r="C95" s="97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116"/>
      <c r="P95" s="116"/>
    </row>
    <row r="96" spans="1:19" s="83" customFormat="1" x14ac:dyDescent="0.3">
      <c r="A96" s="94">
        <v>6715</v>
      </c>
      <c r="B96" s="83" t="s">
        <v>419</v>
      </c>
      <c r="C96" s="97" t="s">
        <v>420</v>
      </c>
      <c r="D96" s="173">
        <f>IFERROR(VLOOKUP($A96,'[9]O&amp;M per TB'!$B$2:R$370,D$5,FALSE),0)</f>
        <v>940.3</v>
      </c>
      <c r="E96" s="173">
        <f>IFERROR(VLOOKUP($A96,'[9]O&amp;M per TB'!$B$2:S$370,E$5,FALSE),0)</f>
        <v>940.3</v>
      </c>
      <c r="F96" s="173">
        <f>IFERROR(VLOOKUP($A96,'[9]O&amp;M per TB'!$B$2:T$370,F$5,FALSE),0)</f>
        <v>940.46</v>
      </c>
      <c r="G96" s="173">
        <f>IFERROR(VLOOKUP($A96,'[9]O&amp;M per TB'!$B$2:U$370,G$5,FALSE),0)</f>
        <v>940.46</v>
      </c>
      <c r="H96" s="173">
        <f>IFERROR(VLOOKUP($A96,'[9]O&amp;M per TB'!$B$2:V$370,H$5,FALSE),0)</f>
        <v>1144.02</v>
      </c>
      <c r="I96" s="173">
        <f>IFERROR(VLOOKUP($A96,'[9]O&amp;M per TB'!$B$2:W$370,I$5,FALSE),0)</f>
        <v>1144.0200000000004</v>
      </c>
      <c r="J96" s="173">
        <f>IFERROR(VLOOKUP($A96,'[9]O&amp;M per TB'!$B$2:X$370,J$5,FALSE),0)</f>
        <v>1144.0199999999995</v>
      </c>
      <c r="K96" s="173">
        <f>IFERROR(VLOOKUP($A96,'[9]O&amp;M per TB'!$B$2:Y$370,K$5,FALSE),0)</f>
        <v>1144.0200000000004</v>
      </c>
      <c r="L96" s="173">
        <f>IFERROR(VLOOKUP($A96,'[9]O&amp;M per TB'!$B$2:Z$370,L$5,FALSE),0)</f>
        <v>1144.1900000000005</v>
      </c>
      <c r="M96" s="173">
        <f>IFERROR(VLOOKUP($A96,'[9]O&amp;M per TB'!$B$2:AA$370,M$5,FALSE),0)</f>
        <v>1144.1899999999987</v>
      </c>
      <c r="N96" s="173">
        <f>IFERROR(VLOOKUP($A96,'[9]O&amp;M per TB'!$B$2:AB$370,N$5,FALSE),0)</f>
        <v>1144.1900000000005</v>
      </c>
      <c r="O96" s="173">
        <f>IFERROR(VLOOKUP($A96,'[9]O&amp;M per TB'!$B$2:AC$370,O$5,FALSE),0)</f>
        <v>1144.1900000000005</v>
      </c>
      <c r="P96" s="116">
        <f>SUM(D96:O96)</f>
        <v>12914.36</v>
      </c>
    </row>
    <row r="97" spans="1:17" s="83" customFormat="1" x14ac:dyDescent="0.3">
      <c r="A97" s="94">
        <v>6717</v>
      </c>
      <c r="B97" s="83" t="s">
        <v>421</v>
      </c>
      <c r="C97" s="97" t="s">
        <v>422</v>
      </c>
      <c r="D97" s="173">
        <f>IFERROR(VLOOKUP($A97,'[9]O&amp;M per TB'!$B$2:R$370,D$5,FALSE),0)</f>
        <v>368.57</v>
      </c>
      <c r="E97" s="173">
        <f>IFERROR(VLOOKUP($A97,'[9]O&amp;M per TB'!$B$2:S$370,E$5,FALSE),0)</f>
        <v>370.54</v>
      </c>
      <c r="F97" s="173">
        <f>IFERROR(VLOOKUP($A97,'[9]O&amp;M per TB'!$B$2:T$370,F$5,FALSE),0)</f>
        <v>370.54000000000008</v>
      </c>
      <c r="G97" s="173">
        <f>IFERROR(VLOOKUP($A97,'[9]O&amp;M per TB'!$B$2:U$370,G$5,FALSE),0)</f>
        <v>370.53999999999996</v>
      </c>
      <c r="H97" s="173">
        <f>IFERROR(VLOOKUP($A97,'[9]O&amp;M per TB'!$B$2:V$370,H$5,FALSE),0)</f>
        <v>370.53999999999996</v>
      </c>
      <c r="I97" s="173">
        <f>IFERROR(VLOOKUP($A97,'[9]O&amp;M per TB'!$B$2:W$370,I$5,FALSE),0)</f>
        <v>370.53999999999996</v>
      </c>
      <c r="J97" s="173">
        <f>IFERROR(VLOOKUP($A97,'[9]O&amp;M per TB'!$B$2:X$370,J$5,FALSE),0)</f>
        <v>370.53999999999996</v>
      </c>
      <c r="K97" s="173">
        <f>IFERROR(VLOOKUP($A97,'[9]O&amp;M per TB'!$B$2:Y$370,K$5,FALSE),0)</f>
        <v>370.53999999999996</v>
      </c>
      <c r="L97" s="173">
        <f>IFERROR(VLOOKUP($A97,'[9]O&amp;M per TB'!$B$2:Z$370,L$5,FALSE),0)</f>
        <v>370.53999999999996</v>
      </c>
      <c r="M97" s="173">
        <f>IFERROR(VLOOKUP($A97,'[9]O&amp;M per TB'!$B$2:AA$370,M$5,FALSE),0)</f>
        <v>370.53999999999996</v>
      </c>
      <c r="N97" s="173">
        <f>IFERROR(VLOOKUP($A97,'[9]O&amp;M per TB'!$B$2:AB$370,N$5,FALSE),0)</f>
        <v>370.53999999999996</v>
      </c>
      <c r="O97" s="173">
        <f>IFERROR(VLOOKUP($A97,'[9]O&amp;M per TB'!$B$2:AC$370,O$5,FALSE),0)</f>
        <v>370.54000000000042</v>
      </c>
      <c r="P97" s="116">
        <f>SUM(D97:O97)</f>
        <v>4444.51</v>
      </c>
    </row>
    <row r="98" spans="1:17" s="83" customFormat="1" x14ac:dyDescent="0.3">
      <c r="A98" s="94"/>
      <c r="B98" s="102" t="s">
        <v>81</v>
      </c>
      <c r="C98" s="95" t="s">
        <v>81</v>
      </c>
      <c r="D98" s="103">
        <f>SUM(D96:D97)</f>
        <v>1308.8699999999999</v>
      </c>
      <c r="E98" s="103">
        <f t="shared" ref="E98:P98" si="12">SUM(E96:E97)</f>
        <v>1310.84</v>
      </c>
      <c r="F98" s="103">
        <f t="shared" si="12"/>
        <v>1311</v>
      </c>
      <c r="G98" s="103">
        <f t="shared" si="12"/>
        <v>1311</v>
      </c>
      <c r="H98" s="103">
        <f>SUM(H96:H97)</f>
        <v>1514.56</v>
      </c>
      <c r="I98" s="103">
        <f t="shared" si="12"/>
        <v>1514.5600000000004</v>
      </c>
      <c r="J98" s="103">
        <f t="shared" si="12"/>
        <v>1514.5599999999995</v>
      </c>
      <c r="K98" s="103">
        <f t="shared" si="12"/>
        <v>1514.5600000000004</v>
      </c>
      <c r="L98" s="103">
        <f t="shared" si="12"/>
        <v>1514.7300000000005</v>
      </c>
      <c r="M98" s="103">
        <f t="shared" si="12"/>
        <v>1514.7299999999987</v>
      </c>
      <c r="N98" s="103">
        <f t="shared" si="12"/>
        <v>1514.7300000000005</v>
      </c>
      <c r="O98" s="103">
        <f t="shared" si="12"/>
        <v>1514.7300000000009</v>
      </c>
      <c r="P98" s="187">
        <f t="shared" si="12"/>
        <v>17358.870000000003</v>
      </c>
    </row>
    <row r="99" spans="1:17" s="83" customFormat="1" x14ac:dyDescent="0.3">
      <c r="A99" s="94"/>
      <c r="C99" s="99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16"/>
      <c r="P99" s="116"/>
    </row>
    <row r="100" spans="1:17" s="83" customFormat="1" x14ac:dyDescent="0.3">
      <c r="A100" s="94">
        <v>6725</v>
      </c>
      <c r="B100" s="83" t="s">
        <v>423</v>
      </c>
      <c r="C100" s="97" t="s">
        <v>424</v>
      </c>
      <c r="D100" s="173">
        <f>IFERROR(VLOOKUP($A100,'[9]O&amp;M per TB'!$B$2:R$370,D$5,FALSE),0)</f>
        <v>262.79000000000002</v>
      </c>
      <c r="E100" s="173">
        <f>IFERROR(VLOOKUP($A100,'[9]O&amp;M per TB'!$B$2:S$370,E$5,FALSE),0)</f>
        <v>262.79000000000002</v>
      </c>
      <c r="F100" s="173">
        <f>IFERROR(VLOOKUP($A100,'[9]O&amp;M per TB'!$B$2:T$370,F$5,FALSE),0)</f>
        <v>262.78999999999996</v>
      </c>
      <c r="G100" s="173">
        <f>IFERROR(VLOOKUP($A100,'[9]O&amp;M per TB'!$B$2:U$370,G$5,FALSE),0)</f>
        <v>262.79000000000008</v>
      </c>
      <c r="H100" s="173">
        <f>IFERROR(VLOOKUP($A100,'[9]O&amp;M per TB'!$B$2:V$370,H$5,FALSE),0)</f>
        <v>262.78999999999996</v>
      </c>
      <c r="I100" s="173">
        <f>IFERROR(VLOOKUP($A100,'[9]O&amp;M per TB'!$B$2:W$370,I$5,FALSE),0)</f>
        <v>262.78999999999996</v>
      </c>
      <c r="J100" s="173">
        <f>IFERROR(VLOOKUP($A100,'[9]O&amp;M per TB'!$B$2:X$370,J$5,FALSE),0)</f>
        <v>262.78999999999996</v>
      </c>
      <c r="K100" s="173">
        <f>IFERROR(VLOOKUP($A100,'[9]O&amp;M per TB'!$B$2:Y$370,K$5,FALSE),0)</f>
        <v>262.79000000000019</v>
      </c>
      <c r="L100" s="173">
        <f>IFERROR(VLOOKUP($A100,'[9]O&amp;M per TB'!$B$2:Z$370,L$5,FALSE),0)</f>
        <v>262.78999999999996</v>
      </c>
      <c r="M100" s="173">
        <f>IFERROR(VLOOKUP($A100,'[9]O&amp;M per TB'!$B$2:AA$370,M$5,FALSE),0)</f>
        <v>262.78999999999996</v>
      </c>
      <c r="N100" s="173">
        <f>IFERROR(VLOOKUP($A100,'[9]O&amp;M per TB'!$B$2:AB$370,N$5,FALSE),0)</f>
        <v>262.78999999999996</v>
      </c>
      <c r="O100" s="173">
        <f>IFERROR(VLOOKUP($A100,'[9]O&amp;M per TB'!$B$2:AC$370,O$5,FALSE),0)</f>
        <v>262.78999999999996</v>
      </c>
      <c r="P100" s="116">
        <f>SUM(D100:O100)</f>
        <v>3153.48</v>
      </c>
    </row>
    <row r="101" spans="1:17" s="83" customFormat="1" x14ac:dyDescent="0.3">
      <c r="A101" s="94">
        <v>6740</v>
      </c>
      <c r="B101" s="83" t="s">
        <v>648</v>
      </c>
      <c r="C101" s="99"/>
      <c r="D101" s="173">
        <f>IFERROR(VLOOKUP($A101,'[9]O&amp;M per TB'!$B$2:R$370,D$5,FALSE),0)</f>
        <v>1667.78</v>
      </c>
      <c r="E101" s="173">
        <f>IFERROR(VLOOKUP($A101,'[9]O&amp;M per TB'!$B$2:S$370,E$5,FALSE),0)</f>
        <v>1667.78</v>
      </c>
      <c r="F101" s="173">
        <f>IFERROR(VLOOKUP($A101,'[9]O&amp;M per TB'!$B$2:T$370,F$5,FALSE),0)</f>
        <v>1667.7800000000002</v>
      </c>
      <c r="G101" s="173">
        <f>IFERROR(VLOOKUP($A101,'[9]O&amp;M per TB'!$B$2:U$370,G$5,FALSE),0)</f>
        <v>1667.7799999999997</v>
      </c>
      <c r="H101" s="173">
        <f>IFERROR(VLOOKUP($A101,'[9]O&amp;M per TB'!$B$2:V$370,H$5,FALSE),0)</f>
        <v>1667.7799999999997</v>
      </c>
      <c r="I101" s="173">
        <f>IFERROR(VLOOKUP($A101,'[9]O&amp;M per TB'!$B$2:W$370,I$5,FALSE),0)</f>
        <v>1667.7800000000007</v>
      </c>
      <c r="J101" s="173">
        <f>IFERROR(VLOOKUP($A101,'[9]O&amp;M per TB'!$B$2:X$370,J$5,FALSE),0)</f>
        <v>1667.7799999999988</v>
      </c>
      <c r="K101" s="173">
        <f>IFERROR(VLOOKUP($A101,'[9]O&amp;M per TB'!$B$2:Y$370,K$5,FALSE),0)</f>
        <v>1667.7800000000007</v>
      </c>
      <c r="L101" s="173">
        <f>IFERROR(VLOOKUP($A101,'[9]O&amp;M per TB'!$B$2:Z$370,L$5,FALSE),0)</f>
        <v>1667.7800000000007</v>
      </c>
      <c r="M101" s="173">
        <f>IFERROR(VLOOKUP($A101,'[9]O&amp;M per TB'!$B$2:AA$370,M$5,FALSE),0)</f>
        <v>1667.7799999999988</v>
      </c>
      <c r="N101" s="173">
        <f>IFERROR(VLOOKUP($A101,'[9]O&amp;M per TB'!$B$2:AB$370,N$5,FALSE),0)</f>
        <v>1667.7800000000025</v>
      </c>
      <c r="O101" s="173">
        <f>IFERROR(VLOOKUP($A101,'[9]O&amp;M per TB'!$B$2:AC$370,O$5,FALSE),0)</f>
        <v>1667.7799999999988</v>
      </c>
      <c r="P101" s="116">
        <f>SUM(D101:O101)</f>
        <v>20013.36</v>
      </c>
    </row>
    <row r="102" spans="1:17" s="83" customFormat="1" x14ac:dyDescent="0.3">
      <c r="A102" s="94">
        <v>6660</v>
      </c>
      <c r="B102" s="83" t="s">
        <v>425</v>
      </c>
      <c r="C102" s="97" t="s">
        <v>426</v>
      </c>
      <c r="D102" s="173">
        <f>IFERROR(VLOOKUP($A102,'[9]O&amp;M per TB'!$B$2:R$370,D$5,FALSE),0)</f>
        <v>2218.4299999999998</v>
      </c>
      <c r="E102" s="173">
        <f>IFERROR(VLOOKUP($A102,'[9]O&amp;M per TB'!$B$2:S$370,E$5,FALSE),0)</f>
        <v>2218.4299999999998</v>
      </c>
      <c r="F102" s="173">
        <f>IFERROR(VLOOKUP($A102,'[9]O&amp;M per TB'!$B$2:T$370,F$5,FALSE),0)</f>
        <v>2218.4300000000003</v>
      </c>
      <c r="G102" s="173">
        <f>IFERROR(VLOOKUP($A102,'[9]O&amp;M per TB'!$B$2:U$370,G$5,FALSE),0)</f>
        <v>2218.4299999999994</v>
      </c>
      <c r="H102" s="173">
        <f>IFERROR(VLOOKUP($A102,'[9]O&amp;M per TB'!$B$2:V$370,H$5,FALSE),0)</f>
        <v>2218.4300000000003</v>
      </c>
      <c r="I102" s="173">
        <f>IFERROR(VLOOKUP($A102,'[9]O&amp;M per TB'!$B$2:W$370,I$5,FALSE),0)</f>
        <v>2218.4300000000003</v>
      </c>
      <c r="J102" s="173">
        <f>IFERROR(VLOOKUP($A102,'[9]O&amp;M per TB'!$B$2:X$370,J$5,FALSE),0)</f>
        <v>2218.4300000000003</v>
      </c>
      <c r="K102" s="173">
        <f>IFERROR(VLOOKUP($A102,'[9]O&amp;M per TB'!$B$2:Y$370,K$5,FALSE),0)</f>
        <v>2221.8500000000004</v>
      </c>
      <c r="L102" s="173">
        <f>IFERROR(VLOOKUP($A102,'[9]O&amp;M per TB'!$B$2:Z$370,L$5,FALSE),0)</f>
        <v>2221.1399999999994</v>
      </c>
      <c r="M102" s="173">
        <f>IFERROR(VLOOKUP($A102,'[9]O&amp;M per TB'!$B$2:AA$370,M$5,FALSE),0)</f>
        <v>2245.6500000000015</v>
      </c>
      <c r="N102" s="173">
        <f>IFERROR(VLOOKUP($A102,'[9]O&amp;M per TB'!$B$2:AB$370,N$5,FALSE),0)</f>
        <v>2236.4300000000003</v>
      </c>
      <c r="O102" s="173">
        <f>IFERROR(VLOOKUP($A102,'[9]O&amp;M per TB'!$B$2:AC$370,O$5,FALSE),0)</f>
        <v>2238.6799999999967</v>
      </c>
      <c r="P102" s="116">
        <f>SUM(D102:O102)</f>
        <v>26692.76</v>
      </c>
    </row>
    <row r="103" spans="1:17" s="83" customFormat="1" x14ac:dyDescent="0.3">
      <c r="A103" s="94"/>
      <c r="C103" s="99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16"/>
      <c r="P103" s="116"/>
    </row>
    <row r="104" spans="1:17" s="83" customFormat="1" x14ac:dyDescent="0.3">
      <c r="A104" s="94">
        <v>6655</v>
      </c>
      <c r="B104" s="83" t="s">
        <v>427</v>
      </c>
      <c r="C104" s="99"/>
      <c r="D104" s="173">
        <f>IFERROR(VLOOKUP($A104,'[9]O&amp;M per TB'!$B$2:R$370,D$5,FALSE),0)</f>
        <v>2.82</v>
      </c>
      <c r="E104" s="173">
        <f>IFERROR(VLOOKUP($A104,'[9]O&amp;M per TB'!$B$2:S$370,E$5,FALSE),0)</f>
        <v>2.82</v>
      </c>
      <c r="F104" s="173">
        <f>IFERROR(VLOOKUP($A104,'[9]O&amp;M per TB'!$B$2:T$370,F$5,FALSE),0)</f>
        <v>2.8200000000000012</v>
      </c>
      <c r="G104" s="173">
        <f>IFERROR(VLOOKUP($A104,'[9]O&amp;M per TB'!$B$2:U$370,G$5,FALSE),0)</f>
        <v>2.8199999999999985</v>
      </c>
      <c r="H104" s="173">
        <f>IFERROR(VLOOKUP($A104,'[9]O&amp;M per TB'!$B$2:V$370,H$5,FALSE),0)</f>
        <v>2.8200000000000003</v>
      </c>
      <c r="I104" s="173">
        <f>IFERROR(VLOOKUP($A104,'[9]O&amp;M per TB'!$B$2:W$370,I$5,FALSE),0)</f>
        <v>2.8200000000000021</v>
      </c>
      <c r="J104" s="173">
        <f>IFERROR(VLOOKUP($A104,'[9]O&amp;M per TB'!$B$2:X$370,J$5,FALSE),0)</f>
        <v>2.8199999999999967</v>
      </c>
      <c r="K104" s="173">
        <f>IFERROR(VLOOKUP($A104,'[9]O&amp;M per TB'!$B$2:Y$370,K$5,FALSE),0)</f>
        <v>2.8200000000000003</v>
      </c>
      <c r="L104" s="173">
        <f>IFERROR(VLOOKUP($A104,'[9]O&amp;M per TB'!$B$2:Z$370,L$5,FALSE),0)</f>
        <v>2.8200000000000003</v>
      </c>
      <c r="M104" s="173">
        <f>IFERROR(VLOOKUP($A104,'[9]O&amp;M per TB'!$B$2:AA$370,M$5,FALSE),0)</f>
        <v>2.8200000000000003</v>
      </c>
      <c r="N104" s="173">
        <f>IFERROR(VLOOKUP($A104,'[9]O&amp;M per TB'!$B$2:AB$370,N$5,FALSE),0)</f>
        <v>2.8200000000000003</v>
      </c>
      <c r="O104" s="173">
        <f>IFERROR(VLOOKUP($A104,'[9]O&amp;M per TB'!$B$2:AC$370,O$5,FALSE),0)</f>
        <v>2.8200000000000038</v>
      </c>
      <c r="P104" s="116">
        <f>SUM(D104:O104)</f>
        <v>33.840000000000003</v>
      </c>
    </row>
    <row r="105" spans="1:17" s="83" customFormat="1" x14ac:dyDescent="0.3">
      <c r="A105" s="94"/>
      <c r="C105" s="99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16"/>
      <c r="P105" s="116"/>
    </row>
    <row r="106" spans="1:17" s="83" customFormat="1" x14ac:dyDescent="0.3">
      <c r="A106" s="94">
        <v>6680</v>
      </c>
      <c r="B106" s="83" t="s">
        <v>428</v>
      </c>
      <c r="C106" s="97" t="s">
        <v>429</v>
      </c>
      <c r="D106" s="173">
        <f>IFERROR(VLOOKUP($A106,'[9]O&amp;M per TB'!$B$2:R$370,D$5,FALSE),0)</f>
        <v>10.25</v>
      </c>
      <c r="E106" s="173">
        <f>IFERROR(VLOOKUP($A106,'[9]O&amp;M per TB'!$B$2:S$370,E$5,FALSE),0)</f>
        <v>10.25</v>
      </c>
      <c r="F106" s="173">
        <f>IFERROR(VLOOKUP($A106,'[9]O&amp;M per TB'!$B$2:T$370,F$5,FALSE),0)</f>
        <v>10.25</v>
      </c>
      <c r="G106" s="173">
        <f>IFERROR(VLOOKUP($A106,'[9]O&amp;M per TB'!$B$2:U$370,G$5,FALSE),0)</f>
        <v>10.25</v>
      </c>
      <c r="H106" s="173">
        <f>IFERROR(VLOOKUP($A106,'[9]O&amp;M per TB'!$B$2:V$370,H$5,FALSE),0)</f>
        <v>10.25</v>
      </c>
      <c r="I106" s="173">
        <f>IFERROR(VLOOKUP($A106,'[9]O&amp;M per TB'!$B$2:W$370,I$5,FALSE),0)</f>
        <v>10.25</v>
      </c>
      <c r="J106" s="173">
        <f>IFERROR(VLOOKUP($A106,'[9]O&amp;M per TB'!$B$2:X$370,J$5,FALSE),0)</f>
        <v>10.25</v>
      </c>
      <c r="K106" s="173">
        <f>IFERROR(VLOOKUP($A106,'[9]O&amp;M per TB'!$B$2:Y$370,K$5,FALSE),0)</f>
        <v>10.25</v>
      </c>
      <c r="L106" s="173">
        <f>IFERROR(VLOOKUP($A106,'[9]O&amp;M per TB'!$B$2:Z$370,L$5,FALSE),0)</f>
        <v>10.25</v>
      </c>
      <c r="M106" s="173">
        <f>IFERROR(VLOOKUP($A106,'[9]O&amp;M per TB'!$B$2:AA$370,M$5,FALSE),0)</f>
        <v>10.25</v>
      </c>
      <c r="N106" s="173">
        <f>IFERROR(VLOOKUP($A106,'[9]O&amp;M per TB'!$B$2:AB$370,N$5,FALSE),0)</f>
        <v>10.25</v>
      </c>
      <c r="O106" s="173">
        <f>IFERROR(VLOOKUP($A106,'[9]O&amp;M per TB'!$B$2:AC$370,O$5,FALSE),0)</f>
        <v>10.25</v>
      </c>
      <c r="P106" s="116">
        <f>SUM(D106:O106)</f>
        <v>123</v>
      </c>
    </row>
    <row r="107" spans="1:17" s="83" customFormat="1" x14ac:dyDescent="0.3">
      <c r="A107" s="94"/>
      <c r="B107" s="83" t="s">
        <v>430</v>
      </c>
      <c r="C107" s="97"/>
      <c r="D107" s="98"/>
      <c r="E107" s="98"/>
      <c r="F107" s="98"/>
      <c r="G107" s="98"/>
      <c r="H107" s="98"/>
      <c r="I107" s="98"/>
      <c r="J107" s="98"/>
      <c r="K107" s="98"/>
      <c r="L107" s="98"/>
      <c r="M107" s="98">
        <f>-M43</f>
        <v>0</v>
      </c>
      <c r="N107" s="98">
        <f>-N43</f>
        <v>0</v>
      </c>
      <c r="O107" s="98">
        <f>-O43</f>
        <v>0</v>
      </c>
      <c r="P107" s="116">
        <f>SUM(D107:O107)</f>
        <v>0</v>
      </c>
    </row>
    <row r="108" spans="1:17" s="83" customFormat="1" x14ac:dyDescent="0.3">
      <c r="A108" s="94"/>
      <c r="B108" s="102" t="s">
        <v>81</v>
      </c>
      <c r="C108" s="95" t="s">
        <v>81</v>
      </c>
      <c r="D108" s="103">
        <f>SUM(D106:D107)</f>
        <v>10.25</v>
      </c>
      <c r="E108" s="103">
        <f t="shared" ref="E108:P108" si="13">SUM(E106:E107)</f>
        <v>10.25</v>
      </c>
      <c r="F108" s="103">
        <f t="shared" si="13"/>
        <v>10.25</v>
      </c>
      <c r="G108" s="103">
        <f t="shared" si="13"/>
        <v>10.25</v>
      </c>
      <c r="H108" s="103">
        <f t="shared" si="13"/>
        <v>10.25</v>
      </c>
      <c r="I108" s="103">
        <f t="shared" si="13"/>
        <v>10.25</v>
      </c>
      <c r="J108" s="103">
        <f t="shared" si="13"/>
        <v>10.25</v>
      </c>
      <c r="K108" s="103">
        <f t="shared" si="13"/>
        <v>10.25</v>
      </c>
      <c r="L108" s="103">
        <f t="shared" si="13"/>
        <v>10.25</v>
      </c>
      <c r="M108" s="103">
        <f t="shared" si="13"/>
        <v>10.25</v>
      </c>
      <c r="N108" s="103">
        <f t="shared" si="13"/>
        <v>10.25</v>
      </c>
      <c r="O108" s="103">
        <f t="shared" si="13"/>
        <v>10.25</v>
      </c>
      <c r="P108" s="187">
        <f t="shared" si="13"/>
        <v>123</v>
      </c>
    </row>
    <row r="109" spans="1:17" s="83" customFormat="1" x14ac:dyDescent="0.3">
      <c r="A109" s="94"/>
      <c r="C109" s="97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116"/>
      <c r="P109" s="116"/>
    </row>
    <row r="110" spans="1:17" s="83" customFormat="1" x14ac:dyDescent="0.3">
      <c r="A110" s="94">
        <v>6685</v>
      </c>
      <c r="B110" s="83" t="s">
        <v>150</v>
      </c>
      <c r="C110" s="99"/>
      <c r="D110" s="173">
        <f>IFERROR(VLOOKUP($A110,'[9]O&amp;M per TB'!$B$2:R$370,D$5,FALSE),0)</f>
        <v>401.33</v>
      </c>
      <c r="E110" s="173">
        <f>IFERROR(VLOOKUP($A110,'[9]O&amp;M per TB'!$B$2:S$370,E$5,FALSE),0)</f>
        <v>401.33</v>
      </c>
      <c r="F110" s="173">
        <f>IFERROR(VLOOKUP($A110,'[9]O&amp;M per TB'!$B$2:T$370,F$5,FALSE),0)</f>
        <v>401.33000000000004</v>
      </c>
      <c r="G110" s="173">
        <f>IFERROR(VLOOKUP($A110,'[9]O&amp;M per TB'!$B$2:U$370,G$5,FALSE),0)</f>
        <v>401.32999999999993</v>
      </c>
      <c r="H110" s="173">
        <f>IFERROR(VLOOKUP($A110,'[9]O&amp;M per TB'!$B$2:V$370,H$5,FALSE),0)</f>
        <v>401.33000000000015</v>
      </c>
      <c r="I110" s="173">
        <f>IFERROR(VLOOKUP($A110,'[9]O&amp;M per TB'!$B$2:W$370,I$5,FALSE),0)</f>
        <v>401.32999999999993</v>
      </c>
      <c r="J110" s="173">
        <f>IFERROR(VLOOKUP($A110,'[9]O&amp;M per TB'!$B$2:X$370,J$5,FALSE),0)</f>
        <v>401.32999999999993</v>
      </c>
      <c r="K110" s="173">
        <f>IFERROR(VLOOKUP($A110,'[9]O&amp;M per TB'!$B$2:Y$370,K$5,FALSE),0)</f>
        <v>401.32999999999993</v>
      </c>
      <c r="L110" s="173">
        <f>IFERROR(VLOOKUP($A110,'[9]O&amp;M per TB'!$B$2:Z$370,L$5,FALSE),0)</f>
        <v>401.32999999999993</v>
      </c>
      <c r="M110" s="173">
        <f>IFERROR(VLOOKUP($A110,'[9]O&amp;M per TB'!$B$2:AA$370,M$5,FALSE),0)</f>
        <v>401.33000000000038</v>
      </c>
      <c r="N110" s="173">
        <f>IFERROR(VLOOKUP($A110,'[9]O&amp;M per TB'!$B$2:AB$370,N$5,FALSE),0)</f>
        <v>401.32999999999993</v>
      </c>
      <c r="O110" s="173">
        <f>IFERROR(VLOOKUP($A110,'[9]O&amp;M per TB'!$B$2:AC$370,O$5,FALSE),0)</f>
        <v>401.32999999999993</v>
      </c>
      <c r="P110" s="116">
        <f>SUM(D110:O110)</f>
        <v>4815.96</v>
      </c>
    </row>
    <row r="111" spans="1:17" s="83" customFormat="1" x14ac:dyDescent="0.3">
      <c r="A111" s="94"/>
      <c r="C111" s="99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16"/>
      <c r="P111" s="116"/>
    </row>
    <row r="112" spans="1:17" s="83" customFormat="1" x14ac:dyDescent="0.3">
      <c r="A112" s="94">
        <v>6730</v>
      </c>
      <c r="B112" s="83" t="s">
        <v>432</v>
      </c>
      <c r="C112" s="99"/>
      <c r="D112" s="173">
        <f>IFERROR(VLOOKUP($A112,'[9]O&amp;M per TB'!$B$2:R$370,D$5,FALSE),0)</f>
        <v>0</v>
      </c>
      <c r="E112" s="173">
        <f>IFERROR(VLOOKUP($A112,'[9]O&amp;M per TB'!$B$2:S$370,E$5,FALSE),0)</f>
        <v>0</v>
      </c>
      <c r="F112" s="173">
        <f>IFERROR(VLOOKUP($A112,'[9]O&amp;M per TB'!$B$2:T$370,F$5,FALSE),0)</f>
        <v>0</v>
      </c>
      <c r="G112" s="173">
        <f>IFERROR(VLOOKUP($A112,'[9]O&amp;M per TB'!$B$2:U$370,G$5,FALSE),0)</f>
        <v>0</v>
      </c>
      <c r="H112" s="173">
        <f>IFERROR(VLOOKUP($A112,'[9]O&amp;M per TB'!$B$2:V$370,H$5,FALSE),0)</f>
        <v>0</v>
      </c>
      <c r="I112" s="173">
        <f>IFERROR(VLOOKUP($A112,'[9]O&amp;M per TB'!$B$2:W$370,I$5,FALSE),0)</f>
        <v>0</v>
      </c>
      <c r="J112" s="173">
        <f>IFERROR(VLOOKUP($A112,'[9]O&amp;M per TB'!$B$2:X$370,J$5,FALSE),0)</f>
        <v>0</v>
      </c>
      <c r="K112" s="173">
        <f>IFERROR(VLOOKUP($A112,'[9]O&amp;M per TB'!$B$2:Y$370,K$5,FALSE),0)</f>
        <v>0</v>
      </c>
      <c r="L112" s="173">
        <f>IFERROR(VLOOKUP($A112,'[9]O&amp;M per TB'!$B$2:Z$370,L$5,FALSE),0)</f>
        <v>0</v>
      </c>
      <c r="M112" s="173">
        <f>IFERROR(VLOOKUP($A112,'[9]O&amp;M per TB'!$B$2:AA$370,M$5,FALSE),0)</f>
        <v>0</v>
      </c>
      <c r="N112" s="173">
        <f>IFERROR(VLOOKUP($A112,'[9]O&amp;M per TB'!$B$2:AB$370,N$5,FALSE),0)</f>
        <v>0</v>
      </c>
      <c r="O112" s="173">
        <f>IFERROR(VLOOKUP($A112,'[9]O&amp;M per TB'!$B$2:AC$370,O$5,FALSE),0)</f>
        <v>0</v>
      </c>
      <c r="P112" s="116">
        <f>SUM(D112:O112)</f>
        <v>0</v>
      </c>
      <c r="Q112" s="107" t="e">
        <v>#N/A</v>
      </c>
    </row>
    <row r="113" spans="1:19" s="83" customFormat="1" x14ac:dyDescent="0.3">
      <c r="A113" s="94">
        <v>6795</v>
      </c>
      <c r="B113" s="83" t="s">
        <v>433</v>
      </c>
      <c r="C113" s="99"/>
      <c r="D113" s="173">
        <f>IFERROR(VLOOKUP($A113,'[9]O&amp;M per TB'!$B$2:R$370,D$5,FALSE),0)</f>
        <v>0</v>
      </c>
      <c r="E113" s="173">
        <f>IFERROR(VLOOKUP($A113,'[9]O&amp;M per TB'!$B$2:S$370,E$5,FALSE),0)</f>
        <v>0</v>
      </c>
      <c r="F113" s="173">
        <f>IFERROR(VLOOKUP($A113,'[9]O&amp;M per TB'!$B$2:T$370,F$5,FALSE),0)</f>
        <v>0</v>
      </c>
      <c r="G113" s="173">
        <f>IFERROR(VLOOKUP($A113,'[9]O&amp;M per TB'!$B$2:U$370,G$5,FALSE),0)</f>
        <v>0</v>
      </c>
      <c r="H113" s="173">
        <f>IFERROR(VLOOKUP($A113,'[9]O&amp;M per TB'!$B$2:V$370,H$5,FALSE),0)</f>
        <v>0</v>
      </c>
      <c r="I113" s="173">
        <f>IFERROR(VLOOKUP($A113,'[9]O&amp;M per TB'!$B$2:W$370,I$5,FALSE),0)</f>
        <v>0</v>
      </c>
      <c r="J113" s="173">
        <f>IFERROR(VLOOKUP($A113,'[9]O&amp;M per TB'!$B$2:X$370,J$5,FALSE),0)</f>
        <v>0</v>
      </c>
      <c r="K113" s="173">
        <f>IFERROR(VLOOKUP($A113,'[9]O&amp;M per TB'!$B$2:Y$370,K$5,FALSE),0)</f>
        <v>0</v>
      </c>
      <c r="L113" s="173">
        <f>IFERROR(VLOOKUP($A113,'[9]O&amp;M per TB'!$B$2:Z$370,L$5,FALSE),0)</f>
        <v>0</v>
      </c>
      <c r="M113" s="173">
        <f>IFERROR(VLOOKUP($A113,'[9]O&amp;M per TB'!$B$2:AA$370,M$5,FALSE),0)</f>
        <v>0</v>
      </c>
      <c r="N113" s="173">
        <f>IFERROR(VLOOKUP($A113,'[9]O&amp;M per TB'!$B$2:AB$370,N$5,FALSE),0)</f>
        <v>0</v>
      </c>
      <c r="O113" s="173">
        <f>IFERROR(VLOOKUP($A113,'[9]O&amp;M per TB'!$B$2:AC$370,O$5,FALSE),0)</f>
        <v>0</v>
      </c>
      <c r="P113" s="116">
        <f>SUM(D113:O113)</f>
        <v>0</v>
      </c>
      <c r="Q113" s="107" t="e">
        <v>#N/A</v>
      </c>
    </row>
    <row r="114" spans="1:19" s="83" customFormat="1" x14ac:dyDescent="0.3">
      <c r="A114" s="94"/>
      <c r="C114" s="99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16"/>
      <c r="P114" s="116"/>
    </row>
    <row r="115" spans="1:19" s="83" customFormat="1" x14ac:dyDescent="0.3">
      <c r="A115" s="94">
        <v>6745</v>
      </c>
      <c r="B115" s="83" t="s">
        <v>434</v>
      </c>
      <c r="C115" s="99"/>
      <c r="D115" s="173">
        <f>IFERROR(VLOOKUP($A115,'[9]O&amp;M per TB'!$B$2:R$370,D$5,FALSE),0)</f>
        <v>725.67</v>
      </c>
      <c r="E115" s="173">
        <f>IFERROR(VLOOKUP($A115,'[9]O&amp;M per TB'!$B$2:S$370,E$5,FALSE),0)</f>
        <v>725.67</v>
      </c>
      <c r="F115" s="173">
        <f>IFERROR(VLOOKUP($A115,'[9]O&amp;M per TB'!$B$2:T$370,F$5,FALSE),0)</f>
        <v>725.6700000000003</v>
      </c>
      <c r="G115" s="173">
        <f>IFERROR(VLOOKUP($A115,'[9]O&amp;M per TB'!$B$2:U$370,G$5,FALSE),0)</f>
        <v>725.66999999999962</v>
      </c>
      <c r="H115" s="173">
        <f>IFERROR(VLOOKUP($A115,'[9]O&amp;M per TB'!$B$2:V$370,H$5,FALSE),0)</f>
        <v>741.23</v>
      </c>
      <c r="I115" s="173">
        <f>IFERROR(VLOOKUP($A115,'[9]O&amp;M per TB'!$B$2:W$370,I$5,FALSE),0)</f>
        <v>741.23000000000047</v>
      </c>
      <c r="J115" s="173">
        <f>IFERROR(VLOOKUP($A115,'[9]O&amp;M per TB'!$B$2:X$370,J$5,FALSE),0)</f>
        <v>741.22999999999956</v>
      </c>
      <c r="K115" s="173">
        <f>IFERROR(VLOOKUP($A115,'[9]O&amp;M per TB'!$B$2:Y$370,K$5,FALSE),0)</f>
        <v>741.23000000000047</v>
      </c>
      <c r="L115" s="173">
        <f>IFERROR(VLOOKUP($A115,'[9]O&amp;M per TB'!$B$2:Z$370,L$5,FALSE),0)</f>
        <v>754.48999999999978</v>
      </c>
      <c r="M115" s="173">
        <f>IFERROR(VLOOKUP($A115,'[9]O&amp;M per TB'!$B$2:AA$370,M$5,FALSE),0)</f>
        <v>754.48999999999978</v>
      </c>
      <c r="N115" s="173">
        <f>IFERROR(VLOOKUP($A115,'[9]O&amp;M per TB'!$B$2:AB$370,N$5,FALSE),0)</f>
        <v>776.29</v>
      </c>
      <c r="O115" s="173">
        <f>IFERROR(VLOOKUP($A115,'[9]O&amp;M per TB'!$B$2:AC$370,O$5,FALSE),0)</f>
        <v>781.96</v>
      </c>
      <c r="P115" s="116">
        <f>SUM(D115:O115)</f>
        <v>8934.83</v>
      </c>
      <c r="R115" s="83">
        <f>725.67*12</f>
        <v>8708.0399999999991</v>
      </c>
      <c r="S115" s="83">
        <f>+P115-R115</f>
        <v>226.79000000000087</v>
      </c>
    </row>
    <row r="116" spans="1:19" s="83" customFormat="1" x14ac:dyDescent="0.3">
      <c r="A116" s="94">
        <v>6800</v>
      </c>
      <c r="B116" s="83" t="s">
        <v>435</v>
      </c>
      <c r="C116" s="99"/>
      <c r="D116" s="173">
        <f>IFERROR(VLOOKUP($A116,'[9]O&amp;M per TB'!$B$2:R$370,D$5,FALSE),0)</f>
        <v>1.18</v>
      </c>
      <c r="E116" s="173">
        <f>IFERROR(VLOOKUP($A116,'[9]O&amp;M per TB'!$B$2:S$370,E$5,FALSE),0)</f>
        <v>1.18</v>
      </c>
      <c r="F116" s="173">
        <f>IFERROR(VLOOKUP($A116,'[9]O&amp;M per TB'!$B$2:T$370,F$5,FALSE),0)</f>
        <v>1.1800000000000002</v>
      </c>
      <c r="G116" s="173">
        <f>IFERROR(VLOOKUP($A116,'[9]O&amp;M per TB'!$B$2:U$370,G$5,FALSE),0)</f>
        <v>1.1799999999999997</v>
      </c>
      <c r="H116" s="173">
        <f>IFERROR(VLOOKUP($A116,'[9]O&amp;M per TB'!$B$2:V$370,H$5,FALSE),0)</f>
        <v>1.1800000000000006</v>
      </c>
      <c r="I116" s="173">
        <f>IFERROR(VLOOKUP($A116,'[9]O&amp;M per TB'!$B$2:W$370,I$5,FALSE),0)</f>
        <v>1.1799999999999997</v>
      </c>
      <c r="J116" s="173">
        <f>IFERROR(VLOOKUP($A116,'[9]O&amp;M per TB'!$B$2:X$370,J$5,FALSE),0)</f>
        <v>1.1799999999999997</v>
      </c>
      <c r="K116" s="173">
        <f>IFERROR(VLOOKUP($A116,'[9]O&amp;M per TB'!$B$2:Y$370,K$5,FALSE),0)</f>
        <v>1.1799999999999997</v>
      </c>
      <c r="L116" s="173">
        <f>IFERROR(VLOOKUP($A116,'[9]O&amp;M per TB'!$B$2:Z$370,L$5,FALSE),0)</f>
        <v>1.1799999999999997</v>
      </c>
      <c r="M116" s="173">
        <f>IFERROR(VLOOKUP($A116,'[9]O&amp;M per TB'!$B$2:AA$370,M$5,FALSE),0)</f>
        <v>1.1800000000000015</v>
      </c>
      <c r="N116" s="173">
        <f>IFERROR(VLOOKUP($A116,'[9]O&amp;M per TB'!$B$2:AB$370,N$5,FALSE),0)</f>
        <v>1.1799999999999997</v>
      </c>
      <c r="O116" s="173">
        <f>IFERROR(VLOOKUP($A116,'[9]O&amp;M per TB'!$B$2:AC$370,O$5,FALSE),0)</f>
        <v>1.1799999999999997</v>
      </c>
      <c r="P116" s="116">
        <f>SUM(D116:O116)</f>
        <v>14.16</v>
      </c>
    </row>
    <row r="117" spans="1:19" s="83" customFormat="1" x14ac:dyDescent="0.3">
      <c r="A117" s="94"/>
      <c r="C117" s="99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38"/>
      <c r="P117" s="116"/>
    </row>
    <row r="118" spans="1:19" s="83" customFormat="1" x14ac:dyDescent="0.3">
      <c r="A118" s="94">
        <v>6665</v>
      </c>
      <c r="B118" s="83" t="s">
        <v>186</v>
      </c>
      <c r="C118" s="99"/>
      <c r="D118" s="173">
        <f>IFERROR(VLOOKUP($A118,'[9]O&amp;M per TB'!$B$2:R$370,D$5,FALSE),0)</f>
        <v>1629.18</v>
      </c>
      <c r="E118" s="173">
        <f>IFERROR(VLOOKUP($A118,'[9]O&amp;M per TB'!$B$2:S$370,E$5,FALSE),0)</f>
        <v>1629.18</v>
      </c>
      <c r="F118" s="173">
        <f>IFERROR(VLOOKUP($A118,'[9]O&amp;M per TB'!$B$2:T$370,F$5,FALSE),0)</f>
        <v>1629.1799999999998</v>
      </c>
      <c r="G118" s="173">
        <f>IFERROR(VLOOKUP($A118,'[9]O&amp;M per TB'!$B$2:U$370,G$5,FALSE),0)</f>
        <v>1629.1800000000003</v>
      </c>
      <c r="H118" s="173">
        <f>IFERROR(VLOOKUP($A118,'[9]O&amp;M per TB'!$B$2:V$370,H$5,FALSE),0)</f>
        <v>1629.1799999999994</v>
      </c>
      <c r="I118" s="173">
        <f>IFERROR(VLOOKUP($A118,'[9]O&amp;M per TB'!$B$2:W$370,I$5,FALSE),0)</f>
        <v>1629.1800000000003</v>
      </c>
      <c r="J118" s="173">
        <f>IFERROR(VLOOKUP($A118,'[9]O&amp;M per TB'!$B$2:X$370,J$5,FALSE),0)</f>
        <v>1629.1800000000003</v>
      </c>
      <c r="K118" s="173">
        <f>IFERROR(VLOOKUP($A118,'[9]O&amp;M per TB'!$B$2:Y$370,K$5,FALSE),0)</f>
        <v>1629.1800000000003</v>
      </c>
      <c r="L118" s="173">
        <f>IFERROR(VLOOKUP($A118,'[9]O&amp;M per TB'!$B$2:Z$370,L$5,FALSE),0)</f>
        <v>1629.1800000000003</v>
      </c>
      <c r="M118" s="173">
        <f>IFERROR(VLOOKUP($A118,'[9]O&amp;M per TB'!$B$2:AA$370,M$5,FALSE),0)</f>
        <v>1629.1799999999985</v>
      </c>
      <c r="N118" s="173">
        <f>IFERROR(VLOOKUP($A118,'[9]O&amp;M per TB'!$B$2:AB$370,N$5,FALSE),0)</f>
        <v>1629.1800000000003</v>
      </c>
      <c r="O118" s="173">
        <f>IFERROR(VLOOKUP($A118,'[9]O&amp;M per TB'!$B$2:AC$370,O$5,FALSE),0)</f>
        <v>1629.1800000000003</v>
      </c>
      <c r="P118" s="116">
        <f>SUM(D118:O118)</f>
        <v>19550.16</v>
      </c>
    </row>
    <row r="119" spans="1:19" s="83" customFormat="1" x14ac:dyDescent="0.3">
      <c r="A119" s="94"/>
      <c r="C119" s="99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38"/>
      <c r="P119" s="116"/>
    </row>
    <row r="120" spans="1:19" s="83" customFormat="1" x14ac:dyDescent="0.3">
      <c r="A120" s="94">
        <v>6695</v>
      </c>
      <c r="B120" s="83" t="s">
        <v>436</v>
      </c>
      <c r="C120" s="99"/>
      <c r="D120" s="173">
        <f>IFERROR(VLOOKUP($A120,'[9]O&amp;M per TB'!$B$2:R$370,D$5,FALSE),0)</f>
        <v>0.71</v>
      </c>
      <c r="E120" s="173">
        <f>IFERROR(VLOOKUP($A120,'[9]O&amp;M per TB'!$B$2:S$370,E$5,FALSE),0)</f>
        <v>0.71</v>
      </c>
      <c r="F120" s="173">
        <f>IFERROR(VLOOKUP($A120,'[9]O&amp;M per TB'!$B$2:T$370,F$5,FALSE),0)</f>
        <v>0.71</v>
      </c>
      <c r="G120" s="173">
        <f>IFERROR(VLOOKUP($A120,'[9]O&amp;M per TB'!$B$2:U$370,G$5,FALSE),0)</f>
        <v>0.71</v>
      </c>
      <c r="H120" s="173">
        <f>IFERROR(VLOOKUP($A120,'[9]O&amp;M per TB'!$B$2:V$370,H$5,FALSE),0)</f>
        <v>0.71</v>
      </c>
      <c r="I120" s="173">
        <f>IFERROR(VLOOKUP($A120,'[9]O&amp;M per TB'!$B$2:W$370,I$5,FALSE),0)</f>
        <v>0.71</v>
      </c>
      <c r="J120" s="173">
        <f>IFERROR(VLOOKUP($A120,'[9]O&amp;M per TB'!$B$2:X$370,J$5,FALSE),0)</f>
        <v>0.71</v>
      </c>
      <c r="K120" s="173">
        <f>IFERROR(VLOOKUP($A120,'[9]O&amp;M per TB'!$B$2:Y$370,K$5,FALSE),0)</f>
        <v>0.71</v>
      </c>
      <c r="L120" s="173">
        <f>IFERROR(VLOOKUP($A120,'[9]O&amp;M per TB'!$B$2:Z$370,L$5,FALSE),0)</f>
        <v>0.71</v>
      </c>
      <c r="M120" s="173">
        <f>IFERROR(VLOOKUP($A120,'[9]O&amp;M per TB'!$B$2:AA$370,M$5,FALSE),0)</f>
        <v>0.71</v>
      </c>
      <c r="N120" s="173">
        <f>IFERROR(VLOOKUP($A120,'[9]O&amp;M per TB'!$B$2:AB$370,N$5,FALSE),0)</f>
        <v>0.71</v>
      </c>
      <c r="O120" s="173">
        <f>IFERROR(VLOOKUP($A120,'[9]O&amp;M per TB'!$B$2:AC$370,O$5,FALSE),0)</f>
        <v>0.71</v>
      </c>
      <c r="P120" s="116">
        <f>SUM(D120:O120)</f>
        <v>8.52</v>
      </c>
    </row>
    <row r="121" spans="1:19" s="83" customFormat="1" x14ac:dyDescent="0.3">
      <c r="A121" s="94"/>
      <c r="C121" s="99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16"/>
      <c r="P121" s="116"/>
    </row>
    <row r="122" spans="1:19" s="83" customFormat="1" x14ac:dyDescent="0.3">
      <c r="A122" s="94">
        <v>6765</v>
      </c>
      <c r="B122" s="83" t="s">
        <v>438</v>
      </c>
      <c r="C122" s="97"/>
      <c r="D122" s="173">
        <f>IFERROR(VLOOKUP($A122,'[9]O&amp;M per TB'!$B$2:R$370,D$5,FALSE),0)</f>
        <v>12297.58</v>
      </c>
      <c r="E122" s="173">
        <f>IFERROR(VLOOKUP($A122,'[9]O&amp;M per TB'!$B$2:S$370,E$5,FALSE),0)</f>
        <v>12297.58</v>
      </c>
      <c r="F122" s="173">
        <f>IFERROR(VLOOKUP($A122,'[9]O&amp;M per TB'!$B$2:T$370,F$5,FALSE),0)</f>
        <v>12300.030000000002</v>
      </c>
      <c r="G122" s="173">
        <f>IFERROR(VLOOKUP($A122,'[9]O&amp;M per TB'!$B$2:U$370,G$5,FALSE),0)</f>
        <v>12300.029999999999</v>
      </c>
      <c r="H122" s="173">
        <f>IFERROR(VLOOKUP($A122,'[9]O&amp;M per TB'!$B$2:V$370,H$5,FALSE),0)</f>
        <v>12300.029999999999</v>
      </c>
      <c r="I122" s="173">
        <f>IFERROR(VLOOKUP($A122,'[9]O&amp;M per TB'!$B$2:W$370,I$5,FALSE),0)</f>
        <v>12300.029999999999</v>
      </c>
      <c r="J122" s="173">
        <f>IFERROR(VLOOKUP($A122,'[9]O&amp;M per TB'!$B$2:X$370,J$5,FALSE),0)</f>
        <v>12301.990000000005</v>
      </c>
      <c r="K122" s="173">
        <f>IFERROR(VLOOKUP($A122,'[9]O&amp;M per TB'!$B$2:Y$370,K$5,FALSE),0)</f>
        <v>12301.989999999991</v>
      </c>
      <c r="L122" s="173">
        <f>IFERROR(VLOOKUP($A122,'[9]O&amp;M per TB'!$B$2:Z$370,L$5,FALSE),0)</f>
        <v>12301.990000000005</v>
      </c>
      <c r="M122" s="173">
        <f>IFERROR(VLOOKUP($A122,'[9]O&amp;M per TB'!$B$2:AA$370,M$5,FALSE),0)</f>
        <v>12301.990000000005</v>
      </c>
      <c r="N122" s="173">
        <f>IFERROR(VLOOKUP($A122,'[9]O&amp;M per TB'!$B$2:AB$370,N$5,FALSE),0)</f>
        <v>12301.990000000005</v>
      </c>
      <c r="O122" s="173">
        <f>IFERROR(VLOOKUP($A122,'[9]O&amp;M per TB'!$B$2:AC$370,O$5,FALSE),0)</f>
        <v>12301.989999999991</v>
      </c>
      <c r="P122" s="116">
        <f>SUM(D122:O122)</f>
        <v>147607.22</v>
      </c>
    </row>
    <row r="123" spans="1:19" s="107" customFormat="1" x14ac:dyDescent="0.3">
      <c r="A123" s="125">
        <v>6760</v>
      </c>
      <c r="B123" s="132" t="s">
        <v>439</v>
      </c>
      <c r="C123" s="133" t="s">
        <v>440</v>
      </c>
      <c r="D123" s="173">
        <f>IFERROR(VLOOKUP($A123,'[9]O&amp;M per TB'!$B$2:R$370,D$5,FALSE),0)</f>
        <v>42.73</v>
      </c>
      <c r="E123" s="173">
        <f>IFERROR(VLOOKUP($A123,'[9]O&amp;M per TB'!$B$2:S$370,E$5,FALSE),0)</f>
        <v>42.73</v>
      </c>
      <c r="F123" s="173">
        <f>IFERROR(VLOOKUP($A123,'[9]O&amp;M per TB'!$B$2:T$370,F$5,FALSE),0)</f>
        <v>42.730000000000004</v>
      </c>
      <c r="G123" s="173">
        <f>IFERROR(VLOOKUP($A123,'[9]O&amp;M per TB'!$B$2:U$370,G$5,FALSE),0)</f>
        <v>42.72999999999999</v>
      </c>
      <c r="H123" s="173">
        <f>IFERROR(VLOOKUP($A123,'[9]O&amp;M per TB'!$B$2:V$370,H$5,FALSE),0)</f>
        <v>42.730000000000018</v>
      </c>
      <c r="I123" s="173">
        <f>IFERROR(VLOOKUP($A123,'[9]O&amp;M per TB'!$B$2:W$370,I$5,FALSE),0)</f>
        <v>42.72999999999999</v>
      </c>
      <c r="J123" s="173">
        <f>IFERROR(VLOOKUP($A123,'[9]O&amp;M per TB'!$B$2:X$370,J$5,FALSE),0)</f>
        <v>42.730000000000018</v>
      </c>
      <c r="K123" s="173">
        <f>IFERROR(VLOOKUP($A123,'[9]O&amp;M per TB'!$B$2:Y$370,K$5,FALSE),0)</f>
        <v>42.729999999999961</v>
      </c>
      <c r="L123" s="173">
        <f>IFERROR(VLOOKUP($A123,'[9]O&amp;M per TB'!$B$2:Z$370,L$5,FALSE),0)</f>
        <v>42.730000000000018</v>
      </c>
      <c r="M123" s="173">
        <f>IFERROR(VLOOKUP($A123,'[9]O&amp;M per TB'!$B$2:AA$370,M$5,FALSE),0)</f>
        <v>42.730000000000018</v>
      </c>
      <c r="N123" s="173">
        <f>IFERROR(VLOOKUP($A123,'[9]O&amp;M per TB'!$B$2:AB$370,N$5,FALSE),0)</f>
        <v>42.729999999999961</v>
      </c>
      <c r="O123" s="173">
        <f>IFERROR(VLOOKUP($A123,'[9]O&amp;M per TB'!$B$2:AC$370,O$5,FALSE),0)</f>
        <v>42.730000000000018</v>
      </c>
      <c r="P123" s="116">
        <f>SUM(D123:O123)</f>
        <v>512.76</v>
      </c>
    </row>
    <row r="124" spans="1:19" s="83" customFormat="1" x14ac:dyDescent="0.3">
      <c r="A124" s="94"/>
      <c r="B124" s="102" t="s">
        <v>81</v>
      </c>
      <c r="C124" s="95" t="s">
        <v>81</v>
      </c>
      <c r="D124" s="103">
        <f>SUM(D122:D123)</f>
        <v>12340.31</v>
      </c>
      <c r="E124" s="103">
        <f t="shared" ref="E124:P124" si="14">SUM(E122:E123)</f>
        <v>12340.31</v>
      </c>
      <c r="F124" s="103">
        <f t="shared" si="14"/>
        <v>12342.760000000002</v>
      </c>
      <c r="G124" s="103">
        <f t="shared" si="14"/>
        <v>12342.759999999998</v>
      </c>
      <c r="H124" s="103">
        <f t="shared" si="14"/>
        <v>12342.759999999998</v>
      </c>
      <c r="I124" s="103">
        <f t="shared" si="14"/>
        <v>12342.759999999998</v>
      </c>
      <c r="J124" s="103">
        <f t="shared" si="14"/>
        <v>12344.720000000005</v>
      </c>
      <c r="K124" s="103">
        <f t="shared" si="14"/>
        <v>12344.71999999999</v>
      </c>
      <c r="L124" s="103">
        <f t="shared" si="14"/>
        <v>12344.720000000005</v>
      </c>
      <c r="M124" s="103">
        <f t="shared" si="14"/>
        <v>12344.720000000005</v>
      </c>
      <c r="N124" s="103">
        <f t="shared" si="14"/>
        <v>12344.720000000005</v>
      </c>
      <c r="O124" s="103">
        <f t="shared" si="14"/>
        <v>12344.71999999999</v>
      </c>
      <c r="P124" s="187">
        <f t="shared" si="14"/>
        <v>148119.98000000001</v>
      </c>
    </row>
    <row r="125" spans="1:19" s="83" customFormat="1" x14ac:dyDescent="0.3">
      <c r="A125" s="94"/>
      <c r="C125" s="99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16"/>
      <c r="P125" s="116"/>
    </row>
    <row r="126" spans="1:19" s="83" customFormat="1" x14ac:dyDescent="0.3">
      <c r="A126" s="94">
        <v>6775</v>
      </c>
      <c r="B126" s="83" t="s">
        <v>441</v>
      </c>
      <c r="C126" s="99"/>
      <c r="D126" s="173">
        <f>IFERROR(VLOOKUP($A126,'[9]O&amp;M per TB'!$B$2:R$370,D$5,FALSE),0)</f>
        <v>67.489999999999995</v>
      </c>
      <c r="E126" s="173">
        <f>IFERROR(VLOOKUP($A126,'[9]O&amp;M per TB'!$B$2:S$370,E$5,FALSE),0)</f>
        <v>67.489999999999995</v>
      </c>
      <c r="F126" s="173">
        <f>IFERROR(VLOOKUP($A126,'[9]O&amp;M per TB'!$B$2:T$370,F$5,FALSE),0)</f>
        <v>67.490000000000009</v>
      </c>
      <c r="G126" s="173">
        <f>IFERROR(VLOOKUP($A126,'[9]O&amp;M per TB'!$B$2:U$370,G$5,FALSE),0)</f>
        <v>67.489999999999981</v>
      </c>
      <c r="H126" s="173">
        <f>IFERROR(VLOOKUP($A126,'[9]O&amp;M per TB'!$B$2:V$370,H$5,FALSE),0)</f>
        <v>67.490000000000009</v>
      </c>
      <c r="I126" s="173">
        <f>IFERROR(VLOOKUP($A126,'[9]O&amp;M per TB'!$B$2:W$370,I$5,FALSE),0)</f>
        <v>67.490000000000009</v>
      </c>
      <c r="J126" s="173">
        <f>IFERROR(VLOOKUP($A126,'[9]O&amp;M per TB'!$B$2:X$370,J$5,FALSE),0)</f>
        <v>67.490000000000009</v>
      </c>
      <c r="K126" s="173">
        <f>IFERROR(VLOOKUP($A126,'[9]O&amp;M per TB'!$B$2:Y$370,K$5,FALSE),0)</f>
        <v>67.489999999999952</v>
      </c>
      <c r="L126" s="173">
        <f>IFERROR(VLOOKUP($A126,'[9]O&amp;M per TB'!$B$2:Z$370,L$5,FALSE),0)</f>
        <v>67.490000000000009</v>
      </c>
      <c r="M126" s="173">
        <f>IFERROR(VLOOKUP($A126,'[9]O&amp;M per TB'!$B$2:AA$370,M$5,FALSE),0)</f>
        <v>67.490000000000009</v>
      </c>
      <c r="N126" s="173">
        <f>IFERROR(VLOOKUP($A126,'[9]O&amp;M per TB'!$B$2:AB$370,N$5,FALSE),0)</f>
        <v>67.490000000000009</v>
      </c>
      <c r="O126" s="173">
        <f>IFERROR(VLOOKUP($A126,'[9]O&amp;M per TB'!$B$2:AC$370,O$5,FALSE),0)</f>
        <v>67.490000000000009</v>
      </c>
      <c r="P126" s="116">
        <f>SUM(D126:O126)</f>
        <v>809.88</v>
      </c>
    </row>
    <row r="127" spans="1:19" s="83" customFormat="1" x14ac:dyDescent="0.3">
      <c r="A127" s="94"/>
      <c r="C127" s="99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16"/>
      <c r="P127" s="116"/>
    </row>
    <row r="128" spans="1:19" s="83" customFormat="1" x14ac:dyDescent="0.3">
      <c r="A128" s="94">
        <v>6805</v>
      </c>
      <c r="B128" s="83" t="s">
        <v>442</v>
      </c>
      <c r="C128" s="99"/>
      <c r="D128" s="173">
        <f>IFERROR(VLOOKUP($A128,'[9]O&amp;M per TB'!$B$2:R$370,D$5,FALSE),0)</f>
        <v>1.1100000000000001</v>
      </c>
      <c r="E128" s="173">
        <f>IFERROR(VLOOKUP($A128,'[9]O&amp;M per TB'!$B$2:S$370,E$5,FALSE),0)</f>
        <v>1.1100000000000001</v>
      </c>
      <c r="F128" s="173">
        <f>IFERROR(VLOOKUP($A128,'[9]O&amp;M per TB'!$B$2:T$370,F$5,FALSE),0)</f>
        <v>1.1099999999999999</v>
      </c>
      <c r="G128" s="173">
        <f>IFERROR(VLOOKUP($A128,'[9]O&amp;M per TB'!$B$2:U$370,G$5,FALSE),0)</f>
        <v>1.1100000000000003</v>
      </c>
      <c r="H128" s="173">
        <f>IFERROR(VLOOKUP($A128,'[9]O&amp;M per TB'!$B$2:V$370,H$5,FALSE),0)</f>
        <v>1.1099999999999994</v>
      </c>
      <c r="I128" s="173">
        <f>IFERROR(VLOOKUP($A128,'[9]O&amp;M per TB'!$B$2:W$370,I$5,FALSE),0)</f>
        <v>1.1100000000000003</v>
      </c>
      <c r="J128" s="173">
        <f>IFERROR(VLOOKUP($A128,'[9]O&amp;M per TB'!$B$2:X$370,J$5,FALSE),0)</f>
        <v>1.1099999999999994</v>
      </c>
      <c r="K128" s="173">
        <f>IFERROR(VLOOKUP($A128,'[9]O&amp;M per TB'!$B$2:Y$370,K$5,FALSE),0)</f>
        <v>1.1100000000000012</v>
      </c>
      <c r="L128" s="173">
        <f>IFERROR(VLOOKUP($A128,'[9]O&amp;M per TB'!$B$2:Z$370,L$5,FALSE),0)</f>
        <v>1.1099999999999994</v>
      </c>
      <c r="M128" s="173">
        <f>IFERROR(VLOOKUP($A128,'[9]O&amp;M per TB'!$B$2:AA$370,M$5,FALSE),0)</f>
        <v>1.1099999999999994</v>
      </c>
      <c r="N128" s="173">
        <f>IFERROR(VLOOKUP($A128,'[9]O&amp;M per TB'!$B$2:AB$370,N$5,FALSE),0)</f>
        <v>1.1100000000000012</v>
      </c>
      <c r="O128" s="173">
        <f>IFERROR(VLOOKUP($A128,'[9]O&amp;M per TB'!$B$2:AC$370,O$5,FALSE),0)</f>
        <v>515.06999999999994</v>
      </c>
      <c r="P128" s="116">
        <f>SUM(D128:O128)</f>
        <v>527.28</v>
      </c>
    </row>
    <row r="129" spans="1:17" s="83" customFormat="1" x14ac:dyDescent="0.3">
      <c r="A129" s="94"/>
      <c r="C129" s="99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16"/>
      <c r="P129" s="116"/>
    </row>
    <row r="130" spans="1:17" s="83" customFormat="1" x14ac:dyDescent="0.3">
      <c r="A130" s="94">
        <v>6785</v>
      </c>
      <c r="B130" s="83" t="s">
        <v>443</v>
      </c>
      <c r="C130" s="97" t="s">
        <v>444</v>
      </c>
      <c r="D130" s="173">
        <f>IFERROR(VLOOKUP($A130,'[9]O&amp;M per TB'!$B$2:R$370,D$5,FALSE),0)</f>
        <v>0</v>
      </c>
      <c r="E130" s="173">
        <f>IFERROR(VLOOKUP($A130,'[9]O&amp;M per TB'!$B$2:S$370,E$5,FALSE),0)</f>
        <v>0</v>
      </c>
      <c r="F130" s="173">
        <f>IFERROR(VLOOKUP($A130,'[9]O&amp;M per TB'!$B$2:T$370,F$5,FALSE),0)</f>
        <v>0</v>
      </c>
      <c r="G130" s="173">
        <f>IFERROR(VLOOKUP($A130,'[9]O&amp;M per TB'!$B$2:U$370,G$5,FALSE),0)</f>
        <v>0</v>
      </c>
      <c r="H130" s="173">
        <f>IFERROR(VLOOKUP($A130,'[9]O&amp;M per TB'!$B$2:V$370,H$5,FALSE),0)</f>
        <v>0</v>
      </c>
      <c r="I130" s="173">
        <f>IFERROR(VLOOKUP($A130,'[9]O&amp;M per TB'!$B$2:W$370,I$5,FALSE),0)</f>
        <v>0</v>
      </c>
      <c r="J130" s="173">
        <f>IFERROR(VLOOKUP($A130,'[9]O&amp;M per TB'!$B$2:X$370,J$5,FALSE),0)</f>
        <v>0</v>
      </c>
      <c r="K130" s="173">
        <f>IFERROR(VLOOKUP($A130,'[9]O&amp;M per TB'!$B$2:Y$370,K$5,FALSE),0)</f>
        <v>0</v>
      </c>
      <c r="L130" s="173">
        <f>IFERROR(VLOOKUP($A130,'[9]O&amp;M per TB'!$B$2:Z$370,L$5,FALSE),0)</f>
        <v>0</v>
      </c>
      <c r="M130" s="173">
        <f>IFERROR(VLOOKUP($A130,'[9]O&amp;M per TB'!$B$2:AA$370,M$5,FALSE),0)</f>
        <v>0</v>
      </c>
      <c r="N130" s="173">
        <f>IFERROR(VLOOKUP($A130,'[9]O&amp;M per TB'!$B$2:AB$370,N$5,FALSE),0)</f>
        <v>0</v>
      </c>
      <c r="O130" s="173">
        <f>IFERROR(VLOOKUP($A130,'[9]O&amp;M per TB'!$B$2:AC$370,O$5,FALSE),0)</f>
        <v>0</v>
      </c>
      <c r="P130" s="116">
        <f>SUM(D130:O130)</f>
        <v>0</v>
      </c>
      <c r="Q130" s="107" t="e">
        <v>#N/A</v>
      </c>
    </row>
    <row r="131" spans="1:17" s="83" customFormat="1" x14ac:dyDescent="0.3">
      <c r="A131" s="94"/>
      <c r="C131" s="99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16"/>
      <c r="P131" s="116"/>
    </row>
    <row r="132" spans="1:17" s="83" customFormat="1" x14ac:dyDescent="0.3">
      <c r="A132" s="94">
        <v>6675</v>
      </c>
      <c r="B132" s="83" t="s">
        <v>649</v>
      </c>
      <c r="C132" s="99"/>
      <c r="D132" s="173">
        <f>IFERROR(VLOOKUP($A132,'[9]O&amp;M per TB'!$B$2:R$370,D$5,FALSE),0)</f>
        <v>0.41</v>
      </c>
      <c r="E132" s="173">
        <f>IFERROR(VLOOKUP($A132,'[9]O&amp;M per TB'!$B$2:S$370,E$5,FALSE),0)</f>
        <v>0.41</v>
      </c>
      <c r="F132" s="173">
        <f>IFERROR(VLOOKUP($A132,'[9]O&amp;M per TB'!$B$2:T$370,F$5,FALSE),0)</f>
        <v>0.41000000000000003</v>
      </c>
      <c r="G132" s="173">
        <f>IFERROR(VLOOKUP($A132,'[9]O&amp;M per TB'!$B$2:U$370,G$5,FALSE),0)</f>
        <v>0.40999999999999992</v>
      </c>
      <c r="H132" s="173">
        <f>IFERROR(VLOOKUP($A132,'[9]O&amp;M per TB'!$B$2:V$370,H$5,FALSE),0)</f>
        <v>0.40999999999999992</v>
      </c>
      <c r="I132" s="173">
        <f>IFERROR(VLOOKUP($A132,'[9]O&amp;M per TB'!$B$2:W$370,I$5,FALSE),0)</f>
        <v>0.41000000000000014</v>
      </c>
      <c r="J132" s="173">
        <f>IFERROR(VLOOKUP($A132,'[9]O&amp;M per TB'!$B$2:X$370,J$5,FALSE),0)</f>
        <v>0.41000000000000014</v>
      </c>
      <c r="K132" s="173">
        <f>IFERROR(VLOOKUP($A132,'[9]O&amp;M per TB'!$B$2:Y$370,K$5,FALSE),0)</f>
        <v>0.4099999999999997</v>
      </c>
      <c r="L132" s="173">
        <f>IFERROR(VLOOKUP($A132,'[9]O&amp;M per TB'!$B$2:Z$370,L$5,FALSE),0)</f>
        <v>0.41000000000000014</v>
      </c>
      <c r="M132" s="173">
        <f>IFERROR(VLOOKUP($A132,'[9]O&amp;M per TB'!$B$2:AA$370,M$5,FALSE),0)</f>
        <v>0.4099999999999997</v>
      </c>
      <c r="N132" s="173">
        <f>IFERROR(VLOOKUP($A132,'[9]O&amp;M per TB'!$B$2:AB$370,N$5,FALSE),0)</f>
        <v>0.41000000000000014</v>
      </c>
      <c r="O132" s="173">
        <f>IFERROR(VLOOKUP($A132,'[9]O&amp;M per TB'!$B$2:AC$370,O$5,FALSE),0)</f>
        <v>0.41000000000000014</v>
      </c>
      <c r="P132" s="116">
        <f t="shared" ref="P132:P143" si="15">SUM(D132:O132)</f>
        <v>4.92</v>
      </c>
    </row>
    <row r="133" spans="1:17" s="83" customFormat="1" x14ac:dyDescent="0.3">
      <c r="A133" s="94">
        <v>6890</v>
      </c>
      <c r="B133" s="83" t="s">
        <v>446</v>
      </c>
      <c r="C133" s="97" t="s">
        <v>447</v>
      </c>
      <c r="D133" s="173">
        <f>IFERROR(VLOOKUP($A133,'[9]O&amp;M per TB'!$B$2:R$370,D$5,FALSE),0)</f>
        <v>6.57</v>
      </c>
      <c r="E133" s="173">
        <f>IFERROR(VLOOKUP($A133,'[9]O&amp;M per TB'!$B$2:S$370,E$5,FALSE),0)</f>
        <v>6.57</v>
      </c>
      <c r="F133" s="173">
        <f>IFERROR(VLOOKUP($A133,'[9]O&amp;M per TB'!$B$2:T$370,F$5,FALSE),0)</f>
        <v>6.57</v>
      </c>
      <c r="G133" s="173">
        <f>IFERROR(VLOOKUP($A133,'[9]O&amp;M per TB'!$B$2:U$370,G$5,FALSE),0)</f>
        <v>6.57</v>
      </c>
      <c r="H133" s="173">
        <f>IFERROR(VLOOKUP($A133,'[9]O&amp;M per TB'!$B$2:V$370,H$5,FALSE),0)</f>
        <v>6.57</v>
      </c>
      <c r="I133" s="173">
        <f>IFERROR(VLOOKUP($A133,'[9]O&amp;M per TB'!$B$2:W$370,I$5,FALSE),0)</f>
        <v>6.57</v>
      </c>
      <c r="J133" s="173">
        <f>IFERROR(VLOOKUP($A133,'[9]O&amp;M per TB'!$B$2:X$370,J$5,FALSE),0)</f>
        <v>6.57</v>
      </c>
      <c r="K133" s="173">
        <f>IFERROR(VLOOKUP($A133,'[9]O&amp;M per TB'!$B$2:Y$370,K$5,FALSE),0)</f>
        <v>6.57</v>
      </c>
      <c r="L133" s="173">
        <f>IFERROR(VLOOKUP($A133,'[9]O&amp;M per TB'!$B$2:Z$370,L$5,FALSE),0)</f>
        <v>6.57</v>
      </c>
      <c r="M133" s="173">
        <f>IFERROR(VLOOKUP($A133,'[9]O&amp;M per TB'!$B$2:AA$370,M$5,FALSE),0)</f>
        <v>6.57</v>
      </c>
      <c r="N133" s="173">
        <f>IFERROR(VLOOKUP($A133,'[9]O&amp;M per TB'!$B$2:AB$370,N$5,FALSE),0)</f>
        <v>6.5699999999999932</v>
      </c>
      <c r="O133" s="173">
        <f>IFERROR(VLOOKUP($A133,'[9]O&amp;M per TB'!$B$2:AC$370,O$5,FALSE),0)</f>
        <v>6.5700000000000074</v>
      </c>
      <c r="P133" s="116">
        <f t="shared" si="15"/>
        <v>78.84</v>
      </c>
    </row>
    <row r="134" spans="1:17" s="83" customFormat="1" x14ac:dyDescent="0.3">
      <c r="A134" s="94">
        <v>6750</v>
      </c>
      <c r="B134" s="83" t="s">
        <v>448</v>
      </c>
      <c r="C134" s="117"/>
      <c r="D134" s="173">
        <f>IFERROR(VLOOKUP($A134,'[9]O&amp;M per TB'!$B$2:R$370,D$5,FALSE),0)</f>
        <v>0</v>
      </c>
      <c r="E134" s="173">
        <f>IFERROR(VLOOKUP($A134,'[9]O&amp;M per TB'!$B$2:S$370,E$5,FALSE),0)</f>
        <v>0</v>
      </c>
      <c r="F134" s="173">
        <f>IFERROR(VLOOKUP($A134,'[9]O&amp;M per TB'!$B$2:T$370,F$5,FALSE),0)</f>
        <v>0</v>
      </c>
      <c r="G134" s="173">
        <f>IFERROR(VLOOKUP($A134,'[9]O&amp;M per TB'!$B$2:U$370,G$5,FALSE),0)</f>
        <v>0</v>
      </c>
      <c r="H134" s="173">
        <f>IFERROR(VLOOKUP($A134,'[9]O&amp;M per TB'!$B$2:V$370,H$5,FALSE),0)</f>
        <v>0</v>
      </c>
      <c r="I134" s="173">
        <f>IFERROR(VLOOKUP($A134,'[9]O&amp;M per TB'!$B$2:W$370,I$5,FALSE),0)</f>
        <v>0</v>
      </c>
      <c r="J134" s="173">
        <f>IFERROR(VLOOKUP($A134,'[9]O&amp;M per TB'!$B$2:X$370,J$5,FALSE),0)</f>
        <v>0</v>
      </c>
      <c r="K134" s="173">
        <f>IFERROR(VLOOKUP($A134,'[9]O&amp;M per TB'!$B$2:Y$370,K$5,FALSE),0)</f>
        <v>0</v>
      </c>
      <c r="L134" s="173">
        <f>IFERROR(VLOOKUP($A134,'[9]O&amp;M per TB'!$B$2:Z$370,L$5,FALSE),0)</f>
        <v>0</v>
      </c>
      <c r="M134" s="173">
        <f>IFERROR(VLOOKUP($A134,'[9]O&amp;M per TB'!$B$2:AA$370,M$5,FALSE),0)</f>
        <v>0</v>
      </c>
      <c r="N134" s="173">
        <f>IFERROR(VLOOKUP($A134,'[9]O&amp;M per TB'!$B$2:AB$370,N$5,FALSE),0)</f>
        <v>0</v>
      </c>
      <c r="O134" s="173">
        <f>IFERROR(VLOOKUP($A134,'[9]O&amp;M per TB'!$B$2:AC$370,O$5,FALSE),0)</f>
        <v>0</v>
      </c>
      <c r="P134" s="116">
        <f t="shared" si="15"/>
        <v>0</v>
      </c>
      <c r="Q134" s="107" t="e">
        <v>#N/A</v>
      </c>
    </row>
    <row r="135" spans="1:17" s="83" customFormat="1" x14ac:dyDescent="0.3">
      <c r="A135" s="94">
        <v>6755</v>
      </c>
      <c r="B135" s="83" t="s">
        <v>449</v>
      </c>
      <c r="C135" s="117"/>
      <c r="D135" s="173">
        <f>IFERROR(VLOOKUP($A135,'[9]O&amp;M per TB'!$B$2:R$370,D$5,FALSE),0)</f>
        <v>0</v>
      </c>
      <c r="E135" s="173">
        <f>IFERROR(VLOOKUP($A135,'[9]O&amp;M per TB'!$B$2:S$370,E$5,FALSE),0)</f>
        <v>0</v>
      </c>
      <c r="F135" s="173">
        <f>IFERROR(VLOOKUP($A135,'[9]O&amp;M per TB'!$B$2:T$370,F$5,FALSE),0)</f>
        <v>0</v>
      </c>
      <c r="G135" s="173">
        <f>IFERROR(VLOOKUP($A135,'[9]O&amp;M per TB'!$B$2:U$370,G$5,FALSE),0)</f>
        <v>0</v>
      </c>
      <c r="H135" s="173">
        <f>IFERROR(VLOOKUP($A135,'[9]O&amp;M per TB'!$B$2:V$370,H$5,FALSE),0)</f>
        <v>0</v>
      </c>
      <c r="I135" s="173">
        <f>IFERROR(VLOOKUP($A135,'[9]O&amp;M per TB'!$B$2:W$370,I$5,FALSE),0)</f>
        <v>0</v>
      </c>
      <c r="J135" s="173">
        <f>IFERROR(VLOOKUP($A135,'[9]O&amp;M per TB'!$B$2:X$370,J$5,FALSE),0)</f>
        <v>0</v>
      </c>
      <c r="K135" s="173">
        <f>IFERROR(VLOOKUP($A135,'[9]O&amp;M per TB'!$B$2:Y$370,K$5,FALSE),0)</f>
        <v>0</v>
      </c>
      <c r="L135" s="173">
        <f>IFERROR(VLOOKUP($A135,'[9]O&amp;M per TB'!$B$2:Z$370,L$5,FALSE),0)</f>
        <v>0</v>
      </c>
      <c r="M135" s="173">
        <f>IFERROR(VLOOKUP($A135,'[9]O&amp;M per TB'!$B$2:AA$370,M$5,FALSE),0)</f>
        <v>0</v>
      </c>
      <c r="N135" s="173">
        <f>IFERROR(VLOOKUP($A135,'[9]O&amp;M per TB'!$B$2:AB$370,N$5,FALSE),0)</f>
        <v>0</v>
      </c>
      <c r="O135" s="173">
        <f>IFERROR(VLOOKUP($A135,'[9]O&amp;M per TB'!$B$2:AC$370,O$5,FALSE),0)</f>
        <v>0</v>
      </c>
      <c r="P135" s="116">
        <f t="shared" si="15"/>
        <v>0</v>
      </c>
      <c r="Q135" s="107" t="e">
        <v>#N/A</v>
      </c>
    </row>
    <row r="136" spans="1:17" s="83" customFormat="1" x14ac:dyDescent="0.3">
      <c r="A136" s="94">
        <v>6810</v>
      </c>
      <c r="B136" s="83" t="s">
        <v>450</v>
      </c>
      <c r="C136" s="117"/>
      <c r="D136" s="173">
        <f>IFERROR(VLOOKUP($A136,'[9]O&amp;M per TB'!$B$2:R$370,D$5,FALSE),0)</f>
        <v>0</v>
      </c>
      <c r="E136" s="173">
        <f>IFERROR(VLOOKUP($A136,'[9]O&amp;M per TB'!$B$2:S$370,E$5,FALSE),0)</f>
        <v>0</v>
      </c>
      <c r="F136" s="173">
        <f>IFERROR(VLOOKUP($A136,'[9]O&amp;M per TB'!$B$2:T$370,F$5,FALSE),0)</f>
        <v>0</v>
      </c>
      <c r="G136" s="173">
        <f>IFERROR(VLOOKUP($A136,'[9]O&amp;M per TB'!$B$2:U$370,G$5,FALSE),0)</f>
        <v>0</v>
      </c>
      <c r="H136" s="173">
        <f>IFERROR(VLOOKUP($A136,'[9]O&amp;M per TB'!$B$2:V$370,H$5,FALSE),0)</f>
        <v>0</v>
      </c>
      <c r="I136" s="173">
        <f>IFERROR(VLOOKUP($A136,'[9]O&amp;M per TB'!$B$2:W$370,I$5,FALSE),0)</f>
        <v>0</v>
      </c>
      <c r="J136" s="173">
        <f>IFERROR(VLOOKUP($A136,'[9]O&amp;M per TB'!$B$2:X$370,J$5,FALSE),0)</f>
        <v>0</v>
      </c>
      <c r="K136" s="173">
        <f>IFERROR(VLOOKUP($A136,'[9]O&amp;M per TB'!$B$2:Y$370,K$5,FALSE),0)</f>
        <v>0</v>
      </c>
      <c r="L136" s="173">
        <f>IFERROR(VLOOKUP($A136,'[9]O&amp;M per TB'!$B$2:Z$370,L$5,FALSE),0)</f>
        <v>0</v>
      </c>
      <c r="M136" s="173">
        <f>IFERROR(VLOOKUP($A136,'[9]O&amp;M per TB'!$B$2:AA$370,M$5,FALSE),0)</f>
        <v>0</v>
      </c>
      <c r="N136" s="173">
        <f>IFERROR(VLOOKUP($A136,'[9]O&amp;M per TB'!$B$2:AB$370,N$5,FALSE),0)</f>
        <v>0</v>
      </c>
      <c r="O136" s="173">
        <f>IFERROR(VLOOKUP($A136,'[9]O&amp;M per TB'!$B$2:AC$370,O$5,FALSE),0)</f>
        <v>0</v>
      </c>
      <c r="P136" s="116">
        <f t="shared" si="15"/>
        <v>0</v>
      </c>
      <c r="Q136" s="107" t="e">
        <v>#N/A</v>
      </c>
    </row>
    <row r="137" spans="1:17" s="83" customFormat="1" x14ac:dyDescent="0.3">
      <c r="A137" s="94">
        <v>6875</v>
      </c>
      <c r="B137" s="83" t="s">
        <v>227</v>
      </c>
      <c r="C137" s="117"/>
      <c r="D137" s="173">
        <f>IFERROR(VLOOKUP($A137,'[9]O&amp;M per TB'!$B$2:R$370,D$5,FALSE),0)</f>
        <v>0</v>
      </c>
      <c r="E137" s="173">
        <f>IFERROR(VLOOKUP($A137,'[9]O&amp;M per TB'!$B$2:S$370,E$5,FALSE),0)</f>
        <v>0</v>
      </c>
      <c r="F137" s="173">
        <f>IFERROR(VLOOKUP($A137,'[9]O&amp;M per TB'!$B$2:T$370,F$5,FALSE),0)</f>
        <v>0</v>
      </c>
      <c r="G137" s="173">
        <f>IFERROR(VLOOKUP($A137,'[9]O&amp;M per TB'!$B$2:U$370,G$5,FALSE),0)</f>
        <v>0</v>
      </c>
      <c r="H137" s="173">
        <f>IFERROR(VLOOKUP($A137,'[9]O&amp;M per TB'!$B$2:V$370,H$5,FALSE),0)</f>
        <v>0</v>
      </c>
      <c r="I137" s="173">
        <f>IFERROR(VLOOKUP($A137,'[9]O&amp;M per TB'!$B$2:W$370,I$5,FALSE),0)</f>
        <v>0</v>
      </c>
      <c r="J137" s="173">
        <f>IFERROR(VLOOKUP($A137,'[9]O&amp;M per TB'!$B$2:X$370,J$5,FALSE),0)</f>
        <v>0</v>
      </c>
      <c r="K137" s="173">
        <f>IFERROR(VLOOKUP($A137,'[9]O&amp;M per TB'!$B$2:Y$370,K$5,FALSE),0)</f>
        <v>0</v>
      </c>
      <c r="L137" s="173">
        <f>IFERROR(VLOOKUP($A137,'[9]O&amp;M per TB'!$B$2:Z$370,L$5,FALSE),0)</f>
        <v>0</v>
      </c>
      <c r="M137" s="173">
        <f>IFERROR(VLOOKUP($A137,'[9]O&amp;M per TB'!$B$2:AA$370,M$5,FALSE),0)</f>
        <v>0</v>
      </c>
      <c r="N137" s="173">
        <f>IFERROR(VLOOKUP($A137,'[9]O&amp;M per TB'!$B$2:AB$370,N$5,FALSE),0)</f>
        <v>0</v>
      </c>
      <c r="O137" s="173">
        <f>IFERROR(VLOOKUP($A137,'[9]O&amp;M per TB'!$B$2:AC$370,O$5,FALSE),0)</f>
        <v>0</v>
      </c>
      <c r="P137" s="116">
        <f t="shared" si="15"/>
        <v>0</v>
      </c>
      <c r="Q137" s="107" t="e">
        <v>#N/A</v>
      </c>
    </row>
    <row r="138" spans="1:17" s="83" customFormat="1" x14ac:dyDescent="0.3">
      <c r="A138" s="94">
        <v>6880</v>
      </c>
      <c r="B138" s="83" t="s">
        <v>451</v>
      </c>
      <c r="C138" s="117"/>
      <c r="D138" s="173">
        <f>IFERROR(VLOOKUP($A138,'[9]O&amp;M per TB'!$B$2:R$370,D$5,FALSE),0)</f>
        <v>0</v>
      </c>
      <c r="E138" s="173">
        <f>IFERROR(VLOOKUP($A138,'[9]O&amp;M per TB'!$B$2:S$370,E$5,FALSE),0)</f>
        <v>0</v>
      </c>
      <c r="F138" s="173">
        <f>IFERROR(VLOOKUP($A138,'[9]O&amp;M per TB'!$B$2:T$370,F$5,FALSE),0)</f>
        <v>0</v>
      </c>
      <c r="G138" s="173">
        <f>IFERROR(VLOOKUP($A138,'[9]O&amp;M per TB'!$B$2:U$370,G$5,FALSE),0)</f>
        <v>0</v>
      </c>
      <c r="H138" s="173">
        <f>IFERROR(VLOOKUP($A138,'[9]O&amp;M per TB'!$B$2:V$370,H$5,FALSE),0)</f>
        <v>0</v>
      </c>
      <c r="I138" s="173">
        <f>IFERROR(VLOOKUP($A138,'[9]O&amp;M per TB'!$B$2:W$370,I$5,FALSE),0)</f>
        <v>0</v>
      </c>
      <c r="J138" s="173">
        <f>IFERROR(VLOOKUP($A138,'[9]O&amp;M per TB'!$B$2:X$370,J$5,FALSE),0)</f>
        <v>0</v>
      </c>
      <c r="K138" s="173">
        <f>IFERROR(VLOOKUP($A138,'[9]O&amp;M per TB'!$B$2:Y$370,K$5,FALSE),0)</f>
        <v>0</v>
      </c>
      <c r="L138" s="173">
        <f>IFERROR(VLOOKUP($A138,'[9]O&amp;M per TB'!$B$2:Z$370,L$5,FALSE),0)</f>
        <v>0</v>
      </c>
      <c r="M138" s="173">
        <f>IFERROR(VLOOKUP($A138,'[9]O&amp;M per TB'!$B$2:AA$370,M$5,FALSE),0)</f>
        <v>0</v>
      </c>
      <c r="N138" s="173">
        <f>IFERROR(VLOOKUP($A138,'[9]O&amp;M per TB'!$B$2:AB$370,N$5,FALSE),0)</f>
        <v>0</v>
      </c>
      <c r="O138" s="173">
        <f>IFERROR(VLOOKUP($A138,'[9]O&amp;M per TB'!$B$2:AC$370,O$5,FALSE),0)</f>
        <v>0</v>
      </c>
      <c r="P138" s="116">
        <f t="shared" si="15"/>
        <v>0</v>
      </c>
      <c r="Q138" s="107" t="e">
        <v>#N/A</v>
      </c>
    </row>
    <row r="139" spans="1:17" s="83" customFormat="1" x14ac:dyDescent="0.3">
      <c r="A139" s="94">
        <v>6885</v>
      </c>
      <c r="B139" s="83" t="s">
        <v>224</v>
      </c>
      <c r="C139" s="117"/>
      <c r="D139" s="173">
        <f>IFERROR(VLOOKUP($A139,'[9]O&amp;M per TB'!$B$2:R$370,D$5,FALSE),0)</f>
        <v>1.99</v>
      </c>
      <c r="E139" s="173">
        <f>IFERROR(VLOOKUP($A139,'[9]O&amp;M per TB'!$B$2:S$370,E$5,FALSE),0)</f>
        <v>1.99</v>
      </c>
      <c r="F139" s="173">
        <f>IFERROR(VLOOKUP($A139,'[9]O&amp;M per TB'!$B$2:T$370,F$5,FALSE),0)</f>
        <v>1.9899999999999998</v>
      </c>
      <c r="G139" s="173">
        <f>IFERROR(VLOOKUP($A139,'[9]O&amp;M per TB'!$B$2:U$370,G$5,FALSE),0)</f>
        <v>1.9900000000000002</v>
      </c>
      <c r="H139" s="173">
        <f>IFERROR(VLOOKUP($A139,'[9]O&amp;M per TB'!$B$2:V$370,H$5,FALSE),0)</f>
        <v>1.9899999999999993</v>
      </c>
      <c r="I139" s="173">
        <f>IFERROR(VLOOKUP($A139,'[9]O&amp;M per TB'!$B$2:W$370,I$5,FALSE),0)</f>
        <v>1.9900000000000002</v>
      </c>
      <c r="J139" s="173">
        <f>IFERROR(VLOOKUP($A139,'[9]O&amp;M per TB'!$B$2:X$370,J$5,FALSE),0)</f>
        <v>1.9900000000000002</v>
      </c>
      <c r="K139" s="173">
        <f>IFERROR(VLOOKUP($A139,'[9]O&amp;M per TB'!$B$2:Y$370,K$5,FALSE),0)</f>
        <v>1.9900000000000002</v>
      </c>
      <c r="L139" s="173">
        <f>IFERROR(VLOOKUP($A139,'[9]O&amp;M per TB'!$B$2:Z$370,L$5,FALSE),0)</f>
        <v>1.9900000000000002</v>
      </c>
      <c r="M139" s="173">
        <f>IFERROR(VLOOKUP($A139,'[9]O&amp;M per TB'!$B$2:AA$370,M$5,FALSE),0)</f>
        <v>1.9899999999999984</v>
      </c>
      <c r="N139" s="173">
        <f>IFERROR(VLOOKUP($A139,'[9]O&amp;M per TB'!$B$2:AB$370,N$5,FALSE),0)</f>
        <v>1.990000000000002</v>
      </c>
      <c r="O139" s="173">
        <f>IFERROR(VLOOKUP($A139,'[9]O&amp;M per TB'!$B$2:AC$370,O$5,FALSE),0)</f>
        <v>1.9899999999999984</v>
      </c>
      <c r="P139" s="116">
        <f t="shared" si="15"/>
        <v>23.88</v>
      </c>
    </row>
    <row r="140" spans="1:17" s="83" customFormat="1" x14ac:dyDescent="0.3">
      <c r="A140" s="94">
        <v>6770</v>
      </c>
      <c r="B140" s="7" t="s">
        <v>497</v>
      </c>
      <c r="C140" s="99"/>
      <c r="D140" s="173">
        <f>IFERROR(VLOOKUP($A140,'[9]O&amp;M per TB'!$B$2:R$370,D$5,FALSE),0)</f>
        <v>5.14</v>
      </c>
      <c r="E140" s="173">
        <f>IFERROR(VLOOKUP($A140,'[9]O&amp;M per TB'!$B$2:S$370,E$5,FALSE),0)</f>
        <v>5.14</v>
      </c>
      <c r="F140" s="173">
        <f>IFERROR(VLOOKUP($A140,'[9]O&amp;M per TB'!$B$2:T$370,F$5,FALSE),0)</f>
        <v>5.1400000000000006</v>
      </c>
      <c r="G140" s="173">
        <f>IFERROR(VLOOKUP($A140,'[9]O&amp;M per TB'!$B$2:U$370,G$5,FALSE),0)</f>
        <v>5.1399999999999988</v>
      </c>
      <c r="H140" s="173">
        <f>IFERROR(VLOOKUP($A140,'[9]O&amp;M per TB'!$B$2:V$370,H$5,FALSE),0)</f>
        <v>5.1400000000000006</v>
      </c>
      <c r="I140" s="173">
        <f>IFERROR(VLOOKUP($A140,'[9]O&amp;M per TB'!$B$2:W$370,I$5,FALSE),0)</f>
        <v>5.1400000000000006</v>
      </c>
      <c r="J140" s="173">
        <f>IFERROR(VLOOKUP($A140,'[9]O&amp;M per TB'!$B$2:X$370,J$5,FALSE),0)</f>
        <v>5.139999999999997</v>
      </c>
      <c r="K140" s="173">
        <f>IFERROR(VLOOKUP($A140,'[9]O&amp;M per TB'!$B$2:Y$370,K$5,FALSE),0)</f>
        <v>5.1400000000000006</v>
      </c>
      <c r="L140" s="173">
        <f>IFERROR(VLOOKUP($A140,'[9]O&amp;M per TB'!$B$2:Z$370,L$5,FALSE),0)</f>
        <v>5.1400000000000006</v>
      </c>
      <c r="M140" s="173">
        <f>IFERROR(VLOOKUP($A140,'[9]O&amp;M per TB'!$B$2:AA$370,M$5,FALSE),0)</f>
        <v>5.1400000000000006</v>
      </c>
      <c r="N140" s="173">
        <f>IFERROR(VLOOKUP($A140,'[9]O&amp;M per TB'!$B$2:AB$370,N$5,FALSE),0)</f>
        <v>5.1400000000000006</v>
      </c>
      <c r="O140" s="173">
        <f>IFERROR(VLOOKUP($A140,'[9]O&amp;M per TB'!$B$2:AC$370,O$5,FALSE),0)</f>
        <v>5.1400000000000006</v>
      </c>
      <c r="P140" s="116">
        <f t="shared" si="15"/>
        <v>61.68</v>
      </c>
    </row>
    <row r="141" spans="1:17" s="83" customFormat="1" x14ac:dyDescent="0.3">
      <c r="A141" s="94">
        <v>6825</v>
      </c>
      <c r="B141" s="83" t="s">
        <v>454</v>
      </c>
      <c r="C141" s="97" t="s">
        <v>455</v>
      </c>
      <c r="D141" s="173">
        <f>IFERROR(VLOOKUP($A141,'[9]O&amp;M per TB'!$B$2:R$370,D$5,FALSE),0)</f>
        <v>2.16</v>
      </c>
      <c r="E141" s="173">
        <f>IFERROR(VLOOKUP($A141,'[9]O&amp;M per TB'!$B$2:S$370,E$5,FALSE),0)</f>
        <v>2.16</v>
      </c>
      <c r="F141" s="173">
        <f>IFERROR(VLOOKUP($A141,'[9]O&amp;M per TB'!$B$2:T$370,F$5,FALSE),0)</f>
        <v>2.16</v>
      </c>
      <c r="G141" s="173">
        <f>IFERROR(VLOOKUP($A141,'[9]O&amp;M per TB'!$B$2:U$370,G$5,FALSE),0)</f>
        <v>2.16</v>
      </c>
      <c r="H141" s="173">
        <f>IFERROR(VLOOKUP($A141,'[9]O&amp;M per TB'!$B$2:V$370,H$5,FALSE),0)</f>
        <v>2.16</v>
      </c>
      <c r="I141" s="173">
        <f>IFERROR(VLOOKUP($A141,'[9]O&amp;M per TB'!$B$2:W$370,I$5,FALSE),0)</f>
        <v>2.16</v>
      </c>
      <c r="J141" s="173">
        <f>IFERROR(VLOOKUP($A141,'[9]O&amp;M per TB'!$B$2:X$370,J$5,FALSE),0)</f>
        <v>2.1599999999999984</v>
      </c>
      <c r="K141" s="173">
        <f>IFERROR(VLOOKUP($A141,'[9]O&amp;M per TB'!$B$2:Y$370,K$5,FALSE),0)</f>
        <v>2.1600000000000019</v>
      </c>
      <c r="L141" s="173">
        <f>IFERROR(VLOOKUP($A141,'[9]O&amp;M per TB'!$B$2:Z$370,L$5,FALSE),0)</f>
        <v>2.16</v>
      </c>
      <c r="M141" s="173">
        <f>IFERROR(VLOOKUP($A141,'[9]O&amp;M per TB'!$B$2:AA$370,M$5,FALSE),0)</f>
        <v>2.16</v>
      </c>
      <c r="N141" s="173">
        <f>IFERROR(VLOOKUP($A141,'[9]O&amp;M per TB'!$B$2:AB$370,N$5,FALSE),0)</f>
        <v>2.16</v>
      </c>
      <c r="O141" s="173">
        <f>IFERROR(VLOOKUP($A141,'[9]O&amp;M per TB'!$B$2:AC$370,O$5,FALSE),0)</f>
        <v>2.16</v>
      </c>
      <c r="P141" s="116">
        <f t="shared" si="15"/>
        <v>25.92</v>
      </c>
    </row>
    <row r="142" spans="1:17" s="83" customFormat="1" x14ac:dyDescent="0.3">
      <c r="A142" s="94">
        <v>6820</v>
      </c>
      <c r="B142" s="83" t="s">
        <v>456</v>
      </c>
      <c r="C142" s="97"/>
      <c r="D142" s="173">
        <f>IFERROR(VLOOKUP($A142,'[9]O&amp;M per TB'!$B$2:R$370,D$5,FALSE),0)</f>
        <v>0.76</v>
      </c>
      <c r="E142" s="173">
        <f>IFERROR(VLOOKUP($A142,'[9]O&amp;M per TB'!$B$2:S$370,E$5,FALSE),0)</f>
        <v>0.76</v>
      </c>
      <c r="F142" s="173">
        <f>IFERROR(VLOOKUP($A142,'[9]O&amp;M per TB'!$B$2:T$370,F$5,FALSE),0)</f>
        <v>0.75999999999999979</v>
      </c>
      <c r="G142" s="173">
        <f>IFERROR(VLOOKUP($A142,'[9]O&amp;M per TB'!$B$2:U$370,G$5,FALSE),0)</f>
        <v>0.76000000000000023</v>
      </c>
      <c r="H142" s="173">
        <f>IFERROR(VLOOKUP($A142,'[9]O&amp;M per TB'!$B$2:V$370,H$5,FALSE),0)</f>
        <v>0.75999999999999979</v>
      </c>
      <c r="I142" s="173">
        <f>IFERROR(VLOOKUP($A142,'[9]O&amp;M per TB'!$B$2:W$370,I$5,FALSE),0)</f>
        <v>0.75999999999999979</v>
      </c>
      <c r="J142" s="173">
        <f>IFERROR(VLOOKUP($A142,'[9]O&amp;M per TB'!$B$2:X$370,J$5,FALSE),0)</f>
        <v>0.76000000000000068</v>
      </c>
      <c r="K142" s="173">
        <f>IFERROR(VLOOKUP($A142,'[9]O&amp;M per TB'!$B$2:Y$370,K$5,FALSE),0)</f>
        <v>0.75999999999999979</v>
      </c>
      <c r="L142" s="173">
        <f>IFERROR(VLOOKUP($A142,'[9]O&amp;M per TB'!$B$2:Z$370,L$5,FALSE),0)</f>
        <v>0.75999999999999979</v>
      </c>
      <c r="M142" s="173">
        <f>IFERROR(VLOOKUP($A142,'[9]O&amp;M per TB'!$B$2:AA$370,M$5,FALSE),0)</f>
        <v>0.75999999999999979</v>
      </c>
      <c r="N142" s="173">
        <f>IFERROR(VLOOKUP($A142,'[9]O&amp;M per TB'!$B$2:AB$370,N$5,FALSE),0)</f>
        <v>0.75999999999999979</v>
      </c>
      <c r="O142" s="173">
        <f>IFERROR(VLOOKUP($A142,'[9]O&amp;M per TB'!$B$2:AC$370,O$5,FALSE),0)</f>
        <v>0.75999999999999979</v>
      </c>
      <c r="P142" s="116">
        <f t="shared" si="15"/>
        <v>9.1199999999999992</v>
      </c>
    </row>
    <row r="143" spans="1:17" s="83" customFormat="1" x14ac:dyDescent="0.3">
      <c r="A143" s="94">
        <v>6920</v>
      </c>
      <c r="B143" s="107" t="s">
        <v>457</v>
      </c>
      <c r="C143" s="97"/>
      <c r="D143" s="173">
        <f>IFERROR(VLOOKUP($A143,'[9]O&amp;M per TB'!$B$2:R$370,D$5,FALSE),0)</f>
        <v>1351.2</v>
      </c>
      <c r="E143" s="173">
        <f>IFERROR(VLOOKUP($A143,'[9]O&amp;M per TB'!$B$2:S$370,E$5,FALSE),0)</f>
        <v>1356.57</v>
      </c>
      <c r="F143" s="173">
        <f>IFERROR(VLOOKUP($A143,'[9]O&amp;M per TB'!$B$2:T$370,F$5,FALSE),0)</f>
        <v>1367.1799999999998</v>
      </c>
      <c r="G143" s="173">
        <f>IFERROR(VLOOKUP($A143,'[9]O&amp;M per TB'!$B$2:U$370,G$5,FALSE),0)</f>
        <v>1531.17</v>
      </c>
      <c r="H143" s="173">
        <f>IFERROR(VLOOKUP($A143,'[9]O&amp;M per TB'!$B$2:V$370,H$5,FALSE),0)</f>
        <v>1390.25</v>
      </c>
      <c r="I143" s="173">
        <f>IFERROR(VLOOKUP($A143,'[9]O&amp;M per TB'!$B$2:W$370,I$5,FALSE),0)</f>
        <v>1298.1899999999996</v>
      </c>
      <c r="J143" s="173">
        <f>IFERROR(VLOOKUP($A143,'[9]O&amp;M per TB'!$B$2:X$370,J$5,FALSE),0)</f>
        <v>1413.0600000000013</v>
      </c>
      <c r="K143" s="173">
        <f>IFERROR(VLOOKUP($A143,'[9]O&amp;M per TB'!$B$2:Y$370,K$5,FALSE),0)</f>
        <v>1450.8999999999996</v>
      </c>
      <c r="L143" s="173">
        <f>IFERROR(VLOOKUP($A143,'[9]O&amp;M per TB'!$B$2:Z$370,L$5,FALSE),0)</f>
        <v>1427.1599999999999</v>
      </c>
      <c r="M143" s="173">
        <f>IFERROR(VLOOKUP($A143,'[9]O&amp;M per TB'!$B$2:AA$370,M$5,FALSE),0)</f>
        <v>1423.2700000000004</v>
      </c>
      <c r="N143" s="173">
        <f>IFERROR(VLOOKUP($A143,'[9]O&amp;M per TB'!$B$2:AB$370,N$5,FALSE),0)</f>
        <v>1422.7999999999993</v>
      </c>
      <c r="O143" s="173">
        <f>IFERROR(VLOOKUP($A143,'[9]O&amp;M per TB'!$B$2:AC$370,O$5,FALSE),0)</f>
        <v>1365.0900000000001</v>
      </c>
      <c r="P143" s="116">
        <f t="shared" si="15"/>
        <v>16796.84</v>
      </c>
    </row>
    <row r="144" spans="1:17" s="83" customFormat="1" x14ac:dyDescent="0.3">
      <c r="A144" s="94"/>
      <c r="B144" s="107"/>
      <c r="C144" s="97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116"/>
    </row>
    <row r="145" spans="1:17" s="83" customFormat="1" x14ac:dyDescent="0.3">
      <c r="A145" s="94"/>
      <c r="B145" s="102" t="s">
        <v>81</v>
      </c>
      <c r="C145" s="95" t="s">
        <v>81</v>
      </c>
      <c r="D145" s="103">
        <f>SUM(D141:D144)</f>
        <v>1354.1200000000001</v>
      </c>
      <c r="E145" s="103">
        <f t="shared" ref="E145:P145" si="16">SUM(E141:E144)</f>
        <v>1359.49</v>
      </c>
      <c r="F145" s="103">
        <f t="shared" si="16"/>
        <v>1370.1</v>
      </c>
      <c r="G145" s="103">
        <f t="shared" si="16"/>
        <v>1534.0900000000001</v>
      </c>
      <c r="H145" s="103">
        <f>SUM(H141:H144)</f>
        <v>1393.17</v>
      </c>
      <c r="I145" s="103">
        <f t="shared" si="16"/>
        <v>1301.1099999999997</v>
      </c>
      <c r="J145" s="103">
        <f t="shared" si="16"/>
        <v>1415.9800000000014</v>
      </c>
      <c r="K145" s="103">
        <f t="shared" si="16"/>
        <v>1453.8199999999997</v>
      </c>
      <c r="L145" s="103">
        <f t="shared" si="16"/>
        <v>1430.08</v>
      </c>
      <c r="M145" s="103">
        <f t="shared" si="16"/>
        <v>1426.1900000000005</v>
      </c>
      <c r="N145" s="103">
        <f t="shared" si="16"/>
        <v>1425.7199999999993</v>
      </c>
      <c r="O145" s="103">
        <f t="shared" si="16"/>
        <v>1368.0100000000002</v>
      </c>
      <c r="P145" s="187">
        <f t="shared" si="16"/>
        <v>16831.88</v>
      </c>
    </row>
    <row r="146" spans="1:17" s="83" customFormat="1" x14ac:dyDescent="0.3">
      <c r="A146" s="94"/>
      <c r="B146" s="102"/>
      <c r="C146" s="95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186"/>
    </row>
    <row r="147" spans="1:17" s="83" customFormat="1" x14ac:dyDescent="0.3">
      <c r="A147" s="94">
        <v>6905</v>
      </c>
      <c r="B147" s="137" t="s">
        <v>458</v>
      </c>
      <c r="C147" s="99"/>
      <c r="D147" s="173">
        <f>IFERROR(VLOOKUP($A147,'[9]O&amp;M per TB'!$B$2:R$370,D$5,FALSE),0)</f>
        <v>602.66999999999996</v>
      </c>
      <c r="E147" s="173">
        <f>IFERROR(VLOOKUP($A147,'[9]O&amp;M per TB'!$B$2:S$370,E$5,FALSE),0)</f>
        <v>308.21000000000004</v>
      </c>
      <c r="F147" s="173">
        <f>IFERROR(VLOOKUP($A147,'[9]O&amp;M per TB'!$B$2:T$370,F$5,FALSE),0)</f>
        <v>2096.63</v>
      </c>
      <c r="G147" s="173">
        <f>IFERROR(VLOOKUP($A147,'[9]O&amp;M per TB'!$B$2:U$370,G$5,FALSE),0)</f>
        <v>381.27999999999975</v>
      </c>
      <c r="H147" s="173">
        <f>IFERROR(VLOOKUP($A147,'[9]O&amp;M per TB'!$B$2:V$370,H$5,FALSE),0)</f>
        <v>382.96000000000004</v>
      </c>
      <c r="I147" s="173">
        <f>IFERROR(VLOOKUP($A147,'[9]O&amp;M per TB'!$B$2:W$370,I$5,FALSE),0)</f>
        <v>379.69999999999982</v>
      </c>
      <c r="J147" s="173">
        <f>IFERROR(VLOOKUP($A147,'[9]O&amp;M per TB'!$B$2:X$370,J$5,FALSE),0)</f>
        <v>411.26000000000022</v>
      </c>
      <c r="K147" s="173">
        <f>IFERROR(VLOOKUP($A147,'[9]O&amp;M per TB'!$B$2:Y$370,K$5,FALSE),0)</f>
        <v>383.36999999999989</v>
      </c>
      <c r="L147" s="173">
        <f>IFERROR(VLOOKUP($A147,'[9]O&amp;M per TB'!$B$2:Z$370,L$5,FALSE),0)</f>
        <v>420.38000000000011</v>
      </c>
      <c r="M147" s="173">
        <f>IFERROR(VLOOKUP($A147,'[9]O&amp;M per TB'!$B$2:AA$370,M$5,FALSE),0)</f>
        <v>445.01999999999953</v>
      </c>
      <c r="N147" s="173">
        <f>IFERROR(VLOOKUP($A147,'[9]O&amp;M per TB'!$B$2:AB$370,N$5,FALSE),0)</f>
        <v>404.90000000000055</v>
      </c>
      <c r="O147" s="173">
        <f>IFERROR(VLOOKUP($A147,'[9]O&amp;M per TB'!$B$2:AC$370,O$5,FALSE),0)</f>
        <v>468.89000000000033</v>
      </c>
      <c r="P147" s="116">
        <f>SUM(D147:O147)</f>
        <v>6685.27</v>
      </c>
    </row>
    <row r="148" spans="1:17" s="83" customFormat="1" x14ac:dyDescent="0.3">
      <c r="A148" s="94"/>
      <c r="C148" s="97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116"/>
    </row>
    <row r="149" spans="1:17" s="83" customFormat="1" x14ac:dyDescent="0.3">
      <c r="A149" s="94">
        <v>6835</v>
      </c>
      <c r="B149" s="83" t="s">
        <v>459</v>
      </c>
      <c r="C149" s="97"/>
      <c r="D149" s="173">
        <f>IFERROR(VLOOKUP($A149,'[9]O&amp;M per TB'!$B$2:R$370,D$5,FALSE),0)</f>
        <v>151.9</v>
      </c>
      <c r="E149" s="173">
        <f>IFERROR(VLOOKUP($A149,'[9]O&amp;M per TB'!$B$2:S$370,E$5,FALSE),0)</f>
        <v>151.9</v>
      </c>
      <c r="F149" s="173">
        <f>IFERROR(VLOOKUP($A149,'[9]O&amp;M per TB'!$B$2:T$370,F$5,FALSE),0)</f>
        <v>150.5</v>
      </c>
      <c r="G149" s="173">
        <f>IFERROR(VLOOKUP($A149,'[9]O&amp;M per TB'!$B$2:U$370,G$5,FALSE),0)</f>
        <v>150.49999999999994</v>
      </c>
      <c r="H149" s="173">
        <f>IFERROR(VLOOKUP($A149,'[9]O&amp;M per TB'!$B$2:V$370,H$5,FALSE),0)</f>
        <v>150.5</v>
      </c>
      <c r="I149" s="173">
        <f>IFERROR(VLOOKUP($A149,'[9]O&amp;M per TB'!$B$2:W$370,I$5,FALSE),0)</f>
        <v>150.5</v>
      </c>
      <c r="J149" s="173">
        <f>IFERROR(VLOOKUP($A149,'[9]O&amp;M per TB'!$B$2:X$370,J$5,FALSE),0)</f>
        <v>150.5</v>
      </c>
      <c r="K149" s="173">
        <f>IFERROR(VLOOKUP($A149,'[9]O&amp;M per TB'!$B$2:Y$370,K$5,FALSE),0)</f>
        <v>150.5</v>
      </c>
      <c r="L149" s="173">
        <f>IFERROR(VLOOKUP($A149,'[9]O&amp;M per TB'!$B$2:Z$370,L$5,FALSE),0)</f>
        <v>150.5</v>
      </c>
      <c r="M149" s="173">
        <f>IFERROR(VLOOKUP($A149,'[9]O&amp;M per TB'!$B$2:AA$370,M$5,FALSE),0)</f>
        <v>150.5</v>
      </c>
      <c r="N149" s="173">
        <f>IFERROR(VLOOKUP($A149,'[9]O&amp;M per TB'!$B$2:AB$370,N$5,FALSE),0)</f>
        <v>150.5</v>
      </c>
      <c r="O149" s="173">
        <f>IFERROR(VLOOKUP($A149,'[9]O&amp;M per TB'!$B$2:AC$370,O$5,FALSE),0)</f>
        <v>150.5</v>
      </c>
      <c r="P149" s="116">
        <f>SUM(D149:O149)</f>
        <v>1808.8</v>
      </c>
    </row>
    <row r="150" spans="1:17" s="83" customFormat="1" x14ac:dyDescent="0.3">
      <c r="A150" s="94"/>
      <c r="B150" s="83" t="s">
        <v>460</v>
      </c>
      <c r="C150" s="97"/>
      <c r="D150" s="98">
        <f>-D58</f>
        <v>0</v>
      </c>
      <c r="E150" s="98">
        <f t="shared" ref="E150:O150" si="17">-E58</f>
        <v>0</v>
      </c>
      <c r="F150" s="98">
        <f t="shared" si="17"/>
        <v>0</v>
      </c>
      <c r="G150" s="98">
        <f t="shared" si="17"/>
        <v>0</v>
      </c>
      <c r="H150" s="98">
        <f t="shared" si="17"/>
        <v>0</v>
      </c>
      <c r="I150" s="98">
        <f t="shared" si="17"/>
        <v>0</v>
      </c>
      <c r="J150" s="98">
        <f t="shared" si="17"/>
        <v>0</v>
      </c>
      <c r="K150" s="98">
        <f t="shared" si="17"/>
        <v>0</v>
      </c>
      <c r="L150" s="98">
        <f t="shared" si="17"/>
        <v>0</v>
      </c>
      <c r="M150" s="98">
        <f t="shared" si="17"/>
        <v>0</v>
      </c>
      <c r="N150" s="98">
        <f t="shared" si="17"/>
        <v>0</v>
      </c>
      <c r="O150" s="98">
        <f t="shared" si="17"/>
        <v>0</v>
      </c>
      <c r="P150" s="116">
        <f>SUM(D150:O150)</f>
        <v>0</v>
      </c>
    </row>
    <row r="151" spans="1:17" s="83" customFormat="1" x14ac:dyDescent="0.3">
      <c r="A151" s="94"/>
      <c r="B151" s="102" t="s">
        <v>81</v>
      </c>
      <c r="C151" s="95" t="s">
        <v>81</v>
      </c>
      <c r="D151" s="103">
        <f>SUM(D149:D150)</f>
        <v>151.9</v>
      </c>
      <c r="E151" s="103">
        <f t="shared" ref="E151:P151" si="18">SUM(E149:E150)</f>
        <v>151.9</v>
      </c>
      <c r="F151" s="103">
        <f t="shared" si="18"/>
        <v>150.5</v>
      </c>
      <c r="G151" s="103">
        <f t="shared" si="18"/>
        <v>150.49999999999994</v>
      </c>
      <c r="H151" s="103">
        <f t="shared" si="18"/>
        <v>150.5</v>
      </c>
      <c r="I151" s="103">
        <f t="shared" si="18"/>
        <v>150.5</v>
      </c>
      <c r="J151" s="103">
        <f t="shared" si="18"/>
        <v>150.5</v>
      </c>
      <c r="K151" s="103">
        <f t="shared" si="18"/>
        <v>150.5</v>
      </c>
      <c r="L151" s="103">
        <f t="shared" si="18"/>
        <v>150.5</v>
      </c>
      <c r="M151" s="103">
        <f t="shared" si="18"/>
        <v>150.5</v>
      </c>
      <c r="N151" s="103">
        <f t="shared" si="18"/>
        <v>150.5</v>
      </c>
      <c r="O151" s="103">
        <f t="shared" si="18"/>
        <v>150.5</v>
      </c>
      <c r="P151" s="187">
        <f t="shared" si="18"/>
        <v>1808.8</v>
      </c>
    </row>
    <row r="152" spans="1:17" s="83" customFormat="1" x14ac:dyDescent="0.3">
      <c r="A152" s="94"/>
      <c r="B152" s="102"/>
      <c r="C152" s="95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186"/>
    </row>
    <row r="153" spans="1:17" s="83" customFormat="1" x14ac:dyDescent="0.3">
      <c r="A153" s="94">
        <v>6840</v>
      </c>
      <c r="B153" s="83" t="s">
        <v>461</v>
      </c>
      <c r="C153" s="97"/>
      <c r="D153" s="173">
        <f>IFERROR(VLOOKUP($A153,'[9]O&amp;M per TB'!$B$2:R$370,D$5,FALSE),0)</f>
        <v>45.64</v>
      </c>
      <c r="E153" s="173">
        <f>IFERROR(VLOOKUP($A153,'[9]O&amp;M per TB'!$B$2:S$370,E$5,FALSE),0)</f>
        <v>45.64</v>
      </c>
      <c r="F153" s="173">
        <f>IFERROR(VLOOKUP($A153,'[9]O&amp;M per TB'!$B$2:T$370,F$5,FALSE),0)</f>
        <v>45.639999999999986</v>
      </c>
      <c r="G153" s="173">
        <f>IFERROR(VLOOKUP($A153,'[9]O&amp;M per TB'!$B$2:U$370,G$5,FALSE),0)</f>
        <v>45.640000000000015</v>
      </c>
      <c r="H153" s="173">
        <f>IFERROR(VLOOKUP($A153,'[9]O&amp;M per TB'!$B$2:V$370,H$5,FALSE),0)</f>
        <v>45.639999999999986</v>
      </c>
      <c r="I153" s="173">
        <f>IFERROR(VLOOKUP($A153,'[9]O&amp;M per TB'!$B$2:W$370,I$5,FALSE),0)</f>
        <v>45.639999999999986</v>
      </c>
      <c r="J153" s="173">
        <f>IFERROR(VLOOKUP($A153,'[9]O&amp;M per TB'!$B$2:X$370,J$5,FALSE),0)</f>
        <v>45.640000000000043</v>
      </c>
      <c r="K153" s="173">
        <f>IFERROR(VLOOKUP($A153,'[9]O&amp;M per TB'!$B$2:Y$370,K$5,FALSE),0)</f>
        <v>45.639999999999986</v>
      </c>
      <c r="L153" s="173">
        <f>IFERROR(VLOOKUP($A153,'[9]O&amp;M per TB'!$B$2:Z$370,L$5,FALSE),0)</f>
        <v>45.639999999999986</v>
      </c>
      <c r="M153" s="173">
        <f>IFERROR(VLOOKUP($A153,'[9]O&amp;M per TB'!$B$2:AA$370,M$5,FALSE),0)</f>
        <v>45.639999999999986</v>
      </c>
      <c r="N153" s="173">
        <f>IFERROR(VLOOKUP($A153,'[9]O&amp;M per TB'!$B$2:AB$370,N$5,FALSE),0)</f>
        <v>45.640000000000043</v>
      </c>
      <c r="O153" s="173">
        <f>IFERROR(VLOOKUP($A153,'[9]O&amp;M per TB'!$B$2:AC$370,O$5,FALSE),0)</f>
        <v>45.63999999999993</v>
      </c>
      <c r="P153" s="116">
        <f>SUM(D153:O153)</f>
        <v>547.67999999999995</v>
      </c>
    </row>
    <row r="154" spans="1:17" s="83" customFormat="1" x14ac:dyDescent="0.3">
      <c r="A154" s="94"/>
      <c r="B154" s="83" t="s">
        <v>462</v>
      </c>
      <c r="C154" s="97"/>
      <c r="D154" s="98">
        <f>-D66</f>
        <v>0</v>
      </c>
      <c r="E154" s="98">
        <f t="shared" ref="E154:O154" si="19">-E66</f>
        <v>0</v>
      </c>
      <c r="F154" s="98">
        <f t="shared" si="19"/>
        <v>0</v>
      </c>
      <c r="G154" s="98">
        <f t="shared" si="19"/>
        <v>0</v>
      </c>
      <c r="H154" s="98">
        <f t="shared" si="19"/>
        <v>0</v>
      </c>
      <c r="I154" s="98">
        <f t="shared" si="19"/>
        <v>0</v>
      </c>
      <c r="J154" s="98">
        <f t="shared" si="19"/>
        <v>0</v>
      </c>
      <c r="K154" s="98">
        <f t="shared" si="19"/>
        <v>0</v>
      </c>
      <c r="L154" s="98">
        <f t="shared" si="19"/>
        <v>0</v>
      </c>
      <c r="M154" s="98">
        <f t="shared" si="19"/>
        <v>0</v>
      </c>
      <c r="N154" s="98">
        <f t="shared" si="19"/>
        <v>0</v>
      </c>
      <c r="O154" s="98">
        <f t="shared" si="19"/>
        <v>0</v>
      </c>
      <c r="P154" s="116">
        <f>SUM(D154:O154)</f>
        <v>0</v>
      </c>
    </row>
    <row r="155" spans="1:17" s="83" customFormat="1" x14ac:dyDescent="0.3">
      <c r="A155" s="94"/>
      <c r="B155" s="102" t="s">
        <v>81</v>
      </c>
      <c r="C155" s="95" t="s">
        <v>81</v>
      </c>
      <c r="D155" s="103">
        <f t="shared" ref="D155:P155" si="20">SUM(D153:D154)</f>
        <v>45.64</v>
      </c>
      <c r="E155" s="103">
        <f t="shared" si="20"/>
        <v>45.64</v>
      </c>
      <c r="F155" s="103">
        <f t="shared" si="20"/>
        <v>45.639999999999986</v>
      </c>
      <c r="G155" s="103">
        <f t="shared" si="20"/>
        <v>45.640000000000015</v>
      </c>
      <c r="H155" s="103">
        <f t="shared" si="20"/>
        <v>45.639999999999986</v>
      </c>
      <c r="I155" s="103">
        <f t="shared" si="20"/>
        <v>45.639999999999986</v>
      </c>
      <c r="J155" s="103">
        <f t="shared" si="20"/>
        <v>45.640000000000043</v>
      </c>
      <c r="K155" s="103">
        <f t="shared" si="20"/>
        <v>45.639999999999986</v>
      </c>
      <c r="L155" s="103">
        <f t="shared" si="20"/>
        <v>45.639999999999986</v>
      </c>
      <c r="M155" s="103">
        <f t="shared" si="20"/>
        <v>45.639999999999986</v>
      </c>
      <c r="N155" s="103">
        <f t="shared" si="20"/>
        <v>45.640000000000043</v>
      </c>
      <c r="O155" s="103">
        <f t="shared" si="20"/>
        <v>45.63999999999993</v>
      </c>
      <c r="P155" s="187">
        <f t="shared" si="20"/>
        <v>547.67999999999995</v>
      </c>
    </row>
    <row r="156" spans="1:17" s="83" customFormat="1" x14ac:dyDescent="0.3">
      <c r="A156" s="94"/>
      <c r="C156" s="97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116"/>
    </row>
    <row r="157" spans="1:17" s="83" customFormat="1" x14ac:dyDescent="0.3">
      <c r="A157" s="94">
        <v>6845</v>
      </c>
      <c r="B157" s="83" t="s">
        <v>463</v>
      </c>
      <c r="C157" s="97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16"/>
      <c r="Q157" s="107" t="e">
        <v>#N/A</v>
      </c>
    </row>
    <row r="158" spans="1:17" s="83" customFormat="1" x14ac:dyDescent="0.3">
      <c r="A158" s="94"/>
      <c r="C158" s="97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116"/>
    </row>
    <row r="159" spans="1:17" s="83" customFormat="1" x14ac:dyDescent="0.3">
      <c r="A159" s="94">
        <v>6850</v>
      </c>
      <c r="B159" s="83" t="s">
        <v>464</v>
      </c>
      <c r="C159" s="99"/>
      <c r="D159" s="173">
        <f>IFERROR(VLOOKUP($A159,'[9]O&amp;M per TB'!$B$2:R$370,D$5,FALSE),0)</f>
        <v>12.5</v>
      </c>
      <c r="E159" s="173">
        <f>IFERROR(VLOOKUP($A159,'[9]O&amp;M per TB'!$B$2:S$370,E$5,FALSE),0)</f>
        <v>12.5</v>
      </c>
      <c r="F159" s="173">
        <f>IFERROR(VLOOKUP($A159,'[9]O&amp;M per TB'!$B$2:T$370,F$5,FALSE),0)</f>
        <v>12.5</v>
      </c>
      <c r="G159" s="173">
        <f>IFERROR(VLOOKUP($A159,'[9]O&amp;M per TB'!$B$2:U$370,G$5,FALSE),0)</f>
        <v>12.5</v>
      </c>
      <c r="H159" s="173">
        <f>IFERROR(VLOOKUP($A159,'[9]O&amp;M per TB'!$B$2:V$370,H$5,FALSE),0)</f>
        <v>12.5</v>
      </c>
      <c r="I159" s="173">
        <f>IFERROR(VLOOKUP($A159,'[9]O&amp;M per TB'!$B$2:W$370,I$5,FALSE),0)</f>
        <v>12.5</v>
      </c>
      <c r="J159" s="173">
        <f>IFERROR(VLOOKUP($A159,'[9]O&amp;M per TB'!$B$2:X$370,J$5,FALSE),0)</f>
        <v>12.5</v>
      </c>
      <c r="K159" s="173">
        <f>IFERROR(VLOOKUP($A159,'[9]O&amp;M per TB'!$B$2:Y$370,K$5,FALSE),0)</f>
        <v>12.5</v>
      </c>
      <c r="L159" s="173">
        <f>IFERROR(VLOOKUP($A159,'[9]O&amp;M per TB'!$B$2:Z$370,L$5,FALSE),0)</f>
        <v>12.5</v>
      </c>
      <c r="M159" s="173">
        <f>IFERROR(VLOOKUP($A159,'[9]O&amp;M per TB'!$B$2:AA$370,M$5,FALSE),0)</f>
        <v>12.5</v>
      </c>
      <c r="N159" s="173">
        <f>IFERROR(VLOOKUP($A159,'[9]O&amp;M per TB'!$B$2:AB$370,N$5,FALSE),0)</f>
        <v>12.5</v>
      </c>
      <c r="O159" s="173">
        <f>IFERROR(VLOOKUP($A159,'[9]O&amp;M per TB'!$B$2:AC$370,O$5,FALSE),0)</f>
        <v>12.5</v>
      </c>
      <c r="P159" s="116">
        <f>SUM(D159:O159)</f>
        <v>150</v>
      </c>
    </row>
    <row r="160" spans="1:17" s="83" customFormat="1" x14ac:dyDescent="0.3">
      <c r="A160" s="94"/>
      <c r="B160" s="83" t="s">
        <v>465</v>
      </c>
      <c r="C160" s="99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16">
        <f>SUM(D160:O160)</f>
        <v>0</v>
      </c>
    </row>
    <row r="161" spans="1:18" s="83" customFormat="1" x14ac:dyDescent="0.3">
      <c r="A161" s="94"/>
      <c r="B161" s="102" t="s">
        <v>81</v>
      </c>
      <c r="C161" s="95" t="s">
        <v>81</v>
      </c>
      <c r="D161" s="103">
        <f t="shared" ref="D161:P161" si="21">SUM(D159:D160)</f>
        <v>12.5</v>
      </c>
      <c r="E161" s="103">
        <f t="shared" si="21"/>
        <v>12.5</v>
      </c>
      <c r="F161" s="103">
        <f t="shared" si="21"/>
        <v>12.5</v>
      </c>
      <c r="G161" s="103">
        <f t="shared" si="21"/>
        <v>12.5</v>
      </c>
      <c r="H161" s="103">
        <f t="shared" si="21"/>
        <v>12.5</v>
      </c>
      <c r="I161" s="103">
        <f t="shared" si="21"/>
        <v>12.5</v>
      </c>
      <c r="J161" s="103">
        <f t="shared" si="21"/>
        <v>12.5</v>
      </c>
      <c r="K161" s="103">
        <f t="shared" si="21"/>
        <v>12.5</v>
      </c>
      <c r="L161" s="103">
        <f t="shared" si="21"/>
        <v>12.5</v>
      </c>
      <c r="M161" s="103">
        <f t="shared" si="21"/>
        <v>12.5</v>
      </c>
      <c r="N161" s="103">
        <f t="shared" si="21"/>
        <v>12.5</v>
      </c>
      <c r="O161" s="103">
        <f t="shared" si="21"/>
        <v>12.5</v>
      </c>
      <c r="P161" s="187">
        <f t="shared" si="21"/>
        <v>150</v>
      </c>
    </row>
    <row r="162" spans="1:18" s="83" customFormat="1" x14ac:dyDescent="0.3">
      <c r="A162" s="94"/>
      <c r="C162" s="99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16"/>
    </row>
    <row r="163" spans="1:18" s="83" customFormat="1" x14ac:dyDescent="0.3">
      <c r="A163" s="94">
        <v>6855</v>
      </c>
      <c r="B163" s="83" t="s">
        <v>466</v>
      </c>
      <c r="C163" s="99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16"/>
      <c r="Q163" s="107" t="e">
        <v>#N/A</v>
      </c>
    </row>
    <row r="164" spans="1:18" s="83" customFormat="1" x14ac:dyDescent="0.3">
      <c r="A164" s="94"/>
      <c r="B164" s="83" t="s">
        <v>467</v>
      </c>
      <c r="C164" s="99"/>
      <c r="D164" s="100">
        <f>-D74</f>
        <v>0</v>
      </c>
      <c r="E164" s="100">
        <f t="shared" ref="E164:O164" si="22">-E74</f>
        <v>0</v>
      </c>
      <c r="F164" s="100">
        <f t="shared" si="22"/>
        <v>0</v>
      </c>
      <c r="G164" s="100">
        <f t="shared" si="22"/>
        <v>0</v>
      </c>
      <c r="H164" s="100">
        <f t="shared" si="22"/>
        <v>0</v>
      </c>
      <c r="I164" s="100">
        <f t="shared" si="22"/>
        <v>0</v>
      </c>
      <c r="J164" s="100">
        <f t="shared" si="22"/>
        <v>0</v>
      </c>
      <c r="K164" s="100">
        <f t="shared" si="22"/>
        <v>0</v>
      </c>
      <c r="L164" s="100">
        <f t="shared" si="22"/>
        <v>0</v>
      </c>
      <c r="M164" s="100">
        <f t="shared" si="22"/>
        <v>0</v>
      </c>
      <c r="N164" s="100">
        <f t="shared" si="22"/>
        <v>0</v>
      </c>
      <c r="O164" s="100">
        <f t="shared" si="22"/>
        <v>0</v>
      </c>
      <c r="P164" s="116">
        <f>SUM(D164:O164)</f>
        <v>0</v>
      </c>
    </row>
    <row r="165" spans="1:18" s="83" customFormat="1" x14ac:dyDescent="0.3">
      <c r="A165" s="94"/>
      <c r="B165" s="102" t="s">
        <v>81</v>
      </c>
      <c r="C165" s="95" t="s">
        <v>81</v>
      </c>
      <c r="D165" s="103">
        <f t="shared" ref="D165:P165" si="23">SUM(D163:D164)</f>
        <v>0</v>
      </c>
      <c r="E165" s="103">
        <f t="shared" si="23"/>
        <v>0</v>
      </c>
      <c r="F165" s="103">
        <f t="shared" si="23"/>
        <v>0</v>
      </c>
      <c r="G165" s="103">
        <f t="shared" si="23"/>
        <v>0</v>
      </c>
      <c r="H165" s="103">
        <f t="shared" si="23"/>
        <v>0</v>
      </c>
      <c r="I165" s="103">
        <f t="shared" si="23"/>
        <v>0</v>
      </c>
      <c r="J165" s="103">
        <f t="shared" si="23"/>
        <v>0</v>
      </c>
      <c r="K165" s="103">
        <f t="shared" si="23"/>
        <v>0</v>
      </c>
      <c r="L165" s="103">
        <f t="shared" si="23"/>
        <v>0</v>
      </c>
      <c r="M165" s="103">
        <f t="shared" si="23"/>
        <v>0</v>
      </c>
      <c r="N165" s="103">
        <f t="shared" si="23"/>
        <v>0</v>
      </c>
      <c r="O165" s="103">
        <f t="shared" si="23"/>
        <v>0</v>
      </c>
      <c r="P165" s="187">
        <f t="shared" si="23"/>
        <v>0</v>
      </c>
    </row>
    <row r="166" spans="1:18" s="83" customFormat="1" x14ac:dyDescent="0.3">
      <c r="A166" s="94"/>
      <c r="C166" s="99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16"/>
    </row>
    <row r="167" spans="1:18" s="83" customFormat="1" x14ac:dyDescent="0.3">
      <c r="A167" s="94">
        <v>6860</v>
      </c>
      <c r="B167" s="83" t="s">
        <v>468</v>
      </c>
      <c r="C167" s="99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16"/>
      <c r="Q167" s="107" t="e">
        <v>#N/A</v>
      </c>
    </row>
    <row r="168" spans="1:18" s="83" customFormat="1" ht="19.5" customHeight="1" thickBot="1" x14ac:dyDescent="0.35">
      <c r="A168" s="94"/>
      <c r="B168" s="95" t="s">
        <v>469</v>
      </c>
      <c r="D168" s="118">
        <f t="shared" ref="D168:P168" si="24">SUM(D91:D167)-D98-D124-D108-D145-D151-D155-D161-D165</f>
        <v>30098.900000000005</v>
      </c>
      <c r="E168" s="118">
        <f t="shared" si="24"/>
        <v>29811.78000000001</v>
      </c>
      <c r="F168" s="118">
        <f t="shared" si="24"/>
        <v>31612.020000000004</v>
      </c>
      <c r="G168" s="118">
        <f t="shared" si="24"/>
        <v>30061.389999999992</v>
      </c>
      <c r="H168" s="118">
        <f t="shared" si="24"/>
        <v>30141.269999999997</v>
      </c>
      <c r="I168" s="118">
        <f t="shared" si="24"/>
        <v>30045.950000000008</v>
      </c>
      <c r="J168" s="118">
        <f t="shared" si="24"/>
        <v>30195.090000000018</v>
      </c>
      <c r="K168" s="118">
        <f>SUM(K91:K167)-K98-K124-K108-K145-K151-K155-K161-K165</f>
        <v>32377.96</v>
      </c>
      <c r="L168" s="118">
        <f t="shared" si="24"/>
        <v>30250.070000000007</v>
      </c>
      <c r="M168" s="118">
        <f t="shared" si="24"/>
        <v>30296.080000000009</v>
      </c>
      <c r="N168" s="118">
        <f t="shared" si="24"/>
        <v>32387.380000000019</v>
      </c>
      <c r="O168" s="118">
        <f t="shared" si="24"/>
        <v>32815.219999999994</v>
      </c>
      <c r="P168" s="118">
        <f t="shared" si="24"/>
        <v>370093.11000000022</v>
      </c>
    </row>
    <row r="169" spans="1:18" s="83" customFormat="1" ht="13" thickTop="1" thickBot="1" x14ac:dyDescent="0.35">
      <c r="A169" s="94"/>
      <c r="C169" s="99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16"/>
      <c r="P169" s="116"/>
    </row>
    <row r="170" spans="1:18" s="119" customFormat="1" ht="12.5" thickBot="1" x14ac:dyDescent="0.35">
      <c r="B170" s="96" t="s">
        <v>470</v>
      </c>
      <c r="C170" s="100"/>
      <c r="D170" s="10">
        <f>+'[9]12-31-15 CIAC Amort Exp_PerAR'!D51</f>
        <v>-7738.8700000000008</v>
      </c>
      <c r="E170" s="10">
        <f>+'[9]12-31-15 CIAC Amort Exp_PerAR'!E51</f>
        <v>-7738.8700000000008</v>
      </c>
      <c r="F170" s="10">
        <f>+'[9]12-31-15 CIAC Amort Exp_PerAR'!F51</f>
        <v>-7738.8700000000008</v>
      </c>
      <c r="G170" s="10">
        <f>+'[9]12-31-15 CIAC Amort Exp_PerAR'!G51</f>
        <v>-7738.8700000000008</v>
      </c>
      <c r="H170" s="10">
        <f>+'[9]12-31-15 CIAC Amort Exp_PerAR'!H51</f>
        <v>-7747.35</v>
      </c>
      <c r="I170" s="10">
        <f>+'[9]12-31-15 CIAC Amort Exp_PerAR'!I51</f>
        <v>-7747.3499999999985</v>
      </c>
      <c r="J170" s="10">
        <f>+'[9]12-31-15 CIAC Amort Exp_PerAR'!J51</f>
        <v>-7747.3500000000022</v>
      </c>
      <c r="K170" s="10">
        <f>+'[9]12-31-15 CIAC Amort Exp_PerAR'!K51</f>
        <v>-7755.9599999999973</v>
      </c>
      <c r="L170" s="10">
        <f>+'[9]12-31-15 CIAC Amort Exp_PerAR'!L51</f>
        <v>-7755.9600000000028</v>
      </c>
      <c r="M170" s="10">
        <f>+'[9]12-31-15 CIAC Amort Exp_PerAR'!M51</f>
        <v>-7764.7999999999956</v>
      </c>
      <c r="N170" s="10">
        <f>+'[9]12-31-15 CIAC Amort Exp_PerAR'!N51</f>
        <v>-7774.7400000000025</v>
      </c>
      <c r="O170" s="10">
        <f>+'[9]12-31-15 CIAC Amort Exp_PerAR'!O51</f>
        <v>-7774.7399999999989</v>
      </c>
      <c r="P170" s="10">
        <f>+'[9]12-31-15 CIAC Amort Exp_PerAR'!P51</f>
        <v>-93023.73</v>
      </c>
      <c r="Q170" s="107"/>
      <c r="R170" s="122"/>
    </row>
    <row r="171" spans="1:18" s="83" customFormat="1" x14ac:dyDescent="0.3">
      <c r="A171" s="94"/>
      <c r="C171" s="99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16"/>
    </row>
    <row r="172" spans="1:18" s="124" customFormat="1" x14ac:dyDescent="0.3">
      <c r="A172" s="123" t="s">
        <v>411</v>
      </c>
      <c r="B172" s="124" t="s">
        <v>412</v>
      </c>
      <c r="C172" s="95"/>
      <c r="D172" s="96">
        <f>+D168+D170</f>
        <v>22360.030000000006</v>
      </c>
      <c r="E172" s="96">
        <f t="shared" ref="E172:P172" si="25">+E168+E170</f>
        <v>22072.910000000011</v>
      </c>
      <c r="F172" s="96">
        <f t="shared" si="25"/>
        <v>23873.15</v>
      </c>
      <c r="G172" s="96">
        <f t="shared" si="25"/>
        <v>22322.51999999999</v>
      </c>
      <c r="H172" s="96">
        <f t="shared" si="25"/>
        <v>22393.919999999998</v>
      </c>
      <c r="I172" s="96">
        <f t="shared" si="25"/>
        <v>22298.600000000009</v>
      </c>
      <c r="J172" s="96">
        <f t="shared" si="25"/>
        <v>22447.740000000016</v>
      </c>
      <c r="K172" s="96">
        <f t="shared" si="25"/>
        <v>24622</v>
      </c>
      <c r="L172" s="96">
        <f t="shared" si="25"/>
        <v>22494.110000000004</v>
      </c>
      <c r="M172" s="96">
        <f t="shared" si="25"/>
        <v>22531.280000000013</v>
      </c>
      <c r="N172" s="96">
        <f t="shared" si="25"/>
        <v>24612.640000000018</v>
      </c>
      <c r="O172" s="96">
        <f t="shared" si="25"/>
        <v>25040.479999999996</v>
      </c>
      <c r="P172" s="186">
        <f t="shared" si="25"/>
        <v>277069.38000000024</v>
      </c>
      <c r="Q172" s="107"/>
    </row>
    <row r="173" spans="1:18" s="83" customFormat="1" x14ac:dyDescent="0.3">
      <c r="A173" s="94"/>
      <c r="C173" s="99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16"/>
      <c r="P173" s="116"/>
    </row>
    <row r="174" spans="1:18" s="107" customFormat="1" x14ac:dyDescent="0.3">
      <c r="A174" s="125"/>
      <c r="C174" s="126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16"/>
      <c r="P174" s="116"/>
    </row>
    <row r="175" spans="1:18" s="83" customFormat="1" x14ac:dyDescent="0.3">
      <c r="A175" s="94"/>
      <c r="B175" s="83" t="s">
        <v>650</v>
      </c>
      <c r="C175" s="99"/>
      <c r="D175" s="100">
        <f>SUM('[9]O&amp;M per TB'!D120:D149)</f>
        <v>30098.899999999998</v>
      </c>
      <c r="E175" s="100">
        <f>SUM('[9]O&amp;M per TB'!E120:E149)</f>
        <v>29811.78</v>
      </c>
      <c r="F175" s="100">
        <f>SUM('[9]O&amp;M per TB'!F120:F149)</f>
        <v>31612.020000000008</v>
      </c>
      <c r="G175" s="100">
        <f>SUM('[9]O&amp;M per TB'!G120:G149)</f>
        <v>30061.389999999992</v>
      </c>
      <c r="H175" s="100">
        <f>SUM('[9]O&amp;M per TB'!H120:H149)</f>
        <v>30141.27</v>
      </c>
      <c r="I175" s="100">
        <f>SUM('[9]O&amp;M per TB'!I120:I149)</f>
        <v>30045.95</v>
      </c>
      <c r="J175" s="100">
        <f>SUM('[9]O&amp;M per TB'!J120:J149)</f>
        <v>30195.090000000007</v>
      </c>
      <c r="K175" s="100">
        <f>SUM('[9]O&amp;M per TB'!K120:K149)</f>
        <v>32377.959999999992</v>
      </c>
      <c r="L175" s="100">
        <f>SUM('[9]O&amp;M per TB'!L120:L149)</f>
        <v>30250.070000000011</v>
      </c>
      <c r="M175" s="100">
        <f>SUM('[9]O&amp;M per TB'!M120:M149)</f>
        <v>30296.080000000002</v>
      </c>
      <c r="N175" s="100">
        <f>SUM('[9]O&amp;M per TB'!N120:N149)</f>
        <v>32387.380000000019</v>
      </c>
      <c r="O175" s="100">
        <f>SUM('[9]O&amp;M per TB'!O120:O149)</f>
        <v>32815.219999999987</v>
      </c>
      <c r="P175" s="100">
        <f>SUM('[9]O&amp;M per TB'!P120:P149)</f>
        <v>370093.11000000004</v>
      </c>
      <c r="Q175" s="100">
        <f>SUM('[9]O&amp;M per TB'!Q121:Q149)</f>
        <v>0</v>
      </c>
    </row>
    <row r="176" spans="1:18" s="83" customFormat="1" x14ac:dyDescent="0.3">
      <c r="A176" s="94"/>
      <c r="B176" s="83" t="s">
        <v>313</v>
      </c>
      <c r="C176" s="99"/>
      <c r="D176" s="100">
        <f>+D175-D168</f>
        <v>0</v>
      </c>
      <c r="E176" s="100">
        <f t="shared" ref="E176:Q176" si="26">+E175-E168</f>
        <v>0</v>
      </c>
      <c r="F176" s="100">
        <f t="shared" si="26"/>
        <v>0</v>
      </c>
      <c r="G176" s="100">
        <f t="shared" si="26"/>
        <v>0</v>
      </c>
      <c r="H176" s="100">
        <f t="shared" si="26"/>
        <v>0</v>
      </c>
      <c r="I176" s="100">
        <f t="shared" si="26"/>
        <v>0</v>
      </c>
      <c r="J176" s="100">
        <f t="shared" si="26"/>
        <v>0</v>
      </c>
      <c r="K176" s="100">
        <f t="shared" si="26"/>
        <v>0</v>
      </c>
      <c r="L176" s="100">
        <f t="shared" si="26"/>
        <v>0</v>
      </c>
      <c r="M176" s="100">
        <f t="shared" si="26"/>
        <v>0</v>
      </c>
      <c r="N176" s="100">
        <f t="shared" si="26"/>
        <v>0</v>
      </c>
      <c r="O176" s="100">
        <f t="shared" si="26"/>
        <v>0</v>
      </c>
      <c r="P176" s="100">
        <f t="shared" si="26"/>
        <v>0</v>
      </c>
      <c r="Q176" s="100">
        <f t="shared" si="26"/>
        <v>0</v>
      </c>
    </row>
    <row r="177" spans="1:16" s="83" customFormat="1" x14ac:dyDescent="0.3">
      <c r="A177" s="94"/>
      <c r="C177" s="99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16"/>
      <c r="P177" s="116"/>
    </row>
    <row r="178" spans="1:16" s="83" customFormat="1" x14ac:dyDescent="0.3">
      <c r="A178" s="125">
        <v>6960</v>
      </c>
      <c r="B178" s="107" t="s">
        <v>596</v>
      </c>
      <c r="C178" s="99"/>
      <c r="D178" s="173">
        <f>IFERROR(VLOOKUP($A178,'[9]O&amp;M per TB'!$B$2:R$370,D$5,FALSE),0)</f>
        <v>0</v>
      </c>
      <c r="E178" s="173">
        <f>IFERROR(VLOOKUP($A178,'[9]O&amp;M per TB'!$B$2:S$370,E$5,FALSE),0)</f>
        <v>0</v>
      </c>
      <c r="F178" s="173">
        <f>IFERROR(VLOOKUP($A178,'[9]O&amp;M per TB'!$B$2:T$370,F$5,FALSE),0)</f>
        <v>0</v>
      </c>
      <c r="G178" s="173">
        <f>IFERROR(VLOOKUP($A178,'[9]O&amp;M per TB'!$B$2:U$370,G$5,FALSE),0)</f>
        <v>0</v>
      </c>
      <c r="H178" s="173">
        <f>IFERROR(VLOOKUP($A178,'[9]O&amp;M per TB'!$B$2:V$370,H$5,FALSE),0)</f>
        <v>0</v>
      </c>
      <c r="I178" s="173">
        <f>IFERROR(VLOOKUP($A178,'[9]O&amp;M per TB'!$B$2:W$370,I$5,FALSE),0)</f>
        <v>0</v>
      </c>
      <c r="J178" s="173">
        <f>IFERROR(VLOOKUP($A178,'[9]O&amp;M per TB'!$B$2:X$370,J$5,FALSE),0)</f>
        <v>0</v>
      </c>
      <c r="K178" s="173">
        <f>IFERROR(VLOOKUP($A178,'[9]O&amp;M per TB'!$B$2:Y$370,K$5,FALSE),0)</f>
        <v>0</v>
      </c>
      <c r="L178" s="173">
        <f>IFERROR(VLOOKUP($A178,'[9]O&amp;M per TB'!$B$2:Z$370,L$5,FALSE),0)</f>
        <v>0</v>
      </c>
      <c r="M178" s="173">
        <f>IFERROR(VLOOKUP($A178,'[9]O&amp;M per TB'!$B$2:AA$370,M$5,FALSE),0)</f>
        <v>0</v>
      </c>
      <c r="N178" s="173">
        <f>IFERROR(VLOOKUP($A178,'[9]O&amp;M per TB'!$B$2:AB$370,N$5,FALSE),0)</f>
        <v>0</v>
      </c>
      <c r="O178" s="173">
        <f>IFERROR(VLOOKUP($A178,'[9]O&amp;M per TB'!$B$2:AC$370,O$5,FALSE),0)</f>
        <v>0</v>
      </c>
      <c r="P178" s="116">
        <f>SUM(D178:O178)</f>
        <v>0</v>
      </c>
    </row>
    <row r="179" spans="1:16" s="83" customFormat="1" x14ac:dyDescent="0.3">
      <c r="A179" s="125">
        <v>6965</v>
      </c>
      <c r="B179" s="107" t="s">
        <v>597</v>
      </c>
      <c r="C179" s="99"/>
      <c r="D179" s="173">
        <f>IFERROR(VLOOKUP($A179,'[9]O&amp;M per TB'!$B$2:R$370,D$5,FALSE),0)</f>
        <v>0</v>
      </c>
      <c r="E179" s="173">
        <f>IFERROR(VLOOKUP($A179,'[9]O&amp;M per TB'!$B$2:S$370,E$5,FALSE),0)</f>
        <v>0</v>
      </c>
      <c r="F179" s="173">
        <f>IFERROR(VLOOKUP($A179,'[9]O&amp;M per TB'!$B$2:T$370,F$5,FALSE),0)</f>
        <v>0</v>
      </c>
      <c r="G179" s="173">
        <f>IFERROR(VLOOKUP($A179,'[9]O&amp;M per TB'!$B$2:U$370,G$5,FALSE),0)</f>
        <v>0</v>
      </c>
      <c r="H179" s="173">
        <f>IFERROR(VLOOKUP($A179,'[9]O&amp;M per TB'!$B$2:V$370,H$5,FALSE),0)</f>
        <v>0</v>
      </c>
      <c r="I179" s="173">
        <f>IFERROR(VLOOKUP($A179,'[9]O&amp;M per TB'!$B$2:W$370,I$5,FALSE),0)</f>
        <v>0</v>
      </c>
      <c r="J179" s="173">
        <f>IFERROR(VLOOKUP($A179,'[9]O&amp;M per TB'!$B$2:X$370,J$5,FALSE),0)</f>
        <v>0</v>
      </c>
      <c r="K179" s="173">
        <f>IFERROR(VLOOKUP($A179,'[9]O&amp;M per TB'!$B$2:Y$370,K$5,FALSE),0)</f>
        <v>0</v>
      </c>
      <c r="L179" s="173">
        <f>IFERROR(VLOOKUP($A179,'[9]O&amp;M per TB'!$B$2:Z$370,L$5,FALSE),0)</f>
        <v>0</v>
      </c>
      <c r="M179" s="173">
        <f>IFERROR(VLOOKUP($A179,'[9]O&amp;M per TB'!$B$2:AA$370,M$5,FALSE),0)</f>
        <v>0</v>
      </c>
      <c r="N179" s="173">
        <f>IFERROR(VLOOKUP($A179,'[9]O&amp;M per TB'!$B$2:AB$370,N$5,FALSE),0)</f>
        <v>0</v>
      </c>
      <c r="O179" s="173">
        <f>IFERROR(VLOOKUP($A179,'[9]O&amp;M per TB'!$B$2:AC$370,O$5,FALSE),0)</f>
        <v>0</v>
      </c>
      <c r="P179" s="116">
        <f>SUM(D179:O179)</f>
        <v>0</v>
      </c>
    </row>
    <row r="180" spans="1:16" s="83" customFormat="1" x14ac:dyDescent="0.3">
      <c r="A180" s="94"/>
      <c r="C180" s="99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16"/>
      <c r="P180" s="116"/>
    </row>
    <row r="181" spans="1:16" s="83" customFormat="1" x14ac:dyDescent="0.3">
      <c r="A181" s="94"/>
      <c r="C181" s="99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16"/>
      <c r="P181" s="116"/>
    </row>
    <row r="182" spans="1:16" s="83" customFormat="1" x14ac:dyDescent="0.3">
      <c r="A182" s="94"/>
      <c r="C182" s="99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16"/>
      <c r="P182" s="110"/>
    </row>
    <row r="183" spans="1:16" s="83" customFormat="1" x14ac:dyDescent="0.3">
      <c r="A183" s="94"/>
      <c r="C183" s="99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16"/>
      <c r="P183" s="110"/>
    </row>
    <row r="184" spans="1:16" s="83" customFormat="1" x14ac:dyDescent="0.3">
      <c r="A184" s="94"/>
      <c r="C184" s="99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16"/>
      <c r="P184" s="110"/>
    </row>
    <row r="185" spans="1:16" s="83" customFormat="1" x14ac:dyDescent="0.3">
      <c r="A185" s="94"/>
      <c r="C185" s="99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16"/>
      <c r="P185" s="110"/>
    </row>
    <row r="186" spans="1:16" s="83" customFormat="1" x14ac:dyDescent="0.3">
      <c r="A186" s="94"/>
      <c r="C186" s="99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16"/>
      <c r="P186" s="110"/>
    </row>
    <row r="187" spans="1:16" s="83" customFormat="1" x14ac:dyDescent="0.3">
      <c r="A187" s="94"/>
      <c r="C187" s="99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16"/>
      <c r="P187" s="110"/>
    </row>
    <row r="188" spans="1:16" s="83" customFormat="1" x14ac:dyDescent="0.3">
      <c r="A188" s="94"/>
      <c r="C188" s="99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16"/>
      <c r="P188" s="110"/>
    </row>
    <row r="189" spans="1:16" s="83" customFormat="1" x14ac:dyDescent="0.3">
      <c r="A189" s="94"/>
      <c r="C189" s="99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16"/>
      <c r="P189" s="110"/>
    </row>
    <row r="190" spans="1:16" s="83" customFormat="1" x14ac:dyDescent="0.3">
      <c r="A190" s="94"/>
      <c r="C190" s="99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16"/>
      <c r="P190" s="110"/>
    </row>
    <row r="191" spans="1:16" s="83" customFormat="1" x14ac:dyDescent="0.3">
      <c r="A191" s="94"/>
      <c r="C191" s="99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16"/>
      <c r="P191" s="110"/>
    </row>
    <row r="192" spans="1:16" s="83" customFormat="1" x14ac:dyDescent="0.3">
      <c r="A192" s="94"/>
      <c r="C192" s="99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16"/>
      <c r="P192" s="110"/>
    </row>
    <row r="193" spans="1:16" s="83" customFormat="1" x14ac:dyDescent="0.3">
      <c r="A193" s="94"/>
      <c r="C193" s="99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16"/>
      <c r="P193" s="110"/>
    </row>
    <row r="194" spans="1:16" s="83" customFormat="1" x14ac:dyDescent="0.3">
      <c r="A194" s="94"/>
      <c r="C194" s="99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16"/>
      <c r="P194" s="110"/>
    </row>
    <row r="195" spans="1:16" x14ac:dyDescent="0.3">
      <c r="P195" s="196"/>
    </row>
    <row r="196" spans="1:16" x14ac:dyDescent="0.3">
      <c r="P196" s="196"/>
    </row>
    <row r="197" spans="1:16" x14ac:dyDescent="0.3">
      <c r="P197" s="196"/>
    </row>
    <row r="198" spans="1:16" x14ac:dyDescent="0.3">
      <c r="P198" s="196"/>
    </row>
    <row r="199" spans="1:16" x14ac:dyDescent="0.3">
      <c r="P199" s="196"/>
    </row>
    <row r="200" spans="1:16" x14ac:dyDescent="0.3">
      <c r="P200" s="196"/>
    </row>
    <row r="201" spans="1:16" x14ac:dyDescent="0.3">
      <c r="P201" s="196"/>
    </row>
    <row r="202" spans="1:16" x14ac:dyDescent="0.3">
      <c r="P202" s="196"/>
    </row>
    <row r="203" spans="1:16" x14ac:dyDescent="0.3">
      <c r="P203" s="196"/>
    </row>
    <row r="204" spans="1:16" x14ac:dyDescent="0.3">
      <c r="P204" s="196"/>
    </row>
    <row r="205" spans="1:16" x14ac:dyDescent="0.3">
      <c r="P205" s="196"/>
    </row>
    <row r="206" spans="1:16" x14ac:dyDescent="0.3">
      <c r="P206" s="196"/>
    </row>
    <row r="207" spans="1:16" x14ac:dyDescent="0.3">
      <c r="P207" s="196"/>
    </row>
    <row r="208" spans="1:16" x14ac:dyDescent="0.3">
      <c r="P208" s="196"/>
    </row>
    <row r="209" spans="16:16" x14ac:dyDescent="0.3">
      <c r="P209" s="196"/>
    </row>
    <row r="210" spans="16:16" x14ac:dyDescent="0.3">
      <c r="P210" s="196"/>
    </row>
    <row r="211" spans="16:16" x14ac:dyDescent="0.3">
      <c r="P211" s="196"/>
    </row>
    <row r="212" spans="16:16" x14ac:dyDescent="0.3">
      <c r="P212" s="196"/>
    </row>
    <row r="213" spans="16:16" x14ac:dyDescent="0.3">
      <c r="P213" s="196"/>
    </row>
    <row r="214" spans="16:16" x14ac:dyDescent="0.3">
      <c r="P214" s="196"/>
    </row>
    <row r="215" spans="16:16" x14ac:dyDescent="0.3">
      <c r="P215" s="196"/>
    </row>
    <row r="216" spans="16:16" x14ac:dyDescent="0.3">
      <c r="P216" s="196"/>
    </row>
    <row r="217" spans="16:16" x14ac:dyDescent="0.3">
      <c r="P217" s="196"/>
    </row>
    <row r="218" spans="16:16" x14ac:dyDescent="0.3">
      <c r="P218" s="196"/>
    </row>
    <row r="219" spans="16:16" x14ac:dyDescent="0.3">
      <c r="P219" s="196"/>
    </row>
    <row r="220" spans="16:16" x14ac:dyDescent="0.3">
      <c r="P220" s="196"/>
    </row>
    <row r="221" spans="16:16" x14ac:dyDescent="0.3">
      <c r="P221" s="196"/>
    </row>
    <row r="222" spans="16:16" x14ac:dyDescent="0.3">
      <c r="P222" s="196"/>
    </row>
    <row r="223" spans="16:16" x14ac:dyDescent="0.3">
      <c r="P223" s="196"/>
    </row>
    <row r="224" spans="16:16" x14ac:dyDescent="0.3">
      <c r="P224" s="196"/>
    </row>
    <row r="225" spans="16:16" x14ac:dyDescent="0.3">
      <c r="P225" s="196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34"/>
  <sheetViews>
    <sheetView workbookViewId="0"/>
  </sheetViews>
  <sheetFormatPr defaultColWidth="9.1796875" defaultRowHeight="10" x14ac:dyDescent="0.2"/>
  <cols>
    <col min="1" max="1" width="7.54296875" style="28" bestFit="1" customWidth="1"/>
    <col min="2" max="2" width="18.7265625" style="31" customWidth="1"/>
    <col min="3" max="3" width="28.453125" style="28" customWidth="1"/>
    <col min="4" max="4" width="13.453125" style="77" customWidth="1"/>
    <col min="5" max="5" width="12.7265625" style="77" customWidth="1"/>
    <col min="6" max="6" width="12.7265625" style="28" customWidth="1"/>
    <col min="7" max="7" width="12.7265625" style="77" customWidth="1"/>
    <col min="8" max="19" width="12.7265625" style="30" customWidth="1"/>
    <col min="20" max="22" width="12.7265625" style="31" customWidth="1"/>
    <col min="23" max="23" width="7.54296875" style="28" bestFit="1" customWidth="1"/>
    <col min="24" max="24" width="35.26953125" style="31" customWidth="1"/>
    <col min="25" max="25" width="13.1796875" style="30" customWidth="1"/>
    <col min="26" max="26" width="10.81640625" style="28" customWidth="1"/>
    <col min="27" max="27" width="11" style="77" customWidth="1"/>
    <col min="28" max="28" width="12.7265625" style="77" customWidth="1"/>
    <col min="29" max="41" width="12.7265625" style="30" customWidth="1"/>
    <col min="42" max="42" width="10.81640625" style="28" customWidth="1"/>
    <col min="43" max="43" width="9.26953125" style="31" bestFit="1" customWidth="1"/>
    <col min="44" max="44" width="9.1796875" style="31"/>
    <col min="45" max="45" width="10.54296875" style="31" bestFit="1" customWidth="1"/>
    <col min="46" max="16384" width="9.1796875" style="31"/>
  </cols>
  <sheetData>
    <row r="1" spans="1:42" ht="12.5" thickBot="1" x14ac:dyDescent="0.35">
      <c r="A1" s="198"/>
      <c r="B1" s="199" t="s">
        <v>528</v>
      </c>
      <c r="C1" s="198"/>
      <c r="D1" s="200">
        <v>2</v>
      </c>
      <c r="E1" s="201"/>
      <c r="F1" s="202"/>
      <c r="G1" s="201"/>
      <c r="H1" s="200">
        <v>3</v>
      </c>
      <c r="I1" s="203">
        <v>4</v>
      </c>
      <c r="J1" s="203">
        <v>5</v>
      </c>
      <c r="K1" s="203">
        <v>6</v>
      </c>
      <c r="L1" s="203">
        <v>7</v>
      </c>
      <c r="M1" s="203">
        <v>8</v>
      </c>
      <c r="N1" s="203">
        <v>9</v>
      </c>
      <c r="O1" s="203">
        <v>10</v>
      </c>
      <c r="P1" s="203">
        <v>11</v>
      </c>
      <c r="Q1" s="203">
        <v>12</v>
      </c>
      <c r="R1" s="203">
        <v>13</v>
      </c>
      <c r="S1" s="204">
        <v>14</v>
      </c>
      <c r="W1" s="198"/>
      <c r="Y1" s="200">
        <v>2</v>
      </c>
      <c r="Z1" s="201"/>
      <c r="AA1" s="202"/>
      <c r="AB1" s="201"/>
      <c r="AC1" s="200">
        <v>3</v>
      </c>
      <c r="AD1" s="203">
        <v>4</v>
      </c>
      <c r="AE1" s="203">
        <v>5</v>
      </c>
      <c r="AF1" s="203">
        <v>6</v>
      </c>
      <c r="AG1" s="203">
        <v>7</v>
      </c>
      <c r="AH1" s="203">
        <v>8</v>
      </c>
      <c r="AI1" s="203">
        <v>9</v>
      </c>
      <c r="AJ1" s="203">
        <v>10</v>
      </c>
      <c r="AK1" s="203">
        <v>11</v>
      </c>
      <c r="AL1" s="203">
        <v>12</v>
      </c>
      <c r="AM1" s="203">
        <v>13</v>
      </c>
      <c r="AN1" s="204">
        <v>14</v>
      </c>
      <c r="AP1" s="201"/>
    </row>
    <row r="2" spans="1:42" s="7" customFormat="1" ht="25.5" customHeight="1" x14ac:dyDescent="0.3">
      <c r="A2" s="1" t="s">
        <v>529</v>
      </c>
      <c r="B2" s="1" t="s">
        <v>0</v>
      </c>
      <c r="C2" s="1" t="s">
        <v>1</v>
      </c>
      <c r="D2" s="2" t="s">
        <v>2</v>
      </c>
      <c r="E2" s="2" t="s">
        <v>4</v>
      </c>
      <c r="F2" s="1" t="s">
        <v>5</v>
      </c>
      <c r="G2" s="2" t="s">
        <v>6</v>
      </c>
      <c r="H2" s="3">
        <v>42014</v>
      </c>
      <c r="I2" s="2">
        <v>42036</v>
      </c>
      <c r="J2" s="2">
        <v>42064</v>
      </c>
      <c r="K2" s="2">
        <v>42095</v>
      </c>
      <c r="L2" s="2">
        <v>42125</v>
      </c>
      <c r="M2" s="2">
        <v>42156</v>
      </c>
      <c r="N2" s="2">
        <v>42186</v>
      </c>
      <c r="O2" s="2">
        <v>42217</v>
      </c>
      <c r="P2" s="2">
        <v>42248</v>
      </c>
      <c r="Q2" s="2">
        <v>42278</v>
      </c>
      <c r="R2" s="2">
        <v>42309</v>
      </c>
      <c r="S2" s="2">
        <v>42339</v>
      </c>
      <c r="T2" s="4" t="s">
        <v>8</v>
      </c>
      <c r="U2" s="20" t="s">
        <v>5</v>
      </c>
      <c r="V2" s="4"/>
      <c r="W2" s="1" t="s">
        <v>529</v>
      </c>
      <c r="X2" s="5" t="s">
        <v>1</v>
      </c>
      <c r="Y2" s="2">
        <v>42004</v>
      </c>
      <c r="Z2" s="1" t="s">
        <v>5</v>
      </c>
      <c r="AA2" s="2" t="s">
        <v>9</v>
      </c>
      <c r="AB2" s="2" t="s">
        <v>10</v>
      </c>
      <c r="AC2" s="3">
        <v>42014</v>
      </c>
      <c r="AD2" s="2">
        <v>42036</v>
      </c>
      <c r="AE2" s="2">
        <v>42064</v>
      </c>
      <c r="AF2" s="2">
        <v>42095</v>
      </c>
      <c r="AG2" s="2">
        <v>42125</v>
      </c>
      <c r="AH2" s="2">
        <v>42156</v>
      </c>
      <c r="AI2" s="2">
        <v>42186</v>
      </c>
      <c r="AJ2" s="2">
        <v>42217</v>
      </c>
      <c r="AK2" s="2">
        <v>42248</v>
      </c>
      <c r="AL2" s="2">
        <v>42278</v>
      </c>
      <c r="AM2" s="2">
        <v>42309</v>
      </c>
      <c r="AN2" s="2">
        <v>42339</v>
      </c>
      <c r="AO2" s="6"/>
      <c r="AP2" s="1" t="s">
        <v>5</v>
      </c>
    </row>
    <row r="3" spans="1:42" s="7" customFormat="1" ht="10.5" x14ac:dyDescent="0.25">
      <c r="A3" s="9"/>
      <c r="B3" s="8" t="s">
        <v>11</v>
      </c>
      <c r="C3" s="9"/>
      <c r="D3" s="10"/>
      <c r="E3" s="10"/>
      <c r="F3" s="9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W3" s="9"/>
      <c r="X3" s="8" t="s">
        <v>11</v>
      </c>
      <c r="Y3" s="10"/>
      <c r="Z3" s="9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1"/>
      <c r="AP3" s="9"/>
    </row>
    <row r="4" spans="1:42" s="7" customFormat="1" ht="12" x14ac:dyDescent="0.3">
      <c r="A4" s="145">
        <v>1020</v>
      </c>
      <c r="B4" s="7" t="s">
        <v>12</v>
      </c>
      <c r="C4" s="9" t="s">
        <v>13</v>
      </c>
      <c r="D4" s="104">
        <f>IFERROR(VLOOKUP($A4,'[10]Trial Blc'!$B$3:O$701,D$1,FALSE),0)</f>
        <v>0</v>
      </c>
      <c r="E4" s="10"/>
      <c r="G4" s="10">
        <f>SUM(D4:F4)</f>
        <v>0</v>
      </c>
      <c r="H4" s="104">
        <f>IFERROR(VLOOKUP($A4,'[10]Trial Blc'!$B$3:S$701,H$1,FALSE),0)</f>
        <v>0</v>
      </c>
      <c r="I4" s="104">
        <f>IFERROR(VLOOKUP($A4,'[10]Trial Blc'!$B$3:T$701,I$1,FALSE),0)</f>
        <v>0</v>
      </c>
      <c r="J4" s="104">
        <f>IFERROR(VLOOKUP($A4,'[10]Trial Blc'!$B$3:U$701,J$1,FALSE),0)</f>
        <v>0</v>
      </c>
      <c r="K4" s="104">
        <f>IFERROR(VLOOKUP($A4,'[10]Trial Blc'!$B$3:V$701,K$1,FALSE),0)</f>
        <v>0</v>
      </c>
      <c r="L4" s="104">
        <f>IFERROR(VLOOKUP($A4,'[10]Trial Blc'!$B$3:W$701,L$1,FALSE),0)</f>
        <v>0</v>
      </c>
      <c r="M4" s="104">
        <f>IFERROR(VLOOKUP($A4,'[10]Trial Blc'!$B$3:X$701,M$1,FALSE),0)</f>
        <v>0</v>
      </c>
      <c r="N4" s="104">
        <f>IFERROR(VLOOKUP($A4,'[10]Trial Blc'!$B$3:Y$701,N$1,FALSE),0)</f>
        <v>0</v>
      </c>
      <c r="O4" s="104">
        <f>IFERROR(VLOOKUP($A4,'[10]Trial Blc'!$B$3:Z$701,O$1,FALSE),0)</f>
        <v>0</v>
      </c>
      <c r="P4" s="104">
        <f>IFERROR(VLOOKUP($A4,'[10]Trial Blc'!$B$3:AA$701,P$1,FALSE),0)</f>
        <v>0</v>
      </c>
      <c r="Q4" s="104">
        <f>IFERROR(VLOOKUP($A4,'[10]Trial Blc'!$B$3:AB$701,Q$1,FALSE),0)</f>
        <v>0</v>
      </c>
      <c r="R4" s="104">
        <f>IFERROR(VLOOKUP($A4,'[10]Trial Blc'!$B$3:AC$701,R$1,FALSE),0)</f>
        <v>0</v>
      </c>
      <c r="S4" s="104">
        <f>IFERROR(VLOOKUP($A4,'[10]Trial Blc'!$B$3:AD$701,S$1,FALSE),0)</f>
        <v>0</v>
      </c>
      <c r="T4" s="7">
        <f>AVERAGE(G4:S4)</f>
        <v>0</v>
      </c>
      <c r="W4" s="145">
        <v>1835</v>
      </c>
      <c r="X4" s="7" t="s">
        <v>14</v>
      </c>
      <c r="Y4" s="104">
        <f>-IFERROR(VLOOKUP($W4,'[10]Trial Blc'!$B$3:AH$701,Y$1,FALSE),0)</f>
        <v>0</v>
      </c>
      <c r="Z4" s="9"/>
      <c r="AA4" s="10"/>
      <c r="AB4" s="10">
        <f>SUM(Y4:AA4)</f>
        <v>0</v>
      </c>
      <c r="AC4" s="104">
        <f>-IFERROR(VLOOKUP($W4,'[10]Trial Blc'!$B$3:AL$701,AC$1,FALSE),0)</f>
        <v>0</v>
      </c>
      <c r="AD4" s="104">
        <f>-IFERROR(VLOOKUP($W4,'[10]Trial Blc'!$B$3:AM$701,AD$1,FALSE),0)</f>
        <v>0</v>
      </c>
      <c r="AE4" s="104">
        <f>-IFERROR(VLOOKUP($W4,'[10]Trial Blc'!$B$3:AN$701,AE$1,FALSE),0)</f>
        <v>0</v>
      </c>
      <c r="AF4" s="104">
        <f>-IFERROR(VLOOKUP($W4,'[10]Trial Blc'!$B$3:AO$701,AF$1,FALSE),0)</f>
        <v>0</v>
      </c>
      <c r="AG4" s="104">
        <f>-IFERROR(VLOOKUP($W4,'[10]Trial Blc'!$B$3:AP$701,AG$1,FALSE),0)</f>
        <v>0</v>
      </c>
      <c r="AH4" s="104">
        <f>-IFERROR(VLOOKUP($W4,'[10]Trial Blc'!$B$3:AQ$701,AH$1,FALSE),0)</f>
        <v>0</v>
      </c>
      <c r="AI4" s="104">
        <f>-IFERROR(VLOOKUP($W4,'[10]Trial Blc'!$B$3:AR$701,AI$1,FALSE),0)</f>
        <v>0</v>
      </c>
      <c r="AJ4" s="104">
        <f>-IFERROR(VLOOKUP($W4,'[10]Trial Blc'!$B$3:AS$701,AJ$1,FALSE),0)</f>
        <v>0</v>
      </c>
      <c r="AK4" s="104">
        <f>-IFERROR(VLOOKUP($W4,'[10]Trial Blc'!$B$3:AT$701,AK$1,FALSE),0)</f>
        <v>0</v>
      </c>
      <c r="AL4" s="104">
        <f>-IFERROR(VLOOKUP($W4,'[10]Trial Blc'!$B$3:AU$701,AL$1,FALSE),0)</f>
        <v>0</v>
      </c>
      <c r="AM4" s="104">
        <f>-IFERROR(VLOOKUP($W4,'[10]Trial Blc'!$B$3:AV$701,AM$1,FALSE),0)</f>
        <v>0</v>
      </c>
      <c r="AN4" s="104">
        <f>-IFERROR(VLOOKUP($W4,'[10]Trial Blc'!$B$3:AW$701,AN$1,FALSE),0)</f>
        <v>0</v>
      </c>
      <c r="AO4" s="7">
        <f>AVERAGE(AB4:AN4)</f>
        <v>0</v>
      </c>
      <c r="AP4" s="9"/>
    </row>
    <row r="5" spans="1:42" s="7" customFormat="1" ht="12" x14ac:dyDescent="0.3">
      <c r="A5" s="145">
        <v>1025</v>
      </c>
      <c r="B5" s="7" t="s">
        <v>15</v>
      </c>
      <c r="C5" s="9" t="s">
        <v>16</v>
      </c>
      <c r="D5" s="104">
        <f>IFERROR(VLOOKUP($A5,'[10]Trial Blc'!$B$3:O$701,D$1,FALSE),0)</f>
        <v>147053.60999999999</v>
      </c>
      <c r="E5" s="10"/>
      <c r="F5" s="9"/>
      <c r="G5" s="10">
        <f>SUM(D5:F5)</f>
        <v>147053.60999999999</v>
      </c>
      <c r="H5" s="104">
        <f>IFERROR(VLOOKUP($A5,'[10]Trial Blc'!$B$3:S$701,H$1,FALSE),0)</f>
        <v>147053.03</v>
      </c>
      <c r="I5" s="104">
        <f>IFERROR(VLOOKUP($A5,'[10]Trial Blc'!$B$3:T$701,I$1,FALSE),0)</f>
        <v>147052.32</v>
      </c>
      <c r="J5" s="104">
        <f>IFERROR(VLOOKUP($A5,'[10]Trial Blc'!$B$3:U$701,J$1,FALSE),0)</f>
        <v>147050</v>
      </c>
      <c r="K5" s="104">
        <f>IFERROR(VLOOKUP($A5,'[10]Trial Blc'!$B$3:V$701,K$1,FALSE),0)</f>
        <v>147049.75</v>
      </c>
      <c r="L5" s="104">
        <f>IFERROR(VLOOKUP($A5,'[10]Trial Blc'!$B$3:W$701,L$1,FALSE),0)</f>
        <v>147049.06</v>
      </c>
      <c r="M5" s="104">
        <f>IFERROR(VLOOKUP($A5,'[10]Trial Blc'!$B$3:X$701,M$1,FALSE),0)</f>
        <v>147048.94</v>
      </c>
      <c r="N5" s="104">
        <f>IFERROR(VLOOKUP($A5,'[10]Trial Blc'!$B$3:Y$701,N$1,FALSE),0)</f>
        <v>147048.53</v>
      </c>
      <c r="O5" s="104">
        <f>IFERROR(VLOOKUP($A5,'[10]Trial Blc'!$B$3:Z$701,O$1,FALSE),0)</f>
        <v>147048.32000000001</v>
      </c>
      <c r="P5" s="104">
        <f>IFERROR(VLOOKUP($A5,'[10]Trial Blc'!$B$3:AA$701,P$1,FALSE),0)</f>
        <v>147048.07</v>
      </c>
      <c r="Q5" s="104">
        <f>IFERROR(VLOOKUP($A5,'[10]Trial Blc'!$B$3:AB$701,Q$1,FALSE),0)</f>
        <v>147047.73000000001</v>
      </c>
      <c r="R5" s="104">
        <f>IFERROR(VLOOKUP($A5,'[10]Trial Blc'!$B$3:AC$701,R$1,FALSE),0)</f>
        <v>147047.66</v>
      </c>
      <c r="S5" s="104">
        <f>IFERROR(VLOOKUP($A5,'[10]Trial Blc'!$B$3:AD$701,S$1,FALSE),0)</f>
        <v>147047.93</v>
      </c>
      <c r="T5" s="7">
        <f>AVERAGE(G5:S5)</f>
        <v>147049.61153846153</v>
      </c>
      <c r="U5" s="9"/>
      <c r="W5" s="145">
        <v>1840</v>
      </c>
      <c r="X5" s="7" t="s">
        <v>17</v>
      </c>
      <c r="Y5" s="104">
        <f>-IFERROR(VLOOKUP($W5,'[10]Trial Blc'!$B$3:AH$701,Y$1,FALSE),0)</f>
        <v>43395.16</v>
      </c>
      <c r="Z5" s="9"/>
      <c r="AA5" s="10"/>
      <c r="AB5" s="10">
        <f>SUM(Y5:AA5)</f>
        <v>43395.16</v>
      </c>
      <c r="AC5" s="104">
        <f>-IFERROR(VLOOKUP($W5,'[10]Trial Blc'!$B$3:AL$701,AC$1,FALSE),0)</f>
        <v>43701.42</v>
      </c>
      <c r="AD5" s="104">
        <f>-IFERROR(VLOOKUP($W5,'[10]Trial Blc'!$B$3:AM$701,AD$1,FALSE),0)</f>
        <v>44007.65</v>
      </c>
      <c r="AE5" s="104">
        <f>-IFERROR(VLOOKUP($W5,'[10]Trial Blc'!$B$3:AN$701,AE$1,FALSE),0)</f>
        <v>44313.58</v>
      </c>
      <c r="AF5" s="104">
        <f>-IFERROR(VLOOKUP($W5,'[10]Trial Blc'!$B$3:AO$701,AF$1,FALSE),0)</f>
        <v>44619.88</v>
      </c>
      <c r="AG5" s="104">
        <f>-IFERROR(VLOOKUP($W5,'[10]Trial Blc'!$B$3:AP$701,AG$1,FALSE),0)</f>
        <v>44926.11</v>
      </c>
      <c r="AH5" s="104">
        <f>-IFERROR(VLOOKUP($W5,'[10]Trial Blc'!$B$3:AQ$701,AH$1,FALSE),0)</f>
        <v>45232.43</v>
      </c>
      <c r="AI5" s="104">
        <f>-IFERROR(VLOOKUP($W5,'[10]Trial Blc'!$B$3:AR$701,AI$1,FALSE),0)</f>
        <v>45538.7</v>
      </c>
      <c r="AJ5" s="104">
        <f>-IFERROR(VLOOKUP($W5,'[10]Trial Blc'!$B$3:AS$701,AJ$1,FALSE),0)</f>
        <v>45845.01</v>
      </c>
      <c r="AK5" s="104">
        <f>-IFERROR(VLOOKUP($W5,'[10]Trial Blc'!$B$3:AT$701,AK$1,FALSE),0)</f>
        <v>46151.31</v>
      </c>
      <c r="AL5" s="104">
        <f>-IFERROR(VLOOKUP($W5,'[10]Trial Blc'!$B$3:AU$701,AL$1,FALSE),0)</f>
        <v>46457.59</v>
      </c>
      <c r="AM5" s="104">
        <f>-IFERROR(VLOOKUP($W5,'[10]Trial Blc'!$B$3:AV$701,AM$1,FALSE),0)</f>
        <v>46763.92</v>
      </c>
      <c r="AN5" s="104">
        <f>-IFERROR(VLOOKUP($W5,'[10]Trial Blc'!$B$3:AW$701,AN$1,FALSE),0)</f>
        <v>47070.32</v>
      </c>
      <c r="AO5" s="7">
        <f>AVERAGE(AB5:AN5)</f>
        <v>45232.544615384613</v>
      </c>
      <c r="AP5" s="9"/>
    </row>
    <row r="6" spans="1:42" s="7" customFormat="1" ht="12" x14ac:dyDescent="0.3">
      <c r="A6" s="145"/>
      <c r="B6" s="7" t="s">
        <v>18</v>
      </c>
      <c r="C6" s="9"/>
      <c r="D6" s="104">
        <f>IFERROR(VLOOKUP($A6,'[10]Trial Blc'!$B$3:O$701,D$1,FALSE),0)</f>
        <v>0</v>
      </c>
      <c r="E6" s="10"/>
      <c r="F6" s="9"/>
      <c r="G6" s="10"/>
      <c r="H6" s="104">
        <f>IFERROR(VLOOKUP($A6,'[10]Trial Blc'!$B$3:S$701,H$1,FALSE),0)</f>
        <v>0</v>
      </c>
      <c r="I6" s="104">
        <f>IFERROR(VLOOKUP($A6,'[10]Trial Blc'!$B$3:T$701,I$1,FALSE),0)</f>
        <v>0</v>
      </c>
      <c r="J6" s="104">
        <f>IFERROR(VLOOKUP($A6,'[10]Trial Blc'!$B$3:U$701,J$1,FALSE),0)</f>
        <v>0</v>
      </c>
      <c r="K6" s="104">
        <f>IFERROR(VLOOKUP($A6,'[10]Trial Blc'!$B$3:V$701,K$1,FALSE),0)</f>
        <v>0</v>
      </c>
      <c r="L6" s="104">
        <f>IFERROR(VLOOKUP($A6,'[10]Trial Blc'!$B$3:W$701,L$1,FALSE),0)</f>
        <v>0</v>
      </c>
      <c r="M6" s="104">
        <f>IFERROR(VLOOKUP($A6,'[10]Trial Blc'!$B$3:X$701,M$1,FALSE),0)</f>
        <v>0</v>
      </c>
      <c r="N6" s="104">
        <f>IFERROR(VLOOKUP($A6,'[10]Trial Blc'!$B$3:Y$701,N$1,FALSE),0)</f>
        <v>0</v>
      </c>
      <c r="O6" s="104">
        <f>IFERROR(VLOOKUP($A6,'[10]Trial Blc'!$B$3:Z$701,O$1,FALSE),0)</f>
        <v>0</v>
      </c>
      <c r="P6" s="104">
        <f>IFERROR(VLOOKUP($A6,'[10]Trial Blc'!$B$3:AA$701,P$1,FALSE),0)</f>
        <v>0</v>
      </c>
      <c r="Q6" s="104">
        <f>IFERROR(VLOOKUP($A6,'[10]Trial Blc'!$B$3:AB$701,Q$1,FALSE),0)</f>
        <v>0</v>
      </c>
      <c r="R6" s="104">
        <f>IFERROR(VLOOKUP($A6,'[10]Trial Blc'!$B$3:AC$701,R$1,FALSE),0)</f>
        <v>0</v>
      </c>
      <c r="S6" s="104">
        <f>IFERROR(VLOOKUP($A6,'[10]Trial Blc'!$B$3:AD$701,S$1,FALSE),0)</f>
        <v>0</v>
      </c>
      <c r="T6" s="11"/>
      <c r="U6" s="9"/>
      <c r="V6" s="11"/>
      <c r="W6" s="145"/>
      <c r="X6" s="11"/>
      <c r="Y6" s="10"/>
      <c r="Z6" s="12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1"/>
      <c r="AP6" s="12"/>
    </row>
    <row r="7" spans="1:42" s="7" customFormat="1" ht="10.5" x14ac:dyDescent="0.25">
      <c r="A7" s="145"/>
      <c r="B7" s="8" t="s">
        <v>19</v>
      </c>
      <c r="C7" s="9"/>
      <c r="D7" s="10"/>
      <c r="E7" s="10"/>
      <c r="F7" s="9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1"/>
      <c r="U7" s="9"/>
      <c r="V7" s="11"/>
      <c r="W7" s="145"/>
      <c r="X7" s="13" t="s">
        <v>19</v>
      </c>
      <c r="Y7" s="10"/>
      <c r="Z7" s="12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1"/>
      <c r="AP7" s="12"/>
    </row>
    <row r="8" spans="1:42" s="7" customFormat="1" ht="12" x14ac:dyDescent="0.3">
      <c r="A8" s="145">
        <v>1030</v>
      </c>
      <c r="B8" s="7" t="s">
        <v>20</v>
      </c>
      <c r="C8" s="9" t="s">
        <v>21</v>
      </c>
      <c r="D8" s="104">
        <f>IFERROR(VLOOKUP($A8,'[10]Trial Blc'!$B$3:O$701,D$1,FALSE),0)</f>
        <v>19865.849999999999</v>
      </c>
      <c r="E8" s="10"/>
      <c r="F8" s="9"/>
      <c r="G8" s="10">
        <f>SUM(D8:F8)</f>
        <v>19865.849999999999</v>
      </c>
      <c r="H8" s="104">
        <f>IFERROR(VLOOKUP($A8,'[10]Trial Blc'!$B$3:S$701,H$1,FALSE),0)</f>
        <v>19865.849999999999</v>
      </c>
      <c r="I8" s="104">
        <f>IFERROR(VLOOKUP($A8,'[10]Trial Blc'!$B$3:T$701,I$1,FALSE),0)</f>
        <v>19865.849999999999</v>
      </c>
      <c r="J8" s="104">
        <f>IFERROR(VLOOKUP($A8,'[10]Trial Blc'!$B$3:U$701,J$1,FALSE),0)</f>
        <v>19865.849999999999</v>
      </c>
      <c r="K8" s="104">
        <f>IFERROR(VLOOKUP($A8,'[10]Trial Blc'!$B$3:V$701,K$1,FALSE),0)</f>
        <v>19865.849999999999</v>
      </c>
      <c r="L8" s="104">
        <f>IFERROR(VLOOKUP($A8,'[10]Trial Blc'!$B$3:W$701,L$1,FALSE),0)</f>
        <v>19865.849999999999</v>
      </c>
      <c r="M8" s="104">
        <f>IFERROR(VLOOKUP($A8,'[10]Trial Blc'!$B$3:X$701,M$1,FALSE),0)</f>
        <v>19865.849999999999</v>
      </c>
      <c r="N8" s="104">
        <f>IFERROR(VLOOKUP($A8,'[10]Trial Blc'!$B$3:Y$701,N$1,FALSE),0)</f>
        <v>19865.849999999999</v>
      </c>
      <c r="O8" s="104">
        <f>IFERROR(VLOOKUP($A8,'[10]Trial Blc'!$B$3:Z$701,O$1,FALSE),0)</f>
        <v>19865.849999999999</v>
      </c>
      <c r="P8" s="104">
        <f>IFERROR(VLOOKUP($A8,'[10]Trial Blc'!$B$3:AA$701,P$1,FALSE),0)</f>
        <v>19865.849999999999</v>
      </c>
      <c r="Q8" s="104">
        <f>IFERROR(VLOOKUP($A8,'[10]Trial Blc'!$B$3:AB$701,Q$1,FALSE),0)</f>
        <v>19865.849999999999</v>
      </c>
      <c r="R8" s="104">
        <f>IFERROR(VLOOKUP($A8,'[10]Trial Blc'!$B$3:AC$701,R$1,FALSE),0)</f>
        <v>19865.849999999999</v>
      </c>
      <c r="S8" s="104">
        <f>IFERROR(VLOOKUP($A8,'[10]Trial Blc'!$B$3:AD$701,S$1,FALSE),0)</f>
        <v>19865.849999999999</v>
      </c>
      <c r="T8" s="7">
        <f>AVERAGE(G8:S8)</f>
        <v>19865.850000000002</v>
      </c>
      <c r="U8" s="9"/>
      <c r="W8" s="145"/>
      <c r="Y8" s="10"/>
      <c r="Z8" s="9"/>
      <c r="AA8" s="10"/>
      <c r="AB8" s="10">
        <f>SUM(Y8:AA8)</f>
        <v>0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1"/>
      <c r="AP8" s="9"/>
    </row>
    <row r="9" spans="1:42" s="7" customFormat="1" ht="12" x14ac:dyDescent="0.3">
      <c r="A9" s="145">
        <v>1050</v>
      </c>
      <c r="B9" s="7" t="s">
        <v>22</v>
      </c>
      <c r="C9" s="9" t="s">
        <v>23</v>
      </c>
      <c r="D9" s="104">
        <f>IFERROR(VLOOKUP($A9,'[10]Trial Blc'!$B$3:O$701,D$1,FALSE),0)</f>
        <v>230405.76000000001</v>
      </c>
      <c r="E9" s="10"/>
      <c r="F9" s="9"/>
      <c r="G9" s="10">
        <f>SUM(D9:F9)</f>
        <v>230405.76000000001</v>
      </c>
      <c r="H9" s="104">
        <f>IFERROR(VLOOKUP($A9,'[10]Trial Blc'!$B$3:S$701,H$1,FALSE),0)</f>
        <v>233895.76</v>
      </c>
      <c r="I9" s="104">
        <f>IFERROR(VLOOKUP($A9,'[10]Trial Blc'!$B$3:T$701,I$1,FALSE),0)</f>
        <v>233895.76</v>
      </c>
      <c r="J9" s="104">
        <f>IFERROR(VLOOKUP($A9,'[10]Trial Blc'!$B$3:U$701,J$1,FALSE),0)</f>
        <v>233895.76</v>
      </c>
      <c r="K9" s="104">
        <f>IFERROR(VLOOKUP($A9,'[10]Trial Blc'!$B$3:V$701,K$1,FALSE),0)</f>
        <v>233895.76</v>
      </c>
      <c r="L9" s="104">
        <f>IFERROR(VLOOKUP($A9,'[10]Trial Blc'!$B$3:W$701,L$1,FALSE),0)</f>
        <v>233895.76</v>
      </c>
      <c r="M9" s="104">
        <f>IFERROR(VLOOKUP($A9,'[10]Trial Blc'!$B$3:X$701,M$1,FALSE),0)</f>
        <v>233895.76</v>
      </c>
      <c r="N9" s="104">
        <f>IFERROR(VLOOKUP($A9,'[10]Trial Blc'!$B$3:Y$701,N$1,FALSE),0)</f>
        <v>233895.76</v>
      </c>
      <c r="O9" s="104">
        <f>IFERROR(VLOOKUP($A9,'[10]Trial Blc'!$B$3:Z$701,O$1,FALSE),0)</f>
        <v>233895.76</v>
      </c>
      <c r="P9" s="104">
        <f>IFERROR(VLOOKUP($A9,'[10]Trial Blc'!$B$3:AA$701,P$1,FALSE),0)</f>
        <v>233895.76</v>
      </c>
      <c r="Q9" s="104">
        <f>IFERROR(VLOOKUP($A9,'[10]Trial Blc'!$B$3:AB$701,Q$1,FALSE),0)</f>
        <v>233895.76</v>
      </c>
      <c r="R9" s="104">
        <f>IFERROR(VLOOKUP($A9,'[10]Trial Blc'!$B$3:AC$701,R$1,FALSE),0)</f>
        <v>233895.76</v>
      </c>
      <c r="S9" s="104">
        <f>IFERROR(VLOOKUP($A9,'[10]Trial Blc'!$B$3:AD$701,S$1,FALSE),0)</f>
        <v>233895.76</v>
      </c>
      <c r="T9" s="7">
        <f>AVERAGE(G9:S9)</f>
        <v>233627.29846153839</v>
      </c>
      <c r="U9" s="9"/>
      <c r="W9" s="145">
        <v>1845</v>
      </c>
      <c r="X9" s="7" t="s">
        <v>24</v>
      </c>
      <c r="Y9" s="104">
        <f>-IFERROR(VLOOKUP($W9,'[10]Trial Blc'!$B$3:AH$701,Y$1,FALSE),0)</f>
        <v>50676.12</v>
      </c>
      <c r="Z9" s="9"/>
      <c r="AA9" s="10"/>
      <c r="AB9" s="10">
        <f>SUM(Y9:AA9)</f>
        <v>50676.12</v>
      </c>
      <c r="AC9" s="104">
        <f>-IFERROR(VLOOKUP($W9,'[10]Trial Blc'!$B$3:AL$701,AC$1,FALSE),0)</f>
        <v>51286.81</v>
      </c>
      <c r="AD9" s="104">
        <f>-IFERROR(VLOOKUP($W9,'[10]Trial Blc'!$B$3:AM$701,AD$1,FALSE),0)</f>
        <v>51897.5</v>
      </c>
      <c r="AE9" s="104">
        <f>-IFERROR(VLOOKUP($W9,'[10]Trial Blc'!$B$3:AN$701,AE$1,FALSE),0)</f>
        <v>52508.19</v>
      </c>
      <c r="AF9" s="104">
        <f>-IFERROR(VLOOKUP($W9,'[10]Trial Blc'!$B$3:AO$701,AF$1,FALSE),0)</f>
        <v>53118.879999999997</v>
      </c>
      <c r="AG9" s="104">
        <f>-IFERROR(VLOOKUP($W9,'[10]Trial Blc'!$B$3:AP$701,AG$1,FALSE),0)</f>
        <v>53729.57</v>
      </c>
      <c r="AH9" s="104">
        <f>-IFERROR(VLOOKUP($W9,'[10]Trial Blc'!$B$3:AQ$701,AH$1,FALSE),0)</f>
        <v>54340.26</v>
      </c>
      <c r="AI9" s="104">
        <f>-IFERROR(VLOOKUP($W9,'[10]Trial Blc'!$B$3:AR$701,AI$1,FALSE),0)</f>
        <v>54950.95</v>
      </c>
      <c r="AJ9" s="104">
        <f>-IFERROR(VLOOKUP($W9,'[10]Trial Blc'!$B$3:AS$701,AJ$1,FALSE),0)</f>
        <v>226594.64</v>
      </c>
      <c r="AK9" s="104">
        <f>-IFERROR(VLOOKUP($W9,'[10]Trial Blc'!$B$3:AT$701,AK$1,FALSE),0)</f>
        <v>227205.33</v>
      </c>
      <c r="AL9" s="104">
        <f>-IFERROR(VLOOKUP($W9,'[10]Trial Blc'!$B$3:AU$701,AL$1,FALSE),0)</f>
        <v>227816.02</v>
      </c>
      <c r="AM9" s="104">
        <f>-IFERROR(VLOOKUP($W9,'[10]Trial Blc'!$B$3:AV$701,AM$1,FALSE),0)</f>
        <v>228426.71</v>
      </c>
      <c r="AN9" s="104">
        <f>-IFERROR(VLOOKUP($W9,'[10]Trial Blc'!$B$3:AW$701,AN$1,FALSE),0)</f>
        <v>229037.4</v>
      </c>
      <c r="AO9" s="7">
        <f>AVERAGE(AB9:AN9)</f>
        <v>120122.18307692307</v>
      </c>
      <c r="AP9" s="9">
        <f>-'[10]A-3 COA'!K64</f>
        <v>105251</v>
      </c>
    </row>
    <row r="10" spans="1:42" s="7" customFormat="1" ht="12" x14ac:dyDescent="0.3">
      <c r="A10" s="145"/>
      <c r="B10" s="7" t="s">
        <v>25</v>
      </c>
      <c r="C10" s="9"/>
      <c r="D10" s="104">
        <f>IFERROR(VLOOKUP($A10,'[10]Trial Blc'!$B$3:O$701,D$1,FALSE),0)</f>
        <v>0</v>
      </c>
      <c r="E10" s="10"/>
      <c r="F10" s="9"/>
      <c r="G10" s="10"/>
      <c r="H10" s="104">
        <f>IFERROR(VLOOKUP($A10,'[10]Trial Blc'!$B$3:S$701,H$1,FALSE),0)</f>
        <v>0</v>
      </c>
      <c r="I10" s="104">
        <f>IFERROR(VLOOKUP($A10,'[10]Trial Blc'!$B$3:T$701,I$1,FALSE),0)</f>
        <v>0</v>
      </c>
      <c r="J10" s="104">
        <f>IFERROR(VLOOKUP($A10,'[10]Trial Blc'!$B$3:U$701,J$1,FALSE),0)</f>
        <v>0</v>
      </c>
      <c r="K10" s="104">
        <f>IFERROR(VLOOKUP($A10,'[10]Trial Blc'!$B$3:V$701,K$1,FALSE),0)</f>
        <v>0</v>
      </c>
      <c r="L10" s="104">
        <f>IFERROR(VLOOKUP($A10,'[10]Trial Blc'!$B$3:W$701,L$1,FALSE),0)</f>
        <v>0</v>
      </c>
      <c r="M10" s="104">
        <f>IFERROR(VLOOKUP($A10,'[10]Trial Blc'!$B$3:X$701,M$1,FALSE),0)</f>
        <v>0</v>
      </c>
      <c r="N10" s="104">
        <f>IFERROR(VLOOKUP($A10,'[10]Trial Blc'!$B$3:Y$701,N$1,FALSE),0)</f>
        <v>0</v>
      </c>
      <c r="O10" s="104">
        <f>IFERROR(VLOOKUP($A10,'[10]Trial Blc'!$B$3:Z$701,O$1,FALSE),0)</f>
        <v>0</v>
      </c>
      <c r="P10" s="104">
        <f>IFERROR(VLOOKUP($A10,'[10]Trial Blc'!$B$3:AA$701,P$1,FALSE),0)</f>
        <v>0</v>
      </c>
      <c r="Q10" s="104">
        <f>IFERROR(VLOOKUP($A10,'[10]Trial Blc'!$B$3:AB$701,Q$1,FALSE),0)</f>
        <v>0</v>
      </c>
      <c r="R10" s="104">
        <f>IFERROR(VLOOKUP($A10,'[10]Trial Blc'!$B$3:AC$701,R$1,FALSE),0)</f>
        <v>0</v>
      </c>
      <c r="S10" s="104">
        <f>IFERROR(VLOOKUP($A10,'[10]Trial Blc'!$B$3:AD$701,S$1,FALSE),0)</f>
        <v>0</v>
      </c>
      <c r="U10" s="9"/>
      <c r="W10" s="145"/>
      <c r="Y10" s="10"/>
      <c r="Z10" s="9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1"/>
      <c r="AP10" s="9"/>
    </row>
    <row r="11" spans="1:42" s="7" customFormat="1" ht="12" x14ac:dyDescent="0.3">
      <c r="A11" s="145"/>
      <c r="B11" s="7" t="s">
        <v>26</v>
      </c>
      <c r="C11" s="9"/>
      <c r="D11" s="104">
        <f>IFERROR(VLOOKUP($A11,'[10]Trial Blc'!$B$3:O$701,D$1,FALSE),0)</f>
        <v>0</v>
      </c>
      <c r="E11" s="10"/>
      <c r="F11" s="9"/>
      <c r="G11" s="10"/>
      <c r="H11" s="104">
        <f>IFERROR(VLOOKUP($A11,'[10]Trial Blc'!$B$3:S$701,H$1,FALSE),0)</f>
        <v>0</v>
      </c>
      <c r="I11" s="104">
        <f>IFERROR(VLOOKUP($A11,'[10]Trial Blc'!$B$3:T$701,I$1,FALSE),0)</f>
        <v>0</v>
      </c>
      <c r="J11" s="104">
        <f>IFERROR(VLOOKUP($A11,'[10]Trial Blc'!$B$3:U$701,J$1,FALSE),0)</f>
        <v>0</v>
      </c>
      <c r="K11" s="104">
        <f>IFERROR(VLOOKUP($A11,'[10]Trial Blc'!$B$3:V$701,K$1,FALSE),0)</f>
        <v>0</v>
      </c>
      <c r="L11" s="104">
        <f>IFERROR(VLOOKUP($A11,'[10]Trial Blc'!$B$3:W$701,L$1,FALSE),0)</f>
        <v>0</v>
      </c>
      <c r="M11" s="104">
        <f>IFERROR(VLOOKUP($A11,'[10]Trial Blc'!$B$3:X$701,M$1,FALSE),0)</f>
        <v>0</v>
      </c>
      <c r="N11" s="104">
        <f>IFERROR(VLOOKUP($A11,'[10]Trial Blc'!$B$3:Y$701,N$1,FALSE),0)</f>
        <v>0</v>
      </c>
      <c r="O11" s="104">
        <f>IFERROR(VLOOKUP($A11,'[10]Trial Blc'!$B$3:Z$701,O$1,FALSE),0)</f>
        <v>0</v>
      </c>
      <c r="P11" s="104">
        <f>IFERROR(VLOOKUP($A11,'[10]Trial Blc'!$B$3:AA$701,P$1,FALSE),0)</f>
        <v>0</v>
      </c>
      <c r="Q11" s="104">
        <f>IFERROR(VLOOKUP($A11,'[10]Trial Blc'!$B$3:AB$701,Q$1,FALSE),0)</f>
        <v>0</v>
      </c>
      <c r="R11" s="104">
        <f>IFERROR(VLOOKUP($A11,'[10]Trial Blc'!$B$3:AC$701,R$1,FALSE),0)</f>
        <v>0</v>
      </c>
      <c r="S11" s="104">
        <f>IFERROR(VLOOKUP($A11,'[10]Trial Blc'!$B$3:AD$701,S$1,FALSE),0)</f>
        <v>0</v>
      </c>
      <c r="U11" s="9"/>
      <c r="W11" s="145"/>
      <c r="Y11" s="10"/>
      <c r="Z11" s="9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1"/>
      <c r="AP11" s="9"/>
    </row>
    <row r="12" spans="1:42" s="7" customFormat="1" ht="12" x14ac:dyDescent="0.3">
      <c r="A12" s="145">
        <v>1080</v>
      </c>
      <c r="B12" s="7" t="s">
        <v>27</v>
      </c>
      <c r="C12" s="9" t="s">
        <v>28</v>
      </c>
      <c r="D12" s="104">
        <f>IFERROR(VLOOKUP($A12,'[10]Trial Blc'!$B$3:O$701,D$1,FALSE),0)</f>
        <v>831152.91</v>
      </c>
      <c r="E12" s="10"/>
      <c r="F12" s="9"/>
      <c r="G12" s="10">
        <f>SUM(D12:F12)</f>
        <v>831152.91</v>
      </c>
      <c r="H12" s="104">
        <f>IFERROR(VLOOKUP($A12,'[10]Trial Blc'!$B$3:S$701,H$1,FALSE),0)</f>
        <v>831152.91</v>
      </c>
      <c r="I12" s="104">
        <f>IFERROR(VLOOKUP($A12,'[10]Trial Blc'!$B$3:T$701,I$1,FALSE),0)</f>
        <v>831152.91</v>
      </c>
      <c r="J12" s="104">
        <f>IFERROR(VLOOKUP($A12,'[10]Trial Blc'!$B$3:U$701,J$1,FALSE),0)</f>
        <v>831152.91</v>
      </c>
      <c r="K12" s="104">
        <f>IFERROR(VLOOKUP($A12,'[10]Trial Blc'!$B$3:V$701,K$1,FALSE),0)</f>
        <v>831152.91</v>
      </c>
      <c r="L12" s="104">
        <f>IFERROR(VLOOKUP($A12,'[10]Trial Blc'!$B$3:W$701,L$1,FALSE),0)</f>
        <v>831152.91</v>
      </c>
      <c r="M12" s="104">
        <f>IFERROR(VLOOKUP($A12,'[10]Trial Blc'!$B$3:X$701,M$1,FALSE),0)</f>
        <v>831152.91</v>
      </c>
      <c r="N12" s="104">
        <f>IFERROR(VLOOKUP($A12,'[10]Trial Blc'!$B$3:Y$701,N$1,FALSE),0)</f>
        <v>831152.91</v>
      </c>
      <c r="O12" s="104">
        <f>IFERROR(VLOOKUP($A12,'[10]Trial Blc'!$B$3:Z$701,O$1,FALSE),0)</f>
        <v>840407.91</v>
      </c>
      <c r="P12" s="104">
        <f>IFERROR(VLOOKUP($A12,'[10]Trial Blc'!$B$3:AA$701,P$1,FALSE),0)</f>
        <v>840407.91</v>
      </c>
      <c r="Q12" s="104">
        <f>IFERROR(VLOOKUP($A12,'[10]Trial Blc'!$B$3:AB$701,Q$1,FALSE),0)</f>
        <v>840407.91</v>
      </c>
      <c r="R12" s="104">
        <f>IFERROR(VLOOKUP($A12,'[10]Trial Blc'!$B$3:AC$701,R$1,FALSE),0)</f>
        <v>840407.91</v>
      </c>
      <c r="S12" s="104">
        <f>IFERROR(VLOOKUP($A12,'[10]Trial Blc'!$B$3:AD$701,S$1,FALSE),0)</f>
        <v>840407.91</v>
      </c>
      <c r="T12" s="7">
        <f>AVERAGE(G12:S12)</f>
        <v>834712.52538461541</v>
      </c>
      <c r="U12" s="9">
        <f>+'[10]A-3 COA'!K13</f>
        <v>5695</v>
      </c>
      <c r="W12" s="145">
        <v>1875</v>
      </c>
      <c r="X12" s="7" t="s">
        <v>29</v>
      </c>
      <c r="Y12" s="104">
        <f>-IFERROR(VLOOKUP($W12,'[10]Trial Blc'!$B$3:AH$701,Y$1,FALSE),0)</f>
        <v>671566.87</v>
      </c>
      <c r="Z12" s="9"/>
      <c r="AA12" s="10"/>
      <c r="AB12" s="10">
        <f>SUM(Y12:AA12)</f>
        <v>671566.87</v>
      </c>
      <c r="AC12" s="104">
        <f>-IFERROR(VLOOKUP($W12,'[10]Trial Blc'!$B$3:AL$701,AC$1,FALSE),0)</f>
        <v>673875.63</v>
      </c>
      <c r="AD12" s="104">
        <f>-IFERROR(VLOOKUP($W12,'[10]Trial Blc'!$B$3:AM$701,AD$1,FALSE),0)</f>
        <v>676184.39</v>
      </c>
      <c r="AE12" s="104">
        <f>-IFERROR(VLOOKUP($W12,'[10]Trial Blc'!$B$3:AN$701,AE$1,FALSE),0)</f>
        <v>678493.15</v>
      </c>
      <c r="AF12" s="104">
        <f>-IFERROR(VLOOKUP($W12,'[10]Trial Blc'!$B$3:AO$701,AF$1,FALSE),0)</f>
        <v>680801.91</v>
      </c>
      <c r="AG12" s="104">
        <f>-IFERROR(VLOOKUP($W12,'[10]Trial Blc'!$B$3:AP$701,AG$1,FALSE),0)</f>
        <v>683110.67</v>
      </c>
      <c r="AH12" s="104">
        <f>-IFERROR(VLOOKUP($W12,'[10]Trial Blc'!$B$3:AQ$701,AH$1,FALSE),0)</f>
        <v>685419.43</v>
      </c>
      <c r="AI12" s="104">
        <f>-IFERROR(VLOOKUP($W12,'[10]Trial Blc'!$B$3:AR$701,AI$1,FALSE),0)</f>
        <v>687728.19</v>
      </c>
      <c r="AJ12" s="104">
        <f>-IFERROR(VLOOKUP($W12,'[10]Trial Blc'!$B$3:AS$701,AJ$1,FALSE),0)</f>
        <v>688056.95</v>
      </c>
      <c r="AK12" s="104">
        <f>-IFERROR(VLOOKUP($W12,'[10]Trial Blc'!$B$3:AT$701,AK$1,FALSE),0)</f>
        <v>690391.41</v>
      </c>
      <c r="AL12" s="104">
        <f>-IFERROR(VLOOKUP($W12,'[10]Trial Blc'!$B$3:AU$701,AL$1,FALSE),0)</f>
        <v>692725.87</v>
      </c>
      <c r="AM12" s="104">
        <f>-IFERROR(VLOOKUP($W12,'[10]Trial Blc'!$B$3:AV$701,AM$1,FALSE),0)</f>
        <v>695060.33</v>
      </c>
      <c r="AN12" s="104">
        <f>-IFERROR(VLOOKUP($W12,'[10]Trial Blc'!$B$3:AW$701,AN$1,FALSE),0)</f>
        <v>697394.79</v>
      </c>
      <c r="AO12" s="7">
        <f>AVERAGE(AB12:AN12)</f>
        <v>684677.6607692308</v>
      </c>
      <c r="AP12" s="9">
        <f>-'[10]A-3 COA'!K68</f>
        <v>-1218</v>
      </c>
    </row>
    <row r="13" spans="1:42" s="7" customFormat="1" ht="12" x14ac:dyDescent="0.3">
      <c r="A13" s="145">
        <v>1085</v>
      </c>
      <c r="B13" s="7" t="s">
        <v>30</v>
      </c>
      <c r="C13" s="9" t="s">
        <v>31</v>
      </c>
      <c r="D13" s="104">
        <f>IFERROR(VLOOKUP($A13,'[10]Trial Blc'!$B$3:O$701,D$1,FALSE),0)</f>
        <v>138231.84</v>
      </c>
      <c r="E13" s="10"/>
      <c r="F13" s="9"/>
      <c r="G13" s="10">
        <f>SUM(D13:F13)</f>
        <v>138231.84</v>
      </c>
      <c r="H13" s="104">
        <f>IFERROR(VLOOKUP($A13,'[10]Trial Blc'!$B$3:S$701,H$1,FALSE),0)</f>
        <v>138231.84</v>
      </c>
      <c r="I13" s="104">
        <f>IFERROR(VLOOKUP($A13,'[10]Trial Blc'!$B$3:T$701,I$1,FALSE),0)</f>
        <v>138231.84</v>
      </c>
      <c r="J13" s="104">
        <f>IFERROR(VLOOKUP($A13,'[10]Trial Blc'!$B$3:U$701,J$1,FALSE),0)</f>
        <v>138231.84</v>
      </c>
      <c r="K13" s="104">
        <f>IFERROR(VLOOKUP($A13,'[10]Trial Blc'!$B$3:V$701,K$1,FALSE),0)</f>
        <v>138231.84</v>
      </c>
      <c r="L13" s="104">
        <f>IFERROR(VLOOKUP($A13,'[10]Trial Blc'!$B$3:W$701,L$1,FALSE),0)</f>
        <v>138231.84</v>
      </c>
      <c r="M13" s="104">
        <f>IFERROR(VLOOKUP($A13,'[10]Trial Blc'!$B$3:X$701,M$1,FALSE),0)</f>
        <v>138231.84</v>
      </c>
      <c r="N13" s="104">
        <f>IFERROR(VLOOKUP($A13,'[10]Trial Blc'!$B$3:Y$701,N$1,FALSE),0)</f>
        <v>138231.84</v>
      </c>
      <c r="O13" s="104">
        <f>IFERROR(VLOOKUP($A13,'[10]Trial Blc'!$B$3:Z$701,O$1,FALSE),0)</f>
        <v>138231.84</v>
      </c>
      <c r="P13" s="104">
        <f>IFERROR(VLOOKUP($A13,'[10]Trial Blc'!$B$3:AA$701,P$1,FALSE),0)</f>
        <v>138231.84</v>
      </c>
      <c r="Q13" s="104">
        <f>IFERROR(VLOOKUP($A13,'[10]Trial Blc'!$B$3:AB$701,Q$1,FALSE),0)</f>
        <v>138231.84</v>
      </c>
      <c r="R13" s="104">
        <f>IFERROR(VLOOKUP($A13,'[10]Trial Blc'!$B$3:AC$701,R$1,FALSE),0)</f>
        <v>138231.84</v>
      </c>
      <c r="S13" s="104">
        <f>IFERROR(VLOOKUP($A13,'[10]Trial Blc'!$B$3:AD$701,S$1,FALSE),0)</f>
        <v>138231.84</v>
      </c>
      <c r="T13" s="7">
        <f>AVERAGE(G13:S13)</f>
        <v>138231.84000000003</v>
      </c>
      <c r="U13" s="9"/>
      <c r="W13" s="145">
        <v>1880</v>
      </c>
      <c r="X13" s="7" t="s">
        <v>32</v>
      </c>
      <c r="Y13" s="104">
        <f>-IFERROR(VLOOKUP($W13,'[10]Trial Blc'!$B$3:AH$701,Y$1,FALSE),0)</f>
        <v>24484.03</v>
      </c>
      <c r="Z13" s="9"/>
      <c r="AA13" s="10"/>
      <c r="AB13" s="10">
        <f>SUM(Y13:AA13)</f>
        <v>24484.03</v>
      </c>
      <c r="AC13" s="104">
        <f>-IFERROR(VLOOKUP($W13,'[10]Trial Blc'!$B$3:AL$701,AC$1,FALSE),0)</f>
        <v>24772.01</v>
      </c>
      <c r="AD13" s="104">
        <f>-IFERROR(VLOOKUP($W13,'[10]Trial Blc'!$B$3:AM$701,AD$1,FALSE),0)</f>
        <v>25059.99</v>
      </c>
      <c r="AE13" s="104">
        <f>-IFERROR(VLOOKUP($W13,'[10]Trial Blc'!$B$3:AN$701,AE$1,FALSE),0)</f>
        <v>25347.97</v>
      </c>
      <c r="AF13" s="104">
        <f>-IFERROR(VLOOKUP($W13,'[10]Trial Blc'!$B$3:AO$701,AF$1,FALSE),0)</f>
        <v>25635.95</v>
      </c>
      <c r="AG13" s="104">
        <f>-IFERROR(VLOOKUP($W13,'[10]Trial Blc'!$B$3:AP$701,AG$1,FALSE),0)</f>
        <v>25923.93</v>
      </c>
      <c r="AH13" s="104">
        <f>-IFERROR(VLOOKUP($W13,'[10]Trial Blc'!$B$3:AQ$701,AH$1,FALSE),0)</f>
        <v>26211.91</v>
      </c>
      <c r="AI13" s="104">
        <f>-IFERROR(VLOOKUP($W13,'[10]Trial Blc'!$B$3:AR$701,AI$1,FALSE),0)</f>
        <v>26499.89</v>
      </c>
      <c r="AJ13" s="104">
        <f>-IFERROR(VLOOKUP($W13,'[10]Trial Blc'!$B$3:AS$701,AJ$1,FALSE),0)</f>
        <v>26787.87</v>
      </c>
      <c r="AK13" s="104">
        <f>-IFERROR(VLOOKUP($W13,'[10]Trial Blc'!$B$3:AT$701,AK$1,FALSE),0)</f>
        <v>27075.85</v>
      </c>
      <c r="AL13" s="104">
        <f>-IFERROR(VLOOKUP($W13,'[10]Trial Blc'!$B$3:AU$701,AL$1,FALSE),0)</f>
        <v>27363.83</v>
      </c>
      <c r="AM13" s="104">
        <f>-IFERROR(VLOOKUP($W13,'[10]Trial Blc'!$B$3:AV$701,AM$1,FALSE),0)</f>
        <v>27651.81</v>
      </c>
      <c r="AN13" s="104">
        <f>-IFERROR(VLOOKUP($W13,'[10]Trial Blc'!$B$3:AW$701,AN$1,FALSE),0)</f>
        <v>27939.79</v>
      </c>
      <c r="AO13" s="7">
        <f>AVERAGE(AB13:AN13)</f>
        <v>26211.909999999996</v>
      </c>
      <c r="AP13" s="9"/>
    </row>
    <row r="14" spans="1:42" s="7" customFormat="1" ht="12" x14ac:dyDescent="0.3">
      <c r="A14" s="145">
        <v>1090</v>
      </c>
      <c r="B14" s="7" t="s">
        <v>33</v>
      </c>
      <c r="C14" s="9" t="s">
        <v>34</v>
      </c>
      <c r="D14" s="104">
        <f>IFERROR(VLOOKUP($A14,'[10]Trial Blc'!$B$3:O$701,D$1,FALSE),0)</f>
        <v>9341.5300000000007</v>
      </c>
      <c r="E14" s="10"/>
      <c r="F14" s="9"/>
      <c r="G14" s="10">
        <f>SUM(D14:F14)</f>
        <v>9341.5300000000007</v>
      </c>
      <c r="H14" s="104">
        <f>IFERROR(VLOOKUP($A14,'[10]Trial Blc'!$B$3:S$701,H$1,FALSE),0)</f>
        <v>9341.5300000000007</v>
      </c>
      <c r="I14" s="104">
        <f>IFERROR(VLOOKUP($A14,'[10]Trial Blc'!$B$3:T$701,I$1,FALSE),0)</f>
        <v>9341.5300000000007</v>
      </c>
      <c r="J14" s="104">
        <f>IFERROR(VLOOKUP($A14,'[10]Trial Blc'!$B$3:U$701,J$1,FALSE),0)</f>
        <v>9341.5300000000007</v>
      </c>
      <c r="K14" s="104">
        <f>IFERROR(VLOOKUP($A14,'[10]Trial Blc'!$B$3:V$701,K$1,FALSE),0)</f>
        <v>9341.5300000000007</v>
      </c>
      <c r="L14" s="104">
        <f>IFERROR(VLOOKUP($A14,'[10]Trial Blc'!$B$3:W$701,L$1,FALSE),0)</f>
        <v>9341.5300000000007</v>
      </c>
      <c r="M14" s="104">
        <f>IFERROR(VLOOKUP($A14,'[10]Trial Blc'!$B$3:X$701,M$1,FALSE),0)</f>
        <v>9341.5300000000007</v>
      </c>
      <c r="N14" s="104">
        <f>IFERROR(VLOOKUP($A14,'[10]Trial Blc'!$B$3:Y$701,N$1,FALSE),0)</f>
        <v>9341.5300000000007</v>
      </c>
      <c r="O14" s="104">
        <f>IFERROR(VLOOKUP($A14,'[10]Trial Blc'!$B$3:Z$701,O$1,FALSE),0)</f>
        <v>9341.5300000000007</v>
      </c>
      <c r="P14" s="104">
        <f>IFERROR(VLOOKUP($A14,'[10]Trial Blc'!$B$3:AA$701,P$1,FALSE),0)</f>
        <v>9341.5300000000007</v>
      </c>
      <c r="Q14" s="104">
        <f>IFERROR(VLOOKUP($A14,'[10]Trial Blc'!$B$3:AB$701,Q$1,FALSE),0)</f>
        <v>9341.5300000000007</v>
      </c>
      <c r="R14" s="104">
        <f>IFERROR(VLOOKUP($A14,'[10]Trial Blc'!$B$3:AC$701,R$1,FALSE),0)</f>
        <v>9341.5300000000007</v>
      </c>
      <c r="S14" s="104">
        <f>IFERROR(VLOOKUP($A14,'[10]Trial Blc'!$B$3:AD$701,S$1,FALSE),0)</f>
        <v>9341.5300000000007</v>
      </c>
      <c r="T14" s="7">
        <f>AVERAGE(G14:S14)</f>
        <v>9341.5300000000007</v>
      </c>
      <c r="U14" s="9">
        <f>+'[10]A-3 COA'!K14</f>
        <v>12031</v>
      </c>
      <c r="W14" s="145">
        <v>1885</v>
      </c>
      <c r="X14" s="7" t="s">
        <v>35</v>
      </c>
      <c r="Y14" s="104">
        <f>-IFERROR(VLOOKUP($W14,'[10]Trial Blc'!$B$3:AH$701,Y$1,FALSE),0)</f>
        <v>927.01</v>
      </c>
      <c r="Z14" s="9"/>
      <c r="AA14" s="10"/>
      <c r="AB14" s="10">
        <f>SUM(Y14:AA14)</f>
        <v>927.01</v>
      </c>
      <c r="AC14" s="104">
        <f>-IFERROR(VLOOKUP($W14,'[10]Trial Blc'!$B$3:AL$701,AC$1,FALSE),0)</f>
        <v>949.25</v>
      </c>
      <c r="AD14" s="104">
        <f>-IFERROR(VLOOKUP($W14,'[10]Trial Blc'!$B$3:AM$701,AD$1,FALSE),0)</f>
        <v>971.49</v>
      </c>
      <c r="AE14" s="104">
        <f>-IFERROR(VLOOKUP($W14,'[10]Trial Blc'!$B$3:AN$701,AE$1,FALSE),0)</f>
        <v>993.73</v>
      </c>
      <c r="AF14" s="104">
        <f>-IFERROR(VLOOKUP($W14,'[10]Trial Blc'!$B$3:AO$701,AF$1,FALSE),0)</f>
        <v>1015.97</v>
      </c>
      <c r="AG14" s="104">
        <f>-IFERROR(VLOOKUP($W14,'[10]Trial Blc'!$B$3:AP$701,AG$1,FALSE),0)</f>
        <v>1038.21</v>
      </c>
      <c r="AH14" s="104">
        <f>-IFERROR(VLOOKUP($W14,'[10]Trial Blc'!$B$3:AQ$701,AH$1,FALSE),0)</f>
        <v>1060.45</v>
      </c>
      <c r="AI14" s="104">
        <f>-IFERROR(VLOOKUP($W14,'[10]Trial Blc'!$B$3:AR$701,AI$1,FALSE),0)</f>
        <v>1082.69</v>
      </c>
      <c r="AJ14" s="104">
        <f>-IFERROR(VLOOKUP($W14,'[10]Trial Blc'!$B$3:AS$701,AJ$1,FALSE),0)</f>
        <v>1104.93</v>
      </c>
      <c r="AK14" s="104">
        <f>-IFERROR(VLOOKUP($W14,'[10]Trial Blc'!$B$3:AT$701,AK$1,FALSE),0)</f>
        <v>1127.17</v>
      </c>
      <c r="AL14" s="104">
        <f>-IFERROR(VLOOKUP($W14,'[10]Trial Blc'!$B$3:AU$701,AL$1,FALSE),0)</f>
        <v>1149.4100000000001</v>
      </c>
      <c r="AM14" s="104">
        <f>-IFERROR(VLOOKUP($W14,'[10]Trial Blc'!$B$3:AV$701,AM$1,FALSE),0)</f>
        <v>1171.6500000000001</v>
      </c>
      <c r="AN14" s="104">
        <f>-IFERROR(VLOOKUP($W14,'[10]Trial Blc'!$B$3:AW$701,AN$1,FALSE),0)</f>
        <v>1193.8900000000001</v>
      </c>
      <c r="AO14" s="7">
        <f>AVERAGE(AB14:AN14)</f>
        <v>1060.4499999999998</v>
      </c>
      <c r="AP14" s="9"/>
    </row>
    <row r="15" spans="1:42" s="7" customFormat="1" ht="12" x14ac:dyDescent="0.3">
      <c r="A15" s="145">
        <v>1095</v>
      </c>
      <c r="B15" s="7" t="s">
        <v>36</v>
      </c>
      <c r="C15" s="9" t="s">
        <v>37</v>
      </c>
      <c r="D15" s="104">
        <f>IFERROR(VLOOKUP($A15,'[10]Trial Blc'!$B$3:O$701,D$1,FALSE),0)</f>
        <v>3296.96</v>
      </c>
      <c r="E15" s="10"/>
      <c r="F15" s="9"/>
      <c r="G15" s="10">
        <f>SUM(D15:F15)</f>
        <v>3296.96</v>
      </c>
      <c r="H15" s="104">
        <f>IFERROR(VLOOKUP($A15,'[10]Trial Blc'!$B$3:S$701,H$1,FALSE),0)</f>
        <v>3296.96</v>
      </c>
      <c r="I15" s="104">
        <f>IFERROR(VLOOKUP($A15,'[10]Trial Blc'!$B$3:T$701,I$1,FALSE),0)</f>
        <v>3862.56</v>
      </c>
      <c r="J15" s="104">
        <f>IFERROR(VLOOKUP($A15,'[10]Trial Blc'!$B$3:U$701,J$1,FALSE),0)</f>
        <v>3862.56</v>
      </c>
      <c r="K15" s="104">
        <f>IFERROR(VLOOKUP($A15,'[10]Trial Blc'!$B$3:V$701,K$1,FALSE),0)</f>
        <v>3862.56</v>
      </c>
      <c r="L15" s="104">
        <f>IFERROR(VLOOKUP($A15,'[10]Trial Blc'!$B$3:W$701,L$1,FALSE),0)</f>
        <v>3862.56</v>
      </c>
      <c r="M15" s="104">
        <f>IFERROR(VLOOKUP($A15,'[10]Trial Blc'!$B$3:X$701,M$1,FALSE),0)</f>
        <v>3862.56</v>
      </c>
      <c r="N15" s="104">
        <f>IFERROR(VLOOKUP($A15,'[10]Trial Blc'!$B$3:Y$701,N$1,FALSE),0)</f>
        <v>3862.56</v>
      </c>
      <c r="O15" s="104">
        <f>IFERROR(VLOOKUP($A15,'[10]Trial Blc'!$B$3:Z$701,O$1,FALSE),0)</f>
        <v>23412.560000000001</v>
      </c>
      <c r="P15" s="104">
        <f>IFERROR(VLOOKUP($A15,'[10]Trial Blc'!$B$3:AA$701,P$1,FALSE),0)</f>
        <v>23412.560000000001</v>
      </c>
      <c r="Q15" s="104">
        <f>IFERROR(VLOOKUP($A15,'[10]Trial Blc'!$B$3:AB$701,Q$1,FALSE),0)</f>
        <v>23412.560000000001</v>
      </c>
      <c r="R15" s="104">
        <f>IFERROR(VLOOKUP($A15,'[10]Trial Blc'!$B$3:AC$701,R$1,FALSE),0)</f>
        <v>23412.560000000001</v>
      </c>
      <c r="S15" s="104">
        <f>IFERROR(VLOOKUP($A15,'[10]Trial Blc'!$B$3:AD$701,S$1,FALSE),0)</f>
        <v>23412.560000000001</v>
      </c>
      <c r="T15" s="7">
        <f>AVERAGE(G15:S15)</f>
        <v>11294.775384615386</v>
      </c>
      <c r="U15" s="9"/>
      <c r="W15" s="145">
        <v>1890</v>
      </c>
      <c r="X15" s="7" t="s">
        <v>38</v>
      </c>
      <c r="Y15" s="104">
        <f>-IFERROR(VLOOKUP($W15,'[10]Trial Blc'!$B$3:AH$701,Y$1,FALSE),0)</f>
        <v>889.69</v>
      </c>
      <c r="Z15" s="9"/>
      <c r="AA15" s="10"/>
      <c r="AB15" s="10">
        <f>SUM(Y15:AA15)</f>
        <v>889.69</v>
      </c>
      <c r="AC15" s="104">
        <f>-IFERROR(VLOOKUP($W15,'[10]Trial Blc'!$B$3:AL$701,AC$1,FALSE),0)</f>
        <v>903.43</v>
      </c>
      <c r="AD15" s="104">
        <f>-IFERROR(VLOOKUP($W15,'[10]Trial Blc'!$B$3:AM$701,AD$1,FALSE),0)</f>
        <v>919.53</v>
      </c>
      <c r="AE15" s="104">
        <f>-IFERROR(VLOOKUP($W15,'[10]Trial Blc'!$B$3:AN$701,AE$1,FALSE),0)</f>
        <v>935.63</v>
      </c>
      <c r="AF15" s="104">
        <f>-IFERROR(VLOOKUP($W15,'[10]Trial Blc'!$B$3:AO$701,AF$1,FALSE),0)</f>
        <v>951.73</v>
      </c>
      <c r="AG15" s="104">
        <f>-IFERROR(VLOOKUP($W15,'[10]Trial Blc'!$B$3:AP$701,AG$1,FALSE),0)</f>
        <v>967.83</v>
      </c>
      <c r="AH15" s="104">
        <f>-IFERROR(VLOOKUP($W15,'[10]Trial Blc'!$B$3:AQ$701,AH$1,FALSE),0)</f>
        <v>983.93</v>
      </c>
      <c r="AI15" s="104">
        <f>-IFERROR(VLOOKUP($W15,'[10]Trial Blc'!$B$3:AR$701,AI$1,FALSE),0)</f>
        <v>1000.03</v>
      </c>
      <c r="AJ15" s="104">
        <f>-IFERROR(VLOOKUP($W15,'[10]Trial Blc'!$B$3:AS$701,AJ$1,FALSE),0)</f>
        <v>3452.8</v>
      </c>
      <c r="AK15" s="104">
        <f>-IFERROR(VLOOKUP($W15,'[10]Trial Blc'!$B$3:AT$701,AK$1,FALSE),0)</f>
        <v>3550.36</v>
      </c>
      <c r="AL15" s="104">
        <f>-IFERROR(VLOOKUP($W15,'[10]Trial Blc'!$B$3:AU$701,AL$1,FALSE),0)</f>
        <v>3647.92</v>
      </c>
      <c r="AM15" s="104">
        <f>-IFERROR(VLOOKUP($W15,'[10]Trial Blc'!$B$3:AV$701,AM$1,FALSE),0)</f>
        <v>3745.48</v>
      </c>
      <c r="AN15" s="104">
        <f>-IFERROR(VLOOKUP($W15,'[10]Trial Blc'!$B$3:AW$701,AN$1,FALSE),0)</f>
        <v>3843.04</v>
      </c>
      <c r="AO15" s="7">
        <f>AVERAGE(AB15:AN15)</f>
        <v>1983.9538461538464</v>
      </c>
      <c r="AP15" s="9">
        <f>-'[10]A-3 COA'!K69-'[10]A-3 COA'!K70</f>
        <v>1500</v>
      </c>
    </row>
    <row r="16" spans="1:42" s="7" customFormat="1" ht="12" x14ac:dyDescent="0.3">
      <c r="A16" s="145">
        <v>1100</v>
      </c>
      <c r="B16" s="7" t="s">
        <v>39</v>
      </c>
      <c r="C16" s="9" t="s">
        <v>40</v>
      </c>
      <c r="D16" s="104">
        <f>IFERROR(VLOOKUP($A16,'[10]Trial Blc'!$B$3:O$701,D$1,FALSE),0)</f>
        <v>125773.98</v>
      </c>
      <c r="E16" s="10"/>
      <c r="F16" s="9"/>
      <c r="G16" s="10">
        <f>SUM(D16:F16)</f>
        <v>125773.98</v>
      </c>
      <c r="H16" s="104">
        <f>IFERROR(VLOOKUP($A16,'[10]Trial Blc'!$B$3:S$701,H$1,FALSE),0)</f>
        <v>125773.98</v>
      </c>
      <c r="I16" s="104">
        <f>IFERROR(VLOOKUP($A16,'[10]Trial Blc'!$B$3:T$701,I$1,FALSE),0)</f>
        <v>125773.98</v>
      </c>
      <c r="J16" s="104">
        <f>IFERROR(VLOOKUP($A16,'[10]Trial Blc'!$B$3:U$701,J$1,FALSE),0)</f>
        <v>125773.98</v>
      </c>
      <c r="K16" s="104">
        <f>IFERROR(VLOOKUP($A16,'[10]Trial Blc'!$B$3:V$701,K$1,FALSE),0)</f>
        <v>125773.98</v>
      </c>
      <c r="L16" s="104">
        <f>IFERROR(VLOOKUP($A16,'[10]Trial Blc'!$B$3:W$701,L$1,FALSE),0)</f>
        <v>125773.98</v>
      </c>
      <c r="M16" s="104">
        <f>IFERROR(VLOOKUP($A16,'[10]Trial Blc'!$B$3:X$701,M$1,FALSE),0)</f>
        <v>131714.98000000001</v>
      </c>
      <c r="N16" s="104">
        <f>IFERROR(VLOOKUP($A16,'[10]Trial Blc'!$B$3:Y$701,N$1,FALSE),0)</f>
        <v>131714.98000000001</v>
      </c>
      <c r="O16" s="104">
        <f>IFERROR(VLOOKUP($A16,'[10]Trial Blc'!$B$3:Z$701,O$1,FALSE),0)</f>
        <v>131714.98000000001</v>
      </c>
      <c r="P16" s="104">
        <f>IFERROR(VLOOKUP($A16,'[10]Trial Blc'!$B$3:AA$701,P$1,FALSE),0)</f>
        <v>131714.98000000001</v>
      </c>
      <c r="Q16" s="104">
        <f>IFERROR(VLOOKUP($A16,'[10]Trial Blc'!$B$3:AB$701,Q$1,FALSE),0)</f>
        <v>135855.23000000001</v>
      </c>
      <c r="R16" s="104">
        <f>IFERROR(VLOOKUP($A16,'[10]Trial Blc'!$B$3:AC$701,R$1,FALSE),0)</f>
        <v>135855.23000000001</v>
      </c>
      <c r="S16" s="104">
        <f>IFERROR(VLOOKUP($A16,'[10]Trial Blc'!$B$3:AD$701,S$1,FALSE),0)</f>
        <v>183363.44</v>
      </c>
      <c r="T16" s="7">
        <f>AVERAGE(G16:S16)</f>
        <v>133582.9</v>
      </c>
      <c r="U16" s="9"/>
      <c r="W16" s="145">
        <v>1895</v>
      </c>
      <c r="X16" s="7" t="s">
        <v>41</v>
      </c>
      <c r="Y16" s="104">
        <f>-IFERROR(VLOOKUP($W16,'[10]Trial Blc'!$B$3:AH$701,Y$1,FALSE),0)</f>
        <v>12835.99</v>
      </c>
      <c r="Z16" s="9"/>
      <c r="AA16" s="10"/>
      <c r="AB16" s="10">
        <f>SUM(Y16:AA16)</f>
        <v>12835.99</v>
      </c>
      <c r="AC16" s="104">
        <f>-IFERROR(VLOOKUP($W16,'[10]Trial Blc'!$B$3:AL$701,AC$1,FALSE),0)</f>
        <v>13360.04</v>
      </c>
      <c r="AD16" s="104">
        <f>-IFERROR(VLOOKUP($W16,'[10]Trial Blc'!$B$3:AM$701,AD$1,FALSE),0)</f>
        <v>13884.09</v>
      </c>
      <c r="AE16" s="104">
        <f>-IFERROR(VLOOKUP($W16,'[10]Trial Blc'!$B$3:AN$701,AE$1,FALSE),0)</f>
        <v>14408.14</v>
      </c>
      <c r="AF16" s="104">
        <f>-IFERROR(VLOOKUP($W16,'[10]Trial Blc'!$B$3:AO$701,AF$1,FALSE),0)</f>
        <v>14932.19</v>
      </c>
      <c r="AG16" s="104">
        <f>-IFERROR(VLOOKUP($W16,'[10]Trial Blc'!$B$3:AP$701,AG$1,FALSE),0)</f>
        <v>15456.24</v>
      </c>
      <c r="AH16" s="104">
        <f>-IFERROR(VLOOKUP($W16,'[10]Trial Blc'!$B$3:AQ$701,AH$1,FALSE),0)</f>
        <v>16005.05</v>
      </c>
      <c r="AI16" s="104">
        <f>-IFERROR(VLOOKUP($W16,'[10]Trial Blc'!$B$3:AR$701,AI$1,FALSE),0)</f>
        <v>16553.86</v>
      </c>
      <c r="AJ16" s="104">
        <f>-IFERROR(VLOOKUP($W16,'[10]Trial Blc'!$B$3:AS$701,AJ$1,FALSE),0)</f>
        <v>17102.669999999998</v>
      </c>
      <c r="AK16" s="104">
        <f>-IFERROR(VLOOKUP($W16,'[10]Trial Blc'!$B$3:AT$701,AK$1,FALSE),0)</f>
        <v>17651.48</v>
      </c>
      <c r="AL16" s="104">
        <f>-IFERROR(VLOOKUP($W16,'[10]Trial Blc'!$B$3:AU$701,AL$1,FALSE),0)</f>
        <v>18217.54</v>
      </c>
      <c r="AM16" s="104">
        <f>-IFERROR(VLOOKUP($W16,'[10]Trial Blc'!$B$3:AV$701,AM$1,FALSE),0)</f>
        <v>18783.599999999999</v>
      </c>
      <c r="AN16" s="104">
        <f>-IFERROR(VLOOKUP($W16,'[10]Trial Blc'!$B$3:AW$701,AN$1,FALSE),0)</f>
        <v>19547.61</v>
      </c>
      <c r="AO16" s="7">
        <f>AVERAGE(AB16:AN16)</f>
        <v>16056.807692307697</v>
      </c>
      <c r="AP16" s="9"/>
    </row>
    <row r="17" spans="1:42" s="7" customFormat="1" ht="12" x14ac:dyDescent="0.3">
      <c r="A17" s="145"/>
      <c r="B17" s="7" t="s">
        <v>42</v>
      </c>
      <c r="C17" s="9"/>
      <c r="D17" s="104">
        <f>IFERROR(VLOOKUP($A17,'[10]Trial Blc'!$B$3:O$701,D$1,FALSE),0)</f>
        <v>0</v>
      </c>
      <c r="E17" s="10"/>
      <c r="F17" s="9"/>
      <c r="G17" s="10"/>
      <c r="H17" s="104">
        <f>IFERROR(VLOOKUP($A17,'[10]Trial Blc'!$B$3:S$701,H$1,FALSE),0)</f>
        <v>0</v>
      </c>
      <c r="I17" s="104">
        <f>IFERROR(VLOOKUP($A17,'[10]Trial Blc'!$B$3:T$701,I$1,FALSE),0)</f>
        <v>0</v>
      </c>
      <c r="J17" s="104">
        <f>IFERROR(VLOOKUP($A17,'[10]Trial Blc'!$B$3:U$701,J$1,FALSE),0)</f>
        <v>0</v>
      </c>
      <c r="K17" s="104">
        <f>IFERROR(VLOOKUP($A17,'[10]Trial Blc'!$B$3:V$701,K$1,FALSE),0)</f>
        <v>0</v>
      </c>
      <c r="L17" s="104">
        <f>IFERROR(VLOOKUP($A17,'[10]Trial Blc'!$B$3:W$701,L$1,FALSE),0)</f>
        <v>0</v>
      </c>
      <c r="M17" s="104">
        <f>IFERROR(VLOOKUP($A17,'[10]Trial Blc'!$B$3:X$701,M$1,FALSE),0)</f>
        <v>0</v>
      </c>
      <c r="N17" s="104">
        <f>IFERROR(VLOOKUP($A17,'[10]Trial Blc'!$B$3:Y$701,N$1,FALSE),0)</f>
        <v>0</v>
      </c>
      <c r="O17" s="104">
        <f>IFERROR(VLOOKUP($A17,'[10]Trial Blc'!$B$3:Z$701,O$1,FALSE),0)</f>
        <v>0</v>
      </c>
      <c r="P17" s="104">
        <f>IFERROR(VLOOKUP($A17,'[10]Trial Blc'!$B$3:AA$701,P$1,FALSE),0)</f>
        <v>0</v>
      </c>
      <c r="Q17" s="104">
        <f>IFERROR(VLOOKUP($A17,'[10]Trial Blc'!$B$3:AB$701,Q$1,FALSE),0)</f>
        <v>0</v>
      </c>
      <c r="R17" s="104">
        <f>IFERROR(VLOOKUP($A17,'[10]Trial Blc'!$B$3:AC$701,R$1,FALSE),0)</f>
        <v>0</v>
      </c>
      <c r="S17" s="104">
        <f>IFERROR(VLOOKUP($A17,'[10]Trial Blc'!$B$3:AD$701,S$1,FALSE),0)</f>
        <v>0</v>
      </c>
      <c r="T17" s="11"/>
      <c r="U17" s="9"/>
      <c r="V17" s="11"/>
      <c r="W17" s="145"/>
      <c r="X17" s="11"/>
      <c r="Y17" s="10"/>
      <c r="Z17" s="9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1"/>
      <c r="AP17" s="9"/>
    </row>
    <row r="18" spans="1:42" s="7" customFormat="1" ht="10.5" x14ac:dyDescent="0.25">
      <c r="A18" s="145"/>
      <c r="B18" s="8" t="s">
        <v>43</v>
      </c>
      <c r="C18" s="9"/>
      <c r="D18" s="10"/>
      <c r="E18" s="10"/>
      <c r="F18" s="9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1"/>
      <c r="U18" s="9"/>
      <c r="V18" s="11"/>
      <c r="W18" s="145"/>
      <c r="X18" s="13" t="s">
        <v>43</v>
      </c>
      <c r="Y18" s="10"/>
      <c r="Z18" s="12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1"/>
      <c r="AP18" s="12"/>
    </row>
    <row r="19" spans="1:42" s="7" customFormat="1" ht="12" x14ac:dyDescent="0.3">
      <c r="A19" s="145">
        <v>1035</v>
      </c>
      <c r="B19" s="7" t="s">
        <v>44</v>
      </c>
      <c r="C19" s="9" t="s">
        <v>45</v>
      </c>
      <c r="D19" s="104">
        <f>IFERROR(VLOOKUP($A19,'[10]Trial Blc'!$B$3:O$701,D$1,FALSE),0)</f>
        <v>70027.44</v>
      </c>
      <c r="E19" s="10"/>
      <c r="F19" s="9"/>
      <c r="G19" s="10">
        <f>SUM(D19:F19)</f>
        <v>70027.44</v>
      </c>
      <c r="H19" s="104">
        <f>IFERROR(VLOOKUP($A19,'[10]Trial Blc'!$B$3:S$701,H$1,FALSE),0)</f>
        <v>70027.44</v>
      </c>
      <c r="I19" s="104">
        <f>IFERROR(VLOOKUP($A19,'[10]Trial Blc'!$B$3:T$701,I$1,FALSE),0)</f>
        <v>70027.44</v>
      </c>
      <c r="J19" s="104">
        <f>IFERROR(VLOOKUP($A19,'[10]Trial Blc'!$B$3:U$701,J$1,FALSE),0)</f>
        <v>70027.44</v>
      </c>
      <c r="K19" s="104">
        <f>IFERROR(VLOOKUP($A19,'[10]Trial Blc'!$B$3:V$701,K$1,FALSE),0)</f>
        <v>70027.44</v>
      </c>
      <c r="L19" s="104">
        <f>IFERROR(VLOOKUP($A19,'[10]Trial Blc'!$B$3:W$701,L$1,FALSE),0)</f>
        <v>70027.44</v>
      </c>
      <c r="M19" s="104">
        <f>IFERROR(VLOOKUP($A19,'[10]Trial Blc'!$B$3:X$701,M$1,FALSE),0)</f>
        <v>70027.44</v>
      </c>
      <c r="N19" s="104">
        <f>IFERROR(VLOOKUP($A19,'[10]Trial Blc'!$B$3:Y$701,N$1,FALSE),0)</f>
        <v>70027.44</v>
      </c>
      <c r="O19" s="104">
        <f>IFERROR(VLOOKUP($A19,'[10]Trial Blc'!$B$3:Z$701,O$1,FALSE),0)</f>
        <v>70027.44</v>
      </c>
      <c r="P19" s="104">
        <f>IFERROR(VLOOKUP($A19,'[10]Trial Blc'!$B$3:AA$701,P$1,FALSE),0)</f>
        <v>70027.44</v>
      </c>
      <c r="Q19" s="104">
        <f>IFERROR(VLOOKUP($A19,'[10]Trial Blc'!$B$3:AB$701,Q$1,FALSE),0)</f>
        <v>70027.44</v>
      </c>
      <c r="R19" s="104">
        <f>IFERROR(VLOOKUP($A19,'[10]Trial Blc'!$B$3:AC$701,R$1,FALSE),0)</f>
        <v>70027.44</v>
      </c>
      <c r="S19" s="104">
        <f>IFERROR(VLOOKUP($A19,'[10]Trial Blc'!$B$3:AD$701,S$1,FALSE),0)</f>
        <v>70027.44</v>
      </c>
      <c r="T19" s="7">
        <f>AVERAGE(G19:S19)</f>
        <v>70027.439999999973</v>
      </c>
      <c r="U19" s="9"/>
      <c r="W19" s="145"/>
      <c r="Y19" s="10"/>
      <c r="Z19" s="9"/>
      <c r="AA19" s="10"/>
      <c r="AB19" s="10">
        <f>SUM(Y19:AA19)</f>
        <v>0</v>
      </c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1"/>
      <c r="AP19" s="9"/>
    </row>
    <row r="20" spans="1:42" s="7" customFormat="1" ht="12" x14ac:dyDescent="0.3">
      <c r="A20" s="145">
        <v>1055</v>
      </c>
      <c r="B20" s="7" t="s">
        <v>46</v>
      </c>
      <c r="C20" s="9" t="s">
        <v>47</v>
      </c>
      <c r="D20" s="104">
        <f>IFERROR(VLOOKUP($A20,'[10]Trial Blc'!$B$3:O$701,D$1,FALSE),0)</f>
        <v>2666897.46</v>
      </c>
      <c r="E20" s="10"/>
      <c r="F20" s="9"/>
      <c r="G20" s="10">
        <f>SUM(D20:F20)</f>
        <v>2666897.46</v>
      </c>
      <c r="H20" s="104">
        <f>IFERROR(VLOOKUP($A20,'[10]Trial Blc'!$B$3:S$701,H$1,FALSE),0)</f>
        <v>2666897.46</v>
      </c>
      <c r="I20" s="104">
        <f>IFERROR(VLOOKUP($A20,'[10]Trial Blc'!$B$3:T$701,I$1,FALSE),0)</f>
        <v>2664113.4</v>
      </c>
      <c r="J20" s="104">
        <f>IFERROR(VLOOKUP($A20,'[10]Trial Blc'!$B$3:U$701,J$1,FALSE),0)</f>
        <v>2664113.4</v>
      </c>
      <c r="K20" s="104">
        <f>IFERROR(VLOOKUP($A20,'[10]Trial Blc'!$B$3:V$701,K$1,FALSE),0)</f>
        <v>2666583</v>
      </c>
      <c r="L20" s="104">
        <f>IFERROR(VLOOKUP($A20,'[10]Trial Blc'!$B$3:W$701,L$1,FALSE),0)</f>
        <v>2666583</v>
      </c>
      <c r="M20" s="104">
        <f>IFERROR(VLOOKUP($A20,'[10]Trial Blc'!$B$3:X$701,M$1,FALSE),0)</f>
        <v>2666583</v>
      </c>
      <c r="N20" s="104">
        <f>IFERROR(VLOOKUP($A20,'[10]Trial Blc'!$B$3:Y$701,N$1,FALSE),0)</f>
        <v>2666583</v>
      </c>
      <c r="O20" s="104">
        <f>IFERROR(VLOOKUP($A20,'[10]Trial Blc'!$B$3:Z$701,O$1,FALSE),0)</f>
        <v>2539910</v>
      </c>
      <c r="P20" s="104">
        <f>IFERROR(VLOOKUP($A20,'[10]Trial Blc'!$B$3:AA$701,P$1,FALSE),0)</f>
        <v>2539910</v>
      </c>
      <c r="Q20" s="104">
        <f>IFERROR(VLOOKUP($A20,'[10]Trial Blc'!$B$3:AB$701,Q$1,FALSE),0)</f>
        <v>2539910</v>
      </c>
      <c r="R20" s="104">
        <f>IFERROR(VLOOKUP($A20,'[10]Trial Blc'!$B$3:AC$701,R$1,FALSE),0)</f>
        <v>2540441.86</v>
      </c>
      <c r="S20" s="104">
        <f>IFERROR(VLOOKUP($A20,'[10]Trial Blc'!$B$3:AD$701,S$1,FALSE),0)</f>
        <v>2541529.69</v>
      </c>
      <c r="T20" s="11">
        <f>AVERAGE(G20:S20)</f>
        <v>2617696.5592307691</v>
      </c>
      <c r="U20" s="9">
        <f>+'[10]A-3 COA'!K11+'[10]A-3 COA'!K12</f>
        <v>-77952</v>
      </c>
      <c r="V20" s="11"/>
      <c r="W20" s="145">
        <v>1850</v>
      </c>
      <c r="X20" s="11" t="s">
        <v>48</v>
      </c>
      <c r="Y20" s="104">
        <f>-IFERROR(VLOOKUP($W20,'[10]Trial Blc'!$B$3:AH$701,Y$1,FALSE),0)</f>
        <v>862093.56</v>
      </c>
      <c r="Z20" s="9"/>
      <c r="AA20" s="10"/>
      <c r="AB20" s="10">
        <f>SUM(Y20:AA20)</f>
        <v>862093.56</v>
      </c>
      <c r="AC20" s="104">
        <f>-IFERROR(VLOOKUP($W20,'[10]Trial Blc'!$B$3:AL$701,AC$1,FALSE),0)</f>
        <v>869056.74</v>
      </c>
      <c r="AD20" s="104">
        <f>-IFERROR(VLOOKUP($W20,'[10]Trial Blc'!$B$3:AM$701,AD$1,FALSE),0)</f>
        <v>873235.86</v>
      </c>
      <c r="AE20" s="104">
        <f>-IFERROR(VLOOKUP($W20,'[10]Trial Blc'!$B$3:AN$701,AE$1,FALSE),0)</f>
        <v>880191.77</v>
      </c>
      <c r="AF20" s="104">
        <f>-IFERROR(VLOOKUP($W20,'[10]Trial Blc'!$B$3:AO$701,AF$1,FALSE),0)</f>
        <v>889617.28</v>
      </c>
      <c r="AG20" s="104">
        <f>-IFERROR(VLOOKUP($W20,'[10]Trial Blc'!$B$3:AP$701,AG$1,FALSE),0)</f>
        <v>896579.64</v>
      </c>
      <c r="AH20" s="104">
        <f>-IFERROR(VLOOKUP($W20,'[10]Trial Blc'!$B$3:AQ$701,AH$1,FALSE),0)</f>
        <v>894887.72</v>
      </c>
      <c r="AI20" s="104">
        <f>-IFERROR(VLOOKUP($W20,'[10]Trial Blc'!$B$3:AR$701,AI$1,FALSE),0)</f>
        <v>901850.08</v>
      </c>
      <c r="AJ20" s="104">
        <f>-IFERROR(VLOOKUP($W20,'[10]Trial Blc'!$B$3:AS$701,AJ$1,FALSE),0)</f>
        <v>782024.44</v>
      </c>
      <c r="AK20" s="104">
        <f>-IFERROR(VLOOKUP($W20,'[10]Trial Blc'!$B$3:AT$701,AK$1,FALSE),0)</f>
        <v>788656.06</v>
      </c>
      <c r="AL20" s="104">
        <f>-IFERROR(VLOOKUP($W20,'[10]Trial Blc'!$B$3:AU$701,AL$1,FALSE),0)</f>
        <v>795287.68</v>
      </c>
      <c r="AM20" s="104">
        <f>-IFERROR(VLOOKUP($W20,'[10]Trial Blc'!$B$3:AV$701,AM$1,FALSE),0)</f>
        <v>801920.69</v>
      </c>
      <c r="AN20" s="104">
        <f>-IFERROR(VLOOKUP($W20,'[10]Trial Blc'!$B$3:AW$701,AN$1,FALSE),0)</f>
        <v>808556.54</v>
      </c>
      <c r="AO20" s="7">
        <f>AVERAGE(AB20:AN20)</f>
        <v>849535.23538461525</v>
      </c>
      <c r="AP20" s="9">
        <f>-'[10]A-3 COA'!K65-'[10]A-3 COA'!K66</f>
        <v>-75223</v>
      </c>
    </row>
    <row r="21" spans="1:42" s="7" customFormat="1" ht="14.25" customHeight="1" x14ac:dyDescent="0.3">
      <c r="A21" s="145">
        <v>1105</v>
      </c>
      <c r="B21" s="7" t="s">
        <v>49</v>
      </c>
      <c r="C21" s="9" t="s">
        <v>50</v>
      </c>
      <c r="D21" s="104">
        <f>IFERROR(VLOOKUP($A21,'[10]Trial Blc'!$B$3:O$701,D$1,FALSE),0)</f>
        <v>3200903.25</v>
      </c>
      <c r="E21" s="10"/>
      <c r="F21" s="9"/>
      <c r="G21" s="10">
        <f>SUM(D21:F21)</f>
        <v>3200903.25</v>
      </c>
      <c r="H21" s="104">
        <f>IFERROR(VLOOKUP($A21,'[10]Trial Blc'!$B$3:S$701,H$1,FALSE),0)</f>
        <v>3200903.25</v>
      </c>
      <c r="I21" s="104">
        <f>IFERROR(VLOOKUP($A21,'[10]Trial Blc'!$B$3:T$701,I$1,FALSE),0)</f>
        <v>3203697.06</v>
      </c>
      <c r="J21" s="104">
        <f>IFERROR(VLOOKUP($A21,'[10]Trial Blc'!$B$3:U$701,J$1,FALSE),0)</f>
        <v>3203697.06</v>
      </c>
      <c r="K21" s="104">
        <f>IFERROR(VLOOKUP($A21,'[10]Trial Blc'!$B$3:V$701,K$1,FALSE),0)</f>
        <v>3204746.06</v>
      </c>
      <c r="L21" s="104">
        <f>IFERROR(VLOOKUP($A21,'[10]Trial Blc'!$B$3:W$701,L$1,FALSE),0)</f>
        <v>3204947.57</v>
      </c>
      <c r="M21" s="104">
        <f>IFERROR(VLOOKUP($A21,'[10]Trial Blc'!$B$3:X$701,M$1,FALSE),0)</f>
        <v>3204947.57</v>
      </c>
      <c r="N21" s="104">
        <f>IFERROR(VLOOKUP($A21,'[10]Trial Blc'!$B$3:Y$701,N$1,FALSE),0)</f>
        <v>3204947.57</v>
      </c>
      <c r="O21" s="104">
        <f>IFERROR(VLOOKUP($A21,'[10]Trial Blc'!$B$3:Z$701,O$1,FALSE),0)</f>
        <v>3214828.02</v>
      </c>
      <c r="P21" s="104">
        <f>IFERROR(VLOOKUP($A21,'[10]Trial Blc'!$B$3:AA$701,P$1,FALSE),0)</f>
        <v>3215052.18</v>
      </c>
      <c r="Q21" s="104">
        <f>IFERROR(VLOOKUP($A21,'[10]Trial Blc'!$B$3:AB$701,Q$1,FALSE),0)</f>
        <v>3221203.9</v>
      </c>
      <c r="R21" s="104">
        <f>IFERROR(VLOOKUP($A21,'[10]Trial Blc'!$B$3:AC$701,R$1,FALSE),0)</f>
        <v>3221203.9</v>
      </c>
      <c r="S21" s="104">
        <f>IFERROR(VLOOKUP($A21,'[10]Trial Blc'!$B$3:AD$701,S$1,FALSE),0)</f>
        <v>3221203.9</v>
      </c>
      <c r="T21" s="7">
        <f>AVERAGE(G21:S21)</f>
        <v>3209406.2530769231</v>
      </c>
      <c r="U21" s="9">
        <f>+'[10]A-3 COA'!K15</f>
        <v>5860</v>
      </c>
      <c r="W21" s="145">
        <v>1900</v>
      </c>
      <c r="X21" s="7" t="s">
        <v>51</v>
      </c>
      <c r="Y21" s="104">
        <f>-IFERROR(VLOOKUP($W21,'[10]Trial Blc'!$B$3:AH$701,Y$1,FALSE),0)</f>
        <v>2194603.6</v>
      </c>
      <c r="Z21" s="9"/>
      <c r="AA21" s="10"/>
      <c r="AB21" s="10">
        <f>SUM(Y21:AA21)</f>
        <v>2194603.6</v>
      </c>
      <c r="AC21" s="104">
        <f>-IFERROR(VLOOKUP($W21,'[10]Trial Blc'!$B$3:AL$701,AC$1,FALSE),0)</f>
        <v>2207940.7000000002</v>
      </c>
      <c r="AD21" s="104">
        <f>-IFERROR(VLOOKUP($W21,'[10]Trial Blc'!$B$3:AM$701,AD$1,FALSE),0)</f>
        <v>2221289.44</v>
      </c>
      <c r="AE21" s="104">
        <f>-IFERROR(VLOOKUP($W21,'[10]Trial Blc'!$B$3:AN$701,AE$1,FALSE),0)</f>
        <v>2234638.1800000002</v>
      </c>
      <c r="AF21" s="104">
        <f>-IFERROR(VLOOKUP($W21,'[10]Trial Blc'!$B$3:AO$701,AF$1,FALSE),0)</f>
        <v>2247991.29</v>
      </c>
      <c r="AG21" s="104">
        <f>-IFERROR(VLOOKUP($W21,'[10]Trial Blc'!$B$3:AP$701,AG$1,FALSE),0)</f>
        <v>2260699.4500000002</v>
      </c>
      <c r="AH21" s="104">
        <f>-IFERROR(VLOOKUP($W21,'[10]Trial Blc'!$B$3:AQ$701,AH$1,FALSE),0)</f>
        <v>2274053.4</v>
      </c>
      <c r="AI21" s="104">
        <f>-IFERROR(VLOOKUP($W21,'[10]Trial Blc'!$B$3:AR$701,AI$1,FALSE),0)</f>
        <v>2287407.35</v>
      </c>
      <c r="AJ21" s="104">
        <f>-IFERROR(VLOOKUP($W21,'[10]Trial Blc'!$B$3:AS$701,AJ$1,FALSE),0)</f>
        <v>2279773.7999999998</v>
      </c>
      <c r="AK21" s="104">
        <f>-IFERROR(VLOOKUP($W21,'[10]Trial Blc'!$B$3:AT$701,AK$1,FALSE),0)</f>
        <v>2293169.86</v>
      </c>
      <c r="AL21" s="104">
        <f>-IFERROR(VLOOKUP($W21,'[10]Trial Blc'!$B$3:AU$701,AL$1,FALSE),0)</f>
        <v>2301020.08</v>
      </c>
      <c r="AM21" s="104">
        <f>-IFERROR(VLOOKUP($W21,'[10]Trial Blc'!$B$3:AV$701,AM$1,FALSE),0)</f>
        <v>2314441.7599999998</v>
      </c>
      <c r="AN21" s="104">
        <f>-IFERROR(VLOOKUP($W21,'[10]Trial Blc'!$B$3:AW$701,AN$1,FALSE),0)</f>
        <v>2327863.44</v>
      </c>
      <c r="AO21" s="7">
        <f>AVERAGE(AB21:AN21)</f>
        <v>2264991.7192307692</v>
      </c>
      <c r="AP21" s="9">
        <f>-'[10]A-3 COA'!K71</f>
        <v>-12916</v>
      </c>
    </row>
    <row r="22" spans="1:42" s="7" customFormat="1" ht="12" x14ac:dyDescent="0.3">
      <c r="A22" s="145">
        <v>1115</v>
      </c>
      <c r="B22" s="7" t="s">
        <v>52</v>
      </c>
      <c r="C22" s="9" t="s">
        <v>53</v>
      </c>
      <c r="D22" s="104">
        <f>IFERROR(VLOOKUP($A22,'[10]Trial Blc'!$B$3:O$701,D$1,FALSE),0)</f>
        <v>667035.21</v>
      </c>
      <c r="E22" s="10"/>
      <c r="F22" s="9"/>
      <c r="G22" s="10">
        <f>SUM(D22:F22)</f>
        <v>667035.21</v>
      </c>
      <c r="H22" s="104">
        <f>IFERROR(VLOOKUP($A22,'[10]Trial Blc'!$B$3:S$701,H$1,FALSE),0)</f>
        <v>667156.15</v>
      </c>
      <c r="I22" s="104">
        <f>IFERROR(VLOOKUP($A22,'[10]Trial Blc'!$B$3:T$701,I$1,FALSE),0)</f>
        <v>667444.12</v>
      </c>
      <c r="J22" s="104">
        <f>IFERROR(VLOOKUP($A22,'[10]Trial Blc'!$B$3:U$701,J$1,FALSE),0)</f>
        <v>667444.12</v>
      </c>
      <c r="K22" s="104">
        <f>IFERROR(VLOOKUP($A22,'[10]Trial Blc'!$B$3:V$701,K$1,FALSE),0)</f>
        <v>670258.03</v>
      </c>
      <c r="L22" s="104">
        <f>IFERROR(VLOOKUP($A22,'[10]Trial Blc'!$B$3:W$701,L$1,FALSE),0)</f>
        <v>670862.13</v>
      </c>
      <c r="M22" s="104">
        <f>IFERROR(VLOOKUP($A22,'[10]Trial Blc'!$B$3:X$701,M$1,FALSE),0)</f>
        <v>670862.13</v>
      </c>
      <c r="N22" s="104">
        <f>IFERROR(VLOOKUP($A22,'[10]Trial Blc'!$B$3:Y$701,N$1,FALSE),0)</f>
        <v>672602.1</v>
      </c>
      <c r="O22" s="104">
        <f>IFERROR(VLOOKUP($A22,'[10]Trial Blc'!$B$3:Z$701,O$1,FALSE),0)</f>
        <v>665927.1</v>
      </c>
      <c r="P22" s="104">
        <f>IFERROR(VLOOKUP($A22,'[10]Trial Blc'!$B$3:AA$701,P$1,FALSE),0)</f>
        <v>665927.1</v>
      </c>
      <c r="Q22" s="104">
        <f>IFERROR(VLOOKUP($A22,'[10]Trial Blc'!$B$3:AB$701,Q$1,FALSE),0)</f>
        <v>665927.1</v>
      </c>
      <c r="R22" s="104">
        <f>IFERROR(VLOOKUP($A22,'[10]Trial Blc'!$B$3:AC$701,R$1,FALSE),0)</f>
        <v>665927.1</v>
      </c>
      <c r="S22" s="104">
        <f>IFERROR(VLOOKUP($A22,'[10]Trial Blc'!$B$3:AD$701,S$1,FALSE),0)</f>
        <v>665927.1</v>
      </c>
      <c r="T22" s="7">
        <f>AVERAGE(G22:S22)</f>
        <v>667946.11461538449</v>
      </c>
      <c r="U22" s="9">
        <f>+'[10]A-3 COA'!K16</f>
        <v>-4108</v>
      </c>
      <c r="W22" s="145">
        <v>1910</v>
      </c>
      <c r="X22" s="7" t="s">
        <v>54</v>
      </c>
      <c r="Y22" s="104">
        <f>-IFERROR(VLOOKUP($W22,'[10]Trial Blc'!$B$3:AH$701,Y$1,FALSE),0)</f>
        <v>163593.62</v>
      </c>
      <c r="Z22" s="9"/>
      <c r="AA22" s="10"/>
      <c r="AB22" s="10">
        <f>SUM(Y22:AA22)</f>
        <v>163593.62</v>
      </c>
      <c r="AC22" s="104">
        <f>-IFERROR(VLOOKUP($W22,'[10]Trial Blc'!$B$3:AL$701,AC$1,FALSE),0)</f>
        <v>166120.73000000001</v>
      </c>
      <c r="AD22" s="104">
        <f>-IFERROR(VLOOKUP($W22,'[10]Trial Blc'!$B$3:AM$701,AD$1,FALSE),0)</f>
        <v>166605</v>
      </c>
      <c r="AE22" s="104">
        <f>-IFERROR(VLOOKUP($W22,'[10]Trial Blc'!$B$3:AN$701,AE$1,FALSE),0)</f>
        <v>169133.2</v>
      </c>
      <c r="AF22" s="104">
        <f>-IFERROR(VLOOKUP($W22,'[10]Trial Blc'!$B$3:AO$701,AF$1,FALSE),0)</f>
        <v>167601.45000000001</v>
      </c>
      <c r="AG22" s="104">
        <f>-IFERROR(VLOOKUP($W22,'[10]Trial Blc'!$B$3:AP$701,AG$1,FALSE),0)</f>
        <v>168893.3</v>
      </c>
      <c r="AH22" s="104">
        <f>-IFERROR(VLOOKUP($W22,'[10]Trial Blc'!$B$3:AQ$701,AH$1,FALSE),0)</f>
        <v>171434.44</v>
      </c>
      <c r="AI22" s="104">
        <f>-IFERROR(VLOOKUP($W22,'[10]Trial Blc'!$B$3:AR$701,AI$1,FALSE),0)</f>
        <v>173982.18</v>
      </c>
      <c r="AJ22" s="104">
        <f>-IFERROR(VLOOKUP($W22,'[10]Trial Blc'!$B$3:AS$701,AJ$1,FALSE),0)</f>
        <v>169452.59</v>
      </c>
      <c r="AK22" s="104">
        <f>-IFERROR(VLOOKUP($W22,'[10]Trial Blc'!$B$3:AT$701,AK$1,FALSE),0)</f>
        <v>171975.05</v>
      </c>
      <c r="AL22" s="104">
        <f>-IFERROR(VLOOKUP($W22,'[10]Trial Blc'!$B$3:AU$701,AL$1,FALSE),0)</f>
        <v>174497.51</v>
      </c>
      <c r="AM22" s="104">
        <f>-IFERROR(VLOOKUP($W22,'[10]Trial Blc'!$B$3:AV$701,AM$1,FALSE),0)</f>
        <v>177019.97</v>
      </c>
      <c r="AN22" s="104">
        <f>-IFERROR(VLOOKUP($W22,'[10]Trial Blc'!$B$3:AW$701,AN$1,FALSE),0)</f>
        <v>179542.43</v>
      </c>
      <c r="AO22" s="7">
        <f>AVERAGE(AB22:AN22)</f>
        <v>170757.80538461541</v>
      </c>
      <c r="AP22" s="9">
        <f>-'[10]A-3 COA'!K72-'[10]A-3 COA'!K73</f>
        <v>-4356</v>
      </c>
    </row>
    <row r="23" spans="1:42" s="7" customFormat="1" ht="12" x14ac:dyDescent="0.3">
      <c r="A23" s="145">
        <v>1165</v>
      </c>
      <c r="B23" s="7" t="s">
        <v>55</v>
      </c>
      <c r="C23" s="9" t="s">
        <v>56</v>
      </c>
      <c r="D23" s="104">
        <f>IFERROR(VLOOKUP($A23,'[10]Trial Blc'!$B$3:O$701,D$1,FALSE),0)</f>
        <v>2745</v>
      </c>
      <c r="E23" s="10"/>
      <c r="F23" s="9"/>
      <c r="G23" s="10">
        <f>SUM(D23:F23)</f>
        <v>2745</v>
      </c>
      <c r="H23" s="104">
        <f>IFERROR(VLOOKUP($A23,'[10]Trial Blc'!$B$3:S$701,H$1,FALSE),0)</f>
        <v>2745</v>
      </c>
      <c r="I23" s="104">
        <f>IFERROR(VLOOKUP($A23,'[10]Trial Blc'!$B$3:T$701,I$1,FALSE),0)</f>
        <v>2745</v>
      </c>
      <c r="J23" s="104">
        <f>IFERROR(VLOOKUP($A23,'[10]Trial Blc'!$B$3:U$701,J$1,FALSE),0)</f>
        <v>2745</v>
      </c>
      <c r="K23" s="104">
        <f>IFERROR(VLOOKUP($A23,'[10]Trial Blc'!$B$3:V$701,K$1,FALSE),0)</f>
        <v>2745</v>
      </c>
      <c r="L23" s="104">
        <f>IFERROR(VLOOKUP($A23,'[10]Trial Blc'!$B$3:W$701,L$1,FALSE),0)</f>
        <v>2745</v>
      </c>
      <c r="M23" s="104">
        <f>IFERROR(VLOOKUP($A23,'[10]Trial Blc'!$B$3:X$701,M$1,FALSE),0)</f>
        <v>2745</v>
      </c>
      <c r="N23" s="104">
        <f>IFERROR(VLOOKUP($A23,'[10]Trial Blc'!$B$3:Y$701,N$1,FALSE),0)</f>
        <v>2745</v>
      </c>
      <c r="O23" s="104">
        <f>IFERROR(VLOOKUP($A23,'[10]Trial Blc'!$B$3:Z$701,O$1,FALSE),0)</f>
        <v>2745</v>
      </c>
      <c r="P23" s="104">
        <f>IFERROR(VLOOKUP($A23,'[10]Trial Blc'!$B$3:AA$701,P$1,FALSE),0)</f>
        <v>2745</v>
      </c>
      <c r="Q23" s="104">
        <f>IFERROR(VLOOKUP($A23,'[10]Trial Blc'!$B$3:AB$701,Q$1,FALSE),0)</f>
        <v>2745</v>
      </c>
      <c r="R23" s="104">
        <f>IFERROR(VLOOKUP($A23,'[10]Trial Blc'!$B$3:AC$701,R$1,FALSE),0)</f>
        <v>2745</v>
      </c>
      <c r="S23" s="104">
        <f>IFERROR(VLOOKUP($A23,'[10]Trial Blc'!$B$3:AD$701,S$1,FALSE),0)</f>
        <v>2745</v>
      </c>
      <c r="T23" s="7">
        <f>AVERAGE(G23:S23)</f>
        <v>2745</v>
      </c>
      <c r="U23" s="9"/>
      <c r="W23" s="145">
        <v>1960</v>
      </c>
      <c r="X23" s="7" t="s">
        <v>57</v>
      </c>
      <c r="Y23" s="104">
        <f>-IFERROR(VLOOKUP($W23,'[10]Trial Blc'!$B$3:AH$701,Y$1,FALSE),0)</f>
        <v>978.62</v>
      </c>
      <c r="Z23" s="9"/>
      <c r="AA23" s="10"/>
      <c r="AB23" s="10">
        <f>SUM(Y23:AA23)</f>
        <v>978.62</v>
      </c>
      <c r="AC23" s="104">
        <f>-IFERROR(VLOOKUP($W23,'[10]Trial Blc'!$B$3:AL$701,AC$1,FALSE),0)</f>
        <v>991.33</v>
      </c>
      <c r="AD23" s="104">
        <f>-IFERROR(VLOOKUP($W23,'[10]Trial Blc'!$B$3:AM$701,AD$1,FALSE),0)</f>
        <v>1004.04</v>
      </c>
      <c r="AE23" s="104">
        <f>-IFERROR(VLOOKUP($W23,'[10]Trial Blc'!$B$3:AN$701,AE$1,FALSE),0)</f>
        <v>1016.75</v>
      </c>
      <c r="AF23" s="104">
        <f>-IFERROR(VLOOKUP($W23,'[10]Trial Blc'!$B$3:AO$701,AF$1,FALSE),0)</f>
        <v>1029.46</v>
      </c>
      <c r="AG23" s="104">
        <f>-IFERROR(VLOOKUP($W23,'[10]Trial Blc'!$B$3:AP$701,AG$1,FALSE),0)</f>
        <v>1042.17</v>
      </c>
      <c r="AH23" s="104">
        <f>-IFERROR(VLOOKUP($W23,'[10]Trial Blc'!$B$3:AQ$701,AH$1,FALSE),0)</f>
        <v>1054.8800000000001</v>
      </c>
      <c r="AI23" s="104">
        <f>-IFERROR(VLOOKUP($W23,'[10]Trial Blc'!$B$3:AR$701,AI$1,FALSE),0)</f>
        <v>1067.5899999999999</v>
      </c>
      <c r="AJ23" s="104">
        <f>-IFERROR(VLOOKUP($W23,'[10]Trial Blc'!$B$3:AS$701,AJ$1,FALSE),0)</f>
        <v>1080.3</v>
      </c>
      <c r="AK23" s="104">
        <f>-IFERROR(VLOOKUP($W23,'[10]Trial Blc'!$B$3:AT$701,AK$1,FALSE),0)</f>
        <v>1093.01</v>
      </c>
      <c r="AL23" s="104">
        <f>-IFERROR(VLOOKUP($W23,'[10]Trial Blc'!$B$3:AU$701,AL$1,FALSE),0)</f>
        <v>1105.72</v>
      </c>
      <c r="AM23" s="104">
        <f>-IFERROR(VLOOKUP($W23,'[10]Trial Blc'!$B$3:AV$701,AM$1,FALSE),0)</f>
        <v>1118.43</v>
      </c>
      <c r="AN23" s="104">
        <f>-IFERROR(VLOOKUP($W23,'[10]Trial Blc'!$B$3:AW$701,AN$1,FALSE),0)</f>
        <v>1131.1400000000001</v>
      </c>
      <c r="AO23" s="7">
        <f>AVERAGE(AB23:AN23)</f>
        <v>1054.8799999999999</v>
      </c>
      <c r="AP23" s="9"/>
    </row>
    <row r="24" spans="1:42" s="7" customFormat="1" ht="10.5" x14ac:dyDescent="0.25">
      <c r="A24" s="145"/>
      <c r="B24" s="8" t="s">
        <v>58</v>
      </c>
      <c r="C24" s="9"/>
      <c r="D24" s="10"/>
      <c r="E24" s="10"/>
      <c r="F24" s="9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U24" s="9"/>
      <c r="W24" s="145"/>
      <c r="X24" s="8" t="s">
        <v>58</v>
      </c>
      <c r="Y24" s="10"/>
      <c r="Z24" s="9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1"/>
      <c r="AP24" s="9"/>
    </row>
    <row r="25" spans="1:42" s="7" customFormat="1" x14ac:dyDescent="0.2">
      <c r="A25" s="145"/>
      <c r="B25" s="7" t="s">
        <v>59</v>
      </c>
      <c r="C25" s="9"/>
      <c r="D25" s="10"/>
      <c r="E25" s="10"/>
      <c r="F25" s="9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U25" s="9"/>
      <c r="W25" s="145"/>
      <c r="Y25" s="10"/>
      <c r="Z25" s="9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1"/>
      <c r="AP25" s="9"/>
    </row>
    <row r="26" spans="1:42" s="7" customFormat="1" x14ac:dyDescent="0.2">
      <c r="A26" s="145"/>
      <c r="B26" s="7" t="s">
        <v>60</v>
      </c>
      <c r="C26" s="9"/>
      <c r="D26" s="10"/>
      <c r="E26" s="10"/>
      <c r="F26" s="9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U26" s="9"/>
      <c r="W26" s="145"/>
      <c r="Y26" s="10"/>
      <c r="Z26" s="9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1"/>
      <c r="AP26" s="9"/>
    </row>
    <row r="27" spans="1:42" s="7" customFormat="1" ht="12" x14ac:dyDescent="0.3">
      <c r="A27" s="145">
        <v>1110</v>
      </c>
      <c r="B27" s="7" t="s">
        <v>63</v>
      </c>
      <c r="C27" s="9" t="s">
        <v>64</v>
      </c>
      <c r="D27" s="104">
        <f>IFERROR(VLOOKUP($A27,'[10]Trial Blc'!$B$3:O$701,D$1,FALSE),0)</f>
        <v>66196.34</v>
      </c>
      <c r="E27" s="10"/>
      <c r="F27" s="9"/>
      <c r="G27" s="10">
        <f>SUM(D27:F27)</f>
        <v>66196.34</v>
      </c>
      <c r="H27" s="104">
        <f>IFERROR(VLOOKUP($A27,'[10]Trial Blc'!$B$3:S$701,H$1,FALSE),0)</f>
        <v>66196.34</v>
      </c>
      <c r="I27" s="104">
        <f>IFERROR(VLOOKUP($A27,'[10]Trial Blc'!$B$3:T$701,I$1,FALSE),0)</f>
        <v>66196.34</v>
      </c>
      <c r="J27" s="104">
        <f>IFERROR(VLOOKUP($A27,'[10]Trial Blc'!$B$3:U$701,J$1,FALSE),0)</f>
        <v>66196.34</v>
      </c>
      <c r="K27" s="104">
        <f>IFERROR(VLOOKUP($A27,'[10]Trial Blc'!$B$3:V$701,K$1,FALSE),0)</f>
        <v>66196.34</v>
      </c>
      <c r="L27" s="104">
        <f>IFERROR(VLOOKUP($A27,'[10]Trial Blc'!$B$3:W$701,L$1,FALSE),0)</f>
        <v>66196.34</v>
      </c>
      <c r="M27" s="104">
        <f>IFERROR(VLOOKUP($A27,'[10]Trial Blc'!$B$3:X$701,M$1,FALSE),0)</f>
        <v>66196.34</v>
      </c>
      <c r="N27" s="104">
        <f>IFERROR(VLOOKUP($A27,'[10]Trial Blc'!$B$3:Y$701,N$1,FALSE),0)</f>
        <v>66196.34</v>
      </c>
      <c r="O27" s="104">
        <f>IFERROR(VLOOKUP($A27,'[10]Trial Blc'!$B$3:Z$701,O$1,FALSE),0)</f>
        <v>66196.34</v>
      </c>
      <c r="P27" s="104">
        <f>IFERROR(VLOOKUP($A27,'[10]Trial Blc'!$B$3:AA$701,P$1,FALSE),0)</f>
        <v>66196.34</v>
      </c>
      <c r="Q27" s="104">
        <f>IFERROR(VLOOKUP($A27,'[10]Trial Blc'!$B$3:AB$701,Q$1,FALSE),0)</f>
        <v>66196.34</v>
      </c>
      <c r="R27" s="104">
        <f>IFERROR(VLOOKUP($A27,'[10]Trial Blc'!$B$3:AC$701,R$1,FALSE),0)</f>
        <v>66196.34</v>
      </c>
      <c r="S27" s="104">
        <f>IFERROR(VLOOKUP($A27,'[10]Trial Blc'!$B$3:AD$701,S$1,FALSE),0)</f>
        <v>66196.34</v>
      </c>
      <c r="T27" s="7">
        <f>AVERAGE(G27:S27)</f>
        <v>66196.339999999982</v>
      </c>
      <c r="U27" s="9"/>
      <c r="W27" s="145">
        <v>1905</v>
      </c>
      <c r="X27" s="7" t="s">
        <v>65</v>
      </c>
      <c r="Y27" s="104">
        <f>-IFERROR(VLOOKUP($W27,'[10]Trial Blc'!$B$3:AH$701,Y$1,FALSE),0)</f>
        <v>18528.03</v>
      </c>
      <c r="Z27" s="9"/>
      <c r="AA27" s="10"/>
      <c r="AB27" s="10">
        <f>SUM(Y27:AA27)</f>
        <v>18528.03</v>
      </c>
      <c r="AC27" s="104">
        <f>-IFERROR(VLOOKUP($W27,'[10]Trial Blc'!$B$3:AL$701,AC$1,FALSE),0)</f>
        <v>18803.849999999999</v>
      </c>
      <c r="AD27" s="104">
        <f>-IFERROR(VLOOKUP($W27,'[10]Trial Blc'!$B$3:AM$701,AD$1,FALSE),0)</f>
        <v>19079.669999999998</v>
      </c>
      <c r="AE27" s="104">
        <f>-IFERROR(VLOOKUP($W27,'[10]Trial Blc'!$B$3:AN$701,AE$1,FALSE),0)</f>
        <v>19355.490000000002</v>
      </c>
      <c r="AF27" s="104">
        <f>-IFERROR(VLOOKUP($W27,'[10]Trial Blc'!$B$3:AO$701,AF$1,FALSE),0)</f>
        <v>19631.310000000001</v>
      </c>
      <c r="AG27" s="104">
        <f>-IFERROR(VLOOKUP($W27,'[10]Trial Blc'!$B$3:AP$701,AG$1,FALSE),0)</f>
        <v>19907.13</v>
      </c>
      <c r="AH27" s="104">
        <f>-IFERROR(VLOOKUP($W27,'[10]Trial Blc'!$B$3:AQ$701,AH$1,FALSE),0)</f>
        <v>20182.95</v>
      </c>
      <c r="AI27" s="104">
        <f>-IFERROR(VLOOKUP($W27,'[10]Trial Blc'!$B$3:AR$701,AI$1,FALSE),0)</f>
        <v>20458.77</v>
      </c>
      <c r="AJ27" s="104">
        <f>-IFERROR(VLOOKUP($W27,'[10]Trial Blc'!$B$3:AS$701,AJ$1,FALSE),0)</f>
        <v>20734.59</v>
      </c>
      <c r="AK27" s="104">
        <f>-IFERROR(VLOOKUP($W27,'[10]Trial Blc'!$B$3:AT$701,AK$1,FALSE),0)</f>
        <v>21010.41</v>
      </c>
      <c r="AL27" s="104">
        <f>-IFERROR(VLOOKUP($W27,'[10]Trial Blc'!$B$3:AU$701,AL$1,FALSE),0)</f>
        <v>21286.23</v>
      </c>
      <c r="AM27" s="104">
        <f>-IFERROR(VLOOKUP($W27,'[10]Trial Blc'!$B$3:AV$701,AM$1,FALSE),0)</f>
        <v>21562.05</v>
      </c>
      <c r="AN27" s="104">
        <f>-IFERROR(VLOOKUP($W27,'[10]Trial Blc'!$B$3:AW$701,AN$1,FALSE),0)</f>
        <v>21837.87</v>
      </c>
      <c r="AO27" s="7">
        <f>AVERAGE(AB27:AN27)</f>
        <v>20182.949999999997</v>
      </c>
      <c r="AP27" s="9"/>
    </row>
    <row r="28" spans="1:42" s="7" customFormat="1" ht="12" x14ac:dyDescent="0.3">
      <c r="A28" s="145">
        <v>1120</v>
      </c>
      <c r="B28" s="7" t="s">
        <v>66</v>
      </c>
      <c r="C28" s="9" t="s">
        <v>67</v>
      </c>
      <c r="D28" s="104">
        <f>IFERROR(VLOOKUP($A28,'[10]Trial Blc'!$B$3:O$701,D$1,FALSE),0)</f>
        <v>1064214.8500000001</v>
      </c>
      <c r="E28" s="10"/>
      <c r="F28" s="9"/>
      <c r="G28" s="10">
        <f>SUM(D28:F28)</f>
        <v>1064214.8500000001</v>
      </c>
      <c r="H28" s="104">
        <f>IFERROR(VLOOKUP($A28,'[10]Trial Blc'!$B$3:S$701,H$1,FALSE),0)</f>
        <v>1065867.6499999999</v>
      </c>
      <c r="I28" s="104">
        <f>IFERROR(VLOOKUP($A28,'[10]Trial Blc'!$B$3:T$701,I$1,FALSE),0)</f>
        <v>1067239.0900000001</v>
      </c>
      <c r="J28" s="104">
        <f>IFERROR(VLOOKUP($A28,'[10]Trial Blc'!$B$3:U$701,J$1,FALSE),0)</f>
        <v>1067239.0900000001</v>
      </c>
      <c r="K28" s="104">
        <f>IFERROR(VLOOKUP($A28,'[10]Trial Blc'!$B$3:V$701,K$1,FALSE),0)</f>
        <v>1067239.0900000001</v>
      </c>
      <c r="L28" s="104">
        <f>IFERROR(VLOOKUP($A28,'[10]Trial Blc'!$B$3:W$701,L$1,FALSE),0)</f>
        <v>1067239.0900000001</v>
      </c>
      <c r="M28" s="104">
        <f>IFERROR(VLOOKUP($A28,'[10]Trial Blc'!$B$3:X$701,M$1,FALSE),0)</f>
        <v>1067239.0900000001</v>
      </c>
      <c r="N28" s="104">
        <f>IFERROR(VLOOKUP($A28,'[10]Trial Blc'!$B$3:Y$701,N$1,FALSE),0)</f>
        <v>1067239.0900000001</v>
      </c>
      <c r="O28" s="104">
        <f>IFERROR(VLOOKUP($A28,'[10]Trial Blc'!$B$3:Z$701,O$1,FALSE),0)</f>
        <v>1067239.0900000001</v>
      </c>
      <c r="P28" s="104">
        <f>IFERROR(VLOOKUP($A28,'[10]Trial Blc'!$B$3:AA$701,P$1,FALSE),0)</f>
        <v>1067239.0900000001</v>
      </c>
      <c r="Q28" s="104">
        <f>IFERROR(VLOOKUP($A28,'[10]Trial Blc'!$B$3:AB$701,Q$1,FALSE),0)</f>
        <v>1067239.0900000001</v>
      </c>
      <c r="R28" s="104">
        <f>IFERROR(VLOOKUP($A28,'[10]Trial Blc'!$B$3:AC$701,R$1,FALSE),0)</f>
        <v>1067239.0900000001</v>
      </c>
      <c r="S28" s="104">
        <f>IFERROR(VLOOKUP($A28,'[10]Trial Blc'!$B$3:AD$701,S$1,FALSE),0)</f>
        <v>1067239.0900000001</v>
      </c>
      <c r="T28" s="7">
        <f>AVERAGE(G28:S28)</f>
        <v>1066900.9607692307</v>
      </c>
      <c r="U28" s="9"/>
      <c r="W28" s="145">
        <v>1915</v>
      </c>
      <c r="X28" s="7" t="s">
        <v>68</v>
      </c>
      <c r="Y28" s="104">
        <f>-IFERROR(VLOOKUP($W28,'[10]Trial Blc'!$B$3:AH$701,Y$1,FALSE),0)</f>
        <v>841625.51</v>
      </c>
      <c r="Z28" s="9"/>
      <c r="AA28" s="10"/>
      <c r="AB28" s="10">
        <f>SUM(Y28:AA28)</f>
        <v>841625.51</v>
      </c>
      <c r="AC28" s="104">
        <f>-IFERROR(VLOOKUP($W28,'[10]Trial Blc'!$B$3:AL$701,AC$1,FALSE),0)</f>
        <v>844026.11</v>
      </c>
      <c r="AD28" s="104">
        <f>-IFERROR(VLOOKUP($W28,'[10]Trial Blc'!$B$3:AM$701,AD$1,FALSE),0)</f>
        <v>846429.8</v>
      </c>
      <c r="AE28" s="104">
        <f>-IFERROR(VLOOKUP($W28,'[10]Trial Blc'!$B$3:AN$701,AE$1,FALSE),0)</f>
        <v>848833.49</v>
      </c>
      <c r="AF28" s="104">
        <f>-IFERROR(VLOOKUP($W28,'[10]Trial Blc'!$B$3:AO$701,AF$1,FALSE),0)</f>
        <v>851237.18</v>
      </c>
      <c r="AG28" s="104">
        <f>-IFERROR(VLOOKUP($W28,'[10]Trial Blc'!$B$3:AP$701,AG$1,FALSE),0)</f>
        <v>853640.87</v>
      </c>
      <c r="AH28" s="104">
        <f>-IFERROR(VLOOKUP($W28,'[10]Trial Blc'!$B$3:AQ$701,AH$1,FALSE),0)</f>
        <v>856044.56</v>
      </c>
      <c r="AI28" s="104">
        <f>-IFERROR(VLOOKUP($W28,'[10]Trial Blc'!$B$3:AR$701,AI$1,FALSE),0)</f>
        <v>858448.25</v>
      </c>
      <c r="AJ28" s="104">
        <f>-IFERROR(VLOOKUP($W28,'[10]Trial Blc'!$B$3:AS$701,AJ$1,FALSE),0)</f>
        <v>860977.94</v>
      </c>
      <c r="AK28" s="104">
        <f>-IFERROR(VLOOKUP($W28,'[10]Trial Blc'!$B$3:AT$701,AK$1,FALSE),0)</f>
        <v>863381.63</v>
      </c>
      <c r="AL28" s="104">
        <f>-IFERROR(VLOOKUP($W28,'[10]Trial Blc'!$B$3:AU$701,AL$1,FALSE),0)</f>
        <v>865785.32</v>
      </c>
      <c r="AM28" s="104">
        <f>-IFERROR(VLOOKUP($W28,'[10]Trial Blc'!$B$3:AV$701,AM$1,FALSE),0)</f>
        <v>868189.01</v>
      </c>
      <c r="AN28" s="104">
        <f>-IFERROR(VLOOKUP($W28,'[10]Trial Blc'!$B$3:AW$701,AN$1,FALSE),0)</f>
        <v>870592.7</v>
      </c>
      <c r="AO28" s="7">
        <f>AVERAGE(AB28:AN28)</f>
        <v>856093.25923076912</v>
      </c>
      <c r="AP28" s="9">
        <f>-'[10]A-3 COA'!K85</f>
        <v>78</v>
      </c>
    </row>
    <row r="29" spans="1:42" s="7" customFormat="1" ht="12" x14ac:dyDescent="0.3">
      <c r="A29" s="145">
        <v>1125</v>
      </c>
      <c r="B29" s="7" t="s">
        <v>69</v>
      </c>
      <c r="C29" s="9" t="s">
        <v>70</v>
      </c>
      <c r="D29" s="104">
        <f>IFERROR(VLOOKUP($A29,'[10]Trial Blc'!$B$3:O$701,D$1,FALSE),0)</f>
        <v>8252982.2400000002</v>
      </c>
      <c r="E29" s="10"/>
      <c r="F29" s="9"/>
      <c r="G29" s="10">
        <f>SUM(D29:F29)</f>
        <v>8252982.2400000002</v>
      </c>
      <c r="H29" s="104">
        <f>IFERROR(VLOOKUP($A29,'[10]Trial Blc'!$B$3:S$701,H$1,FALSE),0)</f>
        <v>8258704.7999999998</v>
      </c>
      <c r="I29" s="104">
        <f>IFERROR(VLOOKUP($A29,'[10]Trial Blc'!$B$3:T$701,I$1,FALSE),0)</f>
        <v>8267171.1699999999</v>
      </c>
      <c r="J29" s="104">
        <f>IFERROR(VLOOKUP($A29,'[10]Trial Blc'!$B$3:U$701,J$1,FALSE),0)</f>
        <v>8276493.46</v>
      </c>
      <c r="K29" s="104">
        <f>IFERROR(VLOOKUP($A29,'[10]Trial Blc'!$B$3:V$701,K$1,FALSE),0)</f>
        <v>8283535.3300000001</v>
      </c>
      <c r="L29" s="104">
        <f>IFERROR(VLOOKUP($A29,'[10]Trial Blc'!$B$3:W$701,L$1,FALSE),0)</f>
        <v>8296772.8399999999</v>
      </c>
      <c r="M29" s="104">
        <f>IFERROR(VLOOKUP($A29,'[10]Trial Blc'!$B$3:X$701,M$1,FALSE),0)</f>
        <v>8306784.7400000002</v>
      </c>
      <c r="N29" s="104">
        <f>IFERROR(VLOOKUP($A29,'[10]Trial Blc'!$B$3:Y$701,N$1,FALSE),0)</f>
        <v>8315304.2699999996</v>
      </c>
      <c r="O29" s="104">
        <f>IFERROR(VLOOKUP($A29,'[10]Trial Blc'!$B$3:Z$701,O$1,FALSE),0)</f>
        <v>8322612.9699999997</v>
      </c>
      <c r="P29" s="104">
        <f>IFERROR(VLOOKUP($A29,'[10]Trial Blc'!$B$3:AA$701,P$1,FALSE),0)</f>
        <v>8340308.9199999999</v>
      </c>
      <c r="Q29" s="104">
        <f>IFERROR(VLOOKUP($A29,'[10]Trial Blc'!$B$3:AB$701,Q$1,FALSE),0)</f>
        <v>8348031.1299999999</v>
      </c>
      <c r="R29" s="104">
        <f>IFERROR(VLOOKUP($A29,'[10]Trial Blc'!$B$3:AC$701,R$1,FALSE),0)</f>
        <v>8354032.9199999999</v>
      </c>
      <c r="S29" s="104">
        <f>IFERROR(VLOOKUP($A29,'[10]Trial Blc'!$B$3:AD$701,S$1,FALSE),0)</f>
        <v>8376898.1399999997</v>
      </c>
      <c r="T29" s="7">
        <f>AVERAGE(G29:S29)</f>
        <v>8307664.0715384623</v>
      </c>
      <c r="U29" s="9"/>
      <c r="W29" s="145">
        <v>1920</v>
      </c>
      <c r="X29" s="7" t="s">
        <v>71</v>
      </c>
      <c r="Y29" s="104">
        <f>-IFERROR(VLOOKUP($W29,'[10]Trial Blc'!$B$3:AH$701,Y$1,FALSE),0)</f>
        <v>4841639.95</v>
      </c>
      <c r="Z29" s="9"/>
      <c r="AA29" s="10"/>
      <c r="AB29" s="10">
        <f>SUM(Y29:AA29)</f>
        <v>4841639.95</v>
      </c>
      <c r="AC29" s="104">
        <f>-IFERROR(VLOOKUP($W29,'[10]Trial Blc'!$B$3:AL$701,AC$1,FALSE),0)</f>
        <v>4857676.24</v>
      </c>
      <c r="AD29" s="104">
        <f>-IFERROR(VLOOKUP($W29,'[10]Trial Blc'!$B$3:AM$701,AD$1,FALSE),0)</f>
        <v>4873728.97</v>
      </c>
      <c r="AE29" s="104">
        <f>-IFERROR(VLOOKUP($W29,'[10]Trial Blc'!$B$3:AN$701,AE$1,FALSE),0)</f>
        <v>4889799.8</v>
      </c>
      <c r="AF29" s="104">
        <f>-IFERROR(VLOOKUP($W29,'[10]Trial Blc'!$B$3:AO$701,AF$1,FALSE),0)</f>
        <v>4905884.3099999996</v>
      </c>
      <c r="AG29" s="104">
        <f>-IFERROR(VLOOKUP($W29,'[10]Trial Blc'!$B$3:AP$701,AG$1,FALSE),0)</f>
        <v>4921994.5199999996</v>
      </c>
      <c r="AH29" s="104">
        <f>-IFERROR(VLOOKUP($W29,'[10]Trial Blc'!$B$3:AQ$701,AH$1,FALSE),0)</f>
        <v>4934506.71</v>
      </c>
      <c r="AI29" s="104">
        <f>-IFERROR(VLOOKUP($W29,'[10]Trial Blc'!$B$3:AR$701,AI$1,FALSE),0)</f>
        <v>4950652.9000000004</v>
      </c>
      <c r="AJ29" s="104">
        <f>-IFERROR(VLOOKUP($W29,'[10]Trial Blc'!$B$3:AS$701,AJ$1,FALSE),0)</f>
        <v>4965093.28</v>
      </c>
      <c r="AK29" s="104">
        <f>-IFERROR(VLOOKUP($W29,'[10]Trial Blc'!$B$3:AT$701,AK$1,FALSE),0)</f>
        <v>4981288.0199999996</v>
      </c>
      <c r="AL29" s="104">
        <f>-IFERROR(VLOOKUP($W29,'[10]Trial Blc'!$B$3:AU$701,AL$1,FALSE),0)</f>
        <v>4997497.76</v>
      </c>
      <c r="AM29" s="104">
        <f>-IFERROR(VLOOKUP($W29,'[10]Trial Blc'!$B$3:AV$701,AM$1,FALSE),0)</f>
        <v>5011313.42</v>
      </c>
      <c r="AN29" s="104">
        <f>-IFERROR(VLOOKUP($W29,'[10]Trial Blc'!$B$3:AW$701,AN$1,FALSE),0)</f>
        <v>5027317.96</v>
      </c>
      <c r="AO29" s="7">
        <f>AVERAGE(AB29:AN29)</f>
        <v>4935261.0646153847</v>
      </c>
      <c r="AP29" s="9">
        <f>-'[10]A-3 COA'!K86</f>
        <v>-1058</v>
      </c>
    </row>
    <row r="30" spans="1:42" s="7" customFormat="1" ht="12" x14ac:dyDescent="0.3">
      <c r="A30" s="145">
        <v>1130</v>
      </c>
      <c r="B30" s="7" t="s">
        <v>72</v>
      </c>
      <c r="C30" s="9" t="s">
        <v>73</v>
      </c>
      <c r="D30" s="104">
        <f>IFERROR(VLOOKUP($A30,'[10]Trial Blc'!$B$3:O$701,D$1,FALSE),0)</f>
        <v>1861565.35</v>
      </c>
      <c r="E30" s="10"/>
      <c r="F30" s="9"/>
      <c r="G30" s="10">
        <f>SUM(D30:F30)</f>
        <v>1861565.35</v>
      </c>
      <c r="H30" s="104">
        <f>IFERROR(VLOOKUP($A30,'[10]Trial Blc'!$B$3:S$701,H$1,FALSE),0)</f>
        <v>1868572.77</v>
      </c>
      <c r="I30" s="104">
        <f>IFERROR(VLOOKUP($A30,'[10]Trial Blc'!$B$3:T$701,I$1,FALSE),0)</f>
        <v>1875164.15</v>
      </c>
      <c r="J30" s="104">
        <f>IFERROR(VLOOKUP($A30,'[10]Trial Blc'!$B$3:U$701,J$1,FALSE),0)</f>
        <v>1882808.79</v>
      </c>
      <c r="K30" s="104">
        <f>IFERROR(VLOOKUP($A30,'[10]Trial Blc'!$B$3:V$701,K$1,FALSE),0)</f>
        <v>1892215.03</v>
      </c>
      <c r="L30" s="104">
        <f>IFERROR(VLOOKUP($A30,'[10]Trial Blc'!$B$3:W$701,L$1,FALSE),0)</f>
        <v>1900696.87</v>
      </c>
      <c r="M30" s="104">
        <f>IFERROR(VLOOKUP($A30,'[10]Trial Blc'!$B$3:X$701,M$1,FALSE),0)</f>
        <v>1907125.22</v>
      </c>
      <c r="N30" s="104">
        <f>IFERROR(VLOOKUP($A30,'[10]Trial Blc'!$B$3:Y$701,N$1,FALSE),0)</f>
        <v>1915353.1</v>
      </c>
      <c r="O30" s="104">
        <f>IFERROR(VLOOKUP($A30,'[10]Trial Blc'!$B$3:Z$701,O$1,FALSE),0)</f>
        <v>1839406.37</v>
      </c>
      <c r="P30" s="104">
        <f>IFERROR(VLOOKUP($A30,'[10]Trial Blc'!$B$3:AA$701,P$1,FALSE),0)</f>
        <v>1856680.88</v>
      </c>
      <c r="Q30" s="104">
        <f>IFERROR(VLOOKUP($A30,'[10]Trial Blc'!$B$3:AB$701,Q$1,FALSE),0)</f>
        <v>1868953.83</v>
      </c>
      <c r="R30" s="104">
        <f>IFERROR(VLOOKUP($A30,'[10]Trial Blc'!$B$3:AC$701,R$1,FALSE),0)</f>
        <v>1873072.62</v>
      </c>
      <c r="S30" s="104">
        <f>IFERROR(VLOOKUP($A30,'[10]Trial Blc'!$B$3:AD$701,S$1,FALSE),0)</f>
        <v>1889148.76</v>
      </c>
      <c r="T30" s="7">
        <f>AVERAGE(G30:S30)</f>
        <v>1879289.5184615387</v>
      </c>
      <c r="U30" s="9">
        <f>SUM('[10]A-3 COA'!K17:K19)</f>
        <v>-51006</v>
      </c>
      <c r="W30" s="145">
        <v>1925</v>
      </c>
      <c r="X30" s="7" t="s">
        <v>74</v>
      </c>
      <c r="Y30" s="104">
        <f>-IFERROR(VLOOKUP($W30,'[10]Trial Blc'!$B$3:AH$701,Y$1,FALSE),0)</f>
        <v>869090.56</v>
      </c>
      <c r="Z30" s="9"/>
      <c r="AA30" s="10"/>
      <c r="AB30" s="10">
        <f>SUM(Y30:AA30)</f>
        <v>869090.56</v>
      </c>
      <c r="AC30" s="104">
        <f>-IFERROR(VLOOKUP($W30,'[10]Trial Blc'!$B$3:AL$701,AC$1,FALSE),0)</f>
        <v>872064.73</v>
      </c>
      <c r="AD30" s="104">
        <f>-IFERROR(VLOOKUP($W30,'[10]Trial Blc'!$B$3:AM$701,AD$1,FALSE),0)</f>
        <v>875303.62</v>
      </c>
      <c r="AE30" s="104">
        <f>-IFERROR(VLOOKUP($W30,'[10]Trial Blc'!$B$3:AN$701,AE$1,FALSE),0)</f>
        <v>877754.94</v>
      </c>
      <c r="AF30" s="104">
        <f>-IFERROR(VLOOKUP($W30,'[10]Trial Blc'!$B$3:AO$701,AF$1,FALSE),0)</f>
        <v>880592.5</v>
      </c>
      <c r="AG30" s="104">
        <f>-IFERROR(VLOOKUP($W30,'[10]Trial Blc'!$B$3:AP$701,AG$1,FALSE),0)</f>
        <v>883687.98</v>
      </c>
      <c r="AH30" s="104">
        <f>-IFERROR(VLOOKUP($W30,'[10]Trial Blc'!$B$3:AQ$701,AH$1,FALSE),0)</f>
        <v>884889.07</v>
      </c>
      <c r="AI30" s="104">
        <f>-IFERROR(VLOOKUP($W30,'[10]Trial Blc'!$B$3:AR$701,AI$1,FALSE),0)</f>
        <v>884433.23</v>
      </c>
      <c r="AJ30" s="104">
        <f>-IFERROR(VLOOKUP($W30,'[10]Trial Blc'!$B$3:AS$701,AJ$1,FALSE),0)</f>
        <v>882184.67</v>
      </c>
      <c r="AK30" s="104">
        <f>-IFERROR(VLOOKUP($W30,'[10]Trial Blc'!$B$3:AT$701,AK$1,FALSE),0)</f>
        <v>885697.47</v>
      </c>
      <c r="AL30" s="104">
        <f>-IFERROR(VLOOKUP($W30,'[10]Trial Blc'!$B$3:AU$701,AL$1,FALSE),0)</f>
        <v>887342.8</v>
      </c>
      <c r="AM30" s="104">
        <f>-IFERROR(VLOOKUP($W30,'[10]Trial Blc'!$B$3:AV$701,AM$1,FALSE),0)</f>
        <v>890175.48</v>
      </c>
      <c r="AN30" s="104">
        <f>-IFERROR(VLOOKUP($W30,'[10]Trial Blc'!$B$3:AW$701,AN$1,FALSE),0)</f>
        <v>893531.62</v>
      </c>
      <c r="AO30" s="7">
        <f>AVERAGE(AB30:AN30)</f>
        <v>882057.59000000008</v>
      </c>
      <c r="AP30" s="9">
        <f>-SUM('[10]A-3 COA'!K87:K90)</f>
        <v>-3848</v>
      </c>
    </row>
    <row r="31" spans="1:42" s="7" customFormat="1" ht="12" x14ac:dyDescent="0.3">
      <c r="A31" s="145"/>
      <c r="C31" s="9"/>
      <c r="D31" s="104">
        <f>IFERROR(VLOOKUP($A31,'[10]Trial Blc'!$B$3:O$701,D$1,FALSE),0)</f>
        <v>0</v>
      </c>
      <c r="E31" s="10"/>
      <c r="F31" s="9"/>
      <c r="G31" s="10"/>
      <c r="H31" s="104">
        <f>IFERROR(VLOOKUP($A31,'[10]Trial Blc'!$B$3:S$701,H$1,FALSE),0)</f>
        <v>0</v>
      </c>
      <c r="I31" s="104">
        <f>IFERROR(VLOOKUP($A31,'[10]Trial Blc'!$B$3:T$701,I$1,FALSE),0)</f>
        <v>0</v>
      </c>
      <c r="J31" s="104">
        <f>IFERROR(VLOOKUP($A31,'[10]Trial Blc'!$B$3:U$701,J$1,FALSE),0)</f>
        <v>0</v>
      </c>
      <c r="K31" s="104">
        <f>IFERROR(VLOOKUP($A31,'[10]Trial Blc'!$B$3:V$701,K$1,FALSE),0)</f>
        <v>0</v>
      </c>
      <c r="L31" s="104">
        <f>IFERROR(VLOOKUP($A31,'[10]Trial Blc'!$B$3:W$701,L$1,FALSE),0)</f>
        <v>0</v>
      </c>
      <c r="M31" s="104">
        <f>IFERROR(VLOOKUP($A31,'[10]Trial Blc'!$B$3:X$701,M$1,FALSE),0)</f>
        <v>0</v>
      </c>
      <c r="N31" s="104">
        <f>IFERROR(VLOOKUP($A31,'[10]Trial Blc'!$B$3:Y$701,N$1,FALSE),0)</f>
        <v>0</v>
      </c>
      <c r="O31" s="104">
        <f>IFERROR(VLOOKUP($A31,'[10]Trial Blc'!$B$3:Z$701,O$1,FALSE),0)</f>
        <v>0</v>
      </c>
      <c r="P31" s="104">
        <f>IFERROR(VLOOKUP($A31,'[10]Trial Blc'!$B$3:AA$701,P$1,FALSE),0)</f>
        <v>0</v>
      </c>
      <c r="Q31" s="104">
        <f>IFERROR(VLOOKUP($A31,'[10]Trial Blc'!$B$3:AB$701,Q$1,FALSE),0)</f>
        <v>0</v>
      </c>
      <c r="R31" s="104">
        <f>IFERROR(VLOOKUP($A31,'[10]Trial Blc'!$B$3:AC$701,R$1,FALSE),0)</f>
        <v>0</v>
      </c>
      <c r="S31" s="104">
        <f>IFERROR(VLOOKUP($A31,'[10]Trial Blc'!$B$3:AD$701,S$1,FALSE),0)</f>
        <v>0</v>
      </c>
      <c r="W31" s="145"/>
      <c r="Y31" s="104">
        <f>-IFERROR(VLOOKUP($W31,'[10]Trial Blc'!$B$3:AH$701,Y$1,FALSE),0)</f>
        <v>0</v>
      </c>
      <c r="Z31" s="9"/>
      <c r="AA31" s="10"/>
      <c r="AB31" s="10"/>
      <c r="AC31" s="104">
        <f>-IFERROR(VLOOKUP($W31,'[10]Trial Blc'!$B$3:AL$701,AC$1,FALSE),0)</f>
        <v>0</v>
      </c>
      <c r="AD31" s="104">
        <f>-IFERROR(VLOOKUP($W31,'[10]Trial Blc'!$B$3:AM$701,AD$1,FALSE),0)</f>
        <v>0</v>
      </c>
      <c r="AE31" s="104">
        <f>-IFERROR(VLOOKUP($W31,'[10]Trial Blc'!$B$3:AN$701,AE$1,FALSE),0)</f>
        <v>0</v>
      </c>
      <c r="AF31" s="104">
        <f>-IFERROR(VLOOKUP($W31,'[10]Trial Blc'!$B$3:AO$701,AF$1,FALSE),0)</f>
        <v>0</v>
      </c>
      <c r="AG31" s="104">
        <f>-IFERROR(VLOOKUP($W31,'[10]Trial Blc'!$B$3:AP$701,AG$1,FALSE),0)</f>
        <v>0</v>
      </c>
      <c r="AH31" s="104">
        <f>-IFERROR(VLOOKUP($W31,'[10]Trial Blc'!$B$3:AQ$701,AH$1,FALSE),0)</f>
        <v>0</v>
      </c>
      <c r="AI31" s="104">
        <f>-IFERROR(VLOOKUP($W31,'[10]Trial Blc'!$B$3:AR$701,AI$1,FALSE),0)</f>
        <v>0</v>
      </c>
      <c r="AJ31" s="104">
        <f>-IFERROR(VLOOKUP($W31,'[10]Trial Blc'!$B$3:AS$701,AJ$1,FALSE),0)</f>
        <v>0</v>
      </c>
      <c r="AK31" s="104">
        <f>-IFERROR(VLOOKUP($W31,'[10]Trial Blc'!$B$3:AT$701,AK$1,FALSE),0)</f>
        <v>0</v>
      </c>
      <c r="AL31" s="104">
        <f>-IFERROR(VLOOKUP($W31,'[10]Trial Blc'!$B$3:AU$701,AL$1,FALSE),0)</f>
        <v>0</v>
      </c>
      <c r="AM31" s="104">
        <f>-IFERROR(VLOOKUP($W31,'[10]Trial Blc'!$B$3:AV$701,AM$1,FALSE),0)</f>
        <v>0</v>
      </c>
      <c r="AN31" s="104">
        <f>-IFERROR(VLOOKUP($W31,'[10]Trial Blc'!$B$3:AW$701,AN$1,FALSE),0)</f>
        <v>0</v>
      </c>
      <c r="AO31" s="11"/>
      <c r="AP31" s="9"/>
    </row>
    <row r="32" spans="1:42" s="7" customFormat="1" ht="12" x14ac:dyDescent="0.3">
      <c r="A32" s="145">
        <v>1135</v>
      </c>
      <c r="B32" s="7" t="s">
        <v>75</v>
      </c>
      <c r="C32" s="9" t="s">
        <v>76</v>
      </c>
      <c r="D32" s="104">
        <f>IFERROR(VLOOKUP($A32,'[10]Trial Blc'!$B$3:O$701,D$1,FALSE),0)</f>
        <v>1684633.68</v>
      </c>
      <c r="E32" s="10"/>
      <c r="F32" s="9"/>
      <c r="G32" s="10">
        <f>SUM(D32:F32)</f>
        <v>1684633.68</v>
      </c>
      <c r="H32" s="104">
        <f>IFERROR(VLOOKUP($A32,'[10]Trial Blc'!$B$3:S$701,H$1,FALSE),0)</f>
        <v>1699555.22</v>
      </c>
      <c r="I32" s="104">
        <f>IFERROR(VLOOKUP($A32,'[10]Trial Blc'!$B$3:T$701,I$1,FALSE),0)</f>
        <v>1703792.88</v>
      </c>
      <c r="J32" s="104">
        <f>IFERROR(VLOOKUP($A32,'[10]Trial Blc'!$B$3:U$701,J$1,FALSE),0)</f>
        <v>1709275.09</v>
      </c>
      <c r="K32" s="104">
        <f>IFERROR(VLOOKUP($A32,'[10]Trial Blc'!$B$3:V$701,K$1,FALSE),0)</f>
        <v>1709995.19</v>
      </c>
      <c r="L32" s="104">
        <f>IFERROR(VLOOKUP($A32,'[10]Trial Blc'!$B$3:W$701,L$1,FALSE),0)</f>
        <v>1715730.74</v>
      </c>
      <c r="M32" s="104">
        <f>IFERROR(VLOOKUP($A32,'[10]Trial Blc'!$B$3:X$701,M$1,FALSE),0)</f>
        <v>1715730.74</v>
      </c>
      <c r="N32" s="104">
        <f>IFERROR(VLOOKUP($A32,'[10]Trial Blc'!$B$3:Y$701,N$1,FALSE),0)</f>
        <v>1723088.37</v>
      </c>
      <c r="O32" s="104">
        <f>IFERROR(VLOOKUP($A32,'[10]Trial Blc'!$B$3:Z$701,O$1,FALSE),0)</f>
        <v>1569502.02</v>
      </c>
      <c r="P32" s="104">
        <f>IFERROR(VLOOKUP($A32,'[10]Trial Blc'!$B$3:AA$701,P$1,FALSE),0)</f>
        <v>1576224.74</v>
      </c>
      <c r="Q32" s="104">
        <f>IFERROR(VLOOKUP($A32,'[10]Trial Blc'!$B$3:AB$701,Q$1,FALSE),0)</f>
        <v>1582809.4</v>
      </c>
      <c r="R32" s="104">
        <f>IFERROR(VLOOKUP($A32,'[10]Trial Blc'!$B$3:AC$701,R$1,FALSE),0)</f>
        <v>1584582.16</v>
      </c>
      <c r="S32" s="104">
        <f>IFERROR(VLOOKUP($A32,'[10]Trial Blc'!$B$3:AD$701,S$1,FALSE),0)</f>
        <v>1594904.08</v>
      </c>
      <c r="T32" s="7">
        <f>AVERAGE(G32:S32)</f>
        <v>1659217.2546153842</v>
      </c>
      <c r="U32" s="9">
        <f>SUM('[10]A-3 COA'!K20:K27)</f>
        <v>-96936</v>
      </c>
      <c r="W32" s="145">
        <v>1930</v>
      </c>
      <c r="X32" s="7" t="s">
        <v>77</v>
      </c>
      <c r="Y32" s="104">
        <f>-IFERROR(VLOOKUP($W32,'[10]Trial Blc'!$B$3:AH$701,Y$1,FALSE),0)</f>
        <v>1460564.44</v>
      </c>
      <c r="Z32" s="9"/>
      <c r="AA32" s="10"/>
      <c r="AB32" s="10">
        <f>SUM(Y32:AA32)</f>
        <v>1460564.44</v>
      </c>
      <c r="AC32" s="104">
        <f>-IFERROR(VLOOKUP($W32,'[10]Trial Blc'!$B$3:AL$701,AC$1,FALSE),0)</f>
        <v>1462778.25</v>
      </c>
      <c r="AD32" s="104">
        <f>-IFERROR(VLOOKUP($W32,'[10]Trial Blc'!$B$3:AM$701,AD$1,FALSE),0)</f>
        <v>1465009.71</v>
      </c>
      <c r="AE32" s="104">
        <f>-IFERROR(VLOOKUP($W32,'[10]Trial Blc'!$B$3:AN$701,AE$1,FALSE),0)</f>
        <v>1467269.7</v>
      </c>
      <c r="AF32" s="104">
        <f>-IFERROR(VLOOKUP($W32,'[10]Trial Blc'!$B$3:AO$701,AF$1,FALSE),0)</f>
        <v>1474394.66</v>
      </c>
      <c r="AG32" s="104">
        <f>-IFERROR(VLOOKUP($W32,'[10]Trial Blc'!$B$3:AP$701,AG$1,FALSE),0)</f>
        <v>1481543.51</v>
      </c>
      <c r="AH32" s="104">
        <f>-IFERROR(VLOOKUP($W32,'[10]Trial Blc'!$B$3:AQ$701,AH$1,FALSE),0)</f>
        <v>1488692.36</v>
      </c>
      <c r="AI32" s="104">
        <f>-IFERROR(VLOOKUP($W32,'[10]Trial Blc'!$B$3:AR$701,AI$1,FALSE),0)</f>
        <v>1495871.87</v>
      </c>
      <c r="AJ32" s="104">
        <f>-IFERROR(VLOOKUP($W32,'[10]Trial Blc'!$B$3:AS$701,AJ$1,FALSE),0)</f>
        <v>1383551.15</v>
      </c>
      <c r="AK32" s="104">
        <f>-IFERROR(VLOOKUP($W32,'[10]Trial Blc'!$B$3:AT$701,AK$1,FALSE),0)</f>
        <v>1390118.73</v>
      </c>
      <c r="AL32" s="104">
        <f>-IFERROR(VLOOKUP($W32,'[10]Trial Blc'!$B$3:AU$701,AL$1,FALSE),0)</f>
        <v>1396713.75</v>
      </c>
      <c r="AM32" s="104">
        <f>-IFERROR(VLOOKUP($W32,'[10]Trial Blc'!$B$3:AV$701,AM$1,FALSE),0)</f>
        <v>1403316.15</v>
      </c>
      <c r="AN32" s="104">
        <f>-IFERROR(VLOOKUP($W32,'[10]Trial Blc'!$B$3:AW$701,AN$1,FALSE),0)</f>
        <v>1409932.26</v>
      </c>
      <c r="AO32" s="7">
        <f t="shared" ref="AO32:AO37" si="0">AVERAGE(AB32:AN32)</f>
        <v>1444596.6569230771</v>
      </c>
      <c r="AP32" s="9">
        <f>-SUM('[10]A-3 COA'!K91:K98)</f>
        <v>-73549</v>
      </c>
    </row>
    <row r="33" spans="1:42" s="7" customFormat="1" ht="12" x14ac:dyDescent="0.3">
      <c r="A33" s="145">
        <v>1140</v>
      </c>
      <c r="C33" s="9" t="s">
        <v>78</v>
      </c>
      <c r="D33" s="104">
        <f>IFERROR(VLOOKUP($A33,'[10]Trial Blc'!$B$3:O$701,D$1,FALSE),0)</f>
        <v>429599.58</v>
      </c>
      <c r="E33" s="10"/>
      <c r="F33" s="9"/>
      <c r="G33" s="10">
        <f>SUM(D33:F33)</f>
        <v>429599.58</v>
      </c>
      <c r="H33" s="104">
        <f>IFERROR(VLOOKUP($A33,'[10]Trial Blc'!$B$3:S$701,H$1,FALSE),0)</f>
        <v>439856.12</v>
      </c>
      <c r="I33" s="104">
        <f>IFERROR(VLOOKUP($A33,'[10]Trial Blc'!$B$3:T$701,I$1,FALSE),0)</f>
        <v>444197.86</v>
      </c>
      <c r="J33" s="104">
        <f>IFERROR(VLOOKUP($A33,'[10]Trial Blc'!$B$3:U$701,J$1,FALSE),0)</f>
        <v>448682.26</v>
      </c>
      <c r="K33" s="104">
        <f>IFERROR(VLOOKUP($A33,'[10]Trial Blc'!$B$3:V$701,K$1,FALSE),0)</f>
        <v>452352.54</v>
      </c>
      <c r="L33" s="104">
        <f>IFERROR(VLOOKUP($A33,'[10]Trial Blc'!$B$3:W$701,L$1,FALSE),0)</f>
        <v>453400.08</v>
      </c>
      <c r="M33" s="104">
        <f>IFERROR(VLOOKUP($A33,'[10]Trial Blc'!$B$3:X$701,M$1,FALSE),0)</f>
        <v>454568.49</v>
      </c>
      <c r="N33" s="104">
        <f>IFERROR(VLOOKUP($A33,'[10]Trial Blc'!$B$3:Y$701,N$1,FALSE),0)</f>
        <v>455132.55</v>
      </c>
      <c r="O33" s="104">
        <f>IFERROR(VLOOKUP($A33,'[10]Trial Blc'!$B$3:Z$701,O$1,FALSE),0)</f>
        <v>457429.08</v>
      </c>
      <c r="P33" s="104">
        <f>IFERROR(VLOOKUP($A33,'[10]Trial Blc'!$B$3:AA$701,P$1,FALSE),0)</f>
        <v>462022.14</v>
      </c>
      <c r="Q33" s="104">
        <f>IFERROR(VLOOKUP($A33,'[10]Trial Blc'!$B$3:AB$701,Q$1,FALSE),0)</f>
        <v>464681.28</v>
      </c>
      <c r="R33" s="104">
        <f>IFERROR(VLOOKUP($A33,'[10]Trial Blc'!$B$3:AC$701,R$1,FALSE),0)</f>
        <v>466252.59</v>
      </c>
      <c r="S33" s="104">
        <f>IFERROR(VLOOKUP($A33,'[10]Trial Blc'!$B$3:AD$701,S$1,FALSE),0)</f>
        <v>466655.49</v>
      </c>
      <c r="T33" s="7">
        <f>AVERAGE(G33:S33)</f>
        <v>453448.46615384612</v>
      </c>
      <c r="U33" s="9"/>
      <c r="W33" s="145">
        <v>1935</v>
      </c>
      <c r="X33" s="7" t="s">
        <v>79</v>
      </c>
      <c r="Y33" s="104">
        <f>-IFERROR(VLOOKUP($W33,'[10]Trial Blc'!$B$3:AH$701,Y$1,FALSE),0)</f>
        <v>112427.05</v>
      </c>
      <c r="Z33" s="9"/>
      <c r="AA33" s="10"/>
      <c r="AB33" s="10">
        <f>SUM(Y33:AA33)</f>
        <v>112427.05</v>
      </c>
      <c r="AC33" s="104">
        <f>-IFERROR(VLOOKUP($W33,'[10]Trial Blc'!$B$3:AL$701,AC$1,FALSE),0)</f>
        <v>114259.78</v>
      </c>
      <c r="AD33" s="104">
        <f>-IFERROR(VLOOKUP($W33,'[10]Trial Blc'!$B$3:AM$701,AD$1,FALSE),0)</f>
        <v>116110.6</v>
      </c>
      <c r="AE33" s="104">
        <f>-IFERROR(VLOOKUP($W33,'[10]Trial Blc'!$B$3:AN$701,AE$1,FALSE),0)</f>
        <v>117980.11</v>
      </c>
      <c r="AF33" s="104">
        <f>-IFERROR(VLOOKUP($W33,'[10]Trial Blc'!$B$3:AO$701,AF$1,FALSE),0)</f>
        <v>119864.91</v>
      </c>
      <c r="AG33" s="104">
        <f>-IFERROR(VLOOKUP($W33,'[10]Trial Blc'!$B$3:AP$701,AG$1,FALSE),0)</f>
        <v>121754.07</v>
      </c>
      <c r="AH33" s="104">
        <f>-IFERROR(VLOOKUP($W33,'[10]Trial Blc'!$B$3:AQ$701,AH$1,FALSE),0)</f>
        <v>123648.1</v>
      </c>
      <c r="AI33" s="104">
        <f>-IFERROR(VLOOKUP($W33,'[10]Trial Blc'!$B$3:AR$701,AI$1,FALSE),0)</f>
        <v>125544.48</v>
      </c>
      <c r="AJ33" s="104">
        <f>-IFERROR(VLOOKUP($W33,'[10]Trial Blc'!$B$3:AS$701,AJ$1,FALSE),0)</f>
        <v>127260.43</v>
      </c>
      <c r="AK33" s="104">
        <f>-IFERROR(VLOOKUP($W33,'[10]Trial Blc'!$B$3:AT$701,AK$1,FALSE),0)</f>
        <v>129185.52</v>
      </c>
      <c r="AL33" s="104">
        <f>-IFERROR(VLOOKUP($W33,'[10]Trial Blc'!$B$3:AU$701,AL$1,FALSE),0)</f>
        <v>131121.69</v>
      </c>
      <c r="AM33" s="104">
        <f>-IFERROR(VLOOKUP($W33,'[10]Trial Blc'!$B$3:AV$701,AM$1,FALSE),0)</f>
        <v>133064.41</v>
      </c>
      <c r="AN33" s="104">
        <f>-IFERROR(VLOOKUP($W33,'[10]Trial Blc'!$B$3:AW$701,AN$1,FALSE),0)</f>
        <v>135008.81</v>
      </c>
      <c r="AO33" s="7">
        <f t="shared" si="0"/>
        <v>123633.07384615384</v>
      </c>
      <c r="AP33" s="9">
        <f>-'[10]A-3 COA'!K99</f>
        <v>-117</v>
      </c>
    </row>
    <row r="34" spans="1:42" s="7" customFormat="1" ht="10.5" x14ac:dyDescent="0.25">
      <c r="A34" s="153"/>
      <c r="B34" s="17" t="s">
        <v>80</v>
      </c>
      <c r="C34" s="18" t="s">
        <v>81</v>
      </c>
      <c r="D34" s="167">
        <f>SUM(D32:D33)</f>
        <v>2114233.2599999998</v>
      </c>
      <c r="E34" s="10"/>
      <c r="F34" s="167">
        <f>SUM(F32:F33)</f>
        <v>0</v>
      </c>
      <c r="G34" s="167">
        <f t="shared" ref="G34:S34" si="1">SUM(G32:G33)</f>
        <v>2114233.2599999998</v>
      </c>
      <c r="H34" s="167">
        <f t="shared" si="1"/>
        <v>2139411.34</v>
      </c>
      <c r="I34" s="167">
        <f t="shared" si="1"/>
        <v>2147990.7399999998</v>
      </c>
      <c r="J34" s="167">
        <f t="shared" si="1"/>
        <v>2157957.35</v>
      </c>
      <c r="K34" s="167">
        <f t="shared" si="1"/>
        <v>2162347.73</v>
      </c>
      <c r="L34" s="167">
        <f t="shared" si="1"/>
        <v>2169130.8199999998</v>
      </c>
      <c r="M34" s="167">
        <f t="shared" si="1"/>
        <v>2170299.23</v>
      </c>
      <c r="N34" s="167">
        <f t="shared" si="1"/>
        <v>2178220.92</v>
      </c>
      <c r="O34" s="167">
        <f t="shared" si="1"/>
        <v>2026931.1</v>
      </c>
      <c r="P34" s="167">
        <f t="shared" si="1"/>
        <v>2038246.88</v>
      </c>
      <c r="Q34" s="167">
        <f t="shared" si="1"/>
        <v>2047490.68</v>
      </c>
      <c r="R34" s="167">
        <f t="shared" si="1"/>
        <v>2050834.75</v>
      </c>
      <c r="S34" s="167">
        <f t="shared" si="1"/>
        <v>2061559.57</v>
      </c>
      <c r="U34" s="167">
        <f>SUM(U32:U33)</f>
        <v>-96936</v>
      </c>
      <c r="W34" s="153"/>
      <c r="X34" s="20" t="s">
        <v>81</v>
      </c>
      <c r="Y34" s="167">
        <f>SUM(Y32:Y33)</f>
        <v>1572991.49</v>
      </c>
      <c r="Z34" s="167">
        <f>SUM(Z32:Z33)</f>
        <v>0</v>
      </c>
      <c r="AA34" s="167">
        <f t="shared" ref="AA34:AN34" si="2">SUM(AA32:AA33)</f>
        <v>0</v>
      </c>
      <c r="AB34" s="167">
        <f t="shared" si="2"/>
        <v>1572991.49</v>
      </c>
      <c r="AC34" s="167">
        <f t="shared" si="2"/>
        <v>1577038.03</v>
      </c>
      <c r="AD34" s="167">
        <f t="shared" si="2"/>
        <v>1581120.31</v>
      </c>
      <c r="AE34" s="167">
        <f t="shared" si="2"/>
        <v>1585249.81</v>
      </c>
      <c r="AF34" s="167">
        <f t="shared" si="2"/>
        <v>1594259.5699999998</v>
      </c>
      <c r="AG34" s="167">
        <f t="shared" si="2"/>
        <v>1603297.58</v>
      </c>
      <c r="AH34" s="167">
        <f t="shared" si="2"/>
        <v>1612340.4600000002</v>
      </c>
      <c r="AI34" s="167">
        <f t="shared" si="2"/>
        <v>1621416.35</v>
      </c>
      <c r="AJ34" s="167">
        <f t="shared" si="2"/>
        <v>1510811.5799999998</v>
      </c>
      <c r="AK34" s="167">
        <f t="shared" si="2"/>
        <v>1519304.25</v>
      </c>
      <c r="AL34" s="167">
        <f t="shared" si="2"/>
        <v>1527835.44</v>
      </c>
      <c r="AM34" s="167">
        <f t="shared" si="2"/>
        <v>1536380.5599999998</v>
      </c>
      <c r="AN34" s="167">
        <f t="shared" si="2"/>
        <v>1544941.07</v>
      </c>
      <c r="AO34" s="7">
        <f t="shared" si="0"/>
        <v>1568229.7307692308</v>
      </c>
      <c r="AP34" s="167">
        <f>SUM(AP32:AP33)</f>
        <v>-73666</v>
      </c>
    </row>
    <row r="35" spans="1:42" s="7" customFormat="1" ht="12" x14ac:dyDescent="0.3">
      <c r="A35" s="145">
        <v>1145</v>
      </c>
      <c r="B35" s="7" t="s">
        <v>82</v>
      </c>
      <c r="C35" s="9" t="s">
        <v>83</v>
      </c>
      <c r="D35" s="104">
        <f>IFERROR(VLOOKUP($A35,'[10]Trial Blc'!$B$3:O$701,D$1,FALSE),0)</f>
        <v>778668.09</v>
      </c>
      <c r="E35" s="10"/>
      <c r="F35" s="9"/>
      <c r="G35" s="10">
        <f>SUM(D35:F35)</f>
        <v>778668.09</v>
      </c>
      <c r="H35" s="104">
        <f>IFERROR(VLOOKUP($A35,'[10]Trial Blc'!$B$3:S$701,H$1,FALSE),0)</f>
        <v>778829.33</v>
      </c>
      <c r="I35" s="104">
        <f>IFERROR(VLOOKUP($A35,'[10]Trial Blc'!$B$3:T$701,I$1,FALSE),0)</f>
        <v>782408.33</v>
      </c>
      <c r="J35" s="104">
        <f>IFERROR(VLOOKUP($A35,'[10]Trial Blc'!$B$3:U$701,J$1,FALSE),0)</f>
        <v>783054.73</v>
      </c>
      <c r="K35" s="104">
        <f>IFERROR(VLOOKUP($A35,'[10]Trial Blc'!$B$3:V$701,K$1,FALSE),0)</f>
        <v>784945.58</v>
      </c>
      <c r="L35" s="104">
        <f>IFERROR(VLOOKUP($A35,'[10]Trial Blc'!$B$3:W$701,L$1,FALSE),0)</f>
        <v>787092.19</v>
      </c>
      <c r="M35" s="104">
        <f>IFERROR(VLOOKUP($A35,'[10]Trial Blc'!$B$3:X$701,M$1,FALSE),0)</f>
        <v>787092.19</v>
      </c>
      <c r="N35" s="104">
        <f>IFERROR(VLOOKUP($A35,'[10]Trial Blc'!$B$3:Y$701,N$1,FALSE),0)</f>
        <v>787092.19</v>
      </c>
      <c r="O35" s="104">
        <f>IFERROR(VLOOKUP($A35,'[10]Trial Blc'!$B$3:Z$701,O$1,FALSE),0)</f>
        <v>790582.86</v>
      </c>
      <c r="P35" s="104">
        <f>IFERROR(VLOOKUP($A35,'[10]Trial Blc'!$B$3:AA$701,P$1,FALSE),0)</f>
        <v>791106.63</v>
      </c>
      <c r="Q35" s="104">
        <f>IFERROR(VLOOKUP($A35,'[10]Trial Blc'!$B$3:AB$701,Q$1,FALSE),0)</f>
        <v>791106.63</v>
      </c>
      <c r="R35" s="104">
        <f>IFERROR(VLOOKUP($A35,'[10]Trial Blc'!$B$3:AC$701,R$1,FALSE),0)</f>
        <v>791348.37</v>
      </c>
      <c r="S35" s="104">
        <f>IFERROR(VLOOKUP($A35,'[10]Trial Blc'!$B$3:AD$701,S$1,FALSE),0)</f>
        <v>791348.37</v>
      </c>
      <c r="T35" s="7">
        <f>AVERAGE(G35:S35)</f>
        <v>786513.49923076911</v>
      </c>
      <c r="U35" s="9"/>
      <c r="W35" s="145">
        <v>1940</v>
      </c>
      <c r="X35" s="7" t="s">
        <v>84</v>
      </c>
      <c r="Y35" s="104">
        <f>-IFERROR(VLOOKUP($W35,'[10]Trial Blc'!$B$3:AH$701,Y$1,FALSE),0)</f>
        <v>462631.98</v>
      </c>
      <c r="Z35" s="9"/>
      <c r="AA35" s="10"/>
      <c r="AB35" s="10">
        <f>SUM(Y35:AA35)</f>
        <v>462631.98</v>
      </c>
      <c r="AC35" s="104">
        <f>-IFERROR(VLOOKUP($W35,'[10]Trial Blc'!$B$3:AL$701,AC$1,FALSE),0)</f>
        <v>464071.59</v>
      </c>
      <c r="AD35" s="104">
        <f>-IFERROR(VLOOKUP($W35,'[10]Trial Blc'!$B$3:AM$701,AD$1,FALSE),0)</f>
        <v>462574.71</v>
      </c>
      <c r="AE35" s="104">
        <f>-IFERROR(VLOOKUP($W35,'[10]Trial Blc'!$B$3:AN$701,AE$1,FALSE),0)</f>
        <v>464022.12</v>
      </c>
      <c r="AF35" s="104">
        <f>-IFERROR(VLOOKUP($W35,'[10]Trial Blc'!$B$3:AO$701,AF$1,FALSE),0)</f>
        <v>465473.03</v>
      </c>
      <c r="AG35" s="104">
        <f>-IFERROR(VLOOKUP($W35,'[10]Trial Blc'!$B$3:AP$701,AG$1,FALSE),0)</f>
        <v>464228.7</v>
      </c>
      <c r="AH35" s="104">
        <f>-IFERROR(VLOOKUP($W35,'[10]Trial Blc'!$B$3:AQ$701,AH$1,FALSE),0)</f>
        <v>465683.58</v>
      </c>
      <c r="AI35" s="104">
        <f>-IFERROR(VLOOKUP($W35,'[10]Trial Blc'!$B$3:AR$701,AI$1,FALSE),0)</f>
        <v>467138.46</v>
      </c>
      <c r="AJ35" s="104">
        <f>-IFERROR(VLOOKUP($W35,'[10]Trial Blc'!$B$3:AS$701,AJ$1,FALSE),0)</f>
        <v>468456.79</v>
      </c>
      <c r="AK35" s="104">
        <f>-IFERROR(VLOOKUP($W35,'[10]Trial Blc'!$B$3:AT$701,AK$1,FALSE),0)</f>
        <v>469919.09</v>
      </c>
      <c r="AL35" s="104">
        <f>-IFERROR(VLOOKUP($W35,'[10]Trial Blc'!$B$3:AU$701,AL$1,FALSE),0)</f>
        <v>471381.39</v>
      </c>
      <c r="AM35" s="104">
        <f>-IFERROR(VLOOKUP($W35,'[10]Trial Blc'!$B$3:AV$701,AM$1,FALSE),0)</f>
        <v>472844.13</v>
      </c>
      <c r="AN35" s="104">
        <f>-IFERROR(VLOOKUP($W35,'[10]Trial Blc'!$B$3:AW$701,AN$1,FALSE),0)</f>
        <v>474306.87</v>
      </c>
      <c r="AO35" s="7">
        <f t="shared" si="0"/>
        <v>467133.26461538457</v>
      </c>
      <c r="AP35" s="9">
        <f>-'[10]A-3 COA'!K100</f>
        <v>-88</v>
      </c>
    </row>
    <row r="36" spans="1:42" s="7" customFormat="1" ht="12" x14ac:dyDescent="0.3">
      <c r="A36" s="145">
        <v>1150</v>
      </c>
      <c r="B36" s="7" t="s">
        <v>85</v>
      </c>
      <c r="C36" s="9" t="s">
        <v>86</v>
      </c>
      <c r="D36" s="104">
        <f>IFERROR(VLOOKUP($A36,'[10]Trial Blc'!$B$3:O$701,D$1,FALSE),0)</f>
        <v>10050.61</v>
      </c>
      <c r="E36" s="10"/>
      <c r="F36" s="9"/>
      <c r="G36" s="10">
        <f>SUM(D36:F36)</f>
        <v>10050.61</v>
      </c>
      <c r="H36" s="104">
        <f>IFERROR(VLOOKUP($A36,'[10]Trial Blc'!$B$3:S$701,H$1,FALSE),0)</f>
        <v>10050.61</v>
      </c>
      <c r="I36" s="104">
        <f>IFERROR(VLOOKUP($A36,'[10]Trial Blc'!$B$3:T$701,I$1,FALSE),0)</f>
        <v>10050.61</v>
      </c>
      <c r="J36" s="104">
        <f>IFERROR(VLOOKUP($A36,'[10]Trial Blc'!$B$3:U$701,J$1,FALSE),0)</f>
        <v>10050.61</v>
      </c>
      <c r="K36" s="104">
        <f>IFERROR(VLOOKUP($A36,'[10]Trial Blc'!$B$3:V$701,K$1,FALSE),0)</f>
        <v>10050.61</v>
      </c>
      <c r="L36" s="104">
        <f>IFERROR(VLOOKUP($A36,'[10]Trial Blc'!$B$3:W$701,L$1,FALSE),0)</f>
        <v>10050.61</v>
      </c>
      <c r="M36" s="104">
        <f>IFERROR(VLOOKUP($A36,'[10]Trial Blc'!$B$3:X$701,M$1,FALSE),0)</f>
        <v>10050.61</v>
      </c>
      <c r="N36" s="104">
        <f>IFERROR(VLOOKUP($A36,'[10]Trial Blc'!$B$3:Y$701,N$1,FALSE),0)</f>
        <v>10050.61</v>
      </c>
      <c r="O36" s="104">
        <f>IFERROR(VLOOKUP($A36,'[10]Trial Blc'!$B$3:Z$701,O$1,FALSE),0)</f>
        <v>10256.61</v>
      </c>
      <c r="P36" s="104">
        <f>IFERROR(VLOOKUP($A36,'[10]Trial Blc'!$B$3:AA$701,P$1,FALSE),0)</f>
        <v>10256.61</v>
      </c>
      <c r="Q36" s="104">
        <f>IFERROR(VLOOKUP($A36,'[10]Trial Blc'!$B$3:AB$701,Q$1,FALSE),0)</f>
        <v>10256.61</v>
      </c>
      <c r="R36" s="104">
        <f>IFERROR(VLOOKUP($A36,'[10]Trial Blc'!$B$3:AC$701,R$1,FALSE),0)</f>
        <v>10256.61</v>
      </c>
      <c r="S36" s="104">
        <f>IFERROR(VLOOKUP($A36,'[10]Trial Blc'!$B$3:AD$701,S$1,FALSE),0)</f>
        <v>10256.61</v>
      </c>
      <c r="T36" s="7">
        <f>AVERAGE(G36:S36)</f>
        <v>10129.840769230768</v>
      </c>
      <c r="U36" s="9">
        <f>+'[10]A-3 COA'!K28</f>
        <v>127</v>
      </c>
      <c r="W36" s="145">
        <v>1945</v>
      </c>
      <c r="X36" s="7" t="s">
        <v>87</v>
      </c>
      <c r="Y36" s="104">
        <f>-IFERROR(VLOOKUP($W36,'[10]Trial Blc'!$B$3:AH$701,Y$1,FALSE),0)</f>
        <v>414.34</v>
      </c>
      <c r="Z36" s="9"/>
      <c r="AA36" s="10"/>
      <c r="AB36" s="10">
        <f>SUM(Y36:AA36)</f>
        <v>414.34</v>
      </c>
      <c r="AC36" s="104">
        <f>-IFERROR(VLOOKUP($W36,'[10]Trial Blc'!$B$3:AL$701,AC$1,FALSE),0)</f>
        <v>467.41</v>
      </c>
      <c r="AD36" s="104">
        <f>-IFERROR(VLOOKUP($W36,'[10]Trial Blc'!$B$3:AM$701,AD$1,FALSE),0)</f>
        <v>523.25</v>
      </c>
      <c r="AE36" s="104">
        <f>-IFERROR(VLOOKUP($W36,'[10]Trial Blc'!$B$3:AN$701,AE$1,FALSE),0)</f>
        <v>579.09</v>
      </c>
      <c r="AF36" s="104">
        <f>-IFERROR(VLOOKUP($W36,'[10]Trial Blc'!$B$3:AO$701,AF$1,FALSE),0)</f>
        <v>634.92999999999995</v>
      </c>
      <c r="AG36" s="104">
        <f>-IFERROR(VLOOKUP($W36,'[10]Trial Blc'!$B$3:AP$701,AG$1,FALSE),0)</f>
        <v>690.77</v>
      </c>
      <c r="AH36" s="104">
        <f>-IFERROR(VLOOKUP($W36,'[10]Trial Blc'!$B$3:AQ$701,AH$1,FALSE),0)</f>
        <v>746.61</v>
      </c>
      <c r="AI36" s="104">
        <f>-IFERROR(VLOOKUP($W36,'[10]Trial Blc'!$B$3:AR$701,AI$1,FALSE),0)</f>
        <v>802.45</v>
      </c>
      <c r="AJ36" s="104">
        <f>-IFERROR(VLOOKUP($W36,'[10]Trial Blc'!$B$3:AS$701,AJ$1,FALSE),0)</f>
        <v>892.29</v>
      </c>
      <c r="AK36" s="104">
        <f>-IFERROR(VLOOKUP($W36,'[10]Trial Blc'!$B$3:AT$701,AK$1,FALSE),0)</f>
        <v>949.27</v>
      </c>
      <c r="AL36" s="104">
        <f>-IFERROR(VLOOKUP($W36,'[10]Trial Blc'!$B$3:AU$701,AL$1,FALSE),0)</f>
        <v>1006.25</v>
      </c>
      <c r="AM36" s="104">
        <f>-IFERROR(VLOOKUP($W36,'[10]Trial Blc'!$B$3:AV$701,AM$1,FALSE),0)</f>
        <v>1063.23</v>
      </c>
      <c r="AN36" s="104">
        <f>-IFERROR(VLOOKUP($W36,'[10]Trial Blc'!$B$3:AW$701,AN$1,FALSE),0)</f>
        <v>1120.21</v>
      </c>
      <c r="AO36" s="7">
        <f t="shared" si="0"/>
        <v>760.77692307692291</v>
      </c>
      <c r="AP36" s="9">
        <f>-'[10]A-3 COA'!K101</f>
        <v>21</v>
      </c>
    </row>
    <row r="37" spans="1:42" s="7" customFormat="1" ht="12" x14ac:dyDescent="0.3">
      <c r="A37" s="145">
        <v>1170</v>
      </c>
      <c r="B37" s="7" t="s">
        <v>88</v>
      </c>
      <c r="C37" s="9" t="s">
        <v>89</v>
      </c>
      <c r="D37" s="104">
        <f>IFERROR(VLOOKUP($A37,'[10]Trial Blc'!$B$3:O$701,D$1,FALSE),0)</f>
        <v>4879.53</v>
      </c>
      <c r="E37" s="10"/>
      <c r="F37" s="9"/>
      <c r="G37" s="10">
        <f>SUM(D37:F37)</f>
        <v>4879.53</v>
      </c>
      <c r="H37" s="104">
        <f>IFERROR(VLOOKUP($A37,'[10]Trial Blc'!$B$3:S$701,H$1,FALSE),0)</f>
        <v>4879.53</v>
      </c>
      <c r="I37" s="104">
        <f>IFERROR(VLOOKUP($A37,'[10]Trial Blc'!$B$3:T$701,I$1,FALSE),0)</f>
        <v>4879.53</v>
      </c>
      <c r="J37" s="104">
        <f>IFERROR(VLOOKUP($A37,'[10]Trial Blc'!$B$3:U$701,J$1,FALSE),0)</f>
        <v>4879.53</v>
      </c>
      <c r="K37" s="104">
        <f>IFERROR(VLOOKUP($A37,'[10]Trial Blc'!$B$3:V$701,K$1,FALSE),0)</f>
        <v>4879.53</v>
      </c>
      <c r="L37" s="104">
        <f>IFERROR(VLOOKUP($A37,'[10]Trial Blc'!$B$3:W$701,L$1,FALSE),0)</f>
        <v>4879.53</v>
      </c>
      <c r="M37" s="104">
        <f>IFERROR(VLOOKUP($A37,'[10]Trial Blc'!$B$3:X$701,M$1,FALSE),0)</f>
        <v>4879.53</v>
      </c>
      <c r="N37" s="104">
        <f>IFERROR(VLOOKUP($A37,'[10]Trial Blc'!$B$3:Y$701,N$1,FALSE),0)</f>
        <v>4879.53</v>
      </c>
      <c r="O37" s="104">
        <f>IFERROR(VLOOKUP($A37,'[10]Trial Blc'!$B$3:Z$701,O$1,FALSE),0)</f>
        <v>4879.53</v>
      </c>
      <c r="P37" s="104">
        <f>IFERROR(VLOOKUP($A37,'[10]Trial Blc'!$B$3:AA$701,P$1,FALSE),0)</f>
        <v>4879.53</v>
      </c>
      <c r="Q37" s="104">
        <f>IFERROR(VLOOKUP($A37,'[10]Trial Blc'!$B$3:AB$701,Q$1,FALSE),0)</f>
        <v>4879.53</v>
      </c>
      <c r="R37" s="104">
        <f>IFERROR(VLOOKUP($A37,'[10]Trial Blc'!$B$3:AC$701,R$1,FALSE),0)</f>
        <v>4879.53</v>
      </c>
      <c r="S37" s="104">
        <f>IFERROR(VLOOKUP($A37,'[10]Trial Blc'!$B$3:AD$701,S$1,FALSE),0)</f>
        <v>4879.53</v>
      </c>
      <c r="T37" s="7">
        <f>AVERAGE(G37:S37)</f>
        <v>4879.53</v>
      </c>
      <c r="U37" s="9"/>
      <c r="W37" s="145">
        <v>1965</v>
      </c>
      <c r="X37" s="7" t="s">
        <v>90</v>
      </c>
      <c r="Y37" s="104">
        <f>-IFERROR(VLOOKUP($W37,'[10]Trial Blc'!$B$3:AH$701,Y$1,FALSE),0)</f>
        <v>1920.73</v>
      </c>
      <c r="Z37" s="9"/>
      <c r="AA37" s="10"/>
      <c r="AB37" s="10">
        <f>SUM(Y37:AA37)</f>
        <v>1920.73</v>
      </c>
      <c r="AC37" s="104">
        <f>-IFERROR(VLOOKUP($W37,'[10]Trial Blc'!$B$3:AL$701,AC$1,FALSE),0)</f>
        <v>1937</v>
      </c>
      <c r="AD37" s="104">
        <f>-IFERROR(VLOOKUP($W37,'[10]Trial Blc'!$B$3:AM$701,AD$1,FALSE),0)</f>
        <v>1953.27</v>
      </c>
      <c r="AE37" s="104">
        <f>-IFERROR(VLOOKUP($W37,'[10]Trial Blc'!$B$3:AN$701,AE$1,FALSE),0)</f>
        <v>1969.54</v>
      </c>
      <c r="AF37" s="104">
        <f>-IFERROR(VLOOKUP($W37,'[10]Trial Blc'!$B$3:AO$701,AF$1,FALSE),0)</f>
        <v>1985.81</v>
      </c>
      <c r="AG37" s="104">
        <f>-IFERROR(VLOOKUP($W37,'[10]Trial Blc'!$B$3:AP$701,AG$1,FALSE),0)</f>
        <v>2002.08</v>
      </c>
      <c r="AH37" s="104">
        <f>-IFERROR(VLOOKUP($W37,'[10]Trial Blc'!$B$3:AQ$701,AH$1,FALSE),0)</f>
        <v>1811.65</v>
      </c>
      <c r="AI37" s="104">
        <f>-IFERROR(VLOOKUP($W37,'[10]Trial Blc'!$B$3:AR$701,AI$1,FALSE),0)</f>
        <v>1827.92</v>
      </c>
      <c r="AJ37" s="104">
        <f>-IFERROR(VLOOKUP($W37,'[10]Trial Blc'!$B$3:AS$701,AJ$1,FALSE),0)</f>
        <v>1844.19</v>
      </c>
      <c r="AK37" s="104">
        <f>-IFERROR(VLOOKUP($W37,'[10]Trial Blc'!$B$3:AT$701,AK$1,FALSE),0)</f>
        <v>1860.46</v>
      </c>
      <c r="AL37" s="104">
        <f>-IFERROR(VLOOKUP($W37,'[10]Trial Blc'!$B$3:AU$701,AL$1,FALSE),0)</f>
        <v>1876.73</v>
      </c>
      <c r="AM37" s="104">
        <f>-IFERROR(VLOOKUP($W37,'[10]Trial Blc'!$B$3:AV$701,AM$1,FALSE),0)</f>
        <v>1893</v>
      </c>
      <c r="AN37" s="104">
        <f>-IFERROR(VLOOKUP($W37,'[10]Trial Blc'!$B$3:AW$701,AN$1,FALSE),0)</f>
        <v>1909.27</v>
      </c>
      <c r="AO37" s="7">
        <f t="shared" si="0"/>
        <v>1907.0499999999997</v>
      </c>
      <c r="AP37" s="9"/>
    </row>
    <row r="38" spans="1:42" s="7" customFormat="1" ht="10.5" x14ac:dyDescent="0.25">
      <c r="A38" s="145"/>
      <c r="B38" s="8" t="s">
        <v>91</v>
      </c>
      <c r="C38" s="9"/>
      <c r="D38" s="10"/>
      <c r="E38" s="10"/>
      <c r="F38" s="9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U38" s="9"/>
      <c r="W38" s="145"/>
      <c r="X38" s="8" t="s">
        <v>91</v>
      </c>
      <c r="Y38" s="10"/>
      <c r="Z38" s="9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1"/>
      <c r="AP38" s="9"/>
    </row>
    <row r="39" spans="1:42" s="7" customFormat="1" ht="12" x14ac:dyDescent="0.3">
      <c r="A39" s="145">
        <v>1045</v>
      </c>
      <c r="B39" s="7" t="s">
        <v>92</v>
      </c>
      <c r="C39" s="9" t="s">
        <v>93</v>
      </c>
      <c r="D39" s="104">
        <f>IFERROR(VLOOKUP($A39,'[10]Trial Blc'!$B$3:O$701,D$1,FALSE),0)</f>
        <v>7872.79</v>
      </c>
      <c r="E39" s="10"/>
      <c r="F39" s="9"/>
      <c r="G39" s="10">
        <f>SUM(D39:F39)</f>
        <v>7872.79</v>
      </c>
      <c r="H39" s="104">
        <f>IFERROR(VLOOKUP($A39,'[10]Trial Blc'!$B$3:S$701,H$1,FALSE),0)</f>
        <v>7868.89</v>
      </c>
      <c r="I39" s="104">
        <f>IFERROR(VLOOKUP($A39,'[10]Trial Blc'!$B$3:T$701,I$1,FALSE),0)</f>
        <v>7796.76</v>
      </c>
      <c r="J39" s="104">
        <f>IFERROR(VLOOKUP($A39,'[10]Trial Blc'!$B$3:U$701,J$1,FALSE),0)</f>
        <v>7786.24</v>
      </c>
      <c r="K39" s="104">
        <f>IFERROR(VLOOKUP($A39,'[10]Trial Blc'!$B$3:V$701,K$1,FALSE),0)</f>
        <v>7810.92</v>
      </c>
      <c r="L39" s="104">
        <f>IFERROR(VLOOKUP($A39,'[10]Trial Blc'!$B$3:W$701,L$1,FALSE),0)</f>
        <v>7805.41</v>
      </c>
      <c r="M39" s="104">
        <f>IFERROR(VLOOKUP($A39,'[10]Trial Blc'!$B$3:X$701,M$1,FALSE),0)</f>
        <v>7810.88</v>
      </c>
      <c r="N39" s="104">
        <f>IFERROR(VLOOKUP($A39,'[10]Trial Blc'!$B$3:Y$701,N$1,FALSE),0)</f>
        <v>7800.16</v>
      </c>
      <c r="O39" s="104">
        <f>IFERROR(VLOOKUP($A39,'[10]Trial Blc'!$B$3:Z$701,O$1,FALSE),0)</f>
        <v>7797.9</v>
      </c>
      <c r="P39" s="104">
        <f>IFERROR(VLOOKUP($A39,'[10]Trial Blc'!$B$3:AA$701,P$1,FALSE),0)</f>
        <v>7732.83</v>
      </c>
      <c r="Q39" s="104">
        <f>IFERROR(VLOOKUP($A39,'[10]Trial Blc'!$B$3:AB$701,Q$1,FALSE),0)</f>
        <v>7730.91</v>
      </c>
      <c r="R39" s="104">
        <f>IFERROR(VLOOKUP($A39,'[10]Trial Blc'!$B$3:AC$701,R$1,FALSE),0)</f>
        <v>7731.66</v>
      </c>
      <c r="S39" s="104">
        <f>IFERROR(VLOOKUP($A39,'[10]Trial Blc'!$B$3:AD$701,S$1,FALSE),0)</f>
        <v>7731.04</v>
      </c>
      <c r="T39" s="7">
        <f>AVERAGE(G39:S39)</f>
        <v>7790.4915384615369</v>
      </c>
      <c r="U39" s="9"/>
      <c r="W39" s="145"/>
      <c r="Y39" s="10"/>
      <c r="Z39" s="9"/>
      <c r="AA39" s="10"/>
      <c r="AB39" s="10">
        <f>SUM(Y39:AA39)</f>
        <v>0</v>
      </c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1"/>
      <c r="AP39" s="9"/>
    </row>
    <row r="40" spans="1:42" s="7" customFormat="1" x14ac:dyDescent="0.2">
      <c r="A40" s="155"/>
      <c r="C40" s="12"/>
      <c r="D40" s="10"/>
      <c r="E40" s="10"/>
      <c r="F40" s="9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U40" s="9"/>
      <c r="W40" s="155"/>
      <c r="Y40" s="10"/>
      <c r="Z40" s="9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1"/>
      <c r="AP40" s="9"/>
    </row>
    <row r="41" spans="1:42" s="7" customFormat="1" x14ac:dyDescent="0.2">
      <c r="A41" s="145"/>
      <c r="B41" s="7" t="s">
        <v>94</v>
      </c>
      <c r="C41" s="9"/>
      <c r="D41" s="10"/>
      <c r="E41" s="10"/>
      <c r="F41" s="9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U41" s="9"/>
      <c r="W41" s="145"/>
      <c r="Y41" s="10"/>
      <c r="Z41" s="9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1"/>
      <c r="AP41" s="9"/>
    </row>
    <row r="42" spans="1:42" s="7" customFormat="1" ht="12" x14ac:dyDescent="0.3">
      <c r="A42" s="145">
        <v>1065</v>
      </c>
      <c r="C42" s="9" t="s">
        <v>95</v>
      </c>
      <c r="D42" s="104">
        <f>IFERROR(VLOOKUP($A42,'[10]Trial Blc'!$B$3:O$701,D$1,FALSE),0)</f>
        <v>0</v>
      </c>
      <c r="E42" s="10"/>
      <c r="F42" s="9"/>
      <c r="G42" s="10">
        <f>SUM(D42:F42)</f>
        <v>0</v>
      </c>
      <c r="H42" s="104">
        <f>IFERROR(VLOOKUP($A42,'[10]Trial Blc'!$B$3:S$701,H$1,FALSE),0)</f>
        <v>2495</v>
      </c>
      <c r="I42" s="104">
        <f>IFERROR(VLOOKUP($A42,'[10]Trial Blc'!$B$3:T$701,I$1,FALSE),0)</f>
        <v>6917</v>
      </c>
      <c r="J42" s="104">
        <f>IFERROR(VLOOKUP($A42,'[10]Trial Blc'!$B$3:U$701,J$1,FALSE),0)</f>
        <v>0</v>
      </c>
      <c r="K42" s="104">
        <f>IFERROR(VLOOKUP($A42,'[10]Trial Blc'!$B$3:V$701,K$1,FALSE),0)</f>
        <v>0</v>
      </c>
      <c r="L42" s="104">
        <f>IFERROR(VLOOKUP($A42,'[10]Trial Blc'!$B$3:W$701,L$1,FALSE),0)</f>
        <v>0</v>
      </c>
      <c r="M42" s="104">
        <f>IFERROR(VLOOKUP($A42,'[10]Trial Blc'!$B$3:X$701,M$1,FALSE),0)</f>
        <v>0</v>
      </c>
      <c r="N42" s="104">
        <f>IFERROR(VLOOKUP($A42,'[10]Trial Blc'!$B$3:Y$701,N$1,FALSE),0)</f>
        <v>0</v>
      </c>
      <c r="O42" s="104">
        <f>IFERROR(VLOOKUP($A42,'[10]Trial Blc'!$B$3:Z$701,O$1,FALSE),0)</f>
        <v>0</v>
      </c>
      <c r="P42" s="104">
        <f>IFERROR(VLOOKUP($A42,'[10]Trial Blc'!$B$3:AA$701,P$1,FALSE),0)</f>
        <v>0</v>
      </c>
      <c r="Q42" s="104">
        <f>IFERROR(VLOOKUP($A42,'[10]Trial Blc'!$B$3:AB$701,Q$1,FALSE),0)</f>
        <v>0</v>
      </c>
      <c r="R42" s="104">
        <f>IFERROR(VLOOKUP($A42,'[10]Trial Blc'!$B$3:AC$701,R$1,FALSE),0)</f>
        <v>0</v>
      </c>
      <c r="S42" s="104">
        <f>IFERROR(VLOOKUP($A42,'[10]Trial Blc'!$B$3:AD$701,S$1,FALSE),0)</f>
        <v>0</v>
      </c>
      <c r="T42" s="7">
        <f>AVERAGE(G42:S42)</f>
        <v>724</v>
      </c>
      <c r="U42" s="9"/>
      <c r="W42" s="145">
        <v>1860</v>
      </c>
      <c r="X42" s="7" t="s">
        <v>96</v>
      </c>
      <c r="Y42" s="104">
        <f>-IFERROR(VLOOKUP($W42,'[10]Trial Blc'!$B$3:AH$701,Y$1,FALSE),0)</f>
        <v>0</v>
      </c>
      <c r="Z42" s="9"/>
      <c r="AA42" s="10"/>
      <c r="AB42" s="10">
        <f>SUM(Y42:AA42)</f>
        <v>0</v>
      </c>
      <c r="AC42" s="104">
        <f>-IFERROR(VLOOKUP($W42,'[10]Trial Blc'!$B$3:AL$701,AC$1,FALSE),0)</f>
        <v>0</v>
      </c>
      <c r="AD42" s="104">
        <f>-IFERROR(VLOOKUP($W42,'[10]Trial Blc'!$B$3:AM$701,AD$1,FALSE),0)</f>
        <v>0</v>
      </c>
      <c r="AE42" s="104">
        <f>-IFERROR(VLOOKUP($W42,'[10]Trial Blc'!$B$3:AN$701,AE$1,FALSE),0)</f>
        <v>0</v>
      </c>
      <c r="AF42" s="104">
        <f>-IFERROR(VLOOKUP($W42,'[10]Trial Blc'!$B$3:AO$701,AF$1,FALSE),0)</f>
        <v>0</v>
      </c>
      <c r="AG42" s="104">
        <f>-IFERROR(VLOOKUP($W42,'[10]Trial Blc'!$B$3:AP$701,AG$1,FALSE),0)</f>
        <v>0</v>
      </c>
      <c r="AH42" s="104">
        <f>-IFERROR(VLOOKUP($W42,'[10]Trial Blc'!$B$3:AQ$701,AH$1,FALSE),0)</f>
        <v>0</v>
      </c>
      <c r="AI42" s="104">
        <f>-IFERROR(VLOOKUP($W42,'[10]Trial Blc'!$B$3:AR$701,AI$1,FALSE),0)</f>
        <v>0</v>
      </c>
      <c r="AJ42" s="104">
        <f>-IFERROR(VLOOKUP($W42,'[10]Trial Blc'!$B$3:AS$701,AJ$1,FALSE),0)</f>
        <v>0</v>
      </c>
      <c r="AK42" s="104">
        <f>-IFERROR(VLOOKUP($W42,'[10]Trial Blc'!$B$3:AT$701,AK$1,FALSE),0)</f>
        <v>0</v>
      </c>
      <c r="AL42" s="104">
        <f>-IFERROR(VLOOKUP($W42,'[10]Trial Blc'!$B$3:AU$701,AL$1,FALSE),0)</f>
        <v>0</v>
      </c>
      <c r="AM42" s="104">
        <f>-IFERROR(VLOOKUP($W42,'[10]Trial Blc'!$B$3:AV$701,AM$1,FALSE),0)</f>
        <v>0</v>
      </c>
      <c r="AN42" s="104">
        <f>-IFERROR(VLOOKUP($W42,'[10]Trial Blc'!$B$3:AW$701,AN$1,FALSE),0)</f>
        <v>0</v>
      </c>
      <c r="AO42" s="7">
        <f>AVERAGE(AB42:AN42)</f>
        <v>0</v>
      </c>
      <c r="AP42" s="9"/>
    </row>
    <row r="43" spans="1:42" s="7" customFormat="1" ht="12" x14ac:dyDescent="0.3">
      <c r="A43" s="145">
        <v>1175</v>
      </c>
      <c r="B43" s="17" t="s">
        <v>94</v>
      </c>
      <c r="C43" s="9" t="s">
        <v>97</v>
      </c>
      <c r="D43" s="104">
        <f>IFERROR(VLOOKUP($A43,'[10]Trial Blc'!$B$3:O$701,D$1,FALSE),0)</f>
        <v>553514.41</v>
      </c>
      <c r="E43" s="10"/>
      <c r="F43" s="9"/>
      <c r="G43" s="10">
        <f>SUM(D43:F43)</f>
        <v>553514.41</v>
      </c>
      <c r="H43" s="104">
        <f>IFERROR(VLOOKUP($A43,'[10]Trial Blc'!$B$3:S$701,H$1,FALSE),0)</f>
        <v>553113.94999999995</v>
      </c>
      <c r="I43" s="104">
        <f>IFERROR(VLOOKUP($A43,'[10]Trial Blc'!$B$3:T$701,I$1,FALSE),0)</f>
        <v>550521.53</v>
      </c>
      <c r="J43" s="104">
        <f>IFERROR(VLOOKUP($A43,'[10]Trial Blc'!$B$3:U$701,J$1,FALSE),0)</f>
        <v>549951.89</v>
      </c>
      <c r="K43" s="104">
        <f>IFERROR(VLOOKUP($A43,'[10]Trial Blc'!$B$3:V$701,K$1,FALSE),0)</f>
        <v>550629.22</v>
      </c>
      <c r="L43" s="104">
        <f>IFERROR(VLOOKUP($A43,'[10]Trial Blc'!$B$3:W$701,L$1,FALSE),0)</f>
        <v>550150.22</v>
      </c>
      <c r="M43" s="104">
        <f>IFERROR(VLOOKUP($A43,'[10]Trial Blc'!$B$3:X$701,M$1,FALSE),0)</f>
        <v>551284.49</v>
      </c>
      <c r="N43" s="104">
        <f>IFERROR(VLOOKUP($A43,'[10]Trial Blc'!$B$3:Y$701,N$1,FALSE),0)</f>
        <v>552834.28</v>
      </c>
      <c r="O43" s="104">
        <f>IFERROR(VLOOKUP($A43,'[10]Trial Blc'!$B$3:Z$701,O$1,FALSE),0)</f>
        <v>552876.63</v>
      </c>
      <c r="P43" s="104">
        <f>IFERROR(VLOOKUP($A43,'[10]Trial Blc'!$B$3:AA$701,P$1,FALSE),0)</f>
        <v>551134.05000000005</v>
      </c>
      <c r="Q43" s="104">
        <f>IFERROR(VLOOKUP($A43,'[10]Trial Blc'!$B$3:AB$701,Q$1,FALSE),0)</f>
        <v>550909.62</v>
      </c>
      <c r="R43" s="104">
        <f>IFERROR(VLOOKUP($A43,'[10]Trial Blc'!$B$3:AC$701,R$1,FALSE),0)</f>
        <v>553172.66</v>
      </c>
      <c r="S43" s="104">
        <f>IFERROR(VLOOKUP($A43,'[10]Trial Blc'!$B$3:AD$701,S$1,FALSE),0)</f>
        <v>561159.68999999994</v>
      </c>
      <c r="T43" s="7">
        <f>AVERAGE(G43:S43)</f>
        <v>552404.04923076928</v>
      </c>
      <c r="U43" s="9"/>
      <c r="W43" s="145">
        <v>1970</v>
      </c>
      <c r="X43" s="7" t="s">
        <v>98</v>
      </c>
      <c r="Y43" s="104">
        <f>-IFERROR(VLOOKUP($W43,'[10]Trial Blc'!$B$3:AH$701,Y$1,FALSE),0)</f>
        <v>233710.41</v>
      </c>
      <c r="Z43" s="9"/>
      <c r="AA43" s="10"/>
      <c r="AB43" s="10">
        <f>SUM(Y43:AA43)</f>
        <v>233710.41</v>
      </c>
      <c r="AC43" s="104">
        <f>-IFERROR(VLOOKUP($W43,'[10]Trial Blc'!$B$3:AL$701,AC$1,FALSE),0)</f>
        <v>234498.69</v>
      </c>
      <c r="AD43" s="104">
        <f>-IFERROR(VLOOKUP($W43,'[10]Trial Blc'!$B$3:AM$701,AD$1,FALSE),0)</f>
        <v>234166.12</v>
      </c>
      <c r="AE43" s="104">
        <f>-IFERROR(VLOOKUP($W43,'[10]Trial Blc'!$B$3:AN$701,AE$1,FALSE),0)</f>
        <v>234538.42</v>
      </c>
      <c r="AF43" s="104">
        <f>-IFERROR(VLOOKUP($W43,'[10]Trial Blc'!$B$3:AO$701,AF$1,FALSE),0)</f>
        <v>235839.6</v>
      </c>
      <c r="AG43" s="104">
        <f>-IFERROR(VLOOKUP($W43,'[10]Trial Blc'!$B$3:AP$701,AG$1,FALSE),0)</f>
        <v>236575.56</v>
      </c>
      <c r="AH43" s="104">
        <f>-IFERROR(VLOOKUP($W43,'[10]Trial Blc'!$B$3:AQ$701,AH$1,FALSE),0)</f>
        <v>237589.25</v>
      </c>
      <c r="AI43" s="104">
        <f>-IFERROR(VLOOKUP($W43,'[10]Trial Blc'!$B$3:AR$701,AI$1,FALSE),0)</f>
        <v>238291.66</v>
      </c>
      <c r="AJ43" s="104">
        <f>-IFERROR(VLOOKUP($W43,'[10]Trial Blc'!$B$3:AS$701,AJ$1,FALSE),0)</f>
        <v>239171.37</v>
      </c>
      <c r="AK43" s="104">
        <f>-IFERROR(VLOOKUP($W43,'[10]Trial Blc'!$B$3:AT$701,AK$1,FALSE),0)</f>
        <v>239010.53</v>
      </c>
      <c r="AL43" s="104">
        <f>-IFERROR(VLOOKUP($W43,'[10]Trial Blc'!$B$3:AU$701,AL$1,FALSE),0)</f>
        <v>239863.94</v>
      </c>
      <c r="AM43" s="104">
        <f>-IFERROR(VLOOKUP($W43,'[10]Trial Blc'!$B$3:AV$701,AM$1,FALSE),0)</f>
        <v>240812.98</v>
      </c>
      <c r="AN43" s="104">
        <f>-IFERROR(VLOOKUP($W43,'[10]Trial Blc'!$B$3:AW$701,AN$1,FALSE),0)</f>
        <v>241803.54</v>
      </c>
      <c r="AO43" s="7">
        <f>AVERAGE(AB43:AN43)</f>
        <v>237374.77461538461</v>
      </c>
      <c r="AP43" s="9">
        <f>-'[10]A-3 COA'!K102</f>
        <v>4</v>
      </c>
    </row>
    <row r="44" spans="1:42" s="7" customFormat="1" ht="10.5" x14ac:dyDescent="0.25">
      <c r="A44" s="153"/>
      <c r="B44" s="17"/>
      <c r="C44" s="18" t="s">
        <v>81</v>
      </c>
      <c r="D44" s="10">
        <f>SUM(D42:D43)</f>
        <v>553514.41</v>
      </c>
      <c r="E44" s="10"/>
      <c r="F44" s="167">
        <f>SUM(F42:F43)</f>
        <v>0</v>
      </c>
      <c r="G44" s="167">
        <f t="shared" ref="G44:S44" si="3">SUM(G42:G43)</f>
        <v>553514.41</v>
      </c>
      <c r="H44" s="10">
        <f t="shared" si="3"/>
        <v>555608.94999999995</v>
      </c>
      <c r="I44" s="10">
        <f t="shared" si="3"/>
        <v>557438.53</v>
      </c>
      <c r="J44" s="10">
        <f t="shared" si="3"/>
        <v>549951.89</v>
      </c>
      <c r="K44" s="10">
        <f t="shared" si="3"/>
        <v>550629.22</v>
      </c>
      <c r="L44" s="10">
        <f t="shared" si="3"/>
        <v>550150.22</v>
      </c>
      <c r="M44" s="10">
        <f t="shared" si="3"/>
        <v>551284.49</v>
      </c>
      <c r="N44" s="10">
        <f t="shared" si="3"/>
        <v>552834.28</v>
      </c>
      <c r="O44" s="10">
        <f t="shared" si="3"/>
        <v>552876.63</v>
      </c>
      <c r="P44" s="10">
        <f t="shared" si="3"/>
        <v>551134.05000000005</v>
      </c>
      <c r="Q44" s="10">
        <f t="shared" si="3"/>
        <v>550909.62</v>
      </c>
      <c r="R44" s="10">
        <f t="shared" si="3"/>
        <v>553172.66</v>
      </c>
      <c r="S44" s="10">
        <f t="shared" si="3"/>
        <v>561159.68999999994</v>
      </c>
      <c r="T44" s="208">
        <f>AVERAGE(G44:S44)</f>
        <v>553128.04923076928</v>
      </c>
      <c r="U44" s="167">
        <f>SUM(U42:U43)</f>
        <v>0</v>
      </c>
      <c r="W44" s="153"/>
      <c r="X44" s="20" t="s">
        <v>81</v>
      </c>
      <c r="Y44" s="167">
        <f>SUM(Y42:Y43)</f>
        <v>233710.41</v>
      </c>
      <c r="Z44" s="167">
        <f>SUM(Z42:Z43)</f>
        <v>0</v>
      </c>
      <c r="AA44" s="167">
        <f t="shared" ref="AA44:AN44" si="4">SUM(AA42:AA43)</f>
        <v>0</v>
      </c>
      <c r="AB44" s="167">
        <f t="shared" si="4"/>
        <v>233710.41</v>
      </c>
      <c r="AC44" s="167">
        <f t="shared" si="4"/>
        <v>234498.69</v>
      </c>
      <c r="AD44" s="167">
        <f t="shared" si="4"/>
        <v>234166.12</v>
      </c>
      <c r="AE44" s="167">
        <f t="shared" si="4"/>
        <v>234538.42</v>
      </c>
      <c r="AF44" s="167">
        <f t="shared" si="4"/>
        <v>235839.6</v>
      </c>
      <c r="AG44" s="167">
        <f t="shared" si="4"/>
        <v>236575.56</v>
      </c>
      <c r="AH44" s="167">
        <f t="shared" si="4"/>
        <v>237589.25</v>
      </c>
      <c r="AI44" s="167">
        <f t="shared" si="4"/>
        <v>238291.66</v>
      </c>
      <c r="AJ44" s="167">
        <f t="shared" si="4"/>
        <v>239171.37</v>
      </c>
      <c r="AK44" s="167">
        <f t="shared" si="4"/>
        <v>239010.53</v>
      </c>
      <c r="AL44" s="167">
        <f t="shared" si="4"/>
        <v>239863.94</v>
      </c>
      <c r="AM44" s="167">
        <f t="shared" si="4"/>
        <v>240812.98</v>
      </c>
      <c r="AN44" s="167">
        <f t="shared" si="4"/>
        <v>241803.54</v>
      </c>
      <c r="AO44" s="7">
        <f>AVERAGE(AB44:AN44)</f>
        <v>237374.77461538461</v>
      </c>
      <c r="AP44" s="167">
        <f>SUM(AP42:AP43)</f>
        <v>4</v>
      </c>
    </row>
    <row r="45" spans="1:42" s="11" customFormat="1" ht="10.5" x14ac:dyDescent="0.25">
      <c r="A45" s="155"/>
      <c r="B45" s="22"/>
      <c r="C45" s="12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23"/>
      <c r="U45" s="10"/>
      <c r="V45" s="23"/>
      <c r="W45" s="155"/>
      <c r="X45" s="24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</row>
    <row r="46" spans="1:42" s="7" customFormat="1" ht="12" x14ac:dyDescent="0.3">
      <c r="A46" s="145">
        <v>1180</v>
      </c>
      <c r="B46" s="7" t="s">
        <v>99</v>
      </c>
      <c r="C46" s="9" t="s">
        <v>100</v>
      </c>
      <c r="D46" s="104">
        <f>IFERROR(VLOOKUP($A46,'[10]Trial Blc'!$B$3:O$701,D$1,FALSE),0)</f>
        <v>254494.16</v>
      </c>
      <c r="E46" s="10"/>
      <c r="F46" s="9"/>
      <c r="G46" s="10">
        <f>SUM(D46:F46)</f>
        <v>254494.16</v>
      </c>
      <c r="H46" s="104">
        <f>IFERROR(VLOOKUP($A46,'[10]Trial Blc'!$B$3:S$701,H$1,FALSE),0)</f>
        <v>254728.1</v>
      </c>
      <c r="I46" s="104">
        <f>IFERROR(VLOOKUP($A46,'[10]Trial Blc'!$B$3:T$701,I$1,FALSE),0)</f>
        <v>253733.63</v>
      </c>
      <c r="J46" s="104">
        <f>IFERROR(VLOOKUP($A46,'[10]Trial Blc'!$B$3:U$701,J$1,FALSE),0)</f>
        <v>253982.14</v>
      </c>
      <c r="K46" s="104">
        <f>IFERROR(VLOOKUP($A46,'[10]Trial Blc'!$B$3:V$701,K$1,FALSE),0)</f>
        <v>254341.36</v>
      </c>
      <c r="L46" s="104">
        <f>IFERROR(VLOOKUP($A46,'[10]Trial Blc'!$B$3:W$701,L$1,FALSE),0)</f>
        <v>255341.49</v>
      </c>
      <c r="M46" s="104">
        <f>IFERROR(VLOOKUP($A46,'[10]Trial Blc'!$B$3:X$701,M$1,FALSE),0)</f>
        <v>255890.5</v>
      </c>
      <c r="N46" s="104">
        <f>IFERROR(VLOOKUP($A46,'[10]Trial Blc'!$B$3:Y$701,N$1,FALSE),0)</f>
        <v>255882.78</v>
      </c>
      <c r="O46" s="104">
        <f>IFERROR(VLOOKUP($A46,'[10]Trial Blc'!$B$3:Z$701,O$1,FALSE),0)</f>
        <v>255942.15</v>
      </c>
      <c r="P46" s="104">
        <f>IFERROR(VLOOKUP($A46,'[10]Trial Blc'!$B$3:AA$701,P$1,FALSE),0)</f>
        <v>254769.78</v>
      </c>
      <c r="Q46" s="104">
        <f>IFERROR(VLOOKUP($A46,'[10]Trial Blc'!$B$3:AB$701,Q$1,FALSE),0)</f>
        <v>254903.59</v>
      </c>
      <c r="R46" s="104">
        <f>IFERROR(VLOOKUP($A46,'[10]Trial Blc'!$B$3:AC$701,R$1,FALSE),0)</f>
        <v>254963.20000000001</v>
      </c>
      <c r="S46" s="104">
        <f>IFERROR(VLOOKUP($A46,'[10]Trial Blc'!$B$3:AD$701,S$1,FALSE),0)</f>
        <v>255697.3</v>
      </c>
      <c r="T46" s="7">
        <f>AVERAGE(G46:S46)</f>
        <v>254974.62923076921</v>
      </c>
      <c r="U46" s="9"/>
      <c r="W46" s="145">
        <v>1975</v>
      </c>
      <c r="X46" s="7" t="s">
        <v>101</v>
      </c>
      <c r="Y46" s="104">
        <f>-IFERROR(VLOOKUP($W46,'[10]Trial Blc'!$B$3:AH$701,Y$1,FALSE),0)</f>
        <v>230189.32</v>
      </c>
      <c r="Z46" s="9"/>
      <c r="AA46" s="10"/>
      <c r="AB46" s="10">
        <f>SUM(Y46:AA46)</f>
        <v>230189.32</v>
      </c>
      <c r="AC46" s="104">
        <f>-IFERROR(VLOOKUP($W46,'[10]Trial Blc'!$B$3:AL$701,AC$1,FALSE),0)</f>
        <v>231047.94</v>
      </c>
      <c r="AD46" s="104">
        <f>-IFERROR(VLOOKUP($W46,'[10]Trial Blc'!$B$3:AM$701,AD$1,FALSE),0)</f>
        <v>231001.2</v>
      </c>
      <c r="AE46" s="104">
        <f>-IFERROR(VLOOKUP($W46,'[10]Trial Blc'!$B$3:AN$701,AE$1,FALSE),0)</f>
        <v>229679.29</v>
      </c>
      <c r="AF46" s="104">
        <f>-IFERROR(VLOOKUP($W46,'[10]Trial Blc'!$B$3:AO$701,AF$1,FALSE),0)</f>
        <v>230942.68</v>
      </c>
      <c r="AG46" s="104">
        <f>-IFERROR(VLOOKUP($W46,'[10]Trial Blc'!$B$3:AP$701,AG$1,FALSE),0)</f>
        <v>231772.86</v>
      </c>
      <c r="AH46" s="104">
        <f>-IFERROR(VLOOKUP($W46,'[10]Trial Blc'!$B$3:AQ$701,AH$1,FALSE),0)</f>
        <v>232788.88</v>
      </c>
      <c r="AI46" s="104">
        <f>-IFERROR(VLOOKUP($W46,'[10]Trial Blc'!$B$3:AR$701,AI$1,FALSE),0)</f>
        <v>233579.39</v>
      </c>
      <c r="AJ46" s="104">
        <f>-IFERROR(VLOOKUP($W46,'[10]Trial Blc'!$B$3:AS$701,AJ$1,FALSE),0)</f>
        <v>232629.29</v>
      </c>
      <c r="AK46" s="104">
        <f>-IFERROR(VLOOKUP($W46,'[10]Trial Blc'!$B$3:AT$701,AK$1,FALSE),0)</f>
        <v>232714.1</v>
      </c>
      <c r="AL46" s="104">
        <f>-IFERROR(VLOOKUP($W46,'[10]Trial Blc'!$B$3:AU$701,AL$1,FALSE),0)</f>
        <v>233625.08</v>
      </c>
      <c r="AM46" s="104">
        <f>-IFERROR(VLOOKUP($W46,'[10]Trial Blc'!$B$3:AV$701,AM$1,FALSE),0)</f>
        <v>234598.32</v>
      </c>
      <c r="AN46" s="104">
        <f>-IFERROR(VLOOKUP($W46,'[10]Trial Blc'!$B$3:AW$701,AN$1,FALSE),0)</f>
        <v>235591.09</v>
      </c>
      <c r="AO46" s="7">
        <f>AVERAGE(AB46:AN46)</f>
        <v>232319.95692307691</v>
      </c>
      <c r="AP46" s="9">
        <f>-'[10]A-3 COA'!K103</f>
        <v>-1151</v>
      </c>
    </row>
    <row r="47" spans="1:42" s="7" customFormat="1" ht="12" x14ac:dyDescent="0.3">
      <c r="A47" s="157"/>
      <c r="C47" s="25"/>
      <c r="D47" s="10"/>
      <c r="E47" s="10"/>
      <c r="F47" s="9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U47" s="9"/>
      <c r="W47" s="157"/>
      <c r="Y47" s="104">
        <f>-IFERROR(VLOOKUP($W47,'[10]Trial Blc'!$B$3:AH$701,Y$1,FALSE),0)</f>
        <v>0</v>
      </c>
      <c r="Z47" s="9"/>
      <c r="AA47" s="10"/>
      <c r="AB47" s="10">
        <f>+Y47+AP47</f>
        <v>0</v>
      </c>
      <c r="AC47" s="104">
        <f>-IFERROR(VLOOKUP($W47,'[10]Trial Blc'!$B$3:AL$701,AC$1,FALSE),0)</f>
        <v>0</v>
      </c>
      <c r="AD47" s="104">
        <f>-IFERROR(VLOOKUP($W47,'[10]Trial Blc'!$B$3:AM$701,AD$1,FALSE),0)</f>
        <v>0</v>
      </c>
      <c r="AE47" s="104">
        <f>-IFERROR(VLOOKUP($W47,'[10]Trial Blc'!$B$3:AN$701,AE$1,FALSE),0)</f>
        <v>0</v>
      </c>
      <c r="AF47" s="104">
        <f>-IFERROR(VLOOKUP($W47,'[10]Trial Blc'!$B$3:AO$701,AF$1,FALSE),0)</f>
        <v>0</v>
      </c>
      <c r="AG47" s="104">
        <f>-IFERROR(VLOOKUP($W47,'[10]Trial Blc'!$B$3:AP$701,AG$1,FALSE),0)</f>
        <v>0</v>
      </c>
      <c r="AH47" s="104">
        <f>-IFERROR(VLOOKUP($W47,'[10]Trial Blc'!$B$3:AQ$701,AH$1,FALSE),0)</f>
        <v>0</v>
      </c>
      <c r="AI47" s="104">
        <f>-IFERROR(VLOOKUP($W47,'[10]Trial Blc'!$B$3:AR$701,AI$1,FALSE),0)</f>
        <v>0</v>
      </c>
      <c r="AJ47" s="104">
        <f>-IFERROR(VLOOKUP($W47,'[10]Trial Blc'!$B$3:AS$701,AJ$1,FALSE),0)</f>
        <v>0</v>
      </c>
      <c r="AK47" s="104">
        <f>-IFERROR(VLOOKUP($W47,'[10]Trial Blc'!$B$3:AT$701,AK$1,FALSE),0)</f>
        <v>0</v>
      </c>
      <c r="AL47" s="104">
        <f>-IFERROR(VLOOKUP($W47,'[10]Trial Blc'!$B$3:AU$701,AL$1,FALSE),0)</f>
        <v>0</v>
      </c>
      <c r="AM47" s="104">
        <f>-IFERROR(VLOOKUP($W47,'[10]Trial Blc'!$B$3:AV$701,AM$1,FALSE),0)</f>
        <v>0</v>
      </c>
      <c r="AN47" s="104">
        <f>-IFERROR(VLOOKUP($W47,'[10]Trial Blc'!$B$3:AW$701,AN$1,FALSE),0)</f>
        <v>0</v>
      </c>
      <c r="AO47" s="11"/>
      <c r="AP47" s="9"/>
    </row>
    <row r="48" spans="1:42" s="26" customFormat="1" ht="12" x14ac:dyDescent="0.3">
      <c r="A48" s="157">
        <v>1575</v>
      </c>
      <c r="B48" s="26" t="s">
        <v>99</v>
      </c>
      <c r="C48" s="25" t="s">
        <v>475</v>
      </c>
      <c r="D48" s="209"/>
      <c r="E48" s="209"/>
      <c r="F48" s="25"/>
      <c r="G48" s="10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7"/>
      <c r="U48" s="25"/>
      <c r="V48" s="7"/>
      <c r="W48" s="157">
        <v>2315</v>
      </c>
      <c r="X48" s="26" t="s">
        <v>476</v>
      </c>
      <c r="Y48" s="104">
        <f>-IFERROR(VLOOKUP($W48,'[10]Trial Blc'!$B$3:AH$701,Y$1,FALSE),0)</f>
        <v>0</v>
      </c>
      <c r="Z48" s="25"/>
      <c r="AA48" s="209"/>
      <c r="AB48" s="10">
        <f>SUM(Y48:AA48)</f>
        <v>0</v>
      </c>
      <c r="AC48" s="104">
        <f>-IFERROR(VLOOKUP($W48,'[10]Trial Blc'!$B$3:AL$701,AC$1,FALSE),0)</f>
        <v>0</v>
      </c>
      <c r="AD48" s="104">
        <f>-IFERROR(VLOOKUP($W48,'[10]Trial Blc'!$B$3:AM$701,AD$1,FALSE),0)</f>
        <v>0</v>
      </c>
      <c r="AE48" s="104">
        <f>-IFERROR(VLOOKUP($W48,'[10]Trial Blc'!$B$3:AN$701,AE$1,FALSE),0)</f>
        <v>0</v>
      </c>
      <c r="AF48" s="104">
        <f>-IFERROR(VLOOKUP($W48,'[10]Trial Blc'!$B$3:AO$701,AF$1,FALSE),0)</f>
        <v>0</v>
      </c>
      <c r="AG48" s="104">
        <f>-IFERROR(VLOOKUP($W48,'[10]Trial Blc'!$B$3:AP$701,AG$1,FALSE),0)</f>
        <v>0</v>
      </c>
      <c r="AH48" s="104">
        <f>-IFERROR(VLOOKUP($W48,'[10]Trial Blc'!$B$3:AQ$701,AH$1,FALSE),0)</f>
        <v>0</v>
      </c>
      <c r="AI48" s="104">
        <f>-IFERROR(VLOOKUP($W48,'[10]Trial Blc'!$B$3:AR$701,AI$1,FALSE),0)</f>
        <v>0</v>
      </c>
      <c r="AJ48" s="104">
        <f>-IFERROR(VLOOKUP($W48,'[10]Trial Blc'!$B$3:AS$701,AJ$1,FALSE),0)</f>
        <v>0</v>
      </c>
      <c r="AK48" s="104">
        <f>-IFERROR(VLOOKUP($W48,'[10]Trial Blc'!$B$3:AT$701,AK$1,FALSE),0)</f>
        <v>0</v>
      </c>
      <c r="AL48" s="104">
        <f>-IFERROR(VLOOKUP($W48,'[10]Trial Blc'!$B$3:AU$701,AL$1,FALSE),0)</f>
        <v>0</v>
      </c>
      <c r="AM48" s="104">
        <f>-IFERROR(VLOOKUP($W48,'[10]Trial Blc'!$B$3:AV$701,AM$1,FALSE),0)</f>
        <v>0</v>
      </c>
      <c r="AN48" s="104">
        <f>-IFERROR(VLOOKUP($W48,'[10]Trial Blc'!$B$3:AW$701,AN$1,FALSE),0)</f>
        <v>0</v>
      </c>
      <c r="AO48" s="11"/>
      <c r="AP48" s="25"/>
    </row>
    <row r="49" spans="1:42" s="26" customFormat="1" ht="12" x14ac:dyDescent="0.3">
      <c r="A49" s="157">
        <v>1580</v>
      </c>
      <c r="C49" s="25" t="s">
        <v>477</v>
      </c>
      <c r="D49" s="104">
        <f>IFERROR(VLOOKUP($A49,'[10]Trial Blc'!$B$3:O$701,D$1,FALSE),0)</f>
        <v>92458.28</v>
      </c>
      <c r="E49" s="209"/>
      <c r="F49" s="25"/>
      <c r="G49" s="10">
        <f>SUM(D49:F49)</f>
        <v>92458.28</v>
      </c>
      <c r="H49" s="104">
        <f>IFERROR(VLOOKUP($A49,'[10]Trial Blc'!$B$3:S$701,H$1,FALSE),0)</f>
        <v>92407.59</v>
      </c>
      <c r="I49" s="104">
        <f>IFERROR(VLOOKUP($A49,'[10]Trial Blc'!$B$3:T$701,I$1,FALSE),0)</f>
        <v>91575.23</v>
      </c>
      <c r="J49" s="104">
        <f>IFERROR(VLOOKUP($A49,'[10]Trial Blc'!$B$3:U$701,J$1,FALSE),0)</f>
        <v>91430.66</v>
      </c>
      <c r="K49" s="104">
        <f>IFERROR(VLOOKUP($A49,'[10]Trial Blc'!$B$3:V$701,K$1,FALSE),0)</f>
        <v>91710.28</v>
      </c>
      <c r="L49" s="104">
        <f>IFERROR(VLOOKUP($A49,'[10]Trial Blc'!$B$3:W$701,L$1,FALSE),0)</f>
        <v>91640.09</v>
      </c>
      <c r="M49" s="104">
        <f>IFERROR(VLOOKUP($A49,'[10]Trial Blc'!$B$3:X$701,M$1,FALSE),0)</f>
        <v>91701.41</v>
      </c>
      <c r="N49" s="104">
        <f>IFERROR(VLOOKUP($A49,'[10]Trial Blc'!$B$3:Y$701,N$1,FALSE),0)</f>
        <v>91602.28</v>
      </c>
      <c r="O49" s="104">
        <f>IFERROR(VLOOKUP($A49,'[10]Trial Blc'!$B$3:Z$701,O$1,FALSE),0)</f>
        <v>91574.17</v>
      </c>
      <c r="P49" s="104">
        <f>IFERROR(VLOOKUP($A49,'[10]Trial Blc'!$B$3:AA$701,P$1,FALSE),0)</f>
        <v>90827.02</v>
      </c>
      <c r="Q49" s="104">
        <f>IFERROR(VLOOKUP($A49,'[10]Trial Blc'!$B$3:AB$701,Q$1,FALSE),0)</f>
        <v>90801.59</v>
      </c>
      <c r="R49" s="104">
        <f>IFERROR(VLOOKUP($A49,'[10]Trial Blc'!$B$3:AC$701,R$1,FALSE),0)</f>
        <v>90809.42</v>
      </c>
      <c r="S49" s="104">
        <f>IFERROR(VLOOKUP($A49,'[10]Trial Blc'!$B$3:AD$701,S$1,FALSE),0)</f>
        <v>90805.05</v>
      </c>
      <c r="T49" s="7">
        <f>AVERAGE(G49:S49)</f>
        <v>91487.928461538468</v>
      </c>
      <c r="U49" s="25"/>
      <c r="V49" s="7"/>
      <c r="W49" s="157">
        <v>2320</v>
      </c>
      <c r="X49" s="26" t="s">
        <v>478</v>
      </c>
      <c r="Y49" s="104">
        <f>-IFERROR(VLOOKUP($W49,'[10]Trial Blc'!$B$3:AH$701,Y$1,FALSE),0)</f>
        <v>92328.55</v>
      </c>
      <c r="Z49" s="25"/>
      <c r="AA49" s="209"/>
      <c r="AB49" s="10">
        <f>SUM(Y49:AA49)</f>
        <v>92328.55</v>
      </c>
      <c r="AC49" s="104">
        <f>-IFERROR(VLOOKUP($W49,'[10]Trial Blc'!$B$3:AL$701,AC$1,FALSE),0)</f>
        <v>92286.61</v>
      </c>
      <c r="AD49" s="104">
        <f>-IFERROR(VLOOKUP($W49,'[10]Trial Blc'!$B$3:AM$701,AD$1,FALSE),0)</f>
        <v>91464</v>
      </c>
      <c r="AE49" s="104">
        <f>-IFERROR(VLOOKUP($W49,'[10]Trial Blc'!$B$3:AN$701,AE$1,FALSE),0)</f>
        <v>91328.16</v>
      </c>
      <c r="AF49" s="104">
        <f>-IFERROR(VLOOKUP($W49,'[10]Trial Blc'!$B$3:AO$701,AF$1,FALSE),0)</f>
        <v>91616.04</v>
      </c>
      <c r="AG49" s="104">
        <f>-IFERROR(VLOOKUP($W49,'[10]Trial Blc'!$B$3:AP$701,AG$1,FALSE),0)</f>
        <v>91554.51</v>
      </c>
      <c r="AH49" s="104">
        <f>-IFERROR(VLOOKUP($W49,'[10]Trial Blc'!$B$3:AQ$701,AH$1,FALSE),0)</f>
        <v>91624.37</v>
      </c>
      <c r="AI49" s="104">
        <f>-IFERROR(VLOOKUP($W49,'[10]Trial Blc'!$B$3:AR$701,AI$1,FALSE),0)</f>
        <v>91506.68</v>
      </c>
      <c r="AJ49" s="104">
        <f>-IFERROR(VLOOKUP($W49,'[10]Trial Blc'!$B$3:AS$701,AJ$1,FALSE),0)</f>
        <v>91487.65</v>
      </c>
      <c r="AK49" s="104">
        <f>-IFERROR(VLOOKUP($W49,'[10]Trial Blc'!$B$3:AT$701,AK$1,FALSE),0)</f>
        <v>90750.23</v>
      </c>
      <c r="AL49" s="104">
        <f>-IFERROR(VLOOKUP($W49,'[10]Trial Blc'!$B$3:AU$701,AL$1,FALSE),0)</f>
        <v>90733.79</v>
      </c>
      <c r="AM49" s="104">
        <f>-IFERROR(VLOOKUP($W49,'[10]Trial Blc'!$B$3:AV$701,AM$1,FALSE),0)</f>
        <v>90750.59</v>
      </c>
      <c r="AN49" s="104">
        <f>-IFERROR(VLOOKUP($W49,'[10]Trial Blc'!$B$3:AW$701,AN$1,FALSE),0)</f>
        <v>90755.18</v>
      </c>
      <c r="AO49" s="7">
        <f t="shared" ref="AO49:AO55" si="5">AVERAGE(AB49:AN49)</f>
        <v>91398.950769230752</v>
      </c>
      <c r="AP49" s="25"/>
    </row>
    <row r="50" spans="1:42" s="26" customFormat="1" ht="12" x14ac:dyDescent="0.3">
      <c r="A50" s="157">
        <v>1585</v>
      </c>
      <c r="C50" s="25" t="s">
        <v>479</v>
      </c>
      <c r="D50" s="104">
        <f>IFERROR(VLOOKUP($A50,'[10]Trial Blc'!$B$3:O$701,D$1,FALSE),0)</f>
        <v>405889.26</v>
      </c>
      <c r="E50" s="209"/>
      <c r="F50" s="25"/>
      <c r="G50" s="10">
        <f>SUM(D50:F50)</f>
        <v>405889.26</v>
      </c>
      <c r="H50" s="104">
        <f>IFERROR(VLOOKUP($A50,'[10]Trial Blc'!$B$3:S$701,H$1,FALSE),0)</f>
        <v>403874.42</v>
      </c>
      <c r="I50" s="104">
        <f>IFERROR(VLOOKUP($A50,'[10]Trial Blc'!$B$3:T$701,I$1,FALSE),0)</f>
        <v>402639.8</v>
      </c>
      <c r="J50" s="104">
        <f>IFERROR(VLOOKUP($A50,'[10]Trial Blc'!$B$3:U$701,J$1,FALSE),0)</f>
        <v>405120.21</v>
      </c>
      <c r="K50" s="104">
        <f>IFERROR(VLOOKUP($A50,'[10]Trial Blc'!$B$3:V$701,K$1,FALSE),0)</f>
        <v>407854.98</v>
      </c>
      <c r="L50" s="104">
        <f>IFERROR(VLOOKUP($A50,'[10]Trial Blc'!$B$3:W$701,L$1,FALSE),0)</f>
        <v>408351.19</v>
      </c>
      <c r="M50" s="104">
        <f>IFERROR(VLOOKUP($A50,'[10]Trial Blc'!$B$3:X$701,M$1,FALSE),0)</f>
        <v>419710.56</v>
      </c>
      <c r="N50" s="104">
        <f>IFERROR(VLOOKUP($A50,'[10]Trial Blc'!$B$3:Y$701,N$1,FALSE),0)</f>
        <v>425018.03</v>
      </c>
      <c r="O50" s="104">
        <f>IFERROR(VLOOKUP($A50,'[10]Trial Blc'!$B$3:Z$701,O$1,FALSE),0)</f>
        <v>434492.5</v>
      </c>
      <c r="P50" s="104">
        <f>IFERROR(VLOOKUP($A50,'[10]Trial Blc'!$B$3:AA$701,P$1,FALSE),0)</f>
        <v>434522.53</v>
      </c>
      <c r="Q50" s="104">
        <f>IFERROR(VLOOKUP($A50,'[10]Trial Blc'!$B$3:AB$701,Q$1,FALSE),0)</f>
        <v>434501.72</v>
      </c>
      <c r="R50" s="104">
        <f>IFERROR(VLOOKUP($A50,'[10]Trial Blc'!$B$3:AC$701,R$1,FALSE),0)</f>
        <v>434831.15</v>
      </c>
      <c r="S50" s="104">
        <f>IFERROR(VLOOKUP($A50,'[10]Trial Blc'!$B$3:AD$701,S$1,FALSE),0)</f>
        <v>439838.05</v>
      </c>
      <c r="T50" s="7">
        <f>AVERAGE(G50:S50)</f>
        <v>419741.87692307692</v>
      </c>
      <c r="U50" s="25"/>
      <c r="V50" s="7"/>
      <c r="W50" s="157">
        <v>2325</v>
      </c>
      <c r="X50" s="26" t="s">
        <v>480</v>
      </c>
      <c r="Y50" s="104">
        <f>-IFERROR(VLOOKUP($W50,'[10]Trial Blc'!$B$3:AH$701,Y$1,FALSE),0)</f>
        <v>299584.28999999998</v>
      </c>
      <c r="Z50" s="25"/>
      <c r="AA50" s="209"/>
      <c r="AB50" s="10">
        <f>SUM(Y50:AA50)</f>
        <v>299584.28999999998</v>
      </c>
      <c r="AC50" s="104">
        <f>-IFERROR(VLOOKUP($W50,'[10]Trial Blc'!$B$3:AL$701,AC$1,FALSE),0)</f>
        <v>302808.48</v>
      </c>
      <c r="AD50" s="104">
        <f>-IFERROR(VLOOKUP($W50,'[10]Trial Blc'!$B$3:AM$701,AD$1,FALSE),0)</f>
        <v>304811.46999999997</v>
      </c>
      <c r="AE50" s="104">
        <f>-IFERROR(VLOOKUP($W50,'[10]Trial Blc'!$B$3:AN$701,AE$1,FALSE),0)</f>
        <v>307835.56</v>
      </c>
      <c r="AF50" s="104">
        <f>-IFERROR(VLOOKUP($W50,'[10]Trial Blc'!$B$3:AO$701,AF$1,FALSE),0)</f>
        <v>311796.89</v>
      </c>
      <c r="AG50" s="104">
        <f>-IFERROR(VLOOKUP($W50,'[10]Trial Blc'!$B$3:AP$701,AG$1,FALSE),0)</f>
        <v>315300.71999999997</v>
      </c>
      <c r="AH50" s="104">
        <f>-IFERROR(VLOOKUP($W50,'[10]Trial Blc'!$B$3:AQ$701,AH$1,FALSE),0)</f>
        <v>319480.02</v>
      </c>
      <c r="AI50" s="104">
        <f>-IFERROR(VLOOKUP($W50,'[10]Trial Blc'!$B$3:AR$701,AI$1,FALSE),0)</f>
        <v>323313.14</v>
      </c>
      <c r="AJ50" s="104">
        <f>-IFERROR(VLOOKUP($W50,'[10]Trial Blc'!$B$3:AS$701,AJ$1,FALSE),0)</f>
        <v>327669.76000000001</v>
      </c>
      <c r="AK50" s="104">
        <f>-IFERROR(VLOOKUP($W50,'[10]Trial Blc'!$B$3:AT$701,AK$1,FALSE),0)</f>
        <v>330470.45</v>
      </c>
      <c r="AL50" s="104">
        <f>-IFERROR(VLOOKUP($W50,'[10]Trial Blc'!$B$3:AU$701,AL$1,FALSE),0)</f>
        <v>334809.01</v>
      </c>
      <c r="AM50" s="104">
        <f>-IFERROR(VLOOKUP($W50,'[10]Trial Blc'!$B$3:AV$701,AM$1,FALSE),0)</f>
        <v>339287.38</v>
      </c>
      <c r="AN50" s="104">
        <f>-IFERROR(VLOOKUP($W50,'[10]Trial Blc'!$B$3:AW$701,AN$1,FALSE),0)</f>
        <v>343941.16</v>
      </c>
      <c r="AO50" s="7">
        <f t="shared" si="5"/>
        <v>320085.25615384616</v>
      </c>
      <c r="AP50" s="25"/>
    </row>
    <row r="51" spans="1:42" s="26" customFormat="1" ht="12" x14ac:dyDescent="0.3">
      <c r="A51" s="157">
        <v>1590</v>
      </c>
      <c r="C51" s="25" t="s">
        <v>481</v>
      </c>
      <c r="D51" s="104">
        <f>IFERROR(VLOOKUP($A51,'[10]Trial Blc'!$B$3:O$701,D$1,FALSE),0)</f>
        <v>1969995.31</v>
      </c>
      <c r="E51" s="209"/>
      <c r="F51" s="25"/>
      <c r="G51" s="10">
        <f>SUM(D51:F51)</f>
        <v>1969995.31</v>
      </c>
      <c r="H51" s="104">
        <f>IFERROR(VLOOKUP($A51,'[10]Trial Blc'!$B$3:S$701,H$1,FALSE),0)</f>
        <v>1968962.91</v>
      </c>
      <c r="I51" s="104">
        <f>IFERROR(VLOOKUP($A51,'[10]Trial Blc'!$B$3:T$701,I$1,FALSE),0)</f>
        <v>1951344.4</v>
      </c>
      <c r="J51" s="104">
        <f>IFERROR(VLOOKUP($A51,'[10]Trial Blc'!$B$3:U$701,J$1,FALSE),0)</f>
        <v>1949073.79</v>
      </c>
      <c r="K51" s="104">
        <f>IFERROR(VLOOKUP($A51,'[10]Trial Blc'!$B$3:V$701,K$1,FALSE),0)</f>
        <v>1955532.16</v>
      </c>
      <c r="L51" s="104">
        <f>IFERROR(VLOOKUP($A51,'[10]Trial Blc'!$B$3:W$701,L$1,FALSE),0)</f>
        <v>1954431.98</v>
      </c>
      <c r="M51" s="104">
        <f>IFERROR(VLOOKUP($A51,'[10]Trial Blc'!$B$3:X$701,M$1,FALSE),0)</f>
        <v>1955905.03</v>
      </c>
      <c r="N51" s="104">
        <f>IFERROR(VLOOKUP($A51,'[10]Trial Blc'!$B$3:Y$701,N$1,FALSE),0)</f>
        <v>1953768.36</v>
      </c>
      <c r="O51" s="104">
        <f>IFERROR(VLOOKUP($A51,'[10]Trial Blc'!$B$3:Z$701,O$1,FALSE),0)</f>
        <v>1953764.64</v>
      </c>
      <c r="P51" s="104">
        <f>IFERROR(VLOOKUP($A51,'[10]Trial Blc'!$B$3:AA$701,P$1,FALSE),0)</f>
        <v>1938261.33</v>
      </c>
      <c r="Q51" s="104">
        <f>IFERROR(VLOOKUP($A51,'[10]Trial Blc'!$B$3:AB$701,Q$1,FALSE),0)</f>
        <v>1937752.75</v>
      </c>
      <c r="R51" s="104">
        <f>IFERROR(VLOOKUP($A51,'[10]Trial Blc'!$B$3:AC$701,R$1,FALSE),0)</f>
        <v>1937947.7</v>
      </c>
      <c r="S51" s="104">
        <f>IFERROR(VLOOKUP($A51,'[10]Trial Blc'!$B$3:AD$701,S$1,FALSE),0)</f>
        <v>1937788.79</v>
      </c>
      <c r="T51" s="7">
        <f>AVERAGE(G51:S51)</f>
        <v>1951117.6269230766</v>
      </c>
      <c r="U51" s="25"/>
      <c r="V51" s="7"/>
      <c r="W51" s="157">
        <v>2330</v>
      </c>
      <c r="X51" s="26" t="s">
        <v>482</v>
      </c>
      <c r="Y51" s="104">
        <f>-IFERROR(VLOOKUP($W51,'[10]Trial Blc'!$B$3:AH$701,Y$1,FALSE),0)</f>
        <v>1599355.52</v>
      </c>
      <c r="Z51" s="25"/>
      <c r="AA51" s="209"/>
      <c r="AB51" s="10">
        <f>SUM(Y51:AA51)</f>
        <v>1599355.52</v>
      </c>
      <c r="AC51" s="104">
        <f>-IFERROR(VLOOKUP($W51,'[10]Trial Blc'!$B$3:AL$701,AC$1,FALSE),0)</f>
        <v>1618846.64</v>
      </c>
      <c r="AD51" s="104">
        <f>-IFERROR(VLOOKUP($W51,'[10]Trial Blc'!$B$3:AM$701,AD$1,FALSE),0)</f>
        <v>1623469.11</v>
      </c>
      <c r="AE51" s="104">
        <f>-IFERROR(VLOOKUP($W51,'[10]Trial Blc'!$B$3:AN$701,AE$1,FALSE),0)</f>
        <v>1641273.71</v>
      </c>
      <c r="AF51" s="104">
        <f>-IFERROR(VLOOKUP($W51,'[10]Trial Blc'!$B$3:AO$701,AF$1,FALSE),0)</f>
        <v>1669883.35</v>
      </c>
      <c r="AG51" s="104">
        <f>-IFERROR(VLOOKUP($W51,'[10]Trial Blc'!$B$3:AP$701,AG$1,FALSE),0)</f>
        <v>1689059.97</v>
      </c>
      <c r="AH51" s="104">
        <f>-IFERROR(VLOOKUP($W51,'[10]Trial Blc'!$B$3:AQ$701,AH$1,FALSE),0)</f>
        <v>1708917.29</v>
      </c>
      <c r="AI51" s="104">
        <f>-IFERROR(VLOOKUP($W51,'[10]Trial Blc'!$B$3:AR$701,AI$1,FALSE),0)</f>
        <v>1727056.36</v>
      </c>
      <c r="AJ51" s="104">
        <f>-IFERROR(VLOOKUP($W51,'[10]Trial Blc'!$B$3:AS$701,AJ$1,FALSE),0)</f>
        <v>1747513.65</v>
      </c>
      <c r="AK51" s="104">
        <f>-IFERROR(VLOOKUP($W51,'[10]Trial Blc'!$B$3:AT$701,AK$1,FALSE),0)</f>
        <v>1752770.85</v>
      </c>
      <c r="AL51" s="104">
        <f>-IFERROR(VLOOKUP($W51,'[10]Trial Blc'!$B$3:AU$701,AL$1,FALSE),0)</f>
        <v>1772815.27</v>
      </c>
      <c r="AM51" s="104">
        <f>-IFERROR(VLOOKUP($W51,'[10]Trial Blc'!$B$3:AV$701,AM$1,FALSE),0)</f>
        <v>1793500.14</v>
      </c>
      <c r="AN51" s="104">
        <f>-IFERROR(VLOOKUP($W51,'[10]Trial Blc'!$B$3:AW$701,AN$1,FALSE),0)</f>
        <v>1812691.08</v>
      </c>
      <c r="AO51" s="7">
        <f t="shared" si="5"/>
        <v>1704396.38</v>
      </c>
      <c r="AP51" s="25"/>
    </row>
    <row r="52" spans="1:42" s="26" customFormat="1" ht="12" x14ac:dyDescent="0.3">
      <c r="A52" s="157">
        <v>1595</v>
      </c>
      <c r="C52" s="25" t="s">
        <v>483</v>
      </c>
      <c r="D52" s="104">
        <f>IFERROR(VLOOKUP($A52,'[10]Trial Blc'!$B$3:O$701,D$1,FALSE),0)</f>
        <v>50348.55</v>
      </c>
      <c r="E52" s="209"/>
      <c r="F52" s="25"/>
      <c r="G52" s="10">
        <f>SUM(D52:F52)</f>
        <v>50348.55</v>
      </c>
      <c r="H52" s="104">
        <f>IFERROR(VLOOKUP($A52,'[10]Trial Blc'!$B$3:S$701,H$1,FALSE),0)</f>
        <v>50320.13</v>
      </c>
      <c r="I52" s="104">
        <f>IFERROR(VLOOKUP($A52,'[10]Trial Blc'!$B$3:T$701,I$1,FALSE),0)</f>
        <v>49886.7</v>
      </c>
      <c r="J52" s="104">
        <f>IFERROR(VLOOKUP($A52,'[10]Trial Blc'!$B$3:U$701,J$1,FALSE),0)</f>
        <v>49803.1</v>
      </c>
      <c r="K52" s="104">
        <f>IFERROR(VLOOKUP($A52,'[10]Trial Blc'!$B$3:V$701,K$1,FALSE),0)</f>
        <v>49946.879999999997</v>
      </c>
      <c r="L52" s="104">
        <f>IFERROR(VLOOKUP($A52,'[10]Trial Blc'!$B$3:W$701,L$1,FALSE),0)</f>
        <v>49907.96</v>
      </c>
      <c r="M52" s="104">
        <f>IFERROR(VLOOKUP($A52,'[10]Trial Blc'!$B$3:X$701,M$1,FALSE),0)</f>
        <v>49939.23</v>
      </c>
      <c r="N52" s="104">
        <f>IFERROR(VLOOKUP($A52,'[10]Trial Blc'!$B$3:Y$701,N$1,FALSE),0)</f>
        <v>49872.04</v>
      </c>
      <c r="O52" s="104">
        <f>IFERROR(VLOOKUP($A52,'[10]Trial Blc'!$B$3:Z$701,O$1,FALSE),0)</f>
        <v>49856.7</v>
      </c>
      <c r="P52" s="104">
        <f>IFERROR(VLOOKUP($A52,'[10]Trial Blc'!$B$3:AA$701,P$1,FALSE),0)</f>
        <v>49469.21</v>
      </c>
      <c r="Q52" s="104">
        <f>IFERROR(VLOOKUP($A52,'[10]Trial Blc'!$B$3:AB$701,Q$1,FALSE),0)</f>
        <v>49454.77</v>
      </c>
      <c r="R52" s="104">
        <f>IFERROR(VLOOKUP($A52,'[10]Trial Blc'!$B$3:AC$701,R$1,FALSE),0)</f>
        <v>49458.559999999998</v>
      </c>
      <c r="S52" s="104">
        <f>IFERROR(VLOOKUP($A52,'[10]Trial Blc'!$B$3:AD$701,S$1,FALSE),0)</f>
        <v>49457.3</v>
      </c>
      <c r="T52" s="7">
        <f>AVERAGE(G52:S52)</f>
        <v>49824.702307692314</v>
      </c>
      <c r="U52" s="25"/>
      <c r="V52" s="7"/>
      <c r="W52" s="157">
        <v>2335</v>
      </c>
      <c r="X52" s="26" t="s">
        <v>484</v>
      </c>
      <c r="Y52" s="104">
        <f>-IFERROR(VLOOKUP($W52,'[10]Trial Blc'!$B$3:AH$701,Y$1,FALSE),0)</f>
        <v>50348.55</v>
      </c>
      <c r="Z52" s="25"/>
      <c r="AA52" s="209"/>
      <c r="AB52" s="10">
        <f>SUM(Y52:AA52)</f>
        <v>50348.55</v>
      </c>
      <c r="AC52" s="104">
        <f>-IFERROR(VLOOKUP($W52,'[10]Trial Blc'!$B$3:AL$701,AC$1,FALSE),0)</f>
        <v>50320.13</v>
      </c>
      <c r="AD52" s="104">
        <f>-IFERROR(VLOOKUP($W52,'[10]Trial Blc'!$B$3:AM$701,AD$1,FALSE),0)</f>
        <v>49886.7</v>
      </c>
      <c r="AE52" s="104">
        <f>-IFERROR(VLOOKUP($W52,'[10]Trial Blc'!$B$3:AN$701,AE$1,FALSE),0)</f>
        <v>49803.1</v>
      </c>
      <c r="AF52" s="104">
        <f>-IFERROR(VLOOKUP($W52,'[10]Trial Blc'!$B$3:AO$701,AF$1,FALSE),0)</f>
        <v>49946.879999999997</v>
      </c>
      <c r="AG52" s="104">
        <f>-IFERROR(VLOOKUP($W52,'[10]Trial Blc'!$B$3:AP$701,AG$1,FALSE),0)</f>
        <v>49907.96</v>
      </c>
      <c r="AH52" s="104">
        <f>-IFERROR(VLOOKUP($W52,'[10]Trial Blc'!$B$3:AQ$701,AH$1,FALSE),0)</f>
        <v>49939.23</v>
      </c>
      <c r="AI52" s="104">
        <f>-IFERROR(VLOOKUP($W52,'[10]Trial Blc'!$B$3:AR$701,AI$1,FALSE),0)</f>
        <v>49872.04</v>
      </c>
      <c r="AJ52" s="104">
        <f>-IFERROR(VLOOKUP($W52,'[10]Trial Blc'!$B$3:AS$701,AJ$1,FALSE),0)</f>
        <v>49856.7</v>
      </c>
      <c r="AK52" s="104">
        <f>-IFERROR(VLOOKUP($W52,'[10]Trial Blc'!$B$3:AT$701,AK$1,FALSE),0)</f>
        <v>49469.21</v>
      </c>
      <c r="AL52" s="104">
        <f>-IFERROR(VLOOKUP($W52,'[10]Trial Blc'!$B$3:AU$701,AL$1,FALSE),0)</f>
        <v>49454.77</v>
      </c>
      <c r="AM52" s="104">
        <f>-IFERROR(VLOOKUP($W52,'[10]Trial Blc'!$B$3:AV$701,AM$1,FALSE),0)</f>
        <v>49458.559999999998</v>
      </c>
      <c r="AN52" s="104">
        <f>-IFERROR(VLOOKUP($W52,'[10]Trial Blc'!$B$3:AW$701,AN$1,FALSE),0)</f>
        <v>49457.3</v>
      </c>
      <c r="AO52" s="7">
        <f t="shared" si="5"/>
        <v>49824.702307692314</v>
      </c>
      <c r="AP52" s="25"/>
    </row>
    <row r="53" spans="1:42" s="26" customFormat="1" ht="10.5" x14ac:dyDescent="0.25">
      <c r="A53" s="153"/>
      <c r="C53" s="18" t="s">
        <v>81</v>
      </c>
      <c r="D53" s="210">
        <f>SUM(D48:D52)</f>
        <v>2518691.4</v>
      </c>
      <c r="E53" s="210"/>
      <c r="F53" s="210">
        <f>SUM(F48:F52)</f>
        <v>0</v>
      </c>
      <c r="G53" s="210">
        <f t="shared" ref="G53:T53" si="6">SUM(G48:G52)</f>
        <v>2518691.4</v>
      </c>
      <c r="H53" s="210">
        <f t="shared" si="6"/>
        <v>2515565.0499999998</v>
      </c>
      <c r="I53" s="210">
        <f t="shared" si="6"/>
        <v>2495446.13</v>
      </c>
      <c r="J53" s="210">
        <f t="shared" si="6"/>
        <v>2495427.7600000002</v>
      </c>
      <c r="K53" s="210">
        <f t="shared" si="6"/>
        <v>2505044.2999999998</v>
      </c>
      <c r="L53" s="210">
        <f t="shared" si="6"/>
        <v>2504331.2199999997</v>
      </c>
      <c r="M53" s="210">
        <f t="shared" si="6"/>
        <v>2517256.23</v>
      </c>
      <c r="N53" s="210">
        <f t="shared" si="6"/>
        <v>2520260.71</v>
      </c>
      <c r="O53" s="210">
        <f t="shared" si="6"/>
        <v>2529688.0100000002</v>
      </c>
      <c r="P53" s="210">
        <f t="shared" si="6"/>
        <v>2513080.09</v>
      </c>
      <c r="Q53" s="210">
        <f t="shared" si="6"/>
        <v>2512510.83</v>
      </c>
      <c r="R53" s="210">
        <f t="shared" si="6"/>
        <v>2513046.83</v>
      </c>
      <c r="S53" s="210">
        <f t="shared" si="6"/>
        <v>2517889.19</v>
      </c>
      <c r="T53" s="167">
        <f t="shared" si="6"/>
        <v>2512172.134615384</v>
      </c>
      <c r="U53" s="210">
        <f>SUM(U48:U52)</f>
        <v>0</v>
      </c>
      <c r="V53" s="10"/>
      <c r="W53" s="153"/>
      <c r="X53" s="20" t="s">
        <v>81</v>
      </c>
      <c r="Y53" s="210">
        <f>SUM(Y48:Y52)</f>
        <v>2041616.91</v>
      </c>
      <c r="Z53" s="210">
        <f>SUM(Z48:Z52)</f>
        <v>0</v>
      </c>
      <c r="AA53" s="210"/>
      <c r="AB53" s="210">
        <f t="shared" ref="AB53:AN53" si="7">SUM(AB48:AB52)</f>
        <v>2041616.91</v>
      </c>
      <c r="AC53" s="210">
        <f t="shared" si="7"/>
        <v>2064261.8599999999</v>
      </c>
      <c r="AD53" s="210">
        <f t="shared" si="7"/>
        <v>2069631.28</v>
      </c>
      <c r="AE53" s="210">
        <f t="shared" si="7"/>
        <v>2090240.53</v>
      </c>
      <c r="AF53" s="210">
        <f t="shared" si="7"/>
        <v>2123243.16</v>
      </c>
      <c r="AG53" s="210">
        <f t="shared" si="7"/>
        <v>2145823.16</v>
      </c>
      <c r="AH53" s="210">
        <f t="shared" si="7"/>
        <v>2169960.91</v>
      </c>
      <c r="AI53" s="210">
        <f t="shared" si="7"/>
        <v>2191748.2200000002</v>
      </c>
      <c r="AJ53" s="210">
        <f t="shared" si="7"/>
        <v>2216527.7600000002</v>
      </c>
      <c r="AK53" s="210">
        <f t="shared" si="7"/>
        <v>2223460.7400000002</v>
      </c>
      <c r="AL53" s="210">
        <f t="shared" si="7"/>
        <v>2247812.84</v>
      </c>
      <c r="AM53" s="210">
        <f t="shared" si="7"/>
        <v>2272996.67</v>
      </c>
      <c r="AN53" s="210">
        <f t="shared" si="7"/>
        <v>2296844.7199999997</v>
      </c>
      <c r="AO53" s="7">
        <f t="shared" si="5"/>
        <v>2165705.289230769</v>
      </c>
      <c r="AP53" s="210">
        <f>SUM(AP48:AP52)</f>
        <v>0</v>
      </c>
    </row>
    <row r="54" spans="1:42" s="26" customFormat="1" ht="12" x14ac:dyDescent="0.3">
      <c r="A54" s="157">
        <v>1555</v>
      </c>
      <c r="B54" s="26" t="s">
        <v>102</v>
      </c>
      <c r="C54" s="25" t="s">
        <v>103</v>
      </c>
      <c r="D54" s="104">
        <f>IFERROR(VLOOKUP($A54,'[10]Trial Blc'!$B$3:O$701,D$1,FALSE),0)</f>
        <v>964442.5</v>
      </c>
      <c r="E54" s="10"/>
      <c r="F54" s="25"/>
      <c r="G54" s="10">
        <f>SUM(D54:F54)</f>
        <v>964442.5</v>
      </c>
      <c r="H54" s="104">
        <f>IFERROR(VLOOKUP($A54,'[10]Trial Blc'!$B$3:S$701,H$1,FALSE),0)</f>
        <v>963641.69</v>
      </c>
      <c r="I54" s="104">
        <f>IFERROR(VLOOKUP($A54,'[10]Trial Blc'!$B$3:T$701,I$1,FALSE),0)</f>
        <v>963219.54</v>
      </c>
      <c r="J54" s="104">
        <f>IFERROR(VLOOKUP($A54,'[10]Trial Blc'!$B$3:U$701,J$1,FALSE),0)</f>
        <v>1023526.59</v>
      </c>
      <c r="K54" s="104">
        <f>IFERROR(VLOOKUP($A54,'[10]Trial Blc'!$B$3:V$701,K$1,FALSE),0)</f>
        <v>1013968.15</v>
      </c>
      <c r="L54" s="104">
        <f>IFERROR(VLOOKUP($A54,'[10]Trial Blc'!$B$3:W$701,L$1,FALSE),0)</f>
        <v>1012924.31</v>
      </c>
      <c r="M54" s="104">
        <f>IFERROR(VLOOKUP($A54,'[10]Trial Blc'!$B$3:X$701,M$1,FALSE),0)</f>
        <v>1015421.08</v>
      </c>
      <c r="N54" s="104">
        <f>IFERROR(VLOOKUP($A54,'[10]Trial Blc'!$B$3:Y$701,N$1,FALSE),0)</f>
        <v>987226.37</v>
      </c>
      <c r="O54" s="104">
        <f>IFERROR(VLOOKUP($A54,'[10]Trial Blc'!$B$3:Z$701,O$1,FALSE),0)</f>
        <v>985069.25</v>
      </c>
      <c r="P54" s="104">
        <f>IFERROR(VLOOKUP($A54,'[10]Trial Blc'!$B$3:AA$701,P$1,FALSE),0)</f>
        <v>997527.41</v>
      </c>
      <c r="Q54" s="104">
        <f>IFERROR(VLOOKUP($A54,'[10]Trial Blc'!$B$3:AB$701,Q$1,FALSE),0)</f>
        <v>997042.75</v>
      </c>
      <c r="R54" s="104">
        <f>IFERROR(VLOOKUP($A54,'[10]Trial Blc'!$B$3:AC$701,R$1,FALSE),0)</f>
        <v>997113.66</v>
      </c>
      <c r="S54" s="104">
        <f>IFERROR(VLOOKUP($A54,'[10]Trial Blc'!$B$3:AD$701,S$1,FALSE),0)</f>
        <v>997517.29</v>
      </c>
      <c r="T54" s="7">
        <f>AVERAGE(G54:S54)</f>
        <v>993741.58384615381</v>
      </c>
      <c r="U54" s="25"/>
      <c r="V54" s="7"/>
      <c r="W54" s="157">
        <v>2300</v>
      </c>
      <c r="X54" s="26" t="s">
        <v>104</v>
      </c>
      <c r="Y54" s="104">
        <f>-IFERROR(VLOOKUP($W54,'[10]Trial Blc'!$B$3:AH$701,Y$1,FALSE),0)</f>
        <v>775153.85</v>
      </c>
      <c r="Z54" s="25"/>
      <c r="AA54" s="10"/>
      <c r="AB54" s="10">
        <f>SUM(Y54:AA54)</f>
        <v>775153.85</v>
      </c>
      <c r="AC54" s="104">
        <f>-IFERROR(VLOOKUP($W54,'[10]Trial Blc'!$B$3:AL$701,AC$1,FALSE),0)</f>
        <v>785080.29</v>
      </c>
      <c r="AD54" s="104">
        <f>-IFERROR(VLOOKUP($W54,'[10]Trial Blc'!$B$3:AM$701,AD$1,FALSE),0)</f>
        <v>789622.68</v>
      </c>
      <c r="AE54" s="104">
        <f>-IFERROR(VLOOKUP($W54,'[10]Trial Blc'!$B$3:AN$701,AE$1,FALSE),0)</f>
        <v>823519.74</v>
      </c>
      <c r="AF54" s="104">
        <f>-IFERROR(VLOOKUP($W54,'[10]Trial Blc'!$B$3:AO$701,AF$1,FALSE),0)</f>
        <v>820569.1</v>
      </c>
      <c r="AG54" s="104">
        <f>-IFERROR(VLOOKUP($W54,'[10]Trial Blc'!$B$3:AP$701,AG$1,FALSE),0)</f>
        <v>826383.41</v>
      </c>
      <c r="AH54" s="104">
        <f>-IFERROR(VLOOKUP($W54,'[10]Trial Blc'!$B$3:AQ$701,AH$1,FALSE),0)</f>
        <v>832872.45</v>
      </c>
      <c r="AI54" s="104">
        <f>-IFERROR(VLOOKUP($W54,'[10]Trial Blc'!$B$3:AR$701,AI$1,FALSE),0)</f>
        <v>748407.17</v>
      </c>
      <c r="AJ54" s="104">
        <f>-IFERROR(VLOOKUP($W54,'[10]Trial Blc'!$B$3:AS$701,AJ$1,FALSE),0)</f>
        <v>754250.99</v>
      </c>
      <c r="AK54" s="104">
        <f>-IFERROR(VLOOKUP($W54,'[10]Trial Blc'!$B$3:AT$701,AK$1,FALSE),0)</f>
        <v>761954.42</v>
      </c>
      <c r="AL54" s="104">
        <f>-IFERROR(VLOOKUP($W54,'[10]Trial Blc'!$B$3:AU$701,AL$1,FALSE),0)</f>
        <v>769369.89</v>
      </c>
      <c r="AM54" s="104">
        <f>-IFERROR(VLOOKUP($W54,'[10]Trial Blc'!$B$3:AV$701,AM$1,FALSE),0)</f>
        <v>776400.32</v>
      </c>
      <c r="AN54" s="104">
        <f>-IFERROR(VLOOKUP($W54,'[10]Trial Blc'!$B$3:AW$701,AN$1,FALSE),0)</f>
        <v>784943.71</v>
      </c>
      <c r="AO54" s="7">
        <f t="shared" si="5"/>
        <v>788348.30923076917</v>
      </c>
      <c r="AP54" s="25">
        <f>-'[10]A-3 COA'!K164</f>
        <v>-393</v>
      </c>
    </row>
    <row r="55" spans="1:42" s="7" customFormat="1" ht="12" x14ac:dyDescent="0.3">
      <c r="A55" s="145">
        <v>1190</v>
      </c>
      <c r="B55" s="7" t="s">
        <v>106</v>
      </c>
      <c r="C55" s="9" t="s">
        <v>107</v>
      </c>
      <c r="D55" s="104">
        <f>IFERROR(VLOOKUP($A55,'[10]Trial Blc'!$B$3:O$701,D$1,FALSE),0)</f>
        <v>361554.84</v>
      </c>
      <c r="E55" s="10"/>
      <c r="F55" s="9"/>
      <c r="G55" s="10">
        <f>SUM(D55:F55)</f>
        <v>361554.84</v>
      </c>
      <c r="H55" s="104">
        <f>IFERROR(VLOOKUP($A55,'[10]Trial Blc'!$B$3:S$701,H$1,FALSE),0)</f>
        <v>361490.5</v>
      </c>
      <c r="I55" s="104">
        <f>IFERROR(VLOOKUP($A55,'[10]Trial Blc'!$B$3:T$701,I$1,FALSE),0)</f>
        <v>361396.75</v>
      </c>
      <c r="J55" s="104">
        <f>IFERROR(VLOOKUP($A55,'[10]Trial Blc'!$B$3:U$701,J$1,FALSE),0)</f>
        <v>361139.11</v>
      </c>
      <c r="K55" s="104">
        <f>IFERROR(VLOOKUP($A55,'[10]Trial Blc'!$B$3:V$701,K$1,FALSE),0)</f>
        <v>361117.44</v>
      </c>
      <c r="L55" s="104">
        <f>IFERROR(VLOOKUP($A55,'[10]Trial Blc'!$B$3:W$701,L$1,FALSE),0)</f>
        <v>361684.26</v>
      </c>
      <c r="M55" s="104">
        <f>IFERROR(VLOOKUP($A55,'[10]Trial Blc'!$B$3:X$701,M$1,FALSE),0)</f>
        <v>361671.79</v>
      </c>
      <c r="N55" s="104">
        <f>IFERROR(VLOOKUP($A55,'[10]Trial Blc'!$B$3:Y$701,N$1,FALSE),0)</f>
        <v>361624.81</v>
      </c>
      <c r="O55" s="104">
        <f>IFERROR(VLOOKUP($A55,'[10]Trial Blc'!$B$3:Z$701,O$1,FALSE),0)</f>
        <v>362295.85</v>
      </c>
      <c r="P55" s="104">
        <f>IFERROR(VLOOKUP($A55,'[10]Trial Blc'!$B$3:AA$701,P$1,FALSE),0)</f>
        <v>362253.89</v>
      </c>
      <c r="Q55" s="104">
        <f>IFERROR(VLOOKUP($A55,'[10]Trial Blc'!$B$3:AB$701,Q$1,FALSE),0)</f>
        <v>362216.22</v>
      </c>
      <c r="R55" s="104">
        <f>IFERROR(VLOOKUP($A55,'[10]Trial Blc'!$B$3:AC$701,R$1,FALSE),0)</f>
        <v>362208.78</v>
      </c>
      <c r="S55" s="104">
        <f>IFERROR(VLOOKUP($A55,'[10]Trial Blc'!$B$3:AD$701,S$1,FALSE),0)</f>
        <v>362237.79</v>
      </c>
      <c r="T55" s="7">
        <f>AVERAGE(G55:S55)</f>
        <v>361760.92538461549</v>
      </c>
      <c r="U55" s="9">
        <f>+'[10]A-3 COA'!K29+'[10]A-3 COA'!K30</f>
        <v>428</v>
      </c>
      <c r="W55" s="145">
        <v>1985</v>
      </c>
      <c r="X55" s="7" t="s">
        <v>108</v>
      </c>
      <c r="Y55" s="104">
        <f>-IFERROR(VLOOKUP($W55,'[10]Trial Blc'!$B$3:AH$701,Y$1,FALSE),0)</f>
        <v>287932.76</v>
      </c>
      <c r="Z55" s="9"/>
      <c r="AA55" s="10"/>
      <c r="AB55" s="10">
        <f>SUM(Y55:AA55)</f>
        <v>287932.76</v>
      </c>
      <c r="AC55" s="104">
        <f>-IFERROR(VLOOKUP($W55,'[10]Trial Blc'!$B$3:AL$701,AC$1,FALSE),0)</f>
        <v>289737.84000000003</v>
      </c>
      <c r="AD55" s="104">
        <f>-IFERROR(VLOOKUP($W55,'[10]Trial Blc'!$B$3:AM$701,AD$1,FALSE),0)</f>
        <v>291512.49</v>
      </c>
      <c r="AE55" s="104">
        <f>-IFERROR(VLOOKUP($W55,'[10]Trial Blc'!$B$3:AN$701,AE$1,FALSE),0)</f>
        <v>293105.53999999998</v>
      </c>
      <c r="AF55" s="104">
        <f>-IFERROR(VLOOKUP($W55,'[10]Trial Blc'!$B$3:AO$701,AF$1,FALSE),0)</f>
        <v>294955.42</v>
      </c>
      <c r="AG55" s="104">
        <f>-IFERROR(VLOOKUP($W55,'[10]Trial Blc'!$B$3:AP$701,AG$1,FALSE),0)</f>
        <v>296749.02</v>
      </c>
      <c r="AH55" s="104">
        <f>-IFERROR(VLOOKUP($W55,'[10]Trial Blc'!$B$3:AQ$701,AH$1,FALSE),0)</f>
        <v>298612.31</v>
      </c>
      <c r="AI55" s="104">
        <f>-IFERROR(VLOOKUP($W55,'[10]Trial Blc'!$B$3:AR$701,AI$1,FALSE),0)</f>
        <v>300437.69</v>
      </c>
      <c r="AJ55" s="104">
        <f>-IFERROR(VLOOKUP($W55,'[10]Trial Blc'!$B$3:AS$701,AJ$1,FALSE),0)</f>
        <v>300111.98</v>
      </c>
      <c r="AK55" s="104">
        <f>-IFERROR(VLOOKUP($W55,'[10]Trial Blc'!$B$3:AT$701,AK$1,FALSE),0)</f>
        <v>301947.84999999998</v>
      </c>
      <c r="AL55" s="104">
        <f>-IFERROR(VLOOKUP($W55,'[10]Trial Blc'!$B$3:AU$701,AL$1,FALSE),0)</f>
        <v>303785.77</v>
      </c>
      <c r="AM55" s="104">
        <f>-IFERROR(VLOOKUP($W55,'[10]Trial Blc'!$B$3:AV$701,AM$1,FALSE),0)</f>
        <v>305657.40999999997</v>
      </c>
      <c r="AN55" s="104">
        <f>-IFERROR(VLOOKUP($W55,'[10]Trial Blc'!$B$3:AW$701,AN$1,FALSE),0)</f>
        <v>307570.53000000003</v>
      </c>
      <c r="AO55" s="7">
        <f t="shared" si="5"/>
        <v>297855.12384615385</v>
      </c>
      <c r="AP55" s="9">
        <f>-'[10]A-3 COA'!K104-'[10]A-3 COA'!K105</f>
        <v>-1339</v>
      </c>
    </row>
    <row r="56" spans="1:42" s="11" customFormat="1" ht="12" x14ac:dyDescent="0.3">
      <c r="A56" s="155"/>
      <c r="C56" s="12"/>
      <c r="D56" s="104">
        <f>IFERROR(VLOOKUP($A56,'[10]Trial Blc'!$B$3:O$701,D$1,FALSE),0)</f>
        <v>0</v>
      </c>
      <c r="E56" s="10"/>
      <c r="F56" s="12"/>
      <c r="G56" s="10"/>
      <c r="H56" s="104">
        <f>IFERROR(VLOOKUP($A56,'[10]Trial Blc'!$B$3:S$701,H$1,FALSE),0)</f>
        <v>0</v>
      </c>
      <c r="I56" s="104">
        <f>IFERROR(VLOOKUP($A56,'[10]Trial Blc'!$B$3:T$701,I$1,FALSE),0)</f>
        <v>0</v>
      </c>
      <c r="J56" s="104">
        <f>IFERROR(VLOOKUP($A56,'[10]Trial Blc'!$B$3:U$701,J$1,FALSE),0)</f>
        <v>0</v>
      </c>
      <c r="K56" s="104">
        <f>IFERROR(VLOOKUP($A56,'[10]Trial Blc'!$B$3:V$701,K$1,FALSE),0)</f>
        <v>0</v>
      </c>
      <c r="L56" s="104">
        <f>IFERROR(VLOOKUP($A56,'[10]Trial Blc'!$B$3:W$701,L$1,FALSE),0)</f>
        <v>0</v>
      </c>
      <c r="M56" s="104">
        <f>IFERROR(VLOOKUP($A56,'[10]Trial Blc'!$B$3:X$701,M$1,FALSE),0)</f>
        <v>0</v>
      </c>
      <c r="N56" s="104">
        <f>IFERROR(VLOOKUP($A56,'[10]Trial Blc'!$B$3:Y$701,N$1,FALSE),0)</f>
        <v>0</v>
      </c>
      <c r="O56" s="104">
        <f>IFERROR(VLOOKUP($A56,'[10]Trial Blc'!$B$3:Z$701,O$1,FALSE),0)</f>
        <v>0</v>
      </c>
      <c r="P56" s="104">
        <f>IFERROR(VLOOKUP($A56,'[10]Trial Blc'!$B$3:AA$701,P$1,FALSE),0)</f>
        <v>0</v>
      </c>
      <c r="Q56" s="104">
        <f>IFERROR(VLOOKUP($A56,'[10]Trial Blc'!$B$3:AB$701,Q$1,FALSE),0)</f>
        <v>0</v>
      </c>
      <c r="R56" s="104">
        <f>IFERROR(VLOOKUP($A56,'[10]Trial Blc'!$B$3:AC$701,R$1,FALSE),0)</f>
        <v>0</v>
      </c>
      <c r="S56" s="104">
        <f>IFERROR(VLOOKUP($A56,'[10]Trial Blc'!$B$3:AD$701,S$1,FALSE),0)</f>
        <v>0</v>
      </c>
      <c r="U56" s="12"/>
      <c r="W56" s="155"/>
      <c r="Y56" s="104">
        <f>-IFERROR(VLOOKUP($W56,'[10]Trial Blc'!$B$3:AH$701,Y$1,FALSE),0)</f>
        <v>0</v>
      </c>
      <c r="Z56" s="12"/>
      <c r="AA56" s="10"/>
      <c r="AB56" s="10"/>
      <c r="AC56" s="104">
        <f>-IFERROR(VLOOKUP($W56,'[10]Trial Blc'!$B$3:AL$701,AC$1,FALSE),0)</f>
        <v>0</v>
      </c>
      <c r="AD56" s="104">
        <f>-IFERROR(VLOOKUP($W56,'[10]Trial Blc'!$B$3:AM$701,AD$1,FALSE),0)</f>
        <v>0</v>
      </c>
      <c r="AE56" s="104">
        <f>-IFERROR(VLOOKUP($W56,'[10]Trial Blc'!$B$3:AN$701,AE$1,FALSE),0)</f>
        <v>0</v>
      </c>
      <c r="AF56" s="104">
        <f>-IFERROR(VLOOKUP($W56,'[10]Trial Blc'!$B$3:AO$701,AF$1,FALSE),0)</f>
        <v>0</v>
      </c>
      <c r="AG56" s="104">
        <f>-IFERROR(VLOOKUP($W56,'[10]Trial Blc'!$B$3:AP$701,AG$1,FALSE),0)</f>
        <v>0</v>
      </c>
      <c r="AH56" s="104">
        <f>-IFERROR(VLOOKUP($W56,'[10]Trial Blc'!$B$3:AQ$701,AH$1,FALSE),0)</f>
        <v>0</v>
      </c>
      <c r="AI56" s="104">
        <f>-IFERROR(VLOOKUP($W56,'[10]Trial Blc'!$B$3:AR$701,AI$1,FALSE),0)</f>
        <v>0</v>
      </c>
      <c r="AJ56" s="104">
        <f>-IFERROR(VLOOKUP($W56,'[10]Trial Blc'!$B$3:AS$701,AJ$1,FALSE),0)</f>
        <v>0</v>
      </c>
      <c r="AK56" s="104">
        <f>-IFERROR(VLOOKUP($W56,'[10]Trial Blc'!$B$3:AT$701,AK$1,FALSE),0)</f>
        <v>0</v>
      </c>
      <c r="AL56" s="104">
        <f>-IFERROR(VLOOKUP($W56,'[10]Trial Blc'!$B$3:AU$701,AL$1,FALSE),0)</f>
        <v>0</v>
      </c>
      <c r="AM56" s="104">
        <f>-IFERROR(VLOOKUP($W56,'[10]Trial Blc'!$B$3:AV$701,AM$1,FALSE),0)</f>
        <v>0</v>
      </c>
      <c r="AN56" s="104">
        <f>-IFERROR(VLOOKUP($W56,'[10]Trial Blc'!$B$3:AW$701,AN$1,FALSE),0)</f>
        <v>0</v>
      </c>
      <c r="AP56" s="12"/>
    </row>
    <row r="57" spans="1:42" s="7" customFormat="1" ht="10.5" customHeight="1" x14ac:dyDescent="0.3">
      <c r="A57" s="145">
        <v>1195</v>
      </c>
      <c r="B57" s="7" t="s">
        <v>109</v>
      </c>
      <c r="C57" s="9" t="s">
        <v>110</v>
      </c>
      <c r="D57" s="104">
        <f>IFERROR(VLOOKUP($A57,'[10]Trial Blc'!$B$3:O$701,D$1,FALSE),0)</f>
        <v>27931.01</v>
      </c>
      <c r="E57" s="10"/>
      <c r="F57" s="9"/>
      <c r="G57" s="10">
        <f t="shared" ref="G57:G63" si="8">SUM(D57:F57)</f>
        <v>27931.01</v>
      </c>
      <c r="H57" s="104">
        <f>IFERROR(VLOOKUP($A57,'[10]Trial Blc'!$B$3:S$701,H$1,FALSE),0)</f>
        <v>27931.01</v>
      </c>
      <c r="I57" s="104">
        <f>IFERROR(VLOOKUP($A57,'[10]Trial Blc'!$B$3:T$701,I$1,FALSE),0)</f>
        <v>27931.01</v>
      </c>
      <c r="J57" s="104">
        <f>IFERROR(VLOOKUP($A57,'[10]Trial Blc'!$B$3:U$701,J$1,FALSE),0)</f>
        <v>27931.01</v>
      </c>
      <c r="K57" s="104">
        <f>IFERROR(VLOOKUP($A57,'[10]Trial Blc'!$B$3:V$701,K$1,FALSE),0)</f>
        <v>27931.01</v>
      </c>
      <c r="L57" s="104">
        <f>IFERROR(VLOOKUP($A57,'[10]Trial Blc'!$B$3:W$701,L$1,FALSE),0)</f>
        <v>27931.01</v>
      </c>
      <c r="M57" s="104">
        <f>IFERROR(VLOOKUP($A57,'[10]Trial Blc'!$B$3:X$701,M$1,FALSE),0)</f>
        <v>27931.01</v>
      </c>
      <c r="N57" s="104">
        <f>IFERROR(VLOOKUP($A57,'[10]Trial Blc'!$B$3:Y$701,N$1,FALSE),0)</f>
        <v>27931.01</v>
      </c>
      <c r="O57" s="104">
        <f>IFERROR(VLOOKUP($A57,'[10]Trial Blc'!$B$3:Z$701,O$1,FALSE),0)</f>
        <v>27931.01</v>
      </c>
      <c r="P57" s="104">
        <f>IFERROR(VLOOKUP($A57,'[10]Trial Blc'!$B$3:AA$701,P$1,FALSE),0)</f>
        <v>27931.01</v>
      </c>
      <c r="Q57" s="104">
        <f>IFERROR(VLOOKUP($A57,'[10]Trial Blc'!$B$3:AB$701,Q$1,FALSE),0)</f>
        <v>27931.01</v>
      </c>
      <c r="R57" s="104">
        <f>IFERROR(VLOOKUP($A57,'[10]Trial Blc'!$B$3:AC$701,R$1,FALSE),0)</f>
        <v>28032.09</v>
      </c>
      <c r="S57" s="104">
        <f>IFERROR(VLOOKUP($A57,'[10]Trial Blc'!$B$3:AD$701,S$1,FALSE),0)</f>
        <v>28032.09</v>
      </c>
      <c r="T57" s="7">
        <f t="shared" ref="T57:T64" si="9">AVERAGE(G57:S57)</f>
        <v>27946.560769230775</v>
      </c>
      <c r="U57" s="9"/>
      <c r="W57" s="145">
        <v>1990</v>
      </c>
      <c r="X57" s="11" t="s">
        <v>111</v>
      </c>
      <c r="Y57" s="104">
        <f>-IFERROR(VLOOKUP($W57,'[10]Trial Blc'!$B$3:AH$701,Y$1,FALSE),0)</f>
        <v>13825.81</v>
      </c>
      <c r="Z57" s="9"/>
      <c r="AA57" s="10"/>
      <c r="AB57" s="10">
        <f t="shared" ref="AB57:AB63" si="10">SUM(Y57:AA57)</f>
        <v>13825.81</v>
      </c>
      <c r="AC57" s="104">
        <f>-IFERROR(VLOOKUP($W57,'[10]Trial Blc'!$B$3:AL$701,AC$1,FALSE),0)</f>
        <v>13862.3</v>
      </c>
      <c r="AD57" s="104">
        <f>-IFERROR(VLOOKUP($W57,'[10]Trial Blc'!$B$3:AM$701,AD$1,FALSE),0)</f>
        <v>13898.79</v>
      </c>
      <c r="AE57" s="104">
        <f>-IFERROR(VLOOKUP($W57,'[10]Trial Blc'!$B$3:AN$701,AE$1,FALSE),0)</f>
        <v>13935.28</v>
      </c>
      <c r="AF57" s="104">
        <f>-IFERROR(VLOOKUP($W57,'[10]Trial Blc'!$B$3:AO$701,AF$1,FALSE),0)</f>
        <v>14090.46</v>
      </c>
      <c r="AG57" s="104">
        <f>-IFERROR(VLOOKUP($W57,'[10]Trial Blc'!$B$3:AP$701,AG$1,FALSE),0)</f>
        <v>14245.64</v>
      </c>
      <c r="AH57" s="104">
        <f>-IFERROR(VLOOKUP($W57,'[10]Trial Blc'!$B$3:AQ$701,AH$1,FALSE),0)</f>
        <v>14400.82</v>
      </c>
      <c r="AI57" s="104">
        <f>-IFERROR(VLOOKUP($W57,'[10]Trial Blc'!$B$3:AR$701,AI$1,FALSE),0)</f>
        <v>14556</v>
      </c>
      <c r="AJ57" s="104">
        <f>-IFERROR(VLOOKUP($W57,'[10]Trial Blc'!$B$3:AS$701,AJ$1,FALSE),0)</f>
        <v>17789.18</v>
      </c>
      <c r="AK57" s="104">
        <f>-IFERROR(VLOOKUP($W57,'[10]Trial Blc'!$B$3:AT$701,AK$1,FALSE),0)</f>
        <v>17944.36</v>
      </c>
      <c r="AL57" s="104">
        <f>-IFERROR(VLOOKUP($W57,'[10]Trial Blc'!$B$3:AU$701,AL$1,FALSE),0)</f>
        <v>18099.54</v>
      </c>
      <c r="AM57" s="104">
        <f>-IFERROR(VLOOKUP($W57,'[10]Trial Blc'!$B$3:AV$701,AM$1,FALSE),0)</f>
        <v>17866.53</v>
      </c>
      <c r="AN57" s="104">
        <f>-IFERROR(VLOOKUP($W57,'[10]Trial Blc'!$B$3:AW$701,AN$1,FALSE),0)</f>
        <v>18022.27</v>
      </c>
      <c r="AO57" s="7">
        <f t="shared" ref="AO57:AO64" si="11">AVERAGE(AB57:AN57)</f>
        <v>15579.767692307692</v>
      </c>
      <c r="AP57" s="9">
        <f>-'[10]A-3 COA'!K106</f>
        <v>1894</v>
      </c>
    </row>
    <row r="58" spans="1:42" s="7" customFormat="1" ht="12" x14ac:dyDescent="0.3">
      <c r="A58" s="145">
        <v>1200</v>
      </c>
      <c r="B58" s="7" t="s">
        <v>112</v>
      </c>
      <c r="C58" s="9" t="s">
        <v>113</v>
      </c>
      <c r="D58" s="104">
        <f>IFERROR(VLOOKUP($A58,'[10]Trial Blc'!$B$3:O$701,D$1,FALSE),0)</f>
        <v>7486.08</v>
      </c>
      <c r="E58" s="10"/>
      <c r="F58" s="9"/>
      <c r="G58" s="10">
        <f t="shared" si="8"/>
        <v>7486.08</v>
      </c>
      <c r="H58" s="104">
        <f>IFERROR(VLOOKUP($A58,'[10]Trial Blc'!$B$3:S$701,H$1,FALSE),0)</f>
        <v>7486.08</v>
      </c>
      <c r="I58" s="104">
        <f>IFERROR(VLOOKUP($A58,'[10]Trial Blc'!$B$3:T$701,I$1,FALSE),0)</f>
        <v>82781.91</v>
      </c>
      <c r="J58" s="104">
        <f>IFERROR(VLOOKUP($A58,'[10]Trial Blc'!$B$3:U$701,J$1,FALSE),0)</f>
        <v>98165.39</v>
      </c>
      <c r="K58" s="104">
        <f>IFERROR(VLOOKUP($A58,'[10]Trial Blc'!$B$3:V$701,K$1,FALSE),0)</f>
        <v>101163.32</v>
      </c>
      <c r="L58" s="104">
        <f>IFERROR(VLOOKUP($A58,'[10]Trial Blc'!$B$3:W$701,L$1,FALSE),0)</f>
        <v>101163.32</v>
      </c>
      <c r="M58" s="104">
        <f>IFERROR(VLOOKUP($A58,'[10]Trial Blc'!$B$3:X$701,M$1,FALSE),0)</f>
        <v>101163.32</v>
      </c>
      <c r="N58" s="104">
        <f>IFERROR(VLOOKUP($A58,'[10]Trial Blc'!$B$3:Y$701,N$1,FALSE),0)</f>
        <v>102227.6</v>
      </c>
      <c r="O58" s="104">
        <f>IFERROR(VLOOKUP($A58,'[10]Trial Blc'!$B$3:Z$701,O$1,FALSE),0)</f>
        <v>101794.95</v>
      </c>
      <c r="P58" s="104">
        <f>IFERROR(VLOOKUP($A58,'[10]Trial Blc'!$B$3:AA$701,P$1,FALSE),0)</f>
        <v>101674</v>
      </c>
      <c r="Q58" s="104">
        <f>IFERROR(VLOOKUP($A58,'[10]Trial Blc'!$B$3:AB$701,Q$1,FALSE),0)</f>
        <v>101674</v>
      </c>
      <c r="R58" s="104">
        <f>IFERROR(VLOOKUP($A58,'[10]Trial Blc'!$B$3:AC$701,R$1,FALSE),0)</f>
        <v>64052.15</v>
      </c>
      <c r="S58" s="104">
        <f>IFERROR(VLOOKUP($A58,'[10]Trial Blc'!$B$3:AD$701,S$1,FALSE),0)</f>
        <v>64399.9</v>
      </c>
      <c r="T58" s="7">
        <f t="shared" si="9"/>
        <v>79633.232307692306</v>
      </c>
      <c r="U58" s="9"/>
      <c r="W58" s="145">
        <v>1995</v>
      </c>
      <c r="X58" s="11" t="s">
        <v>114</v>
      </c>
      <c r="Y58" s="104">
        <f>-IFERROR(VLOOKUP($W58,'[10]Trial Blc'!$B$3:AH$701,Y$1,FALSE),0)</f>
        <v>114.92</v>
      </c>
      <c r="Z58" s="9"/>
      <c r="AA58" s="10"/>
      <c r="AB58" s="10">
        <f t="shared" si="10"/>
        <v>114.92</v>
      </c>
      <c r="AC58" s="104">
        <f>-IFERROR(VLOOKUP($W58,'[10]Trial Blc'!$B$3:AL$701,AC$1,FALSE),0)</f>
        <v>114.92</v>
      </c>
      <c r="AD58" s="104">
        <f>-IFERROR(VLOOKUP($W58,'[10]Trial Blc'!$B$3:AM$701,AD$1,FALSE),0)</f>
        <v>114.92</v>
      </c>
      <c r="AE58" s="104">
        <f>-IFERROR(VLOOKUP($W58,'[10]Trial Blc'!$B$3:AN$701,AE$1,FALSE),0)</f>
        <v>114.92</v>
      </c>
      <c r="AF58" s="104">
        <f>-IFERROR(VLOOKUP($W58,'[10]Trial Blc'!$B$3:AO$701,AF$1,FALSE),0)</f>
        <v>817.44</v>
      </c>
      <c r="AG58" s="104">
        <f>-IFERROR(VLOOKUP($W58,'[10]Trial Blc'!$B$3:AP$701,AG$1,FALSE),0)</f>
        <v>1519.96</v>
      </c>
      <c r="AH58" s="104">
        <f>-IFERROR(VLOOKUP($W58,'[10]Trial Blc'!$B$3:AQ$701,AH$1,FALSE),0)</f>
        <v>2222.48</v>
      </c>
      <c r="AI58" s="104">
        <f>-IFERROR(VLOOKUP($W58,'[10]Trial Blc'!$B$3:AR$701,AI$1,FALSE),0)</f>
        <v>2932.41</v>
      </c>
      <c r="AJ58" s="104">
        <f>-IFERROR(VLOOKUP($W58,'[10]Trial Blc'!$B$3:AS$701,AJ$1,FALSE),0)</f>
        <v>3862.32</v>
      </c>
      <c r="AK58" s="104">
        <f>-IFERROR(VLOOKUP($W58,'[10]Trial Blc'!$B$3:AT$701,AK$1,FALSE),0)</f>
        <v>4568.3900000000003</v>
      </c>
      <c r="AL58" s="104">
        <f>-IFERROR(VLOOKUP($W58,'[10]Trial Blc'!$B$3:AU$701,AL$1,FALSE),0)</f>
        <v>5274.46</v>
      </c>
      <c r="AM58" s="104">
        <f>-IFERROR(VLOOKUP($W58,'[10]Trial Blc'!$B$3:AV$701,AM$1,FALSE),0)</f>
        <v>-32147.62</v>
      </c>
      <c r="AN58" s="104">
        <f>-IFERROR(VLOOKUP($W58,'[10]Trial Blc'!$B$3:AW$701,AN$1,FALSE),0)</f>
        <v>-31700.400000000001</v>
      </c>
      <c r="AO58" s="7">
        <f t="shared" si="11"/>
        <v>-3245.4523076923078</v>
      </c>
      <c r="AP58" s="9">
        <f>-'[10]A-3 COA'!K107</f>
        <v>137</v>
      </c>
    </row>
    <row r="59" spans="1:42" s="7" customFormat="1" ht="12" x14ac:dyDescent="0.3">
      <c r="A59" s="145">
        <v>1205</v>
      </c>
      <c r="B59" s="7" t="s">
        <v>115</v>
      </c>
      <c r="C59" s="9" t="s">
        <v>116</v>
      </c>
      <c r="D59" s="104">
        <f>IFERROR(VLOOKUP($A59,'[10]Trial Blc'!$B$3:O$701,D$1,FALSE),0)</f>
        <v>90240.81</v>
      </c>
      <c r="E59" s="10"/>
      <c r="F59" s="9"/>
      <c r="G59" s="10">
        <f t="shared" si="8"/>
        <v>90240.81</v>
      </c>
      <c r="H59" s="104">
        <f>IFERROR(VLOOKUP($A59,'[10]Trial Blc'!$B$3:S$701,H$1,FALSE),0)</f>
        <v>90226.23</v>
      </c>
      <c r="I59" s="104">
        <f>IFERROR(VLOOKUP($A59,'[10]Trial Blc'!$B$3:T$701,I$1,FALSE),0)</f>
        <v>89956.86</v>
      </c>
      <c r="J59" s="104">
        <f>IFERROR(VLOOKUP($A59,'[10]Trial Blc'!$B$3:U$701,J$1,FALSE),0)</f>
        <v>89917.58</v>
      </c>
      <c r="K59" s="104">
        <f>IFERROR(VLOOKUP($A59,'[10]Trial Blc'!$B$3:V$701,K$1,FALSE),0)</f>
        <v>90009.72</v>
      </c>
      <c r="L59" s="104">
        <f>IFERROR(VLOOKUP($A59,'[10]Trial Blc'!$B$3:W$701,L$1,FALSE),0)</f>
        <v>89989.14</v>
      </c>
      <c r="M59" s="104">
        <f>IFERROR(VLOOKUP($A59,'[10]Trial Blc'!$B$3:X$701,M$1,FALSE),0)</f>
        <v>90009.59</v>
      </c>
      <c r="N59" s="104">
        <f>IFERROR(VLOOKUP($A59,'[10]Trial Blc'!$B$3:Y$701,N$1,FALSE),0)</f>
        <v>89969.55</v>
      </c>
      <c r="O59" s="104">
        <f>IFERROR(VLOOKUP($A59,'[10]Trial Blc'!$B$3:Z$701,O$1,FALSE),0)</f>
        <v>84787.11</v>
      </c>
      <c r="P59" s="104">
        <f>IFERROR(VLOOKUP($A59,'[10]Trial Blc'!$B$3:AA$701,P$1,FALSE),0)</f>
        <v>84544.08</v>
      </c>
      <c r="Q59" s="104">
        <f>IFERROR(VLOOKUP($A59,'[10]Trial Blc'!$B$3:AB$701,Q$1,FALSE),0)</f>
        <v>84536.93</v>
      </c>
      <c r="R59" s="104">
        <f>IFERROR(VLOOKUP($A59,'[10]Trial Blc'!$B$3:AC$701,R$1,FALSE),0)</f>
        <v>84539.73</v>
      </c>
      <c r="S59" s="104">
        <f>IFERROR(VLOOKUP($A59,'[10]Trial Blc'!$B$3:AD$701,S$1,FALSE),0)</f>
        <v>84537.39</v>
      </c>
      <c r="T59" s="7">
        <f t="shared" si="9"/>
        <v>87943.439999999973</v>
      </c>
      <c r="U59" s="9">
        <f>+'[10]A-3 COA'!K31+'[10]A-3 COA'!K32</f>
        <v>-3184</v>
      </c>
      <c r="W59" s="145">
        <v>2000</v>
      </c>
      <c r="X59" s="7" t="s">
        <v>117</v>
      </c>
      <c r="Y59" s="104">
        <f>-IFERROR(VLOOKUP($W59,'[10]Trial Blc'!$B$3:AH$701,Y$1,FALSE),0)</f>
        <v>76232.399999999994</v>
      </c>
      <c r="Z59" s="9"/>
      <c r="AA59" s="10"/>
      <c r="AB59" s="10">
        <f t="shared" si="10"/>
        <v>76232.399999999994</v>
      </c>
      <c r="AC59" s="104">
        <f>-IFERROR(VLOOKUP($W59,'[10]Trial Blc'!$B$3:AL$701,AC$1,FALSE),0)</f>
        <v>76977.22</v>
      </c>
      <c r="AD59" s="104">
        <f>-IFERROR(VLOOKUP($W59,'[10]Trial Blc'!$B$3:AM$701,AD$1,FALSE),0)</f>
        <v>77594.080000000002</v>
      </c>
      <c r="AE59" s="104">
        <f>-IFERROR(VLOOKUP($W59,'[10]Trial Blc'!$B$3:AN$701,AE$1,FALSE),0)</f>
        <v>78323.7</v>
      </c>
      <c r="AF59" s="104">
        <f>-IFERROR(VLOOKUP($W59,'[10]Trial Blc'!$B$3:AO$701,AF$1,FALSE),0)</f>
        <v>79120.73</v>
      </c>
      <c r="AG59" s="104">
        <f>-IFERROR(VLOOKUP($W59,'[10]Trial Blc'!$B$3:AP$701,AG$1,FALSE),0)</f>
        <v>79859.98</v>
      </c>
      <c r="AH59" s="104">
        <f>-IFERROR(VLOOKUP($W59,'[10]Trial Blc'!$B$3:AQ$701,AH$1,FALSE),0)</f>
        <v>80620.820000000007</v>
      </c>
      <c r="AI59" s="104">
        <f>-IFERROR(VLOOKUP($W59,'[10]Trial Blc'!$B$3:AR$701,AI$1,FALSE),0)</f>
        <v>81349.16</v>
      </c>
      <c r="AJ59" s="104">
        <f>-IFERROR(VLOOKUP($W59,'[10]Trial Blc'!$B$3:AS$701,AJ$1,FALSE),0)</f>
        <v>73484.240000000005</v>
      </c>
      <c r="AK59" s="104">
        <f>-IFERROR(VLOOKUP($W59,'[10]Trial Blc'!$B$3:AT$701,AK$1,FALSE),0)</f>
        <v>74054.820000000007</v>
      </c>
      <c r="AL59" s="104">
        <f>-IFERROR(VLOOKUP($W59,'[10]Trial Blc'!$B$3:AU$701,AL$1,FALSE),0)</f>
        <v>74755.289999999994</v>
      </c>
      <c r="AM59" s="104">
        <f>-IFERROR(VLOOKUP($W59,'[10]Trial Blc'!$B$3:AV$701,AM$1,FALSE),0)</f>
        <v>75461.38</v>
      </c>
      <c r="AN59" s="104">
        <f>-IFERROR(VLOOKUP($W59,'[10]Trial Blc'!$B$3:AW$701,AN$1,FALSE),0)</f>
        <v>76164.52</v>
      </c>
      <c r="AO59" s="7">
        <f t="shared" si="11"/>
        <v>77230.641538461539</v>
      </c>
      <c r="AP59" s="9">
        <f>-'[10]A-3 COA'!K108-'[10]A-3 COA'!K109</f>
        <v>-5298</v>
      </c>
    </row>
    <row r="60" spans="1:42" s="11" customFormat="1" ht="12" x14ac:dyDescent="0.3">
      <c r="A60" s="155">
        <v>1210</v>
      </c>
      <c r="B60" s="11" t="s">
        <v>118</v>
      </c>
      <c r="C60" s="12" t="s">
        <v>119</v>
      </c>
      <c r="D60" s="104">
        <f>IFERROR(VLOOKUP($A60,'[10]Trial Blc'!$B$3:O$701,D$1,FALSE),0)</f>
        <v>22264.77</v>
      </c>
      <c r="E60" s="10"/>
      <c r="F60" s="12"/>
      <c r="G60" s="10">
        <f t="shared" si="8"/>
        <v>22264.77</v>
      </c>
      <c r="H60" s="104">
        <f>IFERROR(VLOOKUP($A60,'[10]Trial Blc'!$B$3:S$701,H$1,FALSE),0)</f>
        <v>22264.77</v>
      </c>
      <c r="I60" s="104">
        <f>IFERROR(VLOOKUP($A60,'[10]Trial Blc'!$B$3:T$701,I$1,FALSE),0)</f>
        <v>22264.77</v>
      </c>
      <c r="J60" s="104">
        <f>IFERROR(VLOOKUP($A60,'[10]Trial Blc'!$B$3:U$701,J$1,FALSE),0)</f>
        <v>22264.77</v>
      </c>
      <c r="K60" s="104">
        <f>IFERROR(VLOOKUP($A60,'[10]Trial Blc'!$B$3:V$701,K$1,FALSE),0)</f>
        <v>22264.77</v>
      </c>
      <c r="L60" s="104">
        <f>IFERROR(VLOOKUP($A60,'[10]Trial Blc'!$B$3:W$701,L$1,FALSE),0)</f>
        <v>22264.77</v>
      </c>
      <c r="M60" s="104">
        <f>IFERROR(VLOOKUP($A60,'[10]Trial Blc'!$B$3:X$701,M$1,FALSE),0)</f>
        <v>22264.77</v>
      </c>
      <c r="N60" s="104">
        <f>IFERROR(VLOOKUP($A60,'[10]Trial Blc'!$B$3:Y$701,N$1,FALSE),0)</f>
        <v>22264.77</v>
      </c>
      <c r="O60" s="104">
        <f>IFERROR(VLOOKUP($A60,'[10]Trial Blc'!$B$3:Z$701,O$1,FALSE),0)</f>
        <v>21864.77</v>
      </c>
      <c r="P60" s="104">
        <f>IFERROR(VLOOKUP($A60,'[10]Trial Blc'!$B$3:AA$701,P$1,FALSE),0)</f>
        <v>21864.77</v>
      </c>
      <c r="Q60" s="104">
        <f>IFERROR(VLOOKUP($A60,'[10]Trial Blc'!$B$3:AB$701,Q$1,FALSE),0)</f>
        <v>21864.77</v>
      </c>
      <c r="R60" s="104">
        <f>IFERROR(VLOOKUP($A60,'[10]Trial Blc'!$B$3:AC$701,R$1,FALSE),0)</f>
        <v>21864.77</v>
      </c>
      <c r="S60" s="104">
        <f>IFERROR(VLOOKUP($A60,'[10]Trial Blc'!$B$3:AD$701,S$1,FALSE),0)</f>
        <v>21864.77</v>
      </c>
      <c r="T60" s="7">
        <f t="shared" si="9"/>
        <v>22110.923846153841</v>
      </c>
      <c r="U60" s="12">
        <f>+'[10]A-3 COA'!K33</f>
        <v>-246</v>
      </c>
      <c r="V60" s="7"/>
      <c r="W60" s="155">
        <v>2005</v>
      </c>
      <c r="X60" s="11" t="s">
        <v>120</v>
      </c>
      <c r="Y60" s="104">
        <f>-IFERROR(VLOOKUP($W60,'[10]Trial Blc'!$B$3:AH$701,Y$1,FALSE),0)</f>
        <v>20010.37</v>
      </c>
      <c r="Z60" s="12"/>
      <c r="AA60" s="10"/>
      <c r="AB60" s="10">
        <f t="shared" si="10"/>
        <v>20010.37</v>
      </c>
      <c r="AC60" s="104">
        <f>-IFERROR(VLOOKUP($W60,'[10]Trial Blc'!$B$3:AL$701,AC$1,FALSE),0)</f>
        <v>20129.46</v>
      </c>
      <c r="AD60" s="104">
        <f>-IFERROR(VLOOKUP($W60,'[10]Trial Blc'!$B$3:AM$701,AD$1,FALSE),0)</f>
        <v>20248.55</v>
      </c>
      <c r="AE60" s="104">
        <f>-IFERROR(VLOOKUP($W60,'[10]Trial Blc'!$B$3:AN$701,AE$1,FALSE),0)</f>
        <v>20367.64</v>
      </c>
      <c r="AF60" s="104">
        <f>-IFERROR(VLOOKUP($W60,'[10]Trial Blc'!$B$3:AO$701,AF$1,FALSE),0)</f>
        <v>20491.34</v>
      </c>
      <c r="AG60" s="104">
        <f>-IFERROR(VLOOKUP($W60,'[10]Trial Blc'!$B$3:AP$701,AG$1,FALSE),0)</f>
        <v>20615.04</v>
      </c>
      <c r="AH60" s="104">
        <f>-IFERROR(VLOOKUP($W60,'[10]Trial Blc'!$B$3:AQ$701,AH$1,FALSE),0)</f>
        <v>20738.740000000002</v>
      </c>
      <c r="AI60" s="104">
        <f>-IFERROR(VLOOKUP($W60,'[10]Trial Blc'!$B$3:AR$701,AI$1,FALSE),0)</f>
        <v>20862.439999999999</v>
      </c>
      <c r="AJ60" s="104">
        <f>-IFERROR(VLOOKUP($W60,'[10]Trial Blc'!$B$3:AS$701,AJ$1,FALSE),0)</f>
        <v>9026.14</v>
      </c>
      <c r="AK60" s="104">
        <f>-IFERROR(VLOOKUP($W60,'[10]Trial Blc'!$B$3:AT$701,AK$1,FALSE),0)</f>
        <v>9147.61</v>
      </c>
      <c r="AL60" s="104">
        <f>-IFERROR(VLOOKUP($W60,'[10]Trial Blc'!$B$3:AU$701,AL$1,FALSE),0)</f>
        <v>9269.08</v>
      </c>
      <c r="AM60" s="104">
        <f>-IFERROR(VLOOKUP($W60,'[10]Trial Blc'!$B$3:AV$701,AM$1,FALSE),0)</f>
        <v>9390.5499999999993</v>
      </c>
      <c r="AN60" s="104">
        <f>-IFERROR(VLOOKUP($W60,'[10]Trial Blc'!$B$3:AW$701,AN$1,FALSE),0)</f>
        <v>9512.02</v>
      </c>
      <c r="AO60" s="7">
        <f t="shared" si="11"/>
        <v>16139.152307692302</v>
      </c>
      <c r="AP60" s="12">
        <f>-'[10]A-3 COA'!K110</f>
        <v>-7360</v>
      </c>
    </row>
    <row r="61" spans="1:42" s="11" customFormat="1" ht="12" x14ac:dyDescent="0.3">
      <c r="A61" s="155">
        <v>1215</v>
      </c>
      <c r="B61" s="11" t="s">
        <v>121</v>
      </c>
      <c r="C61" s="12" t="s">
        <v>122</v>
      </c>
      <c r="D61" s="104">
        <f>IFERROR(VLOOKUP($A61,'[10]Trial Blc'!$B$3:O$701,D$1,FALSE),0)</f>
        <v>0</v>
      </c>
      <c r="E61" s="10"/>
      <c r="F61" s="12"/>
      <c r="G61" s="10">
        <f t="shared" si="8"/>
        <v>0</v>
      </c>
      <c r="H61" s="104">
        <f>IFERROR(VLOOKUP($A61,'[10]Trial Blc'!$B$3:S$701,H$1,FALSE),0)</f>
        <v>0</v>
      </c>
      <c r="I61" s="104">
        <f>IFERROR(VLOOKUP($A61,'[10]Trial Blc'!$B$3:T$701,I$1,FALSE),0)</f>
        <v>0</v>
      </c>
      <c r="J61" s="104">
        <f>IFERROR(VLOOKUP($A61,'[10]Trial Blc'!$B$3:U$701,J$1,FALSE),0)</f>
        <v>0</v>
      </c>
      <c r="K61" s="104">
        <f>IFERROR(VLOOKUP($A61,'[10]Trial Blc'!$B$3:V$701,K$1,FALSE),0)</f>
        <v>0</v>
      </c>
      <c r="L61" s="104">
        <f>IFERROR(VLOOKUP($A61,'[10]Trial Blc'!$B$3:W$701,L$1,FALSE),0)</f>
        <v>0</v>
      </c>
      <c r="M61" s="104">
        <f>IFERROR(VLOOKUP($A61,'[10]Trial Blc'!$B$3:X$701,M$1,FALSE),0)</f>
        <v>0</v>
      </c>
      <c r="N61" s="104">
        <f>IFERROR(VLOOKUP($A61,'[10]Trial Blc'!$B$3:Y$701,N$1,FALSE),0)</f>
        <v>0</v>
      </c>
      <c r="O61" s="104">
        <f>IFERROR(VLOOKUP($A61,'[10]Trial Blc'!$B$3:Z$701,O$1,FALSE),0)</f>
        <v>0</v>
      </c>
      <c r="P61" s="104">
        <f>IFERROR(VLOOKUP($A61,'[10]Trial Blc'!$B$3:AA$701,P$1,FALSE),0)</f>
        <v>0</v>
      </c>
      <c r="Q61" s="104">
        <f>IFERROR(VLOOKUP($A61,'[10]Trial Blc'!$B$3:AB$701,Q$1,FALSE),0)</f>
        <v>0</v>
      </c>
      <c r="R61" s="104">
        <f>IFERROR(VLOOKUP($A61,'[10]Trial Blc'!$B$3:AC$701,R$1,FALSE),0)</f>
        <v>0</v>
      </c>
      <c r="S61" s="104">
        <f>IFERROR(VLOOKUP($A61,'[10]Trial Blc'!$B$3:AD$701,S$1,FALSE),0)</f>
        <v>0</v>
      </c>
      <c r="T61" s="7">
        <f t="shared" si="9"/>
        <v>0</v>
      </c>
      <c r="U61" s="12"/>
      <c r="V61" s="7"/>
      <c r="W61" s="155">
        <v>2010</v>
      </c>
      <c r="X61" s="11" t="s">
        <v>123</v>
      </c>
      <c r="Y61" s="104">
        <f>-IFERROR(VLOOKUP($W61,'[10]Trial Blc'!$B$3:AH$701,Y$1,FALSE),0)</f>
        <v>375.12</v>
      </c>
      <c r="Z61" s="12"/>
      <c r="AA61" s="10"/>
      <c r="AB61" s="10">
        <f t="shared" si="10"/>
        <v>375.12</v>
      </c>
      <c r="AC61" s="104">
        <f>-IFERROR(VLOOKUP($W61,'[10]Trial Blc'!$B$3:AL$701,AC$1,FALSE),0)</f>
        <v>380.26</v>
      </c>
      <c r="AD61" s="104">
        <f>-IFERROR(VLOOKUP($W61,'[10]Trial Blc'!$B$3:AM$701,AD$1,FALSE),0)</f>
        <v>385.4</v>
      </c>
      <c r="AE61" s="104">
        <f>-IFERROR(VLOOKUP($W61,'[10]Trial Blc'!$B$3:AN$701,AE$1,FALSE),0)</f>
        <v>390.54</v>
      </c>
      <c r="AF61" s="104">
        <f>-IFERROR(VLOOKUP($W61,'[10]Trial Blc'!$B$3:AO$701,AF$1,FALSE),0)</f>
        <v>395.68</v>
      </c>
      <c r="AG61" s="104">
        <f>-IFERROR(VLOOKUP($W61,'[10]Trial Blc'!$B$3:AP$701,AG$1,FALSE),0)</f>
        <v>400.82</v>
      </c>
      <c r="AH61" s="104">
        <f>-IFERROR(VLOOKUP($W61,'[10]Trial Blc'!$B$3:AQ$701,AH$1,FALSE),0)</f>
        <v>405.96</v>
      </c>
      <c r="AI61" s="104">
        <f>-IFERROR(VLOOKUP($W61,'[10]Trial Blc'!$B$3:AR$701,AI$1,FALSE),0)</f>
        <v>411.1</v>
      </c>
      <c r="AJ61" s="104">
        <f>-IFERROR(VLOOKUP($W61,'[10]Trial Blc'!$B$3:AS$701,AJ$1,FALSE),0)</f>
        <v>416.24</v>
      </c>
      <c r="AK61" s="104">
        <f>-IFERROR(VLOOKUP($W61,'[10]Trial Blc'!$B$3:AT$701,AK$1,FALSE),0)</f>
        <v>421.38</v>
      </c>
      <c r="AL61" s="104">
        <f>-IFERROR(VLOOKUP($W61,'[10]Trial Blc'!$B$3:AU$701,AL$1,FALSE),0)</f>
        <v>426.52</v>
      </c>
      <c r="AM61" s="104">
        <f>-IFERROR(VLOOKUP($W61,'[10]Trial Blc'!$B$3:AV$701,AM$1,FALSE),0)</f>
        <v>431.66</v>
      </c>
      <c r="AN61" s="104">
        <f>-IFERROR(VLOOKUP($W61,'[10]Trial Blc'!$B$3:AW$701,AN$1,FALSE),0)</f>
        <v>436.8</v>
      </c>
      <c r="AO61" s="7">
        <f t="shared" si="11"/>
        <v>405.96000000000004</v>
      </c>
      <c r="AP61" s="12"/>
    </row>
    <row r="62" spans="1:42" s="11" customFormat="1" ht="12" x14ac:dyDescent="0.3">
      <c r="A62" s="155">
        <v>1640</v>
      </c>
      <c r="C62" s="12" t="s">
        <v>124</v>
      </c>
      <c r="D62" s="104">
        <f>IFERROR(VLOOKUP($A62,'[10]Trial Blc'!$B$3:O$701,D$1,FALSE),0)</f>
        <v>22362.799999999999</v>
      </c>
      <c r="E62" s="10"/>
      <c r="F62" s="12"/>
      <c r="G62" s="10">
        <f t="shared" si="8"/>
        <v>22362.799999999999</v>
      </c>
      <c r="H62" s="104">
        <f>IFERROR(VLOOKUP($A62,'[10]Trial Blc'!$B$3:S$701,H$1,FALSE),0)</f>
        <v>22362.799999999999</v>
      </c>
      <c r="I62" s="104">
        <f>IFERROR(VLOOKUP($A62,'[10]Trial Blc'!$B$3:T$701,I$1,FALSE),0)</f>
        <v>22362.799999999999</v>
      </c>
      <c r="J62" s="104">
        <f>IFERROR(VLOOKUP($A62,'[10]Trial Blc'!$B$3:U$701,J$1,FALSE),0)</f>
        <v>22362.799999999999</v>
      </c>
      <c r="K62" s="104">
        <f>IFERROR(VLOOKUP($A62,'[10]Trial Blc'!$B$3:V$701,K$1,FALSE),0)</f>
        <v>22362.799999999999</v>
      </c>
      <c r="L62" s="104">
        <f>IFERROR(VLOOKUP($A62,'[10]Trial Blc'!$B$3:W$701,L$1,FALSE),0)</f>
        <v>22362.799999999999</v>
      </c>
      <c r="M62" s="104">
        <f>IFERROR(VLOOKUP($A62,'[10]Trial Blc'!$B$3:X$701,M$1,FALSE),0)</f>
        <v>22362.799999999999</v>
      </c>
      <c r="N62" s="104">
        <f>IFERROR(VLOOKUP($A62,'[10]Trial Blc'!$B$3:Y$701,N$1,FALSE),0)</f>
        <v>22362.799999999999</v>
      </c>
      <c r="O62" s="104">
        <f>IFERROR(VLOOKUP($A62,'[10]Trial Blc'!$B$3:Z$701,O$1,FALSE),0)</f>
        <v>22362.799999999999</v>
      </c>
      <c r="P62" s="104">
        <f>IFERROR(VLOOKUP($A62,'[10]Trial Blc'!$B$3:AA$701,P$1,FALSE),0)</f>
        <v>22362.799999999999</v>
      </c>
      <c r="Q62" s="104">
        <f>IFERROR(VLOOKUP($A62,'[10]Trial Blc'!$B$3:AB$701,Q$1,FALSE),0)</f>
        <v>22362.799999999999</v>
      </c>
      <c r="R62" s="104">
        <f>IFERROR(VLOOKUP($A62,'[10]Trial Blc'!$B$3:AC$701,R$1,FALSE),0)</f>
        <v>22362.799999999999</v>
      </c>
      <c r="S62" s="104">
        <f>IFERROR(VLOOKUP($A62,'[10]Trial Blc'!$B$3:AD$701,S$1,FALSE),0)</f>
        <v>22362.799999999999</v>
      </c>
      <c r="T62" s="7">
        <f t="shared" si="9"/>
        <v>22362.799999999992</v>
      </c>
      <c r="U62" s="12"/>
      <c r="V62" s="7"/>
      <c r="W62" s="155"/>
      <c r="Y62" s="10"/>
      <c r="Z62" s="12"/>
      <c r="AA62" s="10"/>
      <c r="AB62" s="10">
        <f t="shared" si="10"/>
        <v>0</v>
      </c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7">
        <f t="shared" si="11"/>
        <v>0</v>
      </c>
      <c r="AP62" s="12"/>
    </row>
    <row r="63" spans="1:42" s="7" customFormat="1" ht="12" x14ac:dyDescent="0.3">
      <c r="A63" s="145">
        <v>1220</v>
      </c>
      <c r="C63" s="9" t="s">
        <v>125</v>
      </c>
      <c r="D63" s="104">
        <f>IFERROR(VLOOKUP($A63,'[10]Trial Blc'!$B$3:O$701,D$1,FALSE),0)</f>
        <v>616.32000000000005</v>
      </c>
      <c r="E63" s="10"/>
      <c r="F63" s="9"/>
      <c r="G63" s="10">
        <f t="shared" si="8"/>
        <v>616.32000000000005</v>
      </c>
      <c r="H63" s="104">
        <f>IFERROR(VLOOKUP($A63,'[10]Trial Blc'!$B$3:S$701,H$1,FALSE),0)</f>
        <v>616.32000000000005</v>
      </c>
      <c r="I63" s="104">
        <f>IFERROR(VLOOKUP($A63,'[10]Trial Blc'!$B$3:T$701,I$1,FALSE),0)</f>
        <v>616.32000000000005</v>
      </c>
      <c r="J63" s="104">
        <f>IFERROR(VLOOKUP($A63,'[10]Trial Blc'!$B$3:U$701,J$1,FALSE),0)</f>
        <v>616.32000000000005</v>
      </c>
      <c r="K63" s="104">
        <f>IFERROR(VLOOKUP($A63,'[10]Trial Blc'!$B$3:V$701,K$1,FALSE),0)</f>
        <v>616.32000000000005</v>
      </c>
      <c r="L63" s="104">
        <f>IFERROR(VLOOKUP($A63,'[10]Trial Blc'!$B$3:W$701,L$1,FALSE),0)</f>
        <v>616.32000000000005</v>
      </c>
      <c r="M63" s="104">
        <f>IFERROR(VLOOKUP($A63,'[10]Trial Blc'!$B$3:X$701,M$1,FALSE),0)</f>
        <v>616.32000000000005</v>
      </c>
      <c r="N63" s="104">
        <f>IFERROR(VLOOKUP($A63,'[10]Trial Blc'!$B$3:Y$701,N$1,FALSE),0)</f>
        <v>616.32000000000005</v>
      </c>
      <c r="O63" s="104">
        <f>IFERROR(VLOOKUP($A63,'[10]Trial Blc'!$B$3:Z$701,O$1,FALSE),0)</f>
        <v>616.32000000000005</v>
      </c>
      <c r="P63" s="104">
        <f>IFERROR(VLOOKUP($A63,'[10]Trial Blc'!$B$3:AA$701,P$1,FALSE),0)</f>
        <v>616.32000000000005</v>
      </c>
      <c r="Q63" s="104">
        <f>IFERROR(VLOOKUP($A63,'[10]Trial Blc'!$B$3:AB$701,Q$1,FALSE),0)</f>
        <v>616.32000000000005</v>
      </c>
      <c r="R63" s="104">
        <f>IFERROR(VLOOKUP($A63,'[10]Trial Blc'!$B$3:AC$701,R$1,FALSE),0)</f>
        <v>616.32000000000005</v>
      </c>
      <c r="S63" s="104">
        <f>IFERROR(VLOOKUP($A63,'[10]Trial Blc'!$B$3:AD$701,S$1,FALSE),0)</f>
        <v>616.32000000000005</v>
      </c>
      <c r="T63" s="7">
        <f t="shared" si="9"/>
        <v>616.31999999999994</v>
      </c>
      <c r="U63" s="9"/>
      <c r="W63" s="145"/>
      <c r="Y63" s="16"/>
      <c r="Z63" s="9"/>
      <c r="AA63" s="10"/>
      <c r="AB63" s="10">
        <f t="shared" si="10"/>
        <v>0</v>
      </c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7">
        <f t="shared" si="11"/>
        <v>0</v>
      </c>
      <c r="AP63" s="9"/>
    </row>
    <row r="64" spans="1:42" s="7" customFormat="1" ht="10.5" x14ac:dyDescent="0.25">
      <c r="A64" s="153"/>
      <c r="B64" s="17" t="s">
        <v>126</v>
      </c>
      <c r="C64" s="18" t="s">
        <v>81</v>
      </c>
      <c r="D64" s="167">
        <f>SUM(D61:D63)</f>
        <v>22979.119999999999</v>
      </c>
      <c r="E64" s="167">
        <f>SUM(E61:E63)</f>
        <v>0</v>
      </c>
      <c r="F64" s="167">
        <f>SUM(F61:F63)</f>
        <v>0</v>
      </c>
      <c r="G64" s="167">
        <f>SUM(G61:G63)</f>
        <v>22979.119999999999</v>
      </c>
      <c r="H64" s="167">
        <f t="shared" ref="H64:S64" si="12">SUM(H61:H63)</f>
        <v>22979.119999999999</v>
      </c>
      <c r="I64" s="167">
        <f t="shared" si="12"/>
        <v>22979.119999999999</v>
      </c>
      <c r="J64" s="167">
        <f t="shared" si="12"/>
        <v>22979.119999999999</v>
      </c>
      <c r="K64" s="167">
        <f t="shared" si="12"/>
        <v>22979.119999999999</v>
      </c>
      <c r="L64" s="167">
        <f t="shared" si="12"/>
        <v>22979.119999999999</v>
      </c>
      <c r="M64" s="167">
        <f t="shared" si="12"/>
        <v>22979.119999999999</v>
      </c>
      <c r="N64" s="167">
        <f t="shared" si="12"/>
        <v>22979.119999999999</v>
      </c>
      <c r="O64" s="167">
        <f t="shared" si="12"/>
        <v>22979.119999999999</v>
      </c>
      <c r="P64" s="167">
        <f t="shared" si="12"/>
        <v>22979.119999999999</v>
      </c>
      <c r="Q64" s="167">
        <f t="shared" si="12"/>
        <v>22979.119999999999</v>
      </c>
      <c r="R64" s="167">
        <f t="shared" si="12"/>
        <v>22979.119999999999</v>
      </c>
      <c r="S64" s="167">
        <f t="shared" si="12"/>
        <v>22979.119999999999</v>
      </c>
      <c r="T64" s="7">
        <f t="shared" si="9"/>
        <v>22979.119999999999</v>
      </c>
      <c r="U64" s="167">
        <f>SUM(U61:U63)</f>
        <v>0</v>
      </c>
      <c r="W64" s="153"/>
      <c r="X64" s="20" t="s">
        <v>81</v>
      </c>
      <c r="Y64" s="10">
        <f>SUM(Y61:Y63)</f>
        <v>375.12</v>
      </c>
      <c r="Z64" s="167">
        <f>SUM(Z61:Z63)</f>
        <v>0</v>
      </c>
      <c r="AA64" s="167">
        <f>SUM(AA61:AA63)</f>
        <v>0</v>
      </c>
      <c r="AB64" s="167">
        <f>SUM(AB61:AB63)</f>
        <v>375.12</v>
      </c>
      <c r="AC64" s="10">
        <f t="shared" ref="AC64:AN64" si="13">SUM(AC61:AC63)</f>
        <v>380.26</v>
      </c>
      <c r="AD64" s="10">
        <f t="shared" si="13"/>
        <v>385.4</v>
      </c>
      <c r="AE64" s="10">
        <f t="shared" si="13"/>
        <v>390.54</v>
      </c>
      <c r="AF64" s="10">
        <f t="shared" si="13"/>
        <v>395.68</v>
      </c>
      <c r="AG64" s="10">
        <f t="shared" si="13"/>
        <v>400.82</v>
      </c>
      <c r="AH64" s="10">
        <f t="shared" si="13"/>
        <v>405.96</v>
      </c>
      <c r="AI64" s="10">
        <f t="shared" si="13"/>
        <v>411.1</v>
      </c>
      <c r="AJ64" s="10">
        <f t="shared" si="13"/>
        <v>416.24</v>
      </c>
      <c r="AK64" s="10">
        <f t="shared" si="13"/>
        <v>421.38</v>
      </c>
      <c r="AL64" s="10">
        <f t="shared" si="13"/>
        <v>426.52</v>
      </c>
      <c r="AM64" s="10">
        <f t="shared" si="13"/>
        <v>431.66</v>
      </c>
      <c r="AN64" s="10">
        <f t="shared" si="13"/>
        <v>436.8</v>
      </c>
      <c r="AO64" s="7">
        <f t="shared" si="11"/>
        <v>405.96000000000004</v>
      </c>
      <c r="AP64" s="167">
        <f>SUM(AP61:AP63)</f>
        <v>0</v>
      </c>
    </row>
    <row r="65" spans="1:42" s="7" customFormat="1" x14ac:dyDescent="0.2">
      <c r="A65" s="145"/>
      <c r="C65" s="9"/>
      <c r="D65" s="10"/>
      <c r="E65" s="10"/>
      <c r="F65" s="9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U65" s="9"/>
      <c r="W65" s="145"/>
      <c r="Y65" s="10"/>
      <c r="Z65" s="9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1"/>
      <c r="AP65" s="9"/>
    </row>
    <row r="66" spans="1:42" s="7" customFormat="1" ht="10.5" x14ac:dyDescent="0.25">
      <c r="A66" s="145"/>
      <c r="B66" s="8" t="s">
        <v>485</v>
      </c>
      <c r="C66" s="9"/>
      <c r="D66" s="27">
        <f t="shared" ref="D66:T66" si="14">SUM(D3:D65)-D34-D64-D44-D53</f>
        <v>27096992.960000001</v>
      </c>
      <c r="E66" s="27">
        <f t="shared" si="14"/>
        <v>0</v>
      </c>
      <c r="F66" s="27">
        <f t="shared" si="14"/>
        <v>0</v>
      </c>
      <c r="G66" s="27">
        <f t="shared" si="14"/>
        <v>27096992.960000001</v>
      </c>
      <c r="H66" s="27">
        <f t="shared" si="14"/>
        <v>27138643.920000002</v>
      </c>
      <c r="I66" s="27">
        <f t="shared" si="14"/>
        <v>27223248.739999998</v>
      </c>
      <c r="J66" s="27">
        <f t="shared" si="14"/>
        <v>27318952.950000003</v>
      </c>
      <c r="K66" s="27">
        <f t="shared" si="14"/>
        <v>27352202.280000001</v>
      </c>
      <c r="L66" s="27">
        <f t="shared" si="14"/>
        <v>27382961.190000001</v>
      </c>
      <c r="M66" s="27">
        <f t="shared" si="14"/>
        <v>27423629.239999995</v>
      </c>
      <c r="N66" s="27">
        <f t="shared" si="14"/>
        <v>27427356.280000012</v>
      </c>
      <c r="O66" s="27">
        <f t="shared" si="14"/>
        <v>27118487.93</v>
      </c>
      <c r="P66" s="27">
        <f t="shared" si="14"/>
        <v>27157986.130000003</v>
      </c>
      <c r="Q66" s="27">
        <f t="shared" si="14"/>
        <v>27196325.440000005</v>
      </c>
      <c r="R66" s="27">
        <f t="shared" si="14"/>
        <v>27175968.520000003</v>
      </c>
      <c r="S66" s="27">
        <f t="shared" si="14"/>
        <v>27288571.93</v>
      </c>
      <c r="T66" s="27">
        <f t="shared" si="14"/>
        <v>27253948.270000003</v>
      </c>
      <c r="U66" s="27">
        <f>SUM(F3:F65)-U34-U64-U44-U53</f>
        <v>96936</v>
      </c>
      <c r="V66" s="10"/>
      <c r="W66" s="145"/>
      <c r="X66" s="8" t="s">
        <v>486</v>
      </c>
      <c r="Y66" s="27">
        <f t="shared" ref="Y66:AN66" si="15">SUM(Y3:Y65)-Y34-Y64-Y44-Y53</f>
        <v>16314048.730000012</v>
      </c>
      <c r="Z66" s="27">
        <f t="shared" si="15"/>
        <v>0</v>
      </c>
      <c r="AA66" s="27">
        <f t="shared" si="15"/>
        <v>0</v>
      </c>
      <c r="AB66" s="27">
        <f t="shared" si="15"/>
        <v>16314048.730000012</v>
      </c>
      <c r="AC66" s="27">
        <f t="shared" si="15"/>
        <v>16405133.829999998</v>
      </c>
      <c r="AD66" s="27">
        <f t="shared" si="15"/>
        <v>16463948.089999998</v>
      </c>
      <c r="AE66" s="27">
        <f t="shared" si="15"/>
        <v>16573760.17</v>
      </c>
      <c r="AF66" s="27">
        <f t="shared" si="15"/>
        <v>16667480.240000002</v>
      </c>
      <c r="AG66" s="27">
        <f t="shared" si="15"/>
        <v>16755762.200000003</v>
      </c>
      <c r="AH66" s="27">
        <f t="shared" si="15"/>
        <v>16837102.109999999</v>
      </c>
      <c r="AI66" s="27">
        <f t="shared" si="15"/>
        <v>16835415.080000006</v>
      </c>
      <c r="AJ66" s="27">
        <f t="shared" si="15"/>
        <v>16799540.839999989</v>
      </c>
      <c r="AK66" s="27">
        <f t="shared" si="15"/>
        <v>16876681.690000005</v>
      </c>
      <c r="AL66" s="27">
        <f t="shared" si="15"/>
        <v>16965583.499999993</v>
      </c>
      <c r="AM66" s="27">
        <f t="shared" si="15"/>
        <v>17020993.430000007</v>
      </c>
      <c r="AN66" s="27">
        <f t="shared" si="15"/>
        <v>17117866.760000002</v>
      </c>
      <c r="AO66" s="7">
        <f>AVERAGE(AB66:AN66)</f>
        <v>16741024.35923077</v>
      </c>
      <c r="AP66" s="27">
        <f>SUM(Z3:Z65)-AP34-AP64-AP44-AP53</f>
        <v>73662</v>
      </c>
    </row>
    <row r="67" spans="1:42" s="7" customFormat="1" x14ac:dyDescent="0.2">
      <c r="A67" s="145"/>
      <c r="C67" s="9"/>
      <c r="D67" s="10"/>
      <c r="E67" s="10"/>
      <c r="F67" s="9"/>
      <c r="G67" s="10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U67" s="9"/>
      <c r="W67" s="145"/>
      <c r="Y67" s="10"/>
      <c r="Z67" s="9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1"/>
      <c r="AP67" s="9"/>
    </row>
    <row r="68" spans="1:42" ht="15" customHeight="1" thickBot="1" x14ac:dyDescent="0.3">
      <c r="A68" s="161"/>
      <c r="B68" s="8" t="s">
        <v>487</v>
      </c>
      <c r="D68" s="29">
        <f t="shared" ref="D68:S68" si="16">+D66</f>
        <v>27096992.960000001</v>
      </c>
      <c r="E68" s="29">
        <f t="shared" si="16"/>
        <v>0</v>
      </c>
      <c r="F68" s="29">
        <f>+F66</f>
        <v>0</v>
      </c>
      <c r="G68" s="29">
        <f t="shared" si="16"/>
        <v>27096992.960000001</v>
      </c>
      <c r="H68" s="29">
        <f t="shared" si="16"/>
        <v>27138643.920000002</v>
      </c>
      <c r="I68" s="29">
        <f t="shared" si="16"/>
        <v>27223248.739999998</v>
      </c>
      <c r="J68" s="29">
        <f t="shared" si="16"/>
        <v>27318952.950000003</v>
      </c>
      <c r="K68" s="29">
        <f t="shared" si="16"/>
        <v>27352202.280000001</v>
      </c>
      <c r="L68" s="29">
        <f t="shared" si="16"/>
        <v>27382961.190000001</v>
      </c>
      <c r="M68" s="29">
        <f t="shared" si="16"/>
        <v>27423629.239999995</v>
      </c>
      <c r="N68" s="29">
        <f t="shared" si="16"/>
        <v>27427356.280000012</v>
      </c>
      <c r="O68" s="29">
        <f t="shared" si="16"/>
        <v>27118487.93</v>
      </c>
      <c r="P68" s="29">
        <f t="shared" si="16"/>
        <v>27157986.130000003</v>
      </c>
      <c r="Q68" s="29">
        <f t="shared" si="16"/>
        <v>27196325.440000005</v>
      </c>
      <c r="R68" s="29">
        <f t="shared" si="16"/>
        <v>27175968.520000003</v>
      </c>
      <c r="S68" s="29">
        <f t="shared" si="16"/>
        <v>27288571.93</v>
      </c>
      <c r="T68" s="7">
        <f>AVERAGE(G68:S68)</f>
        <v>27253948.270000003</v>
      </c>
      <c r="U68" s="29">
        <f>+U66</f>
        <v>96936</v>
      </c>
      <c r="V68" s="7"/>
      <c r="W68" s="161"/>
      <c r="X68" s="8" t="s">
        <v>488</v>
      </c>
      <c r="Y68" s="29">
        <f t="shared" ref="Y68:AN68" si="17">+Y66</f>
        <v>16314048.730000012</v>
      </c>
      <c r="Z68" s="29">
        <f>+Z66</f>
        <v>0</v>
      </c>
      <c r="AA68" s="29">
        <f t="shared" si="17"/>
        <v>0</v>
      </c>
      <c r="AB68" s="29">
        <f t="shared" si="17"/>
        <v>16314048.730000012</v>
      </c>
      <c r="AC68" s="29">
        <f t="shared" si="17"/>
        <v>16405133.829999998</v>
      </c>
      <c r="AD68" s="29">
        <f t="shared" si="17"/>
        <v>16463948.089999998</v>
      </c>
      <c r="AE68" s="29">
        <f t="shared" si="17"/>
        <v>16573760.17</v>
      </c>
      <c r="AF68" s="29">
        <f t="shared" si="17"/>
        <v>16667480.240000002</v>
      </c>
      <c r="AG68" s="29">
        <f t="shared" si="17"/>
        <v>16755762.200000003</v>
      </c>
      <c r="AH68" s="29">
        <f t="shared" si="17"/>
        <v>16837102.109999999</v>
      </c>
      <c r="AI68" s="29">
        <f t="shared" si="17"/>
        <v>16835415.080000006</v>
      </c>
      <c r="AJ68" s="29">
        <f t="shared" si="17"/>
        <v>16799540.839999989</v>
      </c>
      <c r="AK68" s="29">
        <f t="shared" si="17"/>
        <v>16876681.690000005</v>
      </c>
      <c r="AL68" s="29">
        <f t="shared" si="17"/>
        <v>16965583.499999993</v>
      </c>
      <c r="AM68" s="29">
        <f t="shared" si="17"/>
        <v>17020993.430000007</v>
      </c>
      <c r="AN68" s="29">
        <f t="shared" si="17"/>
        <v>17117866.760000002</v>
      </c>
      <c r="AP68" s="29">
        <f>+AP66</f>
        <v>73662</v>
      </c>
    </row>
    <row r="69" spans="1:42" s="33" customFormat="1" ht="10.5" thickTop="1" x14ac:dyDescent="0.2">
      <c r="A69" s="162"/>
      <c r="B69" s="38" t="s">
        <v>131</v>
      </c>
      <c r="D69" s="34"/>
      <c r="E69" s="34"/>
      <c r="F69" s="34"/>
      <c r="G69" s="3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U69" s="34"/>
      <c r="W69" s="162"/>
      <c r="X69" s="35" t="s">
        <v>270</v>
      </c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6"/>
      <c r="AP69" s="34"/>
    </row>
    <row r="70" spans="1:42" s="33" customFormat="1" x14ac:dyDescent="0.2">
      <c r="A70" s="162"/>
      <c r="B70" s="38" t="s">
        <v>132</v>
      </c>
      <c r="D70" s="34"/>
      <c r="E70" s="34"/>
      <c r="F70" s="34"/>
      <c r="G70" s="10">
        <f>SUM(D70:F70)</f>
        <v>0</v>
      </c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U70" s="34"/>
      <c r="W70" s="162"/>
      <c r="X70" s="37" t="s">
        <v>311</v>
      </c>
      <c r="Y70" s="34"/>
      <c r="Z70" s="34"/>
      <c r="AA70" s="34"/>
      <c r="AB70" s="34">
        <f>SUM(Y70:AA70)</f>
        <v>0</v>
      </c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6"/>
      <c r="AP70" s="34"/>
    </row>
    <row r="71" spans="1:42" s="33" customFormat="1" x14ac:dyDescent="0.2">
      <c r="A71" s="162"/>
      <c r="B71" s="38" t="s">
        <v>133</v>
      </c>
      <c r="C71" s="38"/>
      <c r="D71" s="34"/>
      <c r="E71" s="34"/>
      <c r="F71" s="34">
        <f>-F68</f>
        <v>0</v>
      </c>
      <c r="G71" s="3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U71" s="34">
        <f>-U68</f>
        <v>-96936</v>
      </c>
      <c r="W71" s="162"/>
      <c r="X71" s="35"/>
      <c r="Y71" s="34"/>
      <c r="Z71" s="34">
        <f>-Z68</f>
        <v>0</v>
      </c>
      <c r="AA71" s="34">
        <f>-AA68</f>
        <v>0</v>
      </c>
      <c r="AB71" s="34">
        <f>SUM(Y71:AA71)</f>
        <v>0</v>
      </c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6"/>
      <c r="AP71" s="34">
        <f>-AP68</f>
        <v>-73662</v>
      </c>
    </row>
    <row r="72" spans="1:42" s="33" customFormat="1" x14ac:dyDescent="0.2">
      <c r="A72" s="162"/>
      <c r="B72" s="76" t="s">
        <v>130</v>
      </c>
      <c r="D72" s="34"/>
      <c r="E72" s="34"/>
      <c r="F72" s="34">
        <f>+F68-F70+F71</f>
        <v>0</v>
      </c>
      <c r="G72" s="34">
        <f>+G70-G68</f>
        <v>-27096992.960000001</v>
      </c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34"/>
      <c r="U72" s="34">
        <f>+U68-U70+U71</f>
        <v>0</v>
      </c>
      <c r="W72" s="162"/>
      <c r="X72" s="35" t="s">
        <v>489</v>
      </c>
      <c r="Y72" s="34">
        <f>+Y70-Y68</f>
        <v>-16314048.730000012</v>
      </c>
      <c r="Z72" s="34">
        <f>+Z68-Z70+Z71</f>
        <v>0</v>
      </c>
      <c r="AA72" s="34"/>
      <c r="AB72" s="34">
        <f>+AB70-AB68</f>
        <v>-16314048.730000012</v>
      </c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>
        <f>+AN70-AN68</f>
        <v>-17117866.760000002</v>
      </c>
      <c r="AO72" s="36"/>
      <c r="AP72" s="34">
        <f>+AP68-AP70+AP71</f>
        <v>0</v>
      </c>
    </row>
    <row r="73" spans="1:42" s="11" customFormat="1" x14ac:dyDescent="0.2">
      <c r="A73" s="155"/>
      <c r="C73" s="41"/>
      <c r="F73" s="41"/>
      <c r="U73" s="41"/>
      <c r="W73" s="155"/>
      <c r="X73" s="22"/>
      <c r="Z73" s="41"/>
      <c r="AP73" s="41"/>
    </row>
    <row r="74" spans="1:42" s="8" customFormat="1" ht="26.25" customHeight="1" x14ac:dyDescent="0.3">
      <c r="A74" s="144"/>
      <c r="B74" s="5" t="s">
        <v>134</v>
      </c>
      <c r="C74" s="5" t="s">
        <v>135</v>
      </c>
      <c r="D74" s="2" t="s">
        <v>2</v>
      </c>
      <c r="E74" s="2" t="s">
        <v>4</v>
      </c>
      <c r="F74" s="1" t="s">
        <v>5</v>
      </c>
      <c r="G74" s="2" t="s">
        <v>6</v>
      </c>
      <c r="H74" s="3">
        <v>42014</v>
      </c>
      <c r="I74" s="2">
        <v>42036</v>
      </c>
      <c r="J74" s="2">
        <v>42064</v>
      </c>
      <c r="K74" s="2">
        <v>42095</v>
      </c>
      <c r="L74" s="2">
        <v>42125</v>
      </c>
      <c r="M74" s="2">
        <v>42156</v>
      </c>
      <c r="N74" s="2">
        <v>42186</v>
      </c>
      <c r="O74" s="2">
        <v>42217</v>
      </c>
      <c r="P74" s="2">
        <v>42248</v>
      </c>
      <c r="Q74" s="2">
        <v>42278</v>
      </c>
      <c r="R74" s="2">
        <v>42309</v>
      </c>
      <c r="S74" s="2">
        <v>42339</v>
      </c>
      <c r="T74" s="4" t="s">
        <v>8</v>
      </c>
      <c r="U74" s="1" t="s">
        <v>5</v>
      </c>
      <c r="V74" s="4"/>
      <c r="W74" s="144"/>
      <c r="X74" s="5" t="s">
        <v>1</v>
      </c>
      <c r="Y74" s="2">
        <v>42004</v>
      </c>
      <c r="Z74" s="1" t="s">
        <v>5</v>
      </c>
      <c r="AA74" s="2" t="s">
        <v>9</v>
      </c>
      <c r="AB74" s="2" t="s">
        <v>10</v>
      </c>
      <c r="AC74" s="3">
        <v>42014</v>
      </c>
      <c r="AD74" s="2">
        <v>42036</v>
      </c>
      <c r="AE74" s="2">
        <v>42064</v>
      </c>
      <c r="AF74" s="2">
        <v>42095</v>
      </c>
      <c r="AG74" s="2">
        <v>42125</v>
      </c>
      <c r="AH74" s="2">
        <v>42156</v>
      </c>
      <c r="AI74" s="2">
        <v>42186</v>
      </c>
      <c r="AJ74" s="2">
        <v>42217</v>
      </c>
      <c r="AK74" s="2">
        <v>42248</v>
      </c>
      <c r="AL74" s="2">
        <v>42278</v>
      </c>
      <c r="AM74" s="2">
        <v>42309</v>
      </c>
      <c r="AN74" s="2">
        <v>42339</v>
      </c>
      <c r="AO74" s="13"/>
      <c r="AP74" s="1" t="s">
        <v>5</v>
      </c>
    </row>
    <row r="75" spans="1:42" s="7" customFormat="1" x14ac:dyDescent="0.2">
      <c r="A75" s="145"/>
      <c r="C75" s="9"/>
      <c r="D75" s="10"/>
      <c r="E75" s="10"/>
      <c r="F75" s="164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U75" s="164"/>
      <c r="W75" s="145"/>
      <c r="Y75" s="11"/>
      <c r="Z75" s="164"/>
      <c r="AA75" s="10"/>
      <c r="AB75" s="10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64"/>
    </row>
    <row r="76" spans="1:42" s="7" customFormat="1" ht="10.5" x14ac:dyDescent="0.25">
      <c r="A76" s="145"/>
      <c r="B76" s="8" t="s">
        <v>11</v>
      </c>
      <c r="C76" s="9"/>
      <c r="D76" s="10"/>
      <c r="E76" s="10"/>
      <c r="F76" s="9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U76" s="9"/>
      <c r="W76" s="145"/>
      <c r="X76" s="8" t="s">
        <v>11</v>
      </c>
      <c r="Y76" s="10"/>
      <c r="Z76" s="9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1"/>
      <c r="AP76" s="9"/>
    </row>
    <row r="77" spans="1:42" s="7" customFormat="1" ht="12" x14ac:dyDescent="0.3">
      <c r="A77" s="145">
        <v>1245</v>
      </c>
      <c r="B77" s="7" t="s">
        <v>137</v>
      </c>
      <c r="C77" s="9" t="s">
        <v>138</v>
      </c>
      <c r="D77" s="104">
        <f>IFERROR(VLOOKUP($A77,'[10]Trial Blc'!$B$3:O$701,D$1,FALSE),0)</f>
        <v>0</v>
      </c>
      <c r="E77" s="10"/>
      <c r="F77" s="9"/>
      <c r="G77" s="10"/>
      <c r="H77" s="104">
        <f>IFERROR(VLOOKUP($A77,'[10]Trial Blc'!$B$3:S$701,H$1,FALSE),0)</f>
        <v>0</v>
      </c>
      <c r="I77" s="104">
        <f>IFERROR(VLOOKUP($A77,'[10]Trial Blc'!$B$3:T$701,I$1,FALSE),0)</f>
        <v>0</v>
      </c>
      <c r="J77" s="104">
        <f>IFERROR(VLOOKUP($A77,'[10]Trial Blc'!$B$3:U$701,J$1,FALSE),0)</f>
        <v>0</v>
      </c>
      <c r="K77" s="104">
        <f>IFERROR(VLOOKUP($A77,'[10]Trial Blc'!$B$3:V$701,K$1,FALSE),0)</f>
        <v>0</v>
      </c>
      <c r="L77" s="104">
        <f>IFERROR(VLOOKUP($A77,'[10]Trial Blc'!$B$3:W$701,L$1,FALSE),0)</f>
        <v>0</v>
      </c>
      <c r="M77" s="104">
        <f>IFERROR(VLOOKUP($A77,'[10]Trial Blc'!$B$3:X$701,M$1,FALSE),0)</f>
        <v>0</v>
      </c>
      <c r="N77" s="104">
        <f>IFERROR(VLOOKUP($A77,'[10]Trial Blc'!$B$3:Y$701,N$1,FALSE),0)</f>
        <v>0</v>
      </c>
      <c r="O77" s="104">
        <f>IFERROR(VLOOKUP($A77,'[10]Trial Blc'!$B$3:Z$701,O$1,FALSE),0)</f>
        <v>0</v>
      </c>
      <c r="P77" s="104">
        <f>IFERROR(VLOOKUP($A77,'[10]Trial Blc'!$B$3:AA$701,P$1,FALSE),0)</f>
        <v>0</v>
      </c>
      <c r="Q77" s="104">
        <f>IFERROR(VLOOKUP($A77,'[10]Trial Blc'!$B$3:AB$701,Q$1,FALSE),0)</f>
        <v>0</v>
      </c>
      <c r="R77" s="104">
        <f>IFERROR(VLOOKUP($A77,'[10]Trial Blc'!$B$3:AC$701,R$1,FALSE),0)</f>
        <v>0</v>
      </c>
      <c r="S77" s="104">
        <f>IFERROR(VLOOKUP($A77,'[10]Trial Blc'!$B$3:AD$701,S$1,FALSE),0)</f>
        <v>0</v>
      </c>
      <c r="U77" s="9"/>
      <c r="W77" s="145">
        <v>2030</v>
      </c>
      <c r="X77" s="7" t="s">
        <v>139</v>
      </c>
      <c r="Y77" s="104">
        <f>-IFERROR(VLOOKUP($W77,'[10]Trial Blc'!$B$3:AH$701,Y$1,FALSE),0)</f>
        <v>0</v>
      </c>
      <c r="Z77" s="9"/>
      <c r="AA77" s="10"/>
      <c r="AB77" s="10">
        <f>SUM(Y77:AA77)</f>
        <v>0</v>
      </c>
      <c r="AC77" s="104">
        <f>-IFERROR(VLOOKUP($W77,'[10]Trial Blc'!$B$3:AL$701,AC$1,FALSE),0)</f>
        <v>0</v>
      </c>
      <c r="AD77" s="104">
        <f>-IFERROR(VLOOKUP($W77,'[10]Trial Blc'!$B$3:AM$701,AD$1,FALSE),0)</f>
        <v>0</v>
      </c>
      <c r="AE77" s="104">
        <f>-IFERROR(VLOOKUP($W77,'[10]Trial Blc'!$B$3:AN$701,AE$1,FALSE),0)</f>
        <v>0</v>
      </c>
      <c r="AF77" s="104">
        <f>-IFERROR(VLOOKUP($W77,'[10]Trial Blc'!$B$3:AO$701,AF$1,FALSE),0)</f>
        <v>0</v>
      </c>
      <c r="AG77" s="104">
        <f>-IFERROR(VLOOKUP($W77,'[10]Trial Blc'!$B$3:AP$701,AG$1,FALSE),0)</f>
        <v>0</v>
      </c>
      <c r="AH77" s="104">
        <f>-IFERROR(VLOOKUP($W77,'[10]Trial Blc'!$B$3:AQ$701,AH$1,FALSE),0)</f>
        <v>0</v>
      </c>
      <c r="AI77" s="104">
        <f>-IFERROR(VLOOKUP($W77,'[10]Trial Blc'!$B$3:AR$701,AI$1,FALSE),0)</f>
        <v>0</v>
      </c>
      <c r="AJ77" s="104">
        <f>-IFERROR(VLOOKUP($W77,'[10]Trial Blc'!$B$3:AS$701,AJ$1,FALSE),0)</f>
        <v>0</v>
      </c>
      <c r="AK77" s="104">
        <f>-IFERROR(VLOOKUP($W77,'[10]Trial Blc'!$B$3:AT$701,AK$1,FALSE),0)</f>
        <v>0</v>
      </c>
      <c r="AL77" s="104">
        <f>-IFERROR(VLOOKUP($W77,'[10]Trial Blc'!$B$3:AU$701,AL$1,FALSE),0)</f>
        <v>0</v>
      </c>
      <c r="AM77" s="104">
        <f>-IFERROR(VLOOKUP($W77,'[10]Trial Blc'!$B$3:AV$701,AM$1,FALSE),0)</f>
        <v>0</v>
      </c>
      <c r="AN77" s="104">
        <f>-IFERROR(VLOOKUP($W77,'[10]Trial Blc'!$B$3:AW$701,AN$1,FALSE),0)</f>
        <v>0</v>
      </c>
      <c r="AO77" s="7">
        <f>AVERAGE(AB77:AN77)</f>
        <v>0</v>
      </c>
      <c r="AP77" s="9"/>
    </row>
    <row r="78" spans="1:42" s="7" customFormat="1" ht="12" x14ac:dyDescent="0.3">
      <c r="A78" s="145">
        <v>1250</v>
      </c>
      <c r="B78" s="7" t="s">
        <v>140</v>
      </c>
      <c r="C78" s="9" t="s">
        <v>141</v>
      </c>
      <c r="D78" s="104">
        <f>IFERROR(VLOOKUP($A78,'[10]Trial Blc'!$B$3:O$701,D$1,FALSE),0)</f>
        <v>3181.63</v>
      </c>
      <c r="E78" s="10"/>
      <c r="F78" s="9"/>
      <c r="G78" s="10">
        <f>SUM(D78:F78)</f>
        <v>3181.63</v>
      </c>
      <c r="H78" s="104">
        <f>IFERROR(VLOOKUP($A78,'[10]Trial Blc'!$B$3:S$701,H$1,FALSE),0)</f>
        <v>3181.63</v>
      </c>
      <c r="I78" s="104">
        <f>IFERROR(VLOOKUP($A78,'[10]Trial Blc'!$B$3:T$701,I$1,FALSE),0)</f>
        <v>3181.63</v>
      </c>
      <c r="J78" s="104">
        <f>IFERROR(VLOOKUP($A78,'[10]Trial Blc'!$B$3:U$701,J$1,FALSE),0)</f>
        <v>3181.63</v>
      </c>
      <c r="K78" s="104">
        <f>IFERROR(VLOOKUP($A78,'[10]Trial Blc'!$B$3:V$701,K$1,FALSE),0)</f>
        <v>3181.63</v>
      </c>
      <c r="L78" s="104">
        <f>IFERROR(VLOOKUP($A78,'[10]Trial Blc'!$B$3:W$701,L$1,FALSE),0)</f>
        <v>3181.63</v>
      </c>
      <c r="M78" s="104">
        <f>IFERROR(VLOOKUP($A78,'[10]Trial Blc'!$B$3:X$701,M$1,FALSE),0)</f>
        <v>3181.63</v>
      </c>
      <c r="N78" s="104">
        <f>IFERROR(VLOOKUP($A78,'[10]Trial Blc'!$B$3:Y$701,N$1,FALSE),0)</f>
        <v>3181.63</v>
      </c>
      <c r="O78" s="104">
        <f>IFERROR(VLOOKUP($A78,'[10]Trial Blc'!$B$3:Z$701,O$1,FALSE),0)</f>
        <v>3181.63</v>
      </c>
      <c r="P78" s="104">
        <f>IFERROR(VLOOKUP($A78,'[10]Trial Blc'!$B$3:AA$701,P$1,FALSE),0)</f>
        <v>3181.63</v>
      </c>
      <c r="Q78" s="104">
        <f>IFERROR(VLOOKUP($A78,'[10]Trial Blc'!$B$3:AB$701,Q$1,FALSE),0)</f>
        <v>3181.63</v>
      </c>
      <c r="R78" s="104">
        <f>IFERROR(VLOOKUP($A78,'[10]Trial Blc'!$B$3:AC$701,R$1,FALSE),0)</f>
        <v>3181.63</v>
      </c>
      <c r="S78" s="104">
        <f>IFERROR(VLOOKUP($A78,'[10]Trial Blc'!$B$3:AD$701,S$1,FALSE),0)</f>
        <v>3181.63</v>
      </c>
      <c r="T78" s="7">
        <f>AVERAGE(G78:S78)</f>
        <v>3181.63</v>
      </c>
      <c r="U78" s="9"/>
      <c r="W78" s="145">
        <v>2040</v>
      </c>
      <c r="X78" s="7" t="s">
        <v>142</v>
      </c>
      <c r="Y78" s="104">
        <f>-IFERROR(VLOOKUP($W78,'[10]Trial Blc'!$B$3:AH$701,Y$1,FALSE),0)</f>
        <v>1434.94</v>
      </c>
      <c r="Z78" s="9"/>
      <c r="AA78" s="10"/>
      <c r="AB78" s="10">
        <f>SUM(Y78:AA78)</f>
        <v>1434.94</v>
      </c>
      <c r="AC78" s="104">
        <f>-IFERROR(VLOOKUP($W78,'[10]Trial Blc'!$B$3:AL$701,AC$1,FALSE),0)</f>
        <v>1441.57</v>
      </c>
      <c r="AD78" s="104">
        <f>-IFERROR(VLOOKUP($W78,'[10]Trial Blc'!$B$3:AM$701,AD$1,FALSE),0)</f>
        <v>1448.2</v>
      </c>
      <c r="AE78" s="104">
        <f>-IFERROR(VLOOKUP($W78,'[10]Trial Blc'!$B$3:AN$701,AE$1,FALSE),0)</f>
        <v>1454.83</v>
      </c>
      <c r="AF78" s="104">
        <f>-IFERROR(VLOOKUP($W78,'[10]Trial Blc'!$B$3:AO$701,AF$1,FALSE),0)</f>
        <v>1461.46</v>
      </c>
      <c r="AG78" s="104">
        <f>-IFERROR(VLOOKUP($W78,'[10]Trial Blc'!$B$3:AP$701,AG$1,FALSE),0)</f>
        <v>1468.09</v>
      </c>
      <c r="AH78" s="104">
        <f>-IFERROR(VLOOKUP($W78,'[10]Trial Blc'!$B$3:AQ$701,AH$1,FALSE),0)</f>
        <v>1474.72</v>
      </c>
      <c r="AI78" s="104">
        <f>-IFERROR(VLOOKUP($W78,'[10]Trial Blc'!$B$3:AR$701,AI$1,FALSE),0)</f>
        <v>1481.35</v>
      </c>
      <c r="AJ78" s="104">
        <f>-IFERROR(VLOOKUP($W78,'[10]Trial Blc'!$B$3:AS$701,AJ$1,FALSE),0)</f>
        <v>1487.98</v>
      </c>
      <c r="AK78" s="104">
        <f>-IFERROR(VLOOKUP($W78,'[10]Trial Blc'!$B$3:AT$701,AK$1,FALSE),0)</f>
        <v>1494.61</v>
      </c>
      <c r="AL78" s="104">
        <f>-IFERROR(VLOOKUP($W78,'[10]Trial Blc'!$B$3:AU$701,AL$1,FALSE),0)</f>
        <v>1501.24</v>
      </c>
      <c r="AM78" s="104">
        <f>-IFERROR(VLOOKUP($W78,'[10]Trial Blc'!$B$3:AV$701,AM$1,FALSE),0)</f>
        <v>1507.87</v>
      </c>
      <c r="AN78" s="104">
        <f>-IFERROR(VLOOKUP($W78,'[10]Trial Blc'!$B$3:AW$701,AN$1,FALSE),0)</f>
        <v>1514.5</v>
      </c>
      <c r="AO78" s="7">
        <f>AVERAGE(AB78:AN78)</f>
        <v>1474.72</v>
      </c>
      <c r="AP78" s="9"/>
    </row>
    <row r="79" spans="1:42" s="7" customFormat="1" ht="12" x14ac:dyDescent="0.3">
      <c r="A79" s="145"/>
      <c r="B79" s="7" t="s">
        <v>143</v>
      </c>
      <c r="C79" s="9"/>
      <c r="D79" s="104">
        <f>IFERROR(VLOOKUP($A79,'[10]Trial Blc'!$B$3:O$701,D$1,FALSE),0)</f>
        <v>0</v>
      </c>
      <c r="E79" s="10"/>
      <c r="F79" s="9"/>
      <c r="G79" s="10"/>
      <c r="H79" s="104">
        <f>IFERROR(VLOOKUP($A79,'[10]Trial Blc'!$B$3:S$701,H$1,FALSE),0)</f>
        <v>0</v>
      </c>
      <c r="I79" s="104">
        <f>IFERROR(VLOOKUP($A79,'[10]Trial Blc'!$B$3:T$701,I$1,FALSE),0)</f>
        <v>0</v>
      </c>
      <c r="J79" s="104">
        <f>IFERROR(VLOOKUP($A79,'[10]Trial Blc'!$B$3:U$701,J$1,FALSE),0)</f>
        <v>0</v>
      </c>
      <c r="K79" s="104">
        <f>IFERROR(VLOOKUP($A79,'[10]Trial Blc'!$B$3:V$701,K$1,FALSE),0)</f>
        <v>0</v>
      </c>
      <c r="L79" s="104">
        <f>IFERROR(VLOOKUP($A79,'[10]Trial Blc'!$B$3:W$701,L$1,FALSE),0)</f>
        <v>0</v>
      </c>
      <c r="M79" s="104">
        <f>IFERROR(VLOOKUP($A79,'[10]Trial Blc'!$B$3:X$701,M$1,FALSE),0)</f>
        <v>0</v>
      </c>
      <c r="N79" s="104">
        <f>IFERROR(VLOOKUP($A79,'[10]Trial Blc'!$B$3:Y$701,N$1,FALSE),0)</f>
        <v>0</v>
      </c>
      <c r="O79" s="104">
        <f>IFERROR(VLOOKUP($A79,'[10]Trial Blc'!$B$3:Z$701,O$1,FALSE),0)</f>
        <v>0</v>
      </c>
      <c r="P79" s="104">
        <f>IFERROR(VLOOKUP($A79,'[10]Trial Blc'!$B$3:AA$701,P$1,FALSE),0)</f>
        <v>0</v>
      </c>
      <c r="Q79" s="104">
        <f>IFERROR(VLOOKUP($A79,'[10]Trial Blc'!$B$3:AB$701,Q$1,FALSE),0)</f>
        <v>0</v>
      </c>
      <c r="R79" s="104">
        <f>IFERROR(VLOOKUP($A79,'[10]Trial Blc'!$B$3:AC$701,R$1,FALSE),0)</f>
        <v>0</v>
      </c>
      <c r="S79" s="104">
        <f>IFERROR(VLOOKUP($A79,'[10]Trial Blc'!$B$3:AD$701,S$1,FALSE),0)</f>
        <v>0</v>
      </c>
      <c r="U79" s="9"/>
      <c r="W79" s="145"/>
      <c r="Y79" s="10"/>
      <c r="Z79" s="9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1"/>
      <c r="AP79" s="9"/>
    </row>
    <row r="80" spans="1:42" s="7" customFormat="1" ht="12" x14ac:dyDescent="0.3">
      <c r="A80" s="145"/>
      <c r="B80" s="8" t="s">
        <v>144</v>
      </c>
      <c r="C80" s="9"/>
      <c r="D80" s="104">
        <f>IFERROR(VLOOKUP($A80,'[10]Trial Blc'!$B$3:O$701,D$1,FALSE),0)</f>
        <v>0</v>
      </c>
      <c r="E80" s="10"/>
      <c r="F80" s="9"/>
      <c r="G80" s="10"/>
      <c r="H80" s="104">
        <f>IFERROR(VLOOKUP($A80,'[10]Trial Blc'!$B$3:S$701,H$1,FALSE),0)</f>
        <v>0</v>
      </c>
      <c r="I80" s="104">
        <f>IFERROR(VLOOKUP($A80,'[10]Trial Blc'!$B$3:T$701,I$1,FALSE),0)</f>
        <v>0</v>
      </c>
      <c r="J80" s="104">
        <f>IFERROR(VLOOKUP($A80,'[10]Trial Blc'!$B$3:U$701,J$1,FALSE),0)</f>
        <v>0</v>
      </c>
      <c r="K80" s="104">
        <f>IFERROR(VLOOKUP($A80,'[10]Trial Blc'!$B$3:V$701,K$1,FALSE),0)</f>
        <v>0</v>
      </c>
      <c r="L80" s="104">
        <f>IFERROR(VLOOKUP($A80,'[10]Trial Blc'!$B$3:W$701,L$1,FALSE),0)</f>
        <v>0</v>
      </c>
      <c r="M80" s="104">
        <f>IFERROR(VLOOKUP($A80,'[10]Trial Blc'!$B$3:X$701,M$1,FALSE),0)</f>
        <v>0</v>
      </c>
      <c r="N80" s="104">
        <f>IFERROR(VLOOKUP($A80,'[10]Trial Blc'!$B$3:Y$701,N$1,FALSE),0)</f>
        <v>0</v>
      </c>
      <c r="O80" s="104">
        <f>IFERROR(VLOOKUP($A80,'[10]Trial Blc'!$B$3:Z$701,O$1,FALSE),0)</f>
        <v>0</v>
      </c>
      <c r="P80" s="104">
        <f>IFERROR(VLOOKUP($A80,'[10]Trial Blc'!$B$3:AA$701,P$1,FALSE),0)</f>
        <v>0</v>
      </c>
      <c r="Q80" s="104">
        <f>IFERROR(VLOOKUP($A80,'[10]Trial Blc'!$B$3:AB$701,Q$1,FALSE),0)</f>
        <v>0</v>
      </c>
      <c r="R80" s="104">
        <f>IFERROR(VLOOKUP($A80,'[10]Trial Blc'!$B$3:AC$701,R$1,FALSE),0)</f>
        <v>0</v>
      </c>
      <c r="S80" s="104">
        <f>IFERROR(VLOOKUP($A80,'[10]Trial Blc'!$B$3:AD$701,S$1,FALSE),0)</f>
        <v>0</v>
      </c>
      <c r="U80" s="9"/>
      <c r="W80" s="145"/>
      <c r="X80" s="8" t="s">
        <v>144</v>
      </c>
      <c r="Y80" s="10"/>
      <c r="Z80" s="9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1"/>
      <c r="AP80" s="9"/>
    </row>
    <row r="81" spans="1:42" s="7" customFormat="1" ht="12" x14ac:dyDescent="0.3">
      <c r="A81" s="145"/>
      <c r="B81" s="7" t="s">
        <v>145</v>
      </c>
      <c r="C81" s="9"/>
      <c r="D81" s="104">
        <f>IFERROR(VLOOKUP($A81,'[10]Trial Blc'!$B$3:O$701,D$1,FALSE),0)</f>
        <v>0</v>
      </c>
      <c r="E81" s="10"/>
      <c r="F81" s="9"/>
      <c r="G81" s="10"/>
      <c r="H81" s="104">
        <f>IFERROR(VLOOKUP($A81,'[10]Trial Blc'!$B$3:S$701,H$1,FALSE),0)</f>
        <v>0</v>
      </c>
      <c r="I81" s="104">
        <f>IFERROR(VLOOKUP($A81,'[10]Trial Blc'!$B$3:T$701,I$1,FALSE),0)</f>
        <v>0</v>
      </c>
      <c r="J81" s="104">
        <f>IFERROR(VLOOKUP($A81,'[10]Trial Blc'!$B$3:U$701,J$1,FALSE),0)</f>
        <v>0</v>
      </c>
      <c r="K81" s="104">
        <f>IFERROR(VLOOKUP($A81,'[10]Trial Blc'!$B$3:V$701,K$1,FALSE),0)</f>
        <v>0</v>
      </c>
      <c r="L81" s="104">
        <f>IFERROR(VLOOKUP($A81,'[10]Trial Blc'!$B$3:W$701,L$1,FALSE),0)</f>
        <v>0</v>
      </c>
      <c r="M81" s="104">
        <f>IFERROR(VLOOKUP($A81,'[10]Trial Blc'!$B$3:X$701,M$1,FALSE),0)</f>
        <v>0</v>
      </c>
      <c r="N81" s="104">
        <f>IFERROR(VLOOKUP($A81,'[10]Trial Blc'!$B$3:Y$701,N$1,FALSE),0)</f>
        <v>0</v>
      </c>
      <c r="O81" s="104">
        <f>IFERROR(VLOOKUP($A81,'[10]Trial Blc'!$B$3:Z$701,O$1,FALSE),0)</f>
        <v>0</v>
      </c>
      <c r="P81" s="104">
        <f>IFERROR(VLOOKUP($A81,'[10]Trial Blc'!$B$3:AA$701,P$1,FALSE),0)</f>
        <v>0</v>
      </c>
      <c r="Q81" s="104">
        <f>IFERROR(VLOOKUP($A81,'[10]Trial Blc'!$B$3:AB$701,Q$1,FALSE),0)</f>
        <v>0</v>
      </c>
      <c r="R81" s="104">
        <f>IFERROR(VLOOKUP($A81,'[10]Trial Blc'!$B$3:AC$701,R$1,FALSE),0)</f>
        <v>0</v>
      </c>
      <c r="S81" s="104">
        <f>IFERROR(VLOOKUP($A81,'[10]Trial Blc'!$B$3:AD$701,S$1,FALSE),0)</f>
        <v>0</v>
      </c>
      <c r="U81" s="9"/>
      <c r="W81" s="145"/>
      <c r="Y81" s="10"/>
      <c r="Z81" s="9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1"/>
      <c r="AP81" s="9"/>
    </row>
    <row r="82" spans="1:42" s="7" customFormat="1" ht="12" x14ac:dyDescent="0.3">
      <c r="A82" s="145">
        <v>1290</v>
      </c>
      <c r="B82" s="7" t="s">
        <v>147</v>
      </c>
      <c r="C82" s="9" t="s">
        <v>148</v>
      </c>
      <c r="D82" s="104">
        <f>IFERROR(VLOOKUP($A82,'[10]Trial Blc'!$B$3:O$701,D$1,FALSE),0)</f>
        <v>80898.350000000006</v>
      </c>
      <c r="E82" s="10"/>
      <c r="F82" s="9"/>
      <c r="G82" s="10">
        <f>SUM(D82:F82)</f>
        <v>80898.350000000006</v>
      </c>
      <c r="H82" s="104">
        <f>IFERROR(VLOOKUP($A82,'[10]Trial Blc'!$B$3:S$701,H$1,FALSE),0)</f>
        <v>80898.350000000006</v>
      </c>
      <c r="I82" s="104">
        <f>IFERROR(VLOOKUP($A82,'[10]Trial Blc'!$B$3:T$701,I$1,FALSE),0)</f>
        <v>80898.350000000006</v>
      </c>
      <c r="J82" s="104">
        <f>IFERROR(VLOOKUP($A82,'[10]Trial Blc'!$B$3:U$701,J$1,FALSE),0)</f>
        <v>80898.350000000006</v>
      </c>
      <c r="K82" s="104">
        <f>IFERROR(VLOOKUP($A82,'[10]Trial Blc'!$B$3:V$701,K$1,FALSE),0)</f>
        <v>80898.350000000006</v>
      </c>
      <c r="L82" s="104">
        <f>IFERROR(VLOOKUP($A82,'[10]Trial Blc'!$B$3:W$701,L$1,FALSE),0)</f>
        <v>80898.350000000006</v>
      </c>
      <c r="M82" s="104">
        <f>IFERROR(VLOOKUP($A82,'[10]Trial Blc'!$B$3:X$701,M$1,FALSE),0)</f>
        <v>80898.350000000006</v>
      </c>
      <c r="N82" s="104">
        <f>IFERROR(VLOOKUP($A82,'[10]Trial Blc'!$B$3:Y$701,N$1,FALSE),0)</f>
        <v>81218.350000000006</v>
      </c>
      <c r="O82" s="104">
        <f>IFERROR(VLOOKUP($A82,'[10]Trial Blc'!$B$3:Z$701,O$1,FALSE),0)</f>
        <v>81218.350000000006</v>
      </c>
      <c r="P82" s="104">
        <f>IFERROR(VLOOKUP($A82,'[10]Trial Blc'!$B$3:AA$701,P$1,FALSE),0)</f>
        <v>81218.350000000006</v>
      </c>
      <c r="Q82" s="104">
        <f>IFERROR(VLOOKUP($A82,'[10]Trial Blc'!$B$3:AB$701,Q$1,FALSE),0)</f>
        <v>81379.509999999995</v>
      </c>
      <c r="R82" s="104">
        <f>IFERROR(VLOOKUP($A82,'[10]Trial Blc'!$B$3:AC$701,R$1,FALSE),0)</f>
        <v>81379.509999999995</v>
      </c>
      <c r="S82" s="104">
        <f>IFERROR(VLOOKUP($A82,'[10]Trial Blc'!$B$3:AD$701,S$1,FALSE),0)</f>
        <v>81379.509999999995</v>
      </c>
      <c r="T82" s="7">
        <f>AVERAGE(G82:S82)</f>
        <v>81083.233076923061</v>
      </c>
      <c r="U82" s="9"/>
      <c r="W82" s="145">
        <v>2050</v>
      </c>
      <c r="X82" s="7" t="s">
        <v>149</v>
      </c>
      <c r="Y82" s="104">
        <f>-IFERROR(VLOOKUP($W82,'[10]Trial Blc'!$B$3:AH$701,Y$1,FALSE),0)</f>
        <v>1987.86</v>
      </c>
      <c r="Z82" s="9"/>
      <c r="AA82" s="10"/>
      <c r="AB82" s="10">
        <f>SUM(Y82:AA82)</f>
        <v>1987.86</v>
      </c>
      <c r="AC82" s="104">
        <f>-IFERROR(VLOOKUP($W82,'[10]Trial Blc'!$B$3:AL$701,AC$1,FALSE),0)</f>
        <v>2199.08</v>
      </c>
      <c r="AD82" s="104">
        <f>-IFERROR(VLOOKUP($W82,'[10]Trial Blc'!$B$3:AM$701,AD$1,FALSE),0)</f>
        <v>2410.3000000000002</v>
      </c>
      <c r="AE82" s="104">
        <f>-IFERROR(VLOOKUP($W82,'[10]Trial Blc'!$B$3:AN$701,AE$1,FALSE),0)</f>
        <v>2621.52</v>
      </c>
      <c r="AF82" s="104">
        <f>-IFERROR(VLOOKUP($W82,'[10]Trial Blc'!$B$3:AO$701,AF$1,FALSE),0)</f>
        <v>2832.74</v>
      </c>
      <c r="AG82" s="104">
        <f>-IFERROR(VLOOKUP($W82,'[10]Trial Blc'!$B$3:AP$701,AG$1,FALSE),0)</f>
        <v>3043.96</v>
      </c>
      <c r="AH82" s="104">
        <f>-IFERROR(VLOOKUP($W82,'[10]Trial Blc'!$B$3:AQ$701,AH$1,FALSE),0)</f>
        <v>3255.18</v>
      </c>
      <c r="AI82" s="104">
        <f>-IFERROR(VLOOKUP($W82,'[10]Trial Blc'!$B$3:AR$701,AI$1,FALSE),0)</f>
        <v>3467.24</v>
      </c>
      <c r="AJ82" s="104">
        <f>-IFERROR(VLOOKUP($W82,'[10]Trial Blc'!$B$3:AS$701,AJ$1,FALSE),0)</f>
        <v>3679.3</v>
      </c>
      <c r="AK82" s="104">
        <f>-IFERROR(VLOOKUP($W82,'[10]Trial Blc'!$B$3:AT$701,AK$1,FALSE),0)</f>
        <v>3891.36</v>
      </c>
      <c r="AL82" s="104">
        <f>-IFERROR(VLOOKUP($W82,'[10]Trial Blc'!$B$3:AU$701,AL$1,FALSE),0)</f>
        <v>4103.84</v>
      </c>
      <c r="AM82" s="104">
        <f>-IFERROR(VLOOKUP($W82,'[10]Trial Blc'!$B$3:AV$701,AM$1,FALSE),0)</f>
        <v>4316.32</v>
      </c>
      <c r="AN82" s="104">
        <f>-IFERROR(VLOOKUP($W82,'[10]Trial Blc'!$B$3:AW$701,AN$1,FALSE),0)</f>
        <v>4528.8</v>
      </c>
      <c r="AO82" s="7">
        <f>AVERAGE(AB82:AN82)</f>
        <v>3256.7307692307691</v>
      </c>
      <c r="AP82" s="9"/>
    </row>
    <row r="83" spans="1:42" s="7" customFormat="1" ht="12" x14ac:dyDescent="0.3">
      <c r="A83" s="145">
        <v>1320</v>
      </c>
      <c r="B83" s="7" t="s">
        <v>150</v>
      </c>
      <c r="C83" s="9" t="s">
        <v>151</v>
      </c>
      <c r="D83" s="104">
        <f>IFERROR(VLOOKUP($A83,'[10]Trial Blc'!$B$3:O$701,D$1,FALSE),0)</f>
        <v>1275.44</v>
      </c>
      <c r="E83" s="10"/>
      <c r="F83" s="9"/>
      <c r="G83" s="10">
        <f>SUM(D83:F83)</f>
        <v>1275.44</v>
      </c>
      <c r="H83" s="104">
        <f>IFERROR(VLOOKUP($A83,'[10]Trial Blc'!$B$3:S$701,H$1,FALSE),0)</f>
        <v>1275.44</v>
      </c>
      <c r="I83" s="104">
        <f>IFERROR(VLOOKUP($A83,'[10]Trial Blc'!$B$3:T$701,I$1,FALSE),0)</f>
        <v>1275.44</v>
      </c>
      <c r="J83" s="104">
        <f>IFERROR(VLOOKUP($A83,'[10]Trial Blc'!$B$3:U$701,J$1,FALSE),0)</f>
        <v>1275.44</v>
      </c>
      <c r="K83" s="104">
        <f>IFERROR(VLOOKUP($A83,'[10]Trial Blc'!$B$3:V$701,K$1,FALSE),0)</f>
        <v>1275.44</v>
      </c>
      <c r="L83" s="104">
        <f>IFERROR(VLOOKUP($A83,'[10]Trial Blc'!$B$3:W$701,L$1,FALSE),0)</f>
        <v>1275.44</v>
      </c>
      <c r="M83" s="104">
        <f>IFERROR(VLOOKUP($A83,'[10]Trial Blc'!$B$3:X$701,M$1,FALSE),0)</f>
        <v>1275.44</v>
      </c>
      <c r="N83" s="104">
        <f>IFERROR(VLOOKUP($A83,'[10]Trial Blc'!$B$3:Y$701,N$1,FALSE),0)</f>
        <v>1275.44</v>
      </c>
      <c r="O83" s="104">
        <f>IFERROR(VLOOKUP($A83,'[10]Trial Blc'!$B$3:Z$701,O$1,FALSE),0)</f>
        <v>1275.44</v>
      </c>
      <c r="P83" s="104">
        <f>IFERROR(VLOOKUP($A83,'[10]Trial Blc'!$B$3:AA$701,P$1,FALSE),0)</f>
        <v>1275.44</v>
      </c>
      <c r="Q83" s="104">
        <f>IFERROR(VLOOKUP($A83,'[10]Trial Blc'!$B$3:AB$701,Q$1,FALSE),0)</f>
        <v>1275.44</v>
      </c>
      <c r="R83" s="104">
        <f>IFERROR(VLOOKUP($A83,'[10]Trial Blc'!$B$3:AC$701,R$1,FALSE),0)</f>
        <v>1275.44</v>
      </c>
      <c r="S83" s="104">
        <f>IFERROR(VLOOKUP($A83,'[10]Trial Blc'!$B$3:AD$701,S$1,FALSE),0)</f>
        <v>254613.4</v>
      </c>
      <c r="T83" s="7">
        <f>AVERAGE(G83:S83)</f>
        <v>20762.975384615384</v>
      </c>
      <c r="U83" s="9"/>
      <c r="W83" s="145">
        <v>2080</v>
      </c>
      <c r="X83" s="7" t="s">
        <v>152</v>
      </c>
      <c r="Y83" s="104">
        <f>-IFERROR(VLOOKUP($W83,'[10]Trial Blc'!$B$3:AH$701,Y$1,FALSE),0)</f>
        <v>383.87</v>
      </c>
      <c r="Z83" s="9"/>
      <c r="AA83" s="10"/>
      <c r="AB83" s="10">
        <f>SUM(Y83:AA83)</f>
        <v>383.87</v>
      </c>
      <c r="AC83" s="104">
        <f>-IFERROR(VLOOKUP($W83,'[10]Trial Blc'!$B$3:AL$701,AC$1,FALSE),0)</f>
        <v>389.19</v>
      </c>
      <c r="AD83" s="104">
        <f>-IFERROR(VLOOKUP($W83,'[10]Trial Blc'!$B$3:AM$701,AD$1,FALSE),0)</f>
        <v>394.51</v>
      </c>
      <c r="AE83" s="104">
        <f>-IFERROR(VLOOKUP($W83,'[10]Trial Blc'!$B$3:AN$701,AE$1,FALSE),0)</f>
        <v>399.83</v>
      </c>
      <c r="AF83" s="104">
        <f>-IFERROR(VLOOKUP($W83,'[10]Trial Blc'!$B$3:AO$701,AF$1,FALSE),0)</f>
        <v>405.15</v>
      </c>
      <c r="AG83" s="104">
        <f>-IFERROR(VLOOKUP($W83,'[10]Trial Blc'!$B$3:AP$701,AG$1,FALSE),0)</f>
        <v>410.47</v>
      </c>
      <c r="AH83" s="104">
        <f>-IFERROR(VLOOKUP($W83,'[10]Trial Blc'!$B$3:AQ$701,AH$1,FALSE),0)</f>
        <v>400.34</v>
      </c>
      <c r="AI83" s="104">
        <f>-IFERROR(VLOOKUP($W83,'[10]Trial Blc'!$B$3:AR$701,AI$1,FALSE),0)</f>
        <v>405.66</v>
      </c>
      <c r="AJ83" s="104">
        <f>-IFERROR(VLOOKUP($W83,'[10]Trial Blc'!$B$3:AS$701,AJ$1,FALSE),0)</f>
        <v>410.98</v>
      </c>
      <c r="AK83" s="104">
        <f>-IFERROR(VLOOKUP($W83,'[10]Trial Blc'!$B$3:AT$701,AK$1,FALSE),0)</f>
        <v>416.3</v>
      </c>
      <c r="AL83" s="104">
        <f>-IFERROR(VLOOKUP($W83,'[10]Trial Blc'!$B$3:AU$701,AL$1,FALSE),0)</f>
        <v>421.62</v>
      </c>
      <c r="AM83" s="104">
        <f>-IFERROR(VLOOKUP($W83,'[10]Trial Blc'!$B$3:AV$701,AM$1,FALSE),0)</f>
        <v>426.94</v>
      </c>
      <c r="AN83" s="104">
        <f>-IFERROR(VLOOKUP($W83,'[10]Trial Blc'!$B$3:AW$701,AN$1,FALSE),0)</f>
        <v>-11603.94</v>
      </c>
      <c r="AO83" s="7">
        <f>AVERAGE(AB83:AN83)</f>
        <v>-518.39076923076925</v>
      </c>
      <c r="AP83" s="9"/>
    </row>
    <row r="84" spans="1:42" s="11" customFormat="1" ht="12" x14ac:dyDescent="0.3">
      <c r="A84" s="155">
        <v>1345</v>
      </c>
      <c r="B84" s="11" t="s">
        <v>153</v>
      </c>
      <c r="C84" s="12" t="s">
        <v>154</v>
      </c>
      <c r="D84" s="104">
        <f>IFERROR(VLOOKUP($A84,'[10]Trial Blc'!$B$3:O$701,D$1,FALSE),0)</f>
        <v>345746.54</v>
      </c>
      <c r="E84" s="10"/>
      <c r="F84" s="12"/>
      <c r="G84" s="10">
        <f>SUM(D84:F84)</f>
        <v>345746.54</v>
      </c>
      <c r="H84" s="104">
        <f>IFERROR(VLOOKUP($A84,'[10]Trial Blc'!$B$3:S$701,H$1,FALSE),0)</f>
        <v>346334.9</v>
      </c>
      <c r="I84" s="104">
        <f>IFERROR(VLOOKUP($A84,'[10]Trial Blc'!$B$3:T$701,I$1,FALSE),0)</f>
        <v>349126.44</v>
      </c>
      <c r="J84" s="104">
        <f>IFERROR(VLOOKUP($A84,'[10]Trial Blc'!$B$3:U$701,J$1,FALSE),0)</f>
        <v>347014.24</v>
      </c>
      <c r="K84" s="104">
        <f>IFERROR(VLOOKUP($A84,'[10]Trial Blc'!$B$3:V$701,K$1,FALSE),0)</f>
        <v>347014.24</v>
      </c>
      <c r="L84" s="104">
        <f>IFERROR(VLOOKUP($A84,'[10]Trial Blc'!$B$3:W$701,L$1,FALSE),0)</f>
        <v>347014.24</v>
      </c>
      <c r="M84" s="104">
        <f>IFERROR(VLOOKUP($A84,'[10]Trial Blc'!$B$3:X$701,M$1,FALSE),0)</f>
        <v>347014.24</v>
      </c>
      <c r="N84" s="104">
        <f>IFERROR(VLOOKUP($A84,'[10]Trial Blc'!$B$3:Y$701,N$1,FALSE),0)</f>
        <v>348514.24</v>
      </c>
      <c r="O84" s="104">
        <f>IFERROR(VLOOKUP($A84,'[10]Trial Blc'!$B$3:Z$701,O$1,FALSE),0)</f>
        <v>364091.65</v>
      </c>
      <c r="P84" s="104">
        <f>IFERROR(VLOOKUP($A84,'[10]Trial Blc'!$B$3:AA$701,P$1,FALSE),0)</f>
        <v>369981.96</v>
      </c>
      <c r="Q84" s="104">
        <f>IFERROR(VLOOKUP($A84,'[10]Trial Blc'!$B$3:AB$701,Q$1,FALSE),0)</f>
        <v>369981.96</v>
      </c>
      <c r="R84" s="104">
        <f>IFERROR(VLOOKUP($A84,'[10]Trial Blc'!$B$3:AC$701,R$1,FALSE),0)</f>
        <v>369981.96</v>
      </c>
      <c r="S84" s="104">
        <f>IFERROR(VLOOKUP($A84,'[10]Trial Blc'!$B$3:AD$701,S$1,FALSE),0)</f>
        <v>369463.96</v>
      </c>
      <c r="T84" s="11">
        <f>AVERAGE(G84:S84)</f>
        <v>355483.12076923077</v>
      </c>
      <c r="U84" s="12">
        <f>+'[10]A-3 COA'!K39</f>
        <v>7590</v>
      </c>
      <c r="W84" s="155">
        <v>2105</v>
      </c>
      <c r="X84" s="11" t="s">
        <v>155</v>
      </c>
      <c r="Y84" s="104">
        <f>-IFERROR(VLOOKUP($W84,'[10]Trial Blc'!$B$3:AH$701,Y$1,FALSE),0)</f>
        <v>61470.97</v>
      </c>
      <c r="Z84" s="12"/>
      <c r="AA84" s="10"/>
      <c r="AB84" s="10">
        <f>SUM(Y84:AA84)</f>
        <v>61470.97</v>
      </c>
      <c r="AC84" s="104">
        <f>-IFERROR(VLOOKUP($W84,'[10]Trial Blc'!$B$3:AL$701,AC$1,FALSE),0)</f>
        <v>58428.15</v>
      </c>
      <c r="AD84" s="104">
        <f>-IFERROR(VLOOKUP($W84,'[10]Trial Blc'!$B$3:AM$701,AD$1,FALSE),0)</f>
        <v>58522.04</v>
      </c>
      <c r="AE84" s="104">
        <f>-IFERROR(VLOOKUP($W84,'[10]Trial Blc'!$B$3:AN$701,AE$1,FALSE),0)</f>
        <v>59460.77</v>
      </c>
      <c r="AF84" s="104">
        <f>-IFERROR(VLOOKUP($W84,'[10]Trial Blc'!$B$3:AO$701,AF$1,FALSE),0)</f>
        <v>60399.5</v>
      </c>
      <c r="AG84" s="104">
        <f>-IFERROR(VLOOKUP($W84,'[10]Trial Blc'!$B$3:AP$701,AG$1,FALSE),0)</f>
        <v>61338.23</v>
      </c>
      <c r="AH84" s="104">
        <f>-IFERROR(VLOOKUP($W84,'[10]Trial Blc'!$B$3:AQ$701,AH$1,FALSE),0)</f>
        <v>58251.3</v>
      </c>
      <c r="AI84" s="104">
        <f>-IFERROR(VLOOKUP($W84,'[10]Trial Blc'!$B$3:AR$701,AI$1,FALSE),0)</f>
        <v>59194.2</v>
      </c>
      <c r="AJ84" s="104">
        <f>-IFERROR(VLOOKUP($W84,'[10]Trial Blc'!$B$3:AS$701,AJ$1,FALSE),0)</f>
        <v>67694.12</v>
      </c>
      <c r="AK84" s="104">
        <f>-IFERROR(VLOOKUP($W84,'[10]Trial Blc'!$B$3:AT$701,AK$1,FALSE),0)</f>
        <v>68696.649999999994</v>
      </c>
      <c r="AL84" s="104">
        <f>-IFERROR(VLOOKUP($W84,'[10]Trial Blc'!$B$3:AU$701,AL$1,FALSE),0)</f>
        <v>69699.179999999993</v>
      </c>
      <c r="AM84" s="104">
        <f>-IFERROR(VLOOKUP($W84,'[10]Trial Blc'!$B$3:AV$701,AM$1,FALSE),0)</f>
        <v>70701.710000000006</v>
      </c>
      <c r="AN84" s="104">
        <f>-IFERROR(VLOOKUP($W84,'[10]Trial Blc'!$B$3:AW$701,AN$1,FALSE),0)</f>
        <v>71702.8</v>
      </c>
      <c r="AO84" s="7">
        <f>AVERAGE(AB84:AN84)</f>
        <v>63504.586153846161</v>
      </c>
      <c r="AP84" s="12">
        <f>-'[10]A-3 COA'!K115</f>
        <v>4645</v>
      </c>
    </row>
    <row r="85" spans="1:42" s="7" customFormat="1" ht="12" x14ac:dyDescent="0.3">
      <c r="A85" s="145"/>
      <c r="C85" s="9"/>
      <c r="D85" s="104">
        <f>IFERROR(VLOOKUP($A85,'[10]Trial Blc'!$B$3:O$701,D$1,FALSE),0)</f>
        <v>0</v>
      </c>
      <c r="E85" s="10"/>
      <c r="F85" s="9"/>
      <c r="G85" s="10"/>
      <c r="H85" s="104">
        <f>IFERROR(VLOOKUP($A85,'[10]Trial Blc'!$B$3:S$701,H$1,FALSE),0)</f>
        <v>0</v>
      </c>
      <c r="I85" s="104">
        <f>IFERROR(VLOOKUP($A85,'[10]Trial Blc'!$B$3:T$701,I$1,FALSE),0)</f>
        <v>0</v>
      </c>
      <c r="J85" s="104">
        <f>IFERROR(VLOOKUP($A85,'[10]Trial Blc'!$B$3:U$701,J$1,FALSE),0)</f>
        <v>0</v>
      </c>
      <c r="K85" s="104">
        <f>IFERROR(VLOOKUP($A85,'[10]Trial Blc'!$B$3:V$701,K$1,FALSE),0)</f>
        <v>0</v>
      </c>
      <c r="L85" s="104">
        <f>IFERROR(VLOOKUP($A85,'[10]Trial Blc'!$B$3:W$701,L$1,FALSE),0)</f>
        <v>0</v>
      </c>
      <c r="M85" s="104">
        <f>IFERROR(VLOOKUP($A85,'[10]Trial Blc'!$B$3:X$701,M$1,FALSE),0)</f>
        <v>0</v>
      </c>
      <c r="N85" s="104">
        <f>IFERROR(VLOOKUP($A85,'[10]Trial Blc'!$B$3:Y$701,N$1,FALSE),0)</f>
        <v>0</v>
      </c>
      <c r="O85" s="104">
        <f>IFERROR(VLOOKUP($A85,'[10]Trial Blc'!$B$3:Z$701,O$1,FALSE),0)</f>
        <v>0</v>
      </c>
      <c r="P85" s="104">
        <f>IFERROR(VLOOKUP($A85,'[10]Trial Blc'!$B$3:AA$701,P$1,FALSE),0)</f>
        <v>0</v>
      </c>
      <c r="Q85" s="104">
        <f>IFERROR(VLOOKUP($A85,'[10]Trial Blc'!$B$3:AB$701,Q$1,FALSE),0)</f>
        <v>0</v>
      </c>
      <c r="R85" s="104">
        <f>IFERROR(VLOOKUP($A85,'[10]Trial Blc'!$B$3:AC$701,R$1,FALSE),0)</f>
        <v>0</v>
      </c>
      <c r="S85" s="104">
        <f>IFERROR(VLOOKUP($A85,'[10]Trial Blc'!$B$3:AD$701,S$1,FALSE),0)</f>
        <v>0</v>
      </c>
      <c r="U85" s="9"/>
      <c r="W85" s="145"/>
      <c r="Y85" s="104">
        <f>-IFERROR(VLOOKUP($W85,'[10]Trial Blc'!$B$3:AH$701,Y$1,FALSE),0)</f>
        <v>0</v>
      </c>
      <c r="Z85" s="12"/>
      <c r="AA85" s="10"/>
      <c r="AB85" s="10"/>
      <c r="AC85" s="104">
        <f>-IFERROR(VLOOKUP($W85,'[10]Trial Blc'!$B$3:AL$701,AC$1,FALSE),0)</f>
        <v>0</v>
      </c>
      <c r="AD85" s="104">
        <f>-IFERROR(VLOOKUP($W85,'[10]Trial Blc'!$B$3:AM$701,AD$1,FALSE),0)</f>
        <v>0</v>
      </c>
      <c r="AE85" s="104">
        <f>-IFERROR(VLOOKUP($W85,'[10]Trial Blc'!$B$3:AN$701,AE$1,FALSE),0)</f>
        <v>0</v>
      </c>
      <c r="AF85" s="104">
        <f>-IFERROR(VLOOKUP($W85,'[10]Trial Blc'!$B$3:AO$701,AF$1,FALSE),0)</f>
        <v>0</v>
      </c>
      <c r="AG85" s="104">
        <f>-IFERROR(VLOOKUP($W85,'[10]Trial Blc'!$B$3:AP$701,AG$1,FALSE),0)</f>
        <v>0</v>
      </c>
      <c r="AH85" s="104">
        <f>-IFERROR(VLOOKUP($W85,'[10]Trial Blc'!$B$3:AQ$701,AH$1,FALSE),0)</f>
        <v>0</v>
      </c>
      <c r="AI85" s="104">
        <f>-IFERROR(VLOOKUP($W85,'[10]Trial Blc'!$B$3:AR$701,AI$1,FALSE),0)</f>
        <v>0</v>
      </c>
      <c r="AJ85" s="104">
        <f>-IFERROR(VLOOKUP($W85,'[10]Trial Blc'!$B$3:AS$701,AJ$1,FALSE),0)</f>
        <v>0</v>
      </c>
      <c r="AK85" s="104">
        <f>-IFERROR(VLOOKUP($W85,'[10]Trial Blc'!$B$3:AT$701,AK$1,FALSE),0)</f>
        <v>0</v>
      </c>
      <c r="AL85" s="104">
        <f>-IFERROR(VLOOKUP($W85,'[10]Trial Blc'!$B$3:AU$701,AL$1,FALSE),0)</f>
        <v>0</v>
      </c>
      <c r="AM85" s="104">
        <f>-IFERROR(VLOOKUP($W85,'[10]Trial Blc'!$B$3:AV$701,AM$1,FALSE),0)</f>
        <v>0</v>
      </c>
      <c r="AN85" s="104">
        <f>-IFERROR(VLOOKUP($W85,'[10]Trial Blc'!$B$3:AW$701,AN$1,FALSE),0)</f>
        <v>0</v>
      </c>
      <c r="AP85" s="12"/>
    </row>
    <row r="86" spans="1:42" s="7" customFormat="1" ht="12" x14ac:dyDescent="0.3">
      <c r="A86" s="145">
        <v>1350</v>
      </c>
      <c r="B86" s="46" t="s">
        <v>160</v>
      </c>
      <c r="C86" s="9" t="s">
        <v>156</v>
      </c>
      <c r="D86" s="104">
        <f>IFERROR(VLOOKUP($A86,'[10]Trial Blc'!$B$3:O$701,D$1,FALSE),0)</f>
        <v>8581132.2200000007</v>
      </c>
      <c r="E86" s="10"/>
      <c r="F86" s="9"/>
      <c r="G86" s="10">
        <f>SUM(D86:F86)</f>
        <v>8581132.2200000007</v>
      </c>
      <c r="H86" s="104">
        <f>IFERROR(VLOOKUP($A86,'[10]Trial Blc'!$B$3:S$701,H$1,FALSE),0)</f>
        <v>8581573.9499999993</v>
      </c>
      <c r="I86" s="104">
        <f>IFERROR(VLOOKUP($A86,'[10]Trial Blc'!$B$3:T$701,I$1,FALSE),0)</f>
        <v>8581695.1500000004</v>
      </c>
      <c r="J86" s="104">
        <f>IFERROR(VLOOKUP($A86,'[10]Trial Blc'!$B$3:U$701,J$1,FALSE),0)</f>
        <v>8582403.2599999998</v>
      </c>
      <c r="K86" s="104">
        <f>IFERROR(VLOOKUP($A86,'[10]Trial Blc'!$B$3:V$701,K$1,FALSE),0)</f>
        <v>8582786.0199999996</v>
      </c>
      <c r="L86" s="104">
        <f>IFERROR(VLOOKUP($A86,'[10]Trial Blc'!$B$3:W$701,L$1,FALSE),0)</f>
        <v>8584130.3900000006</v>
      </c>
      <c r="M86" s="104">
        <f>IFERROR(VLOOKUP($A86,'[10]Trial Blc'!$B$3:X$701,M$1,FALSE),0)</f>
        <v>8584331.8399999999</v>
      </c>
      <c r="N86" s="104">
        <f>IFERROR(VLOOKUP($A86,'[10]Trial Blc'!$B$3:Y$701,N$1,FALSE),0)</f>
        <v>8586467.9199999999</v>
      </c>
      <c r="O86" s="104">
        <f>IFERROR(VLOOKUP($A86,'[10]Trial Blc'!$B$3:Z$701,O$1,FALSE),0)</f>
        <v>8561926.1300000008</v>
      </c>
      <c r="P86" s="104">
        <f>IFERROR(VLOOKUP($A86,'[10]Trial Blc'!$B$3:AA$701,P$1,FALSE),0)</f>
        <v>8567130.8000000007</v>
      </c>
      <c r="Q86" s="104">
        <f>IFERROR(VLOOKUP($A86,'[10]Trial Blc'!$B$3:AB$701,Q$1,FALSE),0)</f>
        <v>8604429.1500000004</v>
      </c>
      <c r="R86" s="104">
        <f>IFERROR(VLOOKUP($A86,'[10]Trial Blc'!$B$3:AC$701,R$1,FALSE),0)</f>
        <v>8638808.8399999999</v>
      </c>
      <c r="S86" s="104">
        <f>IFERROR(VLOOKUP($A86,'[10]Trial Blc'!$B$3:AD$701,S$1,FALSE),0)</f>
        <v>8638427.9299999997</v>
      </c>
      <c r="T86" s="7">
        <f>AVERAGE(G86:S86)</f>
        <v>8590403.3538461532</v>
      </c>
      <c r="U86" s="9">
        <f>+'[10]A-3 COA'!K40+'[10]A-3 COA'!K41</f>
        <v>-16317</v>
      </c>
      <c r="W86" s="145">
        <v>2110</v>
      </c>
      <c r="X86" s="7" t="s">
        <v>157</v>
      </c>
      <c r="Y86" s="104">
        <f>-IFERROR(VLOOKUP($W86,'[10]Trial Blc'!$B$3:AH$701,Y$1,FALSE),0)</f>
        <v>5514955.4500000002</v>
      </c>
      <c r="Z86" s="12"/>
      <c r="AA86" s="10"/>
      <c r="AB86" s="10">
        <f>SUM(Y86:AA86)</f>
        <v>5514955.4500000002</v>
      </c>
      <c r="AC86" s="104">
        <f>-IFERROR(VLOOKUP($W86,'[10]Trial Blc'!$B$3:AL$701,AC$1,FALSE),0)</f>
        <v>5530817.8700000001</v>
      </c>
      <c r="AD86" s="104">
        <f>-IFERROR(VLOOKUP($W86,'[10]Trial Blc'!$B$3:AM$701,AD$1,FALSE),0)</f>
        <v>5546680.5099999998</v>
      </c>
      <c r="AE86" s="104">
        <f>-IFERROR(VLOOKUP($W86,'[10]Trial Blc'!$B$3:AN$701,AE$1,FALSE),0)</f>
        <v>5562154.4000000004</v>
      </c>
      <c r="AF86" s="104">
        <f>-IFERROR(VLOOKUP($W86,'[10]Trial Blc'!$B$3:AO$701,AF$1,FALSE),0)</f>
        <v>5578019.0599999996</v>
      </c>
      <c r="AG86" s="104">
        <f>-IFERROR(VLOOKUP($W86,'[10]Trial Blc'!$B$3:AP$701,AG$1,FALSE),0)</f>
        <v>5593886.21</v>
      </c>
      <c r="AH86" s="104">
        <f>-IFERROR(VLOOKUP($W86,'[10]Trial Blc'!$B$3:AQ$701,AH$1,FALSE),0)</f>
        <v>5609753.7300000004</v>
      </c>
      <c r="AI86" s="104">
        <f>-IFERROR(VLOOKUP($W86,'[10]Trial Blc'!$B$3:AR$701,AI$1,FALSE),0)</f>
        <v>5624826.6699999999</v>
      </c>
      <c r="AJ86" s="104">
        <f>-IFERROR(VLOOKUP($W86,'[10]Trial Blc'!$B$3:AS$701,AJ$1,FALSE),0)</f>
        <v>5639876.7800000003</v>
      </c>
      <c r="AK86" s="104">
        <f>-IFERROR(VLOOKUP($W86,'[10]Trial Blc'!$B$3:AT$701,AK$1,FALSE),0)</f>
        <v>5655712.5</v>
      </c>
      <c r="AL86" s="104">
        <f>-IFERROR(VLOOKUP($W86,'[10]Trial Blc'!$B$3:AU$701,AL$1,FALSE),0)</f>
        <v>5650305.9000000004</v>
      </c>
      <c r="AM86" s="104">
        <f>-IFERROR(VLOOKUP($W86,'[10]Trial Blc'!$B$3:AV$701,AM$1,FALSE),0)</f>
        <v>5648159.9400000004</v>
      </c>
      <c r="AN86" s="104">
        <f>-IFERROR(VLOOKUP($W86,'[10]Trial Blc'!$B$3:AW$701,AN$1,FALSE),0)</f>
        <v>5663063.5800000001</v>
      </c>
      <c r="AO86" s="7">
        <f>AVERAGE(AB86:AN86)</f>
        <v>5601400.9692307701</v>
      </c>
      <c r="AP86" s="12">
        <f>-'[10]A-3 COA'!K116-'[10]A-3 COA'!K117</f>
        <v>-508</v>
      </c>
    </row>
    <row r="87" spans="1:42" s="7" customFormat="1" ht="12" x14ac:dyDescent="0.3">
      <c r="A87" s="145">
        <v>1353</v>
      </c>
      <c r="B87" s="7" t="s">
        <v>161</v>
      </c>
      <c r="C87" s="9" t="s">
        <v>158</v>
      </c>
      <c r="D87" s="104">
        <f>IFERROR(VLOOKUP($A87,'[10]Trial Blc'!$B$3:O$701,D$1,FALSE),0)</f>
        <v>264539.19</v>
      </c>
      <c r="E87" s="10"/>
      <c r="F87" s="9"/>
      <c r="G87" s="10">
        <f>SUM(D87:F87)</f>
        <v>264539.19</v>
      </c>
      <c r="H87" s="104">
        <f>IFERROR(VLOOKUP($A87,'[10]Trial Blc'!$B$3:S$701,H$1,FALSE),0)</f>
        <v>264539.19</v>
      </c>
      <c r="I87" s="104">
        <f>IFERROR(VLOOKUP($A87,'[10]Trial Blc'!$B$3:T$701,I$1,FALSE),0)</f>
        <v>264539.19</v>
      </c>
      <c r="J87" s="104">
        <f>IFERROR(VLOOKUP($A87,'[10]Trial Blc'!$B$3:U$701,J$1,FALSE),0)</f>
        <v>264983.59000000003</v>
      </c>
      <c r="K87" s="104">
        <f>IFERROR(VLOOKUP($A87,'[10]Trial Blc'!$B$3:V$701,K$1,FALSE),0)</f>
        <v>264983.59000000003</v>
      </c>
      <c r="L87" s="104">
        <f>IFERROR(VLOOKUP($A87,'[10]Trial Blc'!$B$3:W$701,L$1,FALSE),0)</f>
        <v>264983.59000000003</v>
      </c>
      <c r="M87" s="104">
        <f>IFERROR(VLOOKUP($A87,'[10]Trial Blc'!$B$3:X$701,M$1,FALSE),0)</f>
        <v>264983.59000000003</v>
      </c>
      <c r="N87" s="104">
        <f>IFERROR(VLOOKUP($A87,'[10]Trial Blc'!$B$3:Y$701,N$1,FALSE),0)</f>
        <v>265946.90000000002</v>
      </c>
      <c r="O87" s="104">
        <f>IFERROR(VLOOKUP($A87,'[10]Trial Blc'!$B$3:Z$701,O$1,FALSE),0)</f>
        <v>265239.90000000002</v>
      </c>
      <c r="P87" s="104">
        <f>IFERROR(VLOOKUP($A87,'[10]Trial Blc'!$B$3:AA$701,P$1,FALSE),0)</f>
        <v>265239.90000000002</v>
      </c>
      <c r="Q87" s="104">
        <f>IFERROR(VLOOKUP($A87,'[10]Trial Blc'!$B$3:AB$701,Q$1,FALSE),0)</f>
        <v>265239.90000000002</v>
      </c>
      <c r="R87" s="104">
        <f>IFERROR(VLOOKUP($A87,'[10]Trial Blc'!$B$3:AC$701,R$1,FALSE),0)</f>
        <v>265239.90000000002</v>
      </c>
      <c r="S87" s="104">
        <f>IFERROR(VLOOKUP($A87,'[10]Trial Blc'!$B$3:AD$701,S$1,FALSE),0)</f>
        <v>265905.13</v>
      </c>
      <c r="T87" s="7">
        <f>AVERAGE(G87:S87)</f>
        <v>265104.88923076924</v>
      </c>
      <c r="U87" s="9">
        <f>+'[10]A-3 COA'!K42</f>
        <v>-435</v>
      </c>
      <c r="W87" s="145">
        <v>2113</v>
      </c>
      <c r="X87" s="7" t="s">
        <v>159</v>
      </c>
      <c r="Y87" s="104">
        <f>-IFERROR(VLOOKUP($W87,'[10]Trial Blc'!$B$3:AH$701,Y$1,FALSE),0)</f>
        <v>95630.18</v>
      </c>
      <c r="Z87" s="12"/>
      <c r="AA87" s="11"/>
      <c r="AB87" s="10">
        <f>SUM(Y87:AA87)</f>
        <v>95630.18</v>
      </c>
      <c r="AC87" s="104">
        <f>-IFERROR(VLOOKUP($W87,'[10]Trial Blc'!$B$3:AL$701,AC$1,FALSE),0)</f>
        <v>96365.02</v>
      </c>
      <c r="AD87" s="104">
        <f>-IFERROR(VLOOKUP($W87,'[10]Trial Blc'!$B$3:AM$701,AD$1,FALSE),0)</f>
        <v>97099.86</v>
      </c>
      <c r="AE87" s="104">
        <f>-IFERROR(VLOOKUP($W87,'[10]Trial Blc'!$B$3:AN$701,AE$1,FALSE),0)</f>
        <v>97835.93</v>
      </c>
      <c r="AF87" s="104">
        <f>-IFERROR(VLOOKUP($W87,'[10]Trial Blc'!$B$3:AO$701,AF$1,FALSE),0)</f>
        <v>98572</v>
      </c>
      <c r="AG87" s="104">
        <f>-IFERROR(VLOOKUP($W87,'[10]Trial Blc'!$B$3:AP$701,AG$1,FALSE),0)</f>
        <v>99308.07</v>
      </c>
      <c r="AH87" s="104">
        <f>-IFERROR(VLOOKUP($W87,'[10]Trial Blc'!$B$3:AQ$701,AH$1,FALSE),0)</f>
        <v>100044.14</v>
      </c>
      <c r="AI87" s="104">
        <f>-IFERROR(VLOOKUP($W87,'[10]Trial Blc'!$B$3:AR$701,AI$1,FALSE),0)</f>
        <v>100782.89</v>
      </c>
      <c r="AJ87" s="104">
        <f>-IFERROR(VLOOKUP($W87,'[10]Trial Blc'!$B$3:AS$701,AJ$1,FALSE),0)</f>
        <v>100748.97</v>
      </c>
      <c r="AK87" s="104">
        <f>-IFERROR(VLOOKUP($W87,'[10]Trial Blc'!$B$3:AT$701,AK$1,FALSE),0)</f>
        <v>101485.75999999999</v>
      </c>
      <c r="AL87" s="104">
        <f>-IFERROR(VLOOKUP($W87,'[10]Trial Blc'!$B$3:AU$701,AL$1,FALSE),0)</f>
        <v>102222.55</v>
      </c>
      <c r="AM87" s="104">
        <f>-IFERROR(VLOOKUP($W87,'[10]Trial Blc'!$B$3:AV$701,AM$1,FALSE),0)</f>
        <v>102959.34</v>
      </c>
      <c r="AN87" s="104">
        <f>-IFERROR(VLOOKUP($W87,'[10]Trial Blc'!$B$3:AW$701,AN$1,FALSE),0)</f>
        <v>103697.97</v>
      </c>
      <c r="AO87" s="7">
        <f>AVERAGE(AB87:AN87)</f>
        <v>99750.206153846171</v>
      </c>
      <c r="AP87" s="12">
        <f>-'[10]A-3 COA'!K118-'[10]A-3 COA'!K119</f>
        <v>-475</v>
      </c>
    </row>
    <row r="88" spans="1:42" s="7" customFormat="1" ht="12" x14ac:dyDescent="0.3">
      <c r="A88" s="145"/>
      <c r="C88" s="9"/>
      <c r="D88" s="217">
        <f>IFERROR(VLOOKUP($A88,'[10]Trial Blc'!$B$3:O$701,D$1,FALSE),0)</f>
        <v>0</v>
      </c>
      <c r="E88" s="10"/>
      <c r="F88" s="9"/>
      <c r="G88" s="16"/>
      <c r="H88" s="104">
        <f>IFERROR(VLOOKUP($A88,'[10]Trial Blc'!$B$3:S$701,H$1,FALSE),0)</f>
        <v>0</v>
      </c>
      <c r="I88" s="104">
        <f>IFERROR(VLOOKUP($A88,'[10]Trial Blc'!$B$3:T$701,I$1,FALSE),0)</f>
        <v>0</v>
      </c>
      <c r="J88" s="104">
        <f>IFERROR(VLOOKUP($A88,'[10]Trial Blc'!$B$3:U$701,J$1,FALSE),0)</f>
        <v>0</v>
      </c>
      <c r="K88" s="104">
        <f>IFERROR(VLOOKUP($A88,'[10]Trial Blc'!$B$3:V$701,K$1,FALSE),0)</f>
        <v>0</v>
      </c>
      <c r="L88" s="104">
        <f>IFERROR(VLOOKUP($A88,'[10]Trial Blc'!$B$3:W$701,L$1,FALSE),0)</f>
        <v>0</v>
      </c>
      <c r="M88" s="104">
        <f>IFERROR(VLOOKUP($A88,'[10]Trial Blc'!$B$3:X$701,M$1,FALSE),0)</f>
        <v>0</v>
      </c>
      <c r="N88" s="104">
        <f>IFERROR(VLOOKUP($A88,'[10]Trial Blc'!$B$3:Y$701,N$1,FALSE),0)</f>
        <v>0</v>
      </c>
      <c r="O88" s="104">
        <f>IFERROR(VLOOKUP($A88,'[10]Trial Blc'!$B$3:Z$701,O$1,FALSE),0)</f>
        <v>0</v>
      </c>
      <c r="P88" s="104">
        <f>IFERROR(VLOOKUP($A88,'[10]Trial Blc'!$B$3:AA$701,P$1,FALSE),0)</f>
        <v>0</v>
      </c>
      <c r="Q88" s="104">
        <f>IFERROR(VLOOKUP($A88,'[10]Trial Blc'!$B$3:AB$701,Q$1,FALSE),0)</f>
        <v>0</v>
      </c>
      <c r="R88" s="104">
        <f>IFERROR(VLOOKUP($A88,'[10]Trial Blc'!$B$3:AC$701,R$1,FALSE),0)</f>
        <v>0</v>
      </c>
      <c r="S88" s="104">
        <f>IFERROR(VLOOKUP($A88,'[10]Trial Blc'!$B$3:AD$701,S$1,FALSE),0)</f>
        <v>0</v>
      </c>
      <c r="T88" s="11"/>
      <c r="U88" s="9"/>
      <c r="V88" s="11"/>
      <c r="W88" s="145"/>
      <c r="X88" s="11"/>
      <c r="Y88" s="16"/>
      <c r="Z88" s="12"/>
      <c r="AA88" s="10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P88" s="12"/>
    </row>
    <row r="89" spans="1:42" s="7" customFormat="1" ht="10.5" x14ac:dyDescent="0.25">
      <c r="A89" s="145"/>
      <c r="C89" s="18" t="s">
        <v>81</v>
      </c>
      <c r="D89" s="10">
        <f>SUM(D86:D87)</f>
        <v>8845671.4100000001</v>
      </c>
      <c r="E89" s="167"/>
      <c r="F89" s="167">
        <f>SUM(F86:F87)</f>
        <v>0</v>
      </c>
      <c r="G89" s="10">
        <f>SUM(G86:G87)</f>
        <v>8845671.4100000001</v>
      </c>
      <c r="H89" s="10">
        <f t="shared" ref="H89:S89" si="18">SUM(H86:H87)</f>
        <v>8846113.1399999987</v>
      </c>
      <c r="I89" s="10">
        <f t="shared" si="18"/>
        <v>8846234.3399999999</v>
      </c>
      <c r="J89" s="10">
        <f t="shared" si="18"/>
        <v>8847386.8499999996</v>
      </c>
      <c r="K89" s="10">
        <f t="shared" si="18"/>
        <v>8847769.6099999994</v>
      </c>
      <c r="L89" s="10">
        <f t="shared" si="18"/>
        <v>8849113.9800000004</v>
      </c>
      <c r="M89" s="10">
        <f t="shared" si="18"/>
        <v>8849315.4299999997</v>
      </c>
      <c r="N89" s="10">
        <f t="shared" si="18"/>
        <v>8852414.8200000003</v>
      </c>
      <c r="O89" s="10">
        <f t="shared" si="18"/>
        <v>8827166.0300000012</v>
      </c>
      <c r="P89" s="10">
        <f t="shared" si="18"/>
        <v>8832370.7000000011</v>
      </c>
      <c r="Q89" s="10">
        <f t="shared" si="18"/>
        <v>8869669.0500000007</v>
      </c>
      <c r="R89" s="10">
        <f t="shared" si="18"/>
        <v>8904048.7400000002</v>
      </c>
      <c r="S89" s="10">
        <f t="shared" si="18"/>
        <v>8904333.0600000005</v>
      </c>
      <c r="T89" s="10"/>
      <c r="U89" s="167">
        <f>SUM(U86:U87)</f>
        <v>-16752</v>
      </c>
      <c r="W89" s="145"/>
      <c r="X89" s="24" t="s">
        <v>81</v>
      </c>
      <c r="Y89" s="10">
        <f>SUM(Y86:Y87)</f>
        <v>5610585.6299999999</v>
      </c>
      <c r="Z89" s="167">
        <f>SUM(Z86:Z87)</f>
        <v>0</v>
      </c>
      <c r="AA89" s="167">
        <f>SUM(AA86:AA87)</f>
        <v>0</v>
      </c>
      <c r="AB89" s="10">
        <f>SUM(AB86:AB87)</f>
        <v>5610585.6299999999</v>
      </c>
      <c r="AC89" s="10">
        <f t="shared" ref="AC89:AN89" si="19">SUM(AC86:AC87)</f>
        <v>5627182.8899999997</v>
      </c>
      <c r="AD89" s="10">
        <f t="shared" si="19"/>
        <v>5643780.3700000001</v>
      </c>
      <c r="AE89" s="10">
        <f t="shared" si="19"/>
        <v>5659990.3300000001</v>
      </c>
      <c r="AF89" s="10">
        <f t="shared" si="19"/>
        <v>5676591.0599999996</v>
      </c>
      <c r="AG89" s="10">
        <f t="shared" si="19"/>
        <v>5693194.2800000003</v>
      </c>
      <c r="AH89" s="10">
        <f t="shared" si="19"/>
        <v>5709797.8700000001</v>
      </c>
      <c r="AI89" s="10">
        <f t="shared" si="19"/>
        <v>5725609.5599999996</v>
      </c>
      <c r="AJ89" s="10">
        <f t="shared" si="19"/>
        <v>5740625.75</v>
      </c>
      <c r="AK89" s="10">
        <f t="shared" si="19"/>
        <v>5757198.2599999998</v>
      </c>
      <c r="AL89" s="10">
        <f t="shared" si="19"/>
        <v>5752528.4500000002</v>
      </c>
      <c r="AM89" s="10">
        <f t="shared" si="19"/>
        <v>5751119.2800000003</v>
      </c>
      <c r="AN89" s="10">
        <f t="shared" si="19"/>
        <v>5766761.5499999998</v>
      </c>
      <c r="AO89" s="7">
        <f>AVERAGE(AB89:AN89)</f>
        <v>5701151.1753846146</v>
      </c>
      <c r="AP89" s="167">
        <f>SUM(AP86:AP87)</f>
        <v>-983</v>
      </c>
    </row>
    <row r="90" spans="1:42" s="7" customFormat="1" ht="12" x14ac:dyDescent="0.3">
      <c r="A90" s="153"/>
      <c r="D90" s="104">
        <f>IFERROR(VLOOKUP($A90,'[10]Trial Blc'!$B$3:O$701,D$1,FALSE),0)</f>
        <v>0</v>
      </c>
      <c r="H90" s="104">
        <f>IFERROR(VLOOKUP($A90,'[10]Trial Blc'!$B$3:S$701,H$1,FALSE),0)</f>
        <v>0</v>
      </c>
      <c r="I90" s="104">
        <f>IFERROR(VLOOKUP($A90,'[10]Trial Blc'!$B$3:T$701,I$1,FALSE),0)</f>
        <v>0</v>
      </c>
      <c r="J90" s="104">
        <f>IFERROR(VLOOKUP($A90,'[10]Trial Blc'!$B$3:U$701,J$1,FALSE),0)</f>
        <v>0</v>
      </c>
      <c r="K90" s="104">
        <f>IFERROR(VLOOKUP($A90,'[10]Trial Blc'!$B$3:V$701,K$1,FALSE),0)</f>
        <v>0</v>
      </c>
      <c r="L90" s="104">
        <f>IFERROR(VLOOKUP($A90,'[10]Trial Blc'!$B$3:W$701,L$1,FALSE),0)</f>
        <v>0</v>
      </c>
      <c r="M90" s="104">
        <f>IFERROR(VLOOKUP($A90,'[10]Trial Blc'!$B$3:X$701,M$1,FALSE),0)</f>
        <v>0</v>
      </c>
      <c r="N90" s="104">
        <f>IFERROR(VLOOKUP($A90,'[10]Trial Blc'!$B$3:Y$701,N$1,FALSE),0)</f>
        <v>0</v>
      </c>
      <c r="O90" s="104">
        <f>IFERROR(VLOOKUP($A90,'[10]Trial Blc'!$B$3:Z$701,O$1,FALSE),0)</f>
        <v>0</v>
      </c>
      <c r="P90" s="104">
        <f>IFERROR(VLOOKUP($A90,'[10]Trial Blc'!$B$3:AA$701,P$1,FALSE),0)</f>
        <v>0</v>
      </c>
      <c r="Q90" s="104">
        <f>IFERROR(VLOOKUP($A90,'[10]Trial Blc'!$B$3:AB$701,Q$1,FALSE),0)</f>
        <v>0</v>
      </c>
      <c r="R90" s="104">
        <f>IFERROR(VLOOKUP($A90,'[10]Trial Blc'!$B$3:AC$701,R$1,FALSE),0)</f>
        <v>0</v>
      </c>
      <c r="S90" s="104">
        <f>IFERROR(VLOOKUP($A90,'[10]Trial Blc'!$B$3:AD$701,S$1,FALSE),0)</f>
        <v>0</v>
      </c>
      <c r="W90" s="153"/>
    </row>
    <row r="91" spans="1:42" s="7" customFormat="1" ht="12" x14ac:dyDescent="0.3">
      <c r="A91" s="145"/>
      <c r="C91" s="9"/>
      <c r="D91" s="104">
        <f>IFERROR(VLOOKUP($A91,'[10]Trial Blc'!$B$3:O$701,D$1,FALSE),0)</f>
        <v>0</v>
      </c>
      <c r="E91" s="10"/>
      <c r="F91" s="9"/>
      <c r="G91" s="10"/>
      <c r="H91" s="104">
        <f>IFERROR(VLOOKUP($A91,'[10]Trial Blc'!$B$3:S$701,H$1,FALSE),0)</f>
        <v>0</v>
      </c>
      <c r="I91" s="104">
        <f>IFERROR(VLOOKUP($A91,'[10]Trial Blc'!$B$3:T$701,I$1,FALSE),0)</f>
        <v>0</v>
      </c>
      <c r="J91" s="104">
        <f>IFERROR(VLOOKUP($A91,'[10]Trial Blc'!$B$3:U$701,J$1,FALSE),0)</f>
        <v>0</v>
      </c>
      <c r="K91" s="104">
        <f>IFERROR(VLOOKUP($A91,'[10]Trial Blc'!$B$3:V$701,K$1,FALSE),0)</f>
        <v>0</v>
      </c>
      <c r="L91" s="104">
        <f>IFERROR(VLOOKUP($A91,'[10]Trial Blc'!$B$3:W$701,L$1,FALSE),0)</f>
        <v>0</v>
      </c>
      <c r="M91" s="104">
        <f>IFERROR(VLOOKUP($A91,'[10]Trial Blc'!$B$3:X$701,M$1,FALSE),0)</f>
        <v>0</v>
      </c>
      <c r="N91" s="104">
        <f>IFERROR(VLOOKUP($A91,'[10]Trial Blc'!$B$3:Y$701,N$1,FALSE),0)</f>
        <v>0</v>
      </c>
      <c r="O91" s="104">
        <f>IFERROR(VLOOKUP($A91,'[10]Trial Blc'!$B$3:Z$701,O$1,FALSE),0)</f>
        <v>0</v>
      </c>
      <c r="P91" s="104">
        <f>IFERROR(VLOOKUP($A91,'[10]Trial Blc'!$B$3:AA$701,P$1,FALSE),0)</f>
        <v>0</v>
      </c>
      <c r="Q91" s="104">
        <f>IFERROR(VLOOKUP($A91,'[10]Trial Blc'!$B$3:AB$701,Q$1,FALSE),0)</f>
        <v>0</v>
      </c>
      <c r="R91" s="104">
        <f>IFERROR(VLOOKUP($A91,'[10]Trial Blc'!$B$3:AC$701,R$1,FALSE),0)</f>
        <v>0</v>
      </c>
      <c r="S91" s="104">
        <f>IFERROR(VLOOKUP($A91,'[10]Trial Blc'!$B$3:AD$701,S$1,FALSE),0)</f>
        <v>0</v>
      </c>
      <c r="U91" s="9"/>
      <c r="W91" s="145"/>
      <c r="X91" s="11"/>
      <c r="Y91" s="10"/>
      <c r="Z91" s="12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1"/>
      <c r="AP91" s="12"/>
    </row>
    <row r="92" spans="1:42" s="11" customFormat="1" ht="12" x14ac:dyDescent="0.3">
      <c r="A92" s="155">
        <v>1360</v>
      </c>
      <c r="B92" s="11" t="s">
        <v>162</v>
      </c>
      <c r="C92" s="12" t="s">
        <v>163</v>
      </c>
      <c r="D92" s="104">
        <f>IFERROR(VLOOKUP($A92,'[10]Trial Blc'!$B$3:O$701,D$1,FALSE),0)</f>
        <v>218048.48</v>
      </c>
      <c r="E92" s="10"/>
      <c r="F92" s="12"/>
      <c r="G92" s="10">
        <f>SUM(D92:F92)</f>
        <v>218048.48</v>
      </c>
      <c r="H92" s="104">
        <f>IFERROR(VLOOKUP($A92,'[10]Trial Blc'!$B$3:S$701,H$1,FALSE),0)</f>
        <v>218048.48</v>
      </c>
      <c r="I92" s="104">
        <f>IFERROR(VLOOKUP($A92,'[10]Trial Blc'!$B$3:T$701,I$1,FALSE),0)</f>
        <v>218048.48</v>
      </c>
      <c r="J92" s="104">
        <f>IFERROR(VLOOKUP($A92,'[10]Trial Blc'!$B$3:U$701,J$1,FALSE),0)</f>
        <v>218048.48</v>
      </c>
      <c r="K92" s="104">
        <f>IFERROR(VLOOKUP($A92,'[10]Trial Blc'!$B$3:V$701,K$1,FALSE),0)</f>
        <v>218048.48</v>
      </c>
      <c r="L92" s="104">
        <f>IFERROR(VLOOKUP($A92,'[10]Trial Blc'!$B$3:W$701,L$1,FALSE),0)</f>
        <v>218048.48</v>
      </c>
      <c r="M92" s="104">
        <f>IFERROR(VLOOKUP($A92,'[10]Trial Blc'!$B$3:X$701,M$1,FALSE),0)</f>
        <v>218048.48</v>
      </c>
      <c r="N92" s="104">
        <f>IFERROR(VLOOKUP($A92,'[10]Trial Blc'!$B$3:Y$701,N$1,FALSE),0)</f>
        <v>222648.48</v>
      </c>
      <c r="O92" s="104">
        <f>IFERROR(VLOOKUP($A92,'[10]Trial Blc'!$B$3:Z$701,O$1,FALSE),0)</f>
        <v>222648.48</v>
      </c>
      <c r="P92" s="104">
        <f>IFERROR(VLOOKUP($A92,'[10]Trial Blc'!$B$3:AA$701,P$1,FALSE),0)</f>
        <v>222648.48</v>
      </c>
      <c r="Q92" s="104">
        <f>IFERROR(VLOOKUP($A92,'[10]Trial Blc'!$B$3:AB$701,Q$1,FALSE),0)</f>
        <v>222648.48</v>
      </c>
      <c r="R92" s="104">
        <f>IFERROR(VLOOKUP($A92,'[10]Trial Blc'!$B$3:AC$701,R$1,FALSE),0)</f>
        <v>222809.64</v>
      </c>
      <c r="S92" s="104">
        <f>IFERROR(VLOOKUP($A92,'[10]Trial Blc'!$B$3:AD$701,S$1,FALSE),0)</f>
        <v>223011.09</v>
      </c>
      <c r="T92" s="7">
        <f>AVERAGE(G92:S92)</f>
        <v>220211.84692307696</v>
      </c>
      <c r="U92" s="12"/>
      <c r="V92" s="7"/>
      <c r="W92" s="155">
        <v>2120</v>
      </c>
      <c r="X92" s="11" t="s">
        <v>164</v>
      </c>
      <c r="Y92" s="104">
        <f>-IFERROR(VLOOKUP($W92,'[10]Trial Blc'!$B$3:AH$701,Y$1,FALSE),0)</f>
        <v>17992.59</v>
      </c>
      <c r="Z92" s="12"/>
      <c r="AA92" s="10"/>
      <c r="AB92" s="10">
        <f>SUM(Y92:AA92)</f>
        <v>17992.59</v>
      </c>
      <c r="AC92" s="104">
        <f>-IFERROR(VLOOKUP($W92,'[10]Trial Blc'!$B$3:AL$701,AC$1,FALSE),0)</f>
        <v>18470.759999999998</v>
      </c>
      <c r="AD92" s="104">
        <f>-IFERROR(VLOOKUP($W92,'[10]Trial Blc'!$B$3:AM$701,AD$1,FALSE),0)</f>
        <v>18948.93</v>
      </c>
      <c r="AE92" s="104">
        <f>-IFERROR(VLOOKUP($W92,'[10]Trial Blc'!$B$3:AN$701,AE$1,FALSE),0)</f>
        <v>19427.099999999999</v>
      </c>
      <c r="AF92" s="104">
        <f>-IFERROR(VLOOKUP($W92,'[10]Trial Blc'!$B$3:AO$701,AF$1,FALSE),0)</f>
        <v>19905.27</v>
      </c>
      <c r="AG92" s="104">
        <f>-IFERROR(VLOOKUP($W92,'[10]Trial Blc'!$B$3:AP$701,AG$1,FALSE),0)</f>
        <v>20383.439999999999</v>
      </c>
      <c r="AH92" s="104">
        <f>-IFERROR(VLOOKUP($W92,'[10]Trial Blc'!$B$3:AQ$701,AH$1,FALSE),0)</f>
        <v>20861.61</v>
      </c>
      <c r="AI92" s="104">
        <f>-IFERROR(VLOOKUP($W92,'[10]Trial Blc'!$B$3:AR$701,AI$1,FALSE),0)</f>
        <v>21349.87</v>
      </c>
      <c r="AJ92" s="104">
        <f>-IFERROR(VLOOKUP($W92,'[10]Trial Blc'!$B$3:AS$701,AJ$1,FALSE),0)</f>
        <v>21838.13</v>
      </c>
      <c r="AK92" s="104">
        <f>-IFERROR(VLOOKUP($W92,'[10]Trial Blc'!$B$3:AT$701,AK$1,FALSE),0)</f>
        <v>22326.39</v>
      </c>
      <c r="AL92" s="104">
        <f>-IFERROR(VLOOKUP($W92,'[10]Trial Blc'!$B$3:AU$701,AL$1,FALSE),0)</f>
        <v>22814.65</v>
      </c>
      <c r="AM92" s="104">
        <f>-IFERROR(VLOOKUP($W92,'[10]Trial Blc'!$B$3:AV$701,AM$1,FALSE),0)</f>
        <v>23303.27</v>
      </c>
      <c r="AN92" s="104">
        <f>-IFERROR(VLOOKUP($W92,'[10]Trial Blc'!$B$3:AW$701,AN$1,FALSE),0)</f>
        <v>23792.33</v>
      </c>
      <c r="AO92" s="7">
        <f>AVERAGE(AB92:AN92)</f>
        <v>20878.026153846156</v>
      </c>
      <c r="AP92" s="12"/>
    </row>
    <row r="93" spans="1:42" s="7" customFormat="1" ht="12" x14ac:dyDescent="0.3">
      <c r="A93" s="145">
        <v>1365</v>
      </c>
      <c r="B93" s="7" t="s">
        <v>165</v>
      </c>
      <c r="C93" s="9" t="s">
        <v>166</v>
      </c>
      <c r="D93" s="104">
        <f>IFERROR(VLOOKUP($A93,'[10]Trial Blc'!$B$3:O$701,D$1,FALSE),0)</f>
        <v>3647.31</v>
      </c>
      <c r="E93" s="10"/>
      <c r="F93" s="9"/>
      <c r="G93" s="10">
        <f>SUM(D93:F93)</f>
        <v>3647.31</v>
      </c>
      <c r="H93" s="104">
        <f>IFERROR(VLOOKUP($A93,'[10]Trial Blc'!$B$3:S$701,H$1,FALSE),0)</f>
        <v>3647.31</v>
      </c>
      <c r="I93" s="104">
        <f>IFERROR(VLOOKUP($A93,'[10]Trial Blc'!$B$3:T$701,I$1,FALSE),0)</f>
        <v>3647.31</v>
      </c>
      <c r="J93" s="104">
        <f>IFERROR(VLOOKUP($A93,'[10]Trial Blc'!$B$3:U$701,J$1,FALSE),0)</f>
        <v>3647.31</v>
      </c>
      <c r="K93" s="104">
        <f>IFERROR(VLOOKUP($A93,'[10]Trial Blc'!$B$3:V$701,K$1,FALSE),0)</f>
        <v>3647.31</v>
      </c>
      <c r="L93" s="104">
        <f>IFERROR(VLOOKUP($A93,'[10]Trial Blc'!$B$3:W$701,L$1,FALSE),0)</f>
        <v>6521.48</v>
      </c>
      <c r="M93" s="104">
        <f>IFERROR(VLOOKUP($A93,'[10]Trial Blc'!$B$3:X$701,M$1,FALSE),0)</f>
        <v>6521.48</v>
      </c>
      <c r="N93" s="104">
        <f>IFERROR(VLOOKUP($A93,'[10]Trial Blc'!$B$3:Y$701,N$1,FALSE),0)</f>
        <v>7193.09</v>
      </c>
      <c r="O93" s="104">
        <f>IFERROR(VLOOKUP($A93,'[10]Trial Blc'!$B$3:Z$701,O$1,FALSE),0)</f>
        <v>3747.09</v>
      </c>
      <c r="P93" s="104">
        <f>IFERROR(VLOOKUP($A93,'[10]Trial Blc'!$B$3:AA$701,P$1,FALSE),0)</f>
        <v>3747.09</v>
      </c>
      <c r="Q93" s="104">
        <f>IFERROR(VLOOKUP($A93,'[10]Trial Blc'!$B$3:AB$701,Q$1,FALSE),0)</f>
        <v>3747.09</v>
      </c>
      <c r="R93" s="104">
        <f>IFERROR(VLOOKUP($A93,'[10]Trial Blc'!$B$3:AC$701,R$1,FALSE),0)</f>
        <v>3747.09</v>
      </c>
      <c r="S93" s="104">
        <f>IFERROR(VLOOKUP($A93,'[10]Trial Blc'!$B$3:AD$701,S$1,FALSE),0)</f>
        <v>3747.09</v>
      </c>
      <c r="T93" s="7">
        <f>AVERAGE(G93:S93)</f>
        <v>4400.6192307692299</v>
      </c>
      <c r="U93" s="9">
        <f>+'[10]A-3 COA'!K43</f>
        <v>-2121</v>
      </c>
      <c r="W93" s="145">
        <v>2125</v>
      </c>
      <c r="X93" s="7" t="s">
        <v>167</v>
      </c>
      <c r="Y93" s="104">
        <f>-IFERROR(VLOOKUP($W93,'[10]Trial Blc'!$B$3:AH$701,Y$1,FALSE),0)</f>
        <v>3416.41</v>
      </c>
      <c r="Z93" s="9"/>
      <c r="AA93" s="10"/>
      <c r="AB93" s="10">
        <f>SUM(Y93:AA93)</f>
        <v>3416.41</v>
      </c>
      <c r="AC93" s="104">
        <f>-IFERROR(VLOOKUP($W93,'[10]Trial Blc'!$B$3:AL$701,AC$1,FALSE),0)</f>
        <v>3477.2</v>
      </c>
      <c r="AD93" s="104">
        <f>-IFERROR(VLOOKUP($W93,'[10]Trial Blc'!$B$3:AM$701,AD$1,FALSE),0)</f>
        <v>3537.99</v>
      </c>
      <c r="AE93" s="104">
        <f>-IFERROR(VLOOKUP($W93,'[10]Trial Blc'!$B$3:AN$701,AE$1,FALSE),0)</f>
        <v>3598.78</v>
      </c>
      <c r="AF93" s="104">
        <f>-IFERROR(VLOOKUP($W93,'[10]Trial Blc'!$B$3:AO$701,AF$1,FALSE),0)</f>
        <v>3659.57</v>
      </c>
      <c r="AG93" s="104">
        <f>-IFERROR(VLOOKUP($W93,'[10]Trial Blc'!$B$3:AP$701,AG$1,FALSE),0)</f>
        <v>1807.17</v>
      </c>
      <c r="AH93" s="104">
        <f>-IFERROR(VLOOKUP($W93,'[10]Trial Blc'!$B$3:AQ$701,AH$1,FALSE),0)</f>
        <v>1915.86</v>
      </c>
      <c r="AI93" s="104">
        <f>-IFERROR(VLOOKUP($W93,'[10]Trial Blc'!$B$3:AR$701,AI$1,FALSE),0)</f>
        <v>2035.74</v>
      </c>
      <c r="AJ93" s="104">
        <f>-IFERROR(VLOOKUP($W93,'[10]Trial Blc'!$B$3:AS$701,AJ$1,FALSE),0)</f>
        <v>-952</v>
      </c>
      <c r="AK93" s="104">
        <f>-IFERROR(VLOOKUP($W93,'[10]Trial Blc'!$B$3:AT$701,AK$1,FALSE),0)</f>
        <v>-889.55</v>
      </c>
      <c r="AL93" s="104">
        <f>-IFERROR(VLOOKUP($W93,'[10]Trial Blc'!$B$3:AU$701,AL$1,FALSE),0)</f>
        <v>-827.1</v>
      </c>
      <c r="AM93" s="104">
        <f>-IFERROR(VLOOKUP($W93,'[10]Trial Blc'!$B$3:AV$701,AM$1,FALSE),0)</f>
        <v>-764.65</v>
      </c>
      <c r="AN93" s="104">
        <f>-IFERROR(VLOOKUP($W93,'[10]Trial Blc'!$B$3:AW$701,AN$1,FALSE),0)</f>
        <v>-702.2</v>
      </c>
      <c r="AO93" s="7">
        <f>AVERAGE(AB93:AN93)</f>
        <v>1485.6323076923081</v>
      </c>
      <c r="AP93" s="9">
        <f>-'[10]A-3 COA'!K120-'[10]A-3 COA'!K121</f>
        <v>-1912</v>
      </c>
    </row>
    <row r="94" spans="1:42" s="7" customFormat="1" ht="12" x14ac:dyDescent="0.3">
      <c r="A94" s="145"/>
      <c r="B94" s="7" t="s">
        <v>168</v>
      </c>
      <c r="C94" s="9"/>
      <c r="D94" s="104">
        <f>IFERROR(VLOOKUP($A94,'[10]Trial Blc'!$B$3:O$701,D$1,FALSE),0)</f>
        <v>0</v>
      </c>
      <c r="E94" s="10"/>
      <c r="F94" s="9"/>
      <c r="G94" s="10"/>
      <c r="H94" s="104">
        <f>IFERROR(VLOOKUP($A94,'[10]Trial Blc'!$B$3:S$701,H$1,FALSE),0)</f>
        <v>0</v>
      </c>
      <c r="I94" s="104">
        <f>IFERROR(VLOOKUP($A94,'[10]Trial Blc'!$B$3:T$701,I$1,FALSE),0)</f>
        <v>0</v>
      </c>
      <c r="J94" s="104">
        <f>IFERROR(VLOOKUP($A94,'[10]Trial Blc'!$B$3:U$701,J$1,FALSE),0)</f>
        <v>0</v>
      </c>
      <c r="K94" s="104">
        <f>IFERROR(VLOOKUP($A94,'[10]Trial Blc'!$B$3:V$701,K$1,FALSE),0)</f>
        <v>0</v>
      </c>
      <c r="L94" s="104">
        <f>IFERROR(VLOOKUP($A94,'[10]Trial Blc'!$B$3:W$701,L$1,FALSE),0)</f>
        <v>0</v>
      </c>
      <c r="M94" s="104">
        <f>IFERROR(VLOOKUP($A94,'[10]Trial Blc'!$B$3:X$701,M$1,FALSE),0)</f>
        <v>0</v>
      </c>
      <c r="N94" s="104">
        <f>IFERROR(VLOOKUP($A94,'[10]Trial Blc'!$B$3:Y$701,N$1,FALSE),0)</f>
        <v>0</v>
      </c>
      <c r="O94" s="104">
        <f>IFERROR(VLOOKUP($A94,'[10]Trial Blc'!$B$3:Z$701,O$1,FALSE),0)</f>
        <v>0</v>
      </c>
      <c r="P94" s="104">
        <f>IFERROR(VLOOKUP($A94,'[10]Trial Blc'!$B$3:AA$701,P$1,FALSE),0)</f>
        <v>0</v>
      </c>
      <c r="Q94" s="104">
        <f>IFERROR(VLOOKUP($A94,'[10]Trial Blc'!$B$3:AB$701,Q$1,FALSE),0)</f>
        <v>0</v>
      </c>
      <c r="R94" s="104">
        <f>IFERROR(VLOOKUP($A94,'[10]Trial Blc'!$B$3:AC$701,R$1,FALSE),0)</f>
        <v>0</v>
      </c>
      <c r="S94" s="104">
        <f>IFERROR(VLOOKUP($A94,'[10]Trial Blc'!$B$3:AD$701,S$1,FALSE),0)</f>
        <v>0</v>
      </c>
      <c r="U94" s="9"/>
      <c r="W94" s="145"/>
      <c r="Y94" s="104">
        <f>-IFERROR(VLOOKUP($W94,'[10]Trial Blc'!$B$3:AH$701,Y$1,FALSE),0)</f>
        <v>0</v>
      </c>
      <c r="Z94" s="9"/>
      <c r="AA94" s="10"/>
      <c r="AB94" s="10"/>
      <c r="AC94" s="104">
        <f>-IFERROR(VLOOKUP($W94,'[10]Trial Blc'!$B$3:AL$701,AC$1,FALSE),0)</f>
        <v>0</v>
      </c>
      <c r="AD94" s="104">
        <f>-IFERROR(VLOOKUP($W94,'[10]Trial Blc'!$B$3:AM$701,AD$1,FALSE),0)</f>
        <v>0</v>
      </c>
      <c r="AE94" s="104">
        <f>-IFERROR(VLOOKUP($W94,'[10]Trial Blc'!$B$3:AN$701,AE$1,FALSE),0)</f>
        <v>0</v>
      </c>
      <c r="AF94" s="104">
        <f>-IFERROR(VLOOKUP($W94,'[10]Trial Blc'!$B$3:AO$701,AF$1,FALSE),0)</f>
        <v>0</v>
      </c>
      <c r="AG94" s="104">
        <f>-IFERROR(VLOOKUP($W94,'[10]Trial Blc'!$B$3:AP$701,AG$1,FALSE),0)</f>
        <v>0</v>
      </c>
      <c r="AH94" s="104">
        <f>-IFERROR(VLOOKUP($W94,'[10]Trial Blc'!$B$3:AQ$701,AH$1,FALSE),0)</f>
        <v>0</v>
      </c>
      <c r="AI94" s="104">
        <f>-IFERROR(VLOOKUP($W94,'[10]Trial Blc'!$B$3:AR$701,AI$1,FALSE),0)</f>
        <v>0</v>
      </c>
      <c r="AJ94" s="104">
        <f>-IFERROR(VLOOKUP($W94,'[10]Trial Blc'!$B$3:AS$701,AJ$1,FALSE),0)</f>
        <v>0</v>
      </c>
      <c r="AK94" s="104">
        <f>-IFERROR(VLOOKUP($W94,'[10]Trial Blc'!$B$3:AT$701,AK$1,FALSE),0)</f>
        <v>0</v>
      </c>
      <c r="AL94" s="104">
        <f>-IFERROR(VLOOKUP($W94,'[10]Trial Blc'!$B$3:AU$701,AL$1,FALSE),0)</f>
        <v>0</v>
      </c>
      <c r="AM94" s="104">
        <f>-IFERROR(VLOOKUP($W94,'[10]Trial Blc'!$B$3:AV$701,AM$1,FALSE),0)</f>
        <v>0</v>
      </c>
      <c r="AN94" s="104">
        <f>-IFERROR(VLOOKUP($W94,'[10]Trial Blc'!$B$3:AW$701,AN$1,FALSE),0)</f>
        <v>0</v>
      </c>
      <c r="AO94" s="11"/>
      <c r="AP94" s="9"/>
    </row>
    <row r="95" spans="1:42" s="7" customFormat="1" ht="12" x14ac:dyDescent="0.3">
      <c r="A95" s="145">
        <v>1430</v>
      </c>
      <c r="B95" s="7" t="s">
        <v>169</v>
      </c>
      <c r="C95" s="9" t="s">
        <v>170</v>
      </c>
      <c r="D95" s="104">
        <f>IFERROR(VLOOKUP($A95,'[10]Trial Blc'!$B$3:O$701,D$1,FALSE),0)</f>
        <v>2396</v>
      </c>
      <c r="E95" s="10"/>
      <c r="F95" s="9"/>
      <c r="G95" s="10">
        <f>SUM(D95:F95)</f>
        <v>2396</v>
      </c>
      <c r="H95" s="104">
        <f>IFERROR(VLOOKUP($A95,'[10]Trial Blc'!$B$3:S$701,H$1,FALSE),0)</f>
        <v>2396</v>
      </c>
      <c r="I95" s="104">
        <f>IFERROR(VLOOKUP($A95,'[10]Trial Blc'!$B$3:T$701,I$1,FALSE),0)</f>
        <v>2396</v>
      </c>
      <c r="J95" s="104">
        <f>IFERROR(VLOOKUP($A95,'[10]Trial Blc'!$B$3:U$701,J$1,FALSE),0)</f>
        <v>2396</v>
      </c>
      <c r="K95" s="104">
        <f>IFERROR(VLOOKUP($A95,'[10]Trial Blc'!$B$3:V$701,K$1,FALSE),0)</f>
        <v>2396</v>
      </c>
      <c r="L95" s="104">
        <f>IFERROR(VLOOKUP($A95,'[10]Trial Blc'!$B$3:W$701,L$1,FALSE),0)</f>
        <v>2396</v>
      </c>
      <c r="M95" s="104">
        <f>IFERROR(VLOOKUP($A95,'[10]Trial Blc'!$B$3:X$701,M$1,FALSE),0)</f>
        <v>2396</v>
      </c>
      <c r="N95" s="104">
        <f>IFERROR(VLOOKUP($A95,'[10]Trial Blc'!$B$3:Y$701,N$1,FALSE),0)</f>
        <v>2396</v>
      </c>
      <c r="O95" s="104">
        <f>IFERROR(VLOOKUP($A95,'[10]Trial Blc'!$B$3:Z$701,O$1,FALSE),0)</f>
        <v>2396</v>
      </c>
      <c r="P95" s="104">
        <f>IFERROR(VLOOKUP($A95,'[10]Trial Blc'!$B$3:AA$701,P$1,FALSE),0)</f>
        <v>2396</v>
      </c>
      <c r="Q95" s="104">
        <f>IFERROR(VLOOKUP($A95,'[10]Trial Blc'!$B$3:AB$701,Q$1,FALSE),0)</f>
        <v>2396</v>
      </c>
      <c r="R95" s="104">
        <f>IFERROR(VLOOKUP($A95,'[10]Trial Blc'!$B$3:AC$701,R$1,FALSE),0)</f>
        <v>2396</v>
      </c>
      <c r="S95" s="104">
        <f>IFERROR(VLOOKUP($A95,'[10]Trial Blc'!$B$3:AD$701,S$1,FALSE),0)</f>
        <v>2396</v>
      </c>
      <c r="T95" s="7">
        <f>AVERAGE(G95:S95)</f>
        <v>2396</v>
      </c>
      <c r="U95" s="9"/>
      <c r="W95" s="145">
        <v>2190</v>
      </c>
      <c r="X95" s="7" t="s">
        <v>171</v>
      </c>
      <c r="Y95" s="104">
        <f>-IFERROR(VLOOKUP($W95,'[10]Trial Blc'!$B$3:AH$701,Y$1,FALSE),0)</f>
        <v>898.37</v>
      </c>
      <c r="Z95" s="9"/>
      <c r="AA95" s="10"/>
      <c r="AB95" s="10">
        <f>SUM(Y95:AA95)</f>
        <v>898.37</v>
      </c>
      <c r="AC95" s="104">
        <f>-IFERROR(VLOOKUP($W95,'[10]Trial Blc'!$B$3:AL$701,AC$1,FALSE),0)</f>
        <v>909.46</v>
      </c>
      <c r="AD95" s="104">
        <f>-IFERROR(VLOOKUP($W95,'[10]Trial Blc'!$B$3:AM$701,AD$1,FALSE),0)</f>
        <v>920.55</v>
      </c>
      <c r="AE95" s="104">
        <f>-IFERROR(VLOOKUP($W95,'[10]Trial Blc'!$B$3:AN$701,AE$1,FALSE),0)</f>
        <v>931.64</v>
      </c>
      <c r="AF95" s="104">
        <f>-IFERROR(VLOOKUP($W95,'[10]Trial Blc'!$B$3:AO$701,AF$1,FALSE),0)</f>
        <v>942.73</v>
      </c>
      <c r="AG95" s="104">
        <f>-IFERROR(VLOOKUP($W95,'[10]Trial Blc'!$B$3:AP$701,AG$1,FALSE),0)</f>
        <v>953.82</v>
      </c>
      <c r="AH95" s="104">
        <f>-IFERROR(VLOOKUP($W95,'[10]Trial Blc'!$B$3:AQ$701,AH$1,FALSE),0)</f>
        <v>964.91</v>
      </c>
      <c r="AI95" s="104">
        <f>-IFERROR(VLOOKUP($W95,'[10]Trial Blc'!$B$3:AR$701,AI$1,FALSE),0)</f>
        <v>976</v>
      </c>
      <c r="AJ95" s="104">
        <f>-IFERROR(VLOOKUP($W95,'[10]Trial Blc'!$B$3:AS$701,AJ$1,FALSE),0)</f>
        <v>987.09</v>
      </c>
      <c r="AK95" s="104">
        <f>-IFERROR(VLOOKUP($W95,'[10]Trial Blc'!$B$3:AT$701,AK$1,FALSE),0)</f>
        <v>998.18</v>
      </c>
      <c r="AL95" s="104">
        <f>-IFERROR(VLOOKUP($W95,'[10]Trial Blc'!$B$3:AU$701,AL$1,FALSE),0)</f>
        <v>1009.27</v>
      </c>
      <c r="AM95" s="104">
        <f>-IFERROR(VLOOKUP($W95,'[10]Trial Blc'!$B$3:AV$701,AM$1,FALSE),0)</f>
        <v>1020.36</v>
      </c>
      <c r="AN95" s="104">
        <f>-IFERROR(VLOOKUP($W95,'[10]Trial Blc'!$B$3:AW$701,AN$1,FALSE),0)</f>
        <v>1031.45</v>
      </c>
      <c r="AO95" s="7">
        <f>AVERAGE(AB95:AN95)</f>
        <v>964.91000000000008</v>
      </c>
      <c r="AP95" s="9"/>
    </row>
    <row r="96" spans="1:42" s="7" customFormat="1" ht="12" x14ac:dyDescent="0.3">
      <c r="A96" s="145"/>
      <c r="B96" s="8" t="s">
        <v>172</v>
      </c>
      <c r="C96" s="9"/>
      <c r="D96" s="104">
        <f>IFERROR(VLOOKUP($A96,'[10]Trial Blc'!$B$3:O$701,D$1,FALSE),0)</f>
        <v>0</v>
      </c>
      <c r="E96" s="10"/>
      <c r="F96" s="9"/>
      <c r="G96" s="10"/>
      <c r="H96" s="104">
        <f>IFERROR(VLOOKUP($A96,'[10]Trial Blc'!$B$3:S$701,H$1,FALSE),0)</f>
        <v>0</v>
      </c>
      <c r="I96" s="104">
        <f>IFERROR(VLOOKUP($A96,'[10]Trial Blc'!$B$3:T$701,I$1,FALSE),0)</f>
        <v>0</v>
      </c>
      <c r="J96" s="104">
        <f>IFERROR(VLOOKUP($A96,'[10]Trial Blc'!$B$3:U$701,J$1,FALSE),0)</f>
        <v>0</v>
      </c>
      <c r="K96" s="104">
        <f>IFERROR(VLOOKUP($A96,'[10]Trial Blc'!$B$3:V$701,K$1,FALSE),0)</f>
        <v>0</v>
      </c>
      <c r="L96" s="104">
        <f>IFERROR(VLOOKUP($A96,'[10]Trial Blc'!$B$3:W$701,L$1,FALSE),0)</f>
        <v>0</v>
      </c>
      <c r="M96" s="104">
        <f>IFERROR(VLOOKUP($A96,'[10]Trial Blc'!$B$3:X$701,M$1,FALSE),0)</f>
        <v>0</v>
      </c>
      <c r="N96" s="104">
        <f>IFERROR(VLOOKUP($A96,'[10]Trial Blc'!$B$3:Y$701,N$1,FALSE),0)</f>
        <v>0</v>
      </c>
      <c r="O96" s="104">
        <f>IFERROR(VLOOKUP($A96,'[10]Trial Blc'!$B$3:Z$701,O$1,FALSE),0)</f>
        <v>0</v>
      </c>
      <c r="P96" s="104">
        <f>IFERROR(VLOOKUP($A96,'[10]Trial Blc'!$B$3:AA$701,P$1,FALSE),0)</f>
        <v>0</v>
      </c>
      <c r="Q96" s="104">
        <f>IFERROR(VLOOKUP($A96,'[10]Trial Blc'!$B$3:AB$701,Q$1,FALSE),0)</f>
        <v>0</v>
      </c>
      <c r="R96" s="104">
        <f>IFERROR(VLOOKUP($A96,'[10]Trial Blc'!$B$3:AC$701,R$1,FALSE),0)</f>
        <v>0</v>
      </c>
      <c r="S96" s="104">
        <f>IFERROR(VLOOKUP($A96,'[10]Trial Blc'!$B$3:AD$701,S$1,FALSE),0)</f>
        <v>0</v>
      </c>
      <c r="U96" s="9"/>
      <c r="W96" s="145"/>
      <c r="X96" s="8" t="s">
        <v>172</v>
      </c>
      <c r="Y96" s="10"/>
      <c r="Z96" s="9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1"/>
      <c r="AP96" s="9"/>
    </row>
    <row r="97" spans="1:42" s="7" customFormat="1" ht="12" x14ac:dyDescent="0.3">
      <c r="A97" s="145"/>
      <c r="B97" s="7" t="s">
        <v>173</v>
      </c>
      <c r="C97" s="9"/>
      <c r="D97" s="104">
        <f>IFERROR(VLOOKUP($A97,'[10]Trial Blc'!$B$3:O$701,D$1,FALSE),0)</f>
        <v>0</v>
      </c>
      <c r="E97" s="10"/>
      <c r="F97" s="9"/>
      <c r="G97" s="10"/>
      <c r="H97" s="104">
        <f>IFERROR(VLOOKUP($A97,'[10]Trial Blc'!$B$3:S$701,H$1,FALSE),0)</f>
        <v>0</v>
      </c>
      <c r="I97" s="104">
        <f>IFERROR(VLOOKUP($A97,'[10]Trial Blc'!$B$3:T$701,I$1,FALSE),0)</f>
        <v>0</v>
      </c>
      <c r="J97" s="104">
        <f>IFERROR(VLOOKUP($A97,'[10]Trial Blc'!$B$3:U$701,J$1,FALSE),0)</f>
        <v>0</v>
      </c>
      <c r="K97" s="104">
        <f>IFERROR(VLOOKUP($A97,'[10]Trial Blc'!$B$3:V$701,K$1,FALSE),0)</f>
        <v>0</v>
      </c>
      <c r="L97" s="104">
        <f>IFERROR(VLOOKUP($A97,'[10]Trial Blc'!$B$3:W$701,L$1,FALSE),0)</f>
        <v>0</v>
      </c>
      <c r="M97" s="104">
        <f>IFERROR(VLOOKUP($A97,'[10]Trial Blc'!$B$3:X$701,M$1,FALSE),0)</f>
        <v>0</v>
      </c>
      <c r="N97" s="104">
        <f>IFERROR(VLOOKUP($A97,'[10]Trial Blc'!$B$3:Y$701,N$1,FALSE),0)</f>
        <v>0</v>
      </c>
      <c r="O97" s="104">
        <f>IFERROR(VLOOKUP($A97,'[10]Trial Blc'!$B$3:Z$701,O$1,FALSE),0)</f>
        <v>0</v>
      </c>
      <c r="P97" s="104">
        <f>IFERROR(VLOOKUP($A97,'[10]Trial Blc'!$B$3:AA$701,P$1,FALSE),0)</f>
        <v>0</v>
      </c>
      <c r="Q97" s="104">
        <f>IFERROR(VLOOKUP($A97,'[10]Trial Blc'!$B$3:AB$701,Q$1,FALSE),0)</f>
        <v>0</v>
      </c>
      <c r="R97" s="104">
        <f>IFERROR(VLOOKUP($A97,'[10]Trial Blc'!$B$3:AC$701,R$1,FALSE),0)</f>
        <v>0</v>
      </c>
      <c r="S97" s="104">
        <f>IFERROR(VLOOKUP($A97,'[10]Trial Blc'!$B$3:AD$701,S$1,FALSE),0)</f>
        <v>0</v>
      </c>
      <c r="U97" s="9"/>
      <c r="W97" s="145"/>
      <c r="Y97" s="10"/>
      <c r="Z97" s="9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1"/>
      <c r="AP97" s="9"/>
    </row>
    <row r="98" spans="1:42" s="7" customFormat="1" ht="12" x14ac:dyDescent="0.3">
      <c r="A98" s="145">
        <v>1295</v>
      </c>
      <c r="B98" s="7" t="s">
        <v>174</v>
      </c>
      <c r="C98" s="9" t="s">
        <v>175</v>
      </c>
      <c r="D98" s="104">
        <f>IFERROR(VLOOKUP($A98,'[10]Trial Blc'!$B$3:O$701,D$1,FALSE),0)</f>
        <v>3288700.91</v>
      </c>
      <c r="E98" s="10"/>
      <c r="F98" s="9"/>
      <c r="G98" s="10">
        <f>SUM(D98:F98)</f>
        <v>3288700.91</v>
      </c>
      <c r="H98" s="104">
        <f>IFERROR(VLOOKUP($A98,'[10]Trial Blc'!$B$3:S$701,H$1,FALSE),0)</f>
        <v>3291564.3</v>
      </c>
      <c r="I98" s="104">
        <f>IFERROR(VLOOKUP($A98,'[10]Trial Blc'!$B$3:T$701,I$1,FALSE),0)</f>
        <v>3294110.6</v>
      </c>
      <c r="J98" s="104">
        <f>IFERROR(VLOOKUP($A98,'[10]Trial Blc'!$B$3:U$701,J$1,FALSE),0)</f>
        <v>3294875.1</v>
      </c>
      <c r="K98" s="104">
        <f>IFERROR(VLOOKUP($A98,'[10]Trial Blc'!$B$3:V$701,K$1,FALSE),0)</f>
        <v>3301036.66</v>
      </c>
      <c r="L98" s="104">
        <f>IFERROR(VLOOKUP($A98,'[10]Trial Blc'!$B$3:W$701,L$1,FALSE),0)</f>
        <v>3302424.05</v>
      </c>
      <c r="M98" s="104">
        <f>IFERROR(VLOOKUP($A98,'[10]Trial Blc'!$B$3:X$701,M$1,FALSE),0)</f>
        <v>3307616.13</v>
      </c>
      <c r="N98" s="104">
        <f>IFERROR(VLOOKUP($A98,'[10]Trial Blc'!$B$3:Y$701,N$1,FALSE),0)</f>
        <v>3309405.45</v>
      </c>
      <c r="O98" s="104">
        <f>IFERROR(VLOOKUP($A98,'[10]Trial Blc'!$B$3:Z$701,O$1,FALSE),0)</f>
        <v>3303525.5</v>
      </c>
      <c r="P98" s="104">
        <f>IFERROR(VLOOKUP($A98,'[10]Trial Blc'!$B$3:AA$701,P$1,FALSE),0)</f>
        <v>3313604.4</v>
      </c>
      <c r="Q98" s="104">
        <f>IFERROR(VLOOKUP($A98,'[10]Trial Blc'!$B$3:AB$701,Q$1,FALSE),0)</f>
        <v>3331272.58</v>
      </c>
      <c r="R98" s="104">
        <f>IFERROR(VLOOKUP($A98,'[10]Trial Blc'!$B$3:AC$701,R$1,FALSE),0)</f>
        <v>3332643.59</v>
      </c>
      <c r="S98" s="104">
        <f>IFERROR(VLOOKUP($A98,'[10]Trial Blc'!$B$3:AD$701,S$1,FALSE),0)</f>
        <v>3337585.4</v>
      </c>
      <c r="T98" s="7">
        <f>AVERAGE(G98:S98)</f>
        <v>3308335.7438461534</v>
      </c>
      <c r="U98" s="9">
        <f>+'[10]A-3 COA'!K35:K35</f>
        <v>-3879</v>
      </c>
      <c r="W98" s="145">
        <v>2055</v>
      </c>
      <c r="X98" s="7" t="s">
        <v>176</v>
      </c>
      <c r="Y98" s="104">
        <f>-IFERROR(VLOOKUP($W98,'[10]Trial Blc'!$B$3:AH$701,Y$1,FALSE),0)</f>
        <v>2455241.52</v>
      </c>
      <c r="Z98" s="9"/>
      <c r="AA98" s="10"/>
      <c r="AB98" s="10">
        <f>SUM(Y98:AA98)</f>
        <v>2455241.52</v>
      </c>
      <c r="AC98" s="104">
        <f>-IFERROR(VLOOKUP($W98,'[10]Trial Blc'!$B$3:AL$701,AC$1,FALSE),0)</f>
        <v>2463442.42</v>
      </c>
      <c r="AD98" s="104">
        <f>-IFERROR(VLOOKUP($W98,'[10]Trial Blc'!$B$3:AM$701,AD$1,FALSE),0)</f>
        <v>2473490.2599999998</v>
      </c>
      <c r="AE98" s="104">
        <f>-IFERROR(VLOOKUP($W98,'[10]Trial Blc'!$B$3:AN$701,AE$1,FALSE),0)</f>
        <v>2484473.15</v>
      </c>
      <c r="AF98" s="104">
        <f>-IFERROR(VLOOKUP($W98,'[10]Trial Blc'!$B$3:AO$701,AF$1,FALSE),0)</f>
        <v>2494364.02</v>
      </c>
      <c r="AG98" s="104">
        <f>-IFERROR(VLOOKUP($W98,'[10]Trial Blc'!$B$3:AP$701,AG$1,FALSE),0)</f>
        <v>2504189.69</v>
      </c>
      <c r="AH98" s="104">
        <f>-IFERROR(VLOOKUP($W98,'[10]Trial Blc'!$B$3:AQ$701,AH$1,FALSE),0)</f>
        <v>2515215.04</v>
      </c>
      <c r="AI98" s="104">
        <f>-IFERROR(VLOOKUP($W98,'[10]Trial Blc'!$B$3:AR$701,AI$1,FALSE),0)</f>
        <v>2526246.36</v>
      </c>
      <c r="AJ98" s="104">
        <f>-IFERROR(VLOOKUP($W98,'[10]Trial Blc'!$B$3:AS$701,AJ$1,FALSE),0)</f>
        <v>2535580.77</v>
      </c>
      <c r="AK98" s="104">
        <f>-IFERROR(VLOOKUP($W98,'[10]Trial Blc'!$B$3:AT$701,AK$1,FALSE),0)</f>
        <v>2543864.21</v>
      </c>
      <c r="AL98" s="104">
        <f>-IFERROR(VLOOKUP($W98,'[10]Trial Blc'!$B$3:AU$701,AL$1,FALSE),0)</f>
        <v>2552627.04</v>
      </c>
      <c r="AM98" s="104">
        <f>-IFERROR(VLOOKUP($W98,'[10]Trial Blc'!$B$3:AV$701,AM$1,FALSE),0)</f>
        <v>2560723.9700000002</v>
      </c>
      <c r="AN98" s="104">
        <f>-IFERROR(VLOOKUP($W98,'[10]Trial Blc'!$B$3:AW$701,AN$1,FALSE),0)</f>
        <v>2568133.42</v>
      </c>
      <c r="AO98" s="7">
        <f>AVERAGE(AB98:AN98)</f>
        <v>2513660.9130769228</v>
      </c>
      <c r="AP98" s="9">
        <f>-'[10]A-3 COA'!K111</f>
        <v>-1046</v>
      </c>
    </row>
    <row r="99" spans="1:42" s="7" customFormat="1" ht="12" x14ac:dyDescent="0.3">
      <c r="A99" s="145">
        <v>1375</v>
      </c>
      <c r="B99" s="7" t="s">
        <v>177</v>
      </c>
      <c r="C99" s="9" t="s">
        <v>493</v>
      </c>
      <c r="D99" s="104">
        <f>IFERROR(VLOOKUP($A99,'[10]Trial Blc'!$B$3:O$701,D$1,FALSE),0)</f>
        <v>0</v>
      </c>
      <c r="E99" s="10"/>
      <c r="F99" s="9"/>
      <c r="G99" s="10">
        <f>SUM(D99:F99)</f>
        <v>0</v>
      </c>
      <c r="H99" s="104">
        <f>IFERROR(VLOOKUP($A99,'[10]Trial Blc'!$B$3:S$701,H$1,FALSE),0)</f>
        <v>0</v>
      </c>
      <c r="I99" s="104">
        <f>IFERROR(VLOOKUP($A99,'[10]Trial Blc'!$B$3:T$701,I$1,FALSE),0)</f>
        <v>0</v>
      </c>
      <c r="J99" s="104">
        <f>IFERROR(VLOOKUP($A99,'[10]Trial Blc'!$B$3:U$701,J$1,FALSE),0)</f>
        <v>0</v>
      </c>
      <c r="K99" s="104">
        <f>IFERROR(VLOOKUP($A99,'[10]Trial Blc'!$B$3:V$701,K$1,FALSE),0)</f>
        <v>0</v>
      </c>
      <c r="L99" s="104">
        <f>IFERROR(VLOOKUP($A99,'[10]Trial Blc'!$B$3:W$701,L$1,FALSE),0)</f>
        <v>0</v>
      </c>
      <c r="M99" s="104">
        <f>IFERROR(VLOOKUP($A99,'[10]Trial Blc'!$B$3:X$701,M$1,FALSE),0)</f>
        <v>1431</v>
      </c>
      <c r="N99" s="104">
        <f>IFERROR(VLOOKUP($A99,'[10]Trial Blc'!$B$3:Y$701,N$1,FALSE),0)</f>
        <v>1431</v>
      </c>
      <c r="O99" s="104">
        <f>IFERROR(VLOOKUP($A99,'[10]Trial Blc'!$B$3:Z$701,O$1,FALSE),0)</f>
        <v>1431</v>
      </c>
      <c r="P99" s="104">
        <f>IFERROR(VLOOKUP($A99,'[10]Trial Blc'!$B$3:AA$701,P$1,FALSE),0)</f>
        <v>1431</v>
      </c>
      <c r="Q99" s="104">
        <f>IFERROR(VLOOKUP($A99,'[10]Trial Blc'!$B$3:AB$701,Q$1,FALSE),0)</f>
        <v>1431</v>
      </c>
      <c r="R99" s="104">
        <f>IFERROR(VLOOKUP($A99,'[10]Trial Blc'!$B$3:AC$701,R$1,FALSE),0)</f>
        <v>1431</v>
      </c>
      <c r="S99" s="104">
        <f>IFERROR(VLOOKUP($A99,'[10]Trial Blc'!$B$3:AD$701,S$1,FALSE),0)</f>
        <v>1431</v>
      </c>
      <c r="T99" s="7">
        <f>AVERAGE(G99:S99)</f>
        <v>770.53846153846155</v>
      </c>
      <c r="U99" s="9"/>
      <c r="W99" s="145">
        <v>2135</v>
      </c>
      <c r="X99" s="7" t="s">
        <v>537</v>
      </c>
      <c r="Y99" s="104">
        <f>-IFERROR(VLOOKUP($W99,'[10]Trial Blc'!$B$3:AH$701,Y$1,FALSE),0)</f>
        <v>0</v>
      </c>
      <c r="Z99" s="9"/>
      <c r="AA99" s="10"/>
      <c r="AB99" s="10"/>
      <c r="AC99" s="104">
        <f>-IFERROR(VLOOKUP($W99,'[10]Trial Blc'!$B$3:AL$701,AC$1,FALSE),0)</f>
        <v>0</v>
      </c>
      <c r="AD99" s="104">
        <f>-IFERROR(VLOOKUP($W99,'[10]Trial Blc'!$B$3:AM$701,AD$1,FALSE),0)</f>
        <v>0</v>
      </c>
      <c r="AE99" s="104">
        <f>-IFERROR(VLOOKUP($W99,'[10]Trial Blc'!$B$3:AN$701,AE$1,FALSE),0)</f>
        <v>0</v>
      </c>
      <c r="AF99" s="104">
        <f>-IFERROR(VLOOKUP($W99,'[10]Trial Blc'!$B$3:AO$701,AF$1,FALSE),0)</f>
        <v>0</v>
      </c>
      <c r="AG99" s="104">
        <f>-IFERROR(VLOOKUP($W99,'[10]Trial Blc'!$B$3:AP$701,AG$1,FALSE),0)</f>
        <v>0</v>
      </c>
      <c r="AH99" s="104">
        <f>-IFERROR(VLOOKUP($W99,'[10]Trial Blc'!$B$3:AQ$701,AH$1,FALSE),0)</f>
        <v>3.98</v>
      </c>
      <c r="AI99" s="104">
        <f>-IFERROR(VLOOKUP($W99,'[10]Trial Blc'!$B$3:AR$701,AI$1,FALSE),0)</f>
        <v>7.96</v>
      </c>
      <c r="AJ99" s="104">
        <f>-IFERROR(VLOOKUP($W99,'[10]Trial Blc'!$B$3:AS$701,AJ$1,FALSE),0)</f>
        <v>11.94</v>
      </c>
      <c r="AK99" s="104">
        <f>-IFERROR(VLOOKUP($W99,'[10]Trial Blc'!$B$3:AT$701,AK$1,FALSE),0)</f>
        <v>15.92</v>
      </c>
      <c r="AL99" s="104">
        <f>-IFERROR(VLOOKUP($W99,'[10]Trial Blc'!$B$3:AU$701,AL$1,FALSE),0)</f>
        <v>19.899999999999999</v>
      </c>
      <c r="AM99" s="104">
        <f>-IFERROR(VLOOKUP($W99,'[10]Trial Blc'!$B$3:AV$701,AM$1,FALSE),0)</f>
        <v>23.88</v>
      </c>
      <c r="AN99" s="104">
        <f>-IFERROR(VLOOKUP($W99,'[10]Trial Blc'!$B$3:AW$701,AN$1,FALSE),0)</f>
        <v>27.86</v>
      </c>
      <c r="AO99" s="11"/>
      <c r="AP99" s="9"/>
    </row>
    <row r="100" spans="1:42" s="7" customFormat="1" ht="12" x14ac:dyDescent="0.3">
      <c r="A100" s="149">
        <v>1380</v>
      </c>
      <c r="B100" s="7" t="s">
        <v>178</v>
      </c>
      <c r="C100" s="7" t="s">
        <v>179</v>
      </c>
      <c r="D100" s="104">
        <f>IFERROR(VLOOKUP($A100,'[10]Trial Blc'!$B$3:O$701,D$1,FALSE),0)</f>
        <v>329490.61</v>
      </c>
      <c r="E100" s="47"/>
      <c r="G100" s="10">
        <f>SUM(D100:F100)</f>
        <v>329490.61</v>
      </c>
      <c r="H100" s="104">
        <f>IFERROR(VLOOKUP($A100,'[10]Trial Blc'!$B$3:S$701,H$1,FALSE),0)</f>
        <v>335074.69</v>
      </c>
      <c r="I100" s="104">
        <f>IFERROR(VLOOKUP($A100,'[10]Trial Blc'!$B$3:T$701,I$1,FALSE),0)</f>
        <v>336710.54</v>
      </c>
      <c r="J100" s="104">
        <f>IFERROR(VLOOKUP($A100,'[10]Trial Blc'!$B$3:U$701,J$1,FALSE),0)</f>
        <v>342838.97</v>
      </c>
      <c r="K100" s="104">
        <f>IFERROR(VLOOKUP($A100,'[10]Trial Blc'!$B$3:V$701,K$1,FALSE),0)</f>
        <v>346530.31</v>
      </c>
      <c r="L100" s="104">
        <f>IFERROR(VLOOKUP($A100,'[10]Trial Blc'!$B$3:W$701,L$1,FALSE),0)</f>
        <v>351303.89</v>
      </c>
      <c r="M100" s="104">
        <f>IFERROR(VLOOKUP($A100,'[10]Trial Blc'!$B$3:X$701,M$1,FALSE),0)</f>
        <v>349956.52</v>
      </c>
      <c r="N100" s="104">
        <f>IFERROR(VLOOKUP($A100,'[10]Trial Blc'!$B$3:Y$701,N$1,FALSE),0)</f>
        <v>361837.22</v>
      </c>
      <c r="O100" s="104">
        <f>IFERROR(VLOOKUP($A100,'[10]Trial Blc'!$B$3:Z$701,O$1,FALSE),0)</f>
        <v>298815.21999999997</v>
      </c>
      <c r="P100" s="104">
        <f>IFERROR(VLOOKUP($A100,'[10]Trial Blc'!$B$3:AA$701,P$1,FALSE),0)</f>
        <v>303435.28999999998</v>
      </c>
      <c r="Q100" s="104">
        <f>IFERROR(VLOOKUP($A100,'[10]Trial Blc'!$B$3:AB$701,Q$1,FALSE),0)</f>
        <v>308645.52</v>
      </c>
      <c r="R100" s="104">
        <f>IFERROR(VLOOKUP($A100,'[10]Trial Blc'!$B$3:AC$701,R$1,FALSE),0)</f>
        <v>308645.52</v>
      </c>
      <c r="S100" s="104">
        <f>IFERROR(VLOOKUP($A100,'[10]Trial Blc'!$B$3:AD$701,S$1,FALSE),0)</f>
        <v>309344.02</v>
      </c>
      <c r="T100" s="7">
        <f>AVERAGE(G100:S100)</f>
        <v>329432.9476923077</v>
      </c>
      <c r="U100" s="7">
        <f>+'[10]A-3 COA'!K44+'[10]A-3 COA'!K45</f>
        <v>-40512</v>
      </c>
      <c r="W100" s="149">
        <v>2140</v>
      </c>
      <c r="X100" s="7" t="s">
        <v>180</v>
      </c>
      <c r="Y100" s="104">
        <f>-IFERROR(VLOOKUP($W100,'[10]Trial Blc'!$B$3:AH$701,Y$1,FALSE),0)</f>
        <v>-6337.12</v>
      </c>
      <c r="AA100" s="47"/>
      <c r="AB100" s="10">
        <f>SUM(Y100:AA100)</f>
        <v>-6337.12</v>
      </c>
      <c r="AC100" s="104">
        <f>-IFERROR(VLOOKUP($W100,'[10]Trial Blc'!$B$3:AL$701,AC$1,FALSE),0)</f>
        <v>-4785.84</v>
      </c>
      <c r="AD100" s="104">
        <f>-IFERROR(VLOOKUP($W100,'[10]Trial Blc'!$B$3:AM$701,AD$1,FALSE),0)</f>
        <v>-3226.99</v>
      </c>
      <c r="AE100" s="104">
        <f>-IFERROR(VLOOKUP($W100,'[10]Trial Blc'!$B$3:AN$701,AE$1,FALSE),0)</f>
        <v>-2040.22</v>
      </c>
      <c r="AF100" s="104">
        <f>-IFERROR(VLOOKUP($W100,'[10]Trial Blc'!$B$3:AO$701,AF$1,FALSE),0)</f>
        <v>-1638.98</v>
      </c>
      <c r="AG100" s="104">
        <f>-IFERROR(VLOOKUP($W100,'[10]Trial Blc'!$B$3:AP$701,AG$1,FALSE),0)</f>
        <v>-595.95000000000005</v>
      </c>
      <c r="AH100" s="104">
        <f>-IFERROR(VLOOKUP($W100,'[10]Trial Blc'!$B$3:AQ$701,AH$1,FALSE),0)</f>
        <v>-1063.44</v>
      </c>
      <c r="AI100" s="104">
        <f>-IFERROR(VLOOKUP($W100,'[10]Trial Blc'!$B$3:AR$701,AI$1,FALSE),0)</f>
        <v>-714.26</v>
      </c>
      <c r="AJ100" s="104">
        <f>-IFERROR(VLOOKUP($W100,'[10]Trial Blc'!$B$3:AS$701,AJ$1,FALSE),0)</f>
        <v>-75726.27</v>
      </c>
      <c r="AK100" s="104">
        <f>-IFERROR(VLOOKUP($W100,'[10]Trial Blc'!$B$3:AT$701,AK$1,FALSE),0)</f>
        <v>-74834.47</v>
      </c>
      <c r="AL100" s="104">
        <f>-IFERROR(VLOOKUP($W100,'[10]Trial Blc'!$B$3:AU$701,AL$1,FALSE),0)</f>
        <v>-73405.55</v>
      </c>
      <c r="AM100" s="104">
        <f>-IFERROR(VLOOKUP($W100,'[10]Trial Blc'!$B$3:AV$701,AM$1,FALSE),0)</f>
        <v>-71976.63</v>
      </c>
      <c r="AN100" s="104">
        <f>-IFERROR(VLOOKUP($W100,'[10]Trial Blc'!$B$3:AW$701,AN$1,FALSE),0)</f>
        <v>-70938.16</v>
      </c>
      <c r="AO100" s="7">
        <f>AVERAGE(AB100:AN100)</f>
        <v>-29791.067692307694</v>
      </c>
      <c r="AP100" s="7">
        <f>-SUM('[10]A-3 COA'!K122:K126)</f>
        <v>-46054</v>
      </c>
    </row>
    <row r="101" spans="1:42" s="7" customFormat="1" ht="12" x14ac:dyDescent="0.3">
      <c r="A101" s="145">
        <v>1435</v>
      </c>
      <c r="B101" s="7" t="s">
        <v>181</v>
      </c>
      <c r="C101" s="9" t="s">
        <v>182</v>
      </c>
      <c r="D101" s="104">
        <f>IFERROR(VLOOKUP($A101,'[10]Trial Blc'!$B$3:O$701,D$1,FALSE),0)</f>
        <v>22879.51</v>
      </c>
      <c r="E101" s="10"/>
      <c r="F101" s="9"/>
      <c r="G101" s="10">
        <f>SUM(D101:F101)</f>
        <v>22879.51</v>
      </c>
      <c r="H101" s="104">
        <f>IFERROR(VLOOKUP($A101,'[10]Trial Blc'!$B$3:S$701,H$1,FALSE),0)</f>
        <v>22879.51</v>
      </c>
      <c r="I101" s="104">
        <f>IFERROR(VLOOKUP($A101,'[10]Trial Blc'!$B$3:T$701,I$1,FALSE),0)</f>
        <v>22879.51</v>
      </c>
      <c r="J101" s="104">
        <f>IFERROR(VLOOKUP($A101,'[10]Trial Blc'!$B$3:U$701,J$1,FALSE),0)</f>
        <v>22879.51</v>
      </c>
      <c r="K101" s="104">
        <f>IFERROR(VLOOKUP($A101,'[10]Trial Blc'!$B$3:V$701,K$1,FALSE),0)</f>
        <v>22879.51</v>
      </c>
      <c r="L101" s="104">
        <f>IFERROR(VLOOKUP($A101,'[10]Trial Blc'!$B$3:W$701,L$1,FALSE),0)</f>
        <v>22879.51</v>
      </c>
      <c r="M101" s="104">
        <f>IFERROR(VLOOKUP($A101,'[10]Trial Blc'!$B$3:X$701,M$1,FALSE),0)</f>
        <v>22879.51</v>
      </c>
      <c r="N101" s="104">
        <f>IFERROR(VLOOKUP($A101,'[10]Trial Blc'!$B$3:Y$701,N$1,FALSE),0)</f>
        <v>22879.51</v>
      </c>
      <c r="O101" s="104">
        <f>IFERROR(VLOOKUP($A101,'[10]Trial Blc'!$B$3:Z$701,O$1,FALSE),0)</f>
        <v>22879.51</v>
      </c>
      <c r="P101" s="104">
        <f>IFERROR(VLOOKUP($A101,'[10]Trial Blc'!$B$3:AA$701,P$1,FALSE),0)</f>
        <v>22879.51</v>
      </c>
      <c r="Q101" s="104">
        <f>IFERROR(VLOOKUP($A101,'[10]Trial Blc'!$B$3:AB$701,Q$1,FALSE),0)</f>
        <v>22879.51</v>
      </c>
      <c r="R101" s="104">
        <f>IFERROR(VLOOKUP($A101,'[10]Trial Blc'!$B$3:AC$701,R$1,FALSE),0)</f>
        <v>22879.51</v>
      </c>
      <c r="S101" s="104">
        <f>IFERROR(VLOOKUP($A101,'[10]Trial Blc'!$B$3:AD$701,S$1,FALSE),0)</f>
        <v>22879.51</v>
      </c>
      <c r="T101" s="7">
        <f>AVERAGE(G101:S101)</f>
        <v>22879.510000000006</v>
      </c>
      <c r="U101" s="9"/>
      <c r="W101" s="145">
        <v>2195</v>
      </c>
      <c r="X101" s="7" t="s">
        <v>183</v>
      </c>
      <c r="Y101" s="104">
        <f>-IFERROR(VLOOKUP($W101,'[10]Trial Blc'!$B$3:AH$701,Y$1,FALSE),0)</f>
        <v>6519.82</v>
      </c>
      <c r="Z101" s="9"/>
      <c r="AA101" s="10"/>
      <c r="AB101" s="10">
        <f>SUM(Y101:AA101)</f>
        <v>6519.82</v>
      </c>
      <c r="AC101" s="104">
        <f>-IFERROR(VLOOKUP($W101,'[10]Trial Blc'!$B$3:AL$701,AC$1,FALSE),0)</f>
        <v>6587.27</v>
      </c>
      <c r="AD101" s="104">
        <f>-IFERROR(VLOOKUP($W101,'[10]Trial Blc'!$B$3:AM$701,AD$1,FALSE),0)</f>
        <v>6654.72</v>
      </c>
      <c r="AE101" s="104">
        <f>-IFERROR(VLOOKUP($W101,'[10]Trial Blc'!$B$3:AN$701,AE$1,FALSE),0)</f>
        <v>6722.17</v>
      </c>
      <c r="AF101" s="104">
        <f>-IFERROR(VLOOKUP($W101,'[10]Trial Blc'!$B$3:AO$701,AF$1,FALSE),0)</f>
        <v>6828.1</v>
      </c>
      <c r="AG101" s="104">
        <f>-IFERROR(VLOOKUP($W101,'[10]Trial Blc'!$B$3:AP$701,AG$1,FALSE),0)</f>
        <v>6934.03</v>
      </c>
      <c r="AH101" s="104">
        <f>-IFERROR(VLOOKUP($W101,'[10]Trial Blc'!$B$3:AQ$701,AH$1,FALSE),0)</f>
        <v>7039.96</v>
      </c>
      <c r="AI101" s="104">
        <f>-IFERROR(VLOOKUP($W101,'[10]Trial Blc'!$B$3:AR$701,AI$1,FALSE),0)</f>
        <v>7145.89</v>
      </c>
      <c r="AJ101" s="104">
        <f>-IFERROR(VLOOKUP($W101,'[10]Trial Blc'!$B$3:AS$701,AJ$1,FALSE),0)</f>
        <v>8636.82</v>
      </c>
      <c r="AK101" s="104">
        <f>-IFERROR(VLOOKUP($W101,'[10]Trial Blc'!$B$3:AT$701,AK$1,FALSE),0)</f>
        <v>8742.75</v>
      </c>
      <c r="AL101" s="104">
        <f>-IFERROR(VLOOKUP($W101,'[10]Trial Blc'!$B$3:AU$701,AL$1,FALSE),0)</f>
        <v>8848.68</v>
      </c>
      <c r="AM101" s="104">
        <f>-IFERROR(VLOOKUP($W101,'[10]Trial Blc'!$B$3:AV$701,AM$1,FALSE),0)</f>
        <v>8954.61</v>
      </c>
      <c r="AN101" s="104">
        <f>-IFERROR(VLOOKUP($W101,'[10]Trial Blc'!$B$3:AW$701,AN$1,FALSE),0)</f>
        <v>9060.5400000000009</v>
      </c>
      <c r="AO101" s="7">
        <f>AVERAGE(AB101:AN101)</f>
        <v>7590.412307692307</v>
      </c>
      <c r="AP101" s="9">
        <f>-'[10]A-3 COA'!K138</f>
        <v>852</v>
      </c>
    </row>
    <row r="102" spans="1:42" s="7" customFormat="1" ht="12" x14ac:dyDescent="0.3">
      <c r="A102" s="145"/>
      <c r="B102" s="8" t="s">
        <v>184</v>
      </c>
      <c r="C102" s="9"/>
      <c r="D102" s="104">
        <f>IFERROR(VLOOKUP($A102,'[10]Trial Blc'!$B$3:O$701,D$1,FALSE),0)</f>
        <v>0</v>
      </c>
      <c r="E102" s="10"/>
      <c r="F102" s="9"/>
      <c r="G102" s="10"/>
      <c r="H102" s="104">
        <f>IFERROR(VLOOKUP($A102,'[10]Trial Blc'!$B$3:S$701,H$1,FALSE),0)</f>
        <v>0</v>
      </c>
      <c r="I102" s="104">
        <f>IFERROR(VLOOKUP($A102,'[10]Trial Blc'!$B$3:T$701,I$1,FALSE),0)</f>
        <v>0</v>
      </c>
      <c r="J102" s="104">
        <f>IFERROR(VLOOKUP($A102,'[10]Trial Blc'!$B$3:U$701,J$1,FALSE),0)</f>
        <v>0</v>
      </c>
      <c r="K102" s="104">
        <f>IFERROR(VLOOKUP($A102,'[10]Trial Blc'!$B$3:V$701,K$1,FALSE),0)</f>
        <v>0</v>
      </c>
      <c r="L102" s="104">
        <f>IFERROR(VLOOKUP($A102,'[10]Trial Blc'!$B$3:W$701,L$1,FALSE),0)</f>
        <v>0</v>
      </c>
      <c r="M102" s="104">
        <f>IFERROR(VLOOKUP($A102,'[10]Trial Blc'!$B$3:X$701,M$1,FALSE),0)</f>
        <v>0</v>
      </c>
      <c r="N102" s="104">
        <f>IFERROR(VLOOKUP($A102,'[10]Trial Blc'!$B$3:Y$701,N$1,FALSE),0)</f>
        <v>0</v>
      </c>
      <c r="O102" s="104">
        <f>IFERROR(VLOOKUP($A102,'[10]Trial Blc'!$B$3:Z$701,O$1,FALSE),0)</f>
        <v>0</v>
      </c>
      <c r="P102" s="104">
        <f>IFERROR(VLOOKUP($A102,'[10]Trial Blc'!$B$3:AA$701,P$1,FALSE),0)</f>
        <v>0</v>
      </c>
      <c r="Q102" s="104">
        <f>IFERROR(VLOOKUP($A102,'[10]Trial Blc'!$B$3:AB$701,Q$1,FALSE),0)</f>
        <v>0</v>
      </c>
      <c r="R102" s="104">
        <f>IFERROR(VLOOKUP($A102,'[10]Trial Blc'!$B$3:AC$701,R$1,FALSE),0)</f>
        <v>0</v>
      </c>
      <c r="S102" s="104">
        <f>IFERROR(VLOOKUP($A102,'[10]Trial Blc'!$B$3:AD$701,S$1,FALSE),0)</f>
        <v>0</v>
      </c>
      <c r="U102" s="9"/>
      <c r="W102" s="145"/>
      <c r="X102" s="8" t="s">
        <v>184</v>
      </c>
      <c r="Y102" s="10"/>
      <c r="Z102" s="9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1"/>
      <c r="AP102" s="9"/>
    </row>
    <row r="103" spans="1:42" s="7" customFormat="1" ht="12" x14ac:dyDescent="0.3">
      <c r="A103" s="145"/>
      <c r="B103" s="7" t="s">
        <v>185</v>
      </c>
      <c r="C103" s="9"/>
      <c r="D103" s="104">
        <f>IFERROR(VLOOKUP($A103,'[10]Trial Blc'!$B$3:O$701,D$1,FALSE),0)</f>
        <v>0</v>
      </c>
      <c r="E103" s="10"/>
      <c r="F103" s="9"/>
      <c r="G103" s="10"/>
      <c r="H103" s="104">
        <f>IFERROR(VLOOKUP($A103,'[10]Trial Blc'!$B$3:S$701,H$1,FALSE),0)</f>
        <v>0</v>
      </c>
      <c r="I103" s="104">
        <f>IFERROR(VLOOKUP($A103,'[10]Trial Blc'!$B$3:T$701,I$1,FALSE),0)</f>
        <v>0</v>
      </c>
      <c r="J103" s="104">
        <f>IFERROR(VLOOKUP($A103,'[10]Trial Blc'!$B$3:U$701,J$1,FALSE),0)</f>
        <v>0</v>
      </c>
      <c r="K103" s="104">
        <f>IFERROR(VLOOKUP($A103,'[10]Trial Blc'!$B$3:V$701,K$1,FALSE),0)</f>
        <v>0</v>
      </c>
      <c r="L103" s="104">
        <f>IFERROR(VLOOKUP($A103,'[10]Trial Blc'!$B$3:W$701,L$1,FALSE),0)</f>
        <v>0</v>
      </c>
      <c r="M103" s="104">
        <f>IFERROR(VLOOKUP($A103,'[10]Trial Blc'!$B$3:X$701,M$1,FALSE),0)</f>
        <v>0</v>
      </c>
      <c r="N103" s="104">
        <f>IFERROR(VLOOKUP($A103,'[10]Trial Blc'!$B$3:Y$701,N$1,FALSE),0)</f>
        <v>0</v>
      </c>
      <c r="O103" s="104">
        <f>IFERROR(VLOOKUP($A103,'[10]Trial Blc'!$B$3:Z$701,O$1,FALSE),0)</f>
        <v>0</v>
      </c>
      <c r="P103" s="104">
        <f>IFERROR(VLOOKUP($A103,'[10]Trial Blc'!$B$3:AA$701,P$1,FALSE),0)</f>
        <v>0</v>
      </c>
      <c r="Q103" s="104">
        <f>IFERROR(VLOOKUP($A103,'[10]Trial Blc'!$B$3:AB$701,Q$1,FALSE),0)</f>
        <v>0</v>
      </c>
      <c r="R103" s="104">
        <f>IFERROR(VLOOKUP($A103,'[10]Trial Blc'!$B$3:AC$701,R$1,FALSE),0)</f>
        <v>0</v>
      </c>
      <c r="S103" s="104">
        <f>IFERROR(VLOOKUP($A103,'[10]Trial Blc'!$B$3:AD$701,S$1,FALSE),0)</f>
        <v>0</v>
      </c>
      <c r="U103" s="9"/>
      <c r="W103" s="145"/>
      <c r="Y103" s="10"/>
      <c r="Z103" s="9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1"/>
      <c r="AP103" s="9"/>
    </row>
    <row r="104" spans="1:42" s="7" customFormat="1" ht="12" x14ac:dyDescent="0.3">
      <c r="A104" s="145">
        <v>1300</v>
      </c>
      <c r="B104" s="7" t="s">
        <v>186</v>
      </c>
      <c r="C104" s="9" t="s">
        <v>187</v>
      </c>
      <c r="D104" s="104">
        <f>IFERROR(VLOOKUP($A104,'[10]Trial Blc'!$B$3:O$701,D$1,FALSE),0)</f>
        <v>4767144.75</v>
      </c>
      <c r="E104" s="10"/>
      <c r="F104" s="9"/>
      <c r="G104" s="10">
        <f>SUM(D104:F104)</f>
        <v>4767144.75</v>
      </c>
      <c r="H104" s="104">
        <f>IFERROR(VLOOKUP($A104,'[10]Trial Blc'!$B$3:S$701,H$1,FALSE),0)</f>
        <v>4769794.75</v>
      </c>
      <c r="I104" s="104">
        <f>IFERROR(VLOOKUP($A104,'[10]Trial Blc'!$B$3:T$701,I$1,FALSE),0)</f>
        <v>4769980.25</v>
      </c>
      <c r="J104" s="104">
        <f>IFERROR(VLOOKUP($A104,'[10]Trial Blc'!$B$3:U$701,J$1,FALSE),0)</f>
        <v>4769980.25</v>
      </c>
      <c r="K104" s="104">
        <f>IFERROR(VLOOKUP($A104,'[10]Trial Blc'!$B$3:V$701,K$1,FALSE),0)</f>
        <v>4769362.53</v>
      </c>
      <c r="L104" s="104">
        <f>IFERROR(VLOOKUP($A104,'[10]Trial Blc'!$B$3:W$701,L$1,FALSE),0)</f>
        <v>4769402.82</v>
      </c>
      <c r="M104" s="104">
        <f>IFERROR(VLOOKUP($A104,'[10]Trial Blc'!$B$3:X$701,M$1,FALSE),0)</f>
        <v>4776502.82</v>
      </c>
      <c r="N104" s="104">
        <f>IFERROR(VLOOKUP($A104,'[10]Trial Blc'!$B$3:Y$701,N$1,FALSE),0)</f>
        <v>4776144.8499999996</v>
      </c>
      <c r="O104" s="104">
        <f>IFERROR(VLOOKUP($A104,'[10]Trial Blc'!$B$3:Z$701,O$1,FALSE),0)</f>
        <v>4790785.21</v>
      </c>
      <c r="P104" s="104">
        <f>IFERROR(VLOOKUP($A104,'[10]Trial Blc'!$B$3:AA$701,P$1,FALSE),0)</f>
        <v>4790785.21</v>
      </c>
      <c r="Q104" s="104">
        <f>IFERROR(VLOOKUP($A104,'[10]Trial Blc'!$B$3:AB$701,Q$1,FALSE),0)</f>
        <v>4789878.84</v>
      </c>
      <c r="R104" s="104">
        <f>IFERROR(VLOOKUP($A104,'[10]Trial Blc'!$B$3:AC$701,R$1,FALSE),0)</f>
        <v>4789878.84</v>
      </c>
      <c r="S104" s="104">
        <f>IFERROR(VLOOKUP($A104,'[10]Trial Blc'!$B$3:AD$701,S$1,FALSE),0)</f>
        <v>4790193.84</v>
      </c>
      <c r="T104" s="7">
        <f>AVERAGE(G104:S104)</f>
        <v>4778448.8430769239</v>
      </c>
      <c r="U104" s="9">
        <f>+'[10]A-3 COA'!K36</f>
        <v>6766</v>
      </c>
      <c r="W104" s="145">
        <v>2060</v>
      </c>
      <c r="X104" s="7" t="s">
        <v>188</v>
      </c>
      <c r="Y104" s="104">
        <f>-IFERROR(VLOOKUP($W104,'[10]Trial Blc'!$B$3:AH$701,Y$1,FALSE),0)</f>
        <v>4287109.3099999996</v>
      </c>
      <c r="Z104" s="9"/>
      <c r="AA104" s="10"/>
      <c r="AB104" s="10">
        <f>SUM(Y104:AA104)</f>
        <v>4287109.3099999996</v>
      </c>
      <c r="AC104" s="104">
        <f>-IFERROR(VLOOKUP($W104,'[10]Trial Blc'!$B$3:AL$701,AC$1,FALSE),0)</f>
        <v>4299563.08</v>
      </c>
      <c r="AD104" s="104">
        <f>-IFERROR(VLOOKUP($W104,'[10]Trial Blc'!$B$3:AM$701,AD$1,FALSE),0)</f>
        <v>4312017.33</v>
      </c>
      <c r="AE104" s="104">
        <f>-IFERROR(VLOOKUP($W104,'[10]Trial Blc'!$B$3:AN$701,AE$1,FALSE),0)</f>
        <v>4324471.58</v>
      </c>
      <c r="AF104" s="104">
        <f>-IFERROR(VLOOKUP($W104,'[10]Trial Blc'!$B$3:AO$701,AF$1,FALSE),0)</f>
        <v>4336308.1100000003</v>
      </c>
      <c r="AG104" s="104">
        <f>-IFERROR(VLOOKUP($W104,'[10]Trial Blc'!$B$3:AP$701,AG$1,FALSE),0)</f>
        <v>4348760.8600000003</v>
      </c>
      <c r="AH104" s="104">
        <f>-IFERROR(VLOOKUP($W104,'[10]Trial Blc'!$B$3:AQ$701,AH$1,FALSE),0)</f>
        <v>4361232.1399999997</v>
      </c>
      <c r="AI104" s="104">
        <f>-IFERROR(VLOOKUP($W104,'[10]Trial Blc'!$B$3:AR$701,AI$1,FALSE),0)</f>
        <v>4373345.45</v>
      </c>
      <c r="AJ104" s="104">
        <f>-IFERROR(VLOOKUP($W104,'[10]Trial Blc'!$B$3:AS$701,AJ$1,FALSE),0)</f>
        <v>4385017.22</v>
      </c>
      <c r="AK104" s="104">
        <f>-IFERROR(VLOOKUP($W104,'[10]Trial Blc'!$B$3:AT$701,AK$1,FALSE),0)</f>
        <v>4397525.8</v>
      </c>
      <c r="AL104" s="104">
        <f>-IFERROR(VLOOKUP($W104,'[10]Trial Blc'!$B$3:AU$701,AL$1,FALSE),0)</f>
        <v>4409128.01</v>
      </c>
      <c r="AM104" s="104">
        <f>-IFERROR(VLOOKUP($W104,'[10]Trial Blc'!$B$3:AV$701,AM$1,FALSE),0)</f>
        <v>4421634.22</v>
      </c>
      <c r="AN104" s="104">
        <f>-IFERROR(VLOOKUP($W104,'[10]Trial Blc'!$B$3:AW$701,AN$1,FALSE),0)</f>
        <v>4434141.25</v>
      </c>
      <c r="AO104" s="7">
        <f>AVERAGE(AB104:AN104)</f>
        <v>4360788.7969230767</v>
      </c>
      <c r="AP104" s="9">
        <f>-'[10]A-3 COA'!K112</f>
        <v>100</v>
      </c>
    </row>
    <row r="105" spans="1:42" s="7" customFormat="1" ht="12" x14ac:dyDescent="0.3">
      <c r="A105" s="145">
        <v>1330</v>
      </c>
      <c r="B105" s="7" t="s">
        <v>189</v>
      </c>
      <c r="C105" s="9" t="s">
        <v>190</v>
      </c>
      <c r="D105" s="104">
        <f>IFERROR(VLOOKUP($A105,'[10]Trial Blc'!$B$3:O$701,D$1,FALSE),0)</f>
        <v>1712.44</v>
      </c>
      <c r="E105" s="10"/>
      <c r="F105" s="9"/>
      <c r="G105" s="10">
        <f>SUM(D105:F105)</f>
        <v>1712.44</v>
      </c>
      <c r="H105" s="104">
        <f>IFERROR(VLOOKUP($A105,'[10]Trial Blc'!$B$3:S$701,H$1,FALSE),0)</f>
        <v>1712.44</v>
      </c>
      <c r="I105" s="104">
        <f>IFERROR(VLOOKUP($A105,'[10]Trial Blc'!$B$3:T$701,I$1,FALSE),0)</f>
        <v>1712.44</v>
      </c>
      <c r="J105" s="104">
        <f>IFERROR(VLOOKUP($A105,'[10]Trial Blc'!$B$3:U$701,J$1,FALSE),0)</f>
        <v>1712.44</v>
      </c>
      <c r="K105" s="104">
        <f>IFERROR(VLOOKUP($A105,'[10]Trial Blc'!$B$3:V$701,K$1,FALSE),0)</f>
        <v>1712.44</v>
      </c>
      <c r="L105" s="104">
        <f>IFERROR(VLOOKUP($A105,'[10]Trial Blc'!$B$3:W$701,L$1,FALSE),0)</f>
        <v>1712.44</v>
      </c>
      <c r="M105" s="104">
        <f>IFERROR(VLOOKUP($A105,'[10]Trial Blc'!$B$3:X$701,M$1,FALSE),0)</f>
        <v>1712.44</v>
      </c>
      <c r="N105" s="104">
        <f>IFERROR(VLOOKUP($A105,'[10]Trial Blc'!$B$3:Y$701,N$1,FALSE),0)</f>
        <v>1712.44</v>
      </c>
      <c r="O105" s="104">
        <f>IFERROR(VLOOKUP($A105,'[10]Trial Blc'!$B$3:Z$701,O$1,FALSE),0)</f>
        <v>21262.44</v>
      </c>
      <c r="P105" s="104">
        <f>IFERROR(VLOOKUP($A105,'[10]Trial Blc'!$B$3:AA$701,P$1,FALSE),0)</f>
        <v>21262.44</v>
      </c>
      <c r="Q105" s="104">
        <f>IFERROR(VLOOKUP($A105,'[10]Trial Blc'!$B$3:AB$701,Q$1,FALSE),0)</f>
        <v>21262.44</v>
      </c>
      <c r="R105" s="104">
        <f>IFERROR(VLOOKUP($A105,'[10]Trial Blc'!$B$3:AC$701,R$1,FALSE),0)</f>
        <v>21262.44</v>
      </c>
      <c r="S105" s="104">
        <f>IFERROR(VLOOKUP($A105,'[10]Trial Blc'!$B$3:AD$701,S$1,FALSE),0)</f>
        <v>21262.44</v>
      </c>
      <c r="T105" s="7">
        <f>AVERAGE(G105:S105)</f>
        <v>9231.67076923077</v>
      </c>
      <c r="U105" s="9">
        <f>+'[10]A-3 COA'!K38</f>
        <v>12031</v>
      </c>
      <c r="W105" s="145">
        <v>2090</v>
      </c>
      <c r="X105" s="7" t="s">
        <v>191</v>
      </c>
      <c r="Y105" s="104">
        <f>-IFERROR(VLOOKUP($W105,'[10]Trial Blc'!$B$3:AH$701,Y$1,FALSE),0)</f>
        <v>365.45</v>
      </c>
      <c r="Z105" s="9"/>
      <c r="AA105" s="10"/>
      <c r="AB105" s="10">
        <f>SUM(Y105:AA105)</f>
        <v>365.45</v>
      </c>
      <c r="AC105" s="104">
        <f>-IFERROR(VLOOKUP($W105,'[10]Trial Blc'!$B$3:AL$701,AC$1,FALSE),0)</f>
        <v>372.59</v>
      </c>
      <c r="AD105" s="104">
        <f>-IFERROR(VLOOKUP($W105,'[10]Trial Blc'!$B$3:AM$701,AD$1,FALSE),0)</f>
        <v>379.73</v>
      </c>
      <c r="AE105" s="104">
        <f>-IFERROR(VLOOKUP($W105,'[10]Trial Blc'!$B$3:AN$701,AE$1,FALSE),0)</f>
        <v>386.87</v>
      </c>
      <c r="AF105" s="104">
        <f>-IFERROR(VLOOKUP($W105,'[10]Trial Blc'!$B$3:AO$701,AF$1,FALSE),0)</f>
        <v>394.01</v>
      </c>
      <c r="AG105" s="104">
        <f>-IFERROR(VLOOKUP($W105,'[10]Trial Blc'!$B$3:AP$701,AG$1,FALSE),0)</f>
        <v>401.15</v>
      </c>
      <c r="AH105" s="104">
        <f>-IFERROR(VLOOKUP($W105,'[10]Trial Blc'!$B$3:AQ$701,AH$1,FALSE),0)</f>
        <v>408.29</v>
      </c>
      <c r="AI105" s="104">
        <f>-IFERROR(VLOOKUP($W105,'[10]Trial Blc'!$B$3:AR$701,AI$1,FALSE),0)</f>
        <v>415.43</v>
      </c>
      <c r="AJ105" s="104">
        <f>-IFERROR(VLOOKUP($W105,'[10]Trial Blc'!$B$3:AS$701,AJ$1,FALSE),0)</f>
        <v>2866.24</v>
      </c>
      <c r="AK105" s="104">
        <f>-IFERROR(VLOOKUP($W105,'[10]Trial Blc'!$B$3:AT$701,AK$1,FALSE),0)</f>
        <v>2954.83</v>
      </c>
      <c r="AL105" s="104">
        <f>-IFERROR(VLOOKUP($W105,'[10]Trial Blc'!$B$3:AU$701,AL$1,FALSE),0)</f>
        <v>3043.42</v>
      </c>
      <c r="AM105" s="104">
        <f>-IFERROR(VLOOKUP($W105,'[10]Trial Blc'!$B$3:AV$701,AM$1,FALSE),0)</f>
        <v>3132.01</v>
      </c>
      <c r="AN105" s="104">
        <f>-IFERROR(VLOOKUP($W105,'[10]Trial Blc'!$B$3:AW$701,AN$1,FALSE),0)</f>
        <v>3220.6</v>
      </c>
      <c r="AO105" s="7">
        <f>AVERAGE(AB105:AN105)</f>
        <v>1410.8169230769231</v>
      </c>
      <c r="AP105" s="9">
        <f>-'[10]A-3 COA'!K114</f>
        <v>1504</v>
      </c>
    </row>
    <row r="106" spans="1:42" s="7" customFormat="1" ht="12" x14ac:dyDescent="0.3">
      <c r="A106" s="149"/>
      <c r="D106" s="104">
        <f>IFERROR(VLOOKUP($A106,'[10]Trial Blc'!$B$3:O$701,D$1,FALSE),0)</f>
        <v>0</v>
      </c>
      <c r="E106" s="10"/>
      <c r="F106" s="9"/>
      <c r="G106" s="10"/>
      <c r="H106" s="104">
        <f>IFERROR(VLOOKUP($A106,'[10]Trial Blc'!$B$3:S$701,H$1,FALSE),0)</f>
        <v>0</v>
      </c>
      <c r="I106" s="104">
        <f>IFERROR(VLOOKUP($A106,'[10]Trial Blc'!$B$3:T$701,I$1,FALSE),0)</f>
        <v>0</v>
      </c>
      <c r="J106" s="104">
        <f>IFERROR(VLOOKUP($A106,'[10]Trial Blc'!$B$3:U$701,J$1,FALSE),0)</f>
        <v>0</v>
      </c>
      <c r="K106" s="104">
        <f>IFERROR(VLOOKUP($A106,'[10]Trial Blc'!$B$3:V$701,K$1,FALSE),0)</f>
        <v>0</v>
      </c>
      <c r="L106" s="104">
        <f>IFERROR(VLOOKUP($A106,'[10]Trial Blc'!$B$3:W$701,L$1,FALSE),0)</f>
        <v>0</v>
      </c>
      <c r="M106" s="104">
        <f>IFERROR(VLOOKUP($A106,'[10]Trial Blc'!$B$3:X$701,M$1,FALSE),0)</f>
        <v>0</v>
      </c>
      <c r="N106" s="104">
        <f>IFERROR(VLOOKUP($A106,'[10]Trial Blc'!$B$3:Y$701,N$1,FALSE),0)</f>
        <v>0</v>
      </c>
      <c r="O106" s="104">
        <f>IFERROR(VLOOKUP($A106,'[10]Trial Blc'!$B$3:Z$701,O$1,FALSE),0)</f>
        <v>0</v>
      </c>
      <c r="P106" s="104">
        <f>IFERROR(VLOOKUP($A106,'[10]Trial Blc'!$B$3:AA$701,P$1,FALSE),0)</f>
        <v>0</v>
      </c>
      <c r="Q106" s="104">
        <f>IFERROR(VLOOKUP($A106,'[10]Trial Blc'!$B$3:AB$701,Q$1,FALSE),0)</f>
        <v>0</v>
      </c>
      <c r="R106" s="104">
        <f>IFERROR(VLOOKUP($A106,'[10]Trial Blc'!$B$3:AC$701,R$1,FALSE),0)</f>
        <v>0</v>
      </c>
      <c r="S106" s="104">
        <f>IFERROR(VLOOKUP($A106,'[10]Trial Blc'!$B$3:AD$701,S$1,FALSE),0)</f>
        <v>0</v>
      </c>
      <c r="U106" s="9"/>
      <c r="W106" s="149"/>
      <c r="Y106" s="104">
        <f>-IFERROR(VLOOKUP($W106,'[10]Trial Blc'!$B$3:AH$701,Y$1,FALSE),0)</f>
        <v>0</v>
      </c>
      <c r="Z106" s="9"/>
      <c r="AA106" s="10"/>
      <c r="AB106" s="10"/>
      <c r="AC106" s="104">
        <f>-IFERROR(VLOOKUP($W106,'[10]Trial Blc'!$B$3:AL$701,AC$1,FALSE),0)</f>
        <v>0</v>
      </c>
      <c r="AD106" s="104">
        <f>-IFERROR(VLOOKUP($W106,'[10]Trial Blc'!$B$3:AM$701,AD$1,FALSE),0)</f>
        <v>0</v>
      </c>
      <c r="AE106" s="104">
        <f>-IFERROR(VLOOKUP($W106,'[10]Trial Blc'!$B$3:AN$701,AE$1,FALSE),0)</f>
        <v>0</v>
      </c>
      <c r="AF106" s="104">
        <f>-IFERROR(VLOOKUP($W106,'[10]Trial Blc'!$B$3:AO$701,AF$1,FALSE),0)</f>
        <v>0</v>
      </c>
      <c r="AG106" s="104">
        <f>-IFERROR(VLOOKUP($W106,'[10]Trial Blc'!$B$3:AP$701,AG$1,FALSE),0)</f>
        <v>0</v>
      </c>
      <c r="AH106" s="104">
        <f>-IFERROR(VLOOKUP($W106,'[10]Trial Blc'!$B$3:AQ$701,AH$1,FALSE),0)</f>
        <v>0</v>
      </c>
      <c r="AI106" s="104">
        <f>-IFERROR(VLOOKUP($W106,'[10]Trial Blc'!$B$3:AR$701,AI$1,FALSE),0)</f>
        <v>0</v>
      </c>
      <c r="AJ106" s="104">
        <f>-IFERROR(VLOOKUP($W106,'[10]Trial Blc'!$B$3:AS$701,AJ$1,FALSE),0)</f>
        <v>0</v>
      </c>
      <c r="AK106" s="104">
        <f>-IFERROR(VLOOKUP($W106,'[10]Trial Blc'!$B$3:AT$701,AK$1,FALSE),0)</f>
        <v>0</v>
      </c>
      <c r="AL106" s="104">
        <f>-IFERROR(VLOOKUP($W106,'[10]Trial Blc'!$B$3:AU$701,AL$1,FALSE),0)</f>
        <v>0</v>
      </c>
      <c r="AM106" s="104">
        <f>-IFERROR(VLOOKUP($W106,'[10]Trial Blc'!$B$3:AV$701,AM$1,FALSE),0)</f>
        <v>0</v>
      </c>
      <c r="AN106" s="104">
        <f>-IFERROR(VLOOKUP($W106,'[10]Trial Blc'!$B$3:AW$701,AN$1,FALSE),0)</f>
        <v>0</v>
      </c>
      <c r="AO106" s="11"/>
      <c r="AP106" s="9"/>
    </row>
    <row r="107" spans="1:42" s="7" customFormat="1" ht="12" x14ac:dyDescent="0.3">
      <c r="A107" s="145">
        <v>1400</v>
      </c>
      <c r="B107" s="7" t="s">
        <v>192</v>
      </c>
      <c r="C107" s="9" t="s">
        <v>193</v>
      </c>
      <c r="D107" s="104">
        <f>IFERROR(VLOOKUP($A107,'[10]Trial Blc'!$B$3:O$701,D$1,FALSE),0)</f>
        <v>2114847.2599999998</v>
      </c>
      <c r="E107" s="10"/>
      <c r="F107" s="9"/>
      <c r="G107" s="10">
        <f>SUM(D107:F107)</f>
        <v>2114847.2599999998</v>
      </c>
      <c r="H107" s="104">
        <f>IFERROR(VLOOKUP($A107,'[10]Trial Blc'!$B$3:S$701,H$1,FALSE),0)</f>
        <v>2114847.2599999998</v>
      </c>
      <c r="I107" s="104">
        <f>IFERROR(VLOOKUP($A107,'[10]Trial Blc'!$B$3:T$701,I$1,FALSE),0)</f>
        <v>2115049.2599999998</v>
      </c>
      <c r="J107" s="104">
        <f>IFERROR(VLOOKUP($A107,'[10]Trial Blc'!$B$3:U$701,J$1,FALSE),0)</f>
        <v>2146458.4</v>
      </c>
      <c r="K107" s="104">
        <f>IFERROR(VLOOKUP($A107,'[10]Trial Blc'!$B$3:V$701,K$1,FALSE),0)</f>
        <v>2155586.63</v>
      </c>
      <c r="L107" s="104">
        <f>IFERROR(VLOOKUP($A107,'[10]Trial Blc'!$B$3:W$701,L$1,FALSE),0)</f>
        <v>2156138.02</v>
      </c>
      <c r="M107" s="104">
        <f>IFERROR(VLOOKUP($A107,'[10]Trial Blc'!$B$3:X$701,M$1,FALSE),0)</f>
        <v>2156258.89</v>
      </c>
      <c r="N107" s="104">
        <f>IFERROR(VLOOKUP($A107,'[10]Trial Blc'!$B$3:Y$701,N$1,FALSE),0)</f>
        <v>2156910.4700000002</v>
      </c>
      <c r="O107" s="104">
        <f>IFERROR(VLOOKUP($A107,'[10]Trial Blc'!$B$3:Z$701,O$1,FALSE),0)</f>
        <v>1814234.68</v>
      </c>
      <c r="P107" s="104">
        <f>IFERROR(VLOOKUP($A107,'[10]Trial Blc'!$B$3:AA$701,P$1,FALSE),0)</f>
        <v>1815251.36</v>
      </c>
      <c r="Q107" s="104">
        <f>IFERROR(VLOOKUP($A107,'[10]Trial Blc'!$B$3:AB$701,Q$1,FALSE),0)</f>
        <v>1815302.1</v>
      </c>
      <c r="R107" s="104">
        <f>IFERROR(VLOOKUP($A107,'[10]Trial Blc'!$B$3:AC$701,R$1,FALSE),0)</f>
        <v>1894452.02</v>
      </c>
      <c r="S107" s="104">
        <f>IFERROR(VLOOKUP($A107,'[10]Trial Blc'!$B$3:AD$701,S$1,FALSE),0)</f>
        <v>1900555.51</v>
      </c>
      <c r="T107" s="7">
        <f>AVERAGE(G107:S107)</f>
        <v>2027376.296923077</v>
      </c>
      <c r="U107" s="9">
        <f>SUM('[10]A-3 COA'!K47:K52)</f>
        <v>-198494</v>
      </c>
      <c r="W107" s="145">
        <v>2160</v>
      </c>
      <c r="X107" s="7" t="s">
        <v>194</v>
      </c>
      <c r="Y107" s="104">
        <f>-IFERROR(VLOOKUP($W107,'[10]Trial Blc'!$B$3:AH$701,Y$1,FALSE),0)</f>
        <v>1021237.09</v>
      </c>
      <c r="Z107" s="9"/>
      <c r="AA107" s="10"/>
      <c r="AB107" s="10">
        <f>SUM(Y107:AA107)</f>
        <v>1021237.09</v>
      </c>
      <c r="AC107" s="104">
        <f>-IFERROR(VLOOKUP($W107,'[10]Trial Blc'!$B$3:AL$701,AC$1,FALSE),0)</f>
        <v>1031028.07</v>
      </c>
      <c r="AD107" s="104">
        <f>-IFERROR(VLOOKUP($W107,'[10]Trial Blc'!$B$3:AM$701,AD$1,FALSE),0)</f>
        <v>1040819.98</v>
      </c>
      <c r="AE107" s="104">
        <f>-IFERROR(VLOOKUP($W107,'[10]Trial Blc'!$B$3:AN$701,AE$1,FALSE),0)</f>
        <v>1027816.22</v>
      </c>
      <c r="AF107" s="104">
        <f>-IFERROR(VLOOKUP($W107,'[10]Trial Blc'!$B$3:AO$701,AF$1,FALSE),0)</f>
        <v>1037021.58</v>
      </c>
      <c r="AG107" s="104">
        <f>-IFERROR(VLOOKUP($W107,'[10]Trial Blc'!$B$3:AP$701,AG$1,FALSE),0)</f>
        <v>1046210.36</v>
      </c>
      <c r="AH107" s="104">
        <f>-IFERROR(VLOOKUP($W107,'[10]Trial Blc'!$B$3:AQ$701,AH$1,FALSE),0)</f>
        <v>1056193.06</v>
      </c>
      <c r="AI107" s="104">
        <f>-IFERROR(VLOOKUP($W107,'[10]Trial Blc'!$B$3:AR$701,AI$1,FALSE),0)</f>
        <v>1065354.93</v>
      </c>
      <c r="AJ107" s="104">
        <f>-IFERROR(VLOOKUP($W107,'[10]Trial Blc'!$B$3:AS$701,AJ$1,FALSE),0)</f>
        <v>756603.86</v>
      </c>
      <c r="AK107" s="104">
        <f>-IFERROR(VLOOKUP($W107,'[10]Trial Blc'!$B$3:AT$701,AK$1,FALSE),0)</f>
        <v>763817.9</v>
      </c>
      <c r="AL107" s="104">
        <f>-IFERROR(VLOOKUP($W107,'[10]Trial Blc'!$B$3:AU$701,AL$1,FALSE),0)</f>
        <v>770695.16</v>
      </c>
      <c r="AM107" s="104">
        <f>-IFERROR(VLOOKUP($W107,'[10]Trial Blc'!$B$3:AV$701,AM$1,FALSE),0)</f>
        <v>745911.87</v>
      </c>
      <c r="AN107" s="104">
        <f>-IFERROR(VLOOKUP($W107,'[10]Trial Blc'!$B$3:AW$701,AN$1,FALSE),0)</f>
        <v>754710.76</v>
      </c>
      <c r="AO107" s="7">
        <f>AVERAGE(AB107:AN107)</f>
        <v>932109.29538461519</v>
      </c>
      <c r="AP107" s="9">
        <f>-SUM('[10]A-3 COA'!K129:K136)</f>
        <v>-192596</v>
      </c>
    </row>
    <row r="108" spans="1:42" s="11" customFormat="1" ht="12" x14ac:dyDescent="0.3">
      <c r="A108" s="155">
        <v>1395</v>
      </c>
      <c r="C108" s="12" t="s">
        <v>195</v>
      </c>
      <c r="D108" s="104">
        <f>IFERROR(VLOOKUP($A108,'[10]Trial Blc'!$B$3:O$701,D$1,FALSE),0)</f>
        <v>0</v>
      </c>
      <c r="E108" s="10"/>
      <c r="F108" s="10"/>
      <c r="G108" s="10"/>
      <c r="H108" s="104">
        <f>IFERROR(VLOOKUP($A108,'[10]Trial Blc'!$B$3:S$701,H$1,FALSE),0)</f>
        <v>0</v>
      </c>
      <c r="I108" s="104">
        <f>IFERROR(VLOOKUP($A108,'[10]Trial Blc'!$B$3:T$701,I$1,FALSE),0)</f>
        <v>0</v>
      </c>
      <c r="J108" s="104">
        <f>IFERROR(VLOOKUP($A108,'[10]Trial Blc'!$B$3:U$701,J$1,FALSE),0)</f>
        <v>0</v>
      </c>
      <c r="K108" s="104">
        <f>IFERROR(VLOOKUP($A108,'[10]Trial Blc'!$B$3:V$701,K$1,FALSE),0)</f>
        <v>0</v>
      </c>
      <c r="L108" s="104">
        <f>IFERROR(VLOOKUP($A108,'[10]Trial Blc'!$B$3:W$701,L$1,FALSE),0)</f>
        <v>0</v>
      </c>
      <c r="M108" s="104">
        <f>IFERROR(VLOOKUP($A108,'[10]Trial Blc'!$B$3:X$701,M$1,FALSE),0)</f>
        <v>0</v>
      </c>
      <c r="N108" s="104">
        <f>IFERROR(VLOOKUP($A108,'[10]Trial Blc'!$B$3:Y$701,N$1,FALSE),0)</f>
        <v>0</v>
      </c>
      <c r="O108" s="104">
        <f>IFERROR(VLOOKUP($A108,'[10]Trial Blc'!$B$3:Z$701,O$1,FALSE),0)</f>
        <v>0</v>
      </c>
      <c r="P108" s="104">
        <f>IFERROR(VLOOKUP($A108,'[10]Trial Blc'!$B$3:AA$701,P$1,FALSE),0)</f>
        <v>0</v>
      </c>
      <c r="Q108" s="104">
        <f>IFERROR(VLOOKUP($A108,'[10]Trial Blc'!$B$3:AB$701,Q$1,FALSE),0)</f>
        <v>0</v>
      </c>
      <c r="R108" s="104">
        <f>IFERROR(VLOOKUP($A108,'[10]Trial Blc'!$B$3:AC$701,R$1,FALSE),0)</f>
        <v>0</v>
      </c>
      <c r="S108" s="104">
        <f>IFERROR(VLOOKUP($A108,'[10]Trial Blc'!$B$3:AD$701,S$1,FALSE),0)</f>
        <v>0</v>
      </c>
      <c r="T108" s="7"/>
      <c r="U108" s="10"/>
      <c r="V108" s="7"/>
      <c r="W108" s="155"/>
      <c r="X108" s="218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P108" s="16"/>
    </row>
    <row r="109" spans="1:42" s="7" customFormat="1" ht="10.5" x14ac:dyDescent="0.25">
      <c r="A109" s="153"/>
      <c r="C109" s="18" t="s">
        <v>81</v>
      </c>
      <c r="D109" s="167">
        <f>SUM(D107:D108)</f>
        <v>2114847.2599999998</v>
      </c>
      <c r="E109" s="167"/>
      <c r="F109" s="167"/>
      <c r="G109" s="167">
        <f t="shared" ref="G109:S109" si="20">SUM(G107:G108)</f>
        <v>2114847.2599999998</v>
      </c>
      <c r="H109" s="167">
        <f t="shared" si="20"/>
        <v>2114847.2599999998</v>
      </c>
      <c r="I109" s="167">
        <f t="shared" si="20"/>
        <v>2115049.2599999998</v>
      </c>
      <c r="J109" s="167">
        <f t="shared" si="20"/>
        <v>2146458.4</v>
      </c>
      <c r="K109" s="167">
        <f t="shared" si="20"/>
        <v>2155586.63</v>
      </c>
      <c r="L109" s="167">
        <f t="shared" si="20"/>
        <v>2156138.02</v>
      </c>
      <c r="M109" s="167">
        <f t="shared" si="20"/>
        <v>2156258.89</v>
      </c>
      <c r="N109" s="167">
        <f t="shared" si="20"/>
        <v>2156910.4700000002</v>
      </c>
      <c r="O109" s="167">
        <f t="shared" si="20"/>
        <v>1814234.68</v>
      </c>
      <c r="P109" s="167">
        <f t="shared" si="20"/>
        <v>1815251.36</v>
      </c>
      <c r="Q109" s="167">
        <f t="shared" si="20"/>
        <v>1815302.1</v>
      </c>
      <c r="R109" s="167">
        <f t="shared" si="20"/>
        <v>1894452.02</v>
      </c>
      <c r="S109" s="167">
        <f t="shared" si="20"/>
        <v>1900555.51</v>
      </c>
      <c r="U109" s="167"/>
      <c r="W109" s="153"/>
      <c r="X109" s="20" t="s">
        <v>81</v>
      </c>
      <c r="Y109" s="10">
        <f>SUM(Y107:Y108)</f>
        <v>1021237.09</v>
      </c>
      <c r="Z109" s="10">
        <f>SUM(Z107:Z108)</f>
        <v>0</v>
      </c>
      <c r="AA109" s="10"/>
      <c r="AB109" s="10">
        <f t="shared" ref="AB109:AN109" si="21">SUM(AB107:AB108)</f>
        <v>1021237.09</v>
      </c>
      <c r="AC109" s="10">
        <f t="shared" si="21"/>
        <v>1031028.07</v>
      </c>
      <c r="AD109" s="10">
        <f t="shared" si="21"/>
        <v>1040819.98</v>
      </c>
      <c r="AE109" s="10">
        <f t="shared" si="21"/>
        <v>1027816.22</v>
      </c>
      <c r="AF109" s="10">
        <f t="shared" si="21"/>
        <v>1037021.58</v>
      </c>
      <c r="AG109" s="10">
        <f t="shared" si="21"/>
        <v>1046210.36</v>
      </c>
      <c r="AH109" s="10">
        <f t="shared" si="21"/>
        <v>1056193.06</v>
      </c>
      <c r="AI109" s="10">
        <f t="shared" si="21"/>
        <v>1065354.93</v>
      </c>
      <c r="AJ109" s="10">
        <f t="shared" si="21"/>
        <v>756603.86</v>
      </c>
      <c r="AK109" s="10">
        <f t="shared" si="21"/>
        <v>763817.9</v>
      </c>
      <c r="AL109" s="10">
        <f t="shared" si="21"/>
        <v>770695.16</v>
      </c>
      <c r="AM109" s="10">
        <f t="shared" si="21"/>
        <v>745911.87</v>
      </c>
      <c r="AN109" s="10">
        <f t="shared" si="21"/>
        <v>754710.76</v>
      </c>
      <c r="AO109" s="7">
        <f>AVERAGE(AB109:AN109)</f>
        <v>932109.29538461519</v>
      </c>
      <c r="AP109" s="10">
        <f>SUM(AP107:AP108)</f>
        <v>-192596</v>
      </c>
    </row>
    <row r="110" spans="1:42" s="7" customFormat="1" ht="12" x14ac:dyDescent="0.3">
      <c r="A110" s="145">
        <v>1410</v>
      </c>
      <c r="B110" s="7" t="s">
        <v>197</v>
      </c>
      <c r="C110" s="9" t="s">
        <v>539</v>
      </c>
      <c r="D110" s="104">
        <f>IFERROR(VLOOKUP($A110,'[10]Trial Blc'!$B$3:O$701,D$1,FALSE),0)</f>
        <v>11351.25</v>
      </c>
      <c r="E110" s="10"/>
      <c r="F110" s="9"/>
      <c r="G110" s="10">
        <f>SUM(D110:F110)</f>
        <v>11351.25</v>
      </c>
      <c r="H110" s="104">
        <f>IFERROR(VLOOKUP($A110,'[10]Trial Blc'!$B$3:S$701,H$1,FALSE),0)</f>
        <v>11351.25</v>
      </c>
      <c r="I110" s="104">
        <f>IFERROR(VLOOKUP($A110,'[10]Trial Blc'!$B$3:T$701,I$1,FALSE),0)</f>
        <v>11351.25</v>
      </c>
      <c r="J110" s="104">
        <f>IFERROR(VLOOKUP($A110,'[10]Trial Blc'!$B$3:U$701,J$1,FALSE),0)</f>
        <v>11351.25</v>
      </c>
      <c r="K110" s="104">
        <f>IFERROR(VLOOKUP($A110,'[10]Trial Blc'!$B$3:V$701,K$1,FALSE),0)</f>
        <v>11351.25</v>
      </c>
      <c r="L110" s="104">
        <f>IFERROR(VLOOKUP($A110,'[10]Trial Blc'!$B$3:W$701,L$1,FALSE),0)</f>
        <v>11351.25</v>
      </c>
      <c r="M110" s="104">
        <f>IFERROR(VLOOKUP($A110,'[10]Trial Blc'!$B$3:X$701,M$1,FALSE),0)</f>
        <v>11351.25</v>
      </c>
      <c r="N110" s="104">
        <f>IFERROR(VLOOKUP($A110,'[10]Trial Blc'!$B$3:Y$701,N$1,FALSE),0)</f>
        <v>11351.25</v>
      </c>
      <c r="O110" s="104">
        <f>IFERROR(VLOOKUP($A110,'[10]Trial Blc'!$B$3:Z$701,O$1,FALSE),0)</f>
        <v>11351.25</v>
      </c>
      <c r="P110" s="104">
        <f>IFERROR(VLOOKUP($A110,'[10]Trial Blc'!$B$3:AA$701,P$1,FALSE),0)</f>
        <v>11351.25</v>
      </c>
      <c r="Q110" s="104">
        <f>IFERROR(VLOOKUP($A110,'[10]Trial Blc'!$B$3:AB$701,Q$1,FALSE),0)</f>
        <v>11351.25</v>
      </c>
      <c r="R110" s="104">
        <f>IFERROR(VLOOKUP($A110,'[10]Trial Blc'!$B$3:AC$701,R$1,FALSE),0)</f>
        <v>11351.25</v>
      </c>
      <c r="S110" s="104">
        <f>IFERROR(VLOOKUP($A110,'[10]Trial Blc'!$B$3:AD$701,S$1,FALSE),0)</f>
        <v>2465964.31</v>
      </c>
      <c r="T110" s="7">
        <f>AVERAGE(G110:S110)</f>
        <v>200167.63923076924</v>
      </c>
      <c r="U110" s="9"/>
      <c r="W110" s="145">
        <v>2170</v>
      </c>
      <c r="X110" s="11" t="s">
        <v>199</v>
      </c>
      <c r="Y110" s="104">
        <f>-IFERROR(VLOOKUP($W110,'[10]Trial Blc'!$B$3:AH$701,Y$1,FALSE),0)</f>
        <v>-12138.18</v>
      </c>
      <c r="Z110" s="9"/>
      <c r="AA110" s="10"/>
      <c r="AB110" s="10">
        <f>SUM(Y110:AA110)</f>
        <v>-12138.18</v>
      </c>
      <c r="AC110" s="104">
        <f>-IFERROR(VLOOKUP($W110,'[10]Trial Blc'!$B$3:AL$701,AC$1,FALSE),0)</f>
        <v>-12111.15</v>
      </c>
      <c r="AD110" s="104">
        <f>-IFERROR(VLOOKUP($W110,'[10]Trial Blc'!$B$3:AM$701,AD$1,FALSE),0)</f>
        <v>-12084.12</v>
      </c>
      <c r="AE110" s="104">
        <f>-IFERROR(VLOOKUP($W110,'[10]Trial Blc'!$B$3:AN$701,AE$1,FALSE),0)</f>
        <v>-12057.09</v>
      </c>
      <c r="AF110" s="104">
        <f>-IFERROR(VLOOKUP($W110,'[10]Trial Blc'!$B$3:AO$701,AF$1,FALSE),0)</f>
        <v>-12030.06</v>
      </c>
      <c r="AG110" s="104">
        <f>-IFERROR(VLOOKUP($W110,'[10]Trial Blc'!$B$3:AP$701,AG$1,FALSE),0)</f>
        <v>-12003.03</v>
      </c>
      <c r="AH110" s="104">
        <f>-IFERROR(VLOOKUP($W110,'[10]Trial Blc'!$B$3:AQ$701,AH$1,FALSE),0)</f>
        <v>-11976</v>
      </c>
      <c r="AI110" s="104">
        <f>-IFERROR(VLOOKUP($W110,'[10]Trial Blc'!$B$3:AR$701,AI$1,FALSE),0)</f>
        <v>-11948.97</v>
      </c>
      <c r="AJ110" s="104">
        <f>-IFERROR(VLOOKUP($W110,'[10]Trial Blc'!$B$3:AS$701,AJ$1,FALSE),0)</f>
        <v>-11921.94</v>
      </c>
      <c r="AK110" s="104">
        <f>-IFERROR(VLOOKUP($W110,'[10]Trial Blc'!$B$3:AT$701,AK$1,FALSE),0)</f>
        <v>-11894.91</v>
      </c>
      <c r="AL110" s="104">
        <f>-IFERROR(VLOOKUP($W110,'[10]Trial Blc'!$B$3:AU$701,AL$1,FALSE),0)</f>
        <v>-11867.88</v>
      </c>
      <c r="AM110" s="104">
        <f>-IFERROR(VLOOKUP($W110,'[10]Trial Blc'!$B$3:AV$701,AM$1,FALSE),0)</f>
        <v>-11840.85</v>
      </c>
      <c r="AN110" s="104">
        <f>-IFERROR(VLOOKUP($W110,'[10]Trial Blc'!$B$3:AW$701,AN$1,FALSE),0)</f>
        <v>-5969.5</v>
      </c>
      <c r="AO110" s="7">
        <f>AVERAGE(AB110:AN110)</f>
        <v>-11526.436923076924</v>
      </c>
      <c r="AP110" s="9"/>
    </row>
    <row r="111" spans="1:42" s="7" customFormat="1" ht="12" x14ac:dyDescent="0.3">
      <c r="A111" s="145">
        <v>1420</v>
      </c>
      <c r="B111" s="7" t="s">
        <v>200</v>
      </c>
      <c r="C111" s="9" t="s">
        <v>201</v>
      </c>
      <c r="D111" s="104">
        <f>IFERROR(VLOOKUP($A111,'[10]Trial Blc'!$B$3:O$701,D$1,FALSE),0)</f>
        <v>647707.54</v>
      </c>
      <c r="E111" s="10"/>
      <c r="F111" s="9"/>
      <c r="G111" s="10">
        <f>SUM(D111:F111)</f>
        <v>647707.54</v>
      </c>
      <c r="H111" s="104">
        <f>IFERROR(VLOOKUP($A111,'[10]Trial Blc'!$B$3:S$701,H$1,FALSE),0)</f>
        <v>647707.54</v>
      </c>
      <c r="I111" s="104">
        <f>IFERROR(VLOOKUP($A111,'[10]Trial Blc'!$B$3:T$701,I$1,FALSE),0)</f>
        <v>647707.54</v>
      </c>
      <c r="J111" s="104">
        <f>IFERROR(VLOOKUP($A111,'[10]Trial Blc'!$B$3:U$701,J$1,FALSE),0)</f>
        <v>647707.54</v>
      </c>
      <c r="K111" s="104">
        <f>IFERROR(VLOOKUP($A111,'[10]Trial Blc'!$B$3:V$701,K$1,FALSE),0)</f>
        <v>647707.54</v>
      </c>
      <c r="L111" s="104">
        <f>IFERROR(VLOOKUP($A111,'[10]Trial Blc'!$B$3:W$701,L$1,FALSE),0)</f>
        <v>647707.54</v>
      </c>
      <c r="M111" s="104">
        <f>IFERROR(VLOOKUP($A111,'[10]Trial Blc'!$B$3:X$701,M$1,FALSE),0)</f>
        <v>647707.54</v>
      </c>
      <c r="N111" s="104">
        <f>IFERROR(VLOOKUP($A111,'[10]Trial Blc'!$B$3:Y$701,N$1,FALSE),0)</f>
        <v>647707.54</v>
      </c>
      <c r="O111" s="104">
        <f>IFERROR(VLOOKUP($A111,'[10]Trial Blc'!$B$3:Z$701,O$1,FALSE),0)</f>
        <v>647707.54</v>
      </c>
      <c r="P111" s="104">
        <f>IFERROR(VLOOKUP($A111,'[10]Trial Blc'!$B$3:AA$701,P$1,FALSE),0)</f>
        <v>647707.54</v>
      </c>
      <c r="Q111" s="104">
        <f>IFERROR(VLOOKUP($A111,'[10]Trial Blc'!$B$3:AB$701,Q$1,FALSE),0)</f>
        <v>647707.54</v>
      </c>
      <c r="R111" s="104">
        <f>IFERROR(VLOOKUP($A111,'[10]Trial Blc'!$B$3:AC$701,R$1,FALSE),0)</f>
        <v>647707.54</v>
      </c>
      <c r="S111" s="104">
        <f>IFERROR(VLOOKUP($A111,'[10]Trial Blc'!$B$3:AD$701,S$1,FALSE),0)</f>
        <v>647707.54</v>
      </c>
      <c r="T111" s="7">
        <f>AVERAGE(G111:S111)</f>
        <v>647707.53999999992</v>
      </c>
      <c r="U111" s="9"/>
      <c r="W111" s="145">
        <v>2180</v>
      </c>
      <c r="X111" s="11" t="s">
        <v>202</v>
      </c>
      <c r="Y111" s="104">
        <f>-IFERROR(VLOOKUP($W111,'[10]Trial Blc'!$B$3:AH$701,Y$1,FALSE),0)</f>
        <v>678583.73</v>
      </c>
      <c r="Z111" s="9"/>
      <c r="AA111" s="10"/>
      <c r="AB111" s="10">
        <f>SUM(Y111:AA111)</f>
        <v>678583.73</v>
      </c>
      <c r="AC111" s="104">
        <f>-IFERROR(VLOOKUP($W111,'[10]Trial Blc'!$B$3:AL$701,AC$1,FALSE),0)</f>
        <v>680382.92</v>
      </c>
      <c r="AD111" s="104">
        <f>-IFERROR(VLOOKUP($W111,'[10]Trial Blc'!$B$3:AM$701,AD$1,FALSE),0)</f>
        <v>682182.11</v>
      </c>
      <c r="AE111" s="104">
        <f>-IFERROR(VLOOKUP($W111,'[10]Trial Blc'!$B$3:AN$701,AE$1,FALSE),0)</f>
        <v>683981.3</v>
      </c>
      <c r="AF111" s="104">
        <f>-IFERROR(VLOOKUP($W111,'[10]Trial Blc'!$B$3:AO$701,AF$1,FALSE),0)</f>
        <v>685780.49</v>
      </c>
      <c r="AG111" s="104">
        <f>-IFERROR(VLOOKUP($W111,'[10]Trial Blc'!$B$3:AP$701,AG$1,FALSE),0)</f>
        <v>687579.68</v>
      </c>
      <c r="AH111" s="104">
        <f>-IFERROR(VLOOKUP($W111,'[10]Trial Blc'!$B$3:AQ$701,AH$1,FALSE),0)</f>
        <v>689378.87</v>
      </c>
      <c r="AI111" s="104">
        <f>-IFERROR(VLOOKUP($W111,'[10]Trial Blc'!$B$3:AR$701,AI$1,FALSE),0)</f>
        <v>691178.06</v>
      </c>
      <c r="AJ111" s="104">
        <f>-IFERROR(VLOOKUP($W111,'[10]Trial Blc'!$B$3:AS$701,AJ$1,FALSE),0)</f>
        <v>678666.25</v>
      </c>
      <c r="AK111" s="104">
        <f>-IFERROR(VLOOKUP($W111,'[10]Trial Blc'!$B$3:AT$701,AK$1,FALSE),0)</f>
        <v>680465.44</v>
      </c>
      <c r="AL111" s="104">
        <f>-IFERROR(VLOOKUP($W111,'[10]Trial Blc'!$B$3:AU$701,AL$1,FALSE),0)</f>
        <v>682264.63</v>
      </c>
      <c r="AM111" s="104">
        <f>-IFERROR(VLOOKUP($W111,'[10]Trial Blc'!$B$3:AV$701,AM$1,FALSE),0)</f>
        <v>684063.82</v>
      </c>
      <c r="AN111" s="104">
        <f>-IFERROR(VLOOKUP($W111,'[10]Trial Blc'!$B$3:AW$701,AN$1,FALSE),0)</f>
        <v>685863.01</v>
      </c>
      <c r="AO111" s="7">
        <f>AVERAGE(AB111:AN111)</f>
        <v>683874.63923076924</v>
      </c>
      <c r="AP111" s="9">
        <f>-'[10]A-3 COA'!K137</f>
        <v>-8807</v>
      </c>
    </row>
    <row r="112" spans="1:42" s="7" customFormat="1" ht="12" x14ac:dyDescent="0.3">
      <c r="A112" s="145">
        <v>1440</v>
      </c>
      <c r="B112" s="7" t="s">
        <v>203</v>
      </c>
      <c r="C112" s="9" t="s">
        <v>204</v>
      </c>
      <c r="D112" s="104">
        <f>IFERROR(VLOOKUP($A112,'[10]Trial Blc'!$B$3:O$701,D$1,FALSE),0)</f>
        <v>21377.64</v>
      </c>
      <c r="E112" s="10"/>
      <c r="F112" s="9"/>
      <c r="G112" s="10">
        <f>SUM(D112:F112)</f>
        <v>21377.64</v>
      </c>
      <c r="H112" s="104">
        <f>IFERROR(VLOOKUP($A112,'[10]Trial Blc'!$B$3:S$701,H$1,FALSE),0)</f>
        <v>21377.64</v>
      </c>
      <c r="I112" s="104">
        <f>IFERROR(VLOOKUP($A112,'[10]Trial Blc'!$B$3:T$701,I$1,FALSE),0)</f>
        <v>21377.64</v>
      </c>
      <c r="J112" s="104">
        <f>IFERROR(VLOOKUP($A112,'[10]Trial Blc'!$B$3:U$701,J$1,FALSE),0)</f>
        <v>21377.64</v>
      </c>
      <c r="K112" s="104">
        <f>IFERROR(VLOOKUP($A112,'[10]Trial Blc'!$B$3:V$701,K$1,FALSE),0)</f>
        <v>21377.64</v>
      </c>
      <c r="L112" s="104">
        <f>IFERROR(VLOOKUP($A112,'[10]Trial Blc'!$B$3:W$701,L$1,FALSE),0)</f>
        <v>21377.64</v>
      </c>
      <c r="M112" s="104">
        <f>IFERROR(VLOOKUP($A112,'[10]Trial Blc'!$B$3:X$701,M$1,FALSE),0)</f>
        <v>21377.64</v>
      </c>
      <c r="N112" s="104">
        <f>IFERROR(VLOOKUP($A112,'[10]Trial Blc'!$B$3:Y$701,N$1,FALSE),0)</f>
        <v>21377.64</v>
      </c>
      <c r="O112" s="104">
        <f>IFERROR(VLOOKUP($A112,'[10]Trial Blc'!$B$3:Z$701,O$1,FALSE),0)</f>
        <v>9377.64</v>
      </c>
      <c r="P112" s="104">
        <f>IFERROR(VLOOKUP($A112,'[10]Trial Blc'!$B$3:AA$701,P$1,FALSE),0)</f>
        <v>9377.64</v>
      </c>
      <c r="Q112" s="104">
        <f>IFERROR(VLOOKUP($A112,'[10]Trial Blc'!$B$3:AB$701,Q$1,FALSE),0)</f>
        <v>9377.64</v>
      </c>
      <c r="R112" s="104">
        <f>IFERROR(VLOOKUP($A112,'[10]Trial Blc'!$B$3:AC$701,R$1,FALSE),0)</f>
        <v>9377.64</v>
      </c>
      <c r="S112" s="104">
        <f>IFERROR(VLOOKUP($A112,'[10]Trial Blc'!$B$3:AD$701,S$1,FALSE),0)</f>
        <v>9377.64</v>
      </c>
      <c r="T112" s="7">
        <f>AVERAGE(G112:S112)</f>
        <v>16762.25538461539</v>
      </c>
      <c r="U112" s="9">
        <f>+'[10]A-3 COA'!K53</f>
        <v>-7385</v>
      </c>
      <c r="W112" s="145">
        <v>2200</v>
      </c>
      <c r="X112" s="11" t="s">
        <v>205</v>
      </c>
      <c r="Y112" s="104">
        <f>-IFERROR(VLOOKUP($W112,'[10]Trial Blc'!$B$3:AH$701,Y$1,FALSE),0)</f>
        <v>7749.46</v>
      </c>
      <c r="Z112" s="9"/>
      <c r="AA112" s="10"/>
      <c r="AB112" s="10">
        <f>SUM(Y112:AA112)</f>
        <v>7749.46</v>
      </c>
      <c r="AC112" s="104">
        <f>-IFERROR(VLOOKUP($W112,'[10]Trial Blc'!$B$3:AL$701,AC$1,FALSE),0)</f>
        <v>7848.43</v>
      </c>
      <c r="AD112" s="104">
        <f>-IFERROR(VLOOKUP($W112,'[10]Trial Blc'!$B$3:AM$701,AD$1,FALSE),0)</f>
        <v>7947.4</v>
      </c>
      <c r="AE112" s="104">
        <f>-IFERROR(VLOOKUP($W112,'[10]Trial Blc'!$B$3:AN$701,AE$1,FALSE),0)</f>
        <v>8046.37</v>
      </c>
      <c r="AF112" s="104">
        <f>-IFERROR(VLOOKUP($W112,'[10]Trial Blc'!$B$3:AO$701,AF$1,FALSE),0)</f>
        <v>8145.34</v>
      </c>
      <c r="AG112" s="104">
        <f>-IFERROR(VLOOKUP($W112,'[10]Trial Blc'!$B$3:AP$701,AG$1,FALSE),0)</f>
        <v>8244.31</v>
      </c>
      <c r="AH112" s="104">
        <f>-IFERROR(VLOOKUP($W112,'[10]Trial Blc'!$B$3:AQ$701,AH$1,FALSE),0)</f>
        <v>8343.2800000000007</v>
      </c>
      <c r="AI112" s="104">
        <f>-IFERROR(VLOOKUP($W112,'[10]Trial Blc'!$B$3:AR$701,AI$1,FALSE),0)</f>
        <v>8442.25</v>
      </c>
      <c r="AJ112" s="104">
        <f>-IFERROR(VLOOKUP($W112,'[10]Trial Blc'!$B$3:AS$701,AJ$1,FALSE),0)</f>
        <v>4525.22</v>
      </c>
      <c r="AK112" s="104">
        <f>-IFERROR(VLOOKUP($W112,'[10]Trial Blc'!$B$3:AT$701,AK$1,FALSE),0)</f>
        <v>4568.63</v>
      </c>
      <c r="AL112" s="104">
        <f>-IFERROR(VLOOKUP($W112,'[10]Trial Blc'!$B$3:AU$701,AL$1,FALSE),0)</f>
        <v>4612.04</v>
      </c>
      <c r="AM112" s="104">
        <f>-IFERROR(VLOOKUP($W112,'[10]Trial Blc'!$B$3:AV$701,AM$1,FALSE),0)</f>
        <v>4655.45</v>
      </c>
      <c r="AN112" s="104">
        <f>-IFERROR(VLOOKUP($W112,'[10]Trial Blc'!$B$3:AW$701,AN$1,FALSE),0)</f>
        <v>4698.8599999999997</v>
      </c>
      <c r="AO112" s="7">
        <f>AVERAGE(AB112:AN112)</f>
        <v>6755.9261538461533</v>
      </c>
      <c r="AP112" s="9">
        <f>-'[10]A-3 COA'!K139</f>
        <v>-2471</v>
      </c>
    </row>
    <row r="113" spans="1:42" s="7" customFormat="1" ht="12" x14ac:dyDescent="0.3">
      <c r="A113" s="145"/>
      <c r="B113" s="8" t="s">
        <v>206</v>
      </c>
      <c r="C113" s="9"/>
      <c r="D113" s="104">
        <f>IFERROR(VLOOKUP($A113,'[10]Trial Blc'!$B$3:O$701,D$1,FALSE),0)</f>
        <v>0</v>
      </c>
      <c r="E113" s="10"/>
      <c r="F113" s="9"/>
      <c r="G113" s="10"/>
      <c r="H113" s="104">
        <f>IFERROR(VLOOKUP($A113,'[10]Trial Blc'!$B$3:S$701,H$1,FALSE),0)</f>
        <v>0</v>
      </c>
      <c r="I113" s="104">
        <f>IFERROR(VLOOKUP($A113,'[10]Trial Blc'!$B$3:T$701,I$1,FALSE),0)</f>
        <v>0</v>
      </c>
      <c r="J113" s="104">
        <f>IFERROR(VLOOKUP($A113,'[10]Trial Blc'!$B$3:U$701,J$1,FALSE),0)</f>
        <v>0</v>
      </c>
      <c r="K113" s="104">
        <f>IFERROR(VLOOKUP($A113,'[10]Trial Blc'!$B$3:V$701,K$1,FALSE),0)</f>
        <v>0</v>
      </c>
      <c r="L113" s="104">
        <f>IFERROR(VLOOKUP($A113,'[10]Trial Blc'!$B$3:W$701,L$1,FALSE),0)</f>
        <v>0</v>
      </c>
      <c r="M113" s="104">
        <f>IFERROR(VLOOKUP($A113,'[10]Trial Blc'!$B$3:X$701,M$1,FALSE),0)</f>
        <v>0</v>
      </c>
      <c r="N113" s="104">
        <f>IFERROR(VLOOKUP($A113,'[10]Trial Blc'!$B$3:Y$701,N$1,FALSE),0)</f>
        <v>0</v>
      </c>
      <c r="O113" s="104">
        <f>IFERROR(VLOOKUP($A113,'[10]Trial Blc'!$B$3:Z$701,O$1,FALSE),0)</f>
        <v>0</v>
      </c>
      <c r="P113" s="104">
        <f>IFERROR(VLOOKUP($A113,'[10]Trial Blc'!$B$3:AA$701,P$1,FALSE),0)</f>
        <v>0</v>
      </c>
      <c r="Q113" s="104">
        <f>IFERROR(VLOOKUP($A113,'[10]Trial Blc'!$B$3:AB$701,Q$1,FALSE),0)</f>
        <v>0</v>
      </c>
      <c r="R113" s="104">
        <f>IFERROR(VLOOKUP($A113,'[10]Trial Blc'!$B$3:AC$701,R$1,FALSE),0)</f>
        <v>0</v>
      </c>
      <c r="S113" s="104">
        <f>IFERROR(VLOOKUP($A113,'[10]Trial Blc'!$B$3:AD$701,S$1,FALSE),0)</f>
        <v>0</v>
      </c>
      <c r="U113" s="9"/>
      <c r="W113" s="145"/>
      <c r="X113" s="11"/>
      <c r="Y113" s="104">
        <f>-IFERROR(VLOOKUP($W113,'[10]Trial Blc'!$B$3:AH$701,Y$1,FALSE),0)</f>
        <v>0</v>
      </c>
      <c r="Z113" s="9"/>
      <c r="AA113" s="10"/>
      <c r="AB113" s="10"/>
      <c r="AC113" s="104">
        <f>-IFERROR(VLOOKUP($W113,'[10]Trial Blc'!$B$3:AL$701,AC$1,FALSE),0)</f>
        <v>0</v>
      </c>
      <c r="AD113" s="104">
        <f>-IFERROR(VLOOKUP($W113,'[10]Trial Blc'!$B$3:AM$701,AD$1,FALSE),0)</f>
        <v>0</v>
      </c>
      <c r="AE113" s="104">
        <f>-IFERROR(VLOOKUP($W113,'[10]Trial Blc'!$B$3:AN$701,AE$1,FALSE),0)</f>
        <v>0</v>
      </c>
      <c r="AF113" s="104">
        <f>-IFERROR(VLOOKUP($W113,'[10]Trial Blc'!$B$3:AO$701,AF$1,FALSE),0)</f>
        <v>0</v>
      </c>
      <c r="AG113" s="104">
        <f>-IFERROR(VLOOKUP($W113,'[10]Trial Blc'!$B$3:AP$701,AG$1,FALSE),0)</f>
        <v>0</v>
      </c>
      <c r="AH113" s="104">
        <f>-IFERROR(VLOOKUP($W113,'[10]Trial Blc'!$B$3:AQ$701,AH$1,FALSE),0)</f>
        <v>0</v>
      </c>
      <c r="AI113" s="104">
        <f>-IFERROR(VLOOKUP($W113,'[10]Trial Blc'!$B$3:AR$701,AI$1,FALSE),0)</f>
        <v>0</v>
      </c>
      <c r="AJ113" s="104">
        <f>-IFERROR(VLOOKUP($W113,'[10]Trial Blc'!$B$3:AS$701,AJ$1,FALSE),0)</f>
        <v>0</v>
      </c>
      <c r="AK113" s="104">
        <f>-IFERROR(VLOOKUP($W113,'[10]Trial Blc'!$B$3:AT$701,AK$1,FALSE),0)</f>
        <v>0</v>
      </c>
      <c r="AL113" s="104">
        <f>-IFERROR(VLOOKUP($W113,'[10]Trial Blc'!$B$3:AU$701,AL$1,FALSE),0)</f>
        <v>0</v>
      </c>
      <c r="AM113" s="104">
        <f>-IFERROR(VLOOKUP($W113,'[10]Trial Blc'!$B$3:AV$701,AM$1,FALSE),0)</f>
        <v>0</v>
      </c>
      <c r="AN113" s="104">
        <f>-IFERROR(VLOOKUP($W113,'[10]Trial Blc'!$B$3:AW$701,AN$1,FALSE),0)</f>
        <v>0</v>
      </c>
      <c r="AO113" s="11"/>
      <c r="AP113" s="9"/>
    </row>
    <row r="114" spans="1:42" s="7" customFormat="1" ht="12" x14ac:dyDescent="0.3">
      <c r="A114" s="145">
        <v>1275</v>
      </c>
      <c r="B114" s="11" t="s">
        <v>207</v>
      </c>
      <c r="C114" s="9" t="s">
        <v>208</v>
      </c>
      <c r="D114" s="104">
        <f>IFERROR(VLOOKUP($A114,'[10]Trial Blc'!$B$3:O$701,D$1,FALSE),0)</f>
        <v>203893.98</v>
      </c>
      <c r="E114" s="10"/>
      <c r="F114" s="9"/>
      <c r="G114" s="10">
        <f t="shared" ref="G114:G122" si="22">SUM(D114:F114)</f>
        <v>203893.98</v>
      </c>
      <c r="H114" s="104">
        <f>IFERROR(VLOOKUP($A114,'[10]Trial Blc'!$B$3:S$701,H$1,FALSE),0)</f>
        <v>203893.98</v>
      </c>
      <c r="I114" s="104">
        <f>IFERROR(VLOOKUP($A114,'[10]Trial Blc'!$B$3:T$701,I$1,FALSE),0)</f>
        <v>203893.98</v>
      </c>
      <c r="J114" s="104">
        <f>IFERROR(VLOOKUP($A114,'[10]Trial Blc'!$B$3:U$701,J$1,FALSE),0)</f>
        <v>203893.98</v>
      </c>
      <c r="K114" s="104">
        <f>IFERROR(VLOOKUP($A114,'[10]Trial Blc'!$B$3:V$701,K$1,FALSE),0)</f>
        <v>203893.98</v>
      </c>
      <c r="L114" s="104">
        <f>IFERROR(VLOOKUP($A114,'[10]Trial Blc'!$B$3:W$701,L$1,FALSE),0)</f>
        <v>203893.98</v>
      </c>
      <c r="M114" s="104">
        <f>IFERROR(VLOOKUP($A114,'[10]Trial Blc'!$B$3:X$701,M$1,FALSE),0)</f>
        <v>203893.98</v>
      </c>
      <c r="N114" s="104">
        <f>IFERROR(VLOOKUP($A114,'[10]Trial Blc'!$B$3:Y$701,N$1,FALSE),0)</f>
        <v>203893.98</v>
      </c>
      <c r="O114" s="104">
        <f>IFERROR(VLOOKUP($A114,'[10]Trial Blc'!$B$3:Z$701,O$1,FALSE),0)</f>
        <v>158434.98000000001</v>
      </c>
      <c r="P114" s="104">
        <f>IFERROR(VLOOKUP($A114,'[10]Trial Blc'!$B$3:AA$701,P$1,FALSE),0)</f>
        <v>158434.98000000001</v>
      </c>
      <c r="Q114" s="104">
        <f>IFERROR(VLOOKUP($A114,'[10]Trial Blc'!$B$3:AB$701,Q$1,FALSE),0)</f>
        <v>158434.98000000001</v>
      </c>
      <c r="R114" s="104">
        <f>IFERROR(VLOOKUP($A114,'[10]Trial Blc'!$B$3:AC$701,R$1,FALSE),0)</f>
        <v>158434.98000000001</v>
      </c>
      <c r="S114" s="104">
        <f>IFERROR(VLOOKUP($A114,'[10]Trial Blc'!$B$3:AD$701,S$1,FALSE),0)</f>
        <v>158434.98000000001</v>
      </c>
      <c r="T114" s="7">
        <f t="shared" ref="T114:T122" si="23">AVERAGE(G114:S114)</f>
        <v>186409.74923076926</v>
      </c>
      <c r="U114" s="9">
        <f>+'[10]A-3 COA'!K34</f>
        <v>-27975</v>
      </c>
      <c r="W114" s="145"/>
      <c r="X114" s="11"/>
      <c r="Y114" s="104">
        <f>-IFERROR(VLOOKUP($W114,'[10]Trial Blc'!$B$3:AH$701,Y$1,FALSE),0)</f>
        <v>0</v>
      </c>
      <c r="Z114" s="9"/>
      <c r="AA114" s="10"/>
      <c r="AB114" s="10">
        <f t="shared" ref="AB114:AB122" si="24">SUM(Y114:AA114)</f>
        <v>0</v>
      </c>
      <c r="AC114" s="104">
        <f>-IFERROR(VLOOKUP($W114,'[10]Trial Blc'!$B$3:AL$701,AC$1,FALSE),0)</f>
        <v>0</v>
      </c>
      <c r="AD114" s="104">
        <f>-IFERROR(VLOOKUP($W114,'[10]Trial Blc'!$B$3:AM$701,AD$1,FALSE),0)</f>
        <v>0</v>
      </c>
      <c r="AE114" s="104">
        <f>-IFERROR(VLOOKUP($W114,'[10]Trial Blc'!$B$3:AN$701,AE$1,FALSE),0)</f>
        <v>0</v>
      </c>
      <c r="AF114" s="104">
        <f>-IFERROR(VLOOKUP($W114,'[10]Trial Blc'!$B$3:AO$701,AF$1,FALSE),0)</f>
        <v>0</v>
      </c>
      <c r="AG114" s="104">
        <f>-IFERROR(VLOOKUP($W114,'[10]Trial Blc'!$B$3:AP$701,AG$1,FALSE),0)</f>
        <v>0</v>
      </c>
      <c r="AH114" s="104">
        <f>-IFERROR(VLOOKUP($W114,'[10]Trial Blc'!$B$3:AQ$701,AH$1,FALSE),0)</f>
        <v>0</v>
      </c>
      <c r="AI114" s="104">
        <f>-IFERROR(VLOOKUP($W114,'[10]Trial Blc'!$B$3:AR$701,AI$1,FALSE),0)</f>
        <v>0</v>
      </c>
      <c r="AJ114" s="104">
        <f>-IFERROR(VLOOKUP($W114,'[10]Trial Blc'!$B$3:AS$701,AJ$1,FALSE),0)</f>
        <v>0</v>
      </c>
      <c r="AK114" s="104">
        <f>-IFERROR(VLOOKUP($W114,'[10]Trial Blc'!$B$3:AT$701,AK$1,FALSE),0)</f>
        <v>0</v>
      </c>
      <c r="AL114" s="104">
        <f>-IFERROR(VLOOKUP($W114,'[10]Trial Blc'!$B$3:AU$701,AL$1,FALSE),0)</f>
        <v>0</v>
      </c>
      <c r="AM114" s="104">
        <f>-IFERROR(VLOOKUP($W114,'[10]Trial Blc'!$B$3:AV$701,AM$1,FALSE),0)</f>
        <v>0</v>
      </c>
      <c r="AN114" s="104">
        <f>-IFERROR(VLOOKUP($W114,'[10]Trial Blc'!$B$3:AW$701,AN$1,FALSE),0)</f>
        <v>0</v>
      </c>
      <c r="AO114" s="11"/>
      <c r="AP114" s="9"/>
    </row>
    <row r="115" spans="1:42" s="7" customFormat="1" ht="12" x14ac:dyDescent="0.3">
      <c r="A115" s="145">
        <v>1310</v>
      </c>
      <c r="B115" s="11" t="s">
        <v>651</v>
      </c>
      <c r="C115" s="9" t="s">
        <v>210</v>
      </c>
      <c r="D115" s="104">
        <f>IFERROR(VLOOKUP($A115,'[10]Trial Blc'!$B$3:O$701,D$1,FALSE),0)</f>
        <v>120.93</v>
      </c>
      <c r="E115" s="10"/>
      <c r="F115" s="9"/>
      <c r="G115" s="10">
        <f t="shared" si="22"/>
        <v>120.93</v>
      </c>
      <c r="H115" s="104">
        <f>IFERROR(VLOOKUP($A115,'[10]Trial Blc'!$B$3:S$701,H$1,FALSE),0)</f>
        <v>120.93</v>
      </c>
      <c r="I115" s="104">
        <f>IFERROR(VLOOKUP($A115,'[10]Trial Blc'!$B$3:T$701,I$1,FALSE),0)</f>
        <v>120.93</v>
      </c>
      <c r="J115" s="104">
        <f>IFERROR(VLOOKUP($A115,'[10]Trial Blc'!$B$3:U$701,J$1,FALSE),0)</f>
        <v>120.93</v>
      </c>
      <c r="K115" s="104">
        <f>IFERROR(VLOOKUP($A115,'[10]Trial Blc'!$B$3:V$701,K$1,FALSE),0)</f>
        <v>120.93</v>
      </c>
      <c r="L115" s="104">
        <f>IFERROR(VLOOKUP($A115,'[10]Trial Blc'!$B$3:W$701,L$1,FALSE),0)</f>
        <v>120.93</v>
      </c>
      <c r="M115" s="104">
        <f>IFERROR(VLOOKUP($A115,'[10]Trial Blc'!$B$3:X$701,M$1,FALSE),0)</f>
        <v>120.93</v>
      </c>
      <c r="N115" s="104">
        <f>IFERROR(VLOOKUP($A115,'[10]Trial Blc'!$B$3:Y$701,N$1,FALSE),0)</f>
        <v>120.93</v>
      </c>
      <c r="O115" s="104">
        <f>IFERROR(VLOOKUP($A115,'[10]Trial Blc'!$B$3:Z$701,O$1,FALSE),0)</f>
        <v>120.93</v>
      </c>
      <c r="P115" s="104">
        <f>IFERROR(VLOOKUP($A115,'[10]Trial Blc'!$B$3:AA$701,P$1,FALSE),0)</f>
        <v>120.93</v>
      </c>
      <c r="Q115" s="104">
        <f>IFERROR(VLOOKUP($A115,'[10]Trial Blc'!$B$3:AB$701,Q$1,FALSE),0)</f>
        <v>120.93</v>
      </c>
      <c r="R115" s="104">
        <f>IFERROR(VLOOKUP($A115,'[10]Trial Blc'!$B$3:AC$701,R$1,FALSE),0)</f>
        <v>120.93</v>
      </c>
      <c r="S115" s="104">
        <f>IFERROR(VLOOKUP($A115,'[10]Trial Blc'!$B$3:AD$701,S$1,FALSE),0)</f>
        <v>120.93</v>
      </c>
      <c r="T115" s="7">
        <f t="shared" si="23"/>
        <v>120.93000000000005</v>
      </c>
      <c r="U115" s="9"/>
      <c r="W115" s="145">
        <v>2070</v>
      </c>
      <c r="X115" s="11" t="s">
        <v>211</v>
      </c>
      <c r="Y115" s="104">
        <f>-IFERROR(VLOOKUP($W115,'[10]Trial Blc'!$B$3:AH$701,Y$1,FALSE),0)</f>
        <v>5.24</v>
      </c>
      <c r="Z115" s="9"/>
      <c r="AA115" s="10"/>
      <c r="AB115" s="10">
        <f t="shared" si="24"/>
        <v>5.24</v>
      </c>
      <c r="AC115" s="104">
        <f>-IFERROR(VLOOKUP($W115,'[10]Trial Blc'!$B$3:AL$701,AC$1,FALSE),0)</f>
        <v>5.56</v>
      </c>
      <c r="AD115" s="104">
        <f>-IFERROR(VLOOKUP($W115,'[10]Trial Blc'!$B$3:AM$701,AD$1,FALSE),0)</f>
        <v>5.88</v>
      </c>
      <c r="AE115" s="104">
        <f>-IFERROR(VLOOKUP($W115,'[10]Trial Blc'!$B$3:AN$701,AE$1,FALSE),0)</f>
        <v>6.2</v>
      </c>
      <c r="AF115" s="104">
        <f>-IFERROR(VLOOKUP($W115,'[10]Trial Blc'!$B$3:AO$701,AF$1,FALSE),0)</f>
        <v>6.52</v>
      </c>
      <c r="AG115" s="104">
        <f>-IFERROR(VLOOKUP($W115,'[10]Trial Blc'!$B$3:AP$701,AG$1,FALSE),0)</f>
        <v>6.84</v>
      </c>
      <c r="AH115" s="104">
        <f>-IFERROR(VLOOKUP($W115,'[10]Trial Blc'!$B$3:AQ$701,AH$1,FALSE),0)</f>
        <v>7.16</v>
      </c>
      <c r="AI115" s="104">
        <f>-IFERROR(VLOOKUP($W115,'[10]Trial Blc'!$B$3:AR$701,AI$1,FALSE),0)</f>
        <v>7.48</v>
      </c>
      <c r="AJ115" s="104">
        <f>-IFERROR(VLOOKUP($W115,'[10]Trial Blc'!$B$3:AS$701,AJ$1,FALSE),0)</f>
        <v>7.8</v>
      </c>
      <c r="AK115" s="104">
        <f>-IFERROR(VLOOKUP($W115,'[10]Trial Blc'!$B$3:AT$701,AK$1,FALSE),0)</f>
        <v>8.1199999999999992</v>
      </c>
      <c r="AL115" s="104">
        <f>-IFERROR(VLOOKUP($W115,'[10]Trial Blc'!$B$3:AU$701,AL$1,FALSE),0)</f>
        <v>8.44</v>
      </c>
      <c r="AM115" s="104">
        <f>-IFERROR(VLOOKUP($W115,'[10]Trial Blc'!$B$3:AV$701,AM$1,FALSE),0)</f>
        <v>8.76</v>
      </c>
      <c r="AN115" s="104">
        <f>-IFERROR(VLOOKUP($W115,'[10]Trial Blc'!$B$3:AW$701,AN$1,FALSE),0)</f>
        <v>9.08</v>
      </c>
      <c r="AO115" s="7">
        <f t="shared" ref="AO115:AO122" si="25">AVERAGE(AB115:AN115)</f>
        <v>7.16</v>
      </c>
      <c r="AP115" s="9"/>
    </row>
    <row r="116" spans="1:42" s="7" customFormat="1" ht="12" x14ac:dyDescent="0.3">
      <c r="A116" s="149">
        <v>1385</v>
      </c>
      <c r="B116" s="7" t="s">
        <v>212</v>
      </c>
      <c r="C116" s="7" t="s">
        <v>213</v>
      </c>
      <c r="D116" s="104">
        <f>IFERROR(VLOOKUP($A116,'[10]Trial Blc'!$B$3:O$701,D$1,FALSE),0)</f>
        <v>12507.97</v>
      </c>
      <c r="E116" s="10"/>
      <c r="G116" s="10">
        <f t="shared" si="22"/>
        <v>12507.97</v>
      </c>
      <c r="H116" s="104">
        <f>IFERROR(VLOOKUP($A116,'[10]Trial Blc'!$B$3:S$701,H$1,FALSE),0)</f>
        <v>12507.97</v>
      </c>
      <c r="I116" s="104">
        <f>IFERROR(VLOOKUP($A116,'[10]Trial Blc'!$B$3:T$701,I$1,FALSE),0)</f>
        <v>12507.97</v>
      </c>
      <c r="J116" s="104">
        <f>IFERROR(VLOOKUP($A116,'[10]Trial Blc'!$B$3:U$701,J$1,FALSE),0)</f>
        <v>12507.97</v>
      </c>
      <c r="K116" s="104">
        <f>IFERROR(VLOOKUP($A116,'[10]Trial Blc'!$B$3:V$701,K$1,FALSE),0)</f>
        <v>12507.97</v>
      </c>
      <c r="L116" s="104">
        <f>IFERROR(VLOOKUP($A116,'[10]Trial Blc'!$B$3:W$701,L$1,FALSE),0)</f>
        <v>24569.16</v>
      </c>
      <c r="M116" s="104">
        <f>IFERROR(VLOOKUP($A116,'[10]Trial Blc'!$B$3:X$701,M$1,FALSE),0)</f>
        <v>24569.16</v>
      </c>
      <c r="N116" s="104">
        <f>IFERROR(VLOOKUP($A116,'[10]Trial Blc'!$B$3:Y$701,N$1,FALSE),0)</f>
        <v>24569.16</v>
      </c>
      <c r="O116" s="104">
        <f>IFERROR(VLOOKUP($A116,'[10]Trial Blc'!$B$3:Z$701,O$1,FALSE),0)</f>
        <v>16416.18</v>
      </c>
      <c r="P116" s="104">
        <f>IFERROR(VLOOKUP($A116,'[10]Trial Blc'!$B$3:AA$701,P$1,FALSE),0)</f>
        <v>16555.71</v>
      </c>
      <c r="Q116" s="104">
        <f>IFERROR(VLOOKUP($A116,'[10]Trial Blc'!$B$3:AB$701,Q$1,FALSE),0)</f>
        <v>16555.71</v>
      </c>
      <c r="R116" s="104">
        <f>IFERROR(VLOOKUP($A116,'[10]Trial Blc'!$B$3:AC$701,R$1,FALSE),0)</f>
        <v>16555.71</v>
      </c>
      <c r="S116" s="104">
        <f>IFERROR(VLOOKUP($A116,'[10]Trial Blc'!$B$3:AD$701,S$1,FALSE),0)</f>
        <v>16555.71</v>
      </c>
      <c r="T116" s="7">
        <f t="shared" si="23"/>
        <v>16837.411538461536</v>
      </c>
      <c r="U116" s="7">
        <f>+'[10]A-3 COA'!K46</f>
        <v>-8986</v>
      </c>
      <c r="W116" s="149">
        <v>2145</v>
      </c>
      <c r="X116" s="11" t="s">
        <v>214</v>
      </c>
      <c r="Y116" s="104">
        <f>-IFERROR(VLOOKUP($W116,'[10]Trial Blc'!$B$3:AH$701,Y$1,FALSE),0)</f>
        <v>-17607.63</v>
      </c>
      <c r="AA116" s="10"/>
      <c r="AB116" s="10">
        <f t="shared" si="24"/>
        <v>-17607.63</v>
      </c>
      <c r="AC116" s="104">
        <f>-IFERROR(VLOOKUP($W116,'[10]Trial Blc'!$B$3:AL$701,AC$1,FALSE),0)</f>
        <v>-17549.72</v>
      </c>
      <c r="AD116" s="104">
        <f>-IFERROR(VLOOKUP($W116,'[10]Trial Blc'!$B$3:AM$701,AD$1,FALSE),0)</f>
        <v>-17491.810000000001</v>
      </c>
      <c r="AE116" s="104">
        <f>-IFERROR(VLOOKUP($W116,'[10]Trial Blc'!$B$3:AN$701,AE$1,FALSE),0)</f>
        <v>-17433.900000000001</v>
      </c>
      <c r="AF116" s="104">
        <f>-IFERROR(VLOOKUP($W116,'[10]Trial Blc'!$B$3:AO$701,AF$1,FALSE),0)</f>
        <v>-17375.990000000002</v>
      </c>
      <c r="AG116" s="104">
        <f>-IFERROR(VLOOKUP($W116,'[10]Trial Blc'!$B$3:AP$701,AG$1,FALSE),0)</f>
        <v>-17498.5</v>
      </c>
      <c r="AH116" s="104">
        <f>-IFERROR(VLOOKUP($W116,'[10]Trial Blc'!$B$3:AQ$701,AH$1,FALSE),0)</f>
        <v>-17384.75</v>
      </c>
      <c r="AI116" s="104">
        <f>-IFERROR(VLOOKUP($W116,'[10]Trial Blc'!$B$3:AR$701,AI$1,FALSE),0)</f>
        <v>-17271</v>
      </c>
      <c r="AJ116" s="104">
        <f>-IFERROR(VLOOKUP($W116,'[10]Trial Blc'!$B$3:AS$701,AJ$1,FALSE),0)</f>
        <v>-38913.160000000003</v>
      </c>
      <c r="AK116" s="104">
        <f>-IFERROR(VLOOKUP($W116,'[10]Trial Blc'!$B$3:AT$701,AK$1,FALSE),0)</f>
        <v>-39022.269999999997</v>
      </c>
      <c r="AL116" s="104">
        <f>-IFERROR(VLOOKUP($W116,'[10]Trial Blc'!$B$3:AU$701,AL$1,FALSE),0)</f>
        <v>-38945.620000000003</v>
      </c>
      <c r="AM116" s="104">
        <f>-IFERROR(VLOOKUP($W116,'[10]Trial Blc'!$B$3:AV$701,AM$1,FALSE),0)</f>
        <v>-38868.97</v>
      </c>
      <c r="AN116" s="104">
        <f>-IFERROR(VLOOKUP($W116,'[10]Trial Blc'!$B$3:AW$701,AN$1,FALSE),0)</f>
        <v>-38792.32</v>
      </c>
      <c r="AO116" s="7">
        <f t="shared" si="25"/>
        <v>-25704.279999999995</v>
      </c>
      <c r="AP116" s="7">
        <f>-'[10]A-3 COA'!K127-'[10]A-3 COA'!K128</f>
        <v>-9651</v>
      </c>
    </row>
    <row r="117" spans="1:42" s="7" customFormat="1" ht="12" x14ac:dyDescent="0.3">
      <c r="A117" s="149">
        <v>1390</v>
      </c>
      <c r="B117" s="7" t="s">
        <v>215</v>
      </c>
      <c r="C117" s="7" t="s">
        <v>216</v>
      </c>
      <c r="D117" s="104">
        <f>IFERROR(VLOOKUP($A117,'[10]Trial Blc'!$B$3:O$701,D$1,FALSE),0)</f>
        <v>4543.22</v>
      </c>
      <c r="E117" s="10"/>
      <c r="G117" s="10">
        <f t="shared" si="22"/>
        <v>4543.22</v>
      </c>
      <c r="H117" s="104">
        <f>IFERROR(VLOOKUP($A117,'[10]Trial Blc'!$B$3:S$701,H$1,FALSE),0)</f>
        <v>4543.22</v>
      </c>
      <c r="I117" s="104">
        <f>IFERROR(VLOOKUP($A117,'[10]Trial Blc'!$B$3:T$701,I$1,FALSE),0)</f>
        <v>4543.22</v>
      </c>
      <c r="J117" s="104">
        <f>IFERROR(VLOOKUP($A117,'[10]Trial Blc'!$B$3:U$701,J$1,FALSE),0)</f>
        <v>4543.22</v>
      </c>
      <c r="K117" s="104">
        <f>IFERROR(VLOOKUP($A117,'[10]Trial Blc'!$B$3:V$701,K$1,FALSE),0)</f>
        <v>4543.22</v>
      </c>
      <c r="L117" s="104">
        <f>IFERROR(VLOOKUP($A117,'[10]Trial Blc'!$B$3:W$701,L$1,FALSE),0)</f>
        <v>4543.22</v>
      </c>
      <c r="M117" s="104">
        <f>IFERROR(VLOOKUP($A117,'[10]Trial Blc'!$B$3:X$701,M$1,FALSE),0)</f>
        <v>4918.22</v>
      </c>
      <c r="N117" s="104">
        <f>IFERROR(VLOOKUP($A117,'[10]Trial Blc'!$B$3:Y$701,N$1,FALSE),0)</f>
        <v>4939.12</v>
      </c>
      <c r="O117" s="104">
        <f>IFERROR(VLOOKUP($A117,'[10]Trial Blc'!$B$3:Z$701,O$1,FALSE),0)</f>
        <v>4939.12</v>
      </c>
      <c r="P117" s="104">
        <f>IFERROR(VLOOKUP($A117,'[10]Trial Blc'!$B$3:AA$701,P$1,FALSE),0)</f>
        <v>4939.12</v>
      </c>
      <c r="Q117" s="104">
        <f>IFERROR(VLOOKUP($A117,'[10]Trial Blc'!$B$3:AB$701,Q$1,FALSE),0)</f>
        <v>4939.12</v>
      </c>
      <c r="R117" s="104">
        <f>IFERROR(VLOOKUP($A117,'[10]Trial Blc'!$B$3:AC$701,R$1,FALSE),0)</f>
        <v>4939.12</v>
      </c>
      <c r="S117" s="104">
        <f>IFERROR(VLOOKUP($A117,'[10]Trial Blc'!$B$3:AD$701,S$1,FALSE),0)</f>
        <v>4939.12</v>
      </c>
      <c r="T117" s="7">
        <f t="shared" si="23"/>
        <v>4754.7892307692318</v>
      </c>
      <c r="W117" s="149">
        <v>2150</v>
      </c>
      <c r="X117" s="11" t="s">
        <v>217</v>
      </c>
      <c r="Y117" s="104">
        <f>-IFERROR(VLOOKUP($W117,'[10]Trial Blc'!$B$3:AH$701,Y$1,FALSE),0)</f>
        <v>757.08</v>
      </c>
      <c r="AA117" s="10"/>
      <c r="AB117" s="10">
        <f t="shared" si="24"/>
        <v>757.08</v>
      </c>
      <c r="AC117" s="104">
        <f>-IFERROR(VLOOKUP($W117,'[10]Trial Blc'!$B$3:AL$701,AC$1,FALSE),0)</f>
        <v>778.11</v>
      </c>
      <c r="AD117" s="104">
        <f>-IFERROR(VLOOKUP($W117,'[10]Trial Blc'!$B$3:AM$701,AD$1,FALSE),0)</f>
        <v>799.14</v>
      </c>
      <c r="AE117" s="104">
        <f>-IFERROR(VLOOKUP($W117,'[10]Trial Blc'!$B$3:AN$701,AE$1,FALSE),0)</f>
        <v>820.17</v>
      </c>
      <c r="AF117" s="104">
        <f>-IFERROR(VLOOKUP($W117,'[10]Trial Blc'!$B$3:AO$701,AF$1,FALSE),0)</f>
        <v>841.2</v>
      </c>
      <c r="AG117" s="104">
        <f>-IFERROR(VLOOKUP($W117,'[10]Trial Blc'!$B$3:AP$701,AG$1,FALSE),0)</f>
        <v>862.23</v>
      </c>
      <c r="AH117" s="104">
        <f>-IFERROR(VLOOKUP($W117,'[10]Trial Blc'!$B$3:AQ$701,AH$1,FALSE),0)</f>
        <v>885</v>
      </c>
      <c r="AI117" s="104">
        <f>-IFERROR(VLOOKUP($W117,'[10]Trial Blc'!$B$3:AR$701,AI$1,FALSE),0)</f>
        <v>907.87</v>
      </c>
      <c r="AJ117" s="104">
        <f>-IFERROR(VLOOKUP($W117,'[10]Trial Blc'!$B$3:AS$701,AJ$1,FALSE),0)</f>
        <v>930.74</v>
      </c>
      <c r="AK117" s="104">
        <f>-IFERROR(VLOOKUP($W117,'[10]Trial Blc'!$B$3:AT$701,AK$1,FALSE),0)</f>
        <v>953.61</v>
      </c>
      <c r="AL117" s="104">
        <f>-IFERROR(VLOOKUP($W117,'[10]Trial Blc'!$B$3:AU$701,AL$1,FALSE),0)</f>
        <v>976.48</v>
      </c>
      <c r="AM117" s="104">
        <f>-IFERROR(VLOOKUP($W117,'[10]Trial Blc'!$B$3:AV$701,AM$1,FALSE),0)</f>
        <v>999.35</v>
      </c>
      <c r="AN117" s="104">
        <f>-IFERROR(VLOOKUP($W117,'[10]Trial Blc'!$B$3:AW$701,AN$1,FALSE),0)</f>
        <v>1022.22</v>
      </c>
      <c r="AO117" s="7">
        <f t="shared" si="25"/>
        <v>887.16923076923069</v>
      </c>
    </row>
    <row r="118" spans="1:42" s="7" customFormat="1" ht="12" x14ac:dyDescent="0.3">
      <c r="A118" s="149">
        <v>1445</v>
      </c>
      <c r="B118" s="7" t="s">
        <v>218</v>
      </c>
      <c r="C118" s="7" t="s">
        <v>219</v>
      </c>
      <c r="D118" s="104">
        <f>IFERROR(VLOOKUP($A118,'[10]Trial Blc'!$B$3:O$701,D$1,FALSE),0)</f>
        <v>6363.72</v>
      </c>
      <c r="E118" s="10"/>
      <c r="G118" s="10">
        <f t="shared" si="22"/>
        <v>6363.72</v>
      </c>
      <c r="H118" s="104">
        <f>IFERROR(VLOOKUP($A118,'[10]Trial Blc'!$B$3:S$701,H$1,FALSE),0)</f>
        <v>6363.72</v>
      </c>
      <c r="I118" s="104">
        <f>IFERROR(VLOOKUP($A118,'[10]Trial Blc'!$B$3:T$701,I$1,FALSE),0)</f>
        <v>6363.72</v>
      </c>
      <c r="J118" s="104">
        <f>IFERROR(VLOOKUP($A118,'[10]Trial Blc'!$B$3:U$701,J$1,FALSE),0)</f>
        <v>6363.72</v>
      </c>
      <c r="K118" s="104">
        <f>IFERROR(VLOOKUP($A118,'[10]Trial Blc'!$B$3:V$701,K$1,FALSE),0)</f>
        <v>6363.72</v>
      </c>
      <c r="L118" s="104">
        <f>IFERROR(VLOOKUP($A118,'[10]Trial Blc'!$B$3:W$701,L$1,FALSE),0)</f>
        <v>6363.72</v>
      </c>
      <c r="M118" s="104">
        <f>IFERROR(VLOOKUP($A118,'[10]Trial Blc'!$B$3:X$701,M$1,FALSE),0)</f>
        <v>6363.72</v>
      </c>
      <c r="N118" s="104">
        <f>IFERROR(VLOOKUP($A118,'[10]Trial Blc'!$B$3:Y$701,N$1,FALSE),0)</f>
        <v>6363.72</v>
      </c>
      <c r="O118" s="104">
        <f>IFERROR(VLOOKUP($A118,'[10]Trial Blc'!$B$3:Z$701,O$1,FALSE),0)</f>
        <v>6363.72</v>
      </c>
      <c r="P118" s="104">
        <f>IFERROR(VLOOKUP($A118,'[10]Trial Blc'!$B$3:AA$701,P$1,FALSE),0)</f>
        <v>6363.72</v>
      </c>
      <c r="Q118" s="104">
        <f>IFERROR(VLOOKUP($A118,'[10]Trial Blc'!$B$3:AB$701,Q$1,FALSE),0)</f>
        <v>6363.72</v>
      </c>
      <c r="R118" s="104">
        <f>IFERROR(VLOOKUP($A118,'[10]Trial Blc'!$B$3:AC$701,R$1,FALSE),0)</f>
        <v>6363.72</v>
      </c>
      <c r="S118" s="104">
        <f>IFERROR(VLOOKUP($A118,'[10]Trial Blc'!$B$3:AD$701,S$1,FALSE),0)</f>
        <v>6363.72</v>
      </c>
      <c r="T118" s="7">
        <f t="shared" si="23"/>
        <v>6363.72</v>
      </c>
      <c r="W118" s="149">
        <v>2205</v>
      </c>
      <c r="X118" s="11" t="s">
        <v>220</v>
      </c>
      <c r="Y118" s="104">
        <f>-IFERROR(VLOOKUP($W118,'[10]Trial Blc'!$B$3:AH$701,Y$1,FALSE),0)</f>
        <v>2326.6999999999998</v>
      </c>
      <c r="AA118" s="10"/>
      <c r="AB118" s="10">
        <f t="shared" si="24"/>
        <v>2326.6999999999998</v>
      </c>
      <c r="AC118" s="104">
        <f>-IFERROR(VLOOKUP($W118,'[10]Trial Blc'!$B$3:AL$701,AC$1,FALSE),0)</f>
        <v>2356.17</v>
      </c>
      <c r="AD118" s="104">
        <f>-IFERROR(VLOOKUP($W118,'[10]Trial Blc'!$B$3:AM$701,AD$1,FALSE),0)</f>
        <v>2385.64</v>
      </c>
      <c r="AE118" s="104">
        <f>-IFERROR(VLOOKUP($W118,'[10]Trial Blc'!$B$3:AN$701,AE$1,FALSE),0)</f>
        <v>2415.11</v>
      </c>
      <c r="AF118" s="104">
        <f>-IFERROR(VLOOKUP($W118,'[10]Trial Blc'!$B$3:AO$701,AF$1,FALSE),0)</f>
        <v>2444.58</v>
      </c>
      <c r="AG118" s="104">
        <f>-IFERROR(VLOOKUP($W118,'[10]Trial Blc'!$B$3:AP$701,AG$1,FALSE),0)</f>
        <v>2474.0500000000002</v>
      </c>
      <c r="AH118" s="104">
        <f>-IFERROR(VLOOKUP($W118,'[10]Trial Blc'!$B$3:AQ$701,AH$1,FALSE),0)</f>
        <v>2503.52</v>
      </c>
      <c r="AI118" s="104">
        <f>-IFERROR(VLOOKUP($W118,'[10]Trial Blc'!$B$3:AR$701,AI$1,FALSE),0)</f>
        <v>2532.9899999999998</v>
      </c>
      <c r="AJ118" s="104">
        <f>-IFERROR(VLOOKUP($W118,'[10]Trial Blc'!$B$3:AS$701,AJ$1,FALSE),0)</f>
        <v>2562.46</v>
      </c>
      <c r="AK118" s="104">
        <f>-IFERROR(VLOOKUP($W118,'[10]Trial Blc'!$B$3:AT$701,AK$1,FALSE),0)</f>
        <v>2591.9299999999998</v>
      </c>
      <c r="AL118" s="104">
        <f>-IFERROR(VLOOKUP($W118,'[10]Trial Blc'!$B$3:AU$701,AL$1,FALSE),0)</f>
        <v>2621.4</v>
      </c>
      <c r="AM118" s="104">
        <f>-IFERROR(VLOOKUP($W118,'[10]Trial Blc'!$B$3:AV$701,AM$1,FALSE),0)</f>
        <v>2650.87</v>
      </c>
      <c r="AN118" s="104">
        <f>-IFERROR(VLOOKUP($W118,'[10]Trial Blc'!$B$3:AW$701,AN$1,FALSE),0)</f>
        <v>2680.34</v>
      </c>
      <c r="AO118" s="7">
        <f t="shared" si="25"/>
        <v>2503.52</v>
      </c>
    </row>
    <row r="119" spans="1:42" s="7" customFormat="1" ht="12" x14ac:dyDescent="0.3">
      <c r="A119" s="145">
        <v>1540</v>
      </c>
      <c r="B119" s="48" t="s">
        <v>221</v>
      </c>
      <c r="C119" s="9" t="s">
        <v>222</v>
      </c>
      <c r="D119" s="104">
        <f>IFERROR(VLOOKUP($A119,'[10]Trial Blc'!$B$3:O$701,D$1,FALSE),0)</f>
        <v>11168505.52</v>
      </c>
      <c r="E119" s="10"/>
      <c r="F119" s="9"/>
      <c r="G119" s="10">
        <f t="shared" si="22"/>
        <v>11168505.52</v>
      </c>
      <c r="H119" s="104">
        <f>IFERROR(VLOOKUP($A119,'[10]Trial Blc'!$B$3:S$701,H$1,FALSE),0)</f>
        <v>11168787.689999999</v>
      </c>
      <c r="I119" s="104">
        <f>IFERROR(VLOOKUP($A119,'[10]Trial Blc'!$B$3:T$701,I$1,FALSE),0)</f>
        <v>11168949.289999999</v>
      </c>
      <c r="J119" s="104">
        <f>IFERROR(VLOOKUP($A119,'[10]Trial Blc'!$B$3:U$701,J$1,FALSE),0)</f>
        <v>11169009.890000001</v>
      </c>
      <c r="K119" s="104">
        <f>IFERROR(VLOOKUP($A119,'[10]Trial Blc'!$B$3:V$701,K$1,FALSE),0)</f>
        <v>11169009.890000001</v>
      </c>
      <c r="L119" s="104">
        <f>IFERROR(VLOOKUP($A119,'[10]Trial Blc'!$B$3:W$701,L$1,FALSE),0)</f>
        <v>11169009.890000001</v>
      </c>
      <c r="M119" s="104">
        <f>IFERROR(VLOOKUP($A119,'[10]Trial Blc'!$B$3:X$701,M$1,FALSE),0)</f>
        <v>11169050.18</v>
      </c>
      <c r="N119" s="104">
        <f>IFERROR(VLOOKUP($A119,'[10]Trial Blc'!$B$3:Y$701,N$1,FALSE),0)</f>
        <v>11169050.18</v>
      </c>
      <c r="O119" s="104">
        <f>IFERROR(VLOOKUP($A119,'[10]Trial Blc'!$B$3:Z$701,O$1,FALSE),0)</f>
        <v>11131797.470000001</v>
      </c>
      <c r="P119" s="104">
        <f>IFERROR(VLOOKUP($A119,'[10]Trial Blc'!$B$3:AA$701,P$1,FALSE),0)</f>
        <v>11131878.050000001</v>
      </c>
      <c r="Q119" s="104">
        <f>IFERROR(VLOOKUP($A119,'[10]Trial Blc'!$B$3:AB$701,Q$1,FALSE),0)</f>
        <v>11131958.630000001</v>
      </c>
      <c r="R119" s="104">
        <f>IFERROR(VLOOKUP($A119,'[10]Trial Blc'!$B$3:AC$701,R$1,FALSE),0)</f>
        <v>11132019.07</v>
      </c>
      <c r="S119" s="104">
        <f>IFERROR(VLOOKUP($A119,'[10]Trial Blc'!$B$3:AD$701,S$1,FALSE),0)</f>
        <v>11132019.07</v>
      </c>
      <c r="T119" s="7">
        <f t="shared" si="23"/>
        <v>11154695.755384615</v>
      </c>
      <c r="U119" s="9">
        <f>+'[10]A-3 COA'!K62</f>
        <v>-22950</v>
      </c>
      <c r="W119" s="145">
        <v>2285</v>
      </c>
      <c r="X119" s="7" t="s">
        <v>223</v>
      </c>
      <c r="Y119" s="104">
        <f>-IFERROR(VLOOKUP($W119,'[10]Trial Blc'!$B$3:AH$701,Y$1,FALSE),0)</f>
        <v>2088347.5</v>
      </c>
      <c r="Z119" s="9"/>
      <c r="AA119" s="10"/>
      <c r="AB119" s="10">
        <f t="shared" si="24"/>
        <v>2088347.5</v>
      </c>
      <c r="AC119" s="104">
        <f>-IFERROR(VLOOKUP($W119,'[10]Trial Blc'!$B$3:AL$701,AC$1,FALSE),0)</f>
        <v>2110034.46</v>
      </c>
      <c r="AD119" s="104">
        <f>-IFERROR(VLOOKUP($W119,'[10]Trial Blc'!$B$3:AM$701,AD$1,FALSE),0)</f>
        <v>2131721.73</v>
      </c>
      <c r="AE119" s="104">
        <f>-IFERROR(VLOOKUP($W119,'[10]Trial Blc'!$B$3:AN$701,AE$1,FALSE),0)</f>
        <v>2153409.12</v>
      </c>
      <c r="AF119" s="104">
        <f>-IFERROR(VLOOKUP($W119,'[10]Trial Blc'!$B$3:AO$701,AF$1,FALSE),0)</f>
        <v>2175096.5099999998</v>
      </c>
      <c r="AG119" s="104">
        <f>-IFERROR(VLOOKUP($W119,'[10]Trial Blc'!$B$3:AP$701,AG$1,FALSE),0)</f>
        <v>2196783.9</v>
      </c>
      <c r="AH119" s="104">
        <f>-IFERROR(VLOOKUP($W119,'[10]Trial Blc'!$B$3:AQ$701,AH$1,FALSE),0)</f>
        <v>2218471.37</v>
      </c>
      <c r="AI119" s="104">
        <f>-IFERROR(VLOOKUP($W119,'[10]Trial Blc'!$B$3:AR$701,AI$1,FALSE),0)</f>
        <v>2240158.84</v>
      </c>
      <c r="AJ119" s="104">
        <f>-IFERROR(VLOOKUP($W119,'[10]Trial Blc'!$B$3:AS$701,AJ$1,FALSE),0)</f>
        <v>2264305.7200000002</v>
      </c>
      <c r="AK119" s="104">
        <f>-IFERROR(VLOOKUP($W119,'[10]Trial Blc'!$B$3:AT$701,AK$1,FALSE),0)</f>
        <v>2285921.02</v>
      </c>
      <c r="AL119" s="104">
        <f>-IFERROR(VLOOKUP($W119,'[10]Trial Blc'!$B$3:AU$701,AL$1,FALSE),0)</f>
        <v>2307536.4700000002</v>
      </c>
      <c r="AM119" s="104">
        <f>-IFERROR(VLOOKUP($W119,'[10]Trial Blc'!$B$3:AV$701,AM$1,FALSE),0)</f>
        <v>2329152.04</v>
      </c>
      <c r="AN119" s="104">
        <f>-IFERROR(VLOOKUP($W119,'[10]Trial Blc'!$B$3:AW$701,AN$1,FALSE),0)</f>
        <v>2350767.61</v>
      </c>
      <c r="AO119" s="7">
        <f t="shared" si="25"/>
        <v>2219362.0223076921</v>
      </c>
      <c r="AP119" s="9">
        <f>-'[10]A-3 COA'!K162-'[10]A-3 COA'!K163</f>
        <v>1514</v>
      </c>
    </row>
    <row r="120" spans="1:42" s="7" customFormat="1" ht="12" x14ac:dyDescent="0.3">
      <c r="A120" s="145">
        <v>1535</v>
      </c>
      <c r="B120" s="7" t="s">
        <v>224</v>
      </c>
      <c r="C120" s="9" t="s">
        <v>225</v>
      </c>
      <c r="D120" s="104">
        <f>IFERROR(VLOOKUP($A120,'[10]Trial Blc'!$B$3:O$701,D$1,FALSE),0)</f>
        <v>15629.52</v>
      </c>
      <c r="E120" s="10"/>
      <c r="F120" s="9"/>
      <c r="G120" s="10">
        <f t="shared" si="22"/>
        <v>15629.52</v>
      </c>
      <c r="H120" s="104">
        <f>IFERROR(VLOOKUP($A120,'[10]Trial Blc'!$B$3:S$701,H$1,FALSE),0)</f>
        <v>15629.52</v>
      </c>
      <c r="I120" s="104">
        <f>IFERROR(VLOOKUP($A120,'[10]Trial Blc'!$B$3:T$701,I$1,FALSE),0)</f>
        <v>15629.52</v>
      </c>
      <c r="J120" s="104">
        <f>IFERROR(VLOOKUP($A120,'[10]Trial Blc'!$B$3:U$701,J$1,FALSE),0)</f>
        <v>15629.52</v>
      </c>
      <c r="K120" s="104">
        <f>IFERROR(VLOOKUP($A120,'[10]Trial Blc'!$B$3:V$701,K$1,FALSE),0)</f>
        <v>15629.52</v>
      </c>
      <c r="L120" s="104">
        <f>IFERROR(VLOOKUP($A120,'[10]Trial Blc'!$B$3:W$701,L$1,FALSE),0)</f>
        <v>15629.52</v>
      </c>
      <c r="M120" s="104">
        <f>IFERROR(VLOOKUP($A120,'[10]Trial Blc'!$B$3:X$701,M$1,FALSE),0)</f>
        <v>15629.52</v>
      </c>
      <c r="N120" s="104">
        <f>IFERROR(VLOOKUP($A120,'[10]Trial Blc'!$B$3:Y$701,N$1,FALSE),0)</f>
        <v>15629.52</v>
      </c>
      <c r="O120" s="104">
        <f>IFERROR(VLOOKUP($A120,'[10]Trial Blc'!$B$3:Z$701,O$1,FALSE),0)</f>
        <v>19698.52</v>
      </c>
      <c r="P120" s="104">
        <f>IFERROR(VLOOKUP($A120,'[10]Trial Blc'!$B$3:AA$701,P$1,FALSE),0)</f>
        <v>20128.52</v>
      </c>
      <c r="Q120" s="104">
        <f>IFERROR(VLOOKUP($A120,'[10]Trial Blc'!$B$3:AB$701,Q$1,FALSE),0)</f>
        <v>20128.52</v>
      </c>
      <c r="R120" s="104">
        <f>IFERROR(VLOOKUP($A120,'[10]Trial Blc'!$B$3:AC$701,R$1,FALSE),0)</f>
        <v>20128.52</v>
      </c>
      <c r="S120" s="104">
        <f>IFERROR(VLOOKUP($A120,'[10]Trial Blc'!$B$3:AD$701,S$1,FALSE),0)</f>
        <v>20128.52</v>
      </c>
      <c r="T120" s="7">
        <f t="shared" si="23"/>
        <v>17326.827692307692</v>
      </c>
      <c r="U120" s="9">
        <f>+'[10]A-3 COA'!K61</f>
        <v>2504</v>
      </c>
      <c r="W120" s="145">
        <v>2280</v>
      </c>
      <c r="X120" s="7" t="s">
        <v>226</v>
      </c>
      <c r="Y120" s="104">
        <f>-IFERROR(VLOOKUP($W120,'[10]Trial Blc'!$B$3:AH$701,Y$1,FALSE),0)</f>
        <v>3428.93</v>
      </c>
      <c r="Z120" s="9"/>
      <c r="AA120" s="10"/>
      <c r="AB120" s="10">
        <f t="shared" si="24"/>
        <v>3428.93</v>
      </c>
      <c r="AC120" s="104">
        <f>-IFERROR(VLOOKUP($W120,'[10]Trial Blc'!$B$3:AL$701,AC$1,FALSE),0)</f>
        <v>3464.14</v>
      </c>
      <c r="AD120" s="104">
        <f>-IFERROR(VLOOKUP($W120,'[10]Trial Blc'!$B$3:AM$701,AD$1,FALSE),0)</f>
        <v>3499.35</v>
      </c>
      <c r="AE120" s="104">
        <f>-IFERROR(VLOOKUP($W120,'[10]Trial Blc'!$B$3:AN$701,AE$1,FALSE),0)</f>
        <v>3534.56</v>
      </c>
      <c r="AF120" s="104">
        <f>-IFERROR(VLOOKUP($W120,'[10]Trial Blc'!$B$3:AO$701,AF$1,FALSE),0)</f>
        <v>3569.77</v>
      </c>
      <c r="AG120" s="104">
        <f>-IFERROR(VLOOKUP($W120,'[10]Trial Blc'!$B$3:AP$701,AG$1,FALSE),0)</f>
        <v>3604.98</v>
      </c>
      <c r="AH120" s="104">
        <f>-IFERROR(VLOOKUP($W120,'[10]Trial Blc'!$B$3:AQ$701,AH$1,FALSE),0)</f>
        <v>3640.19</v>
      </c>
      <c r="AI120" s="104">
        <f>-IFERROR(VLOOKUP($W120,'[10]Trial Blc'!$B$3:AR$701,AI$1,FALSE),0)</f>
        <v>3675.4</v>
      </c>
      <c r="AJ120" s="104">
        <f>-IFERROR(VLOOKUP($W120,'[10]Trial Blc'!$B$3:AS$701,AJ$1,FALSE),0)</f>
        <v>3875.61</v>
      </c>
      <c r="AK120" s="104">
        <f>-IFERROR(VLOOKUP($W120,'[10]Trial Blc'!$B$3:AT$701,AK$1,FALSE),0)</f>
        <v>3920.95</v>
      </c>
      <c r="AL120" s="104">
        <f>-IFERROR(VLOOKUP($W120,'[10]Trial Blc'!$B$3:AU$701,AL$1,FALSE),0)</f>
        <v>3966.29</v>
      </c>
      <c r="AM120" s="104">
        <f>-IFERROR(VLOOKUP($W120,'[10]Trial Blc'!$B$3:AV$701,AM$1,FALSE),0)</f>
        <v>4011.63</v>
      </c>
      <c r="AN120" s="104">
        <f>-IFERROR(VLOOKUP($W120,'[10]Trial Blc'!$B$3:AW$701,AN$1,FALSE),0)</f>
        <v>4056.97</v>
      </c>
      <c r="AO120" s="7">
        <f t="shared" si="25"/>
        <v>3711.4438461538457</v>
      </c>
      <c r="AP120" s="9">
        <f>-'[10]A-3 COA'!K161</f>
        <v>102</v>
      </c>
    </row>
    <row r="121" spans="1:42" s="7" customFormat="1" ht="12" x14ac:dyDescent="0.3">
      <c r="A121" s="145">
        <v>1525</v>
      </c>
      <c r="B121" s="7" t="s">
        <v>227</v>
      </c>
      <c r="C121" s="9" t="s">
        <v>228</v>
      </c>
      <c r="D121" s="104">
        <f>IFERROR(VLOOKUP($A121,'[10]Trial Blc'!$B$3:O$701,D$1,FALSE),0)</f>
        <v>57633.64</v>
      </c>
      <c r="E121" s="10"/>
      <c r="F121" s="9"/>
      <c r="G121" s="10">
        <f t="shared" si="22"/>
        <v>57633.64</v>
      </c>
      <c r="H121" s="104">
        <f>IFERROR(VLOOKUP($A121,'[10]Trial Blc'!$B$3:S$701,H$1,FALSE),0)</f>
        <v>57633.64</v>
      </c>
      <c r="I121" s="104">
        <f>IFERROR(VLOOKUP($A121,'[10]Trial Blc'!$B$3:T$701,I$1,FALSE),0)</f>
        <v>57633.64</v>
      </c>
      <c r="J121" s="104">
        <f>IFERROR(VLOOKUP($A121,'[10]Trial Blc'!$B$3:U$701,J$1,FALSE),0)</f>
        <v>57633.64</v>
      </c>
      <c r="K121" s="104">
        <f>IFERROR(VLOOKUP($A121,'[10]Trial Blc'!$B$3:V$701,K$1,FALSE),0)</f>
        <v>57633.64</v>
      </c>
      <c r="L121" s="104">
        <f>IFERROR(VLOOKUP($A121,'[10]Trial Blc'!$B$3:W$701,L$1,FALSE),0)</f>
        <v>57633.64</v>
      </c>
      <c r="M121" s="104">
        <f>IFERROR(VLOOKUP($A121,'[10]Trial Blc'!$B$3:X$701,M$1,FALSE),0)</f>
        <v>57633.64</v>
      </c>
      <c r="N121" s="104">
        <f>IFERROR(VLOOKUP($A121,'[10]Trial Blc'!$B$3:Y$701,N$1,FALSE),0)</f>
        <v>57633.64</v>
      </c>
      <c r="O121" s="104">
        <f>IFERROR(VLOOKUP($A121,'[10]Trial Blc'!$B$3:Z$701,O$1,FALSE),0)</f>
        <v>57723.64</v>
      </c>
      <c r="P121" s="104">
        <f>IFERROR(VLOOKUP($A121,'[10]Trial Blc'!$B$3:AA$701,P$1,FALSE),0)</f>
        <v>57723.64</v>
      </c>
      <c r="Q121" s="104">
        <f>IFERROR(VLOOKUP($A121,'[10]Trial Blc'!$B$3:AB$701,Q$1,FALSE),0)</f>
        <v>57723.64</v>
      </c>
      <c r="R121" s="104">
        <f>IFERROR(VLOOKUP($A121,'[10]Trial Blc'!$B$3:AC$701,R$1,FALSE),0)</f>
        <v>57723.64</v>
      </c>
      <c r="S121" s="104">
        <f>IFERROR(VLOOKUP($A121,'[10]Trial Blc'!$B$3:AD$701,S$1,FALSE),0)</f>
        <v>57723.64</v>
      </c>
      <c r="T121" s="7">
        <f t="shared" si="23"/>
        <v>57668.25538461539</v>
      </c>
      <c r="U121" s="9">
        <f>+'[10]A-3 COA'!K58</f>
        <v>55</v>
      </c>
      <c r="W121" s="145">
        <v>2270</v>
      </c>
      <c r="X121" s="7" t="s">
        <v>229</v>
      </c>
      <c r="Y121" s="104">
        <f>-IFERROR(VLOOKUP($W121,'[10]Trial Blc'!$B$3:AH$701,Y$1,FALSE),0)</f>
        <v>10759.64</v>
      </c>
      <c r="Z121" s="9"/>
      <c r="AA121" s="10"/>
      <c r="AB121" s="10">
        <f t="shared" si="24"/>
        <v>10759.64</v>
      </c>
      <c r="AC121" s="104">
        <f>-IFERROR(VLOOKUP($W121,'[10]Trial Blc'!$B$3:AL$701,AC$1,FALSE),0)</f>
        <v>10879.71</v>
      </c>
      <c r="AD121" s="104">
        <f>-IFERROR(VLOOKUP($W121,'[10]Trial Blc'!$B$3:AM$701,AD$1,FALSE),0)</f>
        <v>10999.78</v>
      </c>
      <c r="AE121" s="104">
        <f>-IFERROR(VLOOKUP($W121,'[10]Trial Blc'!$B$3:AN$701,AE$1,FALSE),0)</f>
        <v>11119.85</v>
      </c>
      <c r="AF121" s="104">
        <f>-IFERROR(VLOOKUP($W121,'[10]Trial Blc'!$B$3:AO$701,AF$1,FALSE),0)</f>
        <v>11239.92</v>
      </c>
      <c r="AG121" s="104">
        <f>-IFERROR(VLOOKUP($W121,'[10]Trial Blc'!$B$3:AP$701,AG$1,FALSE),0)</f>
        <v>11359.99</v>
      </c>
      <c r="AH121" s="104">
        <f>-IFERROR(VLOOKUP($W121,'[10]Trial Blc'!$B$3:AQ$701,AH$1,FALSE),0)</f>
        <v>11480.06</v>
      </c>
      <c r="AI121" s="104">
        <f>-IFERROR(VLOOKUP($W121,'[10]Trial Blc'!$B$3:AR$701,AI$1,FALSE),0)</f>
        <v>11600.13</v>
      </c>
      <c r="AJ121" s="104">
        <f>-IFERROR(VLOOKUP($W121,'[10]Trial Blc'!$B$3:AS$701,AJ$1,FALSE),0)</f>
        <v>11711.2</v>
      </c>
      <c r="AK121" s="104">
        <f>-IFERROR(VLOOKUP($W121,'[10]Trial Blc'!$B$3:AT$701,AK$1,FALSE),0)</f>
        <v>11831.46</v>
      </c>
      <c r="AL121" s="104">
        <f>-IFERROR(VLOOKUP($W121,'[10]Trial Blc'!$B$3:AU$701,AL$1,FALSE),0)</f>
        <v>11951.72</v>
      </c>
      <c r="AM121" s="104">
        <f>-IFERROR(VLOOKUP($W121,'[10]Trial Blc'!$B$3:AV$701,AM$1,FALSE),0)</f>
        <v>12071.98</v>
      </c>
      <c r="AN121" s="104">
        <f>-IFERROR(VLOOKUP($W121,'[10]Trial Blc'!$B$3:AW$701,AN$1,FALSE),0)</f>
        <v>12192.24</v>
      </c>
      <c r="AO121" s="7">
        <f t="shared" si="25"/>
        <v>11476.744615384614</v>
      </c>
      <c r="AP121" s="9">
        <f>-'[10]A-3 COA'!K146</f>
        <v>-50</v>
      </c>
    </row>
    <row r="122" spans="1:42" s="7" customFormat="1" ht="12" x14ac:dyDescent="0.3">
      <c r="A122" s="145">
        <v>1530</v>
      </c>
      <c r="B122" s="7" t="s">
        <v>230</v>
      </c>
      <c r="C122" s="9" t="s">
        <v>231</v>
      </c>
      <c r="D122" s="104">
        <f>IFERROR(VLOOKUP($A122,'[10]Trial Blc'!$B$3:O$701,D$1,FALSE),0)</f>
        <v>23775.01</v>
      </c>
      <c r="E122" s="10"/>
      <c r="F122" s="9"/>
      <c r="G122" s="10">
        <f t="shared" si="22"/>
        <v>23775.01</v>
      </c>
      <c r="H122" s="104">
        <f>IFERROR(VLOOKUP($A122,'[10]Trial Blc'!$B$3:S$701,H$1,FALSE),0)</f>
        <v>23775.01</v>
      </c>
      <c r="I122" s="104">
        <f>IFERROR(VLOOKUP($A122,'[10]Trial Blc'!$B$3:T$701,I$1,FALSE),0)</f>
        <v>23775.01</v>
      </c>
      <c r="J122" s="104">
        <f>IFERROR(VLOOKUP($A122,'[10]Trial Blc'!$B$3:U$701,J$1,FALSE),0)</f>
        <v>23775.01</v>
      </c>
      <c r="K122" s="104">
        <f>IFERROR(VLOOKUP($A122,'[10]Trial Blc'!$B$3:V$701,K$1,FALSE),0)</f>
        <v>23775.01</v>
      </c>
      <c r="L122" s="104">
        <f>IFERROR(VLOOKUP($A122,'[10]Trial Blc'!$B$3:W$701,L$1,FALSE),0)</f>
        <v>23775.01</v>
      </c>
      <c r="M122" s="104">
        <f>IFERROR(VLOOKUP($A122,'[10]Trial Blc'!$B$3:X$701,M$1,FALSE),0)</f>
        <v>23775.01</v>
      </c>
      <c r="N122" s="104">
        <f>IFERROR(VLOOKUP($A122,'[10]Trial Blc'!$B$3:Y$701,N$1,FALSE),0)</f>
        <v>23775.01</v>
      </c>
      <c r="O122" s="104">
        <f>IFERROR(VLOOKUP($A122,'[10]Trial Blc'!$B$3:Z$701,O$1,FALSE),0)</f>
        <v>18660.009999999998</v>
      </c>
      <c r="P122" s="104">
        <f>IFERROR(VLOOKUP($A122,'[10]Trial Blc'!$B$3:AA$701,P$1,FALSE),0)</f>
        <v>18660.009999999998</v>
      </c>
      <c r="Q122" s="104">
        <f>IFERROR(VLOOKUP($A122,'[10]Trial Blc'!$B$3:AB$701,Q$1,FALSE),0)</f>
        <v>18660.009999999998</v>
      </c>
      <c r="R122" s="104">
        <f>IFERROR(VLOOKUP($A122,'[10]Trial Blc'!$B$3:AC$701,R$1,FALSE),0)</f>
        <v>18660.009999999998</v>
      </c>
      <c r="S122" s="104">
        <f>IFERROR(VLOOKUP($A122,'[10]Trial Blc'!$B$3:AD$701,S$1,FALSE),0)</f>
        <v>18660.009999999998</v>
      </c>
      <c r="T122" s="7">
        <f t="shared" si="23"/>
        <v>21807.702307692314</v>
      </c>
      <c r="U122" s="9">
        <f>+'[10]A-3 COA'!K59+'[10]A-3 COA'!K60</f>
        <v>-3147</v>
      </c>
      <c r="W122" s="145">
        <v>2275</v>
      </c>
      <c r="X122" s="7" t="s">
        <v>232</v>
      </c>
      <c r="Y122" s="104">
        <f>-IFERROR(VLOOKUP($W122,'[10]Trial Blc'!$B$3:AH$701,Y$1,FALSE),0)</f>
        <v>3358.38</v>
      </c>
      <c r="Z122" s="9"/>
      <c r="AA122" s="10"/>
      <c r="AB122" s="10">
        <f t="shared" si="24"/>
        <v>3358.38</v>
      </c>
      <c r="AC122" s="104">
        <f>-IFERROR(VLOOKUP($W122,'[10]Trial Blc'!$B$3:AL$701,AC$1,FALSE),0)</f>
        <v>3457.44</v>
      </c>
      <c r="AD122" s="104">
        <f>-IFERROR(VLOOKUP($W122,'[10]Trial Blc'!$B$3:AM$701,AD$1,FALSE),0)</f>
        <v>3556.5</v>
      </c>
      <c r="AE122" s="104">
        <f>-IFERROR(VLOOKUP($W122,'[10]Trial Blc'!$B$3:AN$701,AE$1,FALSE),0)</f>
        <v>3655.56</v>
      </c>
      <c r="AF122" s="104">
        <f>-IFERROR(VLOOKUP($W122,'[10]Trial Blc'!$B$3:AO$701,AF$1,FALSE),0)</f>
        <v>3754.62</v>
      </c>
      <c r="AG122" s="104">
        <f>-IFERROR(VLOOKUP($W122,'[10]Trial Blc'!$B$3:AP$701,AG$1,FALSE),0)</f>
        <v>3853.68</v>
      </c>
      <c r="AH122" s="104">
        <f>-IFERROR(VLOOKUP($W122,'[10]Trial Blc'!$B$3:AQ$701,AH$1,FALSE),0)</f>
        <v>3952.74</v>
      </c>
      <c r="AI122" s="104">
        <f>-IFERROR(VLOOKUP($W122,'[10]Trial Blc'!$B$3:AR$701,AI$1,FALSE),0)</f>
        <v>4051.8</v>
      </c>
      <c r="AJ122" s="104">
        <f>-IFERROR(VLOOKUP($W122,'[10]Trial Blc'!$B$3:AS$701,AJ$1,FALSE),0)</f>
        <v>2516.86</v>
      </c>
      <c r="AK122" s="104">
        <f>-IFERROR(VLOOKUP($W122,'[10]Trial Blc'!$B$3:AT$701,AK$1,FALSE),0)</f>
        <v>2594.6</v>
      </c>
      <c r="AL122" s="104">
        <f>-IFERROR(VLOOKUP($W122,'[10]Trial Blc'!$B$3:AU$701,AL$1,FALSE),0)</f>
        <v>2672.34</v>
      </c>
      <c r="AM122" s="104">
        <f>-IFERROR(VLOOKUP($W122,'[10]Trial Blc'!$B$3:AV$701,AM$1,FALSE),0)</f>
        <v>2750.08</v>
      </c>
      <c r="AN122" s="104">
        <f>-IFERROR(VLOOKUP($W122,'[10]Trial Blc'!$B$3:AW$701,AN$1,FALSE),0)</f>
        <v>2827.82</v>
      </c>
      <c r="AO122" s="7">
        <f t="shared" si="25"/>
        <v>3307.878461538462</v>
      </c>
      <c r="AP122" s="9">
        <f>-SUM('[10]A-3 COA'!K147:K160)</f>
        <v>-1005</v>
      </c>
    </row>
    <row r="123" spans="1:42" s="11" customFormat="1" ht="10.5" x14ac:dyDescent="0.25">
      <c r="A123" s="155"/>
      <c r="B123" s="13" t="s">
        <v>91</v>
      </c>
      <c r="C123" s="12"/>
      <c r="D123" s="10"/>
      <c r="E123" s="10"/>
      <c r="F123" s="12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U123" s="12"/>
      <c r="W123" s="155" t="s">
        <v>542</v>
      </c>
      <c r="X123" s="13" t="s">
        <v>91</v>
      </c>
      <c r="Y123" s="10"/>
      <c r="Z123" s="12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P123" s="12"/>
    </row>
    <row r="124" spans="1:42" s="7" customFormat="1" ht="12" x14ac:dyDescent="0.3">
      <c r="A124" s="145">
        <v>1285</v>
      </c>
      <c r="B124" s="11" t="s">
        <v>233</v>
      </c>
      <c r="C124" s="9" t="s">
        <v>234</v>
      </c>
      <c r="D124" s="104">
        <f>IFERROR(VLOOKUP($A124,'[10]Trial Blc'!$B$3:O$701,D$1,FALSE),0)</f>
        <v>0</v>
      </c>
      <c r="E124" s="10"/>
      <c r="F124" s="9"/>
      <c r="G124" s="10"/>
      <c r="H124" s="104">
        <f>IFERROR(VLOOKUP($A124,'[10]Trial Blc'!$B$3:S$701,H$1,FALSE),0)</f>
        <v>0</v>
      </c>
      <c r="I124" s="104">
        <f>IFERROR(VLOOKUP($A124,'[10]Trial Blc'!$B$3:T$701,I$1,FALSE),0)</f>
        <v>0</v>
      </c>
      <c r="J124" s="104">
        <f>IFERROR(VLOOKUP($A124,'[10]Trial Blc'!$B$3:U$701,J$1,FALSE),0)</f>
        <v>0</v>
      </c>
      <c r="K124" s="104">
        <f>IFERROR(VLOOKUP($A124,'[10]Trial Blc'!$B$3:V$701,K$1,FALSE),0)</f>
        <v>0</v>
      </c>
      <c r="L124" s="104">
        <f>IFERROR(VLOOKUP($A124,'[10]Trial Blc'!$B$3:W$701,L$1,FALSE),0)</f>
        <v>0</v>
      </c>
      <c r="M124" s="104">
        <f>IFERROR(VLOOKUP($A124,'[10]Trial Blc'!$B$3:X$701,M$1,FALSE),0)</f>
        <v>0</v>
      </c>
      <c r="N124" s="104">
        <f>IFERROR(VLOOKUP($A124,'[10]Trial Blc'!$B$3:Y$701,N$1,FALSE),0)</f>
        <v>0</v>
      </c>
      <c r="O124" s="104">
        <f>IFERROR(VLOOKUP($A124,'[10]Trial Blc'!$B$3:Z$701,O$1,FALSE),0)</f>
        <v>0</v>
      </c>
      <c r="P124" s="104">
        <f>IFERROR(VLOOKUP($A124,'[10]Trial Blc'!$B$3:AA$701,P$1,FALSE),0)</f>
        <v>0</v>
      </c>
      <c r="Q124" s="104">
        <f>IFERROR(VLOOKUP($A124,'[10]Trial Blc'!$B$3:AB$701,Q$1,FALSE),0)</f>
        <v>0</v>
      </c>
      <c r="R124" s="104">
        <f>IFERROR(VLOOKUP($A124,'[10]Trial Blc'!$B$3:AC$701,R$1,FALSE),0)</f>
        <v>0</v>
      </c>
      <c r="S124" s="104">
        <f>IFERROR(VLOOKUP($A124,'[10]Trial Blc'!$B$3:AD$701,S$1,FALSE),0)</f>
        <v>0</v>
      </c>
      <c r="U124" s="9"/>
      <c r="W124" s="145"/>
      <c r="Y124" s="10"/>
      <c r="Z124" s="9"/>
      <c r="AA124" s="10"/>
      <c r="AB124" s="10">
        <f>SUM(Y124:AA124)</f>
        <v>0</v>
      </c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1"/>
      <c r="AP124" s="9"/>
    </row>
    <row r="125" spans="1:42" s="7" customFormat="1" ht="12" x14ac:dyDescent="0.3">
      <c r="A125" s="145">
        <v>1315</v>
      </c>
      <c r="B125" s="7" t="s">
        <v>235</v>
      </c>
      <c r="C125" s="9" t="s">
        <v>236</v>
      </c>
      <c r="D125" s="104">
        <f>IFERROR(VLOOKUP($A125,'[10]Trial Blc'!$B$3:O$701,D$1,FALSE),0)</f>
        <v>0</v>
      </c>
      <c r="E125" s="10"/>
      <c r="F125" s="9"/>
      <c r="G125" s="10">
        <f>SUM(D125:F125)</f>
        <v>0</v>
      </c>
      <c r="H125" s="104">
        <f>IFERROR(VLOOKUP($A125,'[10]Trial Blc'!$B$3:S$701,H$1,FALSE),0)</f>
        <v>0</v>
      </c>
      <c r="I125" s="104">
        <f>IFERROR(VLOOKUP($A125,'[10]Trial Blc'!$B$3:T$701,I$1,FALSE),0)</f>
        <v>0</v>
      </c>
      <c r="J125" s="104">
        <f>IFERROR(VLOOKUP($A125,'[10]Trial Blc'!$B$3:U$701,J$1,FALSE),0)</f>
        <v>0</v>
      </c>
      <c r="K125" s="104">
        <f>IFERROR(VLOOKUP($A125,'[10]Trial Blc'!$B$3:V$701,K$1,FALSE),0)</f>
        <v>0</v>
      </c>
      <c r="L125" s="104">
        <f>IFERROR(VLOOKUP($A125,'[10]Trial Blc'!$B$3:W$701,L$1,FALSE),0)</f>
        <v>0</v>
      </c>
      <c r="M125" s="104">
        <f>IFERROR(VLOOKUP($A125,'[10]Trial Blc'!$B$3:X$701,M$1,FALSE),0)</f>
        <v>0</v>
      </c>
      <c r="N125" s="104">
        <f>IFERROR(VLOOKUP($A125,'[10]Trial Blc'!$B$3:Y$701,N$1,FALSE),0)</f>
        <v>0</v>
      </c>
      <c r="O125" s="104">
        <f>IFERROR(VLOOKUP($A125,'[10]Trial Blc'!$B$3:Z$701,O$1,FALSE),0)</f>
        <v>-10994</v>
      </c>
      <c r="P125" s="104">
        <f>IFERROR(VLOOKUP($A125,'[10]Trial Blc'!$B$3:AA$701,P$1,FALSE),0)</f>
        <v>-10994</v>
      </c>
      <c r="Q125" s="104">
        <f>IFERROR(VLOOKUP($A125,'[10]Trial Blc'!$B$3:AB$701,Q$1,FALSE),0)</f>
        <v>-10994</v>
      </c>
      <c r="R125" s="104">
        <f>IFERROR(VLOOKUP($A125,'[10]Trial Blc'!$B$3:AC$701,R$1,FALSE),0)</f>
        <v>-10994</v>
      </c>
      <c r="S125" s="104">
        <f>IFERROR(VLOOKUP($A125,'[10]Trial Blc'!$B$3:AD$701,S$1,FALSE),0)</f>
        <v>-10994</v>
      </c>
      <c r="T125" s="7">
        <f>AVERAGE(G125:S125)</f>
        <v>-4228.4615384615381</v>
      </c>
      <c r="U125" s="9">
        <f>+'[10]A-3 COA'!K37</f>
        <v>-6766</v>
      </c>
      <c r="W125" s="145">
        <v>2075</v>
      </c>
      <c r="X125" s="10" t="s">
        <v>237</v>
      </c>
      <c r="Y125" s="104">
        <f>-IFERROR(VLOOKUP($W125,'[10]Trial Blc'!$B$3:AH$701,Y$1,FALSE),0)</f>
        <v>0</v>
      </c>
      <c r="Z125" s="9"/>
      <c r="AA125" s="10"/>
      <c r="AB125" s="10">
        <f>SUM(Y125:AA125)</f>
        <v>0</v>
      </c>
      <c r="AC125" s="104">
        <f>-IFERROR(VLOOKUP($W125,'[10]Trial Blc'!$B$3:AL$701,AC$1,FALSE),0)</f>
        <v>0</v>
      </c>
      <c r="AD125" s="104">
        <f>-IFERROR(VLOOKUP($W125,'[10]Trial Blc'!$B$3:AM$701,AD$1,FALSE),0)</f>
        <v>0</v>
      </c>
      <c r="AE125" s="104">
        <f>-IFERROR(VLOOKUP($W125,'[10]Trial Blc'!$B$3:AN$701,AE$1,FALSE),0)</f>
        <v>0</v>
      </c>
      <c r="AF125" s="104">
        <f>-IFERROR(VLOOKUP($W125,'[10]Trial Blc'!$B$3:AO$701,AF$1,FALSE),0)</f>
        <v>0</v>
      </c>
      <c r="AG125" s="104">
        <f>-IFERROR(VLOOKUP($W125,'[10]Trial Blc'!$B$3:AP$701,AG$1,FALSE),0)</f>
        <v>0</v>
      </c>
      <c r="AH125" s="104">
        <f>-IFERROR(VLOOKUP($W125,'[10]Trial Blc'!$B$3:AQ$701,AH$1,FALSE),0)</f>
        <v>0</v>
      </c>
      <c r="AI125" s="104">
        <f>-IFERROR(VLOOKUP($W125,'[10]Trial Blc'!$B$3:AR$701,AI$1,FALSE),0)</f>
        <v>0</v>
      </c>
      <c r="AJ125" s="104">
        <f>-IFERROR(VLOOKUP($W125,'[10]Trial Blc'!$B$3:AS$701,AJ$1,FALSE),0)</f>
        <v>-1620</v>
      </c>
      <c r="AK125" s="104">
        <f>-IFERROR(VLOOKUP($W125,'[10]Trial Blc'!$B$3:AT$701,AK$1,FALSE),0)</f>
        <v>-1648.7</v>
      </c>
      <c r="AL125" s="104">
        <f>-IFERROR(VLOOKUP($W125,'[10]Trial Blc'!$B$3:AU$701,AL$1,FALSE),0)</f>
        <v>-1677.4</v>
      </c>
      <c r="AM125" s="104">
        <f>-IFERROR(VLOOKUP($W125,'[10]Trial Blc'!$B$3:AV$701,AM$1,FALSE),0)</f>
        <v>-1706.1</v>
      </c>
      <c r="AN125" s="104">
        <f>-IFERROR(VLOOKUP($W125,'[10]Trial Blc'!$B$3:AW$701,AN$1,FALSE),0)</f>
        <v>-1734.8</v>
      </c>
      <c r="AO125" s="7">
        <f>AVERAGE(AB125:AN125)</f>
        <v>-645.15384615384619</v>
      </c>
      <c r="AP125" s="9">
        <f>-'[10]A-3 COA'!K113</f>
        <v>-997</v>
      </c>
    </row>
    <row r="126" spans="1:42" s="7" customFormat="1" ht="12" x14ac:dyDescent="0.3">
      <c r="A126" s="145">
        <v>1455</v>
      </c>
      <c r="C126" s="9" t="s">
        <v>543</v>
      </c>
      <c r="D126" s="104">
        <f>IFERROR(VLOOKUP($A126,'[10]Trial Blc'!$B$3:O$701,D$1,FALSE),0)</f>
        <v>734</v>
      </c>
      <c r="E126" s="10"/>
      <c r="F126" s="9"/>
      <c r="G126" s="10">
        <f>SUM(D126:F126)</f>
        <v>734</v>
      </c>
      <c r="H126" s="104">
        <f>IFERROR(VLOOKUP($A126,'[10]Trial Blc'!$B$3:S$701,H$1,FALSE),0)</f>
        <v>734</v>
      </c>
      <c r="I126" s="104">
        <f>IFERROR(VLOOKUP($A126,'[10]Trial Blc'!$B$3:T$701,I$1,FALSE),0)</f>
        <v>734</v>
      </c>
      <c r="J126" s="104">
        <f>IFERROR(VLOOKUP($A126,'[10]Trial Blc'!$B$3:U$701,J$1,FALSE),0)</f>
        <v>734</v>
      </c>
      <c r="K126" s="104">
        <f>IFERROR(VLOOKUP($A126,'[10]Trial Blc'!$B$3:V$701,K$1,FALSE),0)</f>
        <v>734</v>
      </c>
      <c r="L126" s="104">
        <f>IFERROR(VLOOKUP($A126,'[10]Trial Blc'!$B$3:W$701,L$1,FALSE),0)</f>
        <v>734</v>
      </c>
      <c r="M126" s="104">
        <f>IFERROR(VLOOKUP($A126,'[10]Trial Blc'!$B$3:X$701,M$1,FALSE),0)</f>
        <v>734</v>
      </c>
      <c r="N126" s="104">
        <f>IFERROR(VLOOKUP($A126,'[10]Trial Blc'!$B$3:Y$701,N$1,FALSE),0)</f>
        <v>734</v>
      </c>
      <c r="O126" s="104">
        <f>IFERROR(VLOOKUP($A126,'[10]Trial Blc'!$B$3:Z$701,O$1,FALSE),0)</f>
        <v>734</v>
      </c>
      <c r="P126" s="104">
        <f>IFERROR(VLOOKUP($A126,'[10]Trial Blc'!$B$3:AA$701,P$1,FALSE),0)</f>
        <v>734</v>
      </c>
      <c r="Q126" s="104">
        <f>IFERROR(VLOOKUP($A126,'[10]Trial Blc'!$B$3:AB$701,Q$1,FALSE),0)</f>
        <v>734</v>
      </c>
      <c r="R126" s="104">
        <f>IFERROR(VLOOKUP($A126,'[10]Trial Blc'!$B$3:AC$701,R$1,FALSE),0)</f>
        <v>734</v>
      </c>
      <c r="S126" s="104">
        <f>IFERROR(VLOOKUP($A126,'[10]Trial Blc'!$B$3:AD$701,S$1,FALSE),0)</f>
        <v>734</v>
      </c>
      <c r="T126" s="7">
        <f>AVERAGE(G126:S126)</f>
        <v>734</v>
      </c>
      <c r="U126" s="9"/>
      <c r="W126" s="145">
        <v>2215</v>
      </c>
      <c r="X126" s="10" t="s">
        <v>239</v>
      </c>
      <c r="Y126" s="104">
        <f>-IFERROR(VLOOKUP($W126,'[10]Trial Blc'!$B$3:AH$701,Y$1,FALSE),0)</f>
        <v>55.08</v>
      </c>
      <c r="Z126" s="9"/>
      <c r="AA126" s="10"/>
      <c r="AB126" s="10">
        <f>SUM(Y126:AA126)</f>
        <v>55.08</v>
      </c>
      <c r="AC126" s="104">
        <f>-IFERROR(VLOOKUP($W126,'[10]Trial Blc'!$B$3:AL$701,AC$1,FALSE),0)</f>
        <v>56.61</v>
      </c>
      <c r="AD126" s="104">
        <f>-IFERROR(VLOOKUP($W126,'[10]Trial Blc'!$B$3:AM$701,AD$1,FALSE),0)</f>
        <v>58.14</v>
      </c>
      <c r="AE126" s="104">
        <f>-IFERROR(VLOOKUP($W126,'[10]Trial Blc'!$B$3:AN$701,AE$1,FALSE),0)</f>
        <v>59.67</v>
      </c>
      <c r="AF126" s="104">
        <f>-IFERROR(VLOOKUP($W126,'[10]Trial Blc'!$B$3:AO$701,AF$1,FALSE),0)</f>
        <v>61.2</v>
      </c>
      <c r="AG126" s="104">
        <f>-IFERROR(VLOOKUP($W126,'[10]Trial Blc'!$B$3:AP$701,AG$1,FALSE),0)</f>
        <v>62.73</v>
      </c>
      <c r="AH126" s="104">
        <f>-IFERROR(VLOOKUP($W126,'[10]Trial Blc'!$B$3:AQ$701,AH$1,FALSE),0)</f>
        <v>64.260000000000005</v>
      </c>
      <c r="AI126" s="104">
        <f>-IFERROR(VLOOKUP($W126,'[10]Trial Blc'!$B$3:AR$701,AI$1,FALSE),0)</f>
        <v>65.790000000000006</v>
      </c>
      <c r="AJ126" s="104">
        <f>-IFERROR(VLOOKUP($W126,'[10]Trial Blc'!$B$3:AS$701,AJ$1,FALSE),0)</f>
        <v>67.319999999999993</v>
      </c>
      <c r="AK126" s="104">
        <f>-IFERROR(VLOOKUP($W126,'[10]Trial Blc'!$B$3:AT$701,AK$1,FALSE),0)</f>
        <v>68.849999999999994</v>
      </c>
      <c r="AL126" s="104">
        <f>-IFERROR(VLOOKUP($W126,'[10]Trial Blc'!$B$3:AU$701,AL$1,FALSE),0)</f>
        <v>70.38</v>
      </c>
      <c r="AM126" s="104">
        <f>-IFERROR(VLOOKUP($W126,'[10]Trial Blc'!$B$3:AV$701,AM$1,FALSE),0)</f>
        <v>71.91</v>
      </c>
      <c r="AN126" s="104">
        <f>-IFERROR(VLOOKUP($W126,'[10]Trial Blc'!$B$3:AW$701,AN$1,FALSE),0)</f>
        <v>73.44</v>
      </c>
      <c r="AO126" s="7">
        <f>AVERAGE(AB126:AN126)</f>
        <v>64.259999999999991</v>
      </c>
      <c r="AP126" s="9"/>
    </row>
    <row r="127" spans="1:42" s="7" customFormat="1" ht="12" x14ac:dyDescent="0.3">
      <c r="A127" s="155">
        <v>1460</v>
      </c>
      <c r="B127" s="7" t="s">
        <v>241</v>
      </c>
      <c r="C127" s="12" t="s">
        <v>504</v>
      </c>
      <c r="D127" s="104">
        <f>IFERROR(VLOOKUP($A127,'[10]Trial Blc'!$B$3:O$701,D$1,FALSE),0)</f>
        <v>57236.13</v>
      </c>
      <c r="E127" s="10"/>
      <c r="F127" s="9"/>
      <c r="G127" s="10">
        <f>SUM(D127:F127)</f>
        <v>57236.13</v>
      </c>
      <c r="H127" s="104">
        <f>IFERROR(VLOOKUP($A127,'[10]Trial Blc'!$B$3:S$701,H$1,FALSE),0)</f>
        <v>57236.13</v>
      </c>
      <c r="I127" s="104">
        <f>IFERROR(VLOOKUP($A127,'[10]Trial Blc'!$B$3:T$701,I$1,FALSE),0)</f>
        <v>57236.13</v>
      </c>
      <c r="J127" s="104">
        <f>IFERROR(VLOOKUP($A127,'[10]Trial Blc'!$B$3:U$701,J$1,FALSE),0)</f>
        <v>57236.13</v>
      </c>
      <c r="K127" s="104">
        <f>IFERROR(VLOOKUP($A127,'[10]Trial Blc'!$B$3:V$701,K$1,FALSE),0)</f>
        <v>57236.13</v>
      </c>
      <c r="L127" s="104">
        <f>IFERROR(VLOOKUP($A127,'[10]Trial Blc'!$B$3:W$701,L$1,FALSE),0)</f>
        <v>57236.13</v>
      </c>
      <c r="M127" s="104">
        <f>IFERROR(VLOOKUP($A127,'[10]Trial Blc'!$B$3:X$701,M$1,FALSE),0)</f>
        <v>57236.13</v>
      </c>
      <c r="N127" s="104">
        <f>IFERROR(VLOOKUP($A127,'[10]Trial Blc'!$B$3:Y$701,N$1,FALSE),0)</f>
        <v>57236.13</v>
      </c>
      <c r="O127" s="104">
        <f>IFERROR(VLOOKUP($A127,'[10]Trial Blc'!$B$3:Z$701,O$1,FALSE),0)</f>
        <v>57236.13</v>
      </c>
      <c r="P127" s="104">
        <f>IFERROR(VLOOKUP($A127,'[10]Trial Blc'!$B$3:AA$701,P$1,FALSE),0)</f>
        <v>57236.13</v>
      </c>
      <c r="Q127" s="104">
        <f>IFERROR(VLOOKUP($A127,'[10]Trial Blc'!$B$3:AB$701,Q$1,FALSE),0)</f>
        <v>57721.1</v>
      </c>
      <c r="R127" s="104">
        <f>IFERROR(VLOOKUP($A127,'[10]Trial Blc'!$B$3:AC$701,R$1,FALSE),0)</f>
        <v>57721.1</v>
      </c>
      <c r="S127" s="104">
        <f>IFERROR(VLOOKUP($A127,'[10]Trial Blc'!$B$3:AD$701,S$1,FALSE),0)</f>
        <v>57721.1</v>
      </c>
      <c r="T127" s="7">
        <f>AVERAGE(G127:S127)</f>
        <v>57348.046153846146</v>
      </c>
      <c r="U127" s="9"/>
      <c r="W127" s="155">
        <v>2220</v>
      </c>
      <c r="X127" s="7" t="s">
        <v>243</v>
      </c>
      <c r="Y127" s="104">
        <f>-IFERROR(VLOOKUP($W127,'[10]Trial Blc'!$B$3:AH$701,Y$1,FALSE),0)</f>
        <v>56000.39</v>
      </c>
      <c r="Z127" s="9"/>
      <c r="AA127" s="10"/>
      <c r="AB127" s="10">
        <f>SUM(Y127:AA127)</f>
        <v>56000.39</v>
      </c>
      <c r="AC127" s="104">
        <f>-IFERROR(VLOOKUP($W127,'[10]Trial Blc'!$B$3:AL$701,AC$1,FALSE),0)</f>
        <v>56011.35</v>
      </c>
      <c r="AD127" s="104">
        <f>-IFERROR(VLOOKUP($W127,'[10]Trial Blc'!$B$3:AM$701,AD$1,FALSE),0)</f>
        <v>56022.31</v>
      </c>
      <c r="AE127" s="104">
        <f>-IFERROR(VLOOKUP($W127,'[10]Trial Blc'!$B$3:AN$701,AE$1,FALSE),0)</f>
        <v>56033.27</v>
      </c>
      <c r="AF127" s="104">
        <f>-IFERROR(VLOOKUP($W127,'[10]Trial Blc'!$B$3:AO$701,AF$1,FALSE),0)</f>
        <v>56044.23</v>
      </c>
      <c r="AG127" s="104">
        <f>-IFERROR(VLOOKUP($W127,'[10]Trial Blc'!$B$3:AP$701,AG$1,FALSE),0)</f>
        <v>56055.19</v>
      </c>
      <c r="AH127" s="104">
        <f>-IFERROR(VLOOKUP($W127,'[10]Trial Blc'!$B$3:AQ$701,AH$1,FALSE),0)</f>
        <v>56066.15</v>
      </c>
      <c r="AI127" s="104">
        <f>-IFERROR(VLOOKUP($W127,'[10]Trial Blc'!$B$3:AR$701,AI$1,FALSE),0)</f>
        <v>56077.11</v>
      </c>
      <c r="AJ127" s="104">
        <f>-IFERROR(VLOOKUP($W127,'[10]Trial Blc'!$B$3:AS$701,AJ$1,FALSE),0)</f>
        <v>118324.07</v>
      </c>
      <c r="AK127" s="104">
        <f>-IFERROR(VLOOKUP($W127,'[10]Trial Blc'!$B$3:AT$701,AK$1,FALSE),0)</f>
        <v>118335.03</v>
      </c>
      <c r="AL127" s="104">
        <f>-IFERROR(VLOOKUP($W127,'[10]Trial Blc'!$B$3:AU$701,AL$1,FALSE),0)</f>
        <v>118655.7</v>
      </c>
      <c r="AM127" s="104">
        <f>-IFERROR(VLOOKUP($W127,'[10]Trial Blc'!$B$3:AV$701,AM$1,FALSE),0)</f>
        <v>118976.37</v>
      </c>
      <c r="AN127" s="104">
        <f>-IFERROR(VLOOKUP($W127,'[10]Trial Blc'!$B$3:AW$701,AN$1,FALSE),0)</f>
        <v>119297.04</v>
      </c>
      <c r="AO127" s="7">
        <f>AVERAGE(AB127:AN127)</f>
        <v>80146.016153846154</v>
      </c>
      <c r="AP127" s="9">
        <f>-'[10]A-3 COA'!K140</f>
        <v>38299</v>
      </c>
    </row>
    <row r="128" spans="1:42" s="7" customFormat="1" ht="12" x14ac:dyDescent="0.3">
      <c r="A128" s="145">
        <v>1465</v>
      </c>
      <c r="B128" s="7" t="s">
        <v>247</v>
      </c>
      <c r="C128" s="9" t="s">
        <v>248</v>
      </c>
      <c r="D128" s="104">
        <f>IFERROR(VLOOKUP($A128,'[10]Trial Blc'!$B$3:O$701,D$1,FALSE),0)</f>
        <v>0</v>
      </c>
      <c r="E128" s="10"/>
      <c r="F128" s="9"/>
      <c r="G128" s="10"/>
      <c r="H128" s="104">
        <f>IFERROR(VLOOKUP($A128,'[10]Trial Blc'!$B$3:S$701,H$1,FALSE),0)</f>
        <v>0</v>
      </c>
      <c r="I128" s="104">
        <f>IFERROR(VLOOKUP($A128,'[10]Trial Blc'!$B$3:T$701,I$1,FALSE),0)</f>
        <v>0</v>
      </c>
      <c r="J128" s="104">
        <f>IFERROR(VLOOKUP($A128,'[10]Trial Blc'!$B$3:U$701,J$1,FALSE),0)</f>
        <v>0</v>
      </c>
      <c r="K128" s="104">
        <f>IFERROR(VLOOKUP($A128,'[10]Trial Blc'!$B$3:V$701,K$1,FALSE),0)</f>
        <v>0</v>
      </c>
      <c r="L128" s="104">
        <f>IFERROR(VLOOKUP($A128,'[10]Trial Blc'!$B$3:W$701,L$1,FALSE),0)</f>
        <v>0</v>
      </c>
      <c r="M128" s="104">
        <f>IFERROR(VLOOKUP($A128,'[10]Trial Blc'!$B$3:X$701,M$1,FALSE),0)</f>
        <v>0</v>
      </c>
      <c r="N128" s="104">
        <f>IFERROR(VLOOKUP($A128,'[10]Trial Blc'!$B$3:Y$701,N$1,FALSE),0)</f>
        <v>0</v>
      </c>
      <c r="O128" s="104">
        <f>IFERROR(VLOOKUP($A128,'[10]Trial Blc'!$B$3:Z$701,O$1,FALSE),0)</f>
        <v>0</v>
      </c>
      <c r="P128" s="104">
        <f>IFERROR(VLOOKUP($A128,'[10]Trial Blc'!$B$3:AA$701,P$1,FALSE),0)</f>
        <v>0</v>
      </c>
      <c r="Q128" s="104">
        <f>IFERROR(VLOOKUP($A128,'[10]Trial Blc'!$B$3:AB$701,Q$1,FALSE),0)</f>
        <v>0</v>
      </c>
      <c r="R128" s="104">
        <f>IFERROR(VLOOKUP($A128,'[10]Trial Blc'!$B$3:AC$701,R$1,FALSE),0)</f>
        <v>0</v>
      </c>
      <c r="S128" s="104">
        <f>IFERROR(VLOOKUP($A128,'[10]Trial Blc'!$B$3:AD$701,S$1,FALSE),0)</f>
        <v>0</v>
      </c>
      <c r="U128" s="9"/>
      <c r="W128" s="145"/>
      <c r="X128" s="11"/>
      <c r="Y128" s="104">
        <f>-IFERROR(VLOOKUP($W128,'[10]Trial Blc'!$B$3:AH$701,Y$1,FALSE),0)</f>
        <v>0</v>
      </c>
      <c r="Z128" s="9"/>
      <c r="AA128" s="10"/>
      <c r="AB128" s="10"/>
      <c r="AC128" s="104">
        <f>-IFERROR(VLOOKUP($W128,'[10]Trial Blc'!$B$3:AL$701,AC$1,FALSE),0)</f>
        <v>0</v>
      </c>
      <c r="AD128" s="104">
        <f>-IFERROR(VLOOKUP($W128,'[10]Trial Blc'!$B$3:AM$701,AD$1,FALSE),0)</f>
        <v>0</v>
      </c>
      <c r="AE128" s="104">
        <f>-IFERROR(VLOOKUP($W128,'[10]Trial Blc'!$B$3:AN$701,AE$1,FALSE),0)</f>
        <v>0</v>
      </c>
      <c r="AF128" s="104">
        <f>-IFERROR(VLOOKUP($W128,'[10]Trial Blc'!$B$3:AO$701,AF$1,FALSE),0)</f>
        <v>0</v>
      </c>
      <c r="AG128" s="104">
        <f>-IFERROR(VLOOKUP($W128,'[10]Trial Blc'!$B$3:AP$701,AG$1,FALSE),0)</f>
        <v>0</v>
      </c>
      <c r="AH128" s="104">
        <f>-IFERROR(VLOOKUP($W128,'[10]Trial Blc'!$B$3:AQ$701,AH$1,FALSE),0)</f>
        <v>0</v>
      </c>
      <c r="AI128" s="104">
        <f>-IFERROR(VLOOKUP($W128,'[10]Trial Blc'!$B$3:AR$701,AI$1,FALSE),0)</f>
        <v>0</v>
      </c>
      <c r="AJ128" s="104">
        <f>-IFERROR(VLOOKUP($W128,'[10]Trial Blc'!$B$3:AS$701,AJ$1,FALSE),0)</f>
        <v>0</v>
      </c>
      <c r="AK128" s="104">
        <f>-IFERROR(VLOOKUP($W128,'[10]Trial Blc'!$B$3:AT$701,AK$1,FALSE),0)</f>
        <v>0</v>
      </c>
      <c r="AL128" s="104">
        <f>-IFERROR(VLOOKUP($W128,'[10]Trial Blc'!$B$3:AU$701,AL$1,FALSE),0)</f>
        <v>0</v>
      </c>
      <c r="AM128" s="104">
        <f>-IFERROR(VLOOKUP($W128,'[10]Trial Blc'!$B$3:AV$701,AM$1,FALSE),0)</f>
        <v>0</v>
      </c>
      <c r="AN128" s="104">
        <f>-IFERROR(VLOOKUP($W128,'[10]Trial Blc'!$B$3:AW$701,AN$1,FALSE),0)</f>
        <v>0</v>
      </c>
      <c r="AO128" s="11"/>
      <c r="AP128" s="9"/>
    </row>
    <row r="129" spans="1:42" s="7" customFormat="1" ht="12" x14ac:dyDescent="0.3">
      <c r="A129" s="155">
        <v>1470</v>
      </c>
      <c r="B129" s="7" t="s">
        <v>249</v>
      </c>
      <c r="C129" s="12" t="s">
        <v>250</v>
      </c>
      <c r="D129" s="104">
        <f>IFERROR(VLOOKUP($A129,'[10]Trial Blc'!$B$3:O$701,D$1,FALSE),0)</f>
        <v>99033.31</v>
      </c>
      <c r="E129" s="10"/>
      <c r="F129" s="9"/>
      <c r="G129" s="10">
        <f>SUM(D129:F129)</f>
        <v>99033.31</v>
      </c>
      <c r="H129" s="104">
        <f>IFERROR(VLOOKUP($A129,'[10]Trial Blc'!$B$3:S$701,H$1,FALSE),0)</f>
        <v>99033.19</v>
      </c>
      <c r="I129" s="104">
        <f>IFERROR(VLOOKUP($A129,'[10]Trial Blc'!$B$3:T$701,I$1,FALSE),0)</f>
        <v>99033.04</v>
      </c>
      <c r="J129" s="104">
        <f>IFERROR(VLOOKUP($A129,'[10]Trial Blc'!$B$3:U$701,J$1,FALSE),0)</f>
        <v>99338.92</v>
      </c>
      <c r="K129" s="104">
        <f>IFERROR(VLOOKUP($A129,'[10]Trial Blc'!$B$3:V$701,K$1,FALSE),0)</f>
        <v>99338.87</v>
      </c>
      <c r="L129" s="104">
        <f>IFERROR(VLOOKUP($A129,'[10]Trial Blc'!$B$3:W$701,L$1,FALSE),0)</f>
        <v>99338.73</v>
      </c>
      <c r="M129" s="104">
        <f>IFERROR(VLOOKUP($A129,'[10]Trial Blc'!$B$3:X$701,M$1,FALSE),0)</f>
        <v>99338.7</v>
      </c>
      <c r="N129" s="104">
        <f>IFERROR(VLOOKUP($A129,'[10]Trial Blc'!$B$3:Y$701,N$1,FALSE),0)</f>
        <v>99338.62</v>
      </c>
      <c r="O129" s="104">
        <f>IFERROR(VLOOKUP($A129,'[10]Trial Blc'!$B$3:Z$701,O$1,FALSE),0)</f>
        <v>98054.57</v>
      </c>
      <c r="P129" s="104">
        <f>IFERROR(VLOOKUP($A129,'[10]Trial Blc'!$B$3:AA$701,P$1,FALSE),0)</f>
        <v>98220.85</v>
      </c>
      <c r="Q129" s="104">
        <f>IFERROR(VLOOKUP($A129,'[10]Trial Blc'!$B$3:AB$701,Q$1,FALSE),0)</f>
        <v>98220.78</v>
      </c>
      <c r="R129" s="104">
        <f>IFERROR(VLOOKUP($A129,'[10]Trial Blc'!$B$3:AC$701,R$1,FALSE),0)</f>
        <v>98220.77</v>
      </c>
      <c r="S129" s="104">
        <f>IFERROR(VLOOKUP($A129,'[10]Trial Blc'!$B$3:AD$701,S$1,FALSE),0)</f>
        <v>98526.84</v>
      </c>
      <c r="T129" s="7">
        <f>AVERAGE(G129:S129)</f>
        <v>98849.014615384614</v>
      </c>
      <c r="U129" s="9">
        <f>+'[10]A-3 COA'!K54</f>
        <v>-790</v>
      </c>
      <c r="W129" s="155">
        <v>2230</v>
      </c>
      <c r="X129" s="7" t="s">
        <v>251</v>
      </c>
      <c r="Y129" s="104">
        <f>-IFERROR(VLOOKUP($W129,'[10]Trial Blc'!$B$3:AH$701,Y$1,FALSE),0)</f>
        <v>82815.86</v>
      </c>
      <c r="Z129" s="9"/>
      <c r="AA129" s="10"/>
      <c r="AB129" s="10">
        <f>SUM(Y129:AA129)</f>
        <v>82815.86</v>
      </c>
      <c r="AC129" s="104">
        <f>-IFERROR(VLOOKUP($W129,'[10]Trial Blc'!$B$3:AL$701,AC$1,FALSE),0)</f>
        <v>82913.09</v>
      </c>
      <c r="AD129" s="104">
        <f>-IFERROR(VLOOKUP($W129,'[10]Trial Blc'!$B$3:AM$701,AD$1,FALSE),0)</f>
        <v>83010.3</v>
      </c>
      <c r="AE129" s="104">
        <f>-IFERROR(VLOOKUP($W129,'[10]Trial Blc'!$B$3:AN$701,AE$1,FALSE),0)</f>
        <v>83108.94</v>
      </c>
      <c r="AF129" s="104">
        <f>-IFERROR(VLOOKUP($W129,'[10]Trial Blc'!$B$3:AO$701,AF$1,FALSE),0)</f>
        <v>83207.78</v>
      </c>
      <c r="AG129" s="104">
        <f>-IFERROR(VLOOKUP($W129,'[10]Trial Blc'!$B$3:AP$701,AG$1,FALSE),0)</f>
        <v>83306.58</v>
      </c>
      <c r="AH129" s="104">
        <f>-IFERROR(VLOOKUP($W129,'[10]Trial Blc'!$B$3:AQ$701,AH$1,FALSE),0)</f>
        <v>83405.429999999993</v>
      </c>
      <c r="AI129" s="104">
        <f>-IFERROR(VLOOKUP($W129,'[10]Trial Blc'!$B$3:AR$701,AI$1,FALSE),0)</f>
        <v>83504.25</v>
      </c>
      <c r="AJ129" s="104">
        <f>-IFERROR(VLOOKUP($W129,'[10]Trial Blc'!$B$3:AS$701,AJ$1,FALSE),0)</f>
        <v>123104.09</v>
      </c>
      <c r="AK129" s="104">
        <f>-IFERROR(VLOOKUP($W129,'[10]Trial Blc'!$B$3:AT$701,AK$1,FALSE),0)</f>
        <v>123203.79</v>
      </c>
      <c r="AL129" s="104">
        <f>-IFERROR(VLOOKUP($W129,'[10]Trial Blc'!$B$3:AU$701,AL$1,FALSE),0)</f>
        <v>123715.32</v>
      </c>
      <c r="AM129" s="104">
        <f>-IFERROR(VLOOKUP($W129,'[10]Trial Blc'!$B$3:AV$701,AM$1,FALSE),0)</f>
        <v>124226.87</v>
      </c>
      <c r="AN129" s="104">
        <f>-IFERROR(VLOOKUP($W129,'[10]Trial Blc'!$B$3:AW$701,AN$1,FALSE),0)</f>
        <v>124740.05</v>
      </c>
      <c r="AO129" s="7">
        <f>AVERAGE(AB129:AN129)</f>
        <v>98789.411538461529</v>
      </c>
      <c r="AP129" s="9">
        <f>-'[10]A-3 COA'!K141</f>
        <v>24308</v>
      </c>
    </row>
    <row r="130" spans="1:42" s="7" customFormat="1" ht="12" x14ac:dyDescent="0.3">
      <c r="A130" s="145">
        <v>1475</v>
      </c>
      <c r="B130" s="7" t="s">
        <v>252</v>
      </c>
      <c r="C130" s="9" t="s">
        <v>253</v>
      </c>
      <c r="D130" s="104">
        <f>IFERROR(VLOOKUP($A130,'[10]Trial Blc'!$B$3:O$701,D$1,FALSE),0)</f>
        <v>1617.72</v>
      </c>
      <c r="E130" s="10"/>
      <c r="F130" s="9"/>
      <c r="G130" s="10">
        <f>SUM(D130:F130)</f>
        <v>1617.72</v>
      </c>
      <c r="H130" s="104">
        <f>IFERROR(VLOOKUP($A130,'[10]Trial Blc'!$B$3:S$701,H$1,FALSE),0)</f>
        <v>1617.72</v>
      </c>
      <c r="I130" s="104">
        <f>IFERROR(VLOOKUP($A130,'[10]Trial Blc'!$B$3:T$701,I$1,FALSE),0)</f>
        <v>1617.72</v>
      </c>
      <c r="J130" s="104">
        <f>IFERROR(VLOOKUP($A130,'[10]Trial Blc'!$B$3:U$701,J$1,FALSE),0)</f>
        <v>1617.72</v>
      </c>
      <c r="K130" s="104">
        <f>IFERROR(VLOOKUP($A130,'[10]Trial Blc'!$B$3:V$701,K$1,FALSE),0)</f>
        <v>1617.72</v>
      </c>
      <c r="L130" s="104">
        <f>IFERROR(VLOOKUP($A130,'[10]Trial Blc'!$B$3:W$701,L$1,FALSE),0)</f>
        <v>2164.66</v>
      </c>
      <c r="M130" s="104">
        <f>IFERROR(VLOOKUP($A130,'[10]Trial Blc'!$B$3:X$701,M$1,FALSE),0)</f>
        <v>5228.49</v>
      </c>
      <c r="N130" s="104">
        <f>IFERROR(VLOOKUP($A130,'[10]Trial Blc'!$B$3:Y$701,N$1,FALSE),0)</f>
        <v>7379.75</v>
      </c>
      <c r="O130" s="104">
        <f>IFERROR(VLOOKUP($A130,'[10]Trial Blc'!$B$3:Z$701,O$1,FALSE),0)</f>
        <v>7074.75</v>
      </c>
      <c r="P130" s="104">
        <f>IFERROR(VLOOKUP($A130,'[10]Trial Blc'!$B$3:AA$701,P$1,FALSE),0)</f>
        <v>7074.75</v>
      </c>
      <c r="Q130" s="104">
        <f>IFERROR(VLOOKUP($A130,'[10]Trial Blc'!$B$3:AB$701,Q$1,FALSE),0)</f>
        <v>7074.75</v>
      </c>
      <c r="R130" s="104">
        <f>IFERROR(VLOOKUP($A130,'[10]Trial Blc'!$B$3:AC$701,R$1,FALSE),0)</f>
        <v>7074.75</v>
      </c>
      <c r="S130" s="104">
        <f>IFERROR(VLOOKUP($A130,'[10]Trial Blc'!$B$3:AD$701,S$1,FALSE),0)</f>
        <v>7074.75</v>
      </c>
      <c r="T130" s="7">
        <f>AVERAGE(G130:S130)</f>
        <v>4479.6346153846152</v>
      </c>
      <c r="U130" s="9">
        <f>+'[10]A-3 COA'!K55</f>
        <v>-188</v>
      </c>
      <c r="W130" s="145">
        <v>2235</v>
      </c>
      <c r="X130" s="7" t="s">
        <v>254</v>
      </c>
      <c r="Y130" s="104">
        <f>-IFERROR(VLOOKUP($W130,'[10]Trial Blc'!$B$3:AH$701,Y$1,FALSE),0)</f>
        <v>-249.58</v>
      </c>
      <c r="Z130" s="9"/>
      <c r="AA130" s="10"/>
      <c r="AB130" s="10">
        <f>SUM(Y130:AA130)</f>
        <v>-249.58</v>
      </c>
      <c r="AC130" s="104">
        <f>-IFERROR(VLOOKUP($W130,'[10]Trial Blc'!$B$3:AL$701,AC$1,FALSE),0)</f>
        <v>-240.59</v>
      </c>
      <c r="AD130" s="104">
        <f>-IFERROR(VLOOKUP($W130,'[10]Trial Blc'!$B$3:AM$701,AD$1,FALSE),0)</f>
        <v>-231.6</v>
      </c>
      <c r="AE130" s="104">
        <f>-IFERROR(VLOOKUP($W130,'[10]Trial Blc'!$B$3:AN$701,AE$1,FALSE),0)</f>
        <v>-222.61</v>
      </c>
      <c r="AF130" s="104">
        <f>-IFERROR(VLOOKUP($W130,'[10]Trial Blc'!$B$3:AO$701,AF$1,FALSE),0)</f>
        <v>-213.62</v>
      </c>
      <c r="AG130" s="104">
        <f>-IFERROR(VLOOKUP($W130,'[10]Trial Blc'!$B$3:AP$701,AG$1,FALSE),0)</f>
        <v>-366.51</v>
      </c>
      <c r="AH130" s="104">
        <f>-IFERROR(VLOOKUP($W130,'[10]Trial Blc'!$B$3:AQ$701,AH$1,FALSE),0)</f>
        <v>-3056.03</v>
      </c>
      <c r="AI130" s="104">
        <f>-IFERROR(VLOOKUP($W130,'[10]Trial Blc'!$B$3:AR$701,AI$1,FALSE),0)</f>
        <v>-3015.03</v>
      </c>
      <c r="AJ130" s="104">
        <f>-IFERROR(VLOOKUP($W130,'[10]Trial Blc'!$B$3:AS$701,AJ$1,FALSE),0)</f>
        <v>-3363.36</v>
      </c>
      <c r="AK130" s="104">
        <f>-IFERROR(VLOOKUP($W130,'[10]Trial Blc'!$B$3:AT$701,AK$1,FALSE),0)</f>
        <v>-3324.05</v>
      </c>
      <c r="AL130" s="104">
        <f>-IFERROR(VLOOKUP($W130,'[10]Trial Blc'!$B$3:AU$701,AL$1,FALSE),0)</f>
        <v>-3284.74</v>
      </c>
      <c r="AM130" s="104">
        <f>-IFERROR(VLOOKUP($W130,'[10]Trial Blc'!$B$3:AV$701,AM$1,FALSE),0)</f>
        <v>-3245.43</v>
      </c>
      <c r="AN130" s="104">
        <f>-IFERROR(VLOOKUP($W130,'[10]Trial Blc'!$B$3:AW$701,AN$1,FALSE),0)</f>
        <v>-3206.12</v>
      </c>
      <c r="AO130" s="7">
        <f>AVERAGE(AB130:AN130)</f>
        <v>-1847.6361538461538</v>
      </c>
      <c r="AP130" s="9">
        <f>-'[10]A-3 COA'!K142-'[10]A-3 COA'!K143</f>
        <v>-240</v>
      </c>
    </row>
    <row r="131" spans="1:42" s="7" customFormat="1" ht="12" x14ac:dyDescent="0.3">
      <c r="A131" s="145">
        <v>1480</v>
      </c>
      <c r="B131" s="7" t="s">
        <v>255</v>
      </c>
      <c r="C131" s="9" t="s">
        <v>256</v>
      </c>
      <c r="D131" s="104">
        <f>IFERROR(VLOOKUP($A131,'[10]Trial Blc'!$B$3:O$701,D$1,FALSE),0)</f>
        <v>1333.18</v>
      </c>
      <c r="E131" s="10"/>
      <c r="F131" s="9"/>
      <c r="G131" s="10">
        <f>SUM(D131:F131)</f>
        <v>1333.18</v>
      </c>
      <c r="H131" s="104">
        <f>IFERROR(VLOOKUP($A131,'[10]Trial Blc'!$B$3:S$701,H$1,FALSE),0)</f>
        <v>1333.18</v>
      </c>
      <c r="I131" s="104">
        <f>IFERROR(VLOOKUP($A131,'[10]Trial Blc'!$B$3:T$701,I$1,FALSE),0)</f>
        <v>1333.18</v>
      </c>
      <c r="J131" s="104">
        <f>IFERROR(VLOOKUP($A131,'[10]Trial Blc'!$B$3:U$701,J$1,FALSE),0)</f>
        <v>4127.46</v>
      </c>
      <c r="K131" s="104">
        <f>IFERROR(VLOOKUP($A131,'[10]Trial Blc'!$B$3:V$701,K$1,FALSE),0)</f>
        <v>4127.46</v>
      </c>
      <c r="L131" s="104">
        <f>IFERROR(VLOOKUP($A131,'[10]Trial Blc'!$B$3:W$701,L$1,FALSE),0)</f>
        <v>4127.46</v>
      </c>
      <c r="M131" s="104">
        <f>IFERROR(VLOOKUP($A131,'[10]Trial Blc'!$B$3:X$701,M$1,FALSE),0)</f>
        <v>4127.46</v>
      </c>
      <c r="N131" s="104">
        <f>IFERROR(VLOOKUP($A131,'[10]Trial Blc'!$B$3:Y$701,N$1,FALSE),0)</f>
        <v>4127.46</v>
      </c>
      <c r="O131" s="104">
        <f>IFERROR(VLOOKUP($A131,'[10]Trial Blc'!$B$3:Z$701,O$1,FALSE),0)</f>
        <v>4127.46</v>
      </c>
      <c r="P131" s="104">
        <f>IFERROR(VLOOKUP($A131,'[10]Trial Blc'!$B$3:AA$701,P$1,FALSE),0)</f>
        <v>4127.46</v>
      </c>
      <c r="Q131" s="104">
        <f>IFERROR(VLOOKUP($A131,'[10]Trial Blc'!$B$3:AB$701,Q$1,FALSE),0)</f>
        <v>4127.46</v>
      </c>
      <c r="R131" s="104">
        <f>IFERROR(VLOOKUP($A131,'[10]Trial Blc'!$B$3:AC$701,R$1,FALSE),0)</f>
        <v>4127.46</v>
      </c>
      <c r="S131" s="104">
        <f>IFERROR(VLOOKUP($A131,'[10]Trial Blc'!$B$3:AD$701,S$1,FALSE),0)</f>
        <v>4127.46</v>
      </c>
      <c r="T131" s="7">
        <f>AVERAGE(G131:S131)</f>
        <v>3482.6261538461531</v>
      </c>
      <c r="U131" s="9"/>
      <c r="W131" s="145">
        <v>2240</v>
      </c>
      <c r="X131" s="7" t="s">
        <v>257</v>
      </c>
      <c r="Y131" s="104">
        <f>-IFERROR(VLOOKUP($W131,'[10]Trial Blc'!$B$3:AH$701,Y$1,FALSE),0)</f>
        <v>739.03</v>
      </c>
      <c r="Z131" s="9"/>
      <c r="AA131" s="10"/>
      <c r="AB131" s="10">
        <f>SUM(Y131:AA131)</f>
        <v>739.03</v>
      </c>
      <c r="AC131" s="104">
        <f>-IFERROR(VLOOKUP($W131,'[10]Trial Blc'!$B$3:AL$701,AC$1,FALSE),0)</f>
        <v>748.29</v>
      </c>
      <c r="AD131" s="104">
        <f>-IFERROR(VLOOKUP($W131,'[10]Trial Blc'!$B$3:AM$701,AD$1,FALSE),0)</f>
        <v>757.55</v>
      </c>
      <c r="AE131" s="104">
        <f>-IFERROR(VLOOKUP($W131,'[10]Trial Blc'!$B$3:AN$701,AE$1,FALSE),0)</f>
        <v>-385.24</v>
      </c>
      <c r="AF131" s="104">
        <f>-IFERROR(VLOOKUP($W131,'[10]Trial Blc'!$B$3:AO$701,AF$1,FALSE),0)</f>
        <v>-356.58</v>
      </c>
      <c r="AG131" s="104">
        <f>-IFERROR(VLOOKUP($W131,'[10]Trial Blc'!$B$3:AP$701,AG$1,FALSE),0)</f>
        <v>-327.92</v>
      </c>
      <c r="AH131" s="104">
        <f>-IFERROR(VLOOKUP($W131,'[10]Trial Blc'!$B$3:AQ$701,AH$1,FALSE),0)</f>
        <v>-299.26</v>
      </c>
      <c r="AI131" s="104">
        <f>-IFERROR(VLOOKUP($W131,'[10]Trial Blc'!$B$3:AR$701,AI$1,FALSE),0)</f>
        <v>-270.60000000000002</v>
      </c>
      <c r="AJ131" s="104">
        <f>-IFERROR(VLOOKUP($W131,'[10]Trial Blc'!$B$3:AS$701,AJ$1,FALSE),0)</f>
        <v>-241.94</v>
      </c>
      <c r="AK131" s="104">
        <f>-IFERROR(VLOOKUP($W131,'[10]Trial Blc'!$B$3:AT$701,AK$1,FALSE),0)</f>
        <v>-213.28</v>
      </c>
      <c r="AL131" s="104">
        <f>-IFERROR(VLOOKUP($W131,'[10]Trial Blc'!$B$3:AU$701,AL$1,FALSE),0)</f>
        <v>-184.62</v>
      </c>
      <c r="AM131" s="104">
        <f>-IFERROR(VLOOKUP($W131,'[10]Trial Blc'!$B$3:AV$701,AM$1,FALSE),0)</f>
        <v>-155.96</v>
      </c>
      <c r="AN131" s="104">
        <f>-IFERROR(VLOOKUP($W131,'[10]Trial Blc'!$B$3:AW$701,AN$1,FALSE),0)</f>
        <v>-127.3</v>
      </c>
      <c r="AO131" s="7">
        <f>AVERAGE(AB131:AN131)</f>
        <v>-24.448461538461551</v>
      </c>
      <c r="AP131" s="9"/>
    </row>
    <row r="132" spans="1:42" s="7" customFormat="1" ht="11.25" customHeight="1" x14ac:dyDescent="0.3">
      <c r="A132" s="155">
        <v>1485</v>
      </c>
      <c r="B132" s="7" t="s">
        <v>258</v>
      </c>
      <c r="C132" s="12" t="s">
        <v>259</v>
      </c>
      <c r="D132" s="104">
        <f>IFERROR(VLOOKUP($A132,'[10]Trial Blc'!$B$3:O$701,D$1,FALSE),0)</f>
        <v>85225.02</v>
      </c>
      <c r="E132" s="10"/>
      <c r="F132" s="9"/>
      <c r="G132" s="10">
        <f>SUM(D132:F132)</f>
        <v>85225.02</v>
      </c>
      <c r="H132" s="104">
        <f>IFERROR(VLOOKUP($A132,'[10]Trial Blc'!$B$3:S$701,H$1,FALSE),0)</f>
        <v>85225.02</v>
      </c>
      <c r="I132" s="104">
        <f>IFERROR(VLOOKUP($A132,'[10]Trial Blc'!$B$3:T$701,I$1,FALSE),0)</f>
        <v>85225.02</v>
      </c>
      <c r="J132" s="104">
        <f>IFERROR(VLOOKUP($A132,'[10]Trial Blc'!$B$3:U$701,J$1,FALSE),0)</f>
        <v>85225.02</v>
      </c>
      <c r="K132" s="104">
        <f>IFERROR(VLOOKUP($A132,'[10]Trial Blc'!$B$3:V$701,K$1,FALSE),0)</f>
        <v>85225.02</v>
      </c>
      <c r="L132" s="104">
        <f>IFERROR(VLOOKUP($A132,'[10]Trial Blc'!$B$3:W$701,L$1,FALSE),0)</f>
        <v>85225.02</v>
      </c>
      <c r="M132" s="104">
        <f>IFERROR(VLOOKUP($A132,'[10]Trial Blc'!$B$3:X$701,M$1,FALSE),0)</f>
        <v>85225.02</v>
      </c>
      <c r="N132" s="104">
        <f>IFERROR(VLOOKUP($A132,'[10]Trial Blc'!$B$3:Y$701,N$1,FALSE),0)</f>
        <v>85225.02</v>
      </c>
      <c r="O132" s="104">
        <f>IFERROR(VLOOKUP($A132,'[10]Trial Blc'!$B$3:Z$701,O$1,FALSE),0)</f>
        <v>85337.02</v>
      </c>
      <c r="P132" s="104">
        <f>IFERROR(VLOOKUP($A132,'[10]Trial Blc'!$B$3:AA$701,P$1,FALSE),0)</f>
        <v>85337.02</v>
      </c>
      <c r="Q132" s="104">
        <f>IFERROR(VLOOKUP($A132,'[10]Trial Blc'!$B$3:AB$701,Q$1,FALSE),0)</f>
        <v>85337.02</v>
      </c>
      <c r="R132" s="104">
        <f>IFERROR(VLOOKUP($A132,'[10]Trial Blc'!$B$3:AC$701,R$1,FALSE),0)</f>
        <v>85337.02</v>
      </c>
      <c r="S132" s="104">
        <f>IFERROR(VLOOKUP($A132,'[10]Trial Blc'!$B$3:AD$701,S$1,FALSE),0)</f>
        <v>85337.02</v>
      </c>
      <c r="T132" s="7">
        <f>AVERAGE(G132:S132)</f>
        <v>85268.096923076926</v>
      </c>
      <c r="U132" s="9">
        <f>+'[10]A-3 COA'!K56</f>
        <v>69</v>
      </c>
      <c r="W132" s="155">
        <v>2245</v>
      </c>
      <c r="X132" s="7" t="s">
        <v>260</v>
      </c>
      <c r="Y132" s="104">
        <f>-IFERROR(VLOOKUP($W132,'[10]Trial Blc'!$B$3:AH$701,Y$1,FALSE),0)</f>
        <v>84706.36</v>
      </c>
      <c r="Z132" s="9"/>
      <c r="AA132" s="10"/>
      <c r="AB132" s="10">
        <f>SUM(Y132:AA132)</f>
        <v>84706.36</v>
      </c>
      <c r="AC132" s="104">
        <f>-IFERROR(VLOOKUP($W132,'[10]Trial Blc'!$B$3:AL$701,AC$1,FALSE),0)</f>
        <v>84718.71</v>
      </c>
      <c r="AD132" s="104">
        <f>-IFERROR(VLOOKUP($W132,'[10]Trial Blc'!$B$3:AM$701,AD$1,FALSE),0)</f>
        <v>84731.06</v>
      </c>
      <c r="AE132" s="104">
        <f>-IFERROR(VLOOKUP($W132,'[10]Trial Blc'!$B$3:AN$701,AE$1,FALSE),0)</f>
        <v>84743.41</v>
      </c>
      <c r="AF132" s="104">
        <f>-IFERROR(VLOOKUP($W132,'[10]Trial Blc'!$B$3:AO$701,AF$1,FALSE),0)</f>
        <v>84755.76</v>
      </c>
      <c r="AG132" s="104">
        <f>-IFERROR(VLOOKUP($W132,'[10]Trial Blc'!$B$3:AP$701,AG$1,FALSE),0)</f>
        <v>84768.11</v>
      </c>
      <c r="AH132" s="104">
        <f>-IFERROR(VLOOKUP($W132,'[10]Trial Blc'!$B$3:AQ$701,AH$1,FALSE),0)</f>
        <v>84780.46</v>
      </c>
      <c r="AI132" s="104">
        <f>-IFERROR(VLOOKUP($W132,'[10]Trial Blc'!$B$3:AR$701,AI$1,FALSE),0)</f>
        <v>84792.81</v>
      </c>
      <c r="AJ132" s="104">
        <f>-IFERROR(VLOOKUP($W132,'[10]Trial Blc'!$B$3:AS$701,AJ$1,FALSE),0)</f>
        <v>87590.16</v>
      </c>
      <c r="AK132" s="104">
        <f>-IFERROR(VLOOKUP($W132,'[10]Trial Blc'!$B$3:AT$701,AK$1,FALSE),0)</f>
        <v>87602.51</v>
      </c>
      <c r="AL132" s="104">
        <f>-IFERROR(VLOOKUP($W132,'[10]Trial Blc'!$B$3:AU$701,AL$1,FALSE),0)</f>
        <v>88313.66</v>
      </c>
      <c r="AM132" s="104">
        <f>-IFERROR(VLOOKUP($W132,'[10]Trial Blc'!$B$3:AV$701,AM$1,FALSE),0)</f>
        <v>89024.81</v>
      </c>
      <c r="AN132" s="104">
        <f>-IFERROR(VLOOKUP($W132,'[10]Trial Blc'!$B$3:AW$701,AN$1,FALSE),0)</f>
        <v>89735.96</v>
      </c>
      <c r="AO132" s="7">
        <f>AVERAGE(AB132:AN132)</f>
        <v>86174.13692307692</v>
      </c>
      <c r="AP132" s="9">
        <f>-'[10]A-3 COA'!K144</f>
        <v>-19</v>
      </c>
    </row>
    <row r="133" spans="1:42" s="7" customFormat="1" ht="12" x14ac:dyDescent="0.3">
      <c r="A133" s="145">
        <v>1490</v>
      </c>
      <c r="B133" s="7" t="s">
        <v>261</v>
      </c>
      <c r="C133" s="9" t="s">
        <v>262</v>
      </c>
      <c r="D133" s="104">
        <f>IFERROR(VLOOKUP($A133,'[10]Trial Blc'!$B$3:O$701,D$1,FALSE),0)</f>
        <v>87901.42</v>
      </c>
      <c r="E133" s="10"/>
      <c r="F133" s="9"/>
      <c r="G133" s="10">
        <f>SUM(D133:F133)</f>
        <v>87901.42</v>
      </c>
      <c r="H133" s="104">
        <f>IFERROR(VLOOKUP($A133,'[10]Trial Blc'!$B$3:S$701,H$1,FALSE),0)</f>
        <v>87901.42</v>
      </c>
      <c r="I133" s="104">
        <f>IFERROR(VLOOKUP($A133,'[10]Trial Blc'!$B$3:T$701,I$1,FALSE),0)</f>
        <v>87901.42</v>
      </c>
      <c r="J133" s="104">
        <f>IFERROR(VLOOKUP($A133,'[10]Trial Blc'!$B$3:U$701,J$1,FALSE),0)</f>
        <v>87901.42</v>
      </c>
      <c r="K133" s="104">
        <f>IFERROR(VLOOKUP($A133,'[10]Trial Blc'!$B$3:V$701,K$1,FALSE),0)</f>
        <v>87901.42</v>
      </c>
      <c r="L133" s="104">
        <f>IFERROR(VLOOKUP($A133,'[10]Trial Blc'!$B$3:W$701,L$1,FALSE),0)</f>
        <v>87901.42</v>
      </c>
      <c r="M133" s="104">
        <f>IFERROR(VLOOKUP($A133,'[10]Trial Blc'!$B$3:X$701,M$1,FALSE),0)</f>
        <v>87901.42</v>
      </c>
      <c r="N133" s="104">
        <f>IFERROR(VLOOKUP($A133,'[10]Trial Blc'!$B$3:Y$701,N$1,FALSE),0)</f>
        <v>87901.42</v>
      </c>
      <c r="O133" s="104">
        <f>IFERROR(VLOOKUP($A133,'[10]Trial Blc'!$B$3:Z$701,O$1,FALSE),0)</f>
        <v>88301.42</v>
      </c>
      <c r="P133" s="104">
        <f>IFERROR(VLOOKUP($A133,'[10]Trial Blc'!$B$3:AA$701,P$1,FALSE),0)</f>
        <v>88301.42</v>
      </c>
      <c r="Q133" s="104">
        <f>IFERROR(VLOOKUP($A133,'[10]Trial Blc'!$B$3:AB$701,Q$1,FALSE),0)</f>
        <v>88301.42</v>
      </c>
      <c r="R133" s="104">
        <f>IFERROR(VLOOKUP($A133,'[10]Trial Blc'!$B$3:AC$701,R$1,FALSE),0)</f>
        <v>88301.42</v>
      </c>
      <c r="S133" s="104">
        <f>IFERROR(VLOOKUP($A133,'[10]Trial Blc'!$B$3:AD$701,S$1,FALSE),0)</f>
        <v>88301.42</v>
      </c>
      <c r="T133" s="7">
        <f>AVERAGE(G133:S133)</f>
        <v>88055.266153846169</v>
      </c>
      <c r="U133" s="9">
        <f>+'[10]A-3 COA'!K57</f>
        <v>246</v>
      </c>
      <c r="W133" s="145">
        <v>2250</v>
      </c>
      <c r="X133" s="7" t="s">
        <v>263</v>
      </c>
      <c r="Y133" s="104">
        <f>-IFERROR(VLOOKUP($W133,'[10]Trial Blc'!$B$3:AH$701,Y$1,FALSE),0)</f>
        <v>30473.18</v>
      </c>
      <c r="Z133" s="9"/>
      <c r="AA133" s="10"/>
      <c r="AB133" s="10">
        <f>SUM(Y133:AA133)</f>
        <v>30473.18</v>
      </c>
      <c r="AC133" s="104">
        <f>-IFERROR(VLOOKUP($W133,'[10]Trial Blc'!$B$3:AL$701,AC$1,FALSE),0)</f>
        <v>30961.53</v>
      </c>
      <c r="AD133" s="104">
        <f>-IFERROR(VLOOKUP($W133,'[10]Trial Blc'!$B$3:AM$701,AD$1,FALSE),0)</f>
        <v>31449.88</v>
      </c>
      <c r="AE133" s="104">
        <f>-IFERROR(VLOOKUP($W133,'[10]Trial Blc'!$B$3:AN$701,AE$1,FALSE),0)</f>
        <v>31938.23</v>
      </c>
      <c r="AF133" s="104">
        <f>-IFERROR(VLOOKUP($W133,'[10]Trial Blc'!$B$3:AO$701,AF$1,FALSE),0)</f>
        <v>32426.58</v>
      </c>
      <c r="AG133" s="104">
        <f>-IFERROR(VLOOKUP($W133,'[10]Trial Blc'!$B$3:AP$701,AG$1,FALSE),0)</f>
        <v>32914.93</v>
      </c>
      <c r="AH133" s="104">
        <f>-IFERROR(VLOOKUP($W133,'[10]Trial Blc'!$B$3:AQ$701,AH$1,FALSE),0)</f>
        <v>33403.279999999999</v>
      </c>
      <c r="AI133" s="104">
        <f>-IFERROR(VLOOKUP($W133,'[10]Trial Blc'!$B$3:AR$701,AI$1,FALSE),0)</f>
        <v>33891.629999999997</v>
      </c>
      <c r="AJ133" s="104">
        <f>-IFERROR(VLOOKUP($W133,'[10]Trial Blc'!$B$3:AS$701,AJ$1,FALSE),0)</f>
        <v>46852.98</v>
      </c>
      <c r="AK133" s="104">
        <f>-IFERROR(VLOOKUP($W133,'[10]Trial Blc'!$B$3:AT$701,AK$1,FALSE),0)</f>
        <v>47343.55</v>
      </c>
      <c r="AL133" s="104">
        <f>-IFERROR(VLOOKUP($W133,'[10]Trial Blc'!$B$3:AU$701,AL$1,FALSE),0)</f>
        <v>47834.12</v>
      </c>
      <c r="AM133" s="104">
        <f>-IFERROR(VLOOKUP($W133,'[10]Trial Blc'!$B$3:AV$701,AM$1,FALSE),0)</f>
        <v>48324.69</v>
      </c>
      <c r="AN133" s="104">
        <f>-IFERROR(VLOOKUP($W133,'[10]Trial Blc'!$B$3:AW$701,AN$1,FALSE),0)</f>
        <v>48815.26</v>
      </c>
      <c r="AO133" s="7">
        <f>AVERAGE(AB133:AN133)</f>
        <v>38202.295384615383</v>
      </c>
      <c r="AP133" s="9">
        <f>-'[10]A-3 COA'!K145</f>
        <v>-16</v>
      </c>
    </row>
    <row r="134" spans="1:42" s="7" customFormat="1" x14ac:dyDescent="0.2">
      <c r="A134" s="145"/>
      <c r="C134" s="9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0"/>
      <c r="W134" s="145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1"/>
      <c r="AP134" s="16"/>
    </row>
    <row r="135" spans="1:42" s="11" customFormat="1" ht="10.5" x14ac:dyDescent="0.25">
      <c r="A135" s="155"/>
      <c r="B135" s="13" t="s">
        <v>652</v>
      </c>
      <c r="C135" s="12"/>
      <c r="D135" s="10">
        <f t="shared" ref="D135:S135" si="26">SUM(D76:D134)-D89-D109</f>
        <v>32532131.360000007</v>
      </c>
      <c r="E135" s="10">
        <f t="shared" si="26"/>
        <v>0</v>
      </c>
      <c r="F135" s="10">
        <f>SUM(F76:F134)-F89-F109</f>
        <v>0</v>
      </c>
      <c r="G135" s="10">
        <f t="shared" si="26"/>
        <v>32532131.360000007</v>
      </c>
      <c r="H135" s="10">
        <f t="shared" si="26"/>
        <v>32544540.970000006</v>
      </c>
      <c r="I135" s="10">
        <f t="shared" si="26"/>
        <v>32552184.809999995</v>
      </c>
      <c r="J135" s="10">
        <f t="shared" si="26"/>
        <v>32592687.95000001</v>
      </c>
      <c r="K135" s="10">
        <f t="shared" si="26"/>
        <v>32611434.070000004</v>
      </c>
      <c r="L135" s="10">
        <f t="shared" si="26"/>
        <v>32635013.250000011</v>
      </c>
      <c r="M135" s="10">
        <f t="shared" si="26"/>
        <v>32651190.370000012</v>
      </c>
      <c r="N135" s="10">
        <f t="shared" si="26"/>
        <v>32677517.080000006</v>
      </c>
      <c r="O135" s="10">
        <f t="shared" si="26"/>
        <v>32171120.580000013</v>
      </c>
      <c r="P135" s="10">
        <f t="shared" si="26"/>
        <v>32198747.600000009</v>
      </c>
      <c r="Q135" s="10">
        <f t="shared" si="26"/>
        <v>32258795.370000012</v>
      </c>
      <c r="R135" s="10">
        <f t="shared" si="26"/>
        <v>32373917.580000017</v>
      </c>
      <c r="S135" s="10">
        <f t="shared" si="26"/>
        <v>35094201.24000001</v>
      </c>
      <c r="T135" s="10">
        <f>SUM(T76:T134)</f>
        <v>32684114.017692309</v>
      </c>
      <c r="U135" s="10">
        <f>SUM(U76:U134)-U89-U109</f>
        <v>-310684</v>
      </c>
      <c r="V135" s="10"/>
      <c r="W135" s="155"/>
      <c r="X135" s="13" t="s">
        <v>511</v>
      </c>
      <c r="Y135" s="10">
        <f>SUM(Y76:Y134)-Y89-Y109</f>
        <v>16482417.879999995</v>
      </c>
      <c r="Z135" s="10">
        <f>SUM(Z76:Z134)-Z89-Z109</f>
        <v>0</v>
      </c>
      <c r="AA135" s="10">
        <f>SUM(AA76:AA134)-AA89-AA109</f>
        <v>0</v>
      </c>
      <c r="AB135" s="10">
        <f>SUM(AB76:AB134)-AB89-AB109</f>
        <v>16482417.879999995</v>
      </c>
      <c r="AC135" s="10">
        <f t="shared" ref="AC135:AN135" si="27">SUM(AC76:AC133)-AC89-AC109</f>
        <v>16553420.950000007</v>
      </c>
      <c r="AD135" s="10">
        <f t="shared" si="27"/>
        <v>16629417.159999996</v>
      </c>
      <c r="AE135" s="10">
        <f t="shared" si="27"/>
        <v>16682487.490000008</v>
      </c>
      <c r="AF135" s="10">
        <f t="shared" si="27"/>
        <v>16756872.570000002</v>
      </c>
      <c r="AG135" s="10">
        <f t="shared" si="27"/>
        <v>16830180.839999989</v>
      </c>
      <c r="AH135" s="10">
        <f t="shared" si="27"/>
        <v>16899616.549999997</v>
      </c>
      <c r="AI135" s="10">
        <f t="shared" si="27"/>
        <v>16974702.189999994</v>
      </c>
      <c r="AJ135" s="10">
        <f t="shared" si="27"/>
        <v>16737742.00999999</v>
      </c>
      <c r="AK135" s="10">
        <f t="shared" si="27"/>
        <v>16809525.420000002</v>
      </c>
      <c r="AL135" s="10">
        <f t="shared" si="27"/>
        <v>16861446.539999999</v>
      </c>
      <c r="AM135" s="10">
        <f t="shared" si="27"/>
        <v>16885206.350000001</v>
      </c>
      <c r="AN135" s="10">
        <f t="shared" si="27"/>
        <v>16952331.419999998</v>
      </c>
      <c r="AO135" s="7">
        <f>AVERAGE(AB135:AN135)</f>
        <v>16773489.797692306</v>
      </c>
      <c r="AP135" s="10">
        <f>SUM(AP76:AP134)-AP89-AP109</f>
        <v>-194523</v>
      </c>
    </row>
    <row r="136" spans="1:42" x14ac:dyDescent="0.2">
      <c r="A136" s="161"/>
      <c r="U136" s="28"/>
      <c r="W136" s="161"/>
    </row>
    <row r="137" spans="1:42" ht="21" customHeight="1" thickBot="1" x14ac:dyDescent="0.3">
      <c r="A137" s="161"/>
      <c r="B137" s="8" t="s">
        <v>512</v>
      </c>
      <c r="D137" s="29">
        <f t="shared" ref="D137:AN137" si="28">+D135</f>
        <v>32532131.360000007</v>
      </c>
      <c r="E137" s="29">
        <f t="shared" si="28"/>
        <v>0</v>
      </c>
      <c r="F137" s="29">
        <f>+F135</f>
        <v>0</v>
      </c>
      <c r="G137" s="29">
        <f t="shared" si="28"/>
        <v>32532131.360000007</v>
      </c>
      <c r="H137" s="29">
        <f t="shared" si="28"/>
        <v>32544540.970000006</v>
      </c>
      <c r="I137" s="29">
        <f t="shared" si="28"/>
        <v>32552184.809999995</v>
      </c>
      <c r="J137" s="29">
        <f t="shared" si="28"/>
        <v>32592687.95000001</v>
      </c>
      <c r="K137" s="29">
        <f t="shared" si="28"/>
        <v>32611434.070000004</v>
      </c>
      <c r="L137" s="29">
        <f t="shared" si="28"/>
        <v>32635013.250000011</v>
      </c>
      <c r="M137" s="29">
        <f t="shared" si="28"/>
        <v>32651190.370000012</v>
      </c>
      <c r="N137" s="29">
        <f t="shared" si="28"/>
        <v>32677517.080000006</v>
      </c>
      <c r="O137" s="29">
        <f t="shared" si="28"/>
        <v>32171120.580000013</v>
      </c>
      <c r="P137" s="29">
        <f t="shared" si="28"/>
        <v>32198747.600000009</v>
      </c>
      <c r="Q137" s="29">
        <f t="shared" si="28"/>
        <v>32258795.370000012</v>
      </c>
      <c r="R137" s="29">
        <f t="shared" si="28"/>
        <v>32373917.580000017</v>
      </c>
      <c r="S137" s="29">
        <f t="shared" si="28"/>
        <v>35094201.24000001</v>
      </c>
      <c r="T137" s="29">
        <f t="shared" si="28"/>
        <v>32684114.017692309</v>
      </c>
      <c r="U137" s="29">
        <f>+U135</f>
        <v>-310684</v>
      </c>
      <c r="V137" s="11"/>
      <c r="W137" s="161"/>
      <c r="X137" s="29" t="str">
        <f t="shared" si="28"/>
        <v>TOTAL ACCUMULATED DEPRECIATION</v>
      </c>
      <c r="Y137" s="29">
        <f t="shared" si="28"/>
        <v>16482417.879999995</v>
      </c>
      <c r="Z137" s="29">
        <f>+Z135</f>
        <v>0</v>
      </c>
      <c r="AA137" s="29">
        <f t="shared" si="28"/>
        <v>0</v>
      </c>
      <c r="AB137" s="29">
        <f t="shared" si="28"/>
        <v>16482417.879999995</v>
      </c>
      <c r="AC137" s="29">
        <f t="shared" si="28"/>
        <v>16553420.950000007</v>
      </c>
      <c r="AD137" s="29">
        <f t="shared" si="28"/>
        <v>16629417.159999996</v>
      </c>
      <c r="AE137" s="29">
        <f t="shared" si="28"/>
        <v>16682487.490000008</v>
      </c>
      <c r="AF137" s="29">
        <f t="shared" si="28"/>
        <v>16756872.570000002</v>
      </c>
      <c r="AG137" s="29">
        <f t="shared" si="28"/>
        <v>16830180.839999989</v>
      </c>
      <c r="AH137" s="29">
        <f t="shared" si="28"/>
        <v>16899616.549999997</v>
      </c>
      <c r="AI137" s="29">
        <f t="shared" si="28"/>
        <v>16974702.189999994</v>
      </c>
      <c r="AJ137" s="29">
        <f t="shared" si="28"/>
        <v>16737742.00999999</v>
      </c>
      <c r="AK137" s="29">
        <f t="shared" si="28"/>
        <v>16809525.420000002</v>
      </c>
      <c r="AL137" s="29">
        <f t="shared" si="28"/>
        <v>16861446.539999999</v>
      </c>
      <c r="AM137" s="29">
        <f t="shared" si="28"/>
        <v>16885206.350000001</v>
      </c>
      <c r="AN137" s="29">
        <f t="shared" si="28"/>
        <v>16952331.419999998</v>
      </c>
      <c r="AP137" s="29">
        <f>+AP135</f>
        <v>-194523</v>
      </c>
    </row>
    <row r="138" spans="1:42" ht="11" thickTop="1" x14ac:dyDescent="0.25">
      <c r="A138" s="161"/>
      <c r="B138" s="8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"/>
      <c r="U138" s="11"/>
      <c r="V138" s="7"/>
      <c r="W138" s="161"/>
      <c r="X138" s="8" t="s">
        <v>544</v>
      </c>
      <c r="Y138" s="11">
        <v>-16482417.879999995</v>
      </c>
      <c r="Z138" s="11">
        <v>0</v>
      </c>
      <c r="AA138" s="11">
        <v>0</v>
      </c>
      <c r="AB138" s="11">
        <v>-16482417.879999995</v>
      </c>
      <c r="AC138" s="11">
        <v>-16553420.950000007</v>
      </c>
      <c r="AD138" s="11">
        <v>-16629417.159999996</v>
      </c>
      <c r="AE138" s="11">
        <v>-16682487.490000008</v>
      </c>
      <c r="AF138" s="11">
        <v>-16756872.570000002</v>
      </c>
      <c r="AG138" s="11">
        <v>-16830180.839999989</v>
      </c>
      <c r="AH138" s="11">
        <v>-16899616.549999997</v>
      </c>
      <c r="AI138" s="11">
        <v>-16974702.189999994</v>
      </c>
      <c r="AJ138" s="11">
        <v>-16737742.00999999</v>
      </c>
      <c r="AK138" s="11">
        <v>-16809525.420000002</v>
      </c>
      <c r="AL138" s="11">
        <v>-16861446.539999999</v>
      </c>
      <c r="AM138" s="11">
        <v>-16885206.350000001</v>
      </c>
      <c r="AN138" s="11">
        <v>-16952331.419999998</v>
      </c>
      <c r="AP138" s="11">
        <v>0</v>
      </c>
    </row>
    <row r="139" spans="1:42" s="7" customFormat="1" ht="10.5" x14ac:dyDescent="0.25">
      <c r="A139" s="145"/>
      <c r="B139" s="8" t="s">
        <v>485</v>
      </c>
      <c r="C139" s="9"/>
      <c r="D139" s="221">
        <f>+D66</f>
        <v>27096992.960000001</v>
      </c>
      <c r="E139" s="10"/>
      <c r="G139" s="221">
        <f t="shared" ref="G139:T139" si="29">+G66</f>
        <v>27096992.960000001</v>
      </c>
      <c r="H139" s="221">
        <f t="shared" si="29"/>
        <v>27138643.920000002</v>
      </c>
      <c r="I139" s="221">
        <f t="shared" si="29"/>
        <v>27223248.739999998</v>
      </c>
      <c r="J139" s="221">
        <f t="shared" si="29"/>
        <v>27318952.950000003</v>
      </c>
      <c r="K139" s="221">
        <f t="shared" si="29"/>
        <v>27352202.280000001</v>
      </c>
      <c r="L139" s="221">
        <f t="shared" si="29"/>
        <v>27382961.190000001</v>
      </c>
      <c r="M139" s="221">
        <f t="shared" si="29"/>
        <v>27423629.239999995</v>
      </c>
      <c r="N139" s="221">
        <f t="shared" si="29"/>
        <v>27427356.280000012</v>
      </c>
      <c r="O139" s="221">
        <f t="shared" si="29"/>
        <v>27118487.93</v>
      </c>
      <c r="P139" s="221">
        <f t="shared" si="29"/>
        <v>27157986.130000003</v>
      </c>
      <c r="Q139" s="221">
        <f t="shared" si="29"/>
        <v>27196325.440000005</v>
      </c>
      <c r="R139" s="221">
        <f t="shared" si="29"/>
        <v>27175968.520000003</v>
      </c>
      <c r="S139" s="221">
        <f t="shared" si="29"/>
        <v>27288571.93</v>
      </c>
      <c r="T139" s="221">
        <f t="shared" si="29"/>
        <v>27253948.270000003</v>
      </c>
      <c r="U139" s="221"/>
      <c r="V139" s="174"/>
      <c r="W139" s="145"/>
      <c r="Y139" s="10"/>
      <c r="Z139" s="9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1"/>
      <c r="AP139" s="9"/>
    </row>
    <row r="140" spans="1:42" s="7" customFormat="1" ht="10.5" x14ac:dyDescent="0.25">
      <c r="A140" s="145"/>
      <c r="B140" s="8" t="s">
        <v>653</v>
      </c>
      <c r="C140" s="9"/>
      <c r="D140" s="221">
        <f>+D139+D137</f>
        <v>59629124.320000008</v>
      </c>
      <c r="E140" s="10"/>
      <c r="G140" s="221">
        <f t="shared" ref="G140:T140" si="30">+G139+G137</f>
        <v>59629124.320000008</v>
      </c>
      <c r="H140" s="221">
        <f t="shared" si="30"/>
        <v>59683184.890000008</v>
      </c>
      <c r="I140" s="221">
        <f t="shared" si="30"/>
        <v>59775433.549999997</v>
      </c>
      <c r="J140" s="221">
        <f t="shared" si="30"/>
        <v>59911640.900000013</v>
      </c>
      <c r="K140" s="221">
        <f t="shared" si="30"/>
        <v>59963636.350000009</v>
      </c>
      <c r="L140" s="221">
        <f t="shared" si="30"/>
        <v>60017974.440000013</v>
      </c>
      <c r="M140" s="221">
        <f t="shared" si="30"/>
        <v>60074819.610000007</v>
      </c>
      <c r="N140" s="221">
        <f t="shared" si="30"/>
        <v>60104873.360000014</v>
      </c>
      <c r="O140" s="221">
        <f t="shared" si="30"/>
        <v>59289608.510000013</v>
      </c>
      <c r="P140" s="221">
        <f t="shared" si="30"/>
        <v>59356733.730000012</v>
      </c>
      <c r="Q140" s="221">
        <f t="shared" si="30"/>
        <v>59455120.810000017</v>
      </c>
      <c r="R140" s="221">
        <f t="shared" si="30"/>
        <v>59549886.100000024</v>
      </c>
      <c r="S140" s="221">
        <f t="shared" si="30"/>
        <v>62382773.170000009</v>
      </c>
      <c r="T140" s="221">
        <f t="shared" si="30"/>
        <v>59938062.287692308</v>
      </c>
      <c r="U140" s="221"/>
      <c r="V140" s="174"/>
      <c r="W140" s="145"/>
      <c r="Y140" s="10"/>
      <c r="Z140" s="9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1"/>
      <c r="AP140" s="9"/>
    </row>
    <row r="141" spans="1:42" s="7" customFormat="1" ht="10.5" x14ac:dyDescent="0.25">
      <c r="A141" s="145"/>
      <c r="B141" s="8" t="s">
        <v>654</v>
      </c>
      <c r="C141" s="9"/>
      <c r="D141" s="221">
        <f>SUM('[10]Trial Blc'!C4:C77)</f>
        <v>59629124.32</v>
      </c>
      <c r="E141" s="10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174"/>
      <c r="W141" s="145"/>
      <c r="Y141" s="10"/>
      <c r="Z141" s="9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1"/>
      <c r="AP141" s="9"/>
    </row>
    <row r="142" spans="1:42" ht="10.5" thickBot="1" x14ac:dyDescent="0.25">
      <c r="A142" s="161"/>
      <c r="U142" s="28"/>
      <c r="W142" s="161"/>
    </row>
    <row r="143" spans="1:42" s="36" customFormat="1" x14ac:dyDescent="0.2">
      <c r="A143" s="224"/>
      <c r="B143" s="38" t="s">
        <v>270</v>
      </c>
      <c r="D143" s="223">
        <f>+D138-D139</f>
        <v>-27096992.960000001</v>
      </c>
      <c r="E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W143" s="224" t="s">
        <v>270</v>
      </c>
      <c r="X143" s="35" t="s">
        <v>270</v>
      </c>
      <c r="Y143" s="34"/>
      <c r="Z143" s="62"/>
      <c r="AA143" s="63"/>
      <c r="AB143" s="63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P143" s="62"/>
    </row>
    <row r="144" spans="1:42" s="33" customFormat="1" ht="14.25" customHeight="1" x14ac:dyDescent="0.25">
      <c r="A144" s="162"/>
      <c r="B144" s="38" t="s">
        <v>271</v>
      </c>
      <c r="D144" s="34"/>
      <c r="E144" s="34"/>
      <c r="G144" s="10">
        <f>SUM(D144:F144)</f>
        <v>0</v>
      </c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W144" s="162" t="s">
        <v>272</v>
      </c>
      <c r="X144" s="37" t="s">
        <v>272</v>
      </c>
      <c r="Y144" s="34"/>
      <c r="AA144" s="34"/>
      <c r="AB144" s="66">
        <f>SUM(Y144:AA144)</f>
        <v>0</v>
      </c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6"/>
    </row>
    <row r="145" spans="1:42" s="33" customFormat="1" x14ac:dyDescent="0.2">
      <c r="A145" s="162"/>
      <c r="B145" s="38" t="s">
        <v>133</v>
      </c>
      <c r="D145" s="34"/>
      <c r="E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W145" s="162"/>
      <c r="X145" s="35"/>
      <c r="Y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6"/>
    </row>
    <row r="146" spans="1:42" s="33" customFormat="1" x14ac:dyDescent="0.2">
      <c r="A146" s="162"/>
      <c r="B146" s="76" t="s">
        <v>273</v>
      </c>
      <c r="D146" s="34"/>
      <c r="E146" s="34"/>
      <c r="G146" s="34">
        <f>-G72</f>
        <v>27096992.960000001</v>
      </c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>
        <f>-S72</f>
        <v>0</v>
      </c>
      <c r="W146" s="162" t="s">
        <v>274</v>
      </c>
      <c r="X146" s="35" t="s">
        <v>274</v>
      </c>
      <c r="Y146" s="34">
        <f>-Y72</f>
        <v>16314048.730000012</v>
      </c>
      <c r="AA146" s="34"/>
      <c r="AB146" s="34">
        <f>-AB72</f>
        <v>16314048.730000012</v>
      </c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>
        <f>-AN72</f>
        <v>17117866.760000002</v>
      </c>
      <c r="AO146" s="36"/>
    </row>
    <row r="147" spans="1:42" s="7" customFormat="1" ht="10.5" x14ac:dyDescent="0.25">
      <c r="A147" s="145"/>
      <c r="B147" s="76" t="s">
        <v>275</v>
      </c>
      <c r="C147" s="9"/>
      <c r="D147" s="13"/>
      <c r="E147" s="13"/>
      <c r="G147" s="13">
        <f>+G144-G137-G146</f>
        <v>-59629124.320000008</v>
      </c>
      <c r="H147" s="67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13">
        <f>+S144-S137-S146</f>
        <v>-35094201.24000001</v>
      </c>
      <c r="U147" s="9"/>
      <c r="W147" s="145"/>
      <c r="X147" s="76" t="s">
        <v>275</v>
      </c>
      <c r="Y147" s="13">
        <f>+Y144-Y137-Y146</f>
        <v>-32796466.610000007</v>
      </c>
      <c r="Z147" s="9"/>
      <c r="AA147" s="13"/>
      <c r="AB147" s="13">
        <f>+AB144-AB137-AB146</f>
        <v>-32796466.610000007</v>
      </c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13">
        <f>+AN144-AN137-AN146</f>
        <v>-34070198.18</v>
      </c>
      <c r="AO147" s="11"/>
      <c r="AP147" s="9"/>
    </row>
    <row r="148" spans="1:42" s="7" customFormat="1" ht="10.5" x14ac:dyDescent="0.25">
      <c r="A148" s="153"/>
      <c r="C148" s="64" t="s">
        <v>276</v>
      </c>
      <c r="D148" s="66">
        <f>+D66+D137</f>
        <v>59629124.320000008</v>
      </c>
      <c r="E148" s="66">
        <f>+E66+E135</f>
        <v>0</v>
      </c>
      <c r="G148" s="66">
        <f t="shared" ref="G148:T148" si="31">+G66+G137</f>
        <v>59629124.320000008</v>
      </c>
      <c r="H148" s="66">
        <f t="shared" si="31"/>
        <v>59683184.890000008</v>
      </c>
      <c r="I148" s="66">
        <f t="shared" si="31"/>
        <v>59775433.549999997</v>
      </c>
      <c r="J148" s="66">
        <f t="shared" si="31"/>
        <v>59911640.900000013</v>
      </c>
      <c r="K148" s="66">
        <f t="shared" si="31"/>
        <v>59963636.350000009</v>
      </c>
      <c r="L148" s="66">
        <f t="shared" si="31"/>
        <v>60017974.440000013</v>
      </c>
      <c r="M148" s="66">
        <f t="shared" si="31"/>
        <v>60074819.610000007</v>
      </c>
      <c r="N148" s="66">
        <f t="shared" si="31"/>
        <v>60104873.360000014</v>
      </c>
      <c r="O148" s="66">
        <f t="shared" si="31"/>
        <v>59289608.510000013</v>
      </c>
      <c r="P148" s="66">
        <f t="shared" si="31"/>
        <v>59356733.730000012</v>
      </c>
      <c r="Q148" s="66">
        <f t="shared" si="31"/>
        <v>59455120.810000017</v>
      </c>
      <c r="R148" s="66">
        <f t="shared" si="31"/>
        <v>59549886.100000024</v>
      </c>
      <c r="S148" s="66">
        <f t="shared" si="31"/>
        <v>62382773.170000009</v>
      </c>
      <c r="T148" s="66">
        <f t="shared" si="31"/>
        <v>59938062.287692308</v>
      </c>
      <c r="U148" s="66">
        <f>+U66+U135</f>
        <v>-213748</v>
      </c>
      <c r="V148" s="66"/>
      <c r="W148" s="153"/>
      <c r="X148" s="8" t="s">
        <v>277</v>
      </c>
      <c r="Y148" s="66">
        <f>+Y66+Y135</f>
        <v>32796466.610000007</v>
      </c>
      <c r="Z148" s="66">
        <f>+AP66+AP135</f>
        <v>-120861</v>
      </c>
      <c r="AA148" s="66"/>
      <c r="AB148" s="66">
        <f t="shared" ref="AB148:AN148" si="32">+AB66+AB135</f>
        <v>32796466.610000007</v>
      </c>
      <c r="AC148" s="66">
        <f t="shared" si="32"/>
        <v>32958554.780000005</v>
      </c>
      <c r="AD148" s="66">
        <f t="shared" si="32"/>
        <v>33093365.249999993</v>
      </c>
      <c r="AE148" s="66">
        <f t="shared" si="32"/>
        <v>33256247.660000008</v>
      </c>
      <c r="AF148" s="66">
        <f t="shared" si="32"/>
        <v>33424352.810000002</v>
      </c>
      <c r="AG148" s="66">
        <f t="shared" si="32"/>
        <v>33585943.039999992</v>
      </c>
      <c r="AH148" s="66">
        <f t="shared" si="32"/>
        <v>33736718.659999996</v>
      </c>
      <c r="AI148" s="66">
        <f t="shared" si="32"/>
        <v>33810117.269999996</v>
      </c>
      <c r="AJ148" s="66">
        <f t="shared" si="32"/>
        <v>33537282.849999979</v>
      </c>
      <c r="AK148" s="66">
        <f t="shared" si="32"/>
        <v>33686207.110000007</v>
      </c>
      <c r="AL148" s="66">
        <f t="shared" si="32"/>
        <v>33827030.039999992</v>
      </c>
      <c r="AM148" s="66">
        <f t="shared" si="32"/>
        <v>33906199.780000009</v>
      </c>
      <c r="AN148" s="66">
        <f t="shared" si="32"/>
        <v>34070198.18</v>
      </c>
      <c r="AO148" s="7">
        <f>AVERAGE(AB148:AN148)</f>
        <v>33514514.156923074</v>
      </c>
      <c r="AP148" s="66"/>
    </row>
    <row r="149" spans="1:42" s="7" customFormat="1" ht="15" customHeight="1" x14ac:dyDescent="0.25">
      <c r="A149" s="153"/>
      <c r="C149" s="64" t="s">
        <v>278</v>
      </c>
      <c r="D149" s="66">
        <f>+D183+D206</f>
        <v>1149366.8399999994</v>
      </c>
      <c r="E149" s="66">
        <f t="shared" ref="E149:S149" si="33">+E183+E206</f>
        <v>0</v>
      </c>
      <c r="G149" s="66">
        <f t="shared" si="33"/>
        <v>1149366.8399999994</v>
      </c>
      <c r="H149" s="66">
        <f t="shared" si="33"/>
        <v>1427100.8499999992</v>
      </c>
      <c r="I149" s="66">
        <f t="shared" si="33"/>
        <v>2139822.4299999978</v>
      </c>
      <c r="J149" s="66">
        <f t="shared" si="33"/>
        <v>2313363.129999998</v>
      </c>
      <c r="K149" s="66">
        <f t="shared" si="33"/>
        <v>2367117.5699999989</v>
      </c>
      <c r="L149" s="66">
        <f t="shared" si="33"/>
        <v>2391198.2299999986</v>
      </c>
      <c r="M149" s="66">
        <f t="shared" si="33"/>
        <v>2585633.1099999989</v>
      </c>
      <c r="N149" s="66">
        <f t="shared" si="33"/>
        <v>2685809.5199999982</v>
      </c>
      <c r="O149" s="66">
        <f t="shared" si="33"/>
        <v>2738016.7899999982</v>
      </c>
      <c r="P149" s="66">
        <f t="shared" si="33"/>
        <v>2796373.9199999981</v>
      </c>
      <c r="Q149" s="66">
        <f t="shared" si="33"/>
        <v>2865708.1899999985</v>
      </c>
      <c r="R149" s="66">
        <f t="shared" si="33"/>
        <v>2864094.129999998</v>
      </c>
      <c r="S149" s="66">
        <f t="shared" si="33"/>
        <v>156642.49000000255</v>
      </c>
      <c r="T149" s="7">
        <f>AVERAGE(G149:S149)</f>
        <v>2190788.246153845</v>
      </c>
      <c r="U149" s="66">
        <f>+U183+U206</f>
        <v>0</v>
      </c>
      <c r="W149" s="153"/>
      <c r="Y149" s="7">
        <f>SUM('[10]Trial Blc'!C114:C181)</f>
        <v>-32796466.609999996</v>
      </c>
      <c r="Z149" s="64"/>
      <c r="AA149" s="66"/>
      <c r="AB149" s="66">
        <f>+AB163+AB182+AB206</f>
        <v>0</v>
      </c>
      <c r="AC149" s="7">
        <f>SUM('[10]Trial Blc'!D114:D181)</f>
        <v>-32958554.780000012</v>
      </c>
      <c r="AD149" s="7">
        <f>SUM('[10]Trial Blc'!E114:E181)</f>
        <v>-33093365.249999989</v>
      </c>
      <c r="AE149" s="7">
        <f>SUM('[10]Trial Blc'!F114:F181)</f>
        <v>-33256247.660000004</v>
      </c>
      <c r="AF149" s="7">
        <f>SUM('[10]Trial Blc'!G114:G181)</f>
        <v>-33424352.810000006</v>
      </c>
      <c r="AG149" s="7">
        <f>SUM('[10]Trial Blc'!H114:H181)</f>
        <v>-33585943.039999992</v>
      </c>
      <c r="AH149" s="7">
        <f>SUM('[10]Trial Blc'!I114:I181)</f>
        <v>-33736718.659999996</v>
      </c>
      <c r="AI149" s="7">
        <f>SUM('[10]Trial Blc'!J114:J181)</f>
        <v>-33810117.269999996</v>
      </c>
      <c r="AJ149" s="7">
        <f>SUM('[10]Trial Blc'!K114:K181)</f>
        <v>-33537282.849999987</v>
      </c>
      <c r="AK149" s="7">
        <f>SUM('[10]Trial Blc'!L114:L181)</f>
        <v>-33686207.110000007</v>
      </c>
      <c r="AL149" s="7">
        <f>SUM('[10]Trial Blc'!M114:M181)</f>
        <v>-33827030.039999999</v>
      </c>
      <c r="AM149" s="7">
        <f>SUM('[10]Trial Blc'!N114:N181)</f>
        <v>-33906199.780000009</v>
      </c>
      <c r="AN149" s="7">
        <f>SUM('[10]Trial Blc'!O114:O181)</f>
        <v>-34070198.179999992</v>
      </c>
      <c r="AO149" s="11"/>
      <c r="AP149" s="64"/>
    </row>
    <row r="150" spans="1:42" s="7" customFormat="1" ht="10.5" x14ac:dyDescent="0.25">
      <c r="A150" s="145"/>
      <c r="B150" s="8" t="s">
        <v>279</v>
      </c>
      <c r="C150" s="9"/>
      <c r="D150" s="68"/>
      <c r="E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U150" s="9"/>
      <c r="W150" s="145"/>
      <c r="Y150" s="68"/>
      <c r="Z150" s="9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11"/>
      <c r="AP150" s="9"/>
    </row>
    <row r="151" spans="1:42" s="7" customFormat="1" ht="12" x14ac:dyDescent="0.3">
      <c r="A151" s="145">
        <v>1660</v>
      </c>
      <c r="B151" s="8" t="s">
        <v>280</v>
      </c>
      <c r="C151" s="69" t="s">
        <v>281</v>
      </c>
      <c r="D151" s="104">
        <f>IFERROR(VLOOKUP($A151,'[10]Trial Blc'!$B$3:O$701,D$1,FALSE),0)</f>
        <v>0</v>
      </c>
      <c r="E151" s="10"/>
      <c r="G151" s="10"/>
      <c r="H151" s="104">
        <f>IFERROR(VLOOKUP($A151,'[10]Trial Blc'!$B$3:S$701,H$1,FALSE),0)</f>
        <v>0</v>
      </c>
      <c r="I151" s="104">
        <f>IFERROR(VLOOKUP($A151,'[10]Trial Blc'!$B$3:T$701,I$1,FALSE),0)</f>
        <v>0</v>
      </c>
      <c r="J151" s="104">
        <f>IFERROR(VLOOKUP($A151,'[10]Trial Blc'!$B$3:U$701,J$1,FALSE),0)</f>
        <v>0</v>
      </c>
      <c r="K151" s="104">
        <f>IFERROR(VLOOKUP($A151,'[10]Trial Blc'!$B$3:V$701,K$1,FALSE),0)</f>
        <v>0</v>
      </c>
      <c r="L151" s="104">
        <f>IFERROR(VLOOKUP($A151,'[10]Trial Blc'!$B$3:W$701,L$1,FALSE),0)</f>
        <v>0</v>
      </c>
      <c r="M151" s="104">
        <f>IFERROR(VLOOKUP($A151,'[10]Trial Blc'!$B$3:X$701,M$1,FALSE),0)</f>
        <v>0</v>
      </c>
      <c r="N151" s="104">
        <f>IFERROR(VLOOKUP($A151,'[10]Trial Blc'!$B$3:Y$701,N$1,FALSE),0)</f>
        <v>0</v>
      </c>
      <c r="O151" s="104">
        <f>IFERROR(VLOOKUP($A151,'[10]Trial Blc'!$B$3:Z$701,O$1,FALSE),0)</f>
        <v>0</v>
      </c>
      <c r="P151" s="104">
        <f>IFERROR(VLOOKUP($A151,'[10]Trial Blc'!$B$3:AA$701,P$1,FALSE),0)</f>
        <v>0</v>
      </c>
      <c r="Q151" s="104">
        <f>IFERROR(VLOOKUP($A151,'[10]Trial Blc'!$B$3:AB$701,Q$1,FALSE),0)</f>
        <v>0</v>
      </c>
      <c r="R151" s="104">
        <f>IFERROR(VLOOKUP($A151,'[10]Trial Blc'!$B$3:AC$701,R$1,FALSE),0)</f>
        <v>0</v>
      </c>
      <c r="S151" s="104">
        <f>IFERROR(VLOOKUP($A151,'[10]Trial Blc'!$B$3:AD$701,S$1,FALSE),0)</f>
        <v>0</v>
      </c>
      <c r="U151" s="69"/>
      <c r="W151" s="145"/>
      <c r="Y151" s="10"/>
      <c r="Z151" s="69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1"/>
      <c r="AP151" s="69"/>
    </row>
    <row r="152" spans="1:42" s="7" customFormat="1" ht="12" x14ac:dyDescent="0.3">
      <c r="A152" s="145">
        <v>1661</v>
      </c>
      <c r="C152" s="69" t="s">
        <v>282</v>
      </c>
      <c r="D152" s="104">
        <f>IFERROR(VLOOKUP($A152,'[10]Trial Blc'!$B$3:O$701,D$1,FALSE),0)</f>
        <v>0</v>
      </c>
      <c r="E152" s="10"/>
      <c r="G152" s="10">
        <f t="shared" ref="G152:G161" si="34">SUM(D152:F152)</f>
        <v>0</v>
      </c>
      <c r="H152" s="104">
        <f>IFERROR(VLOOKUP($A152,'[10]Trial Blc'!$B$3:S$701,H$1,FALSE),0)</f>
        <v>0</v>
      </c>
      <c r="I152" s="104">
        <f>IFERROR(VLOOKUP($A152,'[10]Trial Blc'!$B$3:T$701,I$1,FALSE),0)</f>
        <v>0</v>
      </c>
      <c r="J152" s="104">
        <f>IFERROR(VLOOKUP($A152,'[10]Trial Blc'!$B$3:U$701,J$1,FALSE),0)</f>
        <v>0</v>
      </c>
      <c r="K152" s="104">
        <f>IFERROR(VLOOKUP($A152,'[10]Trial Blc'!$B$3:V$701,K$1,FALSE),0)</f>
        <v>0</v>
      </c>
      <c r="L152" s="104">
        <f>IFERROR(VLOOKUP($A152,'[10]Trial Blc'!$B$3:W$701,L$1,FALSE),0)</f>
        <v>0</v>
      </c>
      <c r="M152" s="104">
        <f>IFERROR(VLOOKUP($A152,'[10]Trial Blc'!$B$3:X$701,M$1,FALSE),0)</f>
        <v>0</v>
      </c>
      <c r="N152" s="104">
        <f>IFERROR(VLOOKUP($A152,'[10]Trial Blc'!$B$3:Y$701,N$1,FALSE),0)</f>
        <v>0</v>
      </c>
      <c r="O152" s="104">
        <f>IFERROR(VLOOKUP($A152,'[10]Trial Blc'!$B$3:Z$701,O$1,FALSE),0)</f>
        <v>0</v>
      </c>
      <c r="P152" s="104">
        <f>IFERROR(VLOOKUP($A152,'[10]Trial Blc'!$B$3:AA$701,P$1,FALSE),0)</f>
        <v>0</v>
      </c>
      <c r="Q152" s="104">
        <f>IFERROR(VLOOKUP($A152,'[10]Trial Blc'!$B$3:AB$701,Q$1,FALSE),0)</f>
        <v>0</v>
      </c>
      <c r="R152" s="104">
        <f>IFERROR(VLOOKUP($A152,'[10]Trial Blc'!$B$3:AC$701,R$1,FALSE),0)</f>
        <v>0</v>
      </c>
      <c r="S152" s="104">
        <f>IFERROR(VLOOKUP($A152,'[10]Trial Blc'!$B$3:AD$701,S$1,FALSE),0)</f>
        <v>0</v>
      </c>
      <c r="U152" s="69"/>
      <c r="W152" s="145"/>
      <c r="Y152" s="10"/>
      <c r="Z152" s="69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1"/>
      <c r="AP152" s="69"/>
    </row>
    <row r="153" spans="1:42" s="7" customFormat="1" ht="12" x14ac:dyDescent="0.3">
      <c r="A153" s="145">
        <v>1665</v>
      </c>
      <c r="C153" s="69" t="s">
        <v>283</v>
      </c>
      <c r="D153" s="104">
        <f>IFERROR(VLOOKUP($A153,'[10]Trial Blc'!$B$3:O$701,D$1,FALSE),0)</f>
        <v>118317.89999999997</v>
      </c>
      <c r="E153" s="10"/>
      <c r="G153" s="10">
        <f t="shared" si="34"/>
        <v>118317.89999999997</v>
      </c>
      <c r="H153" s="104">
        <f>IFERROR(VLOOKUP($A153,'[10]Trial Blc'!$B$3:S$701,H$1,FALSE),0)</f>
        <v>118317.89999999998</v>
      </c>
      <c r="I153" s="104">
        <f>IFERROR(VLOOKUP($A153,'[10]Trial Blc'!$B$3:T$701,I$1,FALSE),0)</f>
        <v>118317.89999999998</v>
      </c>
      <c r="J153" s="104">
        <f>IFERROR(VLOOKUP($A153,'[10]Trial Blc'!$B$3:U$701,J$1,FALSE),0)</f>
        <v>118317.9</v>
      </c>
      <c r="K153" s="104">
        <f>IFERROR(VLOOKUP($A153,'[10]Trial Blc'!$B$3:V$701,K$1,FALSE),0)</f>
        <v>118317.89999999998</v>
      </c>
      <c r="L153" s="104">
        <f>IFERROR(VLOOKUP($A153,'[10]Trial Blc'!$B$3:W$701,L$1,FALSE),0)</f>
        <v>118407.89999999998</v>
      </c>
      <c r="M153" s="104">
        <f>IFERROR(VLOOKUP($A153,'[10]Trial Blc'!$B$3:X$701,M$1,FALSE),0)</f>
        <v>118407.89999999998</v>
      </c>
      <c r="N153" s="104">
        <f>IFERROR(VLOOKUP($A153,'[10]Trial Blc'!$B$3:Y$701,N$1,FALSE),0)</f>
        <v>118407.89999999998</v>
      </c>
      <c r="O153" s="104">
        <f>IFERROR(VLOOKUP($A153,'[10]Trial Blc'!$B$3:Z$701,O$1,FALSE),0)</f>
        <v>118407.89999999998</v>
      </c>
      <c r="P153" s="104">
        <f>IFERROR(VLOOKUP($A153,'[10]Trial Blc'!$B$3:AA$701,P$1,FALSE),0)</f>
        <v>118407.89999999998</v>
      </c>
      <c r="Q153" s="104">
        <f>IFERROR(VLOOKUP($A153,'[10]Trial Blc'!$B$3:AB$701,Q$1,FALSE),0)</f>
        <v>118407.89999999998</v>
      </c>
      <c r="R153" s="104">
        <f>IFERROR(VLOOKUP($A153,'[10]Trial Blc'!$B$3:AC$701,R$1,FALSE),0)</f>
        <v>118407.89999999998</v>
      </c>
      <c r="S153" s="104">
        <f>IFERROR(VLOOKUP($A153,'[10]Trial Blc'!$B$3:AD$701,S$1,FALSE),0)</f>
        <v>118407.89999999998</v>
      </c>
      <c r="T153" s="7">
        <f t="shared" ref="T153:T161" si="35">AVERAGE(G153:S153)</f>
        <v>118373.28461538457</v>
      </c>
      <c r="U153" s="69"/>
      <c r="W153" s="145"/>
      <c r="Y153" s="10"/>
      <c r="Z153" s="69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1"/>
      <c r="AP153" s="69"/>
    </row>
    <row r="154" spans="1:42" s="7" customFormat="1" ht="12" x14ac:dyDescent="0.3">
      <c r="A154" s="145">
        <v>1666</v>
      </c>
      <c r="C154" s="69" t="s">
        <v>284</v>
      </c>
      <c r="D154" s="104">
        <f>IFERROR(VLOOKUP($A154,'[10]Trial Blc'!$B$3:O$701,D$1,FALSE),0)</f>
        <v>397802.36000000004</v>
      </c>
      <c r="E154" s="10"/>
      <c r="G154" s="10">
        <f t="shared" si="34"/>
        <v>397802.36000000004</v>
      </c>
      <c r="H154" s="104">
        <f>IFERROR(VLOOKUP($A154,'[10]Trial Blc'!$B$3:S$701,H$1,FALSE),0)</f>
        <v>397802.36000000004</v>
      </c>
      <c r="I154" s="104">
        <f>IFERROR(VLOOKUP($A154,'[10]Trial Blc'!$B$3:T$701,I$1,FALSE),0)</f>
        <v>397802.36000000004</v>
      </c>
      <c r="J154" s="104">
        <f>IFERROR(VLOOKUP($A154,'[10]Trial Blc'!$B$3:U$701,J$1,FALSE),0)</f>
        <v>397802.36000000004</v>
      </c>
      <c r="K154" s="104">
        <f>IFERROR(VLOOKUP($A154,'[10]Trial Blc'!$B$3:V$701,K$1,FALSE),0)</f>
        <v>397802.36000000004</v>
      </c>
      <c r="L154" s="104">
        <f>IFERROR(VLOOKUP($A154,'[10]Trial Blc'!$B$3:W$701,L$1,FALSE),0)</f>
        <v>397803.04000000004</v>
      </c>
      <c r="M154" s="104">
        <f>IFERROR(VLOOKUP($A154,'[10]Trial Blc'!$B$3:X$701,M$1,FALSE),0)</f>
        <v>397803.72000000003</v>
      </c>
      <c r="N154" s="104">
        <f>IFERROR(VLOOKUP($A154,'[10]Trial Blc'!$B$3:Y$701,N$1,FALSE),0)</f>
        <v>397804.40000000008</v>
      </c>
      <c r="O154" s="104">
        <f>IFERROR(VLOOKUP($A154,'[10]Trial Blc'!$B$3:Z$701,O$1,FALSE),0)</f>
        <v>397805.08</v>
      </c>
      <c r="P154" s="104">
        <f>IFERROR(VLOOKUP($A154,'[10]Trial Blc'!$B$3:AA$701,P$1,FALSE),0)</f>
        <v>397805.76000000007</v>
      </c>
      <c r="Q154" s="104">
        <f>IFERROR(VLOOKUP($A154,'[10]Trial Blc'!$B$3:AB$701,Q$1,FALSE),0)</f>
        <v>397806.44</v>
      </c>
      <c r="R154" s="104">
        <f>IFERROR(VLOOKUP($A154,'[10]Trial Blc'!$B$3:AC$701,R$1,FALSE),0)</f>
        <v>397878.91000000003</v>
      </c>
      <c r="S154" s="104">
        <f>IFERROR(VLOOKUP($A154,'[10]Trial Blc'!$B$3:AD$701,S$1,FALSE),0)</f>
        <v>397951.38000000006</v>
      </c>
      <c r="T154" s="7">
        <f t="shared" si="35"/>
        <v>397820.81000000011</v>
      </c>
      <c r="U154" s="69"/>
      <c r="W154" s="145"/>
      <c r="Y154" s="10"/>
      <c r="Z154" s="69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1"/>
      <c r="AP154" s="69"/>
    </row>
    <row r="155" spans="1:42" s="7" customFormat="1" ht="12" x14ac:dyDescent="0.3">
      <c r="A155" s="145">
        <v>1667</v>
      </c>
      <c r="C155" s="69" t="s">
        <v>285</v>
      </c>
      <c r="D155" s="104">
        <f>IFERROR(VLOOKUP($A155,'[10]Trial Blc'!$B$3:O$701,D$1,FALSE),0)</f>
        <v>18318.54</v>
      </c>
      <c r="E155" s="10"/>
      <c r="G155" s="10">
        <f t="shared" si="34"/>
        <v>18318.54</v>
      </c>
      <c r="H155" s="104">
        <f>IFERROR(VLOOKUP($A155,'[10]Trial Blc'!$B$3:S$701,H$1,FALSE),0)</f>
        <v>18318.54</v>
      </c>
      <c r="I155" s="104">
        <f>IFERROR(VLOOKUP($A155,'[10]Trial Blc'!$B$3:T$701,I$1,FALSE),0)</f>
        <v>18318.54</v>
      </c>
      <c r="J155" s="104">
        <f>IFERROR(VLOOKUP($A155,'[10]Trial Blc'!$B$3:U$701,J$1,FALSE),0)</f>
        <v>18318.54</v>
      </c>
      <c r="K155" s="104">
        <f>IFERROR(VLOOKUP($A155,'[10]Trial Blc'!$B$3:V$701,K$1,FALSE),0)</f>
        <v>18318.54</v>
      </c>
      <c r="L155" s="104">
        <f>IFERROR(VLOOKUP($A155,'[10]Trial Blc'!$B$3:W$701,L$1,FALSE),0)</f>
        <v>18318.54</v>
      </c>
      <c r="M155" s="104">
        <f>IFERROR(VLOOKUP($A155,'[10]Trial Blc'!$B$3:X$701,M$1,FALSE),0)</f>
        <v>18318.54</v>
      </c>
      <c r="N155" s="104">
        <f>IFERROR(VLOOKUP($A155,'[10]Trial Blc'!$B$3:Y$701,N$1,FALSE),0)</f>
        <v>18318.54</v>
      </c>
      <c r="O155" s="104">
        <f>IFERROR(VLOOKUP($A155,'[10]Trial Blc'!$B$3:Z$701,O$1,FALSE),0)</f>
        <v>18318.54</v>
      </c>
      <c r="P155" s="104">
        <f>IFERROR(VLOOKUP($A155,'[10]Trial Blc'!$B$3:AA$701,P$1,FALSE),0)</f>
        <v>18318.54</v>
      </c>
      <c r="Q155" s="104">
        <f>IFERROR(VLOOKUP($A155,'[10]Trial Blc'!$B$3:AB$701,Q$1,FALSE),0)</f>
        <v>18318.54</v>
      </c>
      <c r="R155" s="104">
        <f>IFERROR(VLOOKUP($A155,'[10]Trial Blc'!$B$3:AC$701,R$1,FALSE),0)</f>
        <v>27858.54</v>
      </c>
      <c r="S155" s="104">
        <f>IFERROR(VLOOKUP($A155,'[10]Trial Blc'!$B$3:AD$701,S$1,FALSE),0)</f>
        <v>27858.54</v>
      </c>
      <c r="T155" s="7">
        <f t="shared" si="35"/>
        <v>19786.232307692313</v>
      </c>
      <c r="U155" s="69"/>
      <c r="W155" s="145"/>
      <c r="Y155" s="10"/>
      <c r="Z155" s="69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1"/>
      <c r="AP155" s="69"/>
    </row>
    <row r="156" spans="1:42" s="7" customFormat="1" ht="12" x14ac:dyDescent="0.3">
      <c r="A156" s="145">
        <v>1668</v>
      </c>
      <c r="C156" s="69" t="s">
        <v>286</v>
      </c>
      <c r="D156" s="104">
        <f>IFERROR(VLOOKUP($A156,'[10]Trial Blc'!$B$3:O$701,D$1,FALSE),0)</f>
        <v>2052621.6600000001</v>
      </c>
      <c r="E156" s="10"/>
      <c r="G156" s="10">
        <f t="shared" si="34"/>
        <v>2052621.6600000001</v>
      </c>
      <c r="H156" s="104">
        <f>IFERROR(VLOOKUP($A156,'[10]Trial Blc'!$B$3:S$701,H$1,FALSE),0)</f>
        <v>2052621.6600000001</v>
      </c>
      <c r="I156" s="104">
        <f>IFERROR(VLOOKUP($A156,'[10]Trial Blc'!$B$3:T$701,I$1,FALSE),0)</f>
        <v>2052621.6600000001</v>
      </c>
      <c r="J156" s="104">
        <f>IFERROR(VLOOKUP($A156,'[10]Trial Blc'!$B$3:U$701,J$1,FALSE),0)</f>
        <v>2052621.6600000001</v>
      </c>
      <c r="K156" s="104">
        <f>IFERROR(VLOOKUP($A156,'[10]Trial Blc'!$B$3:V$701,K$1,FALSE),0)</f>
        <v>2052621.6600000001</v>
      </c>
      <c r="L156" s="104">
        <f>IFERROR(VLOOKUP($A156,'[10]Trial Blc'!$B$3:W$701,L$1,FALSE),0)</f>
        <v>2052621.6600000001</v>
      </c>
      <c r="M156" s="104">
        <f>IFERROR(VLOOKUP($A156,'[10]Trial Blc'!$B$3:X$701,M$1,FALSE),0)</f>
        <v>2052621.6600000001</v>
      </c>
      <c r="N156" s="104">
        <f>IFERROR(VLOOKUP($A156,'[10]Trial Blc'!$B$3:Y$701,N$1,FALSE),0)</f>
        <v>2052621.6600000001</v>
      </c>
      <c r="O156" s="104">
        <f>IFERROR(VLOOKUP($A156,'[10]Trial Blc'!$B$3:Z$701,O$1,FALSE),0)</f>
        <v>2052621.6600000001</v>
      </c>
      <c r="P156" s="104">
        <f>IFERROR(VLOOKUP($A156,'[10]Trial Blc'!$B$3:AA$701,P$1,FALSE),0)</f>
        <v>2052621.6600000001</v>
      </c>
      <c r="Q156" s="104">
        <f>IFERROR(VLOOKUP($A156,'[10]Trial Blc'!$B$3:AB$701,Q$1,FALSE),0)</f>
        <v>2052621.6600000001</v>
      </c>
      <c r="R156" s="104">
        <f>IFERROR(VLOOKUP($A156,'[10]Trial Blc'!$B$3:AC$701,R$1,FALSE),0)</f>
        <v>2052621.6600000001</v>
      </c>
      <c r="S156" s="104">
        <f>IFERROR(VLOOKUP($A156,'[10]Trial Blc'!$B$3:AD$701,S$1,FALSE),0)</f>
        <v>2052621.6600000001</v>
      </c>
      <c r="T156" s="7">
        <f t="shared" si="35"/>
        <v>2052621.6600000001</v>
      </c>
      <c r="U156" s="69"/>
      <c r="W156" s="145"/>
      <c r="Y156" s="10"/>
      <c r="Z156" s="69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1"/>
      <c r="AP156" s="69"/>
    </row>
    <row r="157" spans="1:42" s="7" customFormat="1" ht="12" x14ac:dyDescent="0.3">
      <c r="A157" s="145">
        <v>1669</v>
      </c>
      <c r="C157" s="69" t="s">
        <v>287</v>
      </c>
      <c r="D157" s="104">
        <f>IFERROR(VLOOKUP($A157,'[10]Trial Blc'!$B$3:O$701,D$1,FALSE),0)</f>
        <v>60717.960000000006</v>
      </c>
      <c r="E157" s="10"/>
      <c r="G157" s="10">
        <f t="shared" si="34"/>
        <v>60717.960000000006</v>
      </c>
      <c r="H157" s="104">
        <f>IFERROR(VLOOKUP($A157,'[10]Trial Blc'!$B$3:S$701,H$1,FALSE),0)</f>
        <v>65717.960000000006</v>
      </c>
      <c r="I157" s="104">
        <f>IFERROR(VLOOKUP($A157,'[10]Trial Blc'!$B$3:T$701,I$1,FALSE),0)</f>
        <v>65717.960000000006</v>
      </c>
      <c r="J157" s="104">
        <f>IFERROR(VLOOKUP($A157,'[10]Trial Blc'!$B$3:U$701,J$1,FALSE),0)</f>
        <v>82296.260000000009</v>
      </c>
      <c r="K157" s="104">
        <f>IFERROR(VLOOKUP($A157,'[10]Trial Blc'!$B$3:V$701,K$1,FALSE),0)</f>
        <v>82296.260000000009</v>
      </c>
      <c r="L157" s="104">
        <f>IFERROR(VLOOKUP($A157,'[10]Trial Blc'!$B$3:W$701,L$1,FALSE),0)</f>
        <v>82296.260000000009</v>
      </c>
      <c r="M157" s="104">
        <f>IFERROR(VLOOKUP($A157,'[10]Trial Blc'!$B$3:X$701,M$1,FALSE),0)</f>
        <v>75589.59</v>
      </c>
      <c r="N157" s="104">
        <f>IFERROR(VLOOKUP($A157,'[10]Trial Blc'!$B$3:Y$701,N$1,FALSE),0)</f>
        <v>75589.59</v>
      </c>
      <c r="O157" s="104">
        <f>IFERROR(VLOOKUP($A157,'[10]Trial Blc'!$B$3:Z$701,O$1,FALSE),0)</f>
        <v>75589.59</v>
      </c>
      <c r="P157" s="104">
        <f>IFERROR(VLOOKUP($A157,'[10]Trial Blc'!$B$3:AA$701,P$1,FALSE),0)</f>
        <v>75589.59</v>
      </c>
      <c r="Q157" s="104">
        <f>IFERROR(VLOOKUP($A157,'[10]Trial Blc'!$B$3:AB$701,Q$1,FALSE),0)</f>
        <v>75589.59</v>
      </c>
      <c r="R157" s="104">
        <f>IFERROR(VLOOKUP($A157,'[10]Trial Blc'!$B$3:AC$701,R$1,FALSE),0)</f>
        <v>75589.59</v>
      </c>
      <c r="S157" s="104">
        <f>IFERROR(VLOOKUP($A157,'[10]Trial Blc'!$B$3:AD$701,S$1,FALSE),0)</f>
        <v>82296.260000000009</v>
      </c>
      <c r="T157" s="7">
        <f t="shared" si="35"/>
        <v>74990.496923076906</v>
      </c>
      <c r="U157" s="69"/>
      <c r="W157" s="145"/>
      <c r="Y157" s="10"/>
      <c r="Z157" s="69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1"/>
      <c r="AP157" s="69"/>
    </row>
    <row r="158" spans="1:42" s="7" customFormat="1" ht="12" x14ac:dyDescent="0.3">
      <c r="A158" s="145">
        <v>1670</v>
      </c>
      <c r="C158" s="69" t="s">
        <v>288</v>
      </c>
      <c r="D158" s="104">
        <f>IFERROR(VLOOKUP($A158,'[10]Trial Blc'!$B$3:O$701,D$1,FALSE),0)</f>
        <v>1486.32</v>
      </c>
      <c r="E158" s="10"/>
      <c r="G158" s="10">
        <f t="shared" si="34"/>
        <v>1486.32</v>
      </c>
      <c r="H158" s="104">
        <f>IFERROR(VLOOKUP($A158,'[10]Trial Blc'!$B$3:S$701,H$1,FALSE),0)</f>
        <v>1486.32</v>
      </c>
      <c r="I158" s="104">
        <f>IFERROR(VLOOKUP($A158,'[10]Trial Blc'!$B$3:T$701,I$1,FALSE),0)</f>
        <v>1486.32</v>
      </c>
      <c r="J158" s="104">
        <f>IFERROR(VLOOKUP($A158,'[10]Trial Blc'!$B$3:U$701,J$1,FALSE),0)</f>
        <v>1486.32</v>
      </c>
      <c r="K158" s="104">
        <f>IFERROR(VLOOKUP($A158,'[10]Trial Blc'!$B$3:V$701,K$1,FALSE),0)</f>
        <v>1486.32</v>
      </c>
      <c r="L158" s="104">
        <f>IFERROR(VLOOKUP($A158,'[10]Trial Blc'!$B$3:W$701,L$1,FALSE),0)</f>
        <v>1486.32</v>
      </c>
      <c r="M158" s="104">
        <f>IFERROR(VLOOKUP($A158,'[10]Trial Blc'!$B$3:X$701,M$1,FALSE),0)</f>
        <v>1486.32</v>
      </c>
      <c r="N158" s="104">
        <f>IFERROR(VLOOKUP($A158,'[10]Trial Blc'!$B$3:Y$701,N$1,FALSE),0)</f>
        <v>1486.32</v>
      </c>
      <c r="O158" s="104">
        <f>IFERROR(VLOOKUP($A158,'[10]Trial Blc'!$B$3:Z$701,O$1,FALSE),0)</f>
        <v>1486.32</v>
      </c>
      <c r="P158" s="104">
        <f>IFERROR(VLOOKUP($A158,'[10]Trial Blc'!$B$3:AA$701,P$1,FALSE),0)</f>
        <v>1486.32</v>
      </c>
      <c r="Q158" s="104">
        <f>IFERROR(VLOOKUP($A158,'[10]Trial Blc'!$B$3:AB$701,Q$1,FALSE),0)</f>
        <v>1486.32</v>
      </c>
      <c r="R158" s="104">
        <f>IFERROR(VLOOKUP($A158,'[10]Trial Blc'!$B$3:AC$701,R$1,FALSE),0)</f>
        <v>1486.32</v>
      </c>
      <c r="S158" s="104">
        <f>IFERROR(VLOOKUP($A158,'[10]Trial Blc'!$B$3:AD$701,S$1,FALSE),0)</f>
        <v>1486.32</v>
      </c>
      <c r="T158" s="7">
        <f t="shared" si="35"/>
        <v>1486.32</v>
      </c>
      <c r="U158" s="69"/>
      <c r="W158" s="145"/>
      <c r="Y158" s="10"/>
      <c r="Z158" s="69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1"/>
      <c r="AP158" s="69"/>
    </row>
    <row r="159" spans="1:42" s="7" customFormat="1" ht="12" x14ac:dyDescent="0.3">
      <c r="A159" s="145">
        <v>1671</v>
      </c>
      <c r="C159" s="69" t="s">
        <v>289</v>
      </c>
      <c r="D159" s="104">
        <f>IFERROR(VLOOKUP($A159,'[10]Trial Blc'!$B$3:O$701,D$1,FALSE),0)</f>
        <v>1388638.7</v>
      </c>
      <c r="E159" s="10"/>
      <c r="G159" s="10">
        <f t="shared" si="34"/>
        <v>1388638.7</v>
      </c>
      <c r="H159" s="104">
        <f>IFERROR(VLOOKUP($A159,'[10]Trial Blc'!$B$3:S$701,H$1,FALSE),0)</f>
        <v>1388638.7</v>
      </c>
      <c r="I159" s="104">
        <f>IFERROR(VLOOKUP($A159,'[10]Trial Blc'!$B$3:T$701,I$1,FALSE),0)</f>
        <v>1388638.7</v>
      </c>
      <c r="J159" s="104">
        <f>IFERROR(VLOOKUP($A159,'[10]Trial Blc'!$B$3:U$701,J$1,FALSE),0)</f>
        <v>1388638.7</v>
      </c>
      <c r="K159" s="104">
        <f>IFERROR(VLOOKUP($A159,'[10]Trial Blc'!$B$3:V$701,K$1,FALSE),0)</f>
        <v>1388638.7</v>
      </c>
      <c r="L159" s="104">
        <f>IFERROR(VLOOKUP($A159,'[10]Trial Blc'!$B$3:W$701,L$1,FALSE),0)</f>
        <v>1388638.7</v>
      </c>
      <c r="M159" s="104">
        <f>IFERROR(VLOOKUP($A159,'[10]Trial Blc'!$B$3:X$701,M$1,FALSE),0)</f>
        <v>1388638.7</v>
      </c>
      <c r="N159" s="104">
        <f>IFERROR(VLOOKUP($A159,'[10]Trial Blc'!$B$3:Y$701,N$1,FALSE),0)</f>
        <v>1388638.7</v>
      </c>
      <c r="O159" s="104">
        <f>IFERROR(VLOOKUP($A159,'[10]Trial Blc'!$B$3:Z$701,O$1,FALSE),0)</f>
        <v>1388638.7</v>
      </c>
      <c r="P159" s="104">
        <f>IFERROR(VLOOKUP($A159,'[10]Trial Blc'!$B$3:AA$701,P$1,FALSE),0)</f>
        <v>1388638.7</v>
      </c>
      <c r="Q159" s="104">
        <f>IFERROR(VLOOKUP($A159,'[10]Trial Blc'!$B$3:AB$701,Q$1,FALSE),0)</f>
        <v>1388638.7</v>
      </c>
      <c r="R159" s="104">
        <f>IFERROR(VLOOKUP($A159,'[10]Trial Blc'!$B$3:AC$701,R$1,FALSE),0)</f>
        <v>1388638.7</v>
      </c>
      <c r="S159" s="104">
        <f>IFERROR(VLOOKUP($A159,'[10]Trial Blc'!$B$3:AD$701,S$1,FALSE),0)</f>
        <v>1388638.7</v>
      </c>
      <c r="T159" s="7">
        <f t="shared" si="35"/>
        <v>1388638.6999999997</v>
      </c>
      <c r="U159" s="69"/>
      <c r="W159" s="145"/>
      <c r="Y159" s="10"/>
      <c r="Z159" s="69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1"/>
      <c r="AP159" s="69"/>
    </row>
    <row r="160" spans="1:42" s="7" customFormat="1" ht="12" x14ac:dyDescent="0.3">
      <c r="A160" s="145">
        <v>1672</v>
      </c>
      <c r="C160" s="69" t="s">
        <v>290</v>
      </c>
      <c r="D160" s="104">
        <f>IFERROR(VLOOKUP($A160,'[10]Trial Blc'!$B$3:O$701,D$1,FALSE),0)</f>
        <v>165000</v>
      </c>
      <c r="E160" s="10"/>
      <c r="G160" s="10">
        <f t="shared" si="34"/>
        <v>165000</v>
      </c>
      <c r="H160" s="104">
        <f>IFERROR(VLOOKUP($A160,'[10]Trial Blc'!$B$3:S$701,H$1,FALSE),0)</f>
        <v>165000</v>
      </c>
      <c r="I160" s="104">
        <f>IFERROR(VLOOKUP($A160,'[10]Trial Blc'!$B$3:T$701,I$1,FALSE),0)</f>
        <v>165000</v>
      </c>
      <c r="J160" s="104">
        <f>IFERROR(VLOOKUP($A160,'[10]Trial Blc'!$B$3:U$701,J$1,FALSE),0)</f>
        <v>165000</v>
      </c>
      <c r="K160" s="104">
        <f>IFERROR(VLOOKUP($A160,'[10]Trial Blc'!$B$3:V$701,K$1,FALSE),0)</f>
        <v>165000</v>
      </c>
      <c r="L160" s="104">
        <f>IFERROR(VLOOKUP($A160,'[10]Trial Blc'!$B$3:W$701,L$1,FALSE),0)</f>
        <v>165000</v>
      </c>
      <c r="M160" s="104">
        <f>IFERROR(VLOOKUP($A160,'[10]Trial Blc'!$B$3:X$701,M$1,FALSE),0)</f>
        <v>165000</v>
      </c>
      <c r="N160" s="104">
        <f>IFERROR(VLOOKUP($A160,'[10]Trial Blc'!$B$3:Y$701,N$1,FALSE),0)</f>
        <v>165000</v>
      </c>
      <c r="O160" s="104">
        <f>IFERROR(VLOOKUP($A160,'[10]Trial Blc'!$B$3:Z$701,O$1,FALSE),0)</f>
        <v>165000</v>
      </c>
      <c r="P160" s="104">
        <f>IFERROR(VLOOKUP($A160,'[10]Trial Blc'!$B$3:AA$701,P$1,FALSE),0)</f>
        <v>165000</v>
      </c>
      <c r="Q160" s="104">
        <f>IFERROR(VLOOKUP($A160,'[10]Trial Blc'!$B$3:AB$701,Q$1,FALSE),0)</f>
        <v>165000</v>
      </c>
      <c r="R160" s="104">
        <f>IFERROR(VLOOKUP($A160,'[10]Trial Blc'!$B$3:AC$701,R$1,FALSE),0)</f>
        <v>165000</v>
      </c>
      <c r="S160" s="104">
        <f>IFERROR(VLOOKUP($A160,'[10]Trial Blc'!$B$3:AD$701,S$1,FALSE),0)</f>
        <v>165000</v>
      </c>
      <c r="T160" s="7">
        <f t="shared" si="35"/>
        <v>165000</v>
      </c>
      <c r="U160" s="69"/>
      <c r="W160" s="145"/>
      <c r="Y160" s="10"/>
      <c r="Z160" s="69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1"/>
      <c r="AP160" s="69"/>
    </row>
    <row r="161" spans="1:42" s="7" customFormat="1" ht="12" x14ac:dyDescent="0.3">
      <c r="A161" s="145">
        <v>1699</v>
      </c>
      <c r="C161" s="69" t="s">
        <v>291</v>
      </c>
      <c r="D161" s="104">
        <f>IFERROR(VLOOKUP($A161,'[10]Trial Blc'!$B$3:O$701,D$1,FALSE),0)</f>
        <v>-4202903.4400000004</v>
      </c>
      <c r="E161" s="10"/>
      <c r="G161" s="10">
        <f t="shared" si="34"/>
        <v>-4202903.4400000004</v>
      </c>
      <c r="H161" s="104">
        <f>IFERROR(VLOOKUP($A161,'[10]Trial Blc'!$B$3:S$701,H$1,FALSE),0)</f>
        <v>-4202903.4400000004</v>
      </c>
      <c r="I161" s="104">
        <f>IFERROR(VLOOKUP($A161,'[10]Trial Blc'!$B$3:T$701,I$1,FALSE),0)</f>
        <v>-4202903.4400000004</v>
      </c>
      <c r="J161" s="104">
        <f>IFERROR(VLOOKUP($A161,'[10]Trial Blc'!$B$3:U$701,J$1,FALSE),0)</f>
        <v>-4202903.4400000004</v>
      </c>
      <c r="K161" s="104">
        <f>IFERROR(VLOOKUP($A161,'[10]Trial Blc'!$B$3:V$701,K$1,FALSE),0)</f>
        <v>-4202903.4400000004</v>
      </c>
      <c r="L161" s="104">
        <f>IFERROR(VLOOKUP($A161,'[10]Trial Blc'!$B$3:W$701,L$1,FALSE),0)</f>
        <v>-4202903.4400000004</v>
      </c>
      <c r="M161" s="104">
        <f>IFERROR(VLOOKUP($A161,'[10]Trial Blc'!$B$3:X$701,M$1,FALSE),0)</f>
        <v>-4202903.4400000004</v>
      </c>
      <c r="N161" s="104">
        <f>IFERROR(VLOOKUP($A161,'[10]Trial Blc'!$B$3:Y$701,N$1,FALSE),0)</f>
        <v>-4202903.4400000004</v>
      </c>
      <c r="O161" s="104">
        <f>IFERROR(VLOOKUP($A161,'[10]Trial Blc'!$B$3:Z$701,O$1,FALSE),0)</f>
        <v>-4202903.4400000004</v>
      </c>
      <c r="P161" s="104">
        <f>IFERROR(VLOOKUP($A161,'[10]Trial Blc'!$B$3:AA$701,P$1,FALSE),0)</f>
        <v>-4202903.4400000004</v>
      </c>
      <c r="Q161" s="104">
        <f>IFERROR(VLOOKUP($A161,'[10]Trial Blc'!$B$3:AB$701,Q$1,FALSE),0)</f>
        <v>-4202903.4400000004</v>
      </c>
      <c r="R161" s="104">
        <f>IFERROR(VLOOKUP($A161,'[10]Trial Blc'!$B$3:AC$701,R$1,FALSE),0)</f>
        <v>-4202903.4400000004</v>
      </c>
      <c r="S161" s="104">
        <f>IFERROR(VLOOKUP($A161,'[10]Trial Blc'!$B$3:AD$701,S$1,FALSE),0)</f>
        <v>-4202903.4400000004</v>
      </c>
      <c r="T161" s="7">
        <f t="shared" si="35"/>
        <v>-4202903.4399999995</v>
      </c>
      <c r="U161" s="69"/>
      <c r="W161" s="145"/>
      <c r="Y161" s="10"/>
      <c r="Z161" s="69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1"/>
      <c r="AP161" s="69"/>
    </row>
    <row r="162" spans="1:42" s="7" customFormat="1" x14ac:dyDescent="0.2">
      <c r="A162" s="145"/>
      <c r="C162" s="69"/>
      <c r="D162" s="10"/>
      <c r="E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U162" s="10"/>
      <c r="W162" s="145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1"/>
      <c r="AP162" s="10"/>
    </row>
    <row r="163" spans="1:42" s="11" customFormat="1" ht="10.5" customHeight="1" x14ac:dyDescent="0.2">
      <c r="A163" s="155">
        <v>1655</v>
      </c>
      <c r="C163" s="12" t="s">
        <v>292</v>
      </c>
      <c r="D163" s="70">
        <f>SUM(D151:D162)</f>
        <v>0</v>
      </c>
      <c r="E163" s="70"/>
      <c r="G163" s="70">
        <f t="shared" ref="G163:R163" si="36">SUM(G151:G162)</f>
        <v>0</v>
      </c>
      <c r="H163" s="70">
        <f t="shared" si="36"/>
        <v>4999.9999999990687</v>
      </c>
      <c r="I163" s="70">
        <f t="shared" si="36"/>
        <v>4999.9999999990687</v>
      </c>
      <c r="J163" s="70">
        <f t="shared" si="36"/>
        <v>21578.299999998882</v>
      </c>
      <c r="K163" s="70">
        <f t="shared" si="36"/>
        <v>21578.299999998882</v>
      </c>
      <c r="L163" s="70">
        <f t="shared" si="36"/>
        <v>21668.979999999516</v>
      </c>
      <c r="M163" s="70">
        <f t="shared" si="36"/>
        <v>14962.989999999292</v>
      </c>
      <c r="N163" s="70">
        <f t="shared" si="36"/>
        <v>14963.669999998994</v>
      </c>
      <c r="O163" s="70">
        <f t="shared" si="36"/>
        <v>14964.349999999627</v>
      </c>
      <c r="P163" s="70">
        <f t="shared" si="36"/>
        <v>14965.029999999329</v>
      </c>
      <c r="Q163" s="70">
        <f t="shared" si="36"/>
        <v>14965.709999999031</v>
      </c>
      <c r="R163" s="70">
        <f t="shared" si="36"/>
        <v>24578.179999999702</v>
      </c>
      <c r="S163" s="70">
        <f>SUM(S151:S162)</f>
        <v>31357.319999999367</v>
      </c>
      <c r="T163" s="7">
        <f>AVERAGE(G163:S163)</f>
        <v>15814.063846153136</v>
      </c>
      <c r="U163" s="70">
        <f>SUM(U151:U162)</f>
        <v>0</v>
      </c>
      <c r="V163" s="7"/>
      <c r="W163" s="155"/>
      <c r="Y163" s="10"/>
      <c r="Z163" s="70">
        <f>SUM(Z151:Z162)</f>
        <v>0</v>
      </c>
      <c r="AA163" s="70"/>
      <c r="AB163" s="70">
        <f>SUM(AB151:AB162)</f>
        <v>0</v>
      </c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P163" s="70">
        <f>SUM(AP151:AP162)</f>
        <v>0</v>
      </c>
    </row>
    <row r="164" spans="1:42" s="11" customFormat="1" ht="10.5" customHeight="1" x14ac:dyDescent="0.2">
      <c r="A164" s="155"/>
      <c r="C164" s="12"/>
      <c r="D164" s="10"/>
      <c r="E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71"/>
      <c r="U164" s="12"/>
      <c r="V164" s="71"/>
      <c r="W164" s="155"/>
      <c r="Y164" s="10"/>
      <c r="Z164" s="12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P164" s="12"/>
    </row>
    <row r="165" spans="1:42" s="11" customFormat="1" ht="10.5" customHeight="1" x14ac:dyDescent="0.3">
      <c r="A165" s="155">
        <v>1741</v>
      </c>
      <c r="C165" s="12" t="s">
        <v>293</v>
      </c>
      <c r="D165" s="104">
        <f>IFERROR(VLOOKUP($A165,'[10]Trial Blc'!$B$3:O$701,D$1,FALSE),0)</f>
        <v>0</v>
      </c>
      <c r="E165" s="10"/>
      <c r="G165" s="10"/>
      <c r="H165" s="104">
        <f>IFERROR(VLOOKUP($A165,'[10]Trial Blc'!$B$3:S$701,H$1,FALSE),0)</f>
        <v>0</v>
      </c>
      <c r="I165" s="104">
        <f>IFERROR(VLOOKUP($A165,'[10]Trial Blc'!$B$3:T$701,I$1,FALSE),0)</f>
        <v>0</v>
      </c>
      <c r="J165" s="104">
        <f>IFERROR(VLOOKUP($A165,'[10]Trial Blc'!$B$3:U$701,J$1,FALSE),0)</f>
        <v>0</v>
      </c>
      <c r="K165" s="104">
        <f>IFERROR(VLOOKUP($A165,'[10]Trial Blc'!$B$3:V$701,K$1,FALSE),0)</f>
        <v>0</v>
      </c>
      <c r="L165" s="104">
        <f>IFERROR(VLOOKUP($A165,'[10]Trial Blc'!$B$3:W$701,L$1,FALSE),0)</f>
        <v>0</v>
      </c>
      <c r="M165" s="104">
        <f>IFERROR(VLOOKUP($A165,'[10]Trial Blc'!$B$3:X$701,M$1,FALSE),0)</f>
        <v>0</v>
      </c>
      <c r="N165" s="104">
        <f>IFERROR(VLOOKUP($A165,'[10]Trial Blc'!$B$3:Y$701,N$1,FALSE),0)</f>
        <v>0</v>
      </c>
      <c r="O165" s="104">
        <f>IFERROR(VLOOKUP($A165,'[10]Trial Blc'!$B$3:Z$701,O$1,FALSE),0)</f>
        <v>0</v>
      </c>
      <c r="P165" s="104">
        <f>IFERROR(VLOOKUP($A165,'[10]Trial Blc'!$B$3:AA$701,P$1,FALSE),0)</f>
        <v>0</v>
      </c>
      <c r="Q165" s="104">
        <f>IFERROR(VLOOKUP($A165,'[10]Trial Blc'!$B$3:AB$701,Q$1,FALSE),0)</f>
        <v>0</v>
      </c>
      <c r="R165" s="104">
        <f>IFERROR(VLOOKUP($A165,'[10]Trial Blc'!$B$3:AC$701,R$1,FALSE),0)</f>
        <v>0</v>
      </c>
      <c r="S165" s="104">
        <f>IFERROR(VLOOKUP($A165,'[10]Trial Blc'!$B$3:AD$701,S$1,FALSE),0)</f>
        <v>0</v>
      </c>
      <c r="T165" s="7"/>
      <c r="U165" s="12"/>
      <c r="V165" s="7"/>
      <c r="W165" s="155"/>
      <c r="Y165" s="10"/>
      <c r="Z165" s="12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P165" s="12"/>
    </row>
    <row r="166" spans="1:42" s="11" customFormat="1" ht="10.5" customHeight="1" x14ac:dyDescent="0.3">
      <c r="A166" s="155">
        <v>1745</v>
      </c>
      <c r="C166" s="12" t="s">
        <v>294</v>
      </c>
      <c r="D166" s="104">
        <f>IFERROR(VLOOKUP($A166,'[10]Trial Blc'!$B$3:O$701,D$1,FALSE),0)</f>
        <v>309.56</v>
      </c>
      <c r="E166" s="10"/>
      <c r="G166" s="10">
        <f t="shared" ref="G166:G180" si="37">SUM(D166:F166)</f>
        <v>309.56</v>
      </c>
      <c r="H166" s="104">
        <f>IFERROR(VLOOKUP($A166,'[10]Trial Blc'!$B$3:S$701,H$1,FALSE),0)</f>
        <v>309.35000000000002</v>
      </c>
      <c r="I166" s="104">
        <f>IFERROR(VLOOKUP($A166,'[10]Trial Blc'!$B$3:T$701,I$1,FALSE),0)</f>
        <v>309.09000000000003</v>
      </c>
      <c r="J166" s="104">
        <f>IFERROR(VLOOKUP($A166,'[10]Trial Blc'!$B$3:U$701,J$1,FALSE),0)</f>
        <v>468.87</v>
      </c>
      <c r="K166" s="104">
        <f>IFERROR(VLOOKUP($A166,'[10]Trial Blc'!$B$3:V$701,K$1,FALSE),0)</f>
        <v>468.72</v>
      </c>
      <c r="L166" s="104">
        <f>IFERROR(VLOOKUP($A166,'[10]Trial Blc'!$B$3:W$701,L$1,FALSE),0)</f>
        <v>174.54000000000002</v>
      </c>
      <c r="M166" s="104">
        <f>IFERROR(VLOOKUP($A166,'[10]Trial Blc'!$B$3:X$701,M$1,FALSE),0)</f>
        <v>174.52</v>
      </c>
      <c r="N166" s="104">
        <f>IFERROR(VLOOKUP($A166,'[10]Trial Blc'!$B$3:Y$701,N$1,FALSE),0)</f>
        <v>19219.2</v>
      </c>
      <c r="O166" s="104">
        <f>IFERROR(VLOOKUP($A166,'[10]Trial Blc'!$B$3:Z$701,O$1,FALSE),0)</f>
        <v>19219.16</v>
      </c>
      <c r="P166" s="104">
        <f>IFERROR(VLOOKUP($A166,'[10]Trial Blc'!$B$3:AA$701,P$1,FALSE),0)</f>
        <v>32474.37</v>
      </c>
      <c r="Q166" s="104">
        <f>IFERROR(VLOOKUP($A166,'[10]Trial Blc'!$B$3:AB$701,Q$1,FALSE),0)</f>
        <v>174.32</v>
      </c>
      <c r="R166" s="104">
        <f>IFERROR(VLOOKUP($A166,'[10]Trial Blc'!$B$3:AC$701,R$1,FALSE),0)</f>
        <v>174.31</v>
      </c>
      <c r="S166" s="104">
        <f>IFERROR(VLOOKUP($A166,'[10]Trial Blc'!$B$3:AD$701,S$1,FALSE),0)</f>
        <v>174.35000000000002</v>
      </c>
      <c r="T166" s="7">
        <f>AVERAGE(G166:S166)</f>
        <v>5665.4123076923088</v>
      </c>
      <c r="U166" s="12"/>
      <c r="V166" s="7"/>
      <c r="W166" s="155"/>
      <c r="Y166" s="10"/>
      <c r="Z166" s="12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P166" s="12"/>
    </row>
    <row r="167" spans="1:42" s="11" customFormat="1" ht="10.5" customHeight="1" x14ac:dyDescent="0.3">
      <c r="A167" s="155">
        <v>1746</v>
      </c>
      <c r="C167" s="12" t="s">
        <v>295</v>
      </c>
      <c r="D167" s="104">
        <f>IFERROR(VLOOKUP($A167,'[10]Trial Blc'!$B$3:O$701,D$1,FALSE),0)</f>
        <v>432.43999999999994</v>
      </c>
      <c r="E167" s="10"/>
      <c r="G167" s="10">
        <f t="shared" si="37"/>
        <v>432.43999999999994</v>
      </c>
      <c r="H167" s="104">
        <f>IFERROR(VLOOKUP($A167,'[10]Trial Blc'!$B$3:S$701,H$1,FALSE),0)</f>
        <v>432.43999999999994</v>
      </c>
      <c r="I167" s="104">
        <f>IFERROR(VLOOKUP($A167,'[10]Trial Blc'!$B$3:T$701,I$1,FALSE),0)</f>
        <v>432.43999999999994</v>
      </c>
      <c r="J167" s="104">
        <f>IFERROR(VLOOKUP($A167,'[10]Trial Blc'!$B$3:U$701,J$1,FALSE),0)</f>
        <v>432.43999999999994</v>
      </c>
      <c r="K167" s="104">
        <f>IFERROR(VLOOKUP($A167,'[10]Trial Blc'!$B$3:V$701,K$1,FALSE),0)</f>
        <v>432.43999999999994</v>
      </c>
      <c r="L167" s="104">
        <f>IFERROR(VLOOKUP($A167,'[10]Trial Blc'!$B$3:W$701,L$1,FALSE),0)</f>
        <v>432.43999999999994</v>
      </c>
      <c r="M167" s="104">
        <f>IFERROR(VLOOKUP($A167,'[10]Trial Blc'!$B$3:X$701,M$1,FALSE),0)</f>
        <v>432.43999999999994</v>
      </c>
      <c r="N167" s="104">
        <f>IFERROR(VLOOKUP($A167,'[10]Trial Blc'!$B$3:Y$701,N$1,FALSE),0)</f>
        <v>432.43999999999994</v>
      </c>
      <c r="O167" s="104">
        <f>IFERROR(VLOOKUP($A167,'[10]Trial Blc'!$B$3:Z$701,O$1,FALSE),0)</f>
        <v>432.43999999999994</v>
      </c>
      <c r="P167" s="104">
        <f>IFERROR(VLOOKUP($A167,'[10]Trial Blc'!$B$3:AA$701,P$1,FALSE),0)</f>
        <v>432.43999999999994</v>
      </c>
      <c r="Q167" s="104">
        <f>IFERROR(VLOOKUP($A167,'[10]Trial Blc'!$B$3:AB$701,Q$1,FALSE),0)</f>
        <v>432.43999999999994</v>
      </c>
      <c r="R167" s="104">
        <f>IFERROR(VLOOKUP($A167,'[10]Trial Blc'!$B$3:AC$701,R$1,FALSE),0)</f>
        <v>432.43999999999994</v>
      </c>
      <c r="S167" s="104">
        <f>IFERROR(VLOOKUP($A167,'[10]Trial Blc'!$B$3:AD$701,S$1,FALSE),0)</f>
        <v>432.43999999999994</v>
      </c>
      <c r="T167" s="7">
        <f>AVERAGE(G167:S167)</f>
        <v>432.43999999999988</v>
      </c>
      <c r="U167" s="12"/>
      <c r="V167" s="7"/>
      <c r="W167" s="155"/>
      <c r="Y167" s="10"/>
      <c r="Z167" s="12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P167" s="12"/>
    </row>
    <row r="168" spans="1:42" s="11" customFormat="1" ht="10.5" customHeight="1" x14ac:dyDescent="0.3">
      <c r="A168" s="145">
        <v>1748</v>
      </c>
      <c r="C168" s="69" t="s">
        <v>296</v>
      </c>
      <c r="D168" s="104">
        <f>IFERROR(VLOOKUP($A168,'[10]Trial Blc'!$B$3:O$701,D$1,FALSE),0)</f>
        <v>10111.5</v>
      </c>
      <c r="E168" s="10"/>
      <c r="G168" s="10">
        <f t="shared" si="37"/>
        <v>10111.5</v>
      </c>
      <c r="H168" s="104">
        <f>IFERROR(VLOOKUP($A168,'[10]Trial Blc'!$B$3:S$701,H$1,FALSE),0)</f>
        <v>10111.5</v>
      </c>
      <c r="I168" s="104">
        <f>IFERROR(VLOOKUP($A168,'[10]Trial Blc'!$B$3:T$701,I$1,FALSE),0)</f>
        <v>10111.5</v>
      </c>
      <c r="J168" s="104">
        <f>IFERROR(VLOOKUP($A168,'[10]Trial Blc'!$B$3:U$701,J$1,FALSE),0)</f>
        <v>10111.5</v>
      </c>
      <c r="K168" s="104">
        <f>IFERROR(VLOOKUP($A168,'[10]Trial Blc'!$B$3:V$701,K$1,FALSE),0)</f>
        <v>10111.5</v>
      </c>
      <c r="L168" s="104">
        <f>IFERROR(VLOOKUP($A168,'[10]Trial Blc'!$B$3:W$701,L$1,FALSE),0)</f>
        <v>10111.5</v>
      </c>
      <c r="M168" s="104">
        <f>IFERROR(VLOOKUP($A168,'[10]Trial Blc'!$B$3:X$701,M$1,FALSE),0)</f>
        <v>10111.5</v>
      </c>
      <c r="N168" s="104">
        <f>IFERROR(VLOOKUP($A168,'[10]Trial Blc'!$B$3:Y$701,N$1,FALSE),0)</f>
        <v>10111.5</v>
      </c>
      <c r="O168" s="104">
        <f>IFERROR(VLOOKUP($A168,'[10]Trial Blc'!$B$3:Z$701,O$1,FALSE),0)</f>
        <v>10111.5</v>
      </c>
      <c r="P168" s="104">
        <f>IFERROR(VLOOKUP($A168,'[10]Trial Blc'!$B$3:AA$701,P$1,FALSE),0)</f>
        <v>10111.5</v>
      </c>
      <c r="Q168" s="104">
        <f>IFERROR(VLOOKUP($A168,'[10]Trial Blc'!$B$3:AB$701,Q$1,FALSE),0)</f>
        <v>10111.5</v>
      </c>
      <c r="R168" s="104">
        <f>IFERROR(VLOOKUP($A168,'[10]Trial Blc'!$B$3:AC$701,R$1,FALSE),0)</f>
        <v>10111.5</v>
      </c>
      <c r="S168" s="104">
        <f>IFERROR(VLOOKUP($A168,'[10]Trial Blc'!$B$3:AD$701,S$1,FALSE),0)</f>
        <v>10111.5</v>
      </c>
      <c r="T168" s="7">
        <f>AVERAGE(G168:S168)</f>
        <v>10111.5</v>
      </c>
      <c r="U168" s="69"/>
      <c r="V168" s="7"/>
      <c r="W168" s="145"/>
      <c r="Y168" s="10"/>
      <c r="Z168" s="69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P168" s="69"/>
    </row>
    <row r="169" spans="1:42" s="11" customFormat="1" ht="10.5" customHeight="1" x14ac:dyDescent="0.3">
      <c r="A169" s="145">
        <v>1749</v>
      </c>
      <c r="C169" s="69" t="s">
        <v>297</v>
      </c>
      <c r="D169" s="104">
        <f>IFERROR(VLOOKUP($A169,'[10]Trial Blc'!$B$3:O$701,D$1,FALSE),0)</f>
        <v>0</v>
      </c>
      <c r="E169" s="10"/>
      <c r="G169" s="10">
        <f t="shared" si="37"/>
        <v>0</v>
      </c>
      <c r="H169" s="104">
        <f>IFERROR(VLOOKUP($A169,'[10]Trial Blc'!$B$3:S$701,H$1,FALSE),0)</f>
        <v>0</v>
      </c>
      <c r="I169" s="104">
        <f>IFERROR(VLOOKUP($A169,'[10]Trial Blc'!$B$3:T$701,I$1,FALSE),0)</f>
        <v>0</v>
      </c>
      <c r="J169" s="104">
        <f>IFERROR(VLOOKUP($A169,'[10]Trial Blc'!$B$3:U$701,J$1,FALSE),0)</f>
        <v>0</v>
      </c>
      <c r="K169" s="104">
        <f>IFERROR(VLOOKUP($A169,'[10]Trial Blc'!$B$3:V$701,K$1,FALSE),0)</f>
        <v>0</v>
      </c>
      <c r="L169" s="104">
        <f>IFERROR(VLOOKUP($A169,'[10]Trial Blc'!$B$3:W$701,L$1,FALSE),0)</f>
        <v>0</v>
      </c>
      <c r="M169" s="104">
        <f>IFERROR(VLOOKUP($A169,'[10]Trial Blc'!$B$3:X$701,M$1,FALSE),0)</f>
        <v>0</v>
      </c>
      <c r="N169" s="104">
        <f>IFERROR(VLOOKUP($A169,'[10]Trial Blc'!$B$3:Y$701,N$1,FALSE),0)</f>
        <v>0</v>
      </c>
      <c r="O169" s="104">
        <f>IFERROR(VLOOKUP($A169,'[10]Trial Blc'!$B$3:Z$701,O$1,FALSE),0)</f>
        <v>0</v>
      </c>
      <c r="P169" s="104">
        <f>IFERROR(VLOOKUP($A169,'[10]Trial Blc'!$B$3:AA$701,P$1,FALSE),0)</f>
        <v>0</v>
      </c>
      <c r="Q169" s="104">
        <f>IFERROR(VLOOKUP($A169,'[10]Trial Blc'!$B$3:AB$701,Q$1,FALSE),0)</f>
        <v>0</v>
      </c>
      <c r="R169" s="104">
        <f>IFERROR(VLOOKUP($A169,'[10]Trial Blc'!$B$3:AC$701,R$1,FALSE),0)</f>
        <v>0</v>
      </c>
      <c r="S169" s="104">
        <f>IFERROR(VLOOKUP($A169,'[10]Trial Blc'!$B$3:AD$701,S$1,FALSE),0)</f>
        <v>0</v>
      </c>
      <c r="T169" s="7"/>
      <c r="U169" s="69"/>
      <c r="V169" s="7"/>
      <c r="W169" s="145"/>
      <c r="Y169" s="10"/>
      <c r="Z169" s="69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P169" s="69"/>
    </row>
    <row r="170" spans="1:42" s="11" customFormat="1" ht="10.5" customHeight="1" x14ac:dyDescent="0.3">
      <c r="A170" s="145">
        <v>1752</v>
      </c>
      <c r="C170" s="69" t="s">
        <v>298</v>
      </c>
      <c r="D170" s="104">
        <f>IFERROR(VLOOKUP($A170,'[10]Trial Blc'!$B$3:O$701,D$1,FALSE),0)</f>
        <v>5869</v>
      </c>
      <c r="E170" s="10"/>
      <c r="G170" s="10">
        <f t="shared" si="37"/>
        <v>5869</v>
      </c>
      <c r="H170" s="104">
        <f>IFERROR(VLOOKUP($A170,'[10]Trial Blc'!$B$3:S$701,H$1,FALSE),0)</f>
        <v>5869</v>
      </c>
      <c r="I170" s="104">
        <f>IFERROR(VLOOKUP($A170,'[10]Trial Blc'!$B$3:T$701,I$1,FALSE),0)</f>
        <v>5869</v>
      </c>
      <c r="J170" s="104">
        <f>IFERROR(VLOOKUP($A170,'[10]Trial Blc'!$B$3:U$701,J$1,FALSE),0)</f>
        <v>5869</v>
      </c>
      <c r="K170" s="104">
        <f>IFERROR(VLOOKUP($A170,'[10]Trial Blc'!$B$3:V$701,K$1,FALSE),0)</f>
        <v>5869</v>
      </c>
      <c r="L170" s="104">
        <f>IFERROR(VLOOKUP($A170,'[10]Trial Blc'!$B$3:W$701,L$1,FALSE),0)</f>
        <v>5869</v>
      </c>
      <c r="M170" s="104">
        <f>IFERROR(VLOOKUP($A170,'[10]Trial Blc'!$B$3:X$701,M$1,FALSE),0)</f>
        <v>5869</v>
      </c>
      <c r="N170" s="104">
        <f>IFERROR(VLOOKUP($A170,'[10]Trial Blc'!$B$3:Y$701,N$1,FALSE),0)</f>
        <v>5869</v>
      </c>
      <c r="O170" s="104">
        <f>IFERROR(VLOOKUP($A170,'[10]Trial Blc'!$B$3:Z$701,O$1,FALSE),0)</f>
        <v>5869</v>
      </c>
      <c r="P170" s="104">
        <f>IFERROR(VLOOKUP($A170,'[10]Trial Blc'!$B$3:AA$701,P$1,FALSE),0)</f>
        <v>5869</v>
      </c>
      <c r="Q170" s="104">
        <f>IFERROR(VLOOKUP($A170,'[10]Trial Blc'!$B$3:AB$701,Q$1,FALSE),0)</f>
        <v>5869</v>
      </c>
      <c r="R170" s="104">
        <f>IFERROR(VLOOKUP($A170,'[10]Trial Blc'!$B$3:AC$701,R$1,FALSE),0)</f>
        <v>5869</v>
      </c>
      <c r="S170" s="104">
        <f>IFERROR(VLOOKUP($A170,'[10]Trial Blc'!$B$3:AD$701,S$1,FALSE),0)</f>
        <v>5869</v>
      </c>
      <c r="T170" s="7">
        <f>AVERAGE(G170:S170)</f>
        <v>5869</v>
      </c>
      <c r="U170" s="69"/>
      <c r="V170" s="7"/>
      <c r="W170" s="145"/>
      <c r="Y170" s="10"/>
      <c r="Z170" s="69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P170" s="69"/>
    </row>
    <row r="171" spans="1:42" s="11" customFormat="1" ht="10.5" customHeight="1" x14ac:dyDescent="0.3">
      <c r="A171" s="145">
        <v>1769</v>
      </c>
      <c r="C171" s="69" t="s">
        <v>299</v>
      </c>
      <c r="D171" s="104">
        <f>IFERROR(VLOOKUP($A171,'[10]Trial Blc'!$B$3:O$701,D$1,FALSE),0)</f>
        <v>-16480.78</v>
      </c>
      <c r="E171" s="10"/>
      <c r="G171" s="10">
        <f t="shared" si="37"/>
        <v>-16480.78</v>
      </c>
      <c r="H171" s="104">
        <f>IFERROR(VLOOKUP($A171,'[10]Trial Blc'!$B$3:S$701,H$1,FALSE),0)</f>
        <v>-16480.78</v>
      </c>
      <c r="I171" s="104">
        <f>IFERROR(VLOOKUP($A171,'[10]Trial Blc'!$B$3:T$701,I$1,FALSE),0)</f>
        <v>-16480.78</v>
      </c>
      <c r="J171" s="104">
        <f>IFERROR(VLOOKUP($A171,'[10]Trial Blc'!$B$3:U$701,J$1,FALSE),0)</f>
        <v>-16480.78</v>
      </c>
      <c r="K171" s="104">
        <f>IFERROR(VLOOKUP($A171,'[10]Trial Blc'!$B$3:V$701,K$1,FALSE),0)</f>
        <v>-16480.78</v>
      </c>
      <c r="L171" s="104">
        <f>IFERROR(VLOOKUP($A171,'[10]Trial Blc'!$B$3:W$701,L$1,FALSE),0)</f>
        <v>-16480.78</v>
      </c>
      <c r="M171" s="104">
        <f>IFERROR(VLOOKUP($A171,'[10]Trial Blc'!$B$3:X$701,M$1,FALSE),0)</f>
        <v>-16480.78</v>
      </c>
      <c r="N171" s="104">
        <f>IFERROR(VLOOKUP($A171,'[10]Trial Blc'!$B$3:Y$701,N$1,FALSE),0)</f>
        <v>-16480.78</v>
      </c>
      <c r="O171" s="104">
        <f>IFERROR(VLOOKUP($A171,'[10]Trial Blc'!$B$3:Z$701,O$1,FALSE),0)</f>
        <v>-16480.78</v>
      </c>
      <c r="P171" s="104">
        <f>IFERROR(VLOOKUP($A171,'[10]Trial Blc'!$B$3:AA$701,P$1,FALSE),0)</f>
        <v>-16480.78</v>
      </c>
      <c r="Q171" s="104">
        <f>IFERROR(VLOOKUP($A171,'[10]Trial Blc'!$B$3:AB$701,Q$1,FALSE),0)</f>
        <v>-16480.78</v>
      </c>
      <c r="R171" s="104">
        <f>IFERROR(VLOOKUP($A171,'[10]Trial Blc'!$B$3:AC$701,R$1,FALSE),0)</f>
        <v>-16480.78</v>
      </c>
      <c r="S171" s="104">
        <f>IFERROR(VLOOKUP($A171,'[10]Trial Blc'!$B$3:AD$701,S$1,FALSE),0)</f>
        <v>-16480.78</v>
      </c>
      <c r="T171" s="7">
        <f>AVERAGE(G171:S171)</f>
        <v>-16480.78</v>
      </c>
      <c r="U171" s="69"/>
      <c r="V171" s="7"/>
      <c r="W171" s="145"/>
      <c r="Y171" s="10"/>
      <c r="Z171" s="69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P171" s="69"/>
    </row>
    <row r="172" spans="1:42" s="11" customFormat="1" ht="10.5" customHeight="1" x14ac:dyDescent="0.3">
      <c r="A172" s="155">
        <v>1770</v>
      </c>
      <c r="C172" s="12" t="s">
        <v>300</v>
      </c>
      <c r="D172" s="104">
        <f>IFERROR(VLOOKUP($A172,'[10]Trial Blc'!$B$3:O$701,D$1,FALSE),0)</f>
        <v>0</v>
      </c>
      <c r="E172" s="10"/>
      <c r="G172" s="10">
        <f t="shared" si="37"/>
        <v>0</v>
      </c>
      <c r="H172" s="104">
        <f>IFERROR(VLOOKUP($A172,'[10]Trial Blc'!$B$3:S$701,H$1,FALSE),0)</f>
        <v>0</v>
      </c>
      <c r="I172" s="104">
        <f>IFERROR(VLOOKUP($A172,'[10]Trial Blc'!$B$3:T$701,I$1,FALSE),0)</f>
        <v>0</v>
      </c>
      <c r="J172" s="104">
        <f>IFERROR(VLOOKUP($A172,'[10]Trial Blc'!$B$3:U$701,J$1,FALSE),0)</f>
        <v>0</v>
      </c>
      <c r="K172" s="104">
        <f>IFERROR(VLOOKUP($A172,'[10]Trial Blc'!$B$3:V$701,K$1,FALSE),0)</f>
        <v>0</v>
      </c>
      <c r="L172" s="104">
        <f>IFERROR(VLOOKUP($A172,'[10]Trial Blc'!$B$3:W$701,L$1,FALSE),0)</f>
        <v>0</v>
      </c>
      <c r="M172" s="104">
        <f>IFERROR(VLOOKUP($A172,'[10]Trial Blc'!$B$3:X$701,M$1,FALSE),0)</f>
        <v>0</v>
      </c>
      <c r="N172" s="104">
        <f>IFERROR(VLOOKUP($A172,'[10]Trial Blc'!$B$3:Y$701,N$1,FALSE),0)</f>
        <v>0</v>
      </c>
      <c r="O172" s="104">
        <f>IFERROR(VLOOKUP($A172,'[10]Trial Blc'!$B$3:Z$701,O$1,FALSE),0)</f>
        <v>0</v>
      </c>
      <c r="P172" s="104">
        <f>IFERROR(VLOOKUP($A172,'[10]Trial Blc'!$B$3:AA$701,P$1,FALSE),0)</f>
        <v>0</v>
      </c>
      <c r="Q172" s="104">
        <f>IFERROR(VLOOKUP($A172,'[10]Trial Blc'!$B$3:AB$701,Q$1,FALSE),0)</f>
        <v>0</v>
      </c>
      <c r="R172" s="104">
        <f>IFERROR(VLOOKUP($A172,'[10]Trial Blc'!$B$3:AC$701,R$1,FALSE),0)</f>
        <v>0</v>
      </c>
      <c r="S172" s="104">
        <f>IFERROR(VLOOKUP($A172,'[10]Trial Blc'!$B$3:AD$701,S$1,FALSE),0)</f>
        <v>0</v>
      </c>
      <c r="T172" s="7"/>
      <c r="U172" s="12"/>
      <c r="V172" s="7"/>
      <c r="W172" s="155"/>
      <c r="Y172" s="10"/>
      <c r="Z172" s="12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P172" s="12"/>
    </row>
    <row r="173" spans="1:42" s="11" customFormat="1" ht="10.5" customHeight="1" x14ac:dyDescent="0.3">
      <c r="A173" s="155">
        <v>1771</v>
      </c>
      <c r="C173" s="12" t="s">
        <v>301</v>
      </c>
      <c r="D173" s="104">
        <f>IFERROR(VLOOKUP($A173,'[10]Trial Blc'!$B$3:O$701,D$1,FALSE),0)</f>
        <v>0</v>
      </c>
      <c r="E173" s="10"/>
      <c r="G173" s="10">
        <f t="shared" si="37"/>
        <v>0</v>
      </c>
      <c r="H173" s="104">
        <f>IFERROR(VLOOKUP($A173,'[10]Trial Blc'!$B$3:S$701,H$1,FALSE),0)</f>
        <v>0</v>
      </c>
      <c r="I173" s="104">
        <f>IFERROR(VLOOKUP($A173,'[10]Trial Blc'!$B$3:T$701,I$1,FALSE),0)</f>
        <v>0</v>
      </c>
      <c r="J173" s="104">
        <f>IFERROR(VLOOKUP($A173,'[10]Trial Blc'!$B$3:U$701,J$1,FALSE),0)</f>
        <v>0</v>
      </c>
      <c r="K173" s="104">
        <f>IFERROR(VLOOKUP($A173,'[10]Trial Blc'!$B$3:V$701,K$1,FALSE),0)</f>
        <v>0</v>
      </c>
      <c r="L173" s="104">
        <f>IFERROR(VLOOKUP($A173,'[10]Trial Blc'!$B$3:W$701,L$1,FALSE),0)</f>
        <v>0</v>
      </c>
      <c r="M173" s="104">
        <f>IFERROR(VLOOKUP($A173,'[10]Trial Blc'!$B$3:X$701,M$1,FALSE),0)</f>
        <v>0</v>
      </c>
      <c r="N173" s="104">
        <f>IFERROR(VLOOKUP($A173,'[10]Trial Blc'!$B$3:Y$701,N$1,FALSE),0)</f>
        <v>0</v>
      </c>
      <c r="O173" s="104">
        <f>IFERROR(VLOOKUP($A173,'[10]Trial Blc'!$B$3:Z$701,O$1,FALSE),0)</f>
        <v>0</v>
      </c>
      <c r="P173" s="104">
        <f>IFERROR(VLOOKUP($A173,'[10]Trial Blc'!$B$3:AA$701,P$1,FALSE),0)</f>
        <v>0</v>
      </c>
      <c r="Q173" s="104">
        <f>IFERROR(VLOOKUP($A173,'[10]Trial Blc'!$B$3:AB$701,Q$1,FALSE),0)</f>
        <v>0</v>
      </c>
      <c r="R173" s="104">
        <f>IFERROR(VLOOKUP($A173,'[10]Trial Blc'!$B$3:AC$701,R$1,FALSE),0)</f>
        <v>0</v>
      </c>
      <c r="S173" s="104">
        <f>IFERROR(VLOOKUP($A173,'[10]Trial Blc'!$B$3:AD$701,S$1,FALSE),0)</f>
        <v>0</v>
      </c>
      <c r="T173" s="7"/>
      <c r="U173" s="12"/>
      <c r="V173" s="7"/>
      <c r="W173" s="155"/>
      <c r="Y173" s="10"/>
      <c r="Z173" s="12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P173" s="12"/>
    </row>
    <row r="174" spans="1:42" s="11" customFormat="1" ht="10.5" customHeight="1" x14ac:dyDescent="0.3">
      <c r="A174" s="155">
        <v>1775</v>
      </c>
      <c r="C174" s="12" t="s">
        <v>302</v>
      </c>
      <c r="D174" s="104">
        <f>IFERROR(VLOOKUP($A174,'[10]Trial Blc'!$B$3:O$701,D$1,FALSE),0)</f>
        <v>9955.5400000000009</v>
      </c>
      <c r="E174" s="10"/>
      <c r="G174" s="10">
        <f t="shared" si="37"/>
        <v>9955.5400000000009</v>
      </c>
      <c r="H174" s="104">
        <f>IFERROR(VLOOKUP($A174,'[10]Trial Blc'!$B$3:S$701,H$1,FALSE),0)</f>
        <v>9955.5400000000009</v>
      </c>
      <c r="I174" s="104">
        <f>IFERROR(VLOOKUP($A174,'[10]Trial Blc'!$B$3:T$701,I$1,FALSE),0)</f>
        <v>9955.5400000000009</v>
      </c>
      <c r="J174" s="104">
        <f>IFERROR(VLOOKUP($A174,'[10]Trial Blc'!$B$3:U$701,J$1,FALSE),0)</f>
        <v>9955.5400000000009</v>
      </c>
      <c r="K174" s="104">
        <f>IFERROR(VLOOKUP($A174,'[10]Trial Blc'!$B$3:V$701,K$1,FALSE),0)</f>
        <v>9955.5400000000009</v>
      </c>
      <c r="L174" s="104">
        <f>IFERROR(VLOOKUP($A174,'[10]Trial Blc'!$B$3:W$701,L$1,FALSE),0)</f>
        <v>10166.41</v>
      </c>
      <c r="M174" s="104">
        <f>IFERROR(VLOOKUP($A174,'[10]Trial Blc'!$B$3:X$701,M$1,FALSE),0)</f>
        <v>12462.94</v>
      </c>
      <c r="N174" s="104">
        <f>IFERROR(VLOOKUP($A174,'[10]Trial Blc'!$B$3:Y$701,N$1,FALSE),0)</f>
        <v>13953.67</v>
      </c>
      <c r="O174" s="104">
        <f>IFERROR(VLOOKUP($A174,'[10]Trial Blc'!$B$3:Z$701,O$1,FALSE),0)</f>
        <v>14719.18</v>
      </c>
      <c r="P174" s="104">
        <f>IFERROR(VLOOKUP($A174,'[10]Trial Blc'!$B$3:AA$701,P$1,FALSE),0)</f>
        <v>16048.75</v>
      </c>
      <c r="Q174" s="104">
        <f>IFERROR(VLOOKUP($A174,'[10]Trial Blc'!$B$3:AB$701,Q$1,FALSE),0)</f>
        <v>16048.75</v>
      </c>
      <c r="R174" s="104">
        <f>IFERROR(VLOOKUP($A174,'[10]Trial Blc'!$B$3:AC$701,R$1,FALSE),0)</f>
        <v>16048.75</v>
      </c>
      <c r="S174" s="104">
        <f>IFERROR(VLOOKUP($A174,'[10]Trial Blc'!$B$3:AD$701,S$1,FALSE),0)</f>
        <v>16048.75</v>
      </c>
      <c r="T174" s="7">
        <f t="shared" ref="T174:T180" si="38">AVERAGE(G174:S174)</f>
        <v>12713.453846153845</v>
      </c>
      <c r="U174" s="12"/>
      <c r="V174" s="7"/>
      <c r="W174" s="155"/>
      <c r="Y174" s="10"/>
      <c r="Z174" s="12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P174" s="12"/>
    </row>
    <row r="175" spans="1:42" s="11" customFormat="1" ht="10.5" customHeight="1" x14ac:dyDescent="0.3">
      <c r="A175" s="145">
        <v>1776</v>
      </c>
      <c r="C175" s="9" t="s">
        <v>303</v>
      </c>
      <c r="D175" s="104">
        <f>IFERROR(VLOOKUP($A175,'[10]Trial Blc'!$B$3:O$701,D$1,FALSE),0)</f>
        <v>1761.88</v>
      </c>
      <c r="E175" s="10"/>
      <c r="G175" s="10">
        <f t="shared" si="37"/>
        <v>1761.88</v>
      </c>
      <c r="H175" s="104">
        <f>IFERROR(VLOOKUP($A175,'[10]Trial Blc'!$B$3:S$701,H$1,FALSE),0)</f>
        <v>1761.88</v>
      </c>
      <c r="I175" s="104">
        <f>IFERROR(VLOOKUP($A175,'[10]Trial Blc'!$B$3:T$701,I$1,FALSE),0)</f>
        <v>1761.88</v>
      </c>
      <c r="J175" s="104">
        <f>IFERROR(VLOOKUP($A175,'[10]Trial Blc'!$B$3:U$701,J$1,FALSE),0)</f>
        <v>1761.88</v>
      </c>
      <c r="K175" s="104">
        <f>IFERROR(VLOOKUP($A175,'[10]Trial Blc'!$B$3:V$701,K$1,FALSE),0)</f>
        <v>1761.88</v>
      </c>
      <c r="L175" s="104">
        <f>IFERROR(VLOOKUP($A175,'[10]Trial Blc'!$B$3:W$701,L$1,FALSE),0)</f>
        <v>1763.47</v>
      </c>
      <c r="M175" s="104">
        <f>IFERROR(VLOOKUP($A175,'[10]Trial Blc'!$B$3:X$701,M$1,FALSE),0)</f>
        <v>1893.67</v>
      </c>
      <c r="N175" s="104">
        <f>IFERROR(VLOOKUP($A175,'[10]Trial Blc'!$B$3:Y$701,N$1,FALSE),0)</f>
        <v>2092.17</v>
      </c>
      <c r="O175" s="104">
        <f>IFERROR(VLOOKUP($A175,'[10]Trial Blc'!$B$3:Z$701,O$1,FALSE),0)</f>
        <v>2470.38</v>
      </c>
      <c r="P175" s="104">
        <f>IFERROR(VLOOKUP($A175,'[10]Trial Blc'!$B$3:AA$701,P$1,FALSE),0)</f>
        <v>2980.95</v>
      </c>
      <c r="Q175" s="104">
        <f>IFERROR(VLOOKUP($A175,'[10]Trial Blc'!$B$3:AB$701,Q$1,FALSE),0)</f>
        <v>3801.88</v>
      </c>
      <c r="R175" s="104">
        <f>IFERROR(VLOOKUP($A175,'[10]Trial Blc'!$B$3:AC$701,R$1,FALSE),0)</f>
        <v>4622.8099999999995</v>
      </c>
      <c r="S175" s="104">
        <f>IFERROR(VLOOKUP($A175,'[10]Trial Blc'!$B$3:AD$701,S$1,FALSE),0)</f>
        <v>5613.39</v>
      </c>
      <c r="T175" s="7">
        <f t="shared" si="38"/>
        <v>2619.086153846154</v>
      </c>
      <c r="U175" s="12"/>
      <c r="V175" s="7"/>
      <c r="W175" s="145"/>
      <c r="Y175" s="10"/>
      <c r="Z175" s="12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P175" s="12"/>
    </row>
    <row r="176" spans="1:42" s="11" customFormat="1" ht="10.5" customHeight="1" x14ac:dyDescent="0.3">
      <c r="A176" s="155">
        <v>1780</v>
      </c>
      <c r="C176" s="12" t="s">
        <v>305</v>
      </c>
      <c r="D176" s="104">
        <f>IFERROR(VLOOKUP($A176,'[10]Trial Blc'!$B$3:O$701,D$1,FALSE),0)</f>
        <v>137740</v>
      </c>
      <c r="E176" s="10"/>
      <c r="G176" s="10">
        <f t="shared" si="37"/>
        <v>137740</v>
      </c>
      <c r="H176" s="104">
        <f>IFERROR(VLOOKUP($A176,'[10]Trial Blc'!$B$3:S$701,H$1,FALSE),0)</f>
        <v>137740</v>
      </c>
      <c r="I176" s="104">
        <f>IFERROR(VLOOKUP($A176,'[10]Trial Blc'!$B$3:T$701,I$1,FALSE),0)</f>
        <v>137740</v>
      </c>
      <c r="J176" s="104">
        <f>IFERROR(VLOOKUP($A176,'[10]Trial Blc'!$B$3:U$701,J$1,FALSE),0)</f>
        <v>137740</v>
      </c>
      <c r="K176" s="104">
        <f>IFERROR(VLOOKUP($A176,'[10]Trial Blc'!$B$3:V$701,K$1,FALSE),0)</f>
        <v>137740</v>
      </c>
      <c r="L176" s="104">
        <f>IFERROR(VLOOKUP($A176,'[10]Trial Blc'!$B$3:W$701,L$1,FALSE),0)</f>
        <v>137740</v>
      </c>
      <c r="M176" s="104">
        <f>IFERROR(VLOOKUP($A176,'[10]Trial Blc'!$B$3:X$701,M$1,FALSE),0)</f>
        <v>137740</v>
      </c>
      <c r="N176" s="104">
        <f>IFERROR(VLOOKUP($A176,'[10]Trial Blc'!$B$3:Y$701,N$1,FALSE),0)</f>
        <v>137740</v>
      </c>
      <c r="O176" s="104">
        <f>IFERROR(VLOOKUP($A176,'[10]Trial Blc'!$B$3:Z$701,O$1,FALSE),0)</f>
        <v>137740</v>
      </c>
      <c r="P176" s="104">
        <f>IFERROR(VLOOKUP($A176,'[10]Trial Blc'!$B$3:AA$701,P$1,FALSE),0)</f>
        <v>137740</v>
      </c>
      <c r="Q176" s="104">
        <f>IFERROR(VLOOKUP($A176,'[10]Trial Blc'!$B$3:AB$701,Q$1,FALSE),0)</f>
        <v>137740</v>
      </c>
      <c r="R176" s="104">
        <f>IFERROR(VLOOKUP($A176,'[10]Trial Blc'!$B$3:AC$701,R$1,FALSE),0)</f>
        <v>137740</v>
      </c>
      <c r="S176" s="104">
        <f>IFERROR(VLOOKUP($A176,'[10]Trial Blc'!$B$3:AD$701,S$1,FALSE),0)</f>
        <v>137740</v>
      </c>
      <c r="T176" s="7">
        <f t="shared" si="38"/>
        <v>137740</v>
      </c>
      <c r="U176" s="12"/>
      <c r="V176" s="7"/>
      <c r="W176" s="155"/>
      <c r="Y176" s="10"/>
      <c r="Z176" s="12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P176" s="12"/>
    </row>
    <row r="177" spans="1:42" s="11" customFormat="1" ht="10.5" customHeight="1" x14ac:dyDescent="0.3">
      <c r="A177" s="155">
        <v>1782</v>
      </c>
      <c r="C177" s="12" t="s">
        <v>306</v>
      </c>
      <c r="D177" s="104">
        <f>IFERROR(VLOOKUP($A177,'[10]Trial Blc'!$B$3:O$701,D$1,FALSE),0)</f>
        <v>10400</v>
      </c>
      <c r="E177" s="10"/>
      <c r="G177" s="10">
        <f t="shared" si="37"/>
        <v>10400</v>
      </c>
      <c r="H177" s="104">
        <f>IFERROR(VLOOKUP($A177,'[10]Trial Blc'!$B$3:S$701,H$1,FALSE),0)</f>
        <v>10400</v>
      </c>
      <c r="I177" s="104">
        <f>IFERROR(VLOOKUP($A177,'[10]Trial Blc'!$B$3:T$701,I$1,FALSE),0)</f>
        <v>10400</v>
      </c>
      <c r="J177" s="104">
        <f>IFERROR(VLOOKUP($A177,'[10]Trial Blc'!$B$3:U$701,J$1,FALSE),0)</f>
        <v>10400</v>
      </c>
      <c r="K177" s="104">
        <f>IFERROR(VLOOKUP($A177,'[10]Trial Blc'!$B$3:V$701,K$1,FALSE),0)</f>
        <v>10400</v>
      </c>
      <c r="L177" s="104">
        <f>IFERROR(VLOOKUP($A177,'[10]Trial Blc'!$B$3:W$701,L$1,FALSE),0)</f>
        <v>10400</v>
      </c>
      <c r="M177" s="104">
        <f>IFERROR(VLOOKUP($A177,'[10]Trial Blc'!$B$3:X$701,M$1,FALSE),0)</f>
        <v>10400</v>
      </c>
      <c r="N177" s="104">
        <f>IFERROR(VLOOKUP($A177,'[10]Trial Blc'!$B$3:Y$701,N$1,FALSE),0)</f>
        <v>10400</v>
      </c>
      <c r="O177" s="104">
        <f>IFERROR(VLOOKUP($A177,'[10]Trial Blc'!$B$3:Z$701,O$1,FALSE),0)</f>
        <v>10400</v>
      </c>
      <c r="P177" s="104">
        <f>IFERROR(VLOOKUP($A177,'[10]Trial Blc'!$B$3:AA$701,P$1,FALSE),0)</f>
        <v>10400</v>
      </c>
      <c r="Q177" s="104">
        <f>IFERROR(VLOOKUP($A177,'[10]Trial Blc'!$B$3:AB$701,Q$1,FALSE),0)</f>
        <v>10400</v>
      </c>
      <c r="R177" s="104">
        <f>IFERROR(VLOOKUP($A177,'[10]Trial Blc'!$B$3:AC$701,R$1,FALSE),0)</f>
        <v>10400</v>
      </c>
      <c r="S177" s="104">
        <f>IFERROR(VLOOKUP($A177,'[10]Trial Blc'!$B$3:AD$701,S$1,FALSE),0)</f>
        <v>10400</v>
      </c>
      <c r="T177" s="7">
        <f t="shared" si="38"/>
        <v>10400</v>
      </c>
      <c r="U177" s="12"/>
      <c r="V177" s="7"/>
      <c r="W177" s="155"/>
      <c r="Y177" s="10"/>
      <c r="Z177" s="12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P177" s="12"/>
    </row>
    <row r="178" spans="1:42" s="11" customFormat="1" ht="10.5" customHeight="1" x14ac:dyDescent="0.3">
      <c r="A178" s="155">
        <v>1783</v>
      </c>
      <c r="C178" s="12" t="s">
        <v>549</v>
      </c>
      <c r="D178" s="104">
        <f>IFERROR(VLOOKUP($A178,'[10]Trial Blc'!$B$3:O$701,D$1,FALSE),0)</f>
        <v>534677.30000000005</v>
      </c>
      <c r="E178" s="10"/>
      <c r="G178" s="10">
        <f t="shared" si="37"/>
        <v>534677.30000000005</v>
      </c>
      <c r="H178" s="104">
        <f>IFERROR(VLOOKUP($A178,'[10]Trial Blc'!$B$3:S$701,H$1,FALSE),0)</f>
        <v>534677.30000000005</v>
      </c>
      <c r="I178" s="104">
        <f>IFERROR(VLOOKUP($A178,'[10]Trial Blc'!$B$3:T$701,I$1,FALSE),0)</f>
        <v>534677.30000000005</v>
      </c>
      <c r="J178" s="104">
        <f>IFERROR(VLOOKUP($A178,'[10]Trial Blc'!$B$3:U$701,J$1,FALSE),0)</f>
        <v>534677.30000000005</v>
      </c>
      <c r="K178" s="104">
        <f>IFERROR(VLOOKUP($A178,'[10]Trial Blc'!$B$3:V$701,K$1,FALSE),0)</f>
        <v>534677.30000000005</v>
      </c>
      <c r="L178" s="104">
        <f>IFERROR(VLOOKUP($A178,'[10]Trial Blc'!$B$3:W$701,L$1,FALSE),0)</f>
        <v>534677.30000000005</v>
      </c>
      <c r="M178" s="104">
        <f>IFERROR(VLOOKUP($A178,'[10]Trial Blc'!$B$3:X$701,M$1,FALSE),0)</f>
        <v>534677.30000000005</v>
      </c>
      <c r="N178" s="104">
        <f>IFERROR(VLOOKUP($A178,'[10]Trial Blc'!$B$3:Y$701,N$1,FALSE),0)</f>
        <v>534677.30000000005</v>
      </c>
      <c r="O178" s="104">
        <f>IFERROR(VLOOKUP($A178,'[10]Trial Blc'!$B$3:Z$701,O$1,FALSE),0)</f>
        <v>534677.30000000005</v>
      </c>
      <c r="P178" s="104">
        <f>IFERROR(VLOOKUP($A178,'[10]Trial Blc'!$B$3:AA$701,P$1,FALSE),0)</f>
        <v>534677.30000000005</v>
      </c>
      <c r="Q178" s="104">
        <f>IFERROR(VLOOKUP($A178,'[10]Trial Blc'!$B$3:AB$701,Q$1,FALSE),0)</f>
        <v>534677.30000000005</v>
      </c>
      <c r="R178" s="104">
        <f>IFERROR(VLOOKUP($A178,'[10]Trial Blc'!$B$3:AC$701,R$1,FALSE),0)</f>
        <v>534677.30000000005</v>
      </c>
      <c r="S178" s="104">
        <f>IFERROR(VLOOKUP($A178,'[10]Trial Blc'!$B$3:AD$701,S$1,FALSE),0)</f>
        <v>534677.30000000005</v>
      </c>
      <c r="T178" s="7">
        <f t="shared" si="38"/>
        <v>534677.29999999993</v>
      </c>
      <c r="U178" s="12"/>
      <c r="V178" s="7"/>
      <c r="W178" s="155"/>
      <c r="Y178" s="10"/>
      <c r="Z178" s="12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P178" s="12"/>
    </row>
    <row r="179" spans="1:42" s="225" customFormat="1" ht="10.5" customHeight="1" x14ac:dyDescent="0.3">
      <c r="A179" s="155">
        <v>1784</v>
      </c>
      <c r="C179" s="12" t="s">
        <v>307</v>
      </c>
      <c r="D179" s="104">
        <f>IFERROR(VLOOKUP($A179,'[10]Trial Blc'!$B$3:O$701,D$1,FALSE),0)</f>
        <v>73731.16</v>
      </c>
      <c r="E179" s="226"/>
      <c r="G179" s="10">
        <f t="shared" si="37"/>
        <v>73731.16</v>
      </c>
      <c r="H179" s="104">
        <f>IFERROR(VLOOKUP($A179,'[10]Trial Blc'!$B$3:S$701,H$1,FALSE),0)</f>
        <v>73731.16</v>
      </c>
      <c r="I179" s="104">
        <f>IFERROR(VLOOKUP($A179,'[10]Trial Blc'!$B$3:T$701,I$1,FALSE),0)</f>
        <v>73731.16</v>
      </c>
      <c r="J179" s="104">
        <f>IFERROR(VLOOKUP($A179,'[10]Trial Blc'!$B$3:U$701,J$1,FALSE),0)</f>
        <v>73731.16</v>
      </c>
      <c r="K179" s="104">
        <f>IFERROR(VLOOKUP($A179,'[10]Trial Blc'!$B$3:V$701,K$1,FALSE),0)</f>
        <v>73731.16</v>
      </c>
      <c r="L179" s="104">
        <f>IFERROR(VLOOKUP($A179,'[10]Trial Blc'!$B$3:W$701,L$1,FALSE),0)</f>
        <v>73731.16</v>
      </c>
      <c r="M179" s="104">
        <f>IFERROR(VLOOKUP($A179,'[10]Trial Blc'!$B$3:X$701,M$1,FALSE),0)</f>
        <v>88526.260000000009</v>
      </c>
      <c r="N179" s="104">
        <f>IFERROR(VLOOKUP($A179,'[10]Trial Blc'!$B$3:Y$701,N$1,FALSE),0)</f>
        <v>96112.06</v>
      </c>
      <c r="O179" s="104">
        <f>IFERROR(VLOOKUP($A179,'[10]Trial Blc'!$B$3:Z$701,O$1,FALSE),0)</f>
        <v>119228.12</v>
      </c>
      <c r="P179" s="104">
        <f>IFERROR(VLOOKUP($A179,'[10]Trial Blc'!$B$3:AA$701,P$1,FALSE),0)</f>
        <v>135487.38</v>
      </c>
      <c r="Q179" s="104">
        <f>IFERROR(VLOOKUP($A179,'[10]Trial Blc'!$B$3:AB$701,Q$1,FALSE),0)</f>
        <v>176731.38</v>
      </c>
      <c r="R179" s="104">
        <f>IFERROR(VLOOKUP($A179,'[10]Trial Blc'!$B$3:AC$701,R$1,FALSE),0)</f>
        <v>176731.38</v>
      </c>
      <c r="S179" s="104">
        <f>IFERROR(VLOOKUP($A179,'[10]Trial Blc'!$B$3:AD$701,S$1,FALSE),0)</f>
        <v>210543.4</v>
      </c>
      <c r="T179" s="7">
        <f t="shared" si="38"/>
        <v>111211.30307692307</v>
      </c>
      <c r="U179" s="227"/>
      <c r="V179" s="7"/>
      <c r="W179" s="155"/>
      <c r="Y179" s="226"/>
      <c r="Z179" s="227"/>
      <c r="AA179" s="226"/>
      <c r="AB179" s="226"/>
      <c r="AC179" s="226"/>
      <c r="AD179" s="226"/>
      <c r="AE179" s="226"/>
      <c r="AF179" s="226"/>
      <c r="AG179" s="226"/>
      <c r="AH179" s="226"/>
      <c r="AI179" s="226"/>
      <c r="AJ179" s="226"/>
      <c r="AK179" s="226"/>
      <c r="AL179" s="226"/>
      <c r="AM179" s="226"/>
      <c r="AN179" s="226"/>
      <c r="AP179" s="227"/>
    </row>
    <row r="180" spans="1:42" s="11" customFormat="1" ht="10.5" customHeight="1" x14ac:dyDescent="0.3">
      <c r="A180" s="155">
        <v>1799</v>
      </c>
      <c r="C180" s="12" t="s">
        <v>308</v>
      </c>
      <c r="D180" s="104">
        <f>IFERROR(VLOOKUP($A180,'[10]Trial Blc'!$B$3:O$701,D$1,FALSE),0)</f>
        <v>-768265.87999999989</v>
      </c>
      <c r="E180" s="10"/>
      <c r="G180" s="10">
        <f t="shared" si="37"/>
        <v>-768265.87999999989</v>
      </c>
      <c r="H180" s="104">
        <f>IFERROR(VLOOKUP($A180,'[10]Trial Blc'!$B$3:S$701,H$1,FALSE),0)</f>
        <v>-768265.87999999989</v>
      </c>
      <c r="I180" s="104">
        <f>IFERROR(VLOOKUP($A180,'[10]Trial Blc'!$B$3:T$701,I$1,FALSE),0)</f>
        <v>-768265.87999999989</v>
      </c>
      <c r="J180" s="104">
        <f>IFERROR(VLOOKUP($A180,'[10]Trial Blc'!$B$3:U$701,J$1,FALSE),0)</f>
        <v>-768265.87999999989</v>
      </c>
      <c r="K180" s="104">
        <f>IFERROR(VLOOKUP($A180,'[10]Trial Blc'!$B$3:V$701,K$1,FALSE),0)</f>
        <v>-768265.87999999989</v>
      </c>
      <c r="L180" s="104">
        <f>IFERROR(VLOOKUP($A180,'[10]Trial Blc'!$B$3:W$701,L$1,FALSE),0)</f>
        <v>-768265.87999999989</v>
      </c>
      <c r="M180" s="104">
        <f>IFERROR(VLOOKUP($A180,'[10]Trial Blc'!$B$3:X$701,M$1,FALSE),0)</f>
        <v>-768265.87999999989</v>
      </c>
      <c r="N180" s="104">
        <f>IFERROR(VLOOKUP($A180,'[10]Trial Blc'!$B$3:Y$701,N$1,FALSE),0)</f>
        <v>-768265.87999999989</v>
      </c>
      <c r="O180" s="104">
        <f>IFERROR(VLOOKUP($A180,'[10]Trial Blc'!$B$3:Z$701,O$1,FALSE),0)</f>
        <v>-768265.87999999989</v>
      </c>
      <c r="P180" s="104">
        <f>IFERROR(VLOOKUP($A180,'[10]Trial Blc'!$B$3:AA$701,P$1,FALSE),0)</f>
        <v>-768265.87999999989</v>
      </c>
      <c r="Q180" s="104">
        <f>IFERROR(VLOOKUP($A180,'[10]Trial Blc'!$B$3:AB$701,Q$1,FALSE),0)</f>
        <v>-768265.87999999989</v>
      </c>
      <c r="R180" s="104">
        <f>IFERROR(VLOOKUP($A180,'[10]Trial Blc'!$B$3:AC$701,R$1,FALSE),0)</f>
        <v>-768265.87999999989</v>
      </c>
      <c r="S180" s="104">
        <f>IFERROR(VLOOKUP($A180,'[10]Trial Blc'!$B$3:AD$701,S$1,FALSE),0)</f>
        <v>-768265.87999999989</v>
      </c>
      <c r="T180" s="7">
        <f t="shared" si="38"/>
        <v>-768265.87999999977</v>
      </c>
      <c r="U180" s="12"/>
      <c r="V180" s="7"/>
      <c r="W180" s="155"/>
      <c r="Y180" s="10"/>
      <c r="Z180" s="12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P180" s="12"/>
    </row>
    <row r="181" spans="1:42" s="11" customFormat="1" ht="10.5" customHeight="1" x14ac:dyDescent="0.2">
      <c r="A181" s="155"/>
      <c r="C181" s="12"/>
      <c r="D181" s="10"/>
      <c r="E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7"/>
      <c r="U181" s="10"/>
      <c r="V181" s="7"/>
      <c r="W181" s="155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P181" s="10"/>
    </row>
    <row r="182" spans="1:42" s="11" customFormat="1" x14ac:dyDescent="0.2">
      <c r="A182" s="155">
        <v>1740</v>
      </c>
      <c r="C182" s="12" t="s">
        <v>309</v>
      </c>
      <c r="D182" s="72">
        <f>SUM(D165:D181)</f>
        <v>241.72000000020489</v>
      </c>
      <c r="E182" s="72"/>
      <c r="G182" s="72">
        <f>SUM(G165:G181)</f>
        <v>241.72000000020489</v>
      </c>
      <c r="H182" s="72">
        <f t="shared" ref="H182:S182" si="39">SUM(H165:H181)</f>
        <v>241.51000000012573</v>
      </c>
      <c r="I182" s="72">
        <f t="shared" si="39"/>
        <v>241.25000000023283</v>
      </c>
      <c r="J182" s="72">
        <f t="shared" si="39"/>
        <v>401.03000000014435</v>
      </c>
      <c r="K182" s="72">
        <f t="shared" si="39"/>
        <v>400.88000000023749</v>
      </c>
      <c r="L182" s="72">
        <f t="shared" si="39"/>
        <v>319.16000000014901</v>
      </c>
      <c r="M182" s="72">
        <f t="shared" si="39"/>
        <v>17540.970000000205</v>
      </c>
      <c r="N182" s="72">
        <f t="shared" si="39"/>
        <v>45860.680000000168</v>
      </c>
      <c r="O182" s="72">
        <f t="shared" si="39"/>
        <v>70120.420000000158</v>
      </c>
      <c r="P182" s="72">
        <f t="shared" si="39"/>
        <v>101475.03000000014</v>
      </c>
      <c r="Q182" s="72">
        <f t="shared" si="39"/>
        <v>111239.91000000015</v>
      </c>
      <c r="R182" s="72">
        <f t="shared" si="39"/>
        <v>112060.83000000019</v>
      </c>
      <c r="S182" s="72">
        <f t="shared" si="39"/>
        <v>146863.4700000002</v>
      </c>
      <c r="T182" s="7">
        <f>AVERAGE(G182:S182)</f>
        <v>46692.835384615566</v>
      </c>
      <c r="U182" s="72">
        <f>SUM(U165:U181)</f>
        <v>0</v>
      </c>
      <c r="V182" s="7"/>
      <c r="W182" s="155"/>
      <c r="Y182" s="10"/>
      <c r="Z182" s="72">
        <f>SUM(Z165:Z181)</f>
        <v>0</v>
      </c>
      <c r="AA182" s="72"/>
      <c r="AB182" s="72">
        <f>SUM(AB165:AB181)</f>
        <v>0</v>
      </c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P182" s="72">
        <f>SUM(AP165:AP181)</f>
        <v>0</v>
      </c>
    </row>
    <row r="183" spans="1:42" s="8" customFormat="1" ht="22.5" customHeight="1" thickBot="1" x14ac:dyDescent="0.3">
      <c r="A183" s="153"/>
      <c r="C183" s="64" t="s">
        <v>310</v>
      </c>
      <c r="D183" s="73">
        <f>+D163+D182</f>
        <v>241.72000000020489</v>
      </c>
      <c r="E183" s="73"/>
      <c r="G183" s="73">
        <f>+G163+G182</f>
        <v>241.72000000020489</v>
      </c>
      <c r="H183" s="73">
        <f t="shared" ref="H183:S183" si="40">+H163+H182</f>
        <v>5241.5099999991944</v>
      </c>
      <c r="I183" s="73">
        <f t="shared" si="40"/>
        <v>5241.2499999993015</v>
      </c>
      <c r="J183" s="73">
        <f t="shared" si="40"/>
        <v>21979.329999999027</v>
      </c>
      <c r="K183" s="73">
        <f t="shared" si="40"/>
        <v>21979.17999999912</v>
      </c>
      <c r="L183" s="73">
        <f t="shared" si="40"/>
        <v>21988.139999999665</v>
      </c>
      <c r="M183" s="73">
        <f t="shared" si="40"/>
        <v>32503.959999999497</v>
      </c>
      <c r="N183" s="73">
        <f t="shared" si="40"/>
        <v>60824.349999999162</v>
      </c>
      <c r="O183" s="73">
        <f t="shared" si="40"/>
        <v>85084.769999999786</v>
      </c>
      <c r="P183" s="73">
        <f t="shared" si="40"/>
        <v>116440.05999999947</v>
      </c>
      <c r="Q183" s="73">
        <f t="shared" si="40"/>
        <v>126205.61999999918</v>
      </c>
      <c r="R183" s="73">
        <f t="shared" si="40"/>
        <v>136639.00999999989</v>
      </c>
      <c r="S183" s="73">
        <f t="shared" si="40"/>
        <v>178220.78999999957</v>
      </c>
      <c r="T183" s="73">
        <f>+T163+T182</f>
        <v>62506.8992307687</v>
      </c>
      <c r="U183" s="73">
        <f>+U163+U182</f>
        <v>0</v>
      </c>
      <c r="V183" s="66"/>
      <c r="W183" s="153"/>
      <c r="Y183" s="66"/>
      <c r="Z183" s="73">
        <f>+Z163+Z182</f>
        <v>0</v>
      </c>
      <c r="AA183" s="73"/>
      <c r="AB183" s="73">
        <f>+AB163+AB182</f>
        <v>0</v>
      </c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13"/>
      <c r="AP183" s="73">
        <f>+AP163+AP182</f>
        <v>0</v>
      </c>
    </row>
    <row r="184" spans="1:42" s="33" customFormat="1" ht="10.5" thickTop="1" x14ac:dyDescent="0.2">
      <c r="A184" s="162"/>
      <c r="B184" s="38" t="s">
        <v>131</v>
      </c>
      <c r="D184" s="34"/>
      <c r="E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U184" s="34"/>
      <c r="W184" s="162" t="s">
        <v>270</v>
      </c>
      <c r="X184" s="35" t="s">
        <v>270</v>
      </c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6"/>
      <c r="AP184" s="34"/>
    </row>
    <row r="185" spans="1:42" s="33" customFormat="1" x14ac:dyDescent="0.2">
      <c r="A185" s="162"/>
      <c r="B185" s="38" t="s">
        <v>132</v>
      </c>
      <c r="D185" s="34"/>
      <c r="E185" s="34"/>
      <c r="G185" s="10">
        <f>SUM(D185:F185)</f>
        <v>0</v>
      </c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U185" s="34"/>
      <c r="W185" s="162" t="s">
        <v>311</v>
      </c>
      <c r="X185" s="37" t="s">
        <v>311</v>
      </c>
      <c r="Y185" s="34"/>
      <c r="Z185" s="34"/>
      <c r="AA185" s="34"/>
      <c r="AB185" s="34">
        <f>SUM(Y185:AA185)</f>
        <v>0</v>
      </c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6"/>
      <c r="AP185" s="34"/>
    </row>
    <row r="186" spans="1:42" s="33" customFormat="1" x14ac:dyDescent="0.2">
      <c r="A186" s="162"/>
      <c r="B186" s="38" t="s">
        <v>133</v>
      </c>
      <c r="C186" s="38"/>
      <c r="D186" s="34"/>
      <c r="E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U186" s="34">
        <f>-U182</f>
        <v>0</v>
      </c>
      <c r="W186" s="162"/>
      <c r="X186" s="35"/>
      <c r="Y186" s="34"/>
      <c r="Z186" s="34">
        <f>-Z182</f>
        <v>0</v>
      </c>
      <c r="AA186" s="34">
        <f>-AA182</f>
        <v>0</v>
      </c>
      <c r="AB186" s="34">
        <f>SUM(Y186:AA186)</f>
        <v>0</v>
      </c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6"/>
      <c r="AP186" s="34">
        <f>-AP182</f>
        <v>0</v>
      </c>
    </row>
    <row r="187" spans="1:42" s="33" customFormat="1" x14ac:dyDescent="0.2">
      <c r="A187" s="162"/>
      <c r="B187" s="76" t="s">
        <v>312</v>
      </c>
      <c r="D187" s="34"/>
      <c r="E187" s="34"/>
      <c r="G187" s="34">
        <f>+G183-G185-G186</f>
        <v>241.72000000020489</v>
      </c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U187" s="34">
        <f>+U182-U185+U186</f>
        <v>0</v>
      </c>
      <c r="W187" s="162" t="s">
        <v>313</v>
      </c>
      <c r="X187" s="35" t="s">
        <v>313</v>
      </c>
      <c r="Y187" s="34">
        <f>+Y180-Y185</f>
        <v>0</v>
      </c>
      <c r="Z187" s="34">
        <f>+Z182-Z185+Z186</f>
        <v>0</v>
      </c>
      <c r="AA187" s="34"/>
      <c r="AB187" s="34">
        <f>+AB182-AB185+AB186</f>
        <v>0</v>
      </c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>
        <f>+AN180-AN185</f>
        <v>0</v>
      </c>
      <c r="AO187" s="36"/>
      <c r="AP187" s="34">
        <f>+AP182-AP185+AP186</f>
        <v>0</v>
      </c>
    </row>
    <row r="188" spans="1:42" s="7" customFormat="1" x14ac:dyDescent="0.2">
      <c r="A188" s="145"/>
      <c r="C188" s="9"/>
      <c r="D188" s="11"/>
      <c r="E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U188" s="9"/>
      <c r="W188" s="145"/>
      <c r="Y188" s="11"/>
      <c r="Z188" s="9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9"/>
    </row>
    <row r="189" spans="1:42" s="7" customFormat="1" ht="12" x14ac:dyDescent="0.3">
      <c r="A189" s="155">
        <v>1700</v>
      </c>
      <c r="B189" s="8" t="s">
        <v>314</v>
      </c>
      <c r="C189" s="12" t="s">
        <v>315</v>
      </c>
      <c r="D189" s="104">
        <f>IFERROR(VLOOKUP($A189,'[10]Trial Blc'!$B$3:O$701,D$1,FALSE),0)</f>
        <v>0</v>
      </c>
      <c r="E189" s="10"/>
      <c r="G189" s="10"/>
      <c r="H189" s="104">
        <f>IFERROR(VLOOKUP($A189,'[10]Trial Blc'!$B$3:S$701,H$1,FALSE),0)</f>
        <v>0</v>
      </c>
      <c r="I189" s="104">
        <f>IFERROR(VLOOKUP($A189,'[10]Trial Blc'!$B$3:T$701,I$1,FALSE),0)</f>
        <v>0</v>
      </c>
      <c r="J189" s="104">
        <f>IFERROR(VLOOKUP($A189,'[10]Trial Blc'!$B$3:U$701,J$1,FALSE),0)</f>
        <v>0</v>
      </c>
      <c r="K189" s="104">
        <f>IFERROR(VLOOKUP($A189,'[10]Trial Blc'!$B$3:V$701,K$1,FALSE),0)</f>
        <v>0</v>
      </c>
      <c r="L189" s="104">
        <f>IFERROR(VLOOKUP($A189,'[10]Trial Blc'!$B$3:W$701,L$1,FALSE),0)</f>
        <v>0</v>
      </c>
      <c r="M189" s="104">
        <f>IFERROR(VLOOKUP($A189,'[10]Trial Blc'!$B$3:X$701,M$1,FALSE),0)</f>
        <v>0</v>
      </c>
      <c r="N189" s="104">
        <f>IFERROR(VLOOKUP($A189,'[10]Trial Blc'!$B$3:Y$701,N$1,FALSE),0)</f>
        <v>0</v>
      </c>
      <c r="O189" s="104">
        <f>IFERROR(VLOOKUP($A189,'[10]Trial Blc'!$B$3:Z$701,O$1,FALSE),0)</f>
        <v>0</v>
      </c>
      <c r="P189" s="104">
        <f>IFERROR(VLOOKUP($A189,'[10]Trial Blc'!$B$3:AA$701,P$1,FALSE),0)</f>
        <v>0</v>
      </c>
      <c r="Q189" s="104">
        <f>IFERROR(VLOOKUP($A189,'[10]Trial Blc'!$B$3:AB$701,Q$1,FALSE),0)</f>
        <v>0</v>
      </c>
      <c r="R189" s="104">
        <f>IFERROR(VLOOKUP($A189,'[10]Trial Blc'!$B$3:AC$701,R$1,FALSE),0)</f>
        <v>0</v>
      </c>
      <c r="S189" s="104">
        <f>IFERROR(VLOOKUP($A189,'[10]Trial Blc'!$B$3:AD$701,S$1,FALSE),0)</f>
        <v>0</v>
      </c>
      <c r="U189" s="12"/>
      <c r="W189" s="155"/>
      <c r="Y189" s="10"/>
      <c r="Z189" s="12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1"/>
      <c r="AP189" s="12"/>
    </row>
    <row r="190" spans="1:42" s="7" customFormat="1" ht="12" x14ac:dyDescent="0.3">
      <c r="A190" s="145">
        <v>1705</v>
      </c>
      <c r="C190" s="9" t="s">
        <v>316</v>
      </c>
      <c r="D190" s="104">
        <f>IFERROR(VLOOKUP($A190,'[10]Trial Blc'!$B$3:O$701,D$1,FALSE),0)</f>
        <v>113984.59999999998</v>
      </c>
      <c r="E190" s="10"/>
      <c r="G190" s="10">
        <f t="shared" ref="G190:G203" si="41">SUM(D190:F190)</f>
        <v>113984.59999999998</v>
      </c>
      <c r="H190" s="104">
        <f>IFERROR(VLOOKUP($A190,'[10]Trial Blc'!$B$3:S$701,H$1,FALSE),0)</f>
        <v>117733.62999999998</v>
      </c>
      <c r="I190" s="104">
        <f>IFERROR(VLOOKUP($A190,'[10]Trial Blc'!$B$3:T$701,I$1,FALSE),0)</f>
        <v>127027.60999999999</v>
      </c>
      <c r="J190" s="104">
        <f>IFERROR(VLOOKUP($A190,'[10]Trial Blc'!$B$3:U$701,J$1,FALSE),0)</f>
        <v>137289.21</v>
      </c>
      <c r="K190" s="104">
        <f>IFERROR(VLOOKUP($A190,'[10]Trial Blc'!$B$3:V$701,K$1,FALSE),0)</f>
        <v>143867.58999999997</v>
      </c>
      <c r="L190" s="104">
        <f>IFERROR(VLOOKUP($A190,'[10]Trial Blc'!$B$3:W$701,L$1,FALSE),0)</f>
        <v>151048.62999999998</v>
      </c>
      <c r="M190" s="104">
        <f>IFERROR(VLOOKUP($A190,'[10]Trial Blc'!$B$3:X$701,M$1,FALSE),0)</f>
        <v>158683.59999999998</v>
      </c>
      <c r="N190" s="104">
        <f>IFERROR(VLOOKUP($A190,'[10]Trial Blc'!$B$3:Y$701,N$1,FALSE),0)</f>
        <v>164445.06999999998</v>
      </c>
      <c r="O190" s="104">
        <f>IFERROR(VLOOKUP($A190,'[10]Trial Blc'!$B$3:Z$701,O$1,FALSE),0)</f>
        <v>172029.00999999998</v>
      </c>
      <c r="P190" s="104">
        <f>IFERROR(VLOOKUP($A190,'[10]Trial Blc'!$B$3:AA$701,P$1,FALSE),0)</f>
        <v>180107.15999999997</v>
      </c>
      <c r="Q190" s="104">
        <f>IFERROR(VLOOKUP($A190,'[10]Trial Blc'!$B$3:AB$701,Q$1,FALSE),0)</f>
        <v>184870.79999999996</v>
      </c>
      <c r="R190" s="104">
        <f>IFERROR(VLOOKUP($A190,'[10]Trial Blc'!$B$3:AC$701,R$1,FALSE),0)</f>
        <v>188718.49999999997</v>
      </c>
      <c r="S190" s="104">
        <f>IFERROR(VLOOKUP($A190,'[10]Trial Blc'!$B$3:AD$701,S$1,FALSE),0)</f>
        <v>192102.86</v>
      </c>
      <c r="T190" s="7">
        <f t="shared" ref="T190:T203" si="42">AVERAGE(G190:S190)</f>
        <v>156300.63615384616</v>
      </c>
      <c r="U190" s="9"/>
      <c r="W190" s="145"/>
      <c r="Y190" s="10"/>
      <c r="Z190" s="9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1"/>
      <c r="AP190" s="9"/>
    </row>
    <row r="191" spans="1:42" s="7" customFormat="1" ht="12" x14ac:dyDescent="0.3">
      <c r="A191" s="145">
        <v>1706</v>
      </c>
      <c r="C191" s="9" t="s">
        <v>317</v>
      </c>
      <c r="D191" s="104">
        <f>IFERROR(VLOOKUP($A191,'[10]Trial Blc'!$B$3:O$701,D$1,FALSE),0)</f>
        <v>290645.37000000011</v>
      </c>
      <c r="E191" s="10"/>
      <c r="G191" s="10">
        <f t="shared" si="41"/>
        <v>290645.37000000011</v>
      </c>
      <c r="H191" s="104">
        <f>IFERROR(VLOOKUP($A191,'[10]Trial Blc'!$B$3:S$701,H$1,FALSE),0)</f>
        <v>301088.43000000011</v>
      </c>
      <c r="I191" s="104">
        <f>IFERROR(VLOOKUP($A191,'[10]Trial Blc'!$B$3:T$701,I$1,FALSE),0)</f>
        <v>316776.66000000015</v>
      </c>
      <c r="J191" s="104">
        <f>IFERROR(VLOOKUP($A191,'[10]Trial Blc'!$B$3:U$701,J$1,FALSE),0)</f>
        <v>333642.66000000003</v>
      </c>
      <c r="K191" s="104">
        <f>IFERROR(VLOOKUP($A191,'[10]Trial Blc'!$B$3:V$701,K$1,FALSE),0)</f>
        <v>350479.2900000001</v>
      </c>
      <c r="L191" s="104">
        <f>IFERROR(VLOOKUP($A191,'[10]Trial Blc'!$B$3:W$701,L$1,FALSE),0)</f>
        <v>367369.95000000013</v>
      </c>
      <c r="M191" s="104">
        <f>IFERROR(VLOOKUP($A191,'[10]Trial Blc'!$B$3:X$701,M$1,FALSE),0)</f>
        <v>385458.02000000008</v>
      </c>
      <c r="N191" s="104">
        <f>IFERROR(VLOOKUP($A191,'[10]Trial Blc'!$B$3:Y$701,N$1,FALSE),0)</f>
        <v>404252.57000000012</v>
      </c>
      <c r="O191" s="104">
        <f>IFERROR(VLOOKUP($A191,'[10]Trial Blc'!$B$3:Z$701,O$1,FALSE),0)</f>
        <v>423115.4800000001</v>
      </c>
      <c r="P191" s="104">
        <f>IFERROR(VLOOKUP($A191,'[10]Trial Blc'!$B$3:AA$701,P$1,FALSE),0)</f>
        <v>442039.1700000001</v>
      </c>
      <c r="Q191" s="104">
        <f>IFERROR(VLOOKUP($A191,'[10]Trial Blc'!$B$3:AB$701,Q$1,FALSE),0)</f>
        <v>461266.44000000012</v>
      </c>
      <c r="R191" s="104">
        <f>IFERROR(VLOOKUP($A191,'[10]Trial Blc'!$B$3:AC$701,R$1,FALSE),0)</f>
        <v>480262.0400000001</v>
      </c>
      <c r="S191" s="104">
        <f>IFERROR(VLOOKUP($A191,'[10]Trial Blc'!$B$3:AD$701,S$1,FALSE),0)</f>
        <v>480262.0400000001</v>
      </c>
      <c r="T191" s="7">
        <f t="shared" si="42"/>
        <v>387435.24000000011</v>
      </c>
      <c r="U191" s="9"/>
      <c r="W191" s="145"/>
      <c r="Y191" s="10"/>
      <c r="Z191" s="9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1"/>
      <c r="AP191" s="9"/>
    </row>
    <row r="192" spans="1:42" s="7" customFormat="1" ht="12" x14ac:dyDescent="0.3">
      <c r="A192" s="145">
        <v>1707</v>
      </c>
      <c r="C192" s="9" t="s">
        <v>318</v>
      </c>
      <c r="D192" s="104">
        <f>IFERROR(VLOOKUP($A192,'[10]Trial Blc'!$B$3:O$701,D$1,FALSE),0)</f>
        <v>522301.27</v>
      </c>
      <c r="E192" s="10"/>
      <c r="G192" s="10">
        <f t="shared" si="41"/>
        <v>522301.27</v>
      </c>
      <c r="H192" s="104">
        <f>IFERROR(VLOOKUP($A192,'[10]Trial Blc'!$B$3:S$701,H$1,FALSE),0)</f>
        <v>525675.80000000005</v>
      </c>
      <c r="I192" s="104">
        <f>IFERROR(VLOOKUP($A192,'[10]Trial Blc'!$B$3:T$701,I$1,FALSE),0)</f>
        <v>529827.9</v>
      </c>
      <c r="J192" s="104">
        <f>IFERROR(VLOOKUP($A192,'[10]Trial Blc'!$B$3:U$701,J$1,FALSE),0)</f>
        <v>536827.89999999991</v>
      </c>
      <c r="K192" s="104">
        <f>IFERROR(VLOOKUP($A192,'[10]Trial Blc'!$B$3:V$701,K$1,FALSE),0)</f>
        <v>541992.48</v>
      </c>
      <c r="L192" s="104">
        <f>IFERROR(VLOOKUP($A192,'[10]Trial Blc'!$B$3:W$701,L$1,FALSE),0)</f>
        <v>541992.48</v>
      </c>
      <c r="M192" s="104">
        <f>IFERROR(VLOOKUP($A192,'[10]Trial Blc'!$B$3:X$701,M$1,FALSE),0)</f>
        <v>541992.48</v>
      </c>
      <c r="N192" s="104">
        <f>IFERROR(VLOOKUP($A192,'[10]Trial Blc'!$B$3:Y$701,N$1,FALSE),0)</f>
        <v>543392.48</v>
      </c>
      <c r="O192" s="104">
        <f>IFERROR(VLOOKUP($A192,'[10]Trial Blc'!$B$3:Z$701,O$1,FALSE),0)</f>
        <v>544892.48</v>
      </c>
      <c r="P192" s="104">
        <f>IFERROR(VLOOKUP($A192,'[10]Trial Blc'!$B$3:AA$701,P$1,FALSE),0)</f>
        <v>544892.48</v>
      </c>
      <c r="Q192" s="104">
        <f>IFERROR(VLOOKUP($A192,'[10]Trial Blc'!$B$3:AB$701,Q$1,FALSE),0)</f>
        <v>546470.28</v>
      </c>
      <c r="R192" s="104">
        <f>IFERROR(VLOOKUP($A192,'[10]Trial Blc'!$B$3:AC$701,R$1,FALSE),0)</f>
        <v>546470.28</v>
      </c>
      <c r="S192" s="104">
        <f>IFERROR(VLOOKUP($A192,'[10]Trial Blc'!$B$3:AD$701,S$1,FALSE),0)</f>
        <v>546470.28</v>
      </c>
      <c r="T192" s="7">
        <f t="shared" si="42"/>
        <v>539476.81461538468</v>
      </c>
      <c r="U192" s="9"/>
      <c r="W192" s="145"/>
      <c r="Y192" s="10"/>
      <c r="Z192" s="9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1"/>
      <c r="AP192" s="9"/>
    </row>
    <row r="193" spans="1:42" s="7" customFormat="1" ht="12" x14ac:dyDescent="0.3">
      <c r="A193" s="145">
        <v>1708</v>
      </c>
      <c r="C193" s="9" t="s">
        <v>319</v>
      </c>
      <c r="D193" s="104">
        <f>IFERROR(VLOOKUP($A193,'[10]Trial Blc'!$B$3:O$701,D$1,FALSE),0)</f>
        <v>794219.38</v>
      </c>
      <c r="E193" s="10"/>
      <c r="G193" s="10">
        <f t="shared" si="41"/>
        <v>794219.38</v>
      </c>
      <c r="H193" s="104">
        <f>IFERROR(VLOOKUP($A193,'[10]Trial Blc'!$B$3:S$701,H$1,FALSE),0)</f>
        <v>794219.38</v>
      </c>
      <c r="I193" s="104">
        <f>IFERROR(VLOOKUP($A193,'[10]Trial Blc'!$B$3:T$701,I$1,FALSE),0)</f>
        <v>794219.38</v>
      </c>
      <c r="J193" s="104">
        <f>IFERROR(VLOOKUP($A193,'[10]Trial Blc'!$B$3:U$701,J$1,FALSE),0)</f>
        <v>794219.38</v>
      </c>
      <c r="K193" s="104">
        <f>IFERROR(VLOOKUP($A193,'[10]Trial Blc'!$B$3:V$701,K$1,FALSE),0)</f>
        <v>794219.38</v>
      </c>
      <c r="L193" s="104">
        <f>IFERROR(VLOOKUP($A193,'[10]Trial Blc'!$B$3:W$701,L$1,FALSE),0)</f>
        <v>794219.38</v>
      </c>
      <c r="M193" s="104">
        <f>IFERROR(VLOOKUP($A193,'[10]Trial Blc'!$B$3:X$701,M$1,FALSE),0)</f>
        <v>794219.38</v>
      </c>
      <c r="N193" s="104">
        <f>IFERROR(VLOOKUP($A193,'[10]Trial Blc'!$B$3:Y$701,N$1,FALSE),0)</f>
        <v>794219.38</v>
      </c>
      <c r="O193" s="104">
        <f>IFERROR(VLOOKUP($A193,'[10]Trial Blc'!$B$3:Z$701,O$1,FALSE),0)</f>
        <v>794219.38</v>
      </c>
      <c r="P193" s="104">
        <f>IFERROR(VLOOKUP($A193,'[10]Trial Blc'!$B$3:AA$701,P$1,FALSE),0)</f>
        <v>794219.38</v>
      </c>
      <c r="Q193" s="104">
        <f>IFERROR(VLOOKUP($A193,'[10]Trial Blc'!$B$3:AB$701,Q$1,FALSE),0)</f>
        <v>794219.38</v>
      </c>
      <c r="R193" s="104">
        <f>IFERROR(VLOOKUP($A193,'[10]Trial Blc'!$B$3:AC$701,R$1,FALSE),0)</f>
        <v>794219.38</v>
      </c>
      <c r="S193" s="104">
        <f>IFERROR(VLOOKUP($A193,'[10]Trial Blc'!$B$3:AD$701,S$1,FALSE),0)</f>
        <v>794219.38</v>
      </c>
      <c r="T193" s="7">
        <f t="shared" si="42"/>
        <v>794219.38000000012</v>
      </c>
      <c r="U193" s="9"/>
      <c r="W193" s="145"/>
      <c r="Y193" s="10"/>
      <c r="Z193" s="9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1"/>
      <c r="AP193" s="9"/>
    </row>
    <row r="194" spans="1:42" s="7" customFormat="1" ht="12" x14ac:dyDescent="0.3">
      <c r="A194" s="145">
        <v>1709</v>
      </c>
      <c r="C194" s="9" t="s">
        <v>320</v>
      </c>
      <c r="D194" s="104">
        <f>IFERROR(VLOOKUP($A194,'[10]Trial Blc'!$B$3:O$701,D$1,FALSE),0)</f>
        <v>888217.04</v>
      </c>
      <c r="E194" s="10"/>
      <c r="G194" s="10">
        <f t="shared" si="41"/>
        <v>888217.04</v>
      </c>
      <c r="H194" s="104">
        <f>IFERROR(VLOOKUP($A194,'[10]Trial Blc'!$B$3:S$701,H$1,FALSE),0)</f>
        <v>888217.04</v>
      </c>
      <c r="I194" s="104">
        <f>IFERROR(VLOOKUP($A194,'[10]Trial Blc'!$B$3:T$701,I$1,FALSE),0)</f>
        <v>888217.04</v>
      </c>
      <c r="J194" s="104">
        <f>IFERROR(VLOOKUP($A194,'[10]Trial Blc'!$B$3:U$701,J$1,FALSE),0)</f>
        <v>888217.04</v>
      </c>
      <c r="K194" s="104">
        <f>IFERROR(VLOOKUP($A194,'[10]Trial Blc'!$B$3:V$701,K$1,FALSE),0)</f>
        <v>888217.04</v>
      </c>
      <c r="L194" s="104">
        <f>IFERROR(VLOOKUP($A194,'[10]Trial Blc'!$B$3:W$701,L$1,FALSE),0)</f>
        <v>888217.04</v>
      </c>
      <c r="M194" s="104">
        <f>IFERROR(VLOOKUP($A194,'[10]Trial Blc'!$B$3:X$701,M$1,FALSE),0)</f>
        <v>888217.04</v>
      </c>
      <c r="N194" s="104">
        <f>IFERROR(VLOOKUP($A194,'[10]Trial Blc'!$B$3:Y$701,N$1,FALSE),0)</f>
        <v>888217.04</v>
      </c>
      <c r="O194" s="104">
        <f>IFERROR(VLOOKUP($A194,'[10]Trial Blc'!$B$3:Z$701,O$1,FALSE),0)</f>
        <v>888217.04</v>
      </c>
      <c r="P194" s="104">
        <f>IFERROR(VLOOKUP($A194,'[10]Trial Blc'!$B$3:AA$701,P$1,FALSE),0)</f>
        <v>888217.04</v>
      </c>
      <c r="Q194" s="104">
        <f>IFERROR(VLOOKUP($A194,'[10]Trial Blc'!$B$3:AB$701,Q$1,FALSE),0)</f>
        <v>888217.04</v>
      </c>
      <c r="R194" s="104">
        <f>IFERROR(VLOOKUP($A194,'[10]Trial Blc'!$B$3:AC$701,R$1,FALSE),0)</f>
        <v>888217.04</v>
      </c>
      <c r="S194" s="104">
        <f>IFERROR(VLOOKUP($A194,'[10]Trial Blc'!$B$3:AD$701,S$1,FALSE),0)</f>
        <v>888217.04</v>
      </c>
      <c r="T194" s="7">
        <f t="shared" si="42"/>
        <v>888217.03999999992</v>
      </c>
      <c r="U194" s="9"/>
      <c r="W194" s="145"/>
      <c r="Y194" s="10"/>
      <c r="Z194" s="9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1"/>
      <c r="AP194" s="9"/>
    </row>
    <row r="195" spans="1:42" s="11" customFormat="1" ht="10.5" customHeight="1" x14ac:dyDescent="0.3">
      <c r="A195" s="155">
        <v>1710</v>
      </c>
      <c r="C195" s="12" t="s">
        <v>321</v>
      </c>
      <c r="D195" s="104">
        <f>IFERROR(VLOOKUP($A195,'[10]Trial Blc'!$B$3:O$701,D$1,FALSE),0)</f>
        <v>-122895.58</v>
      </c>
      <c r="E195" s="10"/>
      <c r="G195" s="10">
        <f t="shared" si="41"/>
        <v>-122895.58</v>
      </c>
      <c r="H195" s="104">
        <f>IFERROR(VLOOKUP($A195,'[10]Trial Blc'!$B$3:S$701,H$1,FALSE),0)</f>
        <v>-122895.58</v>
      </c>
      <c r="I195" s="104">
        <f>IFERROR(VLOOKUP($A195,'[10]Trial Blc'!$B$3:T$701,I$1,FALSE),0)</f>
        <v>-122895.58</v>
      </c>
      <c r="J195" s="104">
        <f>IFERROR(VLOOKUP($A195,'[10]Trial Blc'!$B$3:U$701,J$1,FALSE),0)</f>
        <v>-122895.58</v>
      </c>
      <c r="K195" s="104">
        <f>IFERROR(VLOOKUP($A195,'[10]Trial Blc'!$B$3:V$701,K$1,FALSE),0)</f>
        <v>-122895.58</v>
      </c>
      <c r="L195" s="104">
        <f>IFERROR(VLOOKUP($A195,'[10]Trial Blc'!$B$3:W$701,L$1,FALSE),0)</f>
        <v>-122895.58</v>
      </c>
      <c r="M195" s="104">
        <f>IFERROR(VLOOKUP($A195,'[10]Trial Blc'!$B$3:X$701,M$1,FALSE),0)</f>
        <v>-122895.58</v>
      </c>
      <c r="N195" s="104">
        <f>IFERROR(VLOOKUP($A195,'[10]Trial Blc'!$B$3:Y$701,N$1,FALSE),0)</f>
        <v>-122895.58</v>
      </c>
      <c r="O195" s="104">
        <f>IFERROR(VLOOKUP($A195,'[10]Trial Blc'!$B$3:Z$701,O$1,FALSE),0)</f>
        <v>-122895.58</v>
      </c>
      <c r="P195" s="104">
        <f>IFERROR(VLOOKUP($A195,'[10]Trial Blc'!$B$3:AA$701,P$1,FALSE),0)</f>
        <v>-122895.58</v>
      </c>
      <c r="Q195" s="104">
        <f>IFERROR(VLOOKUP($A195,'[10]Trial Blc'!$B$3:AB$701,Q$1,FALSE),0)</f>
        <v>-122895.58</v>
      </c>
      <c r="R195" s="104">
        <f>IFERROR(VLOOKUP($A195,'[10]Trial Blc'!$B$3:AC$701,R$1,FALSE),0)</f>
        <v>-122895.58</v>
      </c>
      <c r="S195" s="104">
        <f>IFERROR(VLOOKUP($A195,'[10]Trial Blc'!$B$3:AD$701,S$1,FALSE),0)</f>
        <v>-122895.58</v>
      </c>
      <c r="T195" s="7">
        <f t="shared" si="42"/>
        <v>-122895.58000000002</v>
      </c>
      <c r="U195" s="12"/>
      <c r="V195" s="7"/>
      <c r="W195" s="155"/>
      <c r="Y195" s="10"/>
      <c r="Z195" s="12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P195" s="12"/>
    </row>
    <row r="196" spans="1:42" s="7" customFormat="1" ht="12" x14ac:dyDescent="0.3">
      <c r="A196" s="145">
        <v>1711</v>
      </c>
      <c r="C196" s="9" t="s">
        <v>322</v>
      </c>
      <c r="D196" s="104">
        <f>IFERROR(VLOOKUP($A196,'[10]Trial Blc'!$B$3:O$701,D$1,FALSE),0)</f>
        <v>73567.13</v>
      </c>
      <c r="E196" s="10"/>
      <c r="G196" s="10">
        <f t="shared" si="41"/>
        <v>73567.13</v>
      </c>
      <c r="H196" s="104">
        <f>IFERROR(VLOOKUP($A196,'[10]Trial Blc'!$B$3:S$701,H$1,FALSE),0)</f>
        <v>102294.73</v>
      </c>
      <c r="I196" s="104">
        <f>IFERROR(VLOOKUP($A196,'[10]Trial Blc'!$B$3:T$701,I$1,FALSE),0)</f>
        <v>189764.11</v>
      </c>
      <c r="J196" s="104">
        <f>IFERROR(VLOOKUP($A196,'[10]Trial Blc'!$B$3:U$701,J$1,FALSE),0)</f>
        <v>210314.13</v>
      </c>
      <c r="K196" s="104">
        <f>IFERROR(VLOOKUP($A196,'[10]Trial Blc'!$B$3:V$701,K$1,FALSE),0)</f>
        <v>210314.13</v>
      </c>
      <c r="L196" s="104">
        <f>IFERROR(VLOOKUP($A196,'[10]Trial Blc'!$B$3:W$701,L$1,FALSE),0)</f>
        <v>210314.13</v>
      </c>
      <c r="M196" s="104">
        <f>IFERROR(VLOOKUP($A196,'[10]Trial Blc'!$B$3:X$701,M$1,FALSE),0)</f>
        <v>227055</v>
      </c>
      <c r="N196" s="104">
        <f>IFERROR(VLOOKUP($A196,'[10]Trial Blc'!$B$3:Y$701,N$1,FALSE),0)</f>
        <v>227055</v>
      </c>
      <c r="O196" s="104">
        <f>IFERROR(VLOOKUP($A196,'[10]Trial Blc'!$B$3:Z$701,O$1,FALSE),0)</f>
        <v>227055</v>
      </c>
      <c r="P196" s="104">
        <f>IFERROR(VLOOKUP($A196,'[10]Trial Blc'!$B$3:AA$701,P$1,FALSE),0)</f>
        <v>227055</v>
      </c>
      <c r="Q196" s="104">
        <f>IFERROR(VLOOKUP($A196,'[10]Trial Blc'!$B$3:AB$701,Q$1,FALSE),0)</f>
        <v>227055</v>
      </c>
      <c r="R196" s="104">
        <f>IFERROR(VLOOKUP($A196,'[10]Trial Blc'!$B$3:AC$701,R$1,FALSE),0)</f>
        <v>227055</v>
      </c>
      <c r="S196" s="104">
        <f>IFERROR(VLOOKUP($A196,'[10]Trial Blc'!$B$3:AD$701,S$1,FALSE),0)</f>
        <v>227055</v>
      </c>
      <c r="T196" s="7">
        <f t="shared" si="42"/>
        <v>198919.48923076922</v>
      </c>
      <c r="U196" s="9"/>
      <c r="W196" s="145"/>
      <c r="Y196" s="10"/>
      <c r="Z196" s="9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1"/>
      <c r="AP196" s="9"/>
    </row>
    <row r="197" spans="1:42" s="7" customFormat="1" ht="12" x14ac:dyDescent="0.3">
      <c r="A197" s="145">
        <v>1713</v>
      </c>
      <c r="C197" s="9" t="s">
        <v>324</v>
      </c>
      <c r="D197" s="104">
        <f>IFERROR(VLOOKUP($A197,'[10]Trial Blc'!$B$3:O$701,D$1,FALSE),0)</f>
        <v>4162120.88</v>
      </c>
      <c r="E197" s="10"/>
      <c r="G197" s="10">
        <f t="shared" si="41"/>
        <v>4162120.88</v>
      </c>
      <c r="H197" s="104">
        <f>IFERROR(VLOOKUP($A197,'[10]Trial Blc'!$B$3:S$701,H$1,FALSE),0)</f>
        <v>4162120.88</v>
      </c>
      <c r="I197" s="104">
        <f>IFERROR(VLOOKUP($A197,'[10]Trial Blc'!$B$3:T$701,I$1,FALSE),0)</f>
        <v>4162120.88</v>
      </c>
      <c r="J197" s="104">
        <f>IFERROR(VLOOKUP($A197,'[10]Trial Blc'!$B$3:U$701,J$1,FALSE),0)</f>
        <v>4162120.88</v>
      </c>
      <c r="K197" s="104">
        <f>IFERROR(VLOOKUP($A197,'[10]Trial Blc'!$B$3:V$701,K$1,FALSE),0)</f>
        <v>4162120.88</v>
      </c>
      <c r="L197" s="104">
        <f>IFERROR(VLOOKUP($A197,'[10]Trial Blc'!$B$3:W$701,L$1,FALSE),0)</f>
        <v>4162120.88</v>
      </c>
      <c r="M197" s="104">
        <f>IFERROR(VLOOKUP($A197,'[10]Trial Blc'!$B$3:X$701,M$1,FALSE),0)</f>
        <v>4162120.88</v>
      </c>
      <c r="N197" s="104">
        <f>IFERROR(VLOOKUP($A197,'[10]Trial Blc'!$B$3:Y$701,N$1,FALSE),0)</f>
        <v>4162120.88</v>
      </c>
      <c r="O197" s="104">
        <f>IFERROR(VLOOKUP($A197,'[10]Trial Blc'!$B$3:Z$701,O$1,FALSE),0)</f>
        <v>4162120.88</v>
      </c>
      <c r="P197" s="104">
        <f>IFERROR(VLOOKUP($A197,'[10]Trial Blc'!$B$3:AA$701,P$1,FALSE),0)</f>
        <v>4162120.88</v>
      </c>
      <c r="Q197" s="104">
        <f>IFERROR(VLOOKUP($A197,'[10]Trial Blc'!$B$3:AB$701,Q$1,FALSE),0)</f>
        <v>4162120.88</v>
      </c>
      <c r="R197" s="104">
        <f>IFERROR(VLOOKUP($A197,'[10]Trial Blc'!$B$3:AC$701,R$1,FALSE),0)</f>
        <v>4162120.88</v>
      </c>
      <c r="S197" s="104">
        <f>IFERROR(VLOOKUP($A197,'[10]Trial Blc'!$B$3:AD$701,S$1,FALSE),0)</f>
        <v>4162120.88</v>
      </c>
      <c r="T197" s="7">
        <f t="shared" si="42"/>
        <v>4162120.8800000004</v>
      </c>
      <c r="U197" s="9"/>
      <c r="W197" s="145"/>
      <c r="Y197" s="10"/>
      <c r="Z197" s="9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1"/>
      <c r="AP197" s="9"/>
    </row>
    <row r="198" spans="1:42" s="7" customFormat="1" ht="12" x14ac:dyDescent="0.3">
      <c r="A198" s="145">
        <v>1715</v>
      </c>
      <c r="C198" s="9" t="s">
        <v>325</v>
      </c>
      <c r="D198" s="104">
        <f>IFERROR(VLOOKUP($A198,'[10]Trial Blc'!$B$3:O$701,D$1,FALSE),0)</f>
        <v>22525</v>
      </c>
      <c r="E198" s="10"/>
      <c r="G198" s="10">
        <f t="shared" si="41"/>
        <v>22525</v>
      </c>
      <c r="H198" s="104">
        <f>IFERROR(VLOOKUP($A198,'[10]Trial Blc'!$B$3:S$701,H$1,FALSE),0)</f>
        <v>22525</v>
      </c>
      <c r="I198" s="104">
        <f>IFERROR(VLOOKUP($A198,'[10]Trial Blc'!$B$3:T$701,I$1,FALSE),0)</f>
        <v>22525</v>
      </c>
      <c r="J198" s="104">
        <f>IFERROR(VLOOKUP($A198,'[10]Trial Blc'!$B$3:U$701,J$1,FALSE),0)</f>
        <v>22525</v>
      </c>
      <c r="K198" s="104">
        <f>IFERROR(VLOOKUP($A198,'[10]Trial Blc'!$B$3:V$701,K$1,FALSE),0)</f>
        <v>22525</v>
      </c>
      <c r="L198" s="104">
        <f>IFERROR(VLOOKUP($A198,'[10]Trial Blc'!$B$3:W$701,L$1,FALSE),0)</f>
        <v>22525</v>
      </c>
      <c r="M198" s="104">
        <f>IFERROR(VLOOKUP($A198,'[10]Trial Blc'!$B$3:X$701,M$1,FALSE),0)</f>
        <v>22525</v>
      </c>
      <c r="N198" s="104">
        <f>IFERROR(VLOOKUP($A198,'[10]Trial Blc'!$B$3:Y$701,N$1,FALSE),0)</f>
        <v>22525</v>
      </c>
      <c r="O198" s="104">
        <f>IFERROR(VLOOKUP($A198,'[10]Trial Blc'!$B$3:Z$701,O$1,FALSE),0)</f>
        <v>22525</v>
      </c>
      <c r="P198" s="104">
        <f>IFERROR(VLOOKUP($A198,'[10]Trial Blc'!$B$3:AA$701,P$1,FALSE),0)</f>
        <v>22525</v>
      </c>
      <c r="Q198" s="104">
        <f>IFERROR(VLOOKUP($A198,'[10]Trial Blc'!$B$3:AB$701,Q$1,FALSE),0)</f>
        <v>22525</v>
      </c>
      <c r="R198" s="104">
        <f>IFERROR(VLOOKUP($A198,'[10]Trial Blc'!$B$3:AC$701,R$1,FALSE),0)</f>
        <v>22525</v>
      </c>
      <c r="S198" s="104">
        <f>IFERROR(VLOOKUP($A198,'[10]Trial Blc'!$B$3:AD$701,S$1,FALSE),0)</f>
        <v>22525</v>
      </c>
      <c r="T198" s="7">
        <f t="shared" si="42"/>
        <v>22525</v>
      </c>
      <c r="U198" s="9"/>
      <c r="W198" s="145"/>
      <c r="Y198" s="10"/>
      <c r="Z198" s="9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1"/>
      <c r="AP198" s="9"/>
    </row>
    <row r="199" spans="1:42" s="7" customFormat="1" ht="12" x14ac:dyDescent="0.3">
      <c r="A199" s="145">
        <v>1718</v>
      </c>
      <c r="C199" s="9" t="s">
        <v>551</v>
      </c>
      <c r="D199" s="104">
        <f>IFERROR(VLOOKUP($A199,'[10]Trial Blc'!$B$3:O$701,D$1,FALSE),0)</f>
        <v>0</v>
      </c>
      <c r="E199" s="10"/>
      <c r="G199" s="10">
        <f t="shared" si="41"/>
        <v>0</v>
      </c>
      <c r="H199" s="104">
        <f>IFERROR(VLOOKUP($A199,'[10]Trial Blc'!$B$3:S$701,H$1,FALSE),0)</f>
        <v>0</v>
      </c>
      <c r="I199" s="104">
        <f>IFERROR(VLOOKUP($A199,'[10]Trial Blc'!$B$3:T$701,I$1,FALSE),0)</f>
        <v>0</v>
      </c>
      <c r="J199" s="104">
        <f>IFERROR(VLOOKUP($A199,'[10]Trial Blc'!$B$3:U$701,J$1,FALSE),0)</f>
        <v>0</v>
      </c>
      <c r="K199" s="104">
        <f>IFERROR(VLOOKUP($A199,'[10]Trial Blc'!$B$3:V$701,K$1,FALSE),0)</f>
        <v>0</v>
      </c>
      <c r="L199" s="104">
        <f>IFERROR(VLOOKUP($A199,'[10]Trial Blc'!$B$3:W$701,L$1,FALSE),0)</f>
        <v>0</v>
      </c>
      <c r="M199" s="104">
        <f>IFERROR(VLOOKUP($A199,'[10]Trial Blc'!$B$3:X$701,M$1,FALSE),0)</f>
        <v>0</v>
      </c>
      <c r="N199" s="104">
        <f>IFERROR(VLOOKUP($A199,'[10]Trial Blc'!$B$3:Y$701,N$1,FALSE),0)</f>
        <v>0</v>
      </c>
      <c r="O199" s="104">
        <f>IFERROR(VLOOKUP($A199,'[10]Trial Blc'!$B$3:Z$701,O$1,FALSE),0)</f>
        <v>0</v>
      </c>
      <c r="P199" s="104">
        <f>IFERROR(VLOOKUP($A199,'[10]Trial Blc'!$B$3:AA$701,P$1,FALSE),0)</f>
        <v>0</v>
      </c>
      <c r="Q199" s="104">
        <f>IFERROR(VLOOKUP($A199,'[10]Trial Blc'!$B$3:AB$701,Q$1,FALSE),0)</f>
        <v>34000</v>
      </c>
      <c r="R199" s="104">
        <f>IFERROR(VLOOKUP($A199,'[10]Trial Blc'!$B$3:AC$701,R$1,FALSE),0)</f>
        <v>81290</v>
      </c>
      <c r="S199" s="104">
        <f>IFERROR(VLOOKUP($A199,'[10]Trial Blc'!$B$3:AD$701,S$1,FALSE),0)</f>
        <v>81290</v>
      </c>
      <c r="T199" s="7">
        <f t="shared" si="42"/>
        <v>15121.538461538461</v>
      </c>
      <c r="U199" s="9"/>
      <c r="W199" s="145"/>
      <c r="Y199" s="10"/>
      <c r="Z199" s="9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1"/>
      <c r="AP199" s="9"/>
    </row>
    <row r="200" spans="1:42" s="7" customFormat="1" ht="12" x14ac:dyDescent="0.3">
      <c r="A200" s="145">
        <v>1722</v>
      </c>
      <c r="C200" s="9" t="s">
        <v>327</v>
      </c>
      <c r="D200" s="104">
        <f>IFERROR(VLOOKUP($A200,'[10]Trial Blc'!$B$3:O$701,D$1,FALSE),0)</f>
        <v>927686.7</v>
      </c>
      <c r="E200" s="10"/>
      <c r="G200" s="10">
        <f t="shared" si="41"/>
        <v>927686.7</v>
      </c>
      <c r="H200" s="104">
        <f>IFERROR(VLOOKUP($A200,'[10]Trial Blc'!$B$3:S$701,H$1,FALSE),0)</f>
        <v>1154126.7</v>
      </c>
      <c r="I200" s="104">
        <f>IFERROR(VLOOKUP($A200,'[10]Trial Blc'!$B$3:T$701,I$1,FALSE),0)</f>
        <v>1750244.85</v>
      </c>
      <c r="J200" s="104">
        <f>IFERROR(VLOOKUP($A200,'[10]Trial Blc'!$B$3:U$701,J$1,FALSE),0)</f>
        <v>1852369.85</v>
      </c>
      <c r="K200" s="104">
        <f>IFERROR(VLOOKUP($A200,'[10]Trial Blc'!$B$3:V$701,K$1,FALSE),0)</f>
        <v>1877544.85</v>
      </c>
      <c r="L200" s="104">
        <f>IFERROR(VLOOKUP($A200,'[10]Trial Blc'!$B$3:W$701,L$1,FALSE),0)</f>
        <v>1877544.85</v>
      </c>
      <c r="M200" s="104">
        <f>IFERROR(VLOOKUP($A200,'[10]Trial Blc'!$B$3:X$701,M$1,FALSE),0)</f>
        <v>2019000</v>
      </c>
      <c r="N200" s="104">
        <f>IFERROR(VLOOKUP($A200,'[10]Trial Blc'!$B$3:Y$701,N$1,FALSE),0)</f>
        <v>2064900</v>
      </c>
      <c r="O200" s="104">
        <f>IFERROR(VLOOKUP($A200,'[10]Trial Blc'!$B$3:Z$701,O$1,FALSE),0)</f>
        <v>2064900</v>
      </c>
      <c r="P200" s="104">
        <f>IFERROR(VLOOKUP($A200,'[10]Trial Blc'!$B$3:AA$701,P$1,FALSE),0)</f>
        <v>2064900</v>
      </c>
      <c r="Q200" s="104">
        <f>IFERROR(VLOOKUP($A200,'[10]Trial Blc'!$B$3:AB$701,Q$1,FALSE),0)</f>
        <v>2064900</v>
      </c>
      <c r="R200" s="104">
        <f>IFERROR(VLOOKUP($A200,'[10]Trial Blc'!$B$3:AC$701,R$1,FALSE),0)</f>
        <v>2064900</v>
      </c>
      <c r="S200" s="104">
        <f>IFERROR(VLOOKUP($A200,'[10]Trial Blc'!$B$3:AD$701,S$1,FALSE),0)</f>
        <v>2081088</v>
      </c>
      <c r="T200" s="7">
        <f>AVERAGE(G200:S200)</f>
        <v>1835700.4461538459</v>
      </c>
      <c r="U200" s="9"/>
      <c r="W200" s="145"/>
      <c r="Y200" s="10"/>
      <c r="Z200" s="9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1"/>
      <c r="AP200" s="9"/>
    </row>
    <row r="201" spans="1:42" s="7" customFormat="1" ht="12" x14ac:dyDescent="0.3">
      <c r="A201" s="145">
        <v>1726</v>
      </c>
      <c r="C201" s="9" t="s">
        <v>328</v>
      </c>
      <c r="D201" s="104">
        <f>IFERROR(VLOOKUP($A201,'[10]Trial Blc'!$B$3:O$701,D$1,FALSE),0)</f>
        <v>16108.82</v>
      </c>
      <c r="E201" s="10"/>
      <c r="G201" s="10">
        <f t="shared" si="41"/>
        <v>16108.82</v>
      </c>
      <c r="H201" s="104">
        <f>IFERROR(VLOOKUP($A201,'[10]Trial Blc'!$B$3:S$701,H$1,FALSE),0)</f>
        <v>16108.82</v>
      </c>
      <c r="I201" s="104">
        <f>IFERROR(VLOOKUP($A201,'[10]Trial Blc'!$B$3:T$701,I$1,FALSE),0)</f>
        <v>16108.82</v>
      </c>
      <c r="J201" s="104">
        <f>IFERROR(VLOOKUP($A201,'[10]Trial Blc'!$B$3:U$701,J$1,FALSE),0)</f>
        <v>16108.82</v>
      </c>
      <c r="K201" s="104">
        <f>IFERROR(VLOOKUP($A201,'[10]Trial Blc'!$B$3:V$701,K$1,FALSE),0)</f>
        <v>16108.82</v>
      </c>
      <c r="L201" s="104">
        <f>IFERROR(VLOOKUP($A201,'[10]Trial Blc'!$B$3:W$701,L$1,FALSE),0)</f>
        <v>16108.82</v>
      </c>
      <c r="M201" s="104">
        <f>IFERROR(VLOOKUP($A201,'[10]Trial Blc'!$B$3:X$701,M$1,FALSE),0)</f>
        <v>16108.82</v>
      </c>
      <c r="N201" s="104">
        <f>IFERROR(VLOOKUP($A201,'[10]Trial Blc'!$B$3:Y$701,N$1,FALSE),0)</f>
        <v>16108.82</v>
      </c>
      <c r="O201" s="104">
        <f>IFERROR(VLOOKUP($A201,'[10]Trial Blc'!$B$3:Z$701,O$1,FALSE),0)</f>
        <v>16108.82</v>
      </c>
      <c r="P201" s="104">
        <f>IFERROR(VLOOKUP($A201,'[10]Trial Blc'!$B$3:AA$701,P$1,FALSE),0)</f>
        <v>16108.82</v>
      </c>
      <c r="Q201" s="104">
        <f>IFERROR(VLOOKUP($A201,'[10]Trial Blc'!$B$3:AB$701,Q$1,FALSE),0)</f>
        <v>16108.82</v>
      </c>
      <c r="R201" s="104">
        <f>IFERROR(VLOOKUP($A201,'[10]Trial Blc'!$B$3:AC$701,R$1,FALSE),0)</f>
        <v>16108.82</v>
      </c>
      <c r="S201" s="104">
        <f>IFERROR(VLOOKUP($A201,'[10]Trial Blc'!$B$3:AD$701,S$1,FALSE),0)</f>
        <v>16108.82</v>
      </c>
      <c r="T201" s="7">
        <f t="shared" si="42"/>
        <v>16108.820000000005</v>
      </c>
      <c r="U201" s="9"/>
      <c r="W201" s="145"/>
      <c r="Y201" s="10"/>
      <c r="Z201" s="9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1"/>
      <c r="AP201" s="9"/>
    </row>
    <row r="202" spans="1:42" s="7" customFormat="1" ht="12" x14ac:dyDescent="0.3">
      <c r="A202" s="145">
        <v>1732</v>
      </c>
      <c r="C202" s="9" t="s">
        <v>329</v>
      </c>
      <c r="D202" s="104">
        <f>IFERROR(VLOOKUP($A202,'[10]Trial Blc'!$B$3:O$701,D$1,FALSE),0)</f>
        <v>49032</v>
      </c>
      <c r="E202" s="10"/>
      <c r="G202" s="10">
        <f t="shared" si="41"/>
        <v>49032</v>
      </c>
      <c r="H202" s="104">
        <f>IFERROR(VLOOKUP($A202,'[10]Trial Blc'!$B$3:S$701,H$1,FALSE),0)</f>
        <v>49032</v>
      </c>
      <c r="I202" s="104">
        <f>IFERROR(VLOOKUP($A202,'[10]Trial Blc'!$B$3:T$701,I$1,FALSE),0)</f>
        <v>49032</v>
      </c>
      <c r="J202" s="104">
        <f>IFERROR(VLOOKUP($A202,'[10]Trial Blc'!$B$3:U$701,J$1,FALSE),0)</f>
        <v>49032</v>
      </c>
      <c r="K202" s="104">
        <f>IFERROR(VLOOKUP($A202,'[10]Trial Blc'!$B$3:V$701,K$1,FALSE),0)</f>
        <v>49032</v>
      </c>
      <c r="L202" s="104">
        <f>IFERROR(VLOOKUP($A202,'[10]Trial Blc'!$B$3:W$701,L$1,FALSE),0)</f>
        <v>49032</v>
      </c>
      <c r="M202" s="104">
        <f>IFERROR(VLOOKUP($A202,'[10]Trial Blc'!$B$3:X$701,M$1,FALSE),0)</f>
        <v>49032</v>
      </c>
      <c r="N202" s="104">
        <f>IFERROR(VLOOKUP($A202,'[10]Trial Blc'!$B$3:Y$701,N$1,FALSE),0)</f>
        <v>49032</v>
      </c>
      <c r="O202" s="104">
        <f>IFERROR(VLOOKUP($A202,'[10]Trial Blc'!$B$3:Z$701,O$1,FALSE),0)</f>
        <v>49032</v>
      </c>
      <c r="P202" s="104">
        <f>IFERROR(VLOOKUP($A202,'[10]Trial Blc'!$B$3:AA$701,P$1,FALSE),0)</f>
        <v>49032</v>
      </c>
      <c r="Q202" s="104">
        <f>IFERROR(VLOOKUP($A202,'[10]Trial Blc'!$B$3:AB$701,Q$1,FALSE),0)</f>
        <v>49032</v>
      </c>
      <c r="R202" s="104">
        <f>IFERROR(VLOOKUP($A202,'[10]Trial Blc'!$B$3:AC$701,R$1,FALSE),0)</f>
        <v>49032</v>
      </c>
      <c r="S202" s="104">
        <f>IFERROR(VLOOKUP($A202,'[10]Trial Blc'!$B$3:AD$701,S$1,FALSE),0)</f>
        <v>49032</v>
      </c>
      <c r="T202" s="7">
        <f t="shared" si="42"/>
        <v>49032</v>
      </c>
      <c r="U202" s="9"/>
      <c r="W202" s="145"/>
      <c r="Y202" s="10"/>
      <c r="Z202" s="9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1"/>
      <c r="AP202" s="9"/>
    </row>
    <row r="203" spans="1:42" s="7" customFormat="1" ht="12" x14ac:dyDescent="0.3">
      <c r="A203" s="145">
        <v>1739</v>
      </c>
      <c r="C203" s="9" t="s">
        <v>330</v>
      </c>
      <c r="D203" s="104">
        <f>IFERROR(VLOOKUP($A203,'[10]Trial Blc'!$B$3:O$701,D$1,FALSE),0)</f>
        <v>-6588387.4900000012</v>
      </c>
      <c r="E203" s="10"/>
      <c r="G203" s="10">
        <f t="shared" si="41"/>
        <v>-6588387.4900000012</v>
      </c>
      <c r="H203" s="104">
        <f>IFERROR(VLOOKUP($A203,'[10]Trial Blc'!$B$3:S$701,H$1,FALSE),0)</f>
        <v>-6588387.4900000012</v>
      </c>
      <c r="I203" s="104">
        <f>IFERROR(VLOOKUP($A203,'[10]Trial Blc'!$B$3:T$701,I$1,FALSE),0)</f>
        <v>-6588387.4900000012</v>
      </c>
      <c r="J203" s="104">
        <f>IFERROR(VLOOKUP($A203,'[10]Trial Blc'!$B$3:U$701,J$1,FALSE),0)</f>
        <v>-6588387.4900000002</v>
      </c>
      <c r="K203" s="104">
        <f>IFERROR(VLOOKUP($A203,'[10]Trial Blc'!$B$3:V$701,K$1,FALSE),0)</f>
        <v>-6588387.4900000012</v>
      </c>
      <c r="L203" s="104">
        <f>IFERROR(VLOOKUP($A203,'[10]Trial Blc'!$B$3:W$701,L$1,FALSE),0)</f>
        <v>-6588387.4900000012</v>
      </c>
      <c r="M203" s="104">
        <f>IFERROR(VLOOKUP($A203,'[10]Trial Blc'!$B$3:X$701,M$1,FALSE),0)</f>
        <v>-6588387.4900000012</v>
      </c>
      <c r="N203" s="104">
        <f>IFERROR(VLOOKUP($A203,'[10]Trial Blc'!$B$3:Y$701,N$1,FALSE),0)</f>
        <v>-6588387.4900000012</v>
      </c>
      <c r="O203" s="104">
        <f>IFERROR(VLOOKUP($A203,'[10]Trial Blc'!$B$3:Z$701,O$1,FALSE),0)</f>
        <v>-6588387.4900000012</v>
      </c>
      <c r="P203" s="104">
        <f>IFERROR(VLOOKUP($A203,'[10]Trial Blc'!$B$3:AA$701,P$1,FALSE),0)</f>
        <v>-6588387.4900000012</v>
      </c>
      <c r="Q203" s="104">
        <f>IFERROR(VLOOKUP($A203,'[10]Trial Blc'!$B$3:AB$701,Q$1,FALSE),0)</f>
        <v>-6588387.4900000012</v>
      </c>
      <c r="R203" s="104">
        <f>IFERROR(VLOOKUP($A203,'[10]Trial Blc'!$B$3:AC$701,R$1,FALSE),0)</f>
        <v>-6670568.2400000012</v>
      </c>
      <c r="S203" s="104">
        <f>IFERROR(VLOOKUP($A203,'[10]Trial Blc'!$B$3:AD$701,S$1,FALSE),0)</f>
        <v>-9439174.0199999977</v>
      </c>
      <c r="T203" s="7">
        <f t="shared" si="42"/>
        <v>-6814000.3576923078</v>
      </c>
      <c r="U203" s="9"/>
      <c r="W203" s="145"/>
      <c r="Y203" s="10"/>
      <c r="Z203" s="9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1"/>
      <c r="AP203" s="9"/>
    </row>
    <row r="204" spans="1:42" s="7" customFormat="1" x14ac:dyDescent="0.2">
      <c r="A204" s="145"/>
      <c r="C204" s="9"/>
      <c r="D204" s="10"/>
      <c r="E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U204" s="9"/>
      <c r="W204" s="145"/>
      <c r="Y204" s="10"/>
      <c r="Z204" s="9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1"/>
      <c r="AP204" s="9"/>
    </row>
    <row r="205" spans="1:42" s="7" customFormat="1" x14ac:dyDescent="0.2">
      <c r="A205" s="145"/>
      <c r="C205" s="9"/>
      <c r="D205" s="10"/>
      <c r="E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U205" s="10"/>
      <c r="W205" s="145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1"/>
      <c r="AP205" s="10"/>
    </row>
    <row r="206" spans="1:42" s="13" customFormat="1" ht="21" x14ac:dyDescent="0.25">
      <c r="A206" s="153"/>
      <c r="C206" s="64" t="s">
        <v>331</v>
      </c>
      <c r="D206" s="75">
        <f>SUM(D189:D205)</f>
        <v>1149125.1199999992</v>
      </c>
      <c r="E206" s="75"/>
      <c r="G206" s="75">
        <f>SUM(G189:G205)</f>
        <v>1149125.1199999992</v>
      </c>
      <c r="H206" s="75">
        <f>SUM(H189:H205)</f>
        <v>1421859.3399999999</v>
      </c>
      <c r="I206" s="75">
        <f>SUM(I189:I205)</f>
        <v>2134581.1799999988</v>
      </c>
      <c r="J206" s="75">
        <f t="shared" ref="J206:R206" si="43">SUM(J189:J205)</f>
        <v>2291383.7999999989</v>
      </c>
      <c r="K206" s="75">
        <f t="shared" si="43"/>
        <v>2345138.3899999997</v>
      </c>
      <c r="L206" s="75">
        <f t="shared" si="43"/>
        <v>2369210.0899999989</v>
      </c>
      <c r="M206" s="75">
        <f t="shared" si="43"/>
        <v>2553129.1499999994</v>
      </c>
      <c r="N206" s="75">
        <f t="shared" si="43"/>
        <v>2624985.169999999</v>
      </c>
      <c r="O206" s="75">
        <f t="shared" si="43"/>
        <v>2652932.0199999986</v>
      </c>
      <c r="P206" s="75">
        <f t="shared" si="43"/>
        <v>2679933.8599999985</v>
      </c>
      <c r="Q206" s="75">
        <f t="shared" si="43"/>
        <v>2739502.5699999994</v>
      </c>
      <c r="R206" s="75">
        <f t="shared" si="43"/>
        <v>2727455.1199999982</v>
      </c>
      <c r="S206" s="75">
        <f>SUM(S189:S205)</f>
        <v>-21578.29999999702</v>
      </c>
      <c r="T206" s="8">
        <f>AVERAGE(G206:S206)</f>
        <v>2128281.3469230761</v>
      </c>
      <c r="U206" s="75">
        <f>SUM(U189:U205)</f>
        <v>0</v>
      </c>
      <c r="V206" s="8"/>
      <c r="W206" s="153"/>
      <c r="Y206" s="66"/>
      <c r="Z206" s="75">
        <f>SUM(Z189:Z205)</f>
        <v>0</v>
      </c>
      <c r="AA206" s="75"/>
      <c r="AB206" s="75">
        <f>SUM(AB189:AB205)</f>
        <v>0</v>
      </c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P206" s="75">
        <f>SUM(AP189:AP205)</f>
        <v>0</v>
      </c>
    </row>
    <row r="207" spans="1:42" x14ac:dyDescent="0.2">
      <c r="A207" s="161"/>
      <c r="D207" s="30"/>
      <c r="E207" s="30"/>
      <c r="G207" s="30"/>
      <c r="U207" s="28"/>
      <c r="W207" s="161"/>
      <c r="AA207" s="30"/>
      <c r="AB207" s="30"/>
    </row>
    <row r="208" spans="1:42" s="33" customFormat="1" x14ac:dyDescent="0.2">
      <c r="A208" s="162"/>
      <c r="B208" s="38" t="s">
        <v>131</v>
      </c>
      <c r="D208" s="34"/>
      <c r="E208" s="34"/>
      <c r="G208" s="3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U208" s="34"/>
      <c r="W208" s="162" t="s">
        <v>270</v>
      </c>
      <c r="X208" s="35" t="s">
        <v>270</v>
      </c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6"/>
      <c r="AP208" s="34"/>
    </row>
    <row r="209" spans="1:42" s="33" customFormat="1" x14ac:dyDescent="0.2">
      <c r="A209" s="162"/>
      <c r="B209" s="38" t="s">
        <v>132</v>
      </c>
      <c r="D209" s="34"/>
      <c r="E209" s="34"/>
      <c r="G209" s="10">
        <f>SUM(D209:F209)</f>
        <v>0</v>
      </c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U209" s="34"/>
      <c r="W209" s="162" t="s">
        <v>311</v>
      </c>
      <c r="X209" s="37" t="s">
        <v>311</v>
      </c>
      <c r="Y209" s="34"/>
      <c r="Z209" s="34"/>
      <c r="AA209" s="34"/>
      <c r="AB209" s="34">
        <f>SUM(Y209:AA209)</f>
        <v>0</v>
      </c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6"/>
      <c r="AP209" s="34"/>
    </row>
    <row r="210" spans="1:42" s="33" customFormat="1" x14ac:dyDescent="0.2">
      <c r="A210" s="162"/>
      <c r="B210" s="38" t="s">
        <v>133</v>
      </c>
      <c r="C210" s="38"/>
      <c r="D210" s="34"/>
      <c r="E210" s="34"/>
      <c r="G210" s="3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U210" s="34">
        <f>-U206</f>
        <v>0</v>
      </c>
      <c r="W210" s="162"/>
      <c r="X210" s="35"/>
      <c r="Y210" s="34"/>
      <c r="Z210" s="34">
        <f>-Z206</f>
        <v>0</v>
      </c>
      <c r="AA210" s="34">
        <f>-AA206</f>
        <v>0</v>
      </c>
      <c r="AB210" s="34">
        <f>SUM(Y210:AA210)</f>
        <v>0</v>
      </c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6"/>
      <c r="AP210" s="34">
        <f>-AP206</f>
        <v>0</v>
      </c>
    </row>
    <row r="211" spans="1:42" s="33" customFormat="1" x14ac:dyDescent="0.2">
      <c r="A211" s="162"/>
      <c r="B211" s="76" t="s">
        <v>312</v>
      </c>
      <c r="D211" s="34"/>
      <c r="E211" s="34"/>
      <c r="G211" s="34">
        <f>+G206-G209-G210</f>
        <v>1149125.1199999992</v>
      </c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U211" s="34">
        <f>+U206-U209+U210</f>
        <v>0</v>
      </c>
      <c r="W211" s="162" t="s">
        <v>313</v>
      </c>
      <c r="X211" s="35" t="s">
        <v>313</v>
      </c>
      <c r="Y211" s="34">
        <f>+Y204-Y209</f>
        <v>0</v>
      </c>
      <c r="Z211" s="34">
        <f>+Z206-Z209+Z210</f>
        <v>0</v>
      </c>
      <c r="AA211" s="34"/>
      <c r="AB211" s="34">
        <f>+AB206-AB209+AB210</f>
        <v>0</v>
      </c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>
        <f>+AN204-AN209</f>
        <v>0</v>
      </c>
      <c r="AO211" s="36"/>
      <c r="AP211" s="34">
        <f>+AP206-AP209+AP210</f>
        <v>0</v>
      </c>
    </row>
    <row r="212" spans="1:42" x14ac:dyDescent="0.2">
      <c r="A212" s="161"/>
      <c r="D212" s="30"/>
      <c r="E212" s="30"/>
      <c r="G212" s="30"/>
      <c r="W212" s="161"/>
      <c r="AA212" s="30"/>
      <c r="AB212" s="30"/>
    </row>
    <row r="213" spans="1:42" x14ac:dyDescent="0.2">
      <c r="A213" s="161"/>
      <c r="D213" s="30"/>
      <c r="E213" s="30"/>
      <c r="G213" s="30"/>
      <c r="W213" s="161"/>
      <c r="AA213" s="30"/>
      <c r="AB213" s="30"/>
    </row>
    <row r="214" spans="1:42" x14ac:dyDescent="0.2">
      <c r="A214" s="161"/>
      <c r="D214" s="30"/>
      <c r="E214" s="30"/>
      <c r="G214" s="30"/>
      <c r="W214" s="161"/>
      <c r="AA214" s="30"/>
      <c r="AB214" s="30"/>
    </row>
    <row r="215" spans="1:42" x14ac:dyDescent="0.2">
      <c r="A215" s="161"/>
      <c r="D215" s="30"/>
      <c r="E215" s="30"/>
      <c r="G215" s="30"/>
      <c r="W215" s="161"/>
      <c r="AA215" s="30"/>
      <c r="AB215" s="30"/>
    </row>
    <row r="216" spans="1:42" x14ac:dyDescent="0.2">
      <c r="A216" s="161"/>
      <c r="D216" s="30"/>
      <c r="E216" s="30"/>
      <c r="F216" s="30"/>
      <c r="G216" s="30"/>
      <c r="T216" s="30"/>
      <c r="U216" s="30"/>
      <c r="V216" s="30"/>
      <c r="W216" s="161"/>
      <c r="AA216" s="30"/>
      <c r="AB216" s="30"/>
    </row>
    <row r="217" spans="1:42" x14ac:dyDescent="0.2">
      <c r="A217" s="161"/>
      <c r="D217" s="30"/>
      <c r="E217" s="30"/>
      <c r="G217" s="30"/>
      <c r="W217" s="161"/>
      <c r="AA217" s="30"/>
      <c r="AB217" s="30"/>
    </row>
    <row r="218" spans="1:42" x14ac:dyDescent="0.2">
      <c r="A218" s="161"/>
      <c r="D218" s="30"/>
      <c r="E218" s="30"/>
      <c r="G218" s="30"/>
      <c r="W218" s="161"/>
      <c r="AA218" s="30"/>
      <c r="AB218" s="30"/>
    </row>
    <row r="219" spans="1:42" x14ac:dyDescent="0.2">
      <c r="A219" s="161"/>
      <c r="D219" s="30"/>
      <c r="E219" s="30"/>
      <c r="G219" s="30"/>
      <c r="W219" s="161"/>
      <c r="AA219" s="30"/>
      <c r="AB219" s="30"/>
    </row>
    <row r="220" spans="1:42" x14ac:dyDescent="0.2">
      <c r="A220" s="161"/>
      <c r="D220" s="30"/>
      <c r="E220" s="30"/>
      <c r="G220" s="30"/>
      <c r="W220" s="161"/>
      <c r="AA220" s="30"/>
      <c r="AB220" s="30"/>
    </row>
    <row r="221" spans="1:42" x14ac:dyDescent="0.2">
      <c r="A221" s="161"/>
      <c r="D221" s="30"/>
      <c r="E221" s="30"/>
      <c r="G221" s="30"/>
      <c r="W221" s="161"/>
      <c r="AA221" s="30"/>
      <c r="AB221" s="30"/>
    </row>
    <row r="222" spans="1:42" x14ac:dyDescent="0.2">
      <c r="A222" s="161"/>
      <c r="D222" s="30"/>
      <c r="E222" s="30"/>
      <c r="G222" s="30"/>
      <c r="W222" s="161"/>
      <c r="AA222" s="30"/>
      <c r="AB222" s="30"/>
    </row>
    <row r="223" spans="1:42" x14ac:dyDescent="0.2">
      <c r="A223" s="161"/>
      <c r="D223" s="30"/>
      <c r="E223" s="30"/>
      <c r="G223" s="30"/>
      <c r="W223" s="161"/>
      <c r="AA223" s="30"/>
      <c r="AB223" s="30"/>
    </row>
    <row r="224" spans="1:42" x14ac:dyDescent="0.2">
      <c r="A224" s="161"/>
      <c r="D224" s="30"/>
      <c r="E224" s="30"/>
      <c r="G224" s="30"/>
      <c r="W224" s="161"/>
      <c r="AA224" s="30"/>
      <c r="AB224" s="30"/>
    </row>
    <row r="225" spans="1:28" x14ac:dyDescent="0.2">
      <c r="A225" s="161"/>
      <c r="D225" s="30"/>
      <c r="E225" s="30"/>
      <c r="G225" s="30"/>
      <c r="W225" s="161"/>
      <c r="AA225" s="30"/>
      <c r="AB225" s="30"/>
    </row>
    <row r="226" spans="1:28" x14ac:dyDescent="0.2">
      <c r="A226" s="161"/>
      <c r="D226" s="30"/>
      <c r="E226" s="30"/>
      <c r="G226" s="30"/>
      <c r="W226" s="161"/>
      <c r="AA226" s="30"/>
      <c r="AB226" s="30"/>
    </row>
    <row r="227" spans="1:28" x14ac:dyDescent="0.2">
      <c r="A227" s="161"/>
      <c r="D227" s="30"/>
      <c r="E227" s="30"/>
      <c r="G227" s="30"/>
      <c r="W227" s="161"/>
      <c r="AA227" s="30"/>
      <c r="AB227" s="30"/>
    </row>
    <row r="228" spans="1:28" x14ac:dyDescent="0.2">
      <c r="A228" s="161"/>
      <c r="D228" s="30"/>
      <c r="E228" s="30"/>
      <c r="G228" s="30"/>
      <c r="W228" s="161"/>
      <c r="AA228" s="30"/>
      <c r="AB228" s="30"/>
    </row>
    <row r="229" spans="1:28" x14ac:dyDescent="0.2">
      <c r="A229" s="161"/>
      <c r="D229" s="30"/>
      <c r="E229" s="30"/>
      <c r="G229" s="30"/>
      <c r="W229" s="161"/>
      <c r="AA229" s="30"/>
      <c r="AB229" s="30"/>
    </row>
    <row r="230" spans="1:28" x14ac:dyDescent="0.2">
      <c r="A230" s="161"/>
      <c r="D230" s="30"/>
      <c r="E230" s="30"/>
      <c r="G230" s="30"/>
      <c r="W230" s="161"/>
      <c r="AA230" s="30"/>
      <c r="AB230" s="30"/>
    </row>
    <row r="231" spans="1:28" x14ac:dyDescent="0.2">
      <c r="A231" s="161"/>
      <c r="D231" s="30"/>
      <c r="E231" s="30"/>
      <c r="G231" s="30"/>
      <c r="W231" s="161"/>
      <c r="AA231" s="30"/>
      <c r="AB231" s="30"/>
    </row>
    <row r="232" spans="1:28" x14ac:dyDescent="0.2">
      <c r="A232" s="161"/>
      <c r="D232" s="30"/>
      <c r="E232" s="30"/>
      <c r="G232" s="30"/>
      <c r="W232" s="161"/>
      <c r="AA232" s="30"/>
      <c r="AB232" s="30"/>
    </row>
    <row r="233" spans="1:28" x14ac:dyDescent="0.2">
      <c r="A233" s="161"/>
      <c r="D233" s="30"/>
      <c r="E233" s="30"/>
      <c r="G233" s="30"/>
      <c r="W233" s="161"/>
      <c r="AA233" s="30"/>
      <c r="AB233" s="30"/>
    </row>
    <row r="234" spans="1:28" x14ac:dyDescent="0.2">
      <c r="A234" s="161"/>
      <c r="D234" s="30"/>
      <c r="E234" s="30"/>
      <c r="G234" s="30"/>
      <c r="W234" s="161"/>
      <c r="AA234" s="30"/>
      <c r="AB234" s="30"/>
    </row>
    <row r="235" spans="1:28" x14ac:dyDescent="0.2">
      <c r="A235" s="161"/>
      <c r="D235" s="30"/>
      <c r="E235" s="30"/>
      <c r="G235" s="30"/>
      <c r="W235" s="161"/>
      <c r="AA235" s="30"/>
      <c r="AB235" s="30"/>
    </row>
    <row r="236" spans="1:28" x14ac:dyDescent="0.2">
      <c r="A236" s="161"/>
      <c r="D236" s="30"/>
      <c r="E236" s="30"/>
      <c r="G236" s="30"/>
      <c r="W236" s="161"/>
      <c r="AA236" s="30"/>
      <c r="AB236" s="30"/>
    </row>
    <row r="237" spans="1:28" x14ac:dyDescent="0.2">
      <c r="A237" s="161"/>
      <c r="D237" s="30"/>
      <c r="E237" s="30"/>
      <c r="G237" s="30"/>
      <c r="W237" s="161"/>
      <c r="AA237" s="30"/>
      <c r="AB237" s="30"/>
    </row>
    <row r="238" spans="1:28" x14ac:dyDescent="0.2">
      <c r="A238" s="161"/>
      <c r="D238" s="30"/>
      <c r="E238" s="30"/>
      <c r="G238" s="30"/>
      <c r="W238" s="161"/>
      <c r="AA238" s="30"/>
      <c r="AB238" s="30"/>
    </row>
    <row r="239" spans="1:28" x14ac:dyDescent="0.2">
      <c r="D239" s="30"/>
      <c r="E239" s="30"/>
      <c r="G239" s="30"/>
      <c r="AA239" s="30"/>
      <c r="AB239" s="30"/>
    </row>
    <row r="240" spans="1:28" x14ac:dyDescent="0.2">
      <c r="D240" s="30"/>
      <c r="E240" s="30"/>
      <c r="G240" s="30"/>
      <c r="AA240" s="30"/>
      <c r="AB240" s="30"/>
    </row>
    <row r="241" spans="4:28" x14ac:dyDescent="0.2">
      <c r="D241" s="30"/>
      <c r="E241" s="30"/>
      <c r="G241" s="30"/>
      <c r="AA241" s="30"/>
      <c r="AB241" s="30"/>
    </row>
    <row r="242" spans="4:28" x14ac:dyDescent="0.2">
      <c r="D242" s="30"/>
      <c r="E242" s="30"/>
      <c r="G242" s="30"/>
      <c r="AA242" s="30"/>
      <c r="AB242" s="30"/>
    </row>
    <row r="243" spans="4:28" x14ac:dyDescent="0.2">
      <c r="D243" s="30"/>
      <c r="E243" s="30"/>
      <c r="G243" s="30"/>
      <c r="AA243" s="30"/>
      <c r="AB243" s="30"/>
    </row>
    <row r="244" spans="4:28" x14ac:dyDescent="0.2">
      <c r="D244" s="30"/>
      <c r="E244" s="30"/>
      <c r="G244" s="30"/>
      <c r="AA244" s="30"/>
      <c r="AB244" s="30"/>
    </row>
    <row r="245" spans="4:28" x14ac:dyDescent="0.2">
      <c r="D245" s="30"/>
      <c r="E245" s="30"/>
      <c r="G245" s="30"/>
      <c r="AA245" s="30"/>
      <c r="AB245" s="30"/>
    </row>
    <row r="246" spans="4:28" x14ac:dyDescent="0.2">
      <c r="D246" s="30"/>
      <c r="E246" s="30"/>
      <c r="G246" s="30"/>
      <c r="AA246" s="30"/>
      <c r="AB246" s="30"/>
    </row>
    <row r="247" spans="4:28" x14ac:dyDescent="0.2">
      <c r="D247" s="30"/>
      <c r="E247" s="30"/>
      <c r="G247" s="30"/>
      <c r="AA247" s="30"/>
      <c r="AB247" s="30"/>
    </row>
    <row r="248" spans="4:28" x14ac:dyDescent="0.2">
      <c r="D248" s="30"/>
      <c r="E248" s="30"/>
      <c r="G248" s="30"/>
      <c r="AA248" s="30"/>
      <c r="AB248" s="30"/>
    </row>
    <row r="249" spans="4:28" x14ac:dyDescent="0.2">
      <c r="D249" s="30"/>
      <c r="E249" s="30"/>
      <c r="G249" s="30"/>
      <c r="AA249" s="30"/>
      <c r="AB249" s="30"/>
    </row>
    <row r="250" spans="4:28" x14ac:dyDescent="0.2">
      <c r="D250" s="30"/>
      <c r="E250" s="30"/>
      <c r="G250" s="30"/>
      <c r="AA250" s="30"/>
      <c r="AB250" s="30"/>
    </row>
    <row r="251" spans="4:28" x14ac:dyDescent="0.2">
      <c r="D251" s="30"/>
      <c r="E251" s="30"/>
      <c r="G251" s="30"/>
      <c r="AA251" s="30"/>
      <c r="AB251" s="30"/>
    </row>
    <row r="252" spans="4:28" x14ac:dyDescent="0.2">
      <c r="D252" s="30"/>
      <c r="E252" s="30"/>
      <c r="G252" s="30"/>
      <c r="AA252" s="30"/>
      <c r="AB252" s="30"/>
    </row>
    <row r="253" spans="4:28" x14ac:dyDescent="0.2">
      <c r="D253" s="30"/>
      <c r="E253" s="30"/>
      <c r="G253" s="30"/>
      <c r="AA253" s="30"/>
      <c r="AB253" s="30"/>
    </row>
    <row r="254" spans="4:28" x14ac:dyDescent="0.2">
      <c r="D254" s="30"/>
      <c r="E254" s="30"/>
      <c r="G254" s="30"/>
      <c r="AA254" s="30"/>
      <c r="AB254" s="30"/>
    </row>
    <row r="255" spans="4:28" x14ac:dyDescent="0.2">
      <c r="D255" s="30"/>
      <c r="E255" s="30"/>
      <c r="G255" s="30"/>
      <c r="AA255" s="30"/>
      <c r="AB255" s="30"/>
    </row>
    <row r="256" spans="4:28" x14ac:dyDescent="0.2">
      <c r="D256" s="30"/>
      <c r="E256" s="30"/>
      <c r="G256" s="30"/>
      <c r="AA256" s="30"/>
      <c r="AB256" s="30"/>
    </row>
    <row r="257" spans="4:28" x14ac:dyDescent="0.2">
      <c r="D257" s="30"/>
      <c r="E257" s="30"/>
      <c r="G257" s="30"/>
      <c r="AA257" s="30"/>
      <c r="AB257" s="30"/>
    </row>
    <row r="258" spans="4:28" x14ac:dyDescent="0.2">
      <c r="D258" s="30"/>
      <c r="E258" s="30"/>
      <c r="G258" s="30"/>
      <c r="AA258" s="30"/>
      <c r="AB258" s="30"/>
    </row>
    <row r="259" spans="4:28" x14ac:dyDescent="0.2">
      <c r="D259" s="30"/>
      <c r="E259" s="30"/>
      <c r="G259" s="30"/>
      <c r="AA259" s="30"/>
      <c r="AB259" s="30"/>
    </row>
    <row r="260" spans="4:28" x14ac:dyDescent="0.2">
      <c r="D260" s="30"/>
      <c r="E260" s="30"/>
      <c r="G260" s="30"/>
      <c r="AA260" s="30"/>
      <c r="AB260" s="30"/>
    </row>
    <row r="261" spans="4:28" x14ac:dyDescent="0.2">
      <c r="D261" s="30"/>
      <c r="E261" s="30"/>
      <c r="G261" s="30"/>
      <c r="AA261" s="30"/>
      <c r="AB261" s="30"/>
    </row>
    <row r="262" spans="4:28" x14ac:dyDescent="0.2">
      <c r="D262" s="30"/>
      <c r="E262" s="30"/>
      <c r="G262" s="30"/>
      <c r="AA262" s="30"/>
      <c r="AB262" s="30"/>
    </row>
    <row r="263" spans="4:28" x14ac:dyDescent="0.2">
      <c r="D263" s="30"/>
      <c r="E263" s="30"/>
      <c r="G263" s="30"/>
      <c r="AA263" s="30"/>
      <c r="AB263" s="30"/>
    </row>
    <row r="264" spans="4:28" x14ac:dyDescent="0.2">
      <c r="D264" s="30"/>
      <c r="E264" s="30"/>
      <c r="G264" s="30"/>
      <c r="AA264" s="30"/>
      <c r="AB264" s="30"/>
    </row>
    <row r="265" spans="4:28" x14ac:dyDescent="0.2">
      <c r="D265" s="30"/>
      <c r="E265" s="30"/>
      <c r="G265" s="30"/>
      <c r="AA265" s="30"/>
      <c r="AB265" s="30"/>
    </row>
    <row r="266" spans="4:28" x14ac:dyDescent="0.2">
      <c r="D266" s="30"/>
      <c r="E266" s="30"/>
      <c r="G266" s="30"/>
      <c r="AA266" s="30"/>
      <c r="AB266" s="30"/>
    </row>
    <row r="267" spans="4:28" x14ac:dyDescent="0.2">
      <c r="D267" s="30"/>
      <c r="E267" s="30"/>
      <c r="G267" s="30"/>
      <c r="AA267" s="30"/>
      <c r="AB267" s="30"/>
    </row>
    <row r="268" spans="4:28" x14ac:dyDescent="0.2">
      <c r="D268" s="30"/>
      <c r="E268" s="30"/>
      <c r="G268" s="30"/>
      <c r="AA268" s="30"/>
      <c r="AB268" s="30"/>
    </row>
    <row r="269" spans="4:28" x14ac:dyDescent="0.2">
      <c r="D269" s="30"/>
      <c r="E269" s="30"/>
      <c r="G269" s="30"/>
      <c r="AA269" s="30"/>
      <c r="AB269" s="30"/>
    </row>
    <row r="270" spans="4:28" x14ac:dyDescent="0.2">
      <c r="D270" s="30"/>
      <c r="E270" s="30"/>
      <c r="G270" s="30"/>
      <c r="AA270" s="30"/>
      <c r="AB270" s="30"/>
    </row>
    <row r="271" spans="4:28" x14ac:dyDescent="0.2">
      <c r="D271" s="30"/>
      <c r="E271" s="30"/>
      <c r="G271" s="30"/>
      <c r="AA271" s="30"/>
      <c r="AB271" s="30"/>
    </row>
    <row r="272" spans="4:28" x14ac:dyDescent="0.2">
      <c r="D272" s="30"/>
      <c r="E272" s="30"/>
      <c r="G272" s="30"/>
      <c r="AA272" s="30"/>
      <c r="AB272" s="30"/>
    </row>
    <row r="273" spans="4:28" x14ac:dyDescent="0.2">
      <c r="D273" s="30"/>
      <c r="E273" s="30"/>
      <c r="G273" s="30"/>
      <c r="AA273" s="30"/>
      <c r="AB273" s="30"/>
    </row>
    <row r="274" spans="4:28" x14ac:dyDescent="0.2">
      <c r="D274" s="30"/>
      <c r="E274" s="30"/>
      <c r="G274" s="30"/>
      <c r="AA274" s="30"/>
      <c r="AB274" s="30"/>
    </row>
    <row r="275" spans="4:28" x14ac:dyDescent="0.2">
      <c r="D275" s="30"/>
      <c r="E275" s="30"/>
      <c r="G275" s="30"/>
      <c r="AA275" s="30"/>
      <c r="AB275" s="30"/>
    </row>
    <row r="276" spans="4:28" x14ac:dyDescent="0.2">
      <c r="D276" s="30"/>
      <c r="E276" s="30"/>
      <c r="G276" s="30"/>
      <c r="AA276" s="30"/>
      <c r="AB276" s="30"/>
    </row>
    <row r="277" spans="4:28" x14ac:dyDescent="0.2">
      <c r="D277" s="30"/>
      <c r="E277" s="30"/>
      <c r="G277" s="30"/>
      <c r="AA277" s="30"/>
      <c r="AB277" s="30"/>
    </row>
    <row r="278" spans="4:28" x14ac:dyDescent="0.2">
      <c r="D278" s="30"/>
      <c r="E278" s="30"/>
      <c r="G278" s="30"/>
      <c r="AA278" s="30"/>
      <c r="AB278" s="30"/>
    </row>
    <row r="279" spans="4:28" x14ac:dyDescent="0.2">
      <c r="D279" s="30"/>
      <c r="E279" s="30"/>
      <c r="G279" s="30"/>
      <c r="AA279" s="30"/>
      <c r="AB279" s="30"/>
    </row>
    <row r="280" spans="4:28" x14ac:dyDescent="0.2">
      <c r="D280" s="30"/>
      <c r="E280" s="30"/>
      <c r="G280" s="30"/>
      <c r="AA280" s="30"/>
      <c r="AB280" s="30"/>
    </row>
    <row r="281" spans="4:28" x14ac:dyDescent="0.2">
      <c r="D281" s="30"/>
      <c r="E281" s="30"/>
      <c r="G281" s="30"/>
      <c r="AA281" s="30"/>
      <c r="AB281" s="30"/>
    </row>
    <row r="282" spans="4:28" x14ac:dyDescent="0.2">
      <c r="D282" s="30"/>
      <c r="E282" s="30"/>
      <c r="G282" s="30"/>
      <c r="AA282" s="30"/>
      <c r="AB282" s="30"/>
    </row>
    <row r="283" spans="4:28" x14ac:dyDescent="0.2">
      <c r="D283" s="30"/>
      <c r="E283" s="30"/>
      <c r="G283" s="30"/>
      <c r="AA283" s="30"/>
      <c r="AB283" s="30"/>
    </row>
    <row r="284" spans="4:28" x14ac:dyDescent="0.2">
      <c r="D284" s="30"/>
      <c r="E284" s="30"/>
      <c r="G284" s="30"/>
      <c r="AA284" s="30"/>
      <c r="AB284" s="30"/>
    </row>
    <row r="285" spans="4:28" x14ac:dyDescent="0.2">
      <c r="D285" s="30"/>
      <c r="E285" s="30"/>
      <c r="G285" s="30"/>
      <c r="AA285" s="30"/>
      <c r="AB285" s="30"/>
    </row>
    <row r="286" spans="4:28" x14ac:dyDescent="0.2">
      <c r="D286" s="30"/>
      <c r="E286" s="30"/>
      <c r="G286" s="30"/>
      <c r="AA286" s="30"/>
      <c r="AB286" s="30"/>
    </row>
    <row r="287" spans="4:28" x14ac:dyDescent="0.2">
      <c r="D287" s="30"/>
      <c r="E287" s="30"/>
      <c r="G287" s="30"/>
      <c r="AA287" s="30"/>
      <c r="AB287" s="30"/>
    </row>
    <row r="288" spans="4:28" x14ac:dyDescent="0.2">
      <c r="D288" s="30"/>
      <c r="E288" s="30"/>
      <c r="G288" s="30"/>
      <c r="AA288" s="30"/>
      <c r="AB288" s="30"/>
    </row>
    <row r="289" spans="4:28" x14ac:dyDescent="0.2">
      <c r="D289" s="30"/>
      <c r="E289" s="30"/>
      <c r="G289" s="30"/>
      <c r="AA289" s="30"/>
      <c r="AB289" s="30"/>
    </row>
    <row r="290" spans="4:28" x14ac:dyDescent="0.2">
      <c r="D290" s="30"/>
      <c r="E290" s="30"/>
      <c r="G290" s="30"/>
      <c r="AA290" s="30"/>
      <c r="AB290" s="30"/>
    </row>
    <row r="291" spans="4:28" x14ac:dyDescent="0.2">
      <c r="D291" s="30"/>
      <c r="E291" s="30"/>
      <c r="G291" s="30"/>
      <c r="AA291" s="30"/>
      <c r="AB291" s="30"/>
    </row>
    <row r="292" spans="4:28" x14ac:dyDescent="0.2">
      <c r="D292" s="30"/>
      <c r="E292" s="30"/>
      <c r="G292" s="30"/>
      <c r="AA292" s="30"/>
      <c r="AB292" s="30"/>
    </row>
    <row r="293" spans="4:28" x14ac:dyDescent="0.2">
      <c r="D293" s="30"/>
      <c r="E293" s="30"/>
      <c r="G293" s="30"/>
      <c r="AA293" s="30"/>
      <c r="AB293" s="30"/>
    </row>
    <row r="294" spans="4:28" x14ac:dyDescent="0.2">
      <c r="D294" s="30"/>
      <c r="E294" s="30"/>
      <c r="G294" s="30"/>
      <c r="AA294" s="30"/>
      <c r="AB294" s="30"/>
    </row>
    <row r="295" spans="4:28" x14ac:dyDescent="0.2">
      <c r="D295" s="30"/>
      <c r="E295" s="30"/>
      <c r="G295" s="30"/>
      <c r="AA295" s="30"/>
      <c r="AB295" s="30"/>
    </row>
    <row r="296" spans="4:28" x14ac:dyDescent="0.2">
      <c r="D296" s="30"/>
      <c r="E296" s="30"/>
      <c r="G296" s="30"/>
      <c r="AA296" s="30"/>
      <c r="AB296" s="30"/>
    </row>
    <row r="297" spans="4:28" x14ac:dyDescent="0.2">
      <c r="D297" s="30"/>
      <c r="E297" s="30"/>
      <c r="G297" s="30"/>
      <c r="AA297" s="30"/>
      <c r="AB297" s="30"/>
    </row>
    <row r="298" spans="4:28" x14ac:dyDescent="0.2">
      <c r="D298" s="30"/>
      <c r="E298" s="30"/>
      <c r="G298" s="30"/>
      <c r="AA298" s="30"/>
      <c r="AB298" s="30"/>
    </row>
    <row r="299" spans="4:28" x14ac:dyDescent="0.2">
      <c r="D299" s="30"/>
      <c r="E299" s="30"/>
      <c r="G299" s="30"/>
      <c r="AA299" s="30"/>
      <c r="AB299" s="30"/>
    </row>
    <row r="300" spans="4:28" x14ac:dyDescent="0.2">
      <c r="D300" s="30"/>
      <c r="E300" s="30"/>
      <c r="G300" s="30"/>
      <c r="AA300" s="30"/>
      <c r="AB300" s="30"/>
    </row>
    <row r="301" spans="4:28" x14ac:dyDescent="0.2">
      <c r="D301" s="30"/>
      <c r="E301" s="30"/>
      <c r="G301" s="30"/>
      <c r="AA301" s="30"/>
      <c r="AB301" s="30"/>
    </row>
    <row r="302" spans="4:28" x14ac:dyDescent="0.2">
      <c r="D302" s="30"/>
      <c r="E302" s="30"/>
      <c r="G302" s="30"/>
      <c r="AA302" s="30"/>
      <c r="AB302" s="30"/>
    </row>
    <row r="303" spans="4:28" x14ac:dyDescent="0.2">
      <c r="D303" s="30"/>
      <c r="E303" s="30"/>
      <c r="G303" s="30"/>
      <c r="AA303" s="30"/>
      <c r="AB303" s="30"/>
    </row>
    <row r="304" spans="4:28" x14ac:dyDescent="0.2">
      <c r="D304" s="30"/>
      <c r="E304" s="30"/>
      <c r="G304" s="30"/>
      <c r="AA304" s="30"/>
      <c r="AB304" s="30"/>
    </row>
    <row r="305" spans="4:28" x14ac:dyDescent="0.2">
      <c r="D305" s="30"/>
      <c r="E305" s="30"/>
      <c r="G305" s="30"/>
      <c r="AA305" s="30"/>
      <c r="AB305" s="30"/>
    </row>
    <row r="306" spans="4:28" x14ac:dyDescent="0.2">
      <c r="D306" s="30"/>
      <c r="E306" s="30"/>
      <c r="G306" s="30"/>
      <c r="AA306" s="30"/>
      <c r="AB306" s="30"/>
    </row>
    <row r="307" spans="4:28" x14ac:dyDescent="0.2">
      <c r="D307" s="30"/>
      <c r="E307" s="30"/>
      <c r="G307" s="30"/>
      <c r="AA307" s="30"/>
      <c r="AB307" s="30"/>
    </row>
    <row r="308" spans="4:28" x14ac:dyDescent="0.2">
      <c r="D308" s="30"/>
      <c r="E308" s="30"/>
      <c r="G308" s="30"/>
      <c r="AA308" s="30"/>
      <c r="AB308" s="30"/>
    </row>
    <row r="309" spans="4:28" x14ac:dyDescent="0.2">
      <c r="D309" s="30"/>
      <c r="E309" s="30"/>
      <c r="G309" s="30"/>
      <c r="AA309" s="30"/>
      <c r="AB309" s="30"/>
    </row>
    <row r="310" spans="4:28" x14ac:dyDescent="0.2">
      <c r="D310" s="30"/>
      <c r="E310" s="30"/>
      <c r="G310" s="30"/>
      <c r="AA310" s="30"/>
      <c r="AB310" s="30"/>
    </row>
    <row r="311" spans="4:28" x14ac:dyDescent="0.2">
      <c r="D311" s="30"/>
      <c r="E311" s="30"/>
      <c r="G311" s="30"/>
      <c r="AA311" s="30"/>
      <c r="AB311" s="30"/>
    </row>
    <row r="312" spans="4:28" x14ac:dyDescent="0.2">
      <c r="D312" s="30"/>
      <c r="E312" s="30"/>
      <c r="G312" s="30"/>
      <c r="AA312" s="30"/>
      <c r="AB312" s="30"/>
    </row>
    <row r="313" spans="4:28" x14ac:dyDescent="0.2">
      <c r="D313" s="30"/>
      <c r="E313" s="30"/>
      <c r="G313" s="30"/>
      <c r="AA313" s="30"/>
      <c r="AB313" s="30"/>
    </row>
    <row r="314" spans="4:28" x14ac:dyDescent="0.2">
      <c r="D314" s="30"/>
      <c r="E314" s="30"/>
      <c r="G314" s="30"/>
      <c r="AA314" s="30"/>
      <c r="AB314" s="30"/>
    </row>
    <row r="315" spans="4:28" x14ac:dyDescent="0.2">
      <c r="D315" s="30"/>
      <c r="E315" s="30"/>
      <c r="G315" s="30"/>
      <c r="AA315" s="30"/>
      <c r="AB315" s="30"/>
    </row>
    <row r="316" spans="4:28" x14ac:dyDescent="0.2">
      <c r="D316" s="30"/>
      <c r="E316" s="30"/>
      <c r="G316" s="30"/>
      <c r="AA316" s="30"/>
      <c r="AB316" s="30"/>
    </row>
    <row r="317" spans="4:28" x14ac:dyDescent="0.2">
      <c r="D317" s="30"/>
      <c r="E317" s="30"/>
      <c r="G317" s="30"/>
      <c r="AA317" s="30"/>
      <c r="AB317" s="30"/>
    </row>
    <row r="318" spans="4:28" x14ac:dyDescent="0.2">
      <c r="D318" s="30"/>
      <c r="E318" s="30"/>
      <c r="G318" s="30"/>
      <c r="AA318" s="30"/>
      <c r="AB318" s="30"/>
    </row>
    <row r="319" spans="4:28" x14ac:dyDescent="0.2">
      <c r="D319" s="30"/>
      <c r="E319" s="30"/>
      <c r="G319" s="30"/>
      <c r="AA319" s="30"/>
      <c r="AB319" s="30"/>
    </row>
    <row r="320" spans="4:28" x14ac:dyDescent="0.2">
      <c r="D320" s="30"/>
      <c r="E320" s="30"/>
      <c r="G320" s="30"/>
      <c r="AA320" s="30"/>
      <c r="AB320" s="30"/>
    </row>
    <row r="321" spans="4:28" x14ac:dyDescent="0.2">
      <c r="D321" s="30"/>
      <c r="E321" s="30"/>
      <c r="G321" s="30"/>
      <c r="AA321" s="30"/>
      <c r="AB321" s="30"/>
    </row>
    <row r="322" spans="4:28" x14ac:dyDescent="0.2">
      <c r="D322" s="30"/>
      <c r="E322" s="30"/>
      <c r="G322" s="30"/>
      <c r="AA322" s="30"/>
      <c r="AB322" s="30"/>
    </row>
    <row r="323" spans="4:28" x14ac:dyDescent="0.2">
      <c r="D323" s="30"/>
      <c r="E323" s="30"/>
      <c r="G323" s="30"/>
      <c r="AA323" s="30"/>
      <c r="AB323" s="30"/>
    </row>
    <row r="324" spans="4:28" x14ac:dyDescent="0.2">
      <c r="D324" s="30"/>
      <c r="E324" s="30"/>
      <c r="G324" s="30"/>
      <c r="AA324" s="30"/>
      <c r="AB324" s="30"/>
    </row>
    <row r="325" spans="4:28" x14ac:dyDescent="0.2">
      <c r="D325" s="30"/>
      <c r="E325" s="30"/>
      <c r="G325" s="30"/>
      <c r="AA325" s="30"/>
      <c r="AB325" s="30"/>
    </row>
    <row r="326" spans="4:28" x14ac:dyDescent="0.2">
      <c r="D326" s="30"/>
      <c r="E326" s="30"/>
      <c r="G326" s="30"/>
      <c r="AA326" s="30"/>
      <c r="AB326" s="30"/>
    </row>
    <row r="327" spans="4:28" x14ac:dyDescent="0.2">
      <c r="D327" s="30"/>
      <c r="E327" s="30"/>
      <c r="G327" s="30"/>
      <c r="AA327" s="30"/>
      <c r="AB327" s="30"/>
    </row>
    <row r="328" spans="4:28" x14ac:dyDescent="0.2">
      <c r="D328" s="30"/>
      <c r="E328" s="30"/>
      <c r="G328" s="30"/>
      <c r="AA328" s="30"/>
      <c r="AB328" s="30"/>
    </row>
    <row r="329" spans="4:28" x14ac:dyDescent="0.2">
      <c r="D329" s="30"/>
      <c r="E329" s="30"/>
      <c r="G329" s="30"/>
      <c r="AA329" s="30"/>
      <c r="AB329" s="30"/>
    </row>
    <row r="330" spans="4:28" x14ac:dyDescent="0.2">
      <c r="D330" s="30"/>
      <c r="E330" s="30"/>
      <c r="G330" s="30"/>
      <c r="AA330" s="30"/>
      <c r="AB330" s="30"/>
    </row>
    <row r="331" spans="4:28" x14ac:dyDescent="0.2">
      <c r="D331" s="30"/>
      <c r="E331" s="30"/>
      <c r="G331" s="30"/>
      <c r="AA331" s="30"/>
      <c r="AB331" s="30"/>
    </row>
    <row r="332" spans="4:28" x14ac:dyDescent="0.2">
      <c r="D332" s="30"/>
      <c r="E332" s="30"/>
      <c r="G332" s="30"/>
      <c r="AA332" s="30"/>
      <c r="AB332" s="30"/>
    </row>
    <row r="333" spans="4:28" x14ac:dyDescent="0.2">
      <c r="D333" s="30"/>
      <c r="E333" s="30"/>
      <c r="G333" s="30"/>
      <c r="AA333" s="30"/>
      <c r="AB333" s="30"/>
    </row>
    <row r="334" spans="4:28" x14ac:dyDescent="0.2">
      <c r="D334" s="30"/>
      <c r="E334" s="30"/>
      <c r="G334" s="30"/>
      <c r="AA334" s="30"/>
      <c r="AB334" s="30"/>
    </row>
    <row r="335" spans="4:28" x14ac:dyDescent="0.2">
      <c r="D335" s="30"/>
      <c r="E335" s="30"/>
      <c r="G335" s="30"/>
      <c r="AA335" s="30"/>
      <c r="AB335" s="30"/>
    </row>
    <row r="336" spans="4:28" x14ac:dyDescent="0.2">
      <c r="D336" s="30"/>
      <c r="E336" s="30"/>
      <c r="G336" s="30"/>
      <c r="AA336" s="30"/>
      <c r="AB336" s="30"/>
    </row>
    <row r="337" spans="4:28" x14ac:dyDescent="0.2">
      <c r="D337" s="30"/>
      <c r="E337" s="30"/>
      <c r="G337" s="30"/>
      <c r="AA337" s="30"/>
      <c r="AB337" s="30"/>
    </row>
    <row r="338" spans="4:28" x14ac:dyDescent="0.2">
      <c r="D338" s="30"/>
      <c r="E338" s="30"/>
      <c r="G338" s="30"/>
      <c r="AA338" s="30"/>
      <c r="AB338" s="30"/>
    </row>
    <row r="339" spans="4:28" x14ac:dyDescent="0.2">
      <c r="D339" s="30"/>
      <c r="E339" s="30"/>
      <c r="G339" s="30"/>
      <c r="AA339" s="30"/>
      <c r="AB339" s="30"/>
    </row>
    <row r="340" spans="4:28" x14ac:dyDescent="0.2">
      <c r="D340" s="30"/>
      <c r="E340" s="30"/>
      <c r="G340" s="30"/>
      <c r="AA340" s="30"/>
      <c r="AB340" s="30"/>
    </row>
    <row r="341" spans="4:28" x14ac:dyDescent="0.2">
      <c r="D341" s="30"/>
      <c r="E341" s="30"/>
      <c r="G341" s="30"/>
      <c r="AA341" s="30"/>
      <c r="AB341" s="30"/>
    </row>
    <row r="342" spans="4:28" x14ac:dyDescent="0.2">
      <c r="D342" s="30"/>
      <c r="E342" s="30"/>
      <c r="G342" s="30"/>
      <c r="AA342" s="30"/>
      <c r="AB342" s="30"/>
    </row>
    <row r="343" spans="4:28" x14ac:dyDescent="0.2">
      <c r="D343" s="30"/>
      <c r="E343" s="30"/>
      <c r="G343" s="30"/>
      <c r="AA343" s="30"/>
      <c r="AB343" s="30"/>
    </row>
    <row r="344" spans="4:28" x14ac:dyDescent="0.2">
      <c r="D344" s="30"/>
      <c r="E344" s="30"/>
      <c r="G344" s="30"/>
      <c r="AA344" s="30"/>
      <c r="AB344" s="30"/>
    </row>
    <row r="345" spans="4:28" x14ac:dyDescent="0.2">
      <c r="D345" s="30"/>
      <c r="E345" s="30"/>
      <c r="G345" s="30"/>
      <c r="AA345" s="30"/>
      <c r="AB345" s="30"/>
    </row>
    <row r="346" spans="4:28" x14ac:dyDescent="0.2">
      <c r="D346" s="30"/>
      <c r="E346" s="30"/>
      <c r="G346" s="30"/>
      <c r="AA346" s="30"/>
      <c r="AB346" s="30"/>
    </row>
    <row r="347" spans="4:28" x14ac:dyDescent="0.2">
      <c r="D347" s="30"/>
      <c r="E347" s="30"/>
      <c r="G347" s="30"/>
      <c r="AA347" s="30"/>
      <c r="AB347" s="30"/>
    </row>
    <row r="348" spans="4:28" x14ac:dyDescent="0.2">
      <c r="D348" s="30"/>
      <c r="E348" s="30"/>
      <c r="G348" s="30"/>
      <c r="AA348" s="30"/>
      <c r="AB348" s="30"/>
    </row>
    <row r="349" spans="4:28" x14ac:dyDescent="0.2">
      <c r="D349" s="30"/>
      <c r="E349" s="30"/>
      <c r="G349" s="30"/>
      <c r="AA349" s="30"/>
      <c r="AB349" s="30"/>
    </row>
    <row r="350" spans="4:28" x14ac:dyDescent="0.2">
      <c r="D350" s="30"/>
      <c r="E350" s="30"/>
      <c r="G350" s="30"/>
      <c r="AA350" s="30"/>
      <c r="AB350" s="30"/>
    </row>
    <row r="351" spans="4:28" x14ac:dyDescent="0.2">
      <c r="D351" s="30"/>
      <c r="E351" s="30"/>
      <c r="G351" s="30"/>
      <c r="AA351" s="30"/>
      <c r="AB351" s="30"/>
    </row>
    <row r="352" spans="4:28" x14ac:dyDescent="0.2">
      <c r="D352" s="30"/>
      <c r="E352" s="30"/>
      <c r="G352" s="30"/>
      <c r="AA352" s="30"/>
      <c r="AB352" s="30"/>
    </row>
    <row r="353" spans="4:28" x14ac:dyDescent="0.2">
      <c r="D353" s="30"/>
      <c r="E353" s="30"/>
      <c r="G353" s="30"/>
      <c r="AA353" s="30"/>
      <c r="AB353" s="30"/>
    </row>
    <row r="354" spans="4:28" x14ac:dyDescent="0.2">
      <c r="D354" s="30"/>
      <c r="E354" s="30"/>
      <c r="G354" s="30"/>
      <c r="AA354" s="30"/>
      <c r="AB354" s="30"/>
    </row>
    <row r="355" spans="4:28" x14ac:dyDescent="0.2">
      <c r="D355" s="30"/>
      <c r="E355" s="30"/>
      <c r="G355" s="30"/>
      <c r="AA355" s="30"/>
      <c r="AB355" s="30"/>
    </row>
    <row r="356" spans="4:28" x14ac:dyDescent="0.2">
      <c r="D356" s="30"/>
      <c r="E356" s="30"/>
      <c r="G356" s="30"/>
      <c r="AA356" s="30"/>
      <c r="AB356" s="30"/>
    </row>
    <row r="357" spans="4:28" x14ac:dyDescent="0.2">
      <c r="D357" s="30"/>
      <c r="E357" s="30"/>
      <c r="G357" s="30"/>
      <c r="AA357" s="30"/>
      <c r="AB357" s="30"/>
    </row>
    <row r="358" spans="4:28" x14ac:dyDescent="0.2">
      <c r="D358" s="30"/>
      <c r="E358" s="30"/>
      <c r="G358" s="30"/>
      <c r="AA358" s="30"/>
      <c r="AB358" s="30"/>
    </row>
    <row r="359" spans="4:28" x14ac:dyDescent="0.2">
      <c r="D359" s="30"/>
      <c r="E359" s="30"/>
      <c r="G359" s="30"/>
      <c r="AA359" s="30"/>
      <c r="AB359" s="30"/>
    </row>
    <row r="360" spans="4:28" x14ac:dyDescent="0.2">
      <c r="D360" s="30"/>
      <c r="E360" s="30"/>
      <c r="G360" s="30"/>
      <c r="AA360" s="30"/>
      <c r="AB360" s="30"/>
    </row>
    <row r="361" spans="4:28" x14ac:dyDescent="0.2">
      <c r="D361" s="30"/>
      <c r="E361" s="30"/>
      <c r="G361" s="30"/>
      <c r="AA361" s="30"/>
      <c r="AB361" s="30"/>
    </row>
    <row r="362" spans="4:28" x14ac:dyDescent="0.2">
      <c r="D362" s="30"/>
      <c r="E362" s="30"/>
      <c r="G362" s="30"/>
      <c r="AA362" s="30"/>
      <c r="AB362" s="30"/>
    </row>
    <row r="363" spans="4:28" x14ac:dyDescent="0.2">
      <c r="D363" s="30"/>
      <c r="E363" s="30"/>
      <c r="G363" s="30"/>
      <c r="AA363" s="30"/>
      <c r="AB363" s="30"/>
    </row>
    <row r="364" spans="4:28" x14ac:dyDescent="0.2">
      <c r="D364" s="30"/>
      <c r="E364" s="30"/>
      <c r="G364" s="30"/>
      <c r="AA364" s="30"/>
      <c r="AB364" s="30"/>
    </row>
    <row r="365" spans="4:28" x14ac:dyDescent="0.2">
      <c r="D365" s="30"/>
      <c r="E365" s="30"/>
      <c r="G365" s="30"/>
      <c r="AA365" s="30"/>
      <c r="AB365" s="30"/>
    </row>
    <row r="366" spans="4:28" x14ac:dyDescent="0.2">
      <c r="D366" s="30"/>
      <c r="E366" s="30"/>
      <c r="G366" s="30"/>
      <c r="AA366" s="30"/>
      <c r="AB366" s="30"/>
    </row>
    <row r="367" spans="4:28" x14ac:dyDescent="0.2">
      <c r="D367" s="30"/>
      <c r="E367" s="30"/>
      <c r="G367" s="30"/>
      <c r="AA367" s="30"/>
      <c r="AB367" s="30"/>
    </row>
    <row r="368" spans="4:28" x14ac:dyDescent="0.2">
      <c r="D368" s="30"/>
      <c r="E368" s="30"/>
      <c r="G368" s="30"/>
      <c r="AA368" s="30"/>
      <c r="AB368" s="30"/>
    </row>
    <row r="369" spans="4:28" x14ac:dyDescent="0.2">
      <c r="D369" s="30"/>
      <c r="E369" s="30"/>
      <c r="G369" s="30"/>
      <c r="AA369" s="30"/>
      <c r="AB369" s="30"/>
    </row>
    <row r="370" spans="4:28" x14ac:dyDescent="0.2">
      <c r="D370" s="30"/>
      <c r="E370" s="30"/>
      <c r="G370" s="30"/>
      <c r="AA370" s="30"/>
      <c r="AB370" s="30"/>
    </row>
    <row r="371" spans="4:28" x14ac:dyDescent="0.2">
      <c r="D371" s="30"/>
      <c r="E371" s="30"/>
      <c r="G371" s="30"/>
      <c r="AA371" s="30"/>
      <c r="AB371" s="30"/>
    </row>
    <row r="372" spans="4:28" x14ac:dyDescent="0.2">
      <c r="D372" s="30"/>
      <c r="E372" s="30"/>
      <c r="G372" s="30"/>
      <c r="AA372" s="30"/>
      <c r="AB372" s="30"/>
    </row>
    <row r="373" spans="4:28" x14ac:dyDescent="0.2">
      <c r="D373" s="30"/>
      <c r="E373" s="30"/>
      <c r="G373" s="30"/>
      <c r="AA373" s="30"/>
      <c r="AB373" s="30"/>
    </row>
    <row r="374" spans="4:28" x14ac:dyDescent="0.2">
      <c r="D374" s="30"/>
      <c r="E374" s="30"/>
      <c r="G374" s="30"/>
      <c r="AA374" s="30"/>
      <c r="AB374" s="30"/>
    </row>
    <row r="375" spans="4:28" x14ac:dyDescent="0.2">
      <c r="D375" s="30"/>
      <c r="E375" s="30"/>
      <c r="G375" s="30"/>
      <c r="AA375" s="30"/>
      <c r="AB375" s="30"/>
    </row>
    <row r="376" spans="4:28" x14ac:dyDescent="0.2">
      <c r="D376" s="30"/>
      <c r="E376" s="30"/>
      <c r="G376" s="30"/>
      <c r="AA376" s="30"/>
      <c r="AB376" s="30"/>
    </row>
    <row r="377" spans="4:28" x14ac:dyDescent="0.2">
      <c r="D377" s="30"/>
      <c r="E377" s="30"/>
      <c r="G377" s="30"/>
      <c r="AA377" s="30"/>
      <c r="AB377" s="30"/>
    </row>
    <row r="378" spans="4:28" x14ac:dyDescent="0.2">
      <c r="D378" s="30"/>
      <c r="E378" s="30"/>
      <c r="G378" s="30"/>
      <c r="AA378" s="30"/>
      <c r="AB378" s="30"/>
    </row>
    <row r="379" spans="4:28" x14ac:dyDescent="0.2">
      <c r="D379" s="30"/>
      <c r="E379" s="30"/>
      <c r="G379" s="30"/>
      <c r="AA379" s="30"/>
      <c r="AB379" s="30"/>
    </row>
    <row r="380" spans="4:28" x14ac:dyDescent="0.2">
      <c r="D380" s="30"/>
      <c r="E380" s="30"/>
      <c r="G380" s="30"/>
      <c r="AA380" s="30"/>
      <c r="AB380" s="30"/>
    </row>
    <row r="381" spans="4:28" x14ac:dyDescent="0.2">
      <c r="D381" s="30"/>
      <c r="E381" s="30"/>
      <c r="G381" s="30"/>
      <c r="AA381" s="30"/>
      <c r="AB381" s="30"/>
    </row>
    <row r="382" spans="4:28" x14ac:dyDescent="0.2">
      <c r="D382" s="30"/>
      <c r="E382" s="30"/>
      <c r="G382" s="30"/>
      <c r="AA382" s="30"/>
      <c r="AB382" s="30"/>
    </row>
    <row r="383" spans="4:28" x14ac:dyDescent="0.2">
      <c r="D383" s="30"/>
      <c r="E383" s="30"/>
      <c r="G383" s="30"/>
      <c r="AA383" s="30"/>
      <c r="AB383" s="30"/>
    </row>
    <row r="384" spans="4:28" x14ac:dyDescent="0.2">
      <c r="D384" s="30"/>
      <c r="E384" s="30"/>
      <c r="G384" s="30"/>
      <c r="AA384" s="30"/>
      <c r="AB384" s="30"/>
    </row>
    <row r="385" spans="4:28" x14ac:dyDescent="0.2">
      <c r="D385" s="30"/>
      <c r="E385" s="30"/>
      <c r="G385" s="30"/>
      <c r="AA385" s="30"/>
      <c r="AB385" s="30"/>
    </row>
    <row r="386" spans="4:28" x14ac:dyDescent="0.2">
      <c r="D386" s="30"/>
      <c r="E386" s="30"/>
      <c r="G386" s="30"/>
      <c r="AA386" s="30"/>
      <c r="AB386" s="30"/>
    </row>
    <row r="387" spans="4:28" x14ac:dyDescent="0.2">
      <c r="D387" s="30"/>
      <c r="E387" s="30"/>
      <c r="G387" s="30"/>
      <c r="AA387" s="30"/>
      <c r="AB387" s="30"/>
    </row>
    <row r="388" spans="4:28" x14ac:dyDescent="0.2">
      <c r="D388" s="30"/>
      <c r="E388" s="30"/>
      <c r="G388" s="30"/>
      <c r="AA388" s="30"/>
      <c r="AB388" s="30"/>
    </row>
    <row r="389" spans="4:28" x14ac:dyDescent="0.2">
      <c r="D389" s="30"/>
      <c r="E389" s="30"/>
      <c r="G389" s="30"/>
      <c r="AA389" s="30"/>
      <c r="AB389" s="30"/>
    </row>
    <row r="390" spans="4:28" x14ac:dyDescent="0.2">
      <c r="D390" s="30"/>
      <c r="E390" s="30"/>
      <c r="G390" s="30"/>
      <c r="AA390" s="30"/>
      <c r="AB390" s="30"/>
    </row>
    <row r="391" spans="4:28" x14ac:dyDescent="0.2">
      <c r="D391" s="30"/>
      <c r="E391" s="30"/>
      <c r="G391" s="30"/>
      <c r="AA391" s="30"/>
      <c r="AB391" s="30"/>
    </row>
    <row r="392" spans="4:28" x14ac:dyDescent="0.2">
      <c r="D392" s="30"/>
      <c r="E392" s="30"/>
      <c r="G392" s="30"/>
      <c r="AA392" s="30"/>
      <c r="AB392" s="30"/>
    </row>
    <row r="393" spans="4:28" x14ac:dyDescent="0.2">
      <c r="D393" s="30"/>
      <c r="E393" s="30"/>
      <c r="G393" s="30"/>
      <c r="AA393" s="30"/>
      <c r="AB393" s="30"/>
    </row>
    <row r="394" spans="4:28" x14ac:dyDescent="0.2">
      <c r="D394" s="30"/>
      <c r="E394" s="30"/>
      <c r="G394" s="30"/>
      <c r="AA394" s="30"/>
      <c r="AB394" s="30"/>
    </row>
    <row r="395" spans="4:28" x14ac:dyDescent="0.2">
      <c r="D395" s="30"/>
      <c r="E395" s="30"/>
      <c r="G395" s="30"/>
      <c r="AA395" s="30"/>
      <c r="AB395" s="30"/>
    </row>
    <row r="396" spans="4:28" x14ac:dyDescent="0.2">
      <c r="D396" s="30"/>
      <c r="E396" s="30"/>
      <c r="G396" s="30"/>
      <c r="AA396" s="30"/>
      <c r="AB396" s="30"/>
    </row>
    <row r="397" spans="4:28" x14ac:dyDescent="0.2">
      <c r="D397" s="30"/>
      <c r="E397" s="30"/>
      <c r="G397" s="30"/>
      <c r="AA397" s="30"/>
      <c r="AB397" s="30"/>
    </row>
    <row r="398" spans="4:28" x14ac:dyDescent="0.2">
      <c r="D398" s="30"/>
      <c r="E398" s="30"/>
      <c r="G398" s="30"/>
      <c r="AA398" s="30"/>
      <c r="AB398" s="30"/>
    </row>
    <row r="399" spans="4:28" x14ac:dyDescent="0.2">
      <c r="D399" s="30"/>
      <c r="E399" s="30"/>
      <c r="G399" s="30"/>
      <c r="AA399" s="30"/>
      <c r="AB399" s="30"/>
    </row>
    <row r="400" spans="4:28" x14ac:dyDescent="0.2">
      <c r="D400" s="30"/>
      <c r="E400" s="30"/>
      <c r="G400" s="30"/>
      <c r="AA400" s="30"/>
      <c r="AB400" s="30"/>
    </row>
    <row r="401" spans="4:28" x14ac:dyDescent="0.2">
      <c r="D401" s="30"/>
      <c r="E401" s="30"/>
      <c r="G401" s="30"/>
      <c r="AA401" s="30"/>
      <c r="AB401" s="30"/>
    </row>
    <row r="402" spans="4:28" x14ac:dyDescent="0.2">
      <c r="D402" s="30"/>
      <c r="E402" s="30"/>
      <c r="G402" s="30"/>
      <c r="AA402" s="30"/>
      <c r="AB402" s="30"/>
    </row>
    <row r="403" spans="4:28" x14ac:dyDescent="0.2">
      <c r="D403" s="30"/>
      <c r="E403" s="30"/>
      <c r="G403" s="30"/>
      <c r="AA403" s="30"/>
      <c r="AB403" s="30"/>
    </row>
    <row r="404" spans="4:28" x14ac:dyDescent="0.2">
      <c r="D404" s="30"/>
      <c r="E404" s="30"/>
      <c r="G404" s="30"/>
      <c r="AA404" s="30"/>
      <c r="AB404" s="30"/>
    </row>
    <row r="405" spans="4:28" x14ac:dyDescent="0.2">
      <c r="D405" s="30"/>
      <c r="E405" s="30"/>
      <c r="G405" s="30"/>
      <c r="AA405" s="30"/>
      <c r="AB405" s="30"/>
    </row>
    <row r="406" spans="4:28" x14ac:dyDescent="0.2">
      <c r="D406" s="30"/>
      <c r="E406" s="30"/>
      <c r="G406" s="30"/>
      <c r="AA406" s="30"/>
      <c r="AB406" s="30"/>
    </row>
    <row r="407" spans="4:28" x14ac:dyDescent="0.2">
      <c r="D407" s="30"/>
      <c r="E407" s="30"/>
      <c r="G407" s="30"/>
      <c r="AA407" s="30"/>
      <c r="AB407" s="30"/>
    </row>
    <row r="408" spans="4:28" x14ac:dyDescent="0.2">
      <c r="D408" s="30"/>
      <c r="E408" s="30"/>
      <c r="G408" s="30"/>
      <c r="AA408" s="30"/>
      <c r="AB408" s="30"/>
    </row>
    <row r="409" spans="4:28" x14ac:dyDescent="0.2">
      <c r="D409" s="30"/>
      <c r="E409" s="30"/>
      <c r="G409" s="30"/>
      <c r="AA409" s="30"/>
      <c r="AB409" s="30"/>
    </row>
    <row r="410" spans="4:28" x14ac:dyDescent="0.2">
      <c r="D410" s="30"/>
      <c r="E410" s="30"/>
      <c r="G410" s="30"/>
      <c r="AA410" s="30"/>
      <c r="AB410" s="30"/>
    </row>
    <row r="411" spans="4:28" x14ac:dyDescent="0.2">
      <c r="D411" s="30"/>
      <c r="E411" s="30"/>
      <c r="G411" s="30"/>
      <c r="AA411" s="30"/>
      <c r="AB411" s="30"/>
    </row>
    <row r="412" spans="4:28" x14ac:dyDescent="0.2">
      <c r="D412" s="30"/>
      <c r="E412" s="30"/>
      <c r="G412" s="30"/>
      <c r="AA412" s="30"/>
      <c r="AB412" s="30"/>
    </row>
    <row r="413" spans="4:28" x14ac:dyDescent="0.2">
      <c r="D413" s="30"/>
      <c r="E413" s="30"/>
      <c r="G413" s="30"/>
      <c r="AA413" s="30"/>
      <c r="AB413" s="30"/>
    </row>
    <row r="414" spans="4:28" x14ac:dyDescent="0.2">
      <c r="D414" s="30"/>
      <c r="E414" s="30"/>
      <c r="G414" s="30"/>
      <c r="AA414" s="30"/>
      <c r="AB414" s="30"/>
    </row>
    <row r="415" spans="4:28" x14ac:dyDescent="0.2">
      <c r="D415" s="30"/>
      <c r="E415" s="30"/>
      <c r="G415" s="30"/>
      <c r="AA415" s="30"/>
      <c r="AB415" s="30"/>
    </row>
    <row r="416" spans="4:28" x14ac:dyDescent="0.2">
      <c r="D416" s="30"/>
      <c r="E416" s="30"/>
      <c r="G416" s="30"/>
      <c r="AA416" s="30"/>
      <c r="AB416" s="30"/>
    </row>
    <row r="417" spans="4:28" x14ac:dyDescent="0.2">
      <c r="D417" s="30"/>
      <c r="E417" s="30"/>
      <c r="G417" s="30"/>
      <c r="AA417" s="30"/>
      <c r="AB417" s="30"/>
    </row>
    <row r="418" spans="4:28" x14ac:dyDescent="0.2">
      <c r="D418" s="30"/>
      <c r="E418" s="30"/>
      <c r="G418" s="30"/>
      <c r="AA418" s="30"/>
      <c r="AB418" s="30"/>
    </row>
    <row r="419" spans="4:28" x14ac:dyDescent="0.2">
      <c r="D419" s="30"/>
      <c r="E419" s="30"/>
      <c r="G419" s="30"/>
      <c r="AA419" s="30"/>
      <c r="AB419" s="30"/>
    </row>
    <row r="420" spans="4:28" x14ac:dyDescent="0.2">
      <c r="D420" s="30"/>
      <c r="E420" s="30"/>
      <c r="G420" s="30"/>
      <c r="AA420" s="30"/>
      <c r="AB420" s="30"/>
    </row>
    <row r="421" spans="4:28" x14ac:dyDescent="0.2">
      <c r="D421" s="30"/>
      <c r="E421" s="30"/>
      <c r="G421" s="30"/>
      <c r="AA421" s="30"/>
      <c r="AB421" s="30"/>
    </row>
    <row r="422" spans="4:28" x14ac:dyDescent="0.2">
      <c r="D422" s="30"/>
      <c r="E422" s="30"/>
      <c r="G422" s="30"/>
      <c r="AA422" s="30"/>
      <c r="AB422" s="30"/>
    </row>
    <row r="423" spans="4:28" x14ac:dyDescent="0.2">
      <c r="D423" s="30"/>
      <c r="E423" s="30"/>
      <c r="G423" s="30"/>
      <c r="AA423" s="30"/>
      <c r="AB423" s="30"/>
    </row>
    <row r="424" spans="4:28" x14ac:dyDescent="0.2">
      <c r="D424" s="30"/>
      <c r="E424" s="30"/>
      <c r="G424" s="30"/>
      <c r="AA424" s="30"/>
      <c r="AB424" s="30"/>
    </row>
    <row r="425" spans="4:28" x14ac:dyDescent="0.2">
      <c r="D425" s="30"/>
      <c r="E425" s="30"/>
      <c r="G425" s="30"/>
      <c r="AA425" s="30"/>
      <c r="AB425" s="30"/>
    </row>
    <row r="426" spans="4:28" x14ac:dyDescent="0.2">
      <c r="D426" s="30"/>
      <c r="E426" s="30"/>
      <c r="G426" s="30"/>
      <c r="AA426" s="30"/>
      <c r="AB426" s="30"/>
    </row>
    <row r="427" spans="4:28" x14ac:dyDescent="0.2">
      <c r="D427" s="30"/>
      <c r="E427" s="30"/>
      <c r="G427" s="30"/>
      <c r="AA427" s="30"/>
      <c r="AB427" s="30"/>
    </row>
    <row r="428" spans="4:28" x14ac:dyDescent="0.2">
      <c r="D428" s="30"/>
      <c r="E428" s="30"/>
      <c r="G428" s="30"/>
      <c r="AA428" s="30"/>
      <c r="AB428" s="30"/>
    </row>
    <row r="429" spans="4:28" x14ac:dyDescent="0.2">
      <c r="D429" s="30"/>
      <c r="E429" s="30"/>
      <c r="G429" s="30"/>
      <c r="AA429" s="30"/>
      <c r="AB429" s="30"/>
    </row>
    <row r="430" spans="4:28" x14ac:dyDescent="0.2">
      <c r="D430" s="30"/>
      <c r="E430" s="30"/>
      <c r="G430" s="30"/>
      <c r="AA430" s="30"/>
      <c r="AB430" s="30"/>
    </row>
    <row r="431" spans="4:28" x14ac:dyDescent="0.2">
      <c r="D431" s="30"/>
      <c r="E431" s="30"/>
      <c r="G431" s="30"/>
      <c r="AA431" s="30"/>
      <c r="AB431" s="30"/>
    </row>
    <row r="432" spans="4:28" x14ac:dyDescent="0.2">
      <c r="D432" s="30"/>
      <c r="E432" s="30"/>
      <c r="G432" s="30"/>
      <c r="AA432" s="30"/>
      <c r="AB432" s="30"/>
    </row>
    <row r="433" spans="4:28" x14ac:dyDescent="0.2">
      <c r="D433" s="30"/>
      <c r="E433" s="30"/>
      <c r="G433" s="30"/>
      <c r="AA433" s="30"/>
      <c r="AB433" s="30"/>
    </row>
    <row r="434" spans="4:28" x14ac:dyDescent="0.2">
      <c r="D434" s="30"/>
      <c r="E434" s="30"/>
      <c r="G434" s="30"/>
      <c r="AA434" s="30"/>
      <c r="AB434" s="30"/>
    </row>
    <row r="435" spans="4:28" x14ac:dyDescent="0.2">
      <c r="D435" s="30"/>
      <c r="E435" s="30"/>
      <c r="G435" s="30"/>
      <c r="AA435" s="30"/>
      <c r="AB435" s="30"/>
    </row>
    <row r="436" spans="4:28" x14ac:dyDescent="0.2">
      <c r="D436" s="30"/>
      <c r="E436" s="30"/>
      <c r="G436" s="30"/>
      <c r="AA436" s="30"/>
      <c r="AB436" s="30"/>
    </row>
    <row r="437" spans="4:28" x14ac:dyDescent="0.2">
      <c r="D437" s="30"/>
      <c r="E437" s="30"/>
      <c r="G437" s="30"/>
      <c r="AA437" s="30"/>
      <c r="AB437" s="30"/>
    </row>
    <row r="438" spans="4:28" x14ac:dyDescent="0.2">
      <c r="D438" s="30"/>
      <c r="E438" s="30"/>
      <c r="G438" s="30"/>
      <c r="AA438" s="30"/>
      <c r="AB438" s="30"/>
    </row>
    <row r="439" spans="4:28" x14ac:dyDescent="0.2">
      <c r="D439" s="30"/>
      <c r="E439" s="30"/>
      <c r="G439" s="30"/>
      <c r="AA439" s="30"/>
      <c r="AB439" s="30"/>
    </row>
    <row r="440" spans="4:28" x14ac:dyDescent="0.2">
      <c r="D440" s="30"/>
      <c r="E440" s="30"/>
      <c r="G440" s="30"/>
      <c r="AA440" s="30"/>
      <c r="AB440" s="30"/>
    </row>
    <row r="441" spans="4:28" x14ac:dyDescent="0.2">
      <c r="D441" s="30"/>
      <c r="E441" s="30"/>
      <c r="G441" s="30"/>
      <c r="AA441" s="30"/>
      <c r="AB441" s="30"/>
    </row>
    <row r="442" spans="4:28" x14ac:dyDescent="0.2">
      <c r="D442" s="30"/>
      <c r="E442" s="30"/>
      <c r="G442" s="30"/>
      <c r="AA442" s="30"/>
      <c r="AB442" s="30"/>
    </row>
    <row r="443" spans="4:28" x14ac:dyDescent="0.2">
      <c r="D443" s="30"/>
      <c r="E443" s="30"/>
      <c r="G443" s="30"/>
      <c r="AA443" s="30"/>
      <c r="AB443" s="30"/>
    </row>
    <row r="444" spans="4:28" x14ac:dyDescent="0.2">
      <c r="D444" s="30"/>
      <c r="E444" s="30"/>
      <c r="G444" s="30"/>
      <c r="AA444" s="30"/>
      <c r="AB444" s="30"/>
    </row>
    <row r="445" spans="4:28" x14ac:dyDescent="0.2">
      <c r="D445" s="30"/>
      <c r="E445" s="30"/>
      <c r="G445" s="30"/>
      <c r="AA445" s="30"/>
      <c r="AB445" s="30"/>
    </row>
    <row r="446" spans="4:28" x14ac:dyDescent="0.2">
      <c r="D446" s="30"/>
      <c r="E446" s="30"/>
      <c r="G446" s="30"/>
      <c r="AA446" s="30"/>
      <c r="AB446" s="30"/>
    </row>
    <row r="447" spans="4:28" x14ac:dyDescent="0.2">
      <c r="D447" s="30"/>
      <c r="E447" s="30"/>
      <c r="G447" s="30"/>
      <c r="AA447" s="30"/>
      <c r="AB447" s="30"/>
    </row>
    <row r="448" spans="4:28" x14ac:dyDescent="0.2">
      <c r="D448" s="30"/>
      <c r="E448" s="30"/>
      <c r="G448" s="30"/>
      <c r="AA448" s="30"/>
      <c r="AB448" s="30"/>
    </row>
    <row r="449" spans="4:28" x14ac:dyDescent="0.2">
      <c r="D449" s="30"/>
      <c r="E449" s="30"/>
      <c r="G449" s="30"/>
      <c r="AA449" s="30"/>
      <c r="AB449" s="30"/>
    </row>
    <row r="450" spans="4:28" x14ac:dyDescent="0.2">
      <c r="D450" s="30"/>
      <c r="E450" s="30"/>
      <c r="G450" s="30"/>
      <c r="AA450" s="30"/>
      <c r="AB450" s="30"/>
    </row>
    <row r="451" spans="4:28" x14ac:dyDescent="0.2">
      <c r="D451" s="30"/>
      <c r="E451" s="30"/>
      <c r="G451" s="30"/>
      <c r="AA451" s="30"/>
      <c r="AB451" s="30"/>
    </row>
    <row r="452" spans="4:28" x14ac:dyDescent="0.2">
      <c r="D452" s="30"/>
      <c r="E452" s="30"/>
      <c r="G452" s="30"/>
      <c r="AA452" s="30"/>
      <c r="AB452" s="30"/>
    </row>
    <row r="453" spans="4:28" x14ac:dyDescent="0.2">
      <c r="D453" s="30"/>
      <c r="E453" s="30"/>
      <c r="G453" s="30"/>
      <c r="AA453" s="30"/>
      <c r="AB453" s="30"/>
    </row>
    <row r="454" spans="4:28" x14ac:dyDescent="0.2">
      <c r="D454" s="30"/>
      <c r="E454" s="30"/>
      <c r="G454" s="30"/>
      <c r="AA454" s="30"/>
      <c r="AB454" s="30"/>
    </row>
    <row r="455" spans="4:28" x14ac:dyDescent="0.2">
      <c r="D455" s="30"/>
      <c r="E455" s="30"/>
      <c r="G455" s="30"/>
      <c r="AA455" s="30"/>
      <c r="AB455" s="30"/>
    </row>
    <row r="456" spans="4:28" x14ac:dyDescent="0.2">
      <c r="D456" s="30"/>
      <c r="E456" s="30"/>
      <c r="G456" s="30"/>
      <c r="AA456" s="30"/>
      <c r="AB456" s="30"/>
    </row>
    <row r="457" spans="4:28" x14ac:dyDescent="0.2">
      <c r="D457" s="30"/>
      <c r="E457" s="30"/>
      <c r="G457" s="30"/>
      <c r="AA457" s="30"/>
      <c r="AB457" s="30"/>
    </row>
    <row r="458" spans="4:28" x14ac:dyDescent="0.2">
      <c r="D458" s="30"/>
      <c r="E458" s="30"/>
      <c r="G458" s="30"/>
      <c r="AA458" s="30"/>
      <c r="AB458" s="30"/>
    </row>
    <row r="459" spans="4:28" x14ac:dyDescent="0.2">
      <c r="D459" s="30"/>
      <c r="E459" s="30"/>
      <c r="G459" s="30"/>
      <c r="AA459" s="30"/>
      <c r="AB459" s="30"/>
    </row>
    <row r="460" spans="4:28" x14ac:dyDescent="0.2">
      <c r="D460" s="30"/>
      <c r="E460" s="30"/>
      <c r="G460" s="30"/>
      <c r="AA460" s="30"/>
      <c r="AB460" s="30"/>
    </row>
    <row r="461" spans="4:28" x14ac:dyDescent="0.2">
      <c r="D461" s="30"/>
      <c r="E461" s="30"/>
      <c r="G461" s="30"/>
      <c r="AA461" s="30"/>
      <c r="AB461" s="30"/>
    </row>
    <row r="462" spans="4:28" x14ac:dyDescent="0.2">
      <c r="D462" s="30"/>
      <c r="E462" s="30"/>
      <c r="G462" s="30"/>
      <c r="AA462" s="30"/>
      <c r="AB462" s="30"/>
    </row>
    <row r="463" spans="4:28" x14ac:dyDescent="0.2">
      <c r="D463" s="30"/>
      <c r="E463" s="30"/>
      <c r="G463" s="30"/>
      <c r="AA463" s="30"/>
      <c r="AB463" s="30"/>
    </row>
    <row r="464" spans="4:28" x14ac:dyDescent="0.2">
      <c r="D464" s="30"/>
      <c r="E464" s="30"/>
      <c r="G464" s="30"/>
      <c r="AA464" s="30"/>
      <c r="AB464" s="30"/>
    </row>
    <row r="465" spans="4:28" x14ac:dyDescent="0.2">
      <c r="D465" s="30"/>
      <c r="E465" s="30"/>
      <c r="G465" s="30"/>
      <c r="AA465" s="30"/>
      <c r="AB465" s="30"/>
    </row>
    <row r="466" spans="4:28" x14ac:dyDescent="0.2">
      <c r="D466" s="30"/>
      <c r="E466" s="30"/>
      <c r="G466" s="30"/>
      <c r="AA466" s="30"/>
      <c r="AB466" s="30"/>
    </row>
    <row r="467" spans="4:28" x14ac:dyDescent="0.2">
      <c r="D467" s="30"/>
      <c r="E467" s="30"/>
      <c r="G467" s="30"/>
      <c r="AA467" s="30"/>
      <c r="AB467" s="30"/>
    </row>
    <row r="468" spans="4:28" x14ac:dyDescent="0.2">
      <c r="D468" s="30"/>
      <c r="E468" s="30"/>
      <c r="G468" s="30"/>
      <c r="AA468" s="30"/>
      <c r="AB468" s="30"/>
    </row>
    <row r="469" spans="4:28" x14ac:dyDescent="0.2">
      <c r="D469" s="30"/>
      <c r="E469" s="30"/>
      <c r="G469" s="30"/>
      <c r="AA469" s="30"/>
      <c r="AB469" s="30"/>
    </row>
    <row r="470" spans="4:28" x14ac:dyDescent="0.2">
      <c r="D470" s="30"/>
      <c r="E470" s="30"/>
      <c r="G470" s="30"/>
      <c r="AA470" s="30"/>
      <c r="AB470" s="30"/>
    </row>
    <row r="471" spans="4:28" x14ac:dyDescent="0.2">
      <c r="D471" s="30"/>
      <c r="E471" s="30"/>
      <c r="G471" s="30"/>
      <c r="AA471" s="30"/>
      <c r="AB471" s="30"/>
    </row>
    <row r="472" spans="4:28" x14ac:dyDescent="0.2">
      <c r="D472" s="30"/>
      <c r="E472" s="30"/>
      <c r="G472" s="30"/>
      <c r="AA472" s="30"/>
      <c r="AB472" s="30"/>
    </row>
    <row r="473" spans="4:28" x14ac:dyDescent="0.2">
      <c r="D473" s="30"/>
      <c r="E473" s="30"/>
      <c r="G473" s="30"/>
      <c r="AA473" s="30"/>
      <c r="AB473" s="30"/>
    </row>
    <row r="474" spans="4:28" x14ac:dyDescent="0.2">
      <c r="D474" s="30"/>
      <c r="E474" s="30"/>
      <c r="G474" s="30"/>
      <c r="AA474" s="30"/>
      <c r="AB474" s="30"/>
    </row>
    <row r="475" spans="4:28" x14ac:dyDescent="0.2">
      <c r="D475" s="30"/>
      <c r="E475" s="30"/>
      <c r="G475" s="30"/>
      <c r="AA475" s="30"/>
      <c r="AB475" s="30"/>
    </row>
    <row r="476" spans="4:28" x14ac:dyDescent="0.2">
      <c r="D476" s="30"/>
      <c r="E476" s="30"/>
      <c r="G476" s="30"/>
      <c r="AA476" s="30"/>
      <c r="AB476" s="30"/>
    </row>
    <row r="477" spans="4:28" x14ac:dyDescent="0.2">
      <c r="D477" s="30"/>
      <c r="E477" s="30"/>
      <c r="G477" s="30"/>
      <c r="AA477" s="30"/>
      <c r="AB477" s="30"/>
    </row>
    <row r="478" spans="4:28" x14ac:dyDescent="0.2">
      <c r="D478" s="30"/>
      <c r="E478" s="30"/>
      <c r="G478" s="30"/>
      <c r="AA478" s="30"/>
      <c r="AB478" s="30"/>
    </row>
    <row r="479" spans="4:28" x14ac:dyDescent="0.2">
      <c r="D479" s="30"/>
      <c r="E479" s="30"/>
      <c r="G479" s="30"/>
      <c r="AA479" s="30"/>
      <c r="AB479" s="30"/>
    </row>
    <row r="480" spans="4:28" x14ac:dyDescent="0.2">
      <c r="D480" s="30"/>
      <c r="E480" s="30"/>
      <c r="G480" s="30"/>
      <c r="AA480" s="30"/>
      <c r="AB480" s="30"/>
    </row>
    <row r="481" spans="4:28" x14ac:dyDescent="0.2">
      <c r="D481" s="30"/>
      <c r="E481" s="30"/>
      <c r="G481" s="30"/>
      <c r="AA481" s="30"/>
      <c r="AB481" s="30"/>
    </row>
    <row r="482" spans="4:28" x14ac:dyDescent="0.2">
      <c r="D482" s="30"/>
      <c r="E482" s="30"/>
      <c r="G482" s="30"/>
      <c r="AA482" s="30"/>
      <c r="AB482" s="30"/>
    </row>
    <row r="483" spans="4:28" x14ac:dyDescent="0.2">
      <c r="D483" s="30"/>
      <c r="E483" s="30"/>
      <c r="G483" s="30"/>
      <c r="AA483" s="30"/>
      <c r="AB483" s="30"/>
    </row>
    <row r="484" spans="4:28" x14ac:dyDescent="0.2">
      <c r="D484" s="30"/>
      <c r="E484" s="30"/>
      <c r="G484" s="30"/>
      <c r="AA484" s="30"/>
      <c r="AB484" s="30"/>
    </row>
    <row r="485" spans="4:28" x14ac:dyDescent="0.2">
      <c r="D485" s="30"/>
      <c r="E485" s="30"/>
      <c r="G485" s="30"/>
      <c r="AA485" s="30"/>
      <c r="AB485" s="30"/>
    </row>
    <row r="486" spans="4:28" x14ac:dyDescent="0.2">
      <c r="D486" s="30"/>
      <c r="E486" s="30"/>
      <c r="G486" s="30"/>
      <c r="AA486" s="30"/>
      <c r="AB486" s="30"/>
    </row>
    <row r="487" spans="4:28" x14ac:dyDescent="0.2">
      <c r="D487" s="30"/>
      <c r="E487" s="30"/>
      <c r="G487" s="30"/>
      <c r="AA487" s="30"/>
      <c r="AB487" s="30"/>
    </row>
    <row r="488" spans="4:28" x14ac:dyDescent="0.2">
      <c r="D488" s="30"/>
      <c r="E488" s="30"/>
      <c r="G488" s="30"/>
      <c r="AA488" s="30"/>
      <c r="AB488" s="30"/>
    </row>
    <row r="489" spans="4:28" x14ac:dyDescent="0.2">
      <c r="D489" s="30"/>
      <c r="E489" s="30"/>
      <c r="G489" s="30"/>
      <c r="AA489" s="30"/>
      <c r="AB489" s="30"/>
    </row>
    <row r="490" spans="4:28" x14ac:dyDescent="0.2">
      <c r="D490" s="30"/>
      <c r="E490" s="30"/>
      <c r="G490" s="30"/>
      <c r="AA490" s="30"/>
      <c r="AB490" s="30"/>
    </row>
    <row r="491" spans="4:28" x14ac:dyDescent="0.2">
      <c r="D491" s="30"/>
      <c r="E491" s="30"/>
      <c r="G491" s="30"/>
      <c r="AA491" s="30"/>
      <c r="AB491" s="30"/>
    </row>
    <row r="492" spans="4:28" x14ac:dyDescent="0.2">
      <c r="D492" s="30"/>
      <c r="E492" s="30"/>
      <c r="G492" s="30"/>
      <c r="AA492" s="30"/>
      <c r="AB492" s="30"/>
    </row>
    <row r="493" spans="4:28" x14ac:dyDescent="0.2">
      <c r="D493" s="30"/>
      <c r="E493" s="30"/>
      <c r="G493" s="30"/>
      <c r="AA493" s="30"/>
      <c r="AB493" s="30"/>
    </row>
    <row r="494" spans="4:28" x14ac:dyDescent="0.2">
      <c r="D494" s="30"/>
      <c r="E494" s="30"/>
      <c r="G494" s="30"/>
      <c r="AA494" s="30"/>
      <c r="AB494" s="30"/>
    </row>
    <row r="495" spans="4:28" x14ac:dyDescent="0.2">
      <c r="D495" s="30"/>
      <c r="E495" s="30"/>
      <c r="G495" s="30"/>
      <c r="AA495" s="30"/>
      <c r="AB495" s="30"/>
    </row>
    <row r="496" spans="4:28" x14ac:dyDescent="0.2">
      <c r="D496" s="30"/>
      <c r="E496" s="30"/>
      <c r="G496" s="30"/>
      <c r="AA496" s="30"/>
      <c r="AB496" s="30"/>
    </row>
    <row r="497" spans="4:28" x14ac:dyDescent="0.2">
      <c r="D497" s="30"/>
      <c r="E497" s="30"/>
      <c r="G497" s="30"/>
      <c r="AA497" s="30"/>
      <c r="AB497" s="30"/>
    </row>
    <row r="498" spans="4:28" x14ac:dyDescent="0.2">
      <c r="D498" s="30"/>
      <c r="E498" s="30"/>
      <c r="G498" s="30"/>
      <c r="AA498" s="30"/>
      <c r="AB498" s="30"/>
    </row>
    <row r="499" spans="4:28" x14ac:dyDescent="0.2">
      <c r="D499" s="30"/>
      <c r="E499" s="30"/>
      <c r="G499" s="30"/>
      <c r="AA499" s="30"/>
      <c r="AB499" s="30"/>
    </row>
    <row r="500" spans="4:28" x14ac:dyDescent="0.2">
      <c r="D500" s="30"/>
      <c r="E500" s="30"/>
      <c r="G500" s="30"/>
      <c r="AA500" s="30"/>
      <c r="AB500" s="30"/>
    </row>
    <row r="501" spans="4:28" x14ac:dyDescent="0.2">
      <c r="D501" s="30"/>
      <c r="E501" s="30"/>
      <c r="G501" s="30"/>
      <c r="AA501" s="30"/>
      <c r="AB501" s="30"/>
    </row>
    <row r="502" spans="4:28" x14ac:dyDescent="0.2">
      <c r="D502" s="30"/>
      <c r="E502" s="30"/>
      <c r="G502" s="30"/>
      <c r="AA502" s="30"/>
      <c r="AB502" s="30"/>
    </row>
    <row r="503" spans="4:28" x14ac:dyDescent="0.2">
      <c r="D503" s="30"/>
      <c r="E503" s="30"/>
      <c r="G503" s="30"/>
      <c r="AA503" s="30"/>
      <c r="AB503" s="30"/>
    </row>
    <row r="504" spans="4:28" x14ac:dyDescent="0.2">
      <c r="D504" s="30"/>
      <c r="E504" s="30"/>
      <c r="G504" s="30"/>
      <c r="AA504" s="30"/>
      <c r="AB504" s="30"/>
    </row>
    <row r="505" spans="4:28" x14ac:dyDescent="0.2">
      <c r="D505" s="30"/>
      <c r="E505" s="30"/>
      <c r="G505" s="30"/>
      <c r="AA505" s="30"/>
      <c r="AB505" s="30"/>
    </row>
    <row r="506" spans="4:28" x14ac:dyDescent="0.2">
      <c r="D506" s="30"/>
      <c r="E506" s="30"/>
      <c r="G506" s="30"/>
      <c r="AA506" s="30"/>
      <c r="AB506" s="30"/>
    </row>
    <row r="507" spans="4:28" x14ac:dyDescent="0.2">
      <c r="D507" s="30"/>
      <c r="E507" s="30"/>
      <c r="G507" s="30"/>
      <c r="AA507" s="30"/>
      <c r="AB507" s="30"/>
    </row>
    <row r="508" spans="4:28" x14ac:dyDescent="0.2">
      <c r="D508" s="30"/>
      <c r="E508" s="30"/>
      <c r="G508" s="30"/>
      <c r="AA508" s="30"/>
      <c r="AB508" s="30"/>
    </row>
    <row r="509" spans="4:28" x14ac:dyDescent="0.2">
      <c r="D509" s="30"/>
      <c r="E509" s="30"/>
      <c r="G509" s="30"/>
      <c r="AA509" s="30"/>
      <c r="AB509" s="30"/>
    </row>
    <row r="510" spans="4:28" x14ac:dyDescent="0.2">
      <c r="D510" s="30"/>
      <c r="E510" s="30"/>
      <c r="G510" s="30"/>
      <c r="AA510" s="30"/>
      <c r="AB510" s="30"/>
    </row>
    <row r="511" spans="4:28" x14ac:dyDescent="0.2">
      <c r="D511" s="30"/>
      <c r="E511" s="30"/>
      <c r="G511" s="30"/>
      <c r="AA511" s="30"/>
      <c r="AB511" s="30"/>
    </row>
    <row r="512" spans="4:28" x14ac:dyDescent="0.2">
      <c r="D512" s="30"/>
      <c r="E512" s="30"/>
      <c r="G512" s="30"/>
      <c r="AA512" s="30"/>
      <c r="AB512" s="30"/>
    </row>
    <row r="513" spans="4:28" x14ac:dyDescent="0.2">
      <c r="D513" s="30"/>
      <c r="E513" s="30"/>
      <c r="G513" s="30"/>
      <c r="AA513" s="30"/>
      <c r="AB513" s="30"/>
    </row>
    <row r="514" spans="4:28" x14ac:dyDescent="0.2">
      <c r="D514" s="30"/>
      <c r="E514" s="30"/>
      <c r="G514" s="30"/>
      <c r="AA514" s="30"/>
      <c r="AB514" s="30"/>
    </row>
    <row r="515" spans="4:28" x14ac:dyDescent="0.2">
      <c r="D515" s="30"/>
      <c r="E515" s="30"/>
      <c r="G515" s="30"/>
      <c r="AA515" s="30"/>
      <c r="AB515" s="30"/>
    </row>
    <row r="516" spans="4:28" x14ac:dyDescent="0.2">
      <c r="D516" s="30"/>
      <c r="E516" s="30"/>
      <c r="G516" s="30"/>
      <c r="AA516" s="30"/>
      <c r="AB516" s="30"/>
    </row>
    <row r="517" spans="4:28" x14ac:dyDescent="0.2">
      <c r="D517" s="30"/>
      <c r="E517" s="30"/>
      <c r="G517" s="30"/>
      <c r="AA517" s="30"/>
      <c r="AB517" s="30"/>
    </row>
    <row r="518" spans="4:28" x14ac:dyDescent="0.2">
      <c r="D518" s="30"/>
      <c r="E518" s="30"/>
      <c r="G518" s="30"/>
      <c r="AA518" s="30"/>
      <c r="AB518" s="30"/>
    </row>
    <row r="519" spans="4:28" x14ac:dyDescent="0.2">
      <c r="D519" s="30"/>
      <c r="E519" s="30"/>
      <c r="G519" s="30"/>
      <c r="AA519" s="30"/>
      <c r="AB519" s="30"/>
    </row>
    <row r="520" spans="4:28" x14ac:dyDescent="0.2">
      <c r="D520" s="30"/>
      <c r="E520" s="30"/>
      <c r="G520" s="30"/>
      <c r="AA520" s="30"/>
      <c r="AB520" s="30"/>
    </row>
    <row r="521" spans="4:28" x14ac:dyDescent="0.2">
      <c r="D521" s="30"/>
      <c r="E521" s="30"/>
      <c r="G521" s="30"/>
      <c r="AA521" s="30"/>
      <c r="AB521" s="30"/>
    </row>
    <row r="522" spans="4:28" x14ac:dyDescent="0.2">
      <c r="D522" s="30"/>
      <c r="E522" s="30"/>
      <c r="G522" s="30"/>
      <c r="AA522" s="30"/>
      <c r="AB522" s="30"/>
    </row>
    <row r="523" spans="4:28" x14ac:dyDescent="0.2">
      <c r="D523" s="30"/>
      <c r="E523" s="30"/>
      <c r="G523" s="30"/>
      <c r="AA523" s="30"/>
      <c r="AB523" s="30"/>
    </row>
    <row r="524" spans="4:28" x14ac:dyDescent="0.2">
      <c r="D524" s="30"/>
      <c r="E524" s="30"/>
      <c r="G524" s="30"/>
      <c r="AA524" s="30"/>
      <c r="AB524" s="30"/>
    </row>
    <row r="525" spans="4:28" x14ac:dyDescent="0.2">
      <c r="D525" s="30"/>
      <c r="E525" s="30"/>
      <c r="G525" s="30"/>
      <c r="AA525" s="30"/>
      <c r="AB525" s="30"/>
    </row>
    <row r="526" spans="4:28" x14ac:dyDescent="0.2">
      <c r="D526" s="30"/>
      <c r="E526" s="30"/>
      <c r="G526" s="30"/>
      <c r="AA526" s="30"/>
      <c r="AB526" s="30"/>
    </row>
    <row r="527" spans="4:28" x14ac:dyDescent="0.2">
      <c r="D527" s="30"/>
      <c r="E527" s="30"/>
      <c r="G527" s="30"/>
      <c r="AA527" s="30"/>
      <c r="AB527" s="30"/>
    </row>
    <row r="528" spans="4:28" x14ac:dyDescent="0.2">
      <c r="D528" s="30"/>
      <c r="E528" s="30"/>
      <c r="G528" s="30"/>
      <c r="AA528" s="30"/>
      <c r="AB528" s="30"/>
    </row>
    <row r="529" spans="4:28" x14ac:dyDescent="0.2">
      <c r="D529" s="30"/>
      <c r="E529" s="30"/>
      <c r="G529" s="30"/>
      <c r="AA529" s="30"/>
      <c r="AB529" s="30"/>
    </row>
    <row r="530" spans="4:28" x14ac:dyDescent="0.2">
      <c r="D530" s="30"/>
      <c r="E530" s="30"/>
      <c r="G530" s="30"/>
      <c r="AA530" s="30"/>
      <c r="AB530" s="30"/>
    </row>
    <row r="531" spans="4:28" x14ac:dyDescent="0.2">
      <c r="D531" s="30"/>
      <c r="E531" s="30"/>
      <c r="G531" s="30"/>
      <c r="AA531" s="30"/>
      <c r="AB531" s="30"/>
    </row>
    <row r="532" spans="4:28" x14ac:dyDescent="0.2">
      <c r="D532" s="30"/>
      <c r="E532" s="30"/>
      <c r="G532" s="30"/>
      <c r="AA532" s="30"/>
      <c r="AB532" s="30"/>
    </row>
    <row r="533" spans="4:28" x14ac:dyDescent="0.2">
      <c r="D533" s="30"/>
      <c r="E533" s="30"/>
      <c r="G533" s="30"/>
      <c r="AA533" s="30"/>
      <c r="AB533" s="30"/>
    </row>
    <row r="534" spans="4:28" x14ac:dyDescent="0.2">
      <c r="D534" s="30"/>
      <c r="E534" s="30"/>
      <c r="G534" s="30"/>
      <c r="AA534" s="30"/>
      <c r="AB534" s="30"/>
    </row>
    <row r="535" spans="4:28" x14ac:dyDescent="0.2">
      <c r="D535" s="30"/>
      <c r="E535" s="30"/>
      <c r="G535" s="30"/>
      <c r="AA535" s="30"/>
      <c r="AB535" s="30"/>
    </row>
    <row r="536" spans="4:28" x14ac:dyDescent="0.2">
      <c r="D536" s="30"/>
      <c r="E536" s="30"/>
      <c r="G536" s="30"/>
      <c r="AA536" s="30"/>
      <c r="AB536" s="30"/>
    </row>
    <row r="537" spans="4:28" x14ac:dyDescent="0.2">
      <c r="D537" s="30"/>
      <c r="E537" s="30"/>
      <c r="G537" s="30"/>
      <c r="AA537" s="30"/>
      <c r="AB537" s="30"/>
    </row>
    <row r="538" spans="4:28" x14ac:dyDescent="0.2">
      <c r="D538" s="30"/>
      <c r="E538" s="30"/>
      <c r="G538" s="30"/>
      <c r="AA538" s="30"/>
      <c r="AB538" s="30"/>
    </row>
    <row r="539" spans="4:28" x14ac:dyDescent="0.2">
      <c r="D539" s="30"/>
      <c r="E539" s="30"/>
      <c r="G539" s="30"/>
      <c r="AA539" s="30"/>
      <c r="AB539" s="30"/>
    </row>
    <row r="540" spans="4:28" x14ac:dyDescent="0.2">
      <c r="D540" s="30"/>
      <c r="E540" s="30"/>
      <c r="G540" s="30"/>
      <c r="AA540" s="30"/>
      <c r="AB540" s="30"/>
    </row>
    <row r="541" spans="4:28" x14ac:dyDescent="0.2">
      <c r="D541" s="30"/>
      <c r="E541" s="30"/>
      <c r="G541" s="30"/>
      <c r="AA541" s="30"/>
      <c r="AB541" s="30"/>
    </row>
    <row r="542" spans="4:28" x14ac:dyDescent="0.2">
      <c r="D542" s="30"/>
      <c r="E542" s="30"/>
      <c r="G542" s="30"/>
      <c r="AA542" s="30"/>
      <c r="AB542" s="30"/>
    </row>
    <row r="543" spans="4:28" x14ac:dyDescent="0.2">
      <c r="D543" s="30"/>
      <c r="E543" s="30"/>
      <c r="G543" s="30"/>
      <c r="AA543" s="30"/>
      <c r="AB543" s="30"/>
    </row>
    <row r="544" spans="4:28" x14ac:dyDescent="0.2">
      <c r="D544" s="30"/>
      <c r="E544" s="30"/>
      <c r="G544" s="30"/>
      <c r="AA544" s="30"/>
      <c r="AB544" s="30"/>
    </row>
    <row r="545" spans="4:28" x14ac:dyDescent="0.2">
      <c r="D545" s="30"/>
      <c r="E545" s="30"/>
      <c r="G545" s="30"/>
      <c r="AA545" s="30"/>
      <c r="AB545" s="30"/>
    </row>
    <row r="546" spans="4:28" x14ac:dyDescent="0.2">
      <c r="D546" s="30"/>
      <c r="E546" s="30"/>
      <c r="G546" s="30"/>
      <c r="AA546" s="30"/>
      <c r="AB546" s="30"/>
    </row>
    <row r="547" spans="4:28" x14ac:dyDescent="0.2">
      <c r="D547" s="30"/>
      <c r="E547" s="30"/>
      <c r="G547" s="30"/>
      <c r="AA547" s="30"/>
      <c r="AB547" s="30"/>
    </row>
    <row r="548" spans="4:28" x14ac:dyDescent="0.2">
      <c r="D548" s="30"/>
      <c r="E548" s="30"/>
      <c r="G548" s="30"/>
      <c r="AA548" s="30"/>
      <c r="AB548" s="30"/>
    </row>
    <row r="549" spans="4:28" x14ac:dyDescent="0.2">
      <c r="D549" s="30"/>
      <c r="E549" s="30"/>
      <c r="G549" s="30"/>
      <c r="AA549" s="30"/>
      <c r="AB549" s="30"/>
    </row>
    <row r="550" spans="4:28" x14ac:dyDescent="0.2">
      <c r="D550" s="30"/>
      <c r="E550" s="30"/>
      <c r="G550" s="30"/>
      <c r="AA550" s="30"/>
      <c r="AB550" s="30"/>
    </row>
    <row r="551" spans="4:28" x14ac:dyDescent="0.2">
      <c r="D551" s="30"/>
      <c r="E551" s="30"/>
      <c r="G551" s="30"/>
      <c r="AA551" s="30"/>
      <c r="AB551" s="30"/>
    </row>
    <row r="552" spans="4:28" x14ac:dyDescent="0.2">
      <c r="D552" s="30"/>
      <c r="E552" s="30"/>
      <c r="G552" s="30"/>
      <c r="AA552" s="30"/>
      <c r="AB552" s="30"/>
    </row>
    <row r="553" spans="4:28" x14ac:dyDescent="0.2">
      <c r="D553" s="30"/>
      <c r="E553" s="30"/>
      <c r="G553" s="30"/>
      <c r="AA553" s="30"/>
      <c r="AB553" s="30"/>
    </row>
    <row r="554" spans="4:28" x14ac:dyDescent="0.2">
      <c r="D554" s="30"/>
      <c r="E554" s="30"/>
      <c r="G554" s="30"/>
      <c r="AA554" s="30"/>
      <c r="AB554" s="30"/>
    </row>
    <row r="555" spans="4:28" x14ac:dyDescent="0.2">
      <c r="D555" s="30"/>
      <c r="E555" s="30"/>
      <c r="G555" s="30"/>
      <c r="AA555" s="30"/>
      <c r="AB555" s="30"/>
    </row>
    <row r="556" spans="4:28" x14ac:dyDescent="0.2">
      <c r="D556" s="30"/>
      <c r="E556" s="30"/>
      <c r="G556" s="30"/>
      <c r="AA556" s="30"/>
      <c r="AB556" s="30"/>
    </row>
    <row r="557" spans="4:28" x14ac:dyDescent="0.2">
      <c r="D557" s="30"/>
      <c r="E557" s="30"/>
      <c r="G557" s="30"/>
      <c r="AA557" s="30"/>
      <c r="AB557" s="30"/>
    </row>
    <row r="558" spans="4:28" x14ac:dyDescent="0.2">
      <c r="D558" s="30"/>
      <c r="E558" s="30"/>
      <c r="G558" s="30"/>
      <c r="AA558" s="30"/>
      <c r="AB558" s="30"/>
    </row>
    <row r="559" spans="4:28" x14ac:dyDescent="0.2">
      <c r="D559" s="30"/>
      <c r="E559" s="30"/>
      <c r="G559" s="30"/>
      <c r="AA559" s="30"/>
      <c r="AB559" s="30"/>
    </row>
    <row r="560" spans="4:28" x14ac:dyDescent="0.2">
      <c r="D560" s="30"/>
      <c r="E560" s="30"/>
      <c r="G560" s="30"/>
      <c r="AA560" s="30"/>
      <c r="AB560" s="30"/>
    </row>
    <row r="561" spans="4:28" x14ac:dyDescent="0.2">
      <c r="D561" s="30"/>
      <c r="E561" s="30"/>
      <c r="G561" s="30"/>
      <c r="AA561" s="30"/>
      <c r="AB561" s="30"/>
    </row>
    <row r="562" spans="4:28" x14ac:dyDescent="0.2">
      <c r="D562" s="30"/>
      <c r="E562" s="30"/>
      <c r="G562" s="30"/>
      <c r="AA562" s="30"/>
      <c r="AB562" s="30"/>
    </row>
    <row r="563" spans="4:28" x14ac:dyDescent="0.2">
      <c r="D563" s="30"/>
      <c r="E563" s="30"/>
      <c r="G563" s="30"/>
      <c r="AA563" s="30"/>
      <c r="AB563" s="30"/>
    </row>
    <row r="564" spans="4:28" x14ac:dyDescent="0.2">
      <c r="D564" s="30"/>
      <c r="E564" s="30"/>
      <c r="G564" s="30"/>
      <c r="AA564" s="30"/>
      <c r="AB564" s="30"/>
    </row>
    <row r="565" spans="4:28" x14ac:dyDescent="0.2">
      <c r="D565" s="30"/>
      <c r="E565" s="30"/>
      <c r="G565" s="30"/>
      <c r="AA565" s="30"/>
      <c r="AB565" s="30"/>
    </row>
    <row r="566" spans="4:28" x14ac:dyDescent="0.2">
      <c r="D566" s="30"/>
      <c r="E566" s="30"/>
      <c r="G566" s="30"/>
      <c r="AA566" s="30"/>
      <c r="AB566" s="30"/>
    </row>
    <row r="567" spans="4:28" x14ac:dyDescent="0.2">
      <c r="D567" s="30"/>
      <c r="E567" s="30"/>
      <c r="G567" s="30"/>
      <c r="AA567" s="30"/>
      <c r="AB567" s="30"/>
    </row>
    <row r="568" spans="4:28" x14ac:dyDescent="0.2">
      <c r="D568" s="30"/>
      <c r="E568" s="30"/>
      <c r="G568" s="30"/>
      <c r="AA568" s="30"/>
      <c r="AB568" s="30"/>
    </row>
    <row r="569" spans="4:28" x14ac:dyDescent="0.2">
      <c r="D569" s="30"/>
      <c r="E569" s="30"/>
      <c r="G569" s="30"/>
      <c r="AA569" s="30"/>
      <c r="AB569" s="30"/>
    </row>
    <row r="570" spans="4:28" x14ac:dyDescent="0.2">
      <c r="D570" s="30"/>
      <c r="E570" s="30"/>
      <c r="G570" s="30"/>
      <c r="AA570" s="30"/>
      <c r="AB570" s="30"/>
    </row>
    <row r="571" spans="4:28" x14ac:dyDescent="0.2">
      <c r="D571" s="30"/>
      <c r="E571" s="30"/>
      <c r="G571" s="30"/>
      <c r="AA571" s="30"/>
      <c r="AB571" s="30"/>
    </row>
    <row r="572" spans="4:28" x14ac:dyDescent="0.2">
      <c r="D572" s="30"/>
      <c r="E572" s="30"/>
      <c r="G572" s="30"/>
      <c r="AA572" s="30"/>
      <c r="AB572" s="30"/>
    </row>
    <row r="573" spans="4:28" x14ac:dyDescent="0.2">
      <c r="D573" s="30"/>
      <c r="E573" s="30"/>
      <c r="G573" s="30"/>
      <c r="AA573" s="30"/>
      <c r="AB573" s="30"/>
    </row>
    <row r="574" spans="4:28" x14ac:dyDescent="0.2">
      <c r="D574" s="30"/>
      <c r="E574" s="30"/>
      <c r="G574" s="30"/>
      <c r="AA574" s="30"/>
      <c r="AB574" s="30"/>
    </row>
    <row r="575" spans="4:28" x14ac:dyDescent="0.2">
      <c r="D575" s="30"/>
      <c r="E575" s="30"/>
      <c r="G575" s="30"/>
      <c r="AA575" s="30"/>
      <c r="AB575" s="30"/>
    </row>
    <row r="576" spans="4:28" x14ac:dyDescent="0.2">
      <c r="D576" s="30"/>
      <c r="E576" s="30"/>
      <c r="G576" s="30"/>
      <c r="AA576" s="30"/>
      <c r="AB576" s="30"/>
    </row>
    <row r="577" spans="4:28" x14ac:dyDescent="0.2">
      <c r="D577" s="30"/>
      <c r="E577" s="30"/>
      <c r="G577" s="30"/>
      <c r="AA577" s="30"/>
      <c r="AB577" s="30"/>
    </row>
    <row r="578" spans="4:28" x14ac:dyDescent="0.2">
      <c r="D578" s="30"/>
      <c r="E578" s="30"/>
      <c r="G578" s="30"/>
      <c r="AA578" s="30"/>
      <c r="AB578" s="30"/>
    </row>
    <row r="579" spans="4:28" x14ac:dyDescent="0.2">
      <c r="D579" s="30"/>
      <c r="E579" s="30"/>
      <c r="G579" s="30"/>
      <c r="AA579" s="30"/>
      <c r="AB579" s="30"/>
    </row>
    <row r="580" spans="4:28" x14ac:dyDescent="0.2">
      <c r="D580" s="30"/>
      <c r="E580" s="30"/>
      <c r="G580" s="30"/>
      <c r="AA580" s="30"/>
      <c r="AB580" s="30"/>
    </row>
    <row r="581" spans="4:28" x14ac:dyDescent="0.2">
      <c r="D581" s="30"/>
      <c r="E581" s="30"/>
      <c r="G581" s="30"/>
      <c r="AA581" s="30"/>
      <c r="AB581" s="30"/>
    </row>
    <row r="582" spans="4:28" x14ac:dyDescent="0.2">
      <c r="D582" s="30"/>
      <c r="E582" s="30"/>
      <c r="G582" s="30"/>
      <c r="AA582" s="30"/>
      <c r="AB582" s="30"/>
    </row>
    <row r="583" spans="4:28" x14ac:dyDescent="0.2">
      <c r="D583" s="30"/>
      <c r="E583" s="30"/>
      <c r="G583" s="30"/>
      <c r="AA583" s="30"/>
      <c r="AB583" s="30"/>
    </row>
    <row r="584" spans="4:28" x14ac:dyDescent="0.2">
      <c r="D584" s="30"/>
      <c r="E584" s="30"/>
      <c r="G584" s="30"/>
      <c r="AA584" s="30"/>
      <c r="AB584" s="30"/>
    </row>
    <row r="585" spans="4:28" x14ac:dyDescent="0.2">
      <c r="D585" s="30"/>
      <c r="E585" s="30"/>
      <c r="G585" s="30"/>
      <c r="AA585" s="30"/>
      <c r="AB585" s="30"/>
    </row>
    <row r="586" spans="4:28" x14ac:dyDescent="0.2">
      <c r="D586" s="30"/>
      <c r="E586" s="30"/>
      <c r="G586" s="30"/>
      <c r="AA586" s="30"/>
      <c r="AB586" s="30"/>
    </row>
    <row r="587" spans="4:28" x14ac:dyDescent="0.2">
      <c r="D587" s="30"/>
      <c r="E587" s="30"/>
      <c r="G587" s="30"/>
      <c r="AA587" s="30"/>
      <c r="AB587" s="30"/>
    </row>
    <row r="588" spans="4:28" x14ac:dyDescent="0.2">
      <c r="D588" s="30"/>
      <c r="E588" s="30"/>
      <c r="G588" s="30"/>
      <c r="AA588" s="30"/>
      <c r="AB588" s="30"/>
    </row>
    <row r="589" spans="4:28" x14ac:dyDescent="0.2">
      <c r="D589" s="30"/>
      <c r="E589" s="30"/>
      <c r="G589" s="30"/>
      <c r="AA589" s="30"/>
      <c r="AB589" s="30"/>
    </row>
    <row r="590" spans="4:28" x14ac:dyDescent="0.2">
      <c r="D590" s="30"/>
      <c r="E590" s="30"/>
      <c r="G590" s="30"/>
      <c r="AA590" s="30"/>
      <c r="AB590" s="30"/>
    </row>
    <row r="591" spans="4:28" x14ac:dyDescent="0.2">
      <c r="D591" s="30"/>
      <c r="E591" s="30"/>
      <c r="G591" s="30"/>
      <c r="AA591" s="30"/>
      <c r="AB591" s="30"/>
    </row>
    <row r="592" spans="4:28" x14ac:dyDescent="0.2">
      <c r="D592" s="30"/>
      <c r="E592" s="30"/>
      <c r="G592" s="30"/>
      <c r="AA592" s="30"/>
      <c r="AB592" s="30"/>
    </row>
    <row r="593" spans="4:28" x14ac:dyDescent="0.2">
      <c r="D593" s="30"/>
      <c r="E593" s="30"/>
      <c r="G593" s="30"/>
      <c r="AA593" s="30"/>
      <c r="AB593" s="30"/>
    </row>
    <row r="594" spans="4:28" x14ac:dyDescent="0.2">
      <c r="D594" s="30"/>
      <c r="E594" s="30"/>
      <c r="G594" s="30"/>
      <c r="AA594" s="30"/>
      <c r="AB594" s="30"/>
    </row>
    <row r="595" spans="4:28" x14ac:dyDescent="0.2">
      <c r="D595" s="30"/>
      <c r="E595" s="30"/>
      <c r="G595" s="30"/>
      <c r="AA595" s="30"/>
      <c r="AB595" s="30"/>
    </row>
    <row r="596" spans="4:28" x14ac:dyDescent="0.2">
      <c r="D596" s="30"/>
      <c r="E596" s="30"/>
      <c r="G596" s="30"/>
      <c r="AA596" s="30"/>
      <c r="AB596" s="30"/>
    </row>
    <row r="597" spans="4:28" x14ac:dyDescent="0.2">
      <c r="D597" s="30"/>
      <c r="E597" s="30"/>
      <c r="G597" s="30"/>
      <c r="AA597" s="30"/>
      <c r="AB597" s="30"/>
    </row>
    <row r="598" spans="4:28" x14ac:dyDescent="0.2">
      <c r="D598" s="30"/>
      <c r="E598" s="30"/>
      <c r="G598" s="30"/>
      <c r="AA598" s="30"/>
      <c r="AB598" s="30"/>
    </row>
    <row r="599" spans="4:28" x14ac:dyDescent="0.2">
      <c r="D599" s="30"/>
      <c r="E599" s="30"/>
      <c r="G599" s="30"/>
      <c r="AA599" s="30"/>
      <c r="AB599" s="30"/>
    </row>
    <row r="600" spans="4:28" x14ac:dyDescent="0.2">
      <c r="D600" s="30"/>
      <c r="E600" s="30"/>
      <c r="G600" s="30"/>
      <c r="AA600" s="30"/>
      <c r="AB600" s="30"/>
    </row>
    <row r="601" spans="4:28" x14ac:dyDescent="0.2">
      <c r="D601" s="30"/>
      <c r="E601" s="30"/>
      <c r="G601" s="30"/>
      <c r="AA601" s="30"/>
      <c r="AB601" s="30"/>
    </row>
    <row r="602" spans="4:28" x14ac:dyDescent="0.2">
      <c r="D602" s="30"/>
      <c r="E602" s="30"/>
      <c r="G602" s="30"/>
      <c r="AA602" s="30"/>
      <c r="AB602" s="30"/>
    </row>
    <row r="603" spans="4:28" x14ac:dyDescent="0.2">
      <c r="D603" s="30"/>
      <c r="E603" s="30"/>
      <c r="G603" s="30"/>
      <c r="AA603" s="30"/>
      <c r="AB603" s="30"/>
    </row>
    <row r="604" spans="4:28" x14ac:dyDescent="0.2">
      <c r="D604" s="30"/>
      <c r="E604" s="30"/>
      <c r="G604" s="30"/>
      <c r="AA604" s="30"/>
      <c r="AB604" s="30"/>
    </row>
    <row r="605" spans="4:28" x14ac:dyDescent="0.2">
      <c r="D605" s="30"/>
      <c r="E605" s="30"/>
      <c r="G605" s="30"/>
      <c r="AA605" s="30"/>
      <c r="AB605" s="30"/>
    </row>
    <row r="606" spans="4:28" x14ac:dyDescent="0.2">
      <c r="D606" s="30"/>
      <c r="E606" s="30"/>
      <c r="G606" s="30"/>
      <c r="AA606" s="30"/>
      <c r="AB606" s="30"/>
    </row>
    <row r="607" spans="4:28" x14ac:dyDescent="0.2">
      <c r="D607" s="30"/>
      <c r="E607" s="30"/>
      <c r="G607" s="30"/>
      <c r="AA607" s="30"/>
      <c r="AB607" s="30"/>
    </row>
    <row r="608" spans="4:28" x14ac:dyDescent="0.2">
      <c r="D608" s="30"/>
      <c r="E608" s="30"/>
      <c r="G608" s="30"/>
      <c r="AA608" s="30"/>
      <c r="AB608" s="30"/>
    </row>
    <row r="609" spans="4:28" x14ac:dyDescent="0.2">
      <c r="D609" s="30"/>
      <c r="E609" s="30"/>
      <c r="G609" s="30"/>
      <c r="AA609" s="30"/>
      <c r="AB609" s="30"/>
    </row>
    <row r="610" spans="4:28" x14ac:dyDescent="0.2">
      <c r="D610" s="30"/>
      <c r="E610" s="30"/>
      <c r="G610" s="30"/>
      <c r="AA610" s="30"/>
      <c r="AB610" s="30"/>
    </row>
    <row r="611" spans="4:28" x14ac:dyDescent="0.2">
      <c r="D611" s="30"/>
      <c r="E611" s="30"/>
      <c r="G611" s="30"/>
      <c r="AA611" s="30"/>
      <c r="AB611" s="30"/>
    </row>
    <row r="612" spans="4:28" x14ac:dyDescent="0.2">
      <c r="D612" s="30"/>
      <c r="E612" s="30"/>
      <c r="G612" s="30"/>
      <c r="AA612" s="30"/>
      <c r="AB612" s="30"/>
    </row>
    <row r="613" spans="4:28" x14ac:dyDescent="0.2">
      <c r="D613" s="30"/>
      <c r="E613" s="30"/>
      <c r="G613" s="30"/>
      <c r="AA613" s="30"/>
      <c r="AB613" s="30"/>
    </row>
    <row r="614" spans="4:28" x14ac:dyDescent="0.2">
      <c r="D614" s="30"/>
      <c r="E614" s="30"/>
      <c r="G614" s="30"/>
      <c r="AA614" s="30"/>
      <c r="AB614" s="30"/>
    </row>
    <row r="615" spans="4:28" x14ac:dyDescent="0.2">
      <c r="D615" s="30"/>
      <c r="E615" s="30"/>
      <c r="G615" s="30"/>
      <c r="AA615" s="30"/>
      <c r="AB615" s="30"/>
    </row>
    <row r="616" spans="4:28" x14ac:dyDescent="0.2">
      <c r="D616" s="30"/>
      <c r="E616" s="30"/>
      <c r="G616" s="30"/>
      <c r="AA616" s="30"/>
      <c r="AB616" s="30"/>
    </row>
    <row r="617" spans="4:28" x14ac:dyDescent="0.2">
      <c r="D617" s="30"/>
      <c r="E617" s="30"/>
      <c r="G617" s="30"/>
      <c r="AA617" s="30"/>
      <c r="AB617" s="30"/>
    </row>
    <row r="618" spans="4:28" x14ac:dyDescent="0.2">
      <c r="D618" s="30"/>
      <c r="E618" s="30"/>
      <c r="G618" s="30"/>
      <c r="AA618" s="30"/>
      <c r="AB618" s="30"/>
    </row>
    <row r="619" spans="4:28" x14ac:dyDescent="0.2">
      <c r="D619" s="30"/>
      <c r="E619" s="30"/>
      <c r="G619" s="30"/>
      <c r="AA619" s="30"/>
      <c r="AB619" s="30"/>
    </row>
    <row r="620" spans="4:28" x14ac:dyDescent="0.2">
      <c r="D620" s="30"/>
      <c r="E620" s="30"/>
      <c r="G620" s="30"/>
      <c r="AA620" s="30"/>
      <c r="AB620" s="30"/>
    </row>
    <row r="621" spans="4:28" x14ac:dyDescent="0.2">
      <c r="D621" s="30"/>
      <c r="E621" s="30"/>
      <c r="G621" s="30"/>
      <c r="AA621" s="30"/>
      <c r="AB621" s="30"/>
    </row>
    <row r="622" spans="4:28" x14ac:dyDescent="0.2">
      <c r="D622" s="30"/>
      <c r="E622" s="30"/>
      <c r="G622" s="30"/>
      <c r="AA622" s="30"/>
      <c r="AB622" s="30"/>
    </row>
    <row r="623" spans="4:28" x14ac:dyDescent="0.2">
      <c r="D623" s="30"/>
      <c r="E623" s="30"/>
      <c r="G623" s="30"/>
      <c r="AA623" s="30"/>
      <c r="AB623" s="30"/>
    </row>
    <row r="624" spans="4:28" x14ac:dyDescent="0.2">
      <c r="D624" s="30"/>
      <c r="E624" s="30"/>
      <c r="G624" s="30"/>
      <c r="AA624" s="30"/>
      <c r="AB624" s="30"/>
    </row>
    <row r="625" spans="4:28" x14ac:dyDescent="0.2">
      <c r="D625" s="30"/>
      <c r="E625" s="30"/>
      <c r="G625" s="30"/>
      <c r="AA625" s="30"/>
      <c r="AB625" s="30"/>
    </row>
    <row r="626" spans="4:28" x14ac:dyDescent="0.2">
      <c r="D626" s="30"/>
      <c r="E626" s="30"/>
      <c r="G626" s="30"/>
      <c r="AA626" s="30"/>
      <c r="AB626" s="30"/>
    </row>
    <row r="627" spans="4:28" x14ac:dyDescent="0.2">
      <c r="D627" s="30"/>
      <c r="E627" s="30"/>
      <c r="G627" s="30"/>
      <c r="AA627" s="30"/>
      <c r="AB627" s="30"/>
    </row>
    <row r="628" spans="4:28" x14ac:dyDescent="0.2">
      <c r="D628" s="30"/>
      <c r="E628" s="30"/>
      <c r="G628" s="30"/>
      <c r="AA628" s="30"/>
      <c r="AB628" s="30"/>
    </row>
    <row r="629" spans="4:28" x14ac:dyDescent="0.2">
      <c r="D629" s="30"/>
      <c r="E629" s="30"/>
      <c r="G629" s="30"/>
      <c r="AA629" s="30"/>
      <c r="AB629" s="30"/>
    </row>
    <row r="630" spans="4:28" x14ac:dyDescent="0.2">
      <c r="D630" s="30"/>
      <c r="E630" s="30"/>
      <c r="G630" s="30"/>
      <c r="AA630" s="30"/>
      <c r="AB630" s="30"/>
    </row>
    <row r="631" spans="4:28" x14ac:dyDescent="0.2">
      <c r="D631" s="30"/>
      <c r="E631" s="30"/>
      <c r="G631" s="30"/>
      <c r="AA631" s="30"/>
      <c r="AB631" s="30"/>
    </row>
    <row r="632" spans="4:28" x14ac:dyDescent="0.2">
      <c r="D632" s="30"/>
      <c r="E632" s="30"/>
      <c r="G632" s="30"/>
      <c r="AA632" s="30"/>
      <c r="AB632" s="30"/>
    </row>
    <row r="633" spans="4:28" x14ac:dyDescent="0.2">
      <c r="D633" s="30"/>
      <c r="E633" s="30"/>
      <c r="G633" s="30"/>
      <c r="AA633" s="30"/>
      <c r="AB633" s="30"/>
    </row>
    <row r="634" spans="4:28" x14ac:dyDescent="0.2">
      <c r="D634" s="30"/>
      <c r="E634" s="30"/>
      <c r="G634" s="30"/>
      <c r="AA634" s="30"/>
      <c r="AB634" s="30"/>
    </row>
    <row r="635" spans="4:28" x14ac:dyDescent="0.2">
      <c r="D635" s="30"/>
      <c r="E635" s="30"/>
      <c r="G635" s="30"/>
      <c r="AA635" s="30"/>
      <c r="AB635" s="30"/>
    </row>
    <row r="636" spans="4:28" x14ac:dyDescent="0.2">
      <c r="D636" s="30"/>
      <c r="E636" s="30"/>
      <c r="G636" s="30"/>
      <c r="AA636" s="30"/>
      <c r="AB636" s="30"/>
    </row>
    <row r="637" spans="4:28" x14ac:dyDescent="0.2">
      <c r="D637" s="30"/>
      <c r="E637" s="30"/>
      <c r="G637" s="30"/>
      <c r="AA637" s="30"/>
      <c r="AB637" s="30"/>
    </row>
    <row r="638" spans="4:28" x14ac:dyDescent="0.2">
      <c r="D638" s="30"/>
      <c r="E638" s="30"/>
      <c r="G638" s="30"/>
      <c r="AA638" s="30"/>
      <c r="AB638" s="30"/>
    </row>
    <row r="639" spans="4:28" x14ac:dyDescent="0.2">
      <c r="D639" s="30"/>
      <c r="E639" s="30"/>
      <c r="G639" s="30"/>
      <c r="AA639" s="30"/>
      <c r="AB639" s="30"/>
    </row>
    <row r="640" spans="4:28" x14ac:dyDescent="0.2">
      <c r="D640" s="30"/>
      <c r="E640" s="30"/>
      <c r="G640" s="30"/>
      <c r="AA640" s="30"/>
      <c r="AB640" s="30"/>
    </row>
    <row r="641" spans="4:28" x14ac:dyDescent="0.2">
      <c r="D641" s="30"/>
      <c r="E641" s="30"/>
      <c r="G641" s="30"/>
      <c r="AA641" s="30"/>
      <c r="AB641" s="30"/>
    </row>
    <row r="642" spans="4:28" x14ac:dyDescent="0.2">
      <c r="D642" s="30"/>
      <c r="E642" s="30"/>
      <c r="G642" s="30"/>
      <c r="AA642" s="30"/>
      <c r="AB642" s="30"/>
    </row>
    <row r="643" spans="4:28" x14ac:dyDescent="0.2">
      <c r="D643" s="30"/>
      <c r="E643" s="30"/>
      <c r="G643" s="30"/>
      <c r="AA643" s="30"/>
      <c r="AB643" s="30"/>
    </row>
    <row r="644" spans="4:28" x14ac:dyDescent="0.2">
      <c r="D644" s="30"/>
      <c r="E644" s="30"/>
      <c r="G644" s="30"/>
      <c r="AA644" s="30"/>
      <c r="AB644" s="30"/>
    </row>
    <row r="645" spans="4:28" x14ac:dyDescent="0.2">
      <c r="D645" s="30"/>
      <c r="E645" s="30"/>
      <c r="G645" s="30"/>
      <c r="AA645" s="30"/>
      <c r="AB645" s="30"/>
    </row>
    <row r="646" spans="4:28" x14ac:dyDescent="0.2">
      <c r="D646" s="30"/>
      <c r="E646" s="30"/>
      <c r="G646" s="30"/>
      <c r="AA646" s="30"/>
      <c r="AB646" s="30"/>
    </row>
    <row r="647" spans="4:28" x14ac:dyDescent="0.2">
      <c r="D647" s="30"/>
      <c r="E647" s="30"/>
      <c r="G647" s="30"/>
      <c r="AA647" s="30"/>
      <c r="AB647" s="30"/>
    </row>
    <row r="648" spans="4:28" x14ac:dyDescent="0.2">
      <c r="D648" s="30"/>
      <c r="E648" s="30"/>
      <c r="G648" s="30"/>
      <c r="AA648" s="30"/>
      <c r="AB648" s="30"/>
    </row>
    <row r="649" spans="4:28" x14ac:dyDescent="0.2">
      <c r="D649" s="30"/>
      <c r="E649" s="30"/>
      <c r="G649" s="30"/>
      <c r="AA649" s="30"/>
      <c r="AB649" s="30"/>
    </row>
    <row r="650" spans="4:28" x14ac:dyDescent="0.2">
      <c r="D650" s="30"/>
      <c r="E650" s="30"/>
      <c r="G650" s="30"/>
      <c r="AA650" s="30"/>
      <c r="AB650" s="30"/>
    </row>
    <row r="651" spans="4:28" x14ac:dyDescent="0.2">
      <c r="D651" s="30"/>
      <c r="E651" s="30"/>
      <c r="G651" s="30"/>
      <c r="AA651" s="30"/>
      <c r="AB651" s="30"/>
    </row>
    <row r="652" spans="4:28" x14ac:dyDescent="0.2">
      <c r="D652" s="30"/>
      <c r="E652" s="30"/>
      <c r="G652" s="30"/>
      <c r="AA652" s="30"/>
      <c r="AB652" s="30"/>
    </row>
    <row r="653" spans="4:28" x14ac:dyDescent="0.2">
      <c r="D653" s="30"/>
      <c r="E653" s="30"/>
      <c r="G653" s="30"/>
      <c r="AA653" s="30"/>
      <c r="AB653" s="30"/>
    </row>
    <row r="654" spans="4:28" x14ac:dyDescent="0.2">
      <c r="D654" s="30"/>
      <c r="E654" s="30"/>
      <c r="G654" s="30"/>
      <c r="AA654" s="30"/>
      <c r="AB654" s="30"/>
    </row>
    <row r="655" spans="4:28" x14ac:dyDescent="0.2">
      <c r="D655" s="30"/>
      <c r="E655" s="30"/>
      <c r="G655" s="30"/>
      <c r="AA655" s="30"/>
      <c r="AB655" s="30"/>
    </row>
    <row r="656" spans="4:28" x14ac:dyDescent="0.2">
      <c r="D656" s="30"/>
      <c r="E656" s="30"/>
      <c r="G656" s="30"/>
      <c r="AA656" s="30"/>
      <c r="AB656" s="30"/>
    </row>
    <row r="657" spans="4:28" x14ac:dyDescent="0.2">
      <c r="D657" s="30"/>
      <c r="E657" s="30"/>
      <c r="G657" s="30"/>
      <c r="AA657" s="30"/>
      <c r="AB657" s="30"/>
    </row>
    <row r="658" spans="4:28" x14ac:dyDescent="0.2">
      <c r="D658" s="30"/>
      <c r="E658" s="30"/>
      <c r="G658" s="30"/>
      <c r="AA658" s="30"/>
      <c r="AB658" s="30"/>
    </row>
    <row r="659" spans="4:28" x14ac:dyDescent="0.2">
      <c r="D659" s="30"/>
      <c r="E659" s="30"/>
      <c r="G659" s="30"/>
      <c r="AA659" s="30"/>
      <c r="AB659" s="30"/>
    </row>
    <row r="660" spans="4:28" x14ac:dyDescent="0.2">
      <c r="D660" s="30"/>
      <c r="E660" s="30"/>
      <c r="G660" s="30"/>
      <c r="AA660" s="30"/>
      <c r="AB660" s="30"/>
    </row>
    <row r="661" spans="4:28" x14ac:dyDescent="0.2">
      <c r="D661" s="30"/>
      <c r="E661" s="30"/>
      <c r="G661" s="30"/>
      <c r="AA661" s="30"/>
      <c r="AB661" s="30"/>
    </row>
    <row r="662" spans="4:28" x14ac:dyDescent="0.2">
      <c r="D662" s="30"/>
      <c r="E662" s="30"/>
      <c r="G662" s="30"/>
      <c r="AA662" s="30"/>
      <c r="AB662" s="30"/>
    </row>
    <row r="663" spans="4:28" x14ac:dyDescent="0.2">
      <c r="D663" s="30"/>
      <c r="E663" s="30"/>
      <c r="G663" s="30"/>
      <c r="AA663" s="30"/>
      <c r="AB663" s="30"/>
    </row>
    <row r="664" spans="4:28" x14ac:dyDescent="0.2">
      <c r="D664" s="30"/>
      <c r="E664" s="30"/>
      <c r="G664" s="30"/>
      <c r="AA664" s="30"/>
      <c r="AB664" s="30"/>
    </row>
    <row r="665" spans="4:28" x14ac:dyDescent="0.2">
      <c r="D665" s="30"/>
      <c r="E665" s="30"/>
      <c r="G665" s="30"/>
      <c r="AA665" s="30"/>
      <c r="AB665" s="30"/>
    </row>
    <row r="666" spans="4:28" x14ac:dyDescent="0.2">
      <c r="D666" s="30"/>
      <c r="E666" s="30"/>
      <c r="G666" s="30"/>
      <c r="AA666" s="30"/>
      <c r="AB666" s="30"/>
    </row>
    <row r="667" spans="4:28" x14ac:dyDescent="0.2">
      <c r="D667" s="30"/>
      <c r="E667" s="30"/>
      <c r="G667" s="30"/>
      <c r="AA667" s="30"/>
      <c r="AB667" s="30"/>
    </row>
    <row r="668" spans="4:28" x14ac:dyDescent="0.2">
      <c r="D668" s="30"/>
      <c r="E668" s="30"/>
      <c r="G668" s="30"/>
      <c r="AA668" s="30"/>
      <c r="AB668" s="30"/>
    </row>
    <row r="669" spans="4:28" x14ac:dyDescent="0.2">
      <c r="D669" s="30"/>
      <c r="E669" s="30"/>
      <c r="G669" s="30"/>
      <c r="AA669" s="30"/>
      <c r="AB669" s="30"/>
    </row>
    <row r="670" spans="4:28" x14ac:dyDescent="0.2">
      <c r="D670" s="30"/>
      <c r="E670" s="30"/>
      <c r="G670" s="30"/>
      <c r="AA670" s="30"/>
      <c r="AB670" s="30"/>
    </row>
    <row r="671" spans="4:28" x14ac:dyDescent="0.2">
      <c r="D671" s="30"/>
      <c r="E671" s="30"/>
      <c r="G671" s="30"/>
      <c r="AA671" s="30"/>
      <c r="AB671" s="30"/>
    </row>
    <row r="672" spans="4:28" x14ac:dyDescent="0.2">
      <c r="D672" s="30"/>
      <c r="E672" s="30"/>
      <c r="G672" s="30"/>
      <c r="AA672" s="30"/>
      <c r="AB672" s="30"/>
    </row>
    <row r="673" spans="4:28" x14ac:dyDescent="0.2">
      <c r="D673" s="30"/>
      <c r="E673" s="30"/>
      <c r="G673" s="30"/>
      <c r="AA673" s="30"/>
      <c r="AB673" s="30"/>
    </row>
    <row r="674" spans="4:28" x14ac:dyDescent="0.2">
      <c r="D674" s="30"/>
      <c r="E674" s="30"/>
      <c r="G674" s="30"/>
      <c r="AA674" s="30"/>
      <c r="AB674" s="30"/>
    </row>
    <row r="675" spans="4:28" x14ac:dyDescent="0.2">
      <c r="D675" s="30"/>
      <c r="E675" s="30"/>
      <c r="G675" s="30"/>
      <c r="AA675" s="30"/>
      <c r="AB675" s="30"/>
    </row>
    <row r="676" spans="4:28" x14ac:dyDescent="0.2">
      <c r="D676" s="30"/>
      <c r="E676" s="30"/>
      <c r="G676" s="30"/>
      <c r="AA676" s="30"/>
      <c r="AB676" s="30"/>
    </row>
    <row r="677" spans="4:28" x14ac:dyDescent="0.2">
      <c r="D677" s="30"/>
      <c r="E677" s="30"/>
      <c r="G677" s="30"/>
      <c r="AA677" s="30"/>
      <c r="AB677" s="30"/>
    </row>
    <row r="678" spans="4:28" x14ac:dyDescent="0.2">
      <c r="D678" s="30"/>
      <c r="E678" s="30"/>
      <c r="G678" s="30"/>
      <c r="AA678" s="30"/>
      <c r="AB678" s="30"/>
    </row>
    <row r="679" spans="4:28" x14ac:dyDescent="0.2">
      <c r="D679" s="30"/>
      <c r="E679" s="30"/>
      <c r="G679" s="30"/>
      <c r="AA679" s="30"/>
      <c r="AB679" s="30"/>
    </row>
    <row r="680" spans="4:28" x14ac:dyDescent="0.2">
      <c r="D680" s="30"/>
      <c r="E680" s="30"/>
      <c r="G680" s="30"/>
      <c r="AA680" s="30"/>
      <c r="AB680" s="30"/>
    </row>
    <row r="681" spans="4:28" x14ac:dyDescent="0.2">
      <c r="D681" s="30"/>
      <c r="E681" s="30"/>
      <c r="G681" s="30"/>
      <c r="AA681" s="30"/>
      <c r="AB681" s="30"/>
    </row>
    <row r="682" spans="4:28" x14ac:dyDescent="0.2">
      <c r="D682" s="30"/>
      <c r="E682" s="30"/>
      <c r="G682" s="30"/>
      <c r="AA682" s="30"/>
      <c r="AB682" s="30"/>
    </row>
    <row r="683" spans="4:28" x14ac:dyDescent="0.2">
      <c r="D683" s="30"/>
      <c r="E683" s="30"/>
      <c r="G683" s="30"/>
      <c r="AA683" s="30"/>
      <c r="AB683" s="30"/>
    </row>
    <row r="684" spans="4:28" x14ac:dyDescent="0.2">
      <c r="D684" s="30"/>
      <c r="E684" s="30"/>
      <c r="G684" s="30"/>
      <c r="AA684" s="30"/>
      <c r="AB684" s="30"/>
    </row>
    <row r="685" spans="4:28" x14ac:dyDescent="0.2">
      <c r="D685" s="30"/>
      <c r="E685" s="30"/>
      <c r="G685" s="30"/>
      <c r="AA685" s="30"/>
      <c r="AB685" s="30"/>
    </row>
    <row r="686" spans="4:28" x14ac:dyDescent="0.2">
      <c r="D686" s="30"/>
      <c r="E686" s="30"/>
      <c r="G686" s="30"/>
      <c r="AA686" s="30"/>
      <c r="AB686" s="30"/>
    </row>
    <row r="687" spans="4:28" x14ac:dyDescent="0.2">
      <c r="D687" s="30"/>
      <c r="E687" s="30"/>
      <c r="G687" s="30"/>
      <c r="AA687" s="30"/>
      <c r="AB687" s="30"/>
    </row>
    <row r="688" spans="4:28" x14ac:dyDescent="0.2">
      <c r="D688" s="30"/>
      <c r="E688" s="30"/>
      <c r="G688" s="30"/>
      <c r="AA688" s="30"/>
      <c r="AB688" s="30"/>
    </row>
    <row r="689" spans="4:28" x14ac:dyDescent="0.2">
      <c r="D689" s="30"/>
      <c r="E689" s="30"/>
      <c r="G689" s="30"/>
      <c r="AA689" s="30"/>
      <c r="AB689" s="30"/>
    </row>
    <row r="690" spans="4:28" x14ac:dyDescent="0.2">
      <c r="D690" s="30"/>
      <c r="E690" s="30"/>
      <c r="G690" s="30"/>
      <c r="AA690" s="30"/>
      <c r="AB690" s="30"/>
    </row>
    <row r="691" spans="4:28" x14ac:dyDescent="0.2">
      <c r="D691" s="30"/>
      <c r="E691" s="30"/>
      <c r="G691" s="30"/>
      <c r="AA691" s="30"/>
      <c r="AB691" s="30"/>
    </row>
    <row r="692" spans="4:28" x14ac:dyDescent="0.2">
      <c r="D692" s="30"/>
      <c r="E692" s="30"/>
      <c r="G692" s="30"/>
      <c r="AA692" s="30"/>
      <c r="AB692" s="30"/>
    </row>
    <row r="693" spans="4:28" x14ac:dyDescent="0.2">
      <c r="D693" s="30"/>
      <c r="E693" s="30"/>
      <c r="G693" s="30"/>
      <c r="AA693" s="30"/>
      <c r="AB693" s="30"/>
    </row>
    <row r="694" spans="4:28" x14ac:dyDescent="0.2">
      <c r="D694" s="30"/>
      <c r="E694" s="30"/>
      <c r="G694" s="30"/>
      <c r="AA694" s="30"/>
      <c r="AB694" s="30"/>
    </row>
    <row r="695" spans="4:28" x14ac:dyDescent="0.2">
      <c r="D695" s="30"/>
      <c r="E695" s="30"/>
      <c r="G695" s="30"/>
      <c r="AA695" s="30"/>
      <c r="AB695" s="30"/>
    </row>
    <row r="696" spans="4:28" x14ac:dyDescent="0.2">
      <c r="D696" s="30"/>
      <c r="E696" s="30"/>
      <c r="G696" s="30"/>
      <c r="AA696" s="30"/>
      <c r="AB696" s="30"/>
    </row>
    <row r="697" spans="4:28" x14ac:dyDescent="0.2">
      <c r="D697" s="30"/>
      <c r="E697" s="30"/>
      <c r="G697" s="30"/>
      <c r="AA697" s="30"/>
      <c r="AB697" s="30"/>
    </row>
    <row r="698" spans="4:28" x14ac:dyDescent="0.2">
      <c r="D698" s="30"/>
      <c r="E698" s="30"/>
      <c r="G698" s="30"/>
      <c r="AA698" s="30"/>
      <c r="AB698" s="30"/>
    </row>
    <row r="699" spans="4:28" x14ac:dyDescent="0.2">
      <c r="D699" s="30"/>
      <c r="E699" s="30"/>
      <c r="G699" s="30"/>
      <c r="AA699" s="30"/>
      <c r="AB699" s="30"/>
    </row>
    <row r="700" spans="4:28" x14ac:dyDescent="0.2">
      <c r="D700" s="30"/>
      <c r="E700" s="30"/>
      <c r="G700" s="30"/>
      <c r="AA700" s="30"/>
      <c r="AB700" s="30"/>
    </row>
    <row r="701" spans="4:28" x14ac:dyDescent="0.2">
      <c r="D701" s="30"/>
      <c r="E701" s="30"/>
      <c r="G701" s="30"/>
      <c r="AA701" s="30"/>
      <c r="AB701" s="30"/>
    </row>
    <row r="702" spans="4:28" x14ac:dyDescent="0.2">
      <c r="D702" s="30"/>
      <c r="E702" s="30"/>
      <c r="G702" s="30"/>
      <c r="AA702" s="30"/>
      <c r="AB702" s="30"/>
    </row>
    <row r="703" spans="4:28" x14ac:dyDescent="0.2">
      <c r="D703" s="30"/>
      <c r="E703" s="30"/>
      <c r="G703" s="30"/>
      <c r="AA703" s="30"/>
      <c r="AB703" s="30"/>
    </row>
    <row r="704" spans="4:28" x14ac:dyDescent="0.2">
      <c r="D704" s="30"/>
      <c r="E704" s="30"/>
      <c r="G704" s="30"/>
      <c r="AA704" s="30"/>
      <c r="AB704" s="30"/>
    </row>
    <row r="705" spans="4:28" x14ac:dyDescent="0.2">
      <c r="D705" s="30"/>
      <c r="E705" s="30"/>
      <c r="G705" s="30"/>
      <c r="AA705" s="30"/>
      <c r="AB705" s="30"/>
    </row>
    <row r="706" spans="4:28" x14ac:dyDescent="0.2">
      <c r="D706" s="30"/>
      <c r="E706" s="30"/>
      <c r="G706" s="30"/>
      <c r="AA706" s="30"/>
      <c r="AB706" s="30"/>
    </row>
    <row r="707" spans="4:28" x14ac:dyDescent="0.2">
      <c r="D707" s="30"/>
      <c r="E707" s="30"/>
      <c r="G707" s="30"/>
      <c r="AA707" s="30"/>
      <c r="AB707" s="30"/>
    </row>
    <row r="708" spans="4:28" x14ac:dyDescent="0.2">
      <c r="D708" s="30"/>
      <c r="E708" s="30"/>
      <c r="G708" s="30"/>
      <c r="AA708" s="30"/>
      <c r="AB708" s="30"/>
    </row>
    <row r="709" spans="4:28" x14ac:dyDescent="0.2">
      <c r="D709" s="30"/>
      <c r="E709" s="30"/>
      <c r="G709" s="30"/>
      <c r="AA709" s="30"/>
      <c r="AB709" s="30"/>
    </row>
    <row r="710" spans="4:28" x14ac:dyDescent="0.2">
      <c r="D710" s="30"/>
      <c r="E710" s="30"/>
      <c r="G710" s="30"/>
      <c r="AA710" s="30"/>
      <c r="AB710" s="30"/>
    </row>
    <row r="711" spans="4:28" x14ac:dyDescent="0.2">
      <c r="D711" s="30"/>
      <c r="E711" s="30"/>
      <c r="G711" s="30"/>
      <c r="AA711" s="30"/>
      <c r="AB711" s="30"/>
    </row>
    <row r="712" spans="4:28" x14ac:dyDescent="0.2">
      <c r="D712" s="30"/>
      <c r="E712" s="30"/>
      <c r="G712" s="30"/>
      <c r="AA712" s="30"/>
      <c r="AB712" s="30"/>
    </row>
    <row r="713" spans="4:28" x14ac:dyDescent="0.2">
      <c r="D713" s="30"/>
      <c r="E713" s="30"/>
      <c r="G713" s="30"/>
      <c r="AA713" s="30"/>
      <c r="AB713" s="30"/>
    </row>
    <row r="714" spans="4:28" x14ac:dyDescent="0.2">
      <c r="D714" s="30"/>
      <c r="E714" s="30"/>
      <c r="G714" s="30"/>
      <c r="AA714" s="30"/>
      <c r="AB714" s="30"/>
    </row>
    <row r="715" spans="4:28" x14ac:dyDescent="0.2">
      <c r="D715" s="30"/>
      <c r="E715" s="30"/>
      <c r="G715" s="30"/>
      <c r="AA715" s="30"/>
      <c r="AB715" s="30"/>
    </row>
    <row r="716" spans="4:28" x14ac:dyDescent="0.2">
      <c r="D716" s="30"/>
      <c r="E716" s="30"/>
      <c r="G716" s="30"/>
      <c r="AA716" s="30"/>
      <c r="AB716" s="30"/>
    </row>
    <row r="717" spans="4:28" x14ac:dyDescent="0.2">
      <c r="D717" s="30"/>
      <c r="E717" s="30"/>
      <c r="G717" s="30"/>
      <c r="AA717" s="30"/>
      <c r="AB717" s="30"/>
    </row>
    <row r="718" spans="4:28" x14ac:dyDescent="0.2">
      <c r="D718" s="30"/>
      <c r="E718" s="30"/>
      <c r="G718" s="30"/>
      <c r="AA718" s="30"/>
      <c r="AB718" s="30"/>
    </row>
    <row r="719" spans="4:28" x14ac:dyDescent="0.2">
      <c r="D719" s="30"/>
      <c r="E719" s="30"/>
      <c r="G719" s="30"/>
      <c r="AA719" s="30"/>
      <c r="AB719" s="30"/>
    </row>
    <row r="720" spans="4:28" x14ac:dyDescent="0.2">
      <c r="D720" s="30"/>
      <c r="E720" s="30"/>
      <c r="G720" s="30"/>
      <c r="AA720" s="30"/>
      <c r="AB720" s="30"/>
    </row>
    <row r="721" spans="4:28" x14ac:dyDescent="0.2">
      <c r="D721" s="30"/>
      <c r="E721" s="30"/>
      <c r="G721" s="30"/>
      <c r="AA721" s="30"/>
      <c r="AB721" s="30"/>
    </row>
    <row r="722" spans="4:28" x14ac:dyDescent="0.2">
      <c r="D722" s="30"/>
      <c r="E722" s="30"/>
      <c r="G722" s="30"/>
      <c r="AA722" s="30"/>
      <c r="AB722" s="30"/>
    </row>
    <row r="723" spans="4:28" x14ac:dyDescent="0.2">
      <c r="D723" s="30"/>
      <c r="E723" s="30"/>
      <c r="G723" s="30"/>
      <c r="AA723" s="30"/>
      <c r="AB723" s="30"/>
    </row>
    <row r="724" spans="4:28" x14ac:dyDescent="0.2">
      <c r="D724" s="30"/>
      <c r="E724" s="30"/>
      <c r="G724" s="30"/>
      <c r="AA724" s="30"/>
      <c r="AB724" s="30"/>
    </row>
    <row r="725" spans="4:28" x14ac:dyDescent="0.2">
      <c r="D725" s="30"/>
      <c r="E725" s="30"/>
      <c r="G725" s="30"/>
      <c r="AA725" s="30"/>
      <c r="AB725" s="30"/>
    </row>
    <row r="726" spans="4:28" x14ac:dyDescent="0.2">
      <c r="D726" s="30"/>
      <c r="E726" s="30"/>
      <c r="G726" s="30"/>
      <c r="AA726" s="30"/>
      <c r="AB726" s="30"/>
    </row>
    <row r="727" spans="4:28" x14ac:dyDescent="0.2">
      <c r="D727" s="30"/>
      <c r="E727" s="30"/>
      <c r="G727" s="30"/>
      <c r="AA727" s="30"/>
      <c r="AB727" s="30"/>
    </row>
    <row r="728" spans="4:28" x14ac:dyDescent="0.2">
      <c r="D728" s="30"/>
      <c r="E728" s="30"/>
      <c r="G728" s="30"/>
      <c r="AA728" s="30"/>
      <c r="AB728" s="30"/>
    </row>
    <row r="729" spans="4:28" x14ac:dyDescent="0.2">
      <c r="D729" s="30"/>
      <c r="E729" s="30"/>
      <c r="G729" s="30"/>
      <c r="AA729" s="30"/>
      <c r="AB729" s="30"/>
    </row>
    <row r="730" spans="4:28" x14ac:dyDescent="0.2">
      <c r="D730" s="30"/>
      <c r="E730" s="30"/>
      <c r="G730" s="30"/>
      <c r="AA730" s="30"/>
      <c r="AB730" s="30"/>
    </row>
    <row r="731" spans="4:28" x14ac:dyDescent="0.2">
      <c r="D731" s="30"/>
      <c r="E731" s="30"/>
      <c r="G731" s="30"/>
      <c r="AA731" s="30"/>
      <c r="AB731" s="30"/>
    </row>
    <row r="732" spans="4:28" x14ac:dyDescent="0.2">
      <c r="D732" s="30"/>
      <c r="E732" s="30"/>
      <c r="G732" s="30"/>
      <c r="AA732" s="30"/>
      <c r="AB732" s="30"/>
    </row>
    <row r="733" spans="4:28" x14ac:dyDescent="0.2">
      <c r="D733" s="30"/>
      <c r="E733" s="30"/>
      <c r="G733" s="30"/>
      <c r="AA733" s="30"/>
      <c r="AB733" s="30"/>
    </row>
    <row r="734" spans="4:28" x14ac:dyDescent="0.2">
      <c r="D734" s="30"/>
      <c r="E734" s="30"/>
      <c r="G734" s="30"/>
      <c r="AA734" s="30"/>
      <c r="AB734" s="30"/>
    </row>
    <row r="735" spans="4:28" x14ac:dyDescent="0.2">
      <c r="D735" s="30"/>
      <c r="E735" s="30"/>
      <c r="G735" s="30"/>
      <c r="AA735" s="30"/>
      <c r="AB735" s="30"/>
    </row>
    <row r="736" spans="4:28" x14ac:dyDescent="0.2">
      <c r="D736" s="30"/>
      <c r="E736" s="30"/>
      <c r="G736" s="30"/>
      <c r="AA736" s="30"/>
      <c r="AB736" s="30"/>
    </row>
    <row r="737" spans="4:28" x14ac:dyDescent="0.2">
      <c r="D737" s="30"/>
      <c r="E737" s="30"/>
      <c r="G737" s="30"/>
      <c r="AA737" s="30"/>
      <c r="AB737" s="30"/>
    </row>
    <row r="738" spans="4:28" x14ac:dyDescent="0.2">
      <c r="D738" s="30"/>
      <c r="E738" s="30"/>
      <c r="G738" s="30"/>
      <c r="AA738" s="30"/>
      <c r="AB738" s="30"/>
    </row>
    <row r="739" spans="4:28" x14ac:dyDescent="0.2">
      <c r="D739" s="30"/>
      <c r="E739" s="30"/>
      <c r="G739" s="30"/>
      <c r="AA739" s="30"/>
      <c r="AB739" s="30"/>
    </row>
    <row r="740" spans="4:28" x14ac:dyDescent="0.2">
      <c r="D740" s="30"/>
      <c r="E740" s="30"/>
      <c r="G740" s="30"/>
      <c r="AA740" s="30"/>
      <c r="AB740" s="30"/>
    </row>
    <row r="741" spans="4:28" x14ac:dyDescent="0.2">
      <c r="D741" s="30"/>
      <c r="E741" s="30"/>
      <c r="G741" s="30"/>
      <c r="AA741" s="30"/>
      <c r="AB741" s="30"/>
    </row>
    <row r="742" spans="4:28" x14ac:dyDescent="0.2">
      <c r="D742" s="30"/>
      <c r="E742" s="30"/>
      <c r="G742" s="30"/>
      <c r="AA742" s="30"/>
      <c r="AB742" s="30"/>
    </row>
    <row r="743" spans="4:28" x14ac:dyDescent="0.2">
      <c r="D743" s="30"/>
      <c r="E743" s="30"/>
      <c r="G743" s="30"/>
      <c r="AA743" s="30"/>
      <c r="AB743" s="30"/>
    </row>
    <row r="744" spans="4:28" x14ac:dyDescent="0.2">
      <c r="D744" s="30"/>
      <c r="E744" s="30"/>
      <c r="G744" s="30"/>
      <c r="AA744" s="30"/>
      <c r="AB744" s="30"/>
    </row>
    <row r="745" spans="4:28" x14ac:dyDescent="0.2">
      <c r="D745" s="30"/>
      <c r="E745" s="30"/>
      <c r="G745" s="30"/>
      <c r="AA745" s="30"/>
      <c r="AB745" s="30"/>
    </row>
    <row r="746" spans="4:28" x14ac:dyDescent="0.2">
      <c r="D746" s="30"/>
      <c r="E746" s="30"/>
      <c r="G746" s="30"/>
      <c r="AA746" s="30"/>
      <c r="AB746" s="30"/>
    </row>
    <row r="747" spans="4:28" x14ac:dyDescent="0.2">
      <c r="D747" s="30"/>
      <c r="E747" s="30"/>
      <c r="G747" s="30"/>
      <c r="AA747" s="30"/>
      <c r="AB747" s="30"/>
    </row>
    <row r="748" spans="4:28" x14ac:dyDescent="0.2">
      <c r="D748" s="30"/>
      <c r="E748" s="30"/>
      <c r="G748" s="30"/>
      <c r="AA748" s="30"/>
      <c r="AB748" s="30"/>
    </row>
    <row r="749" spans="4:28" x14ac:dyDescent="0.2">
      <c r="D749" s="30"/>
      <c r="E749" s="30"/>
      <c r="G749" s="30"/>
      <c r="AA749" s="30"/>
      <c r="AB749" s="30"/>
    </row>
    <row r="750" spans="4:28" x14ac:dyDescent="0.2">
      <c r="D750" s="30"/>
      <c r="E750" s="30"/>
      <c r="G750" s="30"/>
      <c r="AA750" s="30"/>
      <c r="AB750" s="30"/>
    </row>
    <row r="751" spans="4:28" x14ac:dyDescent="0.2">
      <c r="D751" s="30"/>
      <c r="E751" s="30"/>
      <c r="G751" s="30"/>
      <c r="AA751" s="30"/>
      <c r="AB751" s="30"/>
    </row>
    <row r="752" spans="4:28" x14ac:dyDescent="0.2">
      <c r="D752" s="30"/>
      <c r="E752" s="30"/>
      <c r="G752" s="30"/>
      <c r="AA752" s="30"/>
      <c r="AB752" s="30"/>
    </row>
    <row r="753" spans="4:28" x14ac:dyDescent="0.2">
      <c r="D753" s="30"/>
      <c r="E753" s="30"/>
      <c r="G753" s="30"/>
      <c r="AA753" s="30"/>
      <c r="AB753" s="30"/>
    </row>
    <row r="754" spans="4:28" x14ac:dyDescent="0.2">
      <c r="D754" s="30"/>
      <c r="E754" s="30"/>
      <c r="G754" s="30"/>
      <c r="AA754" s="30"/>
      <c r="AB754" s="30"/>
    </row>
    <row r="755" spans="4:28" x14ac:dyDescent="0.2">
      <c r="D755" s="30"/>
      <c r="E755" s="30"/>
      <c r="G755" s="30"/>
      <c r="AA755" s="30"/>
      <c r="AB755" s="30"/>
    </row>
    <row r="756" spans="4:28" x14ac:dyDescent="0.2">
      <c r="D756" s="30"/>
      <c r="E756" s="30"/>
      <c r="G756" s="30"/>
      <c r="AA756" s="30"/>
      <c r="AB756" s="30"/>
    </row>
    <row r="757" spans="4:28" x14ac:dyDescent="0.2">
      <c r="D757" s="30"/>
      <c r="E757" s="30"/>
      <c r="G757" s="30"/>
      <c r="AA757" s="30"/>
      <c r="AB757" s="30"/>
    </row>
    <row r="758" spans="4:28" x14ac:dyDescent="0.2">
      <c r="D758" s="30"/>
      <c r="E758" s="30"/>
      <c r="G758" s="30"/>
      <c r="AA758" s="30"/>
      <c r="AB758" s="30"/>
    </row>
    <row r="759" spans="4:28" x14ac:dyDescent="0.2">
      <c r="D759" s="30"/>
      <c r="E759" s="30"/>
      <c r="G759" s="30"/>
      <c r="AA759" s="30"/>
      <c r="AB759" s="30"/>
    </row>
    <row r="760" spans="4:28" x14ac:dyDescent="0.2">
      <c r="D760" s="30"/>
      <c r="E760" s="30"/>
      <c r="G760" s="30"/>
      <c r="AA760" s="30"/>
      <c r="AB760" s="30"/>
    </row>
    <row r="761" spans="4:28" x14ac:dyDescent="0.2">
      <c r="D761" s="30"/>
      <c r="E761" s="30"/>
      <c r="G761" s="30"/>
      <c r="AA761" s="30"/>
      <c r="AB761" s="30"/>
    </row>
    <row r="762" spans="4:28" x14ac:dyDescent="0.2">
      <c r="D762" s="30"/>
      <c r="E762" s="30"/>
      <c r="G762" s="30"/>
      <c r="AA762" s="30"/>
      <c r="AB762" s="30"/>
    </row>
    <row r="763" spans="4:28" x14ac:dyDescent="0.2">
      <c r="D763" s="30"/>
      <c r="E763" s="30"/>
      <c r="G763" s="30"/>
      <c r="AA763" s="30"/>
      <c r="AB763" s="30"/>
    </row>
    <row r="764" spans="4:28" x14ac:dyDescent="0.2">
      <c r="D764" s="30"/>
      <c r="E764" s="30"/>
      <c r="G764" s="30"/>
      <c r="AA764" s="30"/>
      <c r="AB764" s="30"/>
    </row>
    <row r="765" spans="4:28" x14ac:dyDescent="0.2">
      <c r="D765" s="30"/>
      <c r="E765" s="30"/>
      <c r="G765" s="30"/>
      <c r="AA765" s="30"/>
      <c r="AB765" s="30"/>
    </row>
    <row r="766" spans="4:28" x14ac:dyDescent="0.2">
      <c r="D766" s="30"/>
      <c r="E766" s="30"/>
      <c r="G766" s="30"/>
      <c r="AA766" s="30"/>
      <c r="AB766" s="30"/>
    </row>
    <row r="767" spans="4:28" x14ac:dyDescent="0.2">
      <c r="D767" s="30"/>
      <c r="E767" s="30"/>
      <c r="G767" s="30"/>
      <c r="AA767" s="30"/>
      <c r="AB767" s="30"/>
    </row>
    <row r="768" spans="4:28" x14ac:dyDescent="0.2">
      <c r="D768" s="30"/>
      <c r="E768" s="30"/>
      <c r="G768" s="30"/>
      <c r="AA768" s="30"/>
      <c r="AB768" s="30"/>
    </row>
    <row r="769" spans="4:28" x14ac:dyDescent="0.2">
      <c r="D769" s="30"/>
      <c r="E769" s="30"/>
      <c r="G769" s="30"/>
      <c r="AA769" s="30"/>
      <c r="AB769" s="30"/>
    </row>
    <row r="770" spans="4:28" x14ac:dyDescent="0.2">
      <c r="D770" s="30"/>
      <c r="E770" s="30"/>
      <c r="G770" s="30"/>
      <c r="AA770" s="30"/>
      <c r="AB770" s="30"/>
    </row>
    <row r="771" spans="4:28" x14ac:dyDescent="0.2">
      <c r="D771" s="30"/>
      <c r="E771" s="30"/>
      <c r="G771" s="30"/>
      <c r="AA771" s="30"/>
      <c r="AB771" s="30"/>
    </row>
    <row r="772" spans="4:28" x14ac:dyDescent="0.2">
      <c r="D772" s="30"/>
      <c r="E772" s="30"/>
      <c r="G772" s="30"/>
      <c r="AA772" s="30"/>
      <c r="AB772" s="30"/>
    </row>
    <row r="773" spans="4:28" x14ac:dyDescent="0.2">
      <c r="D773" s="30"/>
      <c r="E773" s="30"/>
      <c r="G773" s="30"/>
      <c r="AA773" s="30"/>
      <c r="AB773" s="30"/>
    </row>
    <row r="774" spans="4:28" x14ac:dyDescent="0.2">
      <c r="D774" s="30"/>
      <c r="E774" s="30"/>
      <c r="G774" s="30"/>
      <c r="AA774" s="30"/>
      <c r="AB774" s="30"/>
    </row>
    <row r="775" spans="4:28" x14ac:dyDescent="0.2">
      <c r="D775" s="30"/>
      <c r="E775" s="30"/>
      <c r="G775" s="30"/>
      <c r="AA775" s="30"/>
      <c r="AB775" s="30"/>
    </row>
    <row r="776" spans="4:28" x14ac:dyDescent="0.2">
      <c r="D776" s="30"/>
      <c r="E776" s="30"/>
      <c r="G776" s="30"/>
      <c r="AA776" s="30"/>
      <c r="AB776" s="30"/>
    </row>
    <row r="777" spans="4:28" x14ac:dyDescent="0.2">
      <c r="D777" s="30"/>
      <c r="E777" s="30"/>
      <c r="G777" s="30"/>
      <c r="AA777" s="30"/>
      <c r="AB777" s="30"/>
    </row>
    <row r="778" spans="4:28" x14ac:dyDescent="0.2">
      <c r="D778" s="30"/>
      <c r="E778" s="30"/>
      <c r="G778" s="30"/>
      <c r="AA778" s="30"/>
      <c r="AB778" s="30"/>
    </row>
    <row r="779" spans="4:28" x14ac:dyDescent="0.2">
      <c r="D779" s="30"/>
      <c r="E779" s="30"/>
      <c r="G779" s="30"/>
      <c r="AA779" s="30"/>
      <c r="AB779" s="30"/>
    </row>
    <row r="780" spans="4:28" x14ac:dyDescent="0.2">
      <c r="D780" s="30"/>
      <c r="E780" s="30"/>
      <c r="G780" s="30"/>
      <c r="AA780" s="30"/>
      <c r="AB780" s="30"/>
    </row>
    <row r="781" spans="4:28" x14ac:dyDescent="0.2">
      <c r="D781" s="30"/>
      <c r="E781" s="30"/>
      <c r="G781" s="30"/>
      <c r="AA781" s="30"/>
      <c r="AB781" s="30"/>
    </row>
    <row r="782" spans="4:28" x14ac:dyDescent="0.2">
      <c r="D782" s="30"/>
      <c r="E782" s="30"/>
      <c r="G782" s="30"/>
      <c r="AA782" s="30"/>
      <c r="AB782" s="30"/>
    </row>
    <row r="783" spans="4:28" x14ac:dyDescent="0.2">
      <c r="D783" s="30"/>
      <c r="E783" s="30"/>
      <c r="G783" s="30"/>
      <c r="AA783" s="30"/>
      <c r="AB783" s="30"/>
    </row>
    <row r="784" spans="4:28" x14ac:dyDescent="0.2">
      <c r="D784" s="30"/>
      <c r="E784" s="30"/>
      <c r="G784" s="30"/>
      <c r="AA784" s="30"/>
      <c r="AB784" s="30"/>
    </row>
    <row r="785" spans="4:28" x14ac:dyDescent="0.2">
      <c r="D785" s="30"/>
      <c r="E785" s="30"/>
      <c r="G785" s="30"/>
      <c r="AA785" s="30"/>
      <c r="AB785" s="30"/>
    </row>
    <row r="786" spans="4:28" x14ac:dyDescent="0.2">
      <c r="D786" s="30"/>
      <c r="E786" s="30"/>
      <c r="G786" s="30"/>
      <c r="AA786" s="30"/>
      <c r="AB786" s="30"/>
    </row>
    <row r="787" spans="4:28" x14ac:dyDescent="0.2">
      <c r="D787" s="30"/>
      <c r="E787" s="30"/>
      <c r="G787" s="30"/>
      <c r="AA787" s="30"/>
      <c r="AB787" s="30"/>
    </row>
    <row r="788" spans="4:28" x14ac:dyDescent="0.2">
      <c r="D788" s="30"/>
      <c r="E788" s="30"/>
      <c r="G788" s="30"/>
      <c r="AA788" s="30"/>
      <c r="AB788" s="30"/>
    </row>
    <row r="789" spans="4:28" x14ac:dyDescent="0.2">
      <c r="D789" s="30"/>
      <c r="E789" s="30"/>
      <c r="G789" s="30"/>
      <c r="AA789" s="30"/>
      <c r="AB789" s="30"/>
    </row>
    <row r="790" spans="4:28" x14ac:dyDescent="0.2">
      <c r="D790" s="30"/>
      <c r="E790" s="30"/>
      <c r="G790" s="30"/>
      <c r="AA790" s="30"/>
      <c r="AB790" s="30"/>
    </row>
    <row r="791" spans="4:28" x14ac:dyDescent="0.2">
      <c r="D791" s="30"/>
      <c r="E791" s="30"/>
      <c r="G791" s="30"/>
      <c r="AA791" s="30"/>
      <c r="AB791" s="30"/>
    </row>
    <row r="792" spans="4:28" x14ac:dyDescent="0.2">
      <c r="D792" s="30"/>
      <c r="E792" s="30"/>
      <c r="G792" s="30"/>
      <c r="AA792" s="30"/>
      <c r="AB792" s="30"/>
    </row>
    <row r="793" spans="4:28" x14ac:dyDescent="0.2">
      <c r="D793" s="30"/>
      <c r="E793" s="30"/>
      <c r="G793" s="30"/>
      <c r="AA793" s="30"/>
      <c r="AB793" s="30"/>
    </row>
    <row r="794" spans="4:28" x14ac:dyDescent="0.2">
      <c r="D794" s="30"/>
      <c r="E794" s="30"/>
      <c r="G794" s="30"/>
      <c r="AA794" s="30"/>
      <c r="AB794" s="30"/>
    </row>
    <row r="795" spans="4:28" x14ac:dyDescent="0.2">
      <c r="D795" s="30"/>
      <c r="E795" s="30"/>
      <c r="G795" s="30"/>
      <c r="AA795" s="30"/>
      <c r="AB795" s="30"/>
    </row>
    <row r="796" spans="4:28" x14ac:dyDescent="0.2">
      <c r="D796" s="30"/>
      <c r="E796" s="30"/>
      <c r="G796" s="30"/>
      <c r="AA796" s="30"/>
      <c r="AB796" s="30"/>
    </row>
    <row r="797" spans="4:28" x14ac:dyDescent="0.2">
      <c r="D797" s="30"/>
      <c r="E797" s="30"/>
      <c r="G797" s="30"/>
      <c r="AA797" s="30"/>
      <c r="AB797" s="30"/>
    </row>
    <row r="798" spans="4:28" x14ac:dyDescent="0.2">
      <c r="D798" s="30"/>
      <c r="E798" s="30"/>
      <c r="G798" s="30"/>
      <c r="AA798" s="30"/>
      <c r="AB798" s="30"/>
    </row>
    <row r="799" spans="4:28" x14ac:dyDescent="0.2">
      <c r="D799" s="30"/>
      <c r="E799" s="30"/>
      <c r="G799" s="30"/>
      <c r="AA799" s="30"/>
      <c r="AB799" s="30"/>
    </row>
    <row r="800" spans="4:28" x14ac:dyDescent="0.2">
      <c r="D800" s="30"/>
      <c r="E800" s="30"/>
      <c r="G800" s="30"/>
      <c r="AA800" s="30"/>
      <c r="AB800" s="30"/>
    </row>
    <row r="801" spans="4:28" x14ac:dyDescent="0.2">
      <c r="D801" s="30"/>
      <c r="E801" s="30"/>
      <c r="G801" s="30"/>
      <c r="AA801" s="30"/>
      <c r="AB801" s="30"/>
    </row>
    <row r="802" spans="4:28" x14ac:dyDescent="0.2">
      <c r="D802" s="30"/>
      <c r="E802" s="30"/>
      <c r="G802" s="30"/>
      <c r="AA802" s="30"/>
      <c r="AB802" s="30"/>
    </row>
    <row r="803" spans="4:28" x14ac:dyDescent="0.2">
      <c r="D803" s="30"/>
      <c r="E803" s="30"/>
      <c r="G803" s="30"/>
      <c r="AA803" s="30"/>
      <c r="AB803" s="30"/>
    </row>
    <row r="804" spans="4:28" x14ac:dyDescent="0.2">
      <c r="D804" s="30"/>
      <c r="E804" s="30"/>
      <c r="G804" s="30"/>
      <c r="AA804" s="30"/>
      <c r="AB804" s="30"/>
    </row>
    <row r="805" spans="4:28" x14ac:dyDescent="0.2">
      <c r="D805" s="30"/>
      <c r="E805" s="30"/>
      <c r="G805" s="30"/>
      <c r="AA805" s="30"/>
      <c r="AB805" s="30"/>
    </row>
    <row r="806" spans="4:28" x14ac:dyDescent="0.2">
      <c r="D806" s="30"/>
      <c r="E806" s="30"/>
      <c r="G806" s="30"/>
      <c r="AA806" s="30"/>
      <c r="AB806" s="30"/>
    </row>
    <row r="807" spans="4:28" x14ac:dyDescent="0.2">
      <c r="D807" s="30"/>
      <c r="E807" s="30"/>
      <c r="G807" s="30"/>
      <c r="AA807" s="30"/>
      <c r="AB807" s="30"/>
    </row>
    <row r="808" spans="4:28" x14ac:dyDescent="0.2">
      <c r="D808" s="30"/>
      <c r="E808" s="30"/>
      <c r="G808" s="30"/>
      <c r="AA808" s="30"/>
      <c r="AB808" s="30"/>
    </row>
    <row r="809" spans="4:28" x14ac:dyDescent="0.2">
      <c r="D809" s="30"/>
      <c r="E809" s="30"/>
      <c r="G809" s="30"/>
      <c r="AA809" s="30"/>
      <c r="AB809" s="30"/>
    </row>
    <row r="810" spans="4:28" x14ac:dyDescent="0.2">
      <c r="D810" s="30"/>
      <c r="E810" s="30"/>
      <c r="G810" s="30"/>
      <c r="AA810" s="30"/>
      <c r="AB810" s="30"/>
    </row>
    <row r="811" spans="4:28" x14ac:dyDescent="0.2">
      <c r="D811" s="30"/>
      <c r="E811" s="30"/>
      <c r="G811" s="30"/>
      <c r="AA811" s="30"/>
      <c r="AB811" s="30"/>
    </row>
    <row r="812" spans="4:28" x14ac:dyDescent="0.2">
      <c r="D812" s="30"/>
      <c r="E812" s="30"/>
      <c r="G812" s="30"/>
      <c r="AA812" s="30"/>
      <c r="AB812" s="30"/>
    </row>
    <row r="813" spans="4:28" x14ac:dyDescent="0.2">
      <c r="D813" s="30"/>
      <c r="E813" s="30"/>
      <c r="G813" s="30"/>
      <c r="AA813" s="30"/>
      <c r="AB813" s="30"/>
    </row>
    <row r="814" spans="4:28" x14ac:dyDescent="0.2">
      <c r="D814" s="30"/>
      <c r="E814" s="30"/>
      <c r="G814" s="30"/>
      <c r="AA814" s="30"/>
      <c r="AB814" s="30"/>
    </row>
    <row r="815" spans="4:28" x14ac:dyDescent="0.2">
      <c r="D815" s="30"/>
      <c r="E815" s="30"/>
      <c r="G815" s="30"/>
      <c r="AA815" s="30"/>
      <c r="AB815" s="30"/>
    </row>
    <row r="816" spans="4:28" x14ac:dyDescent="0.2">
      <c r="D816" s="30"/>
      <c r="E816" s="30"/>
      <c r="G816" s="30"/>
      <c r="AA816" s="30"/>
      <c r="AB816" s="30"/>
    </row>
    <row r="817" spans="4:28" x14ac:dyDescent="0.2">
      <c r="D817" s="30"/>
      <c r="E817" s="30"/>
      <c r="G817" s="30"/>
      <c r="AA817" s="30"/>
      <c r="AB817" s="30"/>
    </row>
    <row r="818" spans="4:28" x14ac:dyDescent="0.2">
      <c r="D818" s="30"/>
      <c r="E818" s="30"/>
      <c r="G818" s="30"/>
      <c r="AA818" s="30"/>
      <c r="AB818" s="30"/>
    </row>
    <row r="819" spans="4:28" x14ac:dyDescent="0.2">
      <c r="D819" s="30"/>
      <c r="E819" s="30"/>
      <c r="G819" s="30"/>
      <c r="AA819" s="30"/>
      <c r="AB819" s="30"/>
    </row>
    <row r="820" spans="4:28" x14ac:dyDescent="0.2">
      <c r="D820" s="30"/>
      <c r="E820" s="30"/>
      <c r="G820" s="30"/>
      <c r="AA820" s="30"/>
      <c r="AB820" s="30"/>
    </row>
    <row r="821" spans="4:28" x14ac:dyDescent="0.2">
      <c r="D821" s="30"/>
      <c r="E821" s="30"/>
      <c r="G821" s="30"/>
      <c r="AA821" s="30"/>
      <c r="AB821" s="30"/>
    </row>
    <row r="822" spans="4:28" x14ac:dyDescent="0.2">
      <c r="D822" s="30"/>
      <c r="E822" s="30"/>
      <c r="G822" s="30"/>
      <c r="AA822" s="30"/>
      <c r="AB822" s="30"/>
    </row>
    <row r="823" spans="4:28" x14ac:dyDescent="0.2">
      <c r="D823" s="30"/>
      <c r="E823" s="30"/>
      <c r="G823" s="30"/>
      <c r="AA823" s="30"/>
      <c r="AB823" s="30"/>
    </row>
    <row r="824" spans="4:28" x14ac:dyDescent="0.2">
      <c r="D824" s="30"/>
      <c r="E824" s="30"/>
      <c r="G824" s="30"/>
      <c r="AA824" s="30"/>
      <c r="AB824" s="30"/>
    </row>
    <row r="825" spans="4:28" x14ac:dyDescent="0.2">
      <c r="D825" s="30"/>
      <c r="E825" s="30"/>
      <c r="G825" s="30"/>
      <c r="AA825" s="30"/>
      <c r="AB825" s="30"/>
    </row>
    <row r="826" spans="4:28" x14ac:dyDescent="0.2">
      <c r="D826" s="30"/>
      <c r="E826" s="30"/>
      <c r="G826" s="30"/>
      <c r="AA826" s="30"/>
      <c r="AB826" s="30"/>
    </row>
    <row r="827" spans="4:28" x14ac:dyDescent="0.2">
      <c r="D827" s="30"/>
      <c r="E827" s="30"/>
      <c r="G827" s="30"/>
      <c r="AA827" s="30"/>
      <c r="AB827" s="30"/>
    </row>
    <row r="828" spans="4:28" x14ac:dyDescent="0.2">
      <c r="D828" s="30"/>
      <c r="E828" s="30"/>
      <c r="G828" s="30"/>
      <c r="AA828" s="30"/>
      <c r="AB828" s="30"/>
    </row>
    <row r="829" spans="4:28" x14ac:dyDescent="0.2">
      <c r="D829" s="30"/>
      <c r="E829" s="30"/>
      <c r="G829" s="30"/>
      <c r="AA829" s="30"/>
      <c r="AB829" s="30"/>
    </row>
    <row r="830" spans="4:28" x14ac:dyDescent="0.2">
      <c r="D830" s="30"/>
      <c r="E830" s="30"/>
      <c r="G830" s="30"/>
      <c r="AA830" s="30"/>
      <c r="AB830" s="30"/>
    </row>
    <row r="831" spans="4:28" x14ac:dyDescent="0.2">
      <c r="D831" s="30"/>
      <c r="E831" s="30"/>
      <c r="G831" s="30"/>
      <c r="AA831" s="30"/>
      <c r="AB831" s="30"/>
    </row>
    <row r="832" spans="4:28" x14ac:dyDescent="0.2">
      <c r="D832" s="30"/>
      <c r="E832" s="30"/>
      <c r="G832" s="30"/>
      <c r="AA832" s="30"/>
      <c r="AB832" s="30"/>
    </row>
    <row r="833" spans="4:28" x14ac:dyDescent="0.2">
      <c r="D833" s="30"/>
      <c r="E833" s="30"/>
      <c r="G833" s="30"/>
      <c r="AA833" s="30"/>
      <c r="AB833" s="30"/>
    </row>
    <row r="834" spans="4:28" x14ac:dyDescent="0.2">
      <c r="D834" s="30"/>
      <c r="E834" s="30"/>
      <c r="G834" s="30"/>
      <c r="AA834" s="30"/>
      <c r="AB834" s="30"/>
    </row>
    <row r="835" spans="4:28" x14ac:dyDescent="0.2">
      <c r="D835" s="30"/>
      <c r="E835" s="30"/>
      <c r="G835" s="30"/>
      <c r="AA835" s="30"/>
      <c r="AB835" s="30"/>
    </row>
    <row r="836" spans="4:28" x14ac:dyDescent="0.2">
      <c r="D836" s="30"/>
      <c r="E836" s="30"/>
      <c r="G836" s="30"/>
      <c r="AA836" s="30"/>
      <c r="AB836" s="30"/>
    </row>
    <row r="837" spans="4:28" x14ac:dyDescent="0.2">
      <c r="D837" s="30"/>
      <c r="E837" s="30"/>
      <c r="G837" s="30"/>
      <c r="AA837" s="30"/>
      <c r="AB837" s="30"/>
    </row>
    <row r="838" spans="4:28" x14ac:dyDescent="0.2">
      <c r="D838" s="30"/>
      <c r="E838" s="30"/>
      <c r="G838" s="30"/>
      <c r="AA838" s="30"/>
      <c r="AB838" s="30"/>
    </row>
    <row r="839" spans="4:28" x14ac:dyDescent="0.2">
      <c r="D839" s="30"/>
      <c r="E839" s="30"/>
      <c r="G839" s="30"/>
      <c r="AA839" s="30"/>
      <c r="AB839" s="30"/>
    </row>
    <row r="840" spans="4:28" x14ac:dyDescent="0.2">
      <c r="D840" s="30"/>
      <c r="E840" s="30"/>
      <c r="G840" s="30"/>
      <c r="AA840" s="30"/>
      <c r="AB840" s="30"/>
    </row>
    <row r="841" spans="4:28" x14ac:dyDescent="0.2">
      <c r="D841" s="30"/>
      <c r="E841" s="30"/>
      <c r="G841" s="30"/>
      <c r="AA841" s="30"/>
      <c r="AB841" s="30"/>
    </row>
    <row r="842" spans="4:28" x14ac:dyDescent="0.2">
      <c r="D842" s="30"/>
      <c r="E842" s="30"/>
      <c r="G842" s="30"/>
      <c r="AA842" s="30"/>
      <c r="AB842" s="30"/>
    </row>
    <row r="843" spans="4:28" x14ac:dyDescent="0.2">
      <c r="D843" s="30"/>
      <c r="E843" s="30"/>
      <c r="G843" s="30"/>
      <c r="AA843" s="30"/>
      <c r="AB843" s="30"/>
    </row>
    <row r="844" spans="4:28" x14ac:dyDescent="0.2">
      <c r="D844" s="30"/>
      <c r="E844" s="30"/>
      <c r="G844" s="30"/>
      <c r="AA844" s="30"/>
      <c r="AB844" s="30"/>
    </row>
    <row r="845" spans="4:28" x14ac:dyDescent="0.2">
      <c r="D845" s="30"/>
      <c r="E845" s="30"/>
      <c r="G845" s="30"/>
      <c r="AA845" s="30"/>
      <c r="AB845" s="30"/>
    </row>
    <row r="846" spans="4:28" x14ac:dyDescent="0.2">
      <c r="D846" s="30"/>
      <c r="E846" s="30"/>
      <c r="G846" s="30"/>
      <c r="AA846" s="30"/>
      <c r="AB846" s="30"/>
    </row>
    <row r="847" spans="4:28" x14ac:dyDescent="0.2">
      <c r="D847" s="30"/>
      <c r="E847" s="30"/>
      <c r="G847" s="30"/>
      <c r="AA847" s="30"/>
      <c r="AB847" s="30"/>
    </row>
    <row r="848" spans="4:28" x14ac:dyDescent="0.2">
      <c r="D848" s="30"/>
      <c r="E848" s="30"/>
      <c r="G848" s="30"/>
      <c r="AA848" s="30"/>
      <c r="AB848" s="30"/>
    </row>
    <row r="849" spans="4:28" x14ac:dyDescent="0.2">
      <c r="D849" s="30"/>
      <c r="E849" s="30"/>
      <c r="G849" s="30"/>
      <c r="AA849" s="30"/>
      <c r="AB849" s="30"/>
    </row>
    <row r="850" spans="4:28" x14ac:dyDescent="0.2">
      <c r="D850" s="30"/>
      <c r="E850" s="30"/>
      <c r="G850" s="30"/>
      <c r="AA850" s="30"/>
      <c r="AB850" s="30"/>
    </row>
    <row r="851" spans="4:28" x14ac:dyDescent="0.2">
      <c r="D851" s="30"/>
      <c r="E851" s="30"/>
      <c r="G851" s="30"/>
      <c r="AA851" s="30"/>
      <c r="AB851" s="30"/>
    </row>
    <row r="852" spans="4:28" x14ac:dyDescent="0.2">
      <c r="D852" s="30"/>
      <c r="E852" s="30"/>
      <c r="G852" s="30"/>
      <c r="AA852" s="30"/>
      <c r="AB852" s="30"/>
    </row>
    <row r="853" spans="4:28" x14ac:dyDescent="0.2">
      <c r="D853" s="30"/>
      <c r="E853" s="30"/>
      <c r="G853" s="30"/>
      <c r="AA853" s="30"/>
      <c r="AB853" s="30"/>
    </row>
    <row r="854" spans="4:28" x14ac:dyDescent="0.2">
      <c r="D854" s="30"/>
      <c r="E854" s="30"/>
      <c r="G854" s="30"/>
      <c r="AA854" s="30"/>
      <c r="AB854" s="30"/>
    </row>
    <row r="855" spans="4:28" x14ac:dyDescent="0.2">
      <c r="D855" s="30"/>
      <c r="E855" s="30"/>
      <c r="G855" s="30"/>
      <c r="AA855" s="30"/>
      <c r="AB855" s="30"/>
    </row>
    <row r="856" spans="4:28" x14ac:dyDescent="0.2">
      <c r="D856" s="30"/>
      <c r="E856" s="30"/>
      <c r="G856" s="30"/>
      <c r="AA856" s="30"/>
      <c r="AB856" s="30"/>
    </row>
    <row r="857" spans="4:28" x14ac:dyDescent="0.2">
      <c r="D857" s="30"/>
      <c r="E857" s="30"/>
      <c r="G857" s="30"/>
      <c r="AA857" s="30"/>
      <c r="AB857" s="30"/>
    </row>
    <row r="858" spans="4:28" x14ac:dyDescent="0.2">
      <c r="D858" s="30"/>
      <c r="E858" s="30"/>
      <c r="G858" s="30"/>
      <c r="AA858" s="30"/>
      <c r="AB858" s="30"/>
    </row>
    <row r="859" spans="4:28" x14ac:dyDescent="0.2">
      <c r="D859" s="30"/>
      <c r="E859" s="30"/>
      <c r="G859" s="30"/>
      <c r="AA859" s="30"/>
      <c r="AB859" s="30"/>
    </row>
    <row r="860" spans="4:28" x14ac:dyDescent="0.2">
      <c r="D860" s="30"/>
      <c r="E860" s="30"/>
      <c r="G860" s="30"/>
      <c r="AA860" s="30"/>
      <c r="AB860" s="30"/>
    </row>
    <row r="861" spans="4:28" x14ac:dyDescent="0.2">
      <c r="D861" s="30"/>
      <c r="E861" s="30"/>
      <c r="G861" s="30"/>
      <c r="AA861" s="30"/>
      <c r="AB861" s="30"/>
    </row>
    <row r="862" spans="4:28" x14ac:dyDescent="0.2">
      <c r="D862" s="30"/>
      <c r="E862" s="30"/>
      <c r="G862" s="30"/>
      <c r="AA862" s="30"/>
      <c r="AB862" s="30"/>
    </row>
    <row r="863" spans="4:28" x14ac:dyDescent="0.2">
      <c r="D863" s="30"/>
      <c r="E863" s="30"/>
      <c r="G863" s="30"/>
      <c r="AA863" s="30"/>
      <c r="AB863" s="30"/>
    </row>
    <row r="864" spans="4:28" x14ac:dyDescent="0.2">
      <c r="D864" s="30"/>
      <c r="E864" s="30"/>
      <c r="G864" s="30"/>
      <c r="AA864" s="30"/>
      <c r="AB864" s="30"/>
    </row>
    <row r="865" spans="4:28" x14ac:dyDescent="0.2">
      <c r="D865" s="30"/>
      <c r="E865" s="30"/>
      <c r="G865" s="30"/>
      <c r="AA865" s="30"/>
      <c r="AB865" s="30"/>
    </row>
    <row r="866" spans="4:28" x14ac:dyDescent="0.2">
      <c r="D866" s="30"/>
      <c r="E866" s="30"/>
      <c r="G866" s="30"/>
      <c r="AA866" s="30"/>
      <c r="AB866" s="30"/>
    </row>
    <row r="867" spans="4:28" x14ac:dyDescent="0.2">
      <c r="D867" s="30"/>
      <c r="E867" s="30"/>
      <c r="G867" s="30"/>
      <c r="AA867" s="30"/>
      <c r="AB867" s="30"/>
    </row>
    <row r="868" spans="4:28" x14ac:dyDescent="0.2">
      <c r="D868" s="30"/>
      <c r="E868" s="30"/>
      <c r="G868" s="30"/>
      <c r="AA868" s="30"/>
      <c r="AB868" s="30"/>
    </row>
    <row r="869" spans="4:28" x14ac:dyDescent="0.2">
      <c r="D869" s="30"/>
      <c r="E869" s="30"/>
      <c r="G869" s="30"/>
      <c r="AA869" s="30"/>
      <c r="AB869" s="30"/>
    </row>
    <row r="870" spans="4:28" x14ac:dyDescent="0.2">
      <c r="D870" s="30"/>
      <c r="E870" s="30"/>
      <c r="G870" s="30"/>
      <c r="AA870" s="30"/>
      <c r="AB870" s="30"/>
    </row>
    <row r="871" spans="4:28" x14ac:dyDescent="0.2">
      <c r="D871" s="30"/>
      <c r="E871" s="30"/>
      <c r="G871" s="30"/>
      <c r="AA871" s="30"/>
      <c r="AB871" s="30"/>
    </row>
    <row r="872" spans="4:28" x14ac:dyDescent="0.2">
      <c r="D872" s="30"/>
      <c r="E872" s="30"/>
      <c r="G872" s="30"/>
      <c r="AA872" s="30"/>
      <c r="AB872" s="30"/>
    </row>
    <row r="873" spans="4:28" x14ac:dyDescent="0.2">
      <c r="D873" s="30"/>
      <c r="E873" s="30"/>
      <c r="G873" s="30"/>
      <c r="AA873" s="30"/>
      <c r="AB873" s="30"/>
    </row>
    <row r="874" spans="4:28" x14ac:dyDescent="0.2">
      <c r="D874" s="30"/>
      <c r="E874" s="30"/>
      <c r="G874" s="30"/>
      <c r="AA874" s="30"/>
      <c r="AB874" s="30"/>
    </row>
    <row r="875" spans="4:28" x14ac:dyDescent="0.2">
      <c r="D875" s="30"/>
      <c r="E875" s="30"/>
      <c r="G875" s="30"/>
      <c r="AA875" s="30"/>
      <c r="AB875" s="30"/>
    </row>
    <row r="876" spans="4:28" x14ac:dyDescent="0.2">
      <c r="D876" s="30"/>
      <c r="E876" s="30"/>
      <c r="G876" s="30"/>
      <c r="AA876" s="30"/>
      <c r="AB876" s="30"/>
    </row>
    <row r="877" spans="4:28" x14ac:dyDescent="0.2">
      <c r="D877" s="30"/>
      <c r="E877" s="30"/>
      <c r="G877" s="30"/>
      <c r="AA877" s="30"/>
      <c r="AB877" s="30"/>
    </row>
    <row r="878" spans="4:28" x14ac:dyDescent="0.2">
      <c r="D878" s="30"/>
      <c r="E878" s="30"/>
      <c r="G878" s="30"/>
      <c r="AA878" s="30"/>
      <c r="AB878" s="30"/>
    </row>
    <row r="879" spans="4:28" x14ac:dyDescent="0.2">
      <c r="D879" s="30"/>
      <c r="E879" s="30"/>
      <c r="G879" s="30"/>
      <c r="AA879" s="30"/>
      <c r="AB879" s="30"/>
    </row>
    <row r="880" spans="4:28" x14ac:dyDescent="0.2">
      <c r="D880" s="30"/>
      <c r="E880" s="30"/>
      <c r="G880" s="30"/>
      <c r="AA880" s="30"/>
      <c r="AB880" s="30"/>
    </row>
    <row r="881" spans="4:28" x14ac:dyDescent="0.2">
      <c r="D881" s="30"/>
      <c r="E881" s="30"/>
      <c r="G881" s="30"/>
      <c r="AA881" s="30"/>
      <c r="AB881" s="30"/>
    </row>
    <row r="882" spans="4:28" x14ac:dyDescent="0.2">
      <c r="D882" s="30"/>
      <c r="E882" s="30"/>
      <c r="G882" s="30"/>
      <c r="AA882" s="30"/>
      <c r="AB882" s="30"/>
    </row>
    <row r="883" spans="4:28" x14ac:dyDescent="0.2">
      <c r="D883" s="30"/>
      <c r="E883" s="30"/>
      <c r="G883" s="30"/>
      <c r="AA883" s="30"/>
      <c r="AB883" s="30"/>
    </row>
    <row r="884" spans="4:28" x14ac:dyDescent="0.2">
      <c r="D884" s="30"/>
      <c r="E884" s="30"/>
      <c r="G884" s="30"/>
      <c r="AA884" s="30"/>
      <c r="AB884" s="30"/>
    </row>
    <row r="885" spans="4:28" x14ac:dyDescent="0.2">
      <c r="D885" s="30"/>
      <c r="E885" s="30"/>
      <c r="G885" s="30"/>
      <c r="AA885" s="30"/>
      <c r="AB885" s="30"/>
    </row>
    <row r="886" spans="4:28" x14ac:dyDescent="0.2">
      <c r="D886" s="30"/>
      <c r="E886" s="30"/>
      <c r="G886" s="30"/>
      <c r="AA886" s="30"/>
      <c r="AB886" s="30"/>
    </row>
    <row r="887" spans="4:28" x14ac:dyDescent="0.2">
      <c r="D887" s="30"/>
      <c r="E887" s="30"/>
      <c r="G887" s="30"/>
      <c r="AA887" s="30"/>
      <c r="AB887" s="30"/>
    </row>
    <row r="888" spans="4:28" x14ac:dyDescent="0.2">
      <c r="D888" s="30"/>
      <c r="E888" s="30"/>
      <c r="G888" s="30"/>
      <c r="AA888" s="30"/>
      <c r="AB888" s="30"/>
    </row>
    <row r="889" spans="4:28" x14ac:dyDescent="0.2">
      <c r="D889" s="30"/>
      <c r="E889" s="30"/>
      <c r="G889" s="30"/>
      <c r="AA889" s="30"/>
      <c r="AB889" s="30"/>
    </row>
    <row r="890" spans="4:28" x14ac:dyDescent="0.2">
      <c r="D890" s="30"/>
      <c r="E890" s="30"/>
      <c r="G890" s="30"/>
      <c r="AA890" s="30"/>
      <c r="AB890" s="30"/>
    </row>
    <row r="891" spans="4:28" x14ac:dyDescent="0.2">
      <c r="D891" s="30"/>
      <c r="E891" s="30"/>
      <c r="G891" s="30"/>
      <c r="AA891" s="30"/>
      <c r="AB891" s="30"/>
    </row>
    <row r="892" spans="4:28" x14ac:dyDescent="0.2">
      <c r="D892" s="30"/>
      <c r="E892" s="30"/>
      <c r="G892" s="30"/>
      <c r="AA892" s="30"/>
      <c r="AB892" s="30"/>
    </row>
    <row r="893" spans="4:28" x14ac:dyDescent="0.2">
      <c r="D893" s="30"/>
      <c r="E893" s="30"/>
      <c r="G893" s="30"/>
      <c r="AA893" s="30"/>
      <c r="AB893" s="30"/>
    </row>
    <row r="894" spans="4:28" x14ac:dyDescent="0.2">
      <c r="D894" s="30"/>
      <c r="E894" s="30"/>
      <c r="G894" s="30"/>
      <c r="AA894" s="30"/>
      <c r="AB894" s="30"/>
    </row>
    <row r="895" spans="4:28" x14ac:dyDescent="0.2">
      <c r="D895" s="30"/>
      <c r="E895" s="30"/>
      <c r="G895" s="30"/>
      <c r="AA895" s="30"/>
      <c r="AB895" s="30"/>
    </row>
    <row r="896" spans="4:28" x14ac:dyDescent="0.2">
      <c r="D896" s="30"/>
      <c r="E896" s="30"/>
      <c r="G896" s="30"/>
      <c r="AA896" s="30"/>
      <c r="AB896" s="30"/>
    </row>
    <row r="897" spans="4:28" x14ac:dyDescent="0.2">
      <c r="D897" s="30"/>
      <c r="E897" s="30"/>
      <c r="G897" s="30"/>
      <c r="AA897" s="30"/>
      <c r="AB897" s="30"/>
    </row>
    <row r="898" spans="4:28" x14ac:dyDescent="0.2">
      <c r="D898" s="30"/>
      <c r="E898" s="30"/>
      <c r="G898" s="30"/>
      <c r="AA898" s="30"/>
      <c r="AB898" s="30"/>
    </row>
    <row r="899" spans="4:28" x14ac:dyDescent="0.2">
      <c r="D899" s="30"/>
      <c r="E899" s="30"/>
      <c r="G899" s="30"/>
      <c r="AA899" s="30"/>
      <c r="AB899" s="30"/>
    </row>
    <row r="900" spans="4:28" x14ac:dyDescent="0.2">
      <c r="D900" s="30"/>
      <c r="E900" s="30"/>
      <c r="G900" s="30"/>
      <c r="AA900" s="30"/>
      <c r="AB900" s="30"/>
    </row>
    <row r="901" spans="4:28" x14ac:dyDescent="0.2">
      <c r="D901" s="30"/>
      <c r="E901" s="30"/>
      <c r="G901" s="30"/>
      <c r="AA901" s="30"/>
      <c r="AB901" s="30"/>
    </row>
    <row r="902" spans="4:28" x14ac:dyDescent="0.2">
      <c r="D902" s="30"/>
      <c r="E902" s="30"/>
      <c r="G902" s="30"/>
      <c r="AA902" s="30"/>
      <c r="AB902" s="30"/>
    </row>
    <row r="903" spans="4:28" x14ac:dyDescent="0.2">
      <c r="D903" s="30"/>
      <c r="E903" s="30"/>
      <c r="G903" s="30"/>
      <c r="AA903" s="30"/>
      <c r="AB903" s="30"/>
    </row>
    <row r="904" spans="4:28" x14ac:dyDescent="0.2">
      <c r="D904" s="30"/>
      <c r="E904" s="30"/>
      <c r="G904" s="30"/>
      <c r="AA904" s="30"/>
      <c r="AB904" s="30"/>
    </row>
    <row r="905" spans="4:28" x14ac:dyDescent="0.2">
      <c r="D905" s="30"/>
      <c r="E905" s="30"/>
      <c r="G905" s="30"/>
      <c r="AA905" s="30"/>
      <c r="AB905" s="30"/>
    </row>
    <row r="906" spans="4:28" x14ac:dyDescent="0.2">
      <c r="D906" s="30"/>
      <c r="E906" s="30"/>
      <c r="G906" s="30"/>
      <c r="AA906" s="30"/>
      <c r="AB906" s="30"/>
    </row>
    <row r="907" spans="4:28" x14ac:dyDescent="0.2">
      <c r="D907" s="30"/>
      <c r="E907" s="30"/>
      <c r="G907" s="30"/>
      <c r="AA907" s="30"/>
      <c r="AB907" s="30"/>
    </row>
    <row r="908" spans="4:28" x14ac:dyDescent="0.2">
      <c r="D908" s="30"/>
      <c r="E908" s="30"/>
      <c r="G908" s="30"/>
      <c r="AA908" s="30"/>
      <c r="AB908" s="30"/>
    </row>
    <row r="909" spans="4:28" x14ac:dyDescent="0.2">
      <c r="D909" s="30"/>
      <c r="E909" s="30"/>
      <c r="G909" s="30"/>
      <c r="AA909" s="30"/>
      <c r="AB909" s="30"/>
    </row>
    <row r="910" spans="4:28" x14ac:dyDescent="0.2">
      <c r="D910" s="30"/>
      <c r="E910" s="30"/>
      <c r="G910" s="30"/>
      <c r="AA910" s="30"/>
      <c r="AB910" s="30"/>
    </row>
    <row r="911" spans="4:28" x14ac:dyDescent="0.2">
      <c r="D911" s="30"/>
      <c r="E911" s="30"/>
      <c r="G911" s="30"/>
      <c r="AA911" s="30"/>
      <c r="AB911" s="30"/>
    </row>
    <row r="912" spans="4:28" x14ac:dyDescent="0.2">
      <c r="D912" s="30"/>
      <c r="E912" s="30"/>
      <c r="G912" s="30"/>
      <c r="AA912" s="30"/>
      <c r="AB912" s="30"/>
    </row>
    <row r="913" spans="4:28" x14ac:dyDescent="0.2">
      <c r="D913" s="30"/>
      <c r="E913" s="30"/>
      <c r="G913" s="30"/>
      <c r="AA913" s="30"/>
      <c r="AB913" s="30"/>
    </row>
    <row r="914" spans="4:28" x14ac:dyDescent="0.2">
      <c r="D914" s="30"/>
      <c r="E914" s="30"/>
      <c r="G914" s="30"/>
      <c r="AA914" s="30"/>
      <c r="AB914" s="30"/>
    </row>
    <row r="915" spans="4:28" x14ac:dyDescent="0.2">
      <c r="D915" s="30"/>
      <c r="E915" s="30"/>
      <c r="G915" s="30"/>
      <c r="AA915" s="30"/>
      <c r="AB915" s="30"/>
    </row>
    <row r="916" spans="4:28" x14ac:dyDescent="0.2">
      <c r="D916" s="30"/>
      <c r="E916" s="30"/>
      <c r="G916" s="30"/>
      <c r="AA916" s="30"/>
      <c r="AB916" s="30"/>
    </row>
    <row r="917" spans="4:28" x14ac:dyDescent="0.2">
      <c r="D917" s="30"/>
      <c r="E917" s="30"/>
      <c r="G917" s="30"/>
      <c r="AA917" s="30"/>
      <c r="AB917" s="30"/>
    </row>
    <row r="918" spans="4:28" x14ac:dyDescent="0.2">
      <c r="D918" s="30"/>
      <c r="E918" s="30"/>
      <c r="G918" s="30"/>
      <c r="AA918" s="30"/>
      <c r="AB918" s="30"/>
    </row>
    <row r="919" spans="4:28" x14ac:dyDescent="0.2">
      <c r="D919" s="30"/>
      <c r="E919" s="30"/>
      <c r="G919" s="30"/>
      <c r="AA919" s="30"/>
      <c r="AB919" s="30"/>
    </row>
    <row r="920" spans="4:28" x14ac:dyDescent="0.2">
      <c r="D920" s="30"/>
      <c r="E920" s="30"/>
      <c r="G920" s="30"/>
      <c r="AA920" s="30"/>
      <c r="AB920" s="30"/>
    </row>
    <row r="921" spans="4:28" x14ac:dyDescent="0.2">
      <c r="D921" s="30"/>
      <c r="E921" s="30"/>
      <c r="G921" s="30"/>
      <c r="AA921" s="30"/>
      <c r="AB921" s="30"/>
    </row>
    <row r="922" spans="4:28" x14ac:dyDescent="0.2">
      <c r="D922" s="30"/>
      <c r="E922" s="30"/>
      <c r="G922" s="30"/>
      <c r="AA922" s="30"/>
      <c r="AB922" s="30"/>
    </row>
    <row r="923" spans="4:28" x14ac:dyDescent="0.2">
      <c r="D923" s="30"/>
      <c r="E923" s="30"/>
      <c r="G923" s="30"/>
      <c r="AA923" s="30"/>
      <c r="AB923" s="30"/>
    </row>
    <row r="924" spans="4:28" x14ac:dyDescent="0.2">
      <c r="D924" s="30"/>
      <c r="E924" s="30"/>
      <c r="G924" s="30"/>
      <c r="AA924" s="30"/>
      <c r="AB924" s="30"/>
    </row>
    <row r="925" spans="4:28" x14ac:dyDescent="0.2">
      <c r="D925" s="30"/>
      <c r="E925" s="30"/>
      <c r="G925" s="30"/>
      <c r="AA925" s="30"/>
      <c r="AB925" s="30"/>
    </row>
    <row r="926" spans="4:28" x14ac:dyDescent="0.2">
      <c r="D926" s="30"/>
      <c r="E926" s="30"/>
      <c r="G926" s="30"/>
      <c r="AA926" s="30"/>
      <c r="AB926" s="30"/>
    </row>
    <row r="927" spans="4:28" x14ac:dyDescent="0.2">
      <c r="D927" s="30"/>
      <c r="E927" s="30"/>
      <c r="G927" s="30"/>
      <c r="AA927" s="30"/>
      <c r="AB927" s="30"/>
    </row>
    <row r="928" spans="4:28" x14ac:dyDescent="0.2">
      <c r="D928" s="30"/>
      <c r="E928" s="30"/>
      <c r="G928" s="30"/>
      <c r="AA928" s="30"/>
      <c r="AB928" s="30"/>
    </row>
    <row r="929" spans="4:28" x14ac:dyDescent="0.2">
      <c r="D929" s="30"/>
      <c r="E929" s="30"/>
      <c r="G929" s="30"/>
      <c r="AA929" s="30"/>
      <c r="AB929" s="30"/>
    </row>
    <row r="930" spans="4:28" x14ac:dyDescent="0.2">
      <c r="D930" s="30"/>
      <c r="E930" s="30"/>
      <c r="G930" s="30"/>
      <c r="AA930" s="30"/>
      <c r="AB930" s="30"/>
    </row>
    <row r="931" spans="4:28" x14ac:dyDescent="0.2">
      <c r="D931" s="30"/>
      <c r="E931" s="30"/>
      <c r="G931" s="30"/>
      <c r="AA931" s="30"/>
      <c r="AB931" s="30"/>
    </row>
    <row r="932" spans="4:28" x14ac:dyDescent="0.2">
      <c r="D932" s="30"/>
      <c r="E932" s="30"/>
      <c r="G932" s="30"/>
      <c r="AA932" s="30"/>
      <c r="AB932" s="30"/>
    </row>
    <row r="933" spans="4:28" x14ac:dyDescent="0.2">
      <c r="D933" s="30"/>
      <c r="E933" s="30"/>
      <c r="G933" s="30"/>
      <c r="AA933" s="30"/>
      <c r="AB933" s="30"/>
    </row>
    <row r="934" spans="4:28" x14ac:dyDescent="0.2">
      <c r="D934" s="30"/>
      <c r="E934" s="30"/>
      <c r="G934" s="30"/>
      <c r="AA934" s="30"/>
      <c r="AB934" s="30"/>
    </row>
    <row r="935" spans="4:28" x14ac:dyDescent="0.2">
      <c r="D935" s="30"/>
      <c r="E935" s="30"/>
      <c r="G935" s="30"/>
      <c r="AA935" s="30"/>
      <c r="AB935" s="30"/>
    </row>
    <row r="936" spans="4:28" x14ac:dyDescent="0.2">
      <c r="D936" s="30"/>
      <c r="E936" s="30"/>
      <c r="G936" s="30"/>
      <c r="AA936" s="30"/>
      <c r="AB936" s="30"/>
    </row>
    <row r="937" spans="4:28" x14ac:dyDescent="0.2">
      <c r="D937" s="30"/>
      <c r="E937" s="30"/>
      <c r="G937" s="30"/>
      <c r="AA937" s="30"/>
      <c r="AB937" s="30"/>
    </row>
    <row r="938" spans="4:28" x14ac:dyDescent="0.2">
      <c r="D938" s="30"/>
      <c r="E938" s="30"/>
      <c r="G938" s="30"/>
      <c r="AA938" s="30"/>
      <c r="AB938" s="30"/>
    </row>
    <row r="939" spans="4:28" x14ac:dyDescent="0.2">
      <c r="D939" s="30"/>
      <c r="E939" s="30"/>
      <c r="G939" s="30"/>
      <c r="AA939" s="30"/>
      <c r="AB939" s="30"/>
    </row>
    <row r="940" spans="4:28" x14ac:dyDescent="0.2">
      <c r="D940" s="30"/>
      <c r="E940" s="30"/>
      <c r="G940" s="30"/>
      <c r="AA940" s="30"/>
      <c r="AB940" s="30"/>
    </row>
    <row r="941" spans="4:28" x14ac:dyDescent="0.2">
      <c r="D941" s="30"/>
      <c r="E941" s="30"/>
      <c r="G941" s="30"/>
      <c r="AA941" s="30"/>
      <c r="AB941" s="30"/>
    </row>
    <row r="942" spans="4:28" x14ac:dyDescent="0.2">
      <c r="D942" s="30"/>
      <c r="E942" s="30"/>
      <c r="G942" s="30"/>
      <c r="AA942" s="30"/>
      <c r="AB942" s="30"/>
    </row>
    <row r="943" spans="4:28" x14ac:dyDescent="0.2">
      <c r="D943" s="30"/>
      <c r="E943" s="30"/>
      <c r="G943" s="30"/>
      <c r="AA943" s="30"/>
      <c r="AB943" s="30"/>
    </row>
    <row r="944" spans="4:28" x14ac:dyDescent="0.2">
      <c r="D944" s="30"/>
      <c r="E944" s="30"/>
      <c r="G944" s="30"/>
      <c r="AA944" s="30"/>
      <c r="AB944" s="30"/>
    </row>
    <row r="945" spans="4:28" x14ac:dyDescent="0.2">
      <c r="D945" s="30"/>
      <c r="E945" s="30"/>
      <c r="G945" s="30"/>
      <c r="AA945" s="30"/>
      <c r="AB945" s="30"/>
    </row>
    <row r="946" spans="4:28" x14ac:dyDescent="0.2">
      <c r="D946" s="30"/>
      <c r="E946" s="30"/>
      <c r="G946" s="30"/>
      <c r="AA946" s="30"/>
      <c r="AB946" s="30"/>
    </row>
    <row r="947" spans="4:28" x14ac:dyDescent="0.2">
      <c r="D947" s="30"/>
      <c r="E947" s="30"/>
      <c r="G947" s="30"/>
      <c r="AA947" s="30"/>
      <c r="AB947" s="30"/>
    </row>
    <row r="948" spans="4:28" x14ac:dyDescent="0.2">
      <c r="D948" s="30"/>
      <c r="E948" s="30"/>
      <c r="G948" s="30"/>
      <c r="AA948" s="30"/>
      <c r="AB948" s="30"/>
    </row>
    <row r="949" spans="4:28" x14ac:dyDescent="0.2">
      <c r="D949" s="30"/>
      <c r="E949" s="30"/>
      <c r="G949" s="30"/>
      <c r="AA949" s="30"/>
      <c r="AB949" s="30"/>
    </row>
    <row r="950" spans="4:28" x14ac:dyDescent="0.2">
      <c r="D950" s="30"/>
      <c r="E950" s="30"/>
      <c r="G950" s="30"/>
      <c r="AA950" s="30"/>
      <c r="AB950" s="30"/>
    </row>
    <row r="951" spans="4:28" x14ac:dyDescent="0.2">
      <c r="D951" s="30"/>
      <c r="E951" s="30"/>
      <c r="G951" s="30"/>
      <c r="AA951" s="30"/>
      <c r="AB951" s="30"/>
    </row>
    <row r="952" spans="4:28" x14ac:dyDescent="0.2">
      <c r="D952" s="30"/>
      <c r="E952" s="30"/>
      <c r="G952" s="30"/>
      <c r="AA952" s="30"/>
      <c r="AB952" s="30"/>
    </row>
    <row r="953" spans="4:28" x14ac:dyDescent="0.2">
      <c r="D953" s="30"/>
      <c r="E953" s="30"/>
      <c r="G953" s="30"/>
      <c r="AA953" s="30"/>
      <c r="AB953" s="30"/>
    </row>
    <row r="954" spans="4:28" x14ac:dyDescent="0.2">
      <c r="D954" s="30"/>
      <c r="E954" s="30"/>
      <c r="G954" s="30"/>
      <c r="AA954" s="30"/>
      <c r="AB954" s="30"/>
    </row>
    <row r="955" spans="4:28" x14ac:dyDescent="0.2">
      <c r="D955" s="30"/>
      <c r="E955" s="30"/>
      <c r="G955" s="30"/>
      <c r="AA955" s="30"/>
      <c r="AB955" s="30"/>
    </row>
    <row r="956" spans="4:28" x14ac:dyDescent="0.2">
      <c r="D956" s="30"/>
      <c r="E956" s="30"/>
      <c r="G956" s="30"/>
      <c r="AA956" s="30"/>
      <c r="AB956" s="30"/>
    </row>
    <row r="957" spans="4:28" x14ac:dyDescent="0.2">
      <c r="D957" s="30"/>
      <c r="E957" s="30"/>
      <c r="G957" s="30"/>
      <c r="AA957" s="30"/>
      <c r="AB957" s="30"/>
    </row>
    <row r="958" spans="4:28" x14ac:dyDescent="0.2">
      <c r="D958" s="30"/>
      <c r="E958" s="30"/>
      <c r="G958" s="30"/>
      <c r="AA958" s="30"/>
      <c r="AB958" s="30"/>
    </row>
    <row r="959" spans="4:28" x14ac:dyDescent="0.2">
      <c r="D959" s="30"/>
      <c r="E959" s="30"/>
      <c r="G959" s="30"/>
      <c r="AA959" s="30"/>
      <c r="AB959" s="30"/>
    </row>
    <row r="960" spans="4:28" x14ac:dyDescent="0.2">
      <c r="D960" s="30"/>
      <c r="E960" s="30"/>
      <c r="G960" s="30"/>
      <c r="AA960" s="30"/>
      <c r="AB960" s="30"/>
    </row>
    <row r="961" spans="4:28" x14ac:dyDescent="0.2">
      <c r="D961" s="30"/>
      <c r="E961" s="30"/>
      <c r="G961" s="30"/>
      <c r="AA961" s="30"/>
      <c r="AB961" s="30"/>
    </row>
    <row r="962" spans="4:28" x14ac:dyDescent="0.2">
      <c r="D962" s="30"/>
      <c r="E962" s="30"/>
      <c r="G962" s="30"/>
      <c r="AA962" s="30"/>
      <c r="AB962" s="30"/>
    </row>
    <row r="963" spans="4:28" x14ac:dyDescent="0.2">
      <c r="D963" s="30"/>
      <c r="E963" s="30"/>
      <c r="G963" s="30"/>
      <c r="AA963" s="30"/>
      <c r="AB963" s="30"/>
    </row>
    <row r="964" spans="4:28" x14ac:dyDescent="0.2">
      <c r="D964" s="30"/>
      <c r="E964" s="30"/>
      <c r="G964" s="30"/>
      <c r="AA964" s="30"/>
      <c r="AB964" s="30"/>
    </row>
    <row r="965" spans="4:28" x14ac:dyDescent="0.2">
      <c r="D965" s="30"/>
      <c r="E965" s="30"/>
      <c r="G965" s="30"/>
      <c r="AA965" s="30"/>
      <c r="AB965" s="30"/>
    </row>
    <row r="966" spans="4:28" x14ac:dyDescent="0.2">
      <c r="D966" s="30"/>
      <c r="E966" s="30"/>
      <c r="G966" s="30"/>
      <c r="AA966" s="30"/>
      <c r="AB966" s="30"/>
    </row>
    <row r="967" spans="4:28" x14ac:dyDescent="0.2">
      <c r="D967" s="30"/>
      <c r="E967" s="30"/>
      <c r="G967" s="30"/>
      <c r="AA967" s="30"/>
      <c r="AB967" s="30"/>
    </row>
    <row r="968" spans="4:28" x14ac:dyDescent="0.2">
      <c r="D968" s="30"/>
      <c r="E968" s="30"/>
      <c r="G968" s="30"/>
      <c r="AA968" s="30"/>
      <c r="AB968" s="30"/>
    </row>
    <row r="969" spans="4:28" x14ac:dyDescent="0.2">
      <c r="D969" s="30"/>
      <c r="E969" s="30"/>
      <c r="G969" s="30"/>
      <c r="AA969" s="30"/>
      <c r="AB969" s="30"/>
    </row>
    <row r="970" spans="4:28" x14ac:dyDescent="0.2">
      <c r="D970" s="30"/>
      <c r="E970" s="30"/>
      <c r="G970" s="30"/>
      <c r="AA970" s="30"/>
      <c r="AB970" s="30"/>
    </row>
    <row r="971" spans="4:28" x14ac:dyDescent="0.2">
      <c r="D971" s="30"/>
      <c r="E971" s="30"/>
      <c r="G971" s="30"/>
      <c r="AA971" s="30"/>
      <c r="AB971" s="30"/>
    </row>
    <row r="972" spans="4:28" x14ac:dyDescent="0.2">
      <c r="D972" s="30"/>
      <c r="E972" s="30"/>
      <c r="G972" s="30"/>
      <c r="AA972" s="30"/>
      <c r="AB972" s="30"/>
    </row>
    <row r="973" spans="4:28" x14ac:dyDescent="0.2">
      <c r="D973" s="30"/>
      <c r="E973" s="30"/>
      <c r="G973" s="30"/>
      <c r="AA973" s="30"/>
      <c r="AB973" s="30"/>
    </row>
    <row r="974" spans="4:28" x14ac:dyDescent="0.2">
      <c r="D974" s="30"/>
      <c r="E974" s="30"/>
      <c r="G974" s="30"/>
      <c r="AA974" s="30"/>
      <c r="AB974" s="30"/>
    </row>
    <row r="975" spans="4:28" x14ac:dyDescent="0.2">
      <c r="D975" s="30"/>
      <c r="E975" s="30"/>
      <c r="G975" s="30"/>
      <c r="AA975" s="30"/>
      <c r="AB975" s="30"/>
    </row>
    <row r="976" spans="4:28" x14ac:dyDescent="0.2">
      <c r="D976" s="30"/>
      <c r="E976" s="30"/>
      <c r="G976" s="30"/>
      <c r="AA976" s="30"/>
      <c r="AB976" s="30"/>
    </row>
    <row r="977" spans="4:28" x14ac:dyDescent="0.2">
      <c r="D977" s="30"/>
      <c r="E977" s="30"/>
      <c r="G977" s="30"/>
      <c r="AA977" s="30"/>
      <c r="AB977" s="30"/>
    </row>
    <row r="978" spans="4:28" x14ac:dyDescent="0.2">
      <c r="D978" s="30"/>
      <c r="E978" s="30"/>
      <c r="G978" s="30"/>
      <c r="AA978" s="30"/>
      <c r="AB978" s="30"/>
    </row>
    <row r="979" spans="4:28" x14ac:dyDescent="0.2">
      <c r="D979" s="30"/>
      <c r="E979" s="30"/>
      <c r="G979" s="30"/>
      <c r="AA979" s="30"/>
      <c r="AB979" s="30"/>
    </row>
    <row r="980" spans="4:28" x14ac:dyDescent="0.2">
      <c r="D980" s="30"/>
      <c r="E980" s="30"/>
      <c r="G980" s="30"/>
      <c r="AA980" s="30"/>
      <c r="AB980" s="30"/>
    </row>
    <row r="981" spans="4:28" x14ac:dyDescent="0.2">
      <c r="D981" s="30"/>
      <c r="E981" s="30"/>
      <c r="G981" s="30"/>
      <c r="AA981" s="30"/>
      <c r="AB981" s="30"/>
    </row>
    <row r="982" spans="4:28" x14ac:dyDescent="0.2">
      <c r="D982" s="30"/>
      <c r="E982" s="30"/>
      <c r="G982" s="30"/>
      <c r="AA982" s="30"/>
      <c r="AB982" s="30"/>
    </row>
    <row r="983" spans="4:28" x14ac:dyDescent="0.2">
      <c r="D983" s="30"/>
      <c r="E983" s="30"/>
      <c r="G983" s="30"/>
      <c r="AA983" s="30"/>
      <c r="AB983" s="30"/>
    </row>
    <row r="984" spans="4:28" x14ac:dyDescent="0.2">
      <c r="D984" s="30"/>
      <c r="E984" s="30"/>
      <c r="G984" s="30"/>
      <c r="AA984" s="30"/>
      <c r="AB984" s="30"/>
    </row>
    <row r="985" spans="4:28" x14ac:dyDescent="0.2">
      <c r="D985" s="30"/>
      <c r="E985" s="30"/>
      <c r="G985" s="30"/>
      <c r="AA985" s="30"/>
      <c r="AB985" s="30"/>
    </row>
    <row r="986" spans="4:28" x14ac:dyDescent="0.2">
      <c r="D986" s="30"/>
      <c r="E986" s="30"/>
      <c r="G986" s="30"/>
      <c r="AA986" s="30"/>
      <c r="AB986" s="30"/>
    </row>
    <row r="987" spans="4:28" x14ac:dyDescent="0.2">
      <c r="D987" s="30"/>
      <c r="E987" s="30"/>
      <c r="G987" s="30"/>
      <c r="AA987" s="30"/>
      <c r="AB987" s="30"/>
    </row>
    <row r="988" spans="4:28" x14ac:dyDescent="0.2">
      <c r="D988" s="30"/>
      <c r="E988" s="30"/>
      <c r="G988" s="30"/>
      <c r="AA988" s="30"/>
      <c r="AB988" s="30"/>
    </row>
    <row r="989" spans="4:28" x14ac:dyDescent="0.2">
      <c r="D989" s="30"/>
      <c r="E989" s="30"/>
      <c r="G989" s="30"/>
      <c r="AA989" s="30"/>
      <c r="AB989" s="30"/>
    </row>
    <row r="990" spans="4:28" x14ac:dyDescent="0.2">
      <c r="D990" s="30"/>
      <c r="E990" s="30"/>
      <c r="G990" s="30"/>
      <c r="AA990" s="30"/>
      <c r="AB990" s="30"/>
    </row>
    <row r="991" spans="4:28" x14ac:dyDescent="0.2">
      <c r="D991" s="30"/>
      <c r="E991" s="30"/>
      <c r="G991" s="30"/>
      <c r="AA991" s="30"/>
      <c r="AB991" s="30"/>
    </row>
    <row r="992" spans="4:28" x14ac:dyDescent="0.2">
      <c r="D992" s="30"/>
      <c r="E992" s="30"/>
      <c r="G992" s="30"/>
      <c r="AA992" s="30"/>
      <c r="AB992" s="30"/>
    </row>
    <row r="993" spans="4:28" x14ac:dyDescent="0.2">
      <c r="D993" s="30"/>
      <c r="E993" s="30"/>
      <c r="G993" s="30"/>
      <c r="AA993" s="30"/>
      <c r="AB993" s="30"/>
    </row>
    <row r="994" spans="4:28" x14ac:dyDescent="0.2">
      <c r="D994" s="30"/>
      <c r="E994" s="30"/>
      <c r="G994" s="30"/>
      <c r="AA994" s="30"/>
      <c r="AB994" s="30"/>
    </row>
    <row r="995" spans="4:28" x14ac:dyDescent="0.2">
      <c r="D995" s="30"/>
      <c r="E995" s="30"/>
      <c r="G995" s="30"/>
      <c r="AA995" s="30"/>
      <c r="AB995" s="30"/>
    </row>
    <row r="996" spans="4:28" x14ac:dyDescent="0.2">
      <c r="D996" s="30"/>
      <c r="E996" s="30"/>
      <c r="G996" s="30"/>
      <c r="AA996" s="30"/>
      <c r="AB996" s="30"/>
    </row>
    <row r="997" spans="4:28" x14ac:dyDescent="0.2">
      <c r="D997" s="30"/>
      <c r="E997" s="30"/>
      <c r="G997" s="30"/>
      <c r="AA997" s="30"/>
      <c r="AB997" s="30"/>
    </row>
    <row r="998" spans="4:28" x14ac:dyDescent="0.2">
      <c r="D998" s="30"/>
      <c r="E998" s="30"/>
      <c r="G998" s="30"/>
      <c r="AA998" s="30"/>
      <c r="AB998" s="30"/>
    </row>
    <row r="999" spans="4:28" x14ac:dyDescent="0.2">
      <c r="D999" s="30"/>
      <c r="E999" s="30"/>
      <c r="G999" s="30"/>
      <c r="AA999" s="30"/>
      <c r="AB999" s="30"/>
    </row>
    <row r="1000" spans="4:28" x14ac:dyDescent="0.2">
      <c r="D1000" s="30"/>
      <c r="E1000" s="30"/>
      <c r="G1000" s="30"/>
      <c r="AA1000" s="30"/>
      <c r="AB1000" s="30"/>
    </row>
    <row r="1001" spans="4:28" x14ac:dyDescent="0.2">
      <c r="D1001" s="30"/>
      <c r="E1001" s="30"/>
      <c r="G1001" s="30"/>
      <c r="AA1001" s="30"/>
      <c r="AB1001" s="30"/>
    </row>
    <row r="1002" spans="4:28" x14ac:dyDescent="0.2">
      <c r="D1002" s="30"/>
      <c r="E1002" s="30"/>
      <c r="G1002" s="30"/>
      <c r="AA1002" s="30"/>
      <c r="AB1002" s="30"/>
    </row>
    <row r="1003" spans="4:28" x14ac:dyDescent="0.2">
      <c r="D1003" s="30"/>
      <c r="E1003" s="30"/>
      <c r="G1003" s="30"/>
      <c r="AA1003" s="30"/>
      <c r="AB1003" s="30"/>
    </row>
    <row r="1004" spans="4:28" x14ac:dyDescent="0.2">
      <c r="D1004" s="30"/>
      <c r="E1004" s="30"/>
      <c r="G1004" s="30"/>
      <c r="AA1004" s="30"/>
      <c r="AB1004" s="30"/>
    </row>
    <row r="1005" spans="4:28" x14ac:dyDescent="0.2">
      <c r="D1005" s="30"/>
      <c r="E1005" s="30"/>
      <c r="G1005" s="30"/>
      <c r="AA1005" s="30"/>
      <c r="AB1005" s="30"/>
    </row>
    <row r="1006" spans="4:28" x14ac:dyDescent="0.2">
      <c r="D1006" s="30"/>
      <c r="E1006" s="30"/>
      <c r="G1006" s="30"/>
      <c r="AA1006" s="30"/>
      <c r="AB1006" s="30"/>
    </row>
    <row r="1007" spans="4:28" x14ac:dyDescent="0.2">
      <c r="D1007" s="30"/>
      <c r="E1007" s="30"/>
      <c r="G1007" s="30"/>
      <c r="AA1007" s="30"/>
      <c r="AB1007" s="30"/>
    </row>
    <row r="1008" spans="4:28" x14ac:dyDescent="0.2">
      <c r="D1008" s="30"/>
      <c r="E1008" s="30"/>
      <c r="G1008" s="30"/>
      <c r="AA1008" s="30"/>
      <c r="AB1008" s="30"/>
    </row>
    <row r="1009" spans="4:28" x14ac:dyDescent="0.2">
      <c r="D1009" s="30"/>
      <c r="E1009" s="30"/>
      <c r="G1009" s="30"/>
      <c r="AA1009" s="30"/>
      <c r="AB1009" s="30"/>
    </row>
    <row r="1010" spans="4:28" x14ac:dyDescent="0.2">
      <c r="D1010" s="30"/>
      <c r="E1010" s="30"/>
      <c r="G1010" s="30"/>
      <c r="AA1010" s="30"/>
      <c r="AB1010" s="30"/>
    </row>
    <row r="1011" spans="4:28" x14ac:dyDescent="0.2">
      <c r="D1011" s="30"/>
      <c r="E1011" s="30"/>
      <c r="G1011" s="30"/>
      <c r="AA1011" s="30"/>
      <c r="AB1011" s="30"/>
    </row>
    <row r="1012" spans="4:28" x14ac:dyDescent="0.2">
      <c r="D1012" s="30"/>
      <c r="E1012" s="30"/>
      <c r="G1012" s="30"/>
      <c r="AA1012" s="30"/>
      <c r="AB1012" s="30"/>
    </row>
    <row r="1013" spans="4:28" x14ac:dyDescent="0.2">
      <c r="D1013" s="30"/>
      <c r="E1013" s="30"/>
      <c r="G1013" s="30"/>
      <c r="AA1013" s="30"/>
      <c r="AB1013" s="30"/>
    </row>
    <row r="1014" spans="4:28" x14ac:dyDescent="0.2">
      <c r="D1014" s="30"/>
      <c r="E1014" s="30"/>
      <c r="G1014" s="30"/>
      <c r="AA1014" s="30"/>
      <c r="AB1014" s="30"/>
    </row>
    <row r="1015" spans="4:28" x14ac:dyDescent="0.2">
      <c r="D1015" s="30"/>
      <c r="E1015" s="30"/>
      <c r="G1015" s="30"/>
      <c r="AA1015" s="30"/>
      <c r="AB1015" s="30"/>
    </row>
    <row r="1016" spans="4:28" x14ac:dyDescent="0.2">
      <c r="D1016" s="30"/>
      <c r="E1016" s="30"/>
      <c r="G1016" s="30"/>
      <c r="AA1016" s="30"/>
      <c r="AB1016" s="30"/>
    </row>
    <row r="1017" spans="4:28" x14ac:dyDescent="0.2">
      <c r="D1017" s="30"/>
      <c r="E1017" s="30"/>
      <c r="G1017" s="30"/>
      <c r="AA1017" s="30"/>
      <c r="AB1017" s="30"/>
    </row>
    <row r="1018" spans="4:28" x14ac:dyDescent="0.2">
      <c r="D1018" s="30"/>
      <c r="E1018" s="30"/>
      <c r="G1018" s="30"/>
      <c r="AA1018" s="30"/>
      <c r="AB1018" s="30"/>
    </row>
    <row r="1019" spans="4:28" x14ac:dyDescent="0.2">
      <c r="D1019" s="30"/>
      <c r="E1019" s="30"/>
      <c r="G1019" s="30"/>
      <c r="AA1019" s="30"/>
      <c r="AB1019" s="30"/>
    </row>
    <row r="1020" spans="4:28" x14ac:dyDescent="0.2">
      <c r="D1020" s="30"/>
      <c r="E1020" s="30"/>
      <c r="G1020" s="30"/>
      <c r="AA1020" s="30"/>
      <c r="AB1020" s="30"/>
    </row>
    <row r="1021" spans="4:28" x14ac:dyDescent="0.2">
      <c r="D1021" s="30"/>
      <c r="E1021" s="30"/>
      <c r="G1021" s="30"/>
      <c r="AA1021" s="30"/>
      <c r="AB1021" s="30"/>
    </row>
    <row r="1022" spans="4:28" x14ac:dyDescent="0.2">
      <c r="D1022" s="30"/>
      <c r="E1022" s="30"/>
      <c r="G1022" s="30"/>
      <c r="AA1022" s="30"/>
      <c r="AB1022" s="30"/>
    </row>
    <row r="1023" spans="4:28" x14ac:dyDescent="0.2">
      <c r="D1023" s="30"/>
      <c r="E1023" s="30"/>
      <c r="G1023" s="30"/>
      <c r="AA1023" s="30"/>
      <c r="AB1023" s="30"/>
    </row>
    <row r="1024" spans="4:28" x14ac:dyDescent="0.2">
      <c r="D1024" s="30"/>
      <c r="E1024" s="30"/>
      <c r="G1024" s="30"/>
      <c r="AA1024" s="30"/>
      <c r="AB1024" s="30"/>
    </row>
    <row r="1025" spans="4:28" x14ac:dyDescent="0.2">
      <c r="D1025" s="30"/>
      <c r="E1025" s="30"/>
      <c r="G1025" s="30"/>
      <c r="AA1025" s="30"/>
      <c r="AB1025" s="30"/>
    </row>
    <row r="1026" spans="4:28" x14ac:dyDescent="0.2">
      <c r="D1026" s="30"/>
      <c r="E1026" s="30"/>
      <c r="G1026" s="30"/>
      <c r="AA1026" s="30"/>
      <c r="AB1026" s="30"/>
    </row>
    <row r="1027" spans="4:28" x14ac:dyDescent="0.2">
      <c r="D1027" s="30"/>
      <c r="E1027" s="30"/>
      <c r="G1027" s="30"/>
      <c r="AA1027" s="30"/>
      <c r="AB1027" s="30"/>
    </row>
    <row r="1028" spans="4:28" x14ac:dyDescent="0.2">
      <c r="D1028" s="30"/>
      <c r="E1028" s="30"/>
      <c r="G1028" s="30"/>
      <c r="AA1028" s="30"/>
      <c r="AB1028" s="30"/>
    </row>
    <row r="1029" spans="4:28" x14ac:dyDescent="0.2">
      <c r="D1029" s="30"/>
      <c r="E1029" s="30"/>
      <c r="G1029" s="30"/>
      <c r="AA1029" s="30"/>
      <c r="AB1029" s="30"/>
    </row>
    <row r="1030" spans="4:28" x14ac:dyDescent="0.2">
      <c r="D1030" s="30"/>
      <c r="E1030" s="30"/>
      <c r="G1030" s="30"/>
      <c r="AA1030" s="30"/>
      <c r="AB1030" s="30"/>
    </row>
    <row r="1031" spans="4:28" x14ac:dyDescent="0.2">
      <c r="D1031" s="30"/>
      <c r="E1031" s="30"/>
      <c r="G1031" s="30"/>
      <c r="AA1031" s="30"/>
      <c r="AB1031" s="30"/>
    </row>
    <row r="1032" spans="4:28" x14ac:dyDescent="0.2">
      <c r="D1032" s="30"/>
      <c r="E1032" s="30"/>
      <c r="G1032" s="30"/>
      <c r="AA1032" s="30"/>
      <c r="AB1032" s="30"/>
    </row>
    <row r="1033" spans="4:28" x14ac:dyDescent="0.2">
      <c r="D1033" s="30"/>
      <c r="E1033" s="30"/>
      <c r="G1033" s="30"/>
      <c r="AA1033" s="30"/>
      <c r="AB1033" s="30"/>
    </row>
    <row r="1034" spans="4:28" x14ac:dyDescent="0.2">
      <c r="D1034" s="30"/>
      <c r="E1034" s="30"/>
      <c r="G1034" s="30"/>
      <c r="AA1034" s="30"/>
      <c r="AB1034" s="3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4"/>
  <sheetViews>
    <sheetView workbookViewId="0">
      <selection activeCell="C11" sqref="C11"/>
    </sheetView>
  </sheetViews>
  <sheetFormatPr defaultColWidth="9.1796875" defaultRowHeight="12" x14ac:dyDescent="0.3"/>
  <cols>
    <col min="1" max="1" width="6" style="78" customWidth="1"/>
    <col min="2" max="2" width="39.81640625" style="84" customWidth="1"/>
    <col min="3" max="3" width="8.7265625" style="139" customWidth="1"/>
    <col min="4" max="7" width="9.7265625" style="140" customWidth="1"/>
    <col min="8" max="8" width="10.54296875" style="140" customWidth="1"/>
    <col min="9" max="13" width="9.7265625" style="140" customWidth="1"/>
    <col min="14" max="14" width="11" style="140" customWidth="1"/>
    <col min="15" max="15" width="11.54296875" style="141" customWidth="1"/>
    <col min="16" max="16" width="9.26953125" style="142" bestFit="1" customWidth="1"/>
    <col min="17" max="17" width="9.1796875" style="84"/>
    <col min="18" max="18" width="10.54296875" style="84" bestFit="1" customWidth="1"/>
    <col min="19" max="16384" width="9.1796875" style="84"/>
  </cols>
  <sheetData>
    <row r="1" spans="1:17" ht="12" customHeight="1" x14ac:dyDescent="0.3">
      <c r="B1" s="53" t="s">
        <v>267</v>
      </c>
      <c r="C1" s="79">
        <v>1243</v>
      </c>
      <c r="D1" s="80">
        <f>+C1/C4</f>
        <v>0.51300041271151464</v>
      </c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2"/>
      <c r="Q1" s="83"/>
    </row>
    <row r="2" spans="1:17" ht="12" customHeight="1" x14ac:dyDescent="0.3">
      <c r="B2" s="53" t="s">
        <v>268</v>
      </c>
      <c r="C2" s="79">
        <v>1180</v>
      </c>
      <c r="D2" s="80">
        <f>+C2/C4</f>
        <v>0.48699958728848536</v>
      </c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2"/>
      <c r="Q2" s="83"/>
    </row>
    <row r="3" spans="1:17" ht="12" customHeight="1" x14ac:dyDescent="0.3">
      <c r="B3" s="53" t="s">
        <v>332</v>
      </c>
      <c r="C3" s="85"/>
      <c r="D3" s="86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2"/>
      <c r="Q3" s="83"/>
    </row>
    <row r="4" spans="1:17" ht="12" customHeight="1" x14ac:dyDescent="0.3">
      <c r="B4" s="58" t="s">
        <v>269</v>
      </c>
      <c r="C4" s="87">
        <f>SUM(C1:C3)</f>
        <v>2423</v>
      </c>
      <c r="D4" s="86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2"/>
      <c r="Q4" s="83"/>
    </row>
    <row r="5" spans="1:17" ht="12" customHeight="1" x14ac:dyDescent="0.3">
      <c r="B5" s="81"/>
      <c r="C5" s="81"/>
      <c r="D5" s="81"/>
      <c r="E5" s="81"/>
      <c r="F5" s="81" t="s">
        <v>333</v>
      </c>
      <c r="G5" s="81"/>
      <c r="H5" s="81"/>
      <c r="I5" s="81"/>
      <c r="J5" s="81"/>
      <c r="K5" s="81"/>
      <c r="L5" s="81"/>
      <c r="M5" s="81"/>
      <c r="N5" s="81"/>
      <c r="O5" s="81"/>
      <c r="P5" s="82"/>
      <c r="Q5" s="83"/>
    </row>
    <row r="6" spans="1:17" s="82" customFormat="1" ht="24.75" customHeight="1" x14ac:dyDescent="0.3">
      <c r="A6" s="88"/>
      <c r="B6" s="89" t="s">
        <v>1</v>
      </c>
      <c r="C6" s="89" t="s">
        <v>334</v>
      </c>
      <c r="D6" s="90" t="s">
        <v>335</v>
      </c>
      <c r="E6" s="90" t="s">
        <v>336</v>
      </c>
      <c r="F6" s="90" t="s">
        <v>337</v>
      </c>
      <c r="G6" s="90" t="s">
        <v>338</v>
      </c>
      <c r="H6" s="90" t="s">
        <v>339</v>
      </c>
      <c r="I6" s="90" t="s">
        <v>340</v>
      </c>
      <c r="J6" s="90" t="s">
        <v>341</v>
      </c>
      <c r="K6" s="90" t="s">
        <v>342</v>
      </c>
      <c r="L6" s="90" t="s">
        <v>343</v>
      </c>
      <c r="M6" s="90" t="s">
        <v>344</v>
      </c>
      <c r="N6" s="90" t="s">
        <v>345</v>
      </c>
      <c r="O6" s="91" t="s">
        <v>346</v>
      </c>
      <c r="P6" s="92"/>
      <c r="Q6" s="93"/>
    </row>
    <row r="7" spans="1:17" s="83" customFormat="1" x14ac:dyDescent="0.3">
      <c r="A7" s="94"/>
      <c r="C7" s="95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82"/>
    </row>
    <row r="8" spans="1:17" s="83" customFormat="1" x14ac:dyDescent="0.3">
      <c r="A8" s="94">
        <v>6445</v>
      </c>
      <c r="B8" s="83" t="s">
        <v>347</v>
      </c>
      <c r="C8" s="97" t="s">
        <v>348</v>
      </c>
      <c r="D8" s="98">
        <f>[1]TB2015!C365</f>
        <v>-70.930000000000007</v>
      </c>
      <c r="E8" s="98">
        <f>[1]TB2015!D365</f>
        <v>-141.86000000000001</v>
      </c>
      <c r="F8" s="98">
        <f>[1]TB2015!E365</f>
        <v>-212.79</v>
      </c>
      <c r="G8" s="98">
        <f>[1]TB2015!F365</f>
        <v>-283.72000000000003</v>
      </c>
      <c r="H8" s="98">
        <f>[1]TB2015!G365</f>
        <v>-354.65</v>
      </c>
      <c r="I8" s="98">
        <f>[1]TB2015!H365</f>
        <v>-425.58</v>
      </c>
      <c r="J8" s="98">
        <f>[1]TB2015!I365</f>
        <v>-496.51</v>
      </c>
      <c r="K8" s="98">
        <f>[1]TB2015!J365</f>
        <v>-567.44000000000005</v>
      </c>
      <c r="L8" s="98">
        <f>[1]TB2015!K365</f>
        <v>-638.37</v>
      </c>
      <c r="M8" s="98">
        <f>[1]TB2015!L365</f>
        <v>-709.3</v>
      </c>
      <c r="N8" s="98">
        <f>[1]TB2015!M365</f>
        <v>-780.23</v>
      </c>
      <c r="O8" s="98">
        <f>[1]TB2015!N365</f>
        <v>-851.16</v>
      </c>
      <c r="P8" s="82" t="s">
        <v>349</v>
      </c>
    </row>
    <row r="9" spans="1:17" s="83" customFormat="1" x14ac:dyDescent="0.3">
      <c r="A9" s="94">
        <v>6450</v>
      </c>
      <c r="B9" s="83" t="s">
        <v>350</v>
      </c>
      <c r="C9" s="99"/>
      <c r="D9" s="98">
        <f>[1]TB2015!C366</f>
        <v>78.790000000000006</v>
      </c>
      <c r="E9" s="98">
        <f>[1]TB2015!D366</f>
        <v>157.58000000000001</v>
      </c>
      <c r="F9" s="98">
        <f>[1]TB2015!E366</f>
        <v>236.37</v>
      </c>
      <c r="G9" s="98">
        <f>[1]TB2015!F366</f>
        <v>315.16000000000003</v>
      </c>
      <c r="H9" s="98">
        <f>[1]TB2015!G366</f>
        <v>393.95</v>
      </c>
      <c r="I9" s="98">
        <f>[1]TB2015!H366</f>
        <v>472.74</v>
      </c>
      <c r="J9" s="98">
        <f>[1]TB2015!I366</f>
        <v>551.53</v>
      </c>
      <c r="K9" s="98">
        <f>[1]TB2015!J366</f>
        <v>630.32000000000005</v>
      </c>
      <c r="L9" s="98">
        <f>[1]TB2015!K366</f>
        <v>709.11</v>
      </c>
      <c r="M9" s="98">
        <f>[1]TB2015!L366</f>
        <v>787.9</v>
      </c>
      <c r="N9" s="98">
        <f>[1]TB2015!M366</f>
        <v>866.69</v>
      </c>
      <c r="O9" s="98">
        <f>[1]TB2015!N366</f>
        <v>945.48</v>
      </c>
      <c r="P9" s="82" t="s">
        <v>349</v>
      </c>
    </row>
    <row r="10" spans="1:17" s="83" customFormat="1" x14ac:dyDescent="0.3">
      <c r="A10" s="94"/>
      <c r="C10" s="99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82"/>
    </row>
    <row r="11" spans="1:17" s="83" customFormat="1" x14ac:dyDescent="0.3">
      <c r="A11" s="94">
        <v>6455</v>
      </c>
      <c r="B11" s="83" t="s">
        <v>351</v>
      </c>
      <c r="C11" s="99"/>
      <c r="D11" s="98">
        <f>[1]TB2015!C367</f>
        <v>173.27</v>
      </c>
      <c r="E11" s="98">
        <f>[1]TB2015!D367</f>
        <v>346.54</v>
      </c>
      <c r="F11" s="98">
        <f>[1]TB2015!E367</f>
        <v>519.80999999999995</v>
      </c>
      <c r="G11" s="98">
        <f>[1]TB2015!F367</f>
        <v>693.08</v>
      </c>
      <c r="H11" s="98">
        <f>[1]TB2015!G367</f>
        <v>866.35</v>
      </c>
      <c r="I11" s="98">
        <f>[1]TB2015!H367</f>
        <v>1039.6199999999999</v>
      </c>
      <c r="J11" s="98">
        <f>[1]TB2015!I367</f>
        <v>1212.8900000000001</v>
      </c>
      <c r="K11" s="98">
        <f>[1]TB2015!J367</f>
        <v>1386.16</v>
      </c>
      <c r="L11" s="98">
        <f>[1]TB2015!K367</f>
        <v>1559.43</v>
      </c>
      <c r="M11" s="98">
        <f>[1]TB2015!L367</f>
        <v>1732.7</v>
      </c>
      <c r="N11" s="98">
        <f>[1]TB2015!M367</f>
        <v>1905.97</v>
      </c>
      <c r="O11" s="101">
        <f>[1]TB2015!N367</f>
        <v>2079.2399999999998</v>
      </c>
      <c r="P11" s="82"/>
    </row>
    <row r="12" spans="1:17" s="83" customFormat="1" x14ac:dyDescent="0.3">
      <c r="A12" s="94"/>
      <c r="C12" s="99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82"/>
    </row>
    <row r="13" spans="1:17" s="83" customFormat="1" x14ac:dyDescent="0.3">
      <c r="A13" s="94">
        <v>6485</v>
      </c>
      <c r="B13" s="83" t="s">
        <v>352</v>
      </c>
      <c r="C13" s="97" t="s">
        <v>353</v>
      </c>
      <c r="D13" s="98">
        <f>[1]TB2015!C371</f>
        <v>168.91</v>
      </c>
      <c r="E13" s="98">
        <f>[1]TB2015!D371</f>
        <v>337.82</v>
      </c>
      <c r="F13" s="98">
        <f>[1]TB2015!E371</f>
        <v>506.73</v>
      </c>
      <c r="G13" s="98">
        <f>[1]TB2015!F371</f>
        <v>675.64</v>
      </c>
      <c r="H13" s="98">
        <f>[1]TB2015!G371</f>
        <v>844.55</v>
      </c>
      <c r="I13" s="98">
        <f>[1]TB2015!H371</f>
        <v>1013.46</v>
      </c>
      <c r="J13" s="98">
        <f>[1]TB2015!I371</f>
        <v>1182.3699999999999</v>
      </c>
      <c r="K13" s="98">
        <f>[1]TB2015!J371</f>
        <v>1351.28</v>
      </c>
      <c r="L13" s="98">
        <f>[1]TB2015!K371</f>
        <v>1520.19</v>
      </c>
      <c r="M13" s="98">
        <f>[1]TB2015!L371</f>
        <v>1689.1</v>
      </c>
      <c r="N13" s="98">
        <f>[1]TB2015!M371</f>
        <v>1858.01</v>
      </c>
      <c r="O13" s="98">
        <f>[1]TB2015!N371</f>
        <v>2026.92</v>
      </c>
      <c r="P13" s="82" t="s">
        <v>349</v>
      </c>
    </row>
    <row r="14" spans="1:17" s="83" customFormat="1" x14ac:dyDescent="0.3">
      <c r="A14" s="94"/>
      <c r="C14" s="99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82"/>
    </row>
    <row r="15" spans="1:17" s="83" customFormat="1" x14ac:dyDescent="0.3">
      <c r="A15" s="94">
        <v>6490</v>
      </c>
      <c r="B15" s="83" t="s">
        <v>354</v>
      </c>
      <c r="C15" s="99">
        <v>0</v>
      </c>
      <c r="D15" s="98">
        <v>0</v>
      </c>
      <c r="E15" s="98">
        <v>0</v>
      </c>
      <c r="F15" s="98">
        <v>0</v>
      </c>
      <c r="G15" s="98">
        <v>0</v>
      </c>
      <c r="H15" s="98">
        <v>0</v>
      </c>
      <c r="I15" s="98">
        <v>0</v>
      </c>
      <c r="J15" s="98">
        <v>0</v>
      </c>
      <c r="K15" s="98">
        <v>0</v>
      </c>
      <c r="L15" s="98">
        <v>0</v>
      </c>
      <c r="M15" s="98">
        <v>0</v>
      </c>
      <c r="N15" s="98">
        <v>0</v>
      </c>
      <c r="O15" s="98">
        <v>0</v>
      </c>
      <c r="P15" s="82"/>
    </row>
    <row r="16" spans="1:17" s="83" customFormat="1" x14ac:dyDescent="0.3">
      <c r="A16" s="94"/>
      <c r="C16" s="99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82"/>
    </row>
    <row r="17" spans="1:16" s="83" customFormat="1" x14ac:dyDescent="0.3">
      <c r="A17" s="94">
        <v>6495</v>
      </c>
      <c r="B17" s="83" t="s">
        <v>355</v>
      </c>
      <c r="C17" s="99"/>
      <c r="D17" s="98">
        <f>[1]TB2015!C372</f>
        <v>87.93</v>
      </c>
      <c r="E17" s="98">
        <f>[1]TB2015!D372</f>
        <v>175.86</v>
      </c>
      <c r="F17" s="98">
        <f>[1]TB2015!E372</f>
        <v>263.79000000000002</v>
      </c>
      <c r="G17" s="98">
        <f>[1]TB2015!F372</f>
        <v>351.72</v>
      </c>
      <c r="H17" s="98">
        <f>[1]TB2015!G372</f>
        <v>439.65</v>
      </c>
      <c r="I17" s="98">
        <f>[1]TB2015!H372</f>
        <v>527.58000000000004</v>
      </c>
      <c r="J17" s="98">
        <f>[1]TB2015!I372</f>
        <v>615.51</v>
      </c>
      <c r="K17" s="98">
        <f>[1]TB2015!J372</f>
        <v>703.44</v>
      </c>
      <c r="L17" s="98">
        <f>[1]TB2015!K372</f>
        <v>791.37</v>
      </c>
      <c r="M17" s="98">
        <f>[1]TB2015!L372</f>
        <v>879.3</v>
      </c>
      <c r="N17" s="98">
        <f>[1]TB2015!M372</f>
        <v>967.23</v>
      </c>
      <c r="O17" s="98">
        <f>[1]TB2015!N372</f>
        <v>1055.1600000000001</v>
      </c>
      <c r="P17" s="82" t="s">
        <v>349</v>
      </c>
    </row>
    <row r="18" spans="1:16" s="83" customFormat="1" x14ac:dyDescent="0.3">
      <c r="A18" s="94"/>
      <c r="C18" s="99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82"/>
    </row>
    <row r="19" spans="1:16" s="83" customFormat="1" x14ac:dyDescent="0.3">
      <c r="A19" s="94">
        <v>6500</v>
      </c>
      <c r="B19" s="83" t="s">
        <v>356</v>
      </c>
      <c r="C19" s="99"/>
      <c r="D19" s="98">
        <f>[1]TB2015!C373</f>
        <v>2.68</v>
      </c>
      <c r="E19" s="98">
        <f>[1]TB2015!D373</f>
        <v>5.36</v>
      </c>
      <c r="F19" s="98">
        <f>[1]TB2015!E373</f>
        <v>8.0399999999999991</v>
      </c>
      <c r="G19" s="98">
        <f>[1]TB2015!F373</f>
        <v>10.72</v>
      </c>
      <c r="H19" s="98">
        <f>[1]TB2015!G373</f>
        <v>13.4</v>
      </c>
      <c r="I19" s="98">
        <f>[1]TB2015!H373</f>
        <v>16.079999999999998</v>
      </c>
      <c r="J19" s="98">
        <f>[1]TB2015!I373</f>
        <v>18.760000000000002</v>
      </c>
      <c r="K19" s="98">
        <f>[1]TB2015!J373</f>
        <v>21.44</v>
      </c>
      <c r="L19" s="98">
        <f>[1]TB2015!K373</f>
        <v>24.12</v>
      </c>
      <c r="M19" s="98">
        <f>[1]TB2015!L373</f>
        <v>26.8</v>
      </c>
      <c r="N19" s="98">
        <f>[1]TB2015!M373</f>
        <v>29.48</v>
      </c>
      <c r="O19" s="98">
        <f>[1]TB2015!N373</f>
        <v>32.159999999999997</v>
      </c>
      <c r="P19" s="82" t="s">
        <v>349</v>
      </c>
    </row>
    <row r="20" spans="1:16" s="83" customFormat="1" x14ac:dyDescent="0.3">
      <c r="A20" s="94"/>
      <c r="C20" s="99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82"/>
    </row>
    <row r="21" spans="1:16" s="83" customFormat="1" x14ac:dyDescent="0.3">
      <c r="A21" s="94">
        <v>6505</v>
      </c>
      <c r="B21" s="83" t="s">
        <v>357</v>
      </c>
      <c r="C21" s="97" t="s">
        <v>358</v>
      </c>
      <c r="D21" s="98">
        <v>0</v>
      </c>
      <c r="E21" s="98">
        <v>0</v>
      </c>
      <c r="F21" s="98">
        <v>0</v>
      </c>
      <c r="G21" s="98">
        <v>0</v>
      </c>
      <c r="H21" s="98">
        <v>0</v>
      </c>
      <c r="I21" s="98">
        <v>0</v>
      </c>
      <c r="J21" s="98">
        <v>0</v>
      </c>
      <c r="K21" s="98">
        <v>0</v>
      </c>
      <c r="L21" s="98">
        <v>0</v>
      </c>
      <c r="M21" s="98">
        <v>0</v>
      </c>
      <c r="N21" s="98">
        <v>0</v>
      </c>
      <c r="O21" s="98">
        <v>0</v>
      </c>
      <c r="P21" s="82"/>
    </row>
    <row r="22" spans="1:16" s="83" customFormat="1" x14ac:dyDescent="0.3">
      <c r="A22" s="94">
        <v>6510</v>
      </c>
      <c r="B22" s="83" t="s">
        <v>359</v>
      </c>
      <c r="C22" s="97"/>
      <c r="D22" s="98">
        <f>[1]TB2015!C374</f>
        <v>704.89</v>
      </c>
      <c r="E22" s="98">
        <f>[1]TB2015!D374</f>
        <v>1409.78</v>
      </c>
      <c r="F22" s="98">
        <f>[1]TB2015!E374</f>
        <v>2114.67</v>
      </c>
      <c r="G22" s="98">
        <f>[1]TB2015!F374</f>
        <v>2819.56</v>
      </c>
      <c r="H22" s="98">
        <f>[1]TB2015!G374</f>
        <v>3524.45</v>
      </c>
      <c r="I22" s="98">
        <f>[1]TB2015!H374</f>
        <v>4229.34</v>
      </c>
      <c r="J22" s="98">
        <f>[1]TB2015!I374</f>
        <v>4934.2299999999996</v>
      </c>
      <c r="K22" s="98">
        <f>[1]TB2015!J374</f>
        <v>5639.12</v>
      </c>
      <c r="L22" s="98">
        <f>[1]TB2015!K374</f>
        <v>6344.01</v>
      </c>
      <c r="M22" s="98">
        <f>[1]TB2015!L374</f>
        <v>7048.9</v>
      </c>
      <c r="N22" s="98">
        <f>[1]TB2015!M374</f>
        <v>7753.79</v>
      </c>
      <c r="O22" s="98">
        <f>[1]TB2015!N374</f>
        <v>8458.68</v>
      </c>
      <c r="P22" s="82" t="s">
        <v>349</v>
      </c>
    </row>
    <row r="23" spans="1:16" s="83" customFormat="1" x14ac:dyDescent="0.3">
      <c r="A23" s="94">
        <v>6570</v>
      </c>
      <c r="B23" s="83" t="s">
        <v>360</v>
      </c>
      <c r="C23" s="97"/>
      <c r="D23" s="98">
        <v>0</v>
      </c>
      <c r="E23" s="98">
        <v>0</v>
      </c>
      <c r="F23" s="98">
        <v>0</v>
      </c>
      <c r="G23" s="98">
        <v>0</v>
      </c>
      <c r="H23" s="98">
        <v>0</v>
      </c>
      <c r="I23" s="98">
        <v>0</v>
      </c>
      <c r="J23" s="98">
        <v>0</v>
      </c>
      <c r="K23" s="98">
        <v>0</v>
      </c>
      <c r="L23" s="98">
        <v>0</v>
      </c>
      <c r="M23" s="98">
        <v>0</v>
      </c>
      <c r="N23" s="98">
        <v>0</v>
      </c>
      <c r="O23" s="98">
        <v>0</v>
      </c>
      <c r="P23" s="82"/>
    </row>
    <row r="24" spans="1:16" s="83" customFormat="1" x14ac:dyDescent="0.3">
      <c r="A24" s="94">
        <v>6515</v>
      </c>
      <c r="B24" s="83" t="s">
        <v>361</v>
      </c>
      <c r="C24" s="97"/>
      <c r="D24" s="98">
        <f>[1]TB2015!C375</f>
        <v>0.98</v>
      </c>
      <c r="E24" s="98">
        <f>[1]TB2015!D375</f>
        <v>1.96</v>
      </c>
      <c r="F24" s="98">
        <f>[1]TB2015!E375</f>
        <v>2.94</v>
      </c>
      <c r="G24" s="98">
        <f>[1]TB2015!F375</f>
        <v>3.92</v>
      </c>
      <c r="H24" s="98">
        <f>[1]TB2015!G375</f>
        <v>4.9000000000000004</v>
      </c>
      <c r="I24" s="98">
        <f>[1]TB2015!H375</f>
        <v>5.88</v>
      </c>
      <c r="J24" s="98">
        <f>[1]TB2015!I375</f>
        <v>6.86</v>
      </c>
      <c r="K24" s="98">
        <f>[1]TB2015!J375</f>
        <v>7.84</v>
      </c>
      <c r="L24" s="98">
        <f>[1]TB2015!K375</f>
        <v>8.82</v>
      </c>
      <c r="M24" s="98">
        <f>[1]TB2015!L375</f>
        <v>9.8000000000000007</v>
      </c>
      <c r="N24" s="98">
        <f>[1]TB2015!M375</f>
        <v>10.78</v>
      </c>
      <c r="O24" s="98">
        <f>[1]TB2015!N375</f>
        <v>11.76</v>
      </c>
      <c r="P24" s="82" t="s">
        <v>349</v>
      </c>
    </row>
    <row r="25" spans="1:16" s="83" customFormat="1" x14ac:dyDescent="0.3">
      <c r="A25" s="94"/>
      <c r="C25" s="99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82"/>
    </row>
    <row r="26" spans="1:16" s="83" customFormat="1" x14ac:dyDescent="0.3">
      <c r="A26" s="94">
        <v>6460</v>
      </c>
      <c r="B26" s="83" t="s">
        <v>362</v>
      </c>
      <c r="C26" s="97" t="s">
        <v>363</v>
      </c>
      <c r="D26" s="98">
        <f>[1]TB2015!C368</f>
        <v>86.95</v>
      </c>
      <c r="E26" s="98">
        <f>[1]TB2015!D368</f>
        <v>175.57</v>
      </c>
      <c r="F26" s="98">
        <f>[1]TB2015!E368</f>
        <v>262.73</v>
      </c>
      <c r="G26" s="98">
        <f>[1]TB2015!F368</f>
        <v>349.89</v>
      </c>
      <c r="H26" s="98">
        <f>[1]TB2015!G368</f>
        <v>437.05</v>
      </c>
      <c r="I26" s="98">
        <f>[1]TB2015!H368</f>
        <v>524.21</v>
      </c>
      <c r="J26" s="98">
        <f>[1]TB2015!I368</f>
        <v>611.37</v>
      </c>
      <c r="K26" s="98">
        <f>[1]TB2015!J368</f>
        <v>698.53</v>
      </c>
      <c r="L26" s="98">
        <f>[1]TB2015!K368</f>
        <v>785.69</v>
      </c>
      <c r="M26" s="98">
        <f>[1]TB2015!L368</f>
        <v>872.85</v>
      </c>
      <c r="N26" s="98">
        <f>[1]TB2015!M368</f>
        <v>960.01</v>
      </c>
      <c r="O26" s="101">
        <f>[1]TB2015!N368</f>
        <v>1047.17</v>
      </c>
      <c r="P26" s="82"/>
    </row>
    <row r="27" spans="1:16" s="83" customFormat="1" x14ac:dyDescent="0.3">
      <c r="A27" s="94">
        <v>6520</v>
      </c>
      <c r="B27" s="83" t="s">
        <v>364</v>
      </c>
      <c r="C27" s="97" t="s">
        <v>365</v>
      </c>
      <c r="D27" s="98">
        <f>[1]TB2015!C376</f>
        <v>125.31</v>
      </c>
      <c r="E27" s="98">
        <f>[1]TB2015!D376</f>
        <v>251.73</v>
      </c>
      <c r="F27" s="98">
        <f>[1]TB2015!E376</f>
        <v>378.15</v>
      </c>
      <c r="G27" s="98">
        <f>[1]TB2015!F376</f>
        <v>504.57</v>
      </c>
      <c r="H27" s="98">
        <f>[1]TB2015!G376</f>
        <v>630.99</v>
      </c>
      <c r="I27" s="98">
        <f>[1]TB2015!H376</f>
        <v>757.41</v>
      </c>
      <c r="J27" s="98">
        <f>[1]TB2015!I376</f>
        <v>883.83</v>
      </c>
      <c r="K27" s="98">
        <f>[1]TB2015!J376</f>
        <v>1010.25</v>
      </c>
      <c r="L27" s="98">
        <f>[1]TB2015!K376</f>
        <v>1136.67</v>
      </c>
      <c r="M27" s="98">
        <f>[1]TB2015!L376</f>
        <v>1263.0899999999999</v>
      </c>
      <c r="N27" s="98">
        <f>[1]TB2015!M376</f>
        <v>1389.51</v>
      </c>
      <c r="O27" s="98">
        <f>[1]TB2015!N376</f>
        <v>1515.93</v>
      </c>
      <c r="P27" s="82" t="s">
        <v>349</v>
      </c>
    </row>
    <row r="28" spans="1:16" s="83" customFormat="1" x14ac:dyDescent="0.3">
      <c r="A28" s="94">
        <v>6465</v>
      </c>
      <c r="B28" s="83" t="s">
        <v>366</v>
      </c>
      <c r="C28" s="99"/>
      <c r="D28" s="98">
        <f>[1]TB2015!C369</f>
        <v>11.75</v>
      </c>
      <c r="E28" s="98">
        <f>[1]TB2015!D369</f>
        <v>23.5</v>
      </c>
      <c r="F28" s="98">
        <f>[1]TB2015!E369</f>
        <v>35.25</v>
      </c>
      <c r="G28" s="98">
        <f>[1]TB2015!F369</f>
        <v>47</v>
      </c>
      <c r="H28" s="98">
        <f>[1]TB2015!G369</f>
        <v>58.75</v>
      </c>
      <c r="I28" s="98">
        <f>[1]TB2015!H369</f>
        <v>70.5</v>
      </c>
      <c r="J28" s="98">
        <f>[1]TB2015!I369</f>
        <v>82.25</v>
      </c>
      <c r="K28" s="98">
        <f>[1]TB2015!J369</f>
        <v>94</v>
      </c>
      <c r="L28" s="98">
        <f>[1]TB2015!K369</f>
        <v>105.75</v>
      </c>
      <c r="M28" s="98">
        <f>[1]TB2015!L369</f>
        <v>117.5</v>
      </c>
      <c r="N28" s="98">
        <f>[1]TB2015!M369</f>
        <v>129.25</v>
      </c>
      <c r="O28" s="101">
        <f>[1]TB2015!N369</f>
        <v>141</v>
      </c>
      <c r="P28" s="82"/>
    </row>
    <row r="29" spans="1:16" s="83" customFormat="1" x14ac:dyDescent="0.3">
      <c r="A29" s="94">
        <v>6525</v>
      </c>
      <c r="B29" s="83" t="s">
        <v>367</v>
      </c>
      <c r="C29" s="97" t="s">
        <v>368</v>
      </c>
      <c r="D29" s="98">
        <f>[1]TB2015!C377</f>
        <v>164.75</v>
      </c>
      <c r="E29" s="98">
        <f>[1]TB2015!D377</f>
        <v>329.5</v>
      </c>
      <c r="F29" s="98">
        <f>[1]TB2015!E377</f>
        <v>494.25</v>
      </c>
      <c r="G29" s="98">
        <f>[1]TB2015!F377</f>
        <v>659</v>
      </c>
      <c r="H29" s="98">
        <f>[1]TB2015!G377</f>
        <v>835.79</v>
      </c>
      <c r="I29" s="98">
        <f>[1]TB2015!H377</f>
        <v>1012.58</v>
      </c>
      <c r="J29" s="98">
        <f>[1]TB2015!I377</f>
        <v>1189.57</v>
      </c>
      <c r="K29" s="98">
        <f>[1]TB2015!J377</f>
        <v>1366.56</v>
      </c>
      <c r="L29" s="98">
        <f>[1]TB2015!K377</f>
        <v>1543.55</v>
      </c>
      <c r="M29" s="98">
        <f>[1]TB2015!L377</f>
        <v>1720.54</v>
      </c>
      <c r="N29" s="98">
        <f>[1]TB2015!M377</f>
        <v>1897.53</v>
      </c>
      <c r="O29" s="98">
        <f>[1]TB2015!N377</f>
        <v>2074.52</v>
      </c>
      <c r="P29" s="82" t="s">
        <v>349</v>
      </c>
    </row>
    <row r="30" spans="1:16" s="83" customFormat="1" x14ac:dyDescent="0.3">
      <c r="A30" s="94">
        <v>6530</v>
      </c>
      <c r="B30" s="83" t="s">
        <v>369</v>
      </c>
      <c r="C30" s="97" t="s">
        <v>370</v>
      </c>
      <c r="D30" s="98">
        <f>[1]TB2015!C378</f>
        <v>1216.75</v>
      </c>
      <c r="E30" s="98">
        <f>[1]TB2015!D378</f>
        <v>2433.5</v>
      </c>
      <c r="F30" s="98">
        <f>[1]TB2015!E378</f>
        <v>3650.25</v>
      </c>
      <c r="G30" s="98">
        <f>[1]TB2015!F378</f>
        <v>4867</v>
      </c>
      <c r="H30" s="98">
        <f>[1]TB2015!G378</f>
        <v>6083.75</v>
      </c>
      <c r="I30" s="98">
        <f>[1]TB2015!H378</f>
        <v>7300.5</v>
      </c>
      <c r="J30" s="98">
        <f>[1]TB2015!I378</f>
        <v>8517.25</v>
      </c>
      <c r="K30" s="98">
        <f>[1]TB2015!J378</f>
        <v>9734</v>
      </c>
      <c r="L30" s="98">
        <f>[1]TB2015!K378</f>
        <v>10950.75</v>
      </c>
      <c r="M30" s="98">
        <f>[1]TB2015!L378</f>
        <v>12167.5</v>
      </c>
      <c r="N30" s="98">
        <f>[1]TB2015!M378</f>
        <v>13384.25</v>
      </c>
      <c r="O30" s="98">
        <f>[1]TB2015!N378</f>
        <v>14601</v>
      </c>
      <c r="P30" s="82" t="s">
        <v>349</v>
      </c>
    </row>
    <row r="31" spans="1:16" s="83" customFormat="1" x14ac:dyDescent="0.3">
      <c r="A31" s="94"/>
      <c r="C31" s="99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82"/>
    </row>
    <row r="32" spans="1:16" s="83" customFormat="1" x14ac:dyDescent="0.3">
      <c r="A32" s="94">
        <v>6535</v>
      </c>
      <c r="B32" s="83" t="s">
        <v>371</v>
      </c>
      <c r="C32" s="97" t="s">
        <v>372</v>
      </c>
      <c r="D32" s="98">
        <f>[1]TB2015!C379</f>
        <v>616.6</v>
      </c>
      <c r="E32" s="98">
        <f>[1]TB2015!D379</f>
        <v>1242.08</v>
      </c>
      <c r="F32" s="98">
        <f>[1]TB2015!E379</f>
        <v>1863.42</v>
      </c>
      <c r="G32" s="98">
        <f>[1]TB2015!F379</f>
        <v>2484.7600000000002</v>
      </c>
      <c r="H32" s="98">
        <f>[1]TB2015!G379</f>
        <v>3106.1</v>
      </c>
      <c r="I32" s="98">
        <f>[1]TB2015!H379</f>
        <v>3727.44</v>
      </c>
      <c r="J32" s="98">
        <f>[1]TB2015!I379</f>
        <v>4350.21</v>
      </c>
      <c r="K32" s="98">
        <f>[1]TB2015!J379</f>
        <v>4978.43</v>
      </c>
      <c r="L32" s="98">
        <f>[1]TB2015!K379</f>
        <v>5603.61</v>
      </c>
      <c r="M32" s="98">
        <f>[1]TB2015!L379</f>
        <v>6228.79</v>
      </c>
      <c r="N32" s="98">
        <f>[1]TB2015!M379</f>
        <v>6853.97</v>
      </c>
      <c r="O32" s="98">
        <f>[1]TB2015!N379</f>
        <v>7479.15</v>
      </c>
      <c r="P32" s="82" t="s">
        <v>349</v>
      </c>
    </row>
    <row r="33" spans="1:19" s="83" customFormat="1" x14ac:dyDescent="0.3">
      <c r="A33" s="94"/>
      <c r="C33" s="97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82"/>
    </row>
    <row r="34" spans="1:19" s="83" customFormat="1" x14ac:dyDescent="0.3">
      <c r="A34" s="94">
        <v>6540</v>
      </c>
      <c r="B34" s="83" t="s">
        <v>373</v>
      </c>
      <c r="C34" s="97" t="s">
        <v>374</v>
      </c>
      <c r="D34" s="98">
        <f>[1]TB2015!C380</f>
        <v>636.78</v>
      </c>
      <c r="E34" s="98">
        <f>[1]TB2015!D380</f>
        <v>1273.56</v>
      </c>
      <c r="F34" s="98">
        <f>[1]TB2015!E380</f>
        <v>1915.88</v>
      </c>
      <c r="G34" s="98">
        <f>[1]TB2015!F380</f>
        <v>2559.8000000000002</v>
      </c>
      <c r="H34" s="98">
        <f>[1]TB2015!G380</f>
        <v>3212.88</v>
      </c>
      <c r="I34" s="98">
        <f>[1]TB2015!H380</f>
        <v>3872.02</v>
      </c>
      <c r="J34" s="98">
        <f>[1]TB2015!I380</f>
        <v>4531.16</v>
      </c>
      <c r="K34" s="98">
        <f>[1]TB2015!J380</f>
        <v>5190.3</v>
      </c>
      <c r="L34" s="98">
        <f>[1]TB2015!K380</f>
        <v>5849.44</v>
      </c>
      <c r="M34" s="98">
        <f>[1]TB2015!L380</f>
        <v>6508.58</v>
      </c>
      <c r="N34" s="98">
        <f>[1]TB2015!M380</f>
        <v>7167.72</v>
      </c>
      <c r="O34" s="98">
        <f>[1]TB2015!N380</f>
        <v>7831.01</v>
      </c>
      <c r="P34" s="82"/>
    </row>
    <row r="35" spans="1:19" s="83" customFormat="1" x14ac:dyDescent="0.3">
      <c r="A35" s="94">
        <v>6545</v>
      </c>
      <c r="B35" s="83" t="s">
        <v>375</v>
      </c>
      <c r="C35" s="97" t="s">
        <v>376</v>
      </c>
      <c r="D35" s="98">
        <f>[1]TB2015!C381</f>
        <v>98.61</v>
      </c>
      <c r="E35" s="98">
        <f>[1]TB2015!D381</f>
        <v>200.42</v>
      </c>
      <c r="F35" s="98">
        <f>[1]TB2015!E381</f>
        <v>306.35000000000002</v>
      </c>
      <c r="G35" s="98">
        <f>[1]TB2015!F381</f>
        <v>413.46</v>
      </c>
      <c r="H35" s="98">
        <f>[1]TB2015!G381</f>
        <v>524.34</v>
      </c>
      <c r="I35" s="98">
        <f>[1]TB2015!H381</f>
        <v>635.55999999999995</v>
      </c>
      <c r="J35" s="98">
        <f>[1]TB2015!I381</f>
        <v>748.21</v>
      </c>
      <c r="K35" s="98">
        <f>[1]TB2015!J381</f>
        <v>861.78</v>
      </c>
      <c r="L35" s="98">
        <f>[1]TB2015!K381</f>
        <v>975.35</v>
      </c>
      <c r="M35" s="98">
        <f>[1]TB2015!L381</f>
        <v>1092.7</v>
      </c>
      <c r="N35" s="98">
        <f>[1]TB2015!M381</f>
        <v>1211.22</v>
      </c>
      <c r="O35" s="98">
        <f>[1]TB2015!N381</f>
        <v>1330.24</v>
      </c>
      <c r="P35" s="82"/>
    </row>
    <row r="36" spans="1:19" s="83" customFormat="1" x14ac:dyDescent="0.3">
      <c r="A36" s="94"/>
      <c r="B36" s="102" t="s">
        <v>81</v>
      </c>
      <c r="C36" s="95" t="s">
        <v>81</v>
      </c>
      <c r="D36" s="103">
        <f>SUM(D34:D35)</f>
        <v>735.39</v>
      </c>
      <c r="E36" s="103">
        <f t="shared" ref="E36:O36" si="0">SUM(E34:E35)</f>
        <v>1473.98</v>
      </c>
      <c r="F36" s="103">
        <f t="shared" si="0"/>
        <v>2222.23</v>
      </c>
      <c r="G36" s="103">
        <f t="shared" si="0"/>
        <v>2973.26</v>
      </c>
      <c r="H36" s="103">
        <f t="shared" si="0"/>
        <v>3737.2200000000003</v>
      </c>
      <c r="I36" s="103">
        <f t="shared" si="0"/>
        <v>4507.58</v>
      </c>
      <c r="J36" s="103">
        <f t="shared" si="0"/>
        <v>5279.37</v>
      </c>
      <c r="K36" s="103">
        <f t="shared" si="0"/>
        <v>6052.08</v>
      </c>
      <c r="L36" s="103">
        <f t="shared" si="0"/>
        <v>6824.79</v>
      </c>
      <c r="M36" s="103">
        <f t="shared" si="0"/>
        <v>7601.28</v>
      </c>
      <c r="N36" s="103">
        <f t="shared" si="0"/>
        <v>8378.94</v>
      </c>
      <c r="O36" s="103">
        <f t="shared" si="0"/>
        <v>9161.25</v>
      </c>
      <c r="P36" s="82" t="s">
        <v>349</v>
      </c>
    </row>
    <row r="37" spans="1:19" s="83" customFormat="1" x14ac:dyDescent="0.3">
      <c r="A37" s="94">
        <v>6550</v>
      </c>
      <c r="B37" s="83" t="s">
        <v>377</v>
      </c>
      <c r="C37" s="97" t="s">
        <v>378</v>
      </c>
      <c r="D37" s="98">
        <f>[1]TB2015!C382</f>
        <v>181.34</v>
      </c>
      <c r="E37" s="98">
        <f>[1]TB2015!D382</f>
        <v>362.68</v>
      </c>
      <c r="F37" s="98">
        <f>[1]TB2015!E382</f>
        <v>544.02</v>
      </c>
      <c r="G37" s="98">
        <f>[1]TB2015!F382</f>
        <v>725.36</v>
      </c>
      <c r="H37" s="98">
        <f>[1]TB2015!G382</f>
        <v>906.7</v>
      </c>
      <c r="I37" s="98">
        <f>[1]TB2015!H382</f>
        <v>1088.04</v>
      </c>
      <c r="J37" s="98">
        <f>[1]TB2015!I382</f>
        <v>1269.3800000000001</v>
      </c>
      <c r="K37" s="98">
        <f>[1]TB2015!J382</f>
        <v>1450.72</v>
      </c>
      <c r="L37" s="98">
        <f>[1]TB2015!K382</f>
        <v>1632.06</v>
      </c>
      <c r="M37" s="98">
        <f>[1]TB2015!L382</f>
        <v>1813.4</v>
      </c>
      <c r="N37" s="98">
        <f>[1]TB2015!M382</f>
        <v>1994.74</v>
      </c>
      <c r="O37" s="98">
        <f>[1]TB2015!N382</f>
        <v>2176.08</v>
      </c>
      <c r="P37" s="82" t="s">
        <v>349</v>
      </c>
    </row>
    <row r="38" spans="1:19" s="83" customFormat="1" x14ac:dyDescent="0.3">
      <c r="A38" s="94">
        <v>6555</v>
      </c>
      <c r="B38" s="83" t="s">
        <v>379</v>
      </c>
      <c r="C38" s="97"/>
      <c r="D38" s="98">
        <f>[1]TB2015!C383</f>
        <v>3.45</v>
      </c>
      <c r="E38" s="98">
        <f>[1]TB2015!D383</f>
        <v>6.9</v>
      </c>
      <c r="F38" s="98">
        <f>[1]TB2015!E383</f>
        <v>10.35</v>
      </c>
      <c r="G38" s="98">
        <f>[1]TB2015!F383</f>
        <v>13.8</v>
      </c>
      <c r="H38" s="98">
        <f>[1]TB2015!G383</f>
        <v>17.25</v>
      </c>
      <c r="I38" s="98">
        <f>[1]TB2015!H383</f>
        <v>20.7</v>
      </c>
      <c r="J38" s="98">
        <f>[1]TB2015!I383</f>
        <v>24.15</v>
      </c>
      <c r="K38" s="98">
        <f>[1]TB2015!J383</f>
        <v>27.6</v>
      </c>
      <c r="L38" s="98">
        <f>[1]TB2015!K383</f>
        <v>31.05</v>
      </c>
      <c r="M38" s="98">
        <f>[1]TB2015!L383</f>
        <v>49.4</v>
      </c>
      <c r="N38" s="98">
        <f>[1]TB2015!M383</f>
        <v>67.75</v>
      </c>
      <c r="O38" s="98">
        <f>[1]TB2015!N383</f>
        <v>86.1</v>
      </c>
      <c r="P38" s="82" t="s">
        <v>349</v>
      </c>
    </row>
    <row r="39" spans="1:19" s="83" customFormat="1" x14ac:dyDescent="0.3">
      <c r="A39" s="94">
        <v>6575</v>
      </c>
      <c r="B39" s="83" t="s">
        <v>380</v>
      </c>
      <c r="C39" s="97"/>
      <c r="D39" s="98">
        <v>0</v>
      </c>
      <c r="E39" s="98">
        <v>0</v>
      </c>
      <c r="F39" s="98">
        <v>0</v>
      </c>
      <c r="G39" s="98">
        <v>0</v>
      </c>
      <c r="H39" s="98">
        <v>0</v>
      </c>
      <c r="I39" s="98">
        <v>0</v>
      </c>
      <c r="J39" s="98">
        <v>0</v>
      </c>
      <c r="K39" s="98">
        <v>0</v>
      </c>
      <c r="L39" s="98">
        <v>0</v>
      </c>
      <c r="M39" s="98">
        <v>0</v>
      </c>
      <c r="N39" s="98">
        <v>0</v>
      </c>
      <c r="O39" s="98">
        <v>0</v>
      </c>
      <c r="P39" s="82"/>
    </row>
    <row r="40" spans="1:19" s="83" customFormat="1" x14ac:dyDescent="0.3">
      <c r="A40" s="94"/>
      <c r="C40" s="99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82"/>
    </row>
    <row r="41" spans="1:19" s="83" customFormat="1" x14ac:dyDescent="0.3">
      <c r="A41" s="94">
        <v>6470</v>
      </c>
      <c r="B41" s="83" t="s">
        <v>381</v>
      </c>
      <c r="C41" s="99"/>
      <c r="D41" s="98">
        <f>[1]TB2015!C370</f>
        <v>40.99</v>
      </c>
      <c r="E41" s="98">
        <f>[1]TB2015!D370</f>
        <v>81.98</v>
      </c>
      <c r="F41" s="98">
        <f>[1]TB2015!E370</f>
        <v>122.97</v>
      </c>
      <c r="G41" s="98">
        <f>[1]TB2015!F370</f>
        <v>163.96</v>
      </c>
      <c r="H41" s="98">
        <f>[1]TB2015!G370</f>
        <v>204.95</v>
      </c>
      <c r="I41" s="98">
        <f>[1]TB2015!H370</f>
        <v>245.94</v>
      </c>
      <c r="J41" s="98">
        <f>[1]TB2015!I370</f>
        <v>286.93</v>
      </c>
      <c r="K41" s="98">
        <f>[1]TB2015!J370</f>
        <v>327.92</v>
      </c>
      <c r="L41" s="98">
        <f>[1]TB2015!K370</f>
        <v>368.91</v>
      </c>
      <c r="M41" s="98">
        <f>[1]TB2015!L370</f>
        <v>409.9</v>
      </c>
      <c r="N41" s="98">
        <f>[1]TB2015!M370</f>
        <v>450.89</v>
      </c>
      <c r="O41" s="104">
        <f>[1]TB2015!N370</f>
        <v>491.88</v>
      </c>
      <c r="P41" s="82"/>
      <c r="Q41" s="104">
        <f>[1]TB2015!N370</f>
        <v>491.88</v>
      </c>
    </row>
    <row r="42" spans="1:19" s="83" customFormat="1" x14ac:dyDescent="0.3">
      <c r="A42" s="94">
        <v>6580</v>
      </c>
      <c r="B42" s="105" t="s">
        <v>382</v>
      </c>
      <c r="C42" s="97" t="s">
        <v>383</v>
      </c>
      <c r="D42" s="98">
        <f>[1]TB2015!C384*$D$1</f>
        <v>53.105802723895991</v>
      </c>
      <c r="E42" s="98">
        <f>[1]TB2015!D384*$D$1</f>
        <v>106.19621543541064</v>
      </c>
      <c r="F42" s="98">
        <f>[1]TB2015!E384*$D$1</f>
        <v>159.184028064383</v>
      </c>
      <c r="G42" s="98">
        <f>[1]TB2015!F384*$D$1</f>
        <v>212.07437061494014</v>
      </c>
      <c r="H42" s="98">
        <f>[1]TB2015!G384*$D$1</f>
        <v>265.12887329756501</v>
      </c>
      <c r="I42" s="98">
        <f>[1]TB2015!H384*$D$1</f>
        <v>318.31162608336774</v>
      </c>
      <c r="J42" s="98">
        <f>[1]TB2015!I384*$D$1</f>
        <v>371.55080891456868</v>
      </c>
      <c r="K42" s="98">
        <f>[1]TB2015!J384*$D$1</f>
        <v>424.84642179116793</v>
      </c>
      <c r="L42" s="98">
        <f>[1]TB2015!K384*$D$1</f>
        <v>478.14203466776718</v>
      </c>
      <c r="M42" s="98">
        <f>[1]TB2015!L384*$D$1</f>
        <v>531.66849773008676</v>
      </c>
      <c r="N42" s="98">
        <f>[1]TB2015!M384*$D$1</f>
        <v>585.49250103177872</v>
      </c>
      <c r="O42" s="98">
        <f>[1]TB2015!N384*$D$1</f>
        <v>639.35754436648779</v>
      </c>
      <c r="P42" s="82"/>
      <c r="Q42" s="98">
        <f>[1]TB2015!N384</f>
        <v>1246.31</v>
      </c>
    </row>
    <row r="43" spans="1:19" s="83" customFormat="1" x14ac:dyDescent="0.3">
      <c r="A43" s="94"/>
      <c r="B43" s="83" t="s">
        <v>384</v>
      </c>
      <c r="C43" s="97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82"/>
    </row>
    <row r="44" spans="1:19" s="83" customFormat="1" x14ac:dyDescent="0.3">
      <c r="A44" s="94"/>
      <c r="B44" s="105"/>
      <c r="C44" s="97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82"/>
    </row>
    <row r="45" spans="1:19" s="83" customFormat="1" x14ac:dyDescent="0.3">
      <c r="A45" s="94"/>
      <c r="B45" s="102" t="s">
        <v>385</v>
      </c>
      <c r="C45" s="97"/>
      <c r="D45" s="106">
        <f>SUM(D41:D44)</f>
        <v>94.095802723895986</v>
      </c>
      <c r="E45" s="106">
        <f t="shared" ref="E45:Q45" si="1">SUM(E41:E44)</f>
        <v>188.17621543541065</v>
      </c>
      <c r="F45" s="106">
        <f t="shared" si="1"/>
        <v>282.154028064383</v>
      </c>
      <c r="G45" s="106">
        <f t="shared" si="1"/>
        <v>376.03437061494014</v>
      </c>
      <c r="H45" s="106">
        <f t="shared" si="1"/>
        <v>470.078873297565</v>
      </c>
      <c r="I45" s="106">
        <f t="shared" si="1"/>
        <v>564.25162608336768</v>
      </c>
      <c r="J45" s="106">
        <f t="shared" si="1"/>
        <v>658.48080891456868</v>
      </c>
      <c r="K45" s="106">
        <f t="shared" si="1"/>
        <v>752.76642179116789</v>
      </c>
      <c r="L45" s="106">
        <f t="shared" si="1"/>
        <v>847.0520346677672</v>
      </c>
      <c r="M45" s="106">
        <f t="shared" si="1"/>
        <v>941.56849773008673</v>
      </c>
      <c r="N45" s="106">
        <f t="shared" si="1"/>
        <v>1036.3825010317787</v>
      </c>
      <c r="O45" s="106">
        <f t="shared" si="1"/>
        <v>1131.2375443664878</v>
      </c>
      <c r="P45" s="82"/>
      <c r="Q45" s="106">
        <f t="shared" si="1"/>
        <v>1738.19</v>
      </c>
      <c r="S45" s="83">
        <f>Q45-O45</f>
        <v>606.95245563351227</v>
      </c>
    </row>
    <row r="46" spans="1:19" s="83" customFormat="1" x14ac:dyDescent="0.3">
      <c r="A46" s="94"/>
      <c r="B46" s="102"/>
      <c r="C46" s="97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82"/>
    </row>
    <row r="47" spans="1:19" s="83" customFormat="1" x14ac:dyDescent="0.3">
      <c r="A47" s="94">
        <v>6585</v>
      </c>
      <c r="B47" s="83" t="s">
        <v>386</v>
      </c>
      <c r="C47" s="97" t="s">
        <v>387</v>
      </c>
      <c r="D47" s="98">
        <f>[1]TB2015!C385*$D$1</f>
        <v>33.334766817994222</v>
      </c>
      <c r="E47" s="98">
        <f>[1]TB2015!D385*$D$1</f>
        <v>66.669533635988444</v>
      </c>
      <c r="F47" s="98">
        <f>[1]TB2015!E385*$D$1</f>
        <v>99.917090383821716</v>
      </c>
      <c r="G47" s="98">
        <f>[1]TB2015!F385*$D$1</f>
        <v>133.10821708625673</v>
      </c>
      <c r="H47" s="98">
        <f>[1]TB2015!G385*$D$1</f>
        <v>166.69435410647958</v>
      </c>
      <c r="I47" s="98">
        <f>[1]TB2015!H385*$D$1</f>
        <v>200.44978126289723</v>
      </c>
      <c r="J47" s="98">
        <f>[1]TB2015!I385*$D$1</f>
        <v>234.22059843169623</v>
      </c>
      <c r="K47" s="98">
        <f>[1]TB2015!J385*$D$1</f>
        <v>268.01706562113083</v>
      </c>
      <c r="L47" s="98">
        <f>[1]TB2015!K385*$D$1</f>
        <v>301.74171275278582</v>
      </c>
      <c r="M47" s="98">
        <f>[1]TB2015!L385*$D$1</f>
        <v>335.68182005777959</v>
      </c>
      <c r="N47" s="98">
        <f>[1]TB2015!M385*$D$1</f>
        <v>369.70913743293437</v>
      </c>
      <c r="O47" s="98">
        <f>[1]TB2015!N385*$D$1</f>
        <v>403.91600495253817</v>
      </c>
      <c r="P47" s="82"/>
      <c r="Q47" s="98">
        <f>[1]TB2015!N385</f>
        <v>787.36</v>
      </c>
    </row>
    <row r="48" spans="1:19" s="83" customFormat="1" x14ac:dyDescent="0.3">
      <c r="A48" s="94">
        <v>6920</v>
      </c>
      <c r="B48" s="107" t="s">
        <v>388</v>
      </c>
      <c r="C48" s="97"/>
      <c r="D48" s="98">
        <f>[1]TB2015!C415*$D$1</f>
        <v>1388.6767271976889</v>
      </c>
      <c r="E48" s="98">
        <f>[1]TB2015!D415*$D$1</f>
        <v>2779.4362360709865</v>
      </c>
      <c r="F48" s="98">
        <f>[1]TB2015!E415*$D$1</f>
        <v>4180.4967932315312</v>
      </c>
      <c r="G48" s="98">
        <f>[1]TB2015!F415*$D$1</f>
        <v>5740.10012794057</v>
      </c>
      <c r="H48" s="98">
        <f>[1]TB2015!G415*$D$1</f>
        <v>7162.0038918695827</v>
      </c>
      <c r="I48" s="98">
        <f>[1]TB2015!H415*$D$1</f>
        <v>8497.1644160132073</v>
      </c>
      <c r="J48" s="98">
        <f>[1]TB2015!I415*$D$1</f>
        <v>9953.110887329758</v>
      </c>
      <c r="K48" s="98">
        <f>[1]TB2015!J415*$D$1</f>
        <v>11450.600132067684</v>
      </c>
      <c r="L48" s="98">
        <f>[1]TB2015!K415*$D$1</f>
        <v>12920.218064382996</v>
      </c>
      <c r="M48" s="98">
        <f>[1]TB2015!L415*$D$1</f>
        <v>14397.607952950886</v>
      </c>
      <c r="N48" s="98">
        <f>[1]TB2015!M415*$D$1</f>
        <v>15879.537895171274</v>
      </c>
      <c r="O48" s="98">
        <f>[1]TB2015!N415*$D$1</f>
        <v>17298.671456871649</v>
      </c>
      <c r="P48" s="108"/>
      <c r="Q48" s="98">
        <f>[1]TB2015!N415</f>
        <v>33720.58</v>
      </c>
      <c r="R48" s="109"/>
      <c r="S48" s="110"/>
    </row>
    <row r="49" spans="1:19" s="83" customFormat="1" ht="14.5" x14ac:dyDescent="0.35">
      <c r="A49" s="94"/>
      <c r="B49" s="107"/>
      <c r="C49" s="97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111"/>
      <c r="Q49" s="112"/>
      <c r="R49"/>
      <c r="S49" s="110"/>
    </row>
    <row r="50" spans="1:19" s="83" customFormat="1" x14ac:dyDescent="0.3">
      <c r="A50" s="94"/>
      <c r="B50" s="107"/>
      <c r="C50" s="97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108"/>
      <c r="Q50" s="112"/>
      <c r="R50" s="112"/>
      <c r="S50" s="110"/>
    </row>
    <row r="51" spans="1:19" s="83" customFormat="1" x14ac:dyDescent="0.3">
      <c r="A51" s="94"/>
      <c r="B51" s="113" t="s">
        <v>389</v>
      </c>
      <c r="C51" s="95"/>
      <c r="D51" s="114">
        <f>SUM(D47:D50)</f>
        <v>1422.0114940156832</v>
      </c>
      <c r="E51" s="114">
        <f t="shared" ref="E51:Q51" si="2">SUM(E47:E50)</f>
        <v>2846.105769706975</v>
      </c>
      <c r="F51" s="114">
        <f t="shared" si="2"/>
        <v>4280.4138836153534</v>
      </c>
      <c r="G51" s="114">
        <f t="shared" si="2"/>
        <v>5873.2083450268265</v>
      </c>
      <c r="H51" s="114">
        <f t="shared" si="2"/>
        <v>7328.698245976062</v>
      </c>
      <c r="I51" s="114">
        <f t="shared" si="2"/>
        <v>8697.6141972761052</v>
      </c>
      <c r="J51" s="114">
        <f t="shared" si="2"/>
        <v>10187.331485761455</v>
      </c>
      <c r="K51" s="114">
        <f t="shared" si="2"/>
        <v>11718.617197688814</v>
      </c>
      <c r="L51" s="114">
        <f t="shared" si="2"/>
        <v>13221.959777135782</v>
      </c>
      <c r="M51" s="114">
        <f t="shared" si="2"/>
        <v>14733.289773008666</v>
      </c>
      <c r="N51" s="114">
        <f t="shared" si="2"/>
        <v>16249.247032604208</v>
      </c>
      <c r="O51" s="114">
        <f t="shared" si="2"/>
        <v>17702.587461824187</v>
      </c>
      <c r="P51" s="82" t="s">
        <v>390</v>
      </c>
      <c r="Q51" s="114">
        <f t="shared" si="2"/>
        <v>34507.94</v>
      </c>
      <c r="S51" s="83">
        <f>Q51-O51</f>
        <v>16805.352538175815</v>
      </c>
    </row>
    <row r="52" spans="1:19" s="83" customFormat="1" x14ac:dyDescent="0.3">
      <c r="A52" s="94"/>
      <c r="B52" s="113"/>
      <c r="C52" s="95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82"/>
    </row>
    <row r="53" spans="1:19" s="83" customFormat="1" x14ac:dyDescent="0.3">
      <c r="A53" s="94">
        <v>6905</v>
      </c>
      <c r="B53" s="107" t="s">
        <v>391</v>
      </c>
      <c r="C53" s="97"/>
      <c r="D53" s="98">
        <f>[1]TB2015!C414</f>
        <v>1207.3800000000001</v>
      </c>
      <c r="E53" s="98">
        <f>[1]TB2015!D414</f>
        <v>1823.31</v>
      </c>
      <c r="F53" s="98">
        <f>[1]TB2015!E414</f>
        <v>6011.58</v>
      </c>
      <c r="G53" s="98">
        <f>[1]TB2015!F414</f>
        <v>6768.62</v>
      </c>
      <c r="H53" s="98">
        <f>[1]TB2015!G414</f>
        <v>7532.12</v>
      </c>
      <c r="I53" s="98">
        <f>[1]TB2015!H414</f>
        <v>8293.36</v>
      </c>
      <c r="J53" s="98">
        <f>[1]TB2015!I414</f>
        <v>9119.369999999999</v>
      </c>
      <c r="K53" s="98">
        <f>[1]TB2015!J414</f>
        <v>9890.69</v>
      </c>
      <c r="L53" s="98">
        <f>[1]TB2015!K414</f>
        <v>10734.529999999999</v>
      </c>
      <c r="M53" s="98">
        <f>[1]TB2015!L414</f>
        <v>11635</v>
      </c>
      <c r="N53" s="98">
        <f>[1]TB2015!M414</f>
        <v>12457.08</v>
      </c>
      <c r="O53" s="98">
        <f>[1]TB2015!N414</f>
        <v>13407.279999999999</v>
      </c>
      <c r="P53" s="82"/>
    </row>
    <row r="54" spans="1:19" s="83" customFormat="1" x14ac:dyDescent="0.3">
      <c r="A54" s="94"/>
      <c r="B54" s="107" t="s">
        <v>392</v>
      </c>
      <c r="C54" s="97"/>
      <c r="D54" s="98">
        <f>-$D$2*D53</f>
        <v>-587.99356170037152</v>
      </c>
      <c r="E54" s="98">
        <f t="shared" ref="E54:O54" si="3">-$D$2*E53</f>
        <v>-887.95121749896816</v>
      </c>
      <c r="F54" s="98">
        <f t="shared" si="3"/>
        <v>-2927.636978951713</v>
      </c>
      <c r="G54" s="98">
        <f t="shared" si="3"/>
        <v>-3296.3151465125875</v>
      </c>
      <c r="H54" s="98">
        <f t="shared" si="3"/>
        <v>-3668.1393314073462</v>
      </c>
      <c r="I54" s="98">
        <f t="shared" si="3"/>
        <v>-4038.8628972348333</v>
      </c>
      <c r="J54" s="98">
        <f t="shared" si="3"/>
        <v>-4441.1294263309946</v>
      </c>
      <c r="K54" s="98">
        <f t="shared" si="3"/>
        <v>-4816.7619479983496</v>
      </c>
      <c r="L54" s="98">
        <f t="shared" si="3"/>
        <v>-5227.711679735864</v>
      </c>
      <c r="M54" s="98">
        <f t="shared" si="3"/>
        <v>-5666.2401981015273</v>
      </c>
      <c r="N54" s="98">
        <f t="shared" si="3"/>
        <v>-6066.5928188196449</v>
      </c>
      <c r="O54" s="98">
        <f t="shared" si="3"/>
        <v>-6529.339826661163</v>
      </c>
      <c r="P54" s="111" t="s">
        <v>393</v>
      </c>
    </row>
    <row r="55" spans="1:19" s="83" customFormat="1" x14ac:dyDescent="0.3">
      <c r="A55" s="94"/>
      <c r="B55" s="102" t="s">
        <v>81</v>
      </c>
      <c r="C55" s="95" t="s">
        <v>81</v>
      </c>
      <c r="D55" s="103">
        <f>SUM(D53:D54)</f>
        <v>619.38643829962859</v>
      </c>
      <c r="E55" s="103">
        <f t="shared" ref="E55:O55" si="4">SUM(E53:E54)</f>
        <v>935.35878250103178</v>
      </c>
      <c r="F55" s="103">
        <f t="shared" si="4"/>
        <v>3083.9430210482869</v>
      </c>
      <c r="G55" s="103">
        <f t="shared" si="4"/>
        <v>3472.3048534874124</v>
      </c>
      <c r="H55" s="103">
        <f t="shared" si="4"/>
        <v>3863.9806685926537</v>
      </c>
      <c r="I55" s="103">
        <f t="shared" si="4"/>
        <v>4254.4971027651673</v>
      </c>
      <c r="J55" s="103">
        <f t="shared" si="4"/>
        <v>4678.2405736690043</v>
      </c>
      <c r="K55" s="103">
        <f t="shared" si="4"/>
        <v>5073.9280520016509</v>
      </c>
      <c r="L55" s="103">
        <f t="shared" si="4"/>
        <v>5506.8183202641349</v>
      </c>
      <c r="M55" s="103">
        <f t="shared" si="4"/>
        <v>5968.7598018984727</v>
      </c>
      <c r="N55" s="103">
        <f t="shared" si="4"/>
        <v>6390.487181180355</v>
      </c>
      <c r="O55" s="103">
        <f t="shared" si="4"/>
        <v>6877.9401733388358</v>
      </c>
      <c r="P55" s="82" t="s">
        <v>390</v>
      </c>
      <c r="Q55" s="83">
        <f>O53</f>
        <v>13407.279999999999</v>
      </c>
      <c r="S55" s="83">
        <f>Q55-O55</f>
        <v>6529.339826661163</v>
      </c>
    </row>
    <row r="56" spans="1:19" s="83" customFormat="1" x14ac:dyDescent="0.3">
      <c r="A56" s="94"/>
      <c r="C56" s="99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82"/>
    </row>
    <row r="57" spans="1:19" s="83" customFormat="1" x14ac:dyDescent="0.3">
      <c r="A57" s="94">
        <v>6595</v>
      </c>
      <c r="B57" s="83" t="s">
        <v>394</v>
      </c>
      <c r="C57" s="97" t="s">
        <v>395</v>
      </c>
      <c r="D57" s="98">
        <f>[1]TB2015!C386*$D$1</f>
        <v>117.35910441601321</v>
      </c>
      <c r="E57" s="98">
        <f>[1]TB2015!D386*$D$1</f>
        <v>234.70794882377217</v>
      </c>
      <c r="F57" s="98">
        <f>[1]TB2015!E386*$D$1</f>
        <v>354.82699546017329</v>
      </c>
      <c r="G57" s="98">
        <f>[1]TB2015!F386*$D$1</f>
        <v>475.0229921584812</v>
      </c>
      <c r="H57" s="98">
        <f>[1]TB2015!G386*$D$1</f>
        <v>595.28054890631449</v>
      </c>
      <c r="I57" s="98">
        <f>[1]TB2015!H386*$D$1</f>
        <v>715.56375567478324</v>
      </c>
      <c r="J57" s="98">
        <f>[1]TB2015!I386*$D$1</f>
        <v>836.98582335947174</v>
      </c>
      <c r="K57" s="98">
        <f>[1]TB2015!J386*$D$1</f>
        <v>958.42328105654144</v>
      </c>
      <c r="L57" s="98">
        <f>[1]TB2015!K386*$D$1</f>
        <v>1079.8658687577383</v>
      </c>
      <c r="M57" s="98">
        <f>[1]TB2015!L386*$D$1</f>
        <v>1201.4059265373503</v>
      </c>
      <c r="N57" s="98">
        <f>[1]TB2015!M386*$D$1</f>
        <v>1322.9870243499793</v>
      </c>
      <c r="O57" s="98">
        <f>[1]TB2015!N386*$D$1</f>
        <v>1444.5373421378456</v>
      </c>
      <c r="P57" s="82" t="s">
        <v>390</v>
      </c>
      <c r="Q57" s="98">
        <f>[1]TB2015!N386</f>
        <v>2815.86</v>
      </c>
    </row>
    <row r="58" spans="1:19" s="83" customFormat="1" x14ac:dyDescent="0.3">
      <c r="A58" s="94"/>
      <c r="B58" s="83" t="s">
        <v>396</v>
      </c>
      <c r="C58" s="97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82"/>
    </row>
    <row r="59" spans="1:19" s="83" customFormat="1" x14ac:dyDescent="0.3">
      <c r="A59" s="94"/>
      <c r="B59" s="102" t="s">
        <v>81</v>
      </c>
      <c r="C59" s="95" t="s">
        <v>81</v>
      </c>
      <c r="D59" s="103">
        <f>SUM(D57:D58)</f>
        <v>117.35910441601321</v>
      </c>
      <c r="E59" s="103">
        <f t="shared" ref="E59:Q59" si="5">SUM(E57:E58)</f>
        <v>234.70794882377217</v>
      </c>
      <c r="F59" s="103">
        <f t="shared" si="5"/>
        <v>354.82699546017329</v>
      </c>
      <c r="G59" s="103">
        <f t="shared" si="5"/>
        <v>475.0229921584812</v>
      </c>
      <c r="H59" s="103">
        <f t="shared" si="5"/>
        <v>595.28054890631449</v>
      </c>
      <c r="I59" s="103">
        <f t="shared" si="5"/>
        <v>715.56375567478324</v>
      </c>
      <c r="J59" s="103">
        <f t="shared" si="5"/>
        <v>836.98582335947174</v>
      </c>
      <c r="K59" s="103">
        <f t="shared" si="5"/>
        <v>958.42328105654144</v>
      </c>
      <c r="L59" s="103">
        <f t="shared" si="5"/>
        <v>1079.8658687577383</v>
      </c>
      <c r="M59" s="103">
        <f t="shared" si="5"/>
        <v>1201.4059265373503</v>
      </c>
      <c r="N59" s="103">
        <f t="shared" si="5"/>
        <v>1322.9870243499793</v>
      </c>
      <c r="O59" s="103">
        <f t="shared" si="5"/>
        <v>1444.5373421378456</v>
      </c>
      <c r="P59" s="82"/>
      <c r="Q59" s="103">
        <f t="shared" si="5"/>
        <v>2815.86</v>
      </c>
      <c r="S59" s="83">
        <f>Q59-O59</f>
        <v>1371.3226578621545</v>
      </c>
    </row>
    <row r="60" spans="1:19" s="83" customFormat="1" x14ac:dyDescent="0.3">
      <c r="A60" s="94"/>
      <c r="C60" s="97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82"/>
    </row>
    <row r="61" spans="1:19" s="83" customFormat="1" x14ac:dyDescent="0.3">
      <c r="A61" s="94">
        <v>6600</v>
      </c>
      <c r="B61" s="83" t="s">
        <v>397</v>
      </c>
      <c r="C61" s="97" t="s">
        <v>398</v>
      </c>
      <c r="D61" s="98">
        <f>[1]TB2015!C387*$D$1</f>
        <v>18.575744944283947</v>
      </c>
      <c r="E61" s="98">
        <f>[1]TB2015!D387*$D$1</f>
        <v>37.151489888567895</v>
      </c>
      <c r="F61" s="98">
        <f>[1]TB2015!E387*$D$1</f>
        <v>55.727234832851835</v>
      </c>
      <c r="G61" s="98">
        <f>[1]TB2015!F387*$D$1</f>
        <v>74.302979777135789</v>
      </c>
      <c r="H61" s="98">
        <f>[1]TB2015!G387*$D$1</f>
        <v>92.878724721419729</v>
      </c>
      <c r="I61" s="98">
        <f>[1]TB2015!H387*$D$1</f>
        <v>111.45446966570367</v>
      </c>
      <c r="J61" s="98">
        <f>[1]TB2015!I387*$D$1</f>
        <v>130.03021460998761</v>
      </c>
      <c r="K61" s="98">
        <f>[1]TB2015!J387*$D$1</f>
        <v>148.60595955427158</v>
      </c>
      <c r="L61" s="98">
        <f>[1]TB2015!K387*$D$1</f>
        <v>167.18170449855549</v>
      </c>
      <c r="M61" s="98">
        <f>[1]TB2015!L387*$D$1</f>
        <v>185.75744944283946</v>
      </c>
      <c r="N61" s="98">
        <f>[1]TB2015!M387*$D$1</f>
        <v>204.3331943871234</v>
      </c>
      <c r="O61" s="98">
        <f>[1]TB2015!N387*$D$1</f>
        <v>222.90893933140734</v>
      </c>
      <c r="P61" s="82"/>
      <c r="Q61" s="98">
        <f>[1]TB2015!N387</f>
        <v>434.52</v>
      </c>
    </row>
    <row r="62" spans="1:19" s="83" customFormat="1" x14ac:dyDescent="0.3">
      <c r="A62" s="94"/>
      <c r="B62" s="83" t="s">
        <v>399</v>
      </c>
      <c r="C62" s="97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82"/>
    </row>
    <row r="63" spans="1:19" s="83" customFormat="1" x14ac:dyDescent="0.3">
      <c r="A63" s="94"/>
      <c r="B63" s="102" t="s">
        <v>81</v>
      </c>
      <c r="C63" s="95" t="s">
        <v>81</v>
      </c>
      <c r="D63" s="103">
        <f>SUM(D61:D62)</f>
        <v>18.575744944283947</v>
      </c>
      <c r="E63" s="103">
        <f t="shared" ref="E63:Q63" si="6">SUM(E61:E62)</f>
        <v>37.151489888567895</v>
      </c>
      <c r="F63" s="103">
        <f t="shared" si="6"/>
        <v>55.727234832851835</v>
      </c>
      <c r="G63" s="103">
        <f t="shared" si="6"/>
        <v>74.302979777135789</v>
      </c>
      <c r="H63" s="103">
        <f t="shared" si="6"/>
        <v>92.878724721419729</v>
      </c>
      <c r="I63" s="103">
        <f t="shared" si="6"/>
        <v>111.45446966570367</v>
      </c>
      <c r="J63" s="103">
        <f t="shared" si="6"/>
        <v>130.03021460998761</v>
      </c>
      <c r="K63" s="103">
        <f t="shared" si="6"/>
        <v>148.60595955427158</v>
      </c>
      <c r="L63" s="103">
        <f t="shared" si="6"/>
        <v>167.18170449855549</v>
      </c>
      <c r="M63" s="103">
        <f t="shared" si="6"/>
        <v>185.75744944283946</v>
      </c>
      <c r="N63" s="103">
        <f t="shared" si="6"/>
        <v>204.3331943871234</v>
      </c>
      <c r="O63" s="103">
        <f t="shared" si="6"/>
        <v>222.90893933140734</v>
      </c>
      <c r="P63" s="82" t="s">
        <v>390</v>
      </c>
      <c r="Q63" s="103">
        <f t="shared" si="6"/>
        <v>434.52</v>
      </c>
      <c r="S63" s="83">
        <f>Q63-O63</f>
        <v>211.61106066859264</v>
      </c>
    </row>
    <row r="64" spans="1:19" s="83" customFormat="1" x14ac:dyDescent="0.3">
      <c r="A64" s="94"/>
      <c r="C64" s="99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82"/>
    </row>
    <row r="65" spans="1:19" s="83" customFormat="1" x14ac:dyDescent="0.3">
      <c r="A65" s="94">
        <v>6605</v>
      </c>
      <c r="B65" s="83" t="s">
        <v>400</v>
      </c>
      <c r="C65" s="97"/>
      <c r="D65" s="98">
        <f>[1]TB2015!C388*$D$1</f>
        <v>0.58995047461824179</v>
      </c>
      <c r="E65" s="98">
        <f>[1]TB2015!D388*$D$1</f>
        <v>1.1799009492364836</v>
      </c>
      <c r="F65" s="98">
        <f>[1]TB2015!E388*$D$1</f>
        <v>1.7698514238547256</v>
      </c>
      <c r="G65" s="98">
        <f>[1]TB2015!F388*$D$1</f>
        <v>2.3598018984729672</v>
      </c>
      <c r="H65" s="98">
        <f>[1]TB2015!G388*$D$1</f>
        <v>2.9497523730912092</v>
      </c>
      <c r="I65" s="98">
        <f>[1]TB2015!H388*$D$1</f>
        <v>3.5397028477094512</v>
      </c>
      <c r="J65" s="98">
        <f>[1]TB2015!I388*$D$1</f>
        <v>4.1296533223276937</v>
      </c>
      <c r="K65" s="98">
        <f>[1]TB2015!J388*$D$1</f>
        <v>4.7196037969459343</v>
      </c>
      <c r="L65" s="98">
        <f>[1]TB2015!K388*$D$1</f>
        <v>5.3095542715641759</v>
      </c>
      <c r="M65" s="98">
        <f>[1]TB2015!L388*$D$1</f>
        <v>5.8995047461824184</v>
      </c>
      <c r="N65" s="98">
        <f>[1]TB2015!M388*$D$1</f>
        <v>6.4894552208006608</v>
      </c>
      <c r="O65" s="98">
        <f>[1]TB2015!N388*$D$1</f>
        <v>7.0794056954189024</v>
      </c>
      <c r="P65" s="115"/>
      <c r="Q65" s="98">
        <f>[1]TB2015!N388</f>
        <v>13.8</v>
      </c>
    </row>
    <row r="66" spans="1:19" s="83" customFormat="1" x14ac:dyDescent="0.3">
      <c r="A66" s="94"/>
      <c r="B66" s="83" t="s">
        <v>401</v>
      </c>
      <c r="C66" s="97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115"/>
    </row>
    <row r="67" spans="1:19" s="83" customFormat="1" x14ac:dyDescent="0.3">
      <c r="A67" s="94"/>
      <c r="B67" s="102" t="s">
        <v>81</v>
      </c>
      <c r="C67" s="95" t="s">
        <v>81</v>
      </c>
      <c r="D67" s="103">
        <f>SUM(D65:D66)</f>
        <v>0.58995047461824179</v>
      </c>
      <c r="E67" s="103">
        <f t="shared" ref="E67:Q67" si="7">SUM(E65:E66)</f>
        <v>1.1799009492364836</v>
      </c>
      <c r="F67" s="103">
        <f t="shared" si="7"/>
        <v>1.7698514238547256</v>
      </c>
      <c r="G67" s="103">
        <f t="shared" si="7"/>
        <v>2.3598018984729672</v>
      </c>
      <c r="H67" s="103">
        <f t="shared" si="7"/>
        <v>2.9497523730912092</v>
      </c>
      <c r="I67" s="103">
        <f t="shared" si="7"/>
        <v>3.5397028477094512</v>
      </c>
      <c r="J67" s="103">
        <f t="shared" si="7"/>
        <v>4.1296533223276937</v>
      </c>
      <c r="K67" s="103">
        <f t="shared" si="7"/>
        <v>4.7196037969459343</v>
      </c>
      <c r="L67" s="103">
        <f t="shared" si="7"/>
        <v>5.3095542715641759</v>
      </c>
      <c r="M67" s="103">
        <f t="shared" si="7"/>
        <v>5.8995047461824184</v>
      </c>
      <c r="N67" s="103">
        <f t="shared" si="7"/>
        <v>6.4894552208006608</v>
      </c>
      <c r="O67" s="103">
        <f t="shared" si="7"/>
        <v>7.0794056954189024</v>
      </c>
      <c r="P67" s="82" t="s">
        <v>390</v>
      </c>
      <c r="Q67" s="103">
        <f t="shared" si="7"/>
        <v>13.8</v>
      </c>
      <c r="S67" s="83">
        <f>Q67-O67</f>
        <v>6.7205943045810983</v>
      </c>
    </row>
    <row r="68" spans="1:19" s="83" customFormat="1" x14ac:dyDescent="0.3">
      <c r="A68" s="94"/>
      <c r="C68" s="99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15"/>
    </row>
    <row r="69" spans="1:19" s="83" customFormat="1" x14ac:dyDescent="0.3">
      <c r="A69" s="94">
        <v>6610</v>
      </c>
      <c r="B69" s="83" t="s">
        <v>402</v>
      </c>
      <c r="C69" s="97" t="s">
        <v>403</v>
      </c>
      <c r="D69" s="98">
        <f>[1]TB2015!C389*$D$1</f>
        <v>11.368089145687165</v>
      </c>
      <c r="E69" s="98">
        <f>[1]TB2015!D389*$D$1</f>
        <v>22.73617829137433</v>
      </c>
      <c r="F69" s="98">
        <f>[1]TB2015!E389*$D$1</f>
        <v>34.104267437061495</v>
      </c>
      <c r="G69" s="98">
        <f>[1]TB2015!F389*$D$1</f>
        <v>45.446706562113086</v>
      </c>
      <c r="H69" s="98">
        <f>[1]TB2015!G389*$D$1</f>
        <v>56.830185720181589</v>
      </c>
      <c r="I69" s="98">
        <f>[1]TB2015!H389*$D$1</f>
        <v>68.234184894758556</v>
      </c>
      <c r="J69" s="98">
        <f>[1]TB2015!I389*$D$1</f>
        <v>79.612534048699956</v>
      </c>
      <c r="K69" s="98">
        <f>[1]TB2015!J389*$D$1</f>
        <v>91.001143210895577</v>
      </c>
      <c r="L69" s="98">
        <f>[1]TB2015!K389*$D$1</f>
        <v>102.35897234832852</v>
      </c>
      <c r="M69" s="98">
        <f>[1]TB2015!L389*$D$1</f>
        <v>113.77323153115972</v>
      </c>
      <c r="N69" s="98">
        <f>[1]TB2015!M389*$D$1</f>
        <v>125.21314073462651</v>
      </c>
      <c r="O69" s="98">
        <f>[1]TB2015!N389*$D$1</f>
        <v>136.63765992571194</v>
      </c>
      <c r="P69" s="115"/>
      <c r="Q69" s="98">
        <f>[1]TB2015!N389</f>
        <v>266.35000000000002</v>
      </c>
    </row>
    <row r="70" spans="1:19" s="83" customFormat="1" x14ac:dyDescent="0.3">
      <c r="A70" s="94"/>
      <c r="B70" s="83" t="s">
        <v>404</v>
      </c>
      <c r="C70" s="97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115"/>
    </row>
    <row r="71" spans="1:19" s="83" customFormat="1" x14ac:dyDescent="0.3">
      <c r="A71" s="94"/>
      <c r="B71" s="102" t="s">
        <v>81</v>
      </c>
      <c r="C71" s="95" t="s">
        <v>81</v>
      </c>
      <c r="D71" s="103">
        <f>SUM(D69:D70)</f>
        <v>11.368089145687165</v>
      </c>
      <c r="E71" s="103">
        <f t="shared" ref="E71:Q71" si="8">SUM(E69:E70)</f>
        <v>22.73617829137433</v>
      </c>
      <c r="F71" s="103">
        <f t="shared" si="8"/>
        <v>34.104267437061495</v>
      </c>
      <c r="G71" s="103">
        <f t="shared" si="8"/>
        <v>45.446706562113086</v>
      </c>
      <c r="H71" s="103">
        <f t="shared" si="8"/>
        <v>56.830185720181589</v>
      </c>
      <c r="I71" s="103">
        <f t="shared" si="8"/>
        <v>68.234184894758556</v>
      </c>
      <c r="J71" s="103">
        <f t="shared" si="8"/>
        <v>79.612534048699956</v>
      </c>
      <c r="K71" s="103">
        <f t="shared" si="8"/>
        <v>91.001143210895577</v>
      </c>
      <c r="L71" s="103">
        <f t="shared" si="8"/>
        <v>102.35897234832852</v>
      </c>
      <c r="M71" s="103">
        <f t="shared" si="8"/>
        <v>113.77323153115972</v>
      </c>
      <c r="N71" s="103">
        <f t="shared" si="8"/>
        <v>125.21314073462651</v>
      </c>
      <c r="O71" s="103">
        <f t="shared" si="8"/>
        <v>136.63765992571194</v>
      </c>
      <c r="P71" s="82" t="s">
        <v>390</v>
      </c>
      <c r="Q71" s="103">
        <f t="shared" si="8"/>
        <v>266.35000000000002</v>
      </c>
      <c r="S71" s="83">
        <f>Q71-O71</f>
        <v>129.71234007428808</v>
      </c>
    </row>
    <row r="72" spans="1:19" s="83" customFormat="1" x14ac:dyDescent="0.3">
      <c r="A72" s="94"/>
      <c r="C72" s="97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115"/>
    </row>
    <row r="73" spans="1:19" s="83" customFormat="1" x14ac:dyDescent="0.3">
      <c r="A73" s="94">
        <v>6615</v>
      </c>
      <c r="B73" s="83" t="s">
        <v>405</v>
      </c>
      <c r="C73" s="97"/>
      <c r="D73" s="98">
        <v>0</v>
      </c>
      <c r="E73" s="98">
        <v>0</v>
      </c>
      <c r="F73" s="98">
        <v>0</v>
      </c>
      <c r="G73" s="98">
        <v>0</v>
      </c>
      <c r="H73" s="98">
        <v>0</v>
      </c>
      <c r="I73" s="98">
        <v>0</v>
      </c>
      <c r="J73" s="98">
        <v>0</v>
      </c>
      <c r="K73" s="98">
        <v>0</v>
      </c>
      <c r="L73" s="98">
        <v>0</v>
      </c>
      <c r="M73" s="98">
        <v>0</v>
      </c>
      <c r="N73" s="98">
        <v>0</v>
      </c>
      <c r="O73" s="98">
        <v>0</v>
      </c>
      <c r="P73" s="115"/>
      <c r="S73" s="83">
        <f>SUM(S45:S72)</f>
        <v>25661.011473380109</v>
      </c>
    </row>
    <row r="74" spans="1:19" s="83" customFormat="1" x14ac:dyDescent="0.3">
      <c r="A74" s="94"/>
      <c r="B74" s="83" t="s">
        <v>406</v>
      </c>
      <c r="C74" s="97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115"/>
    </row>
    <row r="75" spans="1:19" s="83" customFormat="1" x14ac:dyDescent="0.3">
      <c r="A75" s="94"/>
      <c r="B75" s="102" t="s">
        <v>81</v>
      </c>
      <c r="C75" s="95" t="s">
        <v>81</v>
      </c>
      <c r="D75" s="103">
        <f>SUM(D73:D74)</f>
        <v>0</v>
      </c>
      <c r="E75" s="103">
        <f t="shared" ref="E75:O75" si="9">SUM(E73:E74)</f>
        <v>0</v>
      </c>
      <c r="F75" s="103">
        <f t="shared" si="9"/>
        <v>0</v>
      </c>
      <c r="G75" s="103">
        <f t="shared" si="9"/>
        <v>0</v>
      </c>
      <c r="H75" s="103">
        <f t="shared" si="9"/>
        <v>0</v>
      </c>
      <c r="I75" s="103">
        <f t="shared" si="9"/>
        <v>0</v>
      </c>
      <c r="J75" s="103">
        <f t="shared" si="9"/>
        <v>0</v>
      </c>
      <c r="K75" s="103">
        <f t="shared" si="9"/>
        <v>0</v>
      </c>
      <c r="L75" s="103">
        <f t="shared" si="9"/>
        <v>0</v>
      </c>
      <c r="M75" s="103">
        <f t="shared" si="9"/>
        <v>0</v>
      </c>
      <c r="N75" s="103">
        <f t="shared" si="9"/>
        <v>0</v>
      </c>
      <c r="O75" s="103">
        <f t="shared" si="9"/>
        <v>0</v>
      </c>
      <c r="P75" s="115"/>
    </row>
    <row r="76" spans="1:19" s="83" customFormat="1" x14ac:dyDescent="0.3">
      <c r="A76" s="94"/>
      <c r="C76" s="97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115"/>
    </row>
    <row r="77" spans="1:19" s="83" customFormat="1" x14ac:dyDescent="0.3">
      <c r="A77" s="94">
        <v>6620</v>
      </c>
      <c r="B77" s="107" t="s">
        <v>407</v>
      </c>
      <c r="C77" s="99"/>
      <c r="D77" s="100">
        <v>0</v>
      </c>
      <c r="E77" s="100">
        <v>0</v>
      </c>
      <c r="F77" s="100">
        <v>0</v>
      </c>
      <c r="G77" s="100">
        <v>0</v>
      </c>
      <c r="H77" s="100">
        <v>0</v>
      </c>
      <c r="I77" s="100">
        <v>0</v>
      </c>
      <c r="J77" s="100">
        <v>0</v>
      </c>
      <c r="K77" s="100">
        <v>0</v>
      </c>
      <c r="L77" s="100">
        <v>0</v>
      </c>
      <c r="M77" s="100">
        <v>0</v>
      </c>
      <c r="N77" s="100">
        <v>0</v>
      </c>
      <c r="O77" s="100">
        <v>0</v>
      </c>
      <c r="P77" s="115"/>
    </row>
    <row r="78" spans="1:19" s="83" customFormat="1" x14ac:dyDescent="0.3">
      <c r="A78" s="94"/>
      <c r="B78" s="107"/>
      <c r="C78" s="99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115"/>
    </row>
    <row r="79" spans="1:19" s="83" customFormat="1" x14ac:dyDescent="0.3">
      <c r="A79" s="94"/>
      <c r="B79" s="102" t="s">
        <v>81</v>
      </c>
      <c r="C79" s="95" t="s">
        <v>81</v>
      </c>
      <c r="D79" s="103">
        <f>SUM(D77:D78)</f>
        <v>0</v>
      </c>
      <c r="E79" s="103">
        <f t="shared" ref="E79:O79" si="10">SUM(E77:E78)</f>
        <v>0</v>
      </c>
      <c r="F79" s="103">
        <f t="shared" si="10"/>
        <v>0</v>
      </c>
      <c r="G79" s="103">
        <f t="shared" si="10"/>
        <v>0</v>
      </c>
      <c r="H79" s="103">
        <f t="shared" si="10"/>
        <v>0</v>
      </c>
      <c r="I79" s="103">
        <f t="shared" si="10"/>
        <v>0</v>
      </c>
      <c r="J79" s="103">
        <f t="shared" si="10"/>
        <v>0</v>
      </c>
      <c r="K79" s="103">
        <f t="shared" si="10"/>
        <v>0</v>
      </c>
      <c r="L79" s="103">
        <f t="shared" si="10"/>
        <v>0</v>
      </c>
      <c r="M79" s="103">
        <f t="shared" si="10"/>
        <v>0</v>
      </c>
      <c r="N79" s="103">
        <f t="shared" si="10"/>
        <v>0</v>
      </c>
      <c r="O79" s="103">
        <f t="shared" si="10"/>
        <v>0</v>
      </c>
      <c r="P79" s="115"/>
    </row>
    <row r="80" spans="1:19" s="83" customFormat="1" x14ac:dyDescent="0.3">
      <c r="A80" s="94"/>
      <c r="B80" s="107"/>
      <c r="C80" s="99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16"/>
      <c r="P80" s="115"/>
    </row>
    <row r="81" spans="1:18" s="83" customFormat="1" x14ac:dyDescent="0.3">
      <c r="A81" s="94"/>
      <c r="B81" s="107" t="s">
        <v>408</v>
      </c>
      <c r="C81" s="99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16"/>
      <c r="P81" s="82"/>
    </row>
    <row r="82" spans="1:18" s="83" customFormat="1" x14ac:dyDescent="0.3">
      <c r="A82" s="94"/>
      <c r="C82" s="99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16"/>
      <c r="P82" s="82"/>
    </row>
    <row r="83" spans="1:18" s="83" customFormat="1" ht="12" customHeight="1" thickBot="1" x14ac:dyDescent="0.35">
      <c r="A83" s="94"/>
      <c r="B83" s="95" t="s">
        <v>409</v>
      </c>
      <c r="C83" s="117"/>
      <c r="D83" s="118">
        <f>SUM(D7:D81)-D36-D45-D51-D55-D59-D67-D71-D75-D79-D63</f>
        <v>6572.1966240198099</v>
      </c>
      <c r="E83" s="118">
        <f t="shared" ref="E83:O83" si="11">SUM(E7:E81)-E36-E45-E51-E55-E59-E67-E71-E75-E79-E63</f>
        <v>12857.896285596371</v>
      </c>
      <c r="F83" s="118">
        <f t="shared" si="11"/>
        <v>20993.149281881972</v>
      </c>
      <c r="G83" s="118">
        <f t="shared" si="11"/>
        <v>27529.400049525389</v>
      </c>
      <c r="H83" s="118">
        <f t="shared" si="11"/>
        <v>33956.896999587298</v>
      </c>
      <c r="I83" s="118">
        <f t="shared" si="11"/>
        <v>40303.235039207597</v>
      </c>
      <c r="J83" s="118">
        <f t="shared" si="11"/>
        <v>46807.83109368549</v>
      </c>
      <c r="K83" s="118">
        <f t="shared" si="11"/>
        <v>53332.3916591003</v>
      </c>
      <c r="L83" s="118">
        <f t="shared" si="11"/>
        <v>59863.146231943872</v>
      </c>
      <c r="M83" s="118">
        <f t="shared" si="11"/>
        <v>66450.004184894759</v>
      </c>
      <c r="N83" s="118">
        <f t="shared" si="11"/>
        <v>73002.809529508871</v>
      </c>
      <c r="O83" s="118">
        <f t="shared" si="11"/>
        <v>79563.368526619874</v>
      </c>
      <c r="P83" s="82"/>
    </row>
    <row r="84" spans="1:18" s="83" customFormat="1" ht="12" customHeight="1" thickTop="1" thickBot="1" x14ac:dyDescent="0.35">
      <c r="A84" s="94"/>
      <c r="B84" s="95"/>
      <c r="C84" s="117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82"/>
    </row>
    <row r="85" spans="1:18" s="119" customFormat="1" ht="12" customHeight="1" thickBot="1" x14ac:dyDescent="0.35">
      <c r="B85" s="96" t="s">
        <v>410</v>
      </c>
      <c r="C85" s="120"/>
      <c r="D85" s="116">
        <f>+'[1]12-31-15 CIAC Amort Exp_PerAR'!D27</f>
        <v>-1456.57</v>
      </c>
      <c r="E85" s="116">
        <f>+'[1]12-31-15 CIAC Amort Exp_PerAR'!E27</f>
        <v>-2915.4399999999996</v>
      </c>
      <c r="F85" s="116">
        <f>+'[1]12-31-15 CIAC Amort Exp_PerAR'!F27</f>
        <v>-4381.21</v>
      </c>
      <c r="G85" s="116">
        <f>+'[1]12-31-15 CIAC Amort Exp_PerAR'!G27</f>
        <v>-5849.2899999999991</v>
      </c>
      <c r="H85" s="116">
        <f>+'[1]12-31-15 CIAC Amort Exp_PerAR'!H27</f>
        <v>-7326.57</v>
      </c>
      <c r="I85" s="116">
        <f>+'[1]12-31-15 CIAC Amort Exp_PerAR'!I27</f>
        <v>-8806.16</v>
      </c>
      <c r="J85" s="116">
        <f>+'[1]12-31-15 CIAC Amort Exp_PerAR'!J27</f>
        <v>-10285.75</v>
      </c>
      <c r="K85" s="116">
        <f>+'[1]12-31-15 CIAC Amort Exp_PerAR'!K27</f>
        <v>-11781.449999999999</v>
      </c>
      <c r="L85" s="116">
        <f>+'[1]12-31-15 CIAC Amort Exp_PerAR'!L27</f>
        <v>-13286.359999999999</v>
      </c>
      <c r="M85" s="116">
        <f>+'[1]12-31-15 CIAC Amort Exp_PerAR'!M27</f>
        <v>-14798.179999999998</v>
      </c>
      <c r="N85" s="116">
        <f>+'[1]12-31-15 CIAC Amort Exp_PerAR'!N27</f>
        <v>-16315.17</v>
      </c>
      <c r="O85" s="116">
        <f>+'[1]12-31-15 CIAC Amort Exp_PerAR'!O27</f>
        <v>-17842.41</v>
      </c>
      <c r="P85" s="121"/>
      <c r="R85" s="122"/>
    </row>
    <row r="86" spans="1:18" s="124" customFormat="1" ht="13.5" customHeight="1" x14ac:dyDescent="0.3">
      <c r="A86" s="123"/>
      <c r="C86" s="95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102"/>
    </row>
    <row r="87" spans="1:18" s="124" customFormat="1" x14ac:dyDescent="0.3">
      <c r="A87" s="123" t="s">
        <v>411</v>
      </c>
      <c r="B87" s="124" t="s">
        <v>412</v>
      </c>
      <c r="C87" s="95"/>
      <c r="D87" s="96">
        <f>+D83+D85</f>
        <v>5115.6266240198102</v>
      </c>
      <c r="E87" s="96">
        <f t="shared" ref="E87:O87" si="12">+E83+E85</f>
        <v>9942.4562855963704</v>
      </c>
      <c r="F87" s="96">
        <f t="shared" si="12"/>
        <v>16611.939281881972</v>
      </c>
      <c r="G87" s="96">
        <f t="shared" si="12"/>
        <v>21680.110049525392</v>
      </c>
      <c r="H87" s="96">
        <f t="shared" si="12"/>
        <v>26630.326999587298</v>
      </c>
      <c r="I87" s="96">
        <f t="shared" si="12"/>
        <v>31497.075039207597</v>
      </c>
      <c r="J87" s="96">
        <f t="shared" si="12"/>
        <v>36522.08109368549</v>
      </c>
      <c r="K87" s="96">
        <f t="shared" si="12"/>
        <v>41550.941659100303</v>
      </c>
      <c r="L87" s="96">
        <f t="shared" si="12"/>
        <v>46576.786231943872</v>
      </c>
      <c r="M87" s="96">
        <f t="shared" si="12"/>
        <v>51651.824184894758</v>
      </c>
      <c r="N87" s="96">
        <f t="shared" si="12"/>
        <v>56687.639529508873</v>
      </c>
      <c r="O87" s="96">
        <f t="shared" si="12"/>
        <v>61720.95852661987</v>
      </c>
      <c r="P87" s="102"/>
    </row>
    <row r="88" spans="1:18" s="107" customFormat="1" ht="13.5" customHeight="1" x14ac:dyDescent="0.3">
      <c r="A88" s="125"/>
      <c r="B88" s="126"/>
      <c r="C88" s="127"/>
      <c r="D88" s="128"/>
      <c r="E88" s="128"/>
      <c r="F88" s="128"/>
      <c r="G88" s="128"/>
      <c r="H88" s="116"/>
      <c r="I88" s="116"/>
      <c r="J88" s="116"/>
      <c r="K88" s="116"/>
      <c r="L88" s="116"/>
      <c r="M88" s="116"/>
      <c r="N88" s="116"/>
      <c r="O88" s="116"/>
      <c r="P88" s="115"/>
    </row>
    <row r="89" spans="1:18" s="102" customFormat="1" ht="24" x14ac:dyDescent="0.3">
      <c r="A89" s="129"/>
      <c r="B89" s="89" t="s">
        <v>135</v>
      </c>
      <c r="C89" s="89" t="s">
        <v>334</v>
      </c>
      <c r="D89" s="90" t="s">
        <v>335</v>
      </c>
      <c r="E89" s="90" t="s">
        <v>336</v>
      </c>
      <c r="F89" s="90" t="s">
        <v>337</v>
      </c>
      <c r="G89" s="90" t="s">
        <v>338</v>
      </c>
      <c r="H89" s="90" t="s">
        <v>339</v>
      </c>
      <c r="I89" s="90" t="s">
        <v>340</v>
      </c>
      <c r="J89" s="90" t="s">
        <v>341</v>
      </c>
      <c r="K89" s="90" t="s">
        <v>342</v>
      </c>
      <c r="L89" s="90" t="s">
        <v>343</v>
      </c>
      <c r="M89" s="90" t="s">
        <v>344</v>
      </c>
      <c r="N89" s="90" t="s">
        <v>345</v>
      </c>
      <c r="O89" s="91" t="s">
        <v>346</v>
      </c>
    </row>
    <row r="90" spans="1:18" s="83" customFormat="1" x14ac:dyDescent="0.3">
      <c r="A90" s="94"/>
      <c r="C90" s="130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16"/>
      <c r="P90" s="82"/>
    </row>
    <row r="91" spans="1:18" s="83" customFormat="1" x14ac:dyDescent="0.3">
      <c r="A91" s="94">
        <v>6640</v>
      </c>
      <c r="B91" s="83" t="s">
        <v>413</v>
      </c>
      <c r="C91" s="97" t="s">
        <v>414</v>
      </c>
      <c r="D91" s="98">
        <v>0</v>
      </c>
      <c r="E91" s="98">
        <v>0</v>
      </c>
      <c r="F91" s="98">
        <v>0</v>
      </c>
      <c r="G91" s="98">
        <v>0</v>
      </c>
      <c r="H91" s="98">
        <v>0</v>
      </c>
      <c r="I91" s="98">
        <v>0</v>
      </c>
      <c r="J91" s="98">
        <v>0</v>
      </c>
      <c r="K91" s="98">
        <v>0</v>
      </c>
      <c r="L91" s="98">
        <v>0</v>
      </c>
      <c r="M91" s="98">
        <v>0</v>
      </c>
      <c r="N91" s="98">
        <v>0</v>
      </c>
      <c r="O91" s="98">
        <v>0</v>
      </c>
      <c r="P91" s="82" t="s">
        <v>349</v>
      </c>
    </row>
    <row r="92" spans="1:18" s="83" customFormat="1" x14ac:dyDescent="0.3">
      <c r="A92" s="94">
        <v>6645</v>
      </c>
      <c r="B92" s="83" t="s">
        <v>415</v>
      </c>
      <c r="C92" s="97"/>
      <c r="D92" s="98">
        <f>[1]TB2015!C390</f>
        <v>0</v>
      </c>
      <c r="E92" s="98">
        <f>[1]TB2015!D390</f>
        <v>0</v>
      </c>
      <c r="F92" s="98">
        <f>[1]TB2015!E390</f>
        <v>0</v>
      </c>
      <c r="G92" s="98">
        <f>[1]TB2015!F390</f>
        <v>0</v>
      </c>
      <c r="H92" s="98">
        <f>[1]TB2015!G390</f>
        <v>0</v>
      </c>
      <c r="I92" s="98">
        <f>[1]TB2015!H390</f>
        <v>0</v>
      </c>
      <c r="J92" s="98">
        <f>[1]TB2015!I390</f>
        <v>0</v>
      </c>
      <c r="K92" s="98">
        <f>[1]TB2015!J390</f>
        <v>0</v>
      </c>
      <c r="L92" s="98">
        <f>[1]TB2015!K390</f>
        <v>0</v>
      </c>
      <c r="M92" s="98">
        <f>[1]TB2015!L390</f>
        <v>0</v>
      </c>
      <c r="N92" s="98">
        <f>[1]TB2015!M390</f>
        <v>0</v>
      </c>
      <c r="O92" s="98">
        <f>[1]TB2015!N390</f>
        <v>0</v>
      </c>
      <c r="P92" s="82" t="s">
        <v>349</v>
      </c>
    </row>
    <row r="93" spans="1:18" s="83" customFormat="1" x14ac:dyDescent="0.3">
      <c r="A93" s="94"/>
      <c r="C93" s="117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82"/>
    </row>
    <row r="94" spans="1:18" s="83" customFormat="1" x14ac:dyDescent="0.3">
      <c r="A94" s="94">
        <v>6710</v>
      </c>
      <c r="B94" s="83" t="s">
        <v>416</v>
      </c>
      <c r="C94" s="97" t="s">
        <v>417</v>
      </c>
      <c r="D94" s="98">
        <f>[1]TB2015!C397</f>
        <v>1163.42</v>
      </c>
      <c r="E94" s="98">
        <f>[1]TB2015!D397</f>
        <v>2326.84</v>
      </c>
      <c r="F94" s="98">
        <f>[1]TB2015!E397</f>
        <v>3490.26</v>
      </c>
      <c r="G94" s="98">
        <f>[1]TB2015!F397</f>
        <v>4654.34</v>
      </c>
      <c r="H94" s="98">
        <f>[1]TB2015!G397</f>
        <v>5819.12</v>
      </c>
      <c r="I94" s="98">
        <f>[1]TB2015!H397</f>
        <v>6983.9</v>
      </c>
      <c r="J94" s="98">
        <f>[1]TB2015!I397</f>
        <v>8148.68</v>
      </c>
      <c r="K94" s="98">
        <f>[1]TB2015!J397</f>
        <v>9313.4599999999991</v>
      </c>
      <c r="L94" s="98">
        <f>[1]TB2015!K397</f>
        <v>10478.24</v>
      </c>
      <c r="M94" s="98">
        <f>[1]TB2015!L397</f>
        <v>11643.02</v>
      </c>
      <c r="N94" s="98">
        <f>[1]TB2015!M397</f>
        <v>12807.8</v>
      </c>
      <c r="O94" s="98">
        <f>[1]TB2015!N397</f>
        <v>13972.58</v>
      </c>
      <c r="P94" s="82"/>
      <c r="Q94" s="83" t="s">
        <v>418</v>
      </c>
    </row>
    <row r="95" spans="1:18" s="83" customFormat="1" x14ac:dyDescent="0.3">
      <c r="A95" s="94"/>
      <c r="C95" s="97"/>
      <c r="D95" s="98">
        <f>-D100</f>
        <v>-570.91346240000007</v>
      </c>
      <c r="E95" s="98">
        <f t="shared" ref="E95:O95" si="13">-E100</f>
        <v>-1141.8269248000001</v>
      </c>
      <c r="F95" s="98">
        <f t="shared" si="13"/>
        <v>-1712.7403872000002</v>
      </c>
      <c r="G95" s="98">
        <f t="shared" si="13"/>
        <v>-2283.9777248000005</v>
      </c>
      <c r="H95" s="98">
        <f t="shared" si="13"/>
        <v>-2855.5585664</v>
      </c>
      <c r="I95" s="98">
        <f t="shared" si="13"/>
        <v>-3427.139408</v>
      </c>
      <c r="J95" s="98">
        <f t="shared" si="13"/>
        <v>-3998.7202496000004</v>
      </c>
      <c r="K95" s="98">
        <f t="shared" si="13"/>
        <v>-4570.3010912</v>
      </c>
      <c r="L95" s="98">
        <f t="shared" si="13"/>
        <v>-5141.8819328</v>
      </c>
      <c r="M95" s="98">
        <f t="shared" si="13"/>
        <v>-5713.4627744000009</v>
      </c>
      <c r="N95" s="98">
        <f t="shared" si="13"/>
        <v>-6285.0436159999999</v>
      </c>
      <c r="O95" s="98">
        <f t="shared" si="13"/>
        <v>-6856.6244576000008</v>
      </c>
      <c r="P95" s="82"/>
    </row>
    <row r="96" spans="1:18" s="83" customFormat="1" x14ac:dyDescent="0.3">
      <c r="A96" s="94">
        <v>6715</v>
      </c>
      <c r="B96" s="83" t="s">
        <v>419</v>
      </c>
      <c r="C96" s="97" t="s">
        <v>420</v>
      </c>
      <c r="D96" s="98">
        <f>[1]TB2015!C398</f>
        <v>1435</v>
      </c>
      <c r="E96" s="98">
        <f>[1]TB2015!D398</f>
        <v>2870</v>
      </c>
      <c r="F96" s="98">
        <f>[1]TB2015!E398</f>
        <v>4307.99</v>
      </c>
      <c r="G96" s="98">
        <f>[1]TB2015!F398</f>
        <v>5744.31</v>
      </c>
      <c r="H96" s="98">
        <f>[1]TB2015!G398</f>
        <v>7180.85</v>
      </c>
      <c r="I96" s="98">
        <f>[1]TB2015!H398</f>
        <v>8617.39</v>
      </c>
      <c r="J96" s="98">
        <f>[1]TB2015!I398</f>
        <v>10053.93</v>
      </c>
      <c r="K96" s="98">
        <f>[1]TB2015!J398</f>
        <v>11490.47</v>
      </c>
      <c r="L96" s="98">
        <f>[1]TB2015!K398</f>
        <v>12927.01</v>
      </c>
      <c r="M96" s="98">
        <f>[1]TB2015!L398</f>
        <v>14363.55</v>
      </c>
      <c r="N96" s="98">
        <f>[1]TB2015!M398</f>
        <v>15800.09</v>
      </c>
      <c r="O96" s="98">
        <f>[1]TB2015!N398</f>
        <v>17236.63</v>
      </c>
      <c r="P96" s="82"/>
    </row>
    <row r="97" spans="1:17" s="83" customFormat="1" x14ac:dyDescent="0.3">
      <c r="A97" s="94">
        <v>6717</v>
      </c>
      <c r="B97" s="83" t="s">
        <v>421</v>
      </c>
      <c r="C97" s="97" t="s">
        <v>422</v>
      </c>
      <c r="D97" s="98">
        <f>[1]TB2015!C399</f>
        <v>733.62</v>
      </c>
      <c r="E97" s="98">
        <f>[1]TB2015!D399</f>
        <v>1467.24</v>
      </c>
      <c r="F97" s="98">
        <f>[1]TB2015!E399</f>
        <v>2200.86</v>
      </c>
      <c r="G97" s="98">
        <f>[1]TB2015!F399</f>
        <v>2934.48</v>
      </c>
      <c r="H97" s="98">
        <f>[1]TB2015!G399</f>
        <v>3668.1</v>
      </c>
      <c r="I97" s="98">
        <f>[1]TB2015!H399</f>
        <v>4401.72</v>
      </c>
      <c r="J97" s="98">
        <f>[1]TB2015!I399</f>
        <v>5135.34</v>
      </c>
      <c r="K97" s="98">
        <f>[1]TB2015!J399</f>
        <v>5868.96</v>
      </c>
      <c r="L97" s="98">
        <f>[1]TB2015!K399</f>
        <v>6602.58</v>
      </c>
      <c r="M97" s="98">
        <f>[1]TB2015!L399</f>
        <v>7336.2</v>
      </c>
      <c r="N97" s="98">
        <f>[1]TB2015!M399</f>
        <v>8069.82</v>
      </c>
      <c r="O97" s="98">
        <f>[1]TB2015!N399</f>
        <v>8803.44</v>
      </c>
      <c r="P97" s="82"/>
    </row>
    <row r="98" spans="1:17" s="83" customFormat="1" x14ac:dyDescent="0.3">
      <c r="A98" s="94"/>
      <c r="B98" s="102" t="s">
        <v>81</v>
      </c>
      <c r="C98" s="95" t="s">
        <v>81</v>
      </c>
      <c r="D98" s="103">
        <f>SUM(D96:D97)</f>
        <v>2168.62</v>
      </c>
      <c r="E98" s="103">
        <f t="shared" ref="E98:O98" si="14">SUM(E96:E97)</f>
        <v>4337.24</v>
      </c>
      <c r="F98" s="103">
        <f t="shared" si="14"/>
        <v>6508.85</v>
      </c>
      <c r="G98" s="103">
        <f t="shared" si="14"/>
        <v>8678.7900000000009</v>
      </c>
      <c r="H98" s="103">
        <f t="shared" si="14"/>
        <v>10848.95</v>
      </c>
      <c r="I98" s="103">
        <f t="shared" si="14"/>
        <v>13019.11</v>
      </c>
      <c r="J98" s="103">
        <f t="shared" si="14"/>
        <v>15189.27</v>
      </c>
      <c r="K98" s="103">
        <f t="shared" si="14"/>
        <v>17359.43</v>
      </c>
      <c r="L98" s="103">
        <f t="shared" si="14"/>
        <v>19529.59</v>
      </c>
      <c r="M98" s="103">
        <f t="shared" si="14"/>
        <v>21699.75</v>
      </c>
      <c r="N98" s="103">
        <f t="shared" si="14"/>
        <v>23869.91</v>
      </c>
      <c r="O98" s="103">
        <f t="shared" si="14"/>
        <v>26040.07</v>
      </c>
      <c r="P98" s="82" t="s">
        <v>349</v>
      </c>
    </row>
    <row r="99" spans="1:17" s="83" customFormat="1" x14ac:dyDescent="0.3">
      <c r="A99" s="94"/>
      <c r="C99" s="99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82"/>
    </row>
    <row r="100" spans="1:17" s="83" customFormat="1" x14ac:dyDescent="0.3">
      <c r="A100" s="94">
        <v>6725</v>
      </c>
      <c r="B100" s="83" t="s">
        <v>423</v>
      </c>
      <c r="C100" s="97" t="s">
        <v>424</v>
      </c>
      <c r="D100" s="98">
        <f>D94*(1-0.50928)</f>
        <v>570.91346240000007</v>
      </c>
      <c r="E100" s="98">
        <f t="shared" ref="E100:O100" si="15">E94*(1-0.50928)</f>
        <v>1141.8269248000001</v>
      </c>
      <c r="F100" s="98">
        <f t="shared" si="15"/>
        <v>1712.7403872000002</v>
      </c>
      <c r="G100" s="98">
        <f t="shared" si="15"/>
        <v>2283.9777248000005</v>
      </c>
      <c r="H100" s="98">
        <f t="shared" si="15"/>
        <v>2855.5585664</v>
      </c>
      <c r="I100" s="98">
        <f t="shared" si="15"/>
        <v>3427.139408</v>
      </c>
      <c r="J100" s="98">
        <f t="shared" si="15"/>
        <v>3998.7202496000004</v>
      </c>
      <c r="K100" s="98">
        <f t="shared" si="15"/>
        <v>4570.3010912</v>
      </c>
      <c r="L100" s="98">
        <f t="shared" si="15"/>
        <v>5141.8819328</v>
      </c>
      <c r="M100" s="98">
        <f t="shared" si="15"/>
        <v>5713.4627744000009</v>
      </c>
      <c r="N100" s="98">
        <f t="shared" si="15"/>
        <v>6285.0436159999999</v>
      </c>
      <c r="O100" s="98">
        <f t="shared" si="15"/>
        <v>6856.6244576000008</v>
      </c>
      <c r="P100" s="82" t="s">
        <v>349</v>
      </c>
      <c r="Q100" s="83" t="s">
        <v>418</v>
      </c>
    </row>
    <row r="101" spans="1:17" s="83" customFormat="1" x14ac:dyDescent="0.3">
      <c r="A101" s="94"/>
      <c r="C101" s="99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82"/>
    </row>
    <row r="102" spans="1:17" s="83" customFormat="1" x14ac:dyDescent="0.3">
      <c r="A102" s="94">
        <v>6660</v>
      </c>
      <c r="B102" s="83" t="s">
        <v>425</v>
      </c>
      <c r="C102" s="97" t="s">
        <v>426</v>
      </c>
      <c r="D102" s="98">
        <f>[1]TB2015!C392</f>
        <v>338</v>
      </c>
      <c r="E102" s="98">
        <f>[1]TB2015!D392</f>
        <v>676</v>
      </c>
      <c r="F102" s="98">
        <f>[1]TB2015!E392</f>
        <v>1014.81</v>
      </c>
      <c r="G102" s="98">
        <f>[1]TB2015!F392</f>
        <v>1353.62</v>
      </c>
      <c r="H102" s="98">
        <f>[1]TB2015!G392</f>
        <v>1695.46</v>
      </c>
      <c r="I102" s="98">
        <f>[1]TB2015!H392</f>
        <v>2035.59</v>
      </c>
      <c r="J102" s="98">
        <f>[1]TB2015!I392</f>
        <v>2375.7199999999998</v>
      </c>
      <c r="K102" s="98">
        <f>[1]TB2015!J392</f>
        <v>2715.85</v>
      </c>
      <c r="L102" s="98">
        <f>[1]TB2015!K392</f>
        <v>3055.98</v>
      </c>
      <c r="M102" s="98">
        <f>[1]TB2015!L392</f>
        <v>3396.11</v>
      </c>
      <c r="N102" s="98">
        <f>[1]TB2015!M392</f>
        <v>3736.24</v>
      </c>
      <c r="O102" s="98">
        <f>[1]TB2015!N392</f>
        <v>4076.37</v>
      </c>
      <c r="P102" s="82" t="s">
        <v>349</v>
      </c>
    </row>
    <row r="103" spans="1:17" s="83" customFormat="1" x14ac:dyDescent="0.3">
      <c r="A103" s="94"/>
      <c r="C103" s="99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82"/>
    </row>
    <row r="104" spans="1:17" s="83" customFormat="1" x14ac:dyDescent="0.3">
      <c r="A104" s="94">
        <v>6655</v>
      </c>
      <c r="B104" s="83" t="s">
        <v>427</v>
      </c>
      <c r="C104" s="99"/>
      <c r="D104" s="98">
        <f>[1]TB2015!C391</f>
        <v>0.7</v>
      </c>
      <c r="E104" s="98">
        <f>[1]TB2015!D391</f>
        <v>1.4</v>
      </c>
      <c r="F104" s="98">
        <f>[1]TB2015!E391</f>
        <v>2.1</v>
      </c>
      <c r="G104" s="98">
        <f>[1]TB2015!F391</f>
        <v>2.8</v>
      </c>
      <c r="H104" s="98">
        <f>[1]TB2015!G391</f>
        <v>3.5</v>
      </c>
      <c r="I104" s="98">
        <f>[1]TB2015!H391</f>
        <v>4.2</v>
      </c>
      <c r="J104" s="98">
        <f>[1]TB2015!I391</f>
        <v>4.9000000000000004</v>
      </c>
      <c r="K104" s="98">
        <f>[1]TB2015!J391</f>
        <v>5.6</v>
      </c>
      <c r="L104" s="98">
        <f>[1]TB2015!K391</f>
        <v>6.3</v>
      </c>
      <c r="M104" s="98">
        <f>[1]TB2015!L391</f>
        <v>7</v>
      </c>
      <c r="N104" s="98">
        <f>[1]TB2015!M391</f>
        <v>7.7</v>
      </c>
      <c r="O104" s="98">
        <f>[1]TB2015!N391</f>
        <v>8.4</v>
      </c>
      <c r="P104" s="82"/>
    </row>
    <row r="105" spans="1:17" s="83" customFormat="1" x14ac:dyDescent="0.3">
      <c r="A105" s="94"/>
      <c r="C105" s="99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82"/>
    </row>
    <row r="106" spans="1:17" s="83" customFormat="1" x14ac:dyDescent="0.3">
      <c r="A106" s="94">
        <v>6680</v>
      </c>
      <c r="B106" s="83" t="s">
        <v>428</v>
      </c>
      <c r="C106" s="97" t="s">
        <v>429</v>
      </c>
      <c r="D106" s="98">
        <f>[1]TB2015!C395</f>
        <v>4434.6499999999996</v>
      </c>
      <c r="E106" s="98">
        <f>[1]TB2015!D395</f>
        <v>8869.2999999999993</v>
      </c>
      <c r="F106" s="98">
        <f>[1]TB2015!E395</f>
        <v>13303.95</v>
      </c>
      <c r="G106" s="98">
        <f>[1]TB2015!F395</f>
        <v>17739.02</v>
      </c>
      <c r="H106" s="98">
        <f>[1]TB2015!G395</f>
        <v>22174.09</v>
      </c>
      <c r="I106" s="98">
        <f>[1]TB2015!H395</f>
        <v>26609.16</v>
      </c>
      <c r="J106" s="98">
        <f>[1]TB2015!I395</f>
        <v>31044.23</v>
      </c>
      <c r="K106" s="98">
        <f>[1]TB2015!J395</f>
        <v>35479.300000000003</v>
      </c>
      <c r="L106" s="98">
        <f>[1]TB2015!K395</f>
        <v>39947.980000000003</v>
      </c>
      <c r="M106" s="98">
        <f>[1]TB2015!L395</f>
        <v>44400.81</v>
      </c>
      <c r="N106" s="98">
        <f>[1]TB2015!M395</f>
        <v>48853.64</v>
      </c>
      <c r="O106" s="98">
        <f>[1]TB2015!N395</f>
        <v>53293.42</v>
      </c>
      <c r="P106" s="82"/>
    </row>
    <row r="107" spans="1:17" s="83" customFormat="1" x14ac:dyDescent="0.3">
      <c r="A107" s="94"/>
      <c r="B107" s="83" t="s">
        <v>430</v>
      </c>
      <c r="C107" s="97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82"/>
    </row>
    <row r="108" spans="1:17" s="83" customFormat="1" x14ac:dyDescent="0.3">
      <c r="A108" s="94"/>
      <c r="B108" s="102" t="s">
        <v>81</v>
      </c>
      <c r="C108" s="95" t="s">
        <v>81</v>
      </c>
      <c r="D108" s="103">
        <f>SUM(D106:D107)</f>
        <v>4434.6499999999996</v>
      </c>
      <c r="E108" s="103">
        <f t="shared" ref="E108:O108" si="16">SUM(E106:E107)</f>
        <v>8869.2999999999993</v>
      </c>
      <c r="F108" s="103">
        <f t="shared" si="16"/>
        <v>13303.95</v>
      </c>
      <c r="G108" s="103">
        <f t="shared" si="16"/>
        <v>17739.02</v>
      </c>
      <c r="H108" s="103">
        <f t="shared" si="16"/>
        <v>22174.09</v>
      </c>
      <c r="I108" s="103">
        <f t="shared" si="16"/>
        <v>26609.16</v>
      </c>
      <c r="J108" s="103">
        <f t="shared" si="16"/>
        <v>31044.23</v>
      </c>
      <c r="K108" s="103">
        <f t="shared" si="16"/>
        <v>35479.300000000003</v>
      </c>
      <c r="L108" s="103">
        <f t="shared" si="16"/>
        <v>39947.980000000003</v>
      </c>
      <c r="M108" s="103">
        <f t="shared" si="16"/>
        <v>44400.81</v>
      </c>
      <c r="N108" s="103">
        <f t="shared" si="16"/>
        <v>48853.64</v>
      </c>
      <c r="O108" s="103">
        <f t="shared" si="16"/>
        <v>53293.42</v>
      </c>
      <c r="P108" s="82" t="s">
        <v>431</v>
      </c>
    </row>
    <row r="109" spans="1:17" s="83" customFormat="1" x14ac:dyDescent="0.3">
      <c r="A109" s="94"/>
      <c r="C109" s="97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82"/>
    </row>
    <row r="110" spans="1:17" s="83" customFormat="1" x14ac:dyDescent="0.3">
      <c r="A110" s="94">
        <v>6685</v>
      </c>
      <c r="B110" s="83" t="s">
        <v>150</v>
      </c>
      <c r="C110" s="99"/>
      <c r="D110" s="100">
        <v>0</v>
      </c>
      <c r="E110" s="100">
        <v>0</v>
      </c>
      <c r="F110" s="100">
        <v>0</v>
      </c>
      <c r="G110" s="100">
        <v>0</v>
      </c>
      <c r="H110" s="100">
        <v>0</v>
      </c>
      <c r="I110" s="100">
        <v>0</v>
      </c>
      <c r="J110" s="100">
        <v>0</v>
      </c>
      <c r="K110" s="100">
        <v>0</v>
      </c>
      <c r="L110" s="100">
        <v>0</v>
      </c>
      <c r="M110" s="100">
        <v>0</v>
      </c>
      <c r="N110" s="100">
        <v>0</v>
      </c>
      <c r="O110" s="100">
        <v>0</v>
      </c>
      <c r="P110" s="82"/>
    </row>
    <row r="111" spans="1:17" s="83" customFormat="1" x14ac:dyDescent="0.3">
      <c r="A111" s="94"/>
      <c r="C111" s="99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82"/>
    </row>
    <row r="112" spans="1:17" s="83" customFormat="1" x14ac:dyDescent="0.3">
      <c r="A112" s="94">
        <v>6730</v>
      </c>
      <c r="B112" s="83" t="s">
        <v>432</v>
      </c>
      <c r="C112" s="99"/>
      <c r="D112" s="100">
        <v>0</v>
      </c>
      <c r="E112" s="100">
        <v>0</v>
      </c>
      <c r="F112" s="100">
        <v>0</v>
      </c>
      <c r="G112" s="100">
        <v>0</v>
      </c>
      <c r="H112" s="100">
        <v>0</v>
      </c>
      <c r="I112" s="100">
        <v>0</v>
      </c>
      <c r="J112" s="100">
        <v>0</v>
      </c>
      <c r="K112" s="100">
        <v>0</v>
      </c>
      <c r="L112" s="100">
        <v>0</v>
      </c>
      <c r="M112" s="100">
        <v>0</v>
      </c>
      <c r="N112" s="100">
        <v>0</v>
      </c>
      <c r="O112" s="100">
        <v>0</v>
      </c>
      <c r="P112" s="82"/>
    </row>
    <row r="113" spans="1:16" s="83" customFormat="1" x14ac:dyDescent="0.3">
      <c r="A113" s="94">
        <v>6795</v>
      </c>
      <c r="B113" s="83" t="s">
        <v>433</v>
      </c>
      <c r="C113" s="99"/>
      <c r="D113" s="100">
        <v>0</v>
      </c>
      <c r="E113" s="100">
        <v>0</v>
      </c>
      <c r="F113" s="100">
        <v>0</v>
      </c>
      <c r="G113" s="100">
        <v>0</v>
      </c>
      <c r="H113" s="100">
        <v>0</v>
      </c>
      <c r="I113" s="100">
        <v>0</v>
      </c>
      <c r="J113" s="100">
        <v>0</v>
      </c>
      <c r="K113" s="100">
        <v>0</v>
      </c>
      <c r="L113" s="100">
        <v>0</v>
      </c>
      <c r="M113" s="100">
        <v>0</v>
      </c>
      <c r="N113" s="100">
        <v>0</v>
      </c>
      <c r="O113" s="100">
        <v>0</v>
      </c>
      <c r="P113" s="82"/>
    </row>
    <row r="114" spans="1:16" s="83" customFormat="1" x14ac:dyDescent="0.3">
      <c r="A114" s="94"/>
      <c r="C114" s="99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82"/>
    </row>
    <row r="115" spans="1:16" s="83" customFormat="1" x14ac:dyDescent="0.3">
      <c r="A115" s="94">
        <v>6745</v>
      </c>
      <c r="B115" s="83" t="s">
        <v>434</v>
      </c>
      <c r="C115" s="99"/>
      <c r="D115" s="98">
        <f>[1]TB2015!C401</f>
        <v>837.46</v>
      </c>
      <c r="E115" s="98">
        <f>[1]TB2015!D401</f>
        <v>1674.92</v>
      </c>
      <c r="F115" s="98">
        <f>[1]TB2015!E401</f>
        <v>2512.38</v>
      </c>
      <c r="G115" s="98">
        <f>[1]TB2015!F401</f>
        <v>3477.43</v>
      </c>
      <c r="H115" s="98">
        <f>[1]TB2015!G401</f>
        <v>4451.3500000000004</v>
      </c>
      <c r="I115" s="98">
        <f>[1]TB2015!H401</f>
        <v>5419.91</v>
      </c>
      <c r="J115" s="98">
        <f>[1]TB2015!I401</f>
        <v>6398.25</v>
      </c>
      <c r="K115" s="98">
        <f>[1]TB2015!J401</f>
        <v>7371.99</v>
      </c>
      <c r="L115" s="98">
        <f>[1]TB2015!K401</f>
        <v>8349.0400000000009</v>
      </c>
      <c r="M115" s="98">
        <f>[1]TB2015!L401</f>
        <v>9326.09</v>
      </c>
      <c r="N115" s="98">
        <f>[1]TB2015!M401</f>
        <v>10303.59</v>
      </c>
      <c r="O115" s="98">
        <f>[1]TB2015!N401</f>
        <v>11281.09</v>
      </c>
      <c r="P115" s="82" t="s">
        <v>349</v>
      </c>
    </row>
    <row r="116" spans="1:16" s="83" customFormat="1" x14ac:dyDescent="0.3">
      <c r="A116" s="94">
        <v>6800</v>
      </c>
      <c r="B116" s="83" t="s">
        <v>435</v>
      </c>
      <c r="C116" s="99"/>
      <c r="D116" s="98">
        <f>[1]TB2015!C405</f>
        <v>6.33</v>
      </c>
      <c r="E116" s="98">
        <f>[1]TB2015!D405</f>
        <v>12.66</v>
      </c>
      <c r="F116" s="98">
        <f>[1]TB2015!E405</f>
        <v>18.989999999999998</v>
      </c>
      <c r="G116" s="98">
        <f>[1]TB2015!F405</f>
        <v>25.32</v>
      </c>
      <c r="H116" s="98">
        <f>[1]TB2015!G405</f>
        <v>31.65</v>
      </c>
      <c r="I116" s="98">
        <f>[1]TB2015!H405</f>
        <v>37.979999999999997</v>
      </c>
      <c r="J116" s="98">
        <f>[1]TB2015!I405</f>
        <v>44.31</v>
      </c>
      <c r="K116" s="98">
        <f>[1]TB2015!J405</f>
        <v>50.64</v>
      </c>
      <c r="L116" s="98">
        <f>[1]TB2015!K405</f>
        <v>56.97</v>
      </c>
      <c r="M116" s="98">
        <f>[1]TB2015!L405</f>
        <v>63.3</v>
      </c>
      <c r="N116" s="98">
        <f>[1]TB2015!M405</f>
        <v>69.63</v>
      </c>
      <c r="O116" s="98">
        <f>[1]TB2015!N405</f>
        <v>75.959999999999994</v>
      </c>
      <c r="P116" s="82" t="s">
        <v>349</v>
      </c>
    </row>
    <row r="117" spans="1:16" s="83" customFormat="1" x14ac:dyDescent="0.3">
      <c r="A117" s="94"/>
      <c r="C117" s="99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82"/>
    </row>
    <row r="118" spans="1:16" s="83" customFormat="1" x14ac:dyDescent="0.3">
      <c r="A118" s="94">
        <v>6665</v>
      </c>
      <c r="B118" s="83" t="s">
        <v>186</v>
      </c>
      <c r="C118" s="99"/>
      <c r="D118" s="98">
        <f>[1]TB2015!C393</f>
        <v>360.21</v>
      </c>
      <c r="E118" s="98">
        <f>[1]TB2015!D393</f>
        <v>720.84</v>
      </c>
      <c r="F118" s="98">
        <f>[1]TB2015!E393</f>
        <v>1081.47</v>
      </c>
      <c r="G118" s="98">
        <f>[1]TB2015!F393</f>
        <v>1442.1</v>
      </c>
      <c r="H118" s="98">
        <f>[1]TB2015!G393</f>
        <v>1802.73</v>
      </c>
      <c r="I118" s="98">
        <f>[1]TB2015!H393</f>
        <v>2163.36</v>
      </c>
      <c r="J118" s="98">
        <f>[1]TB2015!I393</f>
        <v>2523.9899999999998</v>
      </c>
      <c r="K118" s="98">
        <f>[1]TB2015!J393</f>
        <v>2884.62</v>
      </c>
      <c r="L118" s="98">
        <f>[1]TB2015!K393</f>
        <v>3245.25</v>
      </c>
      <c r="M118" s="98">
        <f>[1]TB2015!L393</f>
        <v>3605.88</v>
      </c>
      <c r="N118" s="98">
        <f>[1]TB2015!M393</f>
        <v>3966.51</v>
      </c>
      <c r="O118" s="98">
        <f>[1]TB2015!N393</f>
        <v>4327.1400000000003</v>
      </c>
      <c r="P118" s="82" t="s">
        <v>349</v>
      </c>
    </row>
    <row r="119" spans="1:16" s="83" customFormat="1" x14ac:dyDescent="0.3">
      <c r="A119" s="94"/>
      <c r="C119" s="99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82"/>
    </row>
    <row r="120" spans="1:16" s="83" customFormat="1" x14ac:dyDescent="0.3">
      <c r="A120" s="94">
        <v>6695</v>
      </c>
      <c r="B120" s="83" t="s">
        <v>436</v>
      </c>
      <c r="C120" s="99"/>
      <c r="D120" s="98">
        <f>[1]TB2015!C396</f>
        <v>339.65</v>
      </c>
      <c r="E120" s="98">
        <f>[1]TB2015!D396</f>
        <v>679.3</v>
      </c>
      <c r="F120" s="98">
        <f>[1]TB2015!E396</f>
        <v>1018.95</v>
      </c>
      <c r="G120" s="98">
        <f>[1]TB2015!F396</f>
        <v>1358.6</v>
      </c>
      <c r="H120" s="98">
        <f>[1]TB2015!G396</f>
        <v>1698.25</v>
      </c>
      <c r="I120" s="98">
        <f>[1]TB2015!H396</f>
        <v>2037.9</v>
      </c>
      <c r="J120" s="98">
        <f>[1]TB2015!I396</f>
        <v>2377.5500000000002</v>
      </c>
      <c r="K120" s="98">
        <f>[1]TB2015!J396</f>
        <v>2717.2</v>
      </c>
      <c r="L120" s="98">
        <f>[1]TB2015!K396</f>
        <v>3056.85</v>
      </c>
      <c r="M120" s="98">
        <f>[1]TB2015!L396</f>
        <v>3396.5</v>
      </c>
      <c r="N120" s="98">
        <f>[1]TB2015!M396</f>
        <v>3736.15</v>
      </c>
      <c r="O120" s="98">
        <f>[1]TB2015!N396</f>
        <v>4075.8</v>
      </c>
      <c r="P120" s="82" t="s">
        <v>349</v>
      </c>
    </row>
    <row r="121" spans="1:16" s="83" customFormat="1" x14ac:dyDescent="0.3">
      <c r="A121" s="94">
        <v>6760</v>
      </c>
      <c r="B121" s="83" t="s">
        <v>437</v>
      </c>
      <c r="C121" s="99"/>
      <c r="D121" s="100">
        <f>[1]TB2015!C402</f>
        <v>4.12</v>
      </c>
      <c r="E121" s="100">
        <f>[1]TB2015!D402</f>
        <v>8.24</v>
      </c>
      <c r="F121" s="100">
        <f>[1]TB2015!E402</f>
        <v>12.36</v>
      </c>
      <c r="G121" s="100">
        <f>[1]TB2015!F402</f>
        <v>16.48</v>
      </c>
      <c r="H121" s="100">
        <f>[1]TB2015!G402</f>
        <v>20.6</v>
      </c>
      <c r="I121" s="100">
        <f>[1]TB2015!H402</f>
        <v>24.72</v>
      </c>
      <c r="J121" s="100">
        <f>[1]TB2015!I402</f>
        <v>28.84</v>
      </c>
      <c r="K121" s="100">
        <f>[1]TB2015!J402</f>
        <v>32.96</v>
      </c>
      <c r="L121" s="100">
        <f>[1]TB2015!K402</f>
        <v>37.08</v>
      </c>
      <c r="M121" s="100">
        <f>[1]TB2015!L402</f>
        <v>41.2</v>
      </c>
      <c r="N121" s="100">
        <f>[1]TB2015!M402</f>
        <v>45.32</v>
      </c>
      <c r="O121" s="100">
        <f>[1]TB2015!N402</f>
        <v>49.44</v>
      </c>
      <c r="P121" s="82" t="s">
        <v>349</v>
      </c>
    </row>
    <row r="122" spans="1:16" s="83" customFormat="1" x14ac:dyDescent="0.3">
      <c r="A122" s="94">
        <v>6765</v>
      </c>
      <c r="B122" s="83" t="s">
        <v>438</v>
      </c>
      <c r="C122" s="97"/>
      <c r="D122" s="98">
        <f>[1]TB2015!C403</f>
        <v>1491.75</v>
      </c>
      <c r="E122" s="98">
        <f>[1]TB2015!D403</f>
        <v>2997.28</v>
      </c>
      <c r="F122" s="98">
        <f>[1]TB2015!E403</f>
        <v>4504.68</v>
      </c>
      <c r="G122" s="98">
        <f>[1]TB2015!F403</f>
        <v>6016.2</v>
      </c>
      <c r="H122" s="98">
        <f>[1]TB2015!G403</f>
        <v>7528.94</v>
      </c>
      <c r="I122" s="98">
        <f>[1]TB2015!H403</f>
        <v>9129.2000000000007</v>
      </c>
      <c r="J122" s="98">
        <f>[1]TB2015!I403</f>
        <v>10730.58</v>
      </c>
      <c r="K122" s="98">
        <f>[1]TB2015!J403</f>
        <v>12334.62</v>
      </c>
      <c r="L122" s="98">
        <f>[1]TB2015!K403</f>
        <v>13939.78</v>
      </c>
      <c r="M122" s="98">
        <f>[1]TB2015!L403</f>
        <v>15549.7</v>
      </c>
      <c r="N122" s="98">
        <f>[1]TB2015!M403</f>
        <v>17335.87</v>
      </c>
      <c r="O122" s="98">
        <f>[1]TB2015!N403</f>
        <v>19122.04</v>
      </c>
      <c r="P122" s="82" t="s">
        <v>349</v>
      </c>
    </row>
    <row r="123" spans="1:16" s="107" customFormat="1" x14ac:dyDescent="0.3">
      <c r="A123" s="125"/>
      <c r="B123" s="132" t="s">
        <v>439</v>
      </c>
      <c r="C123" s="133" t="s">
        <v>440</v>
      </c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15"/>
    </row>
    <row r="124" spans="1:16" s="83" customFormat="1" x14ac:dyDescent="0.3">
      <c r="A124" s="94"/>
      <c r="B124" s="102" t="s">
        <v>81</v>
      </c>
      <c r="C124" s="95" t="s">
        <v>81</v>
      </c>
      <c r="D124" s="103">
        <f>SUM(D121:D123)</f>
        <v>1495.87</v>
      </c>
      <c r="E124" s="103">
        <f t="shared" ref="E124:O124" si="17">SUM(E121:E123)</f>
        <v>3005.52</v>
      </c>
      <c r="F124" s="103">
        <f t="shared" si="17"/>
        <v>4517.04</v>
      </c>
      <c r="G124" s="103">
        <f t="shared" si="17"/>
        <v>6032.6799999999994</v>
      </c>
      <c r="H124" s="103">
        <f t="shared" si="17"/>
        <v>7549.54</v>
      </c>
      <c r="I124" s="103">
        <f t="shared" si="17"/>
        <v>9153.92</v>
      </c>
      <c r="J124" s="103">
        <f t="shared" si="17"/>
        <v>10759.42</v>
      </c>
      <c r="K124" s="103">
        <f t="shared" si="17"/>
        <v>12367.58</v>
      </c>
      <c r="L124" s="103">
        <f t="shared" si="17"/>
        <v>13976.86</v>
      </c>
      <c r="M124" s="103">
        <f t="shared" si="17"/>
        <v>15590.900000000001</v>
      </c>
      <c r="N124" s="103">
        <f t="shared" si="17"/>
        <v>17381.189999999999</v>
      </c>
      <c r="O124" s="103">
        <f t="shared" si="17"/>
        <v>19171.48</v>
      </c>
      <c r="P124" s="82" t="s">
        <v>349</v>
      </c>
    </row>
    <row r="125" spans="1:16" s="83" customFormat="1" x14ac:dyDescent="0.3">
      <c r="A125" s="94"/>
      <c r="C125" s="99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82"/>
    </row>
    <row r="126" spans="1:16" s="83" customFormat="1" x14ac:dyDescent="0.3">
      <c r="A126" s="94">
        <v>6775</v>
      </c>
      <c r="B126" s="83" t="s">
        <v>441</v>
      </c>
      <c r="C126" s="99"/>
      <c r="D126" s="98">
        <f>[1]TB2015!C404</f>
        <v>48.65</v>
      </c>
      <c r="E126" s="98">
        <f>[1]TB2015!D404</f>
        <v>107.27</v>
      </c>
      <c r="F126" s="98">
        <f>[1]TB2015!E404</f>
        <v>165.07</v>
      </c>
      <c r="G126" s="98">
        <f>[1]TB2015!F404</f>
        <v>232.96</v>
      </c>
      <c r="H126" s="98">
        <f>[1]TB2015!G404</f>
        <v>304.93</v>
      </c>
      <c r="I126" s="98">
        <f>[1]TB2015!H404</f>
        <v>373.62</v>
      </c>
      <c r="J126" s="98">
        <f>[1]TB2015!I404</f>
        <v>448.65</v>
      </c>
      <c r="K126" s="98">
        <f>[1]TB2015!J404</f>
        <v>510.69</v>
      </c>
      <c r="L126" s="98">
        <f>[1]TB2015!K404</f>
        <v>571.12</v>
      </c>
      <c r="M126" s="98">
        <f>[1]TB2015!L404</f>
        <v>631.54999999999995</v>
      </c>
      <c r="N126" s="98">
        <f>[1]TB2015!M404</f>
        <v>693.33</v>
      </c>
      <c r="O126" s="98">
        <f>[1]TB2015!N404</f>
        <v>754.17</v>
      </c>
      <c r="P126" s="82" t="s">
        <v>349</v>
      </c>
    </row>
    <row r="127" spans="1:16" s="83" customFormat="1" x14ac:dyDescent="0.3">
      <c r="A127" s="94"/>
      <c r="C127" s="99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82"/>
    </row>
    <row r="128" spans="1:16" s="83" customFormat="1" x14ac:dyDescent="0.3">
      <c r="A128" s="94">
        <v>6805</v>
      </c>
      <c r="B128" s="83" t="s">
        <v>442</v>
      </c>
      <c r="C128" s="99"/>
      <c r="D128" s="98">
        <f>[1]TB2015!C406</f>
        <v>8.39</v>
      </c>
      <c r="E128" s="98">
        <f>[1]TB2015!D406</f>
        <v>16.78</v>
      </c>
      <c r="F128" s="98">
        <f>[1]TB2015!E406</f>
        <v>25.17</v>
      </c>
      <c r="G128" s="98">
        <f>[1]TB2015!F406</f>
        <v>33.56</v>
      </c>
      <c r="H128" s="98">
        <f>[1]TB2015!G406</f>
        <v>41.95</v>
      </c>
      <c r="I128" s="98">
        <f>[1]TB2015!H406</f>
        <v>50.34</v>
      </c>
      <c r="J128" s="98">
        <f>[1]TB2015!I406</f>
        <v>58.73</v>
      </c>
      <c r="K128" s="98">
        <f>[1]TB2015!J406</f>
        <v>67.12</v>
      </c>
      <c r="L128" s="98">
        <f>[1]TB2015!K406</f>
        <v>75.510000000000005</v>
      </c>
      <c r="M128" s="98">
        <f>[1]TB2015!L406</f>
        <v>83.9</v>
      </c>
      <c r="N128" s="98">
        <f>[1]TB2015!M406</f>
        <v>92.29</v>
      </c>
      <c r="O128" s="98">
        <f>[1]TB2015!N406</f>
        <v>100.68</v>
      </c>
      <c r="P128" s="82" t="s">
        <v>349</v>
      </c>
    </row>
    <row r="129" spans="1:17" s="83" customFormat="1" x14ac:dyDescent="0.3">
      <c r="A129" s="94"/>
      <c r="C129" s="99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82"/>
    </row>
    <row r="130" spans="1:17" s="83" customFormat="1" x14ac:dyDescent="0.3">
      <c r="A130" s="94">
        <v>6785</v>
      </c>
      <c r="B130" s="83" t="s">
        <v>443</v>
      </c>
      <c r="C130" s="97" t="s">
        <v>444</v>
      </c>
      <c r="D130" s="134">
        <v>0</v>
      </c>
      <c r="E130" s="134">
        <v>0</v>
      </c>
      <c r="F130" s="134">
        <v>0</v>
      </c>
      <c r="G130" s="134">
        <v>0</v>
      </c>
      <c r="H130" s="134">
        <v>0</v>
      </c>
      <c r="I130" s="134">
        <v>0</v>
      </c>
      <c r="J130" s="134">
        <v>0</v>
      </c>
      <c r="K130" s="134">
        <v>0</v>
      </c>
      <c r="L130" s="134">
        <v>0</v>
      </c>
      <c r="M130" s="134">
        <v>0</v>
      </c>
      <c r="N130" s="134">
        <v>0</v>
      </c>
      <c r="O130" s="134">
        <v>0</v>
      </c>
      <c r="P130" s="82"/>
    </row>
    <row r="131" spans="1:17" s="83" customFormat="1" x14ac:dyDescent="0.3">
      <c r="A131" s="94"/>
      <c r="C131" s="99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82"/>
    </row>
    <row r="132" spans="1:17" s="83" customFormat="1" x14ac:dyDescent="0.3">
      <c r="A132" s="94">
        <v>6675</v>
      </c>
      <c r="B132" s="83" t="s">
        <v>445</v>
      </c>
      <c r="C132" s="99"/>
      <c r="D132" s="98">
        <f>[1]TB2015!C394</f>
        <v>3.63</v>
      </c>
      <c r="E132" s="98">
        <f>[1]TB2015!D394</f>
        <v>7.26</v>
      </c>
      <c r="F132" s="98">
        <f>[1]TB2015!E394</f>
        <v>10.89</v>
      </c>
      <c r="G132" s="98">
        <f>[1]TB2015!F394</f>
        <v>14.52</v>
      </c>
      <c r="H132" s="98">
        <f>[1]TB2015!G394</f>
        <v>18.149999999999999</v>
      </c>
      <c r="I132" s="98">
        <f>[1]TB2015!H394</f>
        <v>21.78</v>
      </c>
      <c r="J132" s="98">
        <f>[1]TB2015!I394</f>
        <v>25.41</v>
      </c>
      <c r="K132" s="98">
        <f>[1]TB2015!J394</f>
        <v>29.04</v>
      </c>
      <c r="L132" s="98">
        <f>[1]TB2015!K394</f>
        <v>32.67</v>
      </c>
      <c r="M132" s="98">
        <f>[1]TB2015!L394</f>
        <v>36.299999999999997</v>
      </c>
      <c r="N132" s="98">
        <f>[1]TB2015!M394</f>
        <v>39.93</v>
      </c>
      <c r="O132" s="98">
        <f>[1]TB2015!N394</f>
        <v>43.56</v>
      </c>
      <c r="P132" s="82" t="s">
        <v>349</v>
      </c>
    </row>
    <row r="133" spans="1:17" s="83" customFormat="1" x14ac:dyDescent="0.3">
      <c r="A133" s="94">
        <v>6890</v>
      </c>
      <c r="B133" s="83" t="s">
        <v>446</v>
      </c>
      <c r="C133" s="97" t="s">
        <v>447</v>
      </c>
      <c r="D133" s="98">
        <f>[1]TB2015!C413</f>
        <v>7.22</v>
      </c>
      <c r="E133" s="98">
        <f>[1]TB2015!D413</f>
        <v>14.44</v>
      </c>
      <c r="F133" s="98">
        <f>[1]TB2015!E413</f>
        <v>21.66</v>
      </c>
      <c r="G133" s="98">
        <f>[1]TB2015!F413</f>
        <v>28.88</v>
      </c>
      <c r="H133" s="98">
        <f>[1]TB2015!G413</f>
        <v>36.1</v>
      </c>
      <c r="I133" s="98">
        <f>[1]TB2015!H413</f>
        <v>43.32</v>
      </c>
      <c r="J133" s="98">
        <f>[1]TB2015!I413</f>
        <v>50.54</v>
      </c>
      <c r="K133" s="98">
        <f>[1]TB2015!J413</f>
        <v>57.76</v>
      </c>
      <c r="L133" s="98">
        <f>[1]TB2015!K413</f>
        <v>64.98</v>
      </c>
      <c r="M133" s="98">
        <f>[1]TB2015!L413</f>
        <v>72.2</v>
      </c>
      <c r="N133" s="98">
        <f>[1]TB2015!M413</f>
        <v>79.42</v>
      </c>
      <c r="O133" s="98">
        <f>[1]TB2015!N413</f>
        <v>86.64</v>
      </c>
      <c r="P133" s="82" t="s">
        <v>349</v>
      </c>
    </row>
    <row r="134" spans="1:17" s="83" customFormat="1" x14ac:dyDescent="0.3">
      <c r="A134" s="94">
        <v>6750</v>
      </c>
      <c r="B134" s="83" t="s">
        <v>448</v>
      </c>
      <c r="C134" s="117"/>
      <c r="D134" s="134">
        <v>0</v>
      </c>
      <c r="E134" s="134">
        <v>0</v>
      </c>
      <c r="F134" s="134">
        <v>0</v>
      </c>
      <c r="G134" s="134">
        <v>0</v>
      </c>
      <c r="H134" s="134">
        <v>0</v>
      </c>
      <c r="I134" s="134">
        <v>0</v>
      </c>
      <c r="J134" s="134">
        <v>0</v>
      </c>
      <c r="K134" s="134">
        <v>0</v>
      </c>
      <c r="L134" s="134">
        <v>0</v>
      </c>
      <c r="M134" s="134">
        <v>0</v>
      </c>
      <c r="N134" s="134">
        <v>0</v>
      </c>
      <c r="O134" s="134">
        <v>0</v>
      </c>
      <c r="P134" s="82"/>
    </row>
    <row r="135" spans="1:17" s="83" customFormat="1" x14ac:dyDescent="0.3">
      <c r="A135" s="94">
        <v>6755</v>
      </c>
      <c r="B135" s="83" t="s">
        <v>449</v>
      </c>
      <c r="C135" s="117"/>
      <c r="D135" s="134">
        <v>0</v>
      </c>
      <c r="E135" s="134">
        <v>0</v>
      </c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v>0</v>
      </c>
      <c r="M135" s="134">
        <v>0</v>
      </c>
      <c r="N135" s="134">
        <v>0</v>
      </c>
      <c r="O135" s="134">
        <v>0</v>
      </c>
      <c r="P135" s="82"/>
    </row>
    <row r="136" spans="1:17" s="83" customFormat="1" x14ac:dyDescent="0.3">
      <c r="A136" s="94">
        <v>6810</v>
      </c>
      <c r="B136" s="83" t="s">
        <v>450</v>
      </c>
      <c r="C136" s="117"/>
      <c r="D136" s="134">
        <v>0</v>
      </c>
      <c r="E136" s="134">
        <v>0</v>
      </c>
      <c r="F136" s="134">
        <v>0</v>
      </c>
      <c r="G136" s="134">
        <v>0</v>
      </c>
      <c r="H136" s="134">
        <v>0</v>
      </c>
      <c r="I136" s="134">
        <v>0</v>
      </c>
      <c r="J136" s="134">
        <v>0</v>
      </c>
      <c r="K136" s="134">
        <v>0</v>
      </c>
      <c r="L136" s="134">
        <v>0</v>
      </c>
      <c r="M136" s="134">
        <v>0</v>
      </c>
      <c r="N136" s="134">
        <v>0</v>
      </c>
      <c r="O136" s="134">
        <v>0</v>
      </c>
      <c r="P136" s="82"/>
    </row>
    <row r="137" spans="1:17" s="83" customFormat="1" x14ac:dyDescent="0.3">
      <c r="A137" s="94">
        <v>6875</v>
      </c>
      <c r="B137" s="83" t="s">
        <v>227</v>
      </c>
      <c r="C137" s="117"/>
      <c r="D137" s="134">
        <v>0</v>
      </c>
      <c r="E137" s="134">
        <v>0</v>
      </c>
      <c r="F137" s="134">
        <v>0</v>
      </c>
      <c r="G137" s="134">
        <v>0</v>
      </c>
      <c r="H137" s="134">
        <v>0</v>
      </c>
      <c r="I137" s="134">
        <v>0</v>
      </c>
      <c r="J137" s="134">
        <v>0</v>
      </c>
      <c r="K137" s="134">
        <v>0</v>
      </c>
      <c r="L137" s="134">
        <v>0</v>
      </c>
      <c r="M137" s="134">
        <v>0</v>
      </c>
      <c r="N137" s="134">
        <v>0</v>
      </c>
      <c r="O137" s="134">
        <v>0</v>
      </c>
      <c r="P137" s="82"/>
    </row>
    <row r="138" spans="1:17" s="83" customFormat="1" x14ac:dyDescent="0.3">
      <c r="A138" s="94">
        <v>6880</v>
      </c>
      <c r="B138" s="83" t="s">
        <v>451</v>
      </c>
      <c r="C138" s="117"/>
      <c r="D138" s="134">
        <v>0</v>
      </c>
      <c r="E138" s="134">
        <v>0</v>
      </c>
      <c r="F138" s="134">
        <v>0</v>
      </c>
      <c r="G138" s="134">
        <v>0</v>
      </c>
      <c r="H138" s="134">
        <v>0</v>
      </c>
      <c r="I138" s="134">
        <v>0</v>
      </c>
      <c r="J138" s="134">
        <v>0</v>
      </c>
      <c r="K138" s="134">
        <v>0</v>
      </c>
      <c r="L138" s="134">
        <v>0</v>
      </c>
      <c r="M138" s="134">
        <v>0</v>
      </c>
      <c r="N138" s="134">
        <v>0</v>
      </c>
      <c r="O138" s="134">
        <v>0</v>
      </c>
      <c r="P138" s="82"/>
      <c r="Q138" s="83" t="s">
        <v>452</v>
      </c>
    </row>
    <row r="139" spans="1:17" s="83" customFormat="1" x14ac:dyDescent="0.3">
      <c r="A139" s="94">
        <v>6885</v>
      </c>
      <c r="B139" s="83" t="s">
        <v>224</v>
      </c>
      <c r="C139" s="117"/>
      <c r="D139" s="98">
        <f>[1]TB2015!C412</f>
        <v>1.01</v>
      </c>
      <c r="E139" s="98">
        <f>[1]TB2015!D412</f>
        <v>2.02</v>
      </c>
      <c r="F139" s="98">
        <f>[1]TB2015!E412</f>
        <v>3.03</v>
      </c>
      <c r="G139" s="98">
        <f>[1]TB2015!F412</f>
        <v>4.04</v>
      </c>
      <c r="H139" s="98">
        <f>[1]TB2015!G412</f>
        <v>5.05</v>
      </c>
      <c r="I139" s="98">
        <f>[1]TB2015!H412</f>
        <v>6.06</v>
      </c>
      <c r="J139" s="98">
        <f>[1]TB2015!I412</f>
        <v>7.07</v>
      </c>
      <c r="K139" s="98">
        <f>[1]TB2015!J412</f>
        <v>8.08</v>
      </c>
      <c r="L139" s="98">
        <f>[1]TB2015!K412</f>
        <v>9.09</v>
      </c>
      <c r="M139" s="98">
        <f>[1]TB2015!L412</f>
        <v>10.1</v>
      </c>
      <c r="N139" s="98">
        <f>[1]TB2015!M412</f>
        <v>11.11</v>
      </c>
      <c r="O139" s="98">
        <f>[1]TB2015!N412</f>
        <v>12.12</v>
      </c>
      <c r="P139" s="82" t="s">
        <v>349</v>
      </c>
      <c r="Q139" s="135" t="s">
        <v>453</v>
      </c>
    </row>
    <row r="140" spans="1:17" s="83" customFormat="1" x14ac:dyDescent="0.3">
      <c r="A140" s="94"/>
      <c r="C140" s="99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82"/>
    </row>
    <row r="141" spans="1:17" s="83" customFormat="1" x14ac:dyDescent="0.3">
      <c r="A141" s="94">
        <v>6825</v>
      </c>
      <c r="B141" s="83" t="s">
        <v>454</v>
      </c>
      <c r="C141" s="97" t="s">
        <v>455</v>
      </c>
      <c r="D141" s="98">
        <f>[1]TB2015!C407</f>
        <v>3.8</v>
      </c>
      <c r="E141" s="98">
        <f>[1]TB2015!D407</f>
        <v>8.36</v>
      </c>
      <c r="F141" s="98">
        <f>[1]TB2015!E407</f>
        <v>12.92</v>
      </c>
      <c r="G141" s="98">
        <f>[1]TB2015!F407</f>
        <v>17.48</v>
      </c>
      <c r="H141" s="98">
        <f>[1]TB2015!G407</f>
        <v>22.04</v>
      </c>
      <c r="I141" s="98">
        <f>[1]TB2015!H407</f>
        <v>26.6</v>
      </c>
      <c r="J141" s="98">
        <f>[1]TB2015!I407</f>
        <v>31.16</v>
      </c>
      <c r="K141" s="98">
        <f>[1]TB2015!J407</f>
        <v>35.72</v>
      </c>
      <c r="L141" s="98">
        <f>[1]TB2015!K407</f>
        <v>40.28</v>
      </c>
      <c r="M141" s="98">
        <f>[1]TB2015!L407</f>
        <v>44.84</v>
      </c>
      <c r="N141" s="98">
        <f>[1]TB2015!M407</f>
        <v>49.4</v>
      </c>
      <c r="O141" s="98">
        <f>[1]TB2015!N407</f>
        <v>53.96</v>
      </c>
      <c r="P141" s="82" t="s">
        <v>349</v>
      </c>
      <c r="Q141" s="98">
        <f>[1]TB2015!N407</f>
        <v>53.96</v>
      </c>
    </row>
    <row r="142" spans="1:17" s="83" customFormat="1" x14ac:dyDescent="0.3">
      <c r="A142" s="94">
        <v>6585</v>
      </c>
      <c r="B142" s="83" t="s">
        <v>456</v>
      </c>
      <c r="C142" s="97"/>
      <c r="D142" s="98">
        <f>[1]TB2015!C385*$D$2</f>
        <v>31.645233182005782</v>
      </c>
      <c r="E142" s="98">
        <f>[1]TB2015!D385*$D$2</f>
        <v>63.290466364011564</v>
      </c>
      <c r="F142" s="98">
        <f>[1]TB2015!E385*$D$2</f>
        <v>94.852909616178295</v>
      </c>
      <c r="G142" s="98">
        <f>[1]TB2015!F385*$D$2</f>
        <v>126.36178291374331</v>
      </c>
      <c r="H142" s="98">
        <f>[1]TB2015!G385*$D$2</f>
        <v>158.24564589352042</v>
      </c>
      <c r="I142" s="98">
        <f>[1]TB2015!H385*$D$2</f>
        <v>190.29021873710278</v>
      </c>
      <c r="J142" s="98">
        <f>[1]TB2015!I385*$D$2</f>
        <v>222.34940156830376</v>
      </c>
      <c r="K142" s="98">
        <f>[1]TB2015!J385*$D$2</f>
        <v>254.43293437886919</v>
      </c>
      <c r="L142" s="98">
        <f>[1]TB2015!K385*$D$2</f>
        <v>286.44828724721424</v>
      </c>
      <c r="M142" s="98">
        <f>[1]TB2015!L385*$D$2</f>
        <v>318.66817994222043</v>
      </c>
      <c r="N142" s="98">
        <f>[1]TB2015!M385*$D$2</f>
        <v>350.97086256706558</v>
      </c>
      <c r="O142" s="98">
        <f>[1]TB2015!N385*$D$2</f>
        <v>383.44399504746184</v>
      </c>
      <c r="P142" s="82" t="s">
        <v>349</v>
      </c>
      <c r="Q142" s="98"/>
    </row>
    <row r="143" spans="1:17" s="83" customFormat="1" x14ac:dyDescent="0.3">
      <c r="A143" s="94">
        <v>6920</v>
      </c>
      <c r="B143" s="107" t="s">
        <v>457</v>
      </c>
      <c r="C143" s="97"/>
      <c r="D143" s="136">
        <f>[1]TB2015!C415*$D$2</f>
        <v>1318.2932728023113</v>
      </c>
      <c r="E143" s="136">
        <f>[1]TB2015!D415*$D$2</f>
        <v>2638.5637639290135</v>
      </c>
      <c r="F143" s="136">
        <f>[1]TB2015!E415*$D$2</f>
        <v>3968.6132067684694</v>
      </c>
      <c r="G143" s="136">
        <f>[1]TB2015!F415*$D$2</f>
        <v>5449.1698720594304</v>
      </c>
      <c r="H143" s="136">
        <f>[1]TB2015!G415*$D$2</f>
        <v>6799.0061081304175</v>
      </c>
      <c r="I143" s="136">
        <f>[1]TB2015!H415*$D$2</f>
        <v>8066.4955839867935</v>
      </c>
      <c r="J143" s="136">
        <f>[1]TB2015!I415*$D$2</f>
        <v>9448.649112670244</v>
      </c>
      <c r="K143" s="136">
        <f>[1]TB2015!J415*$D$2</f>
        <v>10870.239867932316</v>
      </c>
      <c r="L143" s="136">
        <f>[1]TB2015!K415*$D$2</f>
        <v>12265.371935617004</v>
      </c>
      <c r="M143" s="136">
        <f>[1]TB2015!L415*$D$2</f>
        <v>13667.882047049112</v>
      </c>
      <c r="N143" s="136">
        <f>[1]TB2015!M415*$D$2</f>
        <v>15074.702104828724</v>
      </c>
      <c r="O143" s="136">
        <f>[1]TB2015!N415*$D$2</f>
        <v>16421.908543128353</v>
      </c>
      <c r="P143" s="82" t="s">
        <v>349</v>
      </c>
      <c r="Q143" s="136"/>
    </row>
    <row r="144" spans="1:17" s="83" customFormat="1" x14ac:dyDescent="0.3">
      <c r="A144" s="94">
        <v>6580</v>
      </c>
      <c r="B144" s="107"/>
      <c r="C144" s="97"/>
      <c r="D144" s="98">
        <f>[1]TB2015!C384*$D$2</f>
        <v>50.414197276104005</v>
      </c>
      <c r="E144" s="98">
        <f>[1]TB2015!D384*$D$2</f>
        <v>100.81378456458935</v>
      </c>
      <c r="F144" s="98">
        <f>[1]TB2015!E384*$D$2</f>
        <v>151.11597193561701</v>
      </c>
      <c r="G144" s="98">
        <f>[1]TB2015!F384*$D$2</f>
        <v>201.32562938505984</v>
      </c>
      <c r="H144" s="98">
        <f>[1]TB2015!G384*$D$2</f>
        <v>251.69112670243501</v>
      </c>
      <c r="I144" s="98">
        <f>[1]TB2015!H384*$D$2</f>
        <v>302.17837391663227</v>
      </c>
      <c r="J144" s="98">
        <f>[1]TB2015!I384*$D$2</f>
        <v>352.71919108543131</v>
      </c>
      <c r="K144" s="98">
        <f>[1]TB2015!J384*$D$2</f>
        <v>403.31357820883204</v>
      </c>
      <c r="L144" s="98">
        <f>[1]TB2015!K384*$D$2</f>
        <v>453.90796533223278</v>
      </c>
      <c r="M144" s="98">
        <f>[1]TB2015!L384*$D$2</f>
        <v>504.7215022699134</v>
      </c>
      <c r="N144" s="98">
        <f>[1]TB2015!M384*$D$2</f>
        <v>555.81749896822123</v>
      </c>
      <c r="O144" s="98">
        <f>[1]TB2015!N384*$D$2</f>
        <v>606.95245563351216</v>
      </c>
      <c r="P144" s="82" t="s">
        <v>349</v>
      </c>
      <c r="Q144" s="98"/>
    </row>
    <row r="145" spans="1:17" s="83" customFormat="1" x14ac:dyDescent="0.3">
      <c r="A145" s="94"/>
      <c r="B145" s="102" t="s">
        <v>81</v>
      </c>
      <c r="C145" s="95" t="s">
        <v>81</v>
      </c>
      <c r="D145" s="103">
        <f>SUM(D141:D144)</f>
        <v>1404.152703260421</v>
      </c>
      <c r="E145" s="103">
        <f t="shared" ref="E145:Q145" si="18">SUM(E141:E144)</f>
        <v>2811.0280148576144</v>
      </c>
      <c r="F145" s="103">
        <f t="shared" si="18"/>
        <v>4227.5020883202651</v>
      </c>
      <c r="G145" s="103">
        <f t="shared" si="18"/>
        <v>5794.3372843582338</v>
      </c>
      <c r="H145" s="103">
        <f t="shared" si="18"/>
        <v>7230.982880726373</v>
      </c>
      <c r="I145" s="103">
        <f t="shared" si="18"/>
        <v>8585.5641766405297</v>
      </c>
      <c r="J145" s="103">
        <f t="shared" si="18"/>
        <v>10054.877705323979</v>
      </c>
      <c r="K145" s="103">
        <f t="shared" si="18"/>
        <v>11563.706380520018</v>
      </c>
      <c r="L145" s="103">
        <f t="shared" si="18"/>
        <v>13046.008188196451</v>
      </c>
      <c r="M145" s="103">
        <f t="shared" si="18"/>
        <v>14536.111729261245</v>
      </c>
      <c r="N145" s="103">
        <f t="shared" si="18"/>
        <v>16030.890466364011</v>
      </c>
      <c r="O145" s="103">
        <f t="shared" si="18"/>
        <v>17466.264993809327</v>
      </c>
      <c r="P145" s="82" t="s">
        <v>390</v>
      </c>
      <c r="Q145" s="103">
        <f t="shared" si="18"/>
        <v>53.96</v>
      </c>
    </row>
    <row r="146" spans="1:17" s="83" customFormat="1" x14ac:dyDescent="0.3">
      <c r="A146" s="94"/>
      <c r="B146" s="102"/>
      <c r="C146" s="95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82"/>
    </row>
    <row r="147" spans="1:17" s="83" customFormat="1" x14ac:dyDescent="0.3">
      <c r="A147" s="94">
        <v>6905</v>
      </c>
      <c r="B147" s="137" t="s">
        <v>458</v>
      </c>
      <c r="C147" s="99"/>
      <c r="D147" s="136">
        <f>-D54</f>
        <v>587.99356170037152</v>
      </c>
      <c r="E147" s="136">
        <f t="shared" ref="E147:O147" si="19">-E54</f>
        <v>887.95121749896816</v>
      </c>
      <c r="F147" s="136">
        <f t="shared" si="19"/>
        <v>2927.636978951713</v>
      </c>
      <c r="G147" s="136">
        <f t="shared" si="19"/>
        <v>3296.3151465125875</v>
      </c>
      <c r="H147" s="136">
        <f t="shared" si="19"/>
        <v>3668.1393314073462</v>
      </c>
      <c r="I147" s="136">
        <f t="shared" si="19"/>
        <v>4038.8628972348333</v>
      </c>
      <c r="J147" s="136">
        <f t="shared" si="19"/>
        <v>4441.1294263309946</v>
      </c>
      <c r="K147" s="136">
        <f t="shared" si="19"/>
        <v>4816.7619479983496</v>
      </c>
      <c r="L147" s="136">
        <f t="shared" si="19"/>
        <v>5227.711679735864</v>
      </c>
      <c r="M147" s="136">
        <f t="shared" si="19"/>
        <v>5666.2401981015273</v>
      </c>
      <c r="N147" s="136">
        <f t="shared" si="19"/>
        <v>6066.5928188196449</v>
      </c>
      <c r="O147" s="136">
        <f t="shared" si="19"/>
        <v>6529.339826661163</v>
      </c>
      <c r="P147" s="82" t="s">
        <v>349</v>
      </c>
    </row>
    <row r="148" spans="1:17" s="83" customFormat="1" x14ac:dyDescent="0.3">
      <c r="A148" s="94"/>
      <c r="C148" s="97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82"/>
    </row>
    <row r="149" spans="1:17" s="83" customFormat="1" x14ac:dyDescent="0.3">
      <c r="A149" s="94">
        <v>6835</v>
      </c>
      <c r="B149" s="83" t="s">
        <v>459</v>
      </c>
      <c r="C149" s="97"/>
      <c r="D149" s="98">
        <f>[1]TB2015!C408</f>
        <v>4.09</v>
      </c>
      <c r="E149" s="98">
        <f>[1]TB2015!D408</f>
        <v>17.649999999999999</v>
      </c>
      <c r="F149" s="98">
        <f>[1]TB2015!E408</f>
        <v>31.21</v>
      </c>
      <c r="G149" s="98">
        <f>[1]TB2015!F408</f>
        <v>44.77</v>
      </c>
      <c r="H149" s="98">
        <f>[1]TB2015!G408</f>
        <v>58.33</v>
      </c>
      <c r="I149" s="98">
        <f>[1]TB2015!H408</f>
        <v>71.89</v>
      </c>
      <c r="J149" s="98">
        <f>[1]TB2015!I408</f>
        <v>85.45</v>
      </c>
      <c r="K149" s="98">
        <f>[1]TB2015!J408</f>
        <v>99.01</v>
      </c>
      <c r="L149" s="98">
        <f>[1]TB2015!K408</f>
        <v>112.57</v>
      </c>
      <c r="M149" s="98">
        <f>[1]TB2015!L408</f>
        <v>126.13</v>
      </c>
      <c r="N149" s="98">
        <f>[1]TB2015!M408</f>
        <v>140.47999999999999</v>
      </c>
      <c r="O149" s="98">
        <f>[1]TB2015!N408</f>
        <v>154.83000000000001</v>
      </c>
      <c r="P149" s="82" t="s">
        <v>349</v>
      </c>
      <c r="Q149" s="98">
        <f>[1]TB2015!N408</f>
        <v>154.83000000000001</v>
      </c>
    </row>
    <row r="150" spans="1:17" s="83" customFormat="1" x14ac:dyDescent="0.3">
      <c r="A150" s="94">
        <v>6595</v>
      </c>
      <c r="B150" s="83" t="s">
        <v>460</v>
      </c>
      <c r="C150" s="97"/>
      <c r="D150" s="98">
        <f>[1]TB2015!C386*$D$2</f>
        <v>111.4108955839868</v>
      </c>
      <c r="E150" s="98">
        <f>[1]TB2015!D386*$D$2</f>
        <v>222.81205117622781</v>
      </c>
      <c r="F150" s="98">
        <f>[1]TB2015!E386*$D$2</f>
        <v>336.84300453982667</v>
      </c>
      <c r="G150" s="98">
        <f>[1]TB2015!F386*$D$2</f>
        <v>450.94700784151883</v>
      </c>
      <c r="H150" s="98">
        <f>[1]TB2015!G386*$D$2</f>
        <v>565.10945109368561</v>
      </c>
      <c r="I150" s="98">
        <f>[1]TB2015!H386*$D$2</f>
        <v>679.29624432521666</v>
      </c>
      <c r="J150" s="98">
        <f>[1]TB2015!I386*$D$2</f>
        <v>794.56417664052822</v>
      </c>
      <c r="K150" s="98">
        <f>[1]TB2015!J386*$D$2</f>
        <v>909.84671894345854</v>
      </c>
      <c r="L150" s="98">
        <f>[1]TB2015!K386*$D$2</f>
        <v>1025.1341312422617</v>
      </c>
      <c r="M150" s="98">
        <f>[1]TB2015!L386*$D$2</f>
        <v>1140.5140734626498</v>
      </c>
      <c r="N150" s="98">
        <f>[1]TB2015!M386*$D$2</f>
        <v>1255.9329756500208</v>
      </c>
      <c r="O150" s="98">
        <f>[1]TB2015!N386*$D$2</f>
        <v>1371.3226578621545</v>
      </c>
      <c r="P150" s="82" t="s">
        <v>349</v>
      </c>
      <c r="Q150" s="98"/>
    </row>
    <row r="151" spans="1:17" s="83" customFormat="1" x14ac:dyDescent="0.3">
      <c r="A151" s="94"/>
      <c r="B151" s="102" t="s">
        <v>81</v>
      </c>
      <c r="C151" s="95" t="s">
        <v>81</v>
      </c>
      <c r="D151" s="103">
        <f>SUM(D149:D150)</f>
        <v>115.5008955839868</v>
      </c>
      <c r="E151" s="103">
        <f t="shared" ref="E151:Q151" si="20">SUM(E149:E150)</f>
        <v>240.46205117622782</v>
      </c>
      <c r="F151" s="103">
        <f t="shared" si="20"/>
        <v>368.05300453982665</v>
      </c>
      <c r="G151" s="103">
        <f t="shared" si="20"/>
        <v>495.71700784151881</v>
      </c>
      <c r="H151" s="103">
        <f t="shared" si="20"/>
        <v>623.43945109368565</v>
      </c>
      <c r="I151" s="103">
        <f t="shared" si="20"/>
        <v>751.18624432521665</v>
      </c>
      <c r="J151" s="103">
        <f t="shared" si="20"/>
        <v>880.01417664052826</v>
      </c>
      <c r="K151" s="103">
        <f t="shared" si="20"/>
        <v>1008.8567189434585</v>
      </c>
      <c r="L151" s="103">
        <f t="shared" si="20"/>
        <v>1137.7041312422616</v>
      </c>
      <c r="M151" s="103">
        <f t="shared" si="20"/>
        <v>1266.6440734626499</v>
      </c>
      <c r="N151" s="103">
        <f t="shared" si="20"/>
        <v>1396.4129756500208</v>
      </c>
      <c r="O151" s="103">
        <f t="shared" si="20"/>
        <v>1526.1526578621545</v>
      </c>
      <c r="P151" s="82" t="s">
        <v>390</v>
      </c>
      <c r="Q151" s="103">
        <f t="shared" si="20"/>
        <v>154.83000000000001</v>
      </c>
    </row>
    <row r="152" spans="1:17" s="83" customFormat="1" x14ac:dyDescent="0.3">
      <c r="A152" s="94"/>
      <c r="B152" s="102"/>
      <c r="C152" s="95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82"/>
    </row>
    <row r="153" spans="1:17" s="83" customFormat="1" x14ac:dyDescent="0.3">
      <c r="A153" s="94">
        <v>6840</v>
      </c>
      <c r="B153" s="83" t="s">
        <v>461</v>
      </c>
      <c r="C153" s="97"/>
      <c r="D153" s="98">
        <f>[1]TB2015!C409</f>
        <v>38.57</v>
      </c>
      <c r="E153" s="98">
        <f>[1]TB2015!D409</f>
        <v>77.14</v>
      </c>
      <c r="F153" s="98">
        <f>[1]TB2015!E409</f>
        <v>115.71</v>
      </c>
      <c r="G153" s="98">
        <f>[1]TB2015!F409</f>
        <v>154.28</v>
      </c>
      <c r="H153" s="98">
        <f>[1]TB2015!G409</f>
        <v>192.85</v>
      </c>
      <c r="I153" s="98">
        <f>[1]TB2015!H409</f>
        <v>231.42</v>
      </c>
      <c r="J153" s="98">
        <f>[1]TB2015!I409</f>
        <v>269.99</v>
      </c>
      <c r="K153" s="98">
        <f>[1]TB2015!J409</f>
        <v>308.56</v>
      </c>
      <c r="L153" s="98">
        <f>[1]TB2015!K409</f>
        <v>347.13</v>
      </c>
      <c r="M153" s="98">
        <f>[1]TB2015!L409</f>
        <v>385.7</v>
      </c>
      <c r="N153" s="98">
        <f>[1]TB2015!M409</f>
        <v>424.27</v>
      </c>
      <c r="O153" s="98">
        <f>[1]TB2015!N409</f>
        <v>462.84</v>
      </c>
      <c r="P153" s="82" t="s">
        <v>349</v>
      </c>
      <c r="Q153" s="98">
        <f>[1]TB2015!N409</f>
        <v>462.84</v>
      </c>
    </row>
    <row r="154" spans="1:17" s="83" customFormat="1" x14ac:dyDescent="0.3">
      <c r="A154" s="94">
        <v>6600</v>
      </c>
      <c r="B154" s="83" t="s">
        <v>462</v>
      </c>
      <c r="C154" s="97"/>
      <c r="D154" s="98">
        <f>[1]TB2015!C387*$D$2</f>
        <v>17.634255055716054</v>
      </c>
      <c r="E154" s="98">
        <f>[1]TB2015!D387*$D$2</f>
        <v>35.268510111432107</v>
      </c>
      <c r="F154" s="98">
        <f>[1]TB2015!E387*$D$2</f>
        <v>52.902765167148161</v>
      </c>
      <c r="G154" s="98">
        <f>[1]TB2015!F387*$D$2</f>
        <v>70.537020222864214</v>
      </c>
      <c r="H154" s="98">
        <f>[1]TB2015!G387*$D$2</f>
        <v>88.171275278580282</v>
      </c>
      <c r="I154" s="98">
        <f>[1]TB2015!H387*$D$2</f>
        <v>105.80553033429632</v>
      </c>
      <c r="J154" s="98">
        <f>[1]TB2015!I387*$D$2</f>
        <v>123.43978539001239</v>
      </c>
      <c r="K154" s="98">
        <f>[1]TB2015!J387*$D$2</f>
        <v>141.07404044572843</v>
      </c>
      <c r="L154" s="98">
        <f>[1]TB2015!K387*$D$2</f>
        <v>158.7082955014445</v>
      </c>
      <c r="M154" s="98">
        <f>[1]TB2015!L387*$D$2</f>
        <v>176.34255055716056</v>
      </c>
      <c r="N154" s="98">
        <f>[1]TB2015!M387*$D$2</f>
        <v>193.9768056128766</v>
      </c>
      <c r="O154" s="98">
        <f>[1]TB2015!N387*$D$2</f>
        <v>211.61106066859264</v>
      </c>
      <c r="P154" s="82" t="s">
        <v>349</v>
      </c>
      <c r="Q154" s="98"/>
    </row>
    <row r="155" spans="1:17" s="83" customFormat="1" x14ac:dyDescent="0.3">
      <c r="A155" s="94"/>
      <c r="B155" s="102" t="s">
        <v>81</v>
      </c>
      <c r="C155" s="95" t="s">
        <v>81</v>
      </c>
      <c r="D155" s="103">
        <f>SUM(D153:D154)</f>
        <v>56.204255055716054</v>
      </c>
      <c r="E155" s="103">
        <f t="shared" ref="E155:Q155" si="21">SUM(E153:E154)</f>
        <v>112.40851011143211</v>
      </c>
      <c r="F155" s="103">
        <f t="shared" si="21"/>
        <v>168.61276516714815</v>
      </c>
      <c r="G155" s="103">
        <f t="shared" si="21"/>
        <v>224.81702022286422</v>
      </c>
      <c r="H155" s="103">
        <f t="shared" si="21"/>
        <v>281.02127527858028</v>
      </c>
      <c r="I155" s="103">
        <f t="shared" si="21"/>
        <v>337.22553033429631</v>
      </c>
      <c r="J155" s="103">
        <f t="shared" si="21"/>
        <v>393.4297853900124</v>
      </c>
      <c r="K155" s="103">
        <f t="shared" si="21"/>
        <v>449.63404044572843</v>
      </c>
      <c r="L155" s="103">
        <f t="shared" si="21"/>
        <v>505.83829550144446</v>
      </c>
      <c r="M155" s="103">
        <f t="shared" si="21"/>
        <v>562.04255055716055</v>
      </c>
      <c r="N155" s="103">
        <f t="shared" si="21"/>
        <v>618.24680561287664</v>
      </c>
      <c r="O155" s="103">
        <f t="shared" si="21"/>
        <v>674.45106066859262</v>
      </c>
      <c r="P155" s="82" t="s">
        <v>390</v>
      </c>
      <c r="Q155" s="103">
        <f t="shared" si="21"/>
        <v>462.84</v>
      </c>
    </row>
    <row r="156" spans="1:17" s="83" customFormat="1" x14ac:dyDescent="0.3">
      <c r="A156" s="94"/>
      <c r="C156" s="97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82"/>
    </row>
    <row r="157" spans="1:17" s="83" customFormat="1" x14ac:dyDescent="0.3">
      <c r="A157" s="94">
        <v>6605</v>
      </c>
      <c r="B157" s="83" t="s">
        <v>463</v>
      </c>
      <c r="C157" s="97"/>
      <c r="D157" s="98">
        <f>[1]TB2015!C388*$D$2+[1]TB2015!C410</f>
        <v>0.56004952538175812</v>
      </c>
      <c r="E157" s="98">
        <f>[1]TB2015!D388*$D$2+[1]TB2015!D410</f>
        <v>1.1200990507635162</v>
      </c>
      <c r="F157" s="98">
        <f>[1]TB2015!E388*$D$2+[1]TB2015!E410</f>
        <v>1.6801485761452746</v>
      </c>
      <c r="G157" s="98">
        <f>[1]TB2015!F388*$D$2+[1]TB2015!F410</f>
        <v>2.2401981015270325</v>
      </c>
      <c r="H157" s="98">
        <f>[1]TB2015!G388*$D$2+[1]TB2015!G410</f>
        <v>2.8002476269087908</v>
      </c>
      <c r="I157" s="98">
        <f>[1]TB2015!H388*$D$2+[1]TB2015!H410</f>
        <v>3.3602971522905491</v>
      </c>
      <c r="J157" s="98">
        <f>[1]TB2015!I388*$D$2+[1]TB2015!I410</f>
        <v>3.9203466776723075</v>
      </c>
      <c r="K157" s="98">
        <f>[1]TB2015!J388*$D$2+[1]TB2015!J410</f>
        <v>4.4803962030540649</v>
      </c>
      <c r="L157" s="98">
        <f>[1]TB2015!K388*$D$2+[1]TB2015!K410</f>
        <v>5.0404457284358237</v>
      </c>
      <c r="M157" s="98">
        <f>[1]TB2015!L388*$D$2+[1]TB2015!L410</f>
        <v>5.6004952538175816</v>
      </c>
      <c r="N157" s="98">
        <f>[1]TB2015!M388*$D$2+[1]TB2015!M410</f>
        <v>11.800544779199338</v>
      </c>
      <c r="O157" s="98">
        <f>[1]TB2015!N388*$D$2+[1]TB2015!N410</f>
        <v>18.000594304581099</v>
      </c>
      <c r="P157" s="82" t="s">
        <v>390</v>
      </c>
      <c r="Q157" s="98">
        <f>[1]TB2015!N410</f>
        <v>11.28</v>
      </c>
    </row>
    <row r="158" spans="1:17" s="83" customFormat="1" x14ac:dyDescent="0.3">
      <c r="A158" s="94">
        <v>6845</v>
      </c>
      <c r="C158" s="97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82"/>
    </row>
    <row r="159" spans="1:17" s="83" customFormat="1" x14ac:dyDescent="0.3">
      <c r="A159" s="94">
        <v>6850</v>
      </c>
      <c r="B159" s="83" t="s">
        <v>464</v>
      </c>
      <c r="C159" s="99"/>
      <c r="D159" s="98">
        <f>[1]TB2015!C411</f>
        <v>0</v>
      </c>
      <c r="E159" s="98">
        <f>[1]TB2015!D411</f>
        <v>0</v>
      </c>
      <c r="F159" s="98">
        <f>[1]TB2015!E411</f>
        <v>0</v>
      </c>
      <c r="G159" s="98">
        <f>[1]TB2015!F411</f>
        <v>0</v>
      </c>
      <c r="H159" s="98">
        <f>[1]TB2015!G411</f>
        <v>0</v>
      </c>
      <c r="I159" s="98">
        <f>[1]TB2015!H411</f>
        <v>0</v>
      </c>
      <c r="J159" s="98">
        <f>[1]TB2015!I411</f>
        <v>0</v>
      </c>
      <c r="K159" s="98">
        <f>[1]TB2015!J411</f>
        <v>0</v>
      </c>
      <c r="L159" s="98">
        <f>[1]TB2015!K411</f>
        <v>0</v>
      </c>
      <c r="M159" s="98">
        <f>[1]TB2015!L411</f>
        <v>0</v>
      </c>
      <c r="N159" s="98">
        <f>[1]TB2015!M411</f>
        <v>0</v>
      </c>
      <c r="O159" s="98">
        <f>[1]TB2015!N411</f>
        <v>0</v>
      </c>
      <c r="P159" s="82" t="s">
        <v>349</v>
      </c>
      <c r="Q159" s="98">
        <f>[1]TB2015!O411</f>
        <v>0</v>
      </c>
    </row>
    <row r="160" spans="1:17" s="83" customFormat="1" x14ac:dyDescent="0.3">
      <c r="A160" s="94">
        <v>6610</v>
      </c>
      <c r="B160" s="83" t="s">
        <v>465</v>
      </c>
      <c r="C160" s="99"/>
      <c r="D160" s="100">
        <f>[1]TB2015!C389*$D$2</f>
        <v>10.791910854312835</v>
      </c>
      <c r="E160" s="100">
        <f>[1]TB2015!D389*$D$2</f>
        <v>21.583821708625671</v>
      </c>
      <c r="F160" s="100">
        <f>[1]TB2015!E389*$D$2</f>
        <v>32.375732562938509</v>
      </c>
      <c r="G160" s="100">
        <f>[1]TB2015!F389*$D$2</f>
        <v>43.143293437886918</v>
      </c>
      <c r="H160" s="100">
        <f>[1]TB2015!G389*$D$2</f>
        <v>53.949814279818412</v>
      </c>
      <c r="I160" s="100">
        <f>[1]TB2015!H389*$D$2</f>
        <v>64.775815105241435</v>
      </c>
      <c r="J160" s="100">
        <f>[1]TB2015!I389*$D$2</f>
        <v>75.577465951300042</v>
      </c>
      <c r="K160" s="100">
        <f>[1]TB2015!J389*$D$2</f>
        <v>86.388856789104409</v>
      </c>
      <c r="L160" s="100">
        <f>[1]TB2015!K389*$D$2</f>
        <v>97.17102765167148</v>
      </c>
      <c r="M160" s="100">
        <f>[1]TB2015!L389*$D$2</f>
        <v>108.00676846884028</v>
      </c>
      <c r="N160" s="100">
        <f>[1]TB2015!M389*$D$2</f>
        <v>118.86685926537351</v>
      </c>
      <c r="O160" s="100">
        <f>[1]TB2015!N389*$D$2</f>
        <v>129.71234007428808</v>
      </c>
      <c r="P160" s="82" t="s">
        <v>349</v>
      </c>
      <c r="Q160" s="100"/>
    </row>
    <row r="161" spans="1:18" s="83" customFormat="1" x14ac:dyDescent="0.3">
      <c r="A161" s="94"/>
      <c r="B161" s="102" t="s">
        <v>81</v>
      </c>
      <c r="C161" s="95" t="s">
        <v>81</v>
      </c>
      <c r="D161" s="103">
        <f>SUM(D159:D160)</f>
        <v>10.791910854312835</v>
      </c>
      <c r="E161" s="103">
        <f t="shared" ref="E161:Q161" si="22">SUM(E159:E160)</f>
        <v>21.583821708625671</v>
      </c>
      <c r="F161" s="103">
        <f t="shared" si="22"/>
        <v>32.375732562938509</v>
      </c>
      <c r="G161" s="103">
        <f t="shared" si="22"/>
        <v>43.143293437886918</v>
      </c>
      <c r="H161" s="103">
        <f t="shared" si="22"/>
        <v>53.949814279818412</v>
      </c>
      <c r="I161" s="103">
        <f t="shared" si="22"/>
        <v>64.775815105241435</v>
      </c>
      <c r="J161" s="103">
        <f t="shared" si="22"/>
        <v>75.577465951300042</v>
      </c>
      <c r="K161" s="103">
        <f t="shared" si="22"/>
        <v>86.388856789104409</v>
      </c>
      <c r="L161" s="103">
        <f t="shared" si="22"/>
        <v>97.17102765167148</v>
      </c>
      <c r="M161" s="103">
        <f t="shared" si="22"/>
        <v>108.00676846884028</v>
      </c>
      <c r="N161" s="103">
        <f t="shared" si="22"/>
        <v>118.86685926537351</v>
      </c>
      <c r="O161" s="103">
        <f t="shared" si="22"/>
        <v>129.71234007428808</v>
      </c>
      <c r="P161" s="82" t="s">
        <v>390</v>
      </c>
      <c r="Q161" s="103">
        <f t="shared" si="22"/>
        <v>0</v>
      </c>
    </row>
    <row r="162" spans="1:18" s="83" customFormat="1" x14ac:dyDescent="0.3">
      <c r="A162" s="94"/>
      <c r="C162" s="99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82"/>
    </row>
    <row r="163" spans="1:18" s="83" customFormat="1" x14ac:dyDescent="0.3">
      <c r="A163" s="94">
        <v>6855</v>
      </c>
      <c r="B163" s="83" t="s">
        <v>466</v>
      </c>
      <c r="C163" s="99"/>
      <c r="D163" s="100">
        <v>0</v>
      </c>
      <c r="E163" s="100">
        <v>0</v>
      </c>
      <c r="F163" s="100">
        <v>0</v>
      </c>
      <c r="G163" s="100">
        <v>0</v>
      </c>
      <c r="H163" s="100">
        <v>0</v>
      </c>
      <c r="I163" s="100">
        <v>0</v>
      </c>
      <c r="J163" s="100">
        <v>0</v>
      </c>
      <c r="K163" s="100">
        <v>0</v>
      </c>
      <c r="L163" s="100">
        <v>0</v>
      </c>
      <c r="M163" s="100">
        <v>0</v>
      </c>
      <c r="N163" s="100">
        <v>0</v>
      </c>
      <c r="O163" s="100">
        <v>0</v>
      </c>
      <c r="P163" s="82"/>
    </row>
    <row r="164" spans="1:18" s="83" customFormat="1" x14ac:dyDescent="0.3">
      <c r="A164" s="94"/>
      <c r="B164" s="83" t="s">
        <v>467</v>
      </c>
      <c r="C164" s="99"/>
      <c r="D164" s="100">
        <f>-D74</f>
        <v>0</v>
      </c>
      <c r="E164" s="100">
        <f t="shared" ref="E164:O164" si="23">-E74</f>
        <v>0</v>
      </c>
      <c r="F164" s="100">
        <f t="shared" si="23"/>
        <v>0</v>
      </c>
      <c r="G164" s="100">
        <f t="shared" si="23"/>
        <v>0</v>
      </c>
      <c r="H164" s="100">
        <f t="shared" si="23"/>
        <v>0</v>
      </c>
      <c r="I164" s="100">
        <f t="shared" si="23"/>
        <v>0</v>
      </c>
      <c r="J164" s="100">
        <f t="shared" si="23"/>
        <v>0</v>
      </c>
      <c r="K164" s="100">
        <f t="shared" si="23"/>
        <v>0</v>
      </c>
      <c r="L164" s="100">
        <f t="shared" si="23"/>
        <v>0</v>
      </c>
      <c r="M164" s="100">
        <f t="shared" si="23"/>
        <v>0</v>
      </c>
      <c r="N164" s="100">
        <f t="shared" si="23"/>
        <v>0</v>
      </c>
      <c r="O164" s="100">
        <f t="shared" si="23"/>
        <v>0</v>
      </c>
      <c r="P164" s="82"/>
    </row>
    <row r="165" spans="1:18" s="83" customFormat="1" x14ac:dyDescent="0.3">
      <c r="A165" s="94"/>
      <c r="B165" s="102" t="s">
        <v>81</v>
      </c>
      <c r="C165" s="95" t="s">
        <v>81</v>
      </c>
      <c r="D165" s="103">
        <f>SUM(D163:D164)</f>
        <v>0</v>
      </c>
      <c r="E165" s="103">
        <f t="shared" ref="E165:O165" si="24">SUM(E163:E164)</f>
        <v>0</v>
      </c>
      <c r="F165" s="103">
        <f t="shared" si="24"/>
        <v>0</v>
      </c>
      <c r="G165" s="103">
        <f t="shared" si="24"/>
        <v>0</v>
      </c>
      <c r="H165" s="103">
        <f t="shared" si="24"/>
        <v>0</v>
      </c>
      <c r="I165" s="103">
        <f t="shared" si="24"/>
        <v>0</v>
      </c>
      <c r="J165" s="103">
        <f t="shared" si="24"/>
        <v>0</v>
      </c>
      <c r="K165" s="103">
        <f t="shared" si="24"/>
        <v>0</v>
      </c>
      <c r="L165" s="103">
        <f t="shared" si="24"/>
        <v>0</v>
      </c>
      <c r="M165" s="103">
        <f t="shared" si="24"/>
        <v>0</v>
      </c>
      <c r="N165" s="103">
        <f t="shared" si="24"/>
        <v>0</v>
      </c>
      <c r="O165" s="103">
        <f t="shared" si="24"/>
        <v>0</v>
      </c>
      <c r="P165" s="82"/>
    </row>
    <row r="166" spans="1:18" s="83" customFormat="1" x14ac:dyDescent="0.3">
      <c r="A166" s="94"/>
      <c r="C166" s="99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82"/>
    </row>
    <row r="167" spans="1:18" s="83" customFormat="1" x14ac:dyDescent="0.3">
      <c r="A167" s="94">
        <v>6860</v>
      </c>
      <c r="B167" s="83" t="s">
        <v>468</v>
      </c>
      <c r="C167" s="99"/>
      <c r="D167" s="100">
        <v>0</v>
      </c>
      <c r="E167" s="100">
        <v>0</v>
      </c>
      <c r="F167" s="100">
        <v>0</v>
      </c>
      <c r="G167" s="100">
        <v>0</v>
      </c>
      <c r="H167" s="100">
        <v>0</v>
      </c>
      <c r="I167" s="100">
        <v>0</v>
      </c>
      <c r="J167" s="100">
        <v>0</v>
      </c>
      <c r="K167" s="100">
        <v>0</v>
      </c>
      <c r="L167" s="100">
        <v>0</v>
      </c>
      <c r="M167" s="100">
        <v>0</v>
      </c>
      <c r="N167" s="100">
        <v>0</v>
      </c>
      <c r="O167" s="100">
        <v>0</v>
      </c>
      <c r="P167" s="82"/>
    </row>
    <row r="168" spans="1:18" s="83" customFormat="1" ht="19.5" customHeight="1" thickBot="1" x14ac:dyDescent="0.35">
      <c r="A168" s="94"/>
      <c r="B168" s="95" t="s">
        <v>469</v>
      </c>
      <c r="D168" s="118">
        <f t="shared" ref="D168:O168" si="25">SUM(D91:D167)-D98-D124-D108-D145-D151-D155-D161-D165</f>
        <v>13389.013375980197</v>
      </c>
      <c r="E168" s="118">
        <f t="shared" si="25"/>
        <v>26526.343714403632</v>
      </c>
      <c r="F168" s="118">
        <f t="shared" si="25"/>
        <v>41420.480718118051</v>
      </c>
      <c r="G168" s="118">
        <f t="shared" si="25"/>
        <v>54935.229950474597</v>
      </c>
      <c r="H168" s="118">
        <f t="shared" si="25"/>
        <v>68341.153000412727</v>
      </c>
      <c r="I168" s="118">
        <f t="shared" si="25"/>
        <v>81741.124960792353</v>
      </c>
      <c r="J168" s="118">
        <f t="shared" si="25"/>
        <v>95305.668906314531</v>
      </c>
      <c r="K168" s="118">
        <f t="shared" si="25"/>
        <v>108868.18834089969</v>
      </c>
      <c r="L168" s="118">
        <f t="shared" si="25"/>
        <v>122475.9037680562</v>
      </c>
      <c r="M168" s="118">
        <f t="shared" si="25"/>
        <v>136108.05581510527</v>
      </c>
      <c r="N168" s="118">
        <f t="shared" si="25"/>
        <v>149891.25047049113</v>
      </c>
      <c r="O168" s="118">
        <f t="shared" si="25"/>
        <v>163663.4014733801</v>
      </c>
      <c r="P168" s="82"/>
      <c r="Q168" s="83" t="e">
        <f>#REF!-997998</f>
        <v>#REF!</v>
      </c>
    </row>
    <row r="169" spans="1:18" s="83" customFormat="1" ht="13" thickTop="1" thickBot="1" x14ac:dyDescent="0.35">
      <c r="A169" s="94"/>
      <c r="C169" s="99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16"/>
      <c r="P169" s="82"/>
    </row>
    <row r="170" spans="1:18" s="119" customFormat="1" ht="12.5" thickBot="1" x14ac:dyDescent="0.35">
      <c r="B170" s="96" t="s">
        <v>470</v>
      </c>
      <c r="C170" s="100"/>
      <c r="D170" s="100">
        <f>+'[1]12-31-15 CIAC Amort Exp_PerAR'!D50</f>
        <v>-3221.04</v>
      </c>
      <c r="E170" s="100">
        <f>+'[1]12-31-15 CIAC Amort Exp_PerAR'!E50</f>
        <v>-6442.08</v>
      </c>
      <c r="F170" s="100">
        <f>+'[1]12-31-15 CIAC Amort Exp_PerAR'!F50</f>
        <v>-9663.1200000000008</v>
      </c>
      <c r="G170" s="100">
        <f>+'[1]12-31-15 CIAC Amort Exp_PerAR'!G50</f>
        <v>-12884.16</v>
      </c>
      <c r="H170" s="100">
        <f>+'[1]12-31-15 CIAC Amort Exp_PerAR'!H50</f>
        <v>-16105.2</v>
      </c>
      <c r="I170" s="100">
        <f>+'[1]12-31-15 CIAC Amort Exp_PerAR'!I50</f>
        <v>-19326.240000000002</v>
      </c>
      <c r="J170" s="100">
        <f>+'[1]12-31-15 CIAC Amort Exp_PerAR'!J50</f>
        <v>-22547.279999999995</v>
      </c>
      <c r="K170" s="100">
        <f>+'[1]12-31-15 CIAC Amort Exp_PerAR'!K50</f>
        <v>-25768.32</v>
      </c>
      <c r="L170" s="100">
        <f>+'[1]12-31-15 CIAC Amort Exp_PerAR'!L50</f>
        <v>-28989.360000000004</v>
      </c>
      <c r="M170" s="100">
        <f>+'[1]12-31-15 CIAC Amort Exp_PerAR'!M50</f>
        <v>-32210.400000000001</v>
      </c>
      <c r="N170" s="100">
        <f>+'[1]12-31-15 CIAC Amort Exp_PerAR'!N50</f>
        <v>-35431.440000000002</v>
      </c>
      <c r="O170" s="100">
        <f>+'[1]12-31-15 CIAC Amort Exp_PerAR'!O50</f>
        <v>-38652.480000000003</v>
      </c>
      <c r="P170" s="121"/>
      <c r="R170" s="122"/>
    </row>
    <row r="171" spans="1:18" s="83" customFormat="1" x14ac:dyDescent="0.3">
      <c r="A171" s="94"/>
      <c r="C171" s="99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82"/>
    </row>
    <row r="172" spans="1:18" s="124" customFormat="1" x14ac:dyDescent="0.3">
      <c r="A172" s="123" t="s">
        <v>411</v>
      </c>
      <c r="B172" s="124" t="s">
        <v>412</v>
      </c>
      <c r="C172" s="95"/>
      <c r="D172" s="96">
        <f>+D168+D170</f>
        <v>10167.973375980197</v>
      </c>
      <c r="E172" s="96">
        <f t="shared" ref="E172:O172" si="26">+E168+E170</f>
        <v>20084.263714403634</v>
      </c>
      <c r="F172" s="96">
        <f t="shared" si="26"/>
        <v>31757.360718118049</v>
      </c>
      <c r="G172" s="96">
        <f t="shared" si="26"/>
        <v>42051.069950474601</v>
      </c>
      <c r="H172" s="96">
        <f t="shared" si="26"/>
        <v>52235.95300041273</v>
      </c>
      <c r="I172" s="96">
        <f t="shared" si="26"/>
        <v>62414.884960792348</v>
      </c>
      <c r="J172" s="96">
        <f t="shared" si="26"/>
        <v>72758.388906314533</v>
      </c>
      <c r="K172" s="96">
        <f t="shared" si="26"/>
        <v>83099.868340899702</v>
      </c>
      <c r="L172" s="96">
        <f t="shared" si="26"/>
        <v>93486.543768056203</v>
      </c>
      <c r="M172" s="96">
        <f t="shared" si="26"/>
        <v>103897.65581510527</v>
      </c>
      <c r="N172" s="96">
        <f t="shared" si="26"/>
        <v>114459.81047049112</v>
      </c>
      <c r="O172" s="96">
        <f t="shared" si="26"/>
        <v>125010.92147338009</v>
      </c>
      <c r="P172" s="102"/>
    </row>
    <row r="173" spans="1:18" s="83" customFormat="1" x14ac:dyDescent="0.3">
      <c r="A173" s="94"/>
      <c r="C173" s="99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16"/>
      <c r="P173" s="82"/>
    </row>
    <row r="174" spans="1:18" s="107" customFormat="1" x14ac:dyDescent="0.3">
      <c r="A174" s="125"/>
      <c r="B174" s="95" t="s">
        <v>471</v>
      </c>
      <c r="C174" s="126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16">
        <f>O83+O168</f>
        <v>243226.76999999996</v>
      </c>
      <c r="P174" s="115"/>
    </row>
    <row r="175" spans="1:18" s="83" customFormat="1" x14ac:dyDescent="0.3">
      <c r="A175" s="94"/>
      <c r="C175" s="99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16"/>
      <c r="P175" s="82"/>
    </row>
    <row r="176" spans="1:18" s="83" customFormat="1" x14ac:dyDescent="0.3">
      <c r="A176" s="94"/>
      <c r="C176" s="99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16"/>
      <c r="P176" s="82"/>
    </row>
    <row r="177" spans="1:16" s="83" customFormat="1" x14ac:dyDescent="0.3">
      <c r="A177" s="94"/>
      <c r="C177" s="99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16"/>
      <c r="P177" s="82"/>
    </row>
    <row r="178" spans="1:16" s="83" customFormat="1" x14ac:dyDescent="0.3">
      <c r="A178" s="94"/>
      <c r="C178" s="99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16"/>
      <c r="P178" s="82"/>
    </row>
    <row r="179" spans="1:16" s="83" customFormat="1" x14ac:dyDescent="0.3">
      <c r="A179" s="94"/>
      <c r="C179" s="99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16"/>
      <c r="P179" s="82"/>
    </row>
    <row r="180" spans="1:16" s="83" customFormat="1" x14ac:dyDescent="0.3">
      <c r="A180" s="94"/>
      <c r="C180" s="99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16"/>
      <c r="P180" s="82"/>
    </row>
    <row r="181" spans="1:16" s="83" customFormat="1" x14ac:dyDescent="0.3">
      <c r="A181" s="94"/>
      <c r="C181" s="99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16"/>
      <c r="P181" s="82"/>
    </row>
    <row r="182" spans="1:16" s="83" customFormat="1" x14ac:dyDescent="0.3">
      <c r="A182" s="94"/>
      <c r="C182" s="99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16"/>
      <c r="P182" s="82"/>
    </row>
    <row r="183" spans="1:16" s="83" customFormat="1" x14ac:dyDescent="0.3">
      <c r="A183" s="94"/>
      <c r="C183" s="99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16"/>
      <c r="P183" s="82"/>
    </row>
    <row r="184" spans="1:16" s="83" customFormat="1" x14ac:dyDescent="0.3">
      <c r="A184" s="94"/>
      <c r="C184" s="99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16"/>
      <c r="P184" s="82"/>
    </row>
    <row r="185" spans="1:16" s="83" customFormat="1" x14ac:dyDescent="0.3">
      <c r="A185" s="94"/>
      <c r="C185" s="99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16"/>
      <c r="P185" s="82"/>
    </row>
    <row r="186" spans="1:16" s="83" customFormat="1" x14ac:dyDescent="0.3">
      <c r="A186" s="94"/>
      <c r="C186" s="99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16"/>
      <c r="P186" s="82"/>
    </row>
    <row r="187" spans="1:16" s="83" customFormat="1" x14ac:dyDescent="0.3">
      <c r="A187" s="94"/>
      <c r="C187" s="99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16"/>
      <c r="P187" s="82"/>
    </row>
    <row r="188" spans="1:16" s="83" customFormat="1" x14ac:dyDescent="0.3">
      <c r="A188" s="94"/>
      <c r="C188" s="99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16"/>
      <c r="P188" s="82"/>
    </row>
    <row r="189" spans="1:16" s="83" customFormat="1" x14ac:dyDescent="0.3">
      <c r="A189" s="94"/>
      <c r="C189" s="99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16"/>
      <c r="P189" s="82"/>
    </row>
    <row r="190" spans="1:16" s="83" customFormat="1" x14ac:dyDescent="0.3">
      <c r="A190" s="94"/>
      <c r="C190" s="99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16"/>
      <c r="P190" s="82"/>
    </row>
    <row r="191" spans="1:16" s="83" customFormat="1" x14ac:dyDescent="0.3">
      <c r="A191" s="94"/>
      <c r="C191" s="99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16"/>
      <c r="P191" s="82"/>
    </row>
    <row r="192" spans="1:16" s="83" customFormat="1" x14ac:dyDescent="0.3">
      <c r="A192" s="94"/>
      <c r="C192" s="99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16"/>
      <c r="P192" s="82"/>
    </row>
    <row r="193" spans="1:16" s="83" customFormat="1" x14ac:dyDescent="0.3">
      <c r="A193" s="94"/>
      <c r="C193" s="99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16"/>
      <c r="P193" s="82"/>
    </row>
    <row r="194" spans="1:16" s="83" customFormat="1" x14ac:dyDescent="0.3">
      <c r="A194" s="94"/>
      <c r="C194" s="99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16"/>
      <c r="P194" s="8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7"/>
  <sheetViews>
    <sheetView workbookViewId="0"/>
  </sheetViews>
  <sheetFormatPr defaultColWidth="9.1796875" defaultRowHeight="12" x14ac:dyDescent="0.3"/>
  <cols>
    <col min="1" max="1" width="6" style="229" customWidth="1"/>
    <col min="2" max="2" width="33" style="84" customWidth="1"/>
    <col min="3" max="3" width="8.7265625" style="139" customWidth="1"/>
    <col min="4" max="7" width="9.7265625" style="140" customWidth="1"/>
    <col min="8" max="8" width="10.54296875" style="140" customWidth="1"/>
    <col min="9" max="13" width="9.7265625" style="140" customWidth="1"/>
    <col min="14" max="14" width="11" style="140" customWidth="1"/>
    <col min="15" max="15" width="11.54296875" style="141" customWidth="1"/>
    <col min="16" max="16" width="13.7265625" style="197" customWidth="1"/>
    <col min="17" max="17" width="9.26953125" style="84" bestFit="1" customWidth="1"/>
    <col min="18" max="18" width="9.1796875" style="84"/>
    <col min="19" max="19" width="10.54296875" style="84" bestFit="1" customWidth="1"/>
    <col min="20" max="16384" width="9.1796875" style="84"/>
  </cols>
  <sheetData>
    <row r="1" spans="1:18" ht="12" customHeight="1" x14ac:dyDescent="0.3">
      <c r="B1" s="53" t="s">
        <v>267</v>
      </c>
      <c r="C1" s="79">
        <f>+[10]Macros!E29</f>
        <v>13853.9</v>
      </c>
      <c r="D1" s="361">
        <f>ROUND(+C1/C4,4)</f>
        <v>0.55420000000000003</v>
      </c>
      <c r="E1" s="81"/>
      <c r="F1" s="233" t="s">
        <v>555</v>
      </c>
      <c r="G1" s="234"/>
      <c r="H1" s="234"/>
      <c r="I1" s="234"/>
      <c r="J1" s="234"/>
      <c r="K1" s="235"/>
      <c r="L1" s="81"/>
      <c r="M1" s="81"/>
      <c r="N1" s="81"/>
      <c r="O1" s="81"/>
      <c r="P1" s="81"/>
      <c r="Q1" s="83"/>
      <c r="R1" s="83"/>
    </row>
    <row r="2" spans="1:18" ht="12" customHeight="1" x14ac:dyDescent="0.3">
      <c r="B2" s="53" t="s">
        <v>268</v>
      </c>
      <c r="C2" s="79">
        <f>+[10]Macros!F29</f>
        <v>11145.7</v>
      </c>
      <c r="D2" s="361">
        <f>ROUND(+C2/C4,4)</f>
        <v>0.44579999999999997</v>
      </c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3"/>
      <c r="R2" s="83"/>
    </row>
    <row r="3" spans="1:18" ht="12" customHeight="1" x14ac:dyDescent="0.3">
      <c r="B3" s="53" t="s">
        <v>332</v>
      </c>
      <c r="C3" s="85"/>
      <c r="D3" s="86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3"/>
      <c r="R3" s="83"/>
    </row>
    <row r="4" spans="1:18" ht="12" customHeight="1" x14ac:dyDescent="0.3">
      <c r="B4" s="58" t="s">
        <v>269</v>
      </c>
      <c r="C4" s="87">
        <f>SUM(C1:C3)</f>
        <v>24999.599999999999</v>
      </c>
      <c r="D4" s="86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3"/>
      <c r="R4" s="83"/>
    </row>
    <row r="5" spans="1:18" ht="12" customHeight="1" x14ac:dyDescent="0.3">
      <c r="B5" s="81"/>
      <c r="C5" s="81"/>
      <c r="D5" s="239">
        <v>3</v>
      </c>
      <c r="E5" s="239">
        <v>4</v>
      </c>
      <c r="F5" s="239">
        <v>5</v>
      </c>
      <c r="G5" s="239">
        <v>6</v>
      </c>
      <c r="H5" s="239">
        <v>7</v>
      </c>
      <c r="I5" s="239">
        <v>8</v>
      </c>
      <c r="J5" s="239">
        <v>9</v>
      </c>
      <c r="K5" s="239">
        <v>10</v>
      </c>
      <c r="L5" s="239">
        <v>11</v>
      </c>
      <c r="M5" s="239">
        <v>12</v>
      </c>
      <c r="N5" s="239">
        <v>13</v>
      </c>
      <c r="O5" s="239">
        <v>14</v>
      </c>
      <c r="P5" s="81"/>
      <c r="Q5" s="83"/>
      <c r="R5" s="83"/>
    </row>
    <row r="6" spans="1:18" s="82" customFormat="1" ht="24.75" customHeight="1" x14ac:dyDescent="0.3">
      <c r="A6" s="240"/>
      <c r="B6" s="89" t="s">
        <v>1</v>
      </c>
      <c r="C6" s="89" t="s">
        <v>334</v>
      </c>
      <c r="D6" s="90" t="s">
        <v>335</v>
      </c>
      <c r="E6" s="90" t="s">
        <v>336</v>
      </c>
      <c r="F6" s="90" t="s">
        <v>337</v>
      </c>
      <c r="G6" s="90" t="s">
        <v>338</v>
      </c>
      <c r="H6" s="90" t="s">
        <v>339</v>
      </c>
      <c r="I6" s="90" t="s">
        <v>340</v>
      </c>
      <c r="J6" s="90" t="s">
        <v>341</v>
      </c>
      <c r="K6" s="90" t="s">
        <v>342</v>
      </c>
      <c r="L6" s="90" t="s">
        <v>343</v>
      </c>
      <c r="M6" s="90" t="s">
        <v>344</v>
      </c>
      <c r="N6" s="90" t="s">
        <v>345</v>
      </c>
      <c r="O6" s="91" t="s">
        <v>346</v>
      </c>
      <c r="P6" s="185">
        <v>42369</v>
      </c>
      <c r="Q6" s="92"/>
      <c r="R6" s="93"/>
    </row>
    <row r="7" spans="1:18" s="83" customFormat="1" x14ac:dyDescent="0.3">
      <c r="A7" s="125"/>
      <c r="C7" s="95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116"/>
      <c r="P7" s="110"/>
    </row>
    <row r="8" spans="1:18" s="83" customFormat="1" x14ac:dyDescent="0.3">
      <c r="A8" s="125">
        <v>6445</v>
      </c>
      <c r="B8" s="83" t="s">
        <v>347</v>
      </c>
      <c r="C8" s="97" t="s">
        <v>348</v>
      </c>
      <c r="D8" s="98">
        <f>IFERROR(VLOOKUP($A8,'[10]P&amp;L Per TB'!$B$4:Q$379,D$5,FALSE),0)</f>
        <v>0</v>
      </c>
      <c r="E8" s="98">
        <f>IFERROR(VLOOKUP($A8,'[10]P&amp;L Per TB'!$B$4:R$379,E$5,FALSE),0)</f>
        <v>0</v>
      </c>
      <c r="F8" s="98">
        <f>IFERROR(VLOOKUP($A8,'[10]P&amp;L Per TB'!$B$4:S$379,F$5,FALSE),0)</f>
        <v>0</v>
      </c>
      <c r="G8" s="98">
        <f>IFERROR(VLOOKUP($A8,'[10]P&amp;L Per TB'!$B$4:T$379,G$5,FALSE),0)</f>
        <v>0</v>
      </c>
      <c r="H8" s="98">
        <f>IFERROR(VLOOKUP($A8,'[10]P&amp;L Per TB'!$B$4:U$379,H$5,FALSE),0)</f>
        <v>0</v>
      </c>
      <c r="I8" s="98">
        <f>IFERROR(VLOOKUP($A8,'[10]P&amp;L Per TB'!$B$4:V$379,I$5,FALSE),0)</f>
        <v>0</v>
      </c>
      <c r="J8" s="98">
        <f>IFERROR(VLOOKUP($A8,'[10]P&amp;L Per TB'!$B$4:W$379,J$5,FALSE),0)</f>
        <v>0</v>
      </c>
      <c r="K8" s="98">
        <f>IFERROR(VLOOKUP($A8,'[10]P&amp;L Per TB'!$B$4:X$379,K$5,FALSE),0)</f>
        <v>0</v>
      </c>
      <c r="L8" s="98">
        <f>IFERROR(VLOOKUP($A8,'[10]P&amp;L Per TB'!$B$4:Y$379,L$5,FALSE),0)</f>
        <v>0</v>
      </c>
      <c r="M8" s="98">
        <f>IFERROR(VLOOKUP($A8,'[10]P&amp;L Per TB'!$B$4:Z$379,M$5,FALSE),0)</f>
        <v>0</v>
      </c>
      <c r="N8" s="98">
        <f>IFERROR(VLOOKUP($A8,'[10]P&amp;L Per TB'!$B$4:AA$379,N$5,FALSE),0)</f>
        <v>0</v>
      </c>
      <c r="O8" s="98">
        <f>IFERROR(VLOOKUP($A8,'[10]P&amp;L Per TB'!$B$4:AB$379,O$5,FALSE),0)</f>
        <v>0</v>
      </c>
      <c r="P8" s="116">
        <f>SUM(D8:O8)</f>
        <v>0</v>
      </c>
    </row>
    <row r="9" spans="1:18" s="83" customFormat="1" x14ac:dyDescent="0.3">
      <c r="A9" s="125">
        <v>6450</v>
      </c>
      <c r="B9" s="83" t="s">
        <v>350</v>
      </c>
      <c r="C9" s="99"/>
      <c r="D9" s="98">
        <f>IFERROR(VLOOKUP($A9,'[10]P&amp;L Per TB'!$B$4:Q$379,D$5,FALSE),0)</f>
        <v>306.48</v>
      </c>
      <c r="E9" s="98">
        <f>IFERROR(VLOOKUP($A9,'[10]P&amp;L Per TB'!$B$4:R$379,E$5,FALSE),0)</f>
        <v>306.48</v>
      </c>
      <c r="F9" s="98">
        <f>IFERROR(VLOOKUP($A9,'[10]P&amp;L Per TB'!$B$4:S$379,F$5,FALSE),0)</f>
        <v>306.46999999999991</v>
      </c>
      <c r="G9" s="98">
        <f>IFERROR(VLOOKUP($A9,'[10]P&amp;L Per TB'!$B$4:T$379,G$5,FALSE),0)</f>
        <v>306.47000000000014</v>
      </c>
      <c r="H9" s="98">
        <f>IFERROR(VLOOKUP($A9,'[10]P&amp;L Per TB'!$B$4:U$379,H$5,FALSE),0)</f>
        <v>306.4699999999998</v>
      </c>
      <c r="I9" s="98">
        <f>IFERROR(VLOOKUP($A9,'[10]P&amp;L Per TB'!$B$4:V$379,I$5,FALSE),0)</f>
        <v>306.47000000000003</v>
      </c>
      <c r="J9" s="98">
        <f>IFERROR(VLOOKUP($A9,'[10]P&amp;L Per TB'!$B$4:W$379,J$5,FALSE),0)</f>
        <v>306.47000000000003</v>
      </c>
      <c r="K9" s="98">
        <f>IFERROR(VLOOKUP($A9,'[10]P&amp;L Per TB'!$B$4:X$379,K$5,FALSE),0)</f>
        <v>306.47000000000025</v>
      </c>
      <c r="L9" s="98">
        <f>IFERROR(VLOOKUP($A9,'[10]P&amp;L Per TB'!$B$4:Y$379,L$5,FALSE),0)</f>
        <v>306.4699999999998</v>
      </c>
      <c r="M9" s="98">
        <f>IFERROR(VLOOKUP($A9,'[10]P&amp;L Per TB'!$B$4:Z$379,M$5,FALSE),0)</f>
        <v>306.46000000000004</v>
      </c>
      <c r="N9" s="98">
        <f>IFERROR(VLOOKUP($A9,'[10]P&amp;L Per TB'!$B$4:AA$379,N$5,FALSE),0)</f>
        <v>306.46000000000004</v>
      </c>
      <c r="O9" s="98">
        <f>IFERROR(VLOOKUP($A9,'[10]P&amp;L Per TB'!$B$4:AB$379,O$5,FALSE),0)</f>
        <v>306.46000000000004</v>
      </c>
      <c r="P9" s="116">
        <f>SUM(D9:O9)</f>
        <v>3677.63</v>
      </c>
    </row>
    <row r="10" spans="1:18" s="83" customFormat="1" x14ac:dyDescent="0.3">
      <c r="A10" s="125"/>
      <c r="C10" s="99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16"/>
      <c r="P10" s="116"/>
    </row>
    <row r="11" spans="1:18" s="83" customFormat="1" x14ac:dyDescent="0.3">
      <c r="A11" s="125">
        <v>6455</v>
      </c>
      <c r="B11" s="83" t="s">
        <v>351</v>
      </c>
      <c r="C11" s="99"/>
      <c r="D11" s="98">
        <f>IFERROR(VLOOKUP($A11,'[10]P&amp;L Per TB'!$B$4:Q$379,D$5,FALSE),0)</f>
        <v>610.69000000000005</v>
      </c>
      <c r="E11" s="98">
        <f>IFERROR(VLOOKUP($A11,'[10]P&amp;L Per TB'!$B$4:R$379,E$5,FALSE),0)</f>
        <v>610.69000000000005</v>
      </c>
      <c r="F11" s="98">
        <f>IFERROR(VLOOKUP($A11,'[10]P&amp;L Per TB'!$B$4:S$379,F$5,FALSE),0)</f>
        <v>610.68999999999983</v>
      </c>
      <c r="G11" s="98">
        <f>IFERROR(VLOOKUP($A11,'[10]P&amp;L Per TB'!$B$4:T$379,G$5,FALSE),0)</f>
        <v>610.69000000000028</v>
      </c>
      <c r="H11" s="98">
        <f>IFERROR(VLOOKUP($A11,'[10]P&amp;L Per TB'!$B$4:U$379,H$5,FALSE),0)</f>
        <v>610.6899999999996</v>
      </c>
      <c r="I11" s="98">
        <f>IFERROR(VLOOKUP($A11,'[10]P&amp;L Per TB'!$B$4:V$379,I$5,FALSE),0)</f>
        <v>610.69000000000005</v>
      </c>
      <c r="J11" s="98">
        <f>IFERROR(VLOOKUP($A11,'[10]P&amp;L Per TB'!$B$4:W$379,J$5,FALSE),0)</f>
        <v>610.69000000000005</v>
      </c>
      <c r="K11" s="98">
        <f>IFERROR(VLOOKUP($A11,'[10]P&amp;L Per TB'!$B$4:X$379,K$5,FALSE),0)</f>
        <v>171643.69</v>
      </c>
      <c r="L11" s="98">
        <f>IFERROR(VLOOKUP($A11,'[10]P&amp;L Per TB'!$B$4:Y$379,L$5,FALSE),0)</f>
        <v>610.69000000000233</v>
      </c>
      <c r="M11" s="98">
        <f>IFERROR(VLOOKUP($A11,'[10]P&amp;L Per TB'!$B$4:Z$379,M$5,FALSE),0)</f>
        <v>610.69000000000233</v>
      </c>
      <c r="N11" s="98">
        <f>IFERROR(VLOOKUP($A11,'[10]P&amp;L Per TB'!$B$4:AA$379,N$5,FALSE),0)</f>
        <v>610.69000000000233</v>
      </c>
      <c r="O11" s="98">
        <f>IFERROR(VLOOKUP($A11,'[10]P&amp;L Per TB'!$B$4:AB$379,O$5,FALSE),0)</f>
        <v>610.69000000000233</v>
      </c>
      <c r="P11" s="116">
        <f>SUM(D11:O11)</f>
        <v>178361.28</v>
      </c>
    </row>
    <row r="12" spans="1:18" s="83" customFormat="1" x14ac:dyDescent="0.3">
      <c r="A12" s="125"/>
      <c r="C12" s="99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16"/>
      <c r="P12" s="116"/>
    </row>
    <row r="13" spans="1:18" s="83" customFormat="1" x14ac:dyDescent="0.3">
      <c r="A13" s="125">
        <v>6485</v>
      </c>
      <c r="B13" s="83" t="s">
        <v>352</v>
      </c>
      <c r="C13" s="97" t="s">
        <v>353</v>
      </c>
      <c r="D13" s="98">
        <f>IFERROR(VLOOKUP($A13,'[10]P&amp;L Per TB'!$B$4:Q$379,D$5,FALSE),0)</f>
        <v>2308.7600000000002</v>
      </c>
      <c r="E13" s="98">
        <f>IFERROR(VLOOKUP($A13,'[10]P&amp;L Per TB'!$B$4:R$379,E$5,FALSE),0)</f>
        <v>2308.7600000000002</v>
      </c>
      <c r="F13" s="98">
        <f>IFERROR(VLOOKUP($A13,'[10]P&amp;L Per TB'!$B$4:S$379,F$5,FALSE),0)</f>
        <v>2308.7599999999993</v>
      </c>
      <c r="G13" s="98">
        <f>IFERROR(VLOOKUP($A13,'[10]P&amp;L Per TB'!$B$4:T$379,G$5,FALSE),0)</f>
        <v>2308.7600000000011</v>
      </c>
      <c r="H13" s="98">
        <f>IFERROR(VLOOKUP($A13,'[10]P&amp;L Per TB'!$B$4:U$379,H$5,FALSE),0)</f>
        <v>2308.7599999999984</v>
      </c>
      <c r="I13" s="98">
        <f>IFERROR(VLOOKUP($A13,'[10]P&amp;L Per TB'!$B$4:V$379,I$5,FALSE),0)</f>
        <v>2308.7600000000002</v>
      </c>
      <c r="J13" s="98">
        <f>IFERROR(VLOOKUP($A13,'[10]P&amp;L Per TB'!$B$4:W$379,J$5,FALSE),0)</f>
        <v>2308.7600000000002</v>
      </c>
      <c r="K13" s="98">
        <f>IFERROR(VLOOKUP($A13,'[10]P&amp;L Per TB'!$B$4:X$379,K$5,FALSE),0)</f>
        <v>-8926.24</v>
      </c>
      <c r="L13" s="98">
        <f>IFERROR(VLOOKUP($A13,'[10]P&amp;L Per TB'!$B$4:Y$379,L$5,FALSE),0)</f>
        <v>2334.4600000000009</v>
      </c>
      <c r="M13" s="98">
        <f>IFERROR(VLOOKUP($A13,'[10]P&amp;L Per TB'!$B$4:Z$379,M$5,FALSE),0)</f>
        <v>2334.4599999999991</v>
      </c>
      <c r="N13" s="98">
        <f>IFERROR(VLOOKUP($A13,'[10]P&amp;L Per TB'!$B$4:AA$379,N$5,FALSE),0)</f>
        <v>2334.4599999999991</v>
      </c>
      <c r="O13" s="98">
        <f>IFERROR(VLOOKUP($A13,'[10]P&amp;L Per TB'!$B$4:AB$379,O$5,FALSE),0)</f>
        <v>2334.4599999999991</v>
      </c>
      <c r="P13" s="116">
        <f>SUM(D13:O13)</f>
        <v>16572.919999999998</v>
      </c>
    </row>
    <row r="14" spans="1:18" s="83" customFormat="1" x14ac:dyDescent="0.3">
      <c r="A14" s="125"/>
      <c r="C14" s="99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16"/>
      <c r="P14" s="116"/>
    </row>
    <row r="15" spans="1:18" s="83" customFormat="1" x14ac:dyDescent="0.3">
      <c r="A15" s="125">
        <v>6490</v>
      </c>
      <c r="B15" s="83" t="s">
        <v>354</v>
      </c>
      <c r="C15" s="99">
        <v>0</v>
      </c>
      <c r="D15" s="98">
        <f>IFERROR(VLOOKUP($A15,'[10]P&amp;L Per TB'!$B$4:Q$379,D$5,FALSE),0)</f>
        <v>287.98</v>
      </c>
      <c r="E15" s="98">
        <f>IFERROR(VLOOKUP($A15,'[10]P&amp;L Per TB'!$B$4:R$379,E$5,FALSE),0)</f>
        <v>287.98</v>
      </c>
      <c r="F15" s="98">
        <f>IFERROR(VLOOKUP($A15,'[10]P&amp;L Per TB'!$B$4:S$379,F$5,FALSE),0)</f>
        <v>287.98</v>
      </c>
      <c r="G15" s="98">
        <f>IFERROR(VLOOKUP($A15,'[10]P&amp;L Per TB'!$B$4:T$379,G$5,FALSE),0)</f>
        <v>287.98</v>
      </c>
      <c r="H15" s="98">
        <f>IFERROR(VLOOKUP($A15,'[10]P&amp;L Per TB'!$B$4:U$379,H$5,FALSE),0)</f>
        <v>287.98</v>
      </c>
      <c r="I15" s="98">
        <f>IFERROR(VLOOKUP($A15,'[10]P&amp;L Per TB'!$B$4:V$379,I$5,FALSE),0)</f>
        <v>287.98</v>
      </c>
      <c r="J15" s="98">
        <f>IFERROR(VLOOKUP($A15,'[10]P&amp;L Per TB'!$B$4:W$379,J$5,FALSE),0)</f>
        <v>287.97999999999979</v>
      </c>
      <c r="K15" s="98">
        <f>IFERROR(VLOOKUP($A15,'[10]P&amp;L Per TB'!$B$4:X$379,K$5,FALSE),0)</f>
        <v>287.98000000000025</v>
      </c>
      <c r="L15" s="98">
        <f>IFERROR(VLOOKUP($A15,'[10]P&amp;L Per TB'!$B$4:Y$379,L$5,FALSE),0)</f>
        <v>287.98</v>
      </c>
      <c r="M15" s="98">
        <f>IFERROR(VLOOKUP($A15,'[10]P&amp;L Per TB'!$B$4:Z$379,M$5,FALSE),0)</f>
        <v>287.98</v>
      </c>
      <c r="N15" s="98">
        <f>IFERROR(VLOOKUP($A15,'[10]P&amp;L Per TB'!$B$4:AA$379,N$5,FALSE),0)</f>
        <v>287.98</v>
      </c>
      <c r="O15" s="98">
        <f>IFERROR(VLOOKUP($A15,'[10]P&amp;L Per TB'!$B$4:AB$379,O$5,FALSE),0)</f>
        <v>287.98</v>
      </c>
      <c r="P15" s="116">
        <f>SUM(D15:O15)</f>
        <v>3455.76</v>
      </c>
    </row>
    <row r="16" spans="1:18" s="83" customFormat="1" x14ac:dyDescent="0.3">
      <c r="A16" s="125"/>
      <c r="C16" s="99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16"/>
    </row>
    <row r="17" spans="1:16" s="83" customFormat="1" x14ac:dyDescent="0.3">
      <c r="A17" s="125">
        <v>6495</v>
      </c>
      <c r="B17" s="83" t="s">
        <v>355</v>
      </c>
      <c r="C17" s="99"/>
      <c r="D17" s="98">
        <f>IFERROR(VLOOKUP($A17,'[10]P&amp;L Per TB'!$B$4:Q$379,D$5,FALSE),0)</f>
        <v>22.24</v>
      </c>
      <c r="E17" s="98">
        <f>IFERROR(VLOOKUP($A17,'[10]P&amp;L Per TB'!$B$4:R$379,E$5,FALSE),0)</f>
        <v>22.24</v>
      </c>
      <c r="F17" s="98">
        <f>IFERROR(VLOOKUP($A17,'[10]P&amp;L Per TB'!$B$4:S$379,F$5,FALSE),0)</f>
        <v>22.240000000000002</v>
      </c>
      <c r="G17" s="98">
        <f>IFERROR(VLOOKUP($A17,'[10]P&amp;L Per TB'!$B$4:T$379,G$5,FALSE),0)</f>
        <v>22.239999999999995</v>
      </c>
      <c r="H17" s="98">
        <f>IFERROR(VLOOKUP($A17,'[10]P&amp;L Per TB'!$B$4:U$379,H$5,FALSE),0)</f>
        <v>22.240000000000009</v>
      </c>
      <c r="I17" s="98">
        <f>IFERROR(VLOOKUP($A17,'[10]P&amp;L Per TB'!$B$4:V$379,I$5,FALSE),0)</f>
        <v>22.239999999999995</v>
      </c>
      <c r="J17" s="98">
        <f>IFERROR(VLOOKUP($A17,'[10]P&amp;L Per TB'!$B$4:W$379,J$5,FALSE),0)</f>
        <v>22.240000000000009</v>
      </c>
      <c r="K17" s="98">
        <f>IFERROR(VLOOKUP($A17,'[10]P&amp;L Per TB'!$B$4:X$379,K$5,FALSE),0)</f>
        <v>22.239999999999981</v>
      </c>
      <c r="L17" s="98">
        <f>IFERROR(VLOOKUP($A17,'[10]P&amp;L Per TB'!$B$4:Y$379,L$5,FALSE),0)</f>
        <v>22.240000000000009</v>
      </c>
      <c r="M17" s="98">
        <f>IFERROR(VLOOKUP($A17,'[10]P&amp;L Per TB'!$B$4:Z$379,M$5,FALSE),0)</f>
        <v>22.240000000000009</v>
      </c>
      <c r="N17" s="98">
        <f>IFERROR(VLOOKUP($A17,'[10]P&amp;L Per TB'!$B$4:AA$379,N$5,FALSE),0)</f>
        <v>22.239999999999981</v>
      </c>
      <c r="O17" s="98">
        <f>IFERROR(VLOOKUP($A17,'[10]P&amp;L Per TB'!$B$4:AB$379,O$5,FALSE),0)</f>
        <v>22.240000000000009</v>
      </c>
      <c r="P17" s="116">
        <f>SUM(D17:O17)</f>
        <v>266.88</v>
      </c>
    </row>
    <row r="18" spans="1:16" s="83" customFormat="1" x14ac:dyDescent="0.3">
      <c r="A18" s="125"/>
      <c r="C18" s="99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16"/>
    </row>
    <row r="19" spans="1:16" s="83" customFormat="1" x14ac:dyDescent="0.3">
      <c r="A19" s="125">
        <v>6500</v>
      </c>
      <c r="B19" s="83" t="s">
        <v>356</v>
      </c>
      <c r="C19" s="99"/>
      <c r="D19" s="98">
        <f>IFERROR(VLOOKUP($A19,'[10]P&amp;L Per TB'!$B$4:Q$379,D$5,FALSE),0)</f>
        <v>13.74</v>
      </c>
      <c r="E19" s="98">
        <f>IFERROR(VLOOKUP($A19,'[10]P&amp;L Per TB'!$B$4:R$379,E$5,FALSE),0)</f>
        <v>16.100000000000001</v>
      </c>
      <c r="F19" s="98">
        <f>IFERROR(VLOOKUP($A19,'[10]P&amp;L Per TB'!$B$4:S$379,F$5,FALSE),0)</f>
        <v>16.099999999999998</v>
      </c>
      <c r="G19" s="98">
        <f>IFERROR(VLOOKUP($A19,'[10]P&amp;L Per TB'!$B$4:T$379,G$5,FALSE),0)</f>
        <v>16.100000000000001</v>
      </c>
      <c r="H19" s="98">
        <f>IFERROR(VLOOKUP($A19,'[10]P&amp;L Per TB'!$B$4:U$379,H$5,FALSE),0)</f>
        <v>16.100000000000001</v>
      </c>
      <c r="I19" s="98">
        <f>IFERROR(VLOOKUP($A19,'[10]P&amp;L Per TB'!$B$4:V$379,I$5,FALSE),0)</f>
        <v>16.099999999999994</v>
      </c>
      <c r="J19" s="98">
        <f>IFERROR(VLOOKUP($A19,'[10]P&amp;L Per TB'!$B$4:W$379,J$5,FALSE),0)</f>
        <v>16.100000000000009</v>
      </c>
      <c r="K19" s="98">
        <f>IFERROR(VLOOKUP($A19,'[10]P&amp;L Per TB'!$B$4:X$379,K$5,FALSE),0)</f>
        <v>2452.77</v>
      </c>
      <c r="L19" s="98">
        <f>IFERROR(VLOOKUP($A19,'[10]P&amp;L Per TB'!$B$4:Y$379,L$5,FALSE),0)</f>
        <v>97.559999999999945</v>
      </c>
      <c r="M19" s="98">
        <f>IFERROR(VLOOKUP($A19,'[10]P&amp;L Per TB'!$B$4:Z$379,M$5,FALSE),0)</f>
        <v>97.559999999999945</v>
      </c>
      <c r="N19" s="98">
        <f>IFERROR(VLOOKUP($A19,'[10]P&amp;L Per TB'!$B$4:AA$379,N$5,FALSE),0)</f>
        <v>97.559999999999945</v>
      </c>
      <c r="O19" s="98">
        <f>IFERROR(VLOOKUP($A19,'[10]P&amp;L Per TB'!$B$4:AB$379,O$5,FALSE),0)</f>
        <v>97.559999999999945</v>
      </c>
      <c r="P19" s="116">
        <f>SUM(D19:O19)</f>
        <v>2953.35</v>
      </c>
    </row>
    <row r="20" spans="1:16" s="83" customFormat="1" x14ac:dyDescent="0.3">
      <c r="A20" s="125"/>
      <c r="C20" s="99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16"/>
      <c r="P20" s="116"/>
    </row>
    <row r="21" spans="1:16" s="83" customFormat="1" x14ac:dyDescent="0.3">
      <c r="A21" s="125">
        <v>6505</v>
      </c>
      <c r="B21" s="83" t="s">
        <v>357</v>
      </c>
      <c r="C21" s="97" t="s">
        <v>358</v>
      </c>
      <c r="D21" s="98">
        <f>IFERROR(VLOOKUP($A21,'[10]P&amp;L Per TB'!$B$4:Q$379,D$5,FALSE),0)</f>
        <v>524.04999999999995</v>
      </c>
      <c r="E21" s="98">
        <f>IFERROR(VLOOKUP($A21,'[10]P&amp;L Per TB'!$B$4:R$379,E$5,FALSE),0)</f>
        <v>524.04999999999995</v>
      </c>
      <c r="F21" s="98">
        <f>IFERROR(VLOOKUP($A21,'[10]P&amp;L Per TB'!$B$4:S$379,F$5,FALSE),0)</f>
        <v>524.05000000000018</v>
      </c>
      <c r="G21" s="98">
        <f>IFERROR(VLOOKUP($A21,'[10]P&amp;L Per TB'!$B$4:T$379,G$5,FALSE),0)</f>
        <v>524.04999999999973</v>
      </c>
      <c r="H21" s="98">
        <f>IFERROR(VLOOKUP($A21,'[10]P&amp;L Per TB'!$B$4:U$379,H$5,FALSE),0)</f>
        <v>524.05000000000018</v>
      </c>
      <c r="I21" s="98">
        <f>IFERROR(VLOOKUP($A21,'[10]P&amp;L Per TB'!$B$4:V$379,I$5,FALSE),0)</f>
        <v>548.80999999999995</v>
      </c>
      <c r="J21" s="98">
        <f>IFERROR(VLOOKUP($A21,'[10]P&amp;L Per TB'!$B$4:W$379,J$5,FALSE),0)</f>
        <v>548.80999999999995</v>
      </c>
      <c r="K21" s="98">
        <f>IFERROR(VLOOKUP($A21,'[10]P&amp;L Per TB'!$B$4:X$379,K$5,FALSE),0)</f>
        <v>548.8100000000004</v>
      </c>
      <c r="L21" s="98">
        <f>IFERROR(VLOOKUP($A21,'[10]P&amp;L Per TB'!$B$4:Y$379,L$5,FALSE),0)</f>
        <v>548.80999999999949</v>
      </c>
      <c r="M21" s="98">
        <f>IFERROR(VLOOKUP($A21,'[10]P&amp;L Per TB'!$B$4:Z$379,M$5,FALSE),0)</f>
        <v>566.0600000000004</v>
      </c>
      <c r="N21" s="98">
        <f>IFERROR(VLOOKUP($A21,'[10]P&amp;L Per TB'!$B$4:AA$379,N$5,FALSE),0)</f>
        <v>566.05999999999949</v>
      </c>
      <c r="O21" s="98">
        <f>IFERROR(VLOOKUP($A21,'[10]P&amp;L Per TB'!$B$4:AB$379,O$5,FALSE),0)</f>
        <v>764.01000000000022</v>
      </c>
      <c r="P21" s="116">
        <f>SUM(D21:O21)</f>
        <v>6711.62</v>
      </c>
    </row>
    <row r="22" spans="1:16" s="83" customFormat="1" x14ac:dyDescent="0.3">
      <c r="A22" s="125">
        <v>6510</v>
      </c>
      <c r="B22" s="83" t="s">
        <v>359</v>
      </c>
      <c r="C22" s="97"/>
      <c r="D22" s="98">
        <f>IFERROR(VLOOKUP($A22,'[10]P&amp;L Per TB'!$B$4:Q$379,D$5,FALSE),0)</f>
        <v>13337.1</v>
      </c>
      <c r="E22" s="98">
        <f>IFERROR(VLOOKUP($A22,'[10]P&amp;L Per TB'!$B$4:R$379,E$5,FALSE),0)</f>
        <v>13348.74</v>
      </c>
      <c r="F22" s="98">
        <f>IFERROR(VLOOKUP($A22,'[10]P&amp;L Per TB'!$B$4:S$379,F$5,FALSE),0)</f>
        <v>13348.740000000002</v>
      </c>
      <c r="G22" s="98">
        <f>IFERROR(VLOOKUP($A22,'[10]P&amp;L Per TB'!$B$4:T$379,G$5,FALSE),0)</f>
        <v>13353.11</v>
      </c>
      <c r="H22" s="98">
        <f>IFERROR(VLOOKUP($A22,'[10]P&amp;L Per TB'!$B$4:U$379,H$5,FALSE),0)</f>
        <v>13356.649999999994</v>
      </c>
      <c r="I22" s="98">
        <f>IFERROR(VLOOKUP($A22,'[10]P&amp;L Per TB'!$B$4:V$379,I$5,FALSE),0)</f>
        <v>13353.949999999997</v>
      </c>
      <c r="J22" s="98">
        <f>IFERROR(VLOOKUP($A22,'[10]P&amp;L Per TB'!$B$4:W$379,J$5,FALSE),0)</f>
        <v>13353.950000000012</v>
      </c>
      <c r="K22" s="98">
        <f>IFERROR(VLOOKUP($A22,'[10]P&amp;L Per TB'!$B$4:X$379,K$5,FALSE),0)</f>
        <v>-17155.550000000003</v>
      </c>
      <c r="L22" s="98">
        <f>IFERROR(VLOOKUP($A22,'[10]P&amp;L Per TB'!$B$4:Y$379,L$5,FALSE),0)</f>
        <v>13396.059999999998</v>
      </c>
      <c r="M22" s="98">
        <f>IFERROR(VLOOKUP($A22,'[10]P&amp;L Per TB'!$B$4:Z$379,M$5,FALSE),0)</f>
        <v>13445</v>
      </c>
      <c r="N22" s="98">
        <f>IFERROR(VLOOKUP($A22,'[10]P&amp;L Per TB'!$B$4:AA$379,N$5,FALSE),0)</f>
        <v>13421.679999999993</v>
      </c>
      <c r="O22" s="98">
        <f>IFERROR(VLOOKUP($A22,'[10]P&amp;L Per TB'!$B$4:AB$379,O$5,FALSE),0)</f>
        <v>13421.680000000008</v>
      </c>
      <c r="P22" s="116">
        <f t="shared" ref="P22:P35" si="0">SUM(D22:O22)</f>
        <v>129981.11</v>
      </c>
    </row>
    <row r="23" spans="1:16" s="83" customFormat="1" x14ac:dyDescent="0.3">
      <c r="A23" s="125">
        <v>6570</v>
      </c>
      <c r="B23" s="83" t="s">
        <v>360</v>
      </c>
      <c r="C23" s="97"/>
      <c r="D23" s="98">
        <f>IFERROR(VLOOKUP($A23,'[10]P&amp;L Per TB'!$B$4:Q$379,D$5,FALSE),0)</f>
        <v>12.71</v>
      </c>
      <c r="E23" s="98">
        <f>IFERROR(VLOOKUP($A23,'[10]P&amp;L Per TB'!$B$4:R$379,E$5,FALSE),0)</f>
        <v>12.71</v>
      </c>
      <c r="F23" s="98">
        <f>IFERROR(VLOOKUP($A23,'[10]P&amp;L Per TB'!$B$4:S$379,F$5,FALSE),0)</f>
        <v>12.71</v>
      </c>
      <c r="G23" s="98">
        <f>IFERROR(VLOOKUP($A23,'[10]P&amp;L Per TB'!$B$4:T$379,G$5,FALSE),0)</f>
        <v>12.71</v>
      </c>
      <c r="H23" s="98">
        <f>IFERROR(VLOOKUP($A23,'[10]P&amp;L Per TB'!$B$4:U$379,H$5,FALSE),0)</f>
        <v>12.709999999999994</v>
      </c>
      <c r="I23" s="98">
        <f>IFERROR(VLOOKUP($A23,'[10]P&amp;L Per TB'!$B$4:V$379,I$5,FALSE),0)</f>
        <v>12.710000000000008</v>
      </c>
      <c r="J23" s="98">
        <f>IFERROR(VLOOKUP($A23,'[10]P&amp;L Per TB'!$B$4:W$379,J$5,FALSE),0)</f>
        <v>12.709999999999994</v>
      </c>
      <c r="K23" s="98">
        <f>IFERROR(VLOOKUP($A23,'[10]P&amp;L Per TB'!$B$4:X$379,K$5,FALSE),0)</f>
        <v>12.710000000000008</v>
      </c>
      <c r="L23" s="98">
        <f>IFERROR(VLOOKUP($A23,'[10]P&amp;L Per TB'!$B$4:Y$379,L$5,FALSE),0)</f>
        <v>12.709999999999994</v>
      </c>
      <c r="M23" s="98">
        <f>IFERROR(VLOOKUP($A23,'[10]P&amp;L Per TB'!$B$4:Z$379,M$5,FALSE),0)</f>
        <v>12.709999999999994</v>
      </c>
      <c r="N23" s="98">
        <f>IFERROR(VLOOKUP($A23,'[10]P&amp;L Per TB'!$B$4:AA$379,N$5,FALSE),0)</f>
        <v>12.710000000000008</v>
      </c>
      <c r="O23" s="98">
        <f>IFERROR(VLOOKUP($A23,'[10]P&amp;L Per TB'!$B$4:AB$379,O$5,FALSE),0)</f>
        <v>12.710000000000008</v>
      </c>
      <c r="P23" s="116">
        <f t="shared" si="0"/>
        <v>152.52000000000001</v>
      </c>
    </row>
    <row r="24" spans="1:16" s="83" customFormat="1" x14ac:dyDescent="0.3">
      <c r="A24" s="125">
        <v>6515</v>
      </c>
      <c r="B24" s="83" t="s">
        <v>361</v>
      </c>
      <c r="C24" s="97"/>
      <c r="D24" s="98">
        <f>IFERROR(VLOOKUP($A24,'[10]P&amp;L Per TB'!$B$4:Q$379,D$5,FALSE),0)</f>
        <v>275.82</v>
      </c>
      <c r="E24" s="98">
        <f>IFERROR(VLOOKUP($A24,'[10]P&amp;L Per TB'!$B$4:R$379,E$5,FALSE),0)</f>
        <v>275.82</v>
      </c>
      <c r="F24" s="98">
        <f>IFERROR(VLOOKUP($A24,'[10]P&amp;L Per TB'!$B$4:S$379,F$5,FALSE),0)</f>
        <v>275.82000000000005</v>
      </c>
      <c r="G24" s="98">
        <f>IFERROR(VLOOKUP($A24,'[10]P&amp;L Per TB'!$B$4:T$379,G$5,FALSE),0)</f>
        <v>275.81999999999994</v>
      </c>
      <c r="H24" s="98">
        <f>IFERROR(VLOOKUP($A24,'[10]P&amp;L Per TB'!$B$4:U$379,H$5,FALSE),0)</f>
        <v>275.81999999999994</v>
      </c>
      <c r="I24" s="98">
        <f>IFERROR(VLOOKUP($A24,'[10]P&amp;L Per TB'!$B$4:V$379,I$5,FALSE),0)</f>
        <v>275.82000000000016</v>
      </c>
      <c r="J24" s="98">
        <f>IFERROR(VLOOKUP($A24,'[10]P&amp;L Per TB'!$B$4:W$379,J$5,FALSE),0)</f>
        <v>275.81999999999994</v>
      </c>
      <c r="K24" s="98">
        <f>IFERROR(VLOOKUP($A24,'[10]P&amp;L Per TB'!$B$4:X$379,K$5,FALSE),0)</f>
        <v>275.81999999999994</v>
      </c>
      <c r="L24" s="98">
        <f>IFERROR(VLOOKUP($A24,'[10]P&amp;L Per TB'!$B$4:Y$379,L$5,FALSE),0)</f>
        <v>275.82000000000016</v>
      </c>
      <c r="M24" s="98">
        <f>IFERROR(VLOOKUP($A24,'[10]P&amp;L Per TB'!$B$4:Z$379,M$5,FALSE),0)</f>
        <v>275.81999999999971</v>
      </c>
      <c r="N24" s="98">
        <f>IFERROR(VLOOKUP($A24,'[10]P&amp;L Per TB'!$B$4:AA$379,N$5,FALSE),0)</f>
        <v>275.82000000000016</v>
      </c>
      <c r="O24" s="98">
        <f>IFERROR(VLOOKUP($A24,'[10]P&amp;L Per TB'!$B$4:AB$379,O$5,FALSE),0)</f>
        <v>275.82000000000016</v>
      </c>
      <c r="P24" s="116">
        <f t="shared" si="0"/>
        <v>3309.84</v>
      </c>
    </row>
    <row r="25" spans="1:16" s="83" customFormat="1" x14ac:dyDescent="0.3">
      <c r="A25" s="125"/>
      <c r="C25" s="99"/>
      <c r="D25" s="98">
        <f>IFERROR(VLOOKUP($A25,'[10]P&amp;L Per TB'!$B$4:Q$379,D$5,FALSE),0)</f>
        <v>0</v>
      </c>
      <c r="E25" s="98">
        <f>IFERROR(VLOOKUP($A25,'[10]P&amp;L Per TB'!$B$4:R$379,E$5,FALSE),0)</f>
        <v>0</v>
      </c>
      <c r="F25" s="98">
        <f>IFERROR(VLOOKUP($A25,'[10]P&amp;L Per TB'!$B$4:S$379,F$5,FALSE),0)</f>
        <v>0</v>
      </c>
      <c r="G25" s="98">
        <f>IFERROR(VLOOKUP($A25,'[10]P&amp;L Per TB'!$B$4:T$379,G$5,FALSE),0)</f>
        <v>0</v>
      </c>
      <c r="H25" s="98">
        <f>IFERROR(VLOOKUP($A25,'[10]P&amp;L Per TB'!$B$4:U$379,H$5,FALSE),0)</f>
        <v>0</v>
      </c>
      <c r="I25" s="98">
        <f>IFERROR(VLOOKUP($A25,'[10]P&amp;L Per TB'!$B$4:V$379,I$5,FALSE),0)</f>
        <v>0</v>
      </c>
      <c r="J25" s="98">
        <f>IFERROR(VLOOKUP($A25,'[10]P&amp;L Per TB'!$B$4:W$379,J$5,FALSE),0)</f>
        <v>0</v>
      </c>
      <c r="K25" s="98">
        <f>IFERROR(VLOOKUP($A25,'[10]P&amp;L Per TB'!$B$4:X$379,K$5,FALSE),0)</f>
        <v>0</v>
      </c>
      <c r="L25" s="98">
        <f>IFERROR(VLOOKUP($A25,'[10]P&amp;L Per TB'!$B$4:Y$379,L$5,FALSE),0)</f>
        <v>0</v>
      </c>
      <c r="M25" s="98">
        <f>IFERROR(VLOOKUP($A25,'[10]P&amp;L Per TB'!$B$4:Z$379,M$5,FALSE),0)</f>
        <v>0</v>
      </c>
      <c r="N25" s="98">
        <f>IFERROR(VLOOKUP($A25,'[10]P&amp;L Per TB'!$B$4:AA$379,N$5,FALSE),0)</f>
        <v>0</v>
      </c>
      <c r="O25" s="98">
        <f>IFERROR(VLOOKUP($A25,'[10]P&amp;L Per TB'!$B$4:AB$379,O$5,FALSE),0)</f>
        <v>0</v>
      </c>
      <c r="P25" s="116">
        <f t="shared" si="0"/>
        <v>0</v>
      </c>
    </row>
    <row r="26" spans="1:16" s="83" customFormat="1" x14ac:dyDescent="0.3">
      <c r="A26" s="125">
        <v>6460</v>
      </c>
      <c r="B26" s="83" t="s">
        <v>362</v>
      </c>
      <c r="C26" s="97" t="s">
        <v>363</v>
      </c>
      <c r="D26" s="98">
        <f>IFERROR(VLOOKUP($A26,'[10]P&amp;L Per TB'!$B$4:Q$379,D$5,FALSE),0)</f>
        <v>6963.18</v>
      </c>
      <c r="E26" s="98">
        <f>IFERROR(VLOOKUP($A26,'[10]P&amp;L Per TB'!$B$4:R$379,E$5,FALSE),0)</f>
        <v>6963.18</v>
      </c>
      <c r="F26" s="98">
        <f>IFERROR(VLOOKUP($A26,'[10]P&amp;L Per TB'!$B$4:S$379,F$5,FALSE),0)</f>
        <v>6955.91</v>
      </c>
      <c r="G26" s="98">
        <f>IFERROR(VLOOKUP($A26,'[10]P&amp;L Per TB'!$B$4:T$379,G$5,FALSE),0)</f>
        <v>6955.91</v>
      </c>
      <c r="H26" s="98">
        <f>IFERROR(VLOOKUP($A26,'[10]P&amp;L Per TB'!$B$4:U$379,H$5,FALSE),0)</f>
        <v>6962.3600000000006</v>
      </c>
      <c r="I26" s="98">
        <f>IFERROR(VLOOKUP($A26,'[10]P&amp;L Per TB'!$B$4:V$379,I$5,FALSE),0)</f>
        <v>6962.3600000000006</v>
      </c>
      <c r="J26" s="98">
        <f>IFERROR(VLOOKUP($A26,'[10]P&amp;L Per TB'!$B$4:W$379,J$5,FALSE),0)</f>
        <v>6962.3600000000006</v>
      </c>
      <c r="K26" s="98">
        <f>IFERROR(VLOOKUP($A26,'[10]P&amp;L Per TB'!$B$4:X$379,K$5,FALSE),0)</f>
        <v>6847.3600000000006</v>
      </c>
      <c r="L26" s="98">
        <f>IFERROR(VLOOKUP($A26,'[10]P&amp;L Per TB'!$B$4:Y$379,L$5,FALSE),0)</f>
        <v>6631.6199999999953</v>
      </c>
      <c r="M26" s="98">
        <f>IFERROR(VLOOKUP($A26,'[10]P&amp;L Per TB'!$B$4:Z$379,M$5,FALSE),0)</f>
        <v>6631.6200000000026</v>
      </c>
      <c r="N26" s="98">
        <f>IFERROR(VLOOKUP($A26,'[10]P&amp;L Per TB'!$B$4:AA$379,N$5,FALSE),0)</f>
        <v>6633.0099999999948</v>
      </c>
      <c r="O26" s="98">
        <f>IFERROR(VLOOKUP($A26,'[10]P&amp;L Per TB'!$B$4:AB$379,O$5,FALSE),0)</f>
        <v>6635.8500000000058</v>
      </c>
      <c r="P26" s="116">
        <f t="shared" si="0"/>
        <v>82104.72</v>
      </c>
    </row>
    <row r="27" spans="1:16" s="83" customFormat="1" x14ac:dyDescent="0.3">
      <c r="A27" s="125">
        <v>6520</v>
      </c>
      <c r="B27" s="83" t="s">
        <v>364</v>
      </c>
      <c r="C27" s="97" t="s">
        <v>365</v>
      </c>
      <c r="D27" s="98">
        <f>IFERROR(VLOOKUP($A27,'[10]P&amp;L Per TB'!$B$4:Q$379,D$5,FALSE),0)</f>
        <v>2527.11</v>
      </c>
      <c r="E27" s="98">
        <f>IFERROR(VLOOKUP($A27,'[10]P&amp;L Per TB'!$B$4:R$379,E$5,FALSE),0)</f>
        <v>2535.9699999999998</v>
      </c>
      <c r="F27" s="98">
        <f>IFERROR(VLOOKUP($A27,'[10]P&amp;L Per TB'!$B$4:S$379,F$5,FALSE),0)</f>
        <v>2528.1999999999998</v>
      </c>
      <c r="G27" s="98">
        <f>IFERROR(VLOOKUP($A27,'[10]P&amp;L Per TB'!$B$4:T$379,G$5,FALSE),0)</f>
        <v>2554.3400000000011</v>
      </c>
      <c r="H27" s="98">
        <f>IFERROR(VLOOKUP($A27,'[10]P&amp;L Per TB'!$B$4:U$379,H$5,FALSE),0)</f>
        <v>2545.8899999999994</v>
      </c>
      <c r="I27" s="98">
        <f>IFERROR(VLOOKUP($A27,'[10]P&amp;L Per TB'!$B$4:V$379,I$5,FALSE),0)</f>
        <v>2541.1399999999994</v>
      </c>
      <c r="J27" s="98">
        <f>IFERROR(VLOOKUP($A27,'[10]P&amp;L Per TB'!$B$4:W$379,J$5,FALSE),0)</f>
        <v>2547.7399999999998</v>
      </c>
      <c r="K27" s="98">
        <f>IFERROR(VLOOKUP($A27,'[10]P&amp;L Per TB'!$B$4:X$379,K$5,FALSE),0)</f>
        <v>2145.41</v>
      </c>
      <c r="L27" s="98">
        <f>IFERROR(VLOOKUP($A27,'[10]P&amp;L Per TB'!$B$4:Y$379,L$5,FALSE),0)</f>
        <v>2522.4599999999991</v>
      </c>
      <c r="M27" s="98">
        <f>IFERROR(VLOOKUP($A27,'[10]P&amp;L Per TB'!$B$4:Z$379,M$5,FALSE),0)</f>
        <v>2522.4600000000028</v>
      </c>
      <c r="N27" s="98">
        <f>IFERROR(VLOOKUP($A27,'[10]P&amp;L Per TB'!$B$4:AA$379,N$5,FALSE),0)</f>
        <v>2522.4599999999991</v>
      </c>
      <c r="O27" s="98">
        <f>IFERROR(VLOOKUP($A27,'[10]P&amp;L Per TB'!$B$4:AB$379,O$5,FALSE),0)</f>
        <v>2522.4599999999991</v>
      </c>
      <c r="P27" s="116">
        <f t="shared" si="0"/>
        <v>30015.64</v>
      </c>
    </row>
    <row r="28" spans="1:16" s="83" customFormat="1" x14ac:dyDescent="0.3">
      <c r="A28" s="125"/>
      <c r="C28" s="99"/>
      <c r="D28" s="98">
        <f>IFERROR(VLOOKUP($A28,'[10]P&amp;L Per TB'!$B$4:Q$379,D$5,FALSE),0)</f>
        <v>0</v>
      </c>
      <c r="E28" s="98">
        <f>IFERROR(VLOOKUP($A28,'[10]P&amp;L Per TB'!$B$4:R$379,E$5,FALSE),0)</f>
        <v>0</v>
      </c>
      <c r="F28" s="98">
        <f>IFERROR(VLOOKUP($A28,'[10]P&amp;L Per TB'!$B$4:S$379,F$5,FALSE),0)</f>
        <v>0</v>
      </c>
      <c r="G28" s="98">
        <f>IFERROR(VLOOKUP($A28,'[10]P&amp;L Per TB'!$B$4:T$379,G$5,FALSE),0)</f>
        <v>0</v>
      </c>
      <c r="H28" s="98">
        <f>IFERROR(VLOOKUP($A28,'[10]P&amp;L Per TB'!$B$4:U$379,H$5,FALSE),0)</f>
        <v>0</v>
      </c>
      <c r="I28" s="98">
        <f>IFERROR(VLOOKUP($A28,'[10]P&amp;L Per TB'!$B$4:V$379,I$5,FALSE),0)</f>
        <v>0</v>
      </c>
      <c r="J28" s="98">
        <f>IFERROR(VLOOKUP($A28,'[10]P&amp;L Per TB'!$B$4:W$379,J$5,FALSE),0)</f>
        <v>0</v>
      </c>
      <c r="K28" s="98">
        <f>IFERROR(VLOOKUP($A28,'[10]P&amp;L Per TB'!$B$4:X$379,K$5,FALSE),0)</f>
        <v>0</v>
      </c>
      <c r="L28" s="98">
        <f>IFERROR(VLOOKUP($A28,'[10]P&amp;L Per TB'!$B$4:Y$379,L$5,FALSE),0)</f>
        <v>0</v>
      </c>
      <c r="M28" s="98">
        <f>IFERROR(VLOOKUP($A28,'[10]P&amp;L Per TB'!$B$4:Z$379,M$5,FALSE),0)</f>
        <v>0</v>
      </c>
      <c r="N28" s="98">
        <f>IFERROR(VLOOKUP($A28,'[10]P&amp;L Per TB'!$B$4:AA$379,N$5,FALSE),0)</f>
        <v>0</v>
      </c>
      <c r="O28" s="98">
        <f>IFERROR(VLOOKUP($A28,'[10]P&amp;L Per TB'!$B$4:AB$379,O$5,FALSE),0)</f>
        <v>0</v>
      </c>
      <c r="P28" s="116">
        <f t="shared" si="0"/>
        <v>0</v>
      </c>
    </row>
    <row r="29" spans="1:16" s="83" customFormat="1" x14ac:dyDescent="0.3">
      <c r="A29" s="125">
        <v>6525</v>
      </c>
      <c r="B29" s="83" t="s">
        <v>367</v>
      </c>
      <c r="C29" s="97" t="s">
        <v>368</v>
      </c>
      <c r="D29" s="98">
        <f>IFERROR(VLOOKUP($A29,'[10]P&amp;L Per TB'!$B$4:Q$379,D$5,FALSE),0)</f>
        <v>2400.6</v>
      </c>
      <c r="E29" s="98">
        <f>IFERROR(VLOOKUP($A29,'[10]P&amp;L Per TB'!$B$4:R$379,E$5,FALSE),0)</f>
        <v>2403.69</v>
      </c>
      <c r="F29" s="98">
        <f>IFERROR(VLOOKUP($A29,'[10]P&amp;L Per TB'!$B$4:S$379,F$5,FALSE),0)</f>
        <v>2403.6899999999996</v>
      </c>
      <c r="G29" s="98">
        <f>IFERROR(VLOOKUP($A29,'[10]P&amp;L Per TB'!$B$4:T$379,G$5,FALSE),0)</f>
        <v>2403.6900000000005</v>
      </c>
      <c r="H29" s="98">
        <f>IFERROR(VLOOKUP($A29,'[10]P&amp;L Per TB'!$B$4:U$379,H$5,FALSE),0)</f>
        <v>2403.6900000000005</v>
      </c>
      <c r="I29" s="98">
        <f>IFERROR(VLOOKUP($A29,'[10]P&amp;L Per TB'!$B$4:V$379,I$5,FALSE),0)</f>
        <v>2403.6899999999987</v>
      </c>
      <c r="J29" s="98">
        <f>IFERROR(VLOOKUP($A29,'[10]P&amp;L Per TB'!$B$4:W$379,J$5,FALSE),0)</f>
        <v>2403.6900000000023</v>
      </c>
      <c r="K29" s="98">
        <f>IFERROR(VLOOKUP($A29,'[10]P&amp;L Per TB'!$B$4:X$379,K$5,FALSE),0)</f>
        <v>2529.6899999999987</v>
      </c>
      <c r="L29" s="98">
        <f>IFERROR(VLOOKUP($A29,'[10]P&amp;L Per TB'!$B$4:Y$379,L$5,FALSE),0)</f>
        <v>2403.6899999999987</v>
      </c>
      <c r="M29" s="98">
        <f>IFERROR(VLOOKUP($A29,'[10]P&amp;L Per TB'!$B$4:Z$379,M$5,FALSE),0)</f>
        <v>2403.6900000000023</v>
      </c>
      <c r="N29" s="98">
        <f>IFERROR(VLOOKUP($A29,'[10]P&amp;L Per TB'!$B$4:AA$379,N$5,FALSE),0)</f>
        <v>2403.6899999999987</v>
      </c>
      <c r="O29" s="98">
        <f>IFERROR(VLOOKUP($A29,'[10]P&amp;L Per TB'!$B$4:AB$379,O$5,FALSE),0)</f>
        <v>2403.6899999999987</v>
      </c>
      <c r="P29" s="116">
        <f t="shared" si="0"/>
        <v>28967.19</v>
      </c>
    </row>
    <row r="30" spans="1:16" s="83" customFormat="1" x14ac:dyDescent="0.3">
      <c r="A30" s="125">
        <v>6530</v>
      </c>
      <c r="B30" s="83" t="s">
        <v>369</v>
      </c>
      <c r="C30" s="97" t="s">
        <v>370</v>
      </c>
      <c r="D30" s="98">
        <f>IFERROR(VLOOKUP($A30,'[10]P&amp;L Per TB'!$B$4:Q$379,D$5,FALSE),0)</f>
        <v>16036.29</v>
      </c>
      <c r="E30" s="98">
        <f>IFERROR(VLOOKUP($A30,'[10]P&amp;L Per TB'!$B$4:R$379,E$5,FALSE),0)</f>
        <v>16052.73</v>
      </c>
      <c r="F30" s="98">
        <f>IFERROR(VLOOKUP($A30,'[10]P&amp;L Per TB'!$B$4:S$379,F$5,FALSE),0)</f>
        <v>16070.829999999998</v>
      </c>
      <c r="G30" s="98">
        <f>IFERROR(VLOOKUP($A30,'[10]P&amp;L Per TB'!$B$4:T$379,G$5,FALSE),0)</f>
        <v>16084.510000000002</v>
      </c>
      <c r="H30" s="98">
        <f>IFERROR(VLOOKUP($A30,'[10]P&amp;L Per TB'!$B$4:U$379,H$5,FALSE),0)</f>
        <v>16110.210000000006</v>
      </c>
      <c r="I30" s="98">
        <f>IFERROR(VLOOKUP($A30,'[10]P&amp;L Per TB'!$B$4:V$379,I$5,FALSE),0)</f>
        <v>16136.689999999988</v>
      </c>
      <c r="J30" s="98">
        <f>IFERROR(VLOOKUP($A30,'[10]P&amp;L Per TB'!$B$4:W$379,J$5,FALSE),0)</f>
        <v>16146.190000000002</v>
      </c>
      <c r="K30" s="98">
        <f>IFERROR(VLOOKUP($A30,'[10]P&amp;L Per TB'!$B$4:X$379,K$5,FALSE),0)</f>
        <v>14440.380000000005</v>
      </c>
      <c r="L30" s="98">
        <f>IFERROR(VLOOKUP($A30,'[10]P&amp;L Per TB'!$B$4:Y$379,L$5,FALSE),0)</f>
        <v>16194.740000000005</v>
      </c>
      <c r="M30" s="98">
        <f>IFERROR(VLOOKUP($A30,'[10]P&amp;L Per TB'!$B$4:Z$379,M$5,FALSE),0)</f>
        <v>16209.739999999991</v>
      </c>
      <c r="N30" s="98">
        <f>IFERROR(VLOOKUP($A30,'[10]P&amp;L Per TB'!$B$4:AA$379,N$5,FALSE),0)</f>
        <v>16226.070000000007</v>
      </c>
      <c r="O30" s="98">
        <f>IFERROR(VLOOKUP($A30,'[10]P&amp;L Per TB'!$B$4:AB$379,O$5,FALSE),0)</f>
        <v>16248.389999999985</v>
      </c>
      <c r="P30" s="116">
        <f t="shared" si="0"/>
        <v>191956.77</v>
      </c>
    </row>
    <row r="31" spans="1:16" s="83" customFormat="1" x14ac:dyDescent="0.3">
      <c r="A31" s="125"/>
      <c r="C31" s="99"/>
      <c r="D31" s="98">
        <f>IFERROR(VLOOKUP($A31,'[10]P&amp;L Per TB'!$B$4:Q$379,D$5,FALSE),0)</f>
        <v>0</v>
      </c>
      <c r="E31" s="98">
        <f>IFERROR(VLOOKUP($A31,'[10]P&amp;L Per TB'!$B$4:R$379,E$5,FALSE),0)</f>
        <v>0</v>
      </c>
      <c r="F31" s="98">
        <f>IFERROR(VLOOKUP($A31,'[10]P&amp;L Per TB'!$B$4:S$379,F$5,FALSE),0)</f>
        <v>0</v>
      </c>
      <c r="G31" s="98">
        <f>IFERROR(VLOOKUP($A31,'[10]P&amp;L Per TB'!$B$4:T$379,G$5,FALSE),0)</f>
        <v>0</v>
      </c>
      <c r="H31" s="98">
        <f>IFERROR(VLOOKUP($A31,'[10]P&amp;L Per TB'!$B$4:U$379,H$5,FALSE),0)</f>
        <v>0</v>
      </c>
      <c r="I31" s="98">
        <f>IFERROR(VLOOKUP($A31,'[10]P&amp;L Per TB'!$B$4:V$379,I$5,FALSE),0)</f>
        <v>0</v>
      </c>
      <c r="J31" s="98">
        <f>IFERROR(VLOOKUP($A31,'[10]P&amp;L Per TB'!$B$4:W$379,J$5,FALSE),0)</f>
        <v>0</v>
      </c>
      <c r="K31" s="98">
        <f>IFERROR(VLOOKUP($A31,'[10]P&amp;L Per TB'!$B$4:X$379,K$5,FALSE),0)</f>
        <v>0</v>
      </c>
      <c r="L31" s="98">
        <f>IFERROR(VLOOKUP($A31,'[10]P&amp;L Per TB'!$B$4:Y$379,L$5,FALSE),0)</f>
        <v>0</v>
      </c>
      <c r="M31" s="98">
        <f>IFERROR(VLOOKUP($A31,'[10]P&amp;L Per TB'!$B$4:Z$379,M$5,FALSE),0)</f>
        <v>0</v>
      </c>
      <c r="N31" s="98">
        <f>IFERROR(VLOOKUP($A31,'[10]P&amp;L Per TB'!$B$4:AA$379,N$5,FALSE),0)</f>
        <v>0</v>
      </c>
      <c r="O31" s="98">
        <f>IFERROR(VLOOKUP($A31,'[10]P&amp;L Per TB'!$B$4:AB$379,O$5,FALSE),0)</f>
        <v>0</v>
      </c>
      <c r="P31" s="116">
        <f t="shared" si="0"/>
        <v>0</v>
      </c>
    </row>
    <row r="32" spans="1:16" s="83" customFormat="1" x14ac:dyDescent="0.3">
      <c r="A32" s="125">
        <v>6535</v>
      </c>
      <c r="B32" s="83" t="s">
        <v>371</v>
      </c>
      <c r="C32" s="97" t="s">
        <v>372</v>
      </c>
      <c r="D32" s="98">
        <f>IFERROR(VLOOKUP($A32,'[10]P&amp;L Per TB'!$B$4:Q$379,D$5,FALSE),0)</f>
        <v>3894.77</v>
      </c>
      <c r="E32" s="98">
        <f>IFERROR(VLOOKUP($A32,'[10]P&amp;L Per TB'!$B$4:R$379,E$5,FALSE),0)</f>
        <v>3907.9900000000002</v>
      </c>
      <c r="F32" s="98">
        <f>IFERROR(VLOOKUP($A32,'[10]P&amp;L Per TB'!$B$4:S$379,F$5,FALSE),0)</f>
        <v>3925.59</v>
      </c>
      <c r="G32" s="98">
        <f>IFERROR(VLOOKUP($A32,'[10]P&amp;L Per TB'!$B$4:T$379,G$5,FALSE),0)</f>
        <v>3944.42</v>
      </c>
      <c r="H32" s="98">
        <f>IFERROR(VLOOKUP($A32,'[10]P&amp;L Per TB'!$B$4:U$379,H$5,FALSE),0)</f>
        <v>3961.5799999999981</v>
      </c>
      <c r="I32" s="98">
        <f>IFERROR(VLOOKUP($A32,'[10]P&amp;L Per TB'!$B$4:V$379,I$5,FALSE),0)</f>
        <v>3978.9600000000028</v>
      </c>
      <c r="J32" s="98">
        <f>IFERROR(VLOOKUP($A32,'[10]P&amp;L Per TB'!$B$4:W$379,J$5,FALSE),0)</f>
        <v>3999.5999999999985</v>
      </c>
      <c r="K32" s="98">
        <f>IFERROR(VLOOKUP($A32,'[10]P&amp;L Per TB'!$B$4:X$379,K$5,FALSE),0)</f>
        <v>-2248.5600000000013</v>
      </c>
      <c r="L32" s="98">
        <f>IFERROR(VLOOKUP($A32,'[10]P&amp;L Per TB'!$B$4:Y$379,L$5,FALSE),0)</f>
        <v>3868.8199999999997</v>
      </c>
      <c r="M32" s="98">
        <f>IFERROR(VLOOKUP($A32,'[10]P&amp;L Per TB'!$B$4:Z$379,M$5,FALSE),0)</f>
        <v>3898.3499999999985</v>
      </c>
      <c r="N32" s="98">
        <f>IFERROR(VLOOKUP($A32,'[10]P&amp;L Per TB'!$B$4:AA$379,N$5,FALSE),0)</f>
        <v>3904.4700000000012</v>
      </c>
      <c r="O32" s="98">
        <f>IFERROR(VLOOKUP($A32,'[10]P&amp;L Per TB'!$B$4:AB$379,O$5,FALSE),0)</f>
        <v>3923.8700000000026</v>
      </c>
      <c r="P32" s="116">
        <f t="shared" si="0"/>
        <v>40959.86</v>
      </c>
    </row>
    <row r="33" spans="1:20" s="83" customFormat="1" x14ac:dyDescent="0.3">
      <c r="A33" s="125"/>
      <c r="C33" s="97"/>
      <c r="D33" s="98">
        <f>IFERROR(VLOOKUP($A33,'[10]P&amp;L Per TB'!$B$4:Q$379,D$5,FALSE),0)</f>
        <v>0</v>
      </c>
      <c r="E33" s="98">
        <f>IFERROR(VLOOKUP($A33,'[10]P&amp;L Per TB'!$B$4:R$379,E$5,FALSE),0)</f>
        <v>0</v>
      </c>
      <c r="F33" s="98">
        <f>IFERROR(VLOOKUP($A33,'[10]P&amp;L Per TB'!$B$4:S$379,F$5,FALSE),0)</f>
        <v>0</v>
      </c>
      <c r="G33" s="98">
        <f>IFERROR(VLOOKUP($A33,'[10]P&amp;L Per TB'!$B$4:T$379,G$5,FALSE),0)</f>
        <v>0</v>
      </c>
      <c r="H33" s="98">
        <f>IFERROR(VLOOKUP($A33,'[10]P&amp;L Per TB'!$B$4:U$379,H$5,FALSE),0)</f>
        <v>0</v>
      </c>
      <c r="I33" s="98">
        <f>IFERROR(VLOOKUP($A33,'[10]P&amp;L Per TB'!$B$4:V$379,I$5,FALSE),0)</f>
        <v>0</v>
      </c>
      <c r="J33" s="98">
        <f>IFERROR(VLOOKUP($A33,'[10]P&amp;L Per TB'!$B$4:W$379,J$5,FALSE),0)</f>
        <v>0</v>
      </c>
      <c r="K33" s="98">
        <f>IFERROR(VLOOKUP($A33,'[10]P&amp;L Per TB'!$B$4:X$379,K$5,FALSE),0)</f>
        <v>0</v>
      </c>
      <c r="L33" s="98">
        <f>IFERROR(VLOOKUP($A33,'[10]P&amp;L Per TB'!$B$4:Y$379,L$5,FALSE),0)</f>
        <v>0</v>
      </c>
      <c r="M33" s="98">
        <f>IFERROR(VLOOKUP($A33,'[10]P&amp;L Per TB'!$B$4:Z$379,M$5,FALSE),0)</f>
        <v>0</v>
      </c>
      <c r="N33" s="98">
        <f>IFERROR(VLOOKUP($A33,'[10]P&amp;L Per TB'!$B$4:AA$379,N$5,FALSE),0)</f>
        <v>0</v>
      </c>
      <c r="O33" s="98">
        <f>IFERROR(VLOOKUP($A33,'[10]P&amp;L Per TB'!$B$4:AB$379,O$5,FALSE),0)</f>
        <v>0</v>
      </c>
      <c r="P33" s="116">
        <f t="shared" si="0"/>
        <v>0</v>
      </c>
    </row>
    <row r="34" spans="1:20" s="83" customFormat="1" x14ac:dyDescent="0.3">
      <c r="A34" s="125">
        <v>6540</v>
      </c>
      <c r="B34" s="83" t="s">
        <v>373</v>
      </c>
      <c r="C34" s="97" t="s">
        <v>374</v>
      </c>
      <c r="D34" s="98">
        <f>IFERROR(VLOOKUP($A34,'[10]P&amp;L Per TB'!$B$4:Q$379,D$5,FALSE),0)</f>
        <v>2213.81</v>
      </c>
      <c r="E34" s="98">
        <f>IFERROR(VLOOKUP($A34,'[10]P&amp;L Per TB'!$B$4:R$379,E$5,FALSE),0)</f>
        <v>2231.4600000000005</v>
      </c>
      <c r="F34" s="98">
        <f>IFERROR(VLOOKUP($A34,'[10]P&amp;L Per TB'!$B$4:S$379,F$5,FALSE),0)</f>
        <v>2259.9899999999998</v>
      </c>
      <c r="G34" s="98">
        <f>IFERROR(VLOOKUP($A34,'[10]P&amp;L Per TB'!$B$4:T$379,G$5,FALSE),0)</f>
        <v>7124.9599999999991</v>
      </c>
      <c r="H34" s="98">
        <f>IFERROR(VLOOKUP($A34,'[10]P&amp;L Per TB'!$B$4:U$379,H$5,FALSE),0)</f>
        <v>7148.85</v>
      </c>
      <c r="I34" s="98">
        <f>IFERROR(VLOOKUP($A34,'[10]P&amp;L Per TB'!$B$4:V$379,I$5,FALSE),0)</f>
        <v>7148.8499999999985</v>
      </c>
      <c r="J34" s="98">
        <f>IFERROR(VLOOKUP($A34,'[10]P&amp;L Per TB'!$B$4:W$379,J$5,FALSE),0)</f>
        <v>7179.510000000002</v>
      </c>
      <c r="K34" s="98">
        <f>IFERROR(VLOOKUP($A34,'[10]P&amp;L Per TB'!$B$4:X$379,K$5,FALSE),0)</f>
        <v>128085.28</v>
      </c>
      <c r="L34" s="98">
        <f>IFERROR(VLOOKUP($A34,'[10]P&amp;L Per TB'!$B$4:Y$379,L$5,FALSE),0)</f>
        <v>6567.5800000000163</v>
      </c>
      <c r="M34" s="98">
        <f>IFERROR(VLOOKUP($A34,'[10]P&amp;L Per TB'!$B$4:Z$379,M$5,FALSE),0)</f>
        <v>6595.0199999999895</v>
      </c>
      <c r="N34" s="98">
        <f>IFERROR(VLOOKUP($A34,'[10]P&amp;L Per TB'!$B$4:AA$379,N$5,FALSE),0)</f>
        <v>6602.3999999999942</v>
      </c>
      <c r="O34" s="98">
        <f>IFERROR(VLOOKUP($A34,'[10]P&amp;L Per TB'!$B$4:AB$379,O$5,FALSE),0)</f>
        <v>6616.1100000000151</v>
      </c>
      <c r="P34" s="116">
        <f t="shared" si="0"/>
        <v>189773.82</v>
      </c>
    </row>
    <row r="35" spans="1:20" s="83" customFormat="1" x14ac:dyDescent="0.3">
      <c r="A35" s="125">
        <v>6545</v>
      </c>
      <c r="B35" s="83" t="s">
        <v>375</v>
      </c>
      <c r="C35" s="97" t="s">
        <v>376</v>
      </c>
      <c r="D35" s="98">
        <f>IFERROR(VLOOKUP($A35,'[10]P&amp;L Per TB'!$B$4:Q$379,D$5,FALSE),0)</f>
        <v>1832.73</v>
      </c>
      <c r="E35" s="98">
        <f>IFERROR(VLOOKUP($A35,'[10]P&amp;L Per TB'!$B$4:R$379,E$5,FALSE),0)</f>
        <v>1850.8200000000002</v>
      </c>
      <c r="F35" s="98">
        <f>IFERROR(VLOOKUP($A35,'[10]P&amp;L Per TB'!$B$4:S$379,F$5,FALSE),0)</f>
        <v>1869.5100000000002</v>
      </c>
      <c r="G35" s="98">
        <f>IFERROR(VLOOKUP($A35,'[10]P&amp;L Per TB'!$B$4:T$379,G$5,FALSE),0)</f>
        <v>1884.7999999999993</v>
      </c>
      <c r="H35" s="98">
        <f>IFERROR(VLOOKUP($A35,'[10]P&amp;L Per TB'!$B$4:U$379,H$5,FALSE),0)</f>
        <v>1889.1600000000008</v>
      </c>
      <c r="I35" s="98">
        <f>IFERROR(VLOOKUP($A35,'[10]P&amp;L Per TB'!$B$4:V$379,I$5,FALSE),0)</f>
        <v>1894.0299999999988</v>
      </c>
      <c r="J35" s="98">
        <f>IFERROR(VLOOKUP($A35,'[10]P&amp;L Per TB'!$B$4:W$379,J$5,FALSE),0)</f>
        <v>1896.380000000001</v>
      </c>
      <c r="K35" s="98">
        <f>IFERROR(VLOOKUP($A35,'[10]P&amp;L Per TB'!$B$4:X$379,K$5,FALSE),0)</f>
        <v>1715.9499999999989</v>
      </c>
      <c r="L35" s="98">
        <f>IFERROR(VLOOKUP($A35,'[10]P&amp;L Per TB'!$B$4:Y$379,L$5,FALSE),0)</f>
        <v>1925.090000000002</v>
      </c>
      <c r="M35" s="98">
        <f>IFERROR(VLOOKUP($A35,'[10]P&amp;L Per TB'!$B$4:Z$379,M$5,FALSE),0)</f>
        <v>1936.1699999999983</v>
      </c>
      <c r="N35" s="98">
        <f>IFERROR(VLOOKUP($A35,'[10]P&amp;L Per TB'!$B$4:AA$379,N$5,FALSE),0)</f>
        <v>1942.7200000000012</v>
      </c>
      <c r="O35" s="98">
        <f>IFERROR(VLOOKUP($A35,'[10]P&amp;L Per TB'!$B$4:AB$379,O$5,FALSE),0)</f>
        <v>1944.3999999999978</v>
      </c>
      <c r="P35" s="116">
        <f t="shared" si="0"/>
        <v>22581.759999999998</v>
      </c>
    </row>
    <row r="36" spans="1:20" s="83" customFormat="1" x14ac:dyDescent="0.3">
      <c r="A36" s="125"/>
      <c r="B36" s="102" t="s">
        <v>81</v>
      </c>
      <c r="C36" s="95" t="s">
        <v>81</v>
      </c>
      <c r="D36" s="103">
        <f>SUM(D34:D35)</f>
        <v>4046.54</v>
      </c>
      <c r="E36" s="103">
        <f t="shared" ref="E36:P36" si="1">SUM(E34:E35)</f>
        <v>4082.2800000000007</v>
      </c>
      <c r="F36" s="103">
        <f t="shared" si="1"/>
        <v>4129.5</v>
      </c>
      <c r="G36" s="103">
        <f t="shared" si="1"/>
        <v>9009.7599999999984</v>
      </c>
      <c r="H36" s="103">
        <f t="shared" si="1"/>
        <v>9038.010000000002</v>
      </c>
      <c r="I36" s="103">
        <f t="shared" si="1"/>
        <v>9042.8799999999974</v>
      </c>
      <c r="J36" s="103">
        <f t="shared" si="1"/>
        <v>9075.8900000000031</v>
      </c>
      <c r="K36" s="103">
        <f t="shared" si="1"/>
        <v>129801.23</v>
      </c>
      <c r="L36" s="103">
        <f t="shared" si="1"/>
        <v>8492.6700000000183</v>
      </c>
      <c r="M36" s="103">
        <f t="shared" si="1"/>
        <v>8531.1899999999878</v>
      </c>
      <c r="N36" s="103">
        <f t="shared" si="1"/>
        <v>8545.1199999999953</v>
      </c>
      <c r="O36" s="103">
        <f t="shared" si="1"/>
        <v>8560.510000000013</v>
      </c>
      <c r="P36" s="187">
        <f t="shared" si="1"/>
        <v>212355.58000000002</v>
      </c>
    </row>
    <row r="37" spans="1:20" s="83" customFormat="1" x14ac:dyDescent="0.3">
      <c r="A37" s="125">
        <v>6550</v>
      </c>
      <c r="B37" s="83" t="s">
        <v>377</v>
      </c>
      <c r="C37" s="97" t="s">
        <v>378</v>
      </c>
      <c r="D37" s="98">
        <f>IFERROR(VLOOKUP($A37,'[10]P&amp;L Per TB'!$B$4:Q$379,D$5,FALSE),0)</f>
        <v>1439.61</v>
      </c>
      <c r="E37" s="98">
        <f>IFERROR(VLOOKUP($A37,'[10]P&amp;L Per TB'!$B$4:R$379,E$5,FALSE),0)</f>
        <v>1451.6700000000003</v>
      </c>
      <c r="F37" s="98">
        <f>IFERROR(VLOOKUP($A37,'[10]P&amp;L Per TB'!$B$4:S$379,F$5,FALSE),0)</f>
        <v>1447.4099999999994</v>
      </c>
      <c r="G37" s="98">
        <f>IFERROR(VLOOKUP($A37,'[10]P&amp;L Per TB'!$B$4:T$379,G$5,FALSE),0)</f>
        <v>1450.9100000000008</v>
      </c>
      <c r="H37" s="98">
        <f>IFERROR(VLOOKUP($A37,'[10]P&amp;L Per TB'!$B$4:U$379,H$5,FALSE),0)</f>
        <v>1459.8799999999992</v>
      </c>
      <c r="I37" s="98">
        <f>IFERROR(VLOOKUP($A37,'[10]P&amp;L Per TB'!$B$4:V$379,I$5,FALSE),0)</f>
        <v>1454.880000000001</v>
      </c>
      <c r="J37" s="98">
        <f>IFERROR(VLOOKUP($A37,'[10]P&amp;L Per TB'!$B$4:W$379,J$5,FALSE),0)</f>
        <v>1454.8799999999992</v>
      </c>
      <c r="K37" s="98">
        <f>IFERROR(VLOOKUP($A37,'[10]P&amp;L Per TB'!$B$4:X$379,K$5,FALSE),0)</f>
        <v>1318.33</v>
      </c>
      <c r="L37" s="98">
        <f>IFERROR(VLOOKUP($A37,'[10]P&amp;L Per TB'!$B$4:Y$379,L$5,FALSE),0)</f>
        <v>1462.3000000000011</v>
      </c>
      <c r="M37" s="98">
        <f>IFERROR(VLOOKUP($A37,'[10]P&amp;L Per TB'!$B$4:Z$379,M$5,FALSE),0)</f>
        <v>1462.2999999999993</v>
      </c>
      <c r="N37" s="98">
        <f>IFERROR(VLOOKUP($A37,'[10]P&amp;L Per TB'!$B$4:AA$379,N$5,FALSE),0)</f>
        <v>1462.7399999999998</v>
      </c>
      <c r="O37" s="98">
        <f>IFERROR(VLOOKUP($A37,'[10]P&amp;L Per TB'!$B$4:AB$379,O$5,FALSE),0)</f>
        <v>1462.7400000000016</v>
      </c>
      <c r="P37" s="116">
        <f t="shared" ref="P37:P43" si="2">SUM(D37:O37)</f>
        <v>17327.650000000001</v>
      </c>
    </row>
    <row r="38" spans="1:20" s="83" customFormat="1" x14ac:dyDescent="0.3">
      <c r="A38" s="125">
        <v>6555</v>
      </c>
      <c r="B38" s="83" t="s">
        <v>379</v>
      </c>
      <c r="C38" s="97"/>
      <c r="D38" s="98">
        <f>IFERROR(VLOOKUP($A38,'[10]P&amp;L Per TB'!$B$4:Q$379,D$5,FALSE),0)</f>
        <v>53.07</v>
      </c>
      <c r="E38" s="98">
        <f>IFERROR(VLOOKUP($A38,'[10]P&amp;L Per TB'!$B$4:R$379,E$5,FALSE),0)</f>
        <v>55.839999999999996</v>
      </c>
      <c r="F38" s="98">
        <f>IFERROR(VLOOKUP($A38,'[10]P&amp;L Per TB'!$B$4:S$379,F$5,FALSE),0)</f>
        <v>55.84</v>
      </c>
      <c r="G38" s="98">
        <f>IFERROR(VLOOKUP($A38,'[10]P&amp;L Per TB'!$B$4:T$379,G$5,FALSE),0)</f>
        <v>55.84</v>
      </c>
      <c r="H38" s="98">
        <f>IFERROR(VLOOKUP($A38,'[10]P&amp;L Per TB'!$B$4:U$379,H$5,FALSE),0)</f>
        <v>55.84</v>
      </c>
      <c r="I38" s="98">
        <f>IFERROR(VLOOKUP($A38,'[10]P&amp;L Per TB'!$B$4:V$379,I$5,FALSE),0)</f>
        <v>55.839999999999975</v>
      </c>
      <c r="J38" s="98">
        <f>IFERROR(VLOOKUP($A38,'[10]P&amp;L Per TB'!$B$4:W$379,J$5,FALSE),0)</f>
        <v>55.840000000000032</v>
      </c>
      <c r="K38" s="98">
        <f>IFERROR(VLOOKUP($A38,'[10]P&amp;L Per TB'!$B$4:X$379,K$5,FALSE),0)</f>
        <v>-116.16000000000003</v>
      </c>
      <c r="L38" s="98">
        <f>IFERROR(VLOOKUP($A38,'[10]P&amp;L Per TB'!$B$4:Y$379,L$5,FALSE),0)</f>
        <v>56.980000000000018</v>
      </c>
      <c r="M38" s="98">
        <f>IFERROR(VLOOKUP($A38,'[10]P&amp;L Per TB'!$B$4:Z$379,M$5,FALSE),0)</f>
        <v>56.980000000000018</v>
      </c>
      <c r="N38" s="98">
        <f>IFERROR(VLOOKUP($A38,'[10]P&amp;L Per TB'!$B$4:AA$379,N$5,FALSE),0)</f>
        <v>56.979999999999961</v>
      </c>
      <c r="O38" s="98">
        <f>IFERROR(VLOOKUP($A38,'[10]P&amp;L Per TB'!$B$4:AB$379,O$5,FALSE),0)</f>
        <v>56.980000000000018</v>
      </c>
      <c r="P38" s="116">
        <f t="shared" si="2"/>
        <v>499.87</v>
      </c>
    </row>
    <row r="39" spans="1:20" s="83" customFormat="1" x14ac:dyDescent="0.3">
      <c r="A39" s="125">
        <v>6575</v>
      </c>
      <c r="B39" s="83" t="s">
        <v>380</v>
      </c>
      <c r="C39" s="97"/>
      <c r="D39" s="98">
        <f>IFERROR(VLOOKUP($A39,'[10]P&amp;L Per TB'!$B$4:Q$379,D$5,FALSE),0)</f>
        <v>16.27</v>
      </c>
      <c r="E39" s="98">
        <f>IFERROR(VLOOKUP($A39,'[10]P&amp;L Per TB'!$B$4:R$379,E$5,FALSE),0)</f>
        <v>16.27</v>
      </c>
      <c r="F39" s="98">
        <f>IFERROR(VLOOKUP($A39,'[10]P&amp;L Per TB'!$B$4:S$379,F$5,FALSE),0)</f>
        <v>16.270000000000003</v>
      </c>
      <c r="G39" s="98">
        <f>IFERROR(VLOOKUP($A39,'[10]P&amp;L Per TB'!$B$4:T$379,G$5,FALSE),0)</f>
        <v>16.269999999999996</v>
      </c>
      <c r="H39" s="98">
        <f>IFERROR(VLOOKUP($A39,'[10]P&amp;L Per TB'!$B$4:U$379,H$5,FALSE),0)</f>
        <v>16.269999999999996</v>
      </c>
      <c r="I39" s="98">
        <f>IFERROR(VLOOKUP($A39,'[10]P&amp;L Per TB'!$B$4:V$379,I$5,FALSE),0)</f>
        <v>-190.43</v>
      </c>
      <c r="J39" s="98">
        <f>IFERROR(VLOOKUP($A39,'[10]P&amp;L Per TB'!$B$4:W$379,J$5,FALSE),0)</f>
        <v>16.269999999999996</v>
      </c>
      <c r="K39" s="98">
        <f>IFERROR(VLOOKUP($A39,'[10]P&amp;L Per TB'!$B$4:X$379,K$5,FALSE),0)</f>
        <v>16.269999999999996</v>
      </c>
      <c r="L39" s="98">
        <f>IFERROR(VLOOKUP($A39,'[10]P&amp;L Per TB'!$B$4:Y$379,L$5,FALSE),0)</f>
        <v>16.270000000000003</v>
      </c>
      <c r="M39" s="98">
        <f>IFERROR(VLOOKUP($A39,'[10]P&amp;L Per TB'!$B$4:Z$379,M$5,FALSE),0)</f>
        <v>16.270000000000003</v>
      </c>
      <c r="N39" s="98">
        <f>IFERROR(VLOOKUP($A39,'[10]P&amp;L Per TB'!$B$4:AA$379,N$5,FALSE),0)</f>
        <v>16.27</v>
      </c>
      <c r="O39" s="98">
        <f>IFERROR(VLOOKUP($A39,'[10]P&amp;L Per TB'!$B$4:AB$379,O$5,FALSE),0)</f>
        <v>16.27</v>
      </c>
      <c r="P39" s="116">
        <f t="shared" si="2"/>
        <v>-11.460000000000015</v>
      </c>
    </row>
    <row r="40" spans="1:20" s="83" customFormat="1" x14ac:dyDescent="0.3">
      <c r="A40" s="125"/>
      <c r="C40" s="99"/>
      <c r="D40" s="98">
        <f>IFERROR(VLOOKUP($A40,'[10]P&amp;L Per TB'!$B$4:Q$379,D$5,FALSE),0)</f>
        <v>0</v>
      </c>
      <c r="E40" s="98">
        <f>IFERROR(VLOOKUP($A40,'[10]P&amp;L Per TB'!$B$4:R$379,E$5,FALSE),0)</f>
        <v>0</v>
      </c>
      <c r="F40" s="98">
        <f>IFERROR(VLOOKUP($A40,'[10]P&amp;L Per TB'!$B$4:S$379,F$5,FALSE),0)</f>
        <v>0</v>
      </c>
      <c r="G40" s="98">
        <f>IFERROR(VLOOKUP($A40,'[10]P&amp;L Per TB'!$B$4:T$379,G$5,FALSE),0)</f>
        <v>0</v>
      </c>
      <c r="H40" s="98">
        <f>IFERROR(VLOOKUP($A40,'[10]P&amp;L Per TB'!$B$4:U$379,H$5,FALSE),0)</f>
        <v>0</v>
      </c>
      <c r="I40" s="98">
        <f>IFERROR(VLOOKUP($A40,'[10]P&amp;L Per TB'!$B$4:V$379,I$5,FALSE),0)</f>
        <v>0</v>
      </c>
      <c r="J40" s="98">
        <f>IFERROR(VLOOKUP($A40,'[10]P&amp;L Per TB'!$B$4:W$379,J$5,FALSE),0)</f>
        <v>0</v>
      </c>
      <c r="K40" s="98">
        <f>IFERROR(VLOOKUP($A40,'[10]P&amp;L Per TB'!$B$4:X$379,K$5,FALSE),0)</f>
        <v>0</v>
      </c>
      <c r="L40" s="98">
        <f>IFERROR(VLOOKUP($A40,'[10]P&amp;L Per TB'!$B$4:Y$379,L$5,FALSE),0)</f>
        <v>0</v>
      </c>
      <c r="M40" s="98">
        <f>IFERROR(VLOOKUP($A40,'[10]P&amp;L Per TB'!$B$4:Z$379,M$5,FALSE),0)</f>
        <v>0</v>
      </c>
      <c r="N40" s="98">
        <f>IFERROR(VLOOKUP($A40,'[10]P&amp;L Per TB'!$B$4:AA$379,N$5,FALSE),0)</f>
        <v>0</v>
      </c>
      <c r="O40" s="98">
        <f>IFERROR(VLOOKUP($A40,'[10]P&amp;L Per TB'!$B$4:AB$379,O$5,FALSE),0)</f>
        <v>0</v>
      </c>
      <c r="P40" s="116">
        <f t="shared" si="2"/>
        <v>0</v>
      </c>
    </row>
    <row r="41" spans="1:20" s="83" customFormat="1" x14ac:dyDescent="0.3">
      <c r="A41" s="125">
        <v>6470</v>
      </c>
      <c r="B41" s="83" t="s">
        <v>381</v>
      </c>
      <c r="C41" s="99"/>
      <c r="D41" s="98">
        <f>IFERROR(VLOOKUP($A41,'[10]P&amp;L Per TB'!$B$4:Q$379,D$5,FALSE),0)</f>
        <v>0</v>
      </c>
      <c r="E41" s="98">
        <f>IFERROR(VLOOKUP($A41,'[10]P&amp;L Per TB'!$B$4:R$379,E$5,FALSE),0)</f>
        <v>0</v>
      </c>
      <c r="F41" s="98">
        <f>IFERROR(VLOOKUP($A41,'[10]P&amp;L Per TB'!$B$4:S$379,F$5,FALSE),0)</f>
        <v>0</v>
      </c>
      <c r="G41" s="98">
        <f>IFERROR(VLOOKUP($A41,'[10]P&amp;L Per TB'!$B$4:T$379,G$5,FALSE),0)</f>
        <v>0</v>
      </c>
      <c r="H41" s="98">
        <f>IFERROR(VLOOKUP($A41,'[10]P&amp;L Per TB'!$B$4:U$379,H$5,FALSE),0)</f>
        <v>0</v>
      </c>
      <c r="I41" s="98">
        <f>IFERROR(VLOOKUP($A41,'[10]P&amp;L Per TB'!$B$4:V$379,I$5,FALSE),0)</f>
        <v>-8654.2800000000007</v>
      </c>
      <c r="J41" s="98">
        <f>IFERROR(VLOOKUP($A41,'[10]P&amp;L Per TB'!$B$4:W$379,J$5,FALSE),0)</f>
        <v>0</v>
      </c>
      <c r="K41" s="98">
        <f>IFERROR(VLOOKUP($A41,'[10]P&amp;L Per TB'!$B$4:X$379,K$5,FALSE),0)</f>
        <v>0</v>
      </c>
      <c r="L41" s="98">
        <f>IFERROR(VLOOKUP($A41,'[10]P&amp;L Per TB'!$B$4:Y$379,L$5,FALSE),0)</f>
        <v>0</v>
      </c>
      <c r="M41" s="98">
        <f>IFERROR(VLOOKUP($A41,'[10]P&amp;L Per TB'!$B$4:Z$379,M$5,FALSE),0)</f>
        <v>0</v>
      </c>
      <c r="N41" s="98">
        <f>IFERROR(VLOOKUP($A41,'[10]P&amp;L Per TB'!$B$4:AA$379,N$5,FALSE),0)</f>
        <v>0</v>
      </c>
      <c r="O41" s="98">
        <f>IFERROR(VLOOKUP($A41,'[10]P&amp;L Per TB'!$B$4:AB$379,O$5,FALSE),0)</f>
        <v>0</v>
      </c>
      <c r="P41" s="116">
        <f t="shared" si="2"/>
        <v>-8654.2800000000007</v>
      </c>
    </row>
    <row r="42" spans="1:20" s="83" customFormat="1" x14ac:dyDescent="0.3">
      <c r="A42" s="125">
        <v>6580</v>
      </c>
      <c r="B42" s="105" t="s">
        <v>382</v>
      </c>
      <c r="C42" s="97" t="s">
        <v>383</v>
      </c>
      <c r="D42" s="98">
        <f>IFERROR(VLOOKUP($A42,'[10]P&amp;L Per TB'!$B$4:Q$379,D$5,FALSE),0)</f>
        <v>982.52</v>
      </c>
      <c r="E42" s="98">
        <f>IFERROR(VLOOKUP($A42,'[10]P&amp;L Per TB'!$B$4:R$379,E$5,FALSE),0)</f>
        <v>982.55</v>
      </c>
      <c r="F42" s="98">
        <f>IFERROR(VLOOKUP($A42,'[10]P&amp;L Per TB'!$B$4:S$379,F$5,FALSE),0)</f>
        <v>978.24</v>
      </c>
      <c r="G42" s="98">
        <f>IFERROR(VLOOKUP($A42,'[10]P&amp;L Per TB'!$B$4:T$379,G$5,FALSE),0)</f>
        <v>978.22000000000025</v>
      </c>
      <c r="H42" s="98">
        <f>IFERROR(VLOOKUP($A42,'[10]P&amp;L Per TB'!$B$4:U$379,H$5,FALSE),0)</f>
        <v>977.38999999999987</v>
      </c>
      <c r="I42" s="98">
        <f>IFERROR(VLOOKUP($A42,'[10]P&amp;L Per TB'!$B$4:V$379,I$5,FALSE),0)</f>
        <v>978.92000000000007</v>
      </c>
      <c r="J42" s="98">
        <f>IFERROR(VLOOKUP($A42,'[10]P&amp;L Per TB'!$B$4:W$379,J$5,FALSE),0)</f>
        <v>980.55999999999949</v>
      </c>
      <c r="K42" s="98">
        <f>IFERROR(VLOOKUP($A42,'[10]P&amp;L Per TB'!$B$4:X$379,K$5,FALSE),0)</f>
        <v>986.61000000000058</v>
      </c>
      <c r="L42" s="98">
        <f>IFERROR(VLOOKUP($A42,'[10]P&amp;L Per TB'!$B$4:Y$379,L$5,FALSE),0)</f>
        <v>979.73999999999978</v>
      </c>
      <c r="M42" s="98">
        <f>IFERROR(VLOOKUP($A42,'[10]P&amp;L Per TB'!$B$4:Z$379,M$5,FALSE),0)</f>
        <v>978.98999999999978</v>
      </c>
      <c r="N42" s="98">
        <f>IFERROR(VLOOKUP($A42,'[10]P&amp;L Per TB'!$B$4:AA$379,N$5,FALSE),0)</f>
        <v>982.70000000000073</v>
      </c>
      <c r="O42" s="98">
        <f>IFERROR(VLOOKUP($A42,'[10]P&amp;L Per TB'!$B$4:AB$379,O$5,FALSE),0)</f>
        <v>985.19999999999891</v>
      </c>
      <c r="P42" s="116">
        <f t="shared" si="2"/>
        <v>11771.64</v>
      </c>
    </row>
    <row r="43" spans="1:20" s="83" customFormat="1" x14ac:dyDescent="0.3">
      <c r="A43" s="125"/>
      <c r="B43" s="83" t="s">
        <v>384</v>
      </c>
      <c r="C43" s="97"/>
      <c r="D43" s="98">
        <f>IFERROR(VLOOKUP($A43,'[10]P&amp;L Per TB'!$B$4:Q$379,D$5,FALSE),0)</f>
        <v>0</v>
      </c>
      <c r="E43" s="98">
        <f>IFERROR(VLOOKUP($A43,'[10]P&amp;L Per TB'!$B$4:R$379,E$5,FALSE),0)</f>
        <v>0</v>
      </c>
      <c r="F43" s="98">
        <f>IFERROR(VLOOKUP($A43,'[10]P&amp;L Per TB'!$B$4:S$379,F$5,FALSE),0)</f>
        <v>0</v>
      </c>
      <c r="G43" s="98">
        <f>IFERROR(VLOOKUP($A43,'[10]P&amp;L Per TB'!$B$4:T$379,G$5,FALSE),0)</f>
        <v>0</v>
      </c>
      <c r="H43" s="98">
        <f>IFERROR(VLOOKUP($A43,'[10]P&amp;L Per TB'!$B$4:U$379,H$5,FALSE),0)</f>
        <v>0</v>
      </c>
      <c r="I43" s="98">
        <f>IFERROR(VLOOKUP($A43,'[10]P&amp;L Per TB'!$B$4:V$379,I$5,FALSE),0)</f>
        <v>0</v>
      </c>
      <c r="J43" s="98">
        <f>IFERROR(VLOOKUP($A43,'[10]P&amp;L Per TB'!$B$4:W$379,J$5,FALSE),0)</f>
        <v>0</v>
      </c>
      <c r="K43" s="98">
        <f>IFERROR(VLOOKUP($A43,'[10]P&amp;L Per TB'!$B$4:X$379,K$5,FALSE),0)</f>
        <v>0</v>
      </c>
      <c r="L43" s="98">
        <f>IFERROR(VLOOKUP($A43,'[10]P&amp;L Per TB'!$B$4:Y$379,L$5,FALSE),0)</f>
        <v>0</v>
      </c>
      <c r="M43" s="98">
        <f>IFERROR(VLOOKUP($A43,'[10]P&amp;L Per TB'!$B$4:Z$379,M$5,FALSE),0)</f>
        <v>0</v>
      </c>
      <c r="N43" s="98">
        <f>IFERROR(VLOOKUP($A43,'[10]P&amp;L Per TB'!$B$4:AA$379,N$5,FALSE),0)</f>
        <v>0</v>
      </c>
      <c r="O43" s="98">
        <f>IFERROR(VLOOKUP($A43,'[10]P&amp;L Per TB'!$B$4:AB$379,O$5,FALSE),0)</f>
        <v>0</v>
      </c>
      <c r="P43" s="116">
        <f t="shared" si="2"/>
        <v>0</v>
      </c>
    </row>
    <row r="44" spans="1:20" s="83" customFormat="1" x14ac:dyDescent="0.3">
      <c r="A44" s="125"/>
      <c r="B44" s="105"/>
      <c r="C44" s="97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116"/>
      <c r="P44" s="116"/>
    </row>
    <row r="45" spans="1:20" s="83" customFormat="1" x14ac:dyDescent="0.3">
      <c r="A45" s="125"/>
      <c r="B45" s="102" t="s">
        <v>385</v>
      </c>
      <c r="C45" s="97"/>
      <c r="D45" s="106">
        <f>SUM(D41:D44)</f>
        <v>982.52</v>
      </c>
      <c r="E45" s="106">
        <f t="shared" ref="E45:O45" si="3">SUM(E41:E44)</f>
        <v>982.55</v>
      </c>
      <c r="F45" s="106">
        <f t="shared" si="3"/>
        <v>978.24</v>
      </c>
      <c r="G45" s="106">
        <f t="shared" si="3"/>
        <v>978.22000000000025</v>
      </c>
      <c r="H45" s="106">
        <f t="shared" si="3"/>
        <v>977.38999999999987</v>
      </c>
      <c r="I45" s="106">
        <f t="shared" si="3"/>
        <v>-7675.3600000000006</v>
      </c>
      <c r="J45" s="106">
        <f t="shared" si="3"/>
        <v>980.55999999999949</v>
      </c>
      <c r="K45" s="106">
        <f t="shared" si="3"/>
        <v>986.61000000000058</v>
      </c>
      <c r="L45" s="106">
        <f t="shared" si="3"/>
        <v>979.73999999999978</v>
      </c>
      <c r="M45" s="106">
        <f t="shared" si="3"/>
        <v>978.98999999999978</v>
      </c>
      <c r="N45" s="106">
        <f t="shared" si="3"/>
        <v>982.70000000000073</v>
      </c>
      <c r="O45" s="106">
        <f t="shared" si="3"/>
        <v>985.19999999999891</v>
      </c>
      <c r="P45" s="188">
        <f>SUM(P41:P44)</f>
        <v>3117.3599999999988</v>
      </c>
    </row>
    <row r="46" spans="1:20" s="83" customFormat="1" x14ac:dyDescent="0.3">
      <c r="A46" s="125"/>
      <c r="B46" s="102"/>
      <c r="C46" s="97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116"/>
      <c r="P46" s="116"/>
    </row>
    <row r="47" spans="1:20" s="83" customFormat="1" x14ac:dyDescent="0.3">
      <c r="A47" s="125">
        <v>6585</v>
      </c>
      <c r="B47" s="83" t="s">
        <v>386</v>
      </c>
      <c r="C47" s="97" t="s">
        <v>387</v>
      </c>
      <c r="D47" s="98">
        <f>IFERROR(VLOOKUP($A47,'[10]P&amp;L Per TB'!$B$4:Q$379,D$5,FALSE),0)</f>
        <v>985.98</v>
      </c>
      <c r="E47" s="98">
        <f>IFERROR(VLOOKUP($A47,'[10]P&amp;L Per TB'!$B$4:R$379,E$5,FALSE),0)</f>
        <v>985.72</v>
      </c>
      <c r="F47" s="98">
        <f>IFERROR(VLOOKUP($A47,'[10]P&amp;L Per TB'!$B$4:S$379,F$5,FALSE),0)</f>
        <v>996.3900000000001</v>
      </c>
      <c r="G47" s="98">
        <f>IFERROR(VLOOKUP($A47,'[10]P&amp;L Per TB'!$B$4:T$379,G$5,FALSE),0)</f>
        <v>985.62999999999965</v>
      </c>
      <c r="H47" s="98">
        <f>IFERROR(VLOOKUP($A47,'[10]P&amp;L Per TB'!$B$4:U$379,H$5,FALSE),0)</f>
        <v>990.67999999999984</v>
      </c>
      <c r="I47" s="98">
        <f>IFERROR(VLOOKUP($A47,'[10]P&amp;L Per TB'!$B$4:V$379,I$5,FALSE),0)</f>
        <v>978.71</v>
      </c>
      <c r="J47" s="98">
        <f>IFERROR(VLOOKUP($A47,'[10]P&amp;L Per TB'!$B$4:W$379,J$5,FALSE),0)</f>
        <v>993.97000000000025</v>
      </c>
      <c r="K47" s="98">
        <f>IFERROR(VLOOKUP($A47,'[10]P&amp;L Per TB'!$B$4:X$379,K$5,FALSE),0)</f>
        <v>-876.51000000000022</v>
      </c>
      <c r="L47" s="98">
        <f>IFERROR(VLOOKUP($A47,'[10]P&amp;L Per TB'!$B$4:Y$379,L$5,FALSE),0)</f>
        <v>992.61999999999989</v>
      </c>
      <c r="M47" s="98">
        <f>IFERROR(VLOOKUP($A47,'[10]P&amp;L Per TB'!$B$4:Z$379,M$5,FALSE),0)</f>
        <v>993.3700000000008</v>
      </c>
      <c r="N47" s="98">
        <f>IFERROR(VLOOKUP($A47,'[10]P&amp;L Per TB'!$B$4:AA$379,N$5,FALSE),0)</f>
        <v>993.85999999999967</v>
      </c>
      <c r="O47" s="98">
        <f>IFERROR(VLOOKUP($A47,'[10]P&amp;L Per TB'!$B$4:AB$379,O$5,FALSE),0)</f>
        <v>998.03000000000065</v>
      </c>
      <c r="P47" s="116">
        <f>SUM(D47:O47)</f>
        <v>10018.450000000001</v>
      </c>
    </row>
    <row r="48" spans="1:20" s="83" customFormat="1" x14ac:dyDescent="0.3">
      <c r="A48" s="125">
        <v>6920</v>
      </c>
      <c r="B48" s="107" t="s">
        <v>388</v>
      </c>
      <c r="C48" s="97"/>
      <c r="D48" s="98">
        <f>IFERROR(VLOOKUP($A48,'[10]P&amp;L Per TB'!$B$4:Q$379,D$5,FALSE),0)</f>
        <v>23771.23</v>
      </c>
      <c r="E48" s="98">
        <f>IFERROR(VLOOKUP($A48,'[10]P&amp;L Per TB'!$B$4:R$379,E$5,FALSE),0)</f>
        <v>23801.77</v>
      </c>
      <c r="F48" s="98">
        <f>IFERROR(VLOOKUP($A48,'[10]P&amp;L Per TB'!$B$4:S$379,F$5,FALSE),0)</f>
        <v>23912.430000000008</v>
      </c>
      <c r="G48" s="98">
        <f>IFERROR(VLOOKUP($A48,'[10]P&amp;L Per TB'!$B$4:T$379,G$5,FALSE),0)</f>
        <v>26666.399999999994</v>
      </c>
      <c r="H48" s="98">
        <f>IFERROR(VLOOKUP($A48,'[10]P&amp;L Per TB'!$B$4:U$379,H$5,FALSE),0)</f>
        <v>24208.97</v>
      </c>
      <c r="I48" s="98">
        <f>IFERROR(VLOOKUP($A48,'[10]P&amp;L Per TB'!$B$4:V$379,I$5,FALSE),0)</f>
        <v>22712.469999999987</v>
      </c>
      <c r="J48" s="98">
        <f>IFERROR(VLOOKUP($A48,'[10]P&amp;L Per TB'!$B$4:W$379,J$5,FALSE),0)</f>
        <v>24781.020000000019</v>
      </c>
      <c r="K48" s="98">
        <f>IFERROR(VLOOKUP($A48,'[10]P&amp;L Per TB'!$B$4:X$379,K$5,FALSE),0)</f>
        <v>25452.189999999973</v>
      </c>
      <c r="L48" s="98">
        <f>IFERROR(VLOOKUP($A48,'[10]P&amp;L Per TB'!$B$4:Y$379,L$5,FALSE),0)</f>
        <v>24966.760000000009</v>
      </c>
      <c r="M48" s="98">
        <f>IFERROR(VLOOKUP($A48,'[10]P&amp;L Per TB'!$B$4:Z$379,M$5,FALSE),0)</f>
        <v>24975.870000000024</v>
      </c>
      <c r="N48" s="98">
        <f>IFERROR(VLOOKUP($A48,'[10]P&amp;L Per TB'!$B$4:AA$379,N$5,FALSE),0)</f>
        <v>24990.370000000024</v>
      </c>
      <c r="O48" s="98">
        <f>IFERROR(VLOOKUP($A48,'[10]P&amp;L Per TB'!$B$4:AB$379,O$5,FALSE),0)</f>
        <v>23957.399999999965</v>
      </c>
      <c r="P48" s="116">
        <f>SUM(D48:O48)</f>
        <v>294196.88</v>
      </c>
      <c r="Q48" s="112"/>
      <c r="R48" s="112"/>
      <c r="S48" s="109" t="s">
        <v>558</v>
      </c>
      <c r="T48" s="110"/>
    </row>
    <row r="49" spans="1:20" s="83" customFormat="1" ht="14.5" x14ac:dyDescent="0.35">
      <c r="A49" s="125"/>
      <c r="B49" s="107" t="s">
        <v>559</v>
      </c>
      <c r="C49" s="97"/>
      <c r="D49" s="98">
        <f>-D48*$D$2</f>
        <v>-10597.214333999998</v>
      </c>
      <c r="E49" s="98">
        <f t="shared" ref="E49:O49" si="4">-E48*$D$2</f>
        <v>-10610.829066</v>
      </c>
      <c r="F49" s="98">
        <f t="shared" si="4"/>
        <v>-10660.161294000003</v>
      </c>
      <c r="G49" s="98">
        <f t="shared" si="4"/>
        <v>-11887.881119999996</v>
      </c>
      <c r="H49" s="98">
        <f t="shared" si="4"/>
        <v>-10792.358826</v>
      </c>
      <c r="I49" s="98">
        <f t="shared" si="4"/>
        <v>-10125.219125999993</v>
      </c>
      <c r="J49" s="98">
        <f t="shared" si="4"/>
        <v>-11047.378716000008</v>
      </c>
      <c r="K49" s="98">
        <f t="shared" si="4"/>
        <v>-11346.586301999987</v>
      </c>
      <c r="L49" s="98">
        <f t="shared" si="4"/>
        <v>-11130.181608000003</v>
      </c>
      <c r="M49" s="98">
        <f t="shared" si="4"/>
        <v>-11134.24284600001</v>
      </c>
      <c r="N49" s="98">
        <f t="shared" si="4"/>
        <v>-11140.706946000011</v>
      </c>
      <c r="O49" s="98">
        <f t="shared" si="4"/>
        <v>-10680.208919999985</v>
      </c>
      <c r="P49" s="116">
        <f>SUM(D49:O49)</f>
        <v>-131152.96910399999</v>
      </c>
      <c r="Q49" s="109" t="s">
        <v>393</v>
      </c>
      <c r="R49" s="112"/>
      <c r="S49"/>
      <c r="T49" s="110"/>
    </row>
    <row r="50" spans="1:20" s="83" customFormat="1" x14ac:dyDescent="0.3">
      <c r="A50" s="125"/>
      <c r="B50" s="107"/>
      <c r="C50" s="97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116"/>
      <c r="Q50" s="112"/>
      <c r="R50" s="112"/>
      <c r="S50" s="112"/>
      <c r="T50" s="110"/>
    </row>
    <row r="51" spans="1:20" s="83" customFormat="1" x14ac:dyDescent="0.3">
      <c r="A51" s="125"/>
      <c r="B51" s="113" t="s">
        <v>389</v>
      </c>
      <c r="C51" s="95"/>
      <c r="D51" s="114">
        <f>SUM(D47:D50)</f>
        <v>14159.995666000001</v>
      </c>
      <c r="E51" s="114">
        <f t="shared" ref="E51:P51" si="5">SUM(E47:E50)</f>
        <v>14176.660934000001</v>
      </c>
      <c r="F51" s="114">
        <f t="shared" si="5"/>
        <v>14248.658706000004</v>
      </c>
      <c r="G51" s="114">
        <f t="shared" si="5"/>
        <v>15764.148879999999</v>
      </c>
      <c r="H51" s="114">
        <f t="shared" si="5"/>
        <v>14407.291174000002</v>
      </c>
      <c r="I51" s="114">
        <f t="shared" si="5"/>
        <v>13565.960873999993</v>
      </c>
      <c r="J51" s="114">
        <f t="shared" si="5"/>
        <v>14727.611284000011</v>
      </c>
      <c r="K51" s="114">
        <f t="shared" si="5"/>
        <v>13229.093697999984</v>
      </c>
      <c r="L51" s="114">
        <f t="shared" si="5"/>
        <v>14829.198392000006</v>
      </c>
      <c r="M51" s="114">
        <f t="shared" si="5"/>
        <v>14834.997154000017</v>
      </c>
      <c r="N51" s="114">
        <f t="shared" si="5"/>
        <v>14843.523054000014</v>
      </c>
      <c r="O51" s="114">
        <f t="shared" si="5"/>
        <v>14275.221079999979</v>
      </c>
      <c r="P51" s="189">
        <f t="shared" si="5"/>
        <v>173062.36089600003</v>
      </c>
    </row>
    <row r="52" spans="1:20" s="83" customFormat="1" x14ac:dyDescent="0.3">
      <c r="A52" s="125"/>
      <c r="B52" s="113"/>
      <c r="C52" s="95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38"/>
    </row>
    <row r="53" spans="1:20" s="83" customFormat="1" x14ac:dyDescent="0.3">
      <c r="A53" s="125">
        <v>6905</v>
      </c>
      <c r="B53" s="107" t="s">
        <v>391</v>
      </c>
      <c r="C53" s="97"/>
      <c r="D53" s="98">
        <f>IFERROR(VLOOKUP($A53,'[10]P&amp;L Per TB'!$B$4:Q$379,D$5,FALSE),0)</f>
        <v>10602.580000000002</v>
      </c>
      <c r="E53" s="98">
        <f>IFERROR(VLOOKUP($A53,'[10]P&amp;L Per TB'!$B$4:R$379,E$5,FALSE),0)</f>
        <v>5407.6999999999989</v>
      </c>
      <c r="F53" s="98">
        <f>IFERROR(VLOOKUP($A53,'[10]P&amp;L Per TB'!$B$4:S$379,F$5,FALSE),0)</f>
        <v>36670.589999999997</v>
      </c>
      <c r="G53" s="98">
        <f>IFERROR(VLOOKUP($A53,'[10]P&amp;L Per TB'!$B$4:T$379,G$5,FALSE),0)</f>
        <v>6640.3099999999977</v>
      </c>
      <c r="H53" s="98">
        <f>IFERROR(VLOOKUP($A53,'[10]P&amp;L Per TB'!$B$4:U$379,H$5,FALSE),0)</f>
        <v>6668.6000000000204</v>
      </c>
      <c r="I53" s="98">
        <f>IFERROR(VLOOKUP($A53,'[10]P&amp;L Per TB'!$B$4:V$379,I$5,FALSE),0)</f>
        <v>6643.0399999999936</v>
      </c>
      <c r="J53" s="98">
        <f>IFERROR(VLOOKUP($A53,'[10]P&amp;L Per TB'!$B$4:W$379,J$5,FALSE),0)</f>
        <v>7212.3099999999977</v>
      </c>
      <c r="K53" s="98">
        <f>IFERROR(VLOOKUP($A53,'[10]P&amp;L Per TB'!$B$4:X$379,K$5,FALSE),0)</f>
        <v>6087.2999999999884</v>
      </c>
      <c r="L53" s="98">
        <f>IFERROR(VLOOKUP($A53,'[10]P&amp;L Per TB'!$B$4:Y$379,L$5,FALSE),0)</f>
        <v>7992.1600000000035</v>
      </c>
      <c r="M53" s="98">
        <f>IFERROR(VLOOKUP($A53,'[10]P&amp;L Per TB'!$B$4:Z$379,M$5,FALSE),0)</f>
        <v>7809.3000000000175</v>
      </c>
      <c r="N53" s="98">
        <f>IFERROR(VLOOKUP($A53,'[10]P&amp;L Per TB'!$B$4:AA$379,N$5,FALSE),0)</f>
        <v>7111.7299999999814</v>
      </c>
      <c r="O53" s="98">
        <f>IFERROR(VLOOKUP($A53,'[10]P&amp;L Per TB'!$B$4:AB$379,O$5,FALSE),0)</f>
        <v>8229.11</v>
      </c>
      <c r="P53" s="116">
        <f>SUM(D53:O53)</f>
        <v>117074.73</v>
      </c>
    </row>
    <row r="54" spans="1:20" s="83" customFormat="1" x14ac:dyDescent="0.3">
      <c r="A54" s="125"/>
      <c r="B54" s="107" t="s">
        <v>392</v>
      </c>
      <c r="C54" s="97"/>
      <c r="D54" s="98">
        <f t="shared" ref="D54:O54" si="6">-D53*$D$2</f>
        <v>-4726.6301640000001</v>
      </c>
      <c r="E54" s="98">
        <f t="shared" si="6"/>
        <v>-2410.7526599999992</v>
      </c>
      <c r="F54" s="98">
        <f t="shared" si="6"/>
        <v>-16347.749021999998</v>
      </c>
      <c r="G54" s="98">
        <f t="shared" si="6"/>
        <v>-2960.2501979999988</v>
      </c>
      <c r="H54" s="98">
        <f t="shared" si="6"/>
        <v>-2972.861880000009</v>
      </c>
      <c r="I54" s="98">
        <f t="shared" si="6"/>
        <v>-2961.4672319999968</v>
      </c>
      <c r="J54" s="98">
        <f t="shared" si="6"/>
        <v>-3215.247797999999</v>
      </c>
      <c r="K54" s="98">
        <f t="shared" si="6"/>
        <v>-2713.7183399999944</v>
      </c>
      <c r="L54" s="98">
        <f t="shared" si="6"/>
        <v>-3562.9049280000013</v>
      </c>
      <c r="M54" s="98">
        <f t="shared" si="6"/>
        <v>-3481.3859400000074</v>
      </c>
      <c r="N54" s="98">
        <f t="shared" si="6"/>
        <v>-3170.4092339999916</v>
      </c>
      <c r="O54" s="98">
        <f t="shared" si="6"/>
        <v>-3668.5372379999999</v>
      </c>
      <c r="P54" s="116">
        <f>SUM(D54:O54)</f>
        <v>-52191.914633999986</v>
      </c>
      <c r="Q54" s="109" t="s">
        <v>393</v>
      </c>
    </row>
    <row r="55" spans="1:20" s="83" customFormat="1" x14ac:dyDescent="0.3">
      <c r="A55" s="125"/>
      <c r="B55" s="102" t="s">
        <v>81</v>
      </c>
      <c r="C55" s="95" t="s">
        <v>81</v>
      </c>
      <c r="D55" s="103">
        <f>SUM(D53:D54)</f>
        <v>5875.9498360000016</v>
      </c>
      <c r="E55" s="103">
        <f t="shared" ref="E55:P55" si="7">SUM(E53:E54)</f>
        <v>2996.9473399999997</v>
      </c>
      <c r="F55" s="103">
        <f t="shared" si="7"/>
        <v>20322.840978</v>
      </c>
      <c r="G55" s="103">
        <f t="shared" si="7"/>
        <v>3680.0598019999989</v>
      </c>
      <c r="H55" s="103">
        <f t="shared" si="7"/>
        <v>3695.7381200000113</v>
      </c>
      <c r="I55" s="103">
        <f t="shared" si="7"/>
        <v>3681.5727679999968</v>
      </c>
      <c r="J55" s="103">
        <f t="shared" si="7"/>
        <v>3997.0622019999987</v>
      </c>
      <c r="K55" s="103">
        <f t="shared" si="7"/>
        <v>3373.5816599999939</v>
      </c>
      <c r="L55" s="103">
        <f t="shared" si="7"/>
        <v>4429.2550720000017</v>
      </c>
      <c r="M55" s="103">
        <f t="shared" si="7"/>
        <v>4327.9140600000101</v>
      </c>
      <c r="N55" s="103">
        <f t="shared" si="7"/>
        <v>3941.3207659999898</v>
      </c>
      <c r="O55" s="103">
        <f t="shared" si="7"/>
        <v>4560.5727620000007</v>
      </c>
      <c r="P55" s="187">
        <f t="shared" si="7"/>
        <v>64882.81536600001</v>
      </c>
    </row>
    <row r="56" spans="1:20" s="83" customFormat="1" x14ac:dyDescent="0.3">
      <c r="A56" s="125"/>
      <c r="C56" s="99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16"/>
      <c r="P56" s="116"/>
    </row>
    <row r="57" spans="1:20" s="83" customFormat="1" x14ac:dyDescent="0.3">
      <c r="A57" s="125">
        <v>6595</v>
      </c>
      <c r="B57" s="83" t="s">
        <v>394</v>
      </c>
      <c r="C57" s="97" t="s">
        <v>395</v>
      </c>
      <c r="D57" s="98">
        <f>IFERROR(VLOOKUP($A57,'[10]P&amp;L Per TB'!$B$4:Q$379,D$5,FALSE),0)</f>
        <v>1907.72</v>
      </c>
      <c r="E57" s="98">
        <f>IFERROR(VLOOKUP($A57,'[10]P&amp;L Per TB'!$B$4:R$379,E$5,FALSE),0)</f>
        <v>1907.3700000000001</v>
      </c>
      <c r="F57" s="98">
        <f>IFERROR(VLOOKUP($A57,'[10]P&amp;L Per TB'!$B$4:S$379,F$5,FALSE),0)</f>
        <v>1904.6599999999999</v>
      </c>
      <c r="G57" s="98">
        <f>IFERROR(VLOOKUP($A57,'[10]P&amp;L Per TB'!$B$4:T$379,G$5,FALSE),0)</f>
        <v>1906.5500000000002</v>
      </c>
      <c r="H57" s="98">
        <f>IFERROR(VLOOKUP($A57,'[10]P&amp;L Per TB'!$B$4:U$379,H$5,FALSE),0)</f>
        <v>1909.46</v>
      </c>
      <c r="I57" s="98">
        <f>IFERROR(VLOOKUP($A57,'[10]P&amp;L Per TB'!$B$4:V$379,I$5,FALSE),0)</f>
        <v>1909.6000000000004</v>
      </c>
      <c r="J57" s="98">
        <f>IFERROR(VLOOKUP($A57,'[10]P&amp;L Per TB'!$B$4:W$379,J$5,FALSE),0)</f>
        <v>1909.3499999999985</v>
      </c>
      <c r="K57" s="98">
        <f>IFERROR(VLOOKUP($A57,'[10]P&amp;L Per TB'!$B$4:X$379,K$5,FALSE),0)</f>
        <v>-961.72999999999956</v>
      </c>
      <c r="L57" s="98">
        <f>IFERROR(VLOOKUP($A57,'[10]P&amp;L Per TB'!$B$4:Y$379,L$5,FALSE),0)</f>
        <v>1912.6100000000006</v>
      </c>
      <c r="M57" s="98">
        <f>IFERROR(VLOOKUP($A57,'[10]P&amp;L Per TB'!$B$4:Z$379,M$5,FALSE),0)</f>
        <v>1912.2700000000004</v>
      </c>
      <c r="N57" s="98">
        <f>IFERROR(VLOOKUP($A57,'[10]P&amp;L Per TB'!$B$4:AA$379,N$5,FALSE),0)</f>
        <v>1912.2900000000009</v>
      </c>
      <c r="O57" s="98">
        <f>IFERROR(VLOOKUP($A57,'[10]P&amp;L Per TB'!$B$4:AB$379,O$5,FALSE),0)</f>
        <v>1912.2299999999996</v>
      </c>
      <c r="P57" s="116">
        <f>SUM(D57:O57)</f>
        <v>20042.38</v>
      </c>
    </row>
    <row r="58" spans="1:20" s="83" customFormat="1" x14ac:dyDescent="0.3">
      <c r="A58" s="125"/>
      <c r="B58" s="83" t="s">
        <v>396</v>
      </c>
      <c r="C58" s="97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116">
        <f>SUM(D58:O58)</f>
        <v>0</v>
      </c>
    </row>
    <row r="59" spans="1:20" s="83" customFormat="1" x14ac:dyDescent="0.3">
      <c r="A59" s="125"/>
      <c r="B59" s="102" t="s">
        <v>81</v>
      </c>
      <c r="C59" s="95" t="s">
        <v>81</v>
      </c>
      <c r="D59" s="103">
        <f>SUM(D57:D58)</f>
        <v>1907.72</v>
      </c>
      <c r="E59" s="103">
        <f t="shared" ref="E59:P59" si="8">SUM(E57:E58)</f>
        <v>1907.3700000000001</v>
      </c>
      <c r="F59" s="103">
        <f t="shared" si="8"/>
        <v>1904.6599999999999</v>
      </c>
      <c r="G59" s="103">
        <f t="shared" si="8"/>
        <v>1906.5500000000002</v>
      </c>
      <c r="H59" s="103">
        <f t="shared" si="8"/>
        <v>1909.46</v>
      </c>
      <c r="I59" s="103">
        <f t="shared" si="8"/>
        <v>1909.6000000000004</v>
      </c>
      <c r="J59" s="103">
        <f t="shared" si="8"/>
        <v>1909.3499999999985</v>
      </c>
      <c r="K59" s="103">
        <f t="shared" si="8"/>
        <v>-961.72999999999956</v>
      </c>
      <c r="L59" s="103">
        <f t="shared" si="8"/>
        <v>1912.6100000000006</v>
      </c>
      <c r="M59" s="103">
        <f t="shared" si="8"/>
        <v>1912.2700000000004</v>
      </c>
      <c r="N59" s="103">
        <f t="shared" si="8"/>
        <v>1912.2900000000009</v>
      </c>
      <c r="O59" s="103">
        <f t="shared" si="8"/>
        <v>1912.2299999999996</v>
      </c>
      <c r="P59" s="187">
        <f t="shared" si="8"/>
        <v>20042.38</v>
      </c>
    </row>
    <row r="60" spans="1:20" s="83" customFormat="1" x14ac:dyDescent="0.3">
      <c r="A60" s="125"/>
      <c r="C60" s="97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116"/>
      <c r="P60" s="116"/>
    </row>
    <row r="61" spans="1:20" s="83" customFormat="1" x14ac:dyDescent="0.3">
      <c r="A61" s="125">
        <v>6600</v>
      </c>
      <c r="B61" s="83" t="s">
        <v>397</v>
      </c>
      <c r="C61" s="97" t="s">
        <v>398</v>
      </c>
      <c r="D61" s="98">
        <f>IFERROR(VLOOKUP($A61,'[10]P&amp;L Per TB'!$B$4:Q$379,D$5,FALSE),0)</f>
        <v>36.49</v>
      </c>
      <c r="E61" s="98">
        <f>IFERROR(VLOOKUP($A61,'[10]P&amp;L Per TB'!$B$4:R$379,E$5,FALSE),0)</f>
        <v>36.49</v>
      </c>
      <c r="F61" s="98">
        <f>IFERROR(VLOOKUP($A61,'[10]P&amp;L Per TB'!$B$4:S$379,F$5,FALSE),0)</f>
        <v>36.489999999999995</v>
      </c>
      <c r="G61" s="98">
        <f>IFERROR(VLOOKUP($A61,'[10]P&amp;L Per TB'!$B$4:T$379,G$5,FALSE),0)</f>
        <v>155.17999999999998</v>
      </c>
      <c r="H61" s="98">
        <f>IFERROR(VLOOKUP($A61,'[10]P&amp;L Per TB'!$B$4:U$379,H$5,FALSE),0)</f>
        <v>155.18</v>
      </c>
      <c r="I61" s="98">
        <f>IFERROR(VLOOKUP($A61,'[10]P&amp;L Per TB'!$B$4:V$379,I$5,FALSE),0)</f>
        <v>155.18</v>
      </c>
      <c r="J61" s="98">
        <f>IFERROR(VLOOKUP($A61,'[10]P&amp;L Per TB'!$B$4:W$379,J$5,FALSE),0)</f>
        <v>155.18000000000006</v>
      </c>
      <c r="K61" s="98">
        <f>IFERROR(VLOOKUP($A61,'[10]P&amp;L Per TB'!$B$4:X$379,K$5,FALSE),0)</f>
        <v>3233.18</v>
      </c>
      <c r="L61" s="98">
        <f>IFERROR(VLOOKUP($A61,'[10]P&amp;L Per TB'!$B$4:Y$379,L$5,FALSE),0)</f>
        <v>155.18000000000029</v>
      </c>
      <c r="M61" s="98">
        <f>IFERROR(VLOOKUP($A61,'[10]P&amp;L Per TB'!$B$4:Z$379,M$5,FALSE),0)</f>
        <v>155.17999999999938</v>
      </c>
      <c r="N61" s="98">
        <f>IFERROR(VLOOKUP($A61,'[10]P&amp;L Per TB'!$B$4:AA$379,N$5,FALSE),0)</f>
        <v>157.91000000000076</v>
      </c>
      <c r="O61" s="98">
        <f>IFERROR(VLOOKUP($A61,'[10]P&amp;L Per TB'!$B$4:AB$379,O$5,FALSE),0)</f>
        <v>155.73999999999978</v>
      </c>
      <c r="P61" s="116">
        <f>SUM(D61:O61)</f>
        <v>4587.38</v>
      </c>
    </row>
    <row r="62" spans="1:20" s="83" customFormat="1" x14ac:dyDescent="0.3">
      <c r="A62" s="125"/>
      <c r="B62" s="83" t="s">
        <v>399</v>
      </c>
      <c r="C62" s="97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116">
        <f>SUM(D62:O62)</f>
        <v>0</v>
      </c>
    </row>
    <row r="63" spans="1:20" s="83" customFormat="1" x14ac:dyDescent="0.3">
      <c r="A63" s="125"/>
      <c r="B63" s="102" t="s">
        <v>81</v>
      </c>
      <c r="C63" s="95" t="s">
        <v>81</v>
      </c>
      <c r="D63" s="103">
        <f>SUM(D61:D62)</f>
        <v>36.49</v>
      </c>
      <c r="E63" s="103">
        <f t="shared" ref="E63:P63" si="9">SUM(E61:E62)</f>
        <v>36.49</v>
      </c>
      <c r="F63" s="103">
        <f t="shared" si="9"/>
        <v>36.489999999999995</v>
      </c>
      <c r="G63" s="103">
        <f t="shared" si="9"/>
        <v>155.17999999999998</v>
      </c>
      <c r="H63" s="103">
        <f t="shared" si="9"/>
        <v>155.18</v>
      </c>
      <c r="I63" s="103">
        <f t="shared" si="9"/>
        <v>155.18</v>
      </c>
      <c r="J63" s="103">
        <f t="shared" si="9"/>
        <v>155.18000000000006</v>
      </c>
      <c r="K63" s="103">
        <f t="shared" si="9"/>
        <v>3233.18</v>
      </c>
      <c r="L63" s="103">
        <f t="shared" si="9"/>
        <v>155.18000000000029</v>
      </c>
      <c r="M63" s="103">
        <f t="shared" si="9"/>
        <v>155.17999999999938</v>
      </c>
      <c r="N63" s="103">
        <f t="shared" si="9"/>
        <v>157.91000000000076</v>
      </c>
      <c r="O63" s="103">
        <f t="shared" si="9"/>
        <v>155.73999999999978</v>
      </c>
      <c r="P63" s="187">
        <f t="shared" si="9"/>
        <v>4587.38</v>
      </c>
    </row>
    <row r="64" spans="1:20" s="83" customFormat="1" x14ac:dyDescent="0.3">
      <c r="A64" s="125"/>
      <c r="C64" s="99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16"/>
      <c r="P64" s="116"/>
    </row>
    <row r="65" spans="1:17" s="83" customFormat="1" x14ac:dyDescent="0.3">
      <c r="A65" s="125">
        <v>6605</v>
      </c>
      <c r="B65" s="83" t="s">
        <v>400</v>
      </c>
      <c r="C65" s="97"/>
      <c r="D65" s="98">
        <f>IFERROR(VLOOKUP($A65,'[10]P&amp;L Per TB'!$B$4:Q$379,D$5,FALSE),0)</f>
        <v>0</v>
      </c>
      <c r="E65" s="98">
        <f>IFERROR(VLOOKUP($A65,'[10]P&amp;L Per TB'!$B$4:R$379,E$5,FALSE),0)</f>
        <v>0</v>
      </c>
      <c r="F65" s="98">
        <f>IFERROR(VLOOKUP($A65,'[10]P&amp;L Per TB'!$B$4:S$379,F$5,FALSE),0)</f>
        <v>0</v>
      </c>
      <c r="G65" s="98">
        <f>IFERROR(VLOOKUP($A65,'[10]P&amp;L Per TB'!$B$4:T$379,G$5,FALSE),0)</f>
        <v>702.52</v>
      </c>
      <c r="H65" s="98">
        <f>IFERROR(VLOOKUP($A65,'[10]P&amp;L Per TB'!$B$4:U$379,H$5,FALSE),0)</f>
        <v>702.52</v>
      </c>
      <c r="I65" s="98">
        <f>IFERROR(VLOOKUP($A65,'[10]P&amp;L Per TB'!$B$4:V$379,I$5,FALSE),0)</f>
        <v>702.52</v>
      </c>
      <c r="J65" s="98">
        <f>IFERROR(VLOOKUP($A65,'[10]P&amp;L Per TB'!$B$4:W$379,J$5,FALSE),0)</f>
        <v>709.92999999999984</v>
      </c>
      <c r="K65" s="98">
        <f>IFERROR(VLOOKUP($A65,'[10]P&amp;L Per TB'!$B$4:X$379,K$5,FALSE),0)</f>
        <v>929.91000000000031</v>
      </c>
      <c r="L65" s="98">
        <f>IFERROR(VLOOKUP($A65,'[10]P&amp;L Per TB'!$B$4:Y$379,L$5,FALSE),0)</f>
        <v>706.07000000000016</v>
      </c>
      <c r="M65" s="98">
        <f>IFERROR(VLOOKUP($A65,'[10]P&amp;L Per TB'!$B$4:Z$379,M$5,FALSE),0)</f>
        <v>706.06999999999971</v>
      </c>
      <c r="N65" s="98">
        <f>IFERROR(VLOOKUP($A65,'[10]P&amp;L Per TB'!$B$4:AA$379,N$5,FALSE),0)</f>
        <v>709.60999999999967</v>
      </c>
      <c r="O65" s="98">
        <f>IFERROR(VLOOKUP($A65,'[10]P&amp;L Per TB'!$B$4:AB$379,O$5,FALSE),0)</f>
        <v>447.22000000000025</v>
      </c>
      <c r="P65" s="116">
        <f>SUM(D65:O65)</f>
        <v>6316.37</v>
      </c>
      <c r="Q65" s="107"/>
    </row>
    <row r="66" spans="1:17" s="83" customFormat="1" x14ac:dyDescent="0.3">
      <c r="A66" s="125"/>
      <c r="B66" s="83" t="s">
        <v>401</v>
      </c>
      <c r="C66" s="97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116">
        <f>SUM(D66:O66)</f>
        <v>0</v>
      </c>
      <c r="Q66" s="107"/>
    </row>
    <row r="67" spans="1:17" s="83" customFormat="1" x14ac:dyDescent="0.3">
      <c r="A67" s="125"/>
      <c r="B67" s="102" t="s">
        <v>81</v>
      </c>
      <c r="C67" s="95" t="s">
        <v>81</v>
      </c>
      <c r="D67" s="103">
        <f>SUM(D65:D66)</f>
        <v>0</v>
      </c>
      <c r="E67" s="103">
        <f t="shared" ref="E67:P67" si="10">SUM(E65:E66)</f>
        <v>0</v>
      </c>
      <c r="F67" s="103">
        <f t="shared" si="10"/>
        <v>0</v>
      </c>
      <c r="G67" s="103">
        <f t="shared" si="10"/>
        <v>702.52</v>
      </c>
      <c r="H67" s="103">
        <f t="shared" si="10"/>
        <v>702.52</v>
      </c>
      <c r="I67" s="103">
        <f t="shared" si="10"/>
        <v>702.52</v>
      </c>
      <c r="J67" s="103">
        <f t="shared" si="10"/>
        <v>709.92999999999984</v>
      </c>
      <c r="K67" s="103">
        <f t="shared" si="10"/>
        <v>929.91000000000031</v>
      </c>
      <c r="L67" s="103">
        <f t="shared" si="10"/>
        <v>706.07000000000016</v>
      </c>
      <c r="M67" s="103">
        <f t="shared" si="10"/>
        <v>706.06999999999971</v>
      </c>
      <c r="N67" s="103">
        <f t="shared" si="10"/>
        <v>709.60999999999967</v>
      </c>
      <c r="O67" s="103">
        <f t="shared" si="10"/>
        <v>447.22000000000025</v>
      </c>
      <c r="P67" s="187">
        <f t="shared" si="10"/>
        <v>6316.37</v>
      </c>
      <c r="Q67" s="107"/>
    </row>
    <row r="68" spans="1:17" s="83" customFormat="1" x14ac:dyDescent="0.3">
      <c r="A68" s="125"/>
      <c r="C68" s="99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16"/>
      <c r="P68" s="116"/>
      <c r="Q68" s="107"/>
    </row>
    <row r="69" spans="1:17" s="83" customFormat="1" x14ac:dyDescent="0.3">
      <c r="A69" s="125">
        <v>6610</v>
      </c>
      <c r="B69" s="83" t="s">
        <v>402</v>
      </c>
      <c r="C69" s="97" t="s">
        <v>403</v>
      </c>
      <c r="D69" s="98">
        <f>IFERROR(VLOOKUP($A69,'[10]P&amp;L Per TB'!$B$4:Q$379,D$5,FALSE),0)</f>
        <v>731.19</v>
      </c>
      <c r="E69" s="98">
        <f>IFERROR(VLOOKUP($A69,'[10]P&amp;L Per TB'!$B$4:R$379,E$5,FALSE),0)</f>
        <v>731.09999999999991</v>
      </c>
      <c r="F69" s="98">
        <f>IFERROR(VLOOKUP($A69,'[10]P&amp;L Per TB'!$B$4:S$379,F$5,FALSE),0)</f>
        <v>730.61999999999989</v>
      </c>
      <c r="G69" s="98">
        <f>IFERROR(VLOOKUP($A69,'[10]P&amp;L Per TB'!$B$4:T$379,G$5,FALSE),0)</f>
        <v>730.55000000000018</v>
      </c>
      <c r="H69" s="98">
        <f>IFERROR(VLOOKUP($A69,'[10]P&amp;L Per TB'!$B$4:U$379,H$5,FALSE),0)</f>
        <v>730.48</v>
      </c>
      <c r="I69" s="98">
        <f>IFERROR(VLOOKUP($A69,'[10]P&amp;L Per TB'!$B$4:V$379,I$5,FALSE),0)</f>
        <v>730.58999999999969</v>
      </c>
      <c r="J69" s="98">
        <f>IFERROR(VLOOKUP($A69,'[10]P&amp;L Per TB'!$B$4:W$379,J$5,FALSE),0)</f>
        <v>730.32999999999993</v>
      </c>
      <c r="K69" s="98">
        <f>IFERROR(VLOOKUP($A69,'[10]P&amp;L Per TB'!$B$4:X$379,K$5,FALSE),0)</f>
        <v>-2705.72</v>
      </c>
      <c r="L69" s="98">
        <f>IFERROR(VLOOKUP($A69,'[10]P&amp;L Per TB'!$B$4:Y$379,L$5,FALSE),0)</f>
        <v>686.47000000000025</v>
      </c>
      <c r="M69" s="98">
        <f>IFERROR(VLOOKUP($A69,'[10]P&amp;L Per TB'!$B$4:Z$379,M$5,FALSE),0)</f>
        <v>686.33999999999969</v>
      </c>
      <c r="N69" s="98">
        <f>IFERROR(VLOOKUP($A69,'[10]P&amp;L Per TB'!$B$4:AA$379,N$5,FALSE),0)</f>
        <v>686.5</v>
      </c>
      <c r="O69" s="98">
        <f>IFERROR(VLOOKUP($A69,'[10]P&amp;L Per TB'!$B$4:AB$379,O$5,FALSE),0)</f>
        <v>686.44000000000051</v>
      </c>
      <c r="P69" s="116">
        <f>SUM(D69:O69)</f>
        <v>5154.8900000000003</v>
      </c>
      <c r="Q69" s="107"/>
    </row>
    <row r="70" spans="1:17" s="83" customFormat="1" x14ac:dyDescent="0.3">
      <c r="A70" s="125"/>
      <c r="B70" s="83" t="s">
        <v>404</v>
      </c>
      <c r="C70" s="97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116">
        <f>SUM(D70:O70)</f>
        <v>0</v>
      </c>
      <c r="Q70" s="107"/>
    </row>
    <row r="71" spans="1:17" s="83" customFormat="1" x14ac:dyDescent="0.3">
      <c r="A71" s="125"/>
      <c r="B71" s="102" t="s">
        <v>81</v>
      </c>
      <c r="C71" s="95" t="s">
        <v>81</v>
      </c>
      <c r="D71" s="103">
        <f>SUM(D69:D70)</f>
        <v>731.19</v>
      </c>
      <c r="E71" s="103">
        <f t="shared" ref="E71:P71" si="11">SUM(E69:E70)</f>
        <v>731.09999999999991</v>
      </c>
      <c r="F71" s="103">
        <f t="shared" si="11"/>
        <v>730.61999999999989</v>
      </c>
      <c r="G71" s="103">
        <f t="shared" si="11"/>
        <v>730.55000000000018</v>
      </c>
      <c r="H71" s="103">
        <f t="shared" si="11"/>
        <v>730.48</v>
      </c>
      <c r="I71" s="103">
        <f t="shared" si="11"/>
        <v>730.58999999999969</v>
      </c>
      <c r="J71" s="103">
        <f t="shared" si="11"/>
        <v>730.32999999999993</v>
      </c>
      <c r="K71" s="103">
        <f t="shared" si="11"/>
        <v>-2705.72</v>
      </c>
      <c r="L71" s="103">
        <f t="shared" si="11"/>
        <v>686.47000000000025</v>
      </c>
      <c r="M71" s="103">
        <f t="shared" si="11"/>
        <v>686.33999999999969</v>
      </c>
      <c r="N71" s="103">
        <f t="shared" si="11"/>
        <v>686.5</v>
      </c>
      <c r="O71" s="103">
        <f t="shared" si="11"/>
        <v>686.44000000000051</v>
      </c>
      <c r="P71" s="187">
        <f t="shared" si="11"/>
        <v>5154.8900000000003</v>
      </c>
      <c r="Q71" s="107"/>
    </row>
    <row r="72" spans="1:17" s="83" customFormat="1" x14ac:dyDescent="0.3">
      <c r="A72" s="125"/>
      <c r="C72" s="97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116"/>
      <c r="Q72" s="107"/>
    </row>
    <row r="73" spans="1:17" s="83" customFormat="1" x14ac:dyDescent="0.3">
      <c r="A73" s="125">
        <v>6615</v>
      </c>
      <c r="B73" s="83" t="s">
        <v>405</v>
      </c>
      <c r="C73" s="97"/>
      <c r="D73" s="98">
        <f>IFERROR(VLOOKUP($A73,'[10]P&amp;L Per TB'!$B$4:Q$379,D$5,FALSE),0)</f>
        <v>119.09</v>
      </c>
      <c r="E73" s="98">
        <f>IFERROR(VLOOKUP($A73,'[10]P&amp;L Per TB'!$B$4:R$379,E$5,FALSE),0)</f>
        <v>119.09</v>
      </c>
      <c r="F73" s="98">
        <f>IFERROR(VLOOKUP($A73,'[10]P&amp;L Per TB'!$B$4:S$379,F$5,FALSE),0)</f>
        <v>119.08999999999997</v>
      </c>
      <c r="G73" s="98">
        <f>IFERROR(VLOOKUP($A73,'[10]P&amp;L Per TB'!$B$4:T$379,G$5,FALSE),0)</f>
        <v>123.70000000000005</v>
      </c>
      <c r="H73" s="98">
        <f>IFERROR(VLOOKUP($A73,'[10]P&amp;L Per TB'!$B$4:U$379,H$5,FALSE),0)</f>
        <v>123.69999999999993</v>
      </c>
      <c r="I73" s="98">
        <f>IFERROR(VLOOKUP($A73,'[10]P&amp;L Per TB'!$B$4:V$379,I$5,FALSE),0)</f>
        <v>123.70000000000005</v>
      </c>
      <c r="J73" s="98">
        <f>IFERROR(VLOOKUP($A73,'[10]P&amp;L Per TB'!$B$4:W$379,J$5,FALSE),0)</f>
        <v>123.70000000000005</v>
      </c>
      <c r="K73" s="98">
        <f>IFERROR(VLOOKUP($A73,'[10]P&amp;L Per TB'!$B$4:X$379,K$5,FALSE),0)</f>
        <v>-11436.3</v>
      </c>
      <c r="L73" s="98">
        <f>IFERROR(VLOOKUP($A73,'[10]P&amp;L Per TB'!$B$4:Y$379,L$5,FALSE),0)</f>
        <v>121.46999999999935</v>
      </c>
      <c r="M73" s="98">
        <f>IFERROR(VLOOKUP($A73,'[10]P&amp;L Per TB'!$B$4:Z$379,M$5,FALSE),0)</f>
        <v>121.46999999999935</v>
      </c>
      <c r="N73" s="98">
        <f>IFERROR(VLOOKUP($A73,'[10]P&amp;L Per TB'!$B$4:AA$379,N$5,FALSE),0)</f>
        <v>121.47000000000116</v>
      </c>
      <c r="O73" s="98">
        <f>IFERROR(VLOOKUP($A73,'[10]P&amp;L Per TB'!$B$4:AB$379,O$5,FALSE),0)</f>
        <v>121.46999999999935</v>
      </c>
      <c r="P73" s="116">
        <f>SUM(D73:O73)</f>
        <v>-10098.35</v>
      </c>
      <c r="Q73" s="107"/>
    </row>
    <row r="74" spans="1:17" s="83" customFormat="1" x14ac:dyDescent="0.3">
      <c r="A74" s="125"/>
      <c r="B74" s="83" t="s">
        <v>406</v>
      </c>
      <c r="C74" s="97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116">
        <f>SUM(D74:O74)</f>
        <v>0</v>
      </c>
      <c r="Q74" s="107"/>
    </row>
    <row r="75" spans="1:17" s="83" customFormat="1" x14ac:dyDescent="0.3">
      <c r="A75" s="125"/>
      <c r="B75" s="102" t="s">
        <v>81</v>
      </c>
      <c r="C75" s="95" t="s">
        <v>81</v>
      </c>
      <c r="D75" s="103">
        <f>SUM(D73:D74)</f>
        <v>119.09</v>
      </c>
      <c r="E75" s="103">
        <f t="shared" ref="E75:P75" si="12">SUM(E73:E74)</f>
        <v>119.09</v>
      </c>
      <c r="F75" s="103">
        <f t="shared" si="12"/>
        <v>119.08999999999997</v>
      </c>
      <c r="G75" s="103">
        <f t="shared" si="12"/>
        <v>123.70000000000005</v>
      </c>
      <c r="H75" s="103">
        <f t="shared" si="12"/>
        <v>123.69999999999993</v>
      </c>
      <c r="I75" s="103">
        <f t="shared" si="12"/>
        <v>123.70000000000005</v>
      </c>
      <c r="J75" s="103">
        <f t="shared" si="12"/>
        <v>123.70000000000005</v>
      </c>
      <c r="K75" s="103">
        <f t="shared" si="12"/>
        <v>-11436.3</v>
      </c>
      <c r="L75" s="103">
        <f t="shared" si="12"/>
        <v>121.46999999999935</v>
      </c>
      <c r="M75" s="103">
        <f t="shared" si="12"/>
        <v>121.46999999999935</v>
      </c>
      <c r="N75" s="103">
        <f t="shared" si="12"/>
        <v>121.47000000000116</v>
      </c>
      <c r="O75" s="103">
        <f t="shared" si="12"/>
        <v>121.46999999999935</v>
      </c>
      <c r="P75" s="187">
        <f t="shared" si="12"/>
        <v>-10098.35</v>
      </c>
      <c r="Q75" s="107"/>
    </row>
    <row r="76" spans="1:17" s="83" customFormat="1" x14ac:dyDescent="0.3">
      <c r="A76" s="125"/>
      <c r="C76" s="97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116"/>
      <c r="Q76" s="107"/>
    </row>
    <row r="77" spans="1:17" s="83" customFormat="1" x14ac:dyDescent="0.3">
      <c r="A77" s="125">
        <v>6620</v>
      </c>
      <c r="B77" s="107" t="s">
        <v>407</v>
      </c>
      <c r="C77" s="99"/>
      <c r="D77" s="98">
        <f>IFERROR(VLOOKUP($A77,'[10]P&amp;L Per TB'!$B$4:Q$379,D$5,FALSE),0)</f>
        <v>5.14</v>
      </c>
      <c r="E77" s="98">
        <f>IFERROR(VLOOKUP($A77,'[10]P&amp;L Per TB'!$B$4:R$379,E$5,FALSE),0)</f>
        <v>5.14</v>
      </c>
      <c r="F77" s="98">
        <f>IFERROR(VLOOKUP($A77,'[10]P&amp;L Per TB'!$B$4:S$379,F$5,FALSE),0)</f>
        <v>5.1400000000000006</v>
      </c>
      <c r="G77" s="98">
        <f>IFERROR(VLOOKUP($A77,'[10]P&amp;L Per TB'!$B$4:T$379,G$5,FALSE),0)</f>
        <v>5.1399999999999988</v>
      </c>
      <c r="H77" s="98">
        <f>IFERROR(VLOOKUP($A77,'[10]P&amp;L Per TB'!$B$4:U$379,H$5,FALSE),0)</f>
        <v>5.1400000000000006</v>
      </c>
      <c r="I77" s="98">
        <f>IFERROR(VLOOKUP($A77,'[10]P&amp;L Per TB'!$B$4:V$379,I$5,FALSE),0)</f>
        <v>5.1400000000000006</v>
      </c>
      <c r="J77" s="98">
        <f>IFERROR(VLOOKUP($A77,'[10]P&amp;L Per TB'!$B$4:W$379,J$5,FALSE),0)</f>
        <v>5.139999999999997</v>
      </c>
      <c r="K77" s="98">
        <f>IFERROR(VLOOKUP($A77,'[10]P&amp;L Per TB'!$B$4:X$379,K$5,FALSE),0)</f>
        <v>5.1400000000000006</v>
      </c>
      <c r="L77" s="98">
        <f>IFERROR(VLOOKUP($A77,'[10]P&amp;L Per TB'!$B$4:Y$379,L$5,FALSE),0)</f>
        <v>5.1400000000000006</v>
      </c>
      <c r="M77" s="98">
        <f>IFERROR(VLOOKUP($A77,'[10]P&amp;L Per TB'!$B$4:Z$379,M$5,FALSE),0)</f>
        <v>5.1400000000000006</v>
      </c>
      <c r="N77" s="98">
        <f>IFERROR(VLOOKUP($A77,'[10]P&amp;L Per TB'!$B$4:AA$379,N$5,FALSE),0)</f>
        <v>5.1400000000000006</v>
      </c>
      <c r="O77" s="98">
        <f>IFERROR(VLOOKUP($A77,'[10]P&amp;L Per TB'!$B$4:AB$379,O$5,FALSE),0)</f>
        <v>5.1400000000000006</v>
      </c>
      <c r="P77" s="116">
        <f>SUM(D77:O77)</f>
        <v>61.68</v>
      </c>
      <c r="Q77" s="107"/>
    </row>
    <row r="78" spans="1:17" s="83" customFormat="1" x14ac:dyDescent="0.3">
      <c r="A78" s="125"/>
      <c r="B78" s="107"/>
      <c r="C78" s="99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116">
        <f>SUM(D78:O78)</f>
        <v>0</v>
      </c>
      <c r="Q78" s="107"/>
    </row>
    <row r="79" spans="1:17" s="83" customFormat="1" x14ac:dyDescent="0.3">
      <c r="A79" s="125"/>
      <c r="B79" s="102" t="s">
        <v>81</v>
      </c>
      <c r="C79" s="95" t="s">
        <v>81</v>
      </c>
      <c r="D79" s="103">
        <f>SUM(D77:D78)</f>
        <v>5.14</v>
      </c>
      <c r="E79" s="103">
        <f t="shared" ref="E79:P79" si="13">SUM(E77:E78)</f>
        <v>5.14</v>
      </c>
      <c r="F79" s="103">
        <f t="shared" si="13"/>
        <v>5.1400000000000006</v>
      </c>
      <c r="G79" s="103">
        <f t="shared" si="13"/>
        <v>5.1399999999999988</v>
      </c>
      <c r="H79" s="103">
        <f t="shared" si="13"/>
        <v>5.1400000000000006</v>
      </c>
      <c r="I79" s="103">
        <f t="shared" si="13"/>
        <v>5.1400000000000006</v>
      </c>
      <c r="J79" s="103">
        <f t="shared" si="13"/>
        <v>5.139999999999997</v>
      </c>
      <c r="K79" s="103">
        <f t="shared" si="13"/>
        <v>5.1400000000000006</v>
      </c>
      <c r="L79" s="103">
        <f t="shared" si="13"/>
        <v>5.1400000000000006</v>
      </c>
      <c r="M79" s="103">
        <f t="shared" si="13"/>
        <v>5.1400000000000006</v>
      </c>
      <c r="N79" s="103">
        <f t="shared" si="13"/>
        <v>5.1400000000000006</v>
      </c>
      <c r="O79" s="103">
        <f t="shared" si="13"/>
        <v>5.1400000000000006</v>
      </c>
      <c r="P79" s="187">
        <f t="shared" si="13"/>
        <v>61.68</v>
      </c>
      <c r="Q79" s="107"/>
    </row>
    <row r="80" spans="1:17" s="83" customFormat="1" x14ac:dyDescent="0.3">
      <c r="A80" s="125"/>
      <c r="B80" s="107"/>
      <c r="C80" s="99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16"/>
      <c r="P80" s="116"/>
      <c r="Q80" s="107"/>
    </row>
    <row r="81" spans="1:19" s="83" customFormat="1" x14ac:dyDescent="0.3">
      <c r="A81" s="125"/>
      <c r="B81" s="107" t="s">
        <v>408</v>
      </c>
      <c r="C81" s="99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16"/>
      <c r="P81" s="116">
        <f>SUM(D81:O81)</f>
        <v>0</v>
      </c>
    </row>
    <row r="82" spans="1:19" s="83" customFormat="1" x14ac:dyDescent="0.3">
      <c r="A82" s="125"/>
      <c r="C82" s="99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16"/>
      <c r="P82" s="116"/>
    </row>
    <row r="83" spans="1:19" s="83" customFormat="1" ht="12" customHeight="1" thickBot="1" x14ac:dyDescent="0.35">
      <c r="A83" s="125"/>
      <c r="B83" s="95" t="s">
        <v>409</v>
      </c>
      <c r="C83" s="117"/>
      <c r="D83" s="118">
        <f t="shared" ref="D83:P83" si="14">SUM(D7:D81)-D36-D45-D51-D55-D59-D67-D71-D75-D79-D63</f>
        <v>78895.105501999991</v>
      </c>
      <c r="E83" s="118">
        <f t="shared" si="14"/>
        <v>76138.538273999991</v>
      </c>
      <c r="F83" s="118">
        <f t="shared" si="14"/>
        <v>93592.539683999988</v>
      </c>
      <c r="G83" s="118">
        <f t="shared" si="14"/>
        <v>84239.648682000014</v>
      </c>
      <c r="H83" s="118">
        <f t="shared" si="14"/>
        <v>82982.099294000014</v>
      </c>
      <c r="I83" s="118">
        <f t="shared" si="14"/>
        <v>73328.443641999969</v>
      </c>
      <c r="J83" s="118">
        <f t="shared" si="14"/>
        <v>83744.853486000022</v>
      </c>
      <c r="K83" s="118">
        <f t="shared" si="14"/>
        <v>310856.41535800009</v>
      </c>
      <c r="L83" s="118">
        <f t="shared" si="14"/>
        <v>83367.483464000048</v>
      </c>
      <c r="M83" s="118">
        <f t="shared" si="14"/>
        <v>83419.951214000015</v>
      </c>
      <c r="N83" s="118">
        <f t="shared" si="14"/>
        <v>83066.933820000006</v>
      </c>
      <c r="O83" s="118">
        <f t="shared" si="14"/>
        <v>83113.603841999997</v>
      </c>
      <c r="P83" s="118">
        <f t="shared" si="14"/>
        <v>1216745.6162619998</v>
      </c>
    </row>
    <row r="84" spans="1:19" s="83" customFormat="1" ht="12" customHeight="1" thickTop="1" thickBot="1" x14ac:dyDescent="0.35">
      <c r="A84" s="125"/>
      <c r="B84" s="95"/>
      <c r="C84" s="117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</row>
    <row r="85" spans="1:19" s="119" customFormat="1" ht="12" customHeight="1" thickBot="1" x14ac:dyDescent="0.35">
      <c r="A85" s="116"/>
      <c r="B85" s="96" t="s">
        <v>410</v>
      </c>
      <c r="C85" s="120"/>
      <c r="D85" s="116">
        <f>+'[10]12 Month IS UC'!D247</f>
        <v>-23730.479999999996</v>
      </c>
      <c r="E85" s="116">
        <f>+'[10]12 Month IS UC'!E247</f>
        <v>-23730.479999999996</v>
      </c>
      <c r="F85" s="116">
        <f>+'[10]12 Month IS UC'!F247</f>
        <v>-23730.480000000003</v>
      </c>
      <c r="G85" s="116">
        <f>+'[10]12 Month IS UC'!G247</f>
        <v>-23733.91</v>
      </c>
      <c r="H85" s="116">
        <f>+'[10]12 Month IS UC'!H247</f>
        <v>-23733.909999999996</v>
      </c>
      <c r="I85" s="116">
        <f>+'[10]12 Month IS UC'!I247</f>
        <v>-23736.55000000001</v>
      </c>
      <c r="J85" s="116">
        <f>+'[10]12 Month IS UC'!J247</f>
        <v>-23739.919999999991</v>
      </c>
      <c r="K85" s="116">
        <f>+'[10]12 Month IS UC'!K247</f>
        <v>47891.179999999986</v>
      </c>
      <c r="L85" s="116">
        <f>+'[10]12 Month IS UC'!L247</f>
        <v>-20718.769999999997</v>
      </c>
      <c r="M85" s="116">
        <f>+'[10]12 Month IS UC'!M247</f>
        <v>-20727.690000000006</v>
      </c>
      <c r="N85" s="116">
        <f>+'[10]12 Month IS UC'!N247</f>
        <v>-20727.689999999999</v>
      </c>
      <c r="O85" s="116">
        <f>+'[10]12 Month IS UC'!O247</f>
        <v>-20727.690000000006</v>
      </c>
      <c r="P85" s="116">
        <f>+'[10]12 Month IS UC'!P247</f>
        <v>-201146.39</v>
      </c>
      <c r="S85" s="122"/>
    </row>
    <row r="86" spans="1:19" s="124" customFormat="1" ht="13.5" customHeight="1" x14ac:dyDescent="0.3">
      <c r="A86" s="243"/>
      <c r="C86" s="95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186"/>
    </row>
    <row r="87" spans="1:19" s="124" customFormat="1" x14ac:dyDescent="0.3">
      <c r="A87" s="243" t="s">
        <v>411</v>
      </c>
      <c r="B87" s="124" t="s">
        <v>412</v>
      </c>
      <c r="C87" s="95"/>
      <c r="D87" s="96">
        <f>+D83+D85</f>
        <v>55164.625501999995</v>
      </c>
      <c r="E87" s="96">
        <f t="shared" ref="E87:P87" si="15">+E83+E85</f>
        <v>52408.058273999995</v>
      </c>
      <c r="F87" s="96">
        <f t="shared" si="15"/>
        <v>69862.059683999978</v>
      </c>
      <c r="G87" s="96">
        <f t="shared" si="15"/>
        <v>60505.73868200001</v>
      </c>
      <c r="H87" s="96">
        <f t="shared" si="15"/>
        <v>59248.189294000018</v>
      </c>
      <c r="I87" s="96">
        <f t="shared" si="15"/>
        <v>49591.893641999959</v>
      </c>
      <c r="J87" s="96">
        <f t="shared" si="15"/>
        <v>60004.933486000031</v>
      </c>
      <c r="K87" s="96">
        <f t="shared" si="15"/>
        <v>358747.59535800008</v>
      </c>
      <c r="L87" s="96">
        <f t="shared" si="15"/>
        <v>62648.713464000051</v>
      </c>
      <c r="M87" s="96">
        <f t="shared" si="15"/>
        <v>62692.261214000013</v>
      </c>
      <c r="N87" s="96">
        <f t="shared" si="15"/>
        <v>62339.243820000003</v>
      </c>
      <c r="O87" s="96">
        <f t="shared" si="15"/>
        <v>62385.913841999994</v>
      </c>
      <c r="P87" s="186">
        <f t="shared" si="15"/>
        <v>1015599.2262619998</v>
      </c>
    </row>
    <row r="88" spans="1:19" s="107" customFormat="1" ht="13.5" customHeight="1" x14ac:dyDescent="0.3">
      <c r="A88" s="125"/>
      <c r="B88" s="126"/>
      <c r="C88" s="127"/>
      <c r="D88" s="128"/>
      <c r="E88" s="128"/>
      <c r="F88" s="128"/>
      <c r="G88" s="128"/>
      <c r="H88" s="116"/>
      <c r="I88" s="116"/>
      <c r="J88" s="116"/>
      <c r="K88" s="116"/>
      <c r="L88" s="116"/>
      <c r="M88" s="116"/>
      <c r="N88" s="116"/>
      <c r="O88" s="116"/>
      <c r="P88" s="116"/>
    </row>
    <row r="89" spans="1:19" s="102" customFormat="1" ht="24" x14ac:dyDescent="0.3">
      <c r="A89" s="245"/>
      <c r="B89" s="89" t="s">
        <v>135</v>
      </c>
      <c r="C89" s="89" t="s">
        <v>334</v>
      </c>
      <c r="D89" s="90" t="s">
        <v>335</v>
      </c>
      <c r="E89" s="90" t="s">
        <v>336</v>
      </c>
      <c r="F89" s="90" t="s">
        <v>337</v>
      </c>
      <c r="G89" s="90" t="s">
        <v>338</v>
      </c>
      <c r="H89" s="90" t="s">
        <v>339</v>
      </c>
      <c r="I89" s="90" t="s">
        <v>340</v>
      </c>
      <c r="J89" s="90" t="s">
        <v>341</v>
      </c>
      <c r="K89" s="90" t="s">
        <v>342</v>
      </c>
      <c r="L89" s="90" t="s">
        <v>343</v>
      </c>
      <c r="M89" s="90" t="s">
        <v>344</v>
      </c>
      <c r="N89" s="90" t="s">
        <v>345</v>
      </c>
      <c r="O89" s="91" t="s">
        <v>346</v>
      </c>
      <c r="P89" s="190">
        <v>41639</v>
      </c>
    </row>
    <row r="90" spans="1:19" s="83" customFormat="1" x14ac:dyDescent="0.3">
      <c r="A90" s="125"/>
      <c r="C90" s="130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16"/>
      <c r="P90" s="116"/>
    </row>
    <row r="91" spans="1:19" s="83" customFormat="1" x14ac:dyDescent="0.3">
      <c r="A91" s="125">
        <v>6640</v>
      </c>
      <c r="B91" s="83" t="s">
        <v>413</v>
      </c>
      <c r="C91" s="97" t="s">
        <v>414</v>
      </c>
      <c r="D91" s="98">
        <f>IFERROR(VLOOKUP($A91,'[10]P&amp;L Per TB'!$B$4:Q$379,D$5,FALSE),0)</f>
        <v>0</v>
      </c>
      <c r="E91" s="98">
        <f>IFERROR(VLOOKUP($A91,'[10]P&amp;L Per TB'!$B$4:R$379,E$5,FALSE),0)</f>
        <v>0</v>
      </c>
      <c r="F91" s="98">
        <f>IFERROR(VLOOKUP($A91,'[10]P&amp;L Per TB'!$B$4:S$379,F$5,FALSE),0)</f>
        <v>0</v>
      </c>
      <c r="G91" s="98">
        <f>IFERROR(VLOOKUP($A91,'[10]P&amp;L Per TB'!$B$4:T$379,G$5,FALSE),0)</f>
        <v>0</v>
      </c>
      <c r="H91" s="98">
        <f>IFERROR(VLOOKUP($A91,'[10]P&amp;L Per TB'!$B$4:U$379,H$5,FALSE),0)</f>
        <v>0</v>
      </c>
      <c r="I91" s="98">
        <f>IFERROR(VLOOKUP($A91,'[10]P&amp;L Per TB'!$B$4:V$379,I$5,FALSE),0)</f>
        <v>0</v>
      </c>
      <c r="J91" s="98">
        <f>IFERROR(VLOOKUP($A91,'[10]P&amp;L Per TB'!$B$4:W$379,J$5,FALSE),0)</f>
        <v>0</v>
      </c>
      <c r="K91" s="98">
        <f>IFERROR(VLOOKUP($A91,'[10]P&amp;L Per TB'!$B$4:X$379,K$5,FALSE),0)</f>
        <v>0</v>
      </c>
      <c r="L91" s="98">
        <f>IFERROR(VLOOKUP($A91,'[10]P&amp;L Per TB'!$B$4:Y$379,L$5,FALSE),0)</f>
        <v>0</v>
      </c>
      <c r="M91" s="98">
        <f>IFERROR(VLOOKUP($A91,'[10]P&amp;L Per TB'!$B$4:Z$379,M$5,FALSE),0)</f>
        <v>0</v>
      </c>
      <c r="N91" s="98">
        <f>IFERROR(VLOOKUP($A91,'[10]P&amp;L Per TB'!$B$4:AA$379,N$5,FALSE),0)</f>
        <v>0</v>
      </c>
      <c r="O91" s="98">
        <f>IFERROR(VLOOKUP($A91,'[10]P&amp;L Per TB'!$B$4:AB$379,O$5,FALSE),0)</f>
        <v>0</v>
      </c>
      <c r="P91" s="116">
        <f>SUM(D91:O91)</f>
        <v>0</v>
      </c>
    </row>
    <row r="92" spans="1:19" s="83" customFormat="1" x14ac:dyDescent="0.3">
      <c r="A92" s="125">
        <v>6645</v>
      </c>
      <c r="B92" s="83" t="s">
        <v>415</v>
      </c>
      <c r="C92" s="97"/>
      <c r="D92" s="98">
        <f>IFERROR(VLOOKUP($A92,'[10]P&amp;L Per TB'!$B$4:Q$379,D$5,FALSE),0)</f>
        <v>6.63</v>
      </c>
      <c r="E92" s="98">
        <f>IFERROR(VLOOKUP($A92,'[10]P&amp;L Per TB'!$B$4:R$379,E$5,FALSE),0)</f>
        <v>6.63</v>
      </c>
      <c r="F92" s="98">
        <f>IFERROR(VLOOKUP($A92,'[10]P&amp;L Per TB'!$B$4:S$379,F$5,FALSE),0)</f>
        <v>6.6300000000000008</v>
      </c>
      <c r="G92" s="98">
        <f>IFERROR(VLOOKUP($A92,'[10]P&amp;L Per TB'!$B$4:T$379,G$5,FALSE),0)</f>
        <v>6.629999999999999</v>
      </c>
      <c r="H92" s="98">
        <f>IFERROR(VLOOKUP($A92,'[10]P&amp;L Per TB'!$B$4:U$379,H$5,FALSE),0)</f>
        <v>6.629999999999999</v>
      </c>
      <c r="I92" s="98">
        <f>IFERROR(VLOOKUP($A92,'[10]P&amp;L Per TB'!$B$4:V$379,I$5,FALSE),0)</f>
        <v>6.6300000000000026</v>
      </c>
      <c r="J92" s="98">
        <f>IFERROR(VLOOKUP($A92,'[10]P&amp;L Per TB'!$B$4:W$379,J$5,FALSE),0)</f>
        <v>6.6299999999999955</v>
      </c>
      <c r="K92" s="98">
        <f>IFERROR(VLOOKUP($A92,'[10]P&amp;L Per TB'!$B$4:X$379,K$5,FALSE),0)</f>
        <v>6.6300000000000026</v>
      </c>
      <c r="L92" s="98">
        <f>IFERROR(VLOOKUP($A92,'[10]P&amp;L Per TB'!$B$4:Y$379,L$5,FALSE),0)</f>
        <v>6.6300000000000026</v>
      </c>
      <c r="M92" s="98">
        <f>IFERROR(VLOOKUP($A92,'[10]P&amp;L Per TB'!$B$4:Z$379,M$5,FALSE),0)</f>
        <v>6.6299999999999955</v>
      </c>
      <c r="N92" s="98">
        <f>IFERROR(VLOOKUP($A92,'[10]P&amp;L Per TB'!$B$4:AA$379,N$5,FALSE),0)</f>
        <v>6.6300000000000097</v>
      </c>
      <c r="O92" s="98">
        <f>IFERROR(VLOOKUP($A92,'[10]P&amp;L Per TB'!$B$4:AB$379,O$5,FALSE),0)</f>
        <v>6.6299999999999955</v>
      </c>
      <c r="P92" s="116">
        <f>SUM(D92:O92)</f>
        <v>79.56</v>
      </c>
    </row>
    <row r="93" spans="1:19" s="83" customFormat="1" x14ac:dyDescent="0.3">
      <c r="A93" s="125"/>
      <c r="C93" s="117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16"/>
      <c r="P93" s="116"/>
    </row>
    <row r="94" spans="1:19" s="83" customFormat="1" x14ac:dyDescent="0.3">
      <c r="A94" s="125">
        <v>6710</v>
      </c>
      <c r="B94" s="83" t="s">
        <v>416</v>
      </c>
      <c r="C94" s="97" t="s">
        <v>417</v>
      </c>
      <c r="D94" s="98">
        <f>IFERROR(VLOOKUP($A94,'[10]P&amp;L Per TB'!$B$4:Q$379,D$5,FALSE),0)</f>
        <v>947.93</v>
      </c>
      <c r="E94" s="98">
        <f>IFERROR(VLOOKUP($A94,'[10]P&amp;L Per TB'!$B$4:R$379,E$5,FALSE),0)</f>
        <v>946.97000000000014</v>
      </c>
      <c r="F94" s="98">
        <f>IFERROR(VLOOKUP($A94,'[10]P&amp;L Per TB'!$B$4:S$379,F$5,FALSE),0)</f>
        <v>938.73</v>
      </c>
      <c r="G94" s="98">
        <f>IFERROR(VLOOKUP($A94,'[10]P&amp;L Per TB'!$B$4:T$379,G$5,FALSE),0)</f>
        <v>938.73</v>
      </c>
      <c r="H94" s="98">
        <f>IFERROR(VLOOKUP($A94,'[10]P&amp;L Per TB'!$B$4:U$379,H$5,FALSE),0)</f>
        <v>938.73</v>
      </c>
      <c r="I94" s="98">
        <f>IFERROR(VLOOKUP($A94,'[10]P&amp;L Per TB'!$B$4:V$379,I$5,FALSE),0)</f>
        <v>-3086.9300000000003</v>
      </c>
      <c r="J94" s="98">
        <f>IFERROR(VLOOKUP($A94,'[10]P&amp;L Per TB'!$B$4:W$379,J$5,FALSE),0)</f>
        <v>942.89999999999986</v>
      </c>
      <c r="K94" s="98">
        <f>IFERROR(VLOOKUP($A94,'[10]P&amp;L Per TB'!$B$4:X$379,K$5,FALSE),0)</f>
        <v>-3833.08</v>
      </c>
      <c r="L94" s="98">
        <f>IFERROR(VLOOKUP($A94,'[10]P&amp;L Per TB'!$B$4:Y$379,L$5,FALSE),0)</f>
        <v>1002.53</v>
      </c>
      <c r="M94" s="98">
        <f>IFERROR(VLOOKUP($A94,'[10]P&amp;L Per TB'!$B$4:Z$379,M$5,FALSE),0)</f>
        <v>1002.5300000000001</v>
      </c>
      <c r="N94" s="98">
        <f>IFERROR(VLOOKUP($A94,'[10]P&amp;L Per TB'!$B$4:AA$379,N$5,FALSE),0)</f>
        <v>1002.5299999999999</v>
      </c>
      <c r="O94" s="98">
        <f>IFERROR(VLOOKUP($A94,'[10]P&amp;L Per TB'!$B$4:AB$379,O$5,FALSE),0)</f>
        <v>1001.0899999999999</v>
      </c>
      <c r="P94" s="116">
        <f>SUM(D94:O94)</f>
        <v>2742.6599999999994</v>
      </c>
    </row>
    <row r="95" spans="1:19" s="83" customFormat="1" x14ac:dyDescent="0.3">
      <c r="A95" s="125"/>
      <c r="C95" s="97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116"/>
      <c r="P95" s="116"/>
    </row>
    <row r="96" spans="1:19" s="83" customFormat="1" x14ac:dyDescent="0.3">
      <c r="A96" s="125">
        <v>6715</v>
      </c>
      <c r="B96" s="83" t="s">
        <v>419</v>
      </c>
      <c r="C96" s="97" t="s">
        <v>420</v>
      </c>
      <c r="D96" s="98">
        <f>IFERROR(VLOOKUP($A96,'[10]P&amp;L Per TB'!$B$4:Q$379,D$5,FALSE),0)</f>
        <v>15862.42</v>
      </c>
      <c r="E96" s="98">
        <f>IFERROR(VLOOKUP($A96,'[10]P&amp;L Per TB'!$B$4:R$379,E$5,FALSE),0)</f>
        <v>15862.640000000001</v>
      </c>
      <c r="F96" s="98">
        <f>IFERROR(VLOOKUP($A96,'[10]P&amp;L Per TB'!$B$4:S$379,F$5,FALSE),0)</f>
        <v>15864.679999999997</v>
      </c>
      <c r="G96" s="98">
        <f>IFERROR(VLOOKUP($A96,'[10]P&amp;L Per TB'!$B$4:T$379,G$5,FALSE),0)</f>
        <v>15864.660000000003</v>
      </c>
      <c r="H96" s="98">
        <f>IFERROR(VLOOKUP($A96,'[10]P&amp;L Per TB'!$B$4:U$379,H$5,FALSE),0)</f>
        <v>15867.150000000001</v>
      </c>
      <c r="I96" s="98">
        <f>IFERROR(VLOOKUP($A96,'[10]P&amp;L Per TB'!$B$4:V$379,I$5,FALSE),0)</f>
        <v>15867.520000000004</v>
      </c>
      <c r="J96" s="98">
        <f>IFERROR(VLOOKUP($A96,'[10]P&amp;L Per TB'!$B$4:W$379,J$5,FALSE),0)</f>
        <v>15872.939999999988</v>
      </c>
      <c r="K96" s="98">
        <f>IFERROR(VLOOKUP($A96,'[10]P&amp;L Per TB'!$B$4:X$379,K$5,FALSE),0)</f>
        <v>41566.11</v>
      </c>
      <c r="L96" s="98">
        <f>IFERROR(VLOOKUP($A96,'[10]P&amp;L Per TB'!$B$4:Y$379,L$5,FALSE),0)</f>
        <v>15835.720000000001</v>
      </c>
      <c r="M96" s="98">
        <f>IFERROR(VLOOKUP($A96,'[10]P&amp;L Per TB'!$B$4:Z$379,M$5,FALSE),0)</f>
        <v>15944.130000000005</v>
      </c>
      <c r="N96" s="98">
        <f>IFERROR(VLOOKUP($A96,'[10]P&amp;L Per TB'!$B$4:AA$379,N$5,FALSE),0)</f>
        <v>16001.760000000009</v>
      </c>
      <c r="O96" s="98">
        <f>IFERROR(VLOOKUP($A96,'[10]P&amp;L Per TB'!$B$4:AB$379,O$5,FALSE),0)</f>
        <v>15969.48000000001</v>
      </c>
      <c r="P96" s="116">
        <f>SUM(D96:O96)</f>
        <v>216379.21000000002</v>
      </c>
    </row>
    <row r="97" spans="1:16" s="83" customFormat="1" x14ac:dyDescent="0.3">
      <c r="A97" s="125">
        <v>6717</v>
      </c>
      <c r="B97" s="83" t="s">
        <v>421</v>
      </c>
      <c r="C97" s="97" t="s">
        <v>422</v>
      </c>
      <c r="D97" s="98">
        <f>IFERROR(VLOOKUP($A97,'[10]P&amp;L Per TB'!$B$4:Q$379,D$5,FALSE),0)</f>
        <v>734.84</v>
      </c>
      <c r="E97" s="98">
        <f>IFERROR(VLOOKUP($A97,'[10]P&amp;L Per TB'!$B$4:R$379,E$5,FALSE),0)</f>
        <v>734.84</v>
      </c>
      <c r="F97" s="98">
        <f>IFERROR(VLOOKUP($A97,'[10]P&amp;L Per TB'!$B$4:S$379,F$5,FALSE),0)</f>
        <v>736.06999999999994</v>
      </c>
      <c r="G97" s="98">
        <f>IFERROR(VLOOKUP($A97,'[10]P&amp;L Per TB'!$B$4:T$379,G$5,FALSE),0)</f>
        <v>736.07000000000016</v>
      </c>
      <c r="H97" s="98">
        <f>IFERROR(VLOOKUP($A97,'[10]P&amp;L Per TB'!$B$4:U$379,H$5,FALSE),0)</f>
        <v>736.06999999999971</v>
      </c>
      <c r="I97" s="98">
        <f>IFERROR(VLOOKUP($A97,'[10]P&amp;L Per TB'!$B$4:V$379,I$5,FALSE),0)</f>
        <v>736.07000000000016</v>
      </c>
      <c r="J97" s="98">
        <f>IFERROR(VLOOKUP($A97,'[10]P&amp;L Per TB'!$B$4:W$379,J$5,FALSE),0)</f>
        <v>738.75</v>
      </c>
      <c r="K97" s="98">
        <f>IFERROR(VLOOKUP($A97,'[10]P&amp;L Per TB'!$B$4:X$379,K$5,FALSE),0)</f>
        <v>673.07999999999993</v>
      </c>
      <c r="L97" s="98">
        <f>IFERROR(VLOOKUP($A97,'[10]P&amp;L Per TB'!$B$4:Y$379,L$5,FALSE),0)</f>
        <v>736.79</v>
      </c>
      <c r="M97" s="98">
        <f>IFERROR(VLOOKUP($A97,'[10]P&amp;L Per TB'!$B$4:Z$379,M$5,FALSE),0)</f>
        <v>736.79</v>
      </c>
      <c r="N97" s="98">
        <f>IFERROR(VLOOKUP($A97,'[10]P&amp;L Per TB'!$B$4:AA$379,N$5,FALSE),0)</f>
        <v>736.79</v>
      </c>
      <c r="O97" s="98">
        <f>IFERROR(VLOOKUP($A97,'[10]P&amp;L Per TB'!$B$4:AB$379,O$5,FALSE),0)</f>
        <v>738.63000000000102</v>
      </c>
      <c r="P97" s="116">
        <f>SUM(D97:O97)</f>
        <v>8774.7900000000009</v>
      </c>
    </row>
    <row r="98" spans="1:16" s="83" customFormat="1" x14ac:dyDescent="0.3">
      <c r="A98" s="125"/>
      <c r="B98" s="102" t="s">
        <v>81</v>
      </c>
      <c r="C98" s="95" t="s">
        <v>81</v>
      </c>
      <c r="D98" s="103">
        <f>SUM(D96:D97)</f>
        <v>16597.259999999998</v>
      </c>
      <c r="E98" s="103">
        <f t="shared" ref="E98:P98" si="16">SUM(E96:E97)</f>
        <v>16597.48</v>
      </c>
      <c r="F98" s="103">
        <f t="shared" si="16"/>
        <v>16600.749999999996</v>
      </c>
      <c r="G98" s="103">
        <f t="shared" si="16"/>
        <v>16600.730000000003</v>
      </c>
      <c r="H98" s="103">
        <f>SUM(H96:H97)</f>
        <v>16603.22</v>
      </c>
      <c r="I98" s="103">
        <f t="shared" si="16"/>
        <v>16603.590000000004</v>
      </c>
      <c r="J98" s="103">
        <f t="shared" si="16"/>
        <v>16611.689999999988</v>
      </c>
      <c r="K98" s="103">
        <f t="shared" si="16"/>
        <v>42239.19</v>
      </c>
      <c r="L98" s="103">
        <f t="shared" si="16"/>
        <v>16572.510000000002</v>
      </c>
      <c r="M98" s="103">
        <f t="shared" si="16"/>
        <v>16680.920000000006</v>
      </c>
      <c r="N98" s="103">
        <f t="shared" si="16"/>
        <v>16738.55000000001</v>
      </c>
      <c r="O98" s="103">
        <f t="shared" si="16"/>
        <v>16708.110000000011</v>
      </c>
      <c r="P98" s="187">
        <f t="shared" si="16"/>
        <v>225154.00000000003</v>
      </c>
    </row>
    <row r="99" spans="1:16" s="83" customFormat="1" x14ac:dyDescent="0.3">
      <c r="A99" s="125"/>
      <c r="C99" s="99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16"/>
      <c r="P99" s="116"/>
    </row>
    <row r="100" spans="1:16" s="83" customFormat="1" x14ac:dyDescent="0.3">
      <c r="A100" s="125">
        <v>6725</v>
      </c>
      <c r="B100" s="83" t="s">
        <v>423</v>
      </c>
      <c r="C100" s="97" t="s">
        <v>424</v>
      </c>
      <c r="D100" s="98">
        <f>IFERROR(VLOOKUP($A100,'[10]P&amp;L Per TB'!$B$4:Q$379,D$5,FALSE),0)</f>
        <v>478.17</v>
      </c>
      <c r="E100" s="98">
        <f>IFERROR(VLOOKUP($A100,'[10]P&amp;L Per TB'!$B$4:R$379,E$5,FALSE),0)</f>
        <v>478.17</v>
      </c>
      <c r="F100" s="98">
        <f>IFERROR(VLOOKUP($A100,'[10]P&amp;L Per TB'!$B$4:S$379,F$5,FALSE),0)</f>
        <v>478.16999999999996</v>
      </c>
      <c r="G100" s="98">
        <f>IFERROR(VLOOKUP($A100,'[10]P&amp;L Per TB'!$B$4:T$379,G$5,FALSE),0)</f>
        <v>478.17000000000007</v>
      </c>
      <c r="H100" s="98">
        <f>IFERROR(VLOOKUP($A100,'[10]P&amp;L Per TB'!$B$4:U$379,H$5,FALSE),0)</f>
        <v>478.16999999999985</v>
      </c>
      <c r="I100" s="98">
        <f>IFERROR(VLOOKUP($A100,'[10]P&amp;L Per TB'!$B$4:V$379,I$5,FALSE),0)</f>
        <v>478.17000000000007</v>
      </c>
      <c r="J100" s="98">
        <f>IFERROR(VLOOKUP($A100,'[10]P&amp;L Per TB'!$B$4:W$379,J$5,FALSE),0)</f>
        <v>488.26000000000022</v>
      </c>
      <c r="K100" s="98">
        <f>IFERROR(VLOOKUP($A100,'[10]P&amp;L Per TB'!$B$4:X$379,K$5,FALSE),0)</f>
        <v>488.25999999999976</v>
      </c>
      <c r="L100" s="98">
        <f>IFERROR(VLOOKUP($A100,'[10]P&amp;L Per TB'!$B$4:Y$379,L$5,FALSE),0)</f>
        <v>488.26000000000022</v>
      </c>
      <c r="M100" s="98">
        <f>IFERROR(VLOOKUP($A100,'[10]P&amp;L Per TB'!$B$4:Z$379,M$5,FALSE),0)</f>
        <v>488.26000000000022</v>
      </c>
      <c r="N100" s="98">
        <f>IFERROR(VLOOKUP($A100,'[10]P&amp;L Per TB'!$B$4:AA$379,N$5,FALSE),0)</f>
        <v>488.61999999999989</v>
      </c>
      <c r="O100" s="98">
        <f>IFERROR(VLOOKUP($A100,'[10]P&amp;L Per TB'!$B$4:AB$379,O$5,FALSE),0)</f>
        <v>489.05999999999949</v>
      </c>
      <c r="P100" s="116">
        <f>SUM(D100:O100)</f>
        <v>5799.74</v>
      </c>
    </row>
    <row r="101" spans="1:16" s="83" customFormat="1" x14ac:dyDescent="0.3">
      <c r="A101" s="125"/>
      <c r="C101" s="99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16"/>
      <c r="P101" s="116"/>
    </row>
    <row r="102" spans="1:16" s="83" customFormat="1" x14ac:dyDescent="0.3">
      <c r="A102" s="125">
        <v>6660</v>
      </c>
      <c r="B102" s="83" t="s">
        <v>425</v>
      </c>
      <c r="C102" s="97" t="s">
        <v>426</v>
      </c>
      <c r="D102" s="98">
        <f>IFERROR(VLOOKUP($A102,'[10]P&amp;L Per TB'!$B$4:Q$379,D$5,FALSE),0)</f>
        <v>10981.12</v>
      </c>
      <c r="E102" s="98">
        <f>IFERROR(VLOOKUP($A102,'[10]P&amp;L Per TB'!$B$4:R$379,E$5,FALSE),0)</f>
        <v>10983.460000000001</v>
      </c>
      <c r="F102" s="98">
        <f>IFERROR(VLOOKUP($A102,'[10]P&amp;L Per TB'!$B$4:S$379,F$5,FALSE),0)</f>
        <v>10982.89</v>
      </c>
      <c r="G102" s="98">
        <f>IFERROR(VLOOKUP($A102,'[10]P&amp;L Per TB'!$B$4:T$379,G$5,FALSE),0)</f>
        <v>11007.14</v>
      </c>
      <c r="H102" s="98">
        <f>IFERROR(VLOOKUP($A102,'[10]P&amp;L Per TB'!$B$4:U$379,H$5,FALSE),0)</f>
        <v>11012</v>
      </c>
      <c r="I102" s="98">
        <f>IFERROR(VLOOKUP($A102,'[10]P&amp;L Per TB'!$B$4:V$379,I$5,FALSE),0)</f>
        <v>11025.350000000006</v>
      </c>
      <c r="J102" s="98">
        <f>IFERROR(VLOOKUP($A102,'[10]P&amp;L Per TB'!$B$4:W$379,J$5,FALSE),0)</f>
        <v>11031.319999999992</v>
      </c>
      <c r="K102" s="98">
        <f>IFERROR(VLOOKUP($A102,'[10]P&amp;L Per TB'!$B$4:X$379,K$5,FALSE),0)</f>
        <v>15637.410000000003</v>
      </c>
      <c r="L102" s="98">
        <f>IFERROR(VLOOKUP($A102,'[10]P&amp;L Per TB'!$B$4:Y$379,L$5,FALSE),0)</f>
        <v>11054.550000000003</v>
      </c>
      <c r="M102" s="98">
        <f>IFERROR(VLOOKUP($A102,'[10]P&amp;L Per TB'!$B$4:Z$379,M$5,FALSE),0)</f>
        <v>11112.039999999994</v>
      </c>
      <c r="N102" s="98">
        <f>IFERROR(VLOOKUP($A102,'[10]P&amp;L Per TB'!$B$4:AA$379,N$5,FALSE),0)</f>
        <v>11118.86</v>
      </c>
      <c r="O102" s="98">
        <f>IFERROR(VLOOKUP($A102,'[10]P&amp;L Per TB'!$B$4:AB$379,O$5,FALSE),0)</f>
        <v>11111.240000000005</v>
      </c>
      <c r="P102" s="116">
        <f>SUM(D102:O102)</f>
        <v>137057.38</v>
      </c>
    </row>
    <row r="103" spans="1:16" s="83" customFormat="1" x14ac:dyDescent="0.3">
      <c r="A103" s="125"/>
      <c r="C103" s="99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16"/>
      <c r="P103" s="116"/>
    </row>
    <row r="104" spans="1:16" s="83" customFormat="1" x14ac:dyDescent="0.3">
      <c r="A104" s="125">
        <v>6655</v>
      </c>
      <c r="B104" s="83" t="s">
        <v>427</v>
      </c>
      <c r="C104" s="99"/>
      <c r="D104" s="98">
        <f>IFERROR(VLOOKUP($A104,'[10]P&amp;L Per TB'!$B$4:Q$379,D$5,FALSE),0)</f>
        <v>211.22</v>
      </c>
      <c r="E104" s="98">
        <f>IFERROR(VLOOKUP($A104,'[10]P&amp;L Per TB'!$B$4:R$379,E$5,FALSE),0)</f>
        <v>211.22</v>
      </c>
      <c r="F104" s="98">
        <f>IFERROR(VLOOKUP($A104,'[10]P&amp;L Per TB'!$B$4:S$379,F$5,FALSE),0)</f>
        <v>211.21999999999997</v>
      </c>
      <c r="G104" s="98">
        <f>IFERROR(VLOOKUP($A104,'[10]P&amp;L Per TB'!$B$4:T$379,G$5,FALSE),0)</f>
        <v>211.22000000000003</v>
      </c>
      <c r="H104" s="98">
        <f>IFERROR(VLOOKUP($A104,'[10]P&amp;L Per TB'!$B$4:U$379,H$5,FALSE),0)</f>
        <v>211.21999999999991</v>
      </c>
      <c r="I104" s="98">
        <f>IFERROR(VLOOKUP($A104,'[10]P&amp;L Per TB'!$B$4:V$379,I$5,FALSE),0)</f>
        <v>211.22000000000003</v>
      </c>
      <c r="J104" s="98">
        <f>IFERROR(VLOOKUP($A104,'[10]P&amp;L Per TB'!$B$4:W$379,J$5,FALSE),0)</f>
        <v>212.06000000000017</v>
      </c>
      <c r="K104" s="98">
        <f>IFERROR(VLOOKUP($A104,'[10]P&amp;L Per TB'!$B$4:X$379,K$5,FALSE),0)</f>
        <v>212.05999999999995</v>
      </c>
      <c r="L104" s="98">
        <f>IFERROR(VLOOKUP($A104,'[10]P&amp;L Per TB'!$B$4:Y$379,L$5,FALSE),0)</f>
        <v>212.05999999999995</v>
      </c>
      <c r="M104" s="98">
        <f>IFERROR(VLOOKUP($A104,'[10]P&amp;L Per TB'!$B$4:Z$379,M$5,FALSE),0)</f>
        <v>212.48000000000002</v>
      </c>
      <c r="N104" s="98">
        <f>IFERROR(VLOOKUP($A104,'[10]P&amp;L Per TB'!$B$4:AA$379,N$5,FALSE),0)</f>
        <v>212.48000000000002</v>
      </c>
      <c r="O104" s="98">
        <f>IFERROR(VLOOKUP($A104,'[10]P&amp;L Per TB'!$B$4:AB$379,O$5,FALSE),0)</f>
        <v>212.48000000000002</v>
      </c>
      <c r="P104" s="116">
        <f>SUM(D104:O104)</f>
        <v>2540.94</v>
      </c>
    </row>
    <row r="105" spans="1:16" s="83" customFormat="1" x14ac:dyDescent="0.3">
      <c r="A105" s="125"/>
      <c r="C105" s="99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16"/>
      <c r="P105" s="116"/>
    </row>
    <row r="106" spans="1:16" s="83" customFormat="1" x14ac:dyDescent="0.3">
      <c r="A106" s="125">
        <v>6680</v>
      </c>
      <c r="B106" s="83" t="s">
        <v>428</v>
      </c>
      <c r="C106" s="97" t="s">
        <v>429</v>
      </c>
      <c r="D106" s="98">
        <f>IFERROR(VLOOKUP($A106,'[10]P&amp;L Per TB'!$B$4:Q$379,D$5,FALSE),0)</f>
        <v>0</v>
      </c>
      <c r="E106" s="98">
        <f>IFERROR(VLOOKUP($A106,'[10]P&amp;L Per TB'!$B$4:R$379,E$5,FALSE),0)</f>
        <v>0</v>
      </c>
      <c r="F106" s="98">
        <f>IFERROR(VLOOKUP($A106,'[10]P&amp;L Per TB'!$B$4:S$379,F$5,FALSE),0)</f>
        <v>0</v>
      </c>
      <c r="G106" s="98">
        <f>IFERROR(VLOOKUP($A106,'[10]P&amp;L Per TB'!$B$4:T$379,G$5,FALSE),0)</f>
        <v>0</v>
      </c>
      <c r="H106" s="98">
        <f>IFERROR(VLOOKUP($A106,'[10]P&amp;L Per TB'!$B$4:U$379,H$5,FALSE),0)</f>
        <v>0</v>
      </c>
      <c r="I106" s="98">
        <f>IFERROR(VLOOKUP($A106,'[10]P&amp;L Per TB'!$B$4:V$379,I$5,FALSE),0)</f>
        <v>0</v>
      </c>
      <c r="J106" s="98">
        <f>IFERROR(VLOOKUP($A106,'[10]P&amp;L Per TB'!$B$4:W$379,J$5,FALSE),0)</f>
        <v>0</v>
      </c>
      <c r="K106" s="98">
        <f>IFERROR(VLOOKUP($A106,'[10]P&amp;L Per TB'!$B$4:X$379,K$5,FALSE),0)</f>
        <v>9374</v>
      </c>
      <c r="L106" s="98">
        <f>IFERROR(VLOOKUP($A106,'[10]P&amp;L Per TB'!$B$4:Y$379,L$5,FALSE),0)</f>
        <v>-28.700000000000728</v>
      </c>
      <c r="M106" s="98">
        <f>IFERROR(VLOOKUP($A106,'[10]P&amp;L Per TB'!$B$4:Z$379,M$5,FALSE),0)</f>
        <v>-28.699999999998909</v>
      </c>
      <c r="N106" s="98">
        <f>IFERROR(VLOOKUP($A106,'[10]P&amp;L Per TB'!$B$4:AA$379,N$5,FALSE),0)</f>
        <v>-28.700000000000728</v>
      </c>
      <c r="O106" s="98">
        <f>IFERROR(VLOOKUP($A106,'[10]P&amp;L Per TB'!$B$4:AB$379,O$5,FALSE),0)</f>
        <v>-28.699999999998909</v>
      </c>
      <c r="P106" s="116">
        <f>SUM(D106:O106)</f>
        <v>9259.2000000000007</v>
      </c>
    </row>
    <row r="107" spans="1:16" s="83" customFormat="1" x14ac:dyDescent="0.3">
      <c r="A107" s="125">
        <v>6820</v>
      </c>
      <c r="B107" s="83" t="s">
        <v>655</v>
      </c>
      <c r="C107" s="97"/>
      <c r="D107" s="98">
        <f>IFERROR(VLOOKUP($A107,'[10]P&amp;L Per TB'!$B$4:Q$379,D$5,FALSE),0)</f>
        <v>1.53</v>
      </c>
      <c r="E107" s="98">
        <f>IFERROR(VLOOKUP($A107,'[10]P&amp;L Per TB'!$B$4:R$379,E$5,FALSE),0)</f>
        <v>1.53</v>
      </c>
      <c r="F107" s="98">
        <f>IFERROR(VLOOKUP($A107,'[10]P&amp;L Per TB'!$B$4:S$379,F$5,FALSE),0)</f>
        <v>1.5299999999999998</v>
      </c>
      <c r="G107" s="98">
        <f>IFERROR(VLOOKUP($A107,'[10]P&amp;L Per TB'!$B$4:T$379,G$5,FALSE),0)</f>
        <v>1.5300000000000002</v>
      </c>
      <c r="H107" s="98">
        <f>IFERROR(VLOOKUP($A107,'[10]P&amp;L Per TB'!$B$4:U$379,H$5,FALSE),0)</f>
        <v>1.5300000000000002</v>
      </c>
      <c r="I107" s="98">
        <f>IFERROR(VLOOKUP($A107,'[10]P&amp;L Per TB'!$B$4:V$379,I$5,FALSE),0)</f>
        <v>1.5299999999999994</v>
      </c>
      <c r="J107" s="98">
        <f>IFERROR(VLOOKUP($A107,'[10]P&amp;L Per TB'!$B$4:W$379,J$5,FALSE),0)</f>
        <v>1.5300000000000011</v>
      </c>
      <c r="K107" s="98">
        <f>IFERROR(VLOOKUP($A107,'[10]P&amp;L Per TB'!$B$4:X$379,K$5,FALSE),0)</f>
        <v>1.5299999999999994</v>
      </c>
      <c r="L107" s="98">
        <f>IFERROR(VLOOKUP($A107,'[10]P&amp;L Per TB'!$B$4:Y$379,L$5,FALSE),0)</f>
        <v>1.5299999999999994</v>
      </c>
      <c r="M107" s="98">
        <f>IFERROR(VLOOKUP($A107,'[10]P&amp;L Per TB'!$B$4:Z$379,M$5,FALSE),0)</f>
        <v>1.5300000000000011</v>
      </c>
      <c r="N107" s="98">
        <f>IFERROR(VLOOKUP($A107,'[10]P&amp;L Per TB'!$B$4:AA$379,N$5,FALSE),0)</f>
        <v>1.5299999999999976</v>
      </c>
      <c r="O107" s="98">
        <f>IFERROR(VLOOKUP($A107,'[10]P&amp;L Per TB'!$B$4:AB$379,O$5,FALSE),0)</f>
        <v>1.5300000000000011</v>
      </c>
      <c r="P107" s="116">
        <f>SUM(D107:O107)</f>
        <v>18.36</v>
      </c>
    </row>
    <row r="108" spans="1:16" s="83" customFormat="1" x14ac:dyDescent="0.3">
      <c r="A108" s="125"/>
      <c r="B108" s="83" t="s">
        <v>430</v>
      </c>
      <c r="C108" s="97"/>
      <c r="D108" s="98">
        <f>IFERROR(VLOOKUP($A108,'[10]P&amp;L Per TB'!$B$4:Q$379,D$5,FALSE),0)</f>
        <v>0</v>
      </c>
      <c r="E108" s="98">
        <f>IFERROR(VLOOKUP($A108,'[10]P&amp;L Per TB'!$B$4:R$379,E$5,FALSE),0)</f>
        <v>0</v>
      </c>
      <c r="F108" s="98">
        <f>IFERROR(VLOOKUP($A108,'[10]P&amp;L Per TB'!$B$4:S$379,F$5,FALSE),0)</f>
        <v>0</v>
      </c>
      <c r="G108" s="98">
        <f>IFERROR(VLOOKUP($A108,'[10]P&amp;L Per TB'!$B$4:T$379,G$5,FALSE),0)</f>
        <v>0</v>
      </c>
      <c r="H108" s="98">
        <f>IFERROR(VLOOKUP($A108,'[10]P&amp;L Per TB'!$B$4:U$379,H$5,FALSE),0)</f>
        <v>0</v>
      </c>
      <c r="I108" s="98">
        <f>IFERROR(VLOOKUP($A108,'[10]P&amp;L Per TB'!$B$4:V$379,I$5,FALSE),0)</f>
        <v>0</v>
      </c>
      <c r="J108" s="98">
        <f>IFERROR(VLOOKUP($A108,'[10]P&amp;L Per TB'!$B$4:W$379,J$5,FALSE),0)</f>
        <v>0</v>
      </c>
      <c r="K108" s="98">
        <f>IFERROR(VLOOKUP($A108,'[10]P&amp;L Per TB'!$B$4:X$379,K$5,FALSE),0)</f>
        <v>0</v>
      </c>
      <c r="L108" s="98">
        <f>IFERROR(VLOOKUP($A108,'[10]P&amp;L Per TB'!$B$4:Y$379,L$5,FALSE),0)</f>
        <v>0</v>
      </c>
      <c r="M108" s="98">
        <f>IFERROR(VLOOKUP($A108,'[10]P&amp;L Per TB'!$B$4:Z$379,M$5,FALSE),0)</f>
        <v>0</v>
      </c>
      <c r="N108" s="98">
        <f>IFERROR(VLOOKUP($A108,'[10]P&amp;L Per TB'!$B$4:AA$379,N$5,FALSE),0)</f>
        <v>0</v>
      </c>
      <c r="O108" s="98">
        <f>IFERROR(VLOOKUP($A108,'[10]P&amp;L Per TB'!$B$4:AB$379,O$5,FALSE),0)</f>
        <v>0</v>
      </c>
      <c r="P108" s="116">
        <f>SUM(D108:O108)</f>
        <v>0</v>
      </c>
    </row>
    <row r="109" spans="1:16" s="83" customFormat="1" x14ac:dyDescent="0.3">
      <c r="A109" s="125"/>
      <c r="B109" s="102" t="s">
        <v>81</v>
      </c>
      <c r="C109" s="95" t="s">
        <v>81</v>
      </c>
      <c r="D109" s="103">
        <f>SUM(D106:D108)</f>
        <v>1.53</v>
      </c>
      <c r="E109" s="103">
        <f t="shared" ref="E109:O109" si="17">SUM(E106:E108)</f>
        <v>1.53</v>
      </c>
      <c r="F109" s="103">
        <f t="shared" si="17"/>
        <v>1.5299999999999998</v>
      </c>
      <c r="G109" s="103">
        <f t="shared" si="17"/>
        <v>1.5300000000000002</v>
      </c>
      <c r="H109" s="103">
        <f t="shared" si="17"/>
        <v>1.5300000000000002</v>
      </c>
      <c r="I109" s="103">
        <f t="shared" si="17"/>
        <v>1.5299999999999994</v>
      </c>
      <c r="J109" s="103">
        <f t="shared" si="17"/>
        <v>1.5300000000000011</v>
      </c>
      <c r="K109" s="103">
        <f t="shared" si="17"/>
        <v>9375.5300000000007</v>
      </c>
      <c r="L109" s="103">
        <f t="shared" si="17"/>
        <v>-27.170000000000726</v>
      </c>
      <c r="M109" s="103">
        <f t="shared" si="17"/>
        <v>-27.169999999998907</v>
      </c>
      <c r="N109" s="103">
        <f t="shared" si="17"/>
        <v>-27.17000000000073</v>
      </c>
      <c r="O109" s="103">
        <f t="shared" si="17"/>
        <v>-27.169999999998907</v>
      </c>
      <c r="P109" s="187">
        <f>SUM(P106:P108)</f>
        <v>9277.5600000000013</v>
      </c>
    </row>
    <row r="110" spans="1:16" s="83" customFormat="1" x14ac:dyDescent="0.3">
      <c r="A110" s="125"/>
      <c r="C110" s="97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116"/>
      <c r="P110" s="116"/>
    </row>
    <row r="111" spans="1:16" s="83" customFormat="1" x14ac:dyDescent="0.3">
      <c r="A111" s="125">
        <v>6685</v>
      </c>
      <c r="B111" s="83" t="s">
        <v>150</v>
      </c>
      <c r="C111" s="99"/>
      <c r="D111" s="98">
        <f>IFERROR(VLOOKUP($A111,'[10]P&amp;L Per TB'!$B$4:Q$379,D$5,FALSE),0)</f>
        <v>5.32</v>
      </c>
      <c r="E111" s="98">
        <f>IFERROR(VLOOKUP($A111,'[10]P&amp;L Per TB'!$B$4:R$379,E$5,FALSE),0)</f>
        <v>5.32</v>
      </c>
      <c r="F111" s="98">
        <f>IFERROR(VLOOKUP($A111,'[10]P&amp;L Per TB'!$B$4:S$379,F$5,FALSE),0)</f>
        <v>5.32</v>
      </c>
      <c r="G111" s="98">
        <f>IFERROR(VLOOKUP($A111,'[10]P&amp;L Per TB'!$B$4:T$379,G$5,FALSE),0)</f>
        <v>5.32</v>
      </c>
      <c r="H111" s="98">
        <f>IFERROR(VLOOKUP($A111,'[10]P&amp;L Per TB'!$B$4:U$379,H$5,FALSE),0)</f>
        <v>5.32</v>
      </c>
      <c r="I111" s="98">
        <f>IFERROR(VLOOKUP($A111,'[10]P&amp;L Per TB'!$B$4:V$379,I$5,FALSE),0)</f>
        <v>-10.130000000000003</v>
      </c>
      <c r="J111" s="98">
        <f>IFERROR(VLOOKUP($A111,'[10]P&amp;L Per TB'!$B$4:W$379,J$5,FALSE),0)</f>
        <v>5.32</v>
      </c>
      <c r="K111" s="98">
        <f>IFERROR(VLOOKUP($A111,'[10]P&amp;L Per TB'!$B$4:X$379,K$5,FALSE),0)</f>
        <v>5.32</v>
      </c>
      <c r="L111" s="98">
        <f>IFERROR(VLOOKUP($A111,'[10]P&amp;L Per TB'!$B$4:Y$379,L$5,FALSE),0)</f>
        <v>5.32</v>
      </c>
      <c r="M111" s="98">
        <f>IFERROR(VLOOKUP($A111,'[10]P&amp;L Per TB'!$B$4:Z$379,M$5,FALSE),0)</f>
        <v>5.32</v>
      </c>
      <c r="N111" s="98">
        <f>IFERROR(VLOOKUP($A111,'[10]P&amp;L Per TB'!$B$4:AA$379,N$5,FALSE),0)</f>
        <v>5.32</v>
      </c>
      <c r="O111" s="98">
        <f>IFERROR(VLOOKUP($A111,'[10]P&amp;L Per TB'!$B$4:AB$379,O$5,FALSE),0)</f>
        <v>1115.67</v>
      </c>
      <c r="P111" s="116">
        <f>SUM(D111:O111)</f>
        <v>1158.74</v>
      </c>
    </row>
    <row r="112" spans="1:16" s="83" customFormat="1" x14ac:dyDescent="0.3">
      <c r="A112" s="125"/>
      <c r="C112" s="99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16"/>
      <c r="P112" s="116"/>
    </row>
    <row r="113" spans="1:16" s="83" customFormat="1" x14ac:dyDescent="0.3">
      <c r="A113" s="125">
        <v>6730</v>
      </c>
      <c r="B113" s="83" t="s">
        <v>432</v>
      </c>
      <c r="C113" s="99"/>
      <c r="D113" s="98">
        <f>IFERROR(VLOOKUP($A113,'[10]P&amp;L Per TB'!$B$4:Q$379,D$5,FALSE),0)</f>
        <v>60.79</v>
      </c>
      <c r="E113" s="98">
        <f>IFERROR(VLOOKUP($A113,'[10]P&amp;L Per TB'!$B$4:R$379,E$5,FALSE),0)</f>
        <v>60.79</v>
      </c>
      <c r="F113" s="98">
        <f>IFERROR(VLOOKUP($A113,'[10]P&amp;L Per TB'!$B$4:S$379,F$5,FALSE),0)</f>
        <v>60.790000000000006</v>
      </c>
      <c r="G113" s="98">
        <f>IFERROR(VLOOKUP($A113,'[10]P&amp;L Per TB'!$B$4:T$379,G$5,FALSE),0)</f>
        <v>60.789999999999992</v>
      </c>
      <c r="H113" s="98">
        <f>IFERROR(VLOOKUP($A113,'[10]P&amp;L Per TB'!$B$4:U$379,H$5,FALSE),0)</f>
        <v>141.92999999999998</v>
      </c>
      <c r="I113" s="98">
        <f>IFERROR(VLOOKUP($A113,'[10]P&amp;L Per TB'!$B$4:V$379,I$5,FALSE),0)</f>
        <v>108.69</v>
      </c>
      <c r="J113" s="98">
        <f>IFERROR(VLOOKUP($A113,'[10]P&amp;L Per TB'!$B$4:W$379,J$5,FALSE),0)</f>
        <v>119.88</v>
      </c>
      <c r="K113" s="98">
        <f>IFERROR(VLOOKUP($A113,'[10]P&amp;L Per TB'!$B$4:X$379,K$5,FALSE),0)</f>
        <v>458.2600000000001</v>
      </c>
      <c r="L113" s="98">
        <f>IFERROR(VLOOKUP($A113,'[10]P&amp;L Per TB'!$B$4:Y$379,L$5,FALSE),0)</f>
        <v>62.449999999999818</v>
      </c>
      <c r="M113" s="98">
        <f>IFERROR(VLOOKUP($A113,'[10]P&amp;L Per TB'!$B$4:Z$379,M$5,FALSE),0)</f>
        <v>62.450000000000045</v>
      </c>
      <c r="N113" s="98">
        <f>IFERROR(VLOOKUP($A113,'[10]P&amp;L Per TB'!$B$4:AA$379,N$5,FALSE),0)</f>
        <v>62.450000000000045</v>
      </c>
      <c r="O113" s="98">
        <f>IFERROR(VLOOKUP($A113,'[10]P&amp;L Per TB'!$B$4:AB$379,O$5,FALSE),0)</f>
        <v>62.450000000000045</v>
      </c>
      <c r="P113" s="116">
        <f>SUM(D113:O113)</f>
        <v>1321.72</v>
      </c>
    </row>
    <row r="114" spans="1:16" s="83" customFormat="1" x14ac:dyDescent="0.3">
      <c r="A114" s="125">
        <v>6795</v>
      </c>
      <c r="B114" s="83" t="s">
        <v>433</v>
      </c>
      <c r="C114" s="99"/>
      <c r="D114" s="98">
        <f>IFERROR(VLOOKUP($A114,'[10]P&amp;L Per TB'!$B$4:Q$379,D$5,FALSE),0)</f>
        <v>11.09</v>
      </c>
      <c r="E114" s="98">
        <f>IFERROR(VLOOKUP($A114,'[10]P&amp;L Per TB'!$B$4:R$379,E$5,FALSE),0)</f>
        <v>11.09</v>
      </c>
      <c r="F114" s="98">
        <f>IFERROR(VLOOKUP($A114,'[10]P&amp;L Per TB'!$B$4:S$379,F$5,FALSE),0)</f>
        <v>11.090000000000003</v>
      </c>
      <c r="G114" s="98">
        <f>IFERROR(VLOOKUP($A114,'[10]P&amp;L Per TB'!$B$4:T$379,G$5,FALSE),0)</f>
        <v>11.089999999999996</v>
      </c>
      <c r="H114" s="98">
        <f>IFERROR(VLOOKUP($A114,'[10]P&amp;L Per TB'!$B$4:U$379,H$5,FALSE),0)</f>
        <v>11.090000000000003</v>
      </c>
      <c r="I114" s="98">
        <f>IFERROR(VLOOKUP($A114,'[10]P&amp;L Per TB'!$B$4:V$379,I$5,FALSE),0)</f>
        <v>11.090000000000003</v>
      </c>
      <c r="J114" s="98">
        <f>IFERROR(VLOOKUP($A114,'[10]P&amp;L Per TB'!$B$4:W$379,J$5,FALSE),0)</f>
        <v>11.089999999999989</v>
      </c>
      <c r="K114" s="98">
        <f>IFERROR(VLOOKUP($A114,'[10]P&amp;L Per TB'!$B$4:X$379,K$5,FALSE),0)</f>
        <v>11.090000000000003</v>
      </c>
      <c r="L114" s="98">
        <f>IFERROR(VLOOKUP($A114,'[10]P&amp;L Per TB'!$B$4:Y$379,L$5,FALSE),0)</f>
        <v>11.090000000000003</v>
      </c>
      <c r="M114" s="98">
        <f>IFERROR(VLOOKUP($A114,'[10]P&amp;L Per TB'!$B$4:Z$379,M$5,FALSE),0)</f>
        <v>11.090000000000003</v>
      </c>
      <c r="N114" s="98">
        <f>IFERROR(VLOOKUP($A114,'[10]P&amp;L Per TB'!$B$4:AA$379,N$5,FALSE),0)</f>
        <v>11.089999999999989</v>
      </c>
      <c r="O114" s="98">
        <f>IFERROR(VLOOKUP($A114,'[10]P&amp;L Per TB'!$B$4:AB$379,O$5,FALSE),0)</f>
        <v>11.090000000000018</v>
      </c>
      <c r="P114" s="116">
        <f>SUM(D114:O114)</f>
        <v>133.08000000000001</v>
      </c>
    </row>
    <row r="115" spans="1:16" s="83" customFormat="1" x14ac:dyDescent="0.3">
      <c r="A115" s="125">
        <v>6740</v>
      </c>
      <c r="B115" s="322" t="s">
        <v>562</v>
      </c>
      <c r="C115" s="99"/>
      <c r="D115" s="98">
        <f>IFERROR(VLOOKUP($A115,'[10]P&amp;L Per TB'!$B$4:Q$379,D$5,FALSE),0)</f>
        <v>0</v>
      </c>
      <c r="E115" s="98">
        <f>IFERROR(VLOOKUP($A115,'[10]P&amp;L Per TB'!$B$4:R$379,E$5,FALSE),0)</f>
        <v>0</v>
      </c>
      <c r="F115" s="98">
        <f>IFERROR(VLOOKUP($A115,'[10]P&amp;L Per TB'!$B$4:S$379,F$5,FALSE),0)</f>
        <v>0</v>
      </c>
      <c r="G115" s="98">
        <f>IFERROR(VLOOKUP($A115,'[10]P&amp;L Per TB'!$B$4:T$379,G$5,FALSE),0)</f>
        <v>0</v>
      </c>
      <c r="H115" s="98">
        <f>IFERROR(VLOOKUP($A115,'[10]P&amp;L Per TB'!$B$4:U$379,H$5,FALSE),0)</f>
        <v>0</v>
      </c>
      <c r="I115" s="98">
        <f>IFERROR(VLOOKUP($A115,'[10]P&amp;L Per TB'!$B$4:V$379,I$5,FALSE),0)</f>
        <v>3.98</v>
      </c>
      <c r="J115" s="98">
        <f>IFERROR(VLOOKUP($A115,'[10]P&amp;L Per TB'!$B$4:W$379,J$5,FALSE),0)</f>
        <v>3.98</v>
      </c>
      <c r="K115" s="98">
        <f>IFERROR(VLOOKUP($A115,'[10]P&amp;L Per TB'!$B$4:X$379,K$5,FALSE),0)</f>
        <v>3.9799999999999995</v>
      </c>
      <c r="L115" s="98">
        <f>IFERROR(VLOOKUP($A115,'[10]P&amp;L Per TB'!$B$4:Y$379,L$5,FALSE),0)</f>
        <v>3.9800000000000004</v>
      </c>
      <c r="M115" s="98">
        <f>IFERROR(VLOOKUP($A115,'[10]P&amp;L Per TB'!$B$4:Z$379,M$5,FALSE),0)</f>
        <v>3.9799999999999986</v>
      </c>
      <c r="N115" s="98">
        <f>IFERROR(VLOOKUP($A115,'[10]P&amp;L Per TB'!$B$4:AA$379,N$5,FALSE),0)</f>
        <v>3.9800000000000004</v>
      </c>
      <c r="O115" s="98">
        <f>IFERROR(VLOOKUP($A115,'[10]P&amp;L Per TB'!$B$4:AB$379,O$5,FALSE),0)</f>
        <v>3.9800000000000004</v>
      </c>
      <c r="P115" s="116">
        <f>SUM(D115:O115)</f>
        <v>27.86</v>
      </c>
    </row>
    <row r="116" spans="1:16" s="83" customFormat="1" x14ac:dyDescent="0.3">
      <c r="A116" s="125">
        <v>6745</v>
      </c>
      <c r="B116" s="83" t="s">
        <v>434</v>
      </c>
      <c r="C116" s="99"/>
      <c r="D116" s="98">
        <f>IFERROR(VLOOKUP($A116,'[10]P&amp;L Per TB'!$B$4:Q$379,D$5,FALSE),0)</f>
        <v>1551.28</v>
      </c>
      <c r="E116" s="98">
        <f>IFERROR(VLOOKUP($A116,'[10]P&amp;L Per TB'!$B$4:R$379,E$5,FALSE),0)</f>
        <v>1558.8500000000001</v>
      </c>
      <c r="F116" s="98">
        <f>IFERROR(VLOOKUP($A116,'[10]P&amp;L Per TB'!$B$4:S$379,F$5,FALSE),0)</f>
        <v>1589.0900000000001</v>
      </c>
      <c r="G116" s="98">
        <f>IFERROR(VLOOKUP($A116,'[10]P&amp;L Per TB'!$B$4:T$379,G$5,FALSE),0)</f>
        <v>1609.8999999999996</v>
      </c>
      <c r="H116" s="98">
        <f>IFERROR(VLOOKUP($A116,'[10]P&amp;L Per TB'!$B$4:U$379,H$5,FALSE),0)</f>
        <v>1629.13</v>
      </c>
      <c r="I116" s="98">
        <f>IFERROR(VLOOKUP($A116,'[10]P&amp;L Per TB'!$B$4:V$379,I$5,FALSE),0)</f>
        <v>1629.880000000001</v>
      </c>
      <c r="J116" s="98">
        <f>IFERROR(VLOOKUP($A116,'[10]P&amp;L Per TB'!$B$4:W$379,J$5,FALSE),0)</f>
        <v>1681.3399999999983</v>
      </c>
      <c r="K116" s="98">
        <f>IFERROR(VLOOKUP($A116,'[10]P&amp;L Per TB'!$B$4:X$379,K$5,FALSE),0)</f>
        <v>-7308.15</v>
      </c>
      <c r="L116" s="98">
        <f>IFERROR(VLOOKUP($A116,'[10]P&amp;L Per TB'!$B$4:Y$379,L$5,FALSE),0)</f>
        <v>1407.1800000000003</v>
      </c>
      <c r="M116" s="98">
        <f>IFERROR(VLOOKUP($A116,'[10]P&amp;L Per TB'!$B$4:Z$379,M$5,FALSE),0)</f>
        <v>1428.92</v>
      </c>
      <c r="N116" s="98">
        <f>IFERROR(VLOOKUP($A116,'[10]P&amp;L Per TB'!$B$4:AA$379,N$5,FALSE),0)</f>
        <v>1428.92</v>
      </c>
      <c r="O116" s="98">
        <f>IFERROR(VLOOKUP($A116,'[10]P&amp;L Per TB'!$B$4:AB$379,O$5,FALSE),0)</f>
        <v>1432.25</v>
      </c>
      <c r="P116" s="116">
        <f>SUM(D116:O116)</f>
        <v>9638.59</v>
      </c>
    </row>
    <row r="117" spans="1:16" s="83" customFormat="1" x14ac:dyDescent="0.3">
      <c r="A117" s="125">
        <v>6800</v>
      </c>
      <c r="B117" s="83" t="s">
        <v>435</v>
      </c>
      <c r="C117" s="99"/>
      <c r="D117" s="98">
        <f>IFERROR(VLOOKUP($A117,'[10]P&amp;L Per TB'!$B$4:Q$379,D$5,FALSE),0)</f>
        <v>67.45</v>
      </c>
      <c r="E117" s="98">
        <f>IFERROR(VLOOKUP($A117,'[10]P&amp;L Per TB'!$B$4:R$379,E$5,FALSE),0)</f>
        <v>67.45</v>
      </c>
      <c r="F117" s="98">
        <f>IFERROR(VLOOKUP($A117,'[10]P&amp;L Per TB'!$B$4:S$379,F$5,FALSE),0)</f>
        <v>67.449999999999989</v>
      </c>
      <c r="G117" s="98">
        <f>IFERROR(VLOOKUP($A117,'[10]P&amp;L Per TB'!$B$4:T$379,G$5,FALSE),0)</f>
        <v>105.92999999999998</v>
      </c>
      <c r="H117" s="98">
        <f>IFERROR(VLOOKUP($A117,'[10]P&amp;L Per TB'!$B$4:U$379,H$5,FALSE),0)</f>
        <v>105.93</v>
      </c>
      <c r="I117" s="98">
        <f>IFERROR(VLOOKUP($A117,'[10]P&amp;L Per TB'!$B$4:V$379,I$5,FALSE),0)</f>
        <v>105.93</v>
      </c>
      <c r="J117" s="98">
        <f>IFERROR(VLOOKUP($A117,'[10]P&amp;L Per TB'!$B$4:W$379,J$5,FALSE),0)</f>
        <v>105.93000000000006</v>
      </c>
      <c r="K117" s="98">
        <f>IFERROR(VLOOKUP($A117,'[10]P&amp;L Per TB'!$B$4:X$379,K$5,FALSE),0)</f>
        <v>1490.9299999999998</v>
      </c>
      <c r="L117" s="98">
        <f>IFERROR(VLOOKUP($A117,'[10]P&amp;L Per TB'!$B$4:Y$379,L$5,FALSE),0)</f>
        <v>105.92999999999984</v>
      </c>
      <c r="M117" s="98">
        <f>IFERROR(VLOOKUP($A117,'[10]P&amp;L Per TB'!$B$4:Z$379,M$5,FALSE),0)</f>
        <v>105.93000000000029</v>
      </c>
      <c r="N117" s="98">
        <f>IFERROR(VLOOKUP($A117,'[10]P&amp;L Per TB'!$B$4:AA$379,N$5,FALSE),0)</f>
        <v>105.92999999999984</v>
      </c>
      <c r="O117" s="98">
        <f>IFERROR(VLOOKUP($A117,'[10]P&amp;L Per TB'!$B$4:AB$379,O$5,FALSE),0)</f>
        <v>105.92999999999984</v>
      </c>
      <c r="P117" s="116">
        <f>SUM(D117:O117)</f>
        <v>2540.7199999999998</v>
      </c>
    </row>
    <row r="118" spans="1:16" s="83" customFormat="1" x14ac:dyDescent="0.3">
      <c r="A118" s="125"/>
      <c r="C118" s="99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38"/>
      <c r="P118" s="116"/>
    </row>
    <row r="119" spans="1:16" s="83" customFormat="1" x14ac:dyDescent="0.3">
      <c r="A119" s="125">
        <v>6665</v>
      </c>
      <c r="B119" s="83" t="s">
        <v>186</v>
      </c>
      <c r="C119" s="99"/>
      <c r="D119" s="98">
        <f>IFERROR(VLOOKUP($A119,'[10]P&amp;L Per TB'!$B$4:Q$379,D$5,FALSE),0)</f>
        <v>12453.77</v>
      </c>
      <c r="E119" s="98">
        <f>IFERROR(VLOOKUP($A119,'[10]P&amp;L Per TB'!$B$4:R$379,E$5,FALSE),0)</f>
        <v>12454.25</v>
      </c>
      <c r="F119" s="98">
        <f>IFERROR(VLOOKUP($A119,'[10]P&amp;L Per TB'!$B$4:S$379,F$5,FALSE),0)</f>
        <v>12454.249999999996</v>
      </c>
      <c r="G119" s="98">
        <f>IFERROR(VLOOKUP($A119,'[10]P&amp;L Per TB'!$B$4:T$379,G$5,FALSE),0)</f>
        <v>12454.25</v>
      </c>
      <c r="H119" s="98">
        <f>IFERROR(VLOOKUP($A119,'[10]P&amp;L Per TB'!$B$4:U$379,H$5,FALSE),0)</f>
        <v>12452.75</v>
      </c>
      <c r="I119" s="98">
        <f>IFERROR(VLOOKUP($A119,'[10]P&amp;L Per TB'!$B$4:V$379,I$5,FALSE),0)</f>
        <v>12471.280000000006</v>
      </c>
      <c r="J119" s="98">
        <f>IFERROR(VLOOKUP($A119,'[10]P&amp;L Per TB'!$B$4:W$379,J$5,FALSE),0)</f>
        <v>12471.279999999999</v>
      </c>
      <c r="K119" s="98">
        <f>IFERROR(VLOOKUP($A119,'[10]P&amp;L Per TB'!$B$4:X$379,K$5,FALSE),0)</f>
        <v>1651.4100000000035</v>
      </c>
      <c r="L119" s="98">
        <f>IFERROR(VLOOKUP($A119,'[10]P&amp;L Per TB'!$B$4:Y$379,L$5,FALSE),0)</f>
        <v>12508.580000000002</v>
      </c>
      <c r="M119" s="98">
        <f>IFERROR(VLOOKUP($A119,'[10]P&amp;L Per TB'!$B$4:Z$379,M$5,FALSE),0)</f>
        <v>12508.579999999987</v>
      </c>
      <c r="N119" s="98">
        <f>IFERROR(VLOOKUP($A119,'[10]P&amp;L Per TB'!$B$4:AA$379,N$5,FALSE),0)</f>
        <v>12506.210000000006</v>
      </c>
      <c r="O119" s="98">
        <f>IFERROR(VLOOKUP($A119,'[10]P&amp;L Per TB'!$B$4:AB$379,O$5,FALSE),0)</f>
        <v>12507.030000000013</v>
      </c>
      <c r="P119" s="116">
        <f>SUM(D119:O119)</f>
        <v>138893.64000000001</v>
      </c>
    </row>
    <row r="120" spans="1:16" s="83" customFormat="1" x14ac:dyDescent="0.3">
      <c r="A120" s="125"/>
      <c r="C120" s="99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38"/>
      <c r="P120" s="116"/>
    </row>
    <row r="121" spans="1:16" s="83" customFormat="1" x14ac:dyDescent="0.3">
      <c r="A121" s="125">
        <v>6695</v>
      </c>
      <c r="B121" s="83" t="s">
        <v>436</v>
      </c>
      <c r="C121" s="99"/>
      <c r="D121" s="98">
        <f>IFERROR(VLOOKUP($A121,'[10]P&amp;L Per TB'!$B$4:Q$379,D$5,FALSE),0)</f>
        <v>7.14</v>
      </c>
      <c r="E121" s="98">
        <f>IFERROR(VLOOKUP($A121,'[10]P&amp;L Per TB'!$B$4:R$379,E$5,FALSE),0)</f>
        <v>7.14</v>
      </c>
      <c r="F121" s="98">
        <f>IFERROR(VLOOKUP($A121,'[10]P&amp;L Per TB'!$B$4:S$379,F$5,FALSE),0)</f>
        <v>7.1400000000000023</v>
      </c>
      <c r="G121" s="98">
        <f>IFERROR(VLOOKUP($A121,'[10]P&amp;L Per TB'!$B$4:T$379,G$5,FALSE),0)</f>
        <v>7.139999999999997</v>
      </c>
      <c r="H121" s="98">
        <f>IFERROR(VLOOKUP($A121,'[10]P&amp;L Per TB'!$B$4:U$379,H$5,FALSE),0)</f>
        <v>7.1400000000000041</v>
      </c>
      <c r="I121" s="98">
        <f>IFERROR(VLOOKUP($A121,'[10]P&amp;L Per TB'!$B$4:V$379,I$5,FALSE),0)</f>
        <v>7.1400000000000006</v>
      </c>
      <c r="J121" s="98">
        <f>IFERROR(VLOOKUP($A121,'[10]P&amp;L Per TB'!$B$4:W$379,J$5,FALSE),0)</f>
        <v>7.1399999999999935</v>
      </c>
      <c r="K121" s="98">
        <f>IFERROR(VLOOKUP($A121,'[10]P&amp;L Per TB'!$B$4:X$379,K$5,FALSE),0)</f>
        <v>2450.81</v>
      </c>
      <c r="L121" s="98">
        <f>IFERROR(VLOOKUP($A121,'[10]P&amp;L Per TB'!$B$4:Y$379,L$5,FALSE),0)</f>
        <v>88.590000000000146</v>
      </c>
      <c r="M121" s="98">
        <f>IFERROR(VLOOKUP($A121,'[10]P&amp;L Per TB'!$B$4:Z$379,M$5,FALSE),0)</f>
        <v>88.589999999999691</v>
      </c>
      <c r="N121" s="98">
        <f>IFERROR(VLOOKUP($A121,'[10]P&amp;L Per TB'!$B$4:AA$379,N$5,FALSE),0)</f>
        <v>88.590000000000146</v>
      </c>
      <c r="O121" s="98">
        <f>IFERROR(VLOOKUP($A121,'[10]P&amp;L Per TB'!$B$4:AB$379,O$5,FALSE),0)</f>
        <v>88.590000000000146</v>
      </c>
      <c r="P121" s="116">
        <f>SUM(D121:O121)</f>
        <v>2855.15</v>
      </c>
    </row>
    <row r="122" spans="1:16" s="83" customFormat="1" x14ac:dyDescent="0.3">
      <c r="A122" s="125"/>
      <c r="C122" s="99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16"/>
      <c r="P122" s="116"/>
    </row>
    <row r="123" spans="1:16" s="83" customFormat="1" x14ac:dyDescent="0.3">
      <c r="A123" s="125">
        <v>6765</v>
      </c>
      <c r="B123" s="83" t="s">
        <v>438</v>
      </c>
      <c r="C123" s="97"/>
      <c r="D123" s="98">
        <f>IFERROR(VLOOKUP($A123,'[10]P&amp;L Per TB'!$B$4:Q$379,D$5,FALSE),0)</f>
        <v>9790.9800000000014</v>
      </c>
      <c r="E123" s="98">
        <f>IFERROR(VLOOKUP($A123,'[10]P&amp;L Per TB'!$B$4:R$379,E$5,FALSE),0)</f>
        <v>9791.9100000000017</v>
      </c>
      <c r="F123" s="98">
        <f>IFERROR(VLOOKUP($A123,'[10]P&amp;L Per TB'!$B$4:S$379,F$5,FALSE),0)</f>
        <v>10044.029999999999</v>
      </c>
      <c r="G123" s="98">
        <f>IFERROR(VLOOKUP($A123,'[10]P&amp;L Per TB'!$B$4:T$379,G$5,FALSE),0)</f>
        <v>9983.1899999999987</v>
      </c>
      <c r="H123" s="98">
        <f>IFERROR(VLOOKUP($A123,'[10]P&amp;L Per TB'!$B$4:U$379,H$5,FALSE),0)</f>
        <v>9985.8299999999945</v>
      </c>
      <c r="I123" s="98">
        <f>IFERROR(VLOOKUP($A123,'[10]P&amp;L Per TB'!$B$4:V$379,I$5,FALSE),0)</f>
        <v>9982.7000000000044</v>
      </c>
      <c r="J123" s="98">
        <f>IFERROR(VLOOKUP($A123,'[10]P&amp;L Per TB'!$B$4:W$379,J$5,FALSE),0)</f>
        <v>9987.2899999999936</v>
      </c>
      <c r="K123" s="98">
        <f>IFERROR(VLOOKUP($A123,'[10]P&amp;L Per TB'!$B$4:X$379,K$5,FALSE),0)</f>
        <v>-24624.549999999996</v>
      </c>
      <c r="L123" s="98">
        <f>IFERROR(VLOOKUP($A123,'[10]P&amp;L Per TB'!$B$4:Y$379,L$5,FALSE),0)</f>
        <v>8409.5000000000073</v>
      </c>
      <c r="M123" s="98">
        <f>IFERROR(VLOOKUP($A123,'[10]P&amp;L Per TB'!$B$4:Z$379,M$5,FALSE),0)</f>
        <v>8411.2999999999956</v>
      </c>
      <c r="N123" s="98">
        <f>IFERROR(VLOOKUP($A123,'[10]P&amp;L Per TB'!$B$4:AA$379,N$5,FALSE),0)</f>
        <v>8926.6899999999951</v>
      </c>
      <c r="O123" s="98">
        <f>IFERROR(VLOOKUP($A123,'[10]P&amp;L Per TB'!$B$4:AB$379,O$5,FALSE),0)</f>
        <v>8798.89</v>
      </c>
      <c r="P123" s="116">
        <f>SUM(D123:O123)</f>
        <v>79487.759999999995</v>
      </c>
    </row>
    <row r="124" spans="1:16" s="107" customFormat="1" x14ac:dyDescent="0.3">
      <c r="A124" s="125"/>
      <c r="B124" s="132" t="s">
        <v>439</v>
      </c>
      <c r="C124" s="133" t="s">
        <v>440</v>
      </c>
      <c r="D124" s="98">
        <f>IFERROR(VLOOKUP($A124,'[10]P&amp;L Per TB'!$B$4:Q$379,D$5,FALSE),0)</f>
        <v>0</v>
      </c>
      <c r="E124" s="98">
        <f>IFERROR(VLOOKUP($A124,'[10]P&amp;L Per TB'!$B$4:R$379,E$5,FALSE),0)</f>
        <v>0</v>
      </c>
      <c r="F124" s="98">
        <f>IFERROR(VLOOKUP($A124,'[10]P&amp;L Per TB'!$B$4:S$379,F$5,FALSE),0)</f>
        <v>0</v>
      </c>
      <c r="G124" s="98">
        <f>IFERROR(VLOOKUP($A124,'[10]P&amp;L Per TB'!$B$4:T$379,G$5,FALSE),0)</f>
        <v>0</v>
      </c>
      <c r="H124" s="98">
        <f>IFERROR(VLOOKUP($A124,'[10]P&amp;L Per TB'!$B$4:U$379,H$5,FALSE),0)</f>
        <v>0</v>
      </c>
      <c r="I124" s="98">
        <f>IFERROR(VLOOKUP($A124,'[10]P&amp;L Per TB'!$B$4:V$379,I$5,FALSE),0)</f>
        <v>0</v>
      </c>
      <c r="J124" s="98">
        <f>IFERROR(VLOOKUP($A124,'[10]P&amp;L Per TB'!$B$4:W$379,J$5,FALSE),0)</f>
        <v>0</v>
      </c>
      <c r="K124" s="98">
        <f>IFERROR(VLOOKUP($A124,'[10]P&amp;L Per TB'!$B$4:X$379,K$5,FALSE),0)</f>
        <v>0</v>
      </c>
      <c r="L124" s="98">
        <f>IFERROR(VLOOKUP($A124,'[10]P&amp;L Per TB'!$B$4:Y$379,L$5,FALSE),0)</f>
        <v>0</v>
      </c>
      <c r="M124" s="98">
        <f>IFERROR(VLOOKUP($A124,'[10]P&amp;L Per TB'!$B$4:Z$379,M$5,FALSE),0)</f>
        <v>0</v>
      </c>
      <c r="N124" s="98">
        <f>IFERROR(VLOOKUP($A124,'[10]P&amp;L Per TB'!$B$4:AA$379,N$5,FALSE),0)</f>
        <v>0</v>
      </c>
      <c r="O124" s="98">
        <f>IFERROR(VLOOKUP($A124,'[10]P&amp;L Per TB'!$B$4:AB$379,O$5,FALSE),0)</f>
        <v>0</v>
      </c>
      <c r="P124" s="116">
        <f>SUM(D124:O124)</f>
        <v>0</v>
      </c>
    </row>
    <row r="125" spans="1:16" s="83" customFormat="1" x14ac:dyDescent="0.3">
      <c r="A125" s="125"/>
      <c r="B125" s="102" t="s">
        <v>81</v>
      </c>
      <c r="C125" s="95" t="s">
        <v>81</v>
      </c>
      <c r="D125" s="103">
        <f>SUM(D123:D124)</f>
        <v>9790.9800000000014</v>
      </c>
      <c r="E125" s="103">
        <f t="shared" ref="E125:P125" si="18">SUM(E123:E124)</f>
        <v>9791.9100000000017</v>
      </c>
      <c r="F125" s="103">
        <f t="shared" si="18"/>
        <v>10044.029999999999</v>
      </c>
      <c r="G125" s="103">
        <f t="shared" si="18"/>
        <v>9983.1899999999987</v>
      </c>
      <c r="H125" s="103">
        <f t="shared" si="18"/>
        <v>9985.8299999999945</v>
      </c>
      <c r="I125" s="103">
        <f t="shared" si="18"/>
        <v>9982.7000000000044</v>
      </c>
      <c r="J125" s="103">
        <f t="shared" si="18"/>
        <v>9987.2899999999936</v>
      </c>
      <c r="K125" s="103">
        <f t="shared" si="18"/>
        <v>-24624.549999999996</v>
      </c>
      <c r="L125" s="103">
        <f t="shared" si="18"/>
        <v>8409.5000000000073</v>
      </c>
      <c r="M125" s="103">
        <f t="shared" si="18"/>
        <v>8411.2999999999956</v>
      </c>
      <c r="N125" s="103">
        <f t="shared" si="18"/>
        <v>8926.6899999999951</v>
      </c>
      <c r="O125" s="103">
        <f t="shared" si="18"/>
        <v>8798.89</v>
      </c>
      <c r="P125" s="187">
        <f t="shared" si="18"/>
        <v>79487.759999999995</v>
      </c>
    </row>
    <row r="126" spans="1:16" s="83" customFormat="1" x14ac:dyDescent="0.3">
      <c r="A126" s="125"/>
      <c r="C126" s="99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16"/>
      <c r="P126" s="116"/>
    </row>
    <row r="127" spans="1:16" s="83" customFormat="1" x14ac:dyDescent="0.3">
      <c r="A127" s="125">
        <v>6775</v>
      </c>
      <c r="B127" s="83" t="s">
        <v>441</v>
      </c>
      <c r="C127" s="99"/>
      <c r="D127" s="98">
        <f>IFERROR(VLOOKUP($A127,'[10]P&amp;L Per TB'!$B$4:Q$379,D$5,FALSE),0)</f>
        <v>27.03</v>
      </c>
      <c r="E127" s="98">
        <f>IFERROR(VLOOKUP($A127,'[10]P&amp;L Per TB'!$B$4:R$379,E$5,FALSE),0)</f>
        <v>27.03</v>
      </c>
      <c r="F127" s="98">
        <f>IFERROR(VLOOKUP($A127,'[10]P&amp;L Per TB'!$B$4:S$379,F$5,FALSE),0)</f>
        <v>27.03</v>
      </c>
      <c r="G127" s="98">
        <f>IFERROR(VLOOKUP($A127,'[10]P&amp;L Per TB'!$B$4:T$379,G$5,FALSE),0)</f>
        <v>27.03</v>
      </c>
      <c r="H127" s="98">
        <f>IFERROR(VLOOKUP($A127,'[10]P&amp;L Per TB'!$B$4:U$379,H$5,FALSE),0)</f>
        <v>27.03</v>
      </c>
      <c r="I127" s="98">
        <f>IFERROR(VLOOKUP($A127,'[10]P&amp;L Per TB'!$B$4:V$379,I$5,FALSE),0)</f>
        <v>27.03</v>
      </c>
      <c r="J127" s="98">
        <f>IFERROR(VLOOKUP($A127,'[10]P&amp;L Per TB'!$B$4:W$379,J$5,FALSE),0)</f>
        <v>27.03</v>
      </c>
      <c r="K127" s="98">
        <f>IFERROR(VLOOKUP($A127,'[10]P&amp;L Per TB'!$B$4:X$379,K$5,FALSE),0)</f>
        <v>27.03</v>
      </c>
      <c r="L127" s="98">
        <f>IFERROR(VLOOKUP($A127,'[10]P&amp;L Per TB'!$B$4:Y$379,L$5,FALSE),0)</f>
        <v>27.03</v>
      </c>
      <c r="M127" s="98">
        <f>IFERROR(VLOOKUP($A127,'[10]P&amp;L Per TB'!$B$4:Z$379,M$5,FALSE),0)</f>
        <v>27.03</v>
      </c>
      <c r="N127" s="98">
        <f>IFERROR(VLOOKUP($A127,'[10]P&amp;L Per TB'!$B$4:AA$379,N$5,FALSE),0)</f>
        <v>27.029999999999973</v>
      </c>
      <c r="O127" s="98">
        <f>IFERROR(VLOOKUP($A127,'[10]P&amp;L Per TB'!$B$4:AB$379,O$5,FALSE),0)</f>
        <v>5871.35</v>
      </c>
      <c r="P127" s="116">
        <f>SUM(D127:O127)</f>
        <v>6168.68</v>
      </c>
    </row>
    <row r="128" spans="1:16" s="83" customFormat="1" x14ac:dyDescent="0.3">
      <c r="A128" s="125"/>
      <c r="C128" s="99"/>
      <c r="D128" s="98">
        <f>IFERROR(VLOOKUP($A128,'[10]P&amp;L Per TB'!$B$4:Q$379,D$5,FALSE),0)</f>
        <v>0</v>
      </c>
      <c r="E128" s="98">
        <f>IFERROR(VLOOKUP($A128,'[10]P&amp;L Per TB'!$B$4:R$379,E$5,FALSE),0)</f>
        <v>0</v>
      </c>
      <c r="F128" s="98">
        <f>IFERROR(VLOOKUP($A128,'[10]P&amp;L Per TB'!$B$4:S$379,F$5,FALSE),0)</f>
        <v>0</v>
      </c>
      <c r="G128" s="98">
        <f>IFERROR(VLOOKUP($A128,'[10]P&amp;L Per TB'!$B$4:T$379,G$5,FALSE),0)</f>
        <v>0</v>
      </c>
      <c r="H128" s="98">
        <f>IFERROR(VLOOKUP($A128,'[10]P&amp;L Per TB'!$B$4:U$379,H$5,FALSE),0)</f>
        <v>0</v>
      </c>
      <c r="I128" s="98">
        <f>IFERROR(VLOOKUP($A128,'[10]P&amp;L Per TB'!$B$4:V$379,I$5,FALSE),0)</f>
        <v>0</v>
      </c>
      <c r="J128" s="98">
        <f>IFERROR(VLOOKUP($A128,'[10]P&amp;L Per TB'!$B$4:W$379,J$5,FALSE),0)</f>
        <v>0</v>
      </c>
      <c r="K128" s="98">
        <f>IFERROR(VLOOKUP($A128,'[10]P&amp;L Per TB'!$B$4:X$379,K$5,FALSE),0)</f>
        <v>0</v>
      </c>
      <c r="L128" s="98">
        <f>IFERROR(VLOOKUP($A128,'[10]P&amp;L Per TB'!$B$4:Y$379,L$5,FALSE),0)</f>
        <v>0</v>
      </c>
      <c r="M128" s="98">
        <f>IFERROR(VLOOKUP($A128,'[10]P&amp;L Per TB'!$B$4:Z$379,M$5,FALSE),0)</f>
        <v>0</v>
      </c>
      <c r="N128" s="98">
        <f>IFERROR(VLOOKUP($A128,'[10]P&amp;L Per TB'!$B$4:AA$379,N$5,FALSE),0)</f>
        <v>0</v>
      </c>
      <c r="O128" s="98">
        <f>IFERROR(VLOOKUP($A128,'[10]P&amp;L Per TB'!$B$4:AB$379,O$5,FALSE),0)</f>
        <v>0</v>
      </c>
      <c r="P128" s="116">
        <f>SUM(D128:O128)</f>
        <v>0</v>
      </c>
    </row>
    <row r="129" spans="1:17" s="83" customFormat="1" x14ac:dyDescent="0.3">
      <c r="A129" s="125">
        <v>6805</v>
      </c>
      <c r="B129" s="83" t="s">
        <v>442</v>
      </c>
      <c r="C129" s="99"/>
      <c r="D129" s="98">
        <f>IFERROR(VLOOKUP($A129,'[10]P&amp;L Per TB'!$B$4:Q$379,D$5,FALSE),0)</f>
        <v>98.97</v>
      </c>
      <c r="E129" s="98">
        <f>IFERROR(VLOOKUP($A129,'[10]P&amp;L Per TB'!$B$4:R$379,E$5,FALSE),0)</f>
        <v>98.97</v>
      </c>
      <c r="F129" s="98">
        <f>IFERROR(VLOOKUP($A129,'[10]P&amp;L Per TB'!$B$4:S$379,F$5,FALSE),0)</f>
        <v>98.970000000000027</v>
      </c>
      <c r="G129" s="98">
        <f>IFERROR(VLOOKUP($A129,'[10]P&amp;L Per TB'!$B$4:T$379,G$5,FALSE),0)</f>
        <v>98.96999999999997</v>
      </c>
      <c r="H129" s="98">
        <f>IFERROR(VLOOKUP($A129,'[10]P&amp;L Per TB'!$B$4:U$379,H$5,FALSE),0)</f>
        <v>98.970000000000027</v>
      </c>
      <c r="I129" s="98">
        <f>IFERROR(VLOOKUP($A129,'[10]P&amp;L Per TB'!$B$4:V$379,I$5,FALSE),0)</f>
        <v>98.970000000000027</v>
      </c>
      <c r="J129" s="98">
        <f>IFERROR(VLOOKUP($A129,'[10]P&amp;L Per TB'!$B$4:W$379,J$5,FALSE),0)</f>
        <v>98.969999999999914</v>
      </c>
      <c r="K129" s="98">
        <f>IFERROR(VLOOKUP($A129,'[10]P&amp;L Per TB'!$B$4:X$379,K$5,FALSE),0)</f>
        <v>8082.97</v>
      </c>
      <c r="L129" s="98">
        <f>IFERROR(VLOOKUP($A129,'[10]P&amp;L Per TB'!$B$4:Y$379,L$5,FALSE),0)</f>
        <v>43.409999999999854</v>
      </c>
      <c r="M129" s="98">
        <f>IFERROR(VLOOKUP($A129,'[10]P&amp;L Per TB'!$B$4:Z$379,M$5,FALSE),0)</f>
        <v>43.409999999999854</v>
      </c>
      <c r="N129" s="98">
        <f>IFERROR(VLOOKUP($A129,'[10]P&amp;L Per TB'!$B$4:AA$379,N$5,FALSE),0)</f>
        <v>43.409999999999854</v>
      </c>
      <c r="O129" s="98">
        <f>IFERROR(VLOOKUP($A129,'[10]P&amp;L Per TB'!$B$4:AB$379,O$5,FALSE),0)</f>
        <v>43.409999999999854</v>
      </c>
      <c r="P129" s="116">
        <f>SUM(D129:O129)</f>
        <v>8949.4</v>
      </c>
    </row>
    <row r="130" spans="1:17" s="83" customFormat="1" x14ac:dyDescent="0.3">
      <c r="A130" s="125"/>
      <c r="C130" s="99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16"/>
      <c r="P130" s="116"/>
    </row>
    <row r="131" spans="1:17" s="83" customFormat="1" x14ac:dyDescent="0.3">
      <c r="A131" s="125">
        <v>6785</v>
      </c>
      <c r="B131" s="83" t="s">
        <v>443</v>
      </c>
      <c r="C131" s="97" t="s">
        <v>444</v>
      </c>
      <c r="D131" s="98">
        <f>IFERROR(VLOOKUP($A131,'[10]P&amp;L Per TB'!$B$4:Q$379,D$5,FALSE),0)</f>
        <v>1799.19</v>
      </c>
      <c r="E131" s="98">
        <f>IFERROR(VLOOKUP($A131,'[10]P&amp;L Per TB'!$B$4:R$379,E$5,FALSE),0)</f>
        <v>1799.19</v>
      </c>
      <c r="F131" s="98">
        <f>IFERROR(VLOOKUP($A131,'[10]P&amp;L Per TB'!$B$4:S$379,F$5,FALSE),0)</f>
        <v>1799.1899999999996</v>
      </c>
      <c r="G131" s="98">
        <f>IFERROR(VLOOKUP($A131,'[10]P&amp;L Per TB'!$B$4:T$379,G$5,FALSE),0)</f>
        <v>1799.1900000000005</v>
      </c>
      <c r="H131" s="98">
        <f>IFERROR(VLOOKUP($A131,'[10]P&amp;L Per TB'!$B$4:U$379,H$5,FALSE),0)</f>
        <v>1799.1900000000005</v>
      </c>
      <c r="I131" s="98">
        <f>IFERROR(VLOOKUP($A131,'[10]P&amp;L Per TB'!$B$4:V$379,I$5,FALSE),0)</f>
        <v>1799.1899999999987</v>
      </c>
      <c r="J131" s="98">
        <f>IFERROR(VLOOKUP($A131,'[10]P&amp;L Per TB'!$B$4:W$379,J$5,FALSE),0)</f>
        <v>1799.1900000000005</v>
      </c>
      <c r="K131" s="98">
        <f>IFERROR(VLOOKUP($A131,'[10]P&amp;L Per TB'!$B$4:X$379,K$5,FALSE),0)</f>
        <v>-12511.81</v>
      </c>
      <c r="L131" s="98">
        <f>IFERROR(VLOOKUP($A131,'[10]P&amp;L Per TB'!$B$4:Y$379,L$5,FALSE),0)</f>
        <v>1799.19</v>
      </c>
      <c r="M131" s="98">
        <f>IFERROR(VLOOKUP($A131,'[10]P&amp;L Per TB'!$B$4:Z$379,M$5,FALSE),0)</f>
        <v>1799.19</v>
      </c>
      <c r="N131" s="98">
        <f>IFERROR(VLOOKUP($A131,'[10]P&amp;L Per TB'!$B$4:AA$379,N$5,FALSE),0)</f>
        <v>1799.19</v>
      </c>
      <c r="O131" s="98">
        <f>IFERROR(VLOOKUP($A131,'[10]P&amp;L Per TB'!$B$4:AB$379,O$5,FALSE),0)</f>
        <v>1799.1899999999996</v>
      </c>
      <c r="P131" s="116">
        <f>SUM(D131:O131)</f>
        <v>7279.28</v>
      </c>
    </row>
    <row r="132" spans="1:17" s="83" customFormat="1" x14ac:dyDescent="0.3">
      <c r="A132" s="125"/>
      <c r="C132" s="99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16"/>
      <c r="P132" s="116"/>
    </row>
    <row r="133" spans="1:17" s="83" customFormat="1" x14ac:dyDescent="0.3">
      <c r="A133" s="125">
        <v>6675</v>
      </c>
      <c r="B133" s="83" t="s">
        <v>445</v>
      </c>
      <c r="C133" s="99"/>
      <c r="D133" s="98">
        <f>IFERROR(VLOOKUP($A133,'[10]P&amp;L Per TB'!$B$4:Q$379,D$5,FALSE),0)</f>
        <v>0.32</v>
      </c>
      <c r="E133" s="98">
        <f>IFERROR(VLOOKUP($A133,'[10]P&amp;L Per TB'!$B$4:R$379,E$5,FALSE),0)</f>
        <v>0.32</v>
      </c>
      <c r="F133" s="98">
        <f>IFERROR(VLOOKUP($A133,'[10]P&amp;L Per TB'!$B$4:S$379,F$5,FALSE),0)</f>
        <v>0.31999999999999995</v>
      </c>
      <c r="G133" s="98">
        <f>IFERROR(VLOOKUP($A133,'[10]P&amp;L Per TB'!$B$4:T$379,G$5,FALSE),0)</f>
        <v>0.32000000000000006</v>
      </c>
      <c r="H133" s="98">
        <f>IFERROR(VLOOKUP($A133,'[10]P&amp;L Per TB'!$B$4:U$379,H$5,FALSE),0)</f>
        <v>0.32000000000000006</v>
      </c>
      <c r="I133" s="98">
        <f>IFERROR(VLOOKUP($A133,'[10]P&amp;L Per TB'!$B$4:V$379,I$5,FALSE),0)</f>
        <v>0.31999999999999984</v>
      </c>
      <c r="J133" s="98">
        <f>IFERROR(VLOOKUP($A133,'[10]P&amp;L Per TB'!$B$4:W$379,J$5,FALSE),0)</f>
        <v>0.32000000000000028</v>
      </c>
      <c r="K133" s="98">
        <f>IFERROR(VLOOKUP($A133,'[10]P&amp;L Per TB'!$B$4:X$379,K$5,FALSE),0)</f>
        <v>0.31999999999999984</v>
      </c>
      <c r="L133" s="98">
        <f>IFERROR(VLOOKUP($A133,'[10]P&amp;L Per TB'!$B$4:Y$379,L$5,FALSE),0)</f>
        <v>0.31999999999999984</v>
      </c>
      <c r="M133" s="98">
        <f>IFERROR(VLOOKUP($A133,'[10]P&amp;L Per TB'!$B$4:Z$379,M$5,FALSE),0)</f>
        <v>0.32000000000000028</v>
      </c>
      <c r="N133" s="98">
        <f>IFERROR(VLOOKUP($A133,'[10]P&amp;L Per TB'!$B$4:AA$379,N$5,FALSE),0)</f>
        <v>0.31999999999999984</v>
      </c>
      <c r="O133" s="98">
        <f>IFERROR(VLOOKUP($A133,'[10]P&amp;L Per TB'!$B$4:AB$379,O$5,FALSE),0)</f>
        <v>0.31999999999999984</v>
      </c>
      <c r="P133" s="116">
        <f t="shared" ref="P133:P140" si="19">SUM(D133:O133)</f>
        <v>3.84</v>
      </c>
    </row>
    <row r="134" spans="1:17" s="83" customFormat="1" x14ac:dyDescent="0.3">
      <c r="A134" s="125">
        <v>6890</v>
      </c>
      <c r="B134" s="83" t="s">
        <v>446</v>
      </c>
      <c r="C134" s="97" t="s">
        <v>447</v>
      </c>
      <c r="D134" s="98">
        <f>IFERROR(VLOOKUP($A134,'[10]P&amp;L Per TB'!$B$4:Q$379,D$5,FALSE),0)</f>
        <v>21686.959999999999</v>
      </c>
      <c r="E134" s="98">
        <f>IFERROR(VLOOKUP($A134,'[10]P&amp;L Per TB'!$B$4:R$379,E$5,FALSE),0)</f>
        <v>21687.269999999997</v>
      </c>
      <c r="F134" s="98">
        <f>IFERROR(VLOOKUP($A134,'[10]P&amp;L Per TB'!$B$4:S$379,F$5,FALSE),0)</f>
        <v>21687.39</v>
      </c>
      <c r="G134" s="98">
        <f>IFERROR(VLOOKUP($A134,'[10]P&amp;L Per TB'!$B$4:T$379,G$5,FALSE),0)</f>
        <v>21687.390000000014</v>
      </c>
      <c r="H134" s="98">
        <f>IFERROR(VLOOKUP($A134,'[10]P&amp;L Per TB'!$B$4:U$379,H$5,FALSE),0)</f>
        <v>21687.389999999985</v>
      </c>
      <c r="I134" s="98">
        <f>IFERROR(VLOOKUP($A134,'[10]P&amp;L Per TB'!$B$4:V$379,I$5,FALSE),0)</f>
        <v>21687.47</v>
      </c>
      <c r="J134" s="98">
        <f>IFERROR(VLOOKUP($A134,'[10]P&amp;L Per TB'!$B$4:W$379,J$5,FALSE),0)</f>
        <v>21687.47</v>
      </c>
      <c r="K134" s="98">
        <f>IFERROR(VLOOKUP($A134,'[10]P&amp;L Per TB'!$B$4:X$379,K$5,FALSE),0)</f>
        <v>24146.880000000005</v>
      </c>
      <c r="L134" s="98">
        <f>IFERROR(VLOOKUP($A134,'[10]P&amp;L Per TB'!$B$4:Y$379,L$5,FALSE),0)</f>
        <v>21615.300000000017</v>
      </c>
      <c r="M134" s="98">
        <f>IFERROR(VLOOKUP($A134,'[10]P&amp;L Per TB'!$B$4:Z$379,M$5,FALSE),0)</f>
        <v>21615.449999999953</v>
      </c>
      <c r="N134" s="98">
        <f>IFERROR(VLOOKUP($A134,'[10]P&amp;L Per TB'!$B$4:AA$379,N$5,FALSE),0)</f>
        <v>21615.570000000007</v>
      </c>
      <c r="O134" s="98">
        <f>IFERROR(VLOOKUP($A134,'[10]P&amp;L Per TB'!$B$4:AB$379,O$5,FALSE),0)</f>
        <v>21615.570000000007</v>
      </c>
      <c r="P134" s="116">
        <f t="shared" si="19"/>
        <v>262420.11</v>
      </c>
    </row>
    <row r="135" spans="1:17" s="83" customFormat="1" x14ac:dyDescent="0.3">
      <c r="A135" s="125">
        <v>6750</v>
      </c>
      <c r="B135" s="83" t="s">
        <v>448</v>
      </c>
      <c r="C135" s="117"/>
      <c r="D135" s="98">
        <f>IFERROR(VLOOKUP($A135,'[10]P&amp;L Per TB'!$B$4:Q$379,D$5,FALSE),0)</f>
        <v>57.910000000000004</v>
      </c>
      <c r="E135" s="98">
        <f>IFERROR(VLOOKUP($A135,'[10]P&amp;L Per TB'!$B$4:R$379,E$5,FALSE),0)</f>
        <v>57.910000000000004</v>
      </c>
      <c r="F135" s="98">
        <f>IFERROR(VLOOKUP($A135,'[10]P&amp;L Per TB'!$B$4:S$379,F$5,FALSE),0)</f>
        <v>57.910000000000011</v>
      </c>
      <c r="G135" s="98">
        <f>IFERROR(VLOOKUP($A135,'[10]P&amp;L Per TB'!$B$4:T$379,G$5,FALSE),0)</f>
        <v>57.91</v>
      </c>
      <c r="H135" s="98">
        <f>IFERROR(VLOOKUP($A135,'[10]P&amp;L Per TB'!$B$4:U$379,H$5,FALSE),0)</f>
        <v>114.85</v>
      </c>
      <c r="I135" s="98">
        <f>IFERROR(VLOOKUP($A135,'[10]P&amp;L Per TB'!$B$4:V$379,I$5,FALSE),0)</f>
        <v>113.75</v>
      </c>
      <c r="J135" s="98">
        <f>IFERROR(VLOOKUP($A135,'[10]P&amp;L Per TB'!$B$4:W$379,J$5,FALSE),0)</f>
        <v>113.75</v>
      </c>
      <c r="K135" s="98">
        <f>IFERROR(VLOOKUP($A135,'[10]P&amp;L Per TB'!$B$4:X$379,K$5,FALSE),0)</f>
        <v>-908</v>
      </c>
      <c r="L135" s="98">
        <f>IFERROR(VLOOKUP($A135,'[10]P&amp;L Per TB'!$B$4:Y$379,L$5,FALSE),0)</f>
        <v>77.519999999999982</v>
      </c>
      <c r="M135" s="98">
        <f>IFERROR(VLOOKUP($A135,'[10]P&amp;L Per TB'!$B$4:Z$379,M$5,FALSE),0)</f>
        <v>76.650000000000091</v>
      </c>
      <c r="N135" s="98">
        <f>IFERROR(VLOOKUP($A135,'[10]P&amp;L Per TB'!$B$4:AA$379,N$5,FALSE),0)</f>
        <v>76.649999999999977</v>
      </c>
      <c r="O135" s="98">
        <f>IFERROR(VLOOKUP($A135,'[10]P&amp;L Per TB'!$B$4:AB$379,O$5,FALSE),0)</f>
        <v>76.649999999999977</v>
      </c>
      <c r="P135" s="116">
        <f t="shared" si="19"/>
        <v>-26.539999999999964</v>
      </c>
    </row>
    <row r="136" spans="1:17" s="83" customFormat="1" x14ac:dyDescent="0.3">
      <c r="A136" s="125">
        <v>6755</v>
      </c>
      <c r="B136" s="83" t="s">
        <v>449</v>
      </c>
      <c r="C136" s="117"/>
      <c r="D136" s="98">
        <f>IFERROR(VLOOKUP($A136,'[10]P&amp;L Per TB'!$B$4:Q$379,D$5,FALSE),0)</f>
        <v>21.03</v>
      </c>
      <c r="E136" s="98">
        <f>IFERROR(VLOOKUP($A136,'[10]P&amp;L Per TB'!$B$4:R$379,E$5,FALSE),0)</f>
        <v>21.03</v>
      </c>
      <c r="F136" s="98">
        <f>IFERROR(VLOOKUP($A136,'[10]P&amp;L Per TB'!$B$4:S$379,F$5,FALSE),0)</f>
        <v>21.03</v>
      </c>
      <c r="G136" s="98">
        <f>IFERROR(VLOOKUP($A136,'[10]P&amp;L Per TB'!$B$4:T$379,G$5,FALSE),0)</f>
        <v>21.03</v>
      </c>
      <c r="H136" s="98">
        <f>IFERROR(VLOOKUP($A136,'[10]P&amp;L Per TB'!$B$4:U$379,H$5,FALSE),0)</f>
        <v>21.03</v>
      </c>
      <c r="I136" s="98">
        <f>IFERROR(VLOOKUP($A136,'[10]P&amp;L Per TB'!$B$4:V$379,I$5,FALSE),0)</f>
        <v>22.769999999999996</v>
      </c>
      <c r="J136" s="98">
        <f>IFERROR(VLOOKUP($A136,'[10]P&amp;L Per TB'!$B$4:W$379,J$5,FALSE),0)</f>
        <v>22.86999999999999</v>
      </c>
      <c r="K136" s="98">
        <f>IFERROR(VLOOKUP($A136,'[10]P&amp;L Per TB'!$B$4:X$379,K$5,FALSE),0)</f>
        <v>22.870000000000005</v>
      </c>
      <c r="L136" s="98">
        <f>IFERROR(VLOOKUP($A136,'[10]P&amp;L Per TB'!$B$4:Y$379,L$5,FALSE),0)</f>
        <v>22.870000000000005</v>
      </c>
      <c r="M136" s="98">
        <f>IFERROR(VLOOKUP($A136,'[10]P&amp;L Per TB'!$B$4:Z$379,M$5,FALSE),0)</f>
        <v>22.870000000000005</v>
      </c>
      <c r="N136" s="98">
        <f>IFERROR(VLOOKUP($A136,'[10]P&amp;L Per TB'!$B$4:AA$379,N$5,FALSE),0)</f>
        <v>22.870000000000005</v>
      </c>
      <c r="O136" s="98">
        <f>IFERROR(VLOOKUP($A136,'[10]P&amp;L Per TB'!$B$4:AB$379,O$5,FALSE),0)</f>
        <v>22.869999999999976</v>
      </c>
      <c r="P136" s="116">
        <f t="shared" si="19"/>
        <v>265.14</v>
      </c>
    </row>
    <row r="137" spans="1:17" s="83" customFormat="1" x14ac:dyDescent="0.3">
      <c r="A137" s="125">
        <v>6810</v>
      </c>
      <c r="B137" s="83" t="s">
        <v>450</v>
      </c>
      <c r="C137" s="117"/>
      <c r="D137" s="98">
        <f>IFERROR(VLOOKUP($A137,'[10]P&amp;L Per TB'!$B$4:Q$379,D$5,FALSE),0)</f>
        <v>29.47</v>
      </c>
      <c r="E137" s="98">
        <f>IFERROR(VLOOKUP($A137,'[10]P&amp;L Per TB'!$B$4:R$379,E$5,FALSE),0)</f>
        <v>29.47</v>
      </c>
      <c r="F137" s="98">
        <f>IFERROR(VLOOKUP($A137,'[10]P&amp;L Per TB'!$B$4:S$379,F$5,FALSE),0)</f>
        <v>29.47</v>
      </c>
      <c r="G137" s="98">
        <f>IFERROR(VLOOKUP($A137,'[10]P&amp;L Per TB'!$B$4:T$379,G$5,FALSE),0)</f>
        <v>29.47</v>
      </c>
      <c r="H137" s="98">
        <f>IFERROR(VLOOKUP($A137,'[10]P&amp;L Per TB'!$B$4:U$379,H$5,FALSE),0)</f>
        <v>29.47</v>
      </c>
      <c r="I137" s="98">
        <f>IFERROR(VLOOKUP($A137,'[10]P&amp;L Per TB'!$B$4:V$379,I$5,FALSE),0)</f>
        <v>29.47</v>
      </c>
      <c r="J137" s="98">
        <f>IFERROR(VLOOKUP($A137,'[10]P&amp;L Per TB'!$B$4:W$379,J$5,FALSE),0)</f>
        <v>29.47</v>
      </c>
      <c r="K137" s="98">
        <f>IFERROR(VLOOKUP($A137,'[10]P&amp;L Per TB'!$B$4:X$379,K$5,FALSE),0)</f>
        <v>29.47</v>
      </c>
      <c r="L137" s="98">
        <f>IFERROR(VLOOKUP($A137,'[10]P&amp;L Per TB'!$B$4:Y$379,L$5,FALSE),0)</f>
        <v>29.470000000000027</v>
      </c>
      <c r="M137" s="98">
        <f>IFERROR(VLOOKUP($A137,'[10]P&amp;L Per TB'!$B$4:Z$379,M$5,FALSE),0)</f>
        <v>29.46999999999997</v>
      </c>
      <c r="N137" s="98">
        <f>IFERROR(VLOOKUP($A137,'[10]P&amp;L Per TB'!$B$4:AA$379,N$5,FALSE),0)</f>
        <v>29.470000000000027</v>
      </c>
      <c r="O137" s="98">
        <f>IFERROR(VLOOKUP($A137,'[10]P&amp;L Per TB'!$B$4:AB$379,O$5,FALSE),0)</f>
        <v>29.46999999999997</v>
      </c>
      <c r="P137" s="116">
        <f t="shared" si="19"/>
        <v>353.64</v>
      </c>
    </row>
    <row r="138" spans="1:17" s="83" customFormat="1" x14ac:dyDescent="0.3">
      <c r="A138" s="125">
        <v>6875</v>
      </c>
      <c r="B138" s="83" t="s">
        <v>227</v>
      </c>
      <c r="C138" s="117"/>
      <c r="D138" s="98">
        <f>IFERROR(VLOOKUP($A138,'[10]P&amp;L Per TB'!$B$4:Q$379,D$5,FALSE),0)</f>
        <v>120.07</v>
      </c>
      <c r="E138" s="98">
        <f>IFERROR(VLOOKUP($A138,'[10]P&amp;L Per TB'!$B$4:R$379,E$5,FALSE),0)</f>
        <v>120.07</v>
      </c>
      <c r="F138" s="98">
        <f>IFERROR(VLOOKUP($A138,'[10]P&amp;L Per TB'!$B$4:S$379,F$5,FALSE),0)</f>
        <v>120.07</v>
      </c>
      <c r="G138" s="98">
        <f>IFERROR(VLOOKUP($A138,'[10]P&amp;L Per TB'!$B$4:T$379,G$5,FALSE),0)</f>
        <v>120.07</v>
      </c>
      <c r="H138" s="98">
        <f>IFERROR(VLOOKUP($A138,'[10]P&amp;L Per TB'!$B$4:U$379,H$5,FALSE),0)</f>
        <v>120.07000000000005</v>
      </c>
      <c r="I138" s="98">
        <f>IFERROR(VLOOKUP($A138,'[10]P&amp;L Per TB'!$B$4:V$379,I$5,FALSE),0)</f>
        <v>120.06999999999994</v>
      </c>
      <c r="J138" s="98">
        <f>IFERROR(VLOOKUP($A138,'[10]P&amp;L Per TB'!$B$4:W$379,J$5,FALSE),0)</f>
        <v>120.07000000000005</v>
      </c>
      <c r="K138" s="98">
        <f>IFERROR(VLOOKUP($A138,'[10]P&amp;L Per TB'!$B$4:X$379,K$5,FALSE),0)</f>
        <v>21.069999999999936</v>
      </c>
      <c r="L138" s="98">
        <f>IFERROR(VLOOKUP($A138,'[10]P&amp;L Per TB'!$B$4:Y$379,L$5,FALSE),0)</f>
        <v>120.25999999999999</v>
      </c>
      <c r="M138" s="98">
        <f>IFERROR(VLOOKUP($A138,'[10]P&amp;L Per TB'!$B$4:Z$379,M$5,FALSE),0)</f>
        <v>120.26000000000022</v>
      </c>
      <c r="N138" s="98">
        <f>IFERROR(VLOOKUP($A138,'[10]P&amp;L Per TB'!$B$4:AA$379,N$5,FALSE),0)</f>
        <v>120.25999999999976</v>
      </c>
      <c r="O138" s="98">
        <f>IFERROR(VLOOKUP($A138,'[10]P&amp;L Per TB'!$B$4:AB$379,O$5,FALSE),0)</f>
        <v>120.25999999999999</v>
      </c>
      <c r="P138" s="116">
        <f t="shared" si="19"/>
        <v>1342.6</v>
      </c>
    </row>
    <row r="139" spans="1:17" s="83" customFormat="1" x14ac:dyDescent="0.3">
      <c r="A139" s="125">
        <v>6880</v>
      </c>
      <c r="B139" s="83" t="s">
        <v>451</v>
      </c>
      <c r="C139" s="117"/>
      <c r="D139" s="98">
        <f>IFERROR(VLOOKUP($A139,'[10]P&amp;L Per TB'!$B$4:Q$379,D$5,FALSE),0)</f>
        <v>99.06</v>
      </c>
      <c r="E139" s="98">
        <f>IFERROR(VLOOKUP($A139,'[10]P&amp;L Per TB'!$B$4:R$379,E$5,FALSE),0)</f>
        <v>99.06</v>
      </c>
      <c r="F139" s="98">
        <f>IFERROR(VLOOKUP($A139,'[10]P&amp;L Per TB'!$B$4:S$379,F$5,FALSE),0)</f>
        <v>99.06</v>
      </c>
      <c r="G139" s="98">
        <f>IFERROR(VLOOKUP($A139,'[10]P&amp;L Per TB'!$B$4:T$379,G$5,FALSE),0)</f>
        <v>99.06</v>
      </c>
      <c r="H139" s="98">
        <f>IFERROR(VLOOKUP($A139,'[10]P&amp;L Per TB'!$B$4:U$379,H$5,FALSE),0)</f>
        <v>99.06</v>
      </c>
      <c r="I139" s="98">
        <f>IFERROR(VLOOKUP($A139,'[10]P&amp;L Per TB'!$B$4:V$379,I$5,FALSE),0)</f>
        <v>99.06</v>
      </c>
      <c r="J139" s="98">
        <f>IFERROR(VLOOKUP($A139,'[10]P&amp;L Per TB'!$B$4:W$379,J$5,FALSE),0)</f>
        <v>99.059999999999945</v>
      </c>
      <c r="K139" s="98">
        <f>IFERROR(VLOOKUP($A139,'[10]P&amp;L Per TB'!$B$4:X$379,K$5,FALSE),0)</f>
        <v>3580.0599999999995</v>
      </c>
      <c r="L139" s="98">
        <f>IFERROR(VLOOKUP($A139,'[10]P&amp;L Per TB'!$B$4:Y$379,L$5,FALSE),0)</f>
        <v>77.740000000000691</v>
      </c>
      <c r="M139" s="98">
        <f>IFERROR(VLOOKUP($A139,'[10]P&amp;L Per TB'!$B$4:Z$379,M$5,FALSE),0)</f>
        <v>77.739999999999782</v>
      </c>
      <c r="N139" s="98">
        <f>IFERROR(VLOOKUP($A139,'[10]P&amp;L Per TB'!$B$4:AA$379,N$5,FALSE),0)</f>
        <v>77.739999999999782</v>
      </c>
      <c r="O139" s="98">
        <f>IFERROR(VLOOKUP($A139,'[10]P&amp;L Per TB'!$B$4:AB$379,O$5,FALSE),0)</f>
        <v>77.739999999999782</v>
      </c>
      <c r="P139" s="116">
        <f t="shared" si="19"/>
        <v>4584.4399999999996</v>
      </c>
    </row>
    <row r="140" spans="1:17" s="83" customFormat="1" x14ac:dyDescent="0.3">
      <c r="A140" s="125">
        <v>6885</v>
      </c>
      <c r="B140" s="83" t="s">
        <v>224</v>
      </c>
      <c r="C140" s="117"/>
      <c r="D140" s="98">
        <f>IFERROR(VLOOKUP($A140,'[10]P&amp;L Per TB'!$B$4:Q$379,D$5,FALSE),0)</f>
        <v>35.21</v>
      </c>
      <c r="E140" s="98">
        <f>IFERROR(VLOOKUP($A140,'[10]P&amp;L Per TB'!$B$4:R$379,E$5,FALSE),0)</f>
        <v>35.21</v>
      </c>
      <c r="F140" s="98">
        <f>IFERROR(VLOOKUP($A140,'[10]P&amp;L Per TB'!$B$4:S$379,F$5,FALSE),0)</f>
        <v>35.210000000000008</v>
      </c>
      <c r="G140" s="98">
        <f>IFERROR(VLOOKUP($A140,'[10]P&amp;L Per TB'!$B$4:T$379,G$5,FALSE),0)</f>
        <v>35.209999999999994</v>
      </c>
      <c r="H140" s="98">
        <f>IFERROR(VLOOKUP($A140,'[10]P&amp;L Per TB'!$B$4:U$379,H$5,FALSE),0)</f>
        <v>35.20999999999998</v>
      </c>
      <c r="I140" s="98">
        <f>IFERROR(VLOOKUP($A140,'[10]P&amp;L Per TB'!$B$4:V$379,I$5,FALSE),0)</f>
        <v>35.210000000000036</v>
      </c>
      <c r="J140" s="98">
        <f>IFERROR(VLOOKUP($A140,'[10]P&amp;L Per TB'!$B$4:W$379,J$5,FALSE),0)</f>
        <v>35.20999999999998</v>
      </c>
      <c r="K140" s="98">
        <f>IFERROR(VLOOKUP($A140,'[10]P&amp;L Per TB'!$B$4:X$379,K$5,FALSE),0)</f>
        <v>-3868.7899999999995</v>
      </c>
      <c r="L140" s="98">
        <f>IFERROR(VLOOKUP($A140,'[10]P&amp;L Per TB'!$B$4:Y$379,L$5,FALSE),0)</f>
        <v>45.339999999999691</v>
      </c>
      <c r="M140" s="98">
        <f>IFERROR(VLOOKUP($A140,'[10]P&amp;L Per TB'!$B$4:Z$379,M$5,FALSE),0)</f>
        <v>45.339999999999691</v>
      </c>
      <c r="N140" s="98">
        <f>IFERROR(VLOOKUP($A140,'[10]P&amp;L Per TB'!$B$4:AA$379,N$5,FALSE),0)</f>
        <v>45.3400000000006</v>
      </c>
      <c r="O140" s="98">
        <f>IFERROR(VLOOKUP($A140,'[10]P&amp;L Per TB'!$B$4:AB$379,O$5,FALSE),0)</f>
        <v>45.339999999999691</v>
      </c>
      <c r="P140" s="116">
        <f t="shared" si="19"/>
        <v>-3440.96</v>
      </c>
    </row>
    <row r="141" spans="1:17" s="83" customFormat="1" x14ac:dyDescent="0.3">
      <c r="A141" s="125"/>
      <c r="C141" s="99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16"/>
      <c r="P141" s="116"/>
    </row>
    <row r="142" spans="1:17" s="83" customFormat="1" x14ac:dyDescent="0.3">
      <c r="A142" s="125">
        <v>6825</v>
      </c>
      <c r="B142" s="83" t="s">
        <v>454</v>
      </c>
      <c r="C142" s="97" t="s">
        <v>455</v>
      </c>
      <c r="D142" s="98">
        <f>IFERROR(VLOOKUP($A142,'[10]P&amp;L Per TB'!$B$4:Q$379,D$5,FALSE),0)</f>
        <v>10.96</v>
      </c>
      <c r="E142" s="98">
        <f>IFERROR(VLOOKUP($A142,'[10]P&amp;L Per TB'!$B$4:R$379,E$5,FALSE),0)</f>
        <v>10.96</v>
      </c>
      <c r="F142" s="98">
        <f>IFERROR(VLOOKUP($A142,'[10]P&amp;L Per TB'!$B$4:S$379,F$5,FALSE),0)</f>
        <v>10.96</v>
      </c>
      <c r="G142" s="98">
        <f>IFERROR(VLOOKUP($A142,'[10]P&amp;L Per TB'!$B$4:T$379,G$5,FALSE),0)</f>
        <v>10.96</v>
      </c>
      <c r="H142" s="98">
        <f>IFERROR(VLOOKUP($A142,'[10]P&amp;L Per TB'!$B$4:U$379,H$5,FALSE),0)</f>
        <v>10.959999999999994</v>
      </c>
      <c r="I142" s="98">
        <f>IFERROR(VLOOKUP($A142,'[10]P&amp;L Per TB'!$B$4:V$379,I$5,FALSE),0)</f>
        <v>10.960000000000008</v>
      </c>
      <c r="J142" s="98">
        <f>IFERROR(VLOOKUP($A142,'[10]P&amp;L Per TB'!$B$4:W$379,J$5,FALSE),0)</f>
        <v>10.959999999999994</v>
      </c>
      <c r="K142" s="98">
        <f>IFERROR(VLOOKUP($A142,'[10]P&amp;L Per TB'!$B$4:X$379,K$5,FALSE),0)</f>
        <v>63530.96</v>
      </c>
      <c r="L142" s="98">
        <f>IFERROR(VLOOKUP($A142,'[10]P&amp;L Per TB'!$B$4:Y$379,L$5,FALSE),0)</f>
        <v>10.959999999999127</v>
      </c>
      <c r="M142" s="98">
        <f>IFERROR(VLOOKUP($A142,'[10]P&amp;L Per TB'!$B$4:Z$379,M$5,FALSE),0)</f>
        <v>320.66999999999825</v>
      </c>
      <c r="N142" s="98">
        <f>IFERROR(VLOOKUP($A142,'[10]P&amp;L Per TB'!$B$4:AA$379,N$5,FALSE),0)</f>
        <v>320.67000000000553</v>
      </c>
      <c r="O142" s="98">
        <f>IFERROR(VLOOKUP($A142,'[10]P&amp;L Per TB'!$B$4:AB$379,O$5,FALSE),0)</f>
        <v>320.66999999999825</v>
      </c>
      <c r="P142" s="116">
        <f>SUM(D142:O142)</f>
        <v>64580.65</v>
      </c>
    </row>
    <row r="143" spans="1:17" s="83" customFormat="1" x14ac:dyDescent="0.3">
      <c r="A143" s="125"/>
      <c r="C143" s="97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116"/>
    </row>
    <row r="144" spans="1:17" s="83" customFormat="1" x14ac:dyDescent="0.3">
      <c r="A144" s="125"/>
      <c r="B144" s="107" t="s">
        <v>565</v>
      </c>
      <c r="C144" s="97"/>
      <c r="D144" s="98">
        <f>-D49</f>
        <v>10597.214333999998</v>
      </c>
      <c r="E144" s="98">
        <f t="shared" ref="E144:O144" si="20">-E49</f>
        <v>10610.829066</v>
      </c>
      <c r="F144" s="98">
        <f t="shared" si="20"/>
        <v>10660.161294000003</v>
      </c>
      <c r="G144" s="98">
        <f t="shared" si="20"/>
        <v>11887.881119999996</v>
      </c>
      <c r="H144" s="98">
        <f t="shared" si="20"/>
        <v>10792.358826</v>
      </c>
      <c r="I144" s="98">
        <f t="shared" si="20"/>
        <v>10125.219125999993</v>
      </c>
      <c r="J144" s="98">
        <f t="shared" si="20"/>
        <v>11047.378716000008</v>
      </c>
      <c r="K144" s="98">
        <f t="shared" si="20"/>
        <v>11346.586301999987</v>
      </c>
      <c r="L144" s="98">
        <f t="shared" si="20"/>
        <v>11130.181608000003</v>
      </c>
      <c r="M144" s="98">
        <f t="shared" si="20"/>
        <v>11134.24284600001</v>
      </c>
      <c r="N144" s="98">
        <f t="shared" si="20"/>
        <v>11140.706946000011</v>
      </c>
      <c r="O144" s="98">
        <f t="shared" si="20"/>
        <v>10680.208919999985</v>
      </c>
      <c r="P144" s="116">
        <f>SUM(D144:O144)</f>
        <v>131152.96910399999</v>
      </c>
      <c r="Q144" s="83" t="s">
        <v>656</v>
      </c>
    </row>
    <row r="145" spans="1:17" s="83" customFormat="1" x14ac:dyDescent="0.3">
      <c r="A145" s="125"/>
      <c r="B145" s="107"/>
      <c r="C145" s="97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116"/>
    </row>
    <row r="146" spans="1:17" s="83" customFormat="1" x14ac:dyDescent="0.3">
      <c r="A146" s="125"/>
      <c r="B146" s="102" t="s">
        <v>81</v>
      </c>
      <c r="C146" s="95" t="s">
        <v>81</v>
      </c>
      <c r="D146" s="103">
        <f>SUM(D142:D145)</f>
        <v>10608.174333999998</v>
      </c>
      <c r="E146" s="103">
        <f t="shared" ref="E146:O146" si="21">SUM(E142:E145)</f>
        <v>10621.789065999999</v>
      </c>
      <c r="F146" s="103">
        <f t="shared" si="21"/>
        <v>10671.121294000002</v>
      </c>
      <c r="G146" s="103">
        <f t="shared" si="21"/>
        <v>11898.841119999995</v>
      </c>
      <c r="H146" s="103">
        <f>SUM(H142:H145)</f>
        <v>10803.318825999999</v>
      </c>
      <c r="I146" s="103">
        <f t="shared" si="21"/>
        <v>10136.179125999992</v>
      </c>
      <c r="J146" s="103">
        <f t="shared" si="21"/>
        <v>11058.338716000007</v>
      </c>
      <c r="K146" s="103">
        <f t="shared" si="21"/>
        <v>74877.546301999988</v>
      </c>
      <c r="L146" s="103">
        <f t="shared" si="21"/>
        <v>11141.141608000002</v>
      </c>
      <c r="M146" s="103">
        <f t="shared" si="21"/>
        <v>11454.912846000008</v>
      </c>
      <c r="N146" s="103">
        <f t="shared" si="21"/>
        <v>11461.376946000017</v>
      </c>
      <c r="O146" s="103">
        <f t="shared" si="21"/>
        <v>11000.878919999983</v>
      </c>
      <c r="P146" s="187">
        <f>SUM(P142:P145)</f>
        <v>195733.61910399998</v>
      </c>
    </row>
    <row r="147" spans="1:17" s="83" customFormat="1" x14ac:dyDescent="0.3">
      <c r="A147" s="125"/>
      <c r="B147" s="102"/>
      <c r="C147" s="95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186"/>
    </row>
    <row r="148" spans="1:17" s="83" customFormat="1" x14ac:dyDescent="0.3">
      <c r="A148" s="125"/>
      <c r="B148" s="326" t="s">
        <v>566</v>
      </c>
      <c r="C148" s="95"/>
      <c r="D148" s="98">
        <f>IFERROR(VLOOKUP($A148,'[10]P&amp;L Per TB'!$B$4:Q$379,D$5,FALSE),0)</f>
        <v>0</v>
      </c>
      <c r="E148" s="98">
        <f>IFERROR(VLOOKUP($A148,'[10]P&amp;L Per TB'!$B$4:R$379,E$5,FALSE),0)</f>
        <v>0</v>
      </c>
      <c r="F148" s="98">
        <f>IFERROR(VLOOKUP($A148,'[10]P&amp;L Per TB'!$B$4:S$379,F$5,FALSE),0)</f>
        <v>0</v>
      </c>
      <c r="G148" s="98">
        <f>IFERROR(VLOOKUP($A148,'[10]P&amp;L Per TB'!$B$4:T$379,G$5,FALSE),0)</f>
        <v>0</v>
      </c>
      <c r="H148" s="98">
        <f>IFERROR(VLOOKUP($A148,'[10]P&amp;L Per TB'!$B$4:U$379,H$5,FALSE),0)</f>
        <v>0</v>
      </c>
      <c r="I148" s="98">
        <f>IFERROR(VLOOKUP($A148,'[10]P&amp;L Per TB'!$B$4:V$379,I$5,FALSE),0)</f>
        <v>0</v>
      </c>
      <c r="J148" s="98">
        <f>IFERROR(VLOOKUP($A148,'[10]P&amp;L Per TB'!$B$4:W$379,J$5,FALSE),0)</f>
        <v>0</v>
      </c>
      <c r="K148" s="98">
        <f>IFERROR(VLOOKUP($A148,'[10]P&amp;L Per TB'!$B$4:X$379,K$5,FALSE),0)</f>
        <v>0</v>
      </c>
      <c r="L148" s="98">
        <f>IFERROR(VLOOKUP($A148,'[10]P&amp;L Per TB'!$B$4:Y$379,L$5,FALSE),0)</f>
        <v>0</v>
      </c>
      <c r="M148" s="98">
        <f>IFERROR(VLOOKUP($A148,'[10]P&amp;L Per TB'!$B$4:Z$379,M$5,FALSE),0)</f>
        <v>0</v>
      </c>
      <c r="N148" s="98">
        <f>IFERROR(VLOOKUP($A148,'[10]P&amp;L Per TB'!$B$4:AA$379,N$5,FALSE),0)</f>
        <v>0</v>
      </c>
      <c r="O148" s="98">
        <f>IFERROR(VLOOKUP($A148,'[10]P&amp;L Per TB'!$B$4:AB$379,O$5,FALSE),0)</f>
        <v>0</v>
      </c>
      <c r="P148" s="116">
        <f>SUM(D148:O148)</f>
        <v>0</v>
      </c>
    </row>
    <row r="149" spans="1:17" s="83" customFormat="1" x14ac:dyDescent="0.3">
      <c r="A149" s="125"/>
      <c r="B149" s="326" t="s">
        <v>567</v>
      </c>
      <c r="C149" s="99"/>
      <c r="D149" s="98">
        <f>-D54</f>
        <v>4726.6301640000001</v>
      </c>
      <c r="E149" s="98">
        <f t="shared" ref="E149:O149" si="22">-E54</f>
        <v>2410.7526599999992</v>
      </c>
      <c r="F149" s="98">
        <f t="shared" si="22"/>
        <v>16347.749021999998</v>
      </c>
      <c r="G149" s="98">
        <f t="shared" si="22"/>
        <v>2960.2501979999988</v>
      </c>
      <c r="H149" s="98">
        <f t="shared" si="22"/>
        <v>2972.861880000009</v>
      </c>
      <c r="I149" s="98">
        <f t="shared" si="22"/>
        <v>2961.4672319999968</v>
      </c>
      <c r="J149" s="98">
        <f t="shared" si="22"/>
        <v>3215.247797999999</v>
      </c>
      <c r="K149" s="98">
        <f t="shared" si="22"/>
        <v>2713.7183399999944</v>
      </c>
      <c r="L149" s="98">
        <f t="shared" si="22"/>
        <v>3562.9049280000013</v>
      </c>
      <c r="M149" s="98">
        <f t="shared" si="22"/>
        <v>3481.3859400000074</v>
      </c>
      <c r="N149" s="98">
        <f t="shared" si="22"/>
        <v>3170.4092339999916</v>
      </c>
      <c r="O149" s="98">
        <f t="shared" si="22"/>
        <v>3668.5372379999999</v>
      </c>
      <c r="P149" s="116">
        <f>SUM(D149:O149)</f>
        <v>52191.914633999986</v>
      </c>
      <c r="Q149" s="83" t="s">
        <v>656</v>
      </c>
    </row>
    <row r="150" spans="1:17" s="83" customFormat="1" x14ac:dyDescent="0.3">
      <c r="A150" s="125"/>
      <c r="C150" s="97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116"/>
    </row>
    <row r="151" spans="1:17" s="83" customFormat="1" x14ac:dyDescent="0.3">
      <c r="A151" s="125">
        <v>6835</v>
      </c>
      <c r="B151" s="326" t="s">
        <v>459</v>
      </c>
      <c r="C151" s="97"/>
      <c r="D151" s="98">
        <f>IFERROR(VLOOKUP($A151,'[10]P&amp;L Per TB'!$B$4:Q$379,D$5,FALSE),0)</f>
        <v>97.210000000000008</v>
      </c>
      <c r="E151" s="98">
        <f>IFERROR(VLOOKUP($A151,'[10]P&amp;L Per TB'!$B$4:R$379,E$5,FALSE),0)</f>
        <v>97.210000000000008</v>
      </c>
      <c r="F151" s="98">
        <f>IFERROR(VLOOKUP($A151,'[10]P&amp;L Per TB'!$B$4:S$379,F$5,FALSE),0)</f>
        <v>98.799999999999955</v>
      </c>
      <c r="G151" s="98">
        <f>IFERROR(VLOOKUP($A151,'[10]P&amp;L Per TB'!$B$4:T$379,G$5,FALSE),0)</f>
        <v>98.800000000000068</v>
      </c>
      <c r="H151" s="98">
        <f>IFERROR(VLOOKUP($A151,'[10]P&amp;L Per TB'!$B$4:U$379,H$5,FALSE),0)</f>
        <v>98.799999999999955</v>
      </c>
      <c r="I151" s="98">
        <f>IFERROR(VLOOKUP($A151,'[10]P&amp;L Per TB'!$B$4:V$379,I$5,FALSE),0)</f>
        <v>98.799999999999898</v>
      </c>
      <c r="J151" s="98">
        <f>IFERROR(VLOOKUP($A151,'[10]P&amp;L Per TB'!$B$4:W$379,J$5,FALSE),0)</f>
        <v>98.800000000000182</v>
      </c>
      <c r="K151" s="98">
        <f>IFERROR(VLOOKUP($A151,'[10]P&amp;L Per TB'!$B$4:X$379,K$5,FALSE),0)</f>
        <v>39599.800000000003</v>
      </c>
      <c r="L151" s="98">
        <f>IFERROR(VLOOKUP($A151,'[10]P&amp;L Per TB'!$B$4:Y$379,L$5,FALSE),0)</f>
        <v>99.669999999998254</v>
      </c>
      <c r="M151" s="98">
        <f>IFERROR(VLOOKUP($A151,'[10]P&amp;L Per TB'!$B$4:Z$379,M$5,FALSE),0)</f>
        <v>511.5</v>
      </c>
      <c r="N151" s="98">
        <f>IFERROR(VLOOKUP($A151,'[10]P&amp;L Per TB'!$B$4:AA$379,N$5,FALSE),0)</f>
        <v>511.5</v>
      </c>
      <c r="O151" s="98">
        <f>IFERROR(VLOOKUP($A151,'[10]P&amp;L Per TB'!$B$4:AB$379,O$5,FALSE),0)</f>
        <v>513.09000000000378</v>
      </c>
      <c r="P151" s="116">
        <f>SUM(D151:O151)</f>
        <v>41923.980000000003</v>
      </c>
    </row>
    <row r="152" spans="1:17" s="83" customFormat="1" x14ac:dyDescent="0.3">
      <c r="A152" s="125"/>
      <c r="B152" s="326" t="s">
        <v>460</v>
      </c>
      <c r="C152" s="97"/>
      <c r="D152" s="98">
        <f>-D58</f>
        <v>0</v>
      </c>
      <c r="E152" s="98">
        <f t="shared" ref="E152:O152" si="23">-E58</f>
        <v>0</v>
      </c>
      <c r="F152" s="98">
        <f t="shared" si="23"/>
        <v>0</v>
      </c>
      <c r="G152" s="98">
        <f t="shared" si="23"/>
        <v>0</v>
      </c>
      <c r="H152" s="98">
        <f t="shared" si="23"/>
        <v>0</v>
      </c>
      <c r="I152" s="98">
        <f t="shared" si="23"/>
        <v>0</v>
      </c>
      <c r="J152" s="98">
        <f t="shared" si="23"/>
        <v>0</v>
      </c>
      <c r="K152" s="98">
        <f t="shared" si="23"/>
        <v>0</v>
      </c>
      <c r="L152" s="98">
        <f t="shared" si="23"/>
        <v>0</v>
      </c>
      <c r="M152" s="98">
        <f t="shared" si="23"/>
        <v>0</v>
      </c>
      <c r="N152" s="98">
        <f t="shared" si="23"/>
        <v>0</v>
      </c>
      <c r="O152" s="98">
        <f t="shared" si="23"/>
        <v>0</v>
      </c>
      <c r="P152" s="116">
        <f>SUM(D152:O152)</f>
        <v>0</v>
      </c>
    </row>
    <row r="153" spans="1:17" s="83" customFormat="1" x14ac:dyDescent="0.3">
      <c r="A153" s="125"/>
      <c r="B153" s="102" t="s">
        <v>81</v>
      </c>
      <c r="C153" s="95" t="s">
        <v>81</v>
      </c>
      <c r="D153" s="103">
        <f>SUM(D151:D152)</f>
        <v>97.210000000000008</v>
      </c>
      <c r="E153" s="103">
        <f t="shared" ref="E153:P153" si="24">SUM(E151:E152)</f>
        <v>97.210000000000008</v>
      </c>
      <c r="F153" s="103">
        <f t="shared" si="24"/>
        <v>98.799999999999955</v>
      </c>
      <c r="G153" s="103">
        <f t="shared" si="24"/>
        <v>98.800000000000068</v>
      </c>
      <c r="H153" s="103">
        <f t="shared" si="24"/>
        <v>98.799999999999955</v>
      </c>
      <c r="I153" s="103">
        <f t="shared" si="24"/>
        <v>98.799999999999898</v>
      </c>
      <c r="J153" s="103">
        <f t="shared" si="24"/>
        <v>98.800000000000182</v>
      </c>
      <c r="K153" s="103">
        <f t="shared" si="24"/>
        <v>39599.800000000003</v>
      </c>
      <c r="L153" s="103">
        <f t="shared" si="24"/>
        <v>99.669999999998254</v>
      </c>
      <c r="M153" s="103">
        <f t="shared" si="24"/>
        <v>511.5</v>
      </c>
      <c r="N153" s="103">
        <f t="shared" si="24"/>
        <v>511.5</v>
      </c>
      <c r="O153" s="103">
        <f t="shared" si="24"/>
        <v>513.09000000000378</v>
      </c>
      <c r="P153" s="187">
        <f t="shared" si="24"/>
        <v>41923.980000000003</v>
      </c>
    </row>
    <row r="154" spans="1:17" s="83" customFormat="1" x14ac:dyDescent="0.3">
      <c r="A154" s="125"/>
      <c r="B154" s="102"/>
      <c r="C154" s="95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186"/>
    </row>
    <row r="155" spans="1:17" s="83" customFormat="1" x14ac:dyDescent="0.3">
      <c r="A155" s="125">
        <v>6840</v>
      </c>
      <c r="B155" s="326" t="s">
        <v>461</v>
      </c>
      <c r="C155" s="97"/>
      <c r="D155" s="98">
        <f>IFERROR(VLOOKUP($A155,'[10]P&amp;L Per TB'!$B$4:Q$379,D$5,FALSE),0)</f>
        <v>8.99</v>
      </c>
      <c r="E155" s="98">
        <f>IFERROR(VLOOKUP($A155,'[10]P&amp;L Per TB'!$B$4:R$379,E$5,FALSE),0)</f>
        <v>8.99</v>
      </c>
      <c r="F155" s="98">
        <f>IFERROR(VLOOKUP($A155,'[10]P&amp;L Per TB'!$B$4:S$379,F$5,FALSE),0)</f>
        <v>8.9899999999999984</v>
      </c>
      <c r="G155" s="98">
        <f>IFERROR(VLOOKUP($A155,'[10]P&amp;L Per TB'!$B$4:T$379,G$5,FALSE),0)</f>
        <v>8.990000000000002</v>
      </c>
      <c r="H155" s="98">
        <f>IFERROR(VLOOKUP($A155,'[10]P&amp;L Per TB'!$B$4:U$379,H$5,FALSE),0)</f>
        <v>12.949999999999996</v>
      </c>
      <c r="I155" s="98">
        <f>IFERROR(VLOOKUP($A155,'[10]P&amp;L Per TB'!$B$4:V$379,I$5,FALSE),0)</f>
        <v>44.240000000000009</v>
      </c>
      <c r="J155" s="98">
        <f>IFERROR(VLOOKUP($A155,'[10]P&amp;L Per TB'!$B$4:W$379,J$5,FALSE),0)</f>
        <v>41</v>
      </c>
      <c r="K155" s="98">
        <f>IFERROR(VLOOKUP($A155,'[10]P&amp;L Per TB'!$B$4:X$379,K$5,FALSE),0)</f>
        <v>-43.330000000000013</v>
      </c>
      <c r="L155" s="98">
        <f>IFERROR(VLOOKUP($A155,'[10]P&amp;L Per TB'!$B$4:Y$379,L$5,FALSE),0)</f>
        <v>39.31</v>
      </c>
      <c r="M155" s="98">
        <f>IFERROR(VLOOKUP($A155,'[10]P&amp;L Per TB'!$B$4:Z$379,M$5,FALSE),0)</f>
        <v>39.31</v>
      </c>
      <c r="N155" s="98">
        <f>IFERROR(VLOOKUP($A155,'[10]P&amp;L Per TB'!$B$4:AA$379,N$5,FALSE),0)</f>
        <v>39.31</v>
      </c>
      <c r="O155" s="98">
        <f>IFERROR(VLOOKUP($A155,'[10]P&amp;L Per TB'!$B$4:AB$379,O$5,FALSE),0)</f>
        <v>39.31</v>
      </c>
      <c r="P155" s="116">
        <f>SUM(D155:O155)</f>
        <v>248.06</v>
      </c>
    </row>
    <row r="156" spans="1:17" s="83" customFormat="1" x14ac:dyDescent="0.3">
      <c r="A156" s="125"/>
      <c r="B156" s="326" t="s">
        <v>462</v>
      </c>
      <c r="C156" s="97"/>
      <c r="D156" s="98">
        <f>-D66</f>
        <v>0</v>
      </c>
      <c r="E156" s="98">
        <f t="shared" ref="E156:O156" si="25">-E66</f>
        <v>0</v>
      </c>
      <c r="F156" s="98">
        <f t="shared" si="25"/>
        <v>0</v>
      </c>
      <c r="G156" s="98">
        <f t="shared" si="25"/>
        <v>0</v>
      </c>
      <c r="H156" s="98">
        <f t="shared" si="25"/>
        <v>0</v>
      </c>
      <c r="I156" s="98">
        <f t="shared" si="25"/>
        <v>0</v>
      </c>
      <c r="J156" s="98">
        <f t="shared" si="25"/>
        <v>0</v>
      </c>
      <c r="K156" s="98">
        <f t="shared" si="25"/>
        <v>0</v>
      </c>
      <c r="L156" s="98">
        <f t="shared" si="25"/>
        <v>0</v>
      </c>
      <c r="M156" s="98">
        <f t="shared" si="25"/>
        <v>0</v>
      </c>
      <c r="N156" s="98">
        <f t="shared" si="25"/>
        <v>0</v>
      </c>
      <c r="O156" s="98">
        <f t="shared" si="25"/>
        <v>0</v>
      </c>
      <c r="P156" s="116">
        <f>SUM(D156:O156)</f>
        <v>0</v>
      </c>
    </row>
    <row r="157" spans="1:17" s="83" customFormat="1" x14ac:dyDescent="0.3">
      <c r="A157" s="125"/>
      <c r="B157" s="102" t="s">
        <v>81</v>
      </c>
      <c r="C157" s="95" t="s">
        <v>81</v>
      </c>
      <c r="D157" s="103">
        <f t="shared" ref="D157:P157" si="26">SUM(D155:D156)</f>
        <v>8.99</v>
      </c>
      <c r="E157" s="103">
        <f t="shared" si="26"/>
        <v>8.99</v>
      </c>
      <c r="F157" s="103">
        <f t="shared" si="26"/>
        <v>8.9899999999999984</v>
      </c>
      <c r="G157" s="103">
        <f t="shared" si="26"/>
        <v>8.990000000000002</v>
      </c>
      <c r="H157" s="103">
        <f t="shared" si="26"/>
        <v>12.949999999999996</v>
      </c>
      <c r="I157" s="103">
        <f t="shared" si="26"/>
        <v>44.240000000000009</v>
      </c>
      <c r="J157" s="103">
        <f t="shared" si="26"/>
        <v>41</v>
      </c>
      <c r="K157" s="103">
        <f t="shared" si="26"/>
        <v>-43.330000000000013</v>
      </c>
      <c r="L157" s="103">
        <f t="shared" si="26"/>
        <v>39.31</v>
      </c>
      <c r="M157" s="103">
        <f t="shared" si="26"/>
        <v>39.31</v>
      </c>
      <c r="N157" s="103">
        <f t="shared" si="26"/>
        <v>39.31</v>
      </c>
      <c r="O157" s="103">
        <f t="shared" si="26"/>
        <v>39.31</v>
      </c>
      <c r="P157" s="187">
        <f t="shared" si="26"/>
        <v>248.06</v>
      </c>
    </row>
    <row r="158" spans="1:17" s="83" customFormat="1" x14ac:dyDescent="0.3">
      <c r="A158" s="125"/>
      <c r="C158" s="97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116"/>
    </row>
    <row r="159" spans="1:17" s="83" customFormat="1" x14ac:dyDescent="0.3">
      <c r="A159" s="125">
        <v>6845</v>
      </c>
      <c r="B159" s="83" t="s">
        <v>463</v>
      </c>
      <c r="C159" s="97"/>
      <c r="D159" s="98">
        <f>IFERROR(VLOOKUP($A159,'[10]P&amp;L Per TB'!$B$4:Q$379,D$5,FALSE),0)</f>
        <v>9.26</v>
      </c>
      <c r="E159" s="98">
        <f>IFERROR(VLOOKUP($A159,'[10]P&amp;L Per TB'!$B$4:R$379,E$5,FALSE),0)</f>
        <v>9.26</v>
      </c>
      <c r="F159" s="98">
        <f>IFERROR(VLOOKUP($A159,'[10]P&amp;L Per TB'!$B$4:S$379,F$5,FALSE),0)</f>
        <v>36.849999999999994</v>
      </c>
      <c r="G159" s="98">
        <f>IFERROR(VLOOKUP($A159,'[10]P&amp;L Per TB'!$B$4:T$379,G$5,FALSE),0)</f>
        <v>28.660000000000004</v>
      </c>
      <c r="H159" s="98">
        <f>IFERROR(VLOOKUP($A159,'[10]P&amp;L Per TB'!$B$4:U$379,H$5,FALSE),0)</f>
        <v>28.659999999999997</v>
      </c>
      <c r="I159" s="98">
        <f>IFERROR(VLOOKUP($A159,'[10]P&amp;L Per TB'!$B$4:V$379,I$5,FALSE),0)</f>
        <v>28.659999999999997</v>
      </c>
      <c r="J159" s="98">
        <f>IFERROR(VLOOKUP($A159,'[10]P&amp;L Per TB'!$B$4:W$379,J$5,FALSE),0)</f>
        <v>28.659999999999997</v>
      </c>
      <c r="K159" s="98">
        <f>IFERROR(VLOOKUP($A159,'[10]P&amp;L Per TB'!$B$4:X$379,K$5,FALSE),0)</f>
        <v>28.659999999999997</v>
      </c>
      <c r="L159" s="98">
        <f>IFERROR(VLOOKUP($A159,'[10]P&amp;L Per TB'!$B$4:Y$379,L$5,FALSE),0)</f>
        <v>28.660000000000025</v>
      </c>
      <c r="M159" s="98">
        <f>IFERROR(VLOOKUP($A159,'[10]P&amp;L Per TB'!$B$4:Z$379,M$5,FALSE),0)</f>
        <v>28.659999999999997</v>
      </c>
      <c r="N159" s="98">
        <f>IFERROR(VLOOKUP($A159,'[10]P&amp;L Per TB'!$B$4:AA$379,N$5,FALSE),0)</f>
        <v>28.659999999999968</v>
      </c>
      <c r="O159" s="98">
        <f>IFERROR(VLOOKUP($A159,'[10]P&amp;L Per TB'!$B$4:AB$379,O$5,FALSE),0)</f>
        <v>28.660000000000025</v>
      </c>
      <c r="P159" s="116">
        <f>SUM(D159:O159)</f>
        <v>313.31</v>
      </c>
    </row>
    <row r="160" spans="1:17" s="83" customFormat="1" x14ac:dyDescent="0.3">
      <c r="A160" s="125"/>
      <c r="C160" s="97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116"/>
    </row>
    <row r="161" spans="1:19" s="83" customFormat="1" x14ac:dyDescent="0.3">
      <c r="A161" s="125">
        <v>6850</v>
      </c>
      <c r="B161" s="326" t="s">
        <v>464</v>
      </c>
      <c r="C161" s="99"/>
      <c r="D161" s="98">
        <f>IFERROR(VLOOKUP($A161,'[10]P&amp;L Per TB'!$B$4:Q$379,D$5,FALSE),0)</f>
        <v>12.35</v>
      </c>
      <c r="E161" s="98">
        <f>IFERROR(VLOOKUP($A161,'[10]P&amp;L Per TB'!$B$4:R$379,E$5,FALSE),0)</f>
        <v>12.35</v>
      </c>
      <c r="F161" s="98">
        <f>IFERROR(VLOOKUP($A161,'[10]P&amp;L Per TB'!$B$4:S$379,F$5,FALSE),0)</f>
        <v>12.349999999999998</v>
      </c>
      <c r="G161" s="98">
        <f>IFERROR(VLOOKUP($A161,'[10]P&amp;L Per TB'!$B$4:T$379,G$5,FALSE),0)</f>
        <v>12.350000000000001</v>
      </c>
      <c r="H161" s="98">
        <f>IFERROR(VLOOKUP($A161,'[10]P&amp;L Per TB'!$B$4:U$379,H$5,FALSE),0)</f>
        <v>12.350000000000001</v>
      </c>
      <c r="I161" s="98">
        <f>IFERROR(VLOOKUP($A161,'[10]P&amp;L Per TB'!$B$4:V$379,I$5,FALSE),0)</f>
        <v>12.349999999999994</v>
      </c>
      <c r="J161" s="98">
        <f>IFERROR(VLOOKUP($A161,'[10]P&amp;L Per TB'!$B$4:W$379,J$5,FALSE),0)</f>
        <v>12.350000000000009</v>
      </c>
      <c r="K161" s="98">
        <f>IFERROR(VLOOKUP($A161,'[10]P&amp;L Per TB'!$B$4:X$379,K$5,FALSE),0)</f>
        <v>2685.3500000000004</v>
      </c>
      <c r="L161" s="98">
        <f>IFERROR(VLOOKUP($A161,'[10]P&amp;L Per TB'!$B$4:Y$379,L$5,FALSE),0)</f>
        <v>12.349999999999909</v>
      </c>
      <c r="M161" s="98">
        <f>IFERROR(VLOOKUP($A161,'[10]P&amp;L Per TB'!$B$4:Z$379,M$5,FALSE),0)</f>
        <v>711.15000000000009</v>
      </c>
      <c r="N161" s="98">
        <f>IFERROR(VLOOKUP($A161,'[10]P&amp;L Per TB'!$B$4:AA$379,N$5,FALSE),0)</f>
        <v>711.14999999999964</v>
      </c>
      <c r="O161" s="98">
        <f>IFERROR(VLOOKUP($A161,'[10]P&amp;L Per TB'!$B$4:AB$379,O$5,FALSE),0)</f>
        <v>711.14999999999964</v>
      </c>
      <c r="P161" s="116">
        <f>SUM(D161:O161)</f>
        <v>4917.5999999999995</v>
      </c>
    </row>
    <row r="162" spans="1:19" s="83" customFormat="1" x14ac:dyDescent="0.3">
      <c r="A162" s="125"/>
      <c r="B162" s="326" t="s">
        <v>465</v>
      </c>
      <c r="C162" s="99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16">
        <f>SUM(D162:O162)</f>
        <v>0</v>
      </c>
    </row>
    <row r="163" spans="1:19" s="83" customFormat="1" x14ac:dyDescent="0.3">
      <c r="A163" s="125"/>
      <c r="B163" s="102" t="s">
        <v>81</v>
      </c>
      <c r="C163" s="95" t="s">
        <v>81</v>
      </c>
      <c r="D163" s="103">
        <f t="shared" ref="D163:P163" si="27">SUM(D161:D162)</f>
        <v>12.35</v>
      </c>
      <c r="E163" s="103">
        <f t="shared" si="27"/>
        <v>12.35</v>
      </c>
      <c r="F163" s="103">
        <f t="shared" si="27"/>
        <v>12.349999999999998</v>
      </c>
      <c r="G163" s="103">
        <f t="shared" si="27"/>
        <v>12.350000000000001</v>
      </c>
      <c r="H163" s="103">
        <f t="shared" si="27"/>
        <v>12.350000000000001</v>
      </c>
      <c r="I163" s="103">
        <f t="shared" si="27"/>
        <v>12.349999999999994</v>
      </c>
      <c r="J163" s="103">
        <f t="shared" si="27"/>
        <v>12.350000000000009</v>
      </c>
      <c r="K163" s="103">
        <f t="shared" si="27"/>
        <v>2685.3500000000004</v>
      </c>
      <c r="L163" s="103">
        <f t="shared" si="27"/>
        <v>12.349999999999909</v>
      </c>
      <c r="M163" s="103">
        <f t="shared" si="27"/>
        <v>711.15000000000009</v>
      </c>
      <c r="N163" s="103">
        <f t="shared" si="27"/>
        <v>711.14999999999964</v>
      </c>
      <c r="O163" s="103">
        <f t="shared" si="27"/>
        <v>711.14999999999964</v>
      </c>
      <c r="P163" s="187">
        <f t="shared" si="27"/>
        <v>4917.5999999999995</v>
      </c>
    </row>
    <row r="164" spans="1:19" s="83" customFormat="1" x14ac:dyDescent="0.3">
      <c r="A164" s="125"/>
      <c r="C164" s="99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16"/>
    </row>
    <row r="165" spans="1:19" s="83" customFormat="1" x14ac:dyDescent="0.3">
      <c r="A165" s="125">
        <v>6855</v>
      </c>
      <c r="B165" s="326" t="s">
        <v>466</v>
      </c>
      <c r="C165" s="99"/>
      <c r="D165" s="98">
        <f>IFERROR(VLOOKUP($A165,'[10]P&amp;L Per TB'!$B$4:Q$379,D$5,FALSE),0)</f>
        <v>488.35</v>
      </c>
      <c r="E165" s="98">
        <f>IFERROR(VLOOKUP($A165,'[10]P&amp;L Per TB'!$B$4:R$379,E$5,FALSE),0)</f>
        <v>488.35</v>
      </c>
      <c r="F165" s="98">
        <f>IFERROR(VLOOKUP($A165,'[10]P&amp;L Per TB'!$B$4:S$379,F$5,FALSE),0)</f>
        <v>488.34999999999991</v>
      </c>
      <c r="G165" s="98">
        <f>IFERROR(VLOOKUP($A165,'[10]P&amp;L Per TB'!$B$4:T$379,G$5,FALSE),0)</f>
        <v>488.35000000000014</v>
      </c>
      <c r="H165" s="98">
        <f>IFERROR(VLOOKUP($A165,'[10]P&amp;L Per TB'!$B$4:U$379,H$5,FALSE),0)</f>
        <v>488.34999999999991</v>
      </c>
      <c r="I165" s="98">
        <f>IFERROR(VLOOKUP($A165,'[10]P&amp;L Per TB'!$B$4:V$379,I$5,FALSE),0)</f>
        <v>488.34999999999991</v>
      </c>
      <c r="J165" s="98">
        <f>IFERROR(VLOOKUP($A165,'[10]P&amp;L Per TB'!$B$4:W$379,J$5,FALSE),0)</f>
        <v>488.34999999999991</v>
      </c>
      <c r="K165" s="98">
        <f>IFERROR(VLOOKUP($A165,'[10]P&amp;L Per TB'!$B$4:X$379,K$5,FALSE),0)</f>
        <v>12561.349999999999</v>
      </c>
      <c r="L165" s="98">
        <f>IFERROR(VLOOKUP($A165,'[10]P&amp;L Per TB'!$B$4:Y$379,L$5,FALSE),0)</f>
        <v>490.56999999999971</v>
      </c>
      <c r="M165" s="98">
        <f>IFERROR(VLOOKUP($A165,'[10]P&amp;L Per TB'!$B$4:Z$379,M$5,FALSE),0)</f>
        <v>490.56999999999971</v>
      </c>
      <c r="N165" s="98">
        <f>IFERROR(VLOOKUP($A165,'[10]P&amp;L Per TB'!$B$4:AA$379,N$5,FALSE),0)</f>
        <v>490.56999999999971</v>
      </c>
      <c r="O165" s="98">
        <f>IFERROR(VLOOKUP($A165,'[10]P&amp;L Per TB'!$B$4:AB$379,O$5,FALSE),0)</f>
        <v>490.57000000000335</v>
      </c>
      <c r="P165" s="116">
        <f>SUM(D165:O165)</f>
        <v>17942.080000000002</v>
      </c>
    </row>
    <row r="166" spans="1:19" s="83" customFormat="1" x14ac:dyDescent="0.3">
      <c r="A166" s="125"/>
      <c r="B166" s="326" t="s">
        <v>467</v>
      </c>
      <c r="C166" s="99"/>
      <c r="D166" s="100">
        <f>-D74</f>
        <v>0</v>
      </c>
      <c r="E166" s="100">
        <f t="shared" ref="E166:O166" si="28">-E74</f>
        <v>0</v>
      </c>
      <c r="F166" s="100">
        <f t="shared" si="28"/>
        <v>0</v>
      </c>
      <c r="G166" s="100">
        <f t="shared" si="28"/>
        <v>0</v>
      </c>
      <c r="H166" s="100">
        <f t="shared" si="28"/>
        <v>0</v>
      </c>
      <c r="I166" s="100">
        <f t="shared" si="28"/>
        <v>0</v>
      </c>
      <c r="J166" s="100">
        <f t="shared" si="28"/>
        <v>0</v>
      </c>
      <c r="K166" s="100">
        <f t="shared" si="28"/>
        <v>0</v>
      </c>
      <c r="L166" s="100">
        <f t="shared" si="28"/>
        <v>0</v>
      </c>
      <c r="M166" s="100">
        <f t="shared" si="28"/>
        <v>0</v>
      </c>
      <c r="N166" s="100">
        <f t="shared" si="28"/>
        <v>0</v>
      </c>
      <c r="O166" s="100">
        <f t="shared" si="28"/>
        <v>0</v>
      </c>
      <c r="P166" s="116">
        <f>SUM(D166:O166)</f>
        <v>0</v>
      </c>
    </row>
    <row r="167" spans="1:19" s="83" customFormat="1" x14ac:dyDescent="0.3">
      <c r="A167" s="125"/>
      <c r="B167" s="102" t="s">
        <v>81</v>
      </c>
      <c r="C167" s="95" t="s">
        <v>81</v>
      </c>
      <c r="D167" s="103">
        <f t="shared" ref="D167:P167" si="29">SUM(D165:D166)</f>
        <v>488.35</v>
      </c>
      <c r="E167" s="103">
        <f t="shared" si="29"/>
        <v>488.35</v>
      </c>
      <c r="F167" s="103">
        <f t="shared" si="29"/>
        <v>488.34999999999991</v>
      </c>
      <c r="G167" s="103">
        <f t="shared" si="29"/>
        <v>488.35000000000014</v>
      </c>
      <c r="H167" s="103">
        <f t="shared" si="29"/>
        <v>488.34999999999991</v>
      </c>
      <c r="I167" s="103">
        <f t="shared" si="29"/>
        <v>488.34999999999991</v>
      </c>
      <c r="J167" s="103">
        <f t="shared" si="29"/>
        <v>488.34999999999991</v>
      </c>
      <c r="K167" s="103">
        <f t="shared" si="29"/>
        <v>12561.349999999999</v>
      </c>
      <c r="L167" s="103">
        <f t="shared" si="29"/>
        <v>490.56999999999971</v>
      </c>
      <c r="M167" s="103">
        <f t="shared" si="29"/>
        <v>490.56999999999971</v>
      </c>
      <c r="N167" s="103">
        <f t="shared" si="29"/>
        <v>490.56999999999971</v>
      </c>
      <c r="O167" s="103">
        <f t="shared" si="29"/>
        <v>490.57000000000335</v>
      </c>
      <c r="P167" s="187">
        <f t="shared" si="29"/>
        <v>17942.080000000002</v>
      </c>
    </row>
    <row r="168" spans="1:19" s="83" customFormat="1" x14ac:dyDescent="0.3">
      <c r="A168" s="125"/>
      <c r="C168" s="99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16"/>
    </row>
    <row r="169" spans="1:19" s="83" customFormat="1" x14ac:dyDescent="0.3">
      <c r="A169" s="125">
        <v>6860</v>
      </c>
      <c r="B169" s="83" t="s">
        <v>468</v>
      </c>
      <c r="C169" s="99"/>
      <c r="D169" s="98">
        <f>IFERROR(VLOOKUP($A169,'[10]P&amp;L Per TB'!$B$4:Q$379,D$5,FALSE),0)</f>
        <v>0</v>
      </c>
      <c r="E169" s="98">
        <f>IFERROR(VLOOKUP($A169,'[10]P&amp;L Per TB'!$B$4:R$379,E$5,FALSE),0)</f>
        <v>0</v>
      </c>
      <c r="F169" s="98">
        <f>IFERROR(VLOOKUP($A169,'[10]P&amp;L Per TB'!$B$4:S$379,F$5,FALSE),0)</f>
        <v>0</v>
      </c>
      <c r="G169" s="98">
        <f>IFERROR(VLOOKUP($A169,'[10]P&amp;L Per TB'!$B$4:T$379,G$5,FALSE),0)</f>
        <v>0</v>
      </c>
      <c r="H169" s="98">
        <f>IFERROR(VLOOKUP($A169,'[10]P&amp;L Per TB'!$B$4:U$379,H$5,FALSE),0)</f>
        <v>0</v>
      </c>
      <c r="I169" s="98">
        <f>IFERROR(VLOOKUP($A169,'[10]P&amp;L Per TB'!$B$4:V$379,I$5,FALSE),0)</f>
        <v>0</v>
      </c>
      <c r="J169" s="98">
        <f>IFERROR(VLOOKUP($A169,'[10]P&amp;L Per TB'!$B$4:W$379,J$5,FALSE),0)</f>
        <v>0</v>
      </c>
      <c r="K169" s="98">
        <f>IFERROR(VLOOKUP($A169,'[10]P&amp;L Per TB'!$B$4:X$379,K$5,FALSE),0)</f>
        <v>0</v>
      </c>
      <c r="L169" s="98">
        <f>IFERROR(VLOOKUP($A169,'[10]P&amp;L Per TB'!$B$4:Y$379,L$5,FALSE),0)</f>
        <v>0</v>
      </c>
      <c r="M169" s="98">
        <f>IFERROR(VLOOKUP($A169,'[10]P&amp;L Per TB'!$B$4:Z$379,M$5,FALSE),0)</f>
        <v>0</v>
      </c>
      <c r="N169" s="98">
        <f>IFERROR(VLOOKUP($A169,'[10]P&amp;L Per TB'!$B$4:AA$379,N$5,FALSE),0)</f>
        <v>0</v>
      </c>
      <c r="O169" s="98">
        <f>IFERROR(VLOOKUP($A169,'[10]P&amp;L Per TB'!$B$4:AB$379,O$5,FALSE),0)</f>
        <v>0</v>
      </c>
      <c r="P169" s="116">
        <f>SUM(D169:O169)</f>
        <v>0</v>
      </c>
    </row>
    <row r="170" spans="1:19" s="83" customFormat="1" ht="19.5" customHeight="1" thickBot="1" x14ac:dyDescent="0.35">
      <c r="A170" s="125"/>
      <c r="B170" s="95" t="s">
        <v>469</v>
      </c>
      <c r="D170" s="118">
        <f t="shared" ref="D170:P170" si="30">SUM(D91:D169)-D98-D125-D109-D146-D153-D157-D163-D167</f>
        <v>93097.864498000039</v>
      </c>
      <c r="E170" s="118">
        <f t="shared" si="30"/>
        <v>90806.491726000037</v>
      </c>
      <c r="F170" s="118">
        <f t="shared" si="30"/>
        <v>105098.94031599998</v>
      </c>
      <c r="G170" s="118">
        <f t="shared" si="30"/>
        <v>92953.651318000047</v>
      </c>
      <c r="H170" s="118">
        <f t="shared" si="30"/>
        <v>92040.500706000021</v>
      </c>
      <c r="I170" s="118">
        <f t="shared" si="30"/>
        <v>87353.476358000058</v>
      </c>
      <c r="J170" s="118">
        <f t="shared" si="30"/>
        <v>92663.796514000016</v>
      </c>
      <c r="K170" s="118">
        <f t="shared" si="30"/>
        <v>189310.26464199976</v>
      </c>
      <c r="L170" s="118">
        <f t="shared" si="30"/>
        <v>91145.046536000038</v>
      </c>
      <c r="M170" s="118">
        <f t="shared" si="30"/>
        <v>92677.06878599996</v>
      </c>
      <c r="N170" s="118">
        <f t="shared" si="30"/>
        <v>92950.506180000026</v>
      </c>
      <c r="O170" s="118">
        <f t="shared" si="30"/>
        <v>99781.686158000026</v>
      </c>
      <c r="P170" s="118">
        <f t="shared" si="30"/>
        <v>1219879.2937379999</v>
      </c>
    </row>
    <row r="171" spans="1:19" s="83" customFormat="1" ht="13" thickTop="1" thickBot="1" x14ac:dyDescent="0.35">
      <c r="A171" s="125"/>
      <c r="C171" s="99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16"/>
      <c r="P171" s="116"/>
    </row>
    <row r="172" spans="1:19" s="119" customFormat="1" ht="12.5" thickBot="1" x14ac:dyDescent="0.35">
      <c r="A172" s="116"/>
      <c r="B172" s="96" t="s">
        <v>470</v>
      </c>
      <c r="C172" s="100"/>
      <c r="D172" s="100">
        <f>+'[10]12 Month IS UC'!D266</f>
        <v>-26837.679999999997</v>
      </c>
      <c r="E172" s="100">
        <f>+'[10]12 Month IS UC'!E266</f>
        <v>-26837.679999999997</v>
      </c>
      <c r="F172" s="100">
        <f>+'[10]12 Month IS UC'!F266</f>
        <v>-26837.679999999997</v>
      </c>
      <c r="G172" s="100">
        <f>+'[10]12 Month IS UC'!G266</f>
        <v>-26837.679999999997</v>
      </c>
      <c r="H172" s="100">
        <f>+'[10]12 Month IS UC'!H266</f>
        <v>-26837.679999999989</v>
      </c>
      <c r="I172" s="100">
        <f>+'[10]12 Month IS UC'!I266</f>
        <v>-26837.679999999997</v>
      </c>
      <c r="J172" s="100">
        <f>+'[10]12 Month IS UC'!J266</f>
        <v>-26852.86</v>
      </c>
      <c r="K172" s="100">
        <f>+'[10]12 Month IS UC'!K266</f>
        <v>-82125.50999999998</v>
      </c>
      <c r="L172" s="100">
        <f>+'[10]12 Month IS UC'!L266</f>
        <v>-29708.479999999989</v>
      </c>
      <c r="M172" s="100">
        <f>+'[10]12 Month IS UC'!M266</f>
        <v>-29708.479999999992</v>
      </c>
      <c r="N172" s="100">
        <f>+'[10]12 Month IS UC'!N266</f>
        <v>-29708.480000000061</v>
      </c>
      <c r="O172" s="100">
        <f>+'[10]12 Month IS UC'!O266</f>
        <v>-29708.479999999992</v>
      </c>
      <c r="P172" s="116">
        <f>SUM(D172:O172)</f>
        <v>-388838.36999999994</v>
      </c>
      <c r="S172" s="122"/>
    </row>
    <row r="173" spans="1:19" s="83" customFormat="1" x14ac:dyDescent="0.3">
      <c r="A173" s="125"/>
      <c r="C173" s="99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16"/>
    </row>
    <row r="174" spans="1:19" s="124" customFormat="1" x14ac:dyDescent="0.3">
      <c r="A174" s="243" t="s">
        <v>411</v>
      </c>
      <c r="B174" s="124" t="s">
        <v>412</v>
      </c>
      <c r="C174" s="95"/>
      <c r="D174" s="96">
        <f>+D170+D172</f>
        <v>66260.184498000046</v>
      </c>
      <c r="E174" s="96">
        <f t="shared" ref="E174:P174" si="31">+E170+E172</f>
        <v>63968.811726000044</v>
      </c>
      <c r="F174" s="96">
        <f t="shared" si="31"/>
        <v>78261.260315999985</v>
      </c>
      <c r="G174" s="96">
        <f t="shared" si="31"/>
        <v>66115.971318000054</v>
      </c>
      <c r="H174" s="96">
        <f t="shared" si="31"/>
        <v>65202.820706000028</v>
      </c>
      <c r="I174" s="96">
        <f t="shared" si="31"/>
        <v>60515.796358000065</v>
      </c>
      <c r="J174" s="96">
        <f t="shared" si="31"/>
        <v>65810.936514000015</v>
      </c>
      <c r="K174" s="96">
        <f t="shared" si="31"/>
        <v>107184.75464199978</v>
      </c>
      <c r="L174" s="96">
        <f t="shared" si="31"/>
        <v>61436.566536000049</v>
      </c>
      <c r="M174" s="96">
        <f t="shared" si="31"/>
        <v>62968.588785999964</v>
      </c>
      <c r="N174" s="96">
        <f t="shared" si="31"/>
        <v>63242.026179999964</v>
      </c>
      <c r="O174" s="96">
        <f t="shared" si="31"/>
        <v>70073.20615800003</v>
      </c>
      <c r="P174" s="186">
        <f t="shared" si="31"/>
        <v>831040.92373799998</v>
      </c>
    </row>
    <row r="175" spans="1:19" s="83" customFormat="1" x14ac:dyDescent="0.3">
      <c r="A175" s="125"/>
      <c r="C175" s="99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16"/>
      <c r="P175" s="116"/>
    </row>
    <row r="176" spans="1:19" s="107" customFormat="1" x14ac:dyDescent="0.3">
      <c r="A176" s="125"/>
      <c r="C176" s="126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16"/>
      <c r="P176" s="116"/>
    </row>
    <row r="177" spans="1:16" s="83" customFormat="1" x14ac:dyDescent="0.3">
      <c r="A177" s="125"/>
      <c r="C177" s="99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16"/>
      <c r="P177" s="116"/>
    </row>
    <row r="178" spans="1:16" s="83" customFormat="1" x14ac:dyDescent="0.3">
      <c r="A178" s="125"/>
      <c r="C178" s="99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16"/>
      <c r="P178" s="116"/>
    </row>
    <row r="179" spans="1:16" s="83" customFormat="1" x14ac:dyDescent="0.3">
      <c r="A179" s="125"/>
      <c r="C179" s="99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16"/>
      <c r="P179" s="116"/>
    </row>
    <row r="180" spans="1:16" s="83" customFormat="1" x14ac:dyDescent="0.3">
      <c r="A180" s="125"/>
      <c r="C180" s="99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16"/>
      <c r="P180" s="116"/>
    </row>
    <row r="181" spans="1:16" s="83" customFormat="1" x14ac:dyDescent="0.3">
      <c r="A181" s="125"/>
      <c r="C181" s="99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16"/>
      <c r="P181" s="116"/>
    </row>
    <row r="182" spans="1:16" s="83" customFormat="1" x14ac:dyDescent="0.3">
      <c r="A182" s="125"/>
      <c r="C182" s="99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16"/>
      <c r="P182" s="116"/>
    </row>
    <row r="183" spans="1:16" s="83" customFormat="1" x14ac:dyDescent="0.3">
      <c r="A183" s="125"/>
      <c r="C183" s="99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16"/>
      <c r="P183" s="116"/>
    </row>
    <row r="184" spans="1:16" s="83" customFormat="1" x14ac:dyDescent="0.3">
      <c r="A184" s="125"/>
      <c r="C184" s="99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16"/>
      <c r="P184" s="110"/>
    </row>
    <row r="185" spans="1:16" s="83" customFormat="1" x14ac:dyDescent="0.3">
      <c r="A185" s="125"/>
      <c r="C185" s="99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16"/>
      <c r="P185" s="110"/>
    </row>
    <row r="186" spans="1:16" s="83" customFormat="1" x14ac:dyDescent="0.3">
      <c r="A186" s="125"/>
      <c r="C186" s="99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16"/>
      <c r="P186" s="110"/>
    </row>
    <row r="187" spans="1:16" s="83" customFormat="1" x14ac:dyDescent="0.3">
      <c r="A187" s="125"/>
      <c r="C187" s="99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16"/>
      <c r="P187" s="110"/>
    </row>
    <row r="188" spans="1:16" s="83" customFormat="1" x14ac:dyDescent="0.3">
      <c r="A188" s="125"/>
      <c r="C188" s="99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16"/>
      <c r="P188" s="110"/>
    </row>
    <row r="189" spans="1:16" s="83" customFormat="1" x14ac:dyDescent="0.3">
      <c r="A189" s="125"/>
      <c r="C189" s="99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16"/>
      <c r="P189" s="110"/>
    </row>
    <row r="190" spans="1:16" s="83" customFormat="1" x14ac:dyDescent="0.3">
      <c r="A190" s="125"/>
      <c r="C190" s="99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16"/>
      <c r="P190" s="110"/>
    </row>
    <row r="191" spans="1:16" s="83" customFormat="1" x14ac:dyDescent="0.3">
      <c r="A191" s="125"/>
      <c r="C191" s="99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16"/>
      <c r="P191" s="110"/>
    </row>
    <row r="192" spans="1:16" s="83" customFormat="1" x14ac:dyDescent="0.3">
      <c r="A192" s="125"/>
      <c r="C192" s="99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16"/>
      <c r="P192" s="110"/>
    </row>
    <row r="193" spans="1:16" s="83" customFormat="1" x14ac:dyDescent="0.3">
      <c r="A193" s="125"/>
      <c r="C193" s="99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16"/>
      <c r="P193" s="110"/>
    </row>
    <row r="194" spans="1:16" s="83" customFormat="1" x14ac:dyDescent="0.3">
      <c r="A194" s="125"/>
      <c r="C194" s="99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16"/>
      <c r="P194" s="110"/>
    </row>
    <row r="195" spans="1:16" s="83" customFormat="1" x14ac:dyDescent="0.3">
      <c r="A195" s="125"/>
      <c r="C195" s="99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16"/>
      <c r="P195" s="110"/>
    </row>
    <row r="196" spans="1:16" s="83" customFormat="1" x14ac:dyDescent="0.3">
      <c r="A196" s="125"/>
      <c r="C196" s="99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16"/>
      <c r="P196" s="110"/>
    </row>
    <row r="197" spans="1:16" x14ac:dyDescent="0.3">
      <c r="P197" s="196"/>
    </row>
    <row r="198" spans="1:16" x14ac:dyDescent="0.3">
      <c r="P198" s="196"/>
    </row>
    <row r="199" spans="1:16" x14ac:dyDescent="0.3">
      <c r="P199" s="196"/>
    </row>
    <row r="200" spans="1:16" x14ac:dyDescent="0.3">
      <c r="P200" s="196"/>
    </row>
    <row r="201" spans="1:16" x14ac:dyDescent="0.3">
      <c r="P201" s="196"/>
    </row>
    <row r="202" spans="1:16" x14ac:dyDescent="0.3">
      <c r="P202" s="196"/>
    </row>
    <row r="203" spans="1:16" x14ac:dyDescent="0.3">
      <c r="P203" s="196"/>
    </row>
    <row r="204" spans="1:16" x14ac:dyDescent="0.3">
      <c r="P204" s="196"/>
    </row>
    <row r="205" spans="1:16" x14ac:dyDescent="0.3">
      <c r="P205" s="196"/>
    </row>
    <row r="206" spans="1:16" x14ac:dyDescent="0.3">
      <c r="P206" s="196"/>
    </row>
    <row r="207" spans="1:16" x14ac:dyDescent="0.3">
      <c r="P207" s="196"/>
    </row>
    <row r="208" spans="1:16" x14ac:dyDescent="0.3">
      <c r="P208" s="196"/>
    </row>
    <row r="209" spans="16:16" x14ac:dyDescent="0.3">
      <c r="P209" s="196"/>
    </row>
    <row r="210" spans="16:16" x14ac:dyDescent="0.3">
      <c r="P210" s="196"/>
    </row>
    <row r="211" spans="16:16" x14ac:dyDescent="0.3">
      <c r="P211" s="196"/>
    </row>
    <row r="212" spans="16:16" x14ac:dyDescent="0.3">
      <c r="P212" s="196"/>
    </row>
    <row r="213" spans="16:16" x14ac:dyDescent="0.3">
      <c r="P213" s="196"/>
    </row>
    <row r="214" spans="16:16" x14ac:dyDescent="0.3">
      <c r="P214" s="196"/>
    </row>
    <row r="215" spans="16:16" x14ac:dyDescent="0.3">
      <c r="P215" s="196"/>
    </row>
    <row r="216" spans="16:16" x14ac:dyDescent="0.3">
      <c r="P216" s="196"/>
    </row>
    <row r="217" spans="16:16" x14ac:dyDescent="0.3">
      <c r="P217" s="196"/>
    </row>
    <row r="218" spans="16:16" x14ac:dyDescent="0.3">
      <c r="P218" s="196"/>
    </row>
    <row r="219" spans="16:16" x14ac:dyDescent="0.3">
      <c r="P219" s="196"/>
    </row>
    <row r="220" spans="16:16" x14ac:dyDescent="0.3">
      <c r="P220" s="196"/>
    </row>
    <row r="221" spans="16:16" x14ac:dyDescent="0.3">
      <c r="P221" s="196"/>
    </row>
    <row r="222" spans="16:16" x14ac:dyDescent="0.3">
      <c r="P222" s="196"/>
    </row>
    <row r="223" spans="16:16" x14ac:dyDescent="0.3">
      <c r="P223" s="196"/>
    </row>
    <row r="224" spans="16:16" x14ac:dyDescent="0.3">
      <c r="P224" s="196"/>
    </row>
    <row r="225" spans="16:16" x14ac:dyDescent="0.3">
      <c r="P225" s="196"/>
    </row>
    <row r="226" spans="16:16" x14ac:dyDescent="0.3">
      <c r="P226" s="196"/>
    </row>
    <row r="227" spans="16:16" x14ac:dyDescent="0.3">
      <c r="P227" s="196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37"/>
  <sheetViews>
    <sheetView workbookViewId="0"/>
  </sheetViews>
  <sheetFormatPr defaultColWidth="9.1796875" defaultRowHeight="10" x14ac:dyDescent="0.2"/>
  <cols>
    <col min="1" max="1" width="33.26953125" style="31" customWidth="1"/>
    <col min="2" max="2" width="9" style="161" customWidth="1"/>
    <col min="3" max="3" width="28.453125" style="28" customWidth="1"/>
    <col min="4" max="4" width="13.453125" style="30" customWidth="1"/>
    <col min="5" max="5" width="12.7265625" style="77" customWidth="1"/>
    <col min="6" max="6" width="12.7265625" style="28" customWidth="1"/>
    <col min="7" max="7" width="12.7265625" style="77" customWidth="1"/>
    <col min="8" max="20" width="12.7265625" style="30" customWidth="1"/>
    <col min="21" max="21" width="10" style="180" customWidth="1"/>
    <col min="22" max="22" width="35.26953125" style="31" customWidth="1"/>
    <col min="23" max="23" width="13.1796875" style="30" customWidth="1"/>
    <col min="24" max="24" width="10.81640625" style="28" customWidth="1"/>
    <col min="25" max="25" width="11" style="77" customWidth="1"/>
    <col min="26" max="26" width="12.7265625" style="77" customWidth="1"/>
    <col min="27" max="40" width="12.7265625" style="30" customWidth="1"/>
    <col min="41" max="42" width="9.1796875" style="31"/>
    <col min="43" max="43" width="10.54296875" style="31" bestFit="1" customWidth="1"/>
    <col min="44" max="16384" width="9.1796875" style="31"/>
  </cols>
  <sheetData>
    <row r="1" spans="1:40" s="7" customFormat="1" ht="25.5" customHeight="1" x14ac:dyDescent="0.3">
      <c r="A1" s="1" t="s">
        <v>0</v>
      </c>
      <c r="B1" s="143" t="s">
        <v>472</v>
      </c>
      <c r="C1" s="1" t="s">
        <v>1</v>
      </c>
      <c r="D1" s="2" t="s">
        <v>473</v>
      </c>
      <c r="E1" s="2" t="s">
        <v>4</v>
      </c>
      <c r="F1" s="1" t="s">
        <v>5</v>
      </c>
      <c r="G1" s="2" t="s">
        <v>474</v>
      </c>
      <c r="H1" s="3">
        <v>42014</v>
      </c>
      <c r="I1" s="2">
        <v>42036</v>
      </c>
      <c r="J1" s="2">
        <v>42064</v>
      </c>
      <c r="K1" s="2">
        <v>42095</v>
      </c>
      <c r="L1" s="2">
        <v>42125</v>
      </c>
      <c r="M1" s="2">
        <v>42156</v>
      </c>
      <c r="N1" s="2">
        <v>42186</v>
      </c>
      <c r="O1" s="2">
        <v>42217</v>
      </c>
      <c r="P1" s="2">
        <v>42248</v>
      </c>
      <c r="Q1" s="2">
        <v>42278</v>
      </c>
      <c r="R1" s="2">
        <v>42309</v>
      </c>
      <c r="S1" s="2">
        <v>42339</v>
      </c>
      <c r="T1" s="2" t="s">
        <v>8</v>
      </c>
      <c r="U1" s="144" t="s">
        <v>472</v>
      </c>
      <c r="V1" s="5" t="s">
        <v>1</v>
      </c>
      <c r="W1" s="2">
        <v>42004</v>
      </c>
      <c r="X1" s="1" t="s">
        <v>5</v>
      </c>
      <c r="Y1" s="2" t="s">
        <v>9</v>
      </c>
      <c r="Z1" s="2" t="s">
        <v>10</v>
      </c>
      <c r="AA1" s="3">
        <v>42014</v>
      </c>
      <c r="AB1" s="2">
        <v>42036</v>
      </c>
      <c r="AC1" s="2">
        <v>42064</v>
      </c>
      <c r="AD1" s="2">
        <v>42095</v>
      </c>
      <c r="AE1" s="2">
        <v>42125</v>
      </c>
      <c r="AF1" s="2">
        <v>42156</v>
      </c>
      <c r="AG1" s="2">
        <v>42186</v>
      </c>
      <c r="AH1" s="2">
        <v>42217</v>
      </c>
      <c r="AI1" s="2">
        <v>42248</v>
      </c>
      <c r="AJ1" s="2">
        <v>42278</v>
      </c>
      <c r="AK1" s="2">
        <v>42309</v>
      </c>
      <c r="AL1" s="2">
        <v>42339</v>
      </c>
      <c r="AM1" s="6"/>
      <c r="AN1" s="6"/>
    </row>
    <row r="2" spans="1:40" s="7" customFormat="1" ht="10.5" x14ac:dyDescent="0.25">
      <c r="A2" s="8" t="s">
        <v>11</v>
      </c>
      <c r="B2" s="145"/>
      <c r="C2" s="9"/>
      <c r="D2" s="147">
        <v>2</v>
      </c>
      <c r="E2" s="148"/>
      <c r="F2" s="147"/>
      <c r="G2" s="147"/>
      <c r="H2" s="147">
        <v>3</v>
      </c>
      <c r="I2" s="147">
        <v>4</v>
      </c>
      <c r="J2" s="147">
        <v>5</v>
      </c>
      <c r="K2" s="147">
        <v>6</v>
      </c>
      <c r="L2" s="147">
        <v>7</v>
      </c>
      <c r="M2" s="147">
        <v>8</v>
      </c>
      <c r="N2" s="147">
        <v>9</v>
      </c>
      <c r="O2" s="147">
        <v>10</v>
      </c>
      <c r="P2" s="147">
        <v>11</v>
      </c>
      <c r="Q2" s="147">
        <v>12</v>
      </c>
      <c r="R2" s="147">
        <v>13</v>
      </c>
      <c r="S2" s="147">
        <v>14</v>
      </c>
      <c r="T2" s="10"/>
      <c r="U2" s="146"/>
      <c r="V2" s="8" t="s">
        <v>11</v>
      </c>
      <c r="W2" s="147">
        <v>2</v>
      </c>
      <c r="X2" s="148"/>
      <c r="Y2" s="147"/>
      <c r="Z2" s="147"/>
      <c r="AA2" s="147">
        <v>3</v>
      </c>
      <c r="AB2" s="147">
        <v>4</v>
      </c>
      <c r="AC2" s="147">
        <v>5</v>
      </c>
      <c r="AD2" s="147">
        <v>6</v>
      </c>
      <c r="AE2" s="147">
        <v>7</v>
      </c>
      <c r="AF2" s="147">
        <v>8</v>
      </c>
      <c r="AG2" s="147">
        <v>9</v>
      </c>
      <c r="AH2" s="147">
        <v>10</v>
      </c>
      <c r="AI2" s="147">
        <v>11</v>
      </c>
      <c r="AJ2" s="147">
        <v>12</v>
      </c>
      <c r="AK2" s="147">
        <v>13</v>
      </c>
      <c r="AL2" s="147">
        <v>14</v>
      </c>
      <c r="AM2" s="11"/>
      <c r="AN2" s="11"/>
    </row>
    <row r="3" spans="1:40" s="7" customFormat="1" x14ac:dyDescent="0.2">
      <c r="A3" s="7" t="s">
        <v>12</v>
      </c>
      <c r="B3" s="145">
        <v>1020</v>
      </c>
      <c r="C3" s="9" t="s">
        <v>13</v>
      </c>
      <c r="D3" s="10">
        <f>IFERROR(VLOOKUP($B3,'[11]Trial Blc'!$B$4:O$379,D$2,FALSE),0)</f>
        <v>0</v>
      </c>
      <c r="E3" s="10"/>
      <c r="F3" s="10"/>
      <c r="G3" s="10">
        <f>+D3+E3+F3</f>
        <v>0</v>
      </c>
      <c r="H3" s="10">
        <f>IFERROR(VLOOKUP($B3,'[11]Trial Blc'!$B$4:R$379,H$2,FALSE),0)</f>
        <v>0</v>
      </c>
      <c r="I3" s="10">
        <f>IFERROR(VLOOKUP($B3,'[11]Trial Blc'!$B$4:R$379,I$2,FALSE),0)</f>
        <v>0</v>
      </c>
      <c r="J3" s="10">
        <f>IFERROR(VLOOKUP($B3,'[11]Trial Blc'!$B$4:S$379,J$2,FALSE),0)</f>
        <v>0</v>
      </c>
      <c r="K3" s="10">
        <f>IFERROR(VLOOKUP($B3,'[11]Trial Blc'!$B$4:T$379,K$2,FALSE),0)</f>
        <v>0</v>
      </c>
      <c r="L3" s="10">
        <f>IFERROR(VLOOKUP($B3,'[11]Trial Blc'!$B$4:U$379,L$2,FALSE),0)</f>
        <v>0</v>
      </c>
      <c r="M3" s="10">
        <f>IFERROR(VLOOKUP($B3,'[11]Trial Blc'!$B$4:V$379,M$2,FALSE),0)</f>
        <v>0</v>
      </c>
      <c r="N3" s="10">
        <f>IFERROR(VLOOKUP($B3,'[11]Trial Blc'!$B$4:W$379,N$2,FALSE),0)</f>
        <v>0</v>
      </c>
      <c r="O3" s="10">
        <f>IFERROR(VLOOKUP($B3,'[11]Trial Blc'!$B$4:X$379,O$2,FALSE),0)</f>
        <v>0</v>
      </c>
      <c r="P3" s="10">
        <f>IFERROR(VLOOKUP($B3,'[11]Trial Blc'!$B$4:Y$379,P$2,FALSE),0)</f>
        <v>0</v>
      </c>
      <c r="Q3" s="10">
        <f>IFERROR(VLOOKUP($B3,'[11]Trial Blc'!$B$4:Z$379,Q$2,FALSE),0)</f>
        <v>0</v>
      </c>
      <c r="R3" s="10">
        <f>IFERROR(VLOOKUP($B3,'[11]Trial Blc'!$B$4:AA$379,R$2,FALSE),0)</f>
        <v>0</v>
      </c>
      <c r="S3" s="10">
        <f>IFERROR(VLOOKUP($B3,'[11]Trial Blc'!$B$4:AB$379,S$2,FALSE),0)</f>
        <v>0</v>
      </c>
      <c r="T3" s="10">
        <f>AVERAGE(G3:S3)</f>
        <v>0</v>
      </c>
      <c r="U3" s="149">
        <v>1835</v>
      </c>
      <c r="V3" s="7" t="s">
        <v>14</v>
      </c>
      <c r="W3" s="10">
        <f>-IFERROR(VLOOKUP($U3,'[11]Trial Blc'!$B$4:AF$379,W$2,FALSE),0)</f>
        <v>0</v>
      </c>
      <c r="X3" s="10"/>
      <c r="Y3" s="10"/>
      <c r="Z3" s="10">
        <f>+W3+X3+Y3</f>
        <v>0</v>
      </c>
      <c r="AA3" s="10">
        <f>-IFERROR(VLOOKUP($U3,'[11]Trial Blc'!$B$4:AJ$379,AA$2,FALSE),0)</f>
        <v>0</v>
      </c>
      <c r="AB3" s="10">
        <f>-IFERROR(VLOOKUP($U3,'[11]Trial Blc'!$B$4:AK$379,AB$2,FALSE),0)</f>
        <v>0</v>
      </c>
      <c r="AC3" s="10">
        <f>-IFERROR(VLOOKUP($U3,'[11]Trial Blc'!$B$4:AL$379,AC$2,FALSE),0)</f>
        <v>0</v>
      </c>
      <c r="AD3" s="10">
        <f>-IFERROR(VLOOKUP($U3,'[11]Trial Blc'!$B$4:AM$379,AD$2,FALSE),0)</f>
        <v>0</v>
      </c>
      <c r="AE3" s="10">
        <f>-IFERROR(VLOOKUP($U3,'[11]Trial Blc'!$B$4:AN$379,AE$2,FALSE),0)</f>
        <v>0</v>
      </c>
      <c r="AF3" s="10">
        <f>-IFERROR(VLOOKUP($U3,'[11]Trial Blc'!$B$4:AO$379,AF$2,FALSE),0)</f>
        <v>0</v>
      </c>
      <c r="AG3" s="10">
        <f>-IFERROR(VLOOKUP($U3,'[11]Trial Blc'!$B$4:AP$379,AG$2,FALSE),0)</f>
        <v>0</v>
      </c>
      <c r="AH3" s="10">
        <f>-IFERROR(VLOOKUP($U3,'[11]Trial Blc'!$B$4:AQ$379,AH$2,FALSE),0)</f>
        <v>0</v>
      </c>
      <c r="AI3" s="10">
        <f>-IFERROR(VLOOKUP($U3,'[11]Trial Blc'!$B$4:AR$379,AI$2,FALSE),0)</f>
        <v>0</v>
      </c>
      <c r="AJ3" s="10">
        <f>-IFERROR(VLOOKUP($U3,'[11]Trial Blc'!$B$4:AS$379,AJ$2,FALSE),0)</f>
        <v>0</v>
      </c>
      <c r="AK3" s="10">
        <f>-IFERROR(VLOOKUP($U3,'[11]Trial Blc'!$B$4:AT$379,AK$2,FALSE),0)</f>
        <v>0</v>
      </c>
      <c r="AL3" s="10">
        <f>-IFERROR(VLOOKUP($U3,'[11]Trial Blc'!$B$4:AU$379,AL$2,FALSE),0)</f>
        <v>0</v>
      </c>
      <c r="AM3" s="7">
        <f>AVERAGE(Z3:AL3)</f>
        <v>0</v>
      </c>
    </row>
    <row r="4" spans="1:40" s="7" customFormat="1" x14ac:dyDescent="0.2">
      <c r="A4" s="7" t="s">
        <v>15</v>
      </c>
      <c r="B4" s="145">
        <v>1025</v>
      </c>
      <c r="C4" s="9" t="s">
        <v>16</v>
      </c>
      <c r="D4" s="10">
        <f>IFERROR(VLOOKUP($B4,'[11]Trial Blc'!$B$4:O$379,D$2,FALSE),0)</f>
        <v>65.14</v>
      </c>
      <c r="E4" s="10"/>
      <c r="F4" s="10"/>
      <c r="G4" s="10">
        <f>+D4+E4+F4</f>
        <v>65.14</v>
      </c>
      <c r="H4" s="10">
        <f>IFERROR(VLOOKUP($B4,'[11]Trial Blc'!$B$4:R$379,H$2,FALSE),0)</f>
        <v>65.09</v>
      </c>
      <c r="I4" s="10">
        <f>IFERROR(VLOOKUP($B4,'[11]Trial Blc'!$B$4:R$379,I$2,FALSE),0)</f>
        <v>64.989999999999995</v>
      </c>
      <c r="J4" s="10">
        <f>IFERROR(VLOOKUP($B4,'[11]Trial Blc'!$B$4:S$379,J$2,FALSE),0)</f>
        <v>64.739999999999995</v>
      </c>
      <c r="K4" s="10">
        <f>IFERROR(VLOOKUP($B4,'[11]Trial Blc'!$B$4:T$379,K$2,FALSE),0)</f>
        <v>64.69</v>
      </c>
      <c r="L4" s="10">
        <f>IFERROR(VLOOKUP($B4,'[11]Trial Blc'!$B$4:U$379,L$2,FALSE),0)</f>
        <v>64.59</v>
      </c>
      <c r="M4" s="10">
        <f>IFERROR(VLOOKUP($B4,'[11]Trial Blc'!$B$4:V$379,M$2,FALSE),0)</f>
        <v>64.53</v>
      </c>
      <c r="N4" s="10">
        <f>IFERROR(VLOOKUP($B4,'[11]Trial Blc'!$B$4:W$379,N$2,FALSE),0)</f>
        <v>64.5</v>
      </c>
      <c r="O4" s="10">
        <f>IFERROR(VLOOKUP($B4,'[11]Trial Blc'!$B$4:X$379,O$2,FALSE),0)</f>
        <v>64.41</v>
      </c>
      <c r="P4" s="10">
        <f>IFERROR(VLOOKUP($B4,'[11]Trial Blc'!$B$4:Y$379,P$2,FALSE),0)</f>
        <v>64.349999999999994</v>
      </c>
      <c r="Q4" s="10">
        <f>IFERROR(VLOOKUP($B4,'[11]Trial Blc'!$B$4:Z$379,Q$2,FALSE),0)</f>
        <v>64.319999999999993</v>
      </c>
      <c r="R4" s="10">
        <f>IFERROR(VLOOKUP($B4,'[11]Trial Blc'!$B$4:AA$379,R$2,FALSE),0)</f>
        <v>64.22</v>
      </c>
      <c r="S4" s="10">
        <f>IFERROR(VLOOKUP($B4,'[11]Trial Blc'!$B$4:AB$379,S$2,FALSE),0)</f>
        <v>64.19</v>
      </c>
      <c r="T4" s="10">
        <f>AVERAGE(G4:S4)</f>
        <v>64.596923076923076</v>
      </c>
      <c r="U4" s="149">
        <v>1840</v>
      </c>
      <c r="V4" s="7" t="s">
        <v>17</v>
      </c>
      <c r="W4" s="10">
        <f>-IFERROR(VLOOKUP($U4,'[11]Trial Blc'!$B$4:AF$379,W$2,FALSE),0)</f>
        <v>11.54</v>
      </c>
      <c r="X4" s="10"/>
      <c r="Y4" s="10"/>
      <c r="Z4" s="10">
        <f>+W4+X4+Y4</f>
        <v>11.54</v>
      </c>
      <c r="AA4" s="10">
        <f>-IFERROR(VLOOKUP($U4,'[11]Trial Blc'!$B$4:AJ$379,AA$2,FALSE),0)</f>
        <v>11.67</v>
      </c>
      <c r="AB4" s="10">
        <f>-IFERROR(VLOOKUP($U4,'[11]Trial Blc'!$B$4:AK$379,AB$2,FALSE),0)</f>
        <v>11.78</v>
      </c>
      <c r="AC4" s="10">
        <f>-IFERROR(VLOOKUP($U4,'[11]Trial Blc'!$B$4:AL$379,AC$2,FALSE),0)</f>
        <v>11.87</v>
      </c>
      <c r="AD4" s="10">
        <f>-IFERROR(VLOOKUP($U4,'[11]Trial Blc'!$B$4:AM$379,AD$2,FALSE),0)</f>
        <v>12</v>
      </c>
      <c r="AE4" s="10">
        <f>-IFERROR(VLOOKUP($U4,'[11]Trial Blc'!$B$4:AN$379,AE$2,FALSE),0)</f>
        <v>12.11</v>
      </c>
      <c r="AF4" s="10">
        <f>-IFERROR(VLOOKUP($U4,'[11]Trial Blc'!$B$4:AO$379,AF$2,FALSE),0)</f>
        <v>12.24</v>
      </c>
      <c r="AG4" s="10">
        <f>-IFERROR(VLOOKUP($U4,'[11]Trial Blc'!$B$4:AP$379,AG$2,FALSE),0)</f>
        <v>12.37</v>
      </c>
      <c r="AH4" s="10">
        <f>-IFERROR(VLOOKUP($U4,'[11]Trial Blc'!$B$4:AQ$379,AH$2,FALSE),0)</f>
        <v>12.48</v>
      </c>
      <c r="AI4" s="10">
        <f>-IFERROR(VLOOKUP($U4,'[11]Trial Blc'!$B$4:AR$379,AI$2,FALSE),0)</f>
        <v>12.61</v>
      </c>
      <c r="AJ4" s="10">
        <f>-IFERROR(VLOOKUP($U4,'[11]Trial Blc'!$B$4:AS$379,AJ$2,FALSE),0)</f>
        <v>12.73</v>
      </c>
      <c r="AK4" s="10">
        <f>-IFERROR(VLOOKUP($U4,'[11]Trial Blc'!$B$4:AT$379,AK$2,FALSE),0)</f>
        <v>12.85</v>
      </c>
      <c r="AL4" s="10">
        <f>-IFERROR(VLOOKUP($U4,'[11]Trial Blc'!$B$4:AU$379,AL$2,FALSE),0)</f>
        <v>12.98</v>
      </c>
      <c r="AM4" s="7">
        <f>AVERAGE(Z4:AL4)</f>
        <v>12.248461538461537</v>
      </c>
    </row>
    <row r="5" spans="1:40" s="7" customFormat="1" x14ac:dyDescent="0.2">
      <c r="A5" s="7" t="s">
        <v>18</v>
      </c>
      <c r="B5" s="145"/>
      <c r="C5" s="9"/>
      <c r="D5" s="10"/>
      <c r="E5" s="10"/>
      <c r="F5" s="9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50"/>
      <c r="V5" s="11"/>
      <c r="W5" s="10"/>
      <c r="X5" s="12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1"/>
      <c r="AN5" s="11"/>
    </row>
    <row r="6" spans="1:40" s="7" customFormat="1" ht="10.5" x14ac:dyDescent="0.25">
      <c r="A6" s="8" t="s">
        <v>19</v>
      </c>
      <c r="B6" s="145"/>
      <c r="C6" s="9"/>
      <c r="D6" s="10"/>
      <c r="E6" s="10"/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51"/>
      <c r="V6" s="13" t="s">
        <v>19</v>
      </c>
      <c r="W6" s="10"/>
      <c r="X6" s="12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1"/>
      <c r="AN6" s="11"/>
    </row>
    <row r="7" spans="1:40" s="7" customFormat="1" x14ac:dyDescent="0.2">
      <c r="A7" s="7" t="s">
        <v>20</v>
      </c>
      <c r="B7" s="145">
        <v>1030</v>
      </c>
      <c r="C7" s="9" t="s">
        <v>21</v>
      </c>
      <c r="D7" s="10">
        <f>IFERROR(VLOOKUP($B7,'[11]Trial Blc'!$B$4:O$379,D$2,FALSE),0)</f>
        <v>0</v>
      </c>
      <c r="E7" s="10"/>
      <c r="F7" s="10"/>
      <c r="G7" s="10">
        <f>+D7+E7+F7</f>
        <v>0</v>
      </c>
      <c r="H7" s="10">
        <f>IFERROR(VLOOKUP($B7,'[11]Trial Blc'!$B$4:R$379,H$2,FALSE),0)</f>
        <v>0</v>
      </c>
      <c r="I7" s="10">
        <f>IFERROR(VLOOKUP($B7,'[11]Trial Blc'!$B$4:R$379,I$2,FALSE),0)</f>
        <v>0</v>
      </c>
      <c r="J7" s="10">
        <f>IFERROR(VLOOKUP($B7,'[11]Trial Blc'!$B$4:S$379,J$2,FALSE),0)</f>
        <v>0</v>
      </c>
      <c r="K7" s="10">
        <f>IFERROR(VLOOKUP($B7,'[11]Trial Blc'!$B$4:T$379,K$2,FALSE),0)</f>
        <v>0</v>
      </c>
      <c r="L7" s="10">
        <f>IFERROR(VLOOKUP($B7,'[11]Trial Blc'!$B$4:U$379,L$2,FALSE),0)</f>
        <v>0</v>
      </c>
      <c r="M7" s="10">
        <f>IFERROR(VLOOKUP($B7,'[11]Trial Blc'!$B$4:V$379,M$2,FALSE),0)</f>
        <v>0</v>
      </c>
      <c r="N7" s="10">
        <f>IFERROR(VLOOKUP($B7,'[11]Trial Blc'!$B$4:W$379,N$2,FALSE),0)</f>
        <v>0</v>
      </c>
      <c r="O7" s="10">
        <f>IFERROR(VLOOKUP($B7,'[11]Trial Blc'!$B$4:X$379,O$2,FALSE),0)</f>
        <v>0</v>
      </c>
      <c r="P7" s="10">
        <f>IFERROR(VLOOKUP($B7,'[11]Trial Blc'!$B$4:Y$379,P$2,FALSE),0)</f>
        <v>0</v>
      </c>
      <c r="Q7" s="10">
        <f>IFERROR(VLOOKUP($B7,'[11]Trial Blc'!$B$4:Z$379,Q$2,FALSE),0)</f>
        <v>0</v>
      </c>
      <c r="R7" s="10">
        <f>IFERROR(VLOOKUP($B7,'[11]Trial Blc'!$B$4:AA$379,R$2,FALSE),0)</f>
        <v>0</v>
      </c>
      <c r="S7" s="10">
        <f>IFERROR(VLOOKUP($B7,'[11]Trial Blc'!$B$4:AB$379,S$2,FALSE),0)</f>
        <v>0</v>
      </c>
      <c r="T7" s="10">
        <f>AVERAGE(G7:S7)</f>
        <v>0</v>
      </c>
      <c r="U7" s="149"/>
      <c r="W7" s="10"/>
      <c r="X7" s="9"/>
      <c r="Y7" s="10"/>
      <c r="Z7" s="10">
        <f>SUM(W7:Y7)</f>
        <v>0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1"/>
      <c r="AN7" s="11"/>
    </row>
    <row r="8" spans="1:40" s="7" customFormat="1" x14ac:dyDescent="0.2">
      <c r="A8" s="7" t="s">
        <v>22</v>
      </c>
      <c r="B8" s="145">
        <v>1050</v>
      </c>
      <c r="C8" s="9" t="s">
        <v>23</v>
      </c>
      <c r="D8" s="10">
        <f>IFERROR(VLOOKUP($B8,'[11]Trial Blc'!$B$4:O$379,D$2,FALSE),0)</f>
        <v>0</v>
      </c>
      <c r="E8" s="10"/>
      <c r="F8" s="10"/>
      <c r="G8" s="10">
        <f>+D8+E8+F8</f>
        <v>0</v>
      </c>
      <c r="H8" s="10">
        <f>IFERROR(VLOOKUP($B8,'[11]Trial Blc'!$B$4:R$379,H$2,FALSE),0)</f>
        <v>0</v>
      </c>
      <c r="I8" s="10">
        <f>IFERROR(VLOOKUP($B8,'[11]Trial Blc'!$B$4:R$379,I$2,FALSE),0)</f>
        <v>0</v>
      </c>
      <c r="J8" s="10">
        <f>IFERROR(VLOOKUP($B8,'[11]Trial Blc'!$B$4:S$379,J$2,FALSE),0)</f>
        <v>0</v>
      </c>
      <c r="K8" s="10">
        <f>IFERROR(VLOOKUP($B8,'[11]Trial Blc'!$B$4:T$379,K$2,FALSE),0)</f>
        <v>0</v>
      </c>
      <c r="L8" s="10">
        <f>IFERROR(VLOOKUP($B8,'[11]Trial Blc'!$B$4:U$379,L$2,FALSE),0)</f>
        <v>0</v>
      </c>
      <c r="M8" s="10">
        <f>IFERROR(VLOOKUP($B8,'[11]Trial Blc'!$B$4:V$379,M$2,FALSE),0)</f>
        <v>0</v>
      </c>
      <c r="N8" s="10">
        <f>IFERROR(VLOOKUP($B8,'[11]Trial Blc'!$B$4:W$379,N$2,FALSE),0)</f>
        <v>0</v>
      </c>
      <c r="O8" s="10">
        <f>IFERROR(VLOOKUP($B8,'[11]Trial Blc'!$B$4:X$379,O$2,FALSE),0)</f>
        <v>0</v>
      </c>
      <c r="P8" s="10">
        <f>IFERROR(VLOOKUP($B8,'[11]Trial Blc'!$B$4:Y$379,P$2,FALSE),0)</f>
        <v>0</v>
      </c>
      <c r="Q8" s="10">
        <f>IFERROR(VLOOKUP($B8,'[11]Trial Blc'!$B$4:Z$379,Q$2,FALSE),0)</f>
        <v>0</v>
      </c>
      <c r="R8" s="10">
        <f>IFERROR(VLOOKUP($B8,'[11]Trial Blc'!$B$4:AA$379,R$2,FALSE),0)</f>
        <v>0</v>
      </c>
      <c r="S8" s="10">
        <f>IFERROR(VLOOKUP($B8,'[11]Trial Blc'!$B$4:AB$379,S$2,FALSE),0)</f>
        <v>0</v>
      </c>
      <c r="T8" s="10">
        <f>AVERAGE(G8:S8)</f>
        <v>0</v>
      </c>
      <c r="U8" s="149">
        <v>1845</v>
      </c>
      <c r="V8" s="7" t="s">
        <v>24</v>
      </c>
      <c r="W8" s="10">
        <f>-IFERROR(VLOOKUP($U8,'[11]Trial Blc'!$B$4:AF$379,W$2,FALSE),0)</f>
        <v>0</v>
      </c>
      <c r="X8" s="10"/>
      <c r="Y8" s="10"/>
      <c r="Z8" s="10">
        <f>+W8+X8+Y8</f>
        <v>0</v>
      </c>
      <c r="AA8" s="10">
        <f>-IFERROR(VLOOKUP($U8,'[11]Trial Blc'!$B$4:AJ$379,AA$2,FALSE),0)</f>
        <v>0</v>
      </c>
      <c r="AB8" s="10">
        <f>-IFERROR(VLOOKUP($U8,'[11]Trial Blc'!$B$4:AK$379,AB$2,FALSE),0)</f>
        <v>0</v>
      </c>
      <c r="AC8" s="10">
        <f>-IFERROR(VLOOKUP($U8,'[11]Trial Blc'!$B$4:AL$379,AC$2,FALSE),0)</f>
        <v>0</v>
      </c>
      <c r="AD8" s="10">
        <f>-IFERROR(VLOOKUP($U8,'[11]Trial Blc'!$B$4:AM$379,AD$2,FALSE),0)</f>
        <v>0</v>
      </c>
      <c r="AE8" s="10">
        <f>-IFERROR(VLOOKUP($U8,'[11]Trial Blc'!$B$4:AN$379,AE$2,FALSE),0)</f>
        <v>0</v>
      </c>
      <c r="AF8" s="10">
        <f>-IFERROR(VLOOKUP($U8,'[11]Trial Blc'!$B$4:AO$379,AF$2,FALSE),0)</f>
        <v>0</v>
      </c>
      <c r="AG8" s="10">
        <f>-IFERROR(VLOOKUP($U8,'[11]Trial Blc'!$B$4:AP$379,AG$2,FALSE),0)</f>
        <v>0</v>
      </c>
      <c r="AH8" s="10">
        <f>-IFERROR(VLOOKUP($U8,'[11]Trial Blc'!$B$4:AQ$379,AH$2,FALSE),0)</f>
        <v>0</v>
      </c>
      <c r="AI8" s="10">
        <f>-IFERROR(VLOOKUP($U8,'[11]Trial Blc'!$B$4:AR$379,AI$2,FALSE),0)</f>
        <v>0</v>
      </c>
      <c r="AJ8" s="10">
        <f>-IFERROR(VLOOKUP($U8,'[11]Trial Blc'!$B$4:AS$379,AJ$2,FALSE),0)</f>
        <v>0</v>
      </c>
      <c r="AK8" s="10">
        <f>-IFERROR(VLOOKUP($U8,'[11]Trial Blc'!$B$4:AT$379,AK$2,FALSE),0)</f>
        <v>0</v>
      </c>
      <c r="AL8" s="10">
        <f>-IFERROR(VLOOKUP($U8,'[11]Trial Blc'!$B$4:AU$379,AL$2,FALSE),0)</f>
        <v>0</v>
      </c>
      <c r="AM8" s="7">
        <f>AVERAGE(Z8:AL8)</f>
        <v>0</v>
      </c>
    </row>
    <row r="9" spans="1:40" s="7" customFormat="1" x14ac:dyDescent="0.2">
      <c r="A9" s="7" t="s">
        <v>25</v>
      </c>
      <c r="B9" s="145"/>
      <c r="C9" s="9"/>
      <c r="D9" s="10"/>
      <c r="E9" s="10"/>
      <c r="F9" s="9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49"/>
      <c r="W9" s="10"/>
      <c r="X9" s="9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1"/>
      <c r="AN9" s="11"/>
    </row>
    <row r="10" spans="1:40" s="7" customFormat="1" x14ac:dyDescent="0.2">
      <c r="A10" s="7" t="s">
        <v>26</v>
      </c>
      <c r="B10" s="145"/>
      <c r="C10" s="9"/>
      <c r="D10" s="10"/>
      <c r="E10" s="10"/>
      <c r="F10" s="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49"/>
      <c r="W10" s="10"/>
      <c r="X10" s="9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1"/>
      <c r="AN10" s="11"/>
    </row>
    <row r="11" spans="1:40" s="7" customFormat="1" x14ac:dyDescent="0.2">
      <c r="A11" s="7" t="s">
        <v>27</v>
      </c>
      <c r="B11" s="145">
        <v>1080</v>
      </c>
      <c r="C11" s="9" t="s">
        <v>28</v>
      </c>
      <c r="D11" s="10">
        <f>IFERROR(VLOOKUP($B11,'[11]Trial Blc'!$B$4:O$379,D$2,FALSE),0)</f>
        <v>0</v>
      </c>
      <c r="E11" s="10"/>
      <c r="F11" s="10"/>
      <c r="G11" s="10">
        <f>+D11+E11+F11</f>
        <v>0</v>
      </c>
      <c r="H11" s="10">
        <f>IFERROR(VLOOKUP($B11,'[11]Trial Blc'!$B$4:R$379,H$2,FALSE),0)</f>
        <v>0</v>
      </c>
      <c r="I11" s="10">
        <f>IFERROR(VLOOKUP($B11,'[11]Trial Blc'!$B$4:R$379,I$2,FALSE),0)</f>
        <v>0</v>
      </c>
      <c r="J11" s="10">
        <f>IFERROR(VLOOKUP($B11,'[11]Trial Blc'!$B$4:S$379,J$2,FALSE),0)</f>
        <v>0</v>
      </c>
      <c r="K11" s="10">
        <f>IFERROR(VLOOKUP($B11,'[11]Trial Blc'!$B$4:T$379,K$2,FALSE),0)</f>
        <v>0</v>
      </c>
      <c r="L11" s="10">
        <f>IFERROR(VLOOKUP($B11,'[11]Trial Blc'!$B$4:U$379,L$2,FALSE),0)</f>
        <v>0</v>
      </c>
      <c r="M11" s="10">
        <f>IFERROR(VLOOKUP($B11,'[11]Trial Blc'!$B$4:V$379,M$2,FALSE),0)</f>
        <v>0</v>
      </c>
      <c r="N11" s="10">
        <f>IFERROR(VLOOKUP($B11,'[11]Trial Blc'!$B$4:W$379,N$2,FALSE),0)</f>
        <v>0</v>
      </c>
      <c r="O11" s="10">
        <f>IFERROR(VLOOKUP($B11,'[11]Trial Blc'!$B$4:X$379,O$2,FALSE),0)</f>
        <v>0</v>
      </c>
      <c r="P11" s="10">
        <f>IFERROR(VLOOKUP($B11,'[11]Trial Blc'!$B$4:Y$379,P$2,FALSE),0)</f>
        <v>0</v>
      </c>
      <c r="Q11" s="10">
        <f>IFERROR(VLOOKUP($B11,'[11]Trial Blc'!$B$4:Z$379,Q$2,FALSE),0)</f>
        <v>0</v>
      </c>
      <c r="R11" s="10">
        <f>IFERROR(VLOOKUP($B11,'[11]Trial Blc'!$B$4:AA$379,R$2,FALSE),0)</f>
        <v>0</v>
      </c>
      <c r="S11" s="10">
        <f>IFERROR(VLOOKUP($B11,'[11]Trial Blc'!$B$4:AB$379,S$2,FALSE),0)</f>
        <v>0</v>
      </c>
      <c r="T11" s="10">
        <f>AVERAGE(G11:S11)</f>
        <v>0</v>
      </c>
      <c r="U11" s="149">
        <v>1875</v>
      </c>
      <c r="V11" s="7" t="s">
        <v>29</v>
      </c>
      <c r="W11" s="10">
        <f>-IFERROR(VLOOKUP($U11,'[11]Trial Blc'!$B$4:AF$379,W$2,FALSE),0)</f>
        <v>0</v>
      </c>
      <c r="X11" s="10"/>
      <c r="Y11" s="10"/>
      <c r="Z11" s="10">
        <f>+W11+X11+Y11</f>
        <v>0</v>
      </c>
      <c r="AA11" s="10">
        <f>-IFERROR(VLOOKUP($U11,'[11]Trial Blc'!$B$4:AJ$379,AA$2,FALSE),0)</f>
        <v>0</v>
      </c>
      <c r="AB11" s="10">
        <f>-IFERROR(VLOOKUP($U11,'[11]Trial Blc'!$B$4:AK$379,AB$2,FALSE),0)</f>
        <v>0</v>
      </c>
      <c r="AC11" s="10">
        <f>-IFERROR(VLOOKUP($U11,'[11]Trial Blc'!$B$4:AL$379,AC$2,FALSE),0)</f>
        <v>0</v>
      </c>
      <c r="AD11" s="10">
        <f>-IFERROR(VLOOKUP($U11,'[11]Trial Blc'!$B$4:AM$379,AD$2,FALSE),0)</f>
        <v>0</v>
      </c>
      <c r="AE11" s="10">
        <f>-IFERROR(VLOOKUP($U11,'[11]Trial Blc'!$B$4:AN$379,AE$2,FALSE),0)</f>
        <v>0</v>
      </c>
      <c r="AF11" s="10">
        <f>-IFERROR(VLOOKUP($U11,'[11]Trial Blc'!$B$4:AO$379,AF$2,FALSE),0)</f>
        <v>0</v>
      </c>
      <c r="AG11" s="10">
        <f>-IFERROR(VLOOKUP($U11,'[11]Trial Blc'!$B$4:AP$379,AG$2,FALSE),0)</f>
        <v>0</v>
      </c>
      <c r="AH11" s="10">
        <f>-IFERROR(VLOOKUP($U11,'[11]Trial Blc'!$B$4:AQ$379,AH$2,FALSE),0)</f>
        <v>0</v>
      </c>
      <c r="AI11" s="10">
        <f>-IFERROR(VLOOKUP($U11,'[11]Trial Blc'!$B$4:AR$379,AI$2,FALSE),0)</f>
        <v>0</v>
      </c>
      <c r="AJ11" s="10">
        <f>-IFERROR(VLOOKUP($U11,'[11]Trial Blc'!$B$4:AS$379,AJ$2,FALSE),0)</f>
        <v>0</v>
      </c>
      <c r="AK11" s="10">
        <f>-IFERROR(VLOOKUP($U11,'[11]Trial Blc'!$B$4:AT$379,AK$2,FALSE),0)</f>
        <v>0</v>
      </c>
      <c r="AL11" s="10">
        <f>-IFERROR(VLOOKUP($U11,'[11]Trial Blc'!$B$4:AU$379,AL$2,FALSE),0)</f>
        <v>0</v>
      </c>
      <c r="AM11" s="7">
        <f>AVERAGE(Z11:AL11)</f>
        <v>0</v>
      </c>
    </row>
    <row r="12" spans="1:40" s="7" customFormat="1" x14ac:dyDescent="0.2">
      <c r="A12" s="7" t="s">
        <v>30</v>
      </c>
      <c r="B12" s="145">
        <v>1085</v>
      </c>
      <c r="C12" s="9" t="s">
        <v>31</v>
      </c>
      <c r="D12" s="10">
        <f>IFERROR(VLOOKUP($B12,'[11]Trial Blc'!$B$4:O$379,D$2,FALSE),0)</f>
        <v>0</v>
      </c>
      <c r="E12" s="10"/>
      <c r="F12" s="10"/>
      <c r="G12" s="10">
        <f>+D12+E12+F12</f>
        <v>0</v>
      </c>
      <c r="H12" s="10">
        <f>IFERROR(VLOOKUP($B12,'[11]Trial Blc'!$B$4:R$379,H$2,FALSE),0)</f>
        <v>0</v>
      </c>
      <c r="I12" s="10">
        <f>IFERROR(VLOOKUP($B12,'[11]Trial Blc'!$B$4:R$379,I$2,FALSE),0)</f>
        <v>0</v>
      </c>
      <c r="J12" s="10">
        <f>IFERROR(VLOOKUP($B12,'[11]Trial Blc'!$B$4:S$379,J$2,FALSE),0)</f>
        <v>0</v>
      </c>
      <c r="K12" s="10">
        <f>IFERROR(VLOOKUP($B12,'[11]Trial Blc'!$B$4:T$379,K$2,FALSE),0)</f>
        <v>0</v>
      </c>
      <c r="L12" s="10">
        <f>IFERROR(VLOOKUP($B12,'[11]Trial Blc'!$B$4:U$379,L$2,FALSE),0)</f>
        <v>0</v>
      </c>
      <c r="M12" s="10">
        <f>IFERROR(VLOOKUP($B12,'[11]Trial Blc'!$B$4:V$379,M$2,FALSE),0)</f>
        <v>0</v>
      </c>
      <c r="N12" s="10">
        <f>IFERROR(VLOOKUP($B12,'[11]Trial Blc'!$B$4:W$379,N$2,FALSE),0)</f>
        <v>0</v>
      </c>
      <c r="O12" s="10">
        <f>IFERROR(VLOOKUP($B12,'[11]Trial Blc'!$B$4:X$379,O$2,FALSE),0)</f>
        <v>0</v>
      </c>
      <c r="P12" s="10">
        <f>IFERROR(VLOOKUP($B12,'[11]Trial Blc'!$B$4:Y$379,P$2,FALSE),0)</f>
        <v>0</v>
      </c>
      <c r="Q12" s="10">
        <f>IFERROR(VLOOKUP($B12,'[11]Trial Blc'!$B$4:Z$379,Q$2,FALSE),0)</f>
        <v>0</v>
      </c>
      <c r="R12" s="10">
        <f>IFERROR(VLOOKUP($B12,'[11]Trial Blc'!$B$4:AA$379,R$2,FALSE),0)</f>
        <v>0</v>
      </c>
      <c r="S12" s="10">
        <f>IFERROR(VLOOKUP($B12,'[11]Trial Blc'!$B$4:AB$379,S$2,FALSE),0)</f>
        <v>0</v>
      </c>
      <c r="T12" s="10">
        <f>AVERAGE(G12:S12)</f>
        <v>0</v>
      </c>
      <c r="U12" s="149">
        <v>1880</v>
      </c>
      <c r="V12" s="7" t="s">
        <v>32</v>
      </c>
      <c r="W12" s="10">
        <f>-IFERROR(VLOOKUP($U12,'[11]Trial Blc'!$B$4:AF$379,W$2,FALSE),0)</f>
        <v>0</v>
      </c>
      <c r="X12" s="10"/>
      <c r="Y12" s="10"/>
      <c r="Z12" s="10">
        <f>+W12+X12+Y12</f>
        <v>0</v>
      </c>
      <c r="AA12" s="10">
        <f>-IFERROR(VLOOKUP($U12,'[11]Trial Blc'!$B$4:AJ$379,AA$2,FALSE),0)</f>
        <v>0</v>
      </c>
      <c r="AB12" s="10">
        <f>-IFERROR(VLOOKUP($U12,'[11]Trial Blc'!$B$4:AK$379,AB$2,FALSE),0)</f>
        <v>0</v>
      </c>
      <c r="AC12" s="10">
        <f>-IFERROR(VLOOKUP($U12,'[11]Trial Blc'!$B$4:AL$379,AC$2,FALSE),0)</f>
        <v>0</v>
      </c>
      <c r="AD12" s="10">
        <f>-IFERROR(VLOOKUP($U12,'[11]Trial Blc'!$B$4:AM$379,AD$2,FALSE),0)</f>
        <v>0</v>
      </c>
      <c r="AE12" s="10">
        <f>-IFERROR(VLOOKUP($U12,'[11]Trial Blc'!$B$4:AN$379,AE$2,FALSE),0)</f>
        <v>0</v>
      </c>
      <c r="AF12" s="10">
        <f>-IFERROR(VLOOKUP($U12,'[11]Trial Blc'!$B$4:AO$379,AF$2,FALSE),0)</f>
        <v>0</v>
      </c>
      <c r="AG12" s="10">
        <f>-IFERROR(VLOOKUP($U12,'[11]Trial Blc'!$B$4:AP$379,AG$2,FALSE),0)</f>
        <v>0</v>
      </c>
      <c r="AH12" s="10">
        <f>-IFERROR(VLOOKUP($U12,'[11]Trial Blc'!$B$4:AQ$379,AH$2,FALSE),0)</f>
        <v>0</v>
      </c>
      <c r="AI12" s="10">
        <f>-IFERROR(VLOOKUP($U12,'[11]Trial Blc'!$B$4:AR$379,AI$2,FALSE),0)</f>
        <v>0</v>
      </c>
      <c r="AJ12" s="10">
        <f>-IFERROR(VLOOKUP($U12,'[11]Trial Blc'!$B$4:AS$379,AJ$2,FALSE),0)</f>
        <v>0</v>
      </c>
      <c r="AK12" s="10">
        <f>-IFERROR(VLOOKUP($U12,'[11]Trial Blc'!$B$4:AT$379,AK$2,FALSE),0)</f>
        <v>0</v>
      </c>
      <c r="AL12" s="10">
        <f>-IFERROR(VLOOKUP($U12,'[11]Trial Blc'!$B$4:AU$379,AL$2,FALSE),0)</f>
        <v>0</v>
      </c>
      <c r="AM12" s="7">
        <f>AVERAGE(Z12:AL12)</f>
        <v>0</v>
      </c>
    </row>
    <row r="13" spans="1:40" s="7" customFormat="1" x14ac:dyDescent="0.2">
      <c r="A13" s="7" t="s">
        <v>33</v>
      </c>
      <c r="B13" s="145">
        <v>1090</v>
      </c>
      <c r="C13" s="9" t="s">
        <v>34</v>
      </c>
      <c r="D13" s="10">
        <f>IFERROR(VLOOKUP($B13,'[11]Trial Blc'!$B$4:O$379,D$2,FALSE),0)</f>
        <v>0</v>
      </c>
      <c r="E13" s="10"/>
      <c r="F13" s="10"/>
      <c r="G13" s="10">
        <f>+D13+E13+F13</f>
        <v>0</v>
      </c>
      <c r="H13" s="10">
        <f>IFERROR(VLOOKUP($B13,'[11]Trial Blc'!$B$4:R$379,H$2,FALSE),0)</f>
        <v>0</v>
      </c>
      <c r="I13" s="10">
        <f>IFERROR(VLOOKUP($B13,'[11]Trial Blc'!$B$4:R$379,I$2,FALSE),0)</f>
        <v>0</v>
      </c>
      <c r="J13" s="10">
        <f>IFERROR(VLOOKUP($B13,'[11]Trial Blc'!$B$4:S$379,J$2,FALSE),0)</f>
        <v>0</v>
      </c>
      <c r="K13" s="10">
        <f>IFERROR(VLOOKUP($B13,'[11]Trial Blc'!$B$4:T$379,K$2,FALSE),0)</f>
        <v>0</v>
      </c>
      <c r="L13" s="10">
        <f>IFERROR(VLOOKUP($B13,'[11]Trial Blc'!$B$4:U$379,L$2,FALSE),0)</f>
        <v>0</v>
      </c>
      <c r="M13" s="10">
        <f>IFERROR(VLOOKUP($B13,'[11]Trial Blc'!$B$4:V$379,M$2,FALSE),0)</f>
        <v>0</v>
      </c>
      <c r="N13" s="10">
        <f>IFERROR(VLOOKUP($B13,'[11]Trial Blc'!$B$4:W$379,N$2,FALSE),0)</f>
        <v>0</v>
      </c>
      <c r="O13" s="10">
        <f>IFERROR(VLOOKUP($B13,'[11]Trial Blc'!$B$4:X$379,O$2,FALSE),0)</f>
        <v>0</v>
      </c>
      <c r="P13" s="10">
        <f>IFERROR(VLOOKUP($B13,'[11]Trial Blc'!$B$4:Y$379,P$2,FALSE),0)</f>
        <v>0</v>
      </c>
      <c r="Q13" s="10">
        <f>IFERROR(VLOOKUP($B13,'[11]Trial Blc'!$B$4:Z$379,Q$2,FALSE),0)</f>
        <v>0</v>
      </c>
      <c r="R13" s="10">
        <f>IFERROR(VLOOKUP($B13,'[11]Trial Blc'!$B$4:AA$379,R$2,FALSE),0)</f>
        <v>0</v>
      </c>
      <c r="S13" s="10">
        <f>IFERROR(VLOOKUP($B13,'[11]Trial Blc'!$B$4:AB$379,S$2,FALSE),0)</f>
        <v>0</v>
      </c>
      <c r="T13" s="10">
        <f>AVERAGE(G13:S13)</f>
        <v>0</v>
      </c>
      <c r="U13" s="149">
        <v>1885</v>
      </c>
      <c r="V13" s="7" t="s">
        <v>35</v>
      </c>
      <c r="W13" s="10">
        <f>-IFERROR(VLOOKUP($U13,'[11]Trial Blc'!$B$4:AF$379,W$2,FALSE),0)</f>
        <v>0</v>
      </c>
      <c r="X13" s="10"/>
      <c r="Y13" s="10"/>
      <c r="Z13" s="10">
        <f>+W13+X13+Y13</f>
        <v>0</v>
      </c>
      <c r="AA13" s="10">
        <f>-IFERROR(VLOOKUP($U13,'[11]Trial Blc'!$B$4:AJ$379,AA$2,FALSE),0)</f>
        <v>0</v>
      </c>
      <c r="AB13" s="10">
        <f>-IFERROR(VLOOKUP($U13,'[11]Trial Blc'!$B$4:AK$379,AB$2,FALSE),0)</f>
        <v>0</v>
      </c>
      <c r="AC13" s="10">
        <f>-IFERROR(VLOOKUP($U13,'[11]Trial Blc'!$B$4:AL$379,AC$2,FALSE),0)</f>
        <v>0</v>
      </c>
      <c r="AD13" s="10">
        <f>-IFERROR(VLOOKUP($U13,'[11]Trial Blc'!$B$4:AM$379,AD$2,FALSE),0)</f>
        <v>0</v>
      </c>
      <c r="AE13" s="10">
        <f>-IFERROR(VLOOKUP($U13,'[11]Trial Blc'!$B$4:AN$379,AE$2,FALSE),0)</f>
        <v>0</v>
      </c>
      <c r="AF13" s="10">
        <f>-IFERROR(VLOOKUP($U13,'[11]Trial Blc'!$B$4:AO$379,AF$2,FALSE),0)</f>
        <v>0</v>
      </c>
      <c r="AG13" s="10">
        <f>-IFERROR(VLOOKUP($U13,'[11]Trial Blc'!$B$4:AP$379,AG$2,FALSE),0)</f>
        <v>0</v>
      </c>
      <c r="AH13" s="10">
        <f>-IFERROR(VLOOKUP($U13,'[11]Trial Blc'!$B$4:AQ$379,AH$2,FALSE),0)</f>
        <v>0</v>
      </c>
      <c r="AI13" s="10">
        <f>-IFERROR(VLOOKUP($U13,'[11]Trial Blc'!$B$4:AR$379,AI$2,FALSE),0)</f>
        <v>0</v>
      </c>
      <c r="AJ13" s="10">
        <f>-IFERROR(VLOOKUP($U13,'[11]Trial Blc'!$B$4:AS$379,AJ$2,FALSE),0)</f>
        <v>0</v>
      </c>
      <c r="AK13" s="10">
        <f>-IFERROR(VLOOKUP($U13,'[11]Trial Blc'!$B$4:AT$379,AK$2,FALSE),0)</f>
        <v>0</v>
      </c>
      <c r="AL13" s="10">
        <f>-IFERROR(VLOOKUP($U13,'[11]Trial Blc'!$B$4:AU$379,AL$2,FALSE),0)</f>
        <v>0</v>
      </c>
      <c r="AM13" s="7">
        <f>AVERAGE(Z13:AL13)</f>
        <v>0</v>
      </c>
    </row>
    <row r="14" spans="1:40" s="7" customFormat="1" x14ac:dyDescent="0.2">
      <c r="A14" s="7" t="s">
        <v>36</v>
      </c>
      <c r="B14" s="145">
        <v>1095</v>
      </c>
      <c r="C14" s="9" t="s">
        <v>37</v>
      </c>
      <c r="D14" s="10">
        <f>IFERROR(VLOOKUP($B14,'[11]Trial Blc'!$B$4:O$379,D$2,FALSE),0)</f>
        <v>0</v>
      </c>
      <c r="E14" s="10"/>
      <c r="F14" s="10"/>
      <c r="G14" s="10">
        <f>+D14+E14+F14</f>
        <v>0</v>
      </c>
      <c r="H14" s="10">
        <f>IFERROR(VLOOKUP($B14,'[11]Trial Blc'!$B$4:R$379,H$2,FALSE),0)</f>
        <v>0</v>
      </c>
      <c r="I14" s="10">
        <f>IFERROR(VLOOKUP($B14,'[11]Trial Blc'!$B$4:R$379,I$2,FALSE),0)</f>
        <v>0</v>
      </c>
      <c r="J14" s="10">
        <f>IFERROR(VLOOKUP($B14,'[11]Trial Blc'!$B$4:S$379,J$2,FALSE),0)</f>
        <v>0</v>
      </c>
      <c r="K14" s="10">
        <f>IFERROR(VLOOKUP($B14,'[11]Trial Blc'!$B$4:T$379,K$2,FALSE),0)</f>
        <v>0</v>
      </c>
      <c r="L14" s="10">
        <f>IFERROR(VLOOKUP($B14,'[11]Trial Blc'!$B$4:U$379,L$2,FALSE),0)</f>
        <v>0</v>
      </c>
      <c r="M14" s="10">
        <f>IFERROR(VLOOKUP($B14,'[11]Trial Blc'!$B$4:V$379,M$2,FALSE),0)</f>
        <v>0</v>
      </c>
      <c r="N14" s="10">
        <f>IFERROR(VLOOKUP($B14,'[11]Trial Blc'!$B$4:W$379,N$2,FALSE),0)</f>
        <v>0</v>
      </c>
      <c r="O14" s="10">
        <f>IFERROR(VLOOKUP($B14,'[11]Trial Blc'!$B$4:X$379,O$2,FALSE),0)</f>
        <v>0</v>
      </c>
      <c r="P14" s="10">
        <f>IFERROR(VLOOKUP($B14,'[11]Trial Blc'!$B$4:Y$379,P$2,FALSE),0)</f>
        <v>0</v>
      </c>
      <c r="Q14" s="10">
        <f>IFERROR(VLOOKUP($B14,'[11]Trial Blc'!$B$4:Z$379,Q$2,FALSE),0)</f>
        <v>0</v>
      </c>
      <c r="R14" s="10">
        <f>IFERROR(VLOOKUP($B14,'[11]Trial Blc'!$B$4:AA$379,R$2,FALSE),0)</f>
        <v>0</v>
      </c>
      <c r="S14" s="10">
        <f>IFERROR(VLOOKUP($B14,'[11]Trial Blc'!$B$4:AB$379,S$2,FALSE),0)</f>
        <v>0</v>
      </c>
      <c r="T14" s="10">
        <f>AVERAGE(G14:S14)</f>
        <v>0</v>
      </c>
      <c r="U14" s="149">
        <v>1890</v>
      </c>
      <c r="V14" s="7" t="s">
        <v>38</v>
      </c>
      <c r="W14" s="10">
        <f>-IFERROR(VLOOKUP($U14,'[11]Trial Blc'!$B$4:AF$379,W$2,FALSE),0)</f>
        <v>0</v>
      </c>
      <c r="X14" s="10"/>
      <c r="Y14" s="10"/>
      <c r="Z14" s="10">
        <f>+W14+X14+Y14</f>
        <v>0</v>
      </c>
      <c r="AA14" s="10">
        <f>-IFERROR(VLOOKUP($U14,'[11]Trial Blc'!$B$4:AJ$379,AA$2,FALSE),0)</f>
        <v>0</v>
      </c>
      <c r="AB14" s="10">
        <f>-IFERROR(VLOOKUP($U14,'[11]Trial Blc'!$B$4:AK$379,AB$2,FALSE),0)</f>
        <v>0</v>
      </c>
      <c r="AC14" s="10">
        <f>-IFERROR(VLOOKUP($U14,'[11]Trial Blc'!$B$4:AL$379,AC$2,FALSE),0)</f>
        <v>0</v>
      </c>
      <c r="AD14" s="10">
        <f>-IFERROR(VLOOKUP($U14,'[11]Trial Blc'!$B$4:AM$379,AD$2,FALSE),0)</f>
        <v>0</v>
      </c>
      <c r="AE14" s="10">
        <f>-IFERROR(VLOOKUP($U14,'[11]Trial Blc'!$B$4:AN$379,AE$2,FALSE),0)</f>
        <v>0</v>
      </c>
      <c r="AF14" s="10">
        <f>-IFERROR(VLOOKUP($U14,'[11]Trial Blc'!$B$4:AO$379,AF$2,FALSE),0)</f>
        <v>0</v>
      </c>
      <c r="AG14" s="10">
        <f>-IFERROR(VLOOKUP($U14,'[11]Trial Blc'!$B$4:AP$379,AG$2,FALSE),0)</f>
        <v>0</v>
      </c>
      <c r="AH14" s="10">
        <f>-IFERROR(VLOOKUP($U14,'[11]Trial Blc'!$B$4:AQ$379,AH$2,FALSE),0)</f>
        <v>0</v>
      </c>
      <c r="AI14" s="10">
        <f>-IFERROR(VLOOKUP($U14,'[11]Trial Blc'!$B$4:AR$379,AI$2,FALSE),0)</f>
        <v>0</v>
      </c>
      <c r="AJ14" s="10">
        <f>-IFERROR(VLOOKUP($U14,'[11]Trial Blc'!$B$4:AS$379,AJ$2,FALSE),0)</f>
        <v>0</v>
      </c>
      <c r="AK14" s="10">
        <f>-IFERROR(VLOOKUP($U14,'[11]Trial Blc'!$B$4:AT$379,AK$2,FALSE),0)</f>
        <v>0</v>
      </c>
      <c r="AL14" s="10">
        <f>-IFERROR(VLOOKUP($U14,'[11]Trial Blc'!$B$4:AU$379,AL$2,FALSE),0)</f>
        <v>0</v>
      </c>
      <c r="AM14" s="7">
        <f>AVERAGE(Z14:AL14)</f>
        <v>0</v>
      </c>
    </row>
    <row r="15" spans="1:40" s="7" customFormat="1" x14ac:dyDescent="0.2">
      <c r="A15" s="7" t="s">
        <v>39</v>
      </c>
      <c r="B15" s="145">
        <v>1100</v>
      </c>
      <c r="C15" s="9" t="s">
        <v>40</v>
      </c>
      <c r="D15" s="10">
        <f>IFERROR(VLOOKUP($B15,'[11]Trial Blc'!$B$4:O$379,D$2,FALSE),0)</f>
        <v>0</v>
      </c>
      <c r="E15" s="10"/>
      <c r="F15" s="10"/>
      <c r="G15" s="10">
        <f>+D15+E15+F15</f>
        <v>0</v>
      </c>
      <c r="H15" s="10">
        <f>IFERROR(VLOOKUP($B15,'[11]Trial Blc'!$B$4:R$379,H$2,FALSE),0)</f>
        <v>0</v>
      </c>
      <c r="I15" s="10">
        <f>IFERROR(VLOOKUP($B15,'[11]Trial Blc'!$B$4:R$379,I$2,FALSE),0)</f>
        <v>0</v>
      </c>
      <c r="J15" s="10">
        <f>IFERROR(VLOOKUP($B15,'[11]Trial Blc'!$B$4:S$379,J$2,FALSE),0)</f>
        <v>0</v>
      </c>
      <c r="K15" s="10">
        <f>IFERROR(VLOOKUP($B15,'[11]Trial Blc'!$B$4:T$379,K$2,FALSE),0)</f>
        <v>0</v>
      </c>
      <c r="L15" s="10">
        <f>IFERROR(VLOOKUP($B15,'[11]Trial Blc'!$B$4:U$379,L$2,FALSE),0)</f>
        <v>0</v>
      </c>
      <c r="M15" s="10">
        <f>IFERROR(VLOOKUP($B15,'[11]Trial Blc'!$B$4:V$379,M$2,FALSE),0)</f>
        <v>0</v>
      </c>
      <c r="N15" s="10">
        <f>IFERROR(VLOOKUP($B15,'[11]Trial Blc'!$B$4:W$379,N$2,FALSE),0)</f>
        <v>0</v>
      </c>
      <c r="O15" s="10">
        <f>IFERROR(VLOOKUP($B15,'[11]Trial Blc'!$B$4:X$379,O$2,FALSE),0)</f>
        <v>0</v>
      </c>
      <c r="P15" s="10">
        <f>IFERROR(VLOOKUP($B15,'[11]Trial Blc'!$B$4:Y$379,P$2,FALSE),0)</f>
        <v>0</v>
      </c>
      <c r="Q15" s="10">
        <f>IFERROR(VLOOKUP($B15,'[11]Trial Blc'!$B$4:Z$379,Q$2,FALSE),0)</f>
        <v>0</v>
      </c>
      <c r="R15" s="10">
        <f>IFERROR(VLOOKUP($B15,'[11]Trial Blc'!$B$4:AA$379,R$2,FALSE),0)</f>
        <v>0</v>
      </c>
      <c r="S15" s="10">
        <f>IFERROR(VLOOKUP($B15,'[11]Trial Blc'!$B$4:AB$379,S$2,FALSE),0)</f>
        <v>0</v>
      </c>
      <c r="T15" s="10">
        <f>AVERAGE(G15:S15)</f>
        <v>0</v>
      </c>
      <c r="U15" s="149">
        <v>1895</v>
      </c>
      <c r="V15" s="7" t="s">
        <v>41</v>
      </c>
      <c r="W15" s="10">
        <f>-IFERROR(VLOOKUP($U15,'[11]Trial Blc'!$B$4:AF$379,W$2,FALSE),0)</f>
        <v>0</v>
      </c>
      <c r="X15" s="10"/>
      <c r="Y15" s="10"/>
      <c r="Z15" s="10">
        <f>+W15+X15+Y15</f>
        <v>0</v>
      </c>
      <c r="AA15" s="10">
        <f>-IFERROR(VLOOKUP($U15,'[11]Trial Blc'!$B$4:AJ$379,AA$2,FALSE),0)</f>
        <v>0</v>
      </c>
      <c r="AB15" s="10">
        <f>-IFERROR(VLOOKUP($U15,'[11]Trial Blc'!$B$4:AK$379,AB$2,FALSE),0)</f>
        <v>0</v>
      </c>
      <c r="AC15" s="10">
        <f>-IFERROR(VLOOKUP($U15,'[11]Trial Blc'!$B$4:AL$379,AC$2,FALSE),0)</f>
        <v>0</v>
      </c>
      <c r="AD15" s="10">
        <f>-IFERROR(VLOOKUP($U15,'[11]Trial Blc'!$B$4:AM$379,AD$2,FALSE),0)</f>
        <v>0</v>
      </c>
      <c r="AE15" s="10">
        <f>-IFERROR(VLOOKUP($U15,'[11]Trial Blc'!$B$4:AN$379,AE$2,FALSE),0)</f>
        <v>0</v>
      </c>
      <c r="AF15" s="10">
        <f>-IFERROR(VLOOKUP($U15,'[11]Trial Blc'!$B$4:AO$379,AF$2,FALSE),0)</f>
        <v>0</v>
      </c>
      <c r="AG15" s="10">
        <f>-IFERROR(VLOOKUP($U15,'[11]Trial Blc'!$B$4:AP$379,AG$2,FALSE),0)</f>
        <v>0</v>
      </c>
      <c r="AH15" s="10">
        <f>-IFERROR(VLOOKUP($U15,'[11]Trial Blc'!$B$4:AQ$379,AH$2,FALSE),0)</f>
        <v>0</v>
      </c>
      <c r="AI15" s="10">
        <f>-IFERROR(VLOOKUP($U15,'[11]Trial Blc'!$B$4:AR$379,AI$2,FALSE),0)</f>
        <v>0</v>
      </c>
      <c r="AJ15" s="10">
        <f>-IFERROR(VLOOKUP($U15,'[11]Trial Blc'!$B$4:AS$379,AJ$2,FALSE),0)</f>
        <v>0</v>
      </c>
      <c r="AK15" s="10">
        <f>-IFERROR(VLOOKUP($U15,'[11]Trial Blc'!$B$4:AT$379,AK$2,FALSE),0)</f>
        <v>0</v>
      </c>
      <c r="AL15" s="10">
        <f>-IFERROR(VLOOKUP($U15,'[11]Trial Blc'!$B$4:AU$379,AL$2,FALSE),0)</f>
        <v>0</v>
      </c>
      <c r="AM15" s="7">
        <f>AVERAGE(Z15:AL15)</f>
        <v>0</v>
      </c>
    </row>
    <row r="16" spans="1:40" s="7" customFormat="1" x14ac:dyDescent="0.2">
      <c r="A16" s="7" t="s">
        <v>42</v>
      </c>
      <c r="B16" s="145"/>
      <c r="C16" s="9"/>
      <c r="D16" s="10"/>
      <c r="E16" s="10"/>
      <c r="F16" s="9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50"/>
      <c r="V16" s="11"/>
      <c r="W16" s="10"/>
      <c r="X16" s="9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1"/>
      <c r="AN16" s="11"/>
    </row>
    <row r="17" spans="1:40" s="7" customFormat="1" ht="10.5" x14ac:dyDescent="0.25">
      <c r="A17" s="8" t="s">
        <v>43</v>
      </c>
      <c r="B17" s="145"/>
      <c r="C17" s="9"/>
      <c r="D17" s="10"/>
      <c r="E17" s="10"/>
      <c r="F17" s="9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51"/>
      <c r="V17" s="13" t="s">
        <v>43</v>
      </c>
      <c r="W17" s="10"/>
      <c r="X17" s="12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1"/>
      <c r="AN17" s="11"/>
    </row>
    <row r="18" spans="1:40" s="7" customFormat="1" x14ac:dyDescent="0.2">
      <c r="A18" s="7" t="s">
        <v>44</v>
      </c>
      <c r="B18" s="145">
        <v>1035</v>
      </c>
      <c r="C18" s="9" t="s">
        <v>45</v>
      </c>
      <c r="D18" s="10">
        <f>IFERROR(VLOOKUP($B18,'[11]Trial Blc'!$B$4:O$379,D$2,FALSE),0)</f>
        <v>0</v>
      </c>
      <c r="E18" s="10"/>
      <c r="F18" s="10"/>
      <c r="G18" s="10">
        <f>+D18+E18+F18</f>
        <v>0</v>
      </c>
      <c r="H18" s="10">
        <f>IFERROR(VLOOKUP($B18,'[11]Trial Blc'!$B$4:R$379,H$2,FALSE),0)</f>
        <v>0</v>
      </c>
      <c r="I18" s="10">
        <f>IFERROR(VLOOKUP($B18,'[11]Trial Blc'!$B$4:R$379,I$2,FALSE),0)</f>
        <v>0</v>
      </c>
      <c r="J18" s="10">
        <f>IFERROR(VLOOKUP($B18,'[11]Trial Blc'!$B$4:S$379,J$2,FALSE),0)</f>
        <v>0</v>
      </c>
      <c r="K18" s="10">
        <f>IFERROR(VLOOKUP($B18,'[11]Trial Blc'!$B$4:T$379,K$2,FALSE),0)</f>
        <v>0</v>
      </c>
      <c r="L18" s="10">
        <f>IFERROR(VLOOKUP($B18,'[11]Trial Blc'!$B$4:U$379,L$2,FALSE),0)</f>
        <v>0</v>
      </c>
      <c r="M18" s="10">
        <f>IFERROR(VLOOKUP($B18,'[11]Trial Blc'!$B$4:V$379,M$2,FALSE),0)</f>
        <v>0</v>
      </c>
      <c r="N18" s="10">
        <f>IFERROR(VLOOKUP($B18,'[11]Trial Blc'!$B$4:W$379,N$2,FALSE),0)</f>
        <v>0</v>
      </c>
      <c r="O18" s="10">
        <f>IFERROR(VLOOKUP($B18,'[11]Trial Blc'!$B$4:X$379,O$2,FALSE),0)</f>
        <v>0</v>
      </c>
      <c r="P18" s="10">
        <f>IFERROR(VLOOKUP($B18,'[11]Trial Blc'!$B$4:Y$379,P$2,FALSE),0)</f>
        <v>0</v>
      </c>
      <c r="Q18" s="10">
        <f>IFERROR(VLOOKUP($B18,'[11]Trial Blc'!$B$4:Z$379,Q$2,FALSE),0)</f>
        <v>0</v>
      </c>
      <c r="R18" s="10">
        <f>IFERROR(VLOOKUP($B18,'[11]Trial Blc'!$B$4:AA$379,R$2,FALSE),0)</f>
        <v>0</v>
      </c>
      <c r="S18" s="10">
        <f>IFERROR(VLOOKUP($B18,'[11]Trial Blc'!$B$4:AB$379,S$2,FALSE),0)</f>
        <v>0</v>
      </c>
      <c r="T18" s="10">
        <f>AVERAGE(G18:S18)</f>
        <v>0</v>
      </c>
      <c r="U18" s="149"/>
      <c r="W18" s="10"/>
      <c r="X18" s="9"/>
      <c r="Y18" s="10"/>
      <c r="Z18" s="10">
        <f>SUM(W18:Y18)</f>
        <v>0</v>
      </c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1"/>
      <c r="AN18" s="11"/>
    </row>
    <row r="19" spans="1:40" s="7" customFormat="1" x14ac:dyDescent="0.2">
      <c r="A19" s="7" t="s">
        <v>46</v>
      </c>
      <c r="B19" s="145">
        <v>1055</v>
      </c>
      <c r="C19" s="9" t="s">
        <v>47</v>
      </c>
      <c r="D19" s="10">
        <f>IFERROR(VLOOKUP($B19,'[11]Trial Blc'!$B$4:O$379,D$2,FALSE),0)</f>
        <v>0</v>
      </c>
      <c r="E19" s="10"/>
      <c r="F19" s="10"/>
      <c r="G19" s="10">
        <f>+D19+E19+F19</f>
        <v>0</v>
      </c>
      <c r="H19" s="10">
        <f>IFERROR(VLOOKUP($B19,'[11]Trial Blc'!$B$4:R$379,H$2,FALSE),0)</f>
        <v>0</v>
      </c>
      <c r="I19" s="10">
        <f>IFERROR(VLOOKUP($B19,'[11]Trial Blc'!$B$4:R$379,I$2,FALSE),0)</f>
        <v>0</v>
      </c>
      <c r="J19" s="10">
        <f>IFERROR(VLOOKUP($B19,'[11]Trial Blc'!$B$4:S$379,J$2,FALSE),0)</f>
        <v>0</v>
      </c>
      <c r="K19" s="10">
        <f>IFERROR(VLOOKUP($B19,'[11]Trial Blc'!$B$4:T$379,K$2,FALSE),0)</f>
        <v>0</v>
      </c>
      <c r="L19" s="10">
        <f>IFERROR(VLOOKUP($B19,'[11]Trial Blc'!$B$4:U$379,L$2,FALSE),0)</f>
        <v>0</v>
      </c>
      <c r="M19" s="10">
        <f>IFERROR(VLOOKUP($B19,'[11]Trial Blc'!$B$4:V$379,M$2,FALSE),0)</f>
        <v>0</v>
      </c>
      <c r="N19" s="10">
        <f>IFERROR(VLOOKUP($B19,'[11]Trial Blc'!$B$4:W$379,N$2,FALSE),0)</f>
        <v>0</v>
      </c>
      <c r="O19" s="10">
        <f>IFERROR(VLOOKUP($B19,'[11]Trial Blc'!$B$4:X$379,O$2,FALSE),0)</f>
        <v>0</v>
      </c>
      <c r="P19" s="10">
        <f>IFERROR(VLOOKUP($B19,'[11]Trial Blc'!$B$4:Y$379,P$2,FALSE),0)</f>
        <v>0</v>
      </c>
      <c r="Q19" s="10">
        <f>IFERROR(VLOOKUP($B19,'[11]Trial Blc'!$B$4:Z$379,Q$2,FALSE),0)</f>
        <v>0</v>
      </c>
      <c r="R19" s="10">
        <f>IFERROR(VLOOKUP($B19,'[11]Trial Blc'!$B$4:AA$379,R$2,FALSE),0)</f>
        <v>0</v>
      </c>
      <c r="S19" s="10">
        <f>IFERROR(VLOOKUP($B19,'[11]Trial Blc'!$B$4:AB$379,S$2,FALSE),0)</f>
        <v>0</v>
      </c>
      <c r="T19" s="10">
        <f>AVERAGE(G19:S19)</f>
        <v>0</v>
      </c>
      <c r="U19" s="150">
        <v>1850</v>
      </c>
      <c r="V19" s="11" t="s">
        <v>48</v>
      </c>
      <c r="W19" s="10">
        <f>-IFERROR(VLOOKUP($U19,'[11]Trial Blc'!$B$4:AF$379,W$2,FALSE),0)</f>
        <v>0</v>
      </c>
      <c r="X19" s="10"/>
      <c r="Y19" s="10"/>
      <c r="Z19" s="10">
        <f>+W19+X19+Y19</f>
        <v>0</v>
      </c>
      <c r="AA19" s="10">
        <f>-IFERROR(VLOOKUP($U19,'[11]Trial Blc'!$B$4:AJ$379,AA$2,FALSE),0)</f>
        <v>0</v>
      </c>
      <c r="AB19" s="10">
        <f>-IFERROR(VLOOKUP($U19,'[11]Trial Blc'!$B$4:AK$379,AB$2,FALSE),0)</f>
        <v>0</v>
      </c>
      <c r="AC19" s="10">
        <f>-IFERROR(VLOOKUP($U19,'[11]Trial Blc'!$B$4:AL$379,AC$2,FALSE),0)</f>
        <v>0</v>
      </c>
      <c r="AD19" s="10">
        <f>-IFERROR(VLOOKUP($U19,'[11]Trial Blc'!$B$4:AM$379,AD$2,FALSE),0)</f>
        <v>0</v>
      </c>
      <c r="AE19" s="10">
        <f>-IFERROR(VLOOKUP($U19,'[11]Trial Blc'!$B$4:AN$379,AE$2,FALSE),0)</f>
        <v>0</v>
      </c>
      <c r="AF19" s="10">
        <f>-IFERROR(VLOOKUP($U19,'[11]Trial Blc'!$B$4:AO$379,AF$2,FALSE),0)</f>
        <v>0</v>
      </c>
      <c r="AG19" s="10">
        <f>-IFERROR(VLOOKUP($U19,'[11]Trial Blc'!$B$4:AP$379,AG$2,FALSE),0)</f>
        <v>0</v>
      </c>
      <c r="AH19" s="10">
        <f>-IFERROR(VLOOKUP($U19,'[11]Trial Blc'!$B$4:AQ$379,AH$2,FALSE),0)</f>
        <v>0</v>
      </c>
      <c r="AI19" s="10">
        <f>-IFERROR(VLOOKUP($U19,'[11]Trial Blc'!$B$4:AR$379,AI$2,FALSE),0)</f>
        <v>0</v>
      </c>
      <c r="AJ19" s="10">
        <f>-IFERROR(VLOOKUP($U19,'[11]Trial Blc'!$B$4:AS$379,AJ$2,FALSE),0)</f>
        <v>0</v>
      </c>
      <c r="AK19" s="10">
        <f>-IFERROR(VLOOKUP($U19,'[11]Trial Blc'!$B$4:AT$379,AK$2,FALSE),0)</f>
        <v>0</v>
      </c>
      <c r="AL19" s="10">
        <f>-IFERROR(VLOOKUP($U19,'[11]Trial Blc'!$B$4:AU$379,AL$2,FALSE),0)</f>
        <v>0</v>
      </c>
      <c r="AM19" s="7">
        <f>AVERAGE(Z19:AL19)</f>
        <v>0</v>
      </c>
    </row>
    <row r="20" spans="1:40" s="7" customFormat="1" ht="14.25" customHeight="1" x14ac:dyDescent="0.2">
      <c r="A20" s="7" t="s">
        <v>49</v>
      </c>
      <c r="B20" s="145">
        <v>1105</v>
      </c>
      <c r="C20" s="9" t="s">
        <v>50</v>
      </c>
      <c r="D20" s="10">
        <f>IFERROR(VLOOKUP($B20,'[11]Trial Blc'!$B$4:O$379,D$2,FALSE),0)</f>
        <v>0</v>
      </c>
      <c r="E20" s="10"/>
      <c r="F20" s="10"/>
      <c r="G20" s="10">
        <f>+D20+E20+F20</f>
        <v>0</v>
      </c>
      <c r="H20" s="10">
        <f>IFERROR(VLOOKUP($B20,'[11]Trial Blc'!$B$4:R$379,H$2,FALSE),0)</f>
        <v>0</v>
      </c>
      <c r="I20" s="10">
        <f>IFERROR(VLOOKUP($B20,'[11]Trial Blc'!$B$4:R$379,I$2,FALSE),0)</f>
        <v>0</v>
      </c>
      <c r="J20" s="10">
        <f>IFERROR(VLOOKUP($B20,'[11]Trial Blc'!$B$4:S$379,J$2,FALSE),0)</f>
        <v>0</v>
      </c>
      <c r="K20" s="10">
        <f>IFERROR(VLOOKUP($B20,'[11]Trial Blc'!$B$4:T$379,K$2,FALSE),0)</f>
        <v>0</v>
      </c>
      <c r="L20" s="10">
        <f>IFERROR(VLOOKUP($B20,'[11]Trial Blc'!$B$4:U$379,L$2,FALSE),0)</f>
        <v>0</v>
      </c>
      <c r="M20" s="10">
        <f>IFERROR(VLOOKUP($B20,'[11]Trial Blc'!$B$4:V$379,M$2,FALSE),0)</f>
        <v>0</v>
      </c>
      <c r="N20" s="10">
        <f>IFERROR(VLOOKUP($B20,'[11]Trial Blc'!$B$4:W$379,N$2,FALSE),0)</f>
        <v>0</v>
      </c>
      <c r="O20" s="10">
        <f>IFERROR(VLOOKUP($B20,'[11]Trial Blc'!$B$4:X$379,O$2,FALSE),0)</f>
        <v>0</v>
      </c>
      <c r="P20" s="10">
        <f>IFERROR(VLOOKUP($B20,'[11]Trial Blc'!$B$4:Y$379,P$2,FALSE),0)</f>
        <v>0</v>
      </c>
      <c r="Q20" s="10">
        <f>IFERROR(VLOOKUP($B20,'[11]Trial Blc'!$B$4:Z$379,Q$2,FALSE),0)</f>
        <v>0</v>
      </c>
      <c r="R20" s="10">
        <f>IFERROR(VLOOKUP($B20,'[11]Trial Blc'!$B$4:AA$379,R$2,FALSE),0)</f>
        <v>0</v>
      </c>
      <c r="S20" s="10">
        <f>IFERROR(VLOOKUP($B20,'[11]Trial Blc'!$B$4:AB$379,S$2,FALSE),0)</f>
        <v>0</v>
      </c>
      <c r="T20" s="10">
        <f>AVERAGE(G20:S20)</f>
        <v>0</v>
      </c>
      <c r="U20" s="149">
        <v>1900</v>
      </c>
      <c r="V20" s="7" t="s">
        <v>51</v>
      </c>
      <c r="W20" s="10">
        <f>-IFERROR(VLOOKUP($U20,'[11]Trial Blc'!$B$4:AF$379,W$2,FALSE),0)</f>
        <v>0</v>
      </c>
      <c r="X20" s="10"/>
      <c r="Y20" s="10"/>
      <c r="Z20" s="10">
        <f>+W20+X20+Y20</f>
        <v>0</v>
      </c>
      <c r="AA20" s="10">
        <f>-IFERROR(VLOOKUP($U20,'[11]Trial Blc'!$B$4:AJ$379,AA$2,FALSE),0)</f>
        <v>0</v>
      </c>
      <c r="AB20" s="10">
        <f>-IFERROR(VLOOKUP($U20,'[11]Trial Blc'!$B$4:AK$379,AB$2,FALSE),0)</f>
        <v>0</v>
      </c>
      <c r="AC20" s="10">
        <f>-IFERROR(VLOOKUP($U20,'[11]Trial Blc'!$B$4:AL$379,AC$2,FALSE),0)</f>
        <v>0</v>
      </c>
      <c r="AD20" s="10">
        <f>-IFERROR(VLOOKUP($U20,'[11]Trial Blc'!$B$4:AM$379,AD$2,FALSE),0)</f>
        <v>0</v>
      </c>
      <c r="AE20" s="10">
        <f>-IFERROR(VLOOKUP($U20,'[11]Trial Blc'!$B$4:AN$379,AE$2,FALSE),0)</f>
        <v>0</v>
      </c>
      <c r="AF20" s="10">
        <f>-IFERROR(VLOOKUP($U20,'[11]Trial Blc'!$B$4:AO$379,AF$2,FALSE),0)</f>
        <v>0</v>
      </c>
      <c r="AG20" s="10">
        <f>-IFERROR(VLOOKUP($U20,'[11]Trial Blc'!$B$4:AP$379,AG$2,FALSE),0)</f>
        <v>0</v>
      </c>
      <c r="AH20" s="10">
        <f>-IFERROR(VLOOKUP($U20,'[11]Trial Blc'!$B$4:AQ$379,AH$2,FALSE),0)</f>
        <v>0</v>
      </c>
      <c r="AI20" s="10">
        <f>-IFERROR(VLOOKUP($U20,'[11]Trial Blc'!$B$4:AR$379,AI$2,FALSE),0)</f>
        <v>0</v>
      </c>
      <c r="AJ20" s="10">
        <f>-IFERROR(VLOOKUP($U20,'[11]Trial Blc'!$B$4:AS$379,AJ$2,FALSE),0)</f>
        <v>0</v>
      </c>
      <c r="AK20" s="10">
        <f>-IFERROR(VLOOKUP($U20,'[11]Trial Blc'!$B$4:AT$379,AK$2,FALSE),0)</f>
        <v>0</v>
      </c>
      <c r="AL20" s="10">
        <f>-IFERROR(VLOOKUP($U20,'[11]Trial Blc'!$B$4:AU$379,AL$2,FALSE),0)</f>
        <v>0</v>
      </c>
      <c r="AM20" s="7">
        <f>AVERAGE(Z20:AL20)</f>
        <v>0</v>
      </c>
    </row>
    <row r="21" spans="1:40" s="7" customFormat="1" x14ac:dyDescent="0.2">
      <c r="A21" s="7" t="s">
        <v>52</v>
      </c>
      <c r="B21" s="145">
        <v>1115</v>
      </c>
      <c r="C21" s="9" t="s">
        <v>53</v>
      </c>
      <c r="D21" s="10">
        <f>IFERROR(VLOOKUP($B21,'[11]Trial Blc'!$B$4:O$379,D$2,FALSE),0)</f>
        <v>0</v>
      </c>
      <c r="E21" s="10"/>
      <c r="F21" s="10"/>
      <c r="G21" s="10">
        <f>+D21+E21+F21</f>
        <v>0</v>
      </c>
      <c r="H21" s="10">
        <f>IFERROR(VLOOKUP($B21,'[11]Trial Blc'!$B$4:R$379,H$2,FALSE),0)</f>
        <v>0</v>
      </c>
      <c r="I21" s="10">
        <f>IFERROR(VLOOKUP($B21,'[11]Trial Blc'!$B$4:R$379,I$2,FALSE),0)</f>
        <v>0</v>
      </c>
      <c r="J21" s="10">
        <f>IFERROR(VLOOKUP($B21,'[11]Trial Blc'!$B$4:S$379,J$2,FALSE),0)</f>
        <v>0</v>
      </c>
      <c r="K21" s="10">
        <f>IFERROR(VLOOKUP($B21,'[11]Trial Blc'!$B$4:T$379,K$2,FALSE),0)</f>
        <v>0</v>
      </c>
      <c r="L21" s="10">
        <f>IFERROR(VLOOKUP($B21,'[11]Trial Blc'!$B$4:U$379,L$2,FALSE),0)</f>
        <v>0</v>
      </c>
      <c r="M21" s="10">
        <f>IFERROR(VLOOKUP($B21,'[11]Trial Blc'!$B$4:V$379,M$2,FALSE),0)</f>
        <v>0</v>
      </c>
      <c r="N21" s="10">
        <f>IFERROR(VLOOKUP($B21,'[11]Trial Blc'!$B$4:W$379,N$2,FALSE),0)</f>
        <v>0</v>
      </c>
      <c r="O21" s="10">
        <f>IFERROR(VLOOKUP($B21,'[11]Trial Blc'!$B$4:X$379,O$2,FALSE),0)</f>
        <v>0</v>
      </c>
      <c r="P21" s="10">
        <f>IFERROR(VLOOKUP($B21,'[11]Trial Blc'!$B$4:Y$379,P$2,FALSE),0)</f>
        <v>0</v>
      </c>
      <c r="Q21" s="10">
        <f>IFERROR(VLOOKUP($B21,'[11]Trial Blc'!$B$4:Z$379,Q$2,FALSE),0)</f>
        <v>0</v>
      </c>
      <c r="R21" s="10">
        <f>IFERROR(VLOOKUP($B21,'[11]Trial Blc'!$B$4:AA$379,R$2,FALSE),0)</f>
        <v>0</v>
      </c>
      <c r="S21" s="10">
        <f>IFERROR(VLOOKUP($B21,'[11]Trial Blc'!$B$4:AB$379,S$2,FALSE),0)</f>
        <v>0</v>
      </c>
      <c r="T21" s="10">
        <f>AVERAGE(G21:S21)</f>
        <v>0</v>
      </c>
      <c r="U21" s="149">
        <v>1910</v>
      </c>
      <c r="V21" s="7" t="s">
        <v>54</v>
      </c>
      <c r="W21" s="10">
        <f>-IFERROR(VLOOKUP($U21,'[11]Trial Blc'!$B$4:AF$379,W$2,FALSE),0)</f>
        <v>0</v>
      </c>
      <c r="X21" s="10"/>
      <c r="Y21" s="10"/>
      <c r="Z21" s="10">
        <f>+W21+X21+Y21</f>
        <v>0</v>
      </c>
      <c r="AA21" s="10">
        <f>-IFERROR(VLOOKUP($U21,'[11]Trial Blc'!$B$4:AJ$379,AA$2,FALSE),0)</f>
        <v>0</v>
      </c>
      <c r="AB21" s="10">
        <f>-IFERROR(VLOOKUP($U21,'[11]Trial Blc'!$B$4:AK$379,AB$2,FALSE),0)</f>
        <v>0</v>
      </c>
      <c r="AC21" s="10">
        <f>-IFERROR(VLOOKUP($U21,'[11]Trial Blc'!$B$4:AL$379,AC$2,FALSE),0)</f>
        <v>0</v>
      </c>
      <c r="AD21" s="10">
        <f>-IFERROR(VLOOKUP($U21,'[11]Trial Blc'!$B$4:AM$379,AD$2,FALSE),0)</f>
        <v>0</v>
      </c>
      <c r="AE21" s="10">
        <f>-IFERROR(VLOOKUP($U21,'[11]Trial Blc'!$B$4:AN$379,AE$2,FALSE),0)</f>
        <v>0</v>
      </c>
      <c r="AF21" s="10">
        <f>-IFERROR(VLOOKUP($U21,'[11]Trial Blc'!$B$4:AO$379,AF$2,FALSE),0)</f>
        <v>0</v>
      </c>
      <c r="AG21" s="10">
        <f>-IFERROR(VLOOKUP($U21,'[11]Trial Blc'!$B$4:AP$379,AG$2,FALSE),0)</f>
        <v>0</v>
      </c>
      <c r="AH21" s="10">
        <f>-IFERROR(VLOOKUP($U21,'[11]Trial Blc'!$B$4:AQ$379,AH$2,FALSE),0)</f>
        <v>0</v>
      </c>
      <c r="AI21" s="10">
        <f>-IFERROR(VLOOKUP($U21,'[11]Trial Blc'!$B$4:AR$379,AI$2,FALSE),0)</f>
        <v>0</v>
      </c>
      <c r="AJ21" s="10">
        <f>-IFERROR(VLOOKUP($U21,'[11]Trial Blc'!$B$4:AS$379,AJ$2,FALSE),0)</f>
        <v>0</v>
      </c>
      <c r="AK21" s="10">
        <f>-IFERROR(VLOOKUP($U21,'[11]Trial Blc'!$B$4:AT$379,AK$2,FALSE),0)</f>
        <v>0</v>
      </c>
      <c r="AL21" s="10">
        <f>-IFERROR(VLOOKUP($U21,'[11]Trial Blc'!$B$4:AU$379,AL$2,FALSE),0)</f>
        <v>0</v>
      </c>
      <c r="AM21" s="7">
        <f>AVERAGE(Z21:AL21)</f>
        <v>0</v>
      </c>
    </row>
    <row r="22" spans="1:40" s="7" customFormat="1" x14ac:dyDescent="0.2">
      <c r="A22" s="7" t="s">
        <v>55</v>
      </c>
      <c r="B22" s="145">
        <v>1165</v>
      </c>
      <c r="C22" s="9" t="s">
        <v>56</v>
      </c>
      <c r="D22" s="10">
        <f>IFERROR(VLOOKUP($B22,'[11]Trial Blc'!$B$4:O$379,D$2,FALSE),0)</f>
        <v>0</v>
      </c>
      <c r="E22" s="10"/>
      <c r="F22" s="10"/>
      <c r="G22" s="10">
        <f>+D22+E22+F22</f>
        <v>0</v>
      </c>
      <c r="H22" s="10">
        <f>IFERROR(VLOOKUP($B22,'[11]Trial Blc'!$B$4:R$379,H$2,FALSE),0)</f>
        <v>0</v>
      </c>
      <c r="I22" s="10">
        <f>IFERROR(VLOOKUP($B22,'[11]Trial Blc'!$B$4:R$379,I$2,FALSE),0)</f>
        <v>0</v>
      </c>
      <c r="J22" s="10">
        <f>IFERROR(VLOOKUP($B22,'[11]Trial Blc'!$B$4:S$379,J$2,FALSE),0)</f>
        <v>0</v>
      </c>
      <c r="K22" s="10">
        <f>IFERROR(VLOOKUP($B22,'[11]Trial Blc'!$B$4:T$379,K$2,FALSE),0)</f>
        <v>0</v>
      </c>
      <c r="L22" s="10">
        <f>IFERROR(VLOOKUP($B22,'[11]Trial Blc'!$B$4:U$379,L$2,FALSE),0)</f>
        <v>0</v>
      </c>
      <c r="M22" s="10">
        <f>IFERROR(VLOOKUP($B22,'[11]Trial Blc'!$B$4:V$379,M$2,FALSE),0)</f>
        <v>0</v>
      </c>
      <c r="N22" s="10">
        <f>IFERROR(VLOOKUP($B22,'[11]Trial Blc'!$B$4:W$379,N$2,FALSE),0)</f>
        <v>0</v>
      </c>
      <c r="O22" s="10">
        <f>IFERROR(VLOOKUP($B22,'[11]Trial Blc'!$B$4:X$379,O$2,FALSE),0)</f>
        <v>0</v>
      </c>
      <c r="P22" s="10">
        <f>IFERROR(VLOOKUP($B22,'[11]Trial Blc'!$B$4:Y$379,P$2,FALSE),0)</f>
        <v>0</v>
      </c>
      <c r="Q22" s="10">
        <f>IFERROR(VLOOKUP($B22,'[11]Trial Blc'!$B$4:Z$379,Q$2,FALSE),0)</f>
        <v>0</v>
      </c>
      <c r="R22" s="10">
        <f>IFERROR(VLOOKUP($B22,'[11]Trial Blc'!$B$4:AA$379,R$2,FALSE),0)</f>
        <v>0</v>
      </c>
      <c r="S22" s="10">
        <f>IFERROR(VLOOKUP($B22,'[11]Trial Blc'!$B$4:AB$379,S$2,FALSE),0)</f>
        <v>0</v>
      </c>
      <c r="T22" s="10">
        <f>AVERAGE(G22:S22)</f>
        <v>0</v>
      </c>
      <c r="U22" s="149">
        <v>1960</v>
      </c>
      <c r="V22" s="7" t="s">
        <v>57</v>
      </c>
      <c r="W22" s="10">
        <f>-IFERROR(VLOOKUP($U22,'[11]Trial Blc'!$B$4:AF$379,W$2,FALSE),0)</f>
        <v>0</v>
      </c>
      <c r="X22" s="10"/>
      <c r="Y22" s="10"/>
      <c r="Z22" s="10">
        <f>+W22+X22+Y22</f>
        <v>0</v>
      </c>
      <c r="AA22" s="10">
        <f>-IFERROR(VLOOKUP($U22,'[11]Trial Blc'!$B$4:AJ$379,AA$2,FALSE),0)</f>
        <v>0</v>
      </c>
      <c r="AB22" s="10">
        <f>-IFERROR(VLOOKUP($U22,'[11]Trial Blc'!$B$4:AK$379,AB$2,FALSE),0)</f>
        <v>0</v>
      </c>
      <c r="AC22" s="10">
        <f>-IFERROR(VLOOKUP($U22,'[11]Trial Blc'!$B$4:AL$379,AC$2,FALSE),0)</f>
        <v>0</v>
      </c>
      <c r="AD22" s="10">
        <f>-IFERROR(VLOOKUP($U22,'[11]Trial Blc'!$B$4:AM$379,AD$2,FALSE),0)</f>
        <v>0</v>
      </c>
      <c r="AE22" s="10">
        <f>-IFERROR(VLOOKUP($U22,'[11]Trial Blc'!$B$4:AN$379,AE$2,FALSE),0)</f>
        <v>0</v>
      </c>
      <c r="AF22" s="10">
        <f>-IFERROR(VLOOKUP($U22,'[11]Trial Blc'!$B$4:AO$379,AF$2,FALSE),0)</f>
        <v>0</v>
      </c>
      <c r="AG22" s="10">
        <f>-IFERROR(VLOOKUP($U22,'[11]Trial Blc'!$B$4:AP$379,AG$2,FALSE),0)</f>
        <v>0</v>
      </c>
      <c r="AH22" s="10">
        <f>-IFERROR(VLOOKUP($U22,'[11]Trial Blc'!$B$4:AQ$379,AH$2,FALSE),0)</f>
        <v>0</v>
      </c>
      <c r="AI22" s="10">
        <f>-IFERROR(VLOOKUP($U22,'[11]Trial Blc'!$B$4:AR$379,AI$2,FALSE),0)</f>
        <v>0</v>
      </c>
      <c r="AJ22" s="10">
        <f>-IFERROR(VLOOKUP($U22,'[11]Trial Blc'!$B$4:AS$379,AJ$2,FALSE),0)</f>
        <v>0</v>
      </c>
      <c r="AK22" s="10">
        <f>-IFERROR(VLOOKUP($U22,'[11]Trial Blc'!$B$4:AT$379,AK$2,FALSE),0)</f>
        <v>0</v>
      </c>
      <c r="AL22" s="10">
        <f>-IFERROR(VLOOKUP($U22,'[11]Trial Blc'!$B$4:AU$379,AL$2,FALSE),0)</f>
        <v>0</v>
      </c>
      <c r="AM22" s="7">
        <f>AVERAGE(Z22:AL22)</f>
        <v>0</v>
      </c>
    </row>
    <row r="23" spans="1:40" s="7" customFormat="1" ht="10.5" x14ac:dyDescent="0.25">
      <c r="A23" s="8" t="s">
        <v>58</v>
      </c>
      <c r="B23" s="145"/>
      <c r="C23" s="9"/>
      <c r="D23" s="10"/>
      <c r="E23" s="10"/>
      <c r="F23" s="9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46"/>
      <c r="V23" s="8" t="s">
        <v>58</v>
      </c>
      <c r="W23" s="10"/>
      <c r="X23" s="9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1"/>
      <c r="AN23" s="11"/>
    </row>
    <row r="24" spans="1:40" s="7" customFormat="1" x14ac:dyDescent="0.2">
      <c r="A24" s="7" t="s">
        <v>59</v>
      </c>
      <c r="B24" s="145"/>
      <c r="C24" s="9"/>
      <c r="D24" s="10"/>
      <c r="E24" s="10"/>
      <c r="F24" s="9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49"/>
      <c r="W24" s="10"/>
      <c r="X24" s="9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1"/>
      <c r="AN24" s="11"/>
    </row>
    <row r="25" spans="1:40" s="7" customFormat="1" x14ac:dyDescent="0.2">
      <c r="A25" s="7" t="s">
        <v>60</v>
      </c>
      <c r="B25" s="145"/>
      <c r="C25" s="9"/>
      <c r="D25" s="10"/>
      <c r="E25" s="10"/>
      <c r="F25" s="9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49"/>
      <c r="W25" s="10"/>
      <c r="X25" s="9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1"/>
      <c r="AN25" s="11"/>
    </row>
    <row r="26" spans="1:40" s="7" customFormat="1" x14ac:dyDescent="0.2">
      <c r="A26" s="7" t="s">
        <v>63</v>
      </c>
      <c r="B26" s="145">
        <v>1110</v>
      </c>
      <c r="C26" s="9" t="s">
        <v>64</v>
      </c>
      <c r="D26" s="10">
        <f>IFERROR(VLOOKUP($B26,'[11]Trial Blc'!$B$4:O$379,D$2,FALSE),0)</f>
        <v>0</v>
      </c>
      <c r="E26" s="10"/>
      <c r="F26" s="10"/>
      <c r="G26" s="10">
        <f>+D26+E26+F26</f>
        <v>0</v>
      </c>
      <c r="H26" s="10">
        <f>IFERROR(VLOOKUP($B26,'[11]Trial Blc'!$B$4:R$379,H$2,FALSE),0)</f>
        <v>0</v>
      </c>
      <c r="I26" s="10">
        <f>IFERROR(VLOOKUP($B26,'[11]Trial Blc'!$B$4:R$379,I$2,FALSE),0)</f>
        <v>0</v>
      </c>
      <c r="J26" s="10">
        <f>IFERROR(VLOOKUP($B26,'[11]Trial Blc'!$B$4:S$379,J$2,FALSE),0)</f>
        <v>0</v>
      </c>
      <c r="K26" s="10">
        <f>IFERROR(VLOOKUP($B26,'[11]Trial Blc'!$B$4:T$379,K$2,FALSE),0)</f>
        <v>0</v>
      </c>
      <c r="L26" s="10">
        <f>IFERROR(VLOOKUP($B26,'[11]Trial Blc'!$B$4:U$379,L$2,FALSE),0)</f>
        <v>0</v>
      </c>
      <c r="M26" s="10">
        <f>IFERROR(VLOOKUP($B26,'[11]Trial Blc'!$B$4:V$379,M$2,FALSE),0)</f>
        <v>0</v>
      </c>
      <c r="N26" s="10">
        <f>IFERROR(VLOOKUP($B26,'[11]Trial Blc'!$B$4:W$379,N$2,FALSE),0)</f>
        <v>0</v>
      </c>
      <c r="O26" s="10">
        <f>IFERROR(VLOOKUP($B26,'[11]Trial Blc'!$B$4:X$379,O$2,FALSE),0)</f>
        <v>0</v>
      </c>
      <c r="P26" s="10">
        <f>IFERROR(VLOOKUP($B26,'[11]Trial Blc'!$B$4:Y$379,P$2,FALSE),0)</f>
        <v>0</v>
      </c>
      <c r="Q26" s="10">
        <f>IFERROR(VLOOKUP($B26,'[11]Trial Blc'!$B$4:Z$379,Q$2,FALSE),0)</f>
        <v>0</v>
      </c>
      <c r="R26" s="10">
        <f>IFERROR(VLOOKUP($B26,'[11]Trial Blc'!$B$4:AA$379,R$2,FALSE),0)</f>
        <v>0</v>
      </c>
      <c r="S26" s="10">
        <f>IFERROR(VLOOKUP($B26,'[11]Trial Blc'!$B$4:AB$379,S$2,FALSE),0)</f>
        <v>0</v>
      </c>
      <c r="T26" s="10">
        <f>AVERAGE(G26:S26)</f>
        <v>0</v>
      </c>
      <c r="U26" s="149">
        <v>1905</v>
      </c>
      <c r="V26" s="7" t="s">
        <v>65</v>
      </c>
      <c r="W26" s="10">
        <f>-IFERROR(VLOOKUP($U26,'[11]Trial Blc'!$B$4:AF$379,W$2,FALSE),0)</f>
        <v>0</v>
      </c>
      <c r="X26" s="10"/>
      <c r="Y26" s="10"/>
      <c r="Z26" s="10">
        <f>+W26+X26+Y26</f>
        <v>0</v>
      </c>
      <c r="AA26" s="10">
        <f>-IFERROR(VLOOKUP($U26,'[11]Trial Blc'!$B$4:AJ$379,AA$2,FALSE),0)</f>
        <v>0</v>
      </c>
      <c r="AB26" s="10">
        <f>-IFERROR(VLOOKUP($U26,'[11]Trial Blc'!$B$4:AK$379,AB$2,FALSE),0)</f>
        <v>0</v>
      </c>
      <c r="AC26" s="10">
        <f>-IFERROR(VLOOKUP($U26,'[11]Trial Blc'!$B$4:AL$379,AC$2,FALSE),0)</f>
        <v>0</v>
      </c>
      <c r="AD26" s="10">
        <f>-IFERROR(VLOOKUP($U26,'[11]Trial Blc'!$B$4:AM$379,AD$2,FALSE),0)</f>
        <v>0</v>
      </c>
      <c r="AE26" s="10">
        <f>-IFERROR(VLOOKUP($U26,'[11]Trial Blc'!$B$4:AN$379,AE$2,FALSE),0)</f>
        <v>0</v>
      </c>
      <c r="AF26" s="10">
        <f>-IFERROR(VLOOKUP($U26,'[11]Trial Blc'!$B$4:AO$379,AF$2,FALSE),0)</f>
        <v>0</v>
      </c>
      <c r="AG26" s="10">
        <f>-IFERROR(VLOOKUP($U26,'[11]Trial Blc'!$B$4:AP$379,AG$2,FALSE),0)</f>
        <v>0</v>
      </c>
      <c r="AH26" s="10">
        <f>-IFERROR(VLOOKUP($U26,'[11]Trial Blc'!$B$4:AQ$379,AH$2,FALSE),0)</f>
        <v>0</v>
      </c>
      <c r="AI26" s="10">
        <f>-IFERROR(VLOOKUP($U26,'[11]Trial Blc'!$B$4:AR$379,AI$2,FALSE),0)</f>
        <v>0</v>
      </c>
      <c r="AJ26" s="10">
        <f>-IFERROR(VLOOKUP($U26,'[11]Trial Blc'!$B$4:AS$379,AJ$2,FALSE),0)</f>
        <v>0</v>
      </c>
      <c r="AK26" s="10">
        <f>-IFERROR(VLOOKUP($U26,'[11]Trial Blc'!$B$4:AT$379,AK$2,FALSE),0)</f>
        <v>0</v>
      </c>
      <c r="AL26" s="10">
        <f>-IFERROR(VLOOKUP($U26,'[11]Trial Blc'!$B$4:AU$379,AL$2,FALSE),0)</f>
        <v>0</v>
      </c>
      <c r="AM26" s="7">
        <f>AVERAGE(Z26:AL26)</f>
        <v>0</v>
      </c>
    </row>
    <row r="27" spans="1:40" s="7" customFormat="1" x14ac:dyDescent="0.2">
      <c r="A27" s="7" t="s">
        <v>66</v>
      </c>
      <c r="B27" s="145">
        <v>1120</v>
      </c>
      <c r="C27" s="9" t="s">
        <v>67</v>
      </c>
      <c r="D27" s="10">
        <f>IFERROR(VLOOKUP($B27,'[11]Trial Blc'!$B$4:O$379,D$2,FALSE),0)</f>
        <v>0</v>
      </c>
      <c r="E27" s="10"/>
      <c r="F27" s="10"/>
      <c r="G27" s="10">
        <f>+D27+E27+F27</f>
        <v>0</v>
      </c>
      <c r="H27" s="10">
        <f>IFERROR(VLOOKUP($B27,'[11]Trial Blc'!$B$4:R$379,H$2,FALSE),0)</f>
        <v>0</v>
      </c>
      <c r="I27" s="10">
        <f>IFERROR(VLOOKUP($B27,'[11]Trial Blc'!$B$4:R$379,I$2,FALSE),0)</f>
        <v>0</v>
      </c>
      <c r="J27" s="10">
        <f>IFERROR(VLOOKUP($B27,'[11]Trial Blc'!$B$4:S$379,J$2,FALSE),0)</f>
        <v>0</v>
      </c>
      <c r="K27" s="10">
        <f>IFERROR(VLOOKUP($B27,'[11]Trial Blc'!$B$4:T$379,K$2,FALSE),0)</f>
        <v>0</v>
      </c>
      <c r="L27" s="10">
        <f>IFERROR(VLOOKUP($B27,'[11]Trial Blc'!$B$4:U$379,L$2,FALSE),0)</f>
        <v>0</v>
      </c>
      <c r="M27" s="10">
        <f>IFERROR(VLOOKUP($B27,'[11]Trial Blc'!$B$4:V$379,M$2,FALSE),0)</f>
        <v>0</v>
      </c>
      <c r="N27" s="10">
        <f>IFERROR(VLOOKUP($B27,'[11]Trial Blc'!$B$4:W$379,N$2,FALSE),0)</f>
        <v>0</v>
      </c>
      <c r="O27" s="10">
        <f>IFERROR(VLOOKUP($B27,'[11]Trial Blc'!$B$4:X$379,O$2,FALSE),0)</f>
        <v>0</v>
      </c>
      <c r="P27" s="10">
        <f>IFERROR(VLOOKUP($B27,'[11]Trial Blc'!$B$4:Y$379,P$2,FALSE),0)</f>
        <v>0</v>
      </c>
      <c r="Q27" s="10">
        <f>IFERROR(VLOOKUP($B27,'[11]Trial Blc'!$B$4:Z$379,Q$2,FALSE),0)</f>
        <v>0</v>
      </c>
      <c r="R27" s="10">
        <f>IFERROR(VLOOKUP($B27,'[11]Trial Blc'!$B$4:AA$379,R$2,FALSE),0)</f>
        <v>0</v>
      </c>
      <c r="S27" s="10">
        <f>IFERROR(VLOOKUP($B27,'[11]Trial Blc'!$B$4:AB$379,S$2,FALSE),0)</f>
        <v>0</v>
      </c>
      <c r="T27" s="10">
        <f>AVERAGE(G27:S27)</f>
        <v>0</v>
      </c>
      <c r="U27" s="149">
        <v>1915</v>
      </c>
      <c r="V27" s="7" t="s">
        <v>68</v>
      </c>
      <c r="W27" s="10">
        <f>-IFERROR(VLOOKUP($U27,'[11]Trial Blc'!$B$4:AF$379,W$2,FALSE),0)</f>
        <v>0</v>
      </c>
      <c r="X27" s="10"/>
      <c r="Y27" s="10"/>
      <c r="Z27" s="10">
        <f>+W27+X27+Y27</f>
        <v>0</v>
      </c>
      <c r="AA27" s="10">
        <f>-IFERROR(VLOOKUP($U27,'[11]Trial Blc'!$B$4:AJ$379,AA$2,FALSE),0)</f>
        <v>0</v>
      </c>
      <c r="AB27" s="10">
        <f>-IFERROR(VLOOKUP($U27,'[11]Trial Blc'!$B$4:AK$379,AB$2,FALSE),0)</f>
        <v>0</v>
      </c>
      <c r="AC27" s="10">
        <f>-IFERROR(VLOOKUP($U27,'[11]Trial Blc'!$B$4:AL$379,AC$2,FALSE),0)</f>
        <v>0</v>
      </c>
      <c r="AD27" s="10">
        <f>-IFERROR(VLOOKUP($U27,'[11]Trial Blc'!$B$4:AM$379,AD$2,FALSE),0)</f>
        <v>0</v>
      </c>
      <c r="AE27" s="10">
        <f>-IFERROR(VLOOKUP($U27,'[11]Trial Blc'!$B$4:AN$379,AE$2,FALSE),0)</f>
        <v>0</v>
      </c>
      <c r="AF27" s="10">
        <f>-IFERROR(VLOOKUP($U27,'[11]Trial Blc'!$B$4:AO$379,AF$2,FALSE),0)</f>
        <v>0</v>
      </c>
      <c r="AG27" s="10">
        <f>-IFERROR(VLOOKUP($U27,'[11]Trial Blc'!$B$4:AP$379,AG$2,FALSE),0)</f>
        <v>0</v>
      </c>
      <c r="AH27" s="10">
        <f>-IFERROR(VLOOKUP($U27,'[11]Trial Blc'!$B$4:AQ$379,AH$2,FALSE),0)</f>
        <v>0</v>
      </c>
      <c r="AI27" s="10">
        <f>-IFERROR(VLOOKUP($U27,'[11]Trial Blc'!$B$4:AR$379,AI$2,FALSE),0)</f>
        <v>0</v>
      </c>
      <c r="AJ27" s="10">
        <f>-IFERROR(VLOOKUP($U27,'[11]Trial Blc'!$B$4:AS$379,AJ$2,FALSE),0)</f>
        <v>0</v>
      </c>
      <c r="AK27" s="10">
        <f>-IFERROR(VLOOKUP($U27,'[11]Trial Blc'!$B$4:AT$379,AK$2,FALSE),0)</f>
        <v>0</v>
      </c>
      <c r="AL27" s="10">
        <f>-IFERROR(VLOOKUP($U27,'[11]Trial Blc'!$B$4:AU$379,AL$2,FALSE),0)</f>
        <v>0</v>
      </c>
      <c r="AM27" s="7">
        <f>AVERAGE(Z27:AL27)</f>
        <v>0</v>
      </c>
    </row>
    <row r="28" spans="1:40" s="7" customFormat="1" x14ac:dyDescent="0.2">
      <c r="A28" s="7" t="s">
        <v>69</v>
      </c>
      <c r="B28" s="145">
        <v>1125</v>
      </c>
      <c r="C28" s="9" t="s">
        <v>70</v>
      </c>
      <c r="D28" s="10">
        <f>IFERROR(VLOOKUP($B28,'[11]Trial Blc'!$B$4:O$379,D$2,FALSE),0)</f>
        <v>0</v>
      </c>
      <c r="E28" s="10"/>
      <c r="F28" s="10"/>
      <c r="G28" s="10">
        <f>+D28+E28+F28</f>
        <v>0</v>
      </c>
      <c r="H28" s="10">
        <f>IFERROR(VLOOKUP($B28,'[11]Trial Blc'!$B$4:R$379,H$2,FALSE),0)</f>
        <v>0</v>
      </c>
      <c r="I28" s="10">
        <f>IFERROR(VLOOKUP($B28,'[11]Trial Blc'!$B$4:R$379,I$2,FALSE),0)</f>
        <v>0</v>
      </c>
      <c r="J28" s="10">
        <f>IFERROR(VLOOKUP($B28,'[11]Trial Blc'!$B$4:S$379,J$2,FALSE),0)</f>
        <v>0</v>
      </c>
      <c r="K28" s="10">
        <f>IFERROR(VLOOKUP($B28,'[11]Trial Blc'!$B$4:T$379,K$2,FALSE),0)</f>
        <v>0</v>
      </c>
      <c r="L28" s="10">
        <f>IFERROR(VLOOKUP($B28,'[11]Trial Blc'!$B$4:U$379,L$2,FALSE),0)</f>
        <v>0</v>
      </c>
      <c r="M28" s="10">
        <f>IFERROR(VLOOKUP($B28,'[11]Trial Blc'!$B$4:V$379,M$2,FALSE),0)</f>
        <v>0</v>
      </c>
      <c r="N28" s="10">
        <f>IFERROR(VLOOKUP($B28,'[11]Trial Blc'!$B$4:W$379,N$2,FALSE),0)</f>
        <v>0</v>
      </c>
      <c r="O28" s="10">
        <f>IFERROR(VLOOKUP($B28,'[11]Trial Blc'!$B$4:X$379,O$2,FALSE),0)</f>
        <v>0</v>
      </c>
      <c r="P28" s="10">
        <f>IFERROR(VLOOKUP($B28,'[11]Trial Blc'!$B$4:Y$379,P$2,FALSE),0)</f>
        <v>0</v>
      </c>
      <c r="Q28" s="10">
        <f>IFERROR(VLOOKUP($B28,'[11]Trial Blc'!$B$4:Z$379,Q$2,FALSE),0)</f>
        <v>0</v>
      </c>
      <c r="R28" s="10">
        <f>IFERROR(VLOOKUP($B28,'[11]Trial Blc'!$B$4:AA$379,R$2,FALSE),0)</f>
        <v>0</v>
      </c>
      <c r="S28" s="10">
        <f>IFERROR(VLOOKUP($B28,'[11]Trial Blc'!$B$4:AB$379,S$2,FALSE),0)</f>
        <v>0</v>
      </c>
      <c r="T28" s="10">
        <f>AVERAGE(G28:S28)</f>
        <v>0</v>
      </c>
      <c r="U28" s="149">
        <v>1920</v>
      </c>
      <c r="V28" s="7" t="s">
        <v>71</v>
      </c>
      <c r="W28" s="10">
        <f>-IFERROR(VLOOKUP($U28,'[11]Trial Blc'!$B$4:AF$379,W$2,FALSE),0)</f>
        <v>0</v>
      </c>
      <c r="X28" s="10"/>
      <c r="Y28" s="10"/>
      <c r="Z28" s="10">
        <f>+W28+X28+Y28</f>
        <v>0</v>
      </c>
      <c r="AA28" s="10">
        <f>-IFERROR(VLOOKUP($U28,'[11]Trial Blc'!$B$4:AJ$379,AA$2,FALSE),0)</f>
        <v>0</v>
      </c>
      <c r="AB28" s="10">
        <f>-IFERROR(VLOOKUP($U28,'[11]Trial Blc'!$B$4:AK$379,AB$2,FALSE),0)</f>
        <v>0</v>
      </c>
      <c r="AC28" s="10">
        <f>-IFERROR(VLOOKUP($U28,'[11]Trial Blc'!$B$4:AL$379,AC$2,FALSE),0)</f>
        <v>0</v>
      </c>
      <c r="AD28" s="10">
        <f>-IFERROR(VLOOKUP($U28,'[11]Trial Blc'!$B$4:AM$379,AD$2,FALSE),0)</f>
        <v>0</v>
      </c>
      <c r="AE28" s="10">
        <f>-IFERROR(VLOOKUP($U28,'[11]Trial Blc'!$B$4:AN$379,AE$2,FALSE),0)</f>
        <v>0</v>
      </c>
      <c r="AF28" s="10">
        <f>-IFERROR(VLOOKUP($U28,'[11]Trial Blc'!$B$4:AO$379,AF$2,FALSE),0)</f>
        <v>0</v>
      </c>
      <c r="AG28" s="10">
        <f>-IFERROR(VLOOKUP($U28,'[11]Trial Blc'!$B$4:AP$379,AG$2,FALSE),0)</f>
        <v>0</v>
      </c>
      <c r="AH28" s="10">
        <f>-IFERROR(VLOOKUP($U28,'[11]Trial Blc'!$B$4:AQ$379,AH$2,FALSE),0)</f>
        <v>0</v>
      </c>
      <c r="AI28" s="10">
        <f>-IFERROR(VLOOKUP($U28,'[11]Trial Blc'!$B$4:AR$379,AI$2,FALSE),0)</f>
        <v>0</v>
      </c>
      <c r="AJ28" s="10">
        <f>-IFERROR(VLOOKUP($U28,'[11]Trial Blc'!$B$4:AS$379,AJ$2,FALSE),0)</f>
        <v>0</v>
      </c>
      <c r="AK28" s="10">
        <f>-IFERROR(VLOOKUP($U28,'[11]Trial Blc'!$B$4:AT$379,AK$2,FALSE),0)</f>
        <v>0</v>
      </c>
      <c r="AL28" s="10">
        <f>-IFERROR(VLOOKUP($U28,'[11]Trial Blc'!$B$4:AU$379,AL$2,FALSE),0)</f>
        <v>0</v>
      </c>
      <c r="AM28" s="7">
        <f>AVERAGE(Z28:AL28)</f>
        <v>0</v>
      </c>
    </row>
    <row r="29" spans="1:40" s="7" customFormat="1" x14ac:dyDescent="0.2">
      <c r="A29" s="7" t="s">
        <v>72</v>
      </c>
      <c r="B29" s="145">
        <v>1130</v>
      </c>
      <c r="C29" s="9" t="s">
        <v>73</v>
      </c>
      <c r="D29" s="10">
        <f>IFERROR(VLOOKUP($B29,'[11]Trial Blc'!$B$4:O$379,D$2,FALSE),0)</f>
        <v>0</v>
      </c>
      <c r="E29" s="10"/>
      <c r="F29" s="10"/>
      <c r="G29" s="10">
        <f>+D29+E29+F29</f>
        <v>0</v>
      </c>
      <c r="H29" s="10">
        <f>IFERROR(VLOOKUP($B29,'[11]Trial Blc'!$B$4:R$379,H$2,FALSE),0)</f>
        <v>0</v>
      </c>
      <c r="I29" s="10">
        <f>IFERROR(VLOOKUP($B29,'[11]Trial Blc'!$B$4:R$379,I$2,FALSE),0)</f>
        <v>0</v>
      </c>
      <c r="J29" s="10">
        <f>IFERROR(VLOOKUP($B29,'[11]Trial Blc'!$B$4:S$379,J$2,FALSE),0)</f>
        <v>0</v>
      </c>
      <c r="K29" s="10">
        <f>IFERROR(VLOOKUP($B29,'[11]Trial Blc'!$B$4:T$379,K$2,FALSE),0)</f>
        <v>0</v>
      </c>
      <c r="L29" s="10">
        <f>IFERROR(VLOOKUP($B29,'[11]Trial Blc'!$B$4:U$379,L$2,FALSE),0)</f>
        <v>0</v>
      </c>
      <c r="M29" s="10">
        <f>IFERROR(VLOOKUP($B29,'[11]Trial Blc'!$B$4:V$379,M$2,FALSE),0)</f>
        <v>0</v>
      </c>
      <c r="N29" s="10">
        <f>IFERROR(VLOOKUP($B29,'[11]Trial Blc'!$B$4:W$379,N$2,FALSE),0)</f>
        <v>0</v>
      </c>
      <c r="O29" s="10">
        <f>IFERROR(VLOOKUP($B29,'[11]Trial Blc'!$B$4:X$379,O$2,FALSE),0)</f>
        <v>0</v>
      </c>
      <c r="P29" s="10">
        <f>IFERROR(VLOOKUP($B29,'[11]Trial Blc'!$B$4:Y$379,P$2,FALSE),0)</f>
        <v>0</v>
      </c>
      <c r="Q29" s="10">
        <f>IFERROR(VLOOKUP($B29,'[11]Trial Blc'!$B$4:Z$379,Q$2,FALSE),0)</f>
        <v>0</v>
      </c>
      <c r="R29" s="10">
        <f>IFERROR(VLOOKUP($B29,'[11]Trial Blc'!$B$4:AA$379,R$2,FALSE),0)</f>
        <v>0</v>
      </c>
      <c r="S29" s="10">
        <f>IFERROR(VLOOKUP($B29,'[11]Trial Blc'!$B$4:AB$379,S$2,FALSE),0)</f>
        <v>0</v>
      </c>
      <c r="T29" s="10">
        <f>AVERAGE(G29:S29)</f>
        <v>0</v>
      </c>
      <c r="U29" s="149">
        <v>1925</v>
      </c>
      <c r="V29" s="7" t="s">
        <v>74</v>
      </c>
      <c r="W29" s="10">
        <f>-IFERROR(VLOOKUP($U29,'[11]Trial Blc'!$B$4:AF$379,W$2,FALSE),0)</f>
        <v>0</v>
      </c>
      <c r="X29" s="10"/>
      <c r="Y29" s="10"/>
      <c r="Z29" s="10">
        <f>+W29+X29+Y29</f>
        <v>0</v>
      </c>
      <c r="AA29" s="10">
        <f>-IFERROR(VLOOKUP($U29,'[11]Trial Blc'!$B$4:AJ$379,AA$2,FALSE),0)</f>
        <v>0</v>
      </c>
      <c r="AB29" s="10">
        <f>-IFERROR(VLOOKUP($U29,'[11]Trial Blc'!$B$4:AK$379,AB$2,FALSE),0)</f>
        <v>0</v>
      </c>
      <c r="AC29" s="10">
        <f>-IFERROR(VLOOKUP($U29,'[11]Trial Blc'!$B$4:AL$379,AC$2,FALSE),0)</f>
        <v>0</v>
      </c>
      <c r="AD29" s="10">
        <f>-IFERROR(VLOOKUP($U29,'[11]Trial Blc'!$B$4:AM$379,AD$2,FALSE),0)</f>
        <v>0</v>
      </c>
      <c r="AE29" s="10">
        <f>-IFERROR(VLOOKUP($U29,'[11]Trial Blc'!$B$4:AN$379,AE$2,FALSE),0)</f>
        <v>0</v>
      </c>
      <c r="AF29" s="10">
        <f>-IFERROR(VLOOKUP($U29,'[11]Trial Blc'!$B$4:AO$379,AF$2,FALSE),0)</f>
        <v>0</v>
      </c>
      <c r="AG29" s="10">
        <f>-IFERROR(VLOOKUP($U29,'[11]Trial Blc'!$B$4:AP$379,AG$2,FALSE),0)</f>
        <v>0</v>
      </c>
      <c r="AH29" s="10">
        <f>-IFERROR(VLOOKUP($U29,'[11]Trial Blc'!$B$4:AQ$379,AH$2,FALSE),0)</f>
        <v>0</v>
      </c>
      <c r="AI29" s="10">
        <f>-IFERROR(VLOOKUP($U29,'[11]Trial Blc'!$B$4:AR$379,AI$2,FALSE),0)</f>
        <v>0</v>
      </c>
      <c r="AJ29" s="10">
        <f>-IFERROR(VLOOKUP($U29,'[11]Trial Blc'!$B$4:AS$379,AJ$2,FALSE),0)</f>
        <v>0</v>
      </c>
      <c r="AK29" s="10">
        <f>-IFERROR(VLOOKUP($U29,'[11]Trial Blc'!$B$4:AT$379,AK$2,FALSE),0)</f>
        <v>0</v>
      </c>
      <c r="AL29" s="10">
        <f>-IFERROR(VLOOKUP($U29,'[11]Trial Blc'!$B$4:AU$379,AL$2,FALSE),0)</f>
        <v>0</v>
      </c>
      <c r="AM29" s="7">
        <f>AVERAGE(Z29:AL29)</f>
        <v>0</v>
      </c>
    </row>
    <row r="30" spans="1:40" s="7" customFormat="1" x14ac:dyDescent="0.2">
      <c r="B30" s="145"/>
      <c r="C30" s="9"/>
      <c r="D30" s="10"/>
      <c r="E30" s="10"/>
      <c r="F30" s="9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49"/>
      <c r="W30" s="10"/>
      <c r="X30" s="9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1"/>
      <c r="AN30" s="11"/>
    </row>
    <row r="31" spans="1:40" s="7" customFormat="1" x14ac:dyDescent="0.2">
      <c r="A31" s="7" t="s">
        <v>75</v>
      </c>
      <c r="B31" s="145">
        <v>1135</v>
      </c>
      <c r="C31" s="9" t="s">
        <v>76</v>
      </c>
      <c r="D31" s="10">
        <f>IFERROR(VLOOKUP($B31,'[11]Trial Blc'!$B$4:O$379,D$2,FALSE),0)</f>
        <v>0</v>
      </c>
      <c r="E31" s="10"/>
      <c r="F31" s="10"/>
      <c r="G31" s="10">
        <f>+D31+E31+F31</f>
        <v>0</v>
      </c>
      <c r="H31" s="10">
        <f>IFERROR(VLOOKUP($B31,'[11]Trial Blc'!$B$4:R$379,H$2,FALSE),0)</f>
        <v>0</v>
      </c>
      <c r="I31" s="10">
        <f>IFERROR(VLOOKUP($B31,'[11]Trial Blc'!$B$4:R$379,I$2,FALSE),0)</f>
        <v>0</v>
      </c>
      <c r="J31" s="10">
        <f>IFERROR(VLOOKUP($B31,'[11]Trial Blc'!$B$4:S$379,J$2,FALSE),0)</f>
        <v>0</v>
      </c>
      <c r="K31" s="10">
        <f>IFERROR(VLOOKUP($B31,'[11]Trial Blc'!$B$4:T$379,K$2,FALSE),0)</f>
        <v>0</v>
      </c>
      <c r="L31" s="10">
        <f>IFERROR(VLOOKUP($B31,'[11]Trial Blc'!$B$4:U$379,L$2,FALSE),0)</f>
        <v>0</v>
      </c>
      <c r="M31" s="10">
        <f>IFERROR(VLOOKUP($B31,'[11]Trial Blc'!$B$4:V$379,M$2,FALSE),0)</f>
        <v>0</v>
      </c>
      <c r="N31" s="10">
        <f>IFERROR(VLOOKUP($B31,'[11]Trial Blc'!$B$4:W$379,N$2,FALSE),0)</f>
        <v>0</v>
      </c>
      <c r="O31" s="10">
        <f>IFERROR(VLOOKUP($B31,'[11]Trial Blc'!$B$4:X$379,O$2,FALSE),0)</f>
        <v>0</v>
      </c>
      <c r="P31" s="10">
        <f>IFERROR(VLOOKUP($B31,'[11]Trial Blc'!$B$4:Y$379,P$2,FALSE),0)</f>
        <v>0</v>
      </c>
      <c r="Q31" s="10">
        <f>IFERROR(VLOOKUP($B31,'[11]Trial Blc'!$B$4:Z$379,Q$2,FALSE),0)</f>
        <v>0</v>
      </c>
      <c r="R31" s="10">
        <f>IFERROR(VLOOKUP($B31,'[11]Trial Blc'!$B$4:AA$379,R$2,FALSE),0)</f>
        <v>0</v>
      </c>
      <c r="S31" s="10">
        <f>IFERROR(VLOOKUP($B31,'[11]Trial Blc'!$B$4:AB$379,S$2,FALSE),0)</f>
        <v>0</v>
      </c>
      <c r="T31" s="10">
        <f>AVERAGE(G31:S31)</f>
        <v>0</v>
      </c>
      <c r="U31" s="149">
        <v>1930</v>
      </c>
      <c r="V31" s="7" t="s">
        <v>77</v>
      </c>
      <c r="W31" s="10">
        <f>-IFERROR(VLOOKUP($U31,'[11]Trial Blc'!$B$4:AF$379,W$2,FALSE),0)</f>
        <v>0</v>
      </c>
      <c r="X31" s="10"/>
      <c r="Y31" s="10"/>
      <c r="Z31" s="10">
        <f>+W31+X31+Y31</f>
        <v>0</v>
      </c>
      <c r="AA31" s="10">
        <f>-IFERROR(VLOOKUP($U31,'[11]Trial Blc'!$B$4:AJ$379,AA$2,FALSE),0)</f>
        <v>0</v>
      </c>
      <c r="AB31" s="10">
        <f>-IFERROR(VLOOKUP($U31,'[11]Trial Blc'!$B$4:AK$379,AB$2,FALSE),0)</f>
        <v>0</v>
      </c>
      <c r="AC31" s="10">
        <f>-IFERROR(VLOOKUP($U31,'[11]Trial Blc'!$B$4:AL$379,AC$2,FALSE),0)</f>
        <v>0</v>
      </c>
      <c r="AD31" s="10">
        <f>-IFERROR(VLOOKUP($U31,'[11]Trial Blc'!$B$4:AM$379,AD$2,FALSE),0)</f>
        <v>0</v>
      </c>
      <c r="AE31" s="10">
        <f>-IFERROR(VLOOKUP($U31,'[11]Trial Blc'!$B$4:AN$379,AE$2,FALSE),0)</f>
        <v>0</v>
      </c>
      <c r="AF31" s="10">
        <f>-IFERROR(VLOOKUP($U31,'[11]Trial Blc'!$B$4:AO$379,AF$2,FALSE),0)</f>
        <v>0</v>
      </c>
      <c r="AG31" s="10">
        <f>-IFERROR(VLOOKUP($U31,'[11]Trial Blc'!$B$4:AP$379,AG$2,FALSE),0)</f>
        <v>0</v>
      </c>
      <c r="AH31" s="10">
        <f>-IFERROR(VLOOKUP($U31,'[11]Trial Blc'!$B$4:AQ$379,AH$2,FALSE),0)</f>
        <v>0</v>
      </c>
      <c r="AI31" s="10">
        <f>-IFERROR(VLOOKUP($U31,'[11]Trial Blc'!$B$4:AR$379,AI$2,FALSE),0)</f>
        <v>0</v>
      </c>
      <c r="AJ31" s="10">
        <f>-IFERROR(VLOOKUP($U31,'[11]Trial Blc'!$B$4:AS$379,AJ$2,FALSE),0)</f>
        <v>0</v>
      </c>
      <c r="AK31" s="10">
        <f>-IFERROR(VLOOKUP($U31,'[11]Trial Blc'!$B$4:AT$379,AK$2,FALSE),0)</f>
        <v>0</v>
      </c>
      <c r="AL31" s="10">
        <f>-IFERROR(VLOOKUP($U31,'[11]Trial Blc'!$B$4:AU$379,AL$2,FALSE),0)</f>
        <v>0</v>
      </c>
      <c r="AM31" s="7">
        <f t="shared" ref="AM31:AM36" si="0">AVERAGE(Z31:AL31)</f>
        <v>0</v>
      </c>
    </row>
    <row r="32" spans="1:40" s="7" customFormat="1" x14ac:dyDescent="0.2">
      <c r="B32" s="145">
        <v>1140</v>
      </c>
      <c r="C32" s="9" t="s">
        <v>78</v>
      </c>
      <c r="D32" s="10">
        <f>IFERROR(VLOOKUP($B32,'[11]Trial Blc'!$B$4:O$379,D$2,FALSE),0)</f>
        <v>0</v>
      </c>
      <c r="E32" s="10"/>
      <c r="F32" s="10"/>
      <c r="G32" s="10">
        <f>+D32+E32+F32</f>
        <v>0</v>
      </c>
      <c r="H32" s="10">
        <f>IFERROR(VLOOKUP($B32,'[11]Trial Blc'!$B$4:R$379,H$2,FALSE),0)</f>
        <v>0</v>
      </c>
      <c r="I32" s="10">
        <f>IFERROR(VLOOKUP($B32,'[11]Trial Blc'!$B$4:R$379,I$2,FALSE),0)</f>
        <v>0</v>
      </c>
      <c r="J32" s="10">
        <f>IFERROR(VLOOKUP($B32,'[11]Trial Blc'!$B$4:S$379,J$2,FALSE),0)</f>
        <v>0</v>
      </c>
      <c r="K32" s="10">
        <f>IFERROR(VLOOKUP($B32,'[11]Trial Blc'!$B$4:T$379,K$2,FALSE),0)</f>
        <v>0</v>
      </c>
      <c r="L32" s="10">
        <f>IFERROR(VLOOKUP($B32,'[11]Trial Blc'!$B$4:U$379,L$2,FALSE),0)</f>
        <v>0</v>
      </c>
      <c r="M32" s="10">
        <f>IFERROR(VLOOKUP($B32,'[11]Trial Blc'!$B$4:V$379,M$2,FALSE),0)</f>
        <v>0</v>
      </c>
      <c r="N32" s="10">
        <f>IFERROR(VLOOKUP($B32,'[11]Trial Blc'!$B$4:W$379,N$2,FALSE),0)</f>
        <v>0</v>
      </c>
      <c r="O32" s="10">
        <f>IFERROR(VLOOKUP($B32,'[11]Trial Blc'!$B$4:X$379,O$2,FALSE),0)</f>
        <v>0</v>
      </c>
      <c r="P32" s="10">
        <f>IFERROR(VLOOKUP($B32,'[11]Trial Blc'!$B$4:Y$379,P$2,FALSE),0)</f>
        <v>0</v>
      </c>
      <c r="Q32" s="10">
        <f>IFERROR(VLOOKUP($B32,'[11]Trial Blc'!$B$4:Z$379,Q$2,FALSE),0)</f>
        <v>0</v>
      </c>
      <c r="R32" s="10">
        <f>IFERROR(VLOOKUP($B32,'[11]Trial Blc'!$B$4:AA$379,R$2,FALSE),0)</f>
        <v>0</v>
      </c>
      <c r="S32" s="10">
        <f>IFERROR(VLOOKUP($B32,'[11]Trial Blc'!$B$4:AB$379,S$2,FALSE),0)</f>
        <v>0</v>
      </c>
      <c r="T32" s="10">
        <f>AVERAGE(G32:S32)</f>
        <v>0</v>
      </c>
      <c r="U32" s="149">
        <v>1935</v>
      </c>
      <c r="V32" s="7" t="s">
        <v>79</v>
      </c>
      <c r="W32" s="10">
        <f>-IFERROR(VLOOKUP($U32,'[11]Trial Blc'!$B$4:AF$379,W$2,FALSE),0)</f>
        <v>0</v>
      </c>
      <c r="X32" s="10"/>
      <c r="Y32" s="10"/>
      <c r="Z32" s="10">
        <f>+W32+X32+Y32</f>
        <v>0</v>
      </c>
      <c r="AA32" s="10">
        <f>-IFERROR(VLOOKUP($U32,'[11]Trial Blc'!$B$4:AJ$379,AA$2,FALSE),0)</f>
        <v>0</v>
      </c>
      <c r="AB32" s="10">
        <f>-IFERROR(VLOOKUP($U32,'[11]Trial Blc'!$B$4:AK$379,AB$2,FALSE),0)</f>
        <v>0</v>
      </c>
      <c r="AC32" s="10">
        <f>-IFERROR(VLOOKUP($U32,'[11]Trial Blc'!$B$4:AL$379,AC$2,FALSE),0)</f>
        <v>0</v>
      </c>
      <c r="AD32" s="10">
        <f>-IFERROR(VLOOKUP($U32,'[11]Trial Blc'!$B$4:AM$379,AD$2,FALSE),0)</f>
        <v>0</v>
      </c>
      <c r="AE32" s="10">
        <f>-IFERROR(VLOOKUP($U32,'[11]Trial Blc'!$B$4:AN$379,AE$2,FALSE),0)</f>
        <v>0</v>
      </c>
      <c r="AF32" s="10">
        <f>-IFERROR(VLOOKUP($U32,'[11]Trial Blc'!$B$4:AO$379,AF$2,FALSE),0)</f>
        <v>0</v>
      </c>
      <c r="AG32" s="10">
        <f>-IFERROR(VLOOKUP($U32,'[11]Trial Blc'!$B$4:AP$379,AG$2,FALSE),0)</f>
        <v>0</v>
      </c>
      <c r="AH32" s="10">
        <f>-IFERROR(VLOOKUP($U32,'[11]Trial Blc'!$B$4:AQ$379,AH$2,FALSE),0)</f>
        <v>0</v>
      </c>
      <c r="AI32" s="10">
        <f>-IFERROR(VLOOKUP($U32,'[11]Trial Blc'!$B$4:AR$379,AI$2,FALSE),0)</f>
        <v>0</v>
      </c>
      <c r="AJ32" s="10">
        <f>-IFERROR(VLOOKUP($U32,'[11]Trial Blc'!$B$4:AS$379,AJ$2,FALSE),0)</f>
        <v>0</v>
      </c>
      <c r="AK32" s="10">
        <f>-IFERROR(VLOOKUP($U32,'[11]Trial Blc'!$B$4:AT$379,AK$2,FALSE),0)</f>
        <v>0</v>
      </c>
      <c r="AL32" s="10">
        <f>-IFERROR(VLOOKUP($U32,'[11]Trial Blc'!$B$4:AU$379,AL$2,FALSE),0)</f>
        <v>0</v>
      </c>
      <c r="AM32" s="7">
        <f t="shared" si="0"/>
        <v>0</v>
      </c>
    </row>
    <row r="33" spans="1:40" s="8" customFormat="1" ht="10.5" x14ac:dyDescent="0.25">
      <c r="A33" s="152" t="s">
        <v>80</v>
      </c>
      <c r="B33" s="153"/>
      <c r="C33" s="18" t="s">
        <v>81</v>
      </c>
      <c r="D33" s="154">
        <f>SUM(D31:D32)</f>
        <v>0</v>
      </c>
      <c r="E33" s="66"/>
      <c r="F33" s="154">
        <f t="shared" ref="F33:T33" si="1">SUM(F31:F32)</f>
        <v>0</v>
      </c>
      <c r="G33" s="154">
        <f t="shared" si="1"/>
        <v>0</v>
      </c>
      <c r="H33" s="154">
        <f t="shared" si="1"/>
        <v>0</v>
      </c>
      <c r="I33" s="154">
        <f t="shared" si="1"/>
        <v>0</v>
      </c>
      <c r="J33" s="154">
        <f t="shared" si="1"/>
        <v>0</v>
      </c>
      <c r="K33" s="154">
        <f t="shared" si="1"/>
        <v>0</v>
      </c>
      <c r="L33" s="154">
        <f t="shared" si="1"/>
        <v>0</v>
      </c>
      <c r="M33" s="154">
        <f t="shared" si="1"/>
        <v>0</v>
      </c>
      <c r="N33" s="154">
        <f t="shared" si="1"/>
        <v>0</v>
      </c>
      <c r="O33" s="154">
        <f t="shared" si="1"/>
        <v>0</v>
      </c>
      <c r="P33" s="154">
        <f t="shared" si="1"/>
        <v>0</v>
      </c>
      <c r="Q33" s="154">
        <f t="shared" si="1"/>
        <v>0</v>
      </c>
      <c r="R33" s="154">
        <f t="shared" si="1"/>
        <v>0</v>
      </c>
      <c r="S33" s="154">
        <f t="shared" si="1"/>
        <v>0</v>
      </c>
      <c r="T33" s="154">
        <f t="shared" si="1"/>
        <v>0</v>
      </c>
      <c r="U33" s="146"/>
      <c r="V33" s="20" t="s">
        <v>81</v>
      </c>
      <c r="W33" s="66">
        <f>SUM(W31:W32)</f>
        <v>0</v>
      </c>
      <c r="X33" s="154">
        <f>SUM(X31:X32)</f>
        <v>0</v>
      </c>
      <c r="Y33" s="66"/>
      <c r="Z33" s="154">
        <f>SUM(Z31:Z32)</f>
        <v>0</v>
      </c>
      <c r="AA33" s="66">
        <f t="shared" ref="AA33:AK33" si="2">SUM(AA31:AA32)</f>
        <v>0</v>
      </c>
      <c r="AB33" s="66">
        <f t="shared" si="2"/>
        <v>0</v>
      </c>
      <c r="AC33" s="66">
        <f t="shared" si="2"/>
        <v>0</v>
      </c>
      <c r="AD33" s="66">
        <f t="shared" si="2"/>
        <v>0</v>
      </c>
      <c r="AE33" s="66">
        <f t="shared" si="2"/>
        <v>0</v>
      </c>
      <c r="AF33" s="66">
        <f t="shared" si="2"/>
        <v>0</v>
      </c>
      <c r="AG33" s="66">
        <f t="shared" si="2"/>
        <v>0</v>
      </c>
      <c r="AH33" s="66">
        <f t="shared" si="2"/>
        <v>0</v>
      </c>
      <c r="AI33" s="66">
        <f t="shared" si="2"/>
        <v>0</v>
      </c>
      <c r="AJ33" s="66">
        <f t="shared" si="2"/>
        <v>0</v>
      </c>
      <c r="AK33" s="66">
        <f t="shared" si="2"/>
        <v>0</v>
      </c>
      <c r="AL33" s="66">
        <f>SUM(AL31:AL32)</f>
        <v>0</v>
      </c>
      <c r="AM33" s="8">
        <f t="shared" si="0"/>
        <v>0</v>
      </c>
    </row>
    <row r="34" spans="1:40" s="7" customFormat="1" x14ac:dyDescent="0.2">
      <c r="A34" s="7" t="s">
        <v>82</v>
      </c>
      <c r="B34" s="145">
        <v>1145</v>
      </c>
      <c r="C34" s="9" t="s">
        <v>83</v>
      </c>
      <c r="D34" s="10">
        <f>IFERROR(VLOOKUP($B34,'[11]Trial Blc'!$B$4:O$379,D$2,FALSE),0)</f>
        <v>0</v>
      </c>
      <c r="E34" s="10"/>
      <c r="F34" s="10"/>
      <c r="G34" s="10">
        <f>+D34+E34+F34</f>
        <v>0</v>
      </c>
      <c r="H34" s="10">
        <f>IFERROR(VLOOKUP($B34,'[11]Trial Blc'!$B$4:R$379,H$2,FALSE),0)</f>
        <v>0</v>
      </c>
      <c r="I34" s="10">
        <f>IFERROR(VLOOKUP($B34,'[11]Trial Blc'!$B$4:R$379,I$2,FALSE),0)</f>
        <v>0</v>
      </c>
      <c r="J34" s="10">
        <f>IFERROR(VLOOKUP($B34,'[11]Trial Blc'!$B$4:S$379,J$2,FALSE),0)</f>
        <v>0</v>
      </c>
      <c r="K34" s="10">
        <f>IFERROR(VLOOKUP($B34,'[11]Trial Blc'!$B$4:T$379,K$2,FALSE),0)</f>
        <v>0</v>
      </c>
      <c r="L34" s="10">
        <f>IFERROR(VLOOKUP($B34,'[11]Trial Blc'!$B$4:U$379,L$2,FALSE),0)</f>
        <v>0</v>
      </c>
      <c r="M34" s="10">
        <f>IFERROR(VLOOKUP($B34,'[11]Trial Blc'!$B$4:V$379,M$2,FALSE),0)</f>
        <v>0</v>
      </c>
      <c r="N34" s="10">
        <f>IFERROR(VLOOKUP($B34,'[11]Trial Blc'!$B$4:W$379,N$2,FALSE),0)</f>
        <v>0</v>
      </c>
      <c r="O34" s="10">
        <f>IFERROR(VLOOKUP($B34,'[11]Trial Blc'!$B$4:X$379,O$2,FALSE),0)</f>
        <v>0</v>
      </c>
      <c r="P34" s="10">
        <f>IFERROR(VLOOKUP($B34,'[11]Trial Blc'!$B$4:Y$379,P$2,FALSE),0)</f>
        <v>0</v>
      </c>
      <c r="Q34" s="10">
        <f>IFERROR(VLOOKUP($B34,'[11]Trial Blc'!$B$4:Z$379,Q$2,FALSE),0)</f>
        <v>0</v>
      </c>
      <c r="R34" s="10">
        <f>IFERROR(VLOOKUP($B34,'[11]Trial Blc'!$B$4:AA$379,R$2,FALSE),0)</f>
        <v>0</v>
      </c>
      <c r="S34" s="10">
        <f>IFERROR(VLOOKUP($B34,'[11]Trial Blc'!$B$4:AB$379,S$2,FALSE),0)</f>
        <v>0</v>
      </c>
      <c r="T34" s="10">
        <f>AVERAGE(G34:S34)</f>
        <v>0</v>
      </c>
      <c r="U34" s="149">
        <v>1940</v>
      </c>
      <c r="V34" s="7" t="s">
        <v>84</v>
      </c>
      <c r="W34" s="10">
        <f>-IFERROR(VLOOKUP($U34,'[11]Trial Blc'!$B$4:AF$379,W$2,FALSE),0)</f>
        <v>0</v>
      </c>
      <c r="X34" s="10"/>
      <c r="Y34" s="10"/>
      <c r="Z34" s="10">
        <f>+W34+X34+Y34</f>
        <v>0</v>
      </c>
      <c r="AA34" s="10">
        <f>-IFERROR(VLOOKUP($U34,'[11]Trial Blc'!$B$4:AJ$379,AA$2,FALSE),0)</f>
        <v>0</v>
      </c>
      <c r="AB34" s="10">
        <f>-IFERROR(VLOOKUP($U34,'[11]Trial Blc'!$B$4:AK$379,AB$2,FALSE),0)</f>
        <v>0</v>
      </c>
      <c r="AC34" s="10">
        <f>-IFERROR(VLOOKUP($U34,'[11]Trial Blc'!$B$4:AL$379,AC$2,FALSE),0)</f>
        <v>0</v>
      </c>
      <c r="AD34" s="10">
        <f>-IFERROR(VLOOKUP($U34,'[11]Trial Blc'!$B$4:AM$379,AD$2,FALSE),0)</f>
        <v>0</v>
      </c>
      <c r="AE34" s="10">
        <f>-IFERROR(VLOOKUP($U34,'[11]Trial Blc'!$B$4:AN$379,AE$2,FALSE),0)</f>
        <v>0</v>
      </c>
      <c r="AF34" s="10">
        <f>-IFERROR(VLOOKUP($U34,'[11]Trial Blc'!$B$4:AO$379,AF$2,FALSE),0)</f>
        <v>0</v>
      </c>
      <c r="AG34" s="10">
        <f>-IFERROR(VLOOKUP($U34,'[11]Trial Blc'!$B$4:AP$379,AG$2,FALSE),0)</f>
        <v>0</v>
      </c>
      <c r="AH34" s="10">
        <f>-IFERROR(VLOOKUP($U34,'[11]Trial Blc'!$B$4:AQ$379,AH$2,FALSE),0)</f>
        <v>0</v>
      </c>
      <c r="AI34" s="10">
        <f>-IFERROR(VLOOKUP($U34,'[11]Trial Blc'!$B$4:AR$379,AI$2,FALSE),0)</f>
        <v>0</v>
      </c>
      <c r="AJ34" s="10">
        <f>-IFERROR(VLOOKUP($U34,'[11]Trial Blc'!$B$4:AS$379,AJ$2,FALSE),0)</f>
        <v>0</v>
      </c>
      <c r="AK34" s="10">
        <f>-IFERROR(VLOOKUP($U34,'[11]Trial Blc'!$B$4:AT$379,AK$2,FALSE),0)</f>
        <v>0</v>
      </c>
      <c r="AL34" s="10">
        <f>-IFERROR(VLOOKUP($U34,'[11]Trial Blc'!$B$4:AU$379,AL$2,FALSE),0)</f>
        <v>0</v>
      </c>
      <c r="AM34" s="7">
        <f t="shared" si="0"/>
        <v>0</v>
      </c>
    </row>
    <row r="35" spans="1:40" s="7" customFormat="1" x14ac:dyDescent="0.2">
      <c r="A35" s="7" t="s">
        <v>85</v>
      </c>
      <c r="B35" s="145">
        <v>1150</v>
      </c>
      <c r="C35" s="9" t="s">
        <v>86</v>
      </c>
      <c r="D35" s="10">
        <f>IFERROR(VLOOKUP($B35,'[11]Trial Blc'!$B$4:O$379,D$2,FALSE),0)</f>
        <v>0</v>
      </c>
      <c r="E35" s="10"/>
      <c r="F35" s="10"/>
      <c r="G35" s="10">
        <f>+D35+E35+F35</f>
        <v>0</v>
      </c>
      <c r="H35" s="10">
        <f>IFERROR(VLOOKUP($B35,'[11]Trial Blc'!$B$4:R$379,H$2,FALSE),0)</f>
        <v>0</v>
      </c>
      <c r="I35" s="10">
        <f>IFERROR(VLOOKUP($B35,'[11]Trial Blc'!$B$4:R$379,I$2,FALSE),0)</f>
        <v>0</v>
      </c>
      <c r="J35" s="10">
        <f>IFERROR(VLOOKUP($B35,'[11]Trial Blc'!$B$4:S$379,J$2,FALSE),0)</f>
        <v>0</v>
      </c>
      <c r="K35" s="10">
        <f>IFERROR(VLOOKUP($B35,'[11]Trial Blc'!$B$4:T$379,K$2,FALSE),0)</f>
        <v>0</v>
      </c>
      <c r="L35" s="10">
        <f>IFERROR(VLOOKUP($B35,'[11]Trial Blc'!$B$4:U$379,L$2,FALSE),0)</f>
        <v>0</v>
      </c>
      <c r="M35" s="10">
        <f>IFERROR(VLOOKUP($B35,'[11]Trial Blc'!$B$4:V$379,M$2,FALSE),0)</f>
        <v>0</v>
      </c>
      <c r="N35" s="10">
        <f>IFERROR(VLOOKUP($B35,'[11]Trial Blc'!$B$4:W$379,N$2,FALSE),0)</f>
        <v>0</v>
      </c>
      <c r="O35" s="10">
        <f>IFERROR(VLOOKUP($B35,'[11]Trial Blc'!$B$4:X$379,O$2,FALSE),0)</f>
        <v>0</v>
      </c>
      <c r="P35" s="10">
        <f>IFERROR(VLOOKUP($B35,'[11]Trial Blc'!$B$4:Y$379,P$2,FALSE),0)</f>
        <v>0</v>
      </c>
      <c r="Q35" s="10">
        <f>IFERROR(VLOOKUP($B35,'[11]Trial Blc'!$B$4:Z$379,Q$2,FALSE),0)</f>
        <v>0</v>
      </c>
      <c r="R35" s="10">
        <f>IFERROR(VLOOKUP($B35,'[11]Trial Blc'!$B$4:AA$379,R$2,FALSE),0)</f>
        <v>0</v>
      </c>
      <c r="S35" s="10">
        <f>IFERROR(VLOOKUP($B35,'[11]Trial Blc'!$B$4:AB$379,S$2,FALSE),0)</f>
        <v>0</v>
      </c>
      <c r="T35" s="10">
        <f>AVERAGE(G35:S35)</f>
        <v>0</v>
      </c>
      <c r="U35" s="149">
        <v>1945</v>
      </c>
      <c r="V35" s="7" t="s">
        <v>87</v>
      </c>
      <c r="W35" s="10">
        <f>-IFERROR(VLOOKUP($U35,'[11]Trial Blc'!$B$4:AF$379,W$2,FALSE),0)</f>
        <v>0</v>
      </c>
      <c r="X35" s="10"/>
      <c r="Y35" s="10"/>
      <c r="Z35" s="10">
        <f>+W35+X35+Y35</f>
        <v>0</v>
      </c>
      <c r="AA35" s="10">
        <f>-IFERROR(VLOOKUP($U35,'[11]Trial Blc'!$B$4:AJ$379,AA$2,FALSE),0)</f>
        <v>0</v>
      </c>
      <c r="AB35" s="10">
        <f>-IFERROR(VLOOKUP($U35,'[11]Trial Blc'!$B$4:AK$379,AB$2,FALSE),0)</f>
        <v>0</v>
      </c>
      <c r="AC35" s="10">
        <f>-IFERROR(VLOOKUP($U35,'[11]Trial Blc'!$B$4:AL$379,AC$2,FALSE),0)</f>
        <v>0</v>
      </c>
      <c r="AD35" s="10">
        <f>-IFERROR(VLOOKUP($U35,'[11]Trial Blc'!$B$4:AM$379,AD$2,FALSE),0)</f>
        <v>0</v>
      </c>
      <c r="AE35" s="10">
        <f>-IFERROR(VLOOKUP($U35,'[11]Trial Blc'!$B$4:AN$379,AE$2,FALSE),0)</f>
        <v>0</v>
      </c>
      <c r="AF35" s="10">
        <f>-IFERROR(VLOOKUP($U35,'[11]Trial Blc'!$B$4:AO$379,AF$2,FALSE),0)</f>
        <v>0</v>
      </c>
      <c r="AG35" s="10">
        <f>-IFERROR(VLOOKUP($U35,'[11]Trial Blc'!$B$4:AP$379,AG$2,FALSE),0)</f>
        <v>0</v>
      </c>
      <c r="AH35" s="10">
        <f>-IFERROR(VLOOKUP($U35,'[11]Trial Blc'!$B$4:AQ$379,AH$2,FALSE),0)</f>
        <v>0</v>
      </c>
      <c r="AI35" s="10">
        <f>-IFERROR(VLOOKUP($U35,'[11]Trial Blc'!$B$4:AR$379,AI$2,FALSE),0)</f>
        <v>0</v>
      </c>
      <c r="AJ35" s="10">
        <f>-IFERROR(VLOOKUP($U35,'[11]Trial Blc'!$B$4:AS$379,AJ$2,FALSE),0)</f>
        <v>0</v>
      </c>
      <c r="AK35" s="10">
        <f>-IFERROR(VLOOKUP($U35,'[11]Trial Blc'!$B$4:AT$379,AK$2,FALSE),0)</f>
        <v>0</v>
      </c>
      <c r="AL35" s="10">
        <f>-IFERROR(VLOOKUP($U35,'[11]Trial Blc'!$B$4:AU$379,AL$2,FALSE),0)</f>
        <v>0</v>
      </c>
      <c r="AM35" s="7">
        <f t="shared" si="0"/>
        <v>0</v>
      </c>
    </row>
    <row r="36" spans="1:40" s="7" customFormat="1" x14ac:dyDescent="0.2">
      <c r="A36" s="7" t="s">
        <v>88</v>
      </c>
      <c r="B36" s="145">
        <v>1170</v>
      </c>
      <c r="C36" s="9" t="s">
        <v>89</v>
      </c>
      <c r="D36" s="10">
        <f>IFERROR(VLOOKUP($B36,'[11]Trial Blc'!$B$4:O$379,D$2,FALSE),0)</f>
        <v>0</v>
      </c>
      <c r="E36" s="10"/>
      <c r="F36" s="10"/>
      <c r="G36" s="10">
        <f>+D36+E36+F36</f>
        <v>0</v>
      </c>
      <c r="H36" s="10">
        <f>IFERROR(VLOOKUP($B36,'[11]Trial Blc'!$B$4:R$379,H$2,FALSE),0)</f>
        <v>0</v>
      </c>
      <c r="I36" s="10">
        <f>IFERROR(VLOOKUP($B36,'[11]Trial Blc'!$B$4:R$379,I$2,FALSE),0)</f>
        <v>0</v>
      </c>
      <c r="J36" s="10">
        <f>IFERROR(VLOOKUP($B36,'[11]Trial Blc'!$B$4:S$379,J$2,FALSE),0)</f>
        <v>0</v>
      </c>
      <c r="K36" s="10">
        <f>IFERROR(VLOOKUP($B36,'[11]Trial Blc'!$B$4:T$379,K$2,FALSE),0)</f>
        <v>0</v>
      </c>
      <c r="L36" s="10">
        <f>IFERROR(VLOOKUP($B36,'[11]Trial Blc'!$B$4:U$379,L$2,FALSE),0)</f>
        <v>0</v>
      </c>
      <c r="M36" s="10">
        <f>IFERROR(VLOOKUP($B36,'[11]Trial Blc'!$B$4:V$379,M$2,FALSE),0)</f>
        <v>0</v>
      </c>
      <c r="N36" s="10">
        <f>IFERROR(VLOOKUP($B36,'[11]Trial Blc'!$B$4:W$379,N$2,FALSE),0)</f>
        <v>0</v>
      </c>
      <c r="O36" s="10">
        <f>IFERROR(VLOOKUP($B36,'[11]Trial Blc'!$B$4:X$379,O$2,FALSE),0)</f>
        <v>0</v>
      </c>
      <c r="P36" s="10">
        <f>IFERROR(VLOOKUP($B36,'[11]Trial Blc'!$B$4:Y$379,P$2,FALSE),0)</f>
        <v>0</v>
      </c>
      <c r="Q36" s="10">
        <f>IFERROR(VLOOKUP($B36,'[11]Trial Blc'!$B$4:Z$379,Q$2,FALSE),0)</f>
        <v>0</v>
      </c>
      <c r="R36" s="10">
        <f>IFERROR(VLOOKUP($B36,'[11]Trial Blc'!$B$4:AA$379,R$2,FALSE),0)</f>
        <v>0</v>
      </c>
      <c r="S36" s="10">
        <f>IFERROR(VLOOKUP($B36,'[11]Trial Blc'!$B$4:AB$379,S$2,FALSE),0)</f>
        <v>0</v>
      </c>
      <c r="T36" s="10">
        <f>AVERAGE(G36:S36)</f>
        <v>0</v>
      </c>
      <c r="U36" s="149">
        <v>1965</v>
      </c>
      <c r="V36" s="7" t="s">
        <v>90</v>
      </c>
      <c r="W36" s="10">
        <f>-IFERROR(VLOOKUP($U36,'[11]Trial Blc'!$B$4:AF$379,W$2,FALSE),0)</f>
        <v>0</v>
      </c>
      <c r="X36" s="10"/>
      <c r="Y36" s="10"/>
      <c r="Z36" s="10">
        <f>+W36+X36+Y36</f>
        <v>0</v>
      </c>
      <c r="AA36" s="10">
        <f>-IFERROR(VLOOKUP($U36,'[11]Trial Blc'!$B$4:AJ$379,AA$2,FALSE),0)</f>
        <v>0</v>
      </c>
      <c r="AB36" s="10">
        <f>-IFERROR(VLOOKUP($U36,'[11]Trial Blc'!$B$4:AK$379,AB$2,FALSE),0)</f>
        <v>0</v>
      </c>
      <c r="AC36" s="10">
        <f>-IFERROR(VLOOKUP($U36,'[11]Trial Blc'!$B$4:AL$379,AC$2,FALSE),0)</f>
        <v>0</v>
      </c>
      <c r="AD36" s="10">
        <f>-IFERROR(VLOOKUP($U36,'[11]Trial Blc'!$B$4:AM$379,AD$2,FALSE),0)</f>
        <v>0</v>
      </c>
      <c r="AE36" s="10">
        <f>-IFERROR(VLOOKUP($U36,'[11]Trial Blc'!$B$4:AN$379,AE$2,FALSE),0)</f>
        <v>0</v>
      </c>
      <c r="AF36" s="10">
        <f>-IFERROR(VLOOKUP($U36,'[11]Trial Blc'!$B$4:AO$379,AF$2,FALSE),0)</f>
        <v>0</v>
      </c>
      <c r="AG36" s="10">
        <f>-IFERROR(VLOOKUP($U36,'[11]Trial Blc'!$B$4:AP$379,AG$2,FALSE),0)</f>
        <v>0</v>
      </c>
      <c r="AH36" s="10">
        <f>-IFERROR(VLOOKUP($U36,'[11]Trial Blc'!$B$4:AQ$379,AH$2,FALSE),0)</f>
        <v>0</v>
      </c>
      <c r="AI36" s="10">
        <f>-IFERROR(VLOOKUP($U36,'[11]Trial Blc'!$B$4:AR$379,AI$2,FALSE),0)</f>
        <v>0</v>
      </c>
      <c r="AJ36" s="10">
        <f>-IFERROR(VLOOKUP($U36,'[11]Trial Blc'!$B$4:AS$379,AJ$2,FALSE),0)</f>
        <v>0</v>
      </c>
      <c r="AK36" s="10">
        <f>-IFERROR(VLOOKUP($U36,'[11]Trial Blc'!$B$4:AT$379,AK$2,FALSE),0)</f>
        <v>0</v>
      </c>
      <c r="AL36" s="10">
        <f>-IFERROR(VLOOKUP($U36,'[11]Trial Blc'!$B$4:AU$379,AL$2,FALSE),0)</f>
        <v>0</v>
      </c>
      <c r="AM36" s="7">
        <f t="shared" si="0"/>
        <v>0</v>
      </c>
    </row>
    <row r="37" spans="1:40" s="7" customFormat="1" ht="10.5" x14ac:dyDescent="0.25">
      <c r="A37" s="8" t="s">
        <v>91</v>
      </c>
      <c r="B37" s="145"/>
      <c r="C37" s="9"/>
      <c r="D37" s="10"/>
      <c r="E37" s="10"/>
      <c r="F37" s="9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46"/>
      <c r="V37" s="8" t="s">
        <v>91</v>
      </c>
      <c r="W37" s="10"/>
      <c r="X37" s="9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1"/>
      <c r="AN37" s="11"/>
    </row>
    <row r="38" spans="1:40" s="7" customFormat="1" x14ac:dyDescent="0.2">
      <c r="A38" s="7" t="s">
        <v>92</v>
      </c>
      <c r="B38" s="145">
        <v>1045</v>
      </c>
      <c r="C38" s="9" t="s">
        <v>93</v>
      </c>
      <c r="D38" s="10">
        <f>IFERROR(VLOOKUP($B38,'[11]Trial Blc'!$B$4:O$379,D$2,FALSE),0)</f>
        <v>736.64</v>
      </c>
      <c r="E38" s="10"/>
      <c r="F38" s="10"/>
      <c r="G38" s="10">
        <f>+D38+E38+F38</f>
        <v>736.64</v>
      </c>
      <c r="H38" s="10">
        <f>IFERROR(VLOOKUP($B38,'[11]Trial Blc'!$B$4:R$379,H$2,FALSE),0)</f>
        <v>736.29</v>
      </c>
      <c r="I38" s="10">
        <f>IFERROR(VLOOKUP($B38,'[11]Trial Blc'!$B$4:R$379,I$2,FALSE),0)</f>
        <v>728.86</v>
      </c>
      <c r="J38" s="10">
        <f>IFERROR(VLOOKUP($B38,'[11]Trial Blc'!$B$4:S$379,J$2,FALSE),0)</f>
        <v>727.6</v>
      </c>
      <c r="K38" s="10">
        <f>IFERROR(VLOOKUP($B38,'[11]Trial Blc'!$B$4:T$379,K$2,FALSE),0)</f>
        <v>729.67</v>
      </c>
      <c r="L38" s="10">
        <f>IFERROR(VLOOKUP($B38,'[11]Trial Blc'!$B$4:U$379,L$2,FALSE),0)</f>
        <v>728.75</v>
      </c>
      <c r="M38" s="10">
        <f>IFERROR(VLOOKUP($B38,'[11]Trial Blc'!$B$4:V$379,M$2,FALSE),0)</f>
        <v>728.85</v>
      </c>
      <c r="N38" s="10">
        <f>IFERROR(VLOOKUP($B38,'[11]Trial Blc'!$B$4:W$379,N$2,FALSE),0)</f>
        <v>727.86</v>
      </c>
      <c r="O38" s="10">
        <f>IFERROR(VLOOKUP($B38,'[11]Trial Blc'!$B$4:X$379,O$2,FALSE),0)</f>
        <v>726.82</v>
      </c>
      <c r="P38" s="10">
        <f>IFERROR(VLOOKUP($B38,'[11]Trial Blc'!$B$4:Y$379,P$2,FALSE),0)</f>
        <v>720.06</v>
      </c>
      <c r="Q38" s="10">
        <f>IFERROR(VLOOKUP($B38,'[11]Trial Blc'!$B$4:Z$379,Q$2,FALSE),0)</f>
        <v>719.89</v>
      </c>
      <c r="R38" s="10">
        <f>IFERROR(VLOOKUP($B38,'[11]Trial Blc'!$B$4:AA$379,R$2,FALSE),0)</f>
        <v>718.96</v>
      </c>
      <c r="S38" s="10">
        <f>IFERROR(VLOOKUP($B38,'[11]Trial Blc'!$B$4:AB$379,S$2,FALSE),0)</f>
        <v>718.29</v>
      </c>
      <c r="T38" s="10">
        <f>AVERAGE(G38:S38)</f>
        <v>726.81076923076932</v>
      </c>
      <c r="U38" s="149"/>
      <c r="W38" s="10"/>
      <c r="X38" s="9"/>
      <c r="Y38" s="10"/>
      <c r="Z38" s="10">
        <f>SUM(W38:Y38)</f>
        <v>0</v>
      </c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1"/>
      <c r="AN38" s="11"/>
    </row>
    <row r="39" spans="1:40" s="7" customFormat="1" x14ac:dyDescent="0.2">
      <c r="B39" s="155"/>
      <c r="C39" s="12"/>
      <c r="D39" s="10"/>
      <c r="E39" s="10"/>
      <c r="F39" s="9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49"/>
      <c r="W39" s="10"/>
      <c r="X39" s="9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1"/>
      <c r="AN39" s="11"/>
    </row>
    <row r="40" spans="1:40" s="7" customFormat="1" x14ac:dyDescent="0.2">
      <c r="A40" s="7" t="s">
        <v>94</v>
      </c>
      <c r="B40" s="145"/>
      <c r="C40" s="9"/>
      <c r="D40" s="10"/>
      <c r="E40" s="10"/>
      <c r="F40" s="9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49"/>
      <c r="W40" s="10"/>
      <c r="X40" s="9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1"/>
      <c r="AN40" s="11"/>
    </row>
    <row r="41" spans="1:40" s="7" customFormat="1" x14ac:dyDescent="0.2">
      <c r="B41" s="145">
        <v>1065</v>
      </c>
      <c r="C41" s="9" t="s">
        <v>95</v>
      </c>
      <c r="D41" s="10">
        <f>IFERROR(VLOOKUP($B41,'[11]Trial Blc'!$B$4:O$379,D$2,FALSE),0)</f>
        <v>0</v>
      </c>
      <c r="E41" s="10"/>
      <c r="F41" s="10"/>
      <c r="G41" s="10">
        <f>+D41+E41+F41</f>
        <v>0</v>
      </c>
      <c r="H41" s="10">
        <f>IFERROR(VLOOKUP($B41,'[11]Trial Blc'!$B$4:R$379,H$2,FALSE),0)</f>
        <v>0</v>
      </c>
      <c r="I41" s="10">
        <f>IFERROR(VLOOKUP($B41,'[11]Trial Blc'!$B$4:R$379,I$2,FALSE),0)</f>
        <v>0</v>
      </c>
      <c r="J41" s="10">
        <f>IFERROR(VLOOKUP($B41,'[11]Trial Blc'!$B$4:S$379,J$2,FALSE),0)</f>
        <v>0</v>
      </c>
      <c r="K41" s="10">
        <f>IFERROR(VLOOKUP($B41,'[11]Trial Blc'!$B$4:T$379,K$2,FALSE),0)</f>
        <v>0</v>
      </c>
      <c r="L41" s="10">
        <f>IFERROR(VLOOKUP($B41,'[11]Trial Blc'!$B$4:U$379,L$2,FALSE),0)</f>
        <v>0</v>
      </c>
      <c r="M41" s="10">
        <f>IFERROR(VLOOKUP($B41,'[11]Trial Blc'!$B$4:V$379,M$2,FALSE),0)</f>
        <v>0</v>
      </c>
      <c r="N41" s="10">
        <f>IFERROR(VLOOKUP($B41,'[11]Trial Blc'!$B$4:W$379,N$2,FALSE),0)</f>
        <v>0</v>
      </c>
      <c r="O41" s="10">
        <f>IFERROR(VLOOKUP($B41,'[11]Trial Blc'!$B$4:X$379,O$2,FALSE),0)</f>
        <v>0</v>
      </c>
      <c r="P41" s="10">
        <f>IFERROR(VLOOKUP($B41,'[11]Trial Blc'!$B$4:Y$379,P$2,FALSE),0)</f>
        <v>0</v>
      </c>
      <c r="Q41" s="10">
        <f>IFERROR(VLOOKUP($B41,'[11]Trial Blc'!$B$4:Z$379,Q$2,FALSE),0)</f>
        <v>0</v>
      </c>
      <c r="R41" s="10">
        <f>IFERROR(VLOOKUP($B41,'[11]Trial Blc'!$B$4:AA$379,R$2,FALSE),0)</f>
        <v>0</v>
      </c>
      <c r="S41" s="10">
        <f>IFERROR(VLOOKUP($B41,'[11]Trial Blc'!$B$4:AB$379,S$2,FALSE),0)</f>
        <v>0</v>
      </c>
      <c r="T41" s="10">
        <f>AVERAGE(G41:S41)</f>
        <v>0</v>
      </c>
      <c r="U41" s="149">
        <v>1860</v>
      </c>
      <c r="V41" s="7" t="s">
        <v>96</v>
      </c>
      <c r="W41" s="10">
        <f>-IFERROR(VLOOKUP($U41,'[11]Trial Blc'!$B$4:AF$379,W$2,FALSE),0)</f>
        <v>0</v>
      </c>
      <c r="X41" s="10"/>
      <c r="Y41" s="10"/>
      <c r="Z41" s="10">
        <f>+W41+X41+Y41</f>
        <v>0</v>
      </c>
      <c r="AA41" s="10">
        <f>-IFERROR(VLOOKUP($U41,'[11]Trial Blc'!$B$4:AJ$379,AA$2,FALSE),0)</f>
        <v>0</v>
      </c>
      <c r="AB41" s="10">
        <f>-IFERROR(VLOOKUP($U41,'[11]Trial Blc'!$B$4:AK$379,AB$2,FALSE),0)</f>
        <v>0</v>
      </c>
      <c r="AC41" s="10">
        <f>-IFERROR(VLOOKUP($U41,'[11]Trial Blc'!$B$4:AL$379,AC$2,FALSE),0)</f>
        <v>0</v>
      </c>
      <c r="AD41" s="10">
        <f>-IFERROR(VLOOKUP($U41,'[11]Trial Blc'!$B$4:AM$379,AD$2,FALSE),0)</f>
        <v>0</v>
      </c>
      <c r="AE41" s="10">
        <f>-IFERROR(VLOOKUP($U41,'[11]Trial Blc'!$B$4:AN$379,AE$2,FALSE),0)</f>
        <v>0</v>
      </c>
      <c r="AF41" s="10">
        <f>-IFERROR(VLOOKUP($U41,'[11]Trial Blc'!$B$4:AO$379,AF$2,FALSE),0)</f>
        <v>0</v>
      </c>
      <c r="AG41" s="10">
        <f>-IFERROR(VLOOKUP($U41,'[11]Trial Blc'!$B$4:AP$379,AG$2,FALSE),0)</f>
        <v>0</v>
      </c>
      <c r="AH41" s="10">
        <f>-IFERROR(VLOOKUP($U41,'[11]Trial Blc'!$B$4:AQ$379,AH$2,FALSE),0)</f>
        <v>0</v>
      </c>
      <c r="AI41" s="10">
        <f>-IFERROR(VLOOKUP($U41,'[11]Trial Blc'!$B$4:AR$379,AI$2,FALSE),0)</f>
        <v>0</v>
      </c>
      <c r="AJ41" s="10">
        <f>-IFERROR(VLOOKUP($U41,'[11]Trial Blc'!$B$4:AS$379,AJ$2,FALSE),0)</f>
        <v>0</v>
      </c>
      <c r="AK41" s="10">
        <f>-IFERROR(VLOOKUP($U41,'[11]Trial Blc'!$B$4:AT$379,AK$2,FALSE),0)</f>
        <v>0</v>
      </c>
      <c r="AL41" s="10">
        <f>-IFERROR(VLOOKUP($U41,'[11]Trial Blc'!$B$4:AU$379,AL$2,FALSE),0)</f>
        <v>0</v>
      </c>
      <c r="AM41" s="7">
        <f>AVERAGE(Z41:AL41)</f>
        <v>0</v>
      </c>
    </row>
    <row r="42" spans="1:40" s="7" customFormat="1" x14ac:dyDescent="0.2">
      <c r="A42" s="17" t="s">
        <v>94</v>
      </c>
      <c r="B42" s="145">
        <v>1175</v>
      </c>
      <c r="C42" s="9" t="s">
        <v>97</v>
      </c>
      <c r="D42" s="10">
        <f>IFERROR(VLOOKUP($B42,'[11]Trial Blc'!$B$4:O$379,D$2,FALSE),0)</f>
        <v>54404.91</v>
      </c>
      <c r="E42" s="10"/>
      <c r="F42" s="10"/>
      <c r="G42" s="10">
        <f>+D42+E42+F42</f>
        <v>54404.91</v>
      </c>
      <c r="H42" s="10">
        <f>IFERROR(VLOOKUP($B42,'[11]Trial Blc'!$B$4:R$379,H$2,FALSE),0)</f>
        <v>54368.03</v>
      </c>
      <c r="I42" s="10">
        <f>IFERROR(VLOOKUP($B42,'[11]Trial Blc'!$B$4:R$379,I$2,FALSE),0)</f>
        <v>54088.52</v>
      </c>
      <c r="J42" s="10">
        <f>IFERROR(VLOOKUP($B42,'[11]Trial Blc'!$B$4:S$379,J$2,FALSE),0)</f>
        <v>54015.94</v>
      </c>
      <c r="K42" s="10">
        <f>IFERROR(VLOOKUP($B42,'[11]Trial Blc'!$B$4:T$379,K$2,FALSE),0)</f>
        <v>54055.93</v>
      </c>
      <c r="L42" s="10">
        <f>IFERROR(VLOOKUP($B42,'[11]Trial Blc'!$B$4:U$379,L$2,FALSE),0)</f>
        <v>53980.92</v>
      </c>
      <c r="M42" s="10">
        <f>IFERROR(VLOOKUP($B42,'[11]Trial Blc'!$B$4:V$379,M$2,FALSE),0)</f>
        <v>54059.44</v>
      </c>
      <c r="N42" s="10">
        <f>IFERROR(VLOOKUP($B42,'[11]Trial Blc'!$B$4:W$379,N$2,FALSE),0)</f>
        <v>54216.81</v>
      </c>
      <c r="O42" s="10">
        <f>IFERROR(VLOOKUP($B42,'[11]Trial Blc'!$B$4:X$379,O$2,FALSE),0)</f>
        <v>54159.98</v>
      </c>
      <c r="P42" s="10">
        <f>IFERROR(VLOOKUP($B42,'[11]Trial Blc'!$B$4:Y$379,P$2,FALSE),0)</f>
        <v>53961.11</v>
      </c>
      <c r="Q42" s="10">
        <f>IFERROR(VLOOKUP($B42,'[11]Trial Blc'!$B$4:Z$379,Q$2,FALSE),0)</f>
        <v>53940.36</v>
      </c>
      <c r="R42" s="10">
        <f>IFERROR(VLOOKUP($B42,'[11]Trial Blc'!$B$4:AA$379,R$2,FALSE),0)</f>
        <v>54086.37</v>
      </c>
      <c r="S42" s="10">
        <f>IFERROR(VLOOKUP($B42,'[11]Trial Blc'!$B$4:AB$379,S$2,FALSE),0)</f>
        <v>54190.14</v>
      </c>
      <c r="T42" s="10">
        <f>AVERAGE(G42:S42)</f>
        <v>54117.573846153842</v>
      </c>
      <c r="U42" s="149">
        <v>1970</v>
      </c>
      <c r="V42" s="7" t="s">
        <v>98</v>
      </c>
      <c r="W42" s="10">
        <f>-IFERROR(VLOOKUP($U42,'[11]Trial Blc'!$B$4:AF$379,W$2,FALSE),0)</f>
        <v>22996.28</v>
      </c>
      <c r="X42" s="10"/>
      <c r="Y42" s="10"/>
      <c r="Z42" s="10">
        <f>+W42+X42+Y42</f>
        <v>22996.28</v>
      </c>
      <c r="AA42" s="10">
        <f>-IFERROR(VLOOKUP($U42,'[11]Trial Blc'!$B$4:AJ$379,AA$2,FALSE),0)</f>
        <v>23074.85</v>
      </c>
      <c r="AB42" s="10">
        <f>-IFERROR(VLOOKUP($U42,'[11]Trial Blc'!$B$4:AK$379,AB$2,FALSE),0)</f>
        <v>23031.58</v>
      </c>
      <c r="AC42" s="10">
        <f>-IFERROR(VLOOKUP($U42,'[11]Trial Blc'!$B$4:AL$379,AC$2,FALSE),0)</f>
        <v>23060.95</v>
      </c>
      <c r="AD42" s="10">
        <f>-IFERROR(VLOOKUP($U42,'[11]Trial Blc'!$B$4:AM$379,AD$2,FALSE),0)</f>
        <v>23177.35</v>
      </c>
      <c r="AE42" s="10">
        <f>-IFERROR(VLOOKUP($U42,'[11]Trial Blc'!$B$4:AN$379,AE$2,FALSE),0)</f>
        <v>23237.51</v>
      </c>
      <c r="AF42" s="10">
        <f>-IFERROR(VLOOKUP($U42,'[11]Trial Blc'!$B$4:AO$379,AF$2,FALSE),0)</f>
        <v>23322.720000000001</v>
      </c>
      <c r="AG42" s="10">
        <f>-IFERROR(VLOOKUP($U42,'[11]Trial Blc'!$B$4:AP$379,AG$2,FALSE),0)</f>
        <v>23393.7</v>
      </c>
      <c r="AH42" s="10">
        <f>-IFERROR(VLOOKUP($U42,'[11]Trial Blc'!$B$4:AQ$379,AH$2,FALSE),0)</f>
        <v>23452.92</v>
      </c>
      <c r="AI42" s="10">
        <f>-IFERROR(VLOOKUP($U42,'[11]Trial Blc'!$B$4:AR$379,AI$2,FALSE),0)</f>
        <v>23424.83</v>
      </c>
      <c r="AJ42" s="10">
        <f>-IFERROR(VLOOKUP($U42,'[11]Trial Blc'!$B$4:AS$379,AJ$2,FALSE),0)</f>
        <v>23508.880000000001</v>
      </c>
      <c r="AK42" s="10">
        <f>-IFERROR(VLOOKUP($U42,'[11]Trial Blc'!$B$4:AT$379,AK$2,FALSE),0)</f>
        <v>23568.639999999999</v>
      </c>
      <c r="AL42" s="10">
        <f>-IFERROR(VLOOKUP($U42,'[11]Trial Blc'!$B$4:AU$379,AL$2,FALSE),0)</f>
        <v>23645.49</v>
      </c>
      <c r="AM42" s="7">
        <f>AVERAGE(Z42:AL42)</f>
        <v>23299.669230769232</v>
      </c>
    </row>
    <row r="43" spans="1:40" s="8" customFormat="1" ht="10.5" x14ac:dyDescent="0.25">
      <c r="A43" s="152"/>
      <c r="B43" s="153"/>
      <c r="C43" s="18" t="s">
        <v>81</v>
      </c>
      <c r="D43" s="154">
        <f>SUM(D41:D42)</f>
        <v>54404.91</v>
      </c>
      <c r="E43" s="66"/>
      <c r="F43" s="154">
        <f>SUM(F41:F42)</f>
        <v>0</v>
      </c>
      <c r="G43" s="154">
        <f>SUM(G41:G42)</f>
        <v>54404.91</v>
      </c>
      <c r="H43" s="154">
        <f>SUM(H41:H42)</f>
        <v>54368.03</v>
      </c>
      <c r="I43" s="154">
        <f t="shared" ref="I43:S43" si="3">SUM(I41:I42)</f>
        <v>54088.52</v>
      </c>
      <c r="J43" s="154">
        <f t="shared" si="3"/>
        <v>54015.94</v>
      </c>
      <c r="K43" s="154">
        <f t="shared" si="3"/>
        <v>54055.93</v>
      </c>
      <c r="L43" s="154">
        <f t="shared" si="3"/>
        <v>53980.92</v>
      </c>
      <c r="M43" s="154">
        <f t="shared" si="3"/>
        <v>54059.44</v>
      </c>
      <c r="N43" s="154">
        <f t="shared" si="3"/>
        <v>54216.81</v>
      </c>
      <c r="O43" s="154">
        <f t="shared" si="3"/>
        <v>54159.98</v>
      </c>
      <c r="P43" s="154">
        <f t="shared" si="3"/>
        <v>53961.11</v>
      </c>
      <c r="Q43" s="154">
        <f t="shared" si="3"/>
        <v>53940.36</v>
      </c>
      <c r="R43" s="154">
        <f t="shared" si="3"/>
        <v>54086.37</v>
      </c>
      <c r="S43" s="154">
        <f t="shared" si="3"/>
        <v>54190.14</v>
      </c>
      <c r="T43" s="154">
        <f>AVERAGE(G43:S43)</f>
        <v>54117.573846153842</v>
      </c>
      <c r="U43" s="146"/>
      <c r="V43" s="20" t="s">
        <v>81</v>
      </c>
      <c r="W43" s="154">
        <f t="shared" ref="W43:AL43" si="4">SUM(W41:W42)</f>
        <v>22996.28</v>
      </c>
      <c r="X43" s="154">
        <f>SUM(X41:X42)</f>
        <v>0</v>
      </c>
      <c r="Y43" s="66"/>
      <c r="Z43" s="154">
        <f>SUM(Z41:Z42)</f>
        <v>22996.28</v>
      </c>
      <c r="AA43" s="154">
        <f t="shared" si="4"/>
        <v>23074.85</v>
      </c>
      <c r="AB43" s="154">
        <f t="shared" si="4"/>
        <v>23031.58</v>
      </c>
      <c r="AC43" s="154">
        <f t="shared" si="4"/>
        <v>23060.95</v>
      </c>
      <c r="AD43" s="154">
        <f t="shared" si="4"/>
        <v>23177.35</v>
      </c>
      <c r="AE43" s="154">
        <f t="shared" si="4"/>
        <v>23237.51</v>
      </c>
      <c r="AF43" s="154">
        <f t="shared" si="4"/>
        <v>23322.720000000001</v>
      </c>
      <c r="AG43" s="154">
        <f t="shared" si="4"/>
        <v>23393.7</v>
      </c>
      <c r="AH43" s="154">
        <f t="shared" si="4"/>
        <v>23452.92</v>
      </c>
      <c r="AI43" s="154">
        <f t="shared" si="4"/>
        <v>23424.83</v>
      </c>
      <c r="AJ43" s="154">
        <f t="shared" si="4"/>
        <v>23508.880000000001</v>
      </c>
      <c r="AK43" s="154">
        <f t="shared" si="4"/>
        <v>23568.639999999999</v>
      </c>
      <c r="AL43" s="154">
        <f t="shared" si="4"/>
        <v>23645.49</v>
      </c>
      <c r="AM43" s="8">
        <f>AVERAGE(Z43:AL43)</f>
        <v>23299.669230769232</v>
      </c>
    </row>
    <row r="44" spans="1:40" s="11" customFormat="1" ht="10.5" x14ac:dyDescent="0.25">
      <c r="A44" s="22"/>
      <c r="B44" s="155"/>
      <c r="C44" s="12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51"/>
      <c r="V44" s="24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</row>
    <row r="45" spans="1:40" s="7" customFormat="1" x14ac:dyDescent="0.2">
      <c r="A45" s="7" t="s">
        <v>99</v>
      </c>
      <c r="B45" s="145">
        <v>1180</v>
      </c>
      <c r="C45" s="9" t="s">
        <v>100</v>
      </c>
      <c r="D45" s="10">
        <f>IFERROR(VLOOKUP($B45,'[11]Trial Blc'!$B$4:O$379,D$2,FALSE),0)</f>
        <v>18177.509999999998</v>
      </c>
      <c r="E45" s="10"/>
      <c r="F45" s="10"/>
      <c r="G45" s="10">
        <f>+D45+E45+F45</f>
        <v>18177.509999999998</v>
      </c>
      <c r="H45" s="10">
        <f>IFERROR(VLOOKUP($B45,'[11]Trial Blc'!$B$4:R$379,H$2,FALSE),0)</f>
        <v>18201.400000000001</v>
      </c>
      <c r="I45" s="10">
        <f>IFERROR(VLOOKUP($B45,'[11]Trial Blc'!$B$4:R$379,I$2,FALSE),0)</f>
        <v>18095.37</v>
      </c>
      <c r="J45" s="10">
        <f>IFERROR(VLOOKUP($B45,'[11]Trial Blc'!$B$4:S$379,J$2,FALSE),0)</f>
        <v>18059.47</v>
      </c>
      <c r="K45" s="10">
        <f>IFERROR(VLOOKUP($B45,'[11]Trial Blc'!$B$4:T$379,K$2,FALSE),0)</f>
        <v>18085.900000000001</v>
      </c>
      <c r="L45" s="10">
        <f>IFERROR(VLOOKUP($B45,'[11]Trial Blc'!$B$4:U$379,L$2,FALSE),0)</f>
        <v>18174.89</v>
      </c>
      <c r="M45" s="10">
        <f>IFERROR(VLOOKUP($B45,'[11]Trial Blc'!$B$4:V$379,M$2,FALSE),0)</f>
        <v>18217.759999999998</v>
      </c>
      <c r="N45" s="10">
        <f>IFERROR(VLOOKUP($B45,'[11]Trial Blc'!$B$4:W$379,N$2,FALSE),0)</f>
        <v>18218.7</v>
      </c>
      <c r="O45" s="10">
        <f>IFERROR(VLOOKUP($B45,'[11]Trial Blc'!$B$4:X$379,O$2,FALSE),0)</f>
        <v>18192.5</v>
      </c>
      <c r="P45" s="10">
        <f>IFERROR(VLOOKUP($B45,'[11]Trial Blc'!$B$4:Y$379,P$2,FALSE),0)</f>
        <v>18068.11</v>
      </c>
      <c r="Q45" s="10">
        <f>IFERROR(VLOOKUP($B45,'[11]Trial Blc'!$B$4:Z$379,Q$2,FALSE),0)</f>
        <v>18081.66</v>
      </c>
      <c r="R45" s="10">
        <f>IFERROR(VLOOKUP($B45,'[11]Trial Blc'!$B$4:AA$379,R$2,FALSE),0)</f>
        <v>18062.12</v>
      </c>
      <c r="S45" s="10">
        <f>IFERROR(VLOOKUP($B45,'[11]Trial Blc'!$B$4:AB$379,S$2,FALSE),0)</f>
        <v>18118.79</v>
      </c>
      <c r="T45" s="10">
        <f>AVERAGE(G45:S45)</f>
        <v>18134.936923076923</v>
      </c>
      <c r="U45" s="149">
        <v>1975</v>
      </c>
      <c r="V45" s="7" t="s">
        <v>101</v>
      </c>
      <c r="W45" s="10">
        <f>-IFERROR(VLOOKUP($U45,'[11]Trial Blc'!$B$4:AF$379,W$2,FALSE),0)</f>
        <v>15703.98</v>
      </c>
      <c r="X45" s="10"/>
      <c r="Y45" s="10"/>
      <c r="Z45" s="10">
        <f>+W45+X45+Y45</f>
        <v>15703.98</v>
      </c>
      <c r="AA45" s="10">
        <f>-IFERROR(VLOOKUP($U45,'[11]Trial Blc'!$B$4:AJ$379,AA$2,FALSE),0)</f>
        <v>15751.02</v>
      </c>
      <c r="AB45" s="10">
        <f>-IFERROR(VLOOKUP($U45,'[11]Trial Blc'!$B$4:AK$379,AB$2,FALSE),0)</f>
        <v>15701.15</v>
      </c>
      <c r="AC45" s="10">
        <f>-IFERROR(VLOOKUP($U45,'[11]Trial Blc'!$B$4:AL$379,AC$2,FALSE),0)</f>
        <v>15717.37</v>
      </c>
      <c r="AD45" s="10">
        <f>-IFERROR(VLOOKUP($U45,'[11]Trial Blc'!$B$4:AM$379,AD$2,FALSE),0)</f>
        <v>15795.38</v>
      </c>
      <c r="AE45" s="10">
        <f>-IFERROR(VLOOKUP($U45,'[11]Trial Blc'!$B$4:AN$379,AE$2,FALSE),0)</f>
        <v>15830.35</v>
      </c>
      <c r="AF45" s="10">
        <f>-IFERROR(VLOOKUP($U45,'[11]Trial Blc'!$B$4:AO$379,AF$2,FALSE),0)</f>
        <v>15883.47</v>
      </c>
      <c r="AG45" s="10">
        <f>-IFERROR(VLOOKUP($U45,'[11]Trial Blc'!$B$4:AP$379,AG$2,FALSE),0)</f>
        <v>15924.16</v>
      </c>
      <c r="AH45" s="10">
        <f>-IFERROR(VLOOKUP($U45,'[11]Trial Blc'!$B$4:AQ$379,AH$2,FALSE),0)</f>
        <v>15958.13</v>
      </c>
      <c r="AI45" s="10">
        <f>-IFERROR(VLOOKUP($U45,'[11]Trial Blc'!$B$4:AR$379,AI$2,FALSE),0)</f>
        <v>15919.76</v>
      </c>
      <c r="AJ45" s="10">
        <f>-IFERROR(VLOOKUP($U45,'[11]Trial Blc'!$B$4:AS$379,AJ$2,FALSE),0)</f>
        <v>15971.02</v>
      </c>
      <c r="AK45" s="10">
        <f>-IFERROR(VLOOKUP($U45,'[11]Trial Blc'!$B$4:AT$379,AK$2,FALSE),0)</f>
        <v>16005.53</v>
      </c>
      <c r="AL45" s="10">
        <f>-IFERROR(VLOOKUP($U45,'[11]Trial Blc'!$B$4:AU$379,AL$2,FALSE),0)</f>
        <v>16050.85</v>
      </c>
      <c r="AM45" s="7">
        <f>AVERAGE(Z45:AL45)</f>
        <v>15862.474615384617</v>
      </c>
    </row>
    <row r="46" spans="1:40" s="7" customFormat="1" x14ac:dyDescent="0.2">
      <c r="B46" s="157"/>
      <c r="C46" s="25"/>
      <c r="D46" s="10"/>
      <c r="E46" s="10"/>
      <c r="F46" s="9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49"/>
      <c r="W46" s="10"/>
      <c r="X46" s="9"/>
      <c r="Y46" s="10"/>
      <c r="Z46" s="10">
        <f>+W46+X46</f>
        <v>0</v>
      </c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1"/>
      <c r="AN46" s="11"/>
    </row>
    <row r="47" spans="1:40" s="26" customFormat="1" x14ac:dyDescent="0.2">
      <c r="A47" s="26" t="s">
        <v>99</v>
      </c>
      <c r="B47" s="157">
        <v>1575</v>
      </c>
      <c r="C47" s="25" t="s">
        <v>475</v>
      </c>
      <c r="D47" s="10">
        <f>IFERROR(VLOOKUP($B47,'[11]Trial Blc'!$B$4:O$379,D$2,FALSE),0)</f>
        <v>0</v>
      </c>
      <c r="E47" s="10"/>
      <c r="F47" s="10"/>
      <c r="G47" s="10">
        <f>+D47+E47+F47</f>
        <v>0</v>
      </c>
      <c r="H47" s="10">
        <f>IFERROR(VLOOKUP($B47,'[11]Trial Blc'!$B$4:R$379,H$2,FALSE),0)</f>
        <v>0</v>
      </c>
      <c r="I47" s="10">
        <f>IFERROR(VLOOKUP($B47,'[11]Trial Blc'!$B$4:R$379,I$2,FALSE),0)</f>
        <v>0</v>
      </c>
      <c r="J47" s="10">
        <f>IFERROR(VLOOKUP($B47,'[11]Trial Blc'!$B$4:S$379,J$2,FALSE),0)</f>
        <v>0</v>
      </c>
      <c r="K47" s="10">
        <f>IFERROR(VLOOKUP($B47,'[11]Trial Blc'!$B$4:T$379,K$2,FALSE),0)</f>
        <v>0</v>
      </c>
      <c r="L47" s="10">
        <f>IFERROR(VLOOKUP($B47,'[11]Trial Blc'!$B$4:U$379,L$2,FALSE),0)</f>
        <v>0</v>
      </c>
      <c r="M47" s="10">
        <f>IFERROR(VLOOKUP($B47,'[11]Trial Blc'!$B$4:V$379,M$2,FALSE),0)</f>
        <v>0</v>
      </c>
      <c r="N47" s="10">
        <f>IFERROR(VLOOKUP($B47,'[11]Trial Blc'!$B$4:W$379,N$2,FALSE),0)</f>
        <v>0</v>
      </c>
      <c r="O47" s="10">
        <f>IFERROR(VLOOKUP($B47,'[11]Trial Blc'!$B$4:X$379,O$2,FALSE),0)</f>
        <v>0</v>
      </c>
      <c r="P47" s="10">
        <f>IFERROR(VLOOKUP($B47,'[11]Trial Blc'!$B$4:Y$379,P$2,FALSE),0)</f>
        <v>0</v>
      </c>
      <c r="Q47" s="10">
        <f>IFERROR(VLOOKUP($B47,'[11]Trial Blc'!$B$4:Z$379,Q$2,FALSE),0)</f>
        <v>0</v>
      </c>
      <c r="R47" s="10">
        <f>IFERROR(VLOOKUP($B47,'[11]Trial Blc'!$B$4:AA$379,R$2,FALSE),0)</f>
        <v>0</v>
      </c>
      <c r="S47" s="10">
        <f>IFERROR(VLOOKUP($B47,'[11]Trial Blc'!$B$4:AB$379,S$2,FALSE),0)</f>
        <v>0</v>
      </c>
      <c r="T47" s="10">
        <f>AVERAGE(G47:S47)</f>
        <v>0</v>
      </c>
      <c r="U47" s="158">
        <v>2315</v>
      </c>
      <c r="V47" s="26" t="s">
        <v>476</v>
      </c>
      <c r="W47" s="10">
        <f>-IFERROR(VLOOKUP($U47,'[11]Trial Blc'!$B$4:AF$379,W$2,FALSE),0)</f>
        <v>0</v>
      </c>
      <c r="X47" s="10"/>
      <c r="Y47" s="10"/>
      <c r="Z47" s="10">
        <f>+W47+X47+Y47</f>
        <v>0</v>
      </c>
      <c r="AA47" s="10">
        <f>-IFERROR(VLOOKUP($U47,'[11]Trial Blc'!$B$4:AJ$379,AA$2,FALSE),0)</f>
        <v>0</v>
      </c>
      <c r="AB47" s="10">
        <f>-IFERROR(VLOOKUP($U47,'[11]Trial Blc'!$B$4:AK$379,AB$2,FALSE),0)</f>
        <v>0</v>
      </c>
      <c r="AC47" s="10">
        <f>-IFERROR(VLOOKUP($U47,'[11]Trial Blc'!$B$4:AL$379,AC$2,FALSE),0)</f>
        <v>0</v>
      </c>
      <c r="AD47" s="10">
        <f>-IFERROR(VLOOKUP($U47,'[11]Trial Blc'!$B$4:AM$379,AD$2,FALSE),0)</f>
        <v>0</v>
      </c>
      <c r="AE47" s="10">
        <f>-IFERROR(VLOOKUP($U47,'[11]Trial Blc'!$B$4:AN$379,AE$2,FALSE),0)</f>
        <v>0</v>
      </c>
      <c r="AF47" s="10">
        <f>-IFERROR(VLOOKUP($U47,'[11]Trial Blc'!$B$4:AO$379,AF$2,FALSE),0)</f>
        <v>0</v>
      </c>
      <c r="AG47" s="10">
        <f>-IFERROR(VLOOKUP($U47,'[11]Trial Blc'!$B$4:AP$379,AG$2,FALSE),0)</f>
        <v>0</v>
      </c>
      <c r="AH47" s="10">
        <f>-IFERROR(VLOOKUP($U47,'[11]Trial Blc'!$B$4:AQ$379,AH$2,FALSE),0)</f>
        <v>0</v>
      </c>
      <c r="AI47" s="10">
        <f>-IFERROR(VLOOKUP($U47,'[11]Trial Blc'!$B$4:AR$379,AI$2,FALSE),0)</f>
        <v>0</v>
      </c>
      <c r="AJ47" s="10">
        <f>-IFERROR(VLOOKUP($U47,'[11]Trial Blc'!$B$4:AS$379,AJ$2,FALSE),0)</f>
        <v>0</v>
      </c>
      <c r="AK47" s="10">
        <f>-IFERROR(VLOOKUP($U47,'[11]Trial Blc'!$B$4:AT$379,AK$2,FALSE),0)</f>
        <v>0</v>
      </c>
      <c r="AL47" s="10">
        <f>-IFERROR(VLOOKUP($U47,'[11]Trial Blc'!$B$4:AU$379,AL$2,FALSE),0)</f>
        <v>0</v>
      </c>
      <c r="AM47" s="7">
        <f>AVERAGE(Z47:AL47)</f>
        <v>0</v>
      </c>
      <c r="AN47" s="11"/>
    </row>
    <row r="48" spans="1:40" s="26" customFormat="1" x14ac:dyDescent="0.2">
      <c r="B48" s="157">
        <v>1580</v>
      </c>
      <c r="C48" s="25" t="s">
        <v>477</v>
      </c>
      <c r="D48" s="10">
        <f>IFERROR(VLOOKUP($B48,'[11]Trial Blc'!$B$4:O$379,D$2,FALSE),0)</f>
        <v>9105.99</v>
      </c>
      <c r="E48" s="10"/>
      <c r="F48" s="10"/>
      <c r="G48" s="10">
        <f>+D48+E48+F48</f>
        <v>9105.99</v>
      </c>
      <c r="H48" s="10">
        <f>IFERROR(VLOOKUP($B48,'[11]Trial Blc'!$B$4:R$379,H$2,FALSE),0)</f>
        <v>9101.43</v>
      </c>
      <c r="I48" s="10">
        <f>IFERROR(VLOOKUP($B48,'[11]Trial Blc'!$B$4:R$379,I$2,FALSE),0)</f>
        <v>9015.42</v>
      </c>
      <c r="J48" s="10">
        <f>IFERROR(VLOOKUP($B48,'[11]Trial Blc'!$B$4:S$379,J$2,FALSE),0)</f>
        <v>8998.43</v>
      </c>
      <c r="K48" s="10">
        <f>IFERROR(VLOOKUP($B48,'[11]Trial Blc'!$B$4:T$379,K$2,FALSE),0)</f>
        <v>9021.51</v>
      </c>
      <c r="L48" s="10">
        <f>IFERROR(VLOOKUP($B48,'[11]Trial Blc'!$B$4:U$379,L$2,FALSE),0)</f>
        <v>9009.94</v>
      </c>
      <c r="M48" s="10">
        <f>IFERROR(VLOOKUP($B48,'[11]Trial Blc'!$B$4:V$379,M$2,FALSE),0)</f>
        <v>9010.4699999999993</v>
      </c>
      <c r="N48" s="10">
        <f>IFERROR(VLOOKUP($B48,'[11]Trial Blc'!$B$4:W$379,N$2,FALSE),0)</f>
        <v>9001.58</v>
      </c>
      <c r="O48" s="10">
        <f>IFERROR(VLOOKUP($B48,'[11]Trial Blc'!$B$4:X$379,O$2,FALSE),0)</f>
        <v>8988.69</v>
      </c>
      <c r="P48" s="10">
        <f>IFERROR(VLOOKUP($B48,'[11]Trial Blc'!$B$4:Y$379,P$2,FALSE),0)</f>
        <v>8910.76</v>
      </c>
      <c r="Q48" s="10">
        <f>IFERROR(VLOOKUP($B48,'[11]Trial Blc'!$B$4:Z$379,Q$2,FALSE),0)</f>
        <v>8908.4699999999993</v>
      </c>
      <c r="R48" s="10">
        <f>IFERROR(VLOOKUP($B48,'[11]Trial Blc'!$B$4:AA$379,R$2,FALSE),0)</f>
        <v>8896.73</v>
      </c>
      <c r="S48" s="10">
        <f>IFERROR(VLOOKUP($B48,'[11]Trial Blc'!$B$4:AB$379,S$2,FALSE),0)</f>
        <v>8888.82</v>
      </c>
      <c r="T48" s="10">
        <f>AVERAGE(G48:S48)</f>
        <v>8989.0953846153843</v>
      </c>
      <c r="U48" s="158">
        <v>2320</v>
      </c>
      <c r="V48" s="26" t="s">
        <v>478</v>
      </c>
      <c r="W48" s="10">
        <f>-IFERROR(VLOOKUP($U48,'[11]Trial Blc'!$B$4:AF$379,W$2,FALSE),0)</f>
        <v>9093.2099999999991</v>
      </c>
      <c r="X48" s="10"/>
      <c r="Y48" s="10"/>
      <c r="Z48" s="10">
        <f>+W48+X48+Y48</f>
        <v>9093.2099999999991</v>
      </c>
      <c r="AA48" s="10">
        <f>-IFERROR(VLOOKUP($U48,'[11]Trial Blc'!$B$4:AJ$379,AA$2,FALSE),0)</f>
        <v>9089.51</v>
      </c>
      <c r="AB48" s="10">
        <f>-IFERROR(VLOOKUP($U48,'[11]Trial Blc'!$B$4:AK$379,AB$2,FALSE),0)</f>
        <v>9004.4699999999993</v>
      </c>
      <c r="AC48" s="10">
        <f>-IFERROR(VLOOKUP($U48,'[11]Trial Blc'!$B$4:AL$379,AC$2,FALSE),0)</f>
        <v>8988.34</v>
      </c>
      <c r="AD48" s="10">
        <f>-IFERROR(VLOOKUP($U48,'[11]Trial Blc'!$B$4:AM$379,AD$2,FALSE),0)</f>
        <v>9012.24</v>
      </c>
      <c r="AE48" s="10">
        <f>-IFERROR(VLOOKUP($U48,'[11]Trial Blc'!$B$4:AN$379,AE$2,FALSE),0)</f>
        <v>9001.5300000000007</v>
      </c>
      <c r="AF48" s="10">
        <f>-IFERROR(VLOOKUP($U48,'[11]Trial Blc'!$B$4:AO$379,AF$2,FALSE),0)</f>
        <v>9002.9</v>
      </c>
      <c r="AG48" s="10">
        <f>-IFERROR(VLOOKUP($U48,'[11]Trial Blc'!$B$4:AP$379,AG$2,FALSE),0)</f>
        <v>8992.18</v>
      </c>
      <c r="AH48" s="10">
        <f>-IFERROR(VLOOKUP($U48,'[11]Trial Blc'!$B$4:AQ$379,AH$2,FALSE),0)</f>
        <v>8980.2000000000007</v>
      </c>
      <c r="AI48" s="10">
        <f>-IFERROR(VLOOKUP($U48,'[11]Trial Blc'!$B$4:AR$379,AI$2,FALSE),0)</f>
        <v>8903.23</v>
      </c>
      <c r="AJ48" s="10">
        <f>-IFERROR(VLOOKUP($U48,'[11]Trial Blc'!$B$4:AS$379,AJ$2,FALSE),0)</f>
        <v>8901.82</v>
      </c>
      <c r="AK48" s="10">
        <f>-IFERROR(VLOOKUP($U48,'[11]Trial Blc'!$B$4:AT$379,AK$2,FALSE),0)</f>
        <v>8890.9699999999993</v>
      </c>
      <c r="AL48" s="10">
        <f>-IFERROR(VLOOKUP($U48,'[11]Trial Blc'!$B$4:AU$379,AL$2,FALSE),0)</f>
        <v>8883.94</v>
      </c>
      <c r="AM48" s="7">
        <f>AVERAGE(Z48:AL48)</f>
        <v>8980.3492307692322</v>
      </c>
      <c r="AN48" s="7"/>
    </row>
    <row r="49" spans="1:40" s="26" customFormat="1" x14ac:dyDescent="0.2">
      <c r="B49" s="157">
        <v>1585</v>
      </c>
      <c r="C49" s="25" t="s">
        <v>479</v>
      </c>
      <c r="D49" s="10">
        <f>IFERROR(VLOOKUP($B49,'[11]Trial Blc'!$B$4:O$379,D$2,FALSE),0)</f>
        <v>39975.040000000001</v>
      </c>
      <c r="E49" s="10"/>
      <c r="F49" s="10"/>
      <c r="G49" s="10">
        <f>+D49+E49+F49</f>
        <v>39975.040000000001</v>
      </c>
      <c r="H49" s="10">
        <f>IFERROR(VLOOKUP($B49,'[11]Trial Blc'!$B$4:R$379,H$2,FALSE),0)</f>
        <v>39778.480000000003</v>
      </c>
      <c r="I49" s="10">
        <f>IFERROR(VLOOKUP($B49,'[11]Trial Blc'!$B$4:R$379,I$2,FALSE),0)</f>
        <v>39639.160000000003</v>
      </c>
      <c r="J49" s="10">
        <f>IFERROR(VLOOKUP($B49,'[11]Trial Blc'!$B$4:S$379,J$2,FALSE),0)</f>
        <v>39871.17</v>
      </c>
      <c r="K49" s="10">
        <f>IFERROR(VLOOKUP($B49,'[11]Trial Blc'!$B$4:T$379,K$2,FALSE),0)</f>
        <v>40120.519999999997</v>
      </c>
      <c r="L49" s="10">
        <f>IFERROR(VLOOKUP($B49,'[11]Trial Blc'!$B$4:U$379,L$2,FALSE),0)</f>
        <v>40148.589999999997</v>
      </c>
      <c r="M49" s="10">
        <f>IFERROR(VLOOKUP($B49,'[11]Trial Blc'!$B$4:V$379,M$2,FALSE),0)</f>
        <v>41240.269999999997</v>
      </c>
      <c r="N49" s="10">
        <f>IFERROR(VLOOKUP($B49,'[11]Trial Blc'!$B$4:W$379,N$2,FALSE),0)</f>
        <v>41765.69</v>
      </c>
      <c r="O49" s="10">
        <f>IFERROR(VLOOKUP($B49,'[11]Trial Blc'!$B$4:X$379,O$2,FALSE),0)</f>
        <v>42648.7</v>
      </c>
      <c r="P49" s="10">
        <f>IFERROR(VLOOKUP($B49,'[11]Trial Blc'!$B$4:Y$379,P$2,FALSE),0)</f>
        <v>42629.67</v>
      </c>
      <c r="Q49" s="10">
        <f>IFERROR(VLOOKUP($B49,'[11]Trial Blc'!$B$4:Z$379,Q$2,FALSE),0)</f>
        <v>42628.62</v>
      </c>
      <c r="R49" s="10">
        <f>IFERROR(VLOOKUP($B49,'[11]Trial Blc'!$B$4:AA$379,R$2,FALSE),0)</f>
        <v>42601.07</v>
      </c>
      <c r="S49" s="10">
        <f>IFERROR(VLOOKUP($B49,'[11]Trial Blc'!$B$4:AB$379,S$2,FALSE),0)</f>
        <v>43055.35</v>
      </c>
      <c r="T49" s="10">
        <f>AVERAGE(G49:S49)</f>
        <v>41238.640769230769</v>
      </c>
      <c r="U49" s="158">
        <v>2325</v>
      </c>
      <c r="V49" s="26" t="s">
        <v>480</v>
      </c>
      <c r="W49" s="10">
        <f>-IFERROR(VLOOKUP($U49,'[11]Trial Blc'!$B$4:AF$379,W$2,FALSE),0)</f>
        <v>29505.33</v>
      </c>
      <c r="X49" s="10"/>
      <c r="Y49" s="10"/>
      <c r="Z49" s="10">
        <f>+W49+X49+Y49</f>
        <v>29505.33</v>
      </c>
      <c r="AA49" s="10">
        <f>-IFERROR(VLOOKUP($U49,'[11]Trial Blc'!$B$4:AJ$379,AA$2,FALSE),0)</f>
        <v>29824.27</v>
      </c>
      <c r="AB49" s="10">
        <f>-IFERROR(VLOOKUP($U49,'[11]Trial Blc'!$B$4:AK$379,AB$2,FALSE),0)</f>
        <v>30008.14</v>
      </c>
      <c r="AC49" s="10">
        <f>-IFERROR(VLOOKUP($U49,'[11]Trial Blc'!$B$4:AL$379,AC$2,FALSE),0)</f>
        <v>30296.6</v>
      </c>
      <c r="AD49" s="10">
        <f>-IFERROR(VLOOKUP($U49,'[11]Trial Blc'!$B$4:AM$379,AD$2,FALSE),0)</f>
        <v>30671.33</v>
      </c>
      <c r="AE49" s="10">
        <f>-IFERROR(VLOOKUP($U49,'[11]Trial Blc'!$B$4:AN$379,AE$2,FALSE),0)</f>
        <v>30999.99</v>
      </c>
      <c r="AF49" s="10">
        <f>-IFERROR(VLOOKUP($U49,'[11]Trial Blc'!$B$4:AO$379,AF$2,FALSE),0)</f>
        <v>31391.73</v>
      </c>
      <c r="AG49" s="10">
        <f>-IFERROR(VLOOKUP($U49,'[11]Trial Blc'!$B$4:AP$379,AG$2,FALSE),0)</f>
        <v>31771.35</v>
      </c>
      <c r="AH49" s="10">
        <f>-IFERROR(VLOOKUP($U49,'[11]Trial Blc'!$B$4:AQ$379,AH$2,FALSE),0)</f>
        <v>32163.24</v>
      </c>
      <c r="AI49" s="10">
        <f>-IFERROR(VLOOKUP($U49,'[11]Trial Blc'!$B$4:AR$379,AI$2,FALSE),0)</f>
        <v>32421.439999999999</v>
      </c>
      <c r="AJ49" s="10">
        <f>-IFERROR(VLOOKUP($U49,'[11]Trial Blc'!$B$4:AS$379,AJ$2,FALSE),0)</f>
        <v>32847.839999999997</v>
      </c>
      <c r="AK49" s="10">
        <f>-IFERROR(VLOOKUP($U49,'[11]Trial Blc'!$B$4:AT$379,AK$2,FALSE),0)</f>
        <v>33240.5</v>
      </c>
      <c r="AL49" s="10">
        <f>-IFERROR(VLOOKUP($U49,'[11]Trial Blc'!$B$4:AU$379,AL$2,FALSE),0)</f>
        <v>33668.089999999997</v>
      </c>
      <c r="AM49" s="7">
        <f>AVERAGE(Z49:AL49)</f>
        <v>31446.911538461536</v>
      </c>
      <c r="AN49" s="7"/>
    </row>
    <row r="50" spans="1:40" s="26" customFormat="1" x14ac:dyDescent="0.2">
      <c r="B50" s="157">
        <v>1590</v>
      </c>
      <c r="C50" s="25" t="s">
        <v>481</v>
      </c>
      <c r="D50" s="10">
        <f>IFERROR(VLOOKUP($B50,'[11]Trial Blc'!$B$4:O$379,D$2,FALSE),0)</f>
        <v>194020.02</v>
      </c>
      <c r="E50" s="10"/>
      <c r="F50" s="10"/>
      <c r="G50" s="10">
        <f>+D50+E50+F50</f>
        <v>194020.02</v>
      </c>
      <c r="H50" s="10">
        <f>IFERROR(VLOOKUP($B50,'[11]Trial Blc'!$B$4:R$379,H$2,FALSE),0)</f>
        <v>193927.47</v>
      </c>
      <c r="I50" s="10">
        <f>IFERROR(VLOOKUP($B50,'[11]Trial Blc'!$B$4:R$379,I$2,FALSE),0)</f>
        <v>192106.35</v>
      </c>
      <c r="J50" s="10">
        <f>IFERROR(VLOOKUP($B50,'[11]Trial Blc'!$B$4:S$379,J$2,FALSE),0)</f>
        <v>191824.19</v>
      </c>
      <c r="K50" s="10">
        <f>IFERROR(VLOOKUP($B50,'[11]Trial Blc'!$B$4:T$379,K$2,FALSE),0)</f>
        <v>192364.9</v>
      </c>
      <c r="L50" s="10">
        <f>IFERROR(VLOOKUP($B50,'[11]Trial Blc'!$B$4:U$379,L$2,FALSE),0)</f>
        <v>192157.38</v>
      </c>
      <c r="M50" s="10">
        <f>IFERROR(VLOOKUP($B50,'[11]Trial Blc'!$B$4:V$379,M$2,FALSE),0)</f>
        <v>192184.91</v>
      </c>
      <c r="N50" s="10">
        <f>IFERROR(VLOOKUP($B50,'[11]Trial Blc'!$B$4:W$379,N$2,FALSE),0)</f>
        <v>191992.98</v>
      </c>
      <c r="O50" s="10">
        <f>IFERROR(VLOOKUP($B50,'[11]Trial Blc'!$B$4:X$379,O$2,FALSE),0)</f>
        <v>191776.64000000001</v>
      </c>
      <c r="P50" s="10">
        <f>IFERROR(VLOOKUP($B50,'[11]Trial Blc'!$B$4:Y$379,P$2,FALSE),0)</f>
        <v>190156.84</v>
      </c>
      <c r="Q50" s="10">
        <f>IFERROR(VLOOKUP($B50,'[11]Trial Blc'!$B$4:Z$379,Q$2,FALSE),0)</f>
        <v>190111.4</v>
      </c>
      <c r="R50" s="10">
        <f>IFERROR(VLOOKUP($B50,'[11]Trial Blc'!$B$4:AA$379,R$2,FALSE),0)</f>
        <v>189863.67999999999</v>
      </c>
      <c r="S50" s="10">
        <f>IFERROR(VLOOKUP($B50,'[11]Trial Blc'!$B$4:AB$379,S$2,FALSE),0)</f>
        <v>189688.38</v>
      </c>
      <c r="T50" s="10">
        <f>AVERAGE(G50:S50)</f>
        <v>191705.78</v>
      </c>
      <c r="U50" s="158">
        <v>2330</v>
      </c>
      <c r="V50" s="26" t="s">
        <v>482</v>
      </c>
      <c r="W50" s="10">
        <f>-IFERROR(VLOOKUP($U50,'[11]Trial Blc'!$B$4:AF$379,W$2,FALSE),0)</f>
        <v>157516.60999999999</v>
      </c>
      <c r="X50" s="10"/>
      <c r="Y50" s="10"/>
      <c r="Z50" s="10">
        <f>+W50+X50+Y50</f>
        <v>157516.60999999999</v>
      </c>
      <c r="AA50" s="10">
        <f>-IFERROR(VLOOKUP($U50,'[11]Trial Blc'!$B$4:AJ$379,AA$2,FALSE),0)</f>
        <v>159443.75</v>
      </c>
      <c r="AB50" s="10">
        <f>-IFERROR(VLOOKUP($U50,'[11]Trial Blc'!$B$4:AK$379,AB$2,FALSE),0)</f>
        <v>159827.62</v>
      </c>
      <c r="AC50" s="10">
        <f>-IFERROR(VLOOKUP($U50,'[11]Trial Blc'!$B$4:AL$379,AC$2,FALSE),0)</f>
        <v>161531.09</v>
      </c>
      <c r="AD50" s="10">
        <f>-IFERROR(VLOOKUP($U50,'[11]Trial Blc'!$B$4:AM$379,AD$2,FALSE),0)</f>
        <v>164265.74</v>
      </c>
      <c r="AE50" s="10">
        <f>-IFERROR(VLOOKUP($U50,'[11]Trial Blc'!$B$4:AN$379,AE$2,FALSE),0)</f>
        <v>166066.32999999999</v>
      </c>
      <c r="AF50" s="10">
        <f>-IFERROR(VLOOKUP($U50,'[11]Trial Blc'!$B$4:AO$379,AF$2,FALSE),0)</f>
        <v>167916.19</v>
      </c>
      <c r="AG50" s="10">
        <f>-IFERROR(VLOOKUP($U50,'[11]Trial Blc'!$B$4:AP$379,AG$2,FALSE),0)</f>
        <v>169714.44</v>
      </c>
      <c r="AH50" s="10">
        <f>-IFERROR(VLOOKUP($U50,'[11]Trial Blc'!$B$4:AQ$379,AH$2,FALSE),0)</f>
        <v>171531.56</v>
      </c>
      <c r="AI50" s="10">
        <f>-IFERROR(VLOOKUP($U50,'[11]Trial Blc'!$B$4:AR$379,AI$2,FALSE),0)</f>
        <v>171958.94</v>
      </c>
      <c r="AJ50" s="10">
        <f>-IFERROR(VLOOKUP($U50,'[11]Trial Blc'!$B$4:AS$379,AJ$2,FALSE),0)</f>
        <v>173929.51</v>
      </c>
      <c r="AK50" s="10">
        <f>-IFERROR(VLOOKUP($U50,'[11]Trial Blc'!$B$4:AT$379,AK$2,FALSE),0)</f>
        <v>175711.93</v>
      </c>
      <c r="AL50" s="10">
        <f>-IFERROR(VLOOKUP($U50,'[11]Trial Blc'!$B$4:AU$379,AL$2,FALSE),0)</f>
        <v>177442.68</v>
      </c>
      <c r="AM50" s="7">
        <f>AVERAGE(Z50:AL50)</f>
        <v>167450.4915384615</v>
      </c>
      <c r="AN50" s="7"/>
    </row>
    <row r="51" spans="1:40" s="26" customFormat="1" x14ac:dyDescent="0.2">
      <c r="B51" s="157">
        <v>1595</v>
      </c>
      <c r="C51" s="25" t="s">
        <v>483</v>
      </c>
      <c r="D51" s="10">
        <f>IFERROR(VLOOKUP($B51,'[11]Trial Blc'!$B$4:O$379,D$2,FALSE),0)</f>
        <v>4958.7</v>
      </c>
      <c r="E51" s="10"/>
      <c r="F51" s="10"/>
      <c r="G51" s="10">
        <f>+D51+E51+F51</f>
        <v>4958.7</v>
      </c>
      <c r="H51" s="10">
        <f>IFERROR(VLOOKUP($B51,'[11]Trial Blc'!$B$4:R$379,H$2,FALSE),0)</f>
        <v>4956.1400000000003</v>
      </c>
      <c r="I51" s="10">
        <f>IFERROR(VLOOKUP($B51,'[11]Trial Blc'!$B$4:R$379,I$2,FALSE),0)</f>
        <v>4911.26</v>
      </c>
      <c r="J51" s="10">
        <f>IFERROR(VLOOKUP($B51,'[11]Trial Blc'!$B$4:S$379,J$2,FALSE),0)</f>
        <v>4901.53</v>
      </c>
      <c r="K51" s="10">
        <f>IFERROR(VLOOKUP($B51,'[11]Trial Blc'!$B$4:T$379,K$2,FALSE),0)</f>
        <v>4913.25</v>
      </c>
      <c r="L51" s="10">
        <f>IFERROR(VLOOKUP($B51,'[11]Trial Blc'!$B$4:U$379,L$2,FALSE),0)</f>
        <v>4906.8900000000003</v>
      </c>
      <c r="M51" s="10">
        <f>IFERROR(VLOOKUP($B51,'[11]Trial Blc'!$B$4:V$379,M$2,FALSE),0)</f>
        <v>4906.97</v>
      </c>
      <c r="N51" s="10">
        <f>IFERROR(VLOOKUP($B51,'[11]Trial Blc'!$B$4:W$379,N$2,FALSE),0)</f>
        <v>4900.83</v>
      </c>
      <c r="O51" s="10">
        <f>IFERROR(VLOOKUP($B51,'[11]Trial Blc'!$B$4:X$379,O$2,FALSE),0)</f>
        <v>4893.8100000000004</v>
      </c>
      <c r="P51" s="10">
        <f>IFERROR(VLOOKUP($B51,'[11]Trial Blc'!$B$4:Y$379,P$2,FALSE),0)</f>
        <v>4853.2700000000004</v>
      </c>
      <c r="Q51" s="10">
        <f>IFERROR(VLOOKUP($B51,'[11]Trial Blc'!$B$4:Z$379,Q$2,FALSE),0)</f>
        <v>4851.97</v>
      </c>
      <c r="R51" s="10">
        <f>IFERROR(VLOOKUP($B51,'[11]Trial Blc'!$B$4:AA$379,R$2,FALSE),0)</f>
        <v>4845.53</v>
      </c>
      <c r="S51" s="10">
        <f>IFERROR(VLOOKUP($B51,'[11]Trial Blc'!$B$4:AB$379,S$2,FALSE),0)</f>
        <v>4841.33</v>
      </c>
      <c r="T51" s="10">
        <f>AVERAGE(G51:S51)</f>
        <v>4895.498461538461</v>
      </c>
      <c r="U51" s="158">
        <v>2335</v>
      </c>
      <c r="V51" s="26" t="s">
        <v>484</v>
      </c>
      <c r="W51" s="10">
        <f>-IFERROR(VLOOKUP($U51,'[11]Trial Blc'!$B$4:AF$379,W$2,FALSE),0)</f>
        <v>4958.7</v>
      </c>
      <c r="X51" s="10"/>
      <c r="Y51" s="10"/>
      <c r="Z51" s="10">
        <f>+W51+X51+Y51</f>
        <v>4958.7</v>
      </c>
      <c r="AA51" s="10">
        <f>-IFERROR(VLOOKUP($U51,'[11]Trial Blc'!$B$4:AJ$379,AA$2,FALSE),0)</f>
        <v>4956.1400000000003</v>
      </c>
      <c r="AB51" s="10">
        <f>-IFERROR(VLOOKUP($U51,'[11]Trial Blc'!$B$4:AK$379,AB$2,FALSE),0)</f>
        <v>4911.26</v>
      </c>
      <c r="AC51" s="10">
        <f>-IFERROR(VLOOKUP($U51,'[11]Trial Blc'!$B$4:AL$379,AC$2,FALSE),0)</f>
        <v>4901.53</v>
      </c>
      <c r="AD51" s="10">
        <f>-IFERROR(VLOOKUP($U51,'[11]Trial Blc'!$B$4:AM$379,AD$2,FALSE),0)</f>
        <v>4913.25</v>
      </c>
      <c r="AE51" s="10">
        <f>-IFERROR(VLOOKUP($U51,'[11]Trial Blc'!$B$4:AN$379,AE$2,FALSE),0)</f>
        <v>4906.8900000000003</v>
      </c>
      <c r="AF51" s="10">
        <f>-IFERROR(VLOOKUP($U51,'[11]Trial Blc'!$B$4:AO$379,AF$2,FALSE),0)</f>
        <v>4906.97</v>
      </c>
      <c r="AG51" s="10">
        <f>-IFERROR(VLOOKUP($U51,'[11]Trial Blc'!$B$4:AP$379,AG$2,FALSE),0)</f>
        <v>4900.83</v>
      </c>
      <c r="AH51" s="10">
        <f>-IFERROR(VLOOKUP($U51,'[11]Trial Blc'!$B$4:AQ$379,AH$2,FALSE),0)</f>
        <v>4893.8100000000004</v>
      </c>
      <c r="AI51" s="10">
        <f>-IFERROR(VLOOKUP($U51,'[11]Trial Blc'!$B$4:AR$379,AI$2,FALSE),0)</f>
        <v>4853.2700000000004</v>
      </c>
      <c r="AJ51" s="10">
        <f>-IFERROR(VLOOKUP($U51,'[11]Trial Blc'!$B$4:AS$379,AJ$2,FALSE),0)</f>
        <v>4851.97</v>
      </c>
      <c r="AK51" s="10">
        <f>-IFERROR(VLOOKUP($U51,'[11]Trial Blc'!$B$4:AT$379,AK$2,FALSE),0)</f>
        <v>4845.53</v>
      </c>
      <c r="AL51" s="10">
        <f>-IFERROR(VLOOKUP($U51,'[11]Trial Blc'!$B$4:AU$379,AL$2,FALSE),0)</f>
        <v>4841.33</v>
      </c>
      <c r="AM51" s="7">
        <f>AVERAGE(Z51:AL51)</f>
        <v>4895.498461538461</v>
      </c>
      <c r="AN51" s="7"/>
    </row>
    <row r="52" spans="1:40" s="159" customFormat="1" ht="10.5" x14ac:dyDescent="0.25">
      <c r="B52" s="153"/>
      <c r="C52" s="18" t="s">
        <v>81</v>
      </c>
      <c r="D52" s="154">
        <f>SUM(D45:D51)</f>
        <v>266237.26</v>
      </c>
      <c r="E52" s="160">
        <f t="shared" ref="E52:T52" si="5">SUM(E45:E51)</f>
        <v>0</v>
      </c>
      <c r="F52" s="160">
        <f t="shared" si="5"/>
        <v>0</v>
      </c>
      <c r="G52" s="160">
        <f t="shared" si="5"/>
        <v>266237.26</v>
      </c>
      <c r="H52" s="160">
        <f t="shared" si="5"/>
        <v>265964.92</v>
      </c>
      <c r="I52" s="160">
        <f t="shared" si="5"/>
        <v>263767.56</v>
      </c>
      <c r="J52" s="160">
        <f t="shared" si="5"/>
        <v>263654.79000000004</v>
      </c>
      <c r="K52" s="160">
        <f t="shared" si="5"/>
        <v>264506.07999999996</v>
      </c>
      <c r="L52" s="160">
        <f t="shared" si="5"/>
        <v>264397.69</v>
      </c>
      <c r="M52" s="160">
        <f t="shared" si="5"/>
        <v>265560.38</v>
      </c>
      <c r="N52" s="160">
        <f t="shared" si="5"/>
        <v>265879.78000000003</v>
      </c>
      <c r="O52" s="160">
        <f t="shared" si="5"/>
        <v>266500.34000000003</v>
      </c>
      <c r="P52" s="160">
        <f t="shared" si="5"/>
        <v>264618.65000000002</v>
      </c>
      <c r="Q52" s="160">
        <f t="shared" si="5"/>
        <v>264582.12</v>
      </c>
      <c r="R52" s="160">
        <f t="shared" si="5"/>
        <v>264269.13</v>
      </c>
      <c r="S52" s="160">
        <f t="shared" si="5"/>
        <v>264592.67</v>
      </c>
      <c r="T52" s="160">
        <f t="shared" si="5"/>
        <v>264963.95153846155</v>
      </c>
      <c r="U52" s="146"/>
      <c r="V52" s="20" t="s">
        <v>81</v>
      </c>
      <c r="W52" s="154">
        <f>SUM(W45:W51)</f>
        <v>216777.83000000002</v>
      </c>
      <c r="X52" s="160">
        <f>SUM(X47:X51)</f>
        <v>0</v>
      </c>
      <c r="Y52" s="160"/>
      <c r="Z52" s="160">
        <f t="shared" ref="Z52:AM52" si="6">SUM(Z45:Z51)</f>
        <v>216777.83000000002</v>
      </c>
      <c r="AA52" s="160">
        <f t="shared" si="6"/>
        <v>219064.69</v>
      </c>
      <c r="AB52" s="160">
        <f t="shared" si="6"/>
        <v>219452.64</v>
      </c>
      <c r="AC52" s="160">
        <f t="shared" si="6"/>
        <v>221434.93</v>
      </c>
      <c r="AD52" s="160">
        <f t="shared" si="6"/>
        <v>224657.94</v>
      </c>
      <c r="AE52" s="160">
        <f t="shared" si="6"/>
        <v>226805.09</v>
      </c>
      <c r="AF52" s="160">
        <f t="shared" si="6"/>
        <v>229101.26</v>
      </c>
      <c r="AG52" s="160">
        <f t="shared" si="6"/>
        <v>231302.96</v>
      </c>
      <c r="AH52" s="160">
        <f t="shared" si="6"/>
        <v>233526.94</v>
      </c>
      <c r="AI52" s="160">
        <f t="shared" si="6"/>
        <v>234056.63999999998</v>
      </c>
      <c r="AJ52" s="160">
        <f t="shared" si="6"/>
        <v>236502.16</v>
      </c>
      <c r="AK52" s="160">
        <f t="shared" si="6"/>
        <v>238694.46</v>
      </c>
      <c r="AL52" s="160">
        <f t="shared" si="6"/>
        <v>240886.88999999998</v>
      </c>
      <c r="AM52" s="160">
        <f t="shared" si="6"/>
        <v>228635.72538461536</v>
      </c>
      <c r="AN52" s="8"/>
    </row>
    <row r="53" spans="1:40" s="26" customFormat="1" x14ac:dyDescent="0.2">
      <c r="A53" s="26" t="s">
        <v>102</v>
      </c>
      <c r="B53" s="157">
        <v>1555</v>
      </c>
      <c r="C53" s="25" t="s">
        <v>103</v>
      </c>
      <c r="D53" s="10">
        <f>IFERROR(VLOOKUP($B53,'[11]Trial Blc'!$B$4:O$379,D$2,FALSE),0)</f>
        <v>94936.14</v>
      </c>
      <c r="E53" s="10"/>
      <c r="F53" s="10"/>
      <c r="G53" s="10">
        <f>+D53+E53+F53</f>
        <v>94936.14</v>
      </c>
      <c r="H53" s="10">
        <f>IFERROR(VLOOKUP($B53,'[11]Trial Blc'!$B$4:R$379,H$2,FALSE),0)</f>
        <v>94861.73</v>
      </c>
      <c r="I53" s="10">
        <f>IFERROR(VLOOKUP($B53,'[11]Trial Blc'!$B$4:R$379,I$2,FALSE),0)</f>
        <v>94715.39</v>
      </c>
      <c r="J53" s="10">
        <f>IFERROR(VLOOKUP($B53,'[11]Trial Blc'!$B$4:S$379,J$2,FALSE),0)</f>
        <v>100733.57</v>
      </c>
      <c r="K53" s="10">
        <f>IFERROR(VLOOKUP($B53,'[11]Trial Blc'!$B$4:T$379,K$2,FALSE),0)</f>
        <v>99743.63</v>
      </c>
      <c r="L53" s="10">
        <f>IFERROR(VLOOKUP($B53,'[11]Trial Blc'!$B$4:U$379,L$2,FALSE),0)</f>
        <v>99589.49</v>
      </c>
      <c r="M53" s="10">
        <f>IFERROR(VLOOKUP($B53,'[11]Trial Blc'!$B$4:V$379,M$2,FALSE),0)</f>
        <v>99774.07</v>
      </c>
      <c r="N53" s="10">
        <f>IFERROR(VLOOKUP($B53,'[11]Trial Blc'!$B$4:W$379,N$2,FALSE),0)</f>
        <v>97012.800000000003</v>
      </c>
      <c r="O53" s="10">
        <f>IFERROR(VLOOKUP($B53,'[11]Trial Blc'!$B$4:X$379,O$2,FALSE),0)</f>
        <v>96691.93</v>
      </c>
      <c r="P53" s="10">
        <f>IFERROR(VLOOKUP($B53,'[11]Trial Blc'!$B$4:Y$379,P$2,FALSE),0)</f>
        <v>97864.34</v>
      </c>
      <c r="Q53" s="10">
        <f>IFERROR(VLOOKUP($B53,'[11]Trial Blc'!$B$4:Z$379,Q$2,FALSE),0)</f>
        <v>97819.08</v>
      </c>
      <c r="R53" s="10">
        <f>IFERROR(VLOOKUP($B53,'[11]Trial Blc'!$B$4:AA$379,R$2,FALSE),0)</f>
        <v>97688.74</v>
      </c>
      <c r="S53" s="10">
        <f>IFERROR(VLOOKUP($B53,'[11]Trial Blc'!$B$4:AB$379,S$2,FALSE),0)</f>
        <v>97646.06</v>
      </c>
      <c r="T53" s="10">
        <f>AVERAGE(G53:S53)</f>
        <v>97621.305384615378</v>
      </c>
      <c r="U53" s="158">
        <v>2300</v>
      </c>
      <c r="V53" s="26" t="s">
        <v>104</v>
      </c>
      <c r="W53" s="10">
        <f>-IFERROR(VLOOKUP($U53,'[11]Trial Blc'!$B$4:AF$379,W$2,FALSE),0)</f>
        <v>76343.009999999995</v>
      </c>
      <c r="X53" s="10"/>
      <c r="Y53" s="10"/>
      <c r="Z53" s="10">
        <f>+W53+X53+Y53</f>
        <v>76343.009999999995</v>
      </c>
      <c r="AA53" s="10">
        <f>-IFERROR(VLOOKUP($U53,'[11]Trial Blc'!$B$4:AJ$379,AA$2,FALSE),0)</f>
        <v>77324.27</v>
      </c>
      <c r="AB53" s="10">
        <f>-IFERROR(VLOOKUP($U53,'[11]Trial Blc'!$B$4:AK$379,AB$2,FALSE),0)</f>
        <v>77736.929999999993</v>
      </c>
      <c r="AC53" s="10">
        <f>-IFERROR(VLOOKUP($U53,'[11]Trial Blc'!$B$4:AL$379,AC$2,FALSE),0)</f>
        <v>81049.27</v>
      </c>
      <c r="AD53" s="10">
        <f>-IFERROR(VLOOKUP($U53,'[11]Trial Blc'!$B$4:AM$379,AD$2,FALSE),0)</f>
        <v>80719.039999999994</v>
      </c>
      <c r="AE53" s="10">
        <f>-IFERROR(VLOOKUP($U53,'[11]Trial Blc'!$B$4:AN$379,AE$2,FALSE),0)</f>
        <v>81249.02</v>
      </c>
      <c r="AF53" s="10">
        <f>-IFERROR(VLOOKUP($U53,'[11]Trial Blc'!$B$4:AO$379,AF$2,FALSE),0)</f>
        <v>81837.06</v>
      </c>
      <c r="AG53" s="10">
        <f>-IFERROR(VLOOKUP($U53,'[11]Trial Blc'!$B$4:AP$379,AG$2,FALSE),0)</f>
        <v>73544.509999999995</v>
      </c>
      <c r="AH53" s="10">
        <f>-IFERROR(VLOOKUP($U53,'[11]Trial Blc'!$B$4:AQ$379,AH$2,FALSE),0)</f>
        <v>74098.009999999995</v>
      </c>
      <c r="AI53" s="10">
        <f>-IFERROR(VLOOKUP($U53,'[11]Trial Blc'!$B$4:AR$379,AI$2,FALSE),0)</f>
        <v>74753</v>
      </c>
      <c r="AJ53" s="10">
        <f>-IFERROR(VLOOKUP($U53,'[11]Trial Blc'!$B$4:AS$379,AJ$2,FALSE),0)</f>
        <v>75482.27</v>
      </c>
      <c r="AK53" s="10">
        <f>-IFERROR(VLOOKUP($U53,'[11]Trial Blc'!$B$4:AT$379,AK$2,FALSE),0)</f>
        <v>76065.119999999995</v>
      </c>
      <c r="AL53" s="10">
        <f>-IFERROR(VLOOKUP($U53,'[11]Trial Blc'!$B$4:AU$379,AL$2,FALSE),0)</f>
        <v>76837.42</v>
      </c>
      <c r="AM53" s="7">
        <f>AVERAGE(Z53:AL53)</f>
        <v>77464.533076923079</v>
      </c>
      <c r="AN53" s="7"/>
    </row>
    <row r="54" spans="1:40" s="7" customFormat="1" x14ac:dyDescent="0.2">
      <c r="A54" s="7" t="s">
        <v>106</v>
      </c>
      <c r="B54" s="145">
        <v>1190</v>
      </c>
      <c r="C54" s="9" t="s">
        <v>107</v>
      </c>
      <c r="D54" s="10">
        <f>IFERROR(VLOOKUP($B54,'[11]Trial Blc'!$B$4:O$379,D$2,FALSE),0)</f>
        <v>7320.76</v>
      </c>
      <c r="E54" s="10"/>
      <c r="F54" s="10"/>
      <c r="G54" s="10">
        <f>+D54+E54+F54</f>
        <v>7320.76</v>
      </c>
      <c r="H54" s="10">
        <f>IFERROR(VLOOKUP($B54,'[11]Trial Blc'!$B$4:R$379,H$2,FALSE),0)</f>
        <v>7314.76</v>
      </c>
      <c r="I54" s="10">
        <f>IFERROR(VLOOKUP($B54,'[11]Trial Blc'!$B$4:R$379,I$2,FALSE),0)</f>
        <v>7302.27</v>
      </c>
      <c r="J54" s="10">
        <f>IFERROR(VLOOKUP($B54,'[11]Trial Blc'!$B$4:S$379,J$2,FALSE),0)</f>
        <v>7274.68</v>
      </c>
      <c r="K54" s="10">
        <f>IFERROR(VLOOKUP($B54,'[11]Trial Blc'!$B$4:T$379,K$2,FALSE),0)</f>
        <v>7268.96</v>
      </c>
      <c r="L54" s="10">
        <f>IFERROR(VLOOKUP($B54,'[11]Trial Blc'!$B$4:U$379,L$2,FALSE),0)</f>
        <v>7257.69</v>
      </c>
      <c r="M54" s="10">
        <f>IFERROR(VLOOKUP($B54,'[11]Trial Blc'!$B$4:V$379,M$2,FALSE),0)</f>
        <v>7252.04</v>
      </c>
      <c r="N54" s="10">
        <f>IFERROR(VLOOKUP($B54,'[11]Trial Blc'!$B$4:W$379,N$2,FALSE),0)</f>
        <v>7248.1</v>
      </c>
      <c r="O54" s="10">
        <f>IFERROR(VLOOKUP($B54,'[11]Trial Blc'!$B$4:X$379,O$2,FALSE),0)</f>
        <v>7237.59</v>
      </c>
      <c r="P54" s="10">
        <f>IFERROR(VLOOKUP($B54,'[11]Trial Blc'!$B$4:Y$379,P$2,FALSE),0)</f>
        <v>7229.75</v>
      </c>
      <c r="Q54" s="10">
        <f>IFERROR(VLOOKUP($B54,'[11]Trial Blc'!$B$4:Z$379,Q$2,FALSE),0)</f>
        <v>7226.22</v>
      </c>
      <c r="R54" s="10">
        <f>IFERROR(VLOOKUP($B54,'[11]Trial Blc'!$B$4:AA$379,R$2,FALSE),0)</f>
        <v>7215.35</v>
      </c>
      <c r="S54" s="10">
        <f>IFERROR(VLOOKUP($B54,'[11]Trial Blc'!$B$4:AB$379,S$2,FALSE),0)</f>
        <v>7212.12</v>
      </c>
      <c r="T54" s="10">
        <f>AVERAGE(G54:S54)</f>
        <v>7258.4838461538466</v>
      </c>
      <c r="U54" s="149">
        <v>1985</v>
      </c>
      <c r="V54" s="7" t="s">
        <v>108</v>
      </c>
      <c r="W54" s="10">
        <f>-IFERROR(VLOOKUP($U54,'[11]Trial Blc'!$B$4:AF$379,W$2,FALSE),0)</f>
        <v>7849.67</v>
      </c>
      <c r="X54" s="10"/>
      <c r="Y54" s="10"/>
      <c r="Z54" s="10">
        <f>+W54+X54+Y54</f>
        <v>7849.67</v>
      </c>
      <c r="AA54" s="10">
        <f>-IFERROR(VLOOKUP($U54,'[11]Trial Blc'!$B$4:AJ$379,AA$2,FALSE),0)</f>
        <v>7880.48</v>
      </c>
      <c r="AB54" s="10">
        <f>-IFERROR(VLOOKUP($U54,'[11]Trial Blc'!$B$4:AK$379,AB$2,FALSE),0)</f>
        <v>7904.4</v>
      </c>
      <c r="AC54" s="10">
        <f>-IFERROR(VLOOKUP($U54,'[11]Trial Blc'!$B$4:AL$379,AC$2,FALSE),0)</f>
        <v>7911.54</v>
      </c>
      <c r="AD54" s="10">
        <f>-IFERROR(VLOOKUP($U54,'[11]Trial Blc'!$B$4:AM$379,AD$2,FALSE),0)</f>
        <v>7942.46</v>
      </c>
      <c r="AE54" s="10">
        <f>-IFERROR(VLOOKUP($U54,'[11]Trial Blc'!$B$4:AN$379,AE$2,FALSE),0)</f>
        <v>7967.29</v>
      </c>
      <c r="AF54" s="10">
        <f>-IFERROR(VLOOKUP($U54,'[11]Trial Blc'!$B$4:AO$379,AF$2,FALSE),0)</f>
        <v>7998.2</v>
      </c>
      <c r="AG54" s="10">
        <f>-IFERROR(VLOOKUP($U54,'[11]Trial Blc'!$B$4:AP$379,AG$2,FALSE),0)</f>
        <v>8031</v>
      </c>
      <c r="AH54" s="10">
        <f>-IFERROR(VLOOKUP($U54,'[11]Trial Blc'!$B$4:AQ$379,AH$2,FALSE),0)</f>
        <v>8056.42</v>
      </c>
      <c r="AI54" s="10">
        <f>-IFERROR(VLOOKUP($U54,'[11]Trial Blc'!$B$4:AR$379,AI$2,FALSE),0)</f>
        <v>8084.93</v>
      </c>
      <c r="AJ54" s="10">
        <f>-IFERROR(VLOOKUP($U54,'[11]Trial Blc'!$B$4:AS$379,AJ$2,FALSE),0)</f>
        <v>8117.98</v>
      </c>
      <c r="AK54" s="10">
        <f>-IFERROR(VLOOKUP($U54,'[11]Trial Blc'!$B$4:AT$379,AK$2,FALSE),0)</f>
        <v>8142.72</v>
      </c>
      <c r="AL54" s="10">
        <f>-IFERROR(VLOOKUP($U54,'[11]Trial Blc'!$B$4:AU$379,AL$2,FALSE),0)</f>
        <v>8176.02</v>
      </c>
      <c r="AM54" s="7">
        <f>AVERAGE(Z54:AL54)</f>
        <v>8004.8546153846164</v>
      </c>
    </row>
    <row r="55" spans="1:40" s="11" customFormat="1" x14ac:dyDescent="0.2">
      <c r="B55" s="155"/>
      <c r="C55" s="12"/>
      <c r="D55" s="10"/>
      <c r="E55" s="10"/>
      <c r="F55" s="12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50"/>
      <c r="W55" s="10"/>
      <c r="X55" s="12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</row>
    <row r="56" spans="1:40" s="7" customFormat="1" ht="10.5" customHeight="1" x14ac:dyDescent="0.2">
      <c r="A56" s="7" t="s">
        <v>109</v>
      </c>
      <c r="B56" s="145">
        <v>1195</v>
      </c>
      <c r="C56" s="9" t="s">
        <v>110</v>
      </c>
      <c r="D56" s="10">
        <f>IFERROR(VLOOKUP($B56,'[11]Trial Blc'!$B$4:O$379,D$2,FALSE),0)</f>
        <v>0</v>
      </c>
      <c r="E56" s="10"/>
      <c r="F56" s="10"/>
      <c r="G56" s="10">
        <f t="shared" ref="G56:G62" si="7">+D56+E56+F56</f>
        <v>0</v>
      </c>
      <c r="H56" s="10">
        <f>IFERROR(VLOOKUP($B56,'[11]Trial Blc'!$B$4:R$379,H$2,FALSE),0)</f>
        <v>0</v>
      </c>
      <c r="I56" s="10">
        <f>IFERROR(VLOOKUP($B56,'[11]Trial Blc'!$B$4:R$379,I$2,FALSE),0)</f>
        <v>0</v>
      </c>
      <c r="J56" s="10">
        <f>IFERROR(VLOOKUP($B56,'[11]Trial Blc'!$B$4:S$379,J$2,FALSE),0)</f>
        <v>0</v>
      </c>
      <c r="K56" s="10">
        <f>IFERROR(VLOOKUP($B56,'[11]Trial Blc'!$B$4:T$379,K$2,FALSE),0)</f>
        <v>0</v>
      </c>
      <c r="L56" s="10">
        <f>IFERROR(VLOOKUP($B56,'[11]Trial Blc'!$B$4:U$379,L$2,FALSE),0)</f>
        <v>0</v>
      </c>
      <c r="M56" s="10">
        <f>IFERROR(VLOOKUP($B56,'[11]Trial Blc'!$B$4:V$379,M$2,FALSE),0)</f>
        <v>0</v>
      </c>
      <c r="N56" s="10">
        <f>IFERROR(VLOOKUP($B56,'[11]Trial Blc'!$B$4:W$379,N$2,FALSE),0)</f>
        <v>0</v>
      </c>
      <c r="O56" s="10">
        <f>IFERROR(VLOOKUP($B56,'[11]Trial Blc'!$B$4:X$379,O$2,FALSE),0)</f>
        <v>0</v>
      </c>
      <c r="P56" s="10">
        <f>IFERROR(VLOOKUP($B56,'[11]Trial Blc'!$B$4:Y$379,P$2,FALSE),0)</f>
        <v>0</v>
      </c>
      <c r="Q56" s="10">
        <f>IFERROR(VLOOKUP($B56,'[11]Trial Blc'!$B$4:Z$379,Q$2,FALSE),0)</f>
        <v>0</v>
      </c>
      <c r="R56" s="10">
        <f>IFERROR(VLOOKUP($B56,'[11]Trial Blc'!$B$4:AA$379,R$2,FALSE),0)</f>
        <v>0</v>
      </c>
      <c r="S56" s="10">
        <f>IFERROR(VLOOKUP($B56,'[11]Trial Blc'!$B$4:AB$379,S$2,FALSE),0)</f>
        <v>0</v>
      </c>
      <c r="T56" s="10">
        <f t="shared" ref="T56:T62" si="8">AVERAGE(G56:S56)</f>
        <v>0</v>
      </c>
      <c r="U56" s="150">
        <v>1990</v>
      </c>
      <c r="V56" s="11" t="s">
        <v>111</v>
      </c>
      <c r="W56" s="10">
        <f>-IFERROR(VLOOKUP($U56,'[11]Trial Blc'!$B$4:AF$379,W$2,FALSE),0)</f>
        <v>0</v>
      </c>
      <c r="X56" s="10"/>
      <c r="Y56" s="10"/>
      <c r="Z56" s="10">
        <f>+W56+X56+Y56</f>
        <v>0</v>
      </c>
      <c r="AA56" s="10">
        <f>-IFERROR(VLOOKUP($U56,'[11]Trial Blc'!$B$4:AJ$379,AA$2,FALSE),0)</f>
        <v>0</v>
      </c>
      <c r="AB56" s="10">
        <f>-IFERROR(VLOOKUP($U56,'[11]Trial Blc'!$B$4:AK$379,AB$2,FALSE),0)</f>
        <v>0</v>
      </c>
      <c r="AC56" s="10">
        <f>-IFERROR(VLOOKUP($U56,'[11]Trial Blc'!$B$4:AL$379,AC$2,FALSE),0)</f>
        <v>0</v>
      </c>
      <c r="AD56" s="10">
        <f>-IFERROR(VLOOKUP($U56,'[11]Trial Blc'!$B$4:AM$379,AD$2,FALSE),0)</f>
        <v>0</v>
      </c>
      <c r="AE56" s="10">
        <f>-IFERROR(VLOOKUP($U56,'[11]Trial Blc'!$B$4:AN$379,AE$2,FALSE),0)</f>
        <v>0</v>
      </c>
      <c r="AF56" s="10">
        <f>-IFERROR(VLOOKUP($U56,'[11]Trial Blc'!$B$4:AO$379,AF$2,FALSE),0)</f>
        <v>0</v>
      </c>
      <c r="AG56" s="10">
        <f>-IFERROR(VLOOKUP($U56,'[11]Trial Blc'!$B$4:AP$379,AG$2,FALSE),0)</f>
        <v>0</v>
      </c>
      <c r="AH56" s="10">
        <f>-IFERROR(VLOOKUP($U56,'[11]Trial Blc'!$B$4:AQ$379,AH$2,FALSE),0)</f>
        <v>0</v>
      </c>
      <c r="AI56" s="10">
        <f>-IFERROR(VLOOKUP($U56,'[11]Trial Blc'!$B$4:AR$379,AI$2,FALSE),0)</f>
        <v>0</v>
      </c>
      <c r="AJ56" s="10">
        <f>-IFERROR(VLOOKUP($U56,'[11]Trial Blc'!$B$4:AS$379,AJ$2,FALSE),0)</f>
        <v>0</v>
      </c>
      <c r="AK56" s="10">
        <f>-IFERROR(VLOOKUP($U56,'[11]Trial Blc'!$B$4:AT$379,AK$2,FALSE),0)</f>
        <v>0</v>
      </c>
      <c r="AL56" s="10">
        <f>-IFERROR(VLOOKUP($U56,'[11]Trial Blc'!$B$4:AU$379,AL$2,FALSE),0)</f>
        <v>0</v>
      </c>
      <c r="AM56" s="7">
        <f>AVERAGE(Z56:AL56)</f>
        <v>0</v>
      </c>
    </row>
    <row r="57" spans="1:40" s="7" customFormat="1" x14ac:dyDescent="0.2">
      <c r="A57" s="7" t="s">
        <v>112</v>
      </c>
      <c r="B57" s="145">
        <v>1200</v>
      </c>
      <c r="C57" s="9" t="s">
        <v>113</v>
      </c>
      <c r="D57" s="10">
        <f>IFERROR(VLOOKUP($B57,'[11]Trial Blc'!$B$4:O$379,D$2,FALSE),0)</f>
        <v>0</v>
      </c>
      <c r="E57" s="10"/>
      <c r="F57" s="10"/>
      <c r="G57" s="10">
        <f t="shared" si="7"/>
        <v>0</v>
      </c>
      <c r="H57" s="10">
        <f>IFERROR(VLOOKUP($B57,'[11]Trial Blc'!$B$4:R$379,H$2,FALSE),0)</f>
        <v>0</v>
      </c>
      <c r="I57" s="10">
        <f>IFERROR(VLOOKUP($B57,'[11]Trial Blc'!$B$4:R$379,I$2,FALSE),0)</f>
        <v>0</v>
      </c>
      <c r="J57" s="10">
        <f>IFERROR(VLOOKUP($B57,'[11]Trial Blc'!$B$4:S$379,J$2,FALSE),0)</f>
        <v>0</v>
      </c>
      <c r="K57" s="10">
        <f>IFERROR(VLOOKUP($B57,'[11]Trial Blc'!$B$4:T$379,K$2,FALSE),0)</f>
        <v>0</v>
      </c>
      <c r="L57" s="10">
        <f>IFERROR(VLOOKUP($B57,'[11]Trial Blc'!$B$4:U$379,L$2,FALSE),0)</f>
        <v>0</v>
      </c>
      <c r="M57" s="10">
        <f>IFERROR(VLOOKUP($B57,'[11]Trial Blc'!$B$4:V$379,M$2,FALSE),0)</f>
        <v>0</v>
      </c>
      <c r="N57" s="10">
        <f>IFERROR(VLOOKUP($B57,'[11]Trial Blc'!$B$4:W$379,N$2,FALSE),0)</f>
        <v>0</v>
      </c>
      <c r="O57" s="10">
        <f>IFERROR(VLOOKUP($B57,'[11]Trial Blc'!$B$4:X$379,O$2,FALSE),0)</f>
        <v>0</v>
      </c>
      <c r="P57" s="10">
        <f>IFERROR(VLOOKUP($B57,'[11]Trial Blc'!$B$4:Y$379,P$2,FALSE),0)</f>
        <v>0</v>
      </c>
      <c r="Q57" s="10">
        <f>IFERROR(VLOOKUP($B57,'[11]Trial Blc'!$B$4:Z$379,Q$2,FALSE),0)</f>
        <v>0</v>
      </c>
      <c r="R57" s="10">
        <f>IFERROR(VLOOKUP($B57,'[11]Trial Blc'!$B$4:AA$379,R$2,FALSE),0)</f>
        <v>0</v>
      </c>
      <c r="S57" s="10">
        <f>IFERROR(VLOOKUP($B57,'[11]Trial Blc'!$B$4:AB$379,S$2,FALSE),0)</f>
        <v>0</v>
      </c>
      <c r="T57" s="10">
        <f t="shared" si="8"/>
        <v>0</v>
      </c>
      <c r="U57" s="150">
        <v>1995</v>
      </c>
      <c r="V57" s="11" t="s">
        <v>114</v>
      </c>
      <c r="W57" s="10">
        <f>-IFERROR(VLOOKUP($U57,'[11]Trial Blc'!$B$4:AF$379,W$2,FALSE),0)</f>
        <v>0</v>
      </c>
      <c r="X57" s="10"/>
      <c r="Y57" s="10"/>
      <c r="Z57" s="10">
        <f>+W57+X57+Y57</f>
        <v>0</v>
      </c>
      <c r="AA57" s="10">
        <f>-IFERROR(VLOOKUP($U57,'[11]Trial Blc'!$B$4:AJ$379,AA$2,FALSE),0)</f>
        <v>0</v>
      </c>
      <c r="AB57" s="10">
        <f>-IFERROR(VLOOKUP($U57,'[11]Trial Blc'!$B$4:AK$379,AB$2,FALSE),0)</f>
        <v>0</v>
      </c>
      <c r="AC57" s="10">
        <f>-IFERROR(VLOOKUP($U57,'[11]Trial Blc'!$B$4:AL$379,AC$2,FALSE),0)</f>
        <v>0</v>
      </c>
      <c r="AD57" s="10">
        <f>-IFERROR(VLOOKUP($U57,'[11]Trial Blc'!$B$4:AM$379,AD$2,FALSE),0)</f>
        <v>0</v>
      </c>
      <c r="AE57" s="10">
        <f>-IFERROR(VLOOKUP($U57,'[11]Trial Blc'!$B$4:AN$379,AE$2,FALSE),0)</f>
        <v>0</v>
      </c>
      <c r="AF57" s="10">
        <f>-IFERROR(VLOOKUP($U57,'[11]Trial Blc'!$B$4:AO$379,AF$2,FALSE),0)</f>
        <v>0</v>
      </c>
      <c r="AG57" s="10">
        <f>-IFERROR(VLOOKUP($U57,'[11]Trial Blc'!$B$4:AP$379,AG$2,FALSE),0)</f>
        <v>0</v>
      </c>
      <c r="AH57" s="10">
        <f>-IFERROR(VLOOKUP($U57,'[11]Trial Blc'!$B$4:AQ$379,AH$2,FALSE),0)</f>
        <v>0</v>
      </c>
      <c r="AI57" s="10">
        <f>-IFERROR(VLOOKUP($U57,'[11]Trial Blc'!$B$4:AR$379,AI$2,FALSE),0)</f>
        <v>0</v>
      </c>
      <c r="AJ57" s="10">
        <f>-IFERROR(VLOOKUP($U57,'[11]Trial Blc'!$B$4:AS$379,AJ$2,FALSE),0)</f>
        <v>0</v>
      </c>
      <c r="AK57" s="10">
        <f>-IFERROR(VLOOKUP($U57,'[11]Trial Blc'!$B$4:AT$379,AK$2,FALSE),0)</f>
        <v>0</v>
      </c>
      <c r="AL57" s="10">
        <f>-IFERROR(VLOOKUP($U57,'[11]Trial Blc'!$B$4:AU$379,AL$2,FALSE),0)</f>
        <v>0</v>
      </c>
      <c r="AM57" s="7">
        <f>AVERAGE(Z57:AL57)</f>
        <v>0</v>
      </c>
    </row>
    <row r="58" spans="1:40" s="7" customFormat="1" x14ac:dyDescent="0.2">
      <c r="A58" s="7" t="s">
        <v>115</v>
      </c>
      <c r="B58" s="145">
        <v>1205</v>
      </c>
      <c r="C58" s="9" t="s">
        <v>116</v>
      </c>
      <c r="D58" s="10">
        <f>IFERROR(VLOOKUP($B58,'[11]Trial Blc'!$B$4:O$379,D$2,FALSE),0)</f>
        <v>2751.15</v>
      </c>
      <c r="E58" s="10"/>
      <c r="F58" s="10"/>
      <c r="G58" s="10">
        <f t="shared" si="7"/>
        <v>2751.15</v>
      </c>
      <c r="H58" s="10">
        <f>IFERROR(VLOOKUP($B58,'[11]Trial Blc'!$B$4:R$379,H$2,FALSE),0)</f>
        <v>2749.84</v>
      </c>
      <c r="I58" s="10">
        <f>IFERROR(VLOOKUP($B58,'[11]Trial Blc'!$B$4:R$379,I$2,FALSE),0)</f>
        <v>2722.09</v>
      </c>
      <c r="J58" s="10">
        <f>IFERROR(VLOOKUP($B58,'[11]Trial Blc'!$B$4:S$379,J$2,FALSE),0)</f>
        <v>2717.4</v>
      </c>
      <c r="K58" s="10">
        <f>IFERROR(VLOOKUP($B58,'[11]Trial Blc'!$B$4:T$379,K$2,FALSE),0)</f>
        <v>2725.12</v>
      </c>
      <c r="L58" s="10">
        <f>IFERROR(VLOOKUP($B58,'[11]Trial Blc'!$B$4:U$379,L$2,FALSE),0)</f>
        <v>2721.69</v>
      </c>
      <c r="M58" s="10">
        <f>IFERROR(VLOOKUP($B58,'[11]Trial Blc'!$B$4:V$379,M$2,FALSE),0)</f>
        <v>2722.04</v>
      </c>
      <c r="N58" s="10">
        <f>IFERROR(VLOOKUP($B58,'[11]Trial Blc'!$B$4:W$379,N$2,FALSE),0)</f>
        <v>2718.36</v>
      </c>
      <c r="O58" s="10">
        <f>IFERROR(VLOOKUP($B58,'[11]Trial Blc'!$B$4:X$379,O$2,FALSE),0)</f>
        <v>2714.47</v>
      </c>
      <c r="P58" s="10">
        <f>IFERROR(VLOOKUP($B58,'[11]Trial Blc'!$B$4:Y$379,P$2,FALSE),0)</f>
        <v>2689.23</v>
      </c>
      <c r="Q58" s="10">
        <f>IFERROR(VLOOKUP($B58,'[11]Trial Blc'!$B$4:Z$379,Q$2,FALSE),0)</f>
        <v>2688.59</v>
      </c>
      <c r="R58" s="10">
        <f>IFERROR(VLOOKUP($B58,'[11]Trial Blc'!$B$4:AA$379,R$2,FALSE),0)</f>
        <v>2685.09</v>
      </c>
      <c r="S58" s="10">
        <f>IFERROR(VLOOKUP($B58,'[11]Trial Blc'!$B$4:AB$379,S$2,FALSE),0)</f>
        <v>2682.61</v>
      </c>
      <c r="T58" s="10">
        <f t="shared" si="8"/>
        <v>2714.436923076923</v>
      </c>
      <c r="U58" s="149">
        <v>2000</v>
      </c>
      <c r="V58" s="7" t="s">
        <v>117</v>
      </c>
      <c r="W58" s="10">
        <f>-IFERROR(VLOOKUP($U58,'[11]Trial Blc'!$B$4:AF$379,W$2,FALSE),0)</f>
        <v>1333.13</v>
      </c>
      <c r="X58" s="10"/>
      <c r="Y58" s="10"/>
      <c r="Z58" s="10">
        <f>+W58+X58+Y58</f>
        <v>1333.13</v>
      </c>
      <c r="AA58" s="10">
        <f>-IFERROR(VLOOKUP($U58,'[11]Trial Blc'!$B$4:AJ$379,AA$2,FALSE),0)</f>
        <v>1355.41</v>
      </c>
      <c r="AB58" s="10">
        <f>-IFERROR(VLOOKUP($U58,'[11]Trial Blc'!$B$4:AK$379,AB$2,FALSE),0)</f>
        <v>1364.42</v>
      </c>
      <c r="AC58" s="10">
        <f>-IFERROR(VLOOKUP($U58,'[11]Trial Blc'!$B$4:AL$379,AC$2,FALSE),0)</f>
        <v>1384.71</v>
      </c>
      <c r="AD58" s="10">
        <f>-IFERROR(VLOOKUP($U58,'[11]Trial Blc'!$B$4:AM$379,AD$2,FALSE),0)</f>
        <v>1411.35</v>
      </c>
      <c r="AE58" s="10">
        <f>-IFERROR(VLOOKUP($U58,'[11]Trial Blc'!$B$4:AN$379,AE$2,FALSE),0)</f>
        <v>1432.26</v>
      </c>
      <c r="AF58" s="10">
        <f>-IFERROR(VLOOKUP($U58,'[11]Trial Blc'!$B$4:AO$379,AF$2,FALSE),0)</f>
        <v>1455.12</v>
      </c>
      <c r="AG58" s="10">
        <f>-IFERROR(VLOOKUP($U58,'[11]Trial Blc'!$B$4:AP$379,AG$2,FALSE),0)</f>
        <v>1475.81</v>
      </c>
      <c r="AH58" s="10">
        <f>-IFERROR(VLOOKUP($U58,'[11]Trial Blc'!$B$4:AQ$379,AH$2,FALSE),0)</f>
        <v>1496.32</v>
      </c>
      <c r="AI58" s="10">
        <f>-IFERROR(VLOOKUP($U58,'[11]Trial Blc'!$B$4:AR$379,AI$2,FALSE),0)</f>
        <v>1504.82</v>
      </c>
      <c r="AJ58" s="10">
        <f>-IFERROR(VLOOKUP($U58,'[11]Trial Blc'!$B$4:AS$379,AJ$2,FALSE),0)</f>
        <v>1526.86</v>
      </c>
      <c r="AK58" s="10">
        <f>-IFERROR(VLOOKUP($U58,'[11]Trial Blc'!$B$4:AT$379,AK$2,FALSE),0)</f>
        <v>1547.25</v>
      </c>
      <c r="AL58" s="10">
        <f>-IFERROR(VLOOKUP($U58,'[11]Trial Blc'!$B$4:AU$379,AL$2,FALSE),0)</f>
        <v>1568.17</v>
      </c>
      <c r="AM58" s="7">
        <f>AVERAGE(Z58:AL58)</f>
        <v>1450.4330769230767</v>
      </c>
    </row>
    <row r="59" spans="1:40" s="11" customFormat="1" x14ac:dyDescent="0.2">
      <c r="A59" s="11" t="s">
        <v>118</v>
      </c>
      <c r="B59" s="155">
        <v>1210</v>
      </c>
      <c r="C59" s="12" t="s">
        <v>119</v>
      </c>
      <c r="D59" s="10">
        <f>IFERROR(VLOOKUP($B59,'[11]Trial Blc'!$B$4:O$379,D$2,FALSE),0)</f>
        <v>0</v>
      </c>
      <c r="E59" s="10"/>
      <c r="F59" s="10"/>
      <c r="G59" s="10">
        <f t="shared" si="7"/>
        <v>0</v>
      </c>
      <c r="H59" s="10">
        <f>IFERROR(VLOOKUP($B59,'[11]Trial Blc'!$B$4:R$379,H$2,FALSE),0)</f>
        <v>0</v>
      </c>
      <c r="I59" s="10">
        <f>IFERROR(VLOOKUP($B59,'[11]Trial Blc'!$B$4:R$379,I$2,FALSE),0)</f>
        <v>0</v>
      </c>
      <c r="J59" s="10">
        <f>IFERROR(VLOOKUP($B59,'[11]Trial Blc'!$B$4:S$379,J$2,FALSE),0)</f>
        <v>0</v>
      </c>
      <c r="K59" s="10">
        <f>IFERROR(VLOOKUP($B59,'[11]Trial Blc'!$B$4:T$379,K$2,FALSE),0)</f>
        <v>0</v>
      </c>
      <c r="L59" s="10">
        <f>IFERROR(VLOOKUP($B59,'[11]Trial Blc'!$B$4:U$379,L$2,FALSE),0)</f>
        <v>0</v>
      </c>
      <c r="M59" s="10">
        <f>IFERROR(VLOOKUP($B59,'[11]Trial Blc'!$B$4:V$379,M$2,FALSE),0)</f>
        <v>0</v>
      </c>
      <c r="N59" s="10">
        <f>IFERROR(VLOOKUP($B59,'[11]Trial Blc'!$B$4:W$379,N$2,FALSE),0)</f>
        <v>0</v>
      </c>
      <c r="O59" s="10">
        <f>IFERROR(VLOOKUP($B59,'[11]Trial Blc'!$B$4:X$379,O$2,FALSE),0)</f>
        <v>0</v>
      </c>
      <c r="P59" s="10">
        <f>IFERROR(VLOOKUP($B59,'[11]Trial Blc'!$B$4:Y$379,P$2,FALSE),0)</f>
        <v>0</v>
      </c>
      <c r="Q59" s="10">
        <f>IFERROR(VLOOKUP($B59,'[11]Trial Blc'!$B$4:Z$379,Q$2,FALSE),0)</f>
        <v>0</v>
      </c>
      <c r="R59" s="10">
        <f>IFERROR(VLOOKUP($B59,'[11]Trial Blc'!$B$4:AA$379,R$2,FALSE),0)</f>
        <v>0</v>
      </c>
      <c r="S59" s="10">
        <f>IFERROR(VLOOKUP($B59,'[11]Trial Blc'!$B$4:AB$379,S$2,FALSE),0)</f>
        <v>0</v>
      </c>
      <c r="T59" s="10">
        <f t="shared" si="8"/>
        <v>0</v>
      </c>
      <c r="U59" s="150">
        <v>2005</v>
      </c>
      <c r="V59" s="11" t="s">
        <v>120</v>
      </c>
      <c r="W59" s="10">
        <f>-IFERROR(VLOOKUP($U59,'[11]Trial Blc'!$B$4:AF$379,W$2,FALSE),0)</f>
        <v>0</v>
      </c>
      <c r="X59" s="10"/>
      <c r="Y59" s="10"/>
      <c r="Z59" s="10">
        <f>+W59+X59+Y59</f>
        <v>0</v>
      </c>
      <c r="AA59" s="10">
        <f>-IFERROR(VLOOKUP($U59,'[11]Trial Blc'!$B$4:AJ$379,AA$2,FALSE),0)</f>
        <v>0</v>
      </c>
      <c r="AB59" s="10">
        <f>-IFERROR(VLOOKUP($U59,'[11]Trial Blc'!$B$4:AK$379,AB$2,FALSE),0)</f>
        <v>0</v>
      </c>
      <c r="AC59" s="10">
        <f>-IFERROR(VLOOKUP($U59,'[11]Trial Blc'!$B$4:AL$379,AC$2,FALSE),0)</f>
        <v>0</v>
      </c>
      <c r="AD59" s="10">
        <f>-IFERROR(VLOOKUP($U59,'[11]Trial Blc'!$B$4:AM$379,AD$2,FALSE),0)</f>
        <v>0</v>
      </c>
      <c r="AE59" s="10">
        <f>-IFERROR(VLOOKUP($U59,'[11]Trial Blc'!$B$4:AN$379,AE$2,FALSE),0)</f>
        <v>0</v>
      </c>
      <c r="AF59" s="10">
        <f>-IFERROR(VLOOKUP($U59,'[11]Trial Blc'!$B$4:AO$379,AF$2,FALSE),0)</f>
        <v>0</v>
      </c>
      <c r="AG59" s="10">
        <f>-IFERROR(VLOOKUP($U59,'[11]Trial Blc'!$B$4:AP$379,AG$2,FALSE),0)</f>
        <v>0</v>
      </c>
      <c r="AH59" s="10">
        <f>-IFERROR(VLOOKUP($U59,'[11]Trial Blc'!$B$4:AQ$379,AH$2,FALSE),0)</f>
        <v>0</v>
      </c>
      <c r="AI59" s="10">
        <f>-IFERROR(VLOOKUP($U59,'[11]Trial Blc'!$B$4:AR$379,AI$2,FALSE),0)</f>
        <v>0</v>
      </c>
      <c r="AJ59" s="10">
        <f>-IFERROR(VLOOKUP($U59,'[11]Trial Blc'!$B$4:AS$379,AJ$2,FALSE),0)</f>
        <v>0</v>
      </c>
      <c r="AK59" s="10">
        <f>-IFERROR(VLOOKUP($U59,'[11]Trial Blc'!$B$4:AT$379,AK$2,FALSE),0)</f>
        <v>0</v>
      </c>
      <c r="AL59" s="10">
        <f>-IFERROR(VLOOKUP($U59,'[11]Trial Blc'!$B$4:AU$379,AL$2,FALSE),0)</f>
        <v>0</v>
      </c>
      <c r="AM59" s="7">
        <f t="shared" ref="AM59:AM65" si="9">AVERAGE(Z59:AL59)</f>
        <v>0</v>
      </c>
      <c r="AN59" s="7"/>
    </row>
    <row r="60" spans="1:40" s="11" customFormat="1" x14ac:dyDescent="0.2">
      <c r="A60" s="11" t="s">
        <v>121</v>
      </c>
      <c r="B60" s="155">
        <v>1215</v>
      </c>
      <c r="C60" s="12" t="s">
        <v>122</v>
      </c>
      <c r="D60" s="10">
        <f>IFERROR(VLOOKUP($B60,'[11]Trial Blc'!$B$4:O$379,D$2,FALSE),0)</f>
        <v>0</v>
      </c>
      <c r="E60" s="10"/>
      <c r="F60" s="10"/>
      <c r="G60" s="10">
        <f t="shared" si="7"/>
        <v>0</v>
      </c>
      <c r="H60" s="10">
        <f>IFERROR(VLOOKUP($B60,'[11]Trial Blc'!$B$4:R$379,H$2,FALSE),0)</f>
        <v>0</v>
      </c>
      <c r="I60" s="10">
        <f>IFERROR(VLOOKUP($B60,'[11]Trial Blc'!$B$4:R$379,I$2,FALSE),0)</f>
        <v>0</v>
      </c>
      <c r="J60" s="10">
        <f>IFERROR(VLOOKUP($B60,'[11]Trial Blc'!$B$4:S$379,J$2,FALSE),0)</f>
        <v>0</v>
      </c>
      <c r="K60" s="10">
        <f>IFERROR(VLOOKUP($B60,'[11]Trial Blc'!$B$4:T$379,K$2,FALSE),0)</f>
        <v>0</v>
      </c>
      <c r="L60" s="10">
        <f>IFERROR(VLOOKUP($B60,'[11]Trial Blc'!$B$4:U$379,L$2,FALSE),0)</f>
        <v>0</v>
      </c>
      <c r="M60" s="10">
        <f>IFERROR(VLOOKUP($B60,'[11]Trial Blc'!$B$4:V$379,M$2,FALSE),0)</f>
        <v>0</v>
      </c>
      <c r="N60" s="10">
        <f>IFERROR(VLOOKUP($B60,'[11]Trial Blc'!$B$4:W$379,N$2,FALSE),0)</f>
        <v>0</v>
      </c>
      <c r="O60" s="10">
        <f>IFERROR(VLOOKUP($B60,'[11]Trial Blc'!$B$4:X$379,O$2,FALSE),0)</f>
        <v>0</v>
      </c>
      <c r="P60" s="10">
        <f>IFERROR(VLOOKUP($B60,'[11]Trial Blc'!$B$4:Y$379,P$2,FALSE),0)</f>
        <v>0</v>
      </c>
      <c r="Q60" s="10">
        <f>IFERROR(VLOOKUP($B60,'[11]Trial Blc'!$B$4:Z$379,Q$2,FALSE),0)</f>
        <v>0</v>
      </c>
      <c r="R60" s="10">
        <f>IFERROR(VLOOKUP($B60,'[11]Trial Blc'!$B$4:AA$379,R$2,FALSE),0)</f>
        <v>0</v>
      </c>
      <c r="S60" s="10">
        <f>IFERROR(VLOOKUP($B60,'[11]Trial Blc'!$B$4:AB$379,S$2,FALSE),0)</f>
        <v>0</v>
      </c>
      <c r="T60" s="10">
        <f t="shared" si="8"/>
        <v>0</v>
      </c>
      <c r="U60" s="150">
        <v>2010</v>
      </c>
      <c r="V60" s="11" t="s">
        <v>123</v>
      </c>
      <c r="W60" s="10">
        <f>-IFERROR(VLOOKUP($U60,'[11]Trial Blc'!$B$4:AF$379,W$2,FALSE),0)</f>
        <v>0</v>
      </c>
      <c r="X60" s="10"/>
      <c r="Y60" s="10"/>
      <c r="Z60" s="10">
        <f>+W60+X60+Y60</f>
        <v>0</v>
      </c>
      <c r="AA60" s="10">
        <f>-IFERROR(VLOOKUP($U60,'[11]Trial Blc'!$B$4:AJ$379,AA$2,FALSE),0)</f>
        <v>0</v>
      </c>
      <c r="AB60" s="10">
        <f>-IFERROR(VLOOKUP($U60,'[11]Trial Blc'!$B$4:AK$379,AB$2,FALSE),0)</f>
        <v>0</v>
      </c>
      <c r="AC60" s="10">
        <f>-IFERROR(VLOOKUP($U60,'[11]Trial Blc'!$B$4:AL$379,AC$2,FALSE),0)</f>
        <v>0</v>
      </c>
      <c r="AD60" s="10">
        <f>-IFERROR(VLOOKUP($U60,'[11]Trial Blc'!$B$4:AM$379,AD$2,FALSE),0)</f>
        <v>0</v>
      </c>
      <c r="AE60" s="10">
        <f>-IFERROR(VLOOKUP($U60,'[11]Trial Blc'!$B$4:AN$379,AE$2,FALSE),0)</f>
        <v>0</v>
      </c>
      <c r="AF60" s="10">
        <f>-IFERROR(VLOOKUP($U60,'[11]Trial Blc'!$B$4:AO$379,AF$2,FALSE),0)</f>
        <v>0</v>
      </c>
      <c r="AG60" s="10">
        <f>-IFERROR(VLOOKUP($U60,'[11]Trial Blc'!$B$4:AP$379,AG$2,FALSE),0)</f>
        <v>0</v>
      </c>
      <c r="AH60" s="10">
        <f>-IFERROR(VLOOKUP($U60,'[11]Trial Blc'!$B$4:AQ$379,AH$2,FALSE),0)</f>
        <v>0</v>
      </c>
      <c r="AI60" s="10">
        <f>-IFERROR(VLOOKUP($U60,'[11]Trial Blc'!$B$4:AR$379,AI$2,FALSE),0)</f>
        <v>0</v>
      </c>
      <c r="AJ60" s="10">
        <f>-IFERROR(VLOOKUP($U60,'[11]Trial Blc'!$B$4:AS$379,AJ$2,FALSE),0)</f>
        <v>0</v>
      </c>
      <c r="AK60" s="10">
        <f>-IFERROR(VLOOKUP($U60,'[11]Trial Blc'!$B$4:AT$379,AK$2,FALSE),0)</f>
        <v>0</v>
      </c>
      <c r="AL60" s="10">
        <f>-IFERROR(VLOOKUP($U60,'[11]Trial Blc'!$B$4:AU$379,AL$2,FALSE),0)</f>
        <v>0</v>
      </c>
      <c r="AM60" s="7">
        <f t="shared" si="9"/>
        <v>0</v>
      </c>
      <c r="AN60" s="7"/>
    </row>
    <row r="61" spans="1:40" s="11" customFormat="1" x14ac:dyDescent="0.2">
      <c r="B61" s="155">
        <v>1640</v>
      </c>
      <c r="C61" s="12" t="s">
        <v>124</v>
      </c>
      <c r="D61" s="10">
        <f>IFERROR(VLOOKUP($B61,'[11]Trial Blc'!$B$4:O$379,D$2,FALSE),0)</f>
        <v>0</v>
      </c>
      <c r="E61" s="10"/>
      <c r="F61" s="10"/>
      <c r="G61" s="10">
        <f t="shared" si="7"/>
        <v>0</v>
      </c>
      <c r="H61" s="10">
        <f>IFERROR(VLOOKUP($B61,'[11]Trial Blc'!$B$4:R$379,H$2,FALSE),0)</f>
        <v>0</v>
      </c>
      <c r="I61" s="10">
        <f>IFERROR(VLOOKUP($B61,'[11]Trial Blc'!$B$4:R$379,I$2,FALSE),0)</f>
        <v>0</v>
      </c>
      <c r="J61" s="10">
        <f>IFERROR(VLOOKUP($B61,'[11]Trial Blc'!$B$4:S$379,J$2,FALSE),0)</f>
        <v>0</v>
      </c>
      <c r="K61" s="10">
        <f>IFERROR(VLOOKUP($B61,'[11]Trial Blc'!$B$4:T$379,K$2,FALSE),0)</f>
        <v>0</v>
      </c>
      <c r="L61" s="10">
        <f>IFERROR(VLOOKUP($B61,'[11]Trial Blc'!$B$4:U$379,L$2,FALSE),0)</f>
        <v>0</v>
      </c>
      <c r="M61" s="10">
        <f>IFERROR(VLOOKUP($B61,'[11]Trial Blc'!$B$4:V$379,M$2,FALSE),0)</f>
        <v>0</v>
      </c>
      <c r="N61" s="10">
        <f>IFERROR(VLOOKUP($B61,'[11]Trial Blc'!$B$4:W$379,N$2,FALSE),0)</f>
        <v>0</v>
      </c>
      <c r="O61" s="10">
        <f>IFERROR(VLOOKUP($B61,'[11]Trial Blc'!$B$4:X$379,O$2,FALSE),0)</f>
        <v>0</v>
      </c>
      <c r="P61" s="10">
        <f>IFERROR(VLOOKUP($B61,'[11]Trial Blc'!$B$4:Y$379,P$2,FALSE),0)</f>
        <v>0</v>
      </c>
      <c r="Q61" s="10">
        <f>IFERROR(VLOOKUP($B61,'[11]Trial Blc'!$B$4:Z$379,Q$2,FALSE),0)</f>
        <v>0</v>
      </c>
      <c r="R61" s="10">
        <f>IFERROR(VLOOKUP($B61,'[11]Trial Blc'!$B$4:AA$379,R$2,FALSE),0)</f>
        <v>0</v>
      </c>
      <c r="S61" s="10">
        <f>IFERROR(VLOOKUP($B61,'[11]Trial Blc'!$B$4:AB$379,S$2,FALSE),0)</f>
        <v>0</v>
      </c>
      <c r="T61" s="10">
        <f t="shared" si="8"/>
        <v>0</v>
      </c>
      <c r="U61" s="150"/>
      <c r="W61" s="10"/>
      <c r="X61" s="12"/>
      <c r="Y61" s="10"/>
      <c r="Z61" s="10">
        <f>SUM(W61:Y61)</f>
        <v>0</v>
      </c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7">
        <f t="shared" si="9"/>
        <v>0</v>
      </c>
      <c r="AN61" s="7"/>
    </row>
    <row r="62" spans="1:40" s="7" customFormat="1" x14ac:dyDescent="0.2">
      <c r="B62" s="145">
        <v>1220</v>
      </c>
      <c r="C62" s="9" t="s">
        <v>125</v>
      </c>
      <c r="D62" s="16">
        <f>IFERROR(VLOOKUP($B62,'[11]Trial Blc'!$B$4:O$379,D$2,FALSE),0)</f>
        <v>0</v>
      </c>
      <c r="E62" s="10"/>
      <c r="F62" s="10"/>
      <c r="G62" s="10">
        <f t="shared" si="7"/>
        <v>0</v>
      </c>
      <c r="H62" s="10">
        <f>IFERROR(VLOOKUP($B62,'[11]Trial Blc'!$B$4:R$379,H$2,FALSE),0)</f>
        <v>0</v>
      </c>
      <c r="I62" s="10">
        <f>IFERROR(VLOOKUP($B62,'[11]Trial Blc'!$B$4:R$379,I$2,FALSE),0)</f>
        <v>0</v>
      </c>
      <c r="J62" s="10">
        <f>IFERROR(VLOOKUP($B62,'[11]Trial Blc'!$B$4:S$379,J$2,FALSE),0)</f>
        <v>0</v>
      </c>
      <c r="K62" s="10">
        <f>IFERROR(VLOOKUP($B62,'[11]Trial Blc'!$B$4:T$379,K$2,FALSE),0)</f>
        <v>0</v>
      </c>
      <c r="L62" s="10">
        <f>IFERROR(VLOOKUP($B62,'[11]Trial Blc'!$B$4:U$379,L$2,FALSE),0)</f>
        <v>0</v>
      </c>
      <c r="M62" s="10">
        <f>IFERROR(VLOOKUP($B62,'[11]Trial Blc'!$B$4:V$379,M$2,FALSE),0)</f>
        <v>0</v>
      </c>
      <c r="N62" s="10">
        <f>IFERROR(VLOOKUP($B62,'[11]Trial Blc'!$B$4:W$379,N$2,FALSE),0)</f>
        <v>0</v>
      </c>
      <c r="O62" s="10">
        <f>IFERROR(VLOOKUP($B62,'[11]Trial Blc'!$B$4:X$379,O$2,FALSE),0)</f>
        <v>0</v>
      </c>
      <c r="P62" s="10">
        <f>IFERROR(VLOOKUP($B62,'[11]Trial Blc'!$B$4:Y$379,P$2,FALSE),0)</f>
        <v>0</v>
      </c>
      <c r="Q62" s="10">
        <f>IFERROR(VLOOKUP($B62,'[11]Trial Blc'!$B$4:Z$379,Q$2,FALSE),0)</f>
        <v>0</v>
      </c>
      <c r="R62" s="10">
        <f>IFERROR(VLOOKUP($B62,'[11]Trial Blc'!$B$4:AA$379,R$2,FALSE),0)</f>
        <v>0</v>
      </c>
      <c r="S62" s="10">
        <f>IFERROR(VLOOKUP($B62,'[11]Trial Blc'!$B$4:AB$379,S$2,FALSE),0)</f>
        <v>0</v>
      </c>
      <c r="T62" s="10">
        <f t="shared" si="8"/>
        <v>0</v>
      </c>
      <c r="U62" s="149"/>
      <c r="W62" s="10"/>
      <c r="X62" s="9"/>
      <c r="Y62" s="10"/>
      <c r="Z62" s="10">
        <f>SUM(W62:Y62)</f>
        <v>0</v>
      </c>
      <c r="AA62" s="10">
        <f>+$X62</f>
        <v>0</v>
      </c>
      <c r="AB62" s="10">
        <f>+$X62</f>
        <v>0</v>
      </c>
      <c r="AC62" s="10">
        <f>+$X62</f>
        <v>0</v>
      </c>
      <c r="AD62" s="10">
        <f>+$X62</f>
        <v>0</v>
      </c>
      <c r="AE62" s="10"/>
      <c r="AF62" s="10"/>
      <c r="AG62" s="10"/>
      <c r="AH62" s="10"/>
      <c r="AI62" s="10"/>
      <c r="AJ62" s="10"/>
      <c r="AK62" s="10"/>
      <c r="AL62" s="10"/>
      <c r="AM62" s="7">
        <f t="shared" si="9"/>
        <v>0</v>
      </c>
    </row>
    <row r="63" spans="1:40" s="8" customFormat="1" ht="10.5" x14ac:dyDescent="0.25">
      <c r="A63" s="152" t="s">
        <v>126</v>
      </c>
      <c r="B63" s="153"/>
      <c r="C63" s="18" t="s">
        <v>81</v>
      </c>
      <c r="D63" s="66">
        <f t="shared" ref="D63:S63" si="10">SUM(D60:D62)</f>
        <v>0</v>
      </c>
      <c r="E63" s="154">
        <f t="shared" si="10"/>
        <v>0</v>
      </c>
      <c r="F63" s="154">
        <f t="shared" si="10"/>
        <v>0</v>
      </c>
      <c r="G63" s="154">
        <f t="shared" si="10"/>
        <v>0</v>
      </c>
      <c r="H63" s="154">
        <f t="shared" si="10"/>
        <v>0</v>
      </c>
      <c r="I63" s="154">
        <f t="shared" si="10"/>
        <v>0</v>
      </c>
      <c r="J63" s="154">
        <f t="shared" si="10"/>
        <v>0</v>
      </c>
      <c r="K63" s="154">
        <f t="shared" si="10"/>
        <v>0</v>
      </c>
      <c r="L63" s="154">
        <f t="shared" si="10"/>
        <v>0</v>
      </c>
      <c r="M63" s="154">
        <f t="shared" si="10"/>
        <v>0</v>
      </c>
      <c r="N63" s="154">
        <f t="shared" si="10"/>
        <v>0</v>
      </c>
      <c r="O63" s="154">
        <f t="shared" si="10"/>
        <v>0</v>
      </c>
      <c r="P63" s="154">
        <f t="shared" si="10"/>
        <v>0</v>
      </c>
      <c r="Q63" s="154">
        <f t="shared" si="10"/>
        <v>0</v>
      </c>
      <c r="R63" s="154">
        <f t="shared" si="10"/>
        <v>0</v>
      </c>
      <c r="S63" s="154">
        <f t="shared" si="10"/>
        <v>0</v>
      </c>
      <c r="T63" s="154">
        <f>AVERAGE(G63:S63)</f>
        <v>0</v>
      </c>
      <c r="U63" s="146"/>
      <c r="V63" s="20" t="s">
        <v>81</v>
      </c>
      <c r="W63" s="66">
        <f t="shared" ref="W63:AL63" si="11">SUM(W60:W62)</f>
        <v>0</v>
      </c>
      <c r="X63" s="154">
        <f t="shared" si="11"/>
        <v>0</v>
      </c>
      <c r="Y63" s="154">
        <f t="shared" si="11"/>
        <v>0</v>
      </c>
      <c r="Z63" s="154">
        <f t="shared" si="11"/>
        <v>0</v>
      </c>
      <c r="AA63" s="154">
        <f t="shared" si="11"/>
        <v>0</v>
      </c>
      <c r="AB63" s="154">
        <f t="shared" si="11"/>
        <v>0</v>
      </c>
      <c r="AC63" s="154">
        <f t="shared" si="11"/>
        <v>0</v>
      </c>
      <c r="AD63" s="154">
        <f t="shared" si="11"/>
        <v>0</v>
      </c>
      <c r="AE63" s="154">
        <f t="shared" si="11"/>
        <v>0</v>
      </c>
      <c r="AF63" s="154">
        <f t="shared" si="11"/>
        <v>0</v>
      </c>
      <c r="AG63" s="154">
        <f t="shared" si="11"/>
        <v>0</v>
      </c>
      <c r="AH63" s="154">
        <f t="shared" si="11"/>
        <v>0</v>
      </c>
      <c r="AI63" s="154">
        <f t="shared" si="11"/>
        <v>0</v>
      </c>
      <c r="AJ63" s="154">
        <f t="shared" si="11"/>
        <v>0</v>
      </c>
      <c r="AK63" s="154">
        <f t="shared" si="11"/>
        <v>0</v>
      </c>
      <c r="AL63" s="154">
        <f t="shared" si="11"/>
        <v>0</v>
      </c>
      <c r="AM63" s="8">
        <f t="shared" si="9"/>
        <v>0</v>
      </c>
    </row>
    <row r="64" spans="1:40" s="7" customFormat="1" x14ac:dyDescent="0.2">
      <c r="B64" s="145"/>
      <c r="C64" s="9"/>
      <c r="D64" s="10"/>
      <c r="E64" s="10"/>
      <c r="F64" s="9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49"/>
      <c r="W64" s="10"/>
      <c r="X64" s="9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1"/>
      <c r="AN64" s="11"/>
    </row>
    <row r="65" spans="1:40" s="7" customFormat="1" ht="10.5" x14ac:dyDescent="0.25">
      <c r="A65" s="8" t="s">
        <v>485</v>
      </c>
      <c r="B65" s="145"/>
      <c r="C65" s="9"/>
      <c r="D65" s="27">
        <f>SUM(D3:D64)-D33-D63-D43-D52</f>
        <v>426452.00000000012</v>
      </c>
      <c r="E65" s="27">
        <f t="shared" ref="E65:T65" si="12">SUM(E3:E64)-E33-E63-E43-E52</f>
        <v>0</v>
      </c>
      <c r="F65" s="27">
        <f t="shared" si="12"/>
        <v>0</v>
      </c>
      <c r="G65" s="27">
        <f t="shared" si="12"/>
        <v>426452.00000000012</v>
      </c>
      <c r="H65" s="27">
        <f t="shared" si="12"/>
        <v>426060.66</v>
      </c>
      <c r="I65" s="27">
        <f t="shared" si="12"/>
        <v>423389.68</v>
      </c>
      <c r="J65" s="27">
        <f t="shared" si="12"/>
        <v>429188.7200000002</v>
      </c>
      <c r="K65" s="27">
        <f t="shared" si="12"/>
        <v>429094.07999999984</v>
      </c>
      <c r="L65" s="27">
        <f t="shared" si="12"/>
        <v>428740.81999999989</v>
      </c>
      <c r="M65" s="27">
        <f t="shared" si="12"/>
        <v>430161.35000000021</v>
      </c>
      <c r="N65" s="27">
        <f t="shared" si="12"/>
        <v>427868.20999999996</v>
      </c>
      <c r="O65" s="27">
        <f t="shared" si="12"/>
        <v>428095.54</v>
      </c>
      <c r="P65" s="27">
        <f t="shared" si="12"/>
        <v>427147.49</v>
      </c>
      <c r="Q65" s="27">
        <f t="shared" si="12"/>
        <v>427040.57999999984</v>
      </c>
      <c r="R65" s="27">
        <f t="shared" si="12"/>
        <v>426727.86</v>
      </c>
      <c r="S65" s="27">
        <f t="shared" si="12"/>
        <v>427106.08000000013</v>
      </c>
      <c r="T65" s="27">
        <f t="shared" si="12"/>
        <v>427467.15923076932</v>
      </c>
      <c r="U65" s="146"/>
      <c r="V65" s="8" t="s">
        <v>486</v>
      </c>
      <c r="W65" s="27">
        <f>SUM(W4:W64)-W33-W63-W43-W52</f>
        <v>325311.46000000002</v>
      </c>
      <c r="X65" s="27">
        <f>SUM(X4:X64)-X33-X63-X43-X52</f>
        <v>0</v>
      </c>
      <c r="Y65" s="27">
        <f>SUM(Y4:Y64)-Y33-Y63-Y43-Y52</f>
        <v>0</v>
      </c>
      <c r="Z65" s="27">
        <f>SUM(Z4:Z64)-Z33-Z63-Z43-Z52</f>
        <v>325311.46000000002</v>
      </c>
      <c r="AA65" s="27">
        <f>SUM(AA4:AA64)-AA33-AA63-AA43-AA52</f>
        <v>328711.37000000005</v>
      </c>
      <c r="AB65" s="27">
        <f t="shared" ref="AB65:AL65" si="13">SUM(AB4:AB64)-AB33-AB63-AB43-AB52</f>
        <v>329501.75000000012</v>
      </c>
      <c r="AC65" s="27">
        <f t="shared" si="13"/>
        <v>334853.27000000008</v>
      </c>
      <c r="AD65" s="27">
        <f t="shared" si="13"/>
        <v>337920.13999999996</v>
      </c>
      <c r="AE65" s="27">
        <f t="shared" si="13"/>
        <v>340703.28</v>
      </c>
      <c r="AF65" s="27">
        <f t="shared" si="13"/>
        <v>343726.6</v>
      </c>
      <c r="AG65" s="27">
        <f t="shared" si="13"/>
        <v>337760.35000000021</v>
      </c>
      <c r="AH65" s="27">
        <f t="shared" si="13"/>
        <v>340643.08999999991</v>
      </c>
      <c r="AI65" s="27">
        <f t="shared" si="13"/>
        <v>341836.83000000007</v>
      </c>
      <c r="AJ65" s="27">
        <f t="shared" si="13"/>
        <v>345150.88</v>
      </c>
      <c r="AK65" s="27">
        <f t="shared" si="13"/>
        <v>348031.04000000004</v>
      </c>
      <c r="AL65" s="27">
        <f t="shared" si="13"/>
        <v>351126.97000000009</v>
      </c>
      <c r="AM65" s="7">
        <f t="shared" si="9"/>
        <v>338867.46384615387</v>
      </c>
    </row>
    <row r="66" spans="1:40" s="7" customFormat="1" x14ac:dyDescent="0.2">
      <c r="B66" s="145"/>
      <c r="C66" s="9"/>
      <c r="D66" s="10"/>
      <c r="E66" s="10"/>
      <c r="F66" s="9"/>
      <c r="G66" s="10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149"/>
      <c r="W66" s="10"/>
      <c r="X66" s="9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1"/>
      <c r="AN66" s="11"/>
    </row>
    <row r="67" spans="1:40" ht="15" customHeight="1" thickBot="1" x14ac:dyDescent="0.3">
      <c r="A67" s="8" t="s">
        <v>487</v>
      </c>
      <c r="D67" s="29">
        <f>+D65</f>
        <v>426452.00000000012</v>
      </c>
      <c r="E67" s="29">
        <f>+E65</f>
        <v>0</v>
      </c>
      <c r="F67" s="29">
        <f>+F65</f>
        <v>0</v>
      </c>
      <c r="G67" s="29">
        <f>+G65</f>
        <v>426452.00000000012</v>
      </c>
      <c r="H67" s="29">
        <f t="shared" ref="H67:S67" si="14">+H65</f>
        <v>426060.66</v>
      </c>
      <c r="I67" s="29">
        <f t="shared" si="14"/>
        <v>423389.68</v>
      </c>
      <c r="J67" s="29">
        <f t="shared" si="14"/>
        <v>429188.7200000002</v>
      </c>
      <c r="K67" s="29">
        <f t="shared" si="14"/>
        <v>429094.07999999984</v>
      </c>
      <c r="L67" s="29">
        <f t="shared" si="14"/>
        <v>428740.81999999989</v>
      </c>
      <c r="M67" s="29">
        <f t="shared" si="14"/>
        <v>430161.35000000021</v>
      </c>
      <c r="N67" s="29">
        <f t="shared" si="14"/>
        <v>427868.20999999996</v>
      </c>
      <c r="O67" s="29">
        <f t="shared" si="14"/>
        <v>428095.54</v>
      </c>
      <c r="P67" s="29">
        <f t="shared" si="14"/>
        <v>427147.49</v>
      </c>
      <c r="Q67" s="29">
        <f t="shared" si="14"/>
        <v>427040.57999999984</v>
      </c>
      <c r="R67" s="29">
        <f t="shared" si="14"/>
        <v>426727.86</v>
      </c>
      <c r="S67" s="29">
        <f t="shared" si="14"/>
        <v>427106.08000000013</v>
      </c>
      <c r="T67" s="29"/>
      <c r="U67" s="146"/>
      <c r="V67" s="8" t="s">
        <v>488</v>
      </c>
      <c r="W67" s="29">
        <f t="shared" ref="W67:AL67" si="15">+W65</f>
        <v>325311.46000000002</v>
      </c>
      <c r="X67" s="29">
        <f>+X65</f>
        <v>0</v>
      </c>
      <c r="Y67" s="29">
        <f>+Y65</f>
        <v>0</v>
      </c>
      <c r="Z67" s="29">
        <f>+Z65</f>
        <v>325311.46000000002</v>
      </c>
      <c r="AA67" s="29">
        <f t="shared" si="15"/>
        <v>328711.37000000005</v>
      </c>
      <c r="AB67" s="29">
        <f t="shared" si="15"/>
        <v>329501.75000000012</v>
      </c>
      <c r="AC67" s="29">
        <f t="shared" si="15"/>
        <v>334853.27000000008</v>
      </c>
      <c r="AD67" s="29">
        <f t="shared" si="15"/>
        <v>337920.13999999996</v>
      </c>
      <c r="AE67" s="29">
        <f t="shared" si="15"/>
        <v>340703.28</v>
      </c>
      <c r="AF67" s="29">
        <f t="shared" si="15"/>
        <v>343726.6</v>
      </c>
      <c r="AG67" s="29">
        <f t="shared" si="15"/>
        <v>337760.35000000021</v>
      </c>
      <c r="AH67" s="29">
        <f t="shared" si="15"/>
        <v>340643.08999999991</v>
      </c>
      <c r="AI67" s="29">
        <f t="shared" si="15"/>
        <v>341836.83000000007</v>
      </c>
      <c r="AJ67" s="29">
        <f t="shared" si="15"/>
        <v>345150.88</v>
      </c>
      <c r="AK67" s="29">
        <f t="shared" si="15"/>
        <v>348031.04000000004</v>
      </c>
      <c r="AL67" s="29">
        <f t="shared" si="15"/>
        <v>351126.97000000009</v>
      </c>
    </row>
    <row r="68" spans="1:40" s="33" customFormat="1" ht="10.5" thickTop="1" x14ac:dyDescent="0.2">
      <c r="A68" s="38" t="s">
        <v>131</v>
      </c>
      <c r="B68" s="162"/>
      <c r="D68" s="34"/>
      <c r="E68" s="34"/>
      <c r="F68" s="34"/>
      <c r="G68" s="3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163"/>
      <c r="V68" s="35" t="s">
        <v>270</v>
      </c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6"/>
      <c r="AN68" s="36"/>
    </row>
    <row r="69" spans="1:40" s="33" customFormat="1" x14ac:dyDescent="0.2">
      <c r="A69" s="38" t="s">
        <v>132</v>
      </c>
      <c r="B69" s="162"/>
      <c r="D69" s="34"/>
      <c r="E69" s="34"/>
      <c r="F69" s="34"/>
      <c r="G69" s="10">
        <f>SUM(D69:F69)</f>
        <v>0</v>
      </c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163"/>
      <c r="V69" s="37" t="s">
        <v>311</v>
      </c>
      <c r="W69" s="34"/>
      <c r="X69" s="34"/>
      <c r="Y69" s="34"/>
      <c r="Z69" s="34">
        <f>SUM(W69:Y69)</f>
        <v>0</v>
      </c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6"/>
      <c r="AN69" s="36"/>
    </row>
    <row r="70" spans="1:40" s="33" customFormat="1" x14ac:dyDescent="0.2">
      <c r="A70" s="38" t="s">
        <v>133</v>
      </c>
      <c r="B70" s="162"/>
      <c r="C70" s="38"/>
      <c r="D70" s="34"/>
      <c r="E70" s="34"/>
      <c r="F70" s="34">
        <f>-F67</f>
        <v>0</v>
      </c>
      <c r="G70" s="3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163"/>
      <c r="V70" s="35"/>
      <c r="W70" s="34"/>
      <c r="X70" s="34">
        <f>-X67</f>
        <v>0</v>
      </c>
      <c r="Y70" s="34">
        <f>-Y67</f>
        <v>0</v>
      </c>
      <c r="Z70" s="34">
        <f>SUM(W70:Y70)</f>
        <v>0</v>
      </c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6"/>
      <c r="AN70" s="36"/>
    </row>
    <row r="71" spans="1:40" s="33" customFormat="1" x14ac:dyDescent="0.2">
      <c r="A71" s="76" t="s">
        <v>130</v>
      </c>
      <c r="B71" s="162"/>
      <c r="D71" s="34"/>
      <c r="E71" s="34"/>
      <c r="F71" s="34">
        <f>+F67-F69+F70</f>
        <v>0</v>
      </c>
      <c r="G71" s="34">
        <f>+G69-G67</f>
        <v>-426452.00000000012</v>
      </c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34"/>
      <c r="T71" s="34"/>
      <c r="U71" s="163"/>
      <c r="V71" s="35" t="s">
        <v>489</v>
      </c>
      <c r="W71" s="34">
        <f>+W69-W67</f>
        <v>-325311.46000000002</v>
      </c>
      <c r="X71" s="34">
        <f>+X67-X69+X70</f>
        <v>0</v>
      </c>
      <c r="Y71" s="34"/>
      <c r="Z71" s="34">
        <f>+Z69-Z67</f>
        <v>-325311.46000000002</v>
      </c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>
        <f>+AL69-AL67</f>
        <v>-351126.97000000009</v>
      </c>
      <c r="AM71" s="36"/>
      <c r="AN71" s="36"/>
    </row>
    <row r="72" spans="1:40" s="11" customFormat="1" x14ac:dyDescent="0.2">
      <c r="B72" s="155"/>
      <c r="C72" s="41"/>
      <c r="F72" s="41"/>
      <c r="U72" s="150"/>
      <c r="V72" s="22"/>
      <c r="X72" s="41"/>
    </row>
    <row r="73" spans="1:40" s="8" customFormat="1" ht="26.25" customHeight="1" x14ac:dyDescent="0.3">
      <c r="A73" s="5" t="s">
        <v>134</v>
      </c>
      <c r="B73" s="144"/>
      <c r="C73" s="5" t="s">
        <v>135</v>
      </c>
      <c r="D73" s="2" t="s">
        <v>473</v>
      </c>
      <c r="E73" s="2" t="s">
        <v>4</v>
      </c>
      <c r="F73" s="1" t="s">
        <v>5</v>
      </c>
      <c r="G73" s="2" t="s">
        <v>474</v>
      </c>
      <c r="H73" s="3">
        <v>42014</v>
      </c>
      <c r="I73" s="2">
        <v>42036</v>
      </c>
      <c r="J73" s="2">
        <v>42064</v>
      </c>
      <c r="K73" s="2">
        <v>42095</v>
      </c>
      <c r="L73" s="2">
        <v>42125</v>
      </c>
      <c r="M73" s="2">
        <v>42156</v>
      </c>
      <c r="N73" s="2">
        <v>42186</v>
      </c>
      <c r="O73" s="2">
        <v>42217</v>
      </c>
      <c r="P73" s="2">
        <v>42248</v>
      </c>
      <c r="Q73" s="2">
        <v>42278</v>
      </c>
      <c r="R73" s="2">
        <v>42309</v>
      </c>
      <c r="S73" s="2">
        <v>42339</v>
      </c>
      <c r="T73" s="2" t="s">
        <v>8</v>
      </c>
      <c r="U73" s="144"/>
      <c r="V73" s="5" t="s">
        <v>1</v>
      </c>
      <c r="W73" s="2">
        <v>42004</v>
      </c>
      <c r="X73" s="1" t="s">
        <v>5</v>
      </c>
      <c r="Y73" s="2" t="s">
        <v>9</v>
      </c>
      <c r="Z73" s="2" t="s">
        <v>10</v>
      </c>
      <c r="AA73" s="3">
        <v>42014</v>
      </c>
      <c r="AB73" s="2">
        <v>42036</v>
      </c>
      <c r="AC73" s="2">
        <v>42064</v>
      </c>
      <c r="AD73" s="2">
        <v>42095</v>
      </c>
      <c r="AE73" s="2">
        <v>42125</v>
      </c>
      <c r="AF73" s="2">
        <v>42156</v>
      </c>
      <c r="AG73" s="2">
        <v>42186</v>
      </c>
      <c r="AH73" s="2">
        <v>42217</v>
      </c>
      <c r="AI73" s="2">
        <v>42248</v>
      </c>
      <c r="AJ73" s="2">
        <v>42278</v>
      </c>
      <c r="AK73" s="2">
        <v>42309</v>
      </c>
      <c r="AL73" s="2">
        <v>42339</v>
      </c>
      <c r="AM73" s="13"/>
      <c r="AN73" s="13"/>
    </row>
    <row r="74" spans="1:40" s="7" customFormat="1" x14ac:dyDescent="0.2">
      <c r="B74" s="145"/>
      <c r="C74" s="9"/>
      <c r="D74" s="10"/>
      <c r="E74" s="10"/>
      <c r="F74" s="164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49"/>
      <c r="W74" s="11"/>
      <c r="X74" s="164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</row>
    <row r="75" spans="1:40" s="7" customFormat="1" ht="10.5" x14ac:dyDescent="0.25">
      <c r="A75" s="8" t="s">
        <v>11</v>
      </c>
      <c r="B75" s="145"/>
      <c r="C75" s="9"/>
      <c r="D75" s="10"/>
      <c r="E75" s="10"/>
      <c r="F75" s="9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46"/>
      <c r="V75" s="8" t="s">
        <v>11</v>
      </c>
      <c r="W75" s="10"/>
      <c r="X75" s="9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1"/>
      <c r="AN75" s="11"/>
    </row>
    <row r="76" spans="1:40" s="7" customFormat="1" x14ac:dyDescent="0.2">
      <c r="A76" s="7" t="s">
        <v>137</v>
      </c>
      <c r="B76" s="145">
        <v>1245</v>
      </c>
      <c r="C76" s="9" t="s">
        <v>138</v>
      </c>
      <c r="D76" s="10">
        <f>IFERROR(VLOOKUP($B76,'[11]Trial Blc'!$B$4:O$379,D$2,FALSE),0)</f>
        <v>0</v>
      </c>
      <c r="E76" s="10"/>
      <c r="F76" s="10"/>
      <c r="G76" s="10">
        <f>+D76+E76+F76</f>
        <v>0</v>
      </c>
      <c r="H76" s="10">
        <f>IFERROR(VLOOKUP($B76,'[11]Trial Blc'!$B$4:R$379,H$2,FALSE),0)</f>
        <v>0</v>
      </c>
      <c r="I76" s="10">
        <f>IFERROR(VLOOKUP($B76,'[11]Trial Blc'!$B$4:R$379,I$2,FALSE),0)</f>
        <v>0</v>
      </c>
      <c r="J76" s="10">
        <f>IFERROR(VLOOKUP($B76,'[11]Trial Blc'!$B$4:S$379,J$2,FALSE),0)</f>
        <v>0</v>
      </c>
      <c r="K76" s="10">
        <f>IFERROR(VLOOKUP($B76,'[11]Trial Blc'!$B$4:T$379,K$2,FALSE),0)</f>
        <v>0</v>
      </c>
      <c r="L76" s="10">
        <f>IFERROR(VLOOKUP($B76,'[11]Trial Blc'!$B$4:U$379,L$2,FALSE),0)</f>
        <v>0</v>
      </c>
      <c r="M76" s="10">
        <f>IFERROR(VLOOKUP($B76,'[11]Trial Blc'!$B$4:V$379,M$2,FALSE),0)</f>
        <v>0</v>
      </c>
      <c r="N76" s="10">
        <f>IFERROR(VLOOKUP($B76,'[11]Trial Blc'!$B$4:W$379,N$2,FALSE),0)</f>
        <v>0</v>
      </c>
      <c r="O76" s="10">
        <f>IFERROR(VLOOKUP($B76,'[11]Trial Blc'!$B$4:X$379,O$2,FALSE),0)</f>
        <v>0</v>
      </c>
      <c r="P76" s="10">
        <f>IFERROR(VLOOKUP($B76,'[11]Trial Blc'!$B$4:Y$379,P$2,FALSE),0)</f>
        <v>0</v>
      </c>
      <c r="Q76" s="10">
        <f>IFERROR(VLOOKUP($B76,'[11]Trial Blc'!$B$4:Z$379,Q$2,FALSE),0)</f>
        <v>0</v>
      </c>
      <c r="R76" s="10">
        <f>IFERROR(VLOOKUP($B76,'[11]Trial Blc'!$B$4:AA$379,R$2,FALSE),0)</f>
        <v>0</v>
      </c>
      <c r="S76" s="10">
        <f>IFERROR(VLOOKUP($B76,'[11]Trial Blc'!$B$4:AB$379,S$2,FALSE),0)</f>
        <v>0</v>
      </c>
      <c r="T76" s="10">
        <f>AVERAGE(G76:S76)</f>
        <v>0</v>
      </c>
      <c r="U76" s="149">
        <v>2030</v>
      </c>
      <c r="V76" s="7" t="s">
        <v>139</v>
      </c>
      <c r="W76" s="10">
        <f>-IFERROR(VLOOKUP($U76,'[11]Trial Blc'!$B$4:AF$379,W$2,FALSE),0)</f>
        <v>-1531.5</v>
      </c>
      <c r="X76" s="10"/>
      <c r="Y76" s="10"/>
      <c r="Z76" s="10">
        <f>+W76+X76+Y76</f>
        <v>-1531.5</v>
      </c>
      <c r="AA76" s="10">
        <f>-IFERROR(VLOOKUP($U76,'[11]Trial Blc'!$B$4:AJ$379,AA$2,FALSE),0)</f>
        <v>-1531.5</v>
      </c>
      <c r="AB76" s="10">
        <f>-IFERROR(VLOOKUP($U76,'[11]Trial Blc'!$B$4:AK$379,AB$2,FALSE),0)</f>
        <v>-1531.5</v>
      </c>
      <c r="AC76" s="10">
        <f>-IFERROR(VLOOKUP($U76,'[11]Trial Blc'!$B$4:AL$379,AC$2,FALSE),0)</f>
        <v>-1531.5</v>
      </c>
      <c r="AD76" s="10">
        <f>-IFERROR(VLOOKUP($U76,'[11]Trial Blc'!$B$4:AM$379,AD$2,FALSE),0)</f>
        <v>-1531.5</v>
      </c>
      <c r="AE76" s="10">
        <f>-IFERROR(VLOOKUP($U76,'[11]Trial Blc'!$B$4:AN$379,AE$2,FALSE),0)</f>
        <v>-1531.5</v>
      </c>
      <c r="AF76" s="10">
        <f>-IFERROR(VLOOKUP($U76,'[11]Trial Blc'!$B$4:AO$379,AF$2,FALSE),0)</f>
        <v>-1531.5</v>
      </c>
      <c r="AG76" s="10">
        <f>-IFERROR(VLOOKUP($U76,'[11]Trial Blc'!$B$4:AP$379,AG$2,FALSE),0)</f>
        <v>-1531.5</v>
      </c>
      <c r="AH76" s="10">
        <f>-IFERROR(VLOOKUP($U76,'[11]Trial Blc'!$B$4:AQ$379,AH$2,FALSE),0)</f>
        <v>-1531.5</v>
      </c>
      <c r="AI76" s="10">
        <f>-IFERROR(VLOOKUP($U76,'[11]Trial Blc'!$B$4:AR$379,AI$2,FALSE),0)</f>
        <v>-1531.5</v>
      </c>
      <c r="AJ76" s="10">
        <f>-IFERROR(VLOOKUP($U76,'[11]Trial Blc'!$B$4:AS$379,AJ$2,FALSE),0)</f>
        <v>-1531.5</v>
      </c>
      <c r="AK76" s="10">
        <f>-IFERROR(VLOOKUP($U76,'[11]Trial Blc'!$B$4:AT$379,AK$2,FALSE),0)</f>
        <v>-1531.5</v>
      </c>
      <c r="AL76" s="10">
        <f>-IFERROR(VLOOKUP($U76,'[11]Trial Blc'!$B$4:AU$379,AL$2,FALSE),0)</f>
        <v>-1531.5</v>
      </c>
      <c r="AM76" s="10">
        <f>AVERAGE(Z76:AL76)</f>
        <v>-1531.5</v>
      </c>
    </row>
    <row r="77" spans="1:40" s="7" customFormat="1" x14ac:dyDescent="0.2">
      <c r="A77" s="7" t="s">
        <v>140</v>
      </c>
      <c r="B77" s="145">
        <v>1250</v>
      </c>
      <c r="C77" s="9" t="s">
        <v>141</v>
      </c>
      <c r="D77" s="10">
        <f>IFERROR(VLOOKUP($B77,'[11]Trial Blc'!$B$4:O$379,D$2,FALSE),0)</f>
        <v>3430</v>
      </c>
      <c r="E77" s="10"/>
      <c r="F77" s="10"/>
      <c r="G77" s="10">
        <f>+D77+E77+F77</f>
        <v>3430</v>
      </c>
      <c r="H77" s="10">
        <f>IFERROR(VLOOKUP($B77,'[11]Trial Blc'!$B$4:R$379,H$2,FALSE),0)</f>
        <v>3430</v>
      </c>
      <c r="I77" s="10">
        <f>IFERROR(VLOOKUP($B77,'[11]Trial Blc'!$B$4:R$379,I$2,FALSE),0)</f>
        <v>3430</v>
      </c>
      <c r="J77" s="10">
        <f>IFERROR(VLOOKUP($B77,'[11]Trial Blc'!$B$4:S$379,J$2,FALSE),0)</f>
        <v>3430</v>
      </c>
      <c r="K77" s="10">
        <f>IFERROR(VLOOKUP($B77,'[11]Trial Blc'!$B$4:T$379,K$2,FALSE),0)</f>
        <v>3430</v>
      </c>
      <c r="L77" s="10">
        <f>IFERROR(VLOOKUP($B77,'[11]Trial Blc'!$B$4:U$379,L$2,FALSE),0)</f>
        <v>3430</v>
      </c>
      <c r="M77" s="10">
        <f>IFERROR(VLOOKUP($B77,'[11]Trial Blc'!$B$4:V$379,M$2,FALSE),0)</f>
        <v>3430</v>
      </c>
      <c r="N77" s="10">
        <f>IFERROR(VLOOKUP($B77,'[11]Trial Blc'!$B$4:W$379,N$2,FALSE),0)</f>
        <v>3430</v>
      </c>
      <c r="O77" s="10">
        <f>IFERROR(VLOOKUP($B77,'[11]Trial Blc'!$B$4:X$379,O$2,FALSE),0)</f>
        <v>3430</v>
      </c>
      <c r="P77" s="10">
        <f>IFERROR(VLOOKUP($B77,'[11]Trial Blc'!$B$4:Y$379,P$2,FALSE),0)</f>
        <v>3430</v>
      </c>
      <c r="Q77" s="10">
        <f>IFERROR(VLOOKUP($B77,'[11]Trial Blc'!$B$4:Z$379,Q$2,FALSE),0)</f>
        <v>3430</v>
      </c>
      <c r="R77" s="10">
        <f>IFERROR(VLOOKUP($B77,'[11]Trial Blc'!$B$4:AA$379,R$2,FALSE),0)</f>
        <v>3430</v>
      </c>
      <c r="S77" s="10">
        <f>IFERROR(VLOOKUP($B77,'[11]Trial Blc'!$B$4:AB$379,S$2,FALSE),0)</f>
        <v>3430</v>
      </c>
      <c r="T77" s="10">
        <f>AVERAGE(G77:S77)</f>
        <v>3430</v>
      </c>
      <c r="U77" s="149">
        <v>2040</v>
      </c>
      <c r="V77" s="7" t="s">
        <v>142</v>
      </c>
      <c r="W77" s="10">
        <f>-IFERROR(VLOOKUP($U77,'[11]Trial Blc'!$B$4:AF$379,W$2,FALSE),0)</f>
        <v>3572.12</v>
      </c>
      <c r="X77" s="10"/>
      <c r="Y77" s="10"/>
      <c r="Z77" s="10">
        <f>+W77+X77+Y77</f>
        <v>3572.12</v>
      </c>
      <c r="AA77" s="10">
        <f>-IFERROR(VLOOKUP($U77,'[11]Trial Blc'!$B$4:AJ$379,AA$2,FALSE),0)</f>
        <v>3579.27</v>
      </c>
      <c r="AB77" s="10">
        <f>-IFERROR(VLOOKUP($U77,'[11]Trial Blc'!$B$4:AK$379,AB$2,FALSE),0)</f>
        <v>3586.42</v>
      </c>
      <c r="AC77" s="10">
        <f>-IFERROR(VLOOKUP($U77,'[11]Trial Blc'!$B$4:AL$379,AC$2,FALSE),0)</f>
        <v>3593.57</v>
      </c>
      <c r="AD77" s="10">
        <f>-IFERROR(VLOOKUP($U77,'[11]Trial Blc'!$B$4:AM$379,AD$2,FALSE),0)</f>
        <v>3600.72</v>
      </c>
      <c r="AE77" s="10">
        <f>-IFERROR(VLOOKUP($U77,'[11]Trial Blc'!$B$4:AN$379,AE$2,FALSE),0)</f>
        <v>3607.87</v>
      </c>
      <c r="AF77" s="10">
        <f>-IFERROR(VLOOKUP($U77,'[11]Trial Blc'!$B$4:AO$379,AF$2,FALSE),0)</f>
        <v>3615.02</v>
      </c>
      <c r="AG77" s="10">
        <f>-IFERROR(VLOOKUP($U77,'[11]Trial Blc'!$B$4:AP$379,AG$2,FALSE),0)</f>
        <v>3622.17</v>
      </c>
      <c r="AH77" s="10">
        <f>-IFERROR(VLOOKUP($U77,'[11]Trial Blc'!$B$4:AQ$379,AH$2,FALSE),0)</f>
        <v>3629.32</v>
      </c>
      <c r="AI77" s="10">
        <f>-IFERROR(VLOOKUP($U77,'[11]Trial Blc'!$B$4:AR$379,AI$2,FALSE),0)</f>
        <v>3636.47</v>
      </c>
      <c r="AJ77" s="10">
        <f>-IFERROR(VLOOKUP($U77,'[11]Trial Blc'!$B$4:AS$379,AJ$2,FALSE),0)</f>
        <v>3643.62</v>
      </c>
      <c r="AK77" s="10">
        <f>-IFERROR(VLOOKUP($U77,'[11]Trial Blc'!$B$4:AT$379,AK$2,FALSE),0)</f>
        <v>3650.77</v>
      </c>
      <c r="AL77" s="10">
        <f>-IFERROR(VLOOKUP($U77,'[11]Trial Blc'!$B$4:AU$379,AL$2,FALSE),0)</f>
        <v>3657.92</v>
      </c>
      <c r="AM77" s="10">
        <f>AVERAGE(Z77:AL77)</f>
        <v>3615.0199999999995</v>
      </c>
    </row>
    <row r="78" spans="1:40" s="7" customFormat="1" x14ac:dyDescent="0.2">
      <c r="A78" s="7" t="s">
        <v>143</v>
      </c>
      <c r="B78" s="145"/>
      <c r="C78" s="9"/>
      <c r="D78" s="10"/>
      <c r="E78" s="10"/>
      <c r="F78" s="9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49"/>
      <c r="W78" s="10"/>
      <c r="X78" s="9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1"/>
      <c r="AN78" s="11"/>
    </row>
    <row r="79" spans="1:40" s="7" customFormat="1" ht="10.5" x14ac:dyDescent="0.25">
      <c r="A79" s="8" t="s">
        <v>144</v>
      </c>
      <c r="B79" s="145"/>
      <c r="C79" s="9"/>
      <c r="D79" s="10"/>
      <c r="E79" s="10"/>
      <c r="F79" s="9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46"/>
      <c r="V79" s="8" t="s">
        <v>144</v>
      </c>
      <c r="W79" s="10"/>
      <c r="X79" s="9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1"/>
      <c r="AN79" s="11"/>
    </row>
    <row r="80" spans="1:40" s="7" customFormat="1" x14ac:dyDescent="0.2">
      <c r="A80" s="7" t="s">
        <v>145</v>
      </c>
      <c r="B80" s="145">
        <v>1285</v>
      </c>
      <c r="C80" s="9" t="s">
        <v>626</v>
      </c>
      <c r="D80" s="10">
        <f>IFERROR(VLOOKUP($B80,'[11]Trial Blc'!$B$4:O$379,D$2,FALSE),0)</f>
        <v>0</v>
      </c>
      <c r="E80" s="10"/>
      <c r="F80" s="10"/>
      <c r="G80" s="10">
        <f>+D80+E80+F80</f>
        <v>0</v>
      </c>
      <c r="H80" s="10">
        <f>IFERROR(VLOOKUP($B80,'[11]Trial Blc'!$B$4:R$379,H$2,FALSE),0)</f>
        <v>0</v>
      </c>
      <c r="I80" s="10">
        <f>IFERROR(VLOOKUP($B80,'[11]Trial Blc'!$B$4:R$379,I$2,FALSE),0)</f>
        <v>0</v>
      </c>
      <c r="J80" s="10">
        <f>IFERROR(VLOOKUP($B80,'[11]Trial Blc'!$B$4:S$379,J$2,FALSE),0)</f>
        <v>0</v>
      </c>
      <c r="K80" s="10">
        <f>IFERROR(VLOOKUP($B80,'[11]Trial Blc'!$B$4:T$379,K$2,FALSE),0)</f>
        <v>0</v>
      </c>
      <c r="L80" s="10">
        <f>IFERROR(VLOOKUP($B80,'[11]Trial Blc'!$B$4:U$379,L$2,FALSE),0)</f>
        <v>0</v>
      </c>
      <c r="M80" s="10">
        <f>IFERROR(VLOOKUP($B80,'[11]Trial Blc'!$B$4:V$379,M$2,FALSE),0)</f>
        <v>0</v>
      </c>
      <c r="N80" s="10">
        <f>IFERROR(VLOOKUP($B80,'[11]Trial Blc'!$B$4:W$379,N$2,FALSE),0)</f>
        <v>0</v>
      </c>
      <c r="O80" s="10">
        <f>IFERROR(VLOOKUP($B80,'[11]Trial Blc'!$B$4:X$379,O$2,FALSE),0)</f>
        <v>0</v>
      </c>
      <c r="P80" s="10">
        <f>IFERROR(VLOOKUP($B80,'[11]Trial Blc'!$B$4:Y$379,P$2,FALSE),0)</f>
        <v>0</v>
      </c>
      <c r="Q80" s="10">
        <f>IFERROR(VLOOKUP($B80,'[11]Trial Blc'!$B$4:Z$379,Q$2,FALSE),0)</f>
        <v>0</v>
      </c>
      <c r="R80" s="10">
        <f>IFERROR(VLOOKUP($B80,'[11]Trial Blc'!$B$4:AA$379,R$2,FALSE),0)</f>
        <v>0</v>
      </c>
      <c r="S80" s="10">
        <f>IFERROR(VLOOKUP($B80,'[11]Trial Blc'!$B$4:AB$379,S$2,FALSE),0)</f>
        <v>0</v>
      </c>
      <c r="T80" s="10">
        <f>AVERAGE(G80:S80)</f>
        <v>0</v>
      </c>
      <c r="U80" s="149"/>
      <c r="W80" s="10"/>
      <c r="X80" s="9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1"/>
      <c r="AN80" s="11"/>
    </row>
    <row r="81" spans="1:40" s="7" customFormat="1" x14ac:dyDescent="0.2">
      <c r="A81" s="7" t="s">
        <v>147</v>
      </c>
      <c r="B81" s="145">
        <v>1290</v>
      </c>
      <c r="C81" s="9" t="s">
        <v>148</v>
      </c>
      <c r="D81" s="10">
        <f>IFERROR(VLOOKUP($B81,'[11]Trial Blc'!$B$4:O$379,D$2,FALSE),0)</f>
        <v>0</v>
      </c>
      <c r="E81" s="10"/>
      <c r="F81" s="10"/>
      <c r="G81" s="10">
        <f>+D81+E81+F81</f>
        <v>0</v>
      </c>
      <c r="H81" s="10">
        <f>IFERROR(VLOOKUP($B81,'[11]Trial Blc'!$B$4:R$379,H$2,FALSE),0)</f>
        <v>0</v>
      </c>
      <c r="I81" s="10">
        <f>IFERROR(VLOOKUP($B81,'[11]Trial Blc'!$B$4:R$379,I$2,FALSE),0)</f>
        <v>0</v>
      </c>
      <c r="J81" s="10">
        <f>IFERROR(VLOOKUP($B81,'[11]Trial Blc'!$B$4:S$379,J$2,FALSE),0)</f>
        <v>0</v>
      </c>
      <c r="K81" s="10">
        <f>IFERROR(VLOOKUP($B81,'[11]Trial Blc'!$B$4:T$379,K$2,FALSE),0)</f>
        <v>0</v>
      </c>
      <c r="L81" s="10">
        <f>IFERROR(VLOOKUP($B81,'[11]Trial Blc'!$B$4:U$379,L$2,FALSE),0)</f>
        <v>0</v>
      </c>
      <c r="M81" s="10">
        <f>IFERROR(VLOOKUP($B81,'[11]Trial Blc'!$B$4:V$379,M$2,FALSE),0)</f>
        <v>0</v>
      </c>
      <c r="N81" s="10">
        <f>IFERROR(VLOOKUP($B81,'[11]Trial Blc'!$B$4:W$379,N$2,FALSE),0)</f>
        <v>0</v>
      </c>
      <c r="O81" s="10">
        <f>IFERROR(VLOOKUP($B81,'[11]Trial Blc'!$B$4:X$379,O$2,FALSE),0)</f>
        <v>0</v>
      </c>
      <c r="P81" s="10">
        <f>IFERROR(VLOOKUP($B81,'[11]Trial Blc'!$B$4:Y$379,P$2,FALSE),0)</f>
        <v>0</v>
      </c>
      <c r="Q81" s="10">
        <f>IFERROR(VLOOKUP($B81,'[11]Trial Blc'!$B$4:Z$379,Q$2,FALSE),0)</f>
        <v>0</v>
      </c>
      <c r="R81" s="10">
        <f>IFERROR(VLOOKUP($B81,'[11]Trial Blc'!$B$4:AA$379,R$2,FALSE),0)</f>
        <v>0</v>
      </c>
      <c r="S81" s="10">
        <f>IFERROR(VLOOKUP($B81,'[11]Trial Blc'!$B$4:AB$379,S$2,FALSE),0)</f>
        <v>0</v>
      </c>
      <c r="T81" s="10">
        <f>AVERAGE(G81:S81)</f>
        <v>0</v>
      </c>
      <c r="U81" s="149">
        <v>2050</v>
      </c>
      <c r="V81" s="7" t="s">
        <v>149</v>
      </c>
      <c r="W81" s="10">
        <f>-IFERROR(VLOOKUP($U81,'[11]Trial Blc'!$B$4:AF$379,W$2,FALSE),0)</f>
        <v>1229771</v>
      </c>
      <c r="X81" s="10"/>
      <c r="Y81" s="10"/>
      <c r="Z81" s="10">
        <f>+W81+X81+Y81</f>
        <v>1229771</v>
      </c>
      <c r="AA81" s="10">
        <f>-IFERROR(VLOOKUP($U81,'[11]Trial Blc'!$B$4:AJ$379,AA$2,FALSE),0)</f>
        <v>1229771</v>
      </c>
      <c r="AB81" s="10">
        <f>-IFERROR(VLOOKUP($U81,'[11]Trial Blc'!$B$4:AK$379,AB$2,FALSE),0)</f>
        <v>1229771</v>
      </c>
      <c r="AC81" s="10">
        <f>-IFERROR(VLOOKUP($U81,'[11]Trial Blc'!$B$4:AL$379,AC$2,FALSE),0)</f>
        <v>1229771</v>
      </c>
      <c r="AD81" s="10">
        <f>-IFERROR(VLOOKUP($U81,'[11]Trial Blc'!$B$4:AM$379,AD$2,FALSE),0)</f>
        <v>1229771</v>
      </c>
      <c r="AE81" s="10">
        <f>-IFERROR(VLOOKUP($U81,'[11]Trial Blc'!$B$4:AN$379,AE$2,FALSE),0)</f>
        <v>1229771</v>
      </c>
      <c r="AF81" s="10">
        <f>-IFERROR(VLOOKUP($U81,'[11]Trial Blc'!$B$4:AO$379,AF$2,FALSE),0)</f>
        <v>1229771</v>
      </c>
      <c r="AG81" s="10">
        <f>-IFERROR(VLOOKUP($U81,'[11]Trial Blc'!$B$4:AP$379,AG$2,FALSE),0)</f>
        <v>1229771</v>
      </c>
      <c r="AH81" s="10">
        <f>-IFERROR(VLOOKUP($U81,'[11]Trial Blc'!$B$4:AQ$379,AH$2,FALSE),0)</f>
        <v>1229771</v>
      </c>
      <c r="AI81" s="10">
        <f>-IFERROR(VLOOKUP($U81,'[11]Trial Blc'!$B$4:AR$379,AI$2,FALSE),0)</f>
        <v>1229771</v>
      </c>
      <c r="AJ81" s="10">
        <f>-IFERROR(VLOOKUP($U81,'[11]Trial Blc'!$B$4:AS$379,AJ$2,FALSE),0)</f>
        <v>1229771</v>
      </c>
      <c r="AK81" s="10">
        <f>-IFERROR(VLOOKUP($U81,'[11]Trial Blc'!$B$4:AT$379,AK$2,FALSE),0)</f>
        <v>1229771</v>
      </c>
      <c r="AL81" s="10">
        <f>-IFERROR(VLOOKUP($U81,'[11]Trial Blc'!$B$4:AU$379,AL$2,FALSE),0)</f>
        <v>1229771</v>
      </c>
      <c r="AM81" s="10">
        <f>AVERAGE(Z81:AL81)</f>
        <v>1229771</v>
      </c>
    </row>
    <row r="82" spans="1:40" s="7" customFormat="1" x14ac:dyDescent="0.2">
      <c r="A82" s="7" t="s">
        <v>150</v>
      </c>
      <c r="B82" s="145">
        <v>1320</v>
      </c>
      <c r="C82" s="9" t="s">
        <v>151</v>
      </c>
      <c r="D82" s="10">
        <f>IFERROR(VLOOKUP($B82,'[11]Trial Blc'!$B$4:O$379,D$2,FALSE),0)</f>
        <v>0</v>
      </c>
      <c r="E82" s="10"/>
      <c r="F82" s="10"/>
      <c r="G82" s="10">
        <f>+D82+E82+F82</f>
        <v>0</v>
      </c>
      <c r="H82" s="10">
        <f>IFERROR(VLOOKUP($B82,'[11]Trial Blc'!$B$4:R$379,H$2,FALSE),0)</f>
        <v>0</v>
      </c>
      <c r="I82" s="10">
        <f>IFERROR(VLOOKUP($B82,'[11]Trial Blc'!$B$4:R$379,I$2,FALSE),0)</f>
        <v>0</v>
      </c>
      <c r="J82" s="10">
        <f>IFERROR(VLOOKUP($B82,'[11]Trial Blc'!$B$4:S$379,J$2,FALSE),0)</f>
        <v>0</v>
      </c>
      <c r="K82" s="10">
        <f>IFERROR(VLOOKUP($B82,'[11]Trial Blc'!$B$4:T$379,K$2,FALSE),0)</f>
        <v>0</v>
      </c>
      <c r="L82" s="10">
        <f>IFERROR(VLOOKUP($B82,'[11]Trial Blc'!$B$4:U$379,L$2,FALSE),0)</f>
        <v>0</v>
      </c>
      <c r="M82" s="10">
        <f>IFERROR(VLOOKUP($B82,'[11]Trial Blc'!$B$4:V$379,M$2,FALSE),0)</f>
        <v>0</v>
      </c>
      <c r="N82" s="10">
        <f>IFERROR(VLOOKUP($B82,'[11]Trial Blc'!$B$4:W$379,N$2,FALSE),0)</f>
        <v>0</v>
      </c>
      <c r="O82" s="10">
        <f>IFERROR(VLOOKUP($B82,'[11]Trial Blc'!$B$4:X$379,O$2,FALSE),0)</f>
        <v>0</v>
      </c>
      <c r="P82" s="10">
        <f>IFERROR(VLOOKUP($B82,'[11]Trial Blc'!$B$4:Y$379,P$2,FALSE),0)</f>
        <v>0</v>
      </c>
      <c r="Q82" s="10">
        <f>IFERROR(VLOOKUP($B82,'[11]Trial Blc'!$B$4:Z$379,Q$2,FALSE),0)</f>
        <v>0</v>
      </c>
      <c r="R82" s="10">
        <f>IFERROR(VLOOKUP($B82,'[11]Trial Blc'!$B$4:AA$379,R$2,FALSE),0)</f>
        <v>0</v>
      </c>
      <c r="S82" s="10">
        <f>IFERROR(VLOOKUP($B82,'[11]Trial Blc'!$B$4:AB$379,S$2,FALSE),0)</f>
        <v>0</v>
      </c>
      <c r="T82" s="10">
        <f>AVERAGE(G82:S82)</f>
        <v>0</v>
      </c>
      <c r="U82" s="149">
        <v>2080</v>
      </c>
      <c r="V82" s="7" t="s">
        <v>152</v>
      </c>
      <c r="W82" s="10">
        <f>-IFERROR(VLOOKUP($U82,'[11]Trial Blc'!$B$4:AF$379,W$2,FALSE),0)</f>
        <v>0</v>
      </c>
      <c r="X82" s="10"/>
      <c r="Y82" s="10"/>
      <c r="Z82" s="10">
        <f>+W82+X82+Y82</f>
        <v>0</v>
      </c>
      <c r="AA82" s="10">
        <f>-IFERROR(VLOOKUP($U82,'[11]Trial Blc'!$B$4:AJ$379,AA$2,FALSE),0)</f>
        <v>0</v>
      </c>
      <c r="AB82" s="10">
        <f>-IFERROR(VLOOKUP($U82,'[11]Trial Blc'!$B$4:AK$379,AB$2,FALSE),0)</f>
        <v>0</v>
      </c>
      <c r="AC82" s="10">
        <f>-IFERROR(VLOOKUP($U82,'[11]Trial Blc'!$B$4:AL$379,AC$2,FALSE),0)</f>
        <v>0</v>
      </c>
      <c r="AD82" s="10">
        <f>-IFERROR(VLOOKUP($U82,'[11]Trial Blc'!$B$4:AM$379,AD$2,FALSE),0)</f>
        <v>0</v>
      </c>
      <c r="AE82" s="10">
        <f>-IFERROR(VLOOKUP($U82,'[11]Trial Blc'!$B$4:AN$379,AE$2,FALSE),0)</f>
        <v>0</v>
      </c>
      <c r="AF82" s="10">
        <f>-IFERROR(VLOOKUP($U82,'[11]Trial Blc'!$B$4:AO$379,AF$2,FALSE),0)</f>
        <v>0</v>
      </c>
      <c r="AG82" s="10">
        <f>-IFERROR(VLOOKUP($U82,'[11]Trial Blc'!$B$4:AP$379,AG$2,FALSE),0)</f>
        <v>0</v>
      </c>
      <c r="AH82" s="10">
        <f>-IFERROR(VLOOKUP($U82,'[11]Trial Blc'!$B$4:AQ$379,AH$2,FALSE),0)</f>
        <v>0</v>
      </c>
      <c r="AI82" s="10">
        <f>-IFERROR(VLOOKUP($U82,'[11]Trial Blc'!$B$4:AR$379,AI$2,FALSE),0)</f>
        <v>0</v>
      </c>
      <c r="AJ82" s="10">
        <f>-IFERROR(VLOOKUP($U82,'[11]Trial Blc'!$B$4:AS$379,AJ$2,FALSE),0)</f>
        <v>0</v>
      </c>
      <c r="AK82" s="10">
        <f>-IFERROR(VLOOKUP($U82,'[11]Trial Blc'!$B$4:AT$379,AK$2,FALSE),0)</f>
        <v>0</v>
      </c>
      <c r="AL82" s="10">
        <f>-IFERROR(VLOOKUP($U82,'[11]Trial Blc'!$B$4:AU$379,AL$2,FALSE),0)</f>
        <v>0</v>
      </c>
      <c r="AM82" s="10">
        <f>AVERAGE(Z82:AL82)</f>
        <v>0</v>
      </c>
    </row>
    <row r="83" spans="1:40" s="11" customFormat="1" x14ac:dyDescent="0.2">
      <c r="A83" s="11" t="s">
        <v>153</v>
      </c>
      <c r="B83" s="155">
        <v>1345</v>
      </c>
      <c r="C83" s="12" t="s">
        <v>154</v>
      </c>
      <c r="D83" s="10">
        <f>IFERROR(VLOOKUP($B83,'[11]Trial Blc'!$B$4:O$379,D$2,FALSE),0)</f>
        <v>264107.62</v>
      </c>
      <c r="E83" s="10"/>
      <c r="F83" s="10"/>
      <c r="G83" s="10">
        <f>+D83+E83+F83</f>
        <v>264107.62</v>
      </c>
      <c r="H83" s="10">
        <f>IFERROR(VLOOKUP($B83,'[11]Trial Blc'!$B$4:R$379,H$2,FALSE),0)</f>
        <v>264107.62</v>
      </c>
      <c r="I83" s="10">
        <f>IFERROR(VLOOKUP($B83,'[11]Trial Blc'!$B$4:R$379,I$2,FALSE),0)</f>
        <v>264107.62</v>
      </c>
      <c r="J83" s="10">
        <f>IFERROR(VLOOKUP($B83,'[11]Trial Blc'!$B$4:S$379,J$2,FALSE),0)</f>
        <v>264107.62</v>
      </c>
      <c r="K83" s="10">
        <f>IFERROR(VLOOKUP($B83,'[11]Trial Blc'!$B$4:T$379,K$2,FALSE),0)</f>
        <v>264107.62</v>
      </c>
      <c r="L83" s="10">
        <f>IFERROR(VLOOKUP($B83,'[11]Trial Blc'!$B$4:U$379,L$2,FALSE),0)</f>
        <v>264107.62</v>
      </c>
      <c r="M83" s="10">
        <f>IFERROR(VLOOKUP($B83,'[11]Trial Blc'!$B$4:V$379,M$2,FALSE),0)</f>
        <v>264107.62</v>
      </c>
      <c r="N83" s="10">
        <f>IFERROR(VLOOKUP($B83,'[11]Trial Blc'!$B$4:W$379,N$2,FALSE),0)</f>
        <v>264107.62</v>
      </c>
      <c r="O83" s="10">
        <f>IFERROR(VLOOKUP($B83,'[11]Trial Blc'!$B$4:X$379,O$2,FALSE),0)</f>
        <v>264107.62</v>
      </c>
      <c r="P83" s="10">
        <f>IFERROR(VLOOKUP($B83,'[11]Trial Blc'!$B$4:Y$379,P$2,FALSE),0)</f>
        <v>264107.62</v>
      </c>
      <c r="Q83" s="10">
        <f>IFERROR(VLOOKUP($B83,'[11]Trial Blc'!$B$4:Z$379,Q$2,FALSE),0)</f>
        <v>264107.62</v>
      </c>
      <c r="R83" s="10">
        <f>IFERROR(VLOOKUP($B83,'[11]Trial Blc'!$B$4:AA$379,R$2,FALSE),0)</f>
        <v>264107.62</v>
      </c>
      <c r="S83" s="10">
        <f>IFERROR(VLOOKUP($B83,'[11]Trial Blc'!$B$4:AB$379,S$2,FALSE),0)</f>
        <v>264107.62</v>
      </c>
      <c r="T83" s="10">
        <f>AVERAGE(G83:S83)</f>
        <v>264107.62000000005</v>
      </c>
      <c r="U83" s="150">
        <v>2105</v>
      </c>
      <c r="V83" s="11" t="s">
        <v>155</v>
      </c>
      <c r="W83" s="10">
        <f>-IFERROR(VLOOKUP($U83,'[11]Trial Blc'!$B$4:AF$379,W$2,FALSE),0)</f>
        <v>150073.24</v>
      </c>
      <c r="X83" s="10"/>
      <c r="Y83" s="10"/>
      <c r="Z83" s="10">
        <f>+W83+X83+Y83</f>
        <v>150073.24</v>
      </c>
      <c r="AA83" s="10">
        <f>-IFERROR(VLOOKUP($U83,'[11]Trial Blc'!$B$4:AJ$379,AA$2,FALSE),0)</f>
        <v>150806.87</v>
      </c>
      <c r="AB83" s="10">
        <f>-IFERROR(VLOOKUP($U83,'[11]Trial Blc'!$B$4:AK$379,AB$2,FALSE),0)</f>
        <v>151540.5</v>
      </c>
      <c r="AC83" s="10">
        <f>-IFERROR(VLOOKUP($U83,'[11]Trial Blc'!$B$4:AL$379,AC$2,FALSE),0)</f>
        <v>152274.13</v>
      </c>
      <c r="AD83" s="10">
        <f>-IFERROR(VLOOKUP($U83,'[11]Trial Blc'!$B$4:AM$379,AD$2,FALSE),0)</f>
        <v>153007.76</v>
      </c>
      <c r="AE83" s="10">
        <f>-IFERROR(VLOOKUP($U83,'[11]Trial Blc'!$B$4:AN$379,AE$2,FALSE),0)</f>
        <v>153741.39000000001</v>
      </c>
      <c r="AF83" s="10">
        <f>-IFERROR(VLOOKUP($U83,'[11]Trial Blc'!$B$4:AO$379,AF$2,FALSE),0)</f>
        <v>154475.01999999999</v>
      </c>
      <c r="AG83" s="10">
        <f>-IFERROR(VLOOKUP($U83,'[11]Trial Blc'!$B$4:AP$379,AG$2,FALSE),0)</f>
        <v>155208.65</v>
      </c>
      <c r="AH83" s="10">
        <f>-IFERROR(VLOOKUP($U83,'[11]Trial Blc'!$B$4:AQ$379,AH$2,FALSE),0)</f>
        <v>155942.28</v>
      </c>
      <c r="AI83" s="10">
        <f>-IFERROR(VLOOKUP($U83,'[11]Trial Blc'!$B$4:AR$379,AI$2,FALSE),0)</f>
        <v>156675.91</v>
      </c>
      <c r="AJ83" s="10">
        <f>-IFERROR(VLOOKUP($U83,'[11]Trial Blc'!$B$4:AS$379,AJ$2,FALSE),0)</f>
        <v>157409.54</v>
      </c>
      <c r="AK83" s="10">
        <f>-IFERROR(VLOOKUP($U83,'[11]Trial Blc'!$B$4:AT$379,AK$2,FALSE),0)</f>
        <v>158143.17000000001</v>
      </c>
      <c r="AL83" s="10">
        <f>-IFERROR(VLOOKUP($U83,'[11]Trial Blc'!$B$4:AU$379,AL$2,FALSE),0)</f>
        <v>158876.79999999999</v>
      </c>
      <c r="AM83" s="10">
        <f>AVERAGE(Z83:AL83)</f>
        <v>154475.01999999999</v>
      </c>
      <c r="AN83" s="7"/>
    </row>
    <row r="84" spans="1:40" s="7" customFormat="1" x14ac:dyDescent="0.2">
      <c r="B84" s="145"/>
      <c r="C84" s="166"/>
      <c r="D84" s="10"/>
      <c r="E84" s="10"/>
      <c r="F84" s="9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49"/>
      <c r="W84" s="10"/>
      <c r="X84" s="12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</row>
    <row r="85" spans="1:40" s="7" customFormat="1" x14ac:dyDescent="0.2">
      <c r="B85" s="145">
        <v>1350</v>
      </c>
      <c r="C85" s="9" t="s">
        <v>156</v>
      </c>
      <c r="D85" s="10">
        <f>IFERROR(VLOOKUP($B85,'[11]Trial Blc'!$B$4:O$379,D$2,FALSE),0)</f>
        <v>1090793.54</v>
      </c>
      <c r="E85" s="10"/>
      <c r="F85" s="10"/>
      <c r="G85" s="10">
        <f>+D85+E85+F85</f>
        <v>1090793.54</v>
      </c>
      <c r="H85" s="10">
        <f>IFERROR(VLOOKUP($B85,'[11]Trial Blc'!$B$4:R$379,H$2,FALSE),0)</f>
        <v>1091236.95</v>
      </c>
      <c r="I85" s="10">
        <f>IFERROR(VLOOKUP($B85,'[11]Trial Blc'!$B$4:R$379,I$2,FALSE),0)</f>
        <v>1116306.31</v>
      </c>
      <c r="J85" s="10">
        <f>IFERROR(VLOOKUP($B85,'[11]Trial Blc'!$B$4:S$379,J$2,FALSE),0)</f>
        <v>1116548.71</v>
      </c>
      <c r="K85" s="10">
        <f>IFERROR(VLOOKUP($B85,'[11]Trial Blc'!$B$4:T$379,K$2,FALSE),0)</f>
        <v>1116548.71</v>
      </c>
      <c r="L85" s="10">
        <f>IFERROR(VLOOKUP($B85,'[11]Trial Blc'!$B$4:U$379,L$2,FALSE),0)</f>
        <v>1116638.71</v>
      </c>
      <c r="M85" s="10">
        <f>IFERROR(VLOOKUP($B85,'[11]Trial Blc'!$B$4:V$379,M$2,FALSE),0)</f>
        <v>1116728.71</v>
      </c>
      <c r="N85" s="10">
        <f>IFERROR(VLOOKUP($B85,'[11]Trial Blc'!$B$4:W$379,N$2,FALSE),0)</f>
        <v>1116728.71</v>
      </c>
      <c r="O85" s="10">
        <f>IFERROR(VLOOKUP($B85,'[11]Trial Blc'!$B$4:X$379,O$2,FALSE),0)</f>
        <v>1116728.71</v>
      </c>
      <c r="P85" s="10">
        <f>IFERROR(VLOOKUP($B85,'[11]Trial Blc'!$B$4:Y$379,P$2,FALSE),0)</f>
        <v>1116728.71</v>
      </c>
      <c r="Q85" s="10">
        <f>IFERROR(VLOOKUP($B85,'[11]Trial Blc'!$B$4:Z$379,Q$2,FALSE),0)</f>
        <v>1116889.8700000001</v>
      </c>
      <c r="R85" s="10">
        <f>IFERROR(VLOOKUP($B85,'[11]Trial Blc'!$B$4:AA$379,R$2,FALSE),0)</f>
        <v>1116889.8700000001</v>
      </c>
      <c r="S85" s="10">
        <f>IFERROR(VLOOKUP($B85,'[11]Trial Blc'!$B$4:AB$379,S$2,FALSE),0)</f>
        <v>1116889.8700000001</v>
      </c>
      <c r="T85" s="10">
        <f>AVERAGE(G85:S85)</f>
        <v>1112742.8753846155</v>
      </c>
      <c r="U85" s="149">
        <v>2110</v>
      </c>
      <c r="V85" s="7" t="s">
        <v>157</v>
      </c>
      <c r="W85" s="10">
        <f>-IFERROR(VLOOKUP($U85,'[11]Trial Blc'!$B$4:AF$379,W$2,FALSE),0)</f>
        <v>624681.38</v>
      </c>
      <c r="X85" s="10"/>
      <c r="Y85" s="10"/>
      <c r="Z85" s="10">
        <f>+W85+X85+Y85</f>
        <v>624681.38</v>
      </c>
      <c r="AA85" s="10">
        <f>-IFERROR(VLOOKUP($U85,'[11]Trial Blc'!$B$4:AJ$379,AA$2,FALSE),0)</f>
        <v>626698.46</v>
      </c>
      <c r="AB85" s="10">
        <f>-IFERROR(VLOOKUP($U85,'[11]Trial Blc'!$B$4:AK$379,AB$2,FALSE),0)</f>
        <v>615055.22</v>
      </c>
      <c r="AC85" s="10">
        <f>-IFERROR(VLOOKUP($U85,'[11]Trial Blc'!$B$4:AL$379,AC$2,FALSE),0)</f>
        <v>617119.09</v>
      </c>
      <c r="AD85" s="10">
        <f>-IFERROR(VLOOKUP($U85,'[11]Trial Blc'!$B$4:AM$379,AD$2,FALSE),0)</f>
        <v>619182.96</v>
      </c>
      <c r="AE85" s="10">
        <f>-IFERROR(VLOOKUP($U85,'[11]Trial Blc'!$B$4:AN$379,AE$2,FALSE),0)</f>
        <v>621246.99</v>
      </c>
      <c r="AF85" s="10">
        <f>-IFERROR(VLOOKUP($U85,'[11]Trial Blc'!$B$4:AO$379,AF$2,FALSE),0)</f>
        <v>623311.18999999994</v>
      </c>
      <c r="AG85" s="10">
        <f>-IFERROR(VLOOKUP($U85,'[11]Trial Blc'!$B$4:AP$379,AG$2,FALSE),0)</f>
        <v>625375.39</v>
      </c>
      <c r="AH85" s="10">
        <f>-IFERROR(VLOOKUP($U85,'[11]Trial Blc'!$B$4:AQ$379,AH$2,FALSE),0)</f>
        <v>627439.59</v>
      </c>
      <c r="AI85" s="10">
        <f>-IFERROR(VLOOKUP($U85,'[11]Trial Blc'!$B$4:AR$379,AI$2,FALSE),0)</f>
        <v>629503.79</v>
      </c>
      <c r="AJ85" s="10">
        <f>-IFERROR(VLOOKUP($U85,'[11]Trial Blc'!$B$4:AS$379,AJ$2,FALSE),0)</f>
        <v>631568.29</v>
      </c>
      <c r="AK85" s="10">
        <f>-IFERROR(VLOOKUP($U85,'[11]Trial Blc'!$B$4:AT$379,AK$2,FALSE),0)</f>
        <v>633632.79</v>
      </c>
      <c r="AL85" s="10">
        <f>-IFERROR(VLOOKUP($U85,'[11]Trial Blc'!$B$4:AU$379,AL$2,FALSE),0)</f>
        <v>635697.29</v>
      </c>
      <c r="AM85" s="10">
        <f>AVERAGE(Z85:AL85)</f>
        <v>625424.03307692299</v>
      </c>
    </row>
    <row r="86" spans="1:40" s="7" customFormat="1" x14ac:dyDescent="0.2">
      <c r="B86" s="145">
        <v>1353</v>
      </c>
      <c r="C86" s="9" t="s">
        <v>158</v>
      </c>
      <c r="D86" s="10">
        <f>IFERROR(VLOOKUP($B86,'[11]Trial Blc'!$B$4:O$379,D$2,FALSE),0)</f>
        <v>134871.85999999999</v>
      </c>
      <c r="E86" s="10"/>
      <c r="F86" s="10"/>
      <c r="G86" s="10">
        <f>+D86+E86+F86</f>
        <v>134871.85999999999</v>
      </c>
      <c r="H86" s="10">
        <f>IFERROR(VLOOKUP($B86,'[11]Trial Blc'!$B$4:R$379,H$2,FALSE),0)</f>
        <v>134871.85999999999</v>
      </c>
      <c r="I86" s="10">
        <f>IFERROR(VLOOKUP($B86,'[11]Trial Blc'!$B$4:R$379,I$2,FALSE),0)</f>
        <v>134871.85999999999</v>
      </c>
      <c r="J86" s="10">
        <f>IFERROR(VLOOKUP($B86,'[11]Trial Blc'!$B$4:S$379,J$2,FALSE),0)</f>
        <v>138425.26</v>
      </c>
      <c r="K86" s="10">
        <f>IFERROR(VLOOKUP($B86,'[11]Trial Blc'!$B$4:T$379,K$2,FALSE),0)</f>
        <v>138425.26</v>
      </c>
      <c r="L86" s="10">
        <f>IFERROR(VLOOKUP($B86,'[11]Trial Blc'!$B$4:U$379,L$2,FALSE),0)</f>
        <v>138425.26</v>
      </c>
      <c r="M86" s="10">
        <f>IFERROR(VLOOKUP($B86,'[11]Trial Blc'!$B$4:V$379,M$2,FALSE),0)</f>
        <v>138425.26</v>
      </c>
      <c r="N86" s="10">
        <f>IFERROR(VLOOKUP($B86,'[11]Trial Blc'!$B$4:W$379,N$2,FALSE),0)</f>
        <v>138425.26</v>
      </c>
      <c r="O86" s="10">
        <f>IFERROR(VLOOKUP($B86,'[11]Trial Blc'!$B$4:X$379,O$2,FALSE),0)</f>
        <v>138425.26</v>
      </c>
      <c r="P86" s="10">
        <f>IFERROR(VLOOKUP($B86,'[11]Trial Blc'!$B$4:Y$379,P$2,FALSE),0)</f>
        <v>138425.26</v>
      </c>
      <c r="Q86" s="10">
        <f>IFERROR(VLOOKUP($B86,'[11]Trial Blc'!$B$4:Z$379,Q$2,FALSE),0)</f>
        <v>138425.26</v>
      </c>
      <c r="R86" s="10">
        <f>IFERROR(VLOOKUP($B86,'[11]Trial Blc'!$B$4:AA$379,R$2,FALSE),0)</f>
        <v>138425.26</v>
      </c>
      <c r="S86" s="10">
        <f>IFERROR(VLOOKUP($B86,'[11]Trial Blc'!$B$4:AB$379,S$2,FALSE),0)</f>
        <v>138425.26</v>
      </c>
      <c r="T86" s="10">
        <f>AVERAGE(G86:S86)</f>
        <v>137605.24461538461</v>
      </c>
      <c r="U86" s="149">
        <v>2113</v>
      </c>
      <c r="V86" s="7" t="s">
        <v>159</v>
      </c>
      <c r="W86" s="10">
        <f>-IFERROR(VLOOKUP($U86,'[11]Trial Blc'!$B$4:AF$379,W$2,FALSE),0)</f>
        <v>100853.04</v>
      </c>
      <c r="X86" s="10"/>
      <c r="Y86" s="10"/>
      <c r="Z86" s="10">
        <f>+W86+X86+Y86</f>
        <v>100853.04</v>
      </c>
      <c r="AA86" s="10">
        <f>-IFERROR(VLOOKUP($U86,'[11]Trial Blc'!$B$4:AJ$379,AA$2,FALSE),0)</f>
        <v>101102.34</v>
      </c>
      <c r="AB86" s="10">
        <f>-IFERROR(VLOOKUP($U86,'[11]Trial Blc'!$B$4:AK$379,AB$2,FALSE),0)</f>
        <v>101351.64</v>
      </c>
      <c r="AC86" s="10">
        <f>-IFERROR(VLOOKUP($U86,'[11]Trial Blc'!$B$4:AL$379,AC$2,FALSE),0)</f>
        <v>99325.63</v>
      </c>
      <c r="AD86" s="10">
        <f>-IFERROR(VLOOKUP($U86,'[11]Trial Blc'!$B$4:AM$379,AD$2,FALSE),0)</f>
        <v>99581.5</v>
      </c>
      <c r="AE86" s="10">
        <f>-IFERROR(VLOOKUP($U86,'[11]Trial Blc'!$B$4:AN$379,AE$2,FALSE),0)</f>
        <v>99837.37</v>
      </c>
      <c r="AF86" s="10">
        <f>-IFERROR(VLOOKUP($U86,'[11]Trial Blc'!$B$4:AO$379,AF$2,FALSE),0)</f>
        <v>100093.24</v>
      </c>
      <c r="AG86" s="10">
        <f>-IFERROR(VLOOKUP($U86,'[11]Trial Blc'!$B$4:AP$379,AG$2,FALSE),0)</f>
        <v>100349.11</v>
      </c>
      <c r="AH86" s="10">
        <f>-IFERROR(VLOOKUP($U86,'[11]Trial Blc'!$B$4:AQ$379,AH$2,FALSE),0)</f>
        <v>100604.98</v>
      </c>
      <c r="AI86" s="10">
        <f>-IFERROR(VLOOKUP($U86,'[11]Trial Blc'!$B$4:AR$379,AI$2,FALSE),0)</f>
        <v>100860.85</v>
      </c>
      <c r="AJ86" s="10">
        <f>-IFERROR(VLOOKUP($U86,'[11]Trial Blc'!$B$4:AS$379,AJ$2,FALSE),0)</f>
        <v>101116.72</v>
      </c>
      <c r="AK86" s="10">
        <f>-IFERROR(VLOOKUP($U86,'[11]Trial Blc'!$B$4:AT$379,AK$2,FALSE),0)</f>
        <v>101372.59</v>
      </c>
      <c r="AL86" s="10">
        <f>-IFERROR(VLOOKUP($U86,'[11]Trial Blc'!$B$4:AU$379,AL$2,FALSE),0)</f>
        <v>101628.46</v>
      </c>
      <c r="AM86" s="10">
        <f>AVERAGE(Z86:AL86)</f>
        <v>100621.34384615385</v>
      </c>
    </row>
    <row r="87" spans="1:40" s="7" customFormat="1" x14ac:dyDescent="0.2">
      <c r="B87" s="145"/>
      <c r="C87" s="9"/>
      <c r="D87" s="16"/>
      <c r="E87" s="10"/>
      <c r="F87" s="9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50"/>
      <c r="V87" s="11"/>
      <c r="W87" s="16"/>
      <c r="X87" s="12"/>
      <c r="Y87" s="10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</row>
    <row r="88" spans="1:40" s="7" customFormat="1" ht="10.5" x14ac:dyDescent="0.25">
      <c r="A88" s="46" t="s">
        <v>160</v>
      </c>
      <c r="B88" s="153"/>
      <c r="C88" s="18" t="s">
        <v>81</v>
      </c>
      <c r="D88" s="10">
        <f>SUM(D85:D86)</f>
        <v>1225665.3999999999</v>
      </c>
      <c r="E88" s="167"/>
      <c r="F88" s="167">
        <f>SUM(F85:F86)</f>
        <v>0</v>
      </c>
      <c r="G88" s="10">
        <f>SUM(G85:G86)</f>
        <v>1225665.3999999999</v>
      </c>
      <c r="H88" s="10">
        <f t="shared" ref="H88:R88" si="16">SUM(H85:H86)</f>
        <v>1226108.81</v>
      </c>
      <c r="I88" s="10">
        <f t="shared" si="16"/>
        <v>1251178.17</v>
      </c>
      <c r="J88" s="10">
        <f t="shared" si="16"/>
        <v>1254973.97</v>
      </c>
      <c r="K88" s="10">
        <f t="shared" si="16"/>
        <v>1254973.97</v>
      </c>
      <c r="L88" s="10">
        <f t="shared" si="16"/>
        <v>1255063.97</v>
      </c>
      <c r="M88" s="10">
        <f t="shared" si="16"/>
        <v>1255153.97</v>
      </c>
      <c r="N88" s="10">
        <f t="shared" si="16"/>
        <v>1255153.97</v>
      </c>
      <c r="O88" s="10">
        <f t="shared" si="16"/>
        <v>1255153.97</v>
      </c>
      <c r="P88" s="10">
        <f t="shared" si="16"/>
        <v>1255153.97</v>
      </c>
      <c r="Q88" s="10">
        <f t="shared" si="16"/>
        <v>1255315.1300000001</v>
      </c>
      <c r="R88" s="10">
        <f t="shared" si="16"/>
        <v>1255315.1300000001</v>
      </c>
      <c r="S88" s="10">
        <f>SUM(S85:S86)</f>
        <v>1255315.1300000001</v>
      </c>
      <c r="T88" s="10"/>
      <c r="U88" s="151"/>
      <c r="V88" s="24" t="s">
        <v>81</v>
      </c>
      <c r="W88" s="10">
        <f>SUM(W85:W86)</f>
        <v>725534.42</v>
      </c>
      <c r="X88" s="167">
        <f>SUM(X85:X86)</f>
        <v>0</v>
      </c>
      <c r="Y88" s="167">
        <f>SUM(Y85:Y86)</f>
        <v>0</v>
      </c>
      <c r="Z88" s="10">
        <f>SUM(Z85:Z86)</f>
        <v>725534.42</v>
      </c>
      <c r="AA88" s="10">
        <f t="shared" ref="AA88:AK88" si="17">SUM(AA85:AA86)</f>
        <v>727800.79999999993</v>
      </c>
      <c r="AB88" s="10">
        <f t="shared" si="17"/>
        <v>716406.86</v>
      </c>
      <c r="AC88" s="10">
        <f t="shared" si="17"/>
        <v>716444.72</v>
      </c>
      <c r="AD88" s="10">
        <f t="shared" si="17"/>
        <v>718764.46</v>
      </c>
      <c r="AE88" s="10">
        <f t="shared" si="17"/>
        <v>721084.36</v>
      </c>
      <c r="AF88" s="10">
        <f t="shared" si="17"/>
        <v>723404.42999999993</v>
      </c>
      <c r="AG88" s="10">
        <f t="shared" si="17"/>
        <v>725724.5</v>
      </c>
      <c r="AH88" s="10">
        <f t="shared" si="17"/>
        <v>728044.57</v>
      </c>
      <c r="AI88" s="10">
        <f t="shared" si="17"/>
        <v>730364.64</v>
      </c>
      <c r="AJ88" s="10">
        <f t="shared" si="17"/>
        <v>732685.01</v>
      </c>
      <c r="AK88" s="10">
        <f t="shared" si="17"/>
        <v>735005.38</v>
      </c>
      <c r="AL88" s="10">
        <f>SUM(AL85:AL86)</f>
        <v>737325.75</v>
      </c>
      <c r="AM88" s="7">
        <f>AVERAGE(Z88:AL88)</f>
        <v>726045.37692307692</v>
      </c>
    </row>
    <row r="89" spans="1:40" s="7" customFormat="1" x14ac:dyDescent="0.2">
      <c r="A89" s="7" t="s">
        <v>161</v>
      </c>
      <c r="B89" s="145"/>
      <c r="C89" s="9"/>
      <c r="D89" s="10">
        <f>IFERROR(VLOOKUP($B89,'[11]Trial Blc'!$B$4:O$379,D$2,FALSE),0)</f>
        <v>0</v>
      </c>
      <c r="E89" s="10"/>
      <c r="F89" s="10"/>
      <c r="G89" s="10">
        <f>+D89+E89+F89</f>
        <v>0</v>
      </c>
      <c r="H89" s="10">
        <f>IFERROR(VLOOKUP($B89,'[11]Trial Blc'!$B$4:R$379,H$2,FALSE),0)</f>
        <v>0</v>
      </c>
      <c r="I89" s="10">
        <f>IFERROR(VLOOKUP($B89,'[11]Trial Blc'!$B$4:R$379,I$2,FALSE),0)</f>
        <v>0</v>
      </c>
      <c r="J89" s="10">
        <f>IFERROR(VLOOKUP($B89,'[11]Trial Blc'!$B$4:S$379,J$2,FALSE),0)</f>
        <v>0</v>
      </c>
      <c r="K89" s="10">
        <f>IFERROR(VLOOKUP($B89,'[11]Trial Blc'!$B$4:T$379,K$2,FALSE),0)</f>
        <v>0</v>
      </c>
      <c r="L89" s="10">
        <f>IFERROR(VLOOKUP($B89,'[11]Trial Blc'!$B$4:U$379,L$2,FALSE),0)</f>
        <v>0</v>
      </c>
      <c r="M89" s="10">
        <f>IFERROR(VLOOKUP($B89,'[11]Trial Blc'!$B$4:V$379,M$2,FALSE),0)</f>
        <v>0</v>
      </c>
      <c r="N89" s="10">
        <f>IFERROR(VLOOKUP($B89,'[11]Trial Blc'!$B$4:W$379,N$2,FALSE),0)</f>
        <v>0</v>
      </c>
      <c r="O89" s="10">
        <f>IFERROR(VLOOKUP($B89,'[11]Trial Blc'!$B$4:X$379,O$2,FALSE),0)</f>
        <v>0</v>
      </c>
      <c r="P89" s="10">
        <f>IFERROR(VLOOKUP($B89,'[11]Trial Blc'!$B$4:Y$379,P$2,FALSE),0)</f>
        <v>0</v>
      </c>
      <c r="Q89" s="10">
        <f>IFERROR(VLOOKUP($B89,'[11]Trial Blc'!$B$4:Z$379,Q$2,FALSE),0)</f>
        <v>0</v>
      </c>
      <c r="R89" s="10">
        <f>IFERROR(VLOOKUP($B89,'[11]Trial Blc'!$B$4:AA$379,R$2,FALSE),0)</f>
        <v>0</v>
      </c>
      <c r="S89" s="10">
        <f>IFERROR(VLOOKUP($B89,'[11]Trial Blc'!$B$4:AB$379,S$2,FALSE),0)</f>
        <v>0</v>
      </c>
      <c r="T89" s="10">
        <f>AVERAGE(G89:S89)</f>
        <v>0</v>
      </c>
      <c r="U89" s="150"/>
      <c r="V89" s="11"/>
      <c r="W89" s="10"/>
      <c r="X89" s="12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1"/>
      <c r="AN89" s="11"/>
    </row>
    <row r="90" spans="1:40" s="11" customFormat="1" x14ac:dyDescent="0.2">
      <c r="A90" s="11" t="s">
        <v>162</v>
      </c>
      <c r="B90" s="155">
        <v>1360</v>
      </c>
      <c r="C90" s="12" t="s">
        <v>163</v>
      </c>
      <c r="D90" s="10">
        <f>IFERROR(VLOOKUP($B90,'[11]Trial Blc'!$B$4:O$379,D$2,FALSE),0)</f>
        <v>0</v>
      </c>
      <c r="E90" s="10"/>
      <c r="F90" s="10"/>
      <c r="G90" s="10">
        <f>+D90+E90+F90</f>
        <v>0</v>
      </c>
      <c r="H90" s="10">
        <f>IFERROR(VLOOKUP($B90,'[11]Trial Blc'!$B$4:R$379,H$2,FALSE),0)</f>
        <v>0</v>
      </c>
      <c r="I90" s="10">
        <f>IFERROR(VLOOKUP($B90,'[11]Trial Blc'!$B$4:R$379,I$2,FALSE),0)</f>
        <v>0</v>
      </c>
      <c r="J90" s="10">
        <f>IFERROR(VLOOKUP($B90,'[11]Trial Blc'!$B$4:S$379,J$2,FALSE),0)</f>
        <v>0</v>
      </c>
      <c r="K90" s="10">
        <f>IFERROR(VLOOKUP($B90,'[11]Trial Blc'!$B$4:T$379,K$2,FALSE),0)</f>
        <v>0</v>
      </c>
      <c r="L90" s="10">
        <f>IFERROR(VLOOKUP($B90,'[11]Trial Blc'!$B$4:U$379,L$2,FALSE),0)</f>
        <v>0</v>
      </c>
      <c r="M90" s="10">
        <f>IFERROR(VLOOKUP($B90,'[11]Trial Blc'!$B$4:V$379,M$2,FALSE),0)</f>
        <v>0</v>
      </c>
      <c r="N90" s="10">
        <f>IFERROR(VLOOKUP($B90,'[11]Trial Blc'!$B$4:W$379,N$2,FALSE),0)</f>
        <v>0</v>
      </c>
      <c r="O90" s="10">
        <f>IFERROR(VLOOKUP($B90,'[11]Trial Blc'!$B$4:X$379,O$2,FALSE),0)</f>
        <v>0</v>
      </c>
      <c r="P90" s="10">
        <f>IFERROR(VLOOKUP($B90,'[11]Trial Blc'!$B$4:Y$379,P$2,FALSE),0)</f>
        <v>0</v>
      </c>
      <c r="Q90" s="10">
        <f>IFERROR(VLOOKUP($B90,'[11]Trial Blc'!$B$4:Z$379,Q$2,FALSE),0)</f>
        <v>0</v>
      </c>
      <c r="R90" s="10">
        <f>IFERROR(VLOOKUP($B90,'[11]Trial Blc'!$B$4:AA$379,R$2,FALSE),0)</f>
        <v>0</v>
      </c>
      <c r="S90" s="10">
        <f>IFERROR(VLOOKUP($B90,'[11]Trial Blc'!$B$4:AB$379,S$2,FALSE),0)</f>
        <v>2510</v>
      </c>
      <c r="T90" s="10">
        <f>AVERAGE(G90:S90)</f>
        <v>193.07692307692307</v>
      </c>
      <c r="U90" s="150">
        <v>2120</v>
      </c>
      <c r="V90" s="11" t="s">
        <v>164</v>
      </c>
      <c r="W90" s="10">
        <f>-IFERROR(VLOOKUP($U90,'[11]Trial Blc'!$B$4:AF$379,W$2,FALSE),0)</f>
        <v>0</v>
      </c>
      <c r="X90" s="10"/>
      <c r="Y90" s="10"/>
      <c r="Z90" s="10">
        <f>+W90+X90+Y90</f>
        <v>0</v>
      </c>
      <c r="AA90" s="10">
        <f>-IFERROR(VLOOKUP($U90,'[11]Trial Blc'!$B$4:AJ$379,AA$2,FALSE),0)</f>
        <v>0</v>
      </c>
      <c r="AB90" s="10">
        <f>-IFERROR(VLOOKUP($U90,'[11]Trial Blc'!$B$4:AK$379,AB$2,FALSE),0)</f>
        <v>0</v>
      </c>
      <c r="AC90" s="10">
        <f>-IFERROR(VLOOKUP($U90,'[11]Trial Blc'!$B$4:AL$379,AC$2,FALSE),0)</f>
        <v>0</v>
      </c>
      <c r="AD90" s="10">
        <f>-IFERROR(VLOOKUP($U90,'[11]Trial Blc'!$B$4:AM$379,AD$2,FALSE),0)</f>
        <v>0</v>
      </c>
      <c r="AE90" s="10">
        <f>-IFERROR(VLOOKUP($U90,'[11]Trial Blc'!$B$4:AN$379,AE$2,FALSE),0)</f>
        <v>0</v>
      </c>
      <c r="AF90" s="10">
        <f>-IFERROR(VLOOKUP($U90,'[11]Trial Blc'!$B$4:AO$379,AF$2,FALSE),0)</f>
        <v>0</v>
      </c>
      <c r="AG90" s="10">
        <f>-IFERROR(VLOOKUP($U90,'[11]Trial Blc'!$B$4:AP$379,AG$2,FALSE),0)</f>
        <v>0</v>
      </c>
      <c r="AH90" s="10">
        <f>-IFERROR(VLOOKUP($U90,'[11]Trial Blc'!$B$4:AQ$379,AH$2,FALSE),0)</f>
        <v>0</v>
      </c>
      <c r="AI90" s="10">
        <f>-IFERROR(VLOOKUP($U90,'[11]Trial Blc'!$B$4:AR$379,AI$2,FALSE),0)</f>
        <v>0</v>
      </c>
      <c r="AJ90" s="10">
        <f>-IFERROR(VLOOKUP($U90,'[11]Trial Blc'!$B$4:AS$379,AJ$2,FALSE),0)</f>
        <v>0</v>
      </c>
      <c r="AK90" s="10">
        <f>-IFERROR(VLOOKUP($U90,'[11]Trial Blc'!$B$4:AT$379,AK$2,FALSE),0)</f>
        <v>0</v>
      </c>
      <c r="AL90" s="10">
        <f>-IFERROR(VLOOKUP($U90,'[11]Trial Blc'!$B$4:AU$379,AL$2,FALSE),0)</f>
        <v>5.5</v>
      </c>
      <c r="AM90" s="10">
        <f>AVERAGE(Z90:AL90)</f>
        <v>0.42307692307692307</v>
      </c>
      <c r="AN90" s="7"/>
    </row>
    <row r="91" spans="1:40" s="7" customFormat="1" x14ac:dyDescent="0.2">
      <c r="A91" s="7" t="s">
        <v>165</v>
      </c>
      <c r="B91" s="145">
        <v>1365</v>
      </c>
      <c r="C91" s="9" t="s">
        <v>166</v>
      </c>
      <c r="D91" s="10">
        <f>IFERROR(VLOOKUP($B91,'[11]Trial Blc'!$B$4:O$379,D$2,FALSE),0)</f>
        <v>0</v>
      </c>
      <c r="E91" s="10"/>
      <c r="F91" s="10"/>
      <c r="G91" s="10">
        <f>+D91+E91+F91</f>
        <v>0</v>
      </c>
      <c r="H91" s="10">
        <f>IFERROR(VLOOKUP($B91,'[11]Trial Blc'!$B$4:R$379,H$2,FALSE),0)</f>
        <v>0</v>
      </c>
      <c r="I91" s="10">
        <f>IFERROR(VLOOKUP($B91,'[11]Trial Blc'!$B$4:R$379,I$2,FALSE),0)</f>
        <v>0</v>
      </c>
      <c r="J91" s="10">
        <f>IFERROR(VLOOKUP($B91,'[11]Trial Blc'!$B$4:S$379,J$2,FALSE),0)</f>
        <v>0</v>
      </c>
      <c r="K91" s="10">
        <f>IFERROR(VLOOKUP($B91,'[11]Trial Blc'!$B$4:T$379,K$2,FALSE),0)</f>
        <v>0</v>
      </c>
      <c r="L91" s="10">
        <f>IFERROR(VLOOKUP($B91,'[11]Trial Blc'!$B$4:U$379,L$2,FALSE),0)</f>
        <v>0</v>
      </c>
      <c r="M91" s="10">
        <f>IFERROR(VLOOKUP($B91,'[11]Trial Blc'!$B$4:V$379,M$2,FALSE),0)</f>
        <v>0</v>
      </c>
      <c r="N91" s="10">
        <f>IFERROR(VLOOKUP($B91,'[11]Trial Blc'!$B$4:W$379,N$2,FALSE),0)</f>
        <v>0</v>
      </c>
      <c r="O91" s="10">
        <f>IFERROR(VLOOKUP($B91,'[11]Trial Blc'!$B$4:X$379,O$2,FALSE),0)</f>
        <v>0</v>
      </c>
      <c r="P91" s="10">
        <f>IFERROR(VLOOKUP($B91,'[11]Trial Blc'!$B$4:Y$379,P$2,FALSE),0)</f>
        <v>0</v>
      </c>
      <c r="Q91" s="10">
        <f>IFERROR(VLOOKUP($B91,'[11]Trial Blc'!$B$4:Z$379,Q$2,FALSE),0)</f>
        <v>0</v>
      </c>
      <c r="R91" s="10">
        <f>IFERROR(VLOOKUP($B91,'[11]Trial Blc'!$B$4:AA$379,R$2,FALSE),0)</f>
        <v>0</v>
      </c>
      <c r="S91" s="10">
        <f>IFERROR(VLOOKUP($B91,'[11]Trial Blc'!$B$4:AB$379,S$2,FALSE),0)</f>
        <v>0</v>
      </c>
      <c r="T91" s="10">
        <f>AVERAGE(G91:S91)</f>
        <v>0</v>
      </c>
      <c r="U91" s="149">
        <v>2125</v>
      </c>
      <c r="V91" s="7" t="s">
        <v>167</v>
      </c>
      <c r="W91" s="10">
        <f>-IFERROR(VLOOKUP($U91,'[11]Trial Blc'!$B$4:AF$379,W$2,FALSE),0)</f>
        <v>0</v>
      </c>
      <c r="X91" s="10"/>
      <c r="Y91" s="10"/>
      <c r="Z91" s="10">
        <f>+W91+X91+Y91</f>
        <v>0</v>
      </c>
      <c r="AA91" s="10">
        <f>-IFERROR(VLOOKUP($U91,'[11]Trial Blc'!$B$4:AJ$379,AA$2,FALSE),0)</f>
        <v>0</v>
      </c>
      <c r="AB91" s="10">
        <f>-IFERROR(VLOOKUP($U91,'[11]Trial Blc'!$B$4:AK$379,AB$2,FALSE),0)</f>
        <v>0</v>
      </c>
      <c r="AC91" s="10">
        <f>-IFERROR(VLOOKUP($U91,'[11]Trial Blc'!$B$4:AL$379,AC$2,FALSE),0)</f>
        <v>0</v>
      </c>
      <c r="AD91" s="10">
        <f>-IFERROR(VLOOKUP($U91,'[11]Trial Blc'!$B$4:AM$379,AD$2,FALSE),0)</f>
        <v>0</v>
      </c>
      <c r="AE91" s="10">
        <f>-IFERROR(VLOOKUP($U91,'[11]Trial Blc'!$B$4:AN$379,AE$2,FALSE),0)</f>
        <v>0</v>
      </c>
      <c r="AF91" s="10">
        <f>-IFERROR(VLOOKUP($U91,'[11]Trial Blc'!$B$4:AO$379,AF$2,FALSE),0)</f>
        <v>0</v>
      </c>
      <c r="AG91" s="10">
        <f>-IFERROR(VLOOKUP($U91,'[11]Trial Blc'!$B$4:AP$379,AG$2,FALSE),0)</f>
        <v>0</v>
      </c>
      <c r="AH91" s="10">
        <f>-IFERROR(VLOOKUP($U91,'[11]Trial Blc'!$B$4:AQ$379,AH$2,FALSE),0)</f>
        <v>0</v>
      </c>
      <c r="AI91" s="10">
        <f>-IFERROR(VLOOKUP($U91,'[11]Trial Blc'!$B$4:AR$379,AI$2,FALSE),0)</f>
        <v>0</v>
      </c>
      <c r="AJ91" s="10">
        <f>-IFERROR(VLOOKUP($U91,'[11]Trial Blc'!$B$4:AS$379,AJ$2,FALSE),0)</f>
        <v>0</v>
      </c>
      <c r="AK91" s="10">
        <f>-IFERROR(VLOOKUP($U91,'[11]Trial Blc'!$B$4:AT$379,AK$2,FALSE),0)</f>
        <v>0</v>
      </c>
      <c r="AL91" s="10">
        <f>-IFERROR(VLOOKUP($U91,'[11]Trial Blc'!$B$4:AU$379,AL$2,FALSE),0)</f>
        <v>0</v>
      </c>
      <c r="AM91" s="10">
        <f>AVERAGE(Z91:AL91)</f>
        <v>0</v>
      </c>
    </row>
    <row r="92" spans="1:40" s="7" customFormat="1" x14ac:dyDescent="0.2">
      <c r="A92" s="7" t="s">
        <v>168</v>
      </c>
      <c r="B92" s="145"/>
      <c r="C92" s="166"/>
      <c r="D92" s="10">
        <f>IFERROR(VLOOKUP($B92,'[11]Trial Blc'!$B$4:O$379,D$2,FALSE),0)</f>
        <v>0</v>
      </c>
      <c r="E92" s="10"/>
      <c r="F92" s="10"/>
      <c r="G92" s="10">
        <f>+D92+E92+F92</f>
        <v>0</v>
      </c>
      <c r="H92" s="10">
        <f>IFERROR(VLOOKUP($B92,'[11]Trial Blc'!$B$4:R$379,H$2,FALSE),0)</f>
        <v>0</v>
      </c>
      <c r="I92" s="10">
        <f>IFERROR(VLOOKUP($B92,'[11]Trial Blc'!$B$4:R$379,I$2,FALSE),0)</f>
        <v>0</v>
      </c>
      <c r="J92" s="10">
        <f>IFERROR(VLOOKUP($B92,'[11]Trial Blc'!$B$4:S$379,J$2,FALSE),0)</f>
        <v>0</v>
      </c>
      <c r="K92" s="10">
        <f>IFERROR(VLOOKUP($B92,'[11]Trial Blc'!$B$4:T$379,K$2,FALSE),0)</f>
        <v>0</v>
      </c>
      <c r="L92" s="10">
        <f>IFERROR(VLOOKUP($B92,'[11]Trial Blc'!$B$4:U$379,L$2,FALSE),0)</f>
        <v>0</v>
      </c>
      <c r="M92" s="10">
        <f>IFERROR(VLOOKUP($B92,'[11]Trial Blc'!$B$4:V$379,M$2,FALSE),0)</f>
        <v>0</v>
      </c>
      <c r="N92" s="10">
        <f>IFERROR(VLOOKUP($B92,'[11]Trial Blc'!$B$4:W$379,N$2,FALSE),0)</f>
        <v>0</v>
      </c>
      <c r="O92" s="10">
        <f>IFERROR(VLOOKUP($B92,'[11]Trial Blc'!$B$4:X$379,O$2,FALSE),0)</f>
        <v>0</v>
      </c>
      <c r="P92" s="10">
        <f>IFERROR(VLOOKUP($B92,'[11]Trial Blc'!$B$4:Y$379,P$2,FALSE),0)</f>
        <v>0</v>
      </c>
      <c r="Q92" s="10">
        <f>IFERROR(VLOOKUP($B92,'[11]Trial Blc'!$B$4:Z$379,Q$2,FALSE),0)</f>
        <v>0</v>
      </c>
      <c r="R92" s="10">
        <f>IFERROR(VLOOKUP($B92,'[11]Trial Blc'!$B$4:AA$379,R$2,FALSE),0)</f>
        <v>0</v>
      </c>
      <c r="S92" s="10">
        <f>IFERROR(VLOOKUP($B92,'[11]Trial Blc'!$B$4:AB$379,S$2,FALSE),0)</f>
        <v>0</v>
      </c>
      <c r="T92" s="10">
        <f>AVERAGE(G92:S92)</f>
        <v>0</v>
      </c>
      <c r="U92" s="149"/>
      <c r="W92" s="10"/>
      <c r="X92" s="9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1"/>
      <c r="AN92" s="11"/>
    </row>
    <row r="93" spans="1:40" s="7" customFormat="1" x14ac:dyDescent="0.2">
      <c r="A93" s="7" t="s">
        <v>169</v>
      </c>
      <c r="B93" s="145">
        <v>1430</v>
      </c>
      <c r="C93" s="9" t="s">
        <v>170</v>
      </c>
      <c r="D93" s="10">
        <f>IFERROR(VLOOKUP($B93,'[11]Trial Blc'!$B$4:O$379,D$2,FALSE),0)</f>
        <v>0</v>
      </c>
      <c r="E93" s="10"/>
      <c r="F93" s="10"/>
      <c r="G93" s="10">
        <f>+D93+E93+F93</f>
        <v>0</v>
      </c>
      <c r="H93" s="10">
        <f>IFERROR(VLOOKUP($B93,'[11]Trial Blc'!$B$4:R$379,H$2,FALSE),0)</f>
        <v>0</v>
      </c>
      <c r="I93" s="10">
        <f>IFERROR(VLOOKUP($B93,'[11]Trial Blc'!$B$4:R$379,I$2,FALSE),0)</f>
        <v>0</v>
      </c>
      <c r="J93" s="10">
        <f>IFERROR(VLOOKUP($B93,'[11]Trial Blc'!$B$4:S$379,J$2,FALSE),0)</f>
        <v>0</v>
      </c>
      <c r="K93" s="10">
        <f>IFERROR(VLOOKUP($B93,'[11]Trial Blc'!$B$4:T$379,K$2,FALSE),0)</f>
        <v>0</v>
      </c>
      <c r="L93" s="10">
        <f>IFERROR(VLOOKUP($B93,'[11]Trial Blc'!$B$4:U$379,L$2,FALSE),0)</f>
        <v>0</v>
      </c>
      <c r="M93" s="10">
        <f>IFERROR(VLOOKUP($B93,'[11]Trial Blc'!$B$4:V$379,M$2,FALSE),0)</f>
        <v>0</v>
      </c>
      <c r="N93" s="10">
        <f>IFERROR(VLOOKUP($B93,'[11]Trial Blc'!$B$4:W$379,N$2,FALSE),0)</f>
        <v>0</v>
      </c>
      <c r="O93" s="10">
        <f>IFERROR(VLOOKUP($B93,'[11]Trial Blc'!$B$4:X$379,O$2,FALSE),0)</f>
        <v>0</v>
      </c>
      <c r="P93" s="10">
        <f>IFERROR(VLOOKUP($B93,'[11]Trial Blc'!$B$4:Y$379,P$2,FALSE),0)</f>
        <v>0</v>
      </c>
      <c r="Q93" s="10">
        <f>IFERROR(VLOOKUP($B93,'[11]Trial Blc'!$B$4:Z$379,Q$2,FALSE),0)</f>
        <v>0</v>
      </c>
      <c r="R93" s="10">
        <f>IFERROR(VLOOKUP($B93,'[11]Trial Blc'!$B$4:AA$379,R$2,FALSE),0)</f>
        <v>0</v>
      </c>
      <c r="S93" s="10">
        <f>IFERROR(VLOOKUP($B93,'[11]Trial Blc'!$B$4:AB$379,S$2,FALSE),0)</f>
        <v>0</v>
      </c>
      <c r="T93" s="10">
        <f>AVERAGE(G93:S93)</f>
        <v>0</v>
      </c>
      <c r="U93" s="149">
        <v>2190</v>
      </c>
      <c r="V93" s="7" t="s">
        <v>171</v>
      </c>
      <c r="W93" s="10">
        <f>-IFERROR(VLOOKUP($U93,'[11]Trial Blc'!$B$4:AF$379,W$2,FALSE),0)</f>
        <v>0</v>
      </c>
      <c r="X93" s="10"/>
      <c r="Y93" s="10"/>
      <c r="Z93" s="10">
        <f>+W93+X93+Y93</f>
        <v>0</v>
      </c>
      <c r="AA93" s="10">
        <f>-IFERROR(VLOOKUP($U93,'[11]Trial Blc'!$B$4:AJ$379,AA$2,FALSE),0)</f>
        <v>0</v>
      </c>
      <c r="AB93" s="10">
        <f>-IFERROR(VLOOKUP($U93,'[11]Trial Blc'!$B$4:AK$379,AB$2,FALSE),0)</f>
        <v>0</v>
      </c>
      <c r="AC93" s="10">
        <f>-IFERROR(VLOOKUP($U93,'[11]Trial Blc'!$B$4:AL$379,AC$2,FALSE),0)</f>
        <v>0</v>
      </c>
      <c r="AD93" s="10">
        <f>-IFERROR(VLOOKUP($U93,'[11]Trial Blc'!$B$4:AM$379,AD$2,FALSE),0)</f>
        <v>0</v>
      </c>
      <c r="AE93" s="10">
        <f>-IFERROR(VLOOKUP($U93,'[11]Trial Blc'!$B$4:AN$379,AE$2,FALSE),0)</f>
        <v>0</v>
      </c>
      <c r="AF93" s="10">
        <f>-IFERROR(VLOOKUP($U93,'[11]Trial Blc'!$B$4:AO$379,AF$2,FALSE),0)</f>
        <v>0</v>
      </c>
      <c r="AG93" s="10">
        <f>-IFERROR(VLOOKUP($U93,'[11]Trial Blc'!$B$4:AP$379,AG$2,FALSE),0)</f>
        <v>0</v>
      </c>
      <c r="AH93" s="10">
        <f>-IFERROR(VLOOKUP($U93,'[11]Trial Blc'!$B$4:AQ$379,AH$2,FALSE),0)</f>
        <v>0</v>
      </c>
      <c r="AI93" s="10">
        <f>-IFERROR(VLOOKUP($U93,'[11]Trial Blc'!$B$4:AR$379,AI$2,FALSE),0)</f>
        <v>0</v>
      </c>
      <c r="AJ93" s="10">
        <f>-IFERROR(VLOOKUP($U93,'[11]Trial Blc'!$B$4:AS$379,AJ$2,FALSE),0)</f>
        <v>0</v>
      </c>
      <c r="AK93" s="10">
        <f>-IFERROR(VLOOKUP($U93,'[11]Trial Blc'!$B$4:AT$379,AK$2,FALSE),0)</f>
        <v>0</v>
      </c>
      <c r="AL93" s="10">
        <f>-IFERROR(VLOOKUP($U93,'[11]Trial Blc'!$B$4:AU$379,AL$2,FALSE),0)</f>
        <v>0</v>
      </c>
      <c r="AM93" s="10">
        <f>AVERAGE(Z93:AL93)</f>
        <v>0</v>
      </c>
    </row>
    <row r="94" spans="1:40" s="7" customFormat="1" ht="10.5" x14ac:dyDescent="0.25">
      <c r="A94" s="8" t="s">
        <v>172</v>
      </c>
      <c r="B94" s="145"/>
      <c r="C94" s="9"/>
      <c r="D94" s="10"/>
      <c r="E94" s="10"/>
      <c r="F94" s="9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46"/>
      <c r="V94" s="8" t="s">
        <v>172</v>
      </c>
      <c r="W94" s="10"/>
      <c r="X94" s="9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1"/>
      <c r="AN94" s="11"/>
    </row>
    <row r="95" spans="1:40" s="7" customFormat="1" x14ac:dyDescent="0.2">
      <c r="A95" s="7" t="s">
        <v>173</v>
      </c>
      <c r="B95" s="145"/>
      <c r="C95" s="9"/>
      <c r="D95" s="10">
        <f>IFERROR(VLOOKUP($B95,'[11]Trial Blc'!$B$4:O$379,D$2,FALSE),0)</f>
        <v>0</v>
      </c>
      <c r="E95" s="10"/>
      <c r="F95" s="10"/>
      <c r="G95" s="10">
        <f t="shared" ref="G95:G106" si="18">+D95+E95+F95</f>
        <v>0</v>
      </c>
      <c r="H95" s="10">
        <f>IFERROR(VLOOKUP($B95,'[11]Trial Blc'!$B$4:R$379,H$2,FALSE),0)</f>
        <v>0</v>
      </c>
      <c r="I95" s="10">
        <f>IFERROR(VLOOKUP($B95,'[11]Trial Blc'!$B$4:R$379,I$2,FALSE),0)</f>
        <v>0</v>
      </c>
      <c r="J95" s="10">
        <f>IFERROR(VLOOKUP($B95,'[11]Trial Blc'!$B$4:S$379,J$2,FALSE),0)</f>
        <v>0</v>
      </c>
      <c r="K95" s="10">
        <f>IFERROR(VLOOKUP($B95,'[11]Trial Blc'!$B$4:T$379,K$2,FALSE),0)</f>
        <v>0</v>
      </c>
      <c r="L95" s="10">
        <f>IFERROR(VLOOKUP($B95,'[11]Trial Blc'!$B$4:U$379,L$2,FALSE),0)</f>
        <v>0</v>
      </c>
      <c r="M95" s="10">
        <f>IFERROR(VLOOKUP($B95,'[11]Trial Blc'!$B$4:V$379,M$2,FALSE),0)</f>
        <v>0</v>
      </c>
      <c r="N95" s="10">
        <f>IFERROR(VLOOKUP($B95,'[11]Trial Blc'!$B$4:W$379,N$2,FALSE),0)</f>
        <v>0</v>
      </c>
      <c r="O95" s="10">
        <f>IFERROR(VLOOKUP($B95,'[11]Trial Blc'!$B$4:X$379,O$2,FALSE),0)</f>
        <v>0</v>
      </c>
      <c r="P95" s="10">
        <f>IFERROR(VLOOKUP($B95,'[11]Trial Blc'!$B$4:Y$379,P$2,FALSE),0)</f>
        <v>0</v>
      </c>
      <c r="Q95" s="10">
        <f>IFERROR(VLOOKUP($B95,'[11]Trial Blc'!$B$4:Z$379,Q$2,FALSE),0)</f>
        <v>0</v>
      </c>
      <c r="R95" s="10">
        <f>IFERROR(VLOOKUP($B95,'[11]Trial Blc'!$B$4:AA$379,R$2,FALSE),0)</f>
        <v>0</v>
      </c>
      <c r="S95" s="10">
        <f>IFERROR(VLOOKUP($B95,'[11]Trial Blc'!$B$4:AB$379,S$2,FALSE),0)</f>
        <v>0</v>
      </c>
      <c r="T95" s="10">
        <f t="shared" ref="T95:T106" si="19">AVERAGE(G95:S95)</f>
        <v>0</v>
      </c>
      <c r="U95" s="149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1"/>
      <c r="AN95" s="11"/>
    </row>
    <row r="96" spans="1:40" s="7" customFormat="1" x14ac:dyDescent="0.2">
      <c r="A96" s="7" t="s">
        <v>174</v>
      </c>
      <c r="B96" s="145">
        <v>1295</v>
      </c>
      <c r="C96" s="9" t="s">
        <v>175</v>
      </c>
      <c r="D96" s="10">
        <f>IFERROR(VLOOKUP($B96,'[11]Trial Blc'!$B$4:O$379,D$2,FALSE),0)</f>
        <v>912664.86</v>
      </c>
      <c r="E96" s="10"/>
      <c r="F96" s="10"/>
      <c r="G96" s="10">
        <f t="shared" si="18"/>
        <v>912664.86</v>
      </c>
      <c r="H96" s="10">
        <f>IFERROR(VLOOKUP($B96,'[11]Trial Blc'!$B$4:R$379,H$2,FALSE),0)</f>
        <v>912664.86</v>
      </c>
      <c r="I96" s="10">
        <f>IFERROR(VLOOKUP($B96,'[11]Trial Blc'!$B$4:R$379,I$2,FALSE),0)</f>
        <v>914305.78</v>
      </c>
      <c r="J96" s="10">
        <f>IFERROR(VLOOKUP($B96,'[11]Trial Blc'!$B$4:S$379,J$2,FALSE),0)</f>
        <v>916137.59</v>
      </c>
      <c r="K96" s="10">
        <f>IFERROR(VLOOKUP($B96,'[11]Trial Blc'!$B$4:T$379,K$2,FALSE),0)</f>
        <v>916137.59</v>
      </c>
      <c r="L96" s="10">
        <f>IFERROR(VLOOKUP($B96,'[11]Trial Blc'!$B$4:U$379,L$2,FALSE),0)</f>
        <v>916137.59</v>
      </c>
      <c r="M96" s="10">
        <f>IFERROR(VLOOKUP($B96,'[11]Trial Blc'!$B$4:V$379,M$2,FALSE),0)</f>
        <v>916137.59</v>
      </c>
      <c r="N96" s="10">
        <f>IFERROR(VLOOKUP($B96,'[11]Trial Blc'!$B$4:W$379,N$2,FALSE),0)</f>
        <v>918486.24</v>
      </c>
      <c r="O96" s="10">
        <f>IFERROR(VLOOKUP($B96,'[11]Trial Blc'!$B$4:X$379,O$2,FALSE),0)</f>
        <v>918486.24</v>
      </c>
      <c r="P96" s="10">
        <f>IFERROR(VLOOKUP($B96,'[11]Trial Blc'!$B$4:Y$379,P$2,FALSE),0)</f>
        <v>918486.24</v>
      </c>
      <c r="Q96" s="10">
        <f>IFERROR(VLOOKUP($B96,'[11]Trial Blc'!$B$4:Z$379,Q$2,FALSE),0)</f>
        <v>918486.24</v>
      </c>
      <c r="R96" s="10">
        <f>IFERROR(VLOOKUP($B96,'[11]Trial Blc'!$B$4:AA$379,R$2,FALSE),0)</f>
        <v>918486.24</v>
      </c>
      <c r="S96" s="10">
        <f>IFERROR(VLOOKUP($B96,'[11]Trial Blc'!$B$4:AB$379,S$2,FALSE),0)</f>
        <v>918486.24</v>
      </c>
      <c r="T96" s="10">
        <f t="shared" si="19"/>
        <v>916546.40769230772</v>
      </c>
      <c r="U96" s="149">
        <v>2055</v>
      </c>
      <c r="V96" s="7" t="s">
        <v>176</v>
      </c>
      <c r="W96" s="10">
        <f>-IFERROR(VLOOKUP($U96,'[11]Trial Blc'!$B$4:AF$379,W$2,FALSE),0)</f>
        <v>447058.74</v>
      </c>
      <c r="X96" s="10"/>
      <c r="Y96" s="10"/>
      <c r="Z96" s="10">
        <f>+W96+X96+Y96</f>
        <v>447058.74</v>
      </c>
      <c r="AA96" s="10">
        <f>-IFERROR(VLOOKUP($U96,'[11]Trial Blc'!$B$4:AJ$379,AA$2,FALSE),0)</f>
        <v>450100.95</v>
      </c>
      <c r="AB96" s="10">
        <f>-IFERROR(VLOOKUP($U96,'[11]Trial Blc'!$B$4:AK$379,AB$2,FALSE),0)</f>
        <v>452017.33</v>
      </c>
      <c r="AC96" s="10">
        <f>-IFERROR(VLOOKUP($U96,'[11]Trial Blc'!$B$4:AL$379,AC$2,FALSE),0)</f>
        <v>453881.91</v>
      </c>
      <c r="AD96" s="10">
        <f>-IFERROR(VLOOKUP($U96,'[11]Trial Blc'!$B$4:AM$379,AD$2,FALSE),0)</f>
        <v>456935.7</v>
      </c>
      <c r="AE96" s="10">
        <f>-IFERROR(VLOOKUP($U96,'[11]Trial Blc'!$B$4:AN$379,AE$2,FALSE),0)</f>
        <v>459989.49</v>
      </c>
      <c r="AF96" s="10">
        <f>-IFERROR(VLOOKUP($U96,'[11]Trial Blc'!$B$4:AO$379,AF$2,FALSE),0)</f>
        <v>463043.28</v>
      </c>
      <c r="AG96" s="10">
        <f>-IFERROR(VLOOKUP($U96,'[11]Trial Blc'!$B$4:AP$379,AG$2,FALSE),0)</f>
        <v>466097.07</v>
      </c>
      <c r="AH96" s="10">
        <f>-IFERROR(VLOOKUP($U96,'[11]Trial Blc'!$B$4:AQ$379,AH$2,FALSE),0)</f>
        <v>469158.69</v>
      </c>
      <c r="AI96" s="10">
        <f>-IFERROR(VLOOKUP($U96,'[11]Trial Blc'!$B$4:AR$379,AI$2,FALSE),0)</f>
        <v>472220.31</v>
      </c>
      <c r="AJ96" s="10">
        <f>-IFERROR(VLOOKUP($U96,'[11]Trial Blc'!$B$4:AS$379,AJ$2,FALSE),0)</f>
        <v>475281.93</v>
      </c>
      <c r="AK96" s="10">
        <f>-IFERROR(VLOOKUP($U96,'[11]Trial Blc'!$B$4:AT$379,AK$2,FALSE),0)</f>
        <v>478343.55</v>
      </c>
      <c r="AL96" s="10">
        <f>-IFERROR(VLOOKUP($U96,'[11]Trial Blc'!$B$4:AU$379,AL$2,FALSE),0)</f>
        <v>481405.17</v>
      </c>
      <c r="AM96" s="10">
        <f>AVERAGE(Z96:AL96)</f>
        <v>463502.62461538456</v>
      </c>
    </row>
    <row r="97" spans="1:40" s="7" customFormat="1" x14ac:dyDescent="0.2">
      <c r="A97" s="7" t="s">
        <v>177</v>
      </c>
      <c r="B97" s="145">
        <v>1375</v>
      </c>
      <c r="C97" s="12" t="s">
        <v>493</v>
      </c>
      <c r="D97" s="10">
        <f>IFERROR(VLOOKUP($B97,'[11]Trial Blc'!$B$4:O$379,D$2,FALSE),0)</f>
        <v>0</v>
      </c>
      <c r="E97" s="10"/>
      <c r="F97" s="10"/>
      <c r="G97" s="10">
        <f t="shared" si="18"/>
        <v>0</v>
      </c>
      <c r="H97" s="10">
        <f>IFERROR(VLOOKUP($B97,'[11]Trial Blc'!$B$4:R$379,H$2,FALSE),0)</f>
        <v>0</v>
      </c>
      <c r="I97" s="10">
        <f>IFERROR(VLOOKUP($B97,'[11]Trial Blc'!$B$4:R$379,I$2,FALSE),0)</f>
        <v>0</v>
      </c>
      <c r="J97" s="10">
        <f>IFERROR(VLOOKUP($B97,'[11]Trial Blc'!$B$4:S$379,J$2,FALSE),0)</f>
        <v>0</v>
      </c>
      <c r="K97" s="10">
        <f>IFERROR(VLOOKUP($B97,'[11]Trial Blc'!$B$4:T$379,K$2,FALSE),0)</f>
        <v>0</v>
      </c>
      <c r="L97" s="10">
        <f>IFERROR(VLOOKUP($B97,'[11]Trial Blc'!$B$4:U$379,L$2,FALSE),0)</f>
        <v>0</v>
      </c>
      <c r="M97" s="10">
        <f>IFERROR(VLOOKUP($B97,'[11]Trial Blc'!$B$4:V$379,M$2,FALSE),0)</f>
        <v>0</v>
      </c>
      <c r="N97" s="10">
        <f>IFERROR(VLOOKUP($B97,'[11]Trial Blc'!$B$4:W$379,N$2,FALSE),0)</f>
        <v>0</v>
      </c>
      <c r="O97" s="10">
        <f>IFERROR(VLOOKUP($B97,'[11]Trial Blc'!$B$4:X$379,O$2,FALSE),0)</f>
        <v>0</v>
      </c>
      <c r="P97" s="10">
        <f>IFERROR(VLOOKUP($B97,'[11]Trial Blc'!$B$4:Y$379,P$2,FALSE),0)</f>
        <v>0</v>
      </c>
      <c r="Q97" s="10">
        <f>IFERROR(VLOOKUP($B97,'[11]Trial Blc'!$B$4:Z$379,Q$2,FALSE),0)</f>
        <v>0</v>
      </c>
      <c r="R97" s="10">
        <f>IFERROR(VLOOKUP($B97,'[11]Trial Blc'!$B$4:AA$379,R$2,FALSE),0)</f>
        <v>0</v>
      </c>
      <c r="S97" s="10">
        <f>IFERROR(VLOOKUP($B97,'[11]Trial Blc'!$B$4:AB$379,S$2,FALSE),0)</f>
        <v>0</v>
      </c>
      <c r="T97" s="10">
        <f t="shared" si="19"/>
        <v>0</v>
      </c>
      <c r="U97" s="149"/>
      <c r="W97" s="10"/>
      <c r="X97" s="9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1"/>
      <c r="AN97" s="11"/>
    </row>
    <row r="98" spans="1:40" s="7" customFormat="1" x14ac:dyDescent="0.2">
      <c r="A98" s="7" t="s">
        <v>178</v>
      </c>
      <c r="B98" s="149">
        <v>1380</v>
      </c>
      <c r="C98" s="7" t="s">
        <v>179</v>
      </c>
      <c r="D98" s="10">
        <f>IFERROR(VLOOKUP($B98,'[11]Trial Blc'!$B$4:O$379,D$2,FALSE),0)</f>
        <v>69528.55</v>
      </c>
      <c r="E98" s="10"/>
      <c r="F98" s="10"/>
      <c r="G98" s="10">
        <f t="shared" si="18"/>
        <v>69528.55</v>
      </c>
      <c r="H98" s="10">
        <f>IFERROR(VLOOKUP($B98,'[11]Trial Blc'!$B$4:R$379,H$2,FALSE),0)</f>
        <v>69528.55</v>
      </c>
      <c r="I98" s="10">
        <f>IFERROR(VLOOKUP($B98,'[11]Trial Blc'!$B$4:R$379,I$2,FALSE),0)</f>
        <v>71070.12</v>
      </c>
      <c r="J98" s="10">
        <f>IFERROR(VLOOKUP($B98,'[11]Trial Blc'!$B$4:S$379,J$2,FALSE),0)</f>
        <v>71070.12</v>
      </c>
      <c r="K98" s="10">
        <f>IFERROR(VLOOKUP($B98,'[11]Trial Blc'!$B$4:T$379,K$2,FALSE),0)</f>
        <v>71070.12</v>
      </c>
      <c r="L98" s="10">
        <f>IFERROR(VLOOKUP($B98,'[11]Trial Blc'!$B$4:U$379,L$2,FALSE),0)</f>
        <v>71070.12</v>
      </c>
      <c r="M98" s="10">
        <f>IFERROR(VLOOKUP($B98,'[11]Trial Blc'!$B$4:V$379,M$2,FALSE),0)</f>
        <v>71070.12</v>
      </c>
      <c r="N98" s="10">
        <f>IFERROR(VLOOKUP($B98,'[11]Trial Blc'!$B$4:W$379,N$2,FALSE),0)</f>
        <v>71070.12</v>
      </c>
      <c r="O98" s="10">
        <f>IFERROR(VLOOKUP($B98,'[11]Trial Blc'!$B$4:X$379,O$2,FALSE),0)</f>
        <v>71070.12</v>
      </c>
      <c r="P98" s="10">
        <f>IFERROR(VLOOKUP($B98,'[11]Trial Blc'!$B$4:Y$379,P$2,FALSE),0)</f>
        <v>71070.12</v>
      </c>
      <c r="Q98" s="10">
        <f>IFERROR(VLOOKUP($B98,'[11]Trial Blc'!$B$4:Z$379,Q$2,FALSE),0)</f>
        <v>71070.12</v>
      </c>
      <c r="R98" s="10">
        <f>IFERROR(VLOOKUP($B98,'[11]Trial Blc'!$B$4:AA$379,R$2,FALSE),0)</f>
        <v>71070.12</v>
      </c>
      <c r="S98" s="10">
        <f>IFERROR(VLOOKUP($B98,'[11]Trial Blc'!$B$4:AB$379,S$2,FALSE),0)</f>
        <v>71070.12</v>
      </c>
      <c r="T98" s="10">
        <f t="shared" si="19"/>
        <v>70832.955384615372</v>
      </c>
      <c r="U98" s="149">
        <v>2140</v>
      </c>
      <c r="V98" s="7" t="s">
        <v>180</v>
      </c>
      <c r="W98" s="10">
        <f>-IFERROR(VLOOKUP($U98,'[11]Trial Blc'!$B$4:AF$379,W$2,FALSE),0)</f>
        <v>11170.12</v>
      </c>
      <c r="X98" s="10"/>
      <c r="Y98" s="10"/>
      <c r="Z98" s="10">
        <f>+W98+X98+Y98</f>
        <v>11170.12</v>
      </c>
      <c r="AA98" s="10">
        <f>-IFERROR(VLOOKUP($U98,'[11]Trial Blc'!$B$4:AJ$379,AA$2,FALSE),0)</f>
        <v>11492.01</v>
      </c>
      <c r="AB98" s="10">
        <f>-IFERROR(VLOOKUP($U98,'[11]Trial Blc'!$B$4:AK$379,AB$2,FALSE),0)</f>
        <v>11821.04</v>
      </c>
      <c r="AC98" s="10">
        <f>-IFERROR(VLOOKUP($U98,'[11]Trial Blc'!$B$4:AL$379,AC$2,FALSE),0)</f>
        <v>12150.07</v>
      </c>
      <c r="AD98" s="10">
        <f>-IFERROR(VLOOKUP($U98,'[11]Trial Blc'!$B$4:AM$379,AD$2,FALSE),0)</f>
        <v>12479.1</v>
      </c>
      <c r="AE98" s="10">
        <f>-IFERROR(VLOOKUP($U98,'[11]Trial Blc'!$B$4:AN$379,AE$2,FALSE),0)</f>
        <v>12808.13</v>
      </c>
      <c r="AF98" s="10">
        <f>-IFERROR(VLOOKUP($U98,'[11]Trial Blc'!$B$4:AO$379,AF$2,FALSE),0)</f>
        <v>13137.16</v>
      </c>
      <c r="AG98" s="10">
        <f>-IFERROR(VLOOKUP($U98,'[11]Trial Blc'!$B$4:AP$379,AG$2,FALSE),0)</f>
        <v>13466.19</v>
      </c>
      <c r="AH98" s="10">
        <f>-IFERROR(VLOOKUP($U98,'[11]Trial Blc'!$B$4:AQ$379,AH$2,FALSE),0)</f>
        <v>13795.22</v>
      </c>
      <c r="AI98" s="10">
        <f>-IFERROR(VLOOKUP($U98,'[11]Trial Blc'!$B$4:AR$379,AI$2,FALSE),0)</f>
        <v>14124.25</v>
      </c>
      <c r="AJ98" s="10">
        <f>-IFERROR(VLOOKUP($U98,'[11]Trial Blc'!$B$4:AS$379,AJ$2,FALSE),0)</f>
        <v>14453.28</v>
      </c>
      <c r="AK98" s="10">
        <f>-IFERROR(VLOOKUP($U98,'[11]Trial Blc'!$B$4:AT$379,AK$2,FALSE),0)</f>
        <v>14782.31</v>
      </c>
      <c r="AL98" s="10">
        <f>-IFERROR(VLOOKUP($U98,'[11]Trial Blc'!$B$4:AU$379,AL$2,FALSE),0)</f>
        <v>15111.34</v>
      </c>
      <c r="AM98" s="10">
        <f>AVERAGE(Z98:AL98)</f>
        <v>13137.709230769231</v>
      </c>
    </row>
    <row r="99" spans="1:40" s="7" customFormat="1" x14ac:dyDescent="0.2">
      <c r="A99" s="7" t="s">
        <v>181</v>
      </c>
      <c r="B99" s="145">
        <v>1435</v>
      </c>
      <c r="C99" s="9" t="s">
        <v>182</v>
      </c>
      <c r="D99" s="10">
        <f>IFERROR(VLOOKUP($B99,'[11]Trial Blc'!$B$4:O$379,D$2,FALSE),0)</f>
        <v>0</v>
      </c>
      <c r="E99" s="10"/>
      <c r="F99" s="10"/>
      <c r="G99" s="10">
        <f t="shared" si="18"/>
        <v>0</v>
      </c>
      <c r="H99" s="10">
        <f>IFERROR(VLOOKUP($B99,'[11]Trial Blc'!$B$4:R$379,H$2,FALSE),0)</f>
        <v>0</v>
      </c>
      <c r="I99" s="10">
        <f>IFERROR(VLOOKUP($B99,'[11]Trial Blc'!$B$4:R$379,I$2,FALSE),0)</f>
        <v>0</v>
      </c>
      <c r="J99" s="10">
        <f>IFERROR(VLOOKUP($B99,'[11]Trial Blc'!$B$4:S$379,J$2,FALSE),0)</f>
        <v>161.6</v>
      </c>
      <c r="K99" s="10">
        <f>IFERROR(VLOOKUP($B99,'[11]Trial Blc'!$B$4:T$379,K$2,FALSE),0)</f>
        <v>161.6</v>
      </c>
      <c r="L99" s="10">
        <f>IFERROR(VLOOKUP($B99,'[11]Trial Blc'!$B$4:U$379,L$2,FALSE),0)</f>
        <v>161.6</v>
      </c>
      <c r="M99" s="10">
        <f>IFERROR(VLOOKUP($B99,'[11]Trial Blc'!$B$4:V$379,M$2,FALSE),0)</f>
        <v>161.6</v>
      </c>
      <c r="N99" s="10">
        <f>IFERROR(VLOOKUP($B99,'[11]Trial Blc'!$B$4:W$379,N$2,FALSE),0)</f>
        <v>161.6</v>
      </c>
      <c r="O99" s="10">
        <f>IFERROR(VLOOKUP($B99,'[11]Trial Blc'!$B$4:X$379,O$2,FALSE),0)</f>
        <v>161.6</v>
      </c>
      <c r="P99" s="10">
        <f>IFERROR(VLOOKUP($B99,'[11]Trial Blc'!$B$4:Y$379,P$2,FALSE),0)</f>
        <v>161.6</v>
      </c>
      <c r="Q99" s="10">
        <f>IFERROR(VLOOKUP($B99,'[11]Trial Blc'!$B$4:Z$379,Q$2,FALSE),0)</f>
        <v>161.6</v>
      </c>
      <c r="R99" s="10">
        <f>IFERROR(VLOOKUP($B99,'[11]Trial Blc'!$B$4:AA$379,R$2,FALSE),0)</f>
        <v>161.6</v>
      </c>
      <c r="S99" s="10">
        <f>IFERROR(VLOOKUP($B99,'[11]Trial Blc'!$B$4:AB$379,S$2,FALSE),0)</f>
        <v>161.6</v>
      </c>
      <c r="T99" s="10">
        <f t="shared" si="19"/>
        <v>124.30769230769229</v>
      </c>
      <c r="U99" s="149">
        <v>2195</v>
      </c>
      <c r="V99" s="7" t="s">
        <v>183</v>
      </c>
      <c r="W99" s="10">
        <f>-IFERROR(VLOOKUP($U99,'[11]Trial Blc'!$B$4:AF$379,W$2,FALSE),0)</f>
        <v>0</v>
      </c>
      <c r="X99" s="10"/>
      <c r="Y99" s="10"/>
      <c r="Z99" s="10">
        <f>+W99+X99+Y99</f>
        <v>0</v>
      </c>
      <c r="AA99" s="10">
        <f>-IFERROR(VLOOKUP($U99,'[11]Trial Blc'!$B$4:AJ$379,AA$2,FALSE),0)</f>
        <v>0</v>
      </c>
      <c r="AB99" s="10">
        <f>-IFERROR(VLOOKUP($U99,'[11]Trial Blc'!$B$4:AK$379,AB$2,FALSE),0)</f>
        <v>0</v>
      </c>
      <c r="AC99" s="10">
        <f>-IFERROR(VLOOKUP($U99,'[11]Trial Blc'!$B$4:AL$379,AC$2,FALSE),0)</f>
        <v>0.75</v>
      </c>
      <c r="AD99" s="10">
        <f>-IFERROR(VLOOKUP($U99,'[11]Trial Blc'!$B$4:AM$379,AD$2,FALSE),0)</f>
        <v>1.5</v>
      </c>
      <c r="AE99" s="10">
        <f>-IFERROR(VLOOKUP($U99,'[11]Trial Blc'!$B$4:AN$379,AE$2,FALSE),0)</f>
        <v>2.25</v>
      </c>
      <c r="AF99" s="10">
        <f>-IFERROR(VLOOKUP($U99,'[11]Trial Blc'!$B$4:AO$379,AF$2,FALSE),0)</f>
        <v>3</v>
      </c>
      <c r="AG99" s="10">
        <f>-IFERROR(VLOOKUP($U99,'[11]Trial Blc'!$B$4:AP$379,AG$2,FALSE),0)</f>
        <v>3.75</v>
      </c>
      <c r="AH99" s="10">
        <f>-IFERROR(VLOOKUP($U99,'[11]Trial Blc'!$B$4:AQ$379,AH$2,FALSE),0)</f>
        <v>4.5</v>
      </c>
      <c r="AI99" s="10">
        <f>-IFERROR(VLOOKUP($U99,'[11]Trial Blc'!$B$4:AR$379,AI$2,FALSE),0)</f>
        <v>5.25</v>
      </c>
      <c r="AJ99" s="10">
        <f>-IFERROR(VLOOKUP($U99,'[11]Trial Blc'!$B$4:AS$379,AJ$2,FALSE),0)</f>
        <v>6</v>
      </c>
      <c r="AK99" s="10">
        <f>-IFERROR(VLOOKUP($U99,'[11]Trial Blc'!$B$4:AT$379,AK$2,FALSE),0)</f>
        <v>6.75</v>
      </c>
      <c r="AL99" s="10">
        <f>-IFERROR(VLOOKUP($U99,'[11]Trial Blc'!$B$4:AU$379,AL$2,FALSE),0)</f>
        <v>7.5</v>
      </c>
      <c r="AM99" s="10">
        <f>AVERAGE(Z99:AL99)</f>
        <v>3.1730769230769229</v>
      </c>
    </row>
    <row r="100" spans="1:40" s="7" customFormat="1" ht="10.5" x14ac:dyDescent="0.25">
      <c r="A100" s="8" t="s">
        <v>184</v>
      </c>
      <c r="B100" s="145"/>
      <c r="C100" s="166"/>
      <c r="D100" s="10">
        <f>IFERROR(VLOOKUP($B100,'[11]Trial Blc'!$B$4:O$379,D$2,FALSE),0)</f>
        <v>0</v>
      </c>
      <c r="E100" s="10"/>
      <c r="F100" s="10"/>
      <c r="G100" s="10">
        <f t="shared" si="18"/>
        <v>0</v>
      </c>
      <c r="H100" s="10">
        <f>IFERROR(VLOOKUP($B100,'[11]Trial Blc'!$B$4:R$379,H$2,FALSE),0)</f>
        <v>0</v>
      </c>
      <c r="I100" s="10">
        <f>IFERROR(VLOOKUP($B100,'[11]Trial Blc'!$B$4:R$379,I$2,FALSE),0)</f>
        <v>0</v>
      </c>
      <c r="J100" s="10">
        <f>IFERROR(VLOOKUP($B100,'[11]Trial Blc'!$B$4:S$379,J$2,FALSE),0)</f>
        <v>0</v>
      </c>
      <c r="K100" s="10">
        <f>IFERROR(VLOOKUP($B100,'[11]Trial Blc'!$B$4:T$379,K$2,FALSE),0)</f>
        <v>0</v>
      </c>
      <c r="L100" s="10">
        <f>IFERROR(VLOOKUP($B100,'[11]Trial Blc'!$B$4:U$379,L$2,FALSE),0)</f>
        <v>0</v>
      </c>
      <c r="M100" s="10">
        <f>IFERROR(VLOOKUP($B100,'[11]Trial Blc'!$B$4:V$379,M$2,FALSE),0)</f>
        <v>0</v>
      </c>
      <c r="N100" s="10">
        <f>IFERROR(VLOOKUP($B100,'[11]Trial Blc'!$B$4:W$379,N$2,FALSE),0)</f>
        <v>0</v>
      </c>
      <c r="O100" s="10">
        <f>IFERROR(VLOOKUP($B100,'[11]Trial Blc'!$B$4:X$379,O$2,FALSE),0)</f>
        <v>0</v>
      </c>
      <c r="P100" s="10">
        <f>IFERROR(VLOOKUP($B100,'[11]Trial Blc'!$B$4:Y$379,P$2,FALSE),0)</f>
        <v>0</v>
      </c>
      <c r="Q100" s="10">
        <f>IFERROR(VLOOKUP($B100,'[11]Trial Blc'!$B$4:Z$379,Q$2,FALSE),0)</f>
        <v>0</v>
      </c>
      <c r="R100" s="10">
        <f>IFERROR(VLOOKUP($B100,'[11]Trial Blc'!$B$4:AA$379,R$2,FALSE),0)</f>
        <v>0</v>
      </c>
      <c r="S100" s="10">
        <f>IFERROR(VLOOKUP($B100,'[11]Trial Blc'!$B$4:AB$379,S$2,FALSE),0)</f>
        <v>0</v>
      </c>
      <c r="T100" s="10">
        <f t="shared" si="19"/>
        <v>0</v>
      </c>
      <c r="U100" s="146"/>
      <c r="V100" s="8" t="s">
        <v>184</v>
      </c>
      <c r="W100" s="10"/>
      <c r="X100" s="9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1"/>
      <c r="AN100" s="11"/>
    </row>
    <row r="101" spans="1:40" s="7" customFormat="1" x14ac:dyDescent="0.2">
      <c r="A101" s="7" t="s">
        <v>185</v>
      </c>
      <c r="B101" s="145">
        <v>1270</v>
      </c>
      <c r="C101" s="12" t="s">
        <v>494</v>
      </c>
      <c r="D101" s="10">
        <f>IFERROR(VLOOKUP($B101,'[11]Trial Blc'!$B$4:O$379,D$2,FALSE),0)</f>
        <v>0</v>
      </c>
      <c r="E101" s="10"/>
      <c r="F101" s="10"/>
      <c r="G101" s="10">
        <f t="shared" si="18"/>
        <v>0</v>
      </c>
      <c r="H101" s="10">
        <f>IFERROR(VLOOKUP($B101,'[11]Trial Blc'!$B$4:R$379,H$2,FALSE),0)</f>
        <v>0</v>
      </c>
      <c r="I101" s="10">
        <f>IFERROR(VLOOKUP($B101,'[11]Trial Blc'!$B$4:R$379,I$2,FALSE),0)</f>
        <v>0</v>
      </c>
      <c r="J101" s="10">
        <f>IFERROR(VLOOKUP($B101,'[11]Trial Blc'!$B$4:S$379,J$2,FALSE),0)</f>
        <v>0</v>
      </c>
      <c r="K101" s="10">
        <f>IFERROR(VLOOKUP($B101,'[11]Trial Blc'!$B$4:T$379,K$2,FALSE),0)</f>
        <v>0</v>
      </c>
      <c r="L101" s="10">
        <f>IFERROR(VLOOKUP($B101,'[11]Trial Blc'!$B$4:U$379,L$2,FALSE),0)</f>
        <v>0</v>
      </c>
      <c r="M101" s="10">
        <f>IFERROR(VLOOKUP($B101,'[11]Trial Blc'!$B$4:V$379,M$2,FALSE),0)</f>
        <v>0</v>
      </c>
      <c r="N101" s="10">
        <f>IFERROR(VLOOKUP($B101,'[11]Trial Blc'!$B$4:W$379,N$2,FALSE),0)</f>
        <v>0</v>
      </c>
      <c r="O101" s="10">
        <f>IFERROR(VLOOKUP($B101,'[11]Trial Blc'!$B$4:X$379,O$2,FALSE),0)</f>
        <v>0</v>
      </c>
      <c r="P101" s="10">
        <f>IFERROR(VLOOKUP($B101,'[11]Trial Blc'!$B$4:Y$379,P$2,FALSE),0)</f>
        <v>0</v>
      </c>
      <c r="Q101" s="10">
        <f>IFERROR(VLOOKUP($B101,'[11]Trial Blc'!$B$4:Z$379,Q$2,FALSE),0)</f>
        <v>0</v>
      </c>
      <c r="R101" s="10">
        <f>IFERROR(VLOOKUP($B101,'[11]Trial Blc'!$B$4:AA$379,R$2,FALSE),0)</f>
        <v>0</v>
      </c>
      <c r="S101" s="10">
        <f>IFERROR(VLOOKUP($B101,'[11]Trial Blc'!$B$4:AB$379,S$2,FALSE),0)</f>
        <v>0</v>
      </c>
      <c r="T101" s="10">
        <f t="shared" si="19"/>
        <v>0</v>
      </c>
      <c r="U101" s="149"/>
      <c r="W101" s="10"/>
      <c r="X101" s="9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1"/>
      <c r="AN101" s="11"/>
    </row>
    <row r="102" spans="1:40" s="7" customFormat="1" x14ac:dyDescent="0.2">
      <c r="A102" s="7" t="s">
        <v>186</v>
      </c>
      <c r="B102" s="145">
        <v>1300</v>
      </c>
      <c r="C102" s="9" t="s">
        <v>187</v>
      </c>
      <c r="D102" s="10">
        <f>IFERROR(VLOOKUP($B102,'[11]Trial Blc'!$B$4:O$379,D$2,FALSE),0)</f>
        <v>0</v>
      </c>
      <c r="E102" s="10"/>
      <c r="F102" s="10"/>
      <c r="G102" s="10">
        <f t="shared" si="18"/>
        <v>0</v>
      </c>
      <c r="H102" s="10">
        <f>IFERROR(VLOOKUP($B102,'[11]Trial Blc'!$B$4:R$379,H$2,FALSE),0)</f>
        <v>0</v>
      </c>
      <c r="I102" s="10">
        <f>IFERROR(VLOOKUP($B102,'[11]Trial Blc'!$B$4:R$379,I$2,FALSE),0)</f>
        <v>0</v>
      </c>
      <c r="J102" s="10">
        <f>IFERROR(VLOOKUP($B102,'[11]Trial Blc'!$B$4:S$379,J$2,FALSE),0)</f>
        <v>0</v>
      </c>
      <c r="K102" s="10">
        <f>IFERROR(VLOOKUP($B102,'[11]Trial Blc'!$B$4:T$379,K$2,FALSE),0)</f>
        <v>0</v>
      </c>
      <c r="L102" s="10">
        <f>IFERROR(VLOOKUP($B102,'[11]Trial Blc'!$B$4:U$379,L$2,FALSE),0)</f>
        <v>0</v>
      </c>
      <c r="M102" s="10">
        <f>IFERROR(VLOOKUP($B102,'[11]Trial Blc'!$B$4:V$379,M$2,FALSE),0)</f>
        <v>0</v>
      </c>
      <c r="N102" s="10">
        <f>IFERROR(VLOOKUP($B102,'[11]Trial Blc'!$B$4:W$379,N$2,FALSE),0)</f>
        <v>0</v>
      </c>
      <c r="O102" s="10">
        <f>IFERROR(VLOOKUP($B102,'[11]Trial Blc'!$B$4:X$379,O$2,FALSE),0)</f>
        <v>0</v>
      </c>
      <c r="P102" s="10">
        <f>IFERROR(VLOOKUP($B102,'[11]Trial Blc'!$B$4:Y$379,P$2,FALSE),0)</f>
        <v>0</v>
      </c>
      <c r="Q102" s="10">
        <f>IFERROR(VLOOKUP($B102,'[11]Trial Blc'!$B$4:Z$379,Q$2,FALSE),0)</f>
        <v>0</v>
      </c>
      <c r="R102" s="10">
        <f>IFERROR(VLOOKUP($B102,'[11]Trial Blc'!$B$4:AA$379,R$2,FALSE),0)</f>
        <v>0</v>
      </c>
      <c r="S102" s="10">
        <f>IFERROR(VLOOKUP($B102,'[11]Trial Blc'!$B$4:AB$379,S$2,FALSE),0)</f>
        <v>0</v>
      </c>
      <c r="T102" s="10">
        <f t="shared" si="19"/>
        <v>0</v>
      </c>
      <c r="U102" s="149">
        <v>2060</v>
      </c>
      <c r="V102" s="7" t="s">
        <v>188</v>
      </c>
      <c r="W102" s="10">
        <f>-IFERROR(VLOOKUP($U102,'[11]Trial Blc'!$B$4:AF$379,W$2,FALSE),0)</f>
        <v>0</v>
      </c>
      <c r="X102" s="10"/>
      <c r="Y102" s="10"/>
      <c r="Z102" s="10">
        <f>+W102+X102+Y102</f>
        <v>0</v>
      </c>
      <c r="AA102" s="10">
        <f>-IFERROR(VLOOKUP($U102,'[11]Trial Blc'!$B$4:AJ$379,AA$2,FALSE),0)</f>
        <v>0</v>
      </c>
      <c r="AB102" s="10">
        <f>-IFERROR(VLOOKUP($U102,'[11]Trial Blc'!$B$4:AK$379,AB$2,FALSE),0)</f>
        <v>0</v>
      </c>
      <c r="AC102" s="10">
        <f>-IFERROR(VLOOKUP($U102,'[11]Trial Blc'!$B$4:AL$379,AC$2,FALSE),0)</f>
        <v>0</v>
      </c>
      <c r="AD102" s="10">
        <f>-IFERROR(VLOOKUP($U102,'[11]Trial Blc'!$B$4:AM$379,AD$2,FALSE),0)</f>
        <v>0</v>
      </c>
      <c r="AE102" s="10">
        <f>-IFERROR(VLOOKUP($U102,'[11]Trial Blc'!$B$4:AN$379,AE$2,FALSE),0)</f>
        <v>0</v>
      </c>
      <c r="AF102" s="10">
        <f>-IFERROR(VLOOKUP($U102,'[11]Trial Blc'!$B$4:AO$379,AF$2,FALSE),0)</f>
        <v>0</v>
      </c>
      <c r="AG102" s="10">
        <f>-IFERROR(VLOOKUP($U102,'[11]Trial Blc'!$B$4:AP$379,AG$2,FALSE),0)</f>
        <v>0</v>
      </c>
      <c r="AH102" s="10">
        <f>-IFERROR(VLOOKUP($U102,'[11]Trial Blc'!$B$4:AQ$379,AH$2,FALSE),0)</f>
        <v>0</v>
      </c>
      <c r="AI102" s="10">
        <f>-IFERROR(VLOOKUP($U102,'[11]Trial Blc'!$B$4:AR$379,AI$2,FALSE),0)</f>
        <v>0</v>
      </c>
      <c r="AJ102" s="10">
        <f>-IFERROR(VLOOKUP($U102,'[11]Trial Blc'!$B$4:AS$379,AJ$2,FALSE),0)</f>
        <v>0</v>
      </c>
      <c r="AK102" s="10">
        <f>-IFERROR(VLOOKUP($U102,'[11]Trial Blc'!$B$4:AT$379,AK$2,FALSE),0)</f>
        <v>0</v>
      </c>
      <c r="AL102" s="10">
        <f>-IFERROR(VLOOKUP($U102,'[11]Trial Blc'!$B$4:AU$379,AL$2,FALSE),0)</f>
        <v>0</v>
      </c>
      <c r="AM102" s="10">
        <f>AVERAGE(Z102:AL102)</f>
        <v>0</v>
      </c>
    </row>
    <row r="103" spans="1:40" s="7" customFormat="1" x14ac:dyDescent="0.2">
      <c r="A103" s="7" t="s">
        <v>189</v>
      </c>
      <c r="B103" s="145">
        <v>1330</v>
      </c>
      <c r="C103" s="9" t="s">
        <v>190</v>
      </c>
      <c r="D103" s="10">
        <f>IFERROR(VLOOKUP($B103,'[11]Trial Blc'!$B$4:O$379,D$2,FALSE),0)</f>
        <v>0</v>
      </c>
      <c r="E103" s="10"/>
      <c r="F103" s="10"/>
      <c r="G103" s="10">
        <f t="shared" si="18"/>
        <v>0</v>
      </c>
      <c r="H103" s="10">
        <f>IFERROR(VLOOKUP($B103,'[11]Trial Blc'!$B$4:R$379,H$2,FALSE),0)</f>
        <v>0</v>
      </c>
      <c r="I103" s="10">
        <f>IFERROR(VLOOKUP($B103,'[11]Trial Blc'!$B$4:R$379,I$2,FALSE),0)</f>
        <v>0</v>
      </c>
      <c r="J103" s="10">
        <f>IFERROR(VLOOKUP($B103,'[11]Trial Blc'!$B$4:S$379,J$2,FALSE),0)</f>
        <v>0</v>
      </c>
      <c r="K103" s="10">
        <f>IFERROR(VLOOKUP($B103,'[11]Trial Blc'!$B$4:T$379,K$2,FALSE),0)</f>
        <v>0</v>
      </c>
      <c r="L103" s="10">
        <f>IFERROR(VLOOKUP($B103,'[11]Trial Blc'!$B$4:U$379,L$2,FALSE),0)</f>
        <v>0</v>
      </c>
      <c r="M103" s="10">
        <f>IFERROR(VLOOKUP($B103,'[11]Trial Blc'!$B$4:V$379,M$2,FALSE),0)</f>
        <v>0</v>
      </c>
      <c r="N103" s="10">
        <f>IFERROR(VLOOKUP($B103,'[11]Trial Blc'!$B$4:W$379,N$2,FALSE),0)</f>
        <v>0</v>
      </c>
      <c r="O103" s="10">
        <f>IFERROR(VLOOKUP($B103,'[11]Trial Blc'!$B$4:X$379,O$2,FALSE),0)</f>
        <v>0</v>
      </c>
      <c r="P103" s="10">
        <f>IFERROR(VLOOKUP($B103,'[11]Trial Blc'!$B$4:Y$379,P$2,FALSE),0)</f>
        <v>0</v>
      </c>
      <c r="Q103" s="10">
        <f>IFERROR(VLOOKUP($B103,'[11]Trial Blc'!$B$4:Z$379,Q$2,FALSE),0)</f>
        <v>0</v>
      </c>
      <c r="R103" s="10">
        <f>IFERROR(VLOOKUP($B103,'[11]Trial Blc'!$B$4:AA$379,R$2,FALSE),0)</f>
        <v>0</v>
      </c>
      <c r="S103" s="10">
        <f>IFERROR(VLOOKUP($B103,'[11]Trial Blc'!$B$4:AB$379,S$2,FALSE),0)</f>
        <v>0</v>
      </c>
      <c r="T103" s="10">
        <f t="shared" si="19"/>
        <v>0</v>
      </c>
      <c r="U103" s="149">
        <v>2090</v>
      </c>
      <c r="V103" s="7" t="s">
        <v>191</v>
      </c>
      <c r="W103" s="10">
        <f>-IFERROR(VLOOKUP($U103,'[11]Trial Blc'!$B$4:AF$379,W$2,FALSE),0)</f>
        <v>0</v>
      </c>
      <c r="X103" s="10"/>
      <c r="Y103" s="10"/>
      <c r="Z103" s="10">
        <f>+W103+X103+Y103</f>
        <v>0</v>
      </c>
      <c r="AA103" s="10">
        <f>-IFERROR(VLOOKUP($U103,'[11]Trial Blc'!$B$4:AJ$379,AA$2,FALSE),0)</f>
        <v>0</v>
      </c>
      <c r="AB103" s="10">
        <f>-IFERROR(VLOOKUP($U103,'[11]Trial Blc'!$B$4:AK$379,AB$2,FALSE),0)</f>
        <v>0</v>
      </c>
      <c r="AC103" s="10">
        <f>-IFERROR(VLOOKUP($U103,'[11]Trial Blc'!$B$4:AL$379,AC$2,FALSE),0)</f>
        <v>0</v>
      </c>
      <c r="AD103" s="10">
        <f>-IFERROR(VLOOKUP($U103,'[11]Trial Blc'!$B$4:AM$379,AD$2,FALSE),0)</f>
        <v>0</v>
      </c>
      <c r="AE103" s="10">
        <f>-IFERROR(VLOOKUP($U103,'[11]Trial Blc'!$B$4:AN$379,AE$2,FALSE),0)</f>
        <v>0</v>
      </c>
      <c r="AF103" s="10">
        <f>-IFERROR(VLOOKUP($U103,'[11]Trial Blc'!$B$4:AO$379,AF$2,FALSE),0)</f>
        <v>0</v>
      </c>
      <c r="AG103" s="10">
        <f>-IFERROR(VLOOKUP($U103,'[11]Trial Blc'!$B$4:AP$379,AG$2,FALSE),0)</f>
        <v>0</v>
      </c>
      <c r="AH103" s="10">
        <f>-IFERROR(VLOOKUP($U103,'[11]Trial Blc'!$B$4:AQ$379,AH$2,FALSE),0)</f>
        <v>0</v>
      </c>
      <c r="AI103" s="10">
        <f>-IFERROR(VLOOKUP($U103,'[11]Trial Blc'!$B$4:AR$379,AI$2,FALSE),0)</f>
        <v>0</v>
      </c>
      <c r="AJ103" s="10">
        <f>-IFERROR(VLOOKUP($U103,'[11]Trial Blc'!$B$4:AS$379,AJ$2,FALSE),0)</f>
        <v>0</v>
      </c>
      <c r="AK103" s="10">
        <f>-IFERROR(VLOOKUP($U103,'[11]Trial Blc'!$B$4:AT$379,AK$2,FALSE),0)</f>
        <v>0</v>
      </c>
      <c r="AL103" s="10">
        <f>-IFERROR(VLOOKUP($U103,'[11]Trial Blc'!$B$4:AU$379,AL$2,FALSE),0)</f>
        <v>0</v>
      </c>
      <c r="AM103" s="10">
        <f>AVERAGE(Z103:AL103)</f>
        <v>0</v>
      </c>
    </row>
    <row r="104" spans="1:40" s="7" customFormat="1" x14ac:dyDescent="0.2">
      <c r="B104" s="145"/>
      <c r="C104" s="166"/>
      <c r="D104" s="10">
        <f>IFERROR(VLOOKUP($B104,'[11]Trial Blc'!$B$4:O$379,D$2,FALSE),0)</f>
        <v>0</v>
      </c>
      <c r="E104" s="10"/>
      <c r="F104" s="10"/>
      <c r="G104" s="10">
        <f t="shared" si="18"/>
        <v>0</v>
      </c>
      <c r="H104" s="10">
        <f>IFERROR(VLOOKUP($B104,'[11]Trial Blc'!$B$4:R$379,H$2,FALSE),0)</f>
        <v>0</v>
      </c>
      <c r="I104" s="10">
        <f>IFERROR(VLOOKUP($B104,'[11]Trial Blc'!$B$4:R$379,I$2,FALSE),0)</f>
        <v>0</v>
      </c>
      <c r="J104" s="10">
        <f>IFERROR(VLOOKUP($B104,'[11]Trial Blc'!$B$4:S$379,J$2,FALSE),0)</f>
        <v>0</v>
      </c>
      <c r="K104" s="10">
        <f>IFERROR(VLOOKUP($B104,'[11]Trial Blc'!$B$4:T$379,K$2,FALSE),0)</f>
        <v>0</v>
      </c>
      <c r="L104" s="10">
        <f>IFERROR(VLOOKUP($B104,'[11]Trial Blc'!$B$4:U$379,L$2,FALSE),0)</f>
        <v>0</v>
      </c>
      <c r="M104" s="10">
        <f>IFERROR(VLOOKUP($B104,'[11]Trial Blc'!$B$4:V$379,M$2,FALSE),0)</f>
        <v>0</v>
      </c>
      <c r="N104" s="10">
        <f>IFERROR(VLOOKUP($B104,'[11]Trial Blc'!$B$4:W$379,N$2,FALSE),0)</f>
        <v>0</v>
      </c>
      <c r="O104" s="10">
        <f>IFERROR(VLOOKUP($B104,'[11]Trial Blc'!$B$4:X$379,O$2,FALSE),0)</f>
        <v>0</v>
      </c>
      <c r="P104" s="10">
        <f>IFERROR(VLOOKUP($B104,'[11]Trial Blc'!$B$4:Y$379,P$2,FALSE),0)</f>
        <v>0</v>
      </c>
      <c r="Q104" s="10">
        <f>IFERROR(VLOOKUP($B104,'[11]Trial Blc'!$B$4:Z$379,Q$2,FALSE),0)</f>
        <v>0</v>
      </c>
      <c r="R104" s="10">
        <f>IFERROR(VLOOKUP($B104,'[11]Trial Blc'!$B$4:AA$379,R$2,FALSE),0)</f>
        <v>0</v>
      </c>
      <c r="S104" s="10">
        <f>IFERROR(VLOOKUP($B104,'[11]Trial Blc'!$B$4:AB$379,S$2,FALSE),0)</f>
        <v>0</v>
      </c>
      <c r="T104" s="10">
        <f t="shared" si="19"/>
        <v>0</v>
      </c>
      <c r="U104" s="149"/>
      <c r="W104" s="10"/>
      <c r="X104" s="9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1"/>
      <c r="AN104" s="11"/>
    </row>
    <row r="105" spans="1:40" s="7" customFormat="1" x14ac:dyDescent="0.2">
      <c r="A105" s="7" t="s">
        <v>192</v>
      </c>
      <c r="B105" s="145">
        <v>1400</v>
      </c>
      <c r="C105" s="9" t="s">
        <v>193</v>
      </c>
      <c r="D105" s="10">
        <f>IFERROR(VLOOKUP($B105,'[11]Trial Blc'!$B$4:O$379,D$2,FALSE),0)</f>
        <v>18129.43</v>
      </c>
      <c r="E105" s="10"/>
      <c r="F105" s="10"/>
      <c r="G105" s="10">
        <f t="shared" si="18"/>
        <v>18129.43</v>
      </c>
      <c r="H105" s="10">
        <f>IFERROR(VLOOKUP($B105,'[11]Trial Blc'!$B$4:R$379,H$2,FALSE),0)</f>
        <v>18129.43</v>
      </c>
      <c r="I105" s="10">
        <f>IFERROR(VLOOKUP($B105,'[11]Trial Blc'!$B$4:R$379,I$2,FALSE),0)</f>
        <v>18129.43</v>
      </c>
      <c r="J105" s="10">
        <f>IFERROR(VLOOKUP($B105,'[11]Trial Blc'!$B$4:S$379,J$2,FALSE),0)</f>
        <v>22569.93</v>
      </c>
      <c r="K105" s="10">
        <f>IFERROR(VLOOKUP($B105,'[11]Trial Blc'!$B$4:T$379,K$2,FALSE),0)</f>
        <v>22569.93</v>
      </c>
      <c r="L105" s="10">
        <f>IFERROR(VLOOKUP($B105,'[11]Trial Blc'!$B$4:U$379,L$2,FALSE),0)</f>
        <v>22569.93</v>
      </c>
      <c r="M105" s="10">
        <f>IFERROR(VLOOKUP($B105,'[11]Trial Blc'!$B$4:V$379,M$2,FALSE),0)</f>
        <v>22569.93</v>
      </c>
      <c r="N105" s="10">
        <f>IFERROR(VLOOKUP($B105,'[11]Trial Blc'!$B$4:W$379,N$2,FALSE),0)</f>
        <v>22569.93</v>
      </c>
      <c r="O105" s="10">
        <f>IFERROR(VLOOKUP($B105,'[11]Trial Blc'!$B$4:X$379,O$2,FALSE),0)</f>
        <v>22569.93</v>
      </c>
      <c r="P105" s="10">
        <f>IFERROR(VLOOKUP($B105,'[11]Trial Blc'!$B$4:Y$379,P$2,FALSE),0)</f>
        <v>22569.93</v>
      </c>
      <c r="Q105" s="10">
        <f>IFERROR(VLOOKUP($B105,'[11]Trial Blc'!$B$4:Z$379,Q$2,FALSE),0)</f>
        <v>22569.93</v>
      </c>
      <c r="R105" s="10">
        <f>IFERROR(VLOOKUP($B105,'[11]Trial Blc'!$B$4:AA$379,R$2,FALSE),0)</f>
        <v>22569.93</v>
      </c>
      <c r="S105" s="10">
        <f>IFERROR(VLOOKUP($B105,'[11]Trial Blc'!$B$4:AB$379,S$2,FALSE),0)</f>
        <v>22569.93</v>
      </c>
      <c r="T105" s="10">
        <f t="shared" si="19"/>
        <v>21545.199230769227</v>
      </c>
      <c r="U105" s="149">
        <v>2160</v>
      </c>
      <c r="V105" s="7" t="s">
        <v>194</v>
      </c>
      <c r="W105" s="10">
        <f>-IFERROR(VLOOKUP($U105,'[11]Trial Blc'!$B$4:AF$379,W$2,FALSE),0)</f>
        <v>5488.74</v>
      </c>
      <c r="X105" s="10"/>
      <c r="Y105" s="10"/>
      <c r="Z105" s="10">
        <f t="shared" ref="Z105:Z110" si="20">+W105+X105+Y105</f>
        <v>5488.74</v>
      </c>
      <c r="AA105" s="10">
        <f>-IFERROR(VLOOKUP($U105,'[11]Trial Blc'!$B$4:AJ$379,AA$2,FALSE),0)</f>
        <v>5572.67</v>
      </c>
      <c r="AB105" s="10">
        <f>-IFERROR(VLOOKUP($U105,'[11]Trial Blc'!$B$4:AK$379,AB$2,FALSE),0)</f>
        <v>5656.6</v>
      </c>
      <c r="AC105" s="10">
        <f>-IFERROR(VLOOKUP($U105,'[11]Trial Blc'!$B$4:AL$379,AC$2,FALSE),0)</f>
        <v>5761.09</v>
      </c>
      <c r="AD105" s="10">
        <f>-IFERROR(VLOOKUP($U105,'[11]Trial Blc'!$B$4:AM$379,AD$2,FALSE),0)</f>
        <v>5865.58</v>
      </c>
      <c r="AE105" s="10">
        <f>-IFERROR(VLOOKUP($U105,'[11]Trial Blc'!$B$4:AN$379,AE$2,FALSE),0)</f>
        <v>5970.07</v>
      </c>
      <c r="AF105" s="10">
        <f>-IFERROR(VLOOKUP($U105,'[11]Trial Blc'!$B$4:AO$379,AF$2,FALSE),0)</f>
        <v>6074.56</v>
      </c>
      <c r="AG105" s="10">
        <f>-IFERROR(VLOOKUP($U105,'[11]Trial Blc'!$B$4:AP$379,AG$2,FALSE),0)</f>
        <v>6179.05</v>
      </c>
      <c r="AH105" s="10">
        <f>-IFERROR(VLOOKUP($U105,'[11]Trial Blc'!$B$4:AQ$379,AH$2,FALSE),0)</f>
        <v>6283.54</v>
      </c>
      <c r="AI105" s="10">
        <f>-IFERROR(VLOOKUP($U105,'[11]Trial Blc'!$B$4:AR$379,AI$2,FALSE),0)</f>
        <v>6388.03</v>
      </c>
      <c r="AJ105" s="10">
        <f>-IFERROR(VLOOKUP($U105,'[11]Trial Blc'!$B$4:AS$379,AJ$2,FALSE),0)</f>
        <v>6492.52</v>
      </c>
      <c r="AK105" s="10">
        <f>-IFERROR(VLOOKUP($U105,'[11]Trial Blc'!$B$4:AT$379,AK$2,FALSE),0)</f>
        <v>6597.01</v>
      </c>
      <c r="AL105" s="10">
        <f>-IFERROR(VLOOKUP($U105,'[11]Trial Blc'!$B$4:AU$379,AL$2,FALSE),0)</f>
        <v>6701.5</v>
      </c>
      <c r="AM105" s="10">
        <f t="shared" ref="AM105:AM110" si="21">AVERAGE(Z105:AL105)</f>
        <v>6079.3046153846144</v>
      </c>
    </row>
    <row r="106" spans="1:40" s="11" customFormat="1" x14ac:dyDescent="0.2">
      <c r="B106" s="155">
        <v>1395</v>
      </c>
      <c r="C106" s="12" t="s">
        <v>195</v>
      </c>
      <c r="D106" s="10">
        <f>IFERROR(VLOOKUP($B106,'[11]Trial Blc'!$B$4:O$379,D$2,FALSE),0)</f>
        <v>2143.7600000000002</v>
      </c>
      <c r="E106" s="10"/>
      <c r="F106" s="10"/>
      <c r="G106" s="10">
        <f t="shared" si="18"/>
        <v>2143.7600000000002</v>
      </c>
      <c r="H106" s="10">
        <f>IFERROR(VLOOKUP($B106,'[11]Trial Blc'!$B$4:R$379,H$2,FALSE),0)</f>
        <v>2143.7600000000002</v>
      </c>
      <c r="I106" s="10">
        <f>IFERROR(VLOOKUP($B106,'[11]Trial Blc'!$B$4:R$379,I$2,FALSE),0)</f>
        <v>2143.7600000000002</v>
      </c>
      <c r="J106" s="10">
        <f>IFERROR(VLOOKUP($B106,'[11]Trial Blc'!$B$4:S$379,J$2,FALSE),0)</f>
        <v>2143.7600000000002</v>
      </c>
      <c r="K106" s="10">
        <f>IFERROR(VLOOKUP($B106,'[11]Trial Blc'!$B$4:T$379,K$2,FALSE),0)</f>
        <v>2143.7600000000002</v>
      </c>
      <c r="L106" s="10">
        <f>IFERROR(VLOOKUP($B106,'[11]Trial Blc'!$B$4:U$379,L$2,FALSE),0)</f>
        <v>2143.7600000000002</v>
      </c>
      <c r="M106" s="10">
        <f>IFERROR(VLOOKUP($B106,'[11]Trial Blc'!$B$4:V$379,M$2,FALSE),0)</f>
        <v>2143.7600000000002</v>
      </c>
      <c r="N106" s="10">
        <f>IFERROR(VLOOKUP($B106,'[11]Trial Blc'!$B$4:W$379,N$2,FALSE),0)</f>
        <v>2143.7600000000002</v>
      </c>
      <c r="O106" s="10">
        <f>IFERROR(VLOOKUP($B106,'[11]Trial Blc'!$B$4:X$379,O$2,FALSE),0)</f>
        <v>2143.7600000000002</v>
      </c>
      <c r="P106" s="10">
        <f>IFERROR(VLOOKUP($B106,'[11]Trial Blc'!$B$4:Y$379,P$2,FALSE),0)</f>
        <v>2143.7600000000002</v>
      </c>
      <c r="Q106" s="10">
        <f>IFERROR(VLOOKUP($B106,'[11]Trial Blc'!$B$4:Z$379,Q$2,FALSE),0)</f>
        <v>2143.7600000000002</v>
      </c>
      <c r="R106" s="10">
        <f>IFERROR(VLOOKUP($B106,'[11]Trial Blc'!$B$4:AA$379,R$2,FALSE),0)</f>
        <v>2143.7600000000002</v>
      </c>
      <c r="S106" s="10">
        <f>IFERROR(VLOOKUP($B106,'[11]Trial Blc'!$B$4:AB$379,S$2,FALSE),0)</f>
        <v>2143.7600000000002</v>
      </c>
      <c r="T106" s="10">
        <f t="shared" si="19"/>
        <v>2143.7600000000011</v>
      </c>
      <c r="U106" s="168">
        <v>2155</v>
      </c>
      <c r="V106" s="169" t="s">
        <v>495</v>
      </c>
      <c r="W106" s="10">
        <f>-IFERROR(VLOOKUP($U106,'[11]Trial Blc'!$B$4:AF$379,W$2,FALSE),0)</f>
        <v>2126.85</v>
      </c>
      <c r="X106" s="10"/>
      <c r="Y106" s="10"/>
      <c r="Z106" s="10">
        <f t="shared" si="20"/>
        <v>2126.85</v>
      </c>
      <c r="AA106" s="10">
        <f>-IFERROR(VLOOKUP($U106,'[11]Trial Blc'!$B$4:AJ$379,AA$2,FALSE),0)</f>
        <v>2136.77</v>
      </c>
      <c r="AB106" s="10">
        <f>-IFERROR(VLOOKUP($U106,'[11]Trial Blc'!$B$4:AK$379,AB$2,FALSE),0)</f>
        <v>2146.69</v>
      </c>
      <c r="AC106" s="10">
        <f>-IFERROR(VLOOKUP($U106,'[11]Trial Blc'!$B$4:AL$379,AC$2,FALSE),0)</f>
        <v>2156.61</v>
      </c>
      <c r="AD106" s="10">
        <f>-IFERROR(VLOOKUP($U106,'[11]Trial Blc'!$B$4:AM$379,AD$2,FALSE),0)</f>
        <v>2166.5300000000002</v>
      </c>
      <c r="AE106" s="10">
        <f>-IFERROR(VLOOKUP($U106,'[11]Trial Blc'!$B$4:AN$379,AE$2,FALSE),0)</f>
        <v>2176.4499999999998</v>
      </c>
      <c r="AF106" s="10">
        <f>-IFERROR(VLOOKUP($U106,'[11]Trial Blc'!$B$4:AO$379,AF$2,FALSE),0)</f>
        <v>2186.37</v>
      </c>
      <c r="AG106" s="10">
        <f>-IFERROR(VLOOKUP($U106,'[11]Trial Blc'!$B$4:AP$379,AG$2,FALSE),0)</f>
        <v>2196.29</v>
      </c>
      <c r="AH106" s="10">
        <f>-IFERROR(VLOOKUP($U106,'[11]Trial Blc'!$B$4:AQ$379,AH$2,FALSE),0)</f>
        <v>2206.21</v>
      </c>
      <c r="AI106" s="10">
        <f>-IFERROR(VLOOKUP($U106,'[11]Trial Blc'!$B$4:AR$379,AI$2,FALSE),0)</f>
        <v>2216.13</v>
      </c>
      <c r="AJ106" s="10">
        <f>-IFERROR(VLOOKUP($U106,'[11]Trial Blc'!$B$4:AS$379,AJ$2,FALSE),0)</f>
        <v>2226.0500000000002</v>
      </c>
      <c r="AK106" s="10">
        <f>-IFERROR(VLOOKUP($U106,'[11]Trial Blc'!$B$4:AT$379,AK$2,FALSE),0)</f>
        <v>2235.9699999999998</v>
      </c>
      <c r="AL106" s="10">
        <f>-IFERROR(VLOOKUP($U106,'[11]Trial Blc'!$B$4:AU$379,AL$2,FALSE),0)</f>
        <v>2245.89</v>
      </c>
      <c r="AM106" s="10">
        <f t="shared" si="21"/>
        <v>2186.37</v>
      </c>
    </row>
    <row r="107" spans="1:40" s="7" customFormat="1" ht="10.5" x14ac:dyDescent="0.25">
      <c r="B107" s="153"/>
      <c r="C107" s="18" t="s">
        <v>81</v>
      </c>
      <c r="D107" s="167">
        <f>SUM(D105:D106)</f>
        <v>20273.190000000002</v>
      </c>
      <c r="E107" s="167"/>
      <c r="F107" s="167">
        <f>SUM(F105:F106)</f>
        <v>0</v>
      </c>
      <c r="G107" s="167">
        <f>SUM(G105:G106)</f>
        <v>20273.190000000002</v>
      </c>
      <c r="H107" s="167">
        <f t="shared" ref="H107:R107" si="22">SUM(H105:H106)</f>
        <v>20273.190000000002</v>
      </c>
      <c r="I107" s="167">
        <f t="shared" si="22"/>
        <v>20273.190000000002</v>
      </c>
      <c r="J107" s="167">
        <f t="shared" si="22"/>
        <v>24713.690000000002</v>
      </c>
      <c r="K107" s="167">
        <f t="shared" si="22"/>
        <v>24713.690000000002</v>
      </c>
      <c r="L107" s="167">
        <f t="shared" si="22"/>
        <v>24713.690000000002</v>
      </c>
      <c r="M107" s="167">
        <f t="shared" si="22"/>
        <v>24713.690000000002</v>
      </c>
      <c r="N107" s="167">
        <f t="shared" si="22"/>
        <v>24713.690000000002</v>
      </c>
      <c r="O107" s="167">
        <f t="shared" si="22"/>
        <v>24713.690000000002</v>
      </c>
      <c r="P107" s="167">
        <f t="shared" si="22"/>
        <v>24713.690000000002</v>
      </c>
      <c r="Q107" s="167">
        <f t="shared" si="22"/>
        <v>24713.690000000002</v>
      </c>
      <c r="R107" s="167">
        <f t="shared" si="22"/>
        <v>24713.690000000002</v>
      </c>
      <c r="S107" s="167">
        <f>SUM(S105:S106)</f>
        <v>24713.690000000002</v>
      </c>
      <c r="T107" s="167"/>
      <c r="U107" s="146"/>
      <c r="V107" s="20" t="s">
        <v>81</v>
      </c>
      <c r="W107" s="10">
        <f>SUM(W105:W106)</f>
        <v>7615.59</v>
      </c>
      <c r="X107" s="10"/>
      <c r="Y107" s="10"/>
      <c r="Z107" s="10">
        <f t="shared" si="20"/>
        <v>7615.59</v>
      </c>
      <c r="AA107" s="10">
        <f t="shared" ref="AA107:AL107" si="23">SUM(AA105:AA106)</f>
        <v>7709.4400000000005</v>
      </c>
      <c r="AB107" s="10">
        <f t="shared" si="23"/>
        <v>7803.2900000000009</v>
      </c>
      <c r="AC107" s="10">
        <f t="shared" si="23"/>
        <v>7917.7000000000007</v>
      </c>
      <c r="AD107" s="10">
        <f t="shared" si="23"/>
        <v>8032.1100000000006</v>
      </c>
      <c r="AE107" s="10">
        <f t="shared" si="23"/>
        <v>8146.5199999999995</v>
      </c>
      <c r="AF107" s="10">
        <f t="shared" si="23"/>
        <v>8260.93</v>
      </c>
      <c r="AG107" s="10">
        <f t="shared" si="23"/>
        <v>8375.34</v>
      </c>
      <c r="AH107" s="10">
        <f t="shared" si="23"/>
        <v>8489.75</v>
      </c>
      <c r="AI107" s="10">
        <f t="shared" si="23"/>
        <v>8604.16</v>
      </c>
      <c r="AJ107" s="10">
        <f t="shared" si="23"/>
        <v>8718.57</v>
      </c>
      <c r="AK107" s="10">
        <f t="shared" si="23"/>
        <v>8832.98</v>
      </c>
      <c r="AL107" s="10">
        <f t="shared" si="23"/>
        <v>8947.39</v>
      </c>
      <c r="AM107" s="11">
        <f t="shared" si="21"/>
        <v>8265.6746153846143</v>
      </c>
    </row>
    <row r="108" spans="1:40" s="7" customFormat="1" x14ac:dyDescent="0.2">
      <c r="A108" s="7" t="s">
        <v>197</v>
      </c>
      <c r="B108" s="145">
        <v>1410</v>
      </c>
      <c r="C108" s="11" t="s">
        <v>496</v>
      </c>
      <c r="D108" s="10">
        <f>IFERROR(VLOOKUP($B108,'[11]Trial Blc'!$B$4:O$379,D$2,FALSE),0)</f>
        <v>0</v>
      </c>
      <c r="E108" s="10"/>
      <c r="F108" s="10"/>
      <c r="G108" s="10">
        <f>+D108+E108+F108</f>
        <v>0</v>
      </c>
      <c r="H108" s="10">
        <f>IFERROR(VLOOKUP($B108,'[11]Trial Blc'!$B$4:R$379,H$2,FALSE),0)</f>
        <v>0</v>
      </c>
      <c r="I108" s="10">
        <f>IFERROR(VLOOKUP($B108,'[11]Trial Blc'!$B$4:R$379,I$2,FALSE),0)</f>
        <v>0</v>
      </c>
      <c r="J108" s="10">
        <f>IFERROR(VLOOKUP($B108,'[11]Trial Blc'!$B$4:S$379,J$2,FALSE),0)</f>
        <v>0</v>
      </c>
      <c r="K108" s="10">
        <f>IFERROR(VLOOKUP($B108,'[11]Trial Blc'!$B$4:T$379,K$2,FALSE),0)</f>
        <v>0</v>
      </c>
      <c r="L108" s="10">
        <f>IFERROR(VLOOKUP($B108,'[11]Trial Blc'!$B$4:U$379,L$2,FALSE),0)</f>
        <v>0</v>
      </c>
      <c r="M108" s="10">
        <f>IFERROR(VLOOKUP($B108,'[11]Trial Blc'!$B$4:V$379,M$2,FALSE),0)</f>
        <v>0</v>
      </c>
      <c r="N108" s="10">
        <f>IFERROR(VLOOKUP($B108,'[11]Trial Blc'!$B$4:W$379,N$2,FALSE),0)</f>
        <v>0</v>
      </c>
      <c r="O108" s="10">
        <f>IFERROR(VLOOKUP($B108,'[11]Trial Blc'!$B$4:X$379,O$2,FALSE),0)</f>
        <v>0</v>
      </c>
      <c r="P108" s="10">
        <f>IFERROR(VLOOKUP($B108,'[11]Trial Blc'!$B$4:Y$379,P$2,FALSE),0)</f>
        <v>0</v>
      </c>
      <c r="Q108" s="10">
        <f>IFERROR(VLOOKUP($B108,'[11]Trial Blc'!$B$4:Z$379,Q$2,FALSE),0)</f>
        <v>0</v>
      </c>
      <c r="R108" s="10">
        <f>IFERROR(VLOOKUP($B108,'[11]Trial Blc'!$B$4:AA$379,R$2,FALSE),0)</f>
        <v>0</v>
      </c>
      <c r="S108" s="10">
        <f>IFERROR(VLOOKUP($B108,'[11]Trial Blc'!$B$4:AB$379,S$2,FALSE),0)</f>
        <v>0</v>
      </c>
      <c r="T108" s="10">
        <f>AVERAGE(G108:S108)</f>
        <v>0</v>
      </c>
      <c r="U108" s="150">
        <v>2170</v>
      </c>
      <c r="V108" s="11" t="s">
        <v>199</v>
      </c>
      <c r="W108" s="10">
        <f>-IFERROR(VLOOKUP($U108,'[11]Trial Blc'!$B$4:AF$379,W$2,FALSE),0)</f>
        <v>0</v>
      </c>
      <c r="X108" s="10"/>
      <c r="Y108" s="10"/>
      <c r="Z108" s="10">
        <f t="shared" si="20"/>
        <v>0</v>
      </c>
      <c r="AA108" s="10">
        <f>-IFERROR(VLOOKUP($U108,'[11]Trial Blc'!$B$4:AJ$379,AA$2,FALSE),0)</f>
        <v>0</v>
      </c>
      <c r="AB108" s="10">
        <f>-IFERROR(VLOOKUP($U108,'[11]Trial Blc'!$B$4:AK$379,AB$2,FALSE),0)</f>
        <v>0</v>
      </c>
      <c r="AC108" s="10">
        <f>-IFERROR(VLOOKUP($U108,'[11]Trial Blc'!$B$4:AL$379,AC$2,FALSE),0)</f>
        <v>0</v>
      </c>
      <c r="AD108" s="10">
        <f>-IFERROR(VLOOKUP($U108,'[11]Trial Blc'!$B$4:AM$379,AD$2,FALSE),0)</f>
        <v>0</v>
      </c>
      <c r="AE108" s="10">
        <f>-IFERROR(VLOOKUP($U108,'[11]Trial Blc'!$B$4:AN$379,AE$2,FALSE),0)</f>
        <v>0</v>
      </c>
      <c r="AF108" s="10">
        <f>-IFERROR(VLOOKUP($U108,'[11]Trial Blc'!$B$4:AO$379,AF$2,FALSE),0)</f>
        <v>0</v>
      </c>
      <c r="AG108" s="10">
        <f>-IFERROR(VLOOKUP($U108,'[11]Trial Blc'!$B$4:AP$379,AG$2,FALSE),0)</f>
        <v>0</v>
      </c>
      <c r="AH108" s="10">
        <f>-IFERROR(VLOOKUP($U108,'[11]Trial Blc'!$B$4:AQ$379,AH$2,FALSE),0)</f>
        <v>0</v>
      </c>
      <c r="AI108" s="10">
        <f>-IFERROR(VLOOKUP($U108,'[11]Trial Blc'!$B$4:AR$379,AI$2,FALSE),0)</f>
        <v>0</v>
      </c>
      <c r="AJ108" s="10">
        <f>-IFERROR(VLOOKUP($U108,'[11]Trial Blc'!$B$4:AS$379,AJ$2,FALSE),0)</f>
        <v>0</v>
      </c>
      <c r="AK108" s="10">
        <f>-IFERROR(VLOOKUP($U108,'[11]Trial Blc'!$B$4:AT$379,AK$2,FALSE),0)</f>
        <v>0</v>
      </c>
      <c r="AL108" s="10">
        <f>-IFERROR(VLOOKUP($U108,'[11]Trial Blc'!$B$4:AU$379,AL$2,FALSE),0)</f>
        <v>0</v>
      </c>
      <c r="AM108" s="10">
        <f t="shared" si="21"/>
        <v>0</v>
      </c>
    </row>
    <row r="109" spans="1:40" s="7" customFormat="1" x14ac:dyDescent="0.2">
      <c r="A109" s="7" t="s">
        <v>200</v>
      </c>
      <c r="B109" s="145">
        <v>1420</v>
      </c>
      <c r="C109" s="9" t="s">
        <v>201</v>
      </c>
      <c r="D109" s="10">
        <f>IFERROR(VLOOKUP($B109,'[11]Trial Blc'!$B$4:O$379,D$2,FALSE),0)</f>
        <v>0</v>
      </c>
      <c r="E109" s="10"/>
      <c r="F109" s="10"/>
      <c r="G109" s="10">
        <f>+D109+E109+F109</f>
        <v>0</v>
      </c>
      <c r="H109" s="10">
        <f>IFERROR(VLOOKUP($B109,'[11]Trial Blc'!$B$4:R$379,H$2,FALSE),0)</f>
        <v>0</v>
      </c>
      <c r="I109" s="10">
        <f>IFERROR(VLOOKUP($B109,'[11]Trial Blc'!$B$4:R$379,I$2,FALSE),0)</f>
        <v>0</v>
      </c>
      <c r="J109" s="10">
        <f>IFERROR(VLOOKUP($B109,'[11]Trial Blc'!$B$4:S$379,J$2,FALSE),0)</f>
        <v>0</v>
      </c>
      <c r="K109" s="10">
        <f>IFERROR(VLOOKUP($B109,'[11]Trial Blc'!$B$4:T$379,K$2,FALSE),0)</f>
        <v>0</v>
      </c>
      <c r="L109" s="10">
        <f>IFERROR(VLOOKUP($B109,'[11]Trial Blc'!$B$4:U$379,L$2,FALSE),0)</f>
        <v>0</v>
      </c>
      <c r="M109" s="10">
        <f>IFERROR(VLOOKUP($B109,'[11]Trial Blc'!$B$4:V$379,M$2,FALSE),0)</f>
        <v>0</v>
      </c>
      <c r="N109" s="10">
        <f>IFERROR(VLOOKUP($B109,'[11]Trial Blc'!$B$4:W$379,N$2,FALSE),0)</f>
        <v>0</v>
      </c>
      <c r="O109" s="10">
        <f>IFERROR(VLOOKUP($B109,'[11]Trial Blc'!$B$4:X$379,O$2,FALSE),0)</f>
        <v>0</v>
      </c>
      <c r="P109" s="10">
        <f>IFERROR(VLOOKUP($B109,'[11]Trial Blc'!$B$4:Y$379,P$2,FALSE),0)</f>
        <v>0</v>
      </c>
      <c r="Q109" s="10">
        <f>IFERROR(VLOOKUP($B109,'[11]Trial Blc'!$B$4:Z$379,Q$2,FALSE),0)</f>
        <v>0</v>
      </c>
      <c r="R109" s="10">
        <f>IFERROR(VLOOKUP($B109,'[11]Trial Blc'!$B$4:AA$379,R$2,FALSE),0)</f>
        <v>0</v>
      </c>
      <c r="S109" s="10">
        <f>IFERROR(VLOOKUP($B109,'[11]Trial Blc'!$B$4:AB$379,S$2,FALSE),0)</f>
        <v>0</v>
      </c>
      <c r="T109" s="10">
        <f>AVERAGE(G109:S109)</f>
        <v>0</v>
      </c>
      <c r="U109" s="150">
        <v>2180</v>
      </c>
      <c r="V109" s="11" t="s">
        <v>202</v>
      </c>
      <c r="W109" s="10">
        <f>-IFERROR(VLOOKUP($U109,'[11]Trial Blc'!$B$4:AF$379,W$2,FALSE),0)</f>
        <v>0</v>
      </c>
      <c r="X109" s="10"/>
      <c r="Y109" s="10"/>
      <c r="Z109" s="10">
        <f t="shared" si="20"/>
        <v>0</v>
      </c>
      <c r="AA109" s="10">
        <f>-IFERROR(VLOOKUP($U109,'[11]Trial Blc'!$B$4:AJ$379,AA$2,FALSE),0)</f>
        <v>0</v>
      </c>
      <c r="AB109" s="10">
        <f>-IFERROR(VLOOKUP($U109,'[11]Trial Blc'!$B$4:AK$379,AB$2,FALSE),0)</f>
        <v>0</v>
      </c>
      <c r="AC109" s="10">
        <f>-IFERROR(VLOOKUP($U109,'[11]Trial Blc'!$B$4:AL$379,AC$2,FALSE),0)</f>
        <v>0</v>
      </c>
      <c r="AD109" s="10">
        <f>-IFERROR(VLOOKUP($U109,'[11]Trial Blc'!$B$4:AM$379,AD$2,FALSE),0)</f>
        <v>0</v>
      </c>
      <c r="AE109" s="10">
        <f>-IFERROR(VLOOKUP($U109,'[11]Trial Blc'!$B$4:AN$379,AE$2,FALSE),0)</f>
        <v>0</v>
      </c>
      <c r="AF109" s="10">
        <f>-IFERROR(VLOOKUP($U109,'[11]Trial Blc'!$B$4:AO$379,AF$2,FALSE),0)</f>
        <v>0</v>
      </c>
      <c r="AG109" s="10">
        <f>-IFERROR(VLOOKUP($U109,'[11]Trial Blc'!$B$4:AP$379,AG$2,FALSE),0)</f>
        <v>0</v>
      </c>
      <c r="AH109" s="10">
        <f>-IFERROR(VLOOKUP($U109,'[11]Trial Blc'!$B$4:AQ$379,AH$2,FALSE),0)</f>
        <v>0</v>
      </c>
      <c r="AI109" s="10">
        <f>-IFERROR(VLOOKUP($U109,'[11]Trial Blc'!$B$4:AR$379,AI$2,FALSE),0)</f>
        <v>0</v>
      </c>
      <c r="AJ109" s="10">
        <f>-IFERROR(VLOOKUP($U109,'[11]Trial Blc'!$B$4:AS$379,AJ$2,FALSE),0)</f>
        <v>0</v>
      </c>
      <c r="AK109" s="10">
        <f>-IFERROR(VLOOKUP($U109,'[11]Trial Blc'!$B$4:AT$379,AK$2,FALSE),0)</f>
        <v>0</v>
      </c>
      <c r="AL109" s="10">
        <f>-IFERROR(VLOOKUP($U109,'[11]Trial Blc'!$B$4:AU$379,AL$2,FALSE),0)</f>
        <v>0</v>
      </c>
      <c r="AM109" s="10">
        <f t="shared" si="21"/>
        <v>0</v>
      </c>
    </row>
    <row r="110" spans="1:40" s="7" customFormat="1" x14ac:dyDescent="0.2">
      <c r="A110" s="7" t="s">
        <v>203</v>
      </c>
      <c r="B110" s="145">
        <v>1440</v>
      </c>
      <c r="C110" s="9" t="s">
        <v>204</v>
      </c>
      <c r="D110" s="10">
        <f>IFERROR(VLOOKUP($B110,'[11]Trial Blc'!$B$4:O$379,D$2,FALSE),0)</f>
        <v>0</v>
      </c>
      <c r="E110" s="10"/>
      <c r="F110" s="10"/>
      <c r="G110" s="10">
        <f>+D110+E110+F110</f>
        <v>0</v>
      </c>
      <c r="H110" s="10">
        <f>IFERROR(VLOOKUP($B110,'[11]Trial Blc'!$B$4:R$379,H$2,FALSE),0)</f>
        <v>0</v>
      </c>
      <c r="I110" s="10">
        <f>IFERROR(VLOOKUP($B110,'[11]Trial Blc'!$B$4:R$379,I$2,FALSE),0)</f>
        <v>0</v>
      </c>
      <c r="J110" s="10">
        <f>IFERROR(VLOOKUP($B110,'[11]Trial Blc'!$B$4:S$379,J$2,FALSE),0)</f>
        <v>0</v>
      </c>
      <c r="K110" s="10">
        <f>IFERROR(VLOOKUP($B110,'[11]Trial Blc'!$B$4:T$379,K$2,FALSE),0)</f>
        <v>0</v>
      </c>
      <c r="L110" s="10">
        <f>IFERROR(VLOOKUP($B110,'[11]Trial Blc'!$B$4:U$379,L$2,FALSE),0)</f>
        <v>0</v>
      </c>
      <c r="M110" s="10">
        <f>IFERROR(VLOOKUP($B110,'[11]Trial Blc'!$B$4:V$379,M$2,FALSE),0)</f>
        <v>0</v>
      </c>
      <c r="N110" s="10">
        <f>IFERROR(VLOOKUP($B110,'[11]Trial Blc'!$B$4:W$379,N$2,FALSE),0)</f>
        <v>0</v>
      </c>
      <c r="O110" s="10">
        <f>IFERROR(VLOOKUP($B110,'[11]Trial Blc'!$B$4:X$379,O$2,FALSE),0)</f>
        <v>0</v>
      </c>
      <c r="P110" s="10">
        <f>IFERROR(VLOOKUP($B110,'[11]Trial Blc'!$B$4:Y$379,P$2,FALSE),0)</f>
        <v>0</v>
      </c>
      <c r="Q110" s="10">
        <f>IFERROR(VLOOKUP($B110,'[11]Trial Blc'!$B$4:Z$379,Q$2,FALSE),0)</f>
        <v>0</v>
      </c>
      <c r="R110" s="10">
        <f>IFERROR(VLOOKUP($B110,'[11]Trial Blc'!$B$4:AA$379,R$2,FALSE),0)</f>
        <v>0</v>
      </c>
      <c r="S110" s="10">
        <f>IFERROR(VLOOKUP($B110,'[11]Trial Blc'!$B$4:AB$379,S$2,FALSE),0)</f>
        <v>0</v>
      </c>
      <c r="T110" s="10">
        <f>AVERAGE(G110:S110)</f>
        <v>0</v>
      </c>
      <c r="U110" s="150">
        <v>2200</v>
      </c>
      <c r="V110" s="11" t="s">
        <v>205</v>
      </c>
      <c r="W110" s="10">
        <f>-IFERROR(VLOOKUP($U110,'[11]Trial Blc'!$B$4:AF$379,W$2,FALSE),0)</f>
        <v>0</v>
      </c>
      <c r="X110" s="10"/>
      <c r="Y110" s="10"/>
      <c r="Z110" s="10">
        <f t="shared" si="20"/>
        <v>0</v>
      </c>
      <c r="AA110" s="10">
        <f>-IFERROR(VLOOKUP($U110,'[11]Trial Blc'!$B$4:AJ$379,AA$2,FALSE),0)</f>
        <v>0</v>
      </c>
      <c r="AB110" s="10">
        <f>-IFERROR(VLOOKUP($U110,'[11]Trial Blc'!$B$4:AK$379,AB$2,FALSE),0)</f>
        <v>0</v>
      </c>
      <c r="AC110" s="10">
        <f>-IFERROR(VLOOKUP($U110,'[11]Trial Blc'!$B$4:AL$379,AC$2,FALSE),0)</f>
        <v>0</v>
      </c>
      <c r="AD110" s="10">
        <f>-IFERROR(VLOOKUP($U110,'[11]Trial Blc'!$B$4:AM$379,AD$2,FALSE),0)</f>
        <v>0</v>
      </c>
      <c r="AE110" s="10">
        <f>-IFERROR(VLOOKUP($U110,'[11]Trial Blc'!$B$4:AN$379,AE$2,FALSE),0)</f>
        <v>0</v>
      </c>
      <c r="AF110" s="10">
        <f>-IFERROR(VLOOKUP($U110,'[11]Trial Blc'!$B$4:AO$379,AF$2,FALSE),0)</f>
        <v>0</v>
      </c>
      <c r="AG110" s="10">
        <f>-IFERROR(VLOOKUP($U110,'[11]Trial Blc'!$B$4:AP$379,AG$2,FALSE),0)</f>
        <v>0</v>
      </c>
      <c r="AH110" s="10">
        <f>-IFERROR(VLOOKUP($U110,'[11]Trial Blc'!$B$4:AQ$379,AH$2,FALSE),0)</f>
        <v>0</v>
      </c>
      <c r="AI110" s="10">
        <f>-IFERROR(VLOOKUP($U110,'[11]Trial Blc'!$B$4:AR$379,AI$2,FALSE),0)</f>
        <v>0</v>
      </c>
      <c r="AJ110" s="10">
        <f>-IFERROR(VLOOKUP($U110,'[11]Trial Blc'!$B$4:AS$379,AJ$2,FALSE),0)</f>
        <v>0</v>
      </c>
      <c r="AK110" s="10">
        <f>-IFERROR(VLOOKUP($U110,'[11]Trial Blc'!$B$4:AT$379,AK$2,FALSE),0)</f>
        <v>0</v>
      </c>
      <c r="AL110" s="10">
        <f>-IFERROR(VLOOKUP($U110,'[11]Trial Blc'!$B$4:AU$379,AL$2,FALSE),0)</f>
        <v>0</v>
      </c>
      <c r="AM110" s="10">
        <f t="shared" si="21"/>
        <v>0</v>
      </c>
    </row>
    <row r="111" spans="1:40" s="7" customFormat="1" ht="10.5" x14ac:dyDescent="0.25">
      <c r="A111" s="8" t="s">
        <v>206</v>
      </c>
      <c r="B111" s="145"/>
      <c r="C111" s="9"/>
      <c r="D111" s="10"/>
      <c r="E111" s="10"/>
      <c r="F111" s="9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50"/>
      <c r="V111" s="11"/>
      <c r="W111" s="10"/>
      <c r="X111" s="9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1"/>
      <c r="AN111" s="11"/>
    </row>
    <row r="112" spans="1:40" s="7" customFormat="1" x14ac:dyDescent="0.2">
      <c r="A112" s="11" t="s">
        <v>657</v>
      </c>
      <c r="B112" s="145">
        <v>1275</v>
      </c>
      <c r="C112" s="9" t="s">
        <v>208</v>
      </c>
      <c r="D112" s="10">
        <f>IFERROR(VLOOKUP($B112,'[11]Trial Blc'!$B$4:O$379,D$2,FALSE),0)</f>
        <v>0</v>
      </c>
      <c r="E112" s="10"/>
      <c r="F112" s="10"/>
      <c r="G112" s="10">
        <f t="shared" ref="G112:G123" si="24">+D112+E112+F112</f>
        <v>0</v>
      </c>
      <c r="H112" s="10">
        <f>IFERROR(VLOOKUP($B112,'[11]Trial Blc'!$B$4:R$379,H$2,FALSE),0)</f>
        <v>0</v>
      </c>
      <c r="I112" s="10">
        <f>IFERROR(VLOOKUP($B112,'[11]Trial Blc'!$B$4:R$379,I$2,FALSE),0)</f>
        <v>0</v>
      </c>
      <c r="J112" s="10">
        <f>IFERROR(VLOOKUP($B112,'[11]Trial Blc'!$B$4:S$379,J$2,FALSE),0)</f>
        <v>0</v>
      </c>
      <c r="K112" s="10">
        <f>IFERROR(VLOOKUP($B112,'[11]Trial Blc'!$B$4:T$379,K$2,FALSE),0)</f>
        <v>0</v>
      </c>
      <c r="L112" s="10">
        <f>IFERROR(VLOOKUP($B112,'[11]Trial Blc'!$B$4:U$379,L$2,FALSE),0)</f>
        <v>0</v>
      </c>
      <c r="M112" s="10">
        <f>IFERROR(VLOOKUP($B112,'[11]Trial Blc'!$B$4:V$379,M$2,FALSE),0)</f>
        <v>0</v>
      </c>
      <c r="N112" s="10">
        <f>IFERROR(VLOOKUP($B112,'[11]Trial Blc'!$B$4:W$379,N$2,FALSE),0)</f>
        <v>0</v>
      </c>
      <c r="O112" s="10">
        <f>IFERROR(VLOOKUP($B112,'[11]Trial Blc'!$B$4:X$379,O$2,FALSE),0)</f>
        <v>0</v>
      </c>
      <c r="P112" s="10">
        <f>IFERROR(VLOOKUP($B112,'[11]Trial Blc'!$B$4:Y$379,P$2,FALSE),0)</f>
        <v>0</v>
      </c>
      <c r="Q112" s="10">
        <f>IFERROR(VLOOKUP($B112,'[11]Trial Blc'!$B$4:Z$379,Q$2,FALSE),0)</f>
        <v>0</v>
      </c>
      <c r="R112" s="10">
        <f>IFERROR(VLOOKUP($B112,'[11]Trial Blc'!$B$4:AA$379,R$2,FALSE),0)</f>
        <v>0</v>
      </c>
      <c r="S112" s="10">
        <f>IFERROR(VLOOKUP($B112,'[11]Trial Blc'!$B$4:AB$379,S$2,FALSE),0)</f>
        <v>0</v>
      </c>
      <c r="T112" s="10">
        <f t="shared" ref="T112:T123" si="25">AVERAGE(G112:S112)</f>
        <v>0</v>
      </c>
      <c r="U112" s="150"/>
      <c r="V112" s="11"/>
      <c r="W112" s="10"/>
      <c r="X112" s="9"/>
      <c r="Y112" s="10"/>
      <c r="Z112" s="10">
        <f>SUM(W112:Y112)</f>
        <v>0</v>
      </c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1"/>
      <c r="AN112" s="11"/>
    </row>
    <row r="113" spans="1:40" s="7" customFormat="1" x14ac:dyDescent="0.2">
      <c r="A113" s="11" t="s">
        <v>651</v>
      </c>
      <c r="B113" s="145">
        <v>1310</v>
      </c>
      <c r="C113" s="9" t="s">
        <v>210</v>
      </c>
      <c r="D113" s="10">
        <f>IFERROR(VLOOKUP($B113,'[11]Trial Blc'!$B$4:O$379,D$2,FALSE),0)</f>
        <v>0</v>
      </c>
      <c r="E113" s="10"/>
      <c r="F113" s="10"/>
      <c r="G113" s="10">
        <f t="shared" si="24"/>
        <v>0</v>
      </c>
      <c r="H113" s="10">
        <f>IFERROR(VLOOKUP($B113,'[11]Trial Blc'!$B$4:R$379,H$2,FALSE),0)</f>
        <v>0</v>
      </c>
      <c r="I113" s="10">
        <f>IFERROR(VLOOKUP($B113,'[11]Trial Blc'!$B$4:R$379,I$2,FALSE),0)</f>
        <v>0</v>
      </c>
      <c r="J113" s="10">
        <f>IFERROR(VLOOKUP($B113,'[11]Trial Blc'!$B$4:S$379,J$2,FALSE),0)</f>
        <v>0</v>
      </c>
      <c r="K113" s="10">
        <f>IFERROR(VLOOKUP($B113,'[11]Trial Blc'!$B$4:T$379,K$2,FALSE),0)</f>
        <v>0</v>
      </c>
      <c r="L113" s="10">
        <f>IFERROR(VLOOKUP($B113,'[11]Trial Blc'!$B$4:U$379,L$2,FALSE),0)</f>
        <v>0</v>
      </c>
      <c r="M113" s="10">
        <f>IFERROR(VLOOKUP($B113,'[11]Trial Blc'!$B$4:V$379,M$2,FALSE),0)</f>
        <v>0</v>
      </c>
      <c r="N113" s="10">
        <f>IFERROR(VLOOKUP($B113,'[11]Trial Blc'!$B$4:W$379,N$2,FALSE),0)</f>
        <v>0</v>
      </c>
      <c r="O113" s="10">
        <f>IFERROR(VLOOKUP($B113,'[11]Trial Blc'!$B$4:X$379,O$2,FALSE),0)</f>
        <v>0</v>
      </c>
      <c r="P113" s="10">
        <f>IFERROR(VLOOKUP($B113,'[11]Trial Blc'!$B$4:Y$379,P$2,FALSE),0)</f>
        <v>0</v>
      </c>
      <c r="Q113" s="10">
        <f>IFERROR(VLOOKUP($B113,'[11]Trial Blc'!$B$4:Z$379,Q$2,FALSE),0)</f>
        <v>0</v>
      </c>
      <c r="R113" s="10">
        <f>IFERROR(VLOOKUP($B113,'[11]Trial Blc'!$B$4:AA$379,R$2,FALSE),0)</f>
        <v>0</v>
      </c>
      <c r="S113" s="10">
        <f>IFERROR(VLOOKUP($B113,'[11]Trial Blc'!$B$4:AB$379,S$2,FALSE),0)</f>
        <v>0</v>
      </c>
      <c r="T113" s="10">
        <f t="shared" si="25"/>
        <v>0</v>
      </c>
      <c r="U113" s="150">
        <v>2070</v>
      </c>
      <c r="V113" s="165" t="s">
        <v>211</v>
      </c>
      <c r="W113" s="10">
        <f>-IFERROR(VLOOKUP($U113,'[11]Trial Blc'!$B$4:AF$379,W$2,FALSE),0)</f>
        <v>0</v>
      </c>
      <c r="X113" s="10"/>
      <c r="Y113" s="10"/>
      <c r="Z113" s="10">
        <f t="shared" ref="Z113:Z123" si="26">+W113+X113+Y113</f>
        <v>0</v>
      </c>
      <c r="AA113" s="10">
        <f>-IFERROR(VLOOKUP($U113,'[11]Trial Blc'!$B$4:AJ$379,AA$2,FALSE),0)</f>
        <v>0</v>
      </c>
      <c r="AB113" s="10">
        <f>-IFERROR(VLOOKUP($U113,'[11]Trial Blc'!$B$4:AK$379,AB$2,FALSE),0)</f>
        <v>0</v>
      </c>
      <c r="AC113" s="10">
        <f>-IFERROR(VLOOKUP($U113,'[11]Trial Blc'!$B$4:AL$379,AC$2,FALSE),0)</f>
        <v>0</v>
      </c>
      <c r="AD113" s="10">
        <f>-IFERROR(VLOOKUP($U113,'[11]Trial Blc'!$B$4:AM$379,AD$2,FALSE),0)</f>
        <v>0</v>
      </c>
      <c r="AE113" s="10">
        <f>-IFERROR(VLOOKUP($U113,'[11]Trial Blc'!$B$4:AN$379,AE$2,FALSE),0)</f>
        <v>0</v>
      </c>
      <c r="AF113" s="10">
        <f>-IFERROR(VLOOKUP($U113,'[11]Trial Blc'!$B$4:AO$379,AF$2,FALSE),0)</f>
        <v>0</v>
      </c>
      <c r="AG113" s="10">
        <f>-IFERROR(VLOOKUP($U113,'[11]Trial Blc'!$B$4:AP$379,AG$2,FALSE),0)</f>
        <v>0</v>
      </c>
      <c r="AH113" s="10">
        <f>-IFERROR(VLOOKUP($U113,'[11]Trial Blc'!$B$4:AQ$379,AH$2,FALSE),0)</f>
        <v>0</v>
      </c>
      <c r="AI113" s="10">
        <f>-IFERROR(VLOOKUP($U113,'[11]Trial Blc'!$B$4:AR$379,AI$2,FALSE),0)</f>
        <v>0</v>
      </c>
      <c r="AJ113" s="10">
        <f>-IFERROR(VLOOKUP($U113,'[11]Trial Blc'!$B$4:AS$379,AJ$2,FALSE),0)</f>
        <v>0</v>
      </c>
      <c r="AK113" s="10">
        <f>-IFERROR(VLOOKUP($U113,'[11]Trial Blc'!$B$4:AT$379,AK$2,FALSE),0)</f>
        <v>0</v>
      </c>
      <c r="AL113" s="10">
        <f>-IFERROR(VLOOKUP($U113,'[11]Trial Blc'!$B$4:AU$379,AL$2,FALSE),0)</f>
        <v>0</v>
      </c>
      <c r="AM113" s="10">
        <f t="shared" ref="AM113:AM123" si="27">AVERAGE(Z113:AL113)</f>
        <v>0</v>
      </c>
    </row>
    <row r="114" spans="1:40" s="7" customFormat="1" x14ac:dyDescent="0.2">
      <c r="A114" s="7" t="s">
        <v>658</v>
      </c>
      <c r="B114" s="149">
        <v>1385</v>
      </c>
      <c r="C114" s="7" t="s">
        <v>213</v>
      </c>
      <c r="D114" s="10">
        <f>IFERROR(VLOOKUP($B114,'[11]Trial Blc'!$B$4:O$379,D$2,FALSE),0)</f>
        <v>0</v>
      </c>
      <c r="E114" s="10"/>
      <c r="F114" s="10"/>
      <c r="G114" s="10">
        <f t="shared" si="24"/>
        <v>0</v>
      </c>
      <c r="H114" s="10">
        <f>IFERROR(VLOOKUP($B114,'[11]Trial Blc'!$B$4:R$379,H$2,FALSE),0)</f>
        <v>0</v>
      </c>
      <c r="I114" s="10">
        <f>IFERROR(VLOOKUP($B114,'[11]Trial Blc'!$B$4:R$379,I$2,FALSE),0)</f>
        <v>0</v>
      </c>
      <c r="J114" s="10">
        <f>IFERROR(VLOOKUP($B114,'[11]Trial Blc'!$B$4:S$379,J$2,FALSE),0)</f>
        <v>0</v>
      </c>
      <c r="K114" s="10">
        <f>IFERROR(VLOOKUP($B114,'[11]Trial Blc'!$B$4:T$379,K$2,FALSE),0)</f>
        <v>0</v>
      </c>
      <c r="L114" s="10">
        <f>IFERROR(VLOOKUP($B114,'[11]Trial Blc'!$B$4:U$379,L$2,FALSE),0)</f>
        <v>0</v>
      </c>
      <c r="M114" s="10">
        <f>IFERROR(VLOOKUP($B114,'[11]Trial Blc'!$B$4:V$379,M$2,FALSE),0)</f>
        <v>0</v>
      </c>
      <c r="N114" s="10">
        <f>IFERROR(VLOOKUP($B114,'[11]Trial Blc'!$B$4:W$379,N$2,FALSE),0)</f>
        <v>0</v>
      </c>
      <c r="O114" s="10">
        <f>IFERROR(VLOOKUP($B114,'[11]Trial Blc'!$B$4:X$379,O$2,FALSE),0)</f>
        <v>0</v>
      </c>
      <c r="P114" s="10">
        <f>IFERROR(VLOOKUP($B114,'[11]Trial Blc'!$B$4:Y$379,P$2,FALSE),0)</f>
        <v>0</v>
      </c>
      <c r="Q114" s="10">
        <f>IFERROR(VLOOKUP($B114,'[11]Trial Blc'!$B$4:Z$379,Q$2,FALSE),0)</f>
        <v>0</v>
      </c>
      <c r="R114" s="10">
        <f>IFERROR(VLOOKUP($B114,'[11]Trial Blc'!$B$4:AA$379,R$2,FALSE),0)</f>
        <v>0</v>
      </c>
      <c r="S114" s="10">
        <f>IFERROR(VLOOKUP($B114,'[11]Trial Blc'!$B$4:AB$379,S$2,FALSE),0)</f>
        <v>0</v>
      </c>
      <c r="T114" s="10">
        <f t="shared" si="25"/>
        <v>0</v>
      </c>
      <c r="U114" s="150">
        <v>2145</v>
      </c>
      <c r="V114" s="11" t="s">
        <v>214</v>
      </c>
      <c r="W114" s="10">
        <f>-IFERROR(VLOOKUP($U114,'[11]Trial Blc'!$B$4:AF$379,W$2,FALSE),0)</f>
        <v>0</v>
      </c>
      <c r="X114" s="10"/>
      <c r="Y114" s="10"/>
      <c r="Z114" s="10">
        <f t="shared" si="26"/>
        <v>0</v>
      </c>
      <c r="AA114" s="10">
        <f>-IFERROR(VLOOKUP($U114,'[11]Trial Blc'!$B$4:AJ$379,AA$2,FALSE),0)</f>
        <v>0</v>
      </c>
      <c r="AB114" s="10">
        <f>-IFERROR(VLOOKUP($U114,'[11]Trial Blc'!$B$4:AK$379,AB$2,FALSE),0)</f>
        <v>0</v>
      </c>
      <c r="AC114" s="10">
        <f>-IFERROR(VLOOKUP($U114,'[11]Trial Blc'!$B$4:AL$379,AC$2,FALSE),0)</f>
        <v>0</v>
      </c>
      <c r="AD114" s="10">
        <f>-IFERROR(VLOOKUP($U114,'[11]Trial Blc'!$B$4:AM$379,AD$2,FALSE),0)</f>
        <v>0</v>
      </c>
      <c r="AE114" s="10">
        <f>-IFERROR(VLOOKUP($U114,'[11]Trial Blc'!$B$4:AN$379,AE$2,FALSE),0)</f>
        <v>0</v>
      </c>
      <c r="AF114" s="10">
        <f>-IFERROR(VLOOKUP($U114,'[11]Trial Blc'!$B$4:AO$379,AF$2,FALSE),0)</f>
        <v>0</v>
      </c>
      <c r="AG114" s="10">
        <f>-IFERROR(VLOOKUP($U114,'[11]Trial Blc'!$B$4:AP$379,AG$2,FALSE),0)</f>
        <v>0</v>
      </c>
      <c r="AH114" s="10">
        <f>-IFERROR(VLOOKUP($U114,'[11]Trial Blc'!$B$4:AQ$379,AH$2,FALSE),0)</f>
        <v>0</v>
      </c>
      <c r="AI114" s="10">
        <f>-IFERROR(VLOOKUP($U114,'[11]Trial Blc'!$B$4:AR$379,AI$2,FALSE),0)</f>
        <v>0</v>
      </c>
      <c r="AJ114" s="10">
        <f>-IFERROR(VLOOKUP($U114,'[11]Trial Blc'!$B$4:AS$379,AJ$2,FALSE),0)</f>
        <v>0</v>
      </c>
      <c r="AK114" s="10">
        <f>-IFERROR(VLOOKUP($U114,'[11]Trial Blc'!$B$4:AT$379,AK$2,FALSE),0)</f>
        <v>0</v>
      </c>
      <c r="AL114" s="10">
        <f>-IFERROR(VLOOKUP($U114,'[11]Trial Blc'!$B$4:AU$379,AL$2,FALSE),0)</f>
        <v>0</v>
      </c>
      <c r="AM114" s="10">
        <f t="shared" si="27"/>
        <v>0</v>
      </c>
    </row>
    <row r="115" spans="1:40" s="7" customFormat="1" x14ac:dyDescent="0.2">
      <c r="A115" s="7" t="s">
        <v>215</v>
      </c>
      <c r="B115" s="149">
        <v>1390</v>
      </c>
      <c r="C115" s="7" t="s">
        <v>216</v>
      </c>
      <c r="D115" s="10">
        <f>IFERROR(VLOOKUP($B115,'[11]Trial Blc'!$B$4:O$379,D$2,FALSE),0)</f>
        <v>885.75</v>
      </c>
      <c r="E115" s="10"/>
      <c r="F115" s="10"/>
      <c r="G115" s="10">
        <f t="shared" si="24"/>
        <v>885.75</v>
      </c>
      <c r="H115" s="10">
        <f>IFERROR(VLOOKUP($B115,'[11]Trial Blc'!$B$4:R$379,H$2,FALSE),0)</f>
        <v>885.75</v>
      </c>
      <c r="I115" s="10">
        <f>IFERROR(VLOOKUP($B115,'[11]Trial Blc'!$B$4:R$379,I$2,FALSE),0)</f>
        <v>885.75</v>
      </c>
      <c r="J115" s="10">
        <f>IFERROR(VLOOKUP($B115,'[11]Trial Blc'!$B$4:S$379,J$2,FALSE),0)</f>
        <v>885.75</v>
      </c>
      <c r="K115" s="10">
        <f>IFERROR(VLOOKUP($B115,'[11]Trial Blc'!$B$4:T$379,K$2,FALSE),0)</f>
        <v>885.75</v>
      </c>
      <c r="L115" s="10">
        <f>IFERROR(VLOOKUP($B115,'[11]Trial Blc'!$B$4:U$379,L$2,FALSE),0)</f>
        <v>885.75</v>
      </c>
      <c r="M115" s="10">
        <f>IFERROR(VLOOKUP($B115,'[11]Trial Blc'!$B$4:V$379,M$2,FALSE),0)</f>
        <v>885.75</v>
      </c>
      <c r="N115" s="10">
        <f>IFERROR(VLOOKUP($B115,'[11]Trial Blc'!$B$4:W$379,N$2,FALSE),0)</f>
        <v>885.75</v>
      </c>
      <c r="O115" s="10">
        <f>IFERROR(VLOOKUP($B115,'[11]Trial Blc'!$B$4:X$379,O$2,FALSE),0)</f>
        <v>885.75</v>
      </c>
      <c r="P115" s="10">
        <f>IFERROR(VLOOKUP($B115,'[11]Trial Blc'!$B$4:Y$379,P$2,FALSE),0)</f>
        <v>885.75</v>
      </c>
      <c r="Q115" s="10">
        <f>IFERROR(VLOOKUP($B115,'[11]Trial Blc'!$B$4:Z$379,Q$2,FALSE),0)</f>
        <v>885.75</v>
      </c>
      <c r="R115" s="10">
        <f>IFERROR(VLOOKUP($B115,'[11]Trial Blc'!$B$4:AA$379,R$2,FALSE),0)</f>
        <v>885.75</v>
      </c>
      <c r="S115" s="10">
        <f>IFERROR(VLOOKUP($B115,'[11]Trial Blc'!$B$4:AB$379,S$2,FALSE),0)</f>
        <v>885.75</v>
      </c>
      <c r="T115" s="10">
        <f t="shared" si="25"/>
        <v>885.75</v>
      </c>
      <c r="U115" s="150">
        <v>2150</v>
      </c>
      <c r="V115" s="11" t="s">
        <v>217</v>
      </c>
      <c r="W115" s="10">
        <f>-IFERROR(VLOOKUP($U115,'[11]Trial Blc'!$B$4:AF$379,W$2,FALSE),0)</f>
        <v>291.77999999999997</v>
      </c>
      <c r="X115" s="10"/>
      <c r="Y115" s="10"/>
      <c r="Z115" s="10">
        <f t="shared" si="26"/>
        <v>291.77999999999997</v>
      </c>
      <c r="AA115" s="10">
        <f>-IFERROR(VLOOKUP($U115,'[11]Trial Blc'!$B$4:AJ$379,AA$2,FALSE),0)</f>
        <v>295.88</v>
      </c>
      <c r="AB115" s="10">
        <f>-IFERROR(VLOOKUP($U115,'[11]Trial Blc'!$B$4:AK$379,AB$2,FALSE),0)</f>
        <v>299.98</v>
      </c>
      <c r="AC115" s="10">
        <f>-IFERROR(VLOOKUP($U115,'[11]Trial Blc'!$B$4:AL$379,AC$2,FALSE),0)</f>
        <v>304.08</v>
      </c>
      <c r="AD115" s="10">
        <f>-IFERROR(VLOOKUP($U115,'[11]Trial Blc'!$B$4:AM$379,AD$2,FALSE),0)</f>
        <v>308.18</v>
      </c>
      <c r="AE115" s="10">
        <f>-IFERROR(VLOOKUP($U115,'[11]Trial Blc'!$B$4:AN$379,AE$2,FALSE),0)</f>
        <v>312.27999999999997</v>
      </c>
      <c r="AF115" s="10">
        <f>-IFERROR(VLOOKUP($U115,'[11]Trial Blc'!$B$4:AO$379,AF$2,FALSE),0)</f>
        <v>316.38</v>
      </c>
      <c r="AG115" s="10">
        <f>-IFERROR(VLOOKUP($U115,'[11]Trial Blc'!$B$4:AP$379,AG$2,FALSE),0)</f>
        <v>320.48</v>
      </c>
      <c r="AH115" s="10">
        <f>-IFERROR(VLOOKUP($U115,'[11]Trial Blc'!$B$4:AQ$379,AH$2,FALSE),0)</f>
        <v>324.58</v>
      </c>
      <c r="AI115" s="10">
        <f>-IFERROR(VLOOKUP($U115,'[11]Trial Blc'!$B$4:AR$379,AI$2,FALSE),0)</f>
        <v>328.68</v>
      </c>
      <c r="AJ115" s="10">
        <f>-IFERROR(VLOOKUP($U115,'[11]Trial Blc'!$B$4:AS$379,AJ$2,FALSE),0)</f>
        <v>332.78</v>
      </c>
      <c r="AK115" s="10">
        <f>-IFERROR(VLOOKUP($U115,'[11]Trial Blc'!$B$4:AT$379,AK$2,FALSE),0)</f>
        <v>336.88</v>
      </c>
      <c r="AL115" s="10">
        <f>-IFERROR(VLOOKUP($U115,'[11]Trial Blc'!$B$4:AU$379,AL$2,FALSE),0)</f>
        <v>340.98</v>
      </c>
      <c r="AM115" s="10">
        <f t="shared" si="27"/>
        <v>316.38000000000005</v>
      </c>
    </row>
    <row r="116" spans="1:40" s="7" customFormat="1" x14ac:dyDescent="0.2">
      <c r="A116" s="165" t="s">
        <v>497</v>
      </c>
      <c r="B116" s="149">
        <v>1405</v>
      </c>
      <c r="C116" s="11" t="s">
        <v>498</v>
      </c>
      <c r="D116" s="10">
        <f>IFERROR(VLOOKUP($B116,'[11]Trial Blc'!$B$4:O$379,D$2,FALSE),0)</f>
        <v>0</v>
      </c>
      <c r="E116" s="10"/>
      <c r="F116" s="10"/>
      <c r="G116" s="10">
        <f t="shared" si="24"/>
        <v>0</v>
      </c>
      <c r="H116" s="10">
        <f>IFERROR(VLOOKUP($B116,'[11]Trial Blc'!$B$4:R$379,H$2,FALSE),0)</f>
        <v>0</v>
      </c>
      <c r="I116" s="10">
        <f>IFERROR(VLOOKUP($B116,'[11]Trial Blc'!$B$4:R$379,I$2,FALSE),0)</f>
        <v>0</v>
      </c>
      <c r="J116" s="10">
        <f>IFERROR(VLOOKUP($B116,'[11]Trial Blc'!$B$4:S$379,J$2,FALSE),0)</f>
        <v>0</v>
      </c>
      <c r="K116" s="10">
        <f>IFERROR(VLOOKUP($B116,'[11]Trial Blc'!$B$4:T$379,K$2,FALSE),0)</f>
        <v>0</v>
      </c>
      <c r="L116" s="10">
        <f>IFERROR(VLOOKUP($B116,'[11]Trial Blc'!$B$4:U$379,L$2,FALSE),0)</f>
        <v>0</v>
      </c>
      <c r="M116" s="10">
        <f>IFERROR(VLOOKUP($B116,'[11]Trial Blc'!$B$4:V$379,M$2,FALSE),0)</f>
        <v>0</v>
      </c>
      <c r="N116" s="10">
        <f>IFERROR(VLOOKUP($B116,'[11]Trial Blc'!$B$4:W$379,N$2,FALSE),0)</f>
        <v>0</v>
      </c>
      <c r="O116" s="10">
        <f>IFERROR(VLOOKUP($B116,'[11]Trial Blc'!$B$4:X$379,O$2,FALSE),0)</f>
        <v>0</v>
      </c>
      <c r="P116" s="10">
        <f>IFERROR(VLOOKUP($B116,'[11]Trial Blc'!$B$4:Y$379,P$2,FALSE),0)</f>
        <v>0</v>
      </c>
      <c r="Q116" s="10">
        <f>IFERROR(VLOOKUP($B116,'[11]Trial Blc'!$B$4:Z$379,Q$2,FALSE),0)</f>
        <v>0</v>
      </c>
      <c r="R116" s="10">
        <f>IFERROR(VLOOKUP($B116,'[11]Trial Blc'!$B$4:AA$379,R$2,FALSE),0)</f>
        <v>0</v>
      </c>
      <c r="S116" s="10">
        <f>IFERROR(VLOOKUP($B116,'[11]Trial Blc'!$B$4:AB$379,S$2,FALSE),0)</f>
        <v>0</v>
      </c>
      <c r="T116" s="10">
        <f t="shared" si="25"/>
        <v>0</v>
      </c>
      <c r="U116" s="150">
        <v>2165</v>
      </c>
      <c r="V116" s="165" t="s">
        <v>499</v>
      </c>
      <c r="W116" s="10">
        <f>-IFERROR(VLOOKUP($U116,'[11]Trial Blc'!$B$4:AF$379,W$2,FALSE),0)</f>
        <v>0</v>
      </c>
      <c r="X116" s="10"/>
      <c r="Y116" s="10"/>
      <c r="Z116" s="10">
        <f t="shared" si="26"/>
        <v>0</v>
      </c>
      <c r="AA116" s="10">
        <f>-IFERROR(VLOOKUP($U116,'[11]Trial Blc'!$B$4:AJ$379,AA$2,FALSE),0)</f>
        <v>0</v>
      </c>
      <c r="AB116" s="10">
        <f>-IFERROR(VLOOKUP($U116,'[11]Trial Blc'!$B$4:AK$379,AB$2,FALSE),0)</f>
        <v>0</v>
      </c>
      <c r="AC116" s="10">
        <f>-IFERROR(VLOOKUP($U116,'[11]Trial Blc'!$B$4:AL$379,AC$2,FALSE),0)</f>
        <v>0</v>
      </c>
      <c r="AD116" s="10">
        <f>-IFERROR(VLOOKUP($U116,'[11]Trial Blc'!$B$4:AM$379,AD$2,FALSE),0)</f>
        <v>0</v>
      </c>
      <c r="AE116" s="10">
        <f>-IFERROR(VLOOKUP($U116,'[11]Trial Blc'!$B$4:AN$379,AE$2,FALSE),0)</f>
        <v>0</v>
      </c>
      <c r="AF116" s="10">
        <f>-IFERROR(VLOOKUP($U116,'[11]Trial Blc'!$B$4:AO$379,AF$2,FALSE),0)</f>
        <v>0</v>
      </c>
      <c r="AG116" s="10">
        <f>-IFERROR(VLOOKUP($U116,'[11]Trial Blc'!$B$4:AP$379,AG$2,FALSE),0)</f>
        <v>0</v>
      </c>
      <c r="AH116" s="10">
        <f>-IFERROR(VLOOKUP($U116,'[11]Trial Blc'!$B$4:AQ$379,AH$2,FALSE),0)</f>
        <v>0</v>
      </c>
      <c r="AI116" s="10">
        <f>-IFERROR(VLOOKUP($U116,'[11]Trial Blc'!$B$4:AR$379,AI$2,FALSE),0)</f>
        <v>0</v>
      </c>
      <c r="AJ116" s="10">
        <f>-IFERROR(VLOOKUP($U116,'[11]Trial Blc'!$B$4:AS$379,AJ$2,FALSE),0)</f>
        <v>0</v>
      </c>
      <c r="AK116" s="10">
        <f>-IFERROR(VLOOKUP($U116,'[11]Trial Blc'!$B$4:AT$379,AK$2,FALSE),0)</f>
        <v>0</v>
      </c>
      <c r="AL116" s="10">
        <f>-IFERROR(VLOOKUP($U116,'[11]Trial Blc'!$B$4:AU$379,AL$2,FALSE),0)</f>
        <v>0</v>
      </c>
      <c r="AM116" s="10">
        <f t="shared" si="27"/>
        <v>0</v>
      </c>
    </row>
    <row r="117" spans="1:40" s="7" customFormat="1" x14ac:dyDescent="0.2">
      <c r="A117" s="165" t="s">
        <v>500</v>
      </c>
      <c r="B117" s="149">
        <v>1415</v>
      </c>
      <c r="C117" s="11" t="s">
        <v>501</v>
      </c>
      <c r="D117" s="10">
        <f>IFERROR(VLOOKUP($B117,'[11]Trial Blc'!$B$4:O$379,D$2,FALSE),0)</f>
        <v>0</v>
      </c>
      <c r="E117" s="10"/>
      <c r="F117" s="10"/>
      <c r="G117" s="10">
        <f t="shared" si="24"/>
        <v>0</v>
      </c>
      <c r="H117" s="10">
        <f>IFERROR(VLOOKUP($B117,'[11]Trial Blc'!$B$4:R$379,H$2,FALSE),0)</f>
        <v>0</v>
      </c>
      <c r="I117" s="10">
        <f>IFERROR(VLOOKUP($B117,'[11]Trial Blc'!$B$4:R$379,I$2,FALSE),0)</f>
        <v>0</v>
      </c>
      <c r="J117" s="10">
        <f>IFERROR(VLOOKUP($B117,'[11]Trial Blc'!$B$4:S$379,J$2,FALSE),0)</f>
        <v>0</v>
      </c>
      <c r="K117" s="10">
        <f>IFERROR(VLOOKUP($B117,'[11]Trial Blc'!$B$4:T$379,K$2,FALSE),0)</f>
        <v>0</v>
      </c>
      <c r="L117" s="10">
        <f>IFERROR(VLOOKUP($B117,'[11]Trial Blc'!$B$4:U$379,L$2,FALSE),0)</f>
        <v>0</v>
      </c>
      <c r="M117" s="10">
        <f>IFERROR(VLOOKUP($B117,'[11]Trial Blc'!$B$4:V$379,M$2,FALSE),0)</f>
        <v>0</v>
      </c>
      <c r="N117" s="10">
        <f>IFERROR(VLOOKUP($B117,'[11]Trial Blc'!$B$4:W$379,N$2,FALSE),0)</f>
        <v>0</v>
      </c>
      <c r="O117" s="10">
        <f>IFERROR(VLOOKUP($B117,'[11]Trial Blc'!$B$4:X$379,O$2,FALSE),0)</f>
        <v>0</v>
      </c>
      <c r="P117" s="10">
        <f>IFERROR(VLOOKUP($B117,'[11]Trial Blc'!$B$4:Y$379,P$2,FALSE),0)</f>
        <v>0</v>
      </c>
      <c r="Q117" s="10">
        <f>IFERROR(VLOOKUP($B117,'[11]Trial Blc'!$B$4:Z$379,Q$2,FALSE),0)</f>
        <v>0</v>
      </c>
      <c r="R117" s="10">
        <f>IFERROR(VLOOKUP($B117,'[11]Trial Blc'!$B$4:AA$379,R$2,FALSE),0)</f>
        <v>0</v>
      </c>
      <c r="S117" s="10">
        <f>IFERROR(VLOOKUP($B117,'[11]Trial Blc'!$B$4:AB$379,S$2,FALSE),0)</f>
        <v>0</v>
      </c>
      <c r="T117" s="10">
        <f t="shared" si="25"/>
        <v>0</v>
      </c>
      <c r="U117" s="150">
        <v>2175</v>
      </c>
      <c r="V117" s="165" t="s">
        <v>502</v>
      </c>
      <c r="W117" s="10">
        <f>-IFERROR(VLOOKUP($U117,'[11]Trial Blc'!$B$4:AF$379,W$2,FALSE),0)</f>
        <v>0</v>
      </c>
      <c r="X117" s="10"/>
      <c r="Y117" s="10"/>
      <c r="Z117" s="10">
        <f t="shared" si="26"/>
        <v>0</v>
      </c>
      <c r="AA117" s="10">
        <f>-IFERROR(VLOOKUP($U117,'[11]Trial Blc'!$B$4:AJ$379,AA$2,FALSE),0)</f>
        <v>0</v>
      </c>
      <c r="AB117" s="10">
        <f>-IFERROR(VLOOKUP($U117,'[11]Trial Blc'!$B$4:AK$379,AB$2,FALSE),0)</f>
        <v>0</v>
      </c>
      <c r="AC117" s="10">
        <f>-IFERROR(VLOOKUP($U117,'[11]Trial Blc'!$B$4:AL$379,AC$2,FALSE),0)</f>
        <v>0</v>
      </c>
      <c r="AD117" s="10">
        <f>-IFERROR(VLOOKUP($U117,'[11]Trial Blc'!$B$4:AM$379,AD$2,FALSE),0)</f>
        <v>0</v>
      </c>
      <c r="AE117" s="10">
        <f>-IFERROR(VLOOKUP($U117,'[11]Trial Blc'!$B$4:AN$379,AE$2,FALSE),0)</f>
        <v>0</v>
      </c>
      <c r="AF117" s="10">
        <f>-IFERROR(VLOOKUP($U117,'[11]Trial Blc'!$B$4:AO$379,AF$2,FALSE),0)</f>
        <v>0</v>
      </c>
      <c r="AG117" s="10">
        <f>-IFERROR(VLOOKUP($U117,'[11]Trial Blc'!$B$4:AP$379,AG$2,FALSE),0)</f>
        <v>0</v>
      </c>
      <c r="AH117" s="10">
        <f>-IFERROR(VLOOKUP($U117,'[11]Trial Blc'!$B$4:AQ$379,AH$2,FALSE),0)</f>
        <v>0</v>
      </c>
      <c r="AI117" s="10">
        <f>-IFERROR(VLOOKUP($U117,'[11]Trial Blc'!$B$4:AR$379,AI$2,FALSE),0)</f>
        <v>0</v>
      </c>
      <c r="AJ117" s="10">
        <f>-IFERROR(VLOOKUP($U117,'[11]Trial Blc'!$B$4:AS$379,AJ$2,FALSE),0)</f>
        <v>0</v>
      </c>
      <c r="AK117" s="10">
        <f>-IFERROR(VLOOKUP($U117,'[11]Trial Blc'!$B$4:AT$379,AK$2,FALSE),0)</f>
        <v>0</v>
      </c>
      <c r="AL117" s="10">
        <f>-IFERROR(VLOOKUP($U117,'[11]Trial Blc'!$B$4:AU$379,AL$2,FALSE),0)</f>
        <v>0</v>
      </c>
      <c r="AM117" s="10">
        <f t="shared" si="27"/>
        <v>0</v>
      </c>
    </row>
    <row r="118" spans="1:40" s="7" customFormat="1" x14ac:dyDescent="0.2">
      <c r="A118" s="7" t="s">
        <v>659</v>
      </c>
      <c r="B118" s="149">
        <v>1445</v>
      </c>
      <c r="C118" s="7" t="s">
        <v>219</v>
      </c>
      <c r="D118" s="10">
        <f>IFERROR(VLOOKUP($B118,'[11]Trial Blc'!$B$4:O$379,D$2,FALSE),0)</f>
        <v>0</v>
      </c>
      <c r="E118" s="10"/>
      <c r="F118" s="10"/>
      <c r="G118" s="10">
        <f t="shared" si="24"/>
        <v>0</v>
      </c>
      <c r="H118" s="10">
        <f>IFERROR(VLOOKUP($B118,'[11]Trial Blc'!$B$4:R$379,H$2,FALSE),0)</f>
        <v>0</v>
      </c>
      <c r="I118" s="10">
        <f>IFERROR(VLOOKUP($B118,'[11]Trial Blc'!$B$4:R$379,I$2,FALSE),0)</f>
        <v>0</v>
      </c>
      <c r="J118" s="10">
        <f>IFERROR(VLOOKUP($B118,'[11]Trial Blc'!$B$4:S$379,J$2,FALSE),0)</f>
        <v>0</v>
      </c>
      <c r="K118" s="10">
        <f>IFERROR(VLOOKUP($B118,'[11]Trial Blc'!$B$4:T$379,K$2,FALSE),0)</f>
        <v>0</v>
      </c>
      <c r="L118" s="10">
        <f>IFERROR(VLOOKUP($B118,'[11]Trial Blc'!$B$4:U$379,L$2,FALSE),0)</f>
        <v>0</v>
      </c>
      <c r="M118" s="10">
        <f>IFERROR(VLOOKUP($B118,'[11]Trial Blc'!$B$4:V$379,M$2,FALSE),0)</f>
        <v>0</v>
      </c>
      <c r="N118" s="10">
        <f>IFERROR(VLOOKUP($B118,'[11]Trial Blc'!$B$4:W$379,N$2,FALSE),0)</f>
        <v>0</v>
      </c>
      <c r="O118" s="10">
        <f>IFERROR(VLOOKUP($B118,'[11]Trial Blc'!$B$4:X$379,O$2,FALSE),0)</f>
        <v>0</v>
      </c>
      <c r="P118" s="10">
        <f>IFERROR(VLOOKUP($B118,'[11]Trial Blc'!$B$4:Y$379,P$2,FALSE),0)</f>
        <v>0</v>
      </c>
      <c r="Q118" s="10">
        <f>IFERROR(VLOOKUP($B118,'[11]Trial Blc'!$B$4:Z$379,Q$2,FALSE),0)</f>
        <v>0</v>
      </c>
      <c r="R118" s="10">
        <f>IFERROR(VLOOKUP($B118,'[11]Trial Blc'!$B$4:AA$379,R$2,FALSE),0)</f>
        <v>0</v>
      </c>
      <c r="S118" s="10">
        <f>IFERROR(VLOOKUP($B118,'[11]Trial Blc'!$B$4:AB$379,S$2,FALSE),0)</f>
        <v>0</v>
      </c>
      <c r="T118" s="10">
        <f t="shared" si="25"/>
        <v>0</v>
      </c>
      <c r="U118" s="150">
        <v>2205</v>
      </c>
      <c r="V118" s="11" t="s">
        <v>220</v>
      </c>
      <c r="W118" s="10">
        <f>-IFERROR(VLOOKUP($U118,'[11]Trial Blc'!$B$4:AF$379,W$2,FALSE),0)</f>
        <v>0</v>
      </c>
      <c r="X118" s="10"/>
      <c r="Y118" s="10"/>
      <c r="Z118" s="10">
        <f t="shared" si="26"/>
        <v>0</v>
      </c>
      <c r="AA118" s="10">
        <f>-IFERROR(VLOOKUP($U118,'[11]Trial Blc'!$B$4:AJ$379,AA$2,FALSE),0)</f>
        <v>0</v>
      </c>
      <c r="AB118" s="10">
        <f>-IFERROR(VLOOKUP($U118,'[11]Trial Blc'!$B$4:AK$379,AB$2,FALSE),0)</f>
        <v>0</v>
      </c>
      <c r="AC118" s="10">
        <f>-IFERROR(VLOOKUP($U118,'[11]Trial Blc'!$B$4:AL$379,AC$2,FALSE),0)</f>
        <v>0</v>
      </c>
      <c r="AD118" s="10">
        <f>-IFERROR(VLOOKUP($U118,'[11]Trial Blc'!$B$4:AM$379,AD$2,FALSE),0)</f>
        <v>0</v>
      </c>
      <c r="AE118" s="10">
        <f>-IFERROR(VLOOKUP($U118,'[11]Trial Blc'!$B$4:AN$379,AE$2,FALSE),0)</f>
        <v>0</v>
      </c>
      <c r="AF118" s="10">
        <f>-IFERROR(VLOOKUP($U118,'[11]Trial Blc'!$B$4:AO$379,AF$2,FALSE),0)</f>
        <v>0</v>
      </c>
      <c r="AG118" s="10">
        <f>-IFERROR(VLOOKUP($U118,'[11]Trial Blc'!$B$4:AP$379,AG$2,FALSE),0)</f>
        <v>0</v>
      </c>
      <c r="AH118" s="10">
        <f>-IFERROR(VLOOKUP($U118,'[11]Trial Blc'!$B$4:AQ$379,AH$2,FALSE),0)</f>
        <v>0</v>
      </c>
      <c r="AI118" s="10">
        <f>-IFERROR(VLOOKUP($U118,'[11]Trial Blc'!$B$4:AR$379,AI$2,FALSE),0)</f>
        <v>0</v>
      </c>
      <c r="AJ118" s="10">
        <f>-IFERROR(VLOOKUP($U118,'[11]Trial Blc'!$B$4:AS$379,AJ$2,FALSE),0)</f>
        <v>0</v>
      </c>
      <c r="AK118" s="10">
        <f>-IFERROR(VLOOKUP($U118,'[11]Trial Blc'!$B$4:AT$379,AK$2,FALSE),0)</f>
        <v>0</v>
      </c>
      <c r="AL118" s="10">
        <f>-IFERROR(VLOOKUP($U118,'[11]Trial Blc'!$B$4:AU$379,AL$2,FALSE),0)</f>
        <v>0</v>
      </c>
      <c r="AM118" s="10">
        <f t="shared" si="27"/>
        <v>0</v>
      </c>
    </row>
    <row r="119" spans="1:40" s="7" customFormat="1" x14ac:dyDescent="0.2">
      <c r="A119" s="7" t="s">
        <v>660</v>
      </c>
      <c r="B119" s="149">
        <v>1450</v>
      </c>
      <c r="C119" s="7" t="s">
        <v>661</v>
      </c>
      <c r="D119" s="10">
        <f>IFERROR(VLOOKUP($B119,'[11]Trial Blc'!$B$4:O$379,D$2,FALSE),0)</f>
        <v>23660</v>
      </c>
      <c r="E119" s="10"/>
      <c r="F119" s="10"/>
      <c r="G119" s="10">
        <f>+D119+E119+F119</f>
        <v>23660</v>
      </c>
      <c r="H119" s="10">
        <f>IFERROR(VLOOKUP($B119,'[11]Trial Blc'!$B$4:R$379,H$2,FALSE),0)</f>
        <v>23660</v>
      </c>
      <c r="I119" s="10">
        <f>IFERROR(VLOOKUP($B119,'[11]Trial Blc'!$B$4:R$379,I$2,FALSE),0)</f>
        <v>23660</v>
      </c>
      <c r="J119" s="10">
        <f>IFERROR(VLOOKUP($B119,'[11]Trial Blc'!$B$4:S$379,J$2,FALSE),0)</f>
        <v>23660</v>
      </c>
      <c r="K119" s="10">
        <f>IFERROR(VLOOKUP($B119,'[11]Trial Blc'!$B$4:T$379,K$2,FALSE),0)</f>
        <v>23660</v>
      </c>
      <c r="L119" s="10">
        <f>IFERROR(VLOOKUP($B119,'[11]Trial Blc'!$B$4:U$379,L$2,FALSE),0)</f>
        <v>23660</v>
      </c>
      <c r="M119" s="10">
        <f>IFERROR(VLOOKUP($B119,'[11]Trial Blc'!$B$4:V$379,M$2,FALSE),0)</f>
        <v>23660</v>
      </c>
      <c r="N119" s="10">
        <f>IFERROR(VLOOKUP($B119,'[11]Trial Blc'!$B$4:W$379,N$2,FALSE),0)</f>
        <v>23660</v>
      </c>
      <c r="O119" s="10">
        <f>IFERROR(VLOOKUP($B119,'[11]Trial Blc'!$B$4:X$379,O$2,FALSE),0)</f>
        <v>23660</v>
      </c>
      <c r="P119" s="10">
        <f>IFERROR(VLOOKUP($B119,'[11]Trial Blc'!$B$4:Y$379,P$2,FALSE),0)</f>
        <v>23660</v>
      </c>
      <c r="Q119" s="10">
        <f>IFERROR(VLOOKUP($B119,'[11]Trial Blc'!$B$4:Z$379,Q$2,FALSE),0)</f>
        <v>23660</v>
      </c>
      <c r="R119" s="10">
        <f>IFERROR(VLOOKUP($B119,'[11]Trial Blc'!$B$4:AA$379,R$2,FALSE),0)</f>
        <v>23660</v>
      </c>
      <c r="S119" s="10">
        <f>IFERROR(VLOOKUP($B119,'[11]Trial Blc'!$B$4:AB$379,S$2,FALSE),0)</f>
        <v>23660</v>
      </c>
      <c r="T119" s="10">
        <f>AVERAGE(G119:S119)</f>
        <v>23660</v>
      </c>
      <c r="U119" s="150">
        <v>2210</v>
      </c>
      <c r="V119" s="11" t="s">
        <v>662</v>
      </c>
      <c r="W119" s="10">
        <f>-IFERROR(VLOOKUP($U119,'[11]Trial Blc'!$B$4:AF$379,W$2,FALSE),0)</f>
        <v>6791.48</v>
      </c>
      <c r="X119" s="10"/>
      <c r="Y119" s="10"/>
      <c r="Z119" s="10">
        <f>+W119+X119+Y119</f>
        <v>6791.48</v>
      </c>
      <c r="AA119" s="10">
        <f>-IFERROR(VLOOKUP($U119,'[11]Trial Blc'!$B$4:AJ$379,AA$2,FALSE),0)</f>
        <v>6901.02</v>
      </c>
      <c r="AB119" s="10">
        <f>-IFERROR(VLOOKUP($U119,'[11]Trial Blc'!$B$4:AK$379,AB$2,FALSE),0)</f>
        <v>7010.56</v>
      </c>
      <c r="AC119" s="10">
        <f>-IFERROR(VLOOKUP($U119,'[11]Trial Blc'!$B$4:AL$379,AC$2,FALSE),0)</f>
        <v>7120.1</v>
      </c>
      <c r="AD119" s="10">
        <f>-IFERROR(VLOOKUP($U119,'[11]Trial Blc'!$B$4:AM$379,AD$2,FALSE),0)</f>
        <v>7229.64</v>
      </c>
      <c r="AE119" s="10">
        <f>-IFERROR(VLOOKUP($U119,'[11]Trial Blc'!$B$4:AN$379,AE$2,FALSE),0)</f>
        <v>7339.18</v>
      </c>
      <c r="AF119" s="10">
        <f>-IFERROR(VLOOKUP($U119,'[11]Trial Blc'!$B$4:AO$379,AF$2,FALSE),0)</f>
        <v>7448.72</v>
      </c>
      <c r="AG119" s="10">
        <f>-IFERROR(VLOOKUP($U119,'[11]Trial Blc'!$B$4:AP$379,AG$2,FALSE),0)</f>
        <v>7558.26</v>
      </c>
      <c r="AH119" s="10">
        <f>-IFERROR(VLOOKUP($U119,'[11]Trial Blc'!$B$4:AQ$379,AH$2,FALSE),0)</f>
        <v>7667.8</v>
      </c>
      <c r="AI119" s="10">
        <f>-IFERROR(VLOOKUP($U119,'[11]Trial Blc'!$B$4:AR$379,AI$2,FALSE),0)</f>
        <v>7777.34</v>
      </c>
      <c r="AJ119" s="10">
        <f>-IFERROR(VLOOKUP($U119,'[11]Trial Blc'!$B$4:AS$379,AJ$2,FALSE),0)</f>
        <v>7886.88</v>
      </c>
      <c r="AK119" s="10">
        <f>-IFERROR(VLOOKUP($U119,'[11]Trial Blc'!$B$4:AT$379,AK$2,FALSE),0)</f>
        <v>7996.42</v>
      </c>
      <c r="AL119" s="10">
        <f>-IFERROR(VLOOKUP($U119,'[11]Trial Blc'!$B$4:AU$379,AL$2,FALSE),0)</f>
        <v>8105.96</v>
      </c>
      <c r="AM119" s="10">
        <f>AVERAGE(Z119:AL119)</f>
        <v>7448.7200000000012</v>
      </c>
    </row>
    <row r="120" spans="1:40" s="7" customFormat="1" x14ac:dyDescent="0.2">
      <c r="A120" s="48" t="s">
        <v>221</v>
      </c>
      <c r="B120" s="145">
        <v>1540</v>
      </c>
      <c r="C120" s="9" t="s">
        <v>222</v>
      </c>
      <c r="D120" s="10">
        <f>IFERROR(VLOOKUP($B120,'[11]Trial Blc'!$B$4:O$379,D$2,FALSE),0)</f>
        <v>3405.13</v>
      </c>
      <c r="E120" s="10"/>
      <c r="F120" s="10"/>
      <c r="G120" s="10">
        <f t="shared" si="24"/>
        <v>3405.13</v>
      </c>
      <c r="H120" s="10">
        <f>IFERROR(VLOOKUP($B120,'[11]Trial Blc'!$B$4:R$379,H$2,FALSE),0)</f>
        <v>3405.13</v>
      </c>
      <c r="I120" s="10">
        <f>IFERROR(VLOOKUP($B120,'[11]Trial Blc'!$B$4:R$379,I$2,FALSE),0)</f>
        <v>3405.13</v>
      </c>
      <c r="J120" s="10">
        <f>IFERROR(VLOOKUP($B120,'[11]Trial Blc'!$B$4:S$379,J$2,FALSE),0)</f>
        <v>3405.13</v>
      </c>
      <c r="K120" s="10">
        <f>IFERROR(VLOOKUP($B120,'[11]Trial Blc'!$B$4:T$379,K$2,FALSE),0)</f>
        <v>3405.13</v>
      </c>
      <c r="L120" s="10">
        <f>IFERROR(VLOOKUP($B120,'[11]Trial Blc'!$B$4:U$379,L$2,FALSE),0)</f>
        <v>3405.13</v>
      </c>
      <c r="M120" s="10">
        <f>IFERROR(VLOOKUP($B120,'[11]Trial Blc'!$B$4:V$379,M$2,FALSE),0)</f>
        <v>3405.13</v>
      </c>
      <c r="N120" s="10">
        <f>IFERROR(VLOOKUP($B120,'[11]Trial Blc'!$B$4:W$379,N$2,FALSE),0)</f>
        <v>3405.13</v>
      </c>
      <c r="O120" s="10">
        <f>IFERROR(VLOOKUP($B120,'[11]Trial Blc'!$B$4:X$379,O$2,FALSE),0)</f>
        <v>3405.13</v>
      </c>
      <c r="P120" s="10">
        <f>IFERROR(VLOOKUP($B120,'[11]Trial Blc'!$B$4:Y$379,P$2,FALSE),0)</f>
        <v>3405.13</v>
      </c>
      <c r="Q120" s="10">
        <f>IFERROR(VLOOKUP($B120,'[11]Trial Blc'!$B$4:Z$379,Q$2,FALSE),0)</f>
        <v>3405.13</v>
      </c>
      <c r="R120" s="10">
        <f>IFERROR(VLOOKUP($B120,'[11]Trial Blc'!$B$4:AA$379,R$2,FALSE),0)</f>
        <v>3405.13</v>
      </c>
      <c r="S120" s="10">
        <f>IFERROR(VLOOKUP($B120,'[11]Trial Blc'!$B$4:AB$379,S$2,FALSE),0)</f>
        <v>3405.13</v>
      </c>
      <c r="T120" s="10">
        <f t="shared" si="25"/>
        <v>3405.1299999999997</v>
      </c>
      <c r="U120" s="149">
        <v>2285</v>
      </c>
      <c r="V120" s="7" t="s">
        <v>223</v>
      </c>
      <c r="W120" s="10">
        <f>-IFERROR(VLOOKUP($U120,'[11]Trial Blc'!$B$4:AF$379,W$2,FALSE),0)</f>
        <v>312.45999999999998</v>
      </c>
      <c r="X120" s="10"/>
      <c r="Y120" s="10"/>
      <c r="Z120" s="10">
        <f t="shared" si="26"/>
        <v>312.45999999999998</v>
      </c>
      <c r="AA120" s="10">
        <f>-IFERROR(VLOOKUP($U120,'[11]Trial Blc'!$B$4:AJ$379,AA$2,FALSE),0)</f>
        <v>319.07</v>
      </c>
      <c r="AB120" s="10">
        <f>-IFERROR(VLOOKUP($U120,'[11]Trial Blc'!$B$4:AK$379,AB$2,FALSE),0)</f>
        <v>325.68</v>
      </c>
      <c r="AC120" s="10">
        <f>-IFERROR(VLOOKUP($U120,'[11]Trial Blc'!$B$4:AL$379,AC$2,FALSE),0)</f>
        <v>332.29</v>
      </c>
      <c r="AD120" s="10">
        <f>-IFERROR(VLOOKUP($U120,'[11]Trial Blc'!$B$4:AM$379,AD$2,FALSE),0)</f>
        <v>338.9</v>
      </c>
      <c r="AE120" s="10">
        <f>-IFERROR(VLOOKUP($U120,'[11]Trial Blc'!$B$4:AN$379,AE$2,FALSE),0)</f>
        <v>345.51</v>
      </c>
      <c r="AF120" s="10">
        <f>-IFERROR(VLOOKUP($U120,'[11]Trial Blc'!$B$4:AO$379,AF$2,FALSE),0)</f>
        <v>352.12</v>
      </c>
      <c r="AG120" s="10">
        <f>-IFERROR(VLOOKUP($U120,'[11]Trial Blc'!$B$4:AP$379,AG$2,FALSE),0)</f>
        <v>358.73</v>
      </c>
      <c r="AH120" s="10">
        <f>-IFERROR(VLOOKUP($U120,'[11]Trial Blc'!$B$4:AQ$379,AH$2,FALSE),0)</f>
        <v>365.34</v>
      </c>
      <c r="AI120" s="10">
        <f>-IFERROR(VLOOKUP($U120,'[11]Trial Blc'!$B$4:AR$379,AI$2,FALSE),0)</f>
        <v>371.95</v>
      </c>
      <c r="AJ120" s="10">
        <f>-IFERROR(VLOOKUP($U120,'[11]Trial Blc'!$B$4:AS$379,AJ$2,FALSE),0)</f>
        <v>378.56</v>
      </c>
      <c r="AK120" s="10">
        <f>-IFERROR(VLOOKUP($U120,'[11]Trial Blc'!$B$4:AT$379,AK$2,FALSE),0)</f>
        <v>385.17</v>
      </c>
      <c r="AL120" s="10">
        <f>-IFERROR(VLOOKUP($U120,'[11]Trial Blc'!$B$4:AU$379,AL$2,FALSE),0)</f>
        <v>391.78</v>
      </c>
      <c r="AM120" s="10">
        <f t="shared" si="27"/>
        <v>352.11999999999995</v>
      </c>
    </row>
    <row r="121" spans="1:40" s="7" customFormat="1" x14ac:dyDescent="0.2">
      <c r="A121" s="7" t="s">
        <v>224</v>
      </c>
      <c r="B121" s="145">
        <v>1535</v>
      </c>
      <c r="C121" s="9" t="s">
        <v>225</v>
      </c>
      <c r="D121" s="10">
        <f>IFERROR(VLOOKUP($B121,'[11]Trial Blc'!$B$4:O$379,D$2,FALSE),0)</f>
        <v>0</v>
      </c>
      <c r="E121" s="10"/>
      <c r="F121" s="10"/>
      <c r="G121" s="10">
        <f t="shared" si="24"/>
        <v>0</v>
      </c>
      <c r="H121" s="10">
        <f>IFERROR(VLOOKUP($B121,'[11]Trial Blc'!$B$4:R$379,H$2,FALSE),0)</f>
        <v>0</v>
      </c>
      <c r="I121" s="10">
        <f>IFERROR(VLOOKUP($B121,'[11]Trial Blc'!$B$4:R$379,I$2,FALSE),0)</f>
        <v>0</v>
      </c>
      <c r="J121" s="10">
        <f>IFERROR(VLOOKUP($B121,'[11]Trial Blc'!$B$4:S$379,J$2,FALSE),0)</f>
        <v>0</v>
      </c>
      <c r="K121" s="10">
        <f>IFERROR(VLOOKUP($B121,'[11]Trial Blc'!$B$4:T$379,K$2,FALSE),0)</f>
        <v>0</v>
      </c>
      <c r="L121" s="10">
        <f>IFERROR(VLOOKUP($B121,'[11]Trial Blc'!$B$4:U$379,L$2,FALSE),0)</f>
        <v>0</v>
      </c>
      <c r="M121" s="10">
        <f>IFERROR(VLOOKUP($B121,'[11]Trial Blc'!$B$4:V$379,M$2,FALSE),0)</f>
        <v>0</v>
      </c>
      <c r="N121" s="10">
        <f>IFERROR(VLOOKUP($B121,'[11]Trial Blc'!$B$4:W$379,N$2,FALSE),0)</f>
        <v>0</v>
      </c>
      <c r="O121" s="10">
        <f>IFERROR(VLOOKUP($B121,'[11]Trial Blc'!$B$4:X$379,O$2,FALSE),0)</f>
        <v>0</v>
      </c>
      <c r="P121" s="10">
        <f>IFERROR(VLOOKUP($B121,'[11]Trial Blc'!$B$4:Y$379,P$2,FALSE),0)</f>
        <v>0</v>
      </c>
      <c r="Q121" s="10">
        <f>IFERROR(VLOOKUP($B121,'[11]Trial Blc'!$B$4:Z$379,Q$2,FALSE),0)</f>
        <v>0</v>
      </c>
      <c r="R121" s="10">
        <f>IFERROR(VLOOKUP($B121,'[11]Trial Blc'!$B$4:AA$379,R$2,FALSE),0)</f>
        <v>0</v>
      </c>
      <c r="S121" s="10">
        <f>IFERROR(VLOOKUP($B121,'[11]Trial Blc'!$B$4:AB$379,S$2,FALSE),0)</f>
        <v>0</v>
      </c>
      <c r="T121" s="10">
        <f t="shared" si="25"/>
        <v>0</v>
      </c>
      <c r="U121" s="149">
        <v>2280</v>
      </c>
      <c r="V121" s="7" t="s">
        <v>226</v>
      </c>
      <c r="W121" s="10">
        <f>-IFERROR(VLOOKUP($U121,'[11]Trial Blc'!$B$4:AF$379,W$2,FALSE),0)</f>
        <v>0</v>
      </c>
      <c r="X121" s="10"/>
      <c r="Y121" s="10"/>
      <c r="Z121" s="10">
        <f t="shared" si="26"/>
        <v>0</v>
      </c>
      <c r="AA121" s="10">
        <f>-IFERROR(VLOOKUP($U121,'[11]Trial Blc'!$B$4:AJ$379,AA$2,FALSE),0)</f>
        <v>0</v>
      </c>
      <c r="AB121" s="10">
        <f>-IFERROR(VLOOKUP($U121,'[11]Trial Blc'!$B$4:AK$379,AB$2,FALSE),0)</f>
        <v>0</v>
      </c>
      <c r="AC121" s="10">
        <f>-IFERROR(VLOOKUP($U121,'[11]Trial Blc'!$B$4:AL$379,AC$2,FALSE),0)</f>
        <v>0</v>
      </c>
      <c r="AD121" s="10">
        <f>-IFERROR(VLOOKUP($U121,'[11]Trial Blc'!$B$4:AM$379,AD$2,FALSE),0)</f>
        <v>0</v>
      </c>
      <c r="AE121" s="10">
        <f>-IFERROR(VLOOKUP($U121,'[11]Trial Blc'!$B$4:AN$379,AE$2,FALSE),0)</f>
        <v>0</v>
      </c>
      <c r="AF121" s="10">
        <f>-IFERROR(VLOOKUP($U121,'[11]Trial Blc'!$B$4:AO$379,AF$2,FALSE),0)</f>
        <v>0</v>
      </c>
      <c r="AG121" s="10">
        <f>-IFERROR(VLOOKUP($U121,'[11]Trial Blc'!$B$4:AP$379,AG$2,FALSE),0)</f>
        <v>0</v>
      </c>
      <c r="AH121" s="10">
        <f>-IFERROR(VLOOKUP($U121,'[11]Trial Blc'!$B$4:AQ$379,AH$2,FALSE),0)</f>
        <v>0</v>
      </c>
      <c r="AI121" s="10">
        <f>-IFERROR(VLOOKUP($U121,'[11]Trial Blc'!$B$4:AR$379,AI$2,FALSE),0)</f>
        <v>0</v>
      </c>
      <c r="AJ121" s="10">
        <f>-IFERROR(VLOOKUP($U121,'[11]Trial Blc'!$B$4:AS$379,AJ$2,FALSE),0)</f>
        <v>0</v>
      </c>
      <c r="AK121" s="10">
        <f>-IFERROR(VLOOKUP($U121,'[11]Trial Blc'!$B$4:AT$379,AK$2,FALSE),0)</f>
        <v>0</v>
      </c>
      <c r="AL121" s="10">
        <f>-IFERROR(VLOOKUP($U121,'[11]Trial Blc'!$B$4:AU$379,AL$2,FALSE),0)</f>
        <v>0</v>
      </c>
      <c r="AM121" s="10">
        <f t="shared" si="27"/>
        <v>0</v>
      </c>
    </row>
    <row r="122" spans="1:40" s="7" customFormat="1" x14ac:dyDescent="0.2">
      <c r="A122" s="7" t="s">
        <v>227</v>
      </c>
      <c r="B122" s="145">
        <v>1525</v>
      </c>
      <c r="C122" s="9" t="s">
        <v>228</v>
      </c>
      <c r="D122" s="10">
        <f>IFERROR(VLOOKUP($B122,'[11]Trial Blc'!$B$4:O$379,D$2,FALSE),0)</f>
        <v>0</v>
      </c>
      <c r="E122" s="10"/>
      <c r="F122" s="10"/>
      <c r="G122" s="10">
        <f t="shared" si="24"/>
        <v>0</v>
      </c>
      <c r="H122" s="10">
        <f>IFERROR(VLOOKUP($B122,'[11]Trial Blc'!$B$4:R$379,H$2,FALSE),0)</f>
        <v>0</v>
      </c>
      <c r="I122" s="10">
        <f>IFERROR(VLOOKUP($B122,'[11]Trial Blc'!$B$4:R$379,I$2,FALSE),0)</f>
        <v>0</v>
      </c>
      <c r="J122" s="10">
        <f>IFERROR(VLOOKUP($B122,'[11]Trial Blc'!$B$4:S$379,J$2,FALSE),0)</f>
        <v>0</v>
      </c>
      <c r="K122" s="10">
        <f>IFERROR(VLOOKUP($B122,'[11]Trial Blc'!$B$4:T$379,K$2,FALSE),0)</f>
        <v>0</v>
      </c>
      <c r="L122" s="10">
        <f>IFERROR(VLOOKUP($B122,'[11]Trial Blc'!$B$4:U$379,L$2,FALSE),0)</f>
        <v>0</v>
      </c>
      <c r="M122" s="10">
        <f>IFERROR(VLOOKUP($B122,'[11]Trial Blc'!$B$4:V$379,M$2,FALSE),0)</f>
        <v>0</v>
      </c>
      <c r="N122" s="10">
        <f>IFERROR(VLOOKUP($B122,'[11]Trial Blc'!$B$4:W$379,N$2,FALSE),0)</f>
        <v>0</v>
      </c>
      <c r="O122" s="10">
        <f>IFERROR(VLOOKUP($B122,'[11]Trial Blc'!$B$4:X$379,O$2,FALSE),0)</f>
        <v>0</v>
      </c>
      <c r="P122" s="10">
        <f>IFERROR(VLOOKUP($B122,'[11]Trial Blc'!$B$4:Y$379,P$2,FALSE),0)</f>
        <v>0</v>
      </c>
      <c r="Q122" s="10">
        <f>IFERROR(VLOOKUP($B122,'[11]Trial Blc'!$B$4:Z$379,Q$2,FALSE),0)</f>
        <v>0</v>
      </c>
      <c r="R122" s="10">
        <f>IFERROR(VLOOKUP($B122,'[11]Trial Blc'!$B$4:AA$379,R$2,FALSE),0)</f>
        <v>0</v>
      </c>
      <c r="S122" s="10">
        <f>IFERROR(VLOOKUP($B122,'[11]Trial Blc'!$B$4:AB$379,S$2,FALSE),0)</f>
        <v>0</v>
      </c>
      <c r="T122" s="10">
        <f t="shared" si="25"/>
        <v>0</v>
      </c>
      <c r="U122" s="149">
        <v>2270</v>
      </c>
      <c r="V122" s="7" t="s">
        <v>229</v>
      </c>
      <c r="W122" s="10">
        <f>-IFERROR(VLOOKUP($U122,'[11]Trial Blc'!$B$4:AF$379,W$2,FALSE),0)</f>
        <v>0</v>
      </c>
      <c r="X122" s="10"/>
      <c r="Y122" s="10"/>
      <c r="Z122" s="10">
        <f t="shared" si="26"/>
        <v>0</v>
      </c>
      <c r="AA122" s="10">
        <f>-IFERROR(VLOOKUP($U122,'[11]Trial Blc'!$B$4:AJ$379,AA$2,FALSE),0)</f>
        <v>0</v>
      </c>
      <c r="AB122" s="10">
        <f>-IFERROR(VLOOKUP($U122,'[11]Trial Blc'!$B$4:AK$379,AB$2,FALSE),0)</f>
        <v>0</v>
      </c>
      <c r="AC122" s="10">
        <f>-IFERROR(VLOOKUP($U122,'[11]Trial Blc'!$B$4:AL$379,AC$2,FALSE),0)</f>
        <v>0</v>
      </c>
      <c r="AD122" s="10">
        <f>-IFERROR(VLOOKUP($U122,'[11]Trial Blc'!$B$4:AM$379,AD$2,FALSE),0)</f>
        <v>0</v>
      </c>
      <c r="AE122" s="10">
        <f>-IFERROR(VLOOKUP($U122,'[11]Trial Blc'!$B$4:AN$379,AE$2,FALSE),0)</f>
        <v>0</v>
      </c>
      <c r="AF122" s="10">
        <f>-IFERROR(VLOOKUP($U122,'[11]Trial Blc'!$B$4:AO$379,AF$2,FALSE),0)</f>
        <v>0</v>
      </c>
      <c r="AG122" s="10">
        <f>-IFERROR(VLOOKUP($U122,'[11]Trial Blc'!$B$4:AP$379,AG$2,FALSE),0)</f>
        <v>0</v>
      </c>
      <c r="AH122" s="10">
        <f>-IFERROR(VLOOKUP($U122,'[11]Trial Blc'!$B$4:AQ$379,AH$2,FALSE),0)</f>
        <v>0</v>
      </c>
      <c r="AI122" s="10">
        <f>-IFERROR(VLOOKUP($U122,'[11]Trial Blc'!$B$4:AR$379,AI$2,FALSE),0)</f>
        <v>0</v>
      </c>
      <c r="AJ122" s="10">
        <f>-IFERROR(VLOOKUP($U122,'[11]Trial Blc'!$B$4:AS$379,AJ$2,FALSE),0)</f>
        <v>0</v>
      </c>
      <c r="AK122" s="10">
        <f>-IFERROR(VLOOKUP($U122,'[11]Trial Blc'!$B$4:AT$379,AK$2,FALSE),0)</f>
        <v>0</v>
      </c>
      <c r="AL122" s="10">
        <f>-IFERROR(VLOOKUP($U122,'[11]Trial Blc'!$B$4:AU$379,AL$2,FALSE),0)</f>
        <v>0</v>
      </c>
      <c r="AM122" s="10">
        <f t="shared" si="27"/>
        <v>0</v>
      </c>
    </row>
    <row r="123" spans="1:40" s="7" customFormat="1" x14ac:dyDescent="0.2">
      <c r="A123" s="7" t="s">
        <v>230</v>
      </c>
      <c r="B123" s="145">
        <v>1530</v>
      </c>
      <c r="C123" s="9" t="s">
        <v>231</v>
      </c>
      <c r="D123" s="10">
        <f>IFERROR(VLOOKUP($B123,'[11]Trial Blc'!$B$4:O$379,D$2,FALSE),0)</f>
        <v>0</v>
      </c>
      <c r="E123" s="10"/>
      <c r="F123" s="10"/>
      <c r="G123" s="10">
        <f t="shared" si="24"/>
        <v>0</v>
      </c>
      <c r="H123" s="10">
        <f>IFERROR(VLOOKUP($B123,'[11]Trial Blc'!$B$4:R$379,H$2,FALSE),0)</f>
        <v>0</v>
      </c>
      <c r="I123" s="10">
        <f>IFERROR(VLOOKUP($B123,'[11]Trial Blc'!$B$4:R$379,I$2,FALSE),0)</f>
        <v>0</v>
      </c>
      <c r="J123" s="10">
        <f>IFERROR(VLOOKUP($B123,'[11]Trial Blc'!$B$4:S$379,J$2,FALSE),0)</f>
        <v>0</v>
      </c>
      <c r="K123" s="10">
        <f>IFERROR(VLOOKUP($B123,'[11]Trial Blc'!$B$4:T$379,K$2,FALSE),0)</f>
        <v>0</v>
      </c>
      <c r="L123" s="10">
        <f>IFERROR(VLOOKUP($B123,'[11]Trial Blc'!$B$4:U$379,L$2,FALSE),0)</f>
        <v>0</v>
      </c>
      <c r="M123" s="10">
        <f>IFERROR(VLOOKUP($B123,'[11]Trial Blc'!$B$4:V$379,M$2,FALSE),0)</f>
        <v>0</v>
      </c>
      <c r="N123" s="10">
        <f>IFERROR(VLOOKUP($B123,'[11]Trial Blc'!$B$4:W$379,N$2,FALSE),0)</f>
        <v>0</v>
      </c>
      <c r="O123" s="10">
        <f>IFERROR(VLOOKUP($B123,'[11]Trial Blc'!$B$4:X$379,O$2,FALSE),0)</f>
        <v>0</v>
      </c>
      <c r="P123" s="10">
        <f>IFERROR(VLOOKUP($B123,'[11]Trial Blc'!$B$4:Y$379,P$2,FALSE),0)</f>
        <v>0</v>
      </c>
      <c r="Q123" s="10">
        <f>IFERROR(VLOOKUP($B123,'[11]Trial Blc'!$B$4:Z$379,Q$2,FALSE),0)</f>
        <v>0</v>
      </c>
      <c r="R123" s="10">
        <f>IFERROR(VLOOKUP($B123,'[11]Trial Blc'!$B$4:AA$379,R$2,FALSE),0)</f>
        <v>0</v>
      </c>
      <c r="S123" s="10">
        <f>IFERROR(VLOOKUP($B123,'[11]Trial Blc'!$B$4:AB$379,S$2,FALSE),0)</f>
        <v>0</v>
      </c>
      <c r="T123" s="10">
        <f t="shared" si="25"/>
        <v>0</v>
      </c>
      <c r="U123" s="149">
        <v>2275</v>
      </c>
      <c r="V123" s="7" t="s">
        <v>232</v>
      </c>
      <c r="W123" s="10">
        <f>-IFERROR(VLOOKUP($U123,'[11]Trial Blc'!$B$4:AF$379,W$2,FALSE),0)</f>
        <v>0</v>
      </c>
      <c r="X123" s="10"/>
      <c r="Y123" s="10"/>
      <c r="Z123" s="10">
        <f t="shared" si="26"/>
        <v>0</v>
      </c>
      <c r="AA123" s="10">
        <f>-IFERROR(VLOOKUP($U123,'[11]Trial Blc'!$B$4:AJ$379,AA$2,FALSE),0)</f>
        <v>0</v>
      </c>
      <c r="AB123" s="10">
        <f>-IFERROR(VLOOKUP($U123,'[11]Trial Blc'!$B$4:AK$379,AB$2,FALSE),0)</f>
        <v>0</v>
      </c>
      <c r="AC123" s="10">
        <f>-IFERROR(VLOOKUP($U123,'[11]Trial Blc'!$B$4:AL$379,AC$2,FALSE),0)</f>
        <v>0</v>
      </c>
      <c r="AD123" s="10">
        <f>-IFERROR(VLOOKUP($U123,'[11]Trial Blc'!$B$4:AM$379,AD$2,FALSE),0)</f>
        <v>0</v>
      </c>
      <c r="AE123" s="10">
        <f>-IFERROR(VLOOKUP($U123,'[11]Trial Blc'!$B$4:AN$379,AE$2,FALSE),0)</f>
        <v>0</v>
      </c>
      <c r="AF123" s="10">
        <f>-IFERROR(VLOOKUP($U123,'[11]Trial Blc'!$B$4:AO$379,AF$2,FALSE),0)</f>
        <v>0</v>
      </c>
      <c r="AG123" s="10">
        <f>-IFERROR(VLOOKUP($U123,'[11]Trial Blc'!$B$4:AP$379,AG$2,FALSE),0)</f>
        <v>0</v>
      </c>
      <c r="AH123" s="10">
        <f>-IFERROR(VLOOKUP($U123,'[11]Trial Blc'!$B$4:AQ$379,AH$2,FALSE),0)</f>
        <v>0</v>
      </c>
      <c r="AI123" s="10">
        <f>-IFERROR(VLOOKUP($U123,'[11]Trial Blc'!$B$4:AR$379,AI$2,FALSE),0)</f>
        <v>0</v>
      </c>
      <c r="AJ123" s="10">
        <f>-IFERROR(VLOOKUP($U123,'[11]Trial Blc'!$B$4:AS$379,AJ$2,FALSE),0)</f>
        <v>0</v>
      </c>
      <c r="AK123" s="10">
        <f>-IFERROR(VLOOKUP($U123,'[11]Trial Blc'!$B$4:AT$379,AK$2,FALSE),0)</f>
        <v>0</v>
      </c>
      <c r="AL123" s="10">
        <f>-IFERROR(VLOOKUP($U123,'[11]Trial Blc'!$B$4:AU$379,AL$2,FALSE),0)</f>
        <v>0</v>
      </c>
      <c r="AM123" s="10">
        <f t="shared" si="27"/>
        <v>0</v>
      </c>
    </row>
    <row r="124" spans="1:40" s="11" customFormat="1" ht="10.5" x14ac:dyDescent="0.25">
      <c r="A124" s="13" t="s">
        <v>91</v>
      </c>
      <c r="B124" s="155"/>
      <c r="C124" s="12"/>
      <c r="D124" s="10"/>
      <c r="E124" s="10"/>
      <c r="F124" s="12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51"/>
      <c r="V124" s="13" t="s">
        <v>91</v>
      </c>
      <c r="W124" s="10"/>
      <c r="X124" s="9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</row>
    <row r="125" spans="1:40" s="7" customFormat="1" x14ac:dyDescent="0.2">
      <c r="A125" s="11" t="s">
        <v>233</v>
      </c>
      <c r="B125" s="145">
        <v>1285</v>
      </c>
      <c r="C125" s="9" t="s">
        <v>234</v>
      </c>
      <c r="D125" s="10">
        <f>IFERROR(VLOOKUP($B125,'[11]Trial Blc'!$B$4:O$379,D$2,FALSE),0)</f>
        <v>0</v>
      </c>
      <c r="E125" s="10"/>
      <c r="F125" s="10"/>
      <c r="G125" s="10">
        <f t="shared" ref="G125:G136" si="28">+D125+E125+F125</f>
        <v>0</v>
      </c>
      <c r="H125" s="10">
        <f>IFERROR(VLOOKUP($B125,'[11]Trial Blc'!$B$4:R$379,H$2,FALSE),0)</f>
        <v>0</v>
      </c>
      <c r="I125" s="10">
        <f>IFERROR(VLOOKUP($B125,'[11]Trial Blc'!$B$4:R$379,I$2,FALSE),0)</f>
        <v>0</v>
      </c>
      <c r="J125" s="10">
        <f>IFERROR(VLOOKUP($B125,'[11]Trial Blc'!$B$4:S$379,J$2,FALSE),0)</f>
        <v>0</v>
      </c>
      <c r="K125" s="10">
        <f>IFERROR(VLOOKUP($B125,'[11]Trial Blc'!$B$4:T$379,K$2,FALSE),0)</f>
        <v>0</v>
      </c>
      <c r="L125" s="10">
        <f>IFERROR(VLOOKUP($B125,'[11]Trial Blc'!$B$4:U$379,L$2,FALSE),0)</f>
        <v>0</v>
      </c>
      <c r="M125" s="10">
        <f>IFERROR(VLOOKUP($B125,'[11]Trial Blc'!$B$4:V$379,M$2,FALSE),0)</f>
        <v>0</v>
      </c>
      <c r="N125" s="10">
        <f>IFERROR(VLOOKUP($B125,'[11]Trial Blc'!$B$4:W$379,N$2,FALSE),0)</f>
        <v>0</v>
      </c>
      <c r="O125" s="10">
        <f>IFERROR(VLOOKUP($B125,'[11]Trial Blc'!$B$4:X$379,O$2,FALSE),0)</f>
        <v>0</v>
      </c>
      <c r="P125" s="10">
        <f>IFERROR(VLOOKUP($B125,'[11]Trial Blc'!$B$4:Y$379,P$2,FALSE),0)</f>
        <v>0</v>
      </c>
      <c r="Q125" s="10">
        <f>IFERROR(VLOOKUP($B125,'[11]Trial Blc'!$B$4:Z$379,Q$2,FALSE),0)</f>
        <v>0</v>
      </c>
      <c r="R125" s="10">
        <f>IFERROR(VLOOKUP($B125,'[11]Trial Blc'!$B$4:AA$379,R$2,FALSE),0)</f>
        <v>0</v>
      </c>
      <c r="S125" s="10">
        <f>IFERROR(VLOOKUP($B125,'[11]Trial Blc'!$B$4:AB$379,S$2,FALSE),0)</f>
        <v>0</v>
      </c>
      <c r="T125" s="10">
        <f t="shared" ref="T125:T136" si="29">AVERAGE(G125:S125)</f>
        <v>0</v>
      </c>
      <c r="U125" s="149"/>
      <c r="W125" s="10"/>
      <c r="X125" s="9"/>
      <c r="Y125" s="10"/>
      <c r="Z125" s="10">
        <f>SUM(W125:Y125)</f>
        <v>0</v>
      </c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1"/>
      <c r="AN125" s="11"/>
    </row>
    <row r="126" spans="1:40" s="7" customFormat="1" x14ac:dyDescent="0.2">
      <c r="A126" s="7" t="s">
        <v>235</v>
      </c>
      <c r="B126" s="145">
        <v>1315</v>
      </c>
      <c r="C126" s="9" t="s">
        <v>236</v>
      </c>
      <c r="D126" s="10">
        <f>IFERROR(VLOOKUP($B126,'[11]Trial Blc'!$B$4:O$379,D$2,FALSE),0)</f>
        <v>1575733.3</v>
      </c>
      <c r="E126" s="10"/>
      <c r="F126" s="10"/>
      <c r="G126" s="10">
        <f t="shared" si="28"/>
        <v>1575733.3</v>
      </c>
      <c r="H126" s="10">
        <f>IFERROR(VLOOKUP($B126,'[11]Trial Blc'!$B$4:R$379,H$2,FALSE),0)</f>
        <v>1575733.3</v>
      </c>
      <c r="I126" s="10">
        <f>IFERROR(VLOOKUP($B126,'[11]Trial Blc'!$B$4:R$379,I$2,FALSE),0)</f>
        <v>1575733.3</v>
      </c>
      <c r="J126" s="10">
        <f>IFERROR(VLOOKUP($B126,'[11]Trial Blc'!$B$4:S$379,J$2,FALSE),0)</f>
        <v>1575733.3</v>
      </c>
      <c r="K126" s="10">
        <f>IFERROR(VLOOKUP($B126,'[11]Trial Blc'!$B$4:T$379,K$2,FALSE),0)</f>
        <v>1575733.3</v>
      </c>
      <c r="L126" s="10">
        <f>IFERROR(VLOOKUP($B126,'[11]Trial Blc'!$B$4:U$379,L$2,FALSE),0)</f>
        <v>1575733.3</v>
      </c>
      <c r="M126" s="10">
        <f>IFERROR(VLOOKUP($B126,'[11]Trial Blc'!$B$4:V$379,M$2,FALSE),0)</f>
        <v>1575733.3</v>
      </c>
      <c r="N126" s="10">
        <f>IFERROR(VLOOKUP($B126,'[11]Trial Blc'!$B$4:W$379,N$2,FALSE),0)</f>
        <v>1575733.3</v>
      </c>
      <c r="O126" s="10">
        <f>IFERROR(VLOOKUP($B126,'[11]Trial Blc'!$B$4:X$379,O$2,FALSE),0)</f>
        <v>1575733.3</v>
      </c>
      <c r="P126" s="10">
        <f>IFERROR(VLOOKUP($B126,'[11]Trial Blc'!$B$4:Y$379,P$2,FALSE),0)</f>
        <v>1575733.3</v>
      </c>
      <c r="Q126" s="10">
        <f>IFERROR(VLOOKUP($B126,'[11]Trial Blc'!$B$4:Z$379,Q$2,FALSE),0)</f>
        <v>1575733.3</v>
      </c>
      <c r="R126" s="10">
        <f>IFERROR(VLOOKUP($B126,'[11]Trial Blc'!$B$4:AA$379,R$2,FALSE),0)</f>
        <v>1575733.3</v>
      </c>
      <c r="S126" s="10">
        <f>IFERROR(VLOOKUP($B126,'[11]Trial Blc'!$B$4:AB$379,S$2,FALSE),0)</f>
        <v>1575733.3</v>
      </c>
      <c r="T126" s="10">
        <f t="shared" si="29"/>
        <v>1575733.3000000005</v>
      </c>
      <c r="U126" s="150">
        <v>2075</v>
      </c>
      <c r="V126" s="10" t="s">
        <v>237</v>
      </c>
      <c r="W126" s="10">
        <f>-IFERROR(VLOOKUP($U126,'[11]Trial Blc'!$B$4:AF$379,W$2,FALSE),0)</f>
        <v>357477.09</v>
      </c>
      <c r="X126" s="10"/>
      <c r="Y126" s="10"/>
      <c r="Z126" s="10">
        <f>+W126+X126+Y126</f>
        <v>357477.09</v>
      </c>
      <c r="AA126" s="10">
        <f>-IFERROR(VLOOKUP($U126,'[11]Trial Blc'!$B$4:AJ$379,AA$2,FALSE),0)</f>
        <v>361591.28</v>
      </c>
      <c r="AB126" s="10">
        <f>-IFERROR(VLOOKUP($U126,'[11]Trial Blc'!$B$4:AK$379,AB$2,FALSE),0)</f>
        <v>365705.47</v>
      </c>
      <c r="AC126" s="10">
        <f>-IFERROR(VLOOKUP($U126,'[11]Trial Blc'!$B$4:AL$379,AC$2,FALSE),0)</f>
        <v>369819.66</v>
      </c>
      <c r="AD126" s="10">
        <f>-IFERROR(VLOOKUP($U126,'[11]Trial Blc'!$B$4:AM$379,AD$2,FALSE),0)</f>
        <v>373933.85</v>
      </c>
      <c r="AE126" s="10">
        <f>-IFERROR(VLOOKUP($U126,'[11]Trial Blc'!$B$4:AN$379,AE$2,FALSE),0)</f>
        <v>378048.04</v>
      </c>
      <c r="AF126" s="10">
        <f>-IFERROR(VLOOKUP($U126,'[11]Trial Blc'!$B$4:AO$379,AF$2,FALSE),0)</f>
        <v>382162.23</v>
      </c>
      <c r="AG126" s="10">
        <f>-IFERROR(VLOOKUP($U126,'[11]Trial Blc'!$B$4:AP$379,AG$2,FALSE),0)</f>
        <v>386276.42</v>
      </c>
      <c r="AH126" s="10">
        <f>-IFERROR(VLOOKUP($U126,'[11]Trial Blc'!$B$4:AQ$379,AH$2,FALSE),0)</f>
        <v>390390.61</v>
      </c>
      <c r="AI126" s="10">
        <f>-IFERROR(VLOOKUP($U126,'[11]Trial Blc'!$B$4:AR$379,AI$2,FALSE),0)</f>
        <v>394504.8</v>
      </c>
      <c r="AJ126" s="10">
        <f>-IFERROR(VLOOKUP($U126,'[11]Trial Blc'!$B$4:AS$379,AJ$2,FALSE),0)</f>
        <v>398618.99</v>
      </c>
      <c r="AK126" s="10">
        <f>-IFERROR(VLOOKUP($U126,'[11]Trial Blc'!$B$4:AT$379,AK$2,FALSE),0)</f>
        <v>402733.18</v>
      </c>
      <c r="AL126" s="10">
        <f>-IFERROR(VLOOKUP($U126,'[11]Trial Blc'!$B$4:AU$379,AL$2,FALSE),0)</f>
        <v>406847.37</v>
      </c>
      <c r="AM126" s="10">
        <f t="shared" ref="AM126:AM135" si="30">AVERAGE(Z126:AL126)</f>
        <v>382162.22999999992</v>
      </c>
    </row>
    <row r="127" spans="1:40" s="7" customFormat="1" x14ac:dyDescent="0.2">
      <c r="A127" s="7" t="s">
        <v>663</v>
      </c>
      <c r="B127" s="145">
        <v>1455</v>
      </c>
      <c r="C127" s="9" t="s">
        <v>503</v>
      </c>
      <c r="D127" s="10">
        <f>IFERROR(VLOOKUP($B127,'[11]Trial Blc'!$B$4:O$379,D$2,FALSE),0)</f>
        <v>0</v>
      </c>
      <c r="E127" s="10"/>
      <c r="F127" s="10"/>
      <c r="G127" s="10">
        <f t="shared" si="28"/>
        <v>0</v>
      </c>
      <c r="H127" s="10">
        <f>IFERROR(VLOOKUP($B127,'[11]Trial Blc'!$B$4:R$379,H$2,FALSE),0)</f>
        <v>0</v>
      </c>
      <c r="I127" s="10">
        <f>IFERROR(VLOOKUP($B127,'[11]Trial Blc'!$B$4:R$379,I$2,FALSE),0)</f>
        <v>0</v>
      </c>
      <c r="J127" s="10">
        <f>IFERROR(VLOOKUP($B127,'[11]Trial Blc'!$B$4:S$379,J$2,FALSE),0)</f>
        <v>0</v>
      </c>
      <c r="K127" s="10">
        <f>IFERROR(VLOOKUP($B127,'[11]Trial Blc'!$B$4:T$379,K$2,FALSE),0)</f>
        <v>0</v>
      </c>
      <c r="L127" s="10">
        <f>IFERROR(VLOOKUP($B127,'[11]Trial Blc'!$B$4:U$379,L$2,FALSE),0)</f>
        <v>0</v>
      </c>
      <c r="M127" s="10">
        <f>IFERROR(VLOOKUP($B127,'[11]Trial Blc'!$B$4:V$379,M$2,FALSE),0)</f>
        <v>0</v>
      </c>
      <c r="N127" s="10">
        <f>IFERROR(VLOOKUP($B127,'[11]Trial Blc'!$B$4:W$379,N$2,FALSE),0)</f>
        <v>0</v>
      </c>
      <c r="O127" s="10">
        <f>IFERROR(VLOOKUP($B127,'[11]Trial Blc'!$B$4:X$379,O$2,FALSE),0)</f>
        <v>0</v>
      </c>
      <c r="P127" s="10">
        <f>IFERROR(VLOOKUP($B127,'[11]Trial Blc'!$B$4:Y$379,P$2,FALSE),0)</f>
        <v>0</v>
      </c>
      <c r="Q127" s="10">
        <f>IFERROR(VLOOKUP($B127,'[11]Trial Blc'!$B$4:Z$379,Q$2,FALSE),0)</f>
        <v>0</v>
      </c>
      <c r="R127" s="10">
        <f>IFERROR(VLOOKUP($B127,'[11]Trial Blc'!$B$4:AA$379,R$2,FALSE),0)</f>
        <v>0</v>
      </c>
      <c r="S127" s="10">
        <f>IFERROR(VLOOKUP($B127,'[11]Trial Blc'!$B$4:AB$379,S$2,FALSE),0)</f>
        <v>0</v>
      </c>
      <c r="T127" s="10">
        <f t="shared" si="29"/>
        <v>0</v>
      </c>
      <c r="U127" s="150">
        <v>2215</v>
      </c>
      <c r="V127" s="10" t="s">
        <v>239</v>
      </c>
      <c r="W127" s="10">
        <f>-IFERROR(VLOOKUP($U127,'[11]Trial Blc'!$B$4:AF$379,W$2,FALSE),0)</f>
        <v>0</v>
      </c>
      <c r="X127" s="10"/>
      <c r="Y127" s="10"/>
      <c r="Z127" s="10">
        <f t="shared" ref="Z127:Z135" si="31">+W127+X127+Y127</f>
        <v>0</v>
      </c>
      <c r="AA127" s="10">
        <f>-IFERROR(VLOOKUP($U127,'[11]Trial Blc'!$B$4:AJ$379,AA$2,FALSE),0)</f>
        <v>0</v>
      </c>
      <c r="AB127" s="10">
        <f>-IFERROR(VLOOKUP($U127,'[11]Trial Blc'!$B$4:AK$379,AB$2,FALSE),0)</f>
        <v>0</v>
      </c>
      <c r="AC127" s="10">
        <f>-IFERROR(VLOOKUP($U127,'[11]Trial Blc'!$B$4:AL$379,AC$2,FALSE),0)</f>
        <v>0</v>
      </c>
      <c r="AD127" s="10">
        <f>-IFERROR(VLOOKUP($U127,'[11]Trial Blc'!$B$4:AM$379,AD$2,FALSE),0)</f>
        <v>0</v>
      </c>
      <c r="AE127" s="10">
        <f>-IFERROR(VLOOKUP($U127,'[11]Trial Blc'!$B$4:AN$379,AE$2,FALSE),0)</f>
        <v>0</v>
      </c>
      <c r="AF127" s="10">
        <f>-IFERROR(VLOOKUP($U127,'[11]Trial Blc'!$B$4:AO$379,AF$2,FALSE),0)</f>
        <v>0</v>
      </c>
      <c r="AG127" s="10">
        <f>-IFERROR(VLOOKUP($U127,'[11]Trial Blc'!$B$4:AP$379,AG$2,FALSE),0)</f>
        <v>0</v>
      </c>
      <c r="AH127" s="10">
        <f>-IFERROR(VLOOKUP($U127,'[11]Trial Blc'!$B$4:AQ$379,AH$2,FALSE),0)</f>
        <v>0</v>
      </c>
      <c r="AI127" s="10">
        <f>-IFERROR(VLOOKUP($U127,'[11]Trial Blc'!$B$4:AR$379,AI$2,FALSE),0)</f>
        <v>0</v>
      </c>
      <c r="AJ127" s="10">
        <f>-IFERROR(VLOOKUP($U127,'[11]Trial Blc'!$B$4:AS$379,AJ$2,FALSE),0)</f>
        <v>0</v>
      </c>
      <c r="AK127" s="10">
        <f>-IFERROR(VLOOKUP($U127,'[11]Trial Blc'!$B$4:AT$379,AK$2,FALSE),0)</f>
        <v>0</v>
      </c>
      <c r="AL127" s="10">
        <f>-IFERROR(VLOOKUP($U127,'[11]Trial Blc'!$B$4:AU$379,AL$2,FALSE),0)</f>
        <v>0</v>
      </c>
      <c r="AM127" s="10">
        <f t="shared" si="30"/>
        <v>0</v>
      </c>
    </row>
    <row r="128" spans="1:40" s="7" customFormat="1" x14ac:dyDescent="0.2">
      <c r="A128" s="7" t="s">
        <v>241</v>
      </c>
      <c r="B128" s="155">
        <v>1460</v>
      </c>
      <c r="C128" s="12" t="s">
        <v>504</v>
      </c>
      <c r="D128" s="10">
        <f>IFERROR(VLOOKUP($B128,'[11]Trial Blc'!$B$4:O$379,D$2,FALSE),0)</f>
        <v>672</v>
      </c>
      <c r="E128" s="10"/>
      <c r="F128" s="10"/>
      <c r="G128" s="10">
        <f t="shared" si="28"/>
        <v>672</v>
      </c>
      <c r="H128" s="10">
        <f>IFERROR(VLOOKUP($B128,'[11]Trial Blc'!$B$4:R$379,H$2,FALSE),0)</f>
        <v>672</v>
      </c>
      <c r="I128" s="10">
        <f>IFERROR(VLOOKUP($B128,'[11]Trial Blc'!$B$4:R$379,I$2,FALSE),0)</f>
        <v>672</v>
      </c>
      <c r="J128" s="10">
        <f>IFERROR(VLOOKUP($B128,'[11]Trial Blc'!$B$4:S$379,J$2,FALSE),0)</f>
        <v>672</v>
      </c>
      <c r="K128" s="10">
        <f>IFERROR(VLOOKUP($B128,'[11]Trial Blc'!$B$4:T$379,K$2,FALSE),0)</f>
        <v>672</v>
      </c>
      <c r="L128" s="10">
        <f>IFERROR(VLOOKUP($B128,'[11]Trial Blc'!$B$4:U$379,L$2,FALSE),0)</f>
        <v>672</v>
      </c>
      <c r="M128" s="10">
        <f>IFERROR(VLOOKUP($B128,'[11]Trial Blc'!$B$4:V$379,M$2,FALSE),0)</f>
        <v>672</v>
      </c>
      <c r="N128" s="10">
        <f>IFERROR(VLOOKUP($B128,'[11]Trial Blc'!$B$4:W$379,N$2,FALSE),0)</f>
        <v>672</v>
      </c>
      <c r="O128" s="10">
        <f>IFERROR(VLOOKUP($B128,'[11]Trial Blc'!$B$4:X$379,O$2,FALSE),0)</f>
        <v>672</v>
      </c>
      <c r="P128" s="10">
        <f>IFERROR(VLOOKUP($B128,'[11]Trial Blc'!$B$4:Y$379,P$2,FALSE),0)</f>
        <v>672</v>
      </c>
      <c r="Q128" s="10">
        <f>IFERROR(VLOOKUP($B128,'[11]Trial Blc'!$B$4:Z$379,Q$2,FALSE),0)</f>
        <v>672</v>
      </c>
      <c r="R128" s="10">
        <f>IFERROR(VLOOKUP($B128,'[11]Trial Blc'!$B$4:AA$379,R$2,FALSE),0)</f>
        <v>672</v>
      </c>
      <c r="S128" s="10">
        <f>IFERROR(VLOOKUP($B128,'[11]Trial Blc'!$B$4:AB$379,S$2,FALSE),0)</f>
        <v>672</v>
      </c>
      <c r="T128" s="10">
        <f t="shared" si="29"/>
        <v>672</v>
      </c>
      <c r="U128" s="149">
        <v>2220</v>
      </c>
      <c r="V128" s="7" t="s">
        <v>243</v>
      </c>
      <c r="W128" s="10">
        <f>-IFERROR(VLOOKUP($U128,'[11]Trial Blc'!$B$4:AF$379,W$2,FALSE),0)</f>
        <v>952.29</v>
      </c>
      <c r="X128" s="10"/>
      <c r="Y128" s="10"/>
      <c r="Z128" s="10">
        <f t="shared" si="31"/>
        <v>952.29</v>
      </c>
      <c r="AA128" s="10">
        <f>-IFERROR(VLOOKUP($U128,'[11]Trial Blc'!$B$4:AJ$379,AA$2,FALSE),0)</f>
        <v>952.29</v>
      </c>
      <c r="AB128" s="10">
        <f>-IFERROR(VLOOKUP($U128,'[11]Trial Blc'!$B$4:AK$379,AB$2,FALSE),0)</f>
        <v>952.29</v>
      </c>
      <c r="AC128" s="10">
        <f>-IFERROR(VLOOKUP($U128,'[11]Trial Blc'!$B$4:AL$379,AC$2,FALSE),0)</f>
        <v>952.29</v>
      </c>
      <c r="AD128" s="10">
        <f>-IFERROR(VLOOKUP($U128,'[11]Trial Blc'!$B$4:AM$379,AD$2,FALSE),0)</f>
        <v>956.02</v>
      </c>
      <c r="AE128" s="10">
        <f>-IFERROR(VLOOKUP($U128,'[11]Trial Blc'!$B$4:AN$379,AE$2,FALSE),0)</f>
        <v>959.75</v>
      </c>
      <c r="AF128" s="10">
        <f>-IFERROR(VLOOKUP($U128,'[11]Trial Blc'!$B$4:AO$379,AF$2,FALSE),0)</f>
        <v>963.48</v>
      </c>
      <c r="AG128" s="10">
        <f>-IFERROR(VLOOKUP($U128,'[11]Trial Blc'!$B$4:AP$379,AG$2,FALSE),0)</f>
        <v>967.21</v>
      </c>
      <c r="AH128" s="10">
        <f>-IFERROR(VLOOKUP($U128,'[11]Trial Blc'!$B$4:AQ$379,AH$2,FALSE),0)</f>
        <v>970.94</v>
      </c>
      <c r="AI128" s="10">
        <f>-IFERROR(VLOOKUP($U128,'[11]Trial Blc'!$B$4:AR$379,AI$2,FALSE),0)</f>
        <v>974.67</v>
      </c>
      <c r="AJ128" s="10">
        <f>-IFERROR(VLOOKUP($U128,'[11]Trial Blc'!$B$4:AS$379,AJ$2,FALSE),0)</f>
        <v>978.4</v>
      </c>
      <c r="AK128" s="10">
        <f>-IFERROR(VLOOKUP($U128,'[11]Trial Blc'!$B$4:AT$379,AK$2,FALSE),0)</f>
        <v>982.13</v>
      </c>
      <c r="AL128" s="10">
        <f>-IFERROR(VLOOKUP($U128,'[11]Trial Blc'!$B$4:AU$379,AL$2,FALSE),0)</f>
        <v>985.86</v>
      </c>
      <c r="AM128" s="10">
        <f t="shared" si="30"/>
        <v>965.20153846153835</v>
      </c>
    </row>
    <row r="129" spans="1:40" s="7" customFormat="1" x14ac:dyDescent="0.2">
      <c r="A129" s="7" t="s">
        <v>247</v>
      </c>
      <c r="B129" s="145">
        <v>1465</v>
      </c>
      <c r="C129" s="9" t="s">
        <v>248</v>
      </c>
      <c r="D129" s="10">
        <f>IFERROR(VLOOKUP($B129,'[11]Trial Blc'!$B$4:O$379,D$2,FALSE),0)</f>
        <v>0</v>
      </c>
      <c r="E129" s="10"/>
      <c r="F129" s="10"/>
      <c r="G129" s="10">
        <f t="shared" si="28"/>
        <v>0</v>
      </c>
      <c r="H129" s="10">
        <f>IFERROR(VLOOKUP($B129,'[11]Trial Blc'!$B$4:R$379,H$2,FALSE),0)</f>
        <v>0</v>
      </c>
      <c r="I129" s="10">
        <f>IFERROR(VLOOKUP($B129,'[11]Trial Blc'!$B$4:R$379,I$2,FALSE),0)</f>
        <v>0</v>
      </c>
      <c r="J129" s="10">
        <f>IFERROR(VLOOKUP($B129,'[11]Trial Blc'!$B$4:S$379,J$2,FALSE),0)</f>
        <v>0</v>
      </c>
      <c r="K129" s="10">
        <f>IFERROR(VLOOKUP($B129,'[11]Trial Blc'!$B$4:T$379,K$2,FALSE),0)</f>
        <v>0</v>
      </c>
      <c r="L129" s="10">
        <f>IFERROR(VLOOKUP($B129,'[11]Trial Blc'!$B$4:U$379,L$2,FALSE),0)</f>
        <v>0</v>
      </c>
      <c r="M129" s="10">
        <f>IFERROR(VLOOKUP($B129,'[11]Trial Blc'!$B$4:V$379,M$2,FALSE),0)</f>
        <v>0</v>
      </c>
      <c r="N129" s="10">
        <f>IFERROR(VLOOKUP($B129,'[11]Trial Blc'!$B$4:W$379,N$2,FALSE),0)</f>
        <v>0</v>
      </c>
      <c r="O129" s="10">
        <f>IFERROR(VLOOKUP($B129,'[11]Trial Blc'!$B$4:X$379,O$2,FALSE),0)</f>
        <v>0</v>
      </c>
      <c r="P129" s="10">
        <f>IFERROR(VLOOKUP($B129,'[11]Trial Blc'!$B$4:Y$379,P$2,FALSE),0)</f>
        <v>0</v>
      </c>
      <c r="Q129" s="10">
        <f>IFERROR(VLOOKUP($B129,'[11]Trial Blc'!$B$4:Z$379,Q$2,FALSE),0)</f>
        <v>0</v>
      </c>
      <c r="R129" s="10">
        <f>IFERROR(VLOOKUP($B129,'[11]Trial Blc'!$B$4:AA$379,R$2,FALSE),0)</f>
        <v>0</v>
      </c>
      <c r="S129" s="10">
        <f>IFERROR(VLOOKUP($B129,'[11]Trial Blc'!$B$4:AB$379,S$2,FALSE),0)</f>
        <v>0</v>
      </c>
      <c r="T129" s="10">
        <f t="shared" si="29"/>
        <v>0</v>
      </c>
      <c r="U129" s="150"/>
      <c r="V129" s="11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1"/>
    </row>
    <row r="130" spans="1:40" s="7" customFormat="1" x14ac:dyDescent="0.2">
      <c r="A130" s="7" t="s">
        <v>249</v>
      </c>
      <c r="B130" s="155">
        <v>1470</v>
      </c>
      <c r="C130" s="12" t="s">
        <v>250</v>
      </c>
      <c r="D130" s="10">
        <f>IFERROR(VLOOKUP($B130,'[11]Trial Blc'!$B$4:O$379,D$2,FALSE),0)</f>
        <v>397.33</v>
      </c>
      <c r="E130" s="10"/>
      <c r="F130" s="10"/>
      <c r="G130" s="10">
        <f t="shared" si="28"/>
        <v>397.33</v>
      </c>
      <c r="H130" s="10">
        <f>IFERROR(VLOOKUP($B130,'[11]Trial Blc'!$B$4:R$379,H$2,FALSE),0)</f>
        <v>397.32</v>
      </c>
      <c r="I130" s="10">
        <f>IFERROR(VLOOKUP($B130,'[11]Trial Blc'!$B$4:R$379,I$2,FALSE),0)</f>
        <v>397.3</v>
      </c>
      <c r="J130" s="10">
        <f>IFERROR(VLOOKUP($B130,'[11]Trial Blc'!$B$4:S$379,J$2,FALSE),0)</f>
        <v>397.25</v>
      </c>
      <c r="K130" s="10">
        <f>IFERROR(VLOOKUP($B130,'[11]Trial Blc'!$B$4:T$379,K$2,FALSE),0)</f>
        <v>397.24</v>
      </c>
      <c r="L130" s="10">
        <f>IFERROR(VLOOKUP($B130,'[11]Trial Blc'!$B$4:U$379,L$2,FALSE),0)</f>
        <v>397.22</v>
      </c>
      <c r="M130" s="10">
        <f>IFERROR(VLOOKUP($B130,'[11]Trial Blc'!$B$4:V$379,M$2,FALSE),0)</f>
        <v>397.21</v>
      </c>
      <c r="N130" s="10">
        <f>IFERROR(VLOOKUP($B130,'[11]Trial Blc'!$B$4:W$379,N$2,FALSE),0)</f>
        <v>397.2</v>
      </c>
      <c r="O130" s="10">
        <f>IFERROR(VLOOKUP($B130,'[11]Trial Blc'!$B$4:X$379,O$2,FALSE),0)</f>
        <v>397.18</v>
      </c>
      <c r="P130" s="10">
        <f>IFERROR(VLOOKUP($B130,'[11]Trial Blc'!$B$4:Y$379,P$2,FALSE),0)</f>
        <v>397.17</v>
      </c>
      <c r="Q130" s="10">
        <f>IFERROR(VLOOKUP($B130,'[11]Trial Blc'!$B$4:Z$379,Q$2,FALSE),0)</f>
        <v>397.16</v>
      </c>
      <c r="R130" s="10">
        <f>IFERROR(VLOOKUP($B130,'[11]Trial Blc'!$B$4:AA$379,R$2,FALSE),0)</f>
        <v>397.14</v>
      </c>
      <c r="S130" s="10">
        <f>IFERROR(VLOOKUP($B130,'[11]Trial Blc'!$B$4:AB$379,S$2,FALSE),0)</f>
        <v>397.14</v>
      </c>
      <c r="T130" s="10">
        <f t="shared" si="29"/>
        <v>397.22</v>
      </c>
      <c r="U130" s="149">
        <v>2230</v>
      </c>
      <c r="V130" s="7" t="s">
        <v>251</v>
      </c>
      <c r="W130" s="10">
        <f>-IFERROR(VLOOKUP($U130,'[11]Trial Blc'!$B$4:AF$379,W$2,FALSE),0)</f>
        <v>265.20999999999998</v>
      </c>
      <c r="X130" s="10"/>
      <c r="Y130" s="10"/>
      <c r="Z130" s="10">
        <f t="shared" si="31"/>
        <v>265.20999999999998</v>
      </c>
      <c r="AA130" s="10">
        <f>-IFERROR(VLOOKUP($U130,'[11]Trial Blc'!$B$4:AJ$379,AA$2,FALSE),0)</f>
        <v>267.27999999999997</v>
      </c>
      <c r="AB130" s="10">
        <f>-IFERROR(VLOOKUP($U130,'[11]Trial Blc'!$B$4:AK$379,AB$2,FALSE),0)</f>
        <v>269.33999999999997</v>
      </c>
      <c r="AC130" s="10">
        <f>-IFERROR(VLOOKUP($U130,'[11]Trial Blc'!$B$4:AL$379,AC$2,FALSE),0)</f>
        <v>271.38</v>
      </c>
      <c r="AD130" s="10">
        <f>-IFERROR(VLOOKUP($U130,'[11]Trial Blc'!$B$4:AM$379,AD$2,FALSE),0)</f>
        <v>273.45</v>
      </c>
      <c r="AE130" s="10">
        <f>-IFERROR(VLOOKUP($U130,'[11]Trial Blc'!$B$4:AN$379,AE$2,FALSE),0)</f>
        <v>275.51</v>
      </c>
      <c r="AF130" s="10">
        <f>-IFERROR(VLOOKUP($U130,'[11]Trial Blc'!$B$4:AO$379,AF$2,FALSE),0)</f>
        <v>277.57</v>
      </c>
      <c r="AG130" s="10">
        <f>-IFERROR(VLOOKUP($U130,'[11]Trial Blc'!$B$4:AP$379,AG$2,FALSE),0)</f>
        <v>279.64</v>
      </c>
      <c r="AH130" s="10">
        <f>-IFERROR(VLOOKUP($U130,'[11]Trial Blc'!$B$4:AQ$379,AH$2,FALSE),0)</f>
        <v>281.7</v>
      </c>
      <c r="AI130" s="10">
        <f>-IFERROR(VLOOKUP($U130,'[11]Trial Blc'!$B$4:AR$379,AI$2,FALSE),0)</f>
        <v>283.76</v>
      </c>
      <c r="AJ130" s="10">
        <f>-IFERROR(VLOOKUP($U130,'[11]Trial Blc'!$B$4:AS$379,AJ$2,FALSE),0)</f>
        <v>285.82</v>
      </c>
      <c r="AK130" s="10">
        <f>-IFERROR(VLOOKUP($U130,'[11]Trial Blc'!$B$4:AT$379,AK$2,FALSE),0)</f>
        <v>287.88</v>
      </c>
      <c r="AL130" s="10">
        <f>-IFERROR(VLOOKUP($U130,'[11]Trial Blc'!$B$4:AU$379,AL$2,FALSE),0)</f>
        <v>289.95</v>
      </c>
      <c r="AM130" s="10">
        <f t="shared" si="30"/>
        <v>277.57615384615389</v>
      </c>
    </row>
    <row r="131" spans="1:40" s="7" customFormat="1" x14ac:dyDescent="0.2">
      <c r="A131" s="7" t="s">
        <v>252</v>
      </c>
      <c r="B131" s="145">
        <v>1475</v>
      </c>
      <c r="C131" s="9" t="s">
        <v>253</v>
      </c>
      <c r="D131" s="10">
        <f>IFERROR(VLOOKUP($B131,'[11]Trial Blc'!$B$4:O$379,D$2,FALSE),0)</f>
        <v>0</v>
      </c>
      <c r="E131" s="10"/>
      <c r="F131" s="10"/>
      <c r="G131" s="10">
        <f t="shared" si="28"/>
        <v>0</v>
      </c>
      <c r="H131" s="10">
        <f>IFERROR(VLOOKUP($B131,'[11]Trial Blc'!$B$4:R$379,H$2,FALSE),0)</f>
        <v>0</v>
      </c>
      <c r="I131" s="10">
        <f>IFERROR(VLOOKUP($B131,'[11]Trial Blc'!$B$4:R$379,I$2,FALSE),0)</f>
        <v>0</v>
      </c>
      <c r="J131" s="10">
        <f>IFERROR(VLOOKUP($B131,'[11]Trial Blc'!$B$4:S$379,J$2,FALSE),0)</f>
        <v>0</v>
      </c>
      <c r="K131" s="10">
        <f>IFERROR(VLOOKUP($B131,'[11]Trial Blc'!$B$4:T$379,K$2,FALSE),0)</f>
        <v>0</v>
      </c>
      <c r="L131" s="10">
        <f>IFERROR(VLOOKUP($B131,'[11]Trial Blc'!$B$4:U$379,L$2,FALSE),0)</f>
        <v>0</v>
      </c>
      <c r="M131" s="10">
        <f>IFERROR(VLOOKUP($B131,'[11]Trial Blc'!$B$4:V$379,M$2,FALSE),0)</f>
        <v>0</v>
      </c>
      <c r="N131" s="10">
        <f>IFERROR(VLOOKUP($B131,'[11]Trial Blc'!$B$4:W$379,N$2,FALSE),0)</f>
        <v>0</v>
      </c>
      <c r="O131" s="10">
        <f>IFERROR(VLOOKUP($B131,'[11]Trial Blc'!$B$4:X$379,O$2,FALSE),0)</f>
        <v>0</v>
      </c>
      <c r="P131" s="10">
        <f>IFERROR(VLOOKUP($B131,'[11]Trial Blc'!$B$4:Y$379,P$2,FALSE),0)</f>
        <v>0</v>
      </c>
      <c r="Q131" s="10">
        <f>IFERROR(VLOOKUP($B131,'[11]Trial Blc'!$B$4:Z$379,Q$2,FALSE),0)</f>
        <v>0</v>
      </c>
      <c r="R131" s="10">
        <f>IFERROR(VLOOKUP($B131,'[11]Trial Blc'!$B$4:AA$379,R$2,FALSE),0)</f>
        <v>0</v>
      </c>
      <c r="S131" s="10">
        <f>IFERROR(VLOOKUP($B131,'[11]Trial Blc'!$B$4:AB$379,S$2,FALSE),0)</f>
        <v>0</v>
      </c>
      <c r="T131" s="10">
        <f t="shared" si="29"/>
        <v>0</v>
      </c>
      <c r="U131" s="149">
        <v>2235</v>
      </c>
      <c r="V131" s="7" t="s">
        <v>254</v>
      </c>
      <c r="W131" s="10">
        <f>-IFERROR(VLOOKUP($U131,'[11]Trial Blc'!$B$4:AF$379,W$2,FALSE),0)</f>
        <v>0</v>
      </c>
      <c r="X131" s="10"/>
      <c r="Y131" s="10"/>
      <c r="Z131" s="10">
        <f t="shared" si="31"/>
        <v>0</v>
      </c>
      <c r="AA131" s="10">
        <f>-IFERROR(VLOOKUP($U131,'[11]Trial Blc'!$B$4:AJ$379,AA$2,FALSE),0)</f>
        <v>0</v>
      </c>
      <c r="AB131" s="10">
        <f>-IFERROR(VLOOKUP($U131,'[11]Trial Blc'!$B$4:AK$379,AB$2,FALSE),0)</f>
        <v>0</v>
      </c>
      <c r="AC131" s="10">
        <f>-IFERROR(VLOOKUP($U131,'[11]Trial Blc'!$B$4:AL$379,AC$2,FALSE),0)</f>
        <v>0</v>
      </c>
      <c r="AD131" s="10">
        <f>-IFERROR(VLOOKUP($U131,'[11]Trial Blc'!$B$4:AM$379,AD$2,FALSE),0)</f>
        <v>0</v>
      </c>
      <c r="AE131" s="10">
        <f>-IFERROR(VLOOKUP($U131,'[11]Trial Blc'!$B$4:AN$379,AE$2,FALSE),0)</f>
        <v>0</v>
      </c>
      <c r="AF131" s="10">
        <f>-IFERROR(VLOOKUP($U131,'[11]Trial Blc'!$B$4:AO$379,AF$2,FALSE),0)</f>
        <v>0</v>
      </c>
      <c r="AG131" s="10">
        <f>-IFERROR(VLOOKUP($U131,'[11]Trial Blc'!$B$4:AP$379,AG$2,FALSE),0)</f>
        <v>0</v>
      </c>
      <c r="AH131" s="10">
        <f>-IFERROR(VLOOKUP($U131,'[11]Trial Blc'!$B$4:AQ$379,AH$2,FALSE),0)</f>
        <v>0</v>
      </c>
      <c r="AI131" s="10">
        <f>-IFERROR(VLOOKUP($U131,'[11]Trial Blc'!$B$4:AR$379,AI$2,FALSE),0)</f>
        <v>0</v>
      </c>
      <c r="AJ131" s="10">
        <f>-IFERROR(VLOOKUP($U131,'[11]Trial Blc'!$B$4:AS$379,AJ$2,FALSE),0)</f>
        <v>0</v>
      </c>
      <c r="AK131" s="10">
        <f>-IFERROR(VLOOKUP($U131,'[11]Trial Blc'!$B$4:AT$379,AK$2,FALSE),0)</f>
        <v>0</v>
      </c>
      <c r="AL131" s="10">
        <f>-IFERROR(VLOOKUP($U131,'[11]Trial Blc'!$B$4:AU$379,AL$2,FALSE),0)</f>
        <v>0</v>
      </c>
      <c r="AM131" s="10">
        <f t="shared" si="30"/>
        <v>0</v>
      </c>
    </row>
    <row r="132" spans="1:40" s="7" customFormat="1" x14ac:dyDescent="0.2">
      <c r="A132" s="7" t="s">
        <v>255</v>
      </c>
      <c r="B132" s="145">
        <v>1480</v>
      </c>
      <c r="C132" s="9" t="s">
        <v>256</v>
      </c>
      <c r="D132" s="10">
        <f>IFERROR(VLOOKUP($B132,'[11]Trial Blc'!$B$4:O$379,D$2,FALSE),0)</f>
        <v>0</v>
      </c>
      <c r="E132" s="10"/>
      <c r="F132" s="10"/>
      <c r="G132" s="10">
        <f t="shared" si="28"/>
        <v>0</v>
      </c>
      <c r="H132" s="10">
        <f>IFERROR(VLOOKUP($B132,'[11]Trial Blc'!$B$4:R$379,H$2,FALSE),0)</f>
        <v>0</v>
      </c>
      <c r="I132" s="10">
        <f>IFERROR(VLOOKUP($B132,'[11]Trial Blc'!$B$4:R$379,I$2,FALSE),0)</f>
        <v>0</v>
      </c>
      <c r="J132" s="10">
        <f>IFERROR(VLOOKUP($B132,'[11]Trial Blc'!$B$4:S$379,J$2,FALSE),0)</f>
        <v>0</v>
      </c>
      <c r="K132" s="10">
        <f>IFERROR(VLOOKUP($B132,'[11]Trial Blc'!$B$4:T$379,K$2,FALSE),0)</f>
        <v>0</v>
      </c>
      <c r="L132" s="10">
        <f>IFERROR(VLOOKUP($B132,'[11]Trial Blc'!$B$4:U$379,L$2,FALSE),0)</f>
        <v>0</v>
      </c>
      <c r="M132" s="10">
        <f>IFERROR(VLOOKUP($B132,'[11]Trial Blc'!$B$4:V$379,M$2,FALSE),0)</f>
        <v>0</v>
      </c>
      <c r="N132" s="10">
        <f>IFERROR(VLOOKUP($B132,'[11]Trial Blc'!$B$4:W$379,N$2,FALSE),0)</f>
        <v>0</v>
      </c>
      <c r="O132" s="10">
        <f>IFERROR(VLOOKUP($B132,'[11]Trial Blc'!$B$4:X$379,O$2,FALSE),0)</f>
        <v>0</v>
      </c>
      <c r="P132" s="10">
        <f>IFERROR(VLOOKUP($B132,'[11]Trial Blc'!$B$4:Y$379,P$2,FALSE),0)</f>
        <v>0</v>
      </c>
      <c r="Q132" s="10">
        <f>IFERROR(VLOOKUP($B132,'[11]Trial Blc'!$B$4:Z$379,Q$2,FALSE),0)</f>
        <v>0</v>
      </c>
      <c r="R132" s="10">
        <f>IFERROR(VLOOKUP($B132,'[11]Trial Blc'!$B$4:AA$379,R$2,FALSE),0)</f>
        <v>0</v>
      </c>
      <c r="S132" s="10">
        <f>IFERROR(VLOOKUP($B132,'[11]Trial Blc'!$B$4:AB$379,S$2,FALSE),0)</f>
        <v>0</v>
      </c>
      <c r="T132" s="10">
        <f t="shared" si="29"/>
        <v>0</v>
      </c>
      <c r="U132" s="149">
        <v>2240</v>
      </c>
      <c r="V132" s="7" t="s">
        <v>257</v>
      </c>
      <c r="W132" s="10">
        <f>-IFERROR(VLOOKUP($U132,'[11]Trial Blc'!$B$4:AF$379,W$2,FALSE),0)</f>
        <v>0</v>
      </c>
      <c r="X132" s="10"/>
      <c r="Y132" s="10"/>
      <c r="Z132" s="10">
        <f t="shared" si="31"/>
        <v>0</v>
      </c>
      <c r="AA132" s="10">
        <f>-IFERROR(VLOOKUP($U132,'[11]Trial Blc'!$B$4:AJ$379,AA$2,FALSE),0)</f>
        <v>0</v>
      </c>
      <c r="AB132" s="10">
        <f>-IFERROR(VLOOKUP($U132,'[11]Trial Blc'!$B$4:AK$379,AB$2,FALSE),0)</f>
        <v>0</v>
      </c>
      <c r="AC132" s="10">
        <f>-IFERROR(VLOOKUP($U132,'[11]Trial Blc'!$B$4:AL$379,AC$2,FALSE),0)</f>
        <v>0</v>
      </c>
      <c r="AD132" s="10">
        <f>-IFERROR(VLOOKUP($U132,'[11]Trial Blc'!$B$4:AM$379,AD$2,FALSE),0)</f>
        <v>0</v>
      </c>
      <c r="AE132" s="10">
        <f>-IFERROR(VLOOKUP($U132,'[11]Trial Blc'!$B$4:AN$379,AE$2,FALSE),0)</f>
        <v>0</v>
      </c>
      <c r="AF132" s="10">
        <f>-IFERROR(VLOOKUP($U132,'[11]Trial Blc'!$B$4:AO$379,AF$2,FALSE),0)</f>
        <v>0</v>
      </c>
      <c r="AG132" s="10">
        <f>-IFERROR(VLOOKUP($U132,'[11]Trial Blc'!$B$4:AP$379,AG$2,FALSE),0)</f>
        <v>0</v>
      </c>
      <c r="AH132" s="10">
        <f>-IFERROR(VLOOKUP($U132,'[11]Trial Blc'!$B$4:AQ$379,AH$2,FALSE),0)</f>
        <v>0</v>
      </c>
      <c r="AI132" s="10">
        <f>-IFERROR(VLOOKUP($U132,'[11]Trial Blc'!$B$4:AR$379,AI$2,FALSE),0)</f>
        <v>0</v>
      </c>
      <c r="AJ132" s="10">
        <f>-IFERROR(VLOOKUP($U132,'[11]Trial Blc'!$B$4:AS$379,AJ$2,FALSE),0)</f>
        <v>0</v>
      </c>
      <c r="AK132" s="10">
        <f>-IFERROR(VLOOKUP($U132,'[11]Trial Blc'!$B$4:AT$379,AK$2,FALSE),0)</f>
        <v>0</v>
      </c>
      <c r="AL132" s="10">
        <f>-IFERROR(VLOOKUP($U132,'[11]Trial Blc'!$B$4:AU$379,AL$2,FALSE),0)</f>
        <v>0</v>
      </c>
      <c r="AM132" s="10">
        <f t="shared" si="30"/>
        <v>0</v>
      </c>
    </row>
    <row r="133" spans="1:40" s="7" customFormat="1" ht="11.25" customHeight="1" x14ac:dyDescent="0.2">
      <c r="A133" s="7" t="s">
        <v>258</v>
      </c>
      <c r="B133" s="155">
        <v>1485</v>
      </c>
      <c r="C133" s="12" t="s">
        <v>259</v>
      </c>
      <c r="D133" s="10">
        <f>IFERROR(VLOOKUP($B133,'[11]Trial Blc'!$B$4:O$379,D$2,FALSE),0)</f>
        <v>553.03</v>
      </c>
      <c r="E133" s="10"/>
      <c r="F133" s="10"/>
      <c r="G133" s="10">
        <f t="shared" si="28"/>
        <v>553.03</v>
      </c>
      <c r="H133" s="10">
        <f>IFERROR(VLOOKUP($B133,'[11]Trial Blc'!$B$4:R$379,H$2,FALSE),0)</f>
        <v>553.03</v>
      </c>
      <c r="I133" s="10">
        <f>IFERROR(VLOOKUP($B133,'[11]Trial Blc'!$B$4:R$379,I$2,FALSE),0)</f>
        <v>553.03</v>
      </c>
      <c r="J133" s="10">
        <f>IFERROR(VLOOKUP($B133,'[11]Trial Blc'!$B$4:S$379,J$2,FALSE),0)</f>
        <v>553.03</v>
      </c>
      <c r="K133" s="10">
        <f>IFERROR(VLOOKUP($B133,'[11]Trial Blc'!$B$4:T$379,K$2,FALSE),0)</f>
        <v>553.03</v>
      </c>
      <c r="L133" s="10">
        <f>IFERROR(VLOOKUP($B133,'[11]Trial Blc'!$B$4:U$379,L$2,FALSE),0)</f>
        <v>553.03</v>
      </c>
      <c r="M133" s="10">
        <f>IFERROR(VLOOKUP($B133,'[11]Trial Blc'!$B$4:V$379,M$2,FALSE),0)</f>
        <v>553.03</v>
      </c>
      <c r="N133" s="10">
        <f>IFERROR(VLOOKUP($B133,'[11]Trial Blc'!$B$4:W$379,N$2,FALSE),0)</f>
        <v>553.03</v>
      </c>
      <c r="O133" s="10">
        <f>IFERROR(VLOOKUP($B133,'[11]Trial Blc'!$B$4:X$379,O$2,FALSE),0)</f>
        <v>553.03</v>
      </c>
      <c r="P133" s="10">
        <f>IFERROR(VLOOKUP($B133,'[11]Trial Blc'!$B$4:Y$379,P$2,FALSE),0)</f>
        <v>553.03</v>
      </c>
      <c r="Q133" s="10">
        <f>IFERROR(VLOOKUP($B133,'[11]Trial Blc'!$B$4:Z$379,Q$2,FALSE),0)</f>
        <v>553.03</v>
      </c>
      <c r="R133" s="10">
        <f>IFERROR(VLOOKUP($B133,'[11]Trial Blc'!$B$4:AA$379,R$2,FALSE),0)</f>
        <v>553.03</v>
      </c>
      <c r="S133" s="10">
        <f>IFERROR(VLOOKUP($B133,'[11]Trial Blc'!$B$4:AB$379,S$2,FALSE),0)</f>
        <v>553.03</v>
      </c>
      <c r="T133" s="10">
        <f t="shared" si="29"/>
        <v>553.02999999999986</v>
      </c>
      <c r="U133" s="149">
        <v>2245</v>
      </c>
      <c r="V133" s="7" t="s">
        <v>260</v>
      </c>
      <c r="W133" s="10">
        <f>-IFERROR(VLOOKUP($U133,'[11]Trial Blc'!$B$4:AF$379,W$2,FALSE),0)</f>
        <v>714.46</v>
      </c>
      <c r="X133" s="10"/>
      <c r="Y133" s="10"/>
      <c r="Z133" s="10">
        <f t="shared" si="31"/>
        <v>714.46</v>
      </c>
      <c r="AA133" s="10">
        <f>-IFERROR(VLOOKUP($U133,'[11]Trial Blc'!$B$4:AJ$379,AA$2,FALSE),0)</f>
        <v>714.46</v>
      </c>
      <c r="AB133" s="10">
        <f>-IFERROR(VLOOKUP($U133,'[11]Trial Blc'!$B$4:AK$379,AB$2,FALSE),0)</f>
        <v>714.46</v>
      </c>
      <c r="AC133" s="10">
        <f>-IFERROR(VLOOKUP($U133,'[11]Trial Blc'!$B$4:AL$379,AC$2,FALSE),0)</f>
        <v>714.46</v>
      </c>
      <c r="AD133" s="10">
        <f>-IFERROR(VLOOKUP($U133,'[11]Trial Blc'!$B$4:AM$379,AD$2,FALSE),0)</f>
        <v>719.07</v>
      </c>
      <c r="AE133" s="10">
        <f>-IFERROR(VLOOKUP($U133,'[11]Trial Blc'!$B$4:AN$379,AE$2,FALSE),0)</f>
        <v>723.68</v>
      </c>
      <c r="AF133" s="10">
        <f>-IFERROR(VLOOKUP($U133,'[11]Trial Blc'!$B$4:AO$379,AF$2,FALSE),0)</f>
        <v>728.29</v>
      </c>
      <c r="AG133" s="10">
        <f>-IFERROR(VLOOKUP($U133,'[11]Trial Blc'!$B$4:AP$379,AG$2,FALSE),0)</f>
        <v>732.9</v>
      </c>
      <c r="AH133" s="10">
        <f>-IFERROR(VLOOKUP($U133,'[11]Trial Blc'!$B$4:AQ$379,AH$2,FALSE),0)</f>
        <v>737.51</v>
      </c>
      <c r="AI133" s="10">
        <f>-IFERROR(VLOOKUP($U133,'[11]Trial Blc'!$B$4:AR$379,AI$2,FALSE),0)</f>
        <v>742.12</v>
      </c>
      <c r="AJ133" s="10">
        <f>-IFERROR(VLOOKUP($U133,'[11]Trial Blc'!$B$4:AS$379,AJ$2,FALSE),0)</f>
        <v>746.73</v>
      </c>
      <c r="AK133" s="10">
        <f>-IFERROR(VLOOKUP($U133,'[11]Trial Blc'!$B$4:AT$379,AK$2,FALSE),0)</f>
        <v>751.34</v>
      </c>
      <c r="AL133" s="10">
        <f>-IFERROR(VLOOKUP($U133,'[11]Trial Blc'!$B$4:AU$379,AL$2,FALSE),0)</f>
        <v>755.95</v>
      </c>
      <c r="AM133" s="10">
        <f t="shared" si="30"/>
        <v>730.41769230769228</v>
      </c>
    </row>
    <row r="134" spans="1:40" s="7" customFormat="1" x14ac:dyDescent="0.2">
      <c r="A134" s="7" t="s">
        <v>261</v>
      </c>
      <c r="B134" s="145">
        <v>1490</v>
      </c>
      <c r="C134" s="9" t="s">
        <v>262</v>
      </c>
      <c r="D134" s="10">
        <f>IFERROR(VLOOKUP($B134,'[11]Trial Blc'!$B$4:O$379,D$2,FALSE),0)</f>
        <v>3210</v>
      </c>
      <c r="E134" s="10"/>
      <c r="F134" s="10"/>
      <c r="G134" s="10">
        <f t="shared" si="28"/>
        <v>3210</v>
      </c>
      <c r="H134" s="10">
        <f>IFERROR(VLOOKUP($B134,'[11]Trial Blc'!$B$4:R$379,H$2,FALSE),0)</f>
        <v>3210</v>
      </c>
      <c r="I134" s="10">
        <f>IFERROR(VLOOKUP($B134,'[11]Trial Blc'!$B$4:R$379,I$2,FALSE),0)</f>
        <v>3210</v>
      </c>
      <c r="J134" s="10">
        <f>IFERROR(VLOOKUP($B134,'[11]Trial Blc'!$B$4:S$379,J$2,FALSE),0)</f>
        <v>3210</v>
      </c>
      <c r="K134" s="10">
        <f>IFERROR(VLOOKUP($B134,'[11]Trial Blc'!$B$4:T$379,K$2,FALSE),0)</f>
        <v>3210</v>
      </c>
      <c r="L134" s="10">
        <f>IFERROR(VLOOKUP($B134,'[11]Trial Blc'!$B$4:U$379,L$2,FALSE),0)</f>
        <v>3210</v>
      </c>
      <c r="M134" s="10">
        <f>IFERROR(VLOOKUP($B134,'[11]Trial Blc'!$B$4:V$379,M$2,FALSE),0)</f>
        <v>3210</v>
      </c>
      <c r="N134" s="10">
        <f>IFERROR(VLOOKUP($B134,'[11]Trial Blc'!$B$4:W$379,N$2,FALSE),0)</f>
        <v>3210</v>
      </c>
      <c r="O134" s="10">
        <f>IFERROR(VLOOKUP($B134,'[11]Trial Blc'!$B$4:X$379,O$2,FALSE),0)</f>
        <v>3210</v>
      </c>
      <c r="P134" s="10">
        <f>IFERROR(VLOOKUP($B134,'[11]Trial Blc'!$B$4:Y$379,P$2,FALSE),0)</f>
        <v>3210</v>
      </c>
      <c r="Q134" s="10">
        <f>IFERROR(VLOOKUP($B134,'[11]Trial Blc'!$B$4:Z$379,Q$2,FALSE),0)</f>
        <v>3210</v>
      </c>
      <c r="R134" s="10">
        <f>IFERROR(VLOOKUP($B134,'[11]Trial Blc'!$B$4:AA$379,R$2,FALSE),0)</f>
        <v>3210</v>
      </c>
      <c r="S134" s="10">
        <f>IFERROR(VLOOKUP($B134,'[11]Trial Blc'!$B$4:AB$379,S$2,FALSE),0)</f>
        <v>3210</v>
      </c>
      <c r="T134" s="10">
        <f t="shared" si="29"/>
        <v>3210</v>
      </c>
      <c r="U134" s="149">
        <v>2250</v>
      </c>
      <c r="V134" s="7" t="s">
        <v>263</v>
      </c>
      <c r="W134" s="10">
        <f>-IFERROR(VLOOKUP($U134,'[11]Trial Blc'!$B$4:AF$379,W$2,FALSE),0)</f>
        <v>1254.75</v>
      </c>
      <c r="X134" s="10"/>
      <c r="Y134" s="10"/>
      <c r="Z134" s="10">
        <f t="shared" si="31"/>
        <v>1254.75</v>
      </c>
      <c r="AA134" s="10">
        <f>-IFERROR(VLOOKUP($U134,'[11]Trial Blc'!$B$4:AJ$379,AA$2,FALSE),0)</f>
        <v>1272.58</v>
      </c>
      <c r="AB134" s="10">
        <f>-IFERROR(VLOOKUP($U134,'[11]Trial Blc'!$B$4:AK$379,AB$2,FALSE),0)</f>
        <v>1290.4100000000001</v>
      </c>
      <c r="AC134" s="10">
        <f>-IFERROR(VLOOKUP($U134,'[11]Trial Blc'!$B$4:AL$379,AC$2,FALSE),0)</f>
        <v>1308.24</v>
      </c>
      <c r="AD134" s="10">
        <f>-IFERROR(VLOOKUP($U134,'[11]Trial Blc'!$B$4:AM$379,AD$2,FALSE),0)</f>
        <v>1326.07</v>
      </c>
      <c r="AE134" s="10">
        <f>-IFERROR(VLOOKUP($U134,'[11]Trial Blc'!$B$4:AN$379,AE$2,FALSE),0)</f>
        <v>1343.9</v>
      </c>
      <c r="AF134" s="10">
        <f>-IFERROR(VLOOKUP($U134,'[11]Trial Blc'!$B$4:AO$379,AF$2,FALSE),0)</f>
        <v>1361.73</v>
      </c>
      <c r="AG134" s="10">
        <f>-IFERROR(VLOOKUP($U134,'[11]Trial Blc'!$B$4:AP$379,AG$2,FALSE),0)</f>
        <v>1379.56</v>
      </c>
      <c r="AH134" s="10">
        <f>-IFERROR(VLOOKUP($U134,'[11]Trial Blc'!$B$4:AQ$379,AH$2,FALSE),0)</f>
        <v>1397.39</v>
      </c>
      <c r="AI134" s="10">
        <f>-IFERROR(VLOOKUP($U134,'[11]Trial Blc'!$B$4:AR$379,AI$2,FALSE),0)</f>
        <v>1415.22</v>
      </c>
      <c r="AJ134" s="10">
        <f>-IFERROR(VLOOKUP($U134,'[11]Trial Blc'!$B$4:AS$379,AJ$2,FALSE),0)</f>
        <v>1433.05</v>
      </c>
      <c r="AK134" s="10">
        <f>-IFERROR(VLOOKUP($U134,'[11]Trial Blc'!$B$4:AT$379,AK$2,FALSE),0)</f>
        <v>1450.88</v>
      </c>
      <c r="AL134" s="10">
        <f>-IFERROR(VLOOKUP($U134,'[11]Trial Blc'!$B$4:AU$379,AL$2,FALSE),0)</f>
        <v>1468.71</v>
      </c>
      <c r="AM134" s="10">
        <f t="shared" si="30"/>
        <v>1361.7299999999996</v>
      </c>
    </row>
    <row r="135" spans="1:40" s="7" customFormat="1" x14ac:dyDescent="0.2">
      <c r="A135" s="165" t="s">
        <v>505</v>
      </c>
      <c r="B135" s="145">
        <v>1500</v>
      </c>
      <c r="C135" s="12" t="s">
        <v>506</v>
      </c>
      <c r="D135" s="10">
        <f>IFERROR(VLOOKUP($B135,'[11]Trial Blc'!$B$4:O$379,D$2,FALSE),0)</f>
        <v>0</v>
      </c>
      <c r="E135" s="10"/>
      <c r="F135" s="10"/>
      <c r="G135" s="10">
        <f t="shared" si="28"/>
        <v>0</v>
      </c>
      <c r="H135" s="10">
        <f>IFERROR(VLOOKUP($B135,'[11]Trial Blc'!$B$4:R$379,H$2,FALSE),0)</f>
        <v>0</v>
      </c>
      <c r="I135" s="10">
        <f>IFERROR(VLOOKUP($B135,'[11]Trial Blc'!$B$4:R$379,I$2,FALSE),0)</f>
        <v>0</v>
      </c>
      <c r="J135" s="10">
        <f>IFERROR(VLOOKUP($B135,'[11]Trial Blc'!$B$4:S$379,J$2,FALSE),0)</f>
        <v>0</v>
      </c>
      <c r="K135" s="10">
        <f>IFERROR(VLOOKUP($B135,'[11]Trial Blc'!$B$4:T$379,K$2,FALSE),0)</f>
        <v>0</v>
      </c>
      <c r="L135" s="10">
        <f>IFERROR(VLOOKUP($B135,'[11]Trial Blc'!$B$4:U$379,L$2,FALSE),0)</f>
        <v>0</v>
      </c>
      <c r="M135" s="10">
        <f>IFERROR(VLOOKUP($B135,'[11]Trial Blc'!$B$4:V$379,M$2,FALSE),0)</f>
        <v>0</v>
      </c>
      <c r="N135" s="10">
        <f>IFERROR(VLOOKUP($B135,'[11]Trial Blc'!$B$4:W$379,N$2,FALSE),0)</f>
        <v>0</v>
      </c>
      <c r="O135" s="10">
        <f>IFERROR(VLOOKUP($B135,'[11]Trial Blc'!$B$4:X$379,O$2,FALSE),0)</f>
        <v>0</v>
      </c>
      <c r="P135" s="10">
        <f>IFERROR(VLOOKUP($B135,'[11]Trial Blc'!$B$4:Y$379,P$2,FALSE),0)</f>
        <v>0</v>
      </c>
      <c r="Q135" s="10">
        <f>IFERROR(VLOOKUP($B135,'[11]Trial Blc'!$B$4:Z$379,Q$2,FALSE),0)</f>
        <v>0</v>
      </c>
      <c r="R135" s="10">
        <f>IFERROR(VLOOKUP($B135,'[11]Trial Blc'!$B$4:AA$379,R$2,FALSE),0)</f>
        <v>0</v>
      </c>
      <c r="S135" s="10">
        <f>IFERROR(VLOOKUP($B135,'[11]Trial Blc'!$B$4:AB$379,S$2,FALSE),0)</f>
        <v>0</v>
      </c>
      <c r="T135" s="10">
        <f t="shared" si="29"/>
        <v>0</v>
      </c>
      <c r="U135" s="149">
        <v>2255</v>
      </c>
      <c r="V135" s="7" t="s">
        <v>507</v>
      </c>
      <c r="W135" s="10">
        <f>-IFERROR(VLOOKUP($U135,'[11]Trial Blc'!$B$4:AF$379,W$2,FALSE),0)</f>
        <v>0</v>
      </c>
      <c r="X135" s="10"/>
      <c r="Y135" s="10"/>
      <c r="Z135" s="10">
        <f t="shared" si="31"/>
        <v>0</v>
      </c>
      <c r="AA135" s="10">
        <f>-IFERROR(VLOOKUP($U135,'[11]Trial Blc'!$B$4:AJ$379,AA$2,FALSE),0)</f>
        <v>0</v>
      </c>
      <c r="AB135" s="10">
        <f>-IFERROR(VLOOKUP($U135,'[11]Trial Blc'!$B$4:AK$379,AB$2,FALSE),0)</f>
        <v>0</v>
      </c>
      <c r="AC135" s="10">
        <f>-IFERROR(VLOOKUP($U135,'[11]Trial Blc'!$B$4:AL$379,AC$2,FALSE),0)</f>
        <v>0</v>
      </c>
      <c r="AD135" s="10">
        <f>-IFERROR(VLOOKUP($U135,'[11]Trial Blc'!$B$4:AM$379,AD$2,FALSE),0)</f>
        <v>0</v>
      </c>
      <c r="AE135" s="10">
        <f>-IFERROR(VLOOKUP($U135,'[11]Trial Blc'!$B$4:AN$379,AE$2,FALSE),0)</f>
        <v>0</v>
      </c>
      <c r="AF135" s="10">
        <f>-IFERROR(VLOOKUP($U135,'[11]Trial Blc'!$B$4:AO$379,AF$2,FALSE),0)</f>
        <v>0</v>
      </c>
      <c r="AG135" s="10">
        <f>-IFERROR(VLOOKUP($U135,'[11]Trial Blc'!$B$4:AP$379,AG$2,FALSE),0)</f>
        <v>0</v>
      </c>
      <c r="AH135" s="10">
        <f>-IFERROR(VLOOKUP($U135,'[11]Trial Blc'!$B$4:AQ$379,AH$2,FALSE),0)</f>
        <v>0</v>
      </c>
      <c r="AI135" s="10">
        <f>-IFERROR(VLOOKUP($U135,'[11]Trial Blc'!$B$4:AR$379,AI$2,FALSE),0)</f>
        <v>0</v>
      </c>
      <c r="AJ135" s="10">
        <f>-IFERROR(VLOOKUP($U135,'[11]Trial Blc'!$B$4:AS$379,AJ$2,FALSE),0)</f>
        <v>0</v>
      </c>
      <c r="AK135" s="10">
        <f>-IFERROR(VLOOKUP($U135,'[11]Trial Blc'!$B$4:AT$379,AK$2,FALSE),0)</f>
        <v>0</v>
      </c>
      <c r="AL135" s="10">
        <f>-IFERROR(VLOOKUP($U135,'[11]Trial Blc'!$B$4:AU$379,AL$2,FALSE),0)</f>
        <v>0</v>
      </c>
      <c r="AM135" s="10">
        <f t="shared" si="30"/>
        <v>0</v>
      </c>
      <c r="AN135" s="11"/>
    </row>
    <row r="136" spans="1:40" s="7" customFormat="1" x14ac:dyDescent="0.2">
      <c r="A136" s="7" t="s">
        <v>508</v>
      </c>
      <c r="B136" s="145">
        <v>1495</v>
      </c>
      <c r="C136" s="12" t="s">
        <v>509</v>
      </c>
      <c r="D136" s="10">
        <f>IFERROR(VLOOKUP($B136,'[11]Trial Blc'!$B$4:O$379,D$2,FALSE),0)</f>
        <v>34909</v>
      </c>
      <c r="E136" s="10"/>
      <c r="F136" s="10"/>
      <c r="G136" s="10">
        <f t="shared" si="28"/>
        <v>34909</v>
      </c>
      <c r="H136" s="10">
        <f>IFERROR(VLOOKUP($B136,'[11]Trial Blc'!$B$4:R$379,H$2,FALSE),0)</f>
        <v>34909</v>
      </c>
      <c r="I136" s="10">
        <f>IFERROR(VLOOKUP($B136,'[11]Trial Blc'!$B$4:R$379,I$2,FALSE),0)</f>
        <v>34909</v>
      </c>
      <c r="J136" s="10">
        <f>IFERROR(VLOOKUP($B136,'[11]Trial Blc'!$B$4:S$379,J$2,FALSE),0)</f>
        <v>34909</v>
      </c>
      <c r="K136" s="10">
        <f>IFERROR(VLOOKUP($B136,'[11]Trial Blc'!$B$4:T$379,K$2,FALSE),0)</f>
        <v>34909</v>
      </c>
      <c r="L136" s="10">
        <f>IFERROR(VLOOKUP($B136,'[11]Trial Blc'!$B$4:U$379,L$2,FALSE),0)</f>
        <v>34909</v>
      </c>
      <c r="M136" s="10">
        <f>IFERROR(VLOOKUP($B136,'[11]Trial Blc'!$B$4:V$379,M$2,FALSE),0)</f>
        <v>34909</v>
      </c>
      <c r="N136" s="10">
        <f>IFERROR(VLOOKUP($B136,'[11]Trial Blc'!$B$4:W$379,N$2,FALSE),0)</f>
        <v>34909</v>
      </c>
      <c r="O136" s="10">
        <f>IFERROR(VLOOKUP($B136,'[11]Trial Blc'!$B$4:X$379,O$2,FALSE),0)</f>
        <v>34909</v>
      </c>
      <c r="P136" s="10">
        <f>IFERROR(VLOOKUP($B136,'[11]Trial Blc'!$B$4:Y$379,P$2,FALSE),0)</f>
        <v>34909</v>
      </c>
      <c r="Q136" s="10">
        <f>IFERROR(VLOOKUP($B136,'[11]Trial Blc'!$B$4:Z$379,Q$2,FALSE),0)</f>
        <v>34909</v>
      </c>
      <c r="R136" s="10">
        <f>IFERROR(VLOOKUP($B136,'[11]Trial Blc'!$B$4:AA$379,R$2,FALSE),0)</f>
        <v>34909</v>
      </c>
      <c r="S136" s="10">
        <f>IFERROR(VLOOKUP($B136,'[11]Trial Blc'!$B$4:AB$379,S$2,FALSE),0)</f>
        <v>34909</v>
      </c>
      <c r="T136" s="10">
        <f t="shared" si="29"/>
        <v>34909</v>
      </c>
      <c r="U136" s="149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1"/>
      <c r="AN136" s="11"/>
    </row>
    <row r="137" spans="1:40" s="11" customFormat="1" ht="10.5" x14ac:dyDescent="0.25">
      <c r="A137" s="13" t="s">
        <v>510</v>
      </c>
      <c r="B137" s="155"/>
      <c r="C137" s="18" t="s">
        <v>81</v>
      </c>
      <c r="D137" s="10">
        <f t="shared" ref="D137:T137" si="32">SUM(D75:D136)-D88-D107</f>
        <v>4139095.16</v>
      </c>
      <c r="E137" s="10">
        <f t="shared" si="32"/>
        <v>0</v>
      </c>
      <c r="F137" s="10">
        <f t="shared" si="32"/>
        <v>0</v>
      </c>
      <c r="G137" s="10">
        <f t="shared" si="32"/>
        <v>4139095.16</v>
      </c>
      <c r="H137" s="10">
        <f t="shared" si="32"/>
        <v>4139538.5599999996</v>
      </c>
      <c r="I137" s="10">
        <f t="shared" si="32"/>
        <v>4167790.39</v>
      </c>
      <c r="J137" s="10">
        <f t="shared" si="32"/>
        <v>4178020.0500000003</v>
      </c>
      <c r="K137" s="10">
        <f t="shared" si="32"/>
        <v>4178020.0400000005</v>
      </c>
      <c r="L137" s="10">
        <f t="shared" si="32"/>
        <v>4178110.02</v>
      </c>
      <c r="M137" s="10">
        <f t="shared" si="32"/>
        <v>4178200.0100000002</v>
      </c>
      <c r="N137" s="10">
        <f t="shared" si="32"/>
        <v>4180548.6500000008</v>
      </c>
      <c r="O137" s="10">
        <f t="shared" si="32"/>
        <v>4180548.6300000004</v>
      </c>
      <c r="P137" s="10">
        <f t="shared" si="32"/>
        <v>4180548.6200000006</v>
      </c>
      <c r="Q137" s="10">
        <f t="shared" si="32"/>
        <v>4180709.7700000009</v>
      </c>
      <c r="R137" s="10">
        <f t="shared" si="32"/>
        <v>4180709.7500000005</v>
      </c>
      <c r="S137" s="10">
        <f t="shared" si="32"/>
        <v>4183219.7500000005</v>
      </c>
      <c r="T137" s="10">
        <f t="shared" si="32"/>
        <v>4172696.8769230768</v>
      </c>
      <c r="U137" s="151"/>
      <c r="V137" s="13" t="s">
        <v>511</v>
      </c>
      <c r="W137" s="10">
        <f>SUM(W75:W136)-W88-W107</f>
        <v>2941323.2500000005</v>
      </c>
      <c r="X137" s="10">
        <f>SUM(X75:X136)-X88-X107</f>
        <v>0</v>
      </c>
      <c r="Y137" s="10">
        <f>SUM(Y75:Y136)-Y88-Y107</f>
        <v>0</v>
      </c>
      <c r="Z137" s="10">
        <f>SUM(Z75:Z136)-Z88-Z107</f>
        <v>2941323.2500000005</v>
      </c>
      <c r="AA137" s="10">
        <f t="shared" ref="AA137:AL137" si="33">SUM(AA75:AA136)-AA88-AA107</f>
        <v>2952042.6999999993</v>
      </c>
      <c r="AB137" s="10">
        <f t="shared" si="33"/>
        <v>2947983.1300000004</v>
      </c>
      <c r="AC137" s="10">
        <f t="shared" si="33"/>
        <v>2955324.8499999996</v>
      </c>
      <c r="AD137" s="10">
        <f t="shared" si="33"/>
        <v>2966146.0300000003</v>
      </c>
      <c r="AE137" s="10">
        <f t="shared" si="33"/>
        <v>2976967.3599999994</v>
      </c>
      <c r="AF137" s="10">
        <f t="shared" si="33"/>
        <v>2987788.8600000008</v>
      </c>
      <c r="AG137" s="10">
        <f t="shared" si="33"/>
        <v>2998610.3699999992</v>
      </c>
      <c r="AH137" s="10">
        <f t="shared" si="33"/>
        <v>3009439.6999999997</v>
      </c>
      <c r="AI137" s="10">
        <f t="shared" si="33"/>
        <v>3020269.03</v>
      </c>
      <c r="AJ137" s="10">
        <f t="shared" si="33"/>
        <v>3031098.6599999997</v>
      </c>
      <c r="AK137" s="10">
        <f t="shared" si="33"/>
        <v>3041928.2899999991</v>
      </c>
      <c r="AL137" s="10">
        <f t="shared" si="33"/>
        <v>3052763.43</v>
      </c>
      <c r="AM137" s="7">
        <f>AVERAGE(Z137:AL137)</f>
        <v>2990898.8969230768</v>
      </c>
      <c r="AN137" s="7"/>
    </row>
    <row r="138" spans="1:40" s="11" customFormat="1" x14ac:dyDescent="0.2">
      <c r="B138" s="155"/>
      <c r="C138" s="12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5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</row>
    <row r="139" spans="1:40" ht="21" customHeight="1" thickBot="1" x14ac:dyDescent="0.3">
      <c r="A139" s="8" t="s">
        <v>512</v>
      </c>
      <c r="D139" s="29">
        <f>+D137</f>
        <v>4139095.16</v>
      </c>
      <c r="E139" s="29">
        <f>+E137</f>
        <v>0</v>
      </c>
      <c r="F139" s="29">
        <f>+F137</f>
        <v>0</v>
      </c>
      <c r="G139" s="29">
        <f>+G137</f>
        <v>4139095.16</v>
      </c>
      <c r="H139" s="29">
        <f t="shared" ref="H139:S139" si="34">+H137</f>
        <v>4139538.5599999996</v>
      </c>
      <c r="I139" s="29">
        <f t="shared" si="34"/>
        <v>4167790.39</v>
      </c>
      <c r="J139" s="29">
        <f t="shared" si="34"/>
        <v>4178020.0500000003</v>
      </c>
      <c r="K139" s="29">
        <f t="shared" si="34"/>
        <v>4178020.0400000005</v>
      </c>
      <c r="L139" s="29">
        <f t="shared" si="34"/>
        <v>4178110.02</v>
      </c>
      <c r="M139" s="29">
        <f t="shared" si="34"/>
        <v>4178200.0100000002</v>
      </c>
      <c r="N139" s="29">
        <f t="shared" si="34"/>
        <v>4180548.6500000008</v>
      </c>
      <c r="O139" s="29">
        <f t="shared" si="34"/>
        <v>4180548.6300000004</v>
      </c>
      <c r="P139" s="29">
        <f t="shared" si="34"/>
        <v>4180548.6200000006</v>
      </c>
      <c r="Q139" s="29">
        <f t="shared" si="34"/>
        <v>4180709.7700000009</v>
      </c>
      <c r="R139" s="29">
        <f t="shared" si="34"/>
        <v>4180709.7500000005</v>
      </c>
      <c r="S139" s="29">
        <f t="shared" si="34"/>
        <v>4183219.7500000005</v>
      </c>
      <c r="T139" s="29"/>
      <c r="U139" s="146"/>
      <c r="V139" s="8" t="s">
        <v>513</v>
      </c>
      <c r="W139" s="29">
        <f t="shared" ref="W139:AL139" si="35">+W137</f>
        <v>2941323.2500000005</v>
      </c>
      <c r="X139" s="29">
        <f>+X137</f>
        <v>0</v>
      </c>
      <c r="Y139" s="29">
        <f>+Y137</f>
        <v>0</v>
      </c>
      <c r="Z139" s="29">
        <f>+Z137</f>
        <v>2941323.2500000005</v>
      </c>
      <c r="AA139" s="29">
        <f t="shared" si="35"/>
        <v>2952042.6999999993</v>
      </c>
      <c r="AB139" s="29">
        <f t="shared" si="35"/>
        <v>2947983.1300000004</v>
      </c>
      <c r="AC139" s="29">
        <f t="shared" si="35"/>
        <v>2955324.8499999996</v>
      </c>
      <c r="AD139" s="29">
        <f t="shared" si="35"/>
        <v>2966146.0300000003</v>
      </c>
      <c r="AE139" s="29">
        <f t="shared" si="35"/>
        <v>2976967.3599999994</v>
      </c>
      <c r="AF139" s="29">
        <f t="shared" si="35"/>
        <v>2987788.8600000008</v>
      </c>
      <c r="AG139" s="29">
        <f t="shared" si="35"/>
        <v>2998610.3699999992</v>
      </c>
      <c r="AH139" s="29">
        <f t="shared" si="35"/>
        <v>3009439.6999999997</v>
      </c>
      <c r="AI139" s="29">
        <f t="shared" si="35"/>
        <v>3020269.03</v>
      </c>
      <c r="AJ139" s="29">
        <f t="shared" si="35"/>
        <v>3031098.6599999997</v>
      </c>
      <c r="AK139" s="29">
        <f t="shared" si="35"/>
        <v>3041928.2899999991</v>
      </c>
      <c r="AL139" s="29">
        <f t="shared" si="35"/>
        <v>3052763.43</v>
      </c>
    </row>
    <row r="140" spans="1:40" s="7" customFormat="1" ht="11" thickTop="1" thickBot="1" x14ac:dyDescent="0.25">
      <c r="B140" s="145"/>
      <c r="C140" s="9"/>
      <c r="D140" s="10"/>
      <c r="E140" s="10"/>
      <c r="F140" s="9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49"/>
      <c r="W140" s="10"/>
      <c r="X140" s="9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1"/>
      <c r="AN140" s="11"/>
    </row>
    <row r="141" spans="1:40" s="36" customFormat="1" x14ac:dyDescent="0.2">
      <c r="A141" s="175" t="s">
        <v>270</v>
      </c>
      <c r="B141" s="176"/>
      <c r="C141" s="62"/>
      <c r="D141" s="63"/>
      <c r="E141" s="63"/>
      <c r="F141" s="62"/>
      <c r="G141" s="63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163"/>
      <c r="V141" s="35" t="s">
        <v>270</v>
      </c>
      <c r="W141" s="34"/>
      <c r="X141" s="62"/>
      <c r="Y141" s="63"/>
      <c r="Z141" s="63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</row>
    <row r="142" spans="1:40" s="33" customFormat="1" ht="14.25" customHeight="1" x14ac:dyDescent="0.25">
      <c r="A142" s="38" t="s">
        <v>271</v>
      </c>
      <c r="B142" s="162"/>
      <c r="D142" s="34"/>
      <c r="E142" s="34"/>
      <c r="G142" s="10">
        <f>SUM(D142:F142)</f>
        <v>0</v>
      </c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163"/>
      <c r="V142" s="37" t="s">
        <v>272</v>
      </c>
      <c r="W142" s="34"/>
      <c r="Y142" s="34"/>
      <c r="Z142" s="66">
        <f>SUM(W142:Y142)</f>
        <v>0</v>
      </c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6"/>
      <c r="AN142" s="36"/>
    </row>
    <row r="143" spans="1:40" s="33" customFormat="1" x14ac:dyDescent="0.2">
      <c r="A143" s="38" t="s">
        <v>133</v>
      </c>
      <c r="B143" s="162"/>
      <c r="D143" s="34"/>
      <c r="E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163"/>
      <c r="V143" s="35"/>
      <c r="W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6"/>
      <c r="AN143" s="36"/>
    </row>
    <row r="144" spans="1:40" s="33" customFormat="1" x14ac:dyDescent="0.2">
      <c r="A144" s="76" t="s">
        <v>273</v>
      </c>
      <c r="B144" s="162"/>
      <c r="D144" s="34"/>
      <c r="E144" s="34"/>
      <c r="G144" s="34">
        <f>-G71</f>
        <v>426452.00000000012</v>
      </c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>
        <f>-S71</f>
        <v>0</v>
      </c>
      <c r="T144" s="34"/>
      <c r="U144" s="163"/>
      <c r="V144" s="35" t="s">
        <v>274</v>
      </c>
      <c r="W144" s="34">
        <f>-W71</f>
        <v>325311.46000000002</v>
      </c>
      <c r="Y144" s="34"/>
      <c r="Z144" s="34">
        <f>-Z71</f>
        <v>325311.46000000002</v>
      </c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>
        <f>-AL71</f>
        <v>351126.97000000009</v>
      </c>
      <c r="AM144" s="36"/>
      <c r="AN144" s="36"/>
    </row>
    <row r="145" spans="1:40" s="7" customFormat="1" ht="10.5" x14ac:dyDescent="0.25">
      <c r="A145" s="76" t="s">
        <v>275</v>
      </c>
      <c r="B145" s="145"/>
      <c r="C145" s="9"/>
      <c r="D145" s="13"/>
      <c r="E145" s="13"/>
      <c r="F145" s="9"/>
      <c r="G145" s="13">
        <f>+G142-G139-G144</f>
        <v>-4565547.16</v>
      </c>
      <c r="H145" s="67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13">
        <f>+S142-S139-S144</f>
        <v>-4183219.7500000005</v>
      </c>
      <c r="T145" s="13"/>
      <c r="U145" s="162"/>
      <c r="V145" s="76" t="s">
        <v>275</v>
      </c>
      <c r="W145" s="13">
        <f>+W142-W139-W144</f>
        <v>-3266634.7100000004</v>
      </c>
      <c r="X145" s="9"/>
      <c r="Y145" s="13"/>
      <c r="Z145" s="13">
        <f>+Z142-Z139-Z144</f>
        <v>-3266634.7100000004</v>
      </c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13">
        <f>+AL142-AL139-AL144</f>
        <v>-3403890.4000000004</v>
      </c>
      <c r="AM145" s="11"/>
      <c r="AN145" s="11"/>
    </row>
    <row r="146" spans="1:40" s="7" customFormat="1" ht="10.5" x14ac:dyDescent="0.25">
      <c r="B146" s="153"/>
      <c r="C146" s="64" t="s">
        <v>276</v>
      </c>
      <c r="D146" s="66">
        <f t="shared" ref="D146:T146" si="36">+D65+D137</f>
        <v>4565547.16</v>
      </c>
      <c r="E146" s="66">
        <f t="shared" si="36"/>
        <v>0</v>
      </c>
      <c r="F146" s="66">
        <f t="shared" si="36"/>
        <v>0</v>
      </c>
      <c r="G146" s="328">
        <f t="shared" si="36"/>
        <v>4565547.16</v>
      </c>
      <c r="H146" s="66">
        <f t="shared" si="36"/>
        <v>4565599.22</v>
      </c>
      <c r="I146" s="66">
        <f t="shared" si="36"/>
        <v>4591180.07</v>
      </c>
      <c r="J146" s="66">
        <f t="shared" si="36"/>
        <v>4607208.7700000005</v>
      </c>
      <c r="K146" s="66">
        <f t="shared" si="36"/>
        <v>4607114.12</v>
      </c>
      <c r="L146" s="66">
        <f t="shared" si="36"/>
        <v>4606850.84</v>
      </c>
      <c r="M146" s="66">
        <f t="shared" si="36"/>
        <v>4608361.3600000003</v>
      </c>
      <c r="N146" s="66">
        <f t="shared" si="36"/>
        <v>4608416.8600000013</v>
      </c>
      <c r="O146" s="66">
        <f t="shared" si="36"/>
        <v>4608644.17</v>
      </c>
      <c r="P146" s="66">
        <f t="shared" si="36"/>
        <v>4607696.1100000003</v>
      </c>
      <c r="Q146" s="66">
        <f t="shared" si="36"/>
        <v>4607750.3500000006</v>
      </c>
      <c r="R146" s="66">
        <f t="shared" si="36"/>
        <v>4607437.6100000003</v>
      </c>
      <c r="S146" s="66">
        <f t="shared" si="36"/>
        <v>4610325.830000001</v>
      </c>
      <c r="T146" s="66">
        <f t="shared" si="36"/>
        <v>4600164.0361538464</v>
      </c>
      <c r="U146" s="146"/>
      <c r="V146" s="8" t="s">
        <v>277</v>
      </c>
      <c r="W146" s="66">
        <f>+W65+W137</f>
        <v>3266634.7100000004</v>
      </c>
      <c r="X146" s="66">
        <f>+X65+X137</f>
        <v>0</v>
      </c>
      <c r="Y146" s="66"/>
      <c r="Z146" s="328">
        <f t="shared" ref="Z146:AL146" si="37">+Z65+Z137</f>
        <v>3266634.7100000004</v>
      </c>
      <c r="AA146" s="66">
        <f t="shared" si="37"/>
        <v>3280754.0699999994</v>
      </c>
      <c r="AB146" s="66">
        <f t="shared" si="37"/>
        <v>3277484.8800000004</v>
      </c>
      <c r="AC146" s="66">
        <f t="shared" si="37"/>
        <v>3290178.1199999996</v>
      </c>
      <c r="AD146" s="66">
        <f t="shared" si="37"/>
        <v>3304066.1700000004</v>
      </c>
      <c r="AE146" s="66">
        <f t="shared" si="37"/>
        <v>3317670.6399999997</v>
      </c>
      <c r="AF146" s="66">
        <f t="shared" si="37"/>
        <v>3331515.4600000009</v>
      </c>
      <c r="AG146" s="66">
        <f t="shared" si="37"/>
        <v>3336370.7199999993</v>
      </c>
      <c r="AH146" s="66">
        <f t="shared" si="37"/>
        <v>3350082.7899999996</v>
      </c>
      <c r="AI146" s="66">
        <f t="shared" si="37"/>
        <v>3362105.86</v>
      </c>
      <c r="AJ146" s="66">
        <f t="shared" si="37"/>
        <v>3376249.5399999996</v>
      </c>
      <c r="AK146" s="66">
        <f t="shared" si="37"/>
        <v>3389959.3299999991</v>
      </c>
      <c r="AL146" s="66">
        <f t="shared" si="37"/>
        <v>3403890.4000000004</v>
      </c>
      <c r="AM146" s="10">
        <f>AVERAGE(Z146:AL146)</f>
        <v>3329766.3607692304</v>
      </c>
      <c r="AN146" s="11"/>
    </row>
    <row r="147" spans="1:40" s="7" customFormat="1" ht="10.5" x14ac:dyDescent="0.25">
      <c r="B147" s="153"/>
      <c r="C147" s="64" t="s">
        <v>515</v>
      </c>
      <c r="D147" s="66"/>
      <c r="E147" s="66"/>
      <c r="F147" s="66"/>
      <c r="G147" s="66">
        <f>SUM('[11]Trial Blc'!C4:C46)</f>
        <v>4519207.8699999982</v>
      </c>
      <c r="H147" s="66">
        <f>SUM('[11]Trial Blc'!D4:D46)</f>
        <v>4519081.08</v>
      </c>
      <c r="I147" s="66">
        <f>SUM('[11]Trial Blc'!E4:E46)</f>
        <v>4544721.9899999984</v>
      </c>
      <c r="J147" s="66">
        <f>SUM('[11]Trial Blc'!F4:F46)</f>
        <v>4560693.3</v>
      </c>
      <c r="K147" s="66">
        <f>SUM('[11]Trial Blc'!G4:G46)</f>
        <v>4560346.5100000007</v>
      </c>
      <c r="L147" s="66">
        <f>SUM('[11]Trial Blc'!H4:H46)</f>
        <v>4559913.3100000005</v>
      </c>
      <c r="M147" s="66">
        <f>SUM('[11]Trial Blc'!I4:I46)</f>
        <v>4561231.59</v>
      </c>
      <c r="N147" s="66">
        <f>SUM('[11]Trial Blc'!J4:J46)</f>
        <v>4561121.8000000007</v>
      </c>
      <c r="O147" s="66">
        <f>SUM('[11]Trial Blc'!K4:K46)</f>
        <v>4561209.8599999985</v>
      </c>
      <c r="P147" s="66">
        <f>SUM('[11]Trial Blc'!L4:L46)</f>
        <v>4560291.1099999985</v>
      </c>
      <c r="Q147" s="66">
        <f>SUM('[11]Trial Blc'!M4:M46)</f>
        <v>4560154.8299999991</v>
      </c>
      <c r="R147" s="66">
        <f>SUM('[11]Trial Blc'!N4:N46)</f>
        <v>4559702.5500000007</v>
      </c>
      <c r="S147" s="66">
        <f>SUM('[11]Trial Blc'!O4:O46)</f>
        <v>4562414.2499999991</v>
      </c>
      <c r="T147" s="10">
        <f>AVERAGE(G147:S147)</f>
        <v>4553083.8499999996</v>
      </c>
      <c r="U147" s="146"/>
      <c r="V147" s="64" t="s">
        <v>515</v>
      </c>
      <c r="W147" s="66"/>
      <c r="X147" s="66"/>
      <c r="Y147" s="66"/>
      <c r="Z147" s="66">
        <f>SUM('[11]Trial Blc'!C63:C102)</f>
        <v>899388.94000000018</v>
      </c>
      <c r="AA147" s="66">
        <f>SUM('[11]Trial Blc'!D63:D102)</f>
        <v>899297.96999999986</v>
      </c>
      <c r="AB147" s="66">
        <f>SUM('[11]Trial Blc'!E63:E102)</f>
        <v>889331.4099999998</v>
      </c>
      <c r="AC147" s="66">
        <f>SUM('[11]Trial Blc'!F63:F102)</f>
        <v>871772.83999999973</v>
      </c>
      <c r="AD147" s="66">
        <f>SUM('[11]Trial Blc'!G63:G102)</f>
        <v>885087.71999999986</v>
      </c>
      <c r="AE147" s="66">
        <f>SUM('[11]Trial Blc'!H63:H102)</f>
        <v>905572.68999999971</v>
      </c>
      <c r="AF147" s="66">
        <f>SUM('[11]Trial Blc'!I63:I102)</f>
        <v>915406.95999999973</v>
      </c>
      <c r="AG147" s="66">
        <f>SUM('[11]Trial Blc'!J63:J102)</f>
        <v>917228.25999999954</v>
      </c>
      <c r="AH147" s="66">
        <f>SUM('[11]Trial Blc'!K63:K102)</f>
        <v>934346.14999999979</v>
      </c>
      <c r="AI147" s="66">
        <f>SUM('[11]Trial Blc'!L63:L102)</f>
        <v>936234.48999999976</v>
      </c>
      <c r="AJ147" s="66">
        <f>SUM('[11]Trial Blc'!M63:M102)</f>
        <v>954170.99999999988</v>
      </c>
      <c r="AK147" s="66">
        <f>SUM('[11]Trial Blc'!N63:N102)</f>
        <v>965117.62999999977</v>
      </c>
      <c r="AL147" s="66">
        <f>SUM('[11]Trial Blc'!O63:O102)</f>
        <v>973670.1599999998</v>
      </c>
      <c r="AM147" s="10">
        <f>AVERAGE(Z147:AL147)</f>
        <v>918971.24769230746</v>
      </c>
      <c r="AN147" s="11"/>
    </row>
    <row r="148" spans="1:40" s="7" customFormat="1" ht="10.5" x14ac:dyDescent="0.25">
      <c r="B148" s="153"/>
      <c r="C148" s="64" t="s">
        <v>627</v>
      </c>
      <c r="D148" s="66"/>
      <c r="E148" s="66"/>
      <c r="F148" s="66"/>
      <c r="G148" s="66">
        <f>+'[11]A 6 (a)'!C61</f>
        <v>4565547.1599999992</v>
      </c>
      <c r="H148" s="66">
        <f>+'[11]A 6 (a)'!D61</f>
        <v>4565599.2200000007</v>
      </c>
      <c r="I148" s="66">
        <f>+'[11]A 6 (a)'!E61</f>
        <v>4591180.0699999994</v>
      </c>
      <c r="J148" s="66">
        <f>+'[11]A 6 (a)'!F61</f>
        <v>4607208.7699999996</v>
      </c>
      <c r="K148" s="66">
        <f>+'[11]A 6 (a)'!G61</f>
        <v>4607114.12</v>
      </c>
      <c r="L148" s="66">
        <f>+'[11]A 6 (a)'!H61</f>
        <v>4606850.8400000008</v>
      </c>
      <c r="M148" s="66">
        <f>+'[11]A 6 (a)'!I61</f>
        <v>4608361.3600000003</v>
      </c>
      <c r="N148" s="66">
        <f>+'[11]A 6 (a)'!J61</f>
        <v>4608416.8599999994</v>
      </c>
      <c r="O148" s="66">
        <f>+'[11]A 6 (a)'!K61</f>
        <v>4608644.169999999</v>
      </c>
      <c r="P148" s="66">
        <f>+'[11]A 6 (a)'!L61</f>
        <v>4607696.1099999994</v>
      </c>
      <c r="Q148" s="66">
        <f>+'[11]A 6 (a)'!M61</f>
        <v>4607750.3500000006</v>
      </c>
      <c r="R148" s="66">
        <f>+'[11]A 6 (a)'!N61</f>
        <v>4607437.6100000003</v>
      </c>
      <c r="S148" s="66">
        <f>+'[11]A 6 (a)'!O61</f>
        <v>4610325.8299999991</v>
      </c>
      <c r="T148" s="10">
        <f>AVERAGE(G148:S148)</f>
        <v>4600164.0361538464</v>
      </c>
      <c r="U148" s="146"/>
      <c r="V148" s="8" t="s">
        <v>628</v>
      </c>
      <c r="W148" s="66"/>
      <c r="X148" s="66"/>
      <c r="Y148" s="66"/>
      <c r="Z148" s="66">
        <f>-'[11]A 10 (a)'!C60</f>
        <v>-3266634.709999999</v>
      </c>
      <c r="AA148" s="66">
        <f>-'[11]A 10 (a)'!D60</f>
        <v>-3280754.0699999994</v>
      </c>
      <c r="AB148" s="66">
        <f>-'[11]A 10 (a)'!E60</f>
        <v>-3277484.8800000008</v>
      </c>
      <c r="AC148" s="66">
        <f>-'[11]A 10 (a)'!F60</f>
        <v>-3290178.1200000006</v>
      </c>
      <c r="AD148" s="66">
        <f>-'[11]A 10 (a)'!G60</f>
        <v>-3304066.1700000004</v>
      </c>
      <c r="AE148" s="66">
        <f>-'[11]A 10 (a)'!H60</f>
        <v>-3317670.6399999987</v>
      </c>
      <c r="AF148" s="66">
        <f>-'[11]A 10 (a)'!I60</f>
        <v>-3331515.4600000004</v>
      </c>
      <c r="AG148" s="66">
        <f>-'[11]A 10 (a)'!J60</f>
        <v>-3336370.7199999997</v>
      </c>
      <c r="AH148" s="66">
        <f>-'[11]A 10 (a)'!K60</f>
        <v>-3350082.79</v>
      </c>
      <c r="AI148" s="66">
        <f>-'[11]A 10 (a)'!L60</f>
        <v>-3362105.8600000003</v>
      </c>
      <c r="AJ148" s="66">
        <f>-'[11]A 10 (a)'!M60</f>
        <v>-3376249.5399999996</v>
      </c>
      <c r="AK148" s="66">
        <f>-'[11]A 10 (a)'!N60</f>
        <v>-3389959.3299999991</v>
      </c>
      <c r="AL148" s="66">
        <f>-'[11]A 10 (a)'!O60</f>
        <v>-3403890.4000000004</v>
      </c>
      <c r="AM148" s="10">
        <f>AVERAGE(Z148:AL148)</f>
        <v>-3329766.3607692304</v>
      </c>
      <c r="AN148" s="11"/>
    </row>
    <row r="149" spans="1:40" s="7" customFormat="1" ht="10.5" x14ac:dyDescent="0.25">
      <c r="B149" s="153"/>
      <c r="C149" s="64" t="s">
        <v>554</v>
      </c>
      <c r="D149" s="66"/>
      <c r="E149" s="66"/>
      <c r="F149" s="66"/>
      <c r="G149" s="66">
        <f>+G147-G148</f>
        <v>-46339.290000000969</v>
      </c>
      <c r="H149" s="66">
        <f t="shared" ref="H149:S149" si="38">+H147-H148</f>
        <v>-46518.140000000596</v>
      </c>
      <c r="I149" s="66">
        <f t="shared" si="38"/>
        <v>-46458.080000001006</v>
      </c>
      <c r="J149" s="66">
        <f t="shared" si="38"/>
        <v>-46515.469999999739</v>
      </c>
      <c r="K149" s="66">
        <f t="shared" si="38"/>
        <v>-46767.609999999404</v>
      </c>
      <c r="L149" s="66">
        <f t="shared" si="38"/>
        <v>-46937.530000000261</v>
      </c>
      <c r="M149" s="66">
        <f t="shared" si="38"/>
        <v>-47129.770000000484</v>
      </c>
      <c r="N149" s="66">
        <f t="shared" si="38"/>
        <v>-47295.059999998659</v>
      </c>
      <c r="O149" s="66">
        <f t="shared" si="38"/>
        <v>-47434.310000000522</v>
      </c>
      <c r="P149" s="66">
        <f t="shared" si="38"/>
        <v>-47405.000000000931</v>
      </c>
      <c r="Q149" s="66">
        <f t="shared" si="38"/>
        <v>-47595.520000001416</v>
      </c>
      <c r="R149" s="66">
        <f t="shared" si="38"/>
        <v>-47735.05999999959</v>
      </c>
      <c r="S149" s="66">
        <f t="shared" si="38"/>
        <v>-47911.580000000075</v>
      </c>
      <c r="T149" s="10"/>
      <c r="U149" s="146"/>
      <c r="W149" s="66"/>
      <c r="X149" s="66"/>
      <c r="Y149" s="66"/>
      <c r="Z149" s="66">
        <f>+Z148-Z139</f>
        <v>-6207957.959999999</v>
      </c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11"/>
    </row>
    <row r="150" spans="1:40" s="7" customFormat="1" ht="15" customHeight="1" x14ac:dyDescent="0.25">
      <c r="B150" s="153"/>
      <c r="C150" s="64" t="s">
        <v>278</v>
      </c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49"/>
      <c r="W150" s="10"/>
      <c r="X150" s="64"/>
      <c r="Y150" s="66"/>
      <c r="Z150" s="66">
        <f>+Z164+Z184+Z208</f>
        <v>0</v>
      </c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1"/>
      <c r="AN150" s="11"/>
    </row>
    <row r="151" spans="1:40" s="7" customFormat="1" ht="10.5" x14ac:dyDescent="0.25">
      <c r="A151" s="8" t="s">
        <v>279</v>
      </c>
      <c r="B151" s="155">
        <v>1655</v>
      </c>
      <c r="C151" s="12" t="s">
        <v>292</v>
      </c>
      <c r="D151" s="10">
        <f>IFERROR(VLOOKUP($B151,'[11]Trial Blc'!$B$4:O$379,D$2,FALSE),0)</f>
        <v>0</v>
      </c>
      <c r="E151" s="10"/>
      <c r="F151" s="10"/>
      <c r="G151" s="10">
        <f t="shared" ref="G151:G162" si="39">+D151+E151+F151</f>
        <v>0</v>
      </c>
      <c r="H151" s="10">
        <f>IFERROR(VLOOKUP($B151,'[11]Trial Blc'!$B$4:R$379,H$2,FALSE),0)</f>
        <v>0</v>
      </c>
      <c r="I151" s="10">
        <f>IFERROR(VLOOKUP($B151,'[11]Trial Blc'!$B$4:R$379,I$2,FALSE),0)</f>
        <v>0</v>
      </c>
      <c r="J151" s="10">
        <f>IFERROR(VLOOKUP($B151,'[11]Trial Blc'!$B$4:S$379,J$2,FALSE),0)</f>
        <v>0</v>
      </c>
      <c r="K151" s="10">
        <f>IFERROR(VLOOKUP($B151,'[11]Trial Blc'!$B$4:T$379,K$2,FALSE),0)</f>
        <v>0</v>
      </c>
      <c r="L151" s="10">
        <f>IFERROR(VLOOKUP($B151,'[11]Trial Blc'!$B$4:U$379,L$2,FALSE),0)</f>
        <v>0</v>
      </c>
      <c r="M151" s="10">
        <f>IFERROR(VLOOKUP($B151,'[11]Trial Blc'!$B$4:V$379,M$2,FALSE),0)</f>
        <v>0</v>
      </c>
      <c r="N151" s="10">
        <f>IFERROR(VLOOKUP($B151,'[11]Trial Blc'!$B$4:W$379,N$2,FALSE),0)</f>
        <v>0</v>
      </c>
      <c r="O151" s="10">
        <f>IFERROR(VLOOKUP($B151,'[11]Trial Blc'!$B$4:X$379,O$2,FALSE),0)</f>
        <v>0</v>
      </c>
      <c r="P151" s="10">
        <f>IFERROR(VLOOKUP($B151,'[11]Trial Blc'!$B$4:Y$379,P$2,FALSE),0)</f>
        <v>0</v>
      </c>
      <c r="Q151" s="10">
        <f>IFERROR(VLOOKUP($B151,'[11]Trial Blc'!$B$4:Z$379,Q$2,FALSE),0)</f>
        <v>0</v>
      </c>
      <c r="R151" s="10">
        <f>IFERROR(VLOOKUP($B151,'[11]Trial Blc'!$B$4:AA$379,R$2,FALSE),0)</f>
        <v>0</v>
      </c>
      <c r="S151" s="10">
        <f>IFERROR(VLOOKUP($B151,'[11]Trial Blc'!$B$4:AB$379,S$2,FALSE),0)</f>
        <v>0</v>
      </c>
      <c r="T151" s="10">
        <f t="shared" ref="T151:T162" si="40">AVERAGE(G151:S151)</f>
        <v>0</v>
      </c>
      <c r="U151" s="149"/>
      <c r="W151" s="68"/>
      <c r="X151" s="9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11"/>
      <c r="AN151" s="11"/>
    </row>
    <row r="152" spans="1:40" s="7" customFormat="1" ht="10.5" x14ac:dyDescent="0.25">
      <c r="A152" s="8" t="s">
        <v>280</v>
      </c>
      <c r="B152" s="145">
        <v>1660</v>
      </c>
      <c r="C152" s="69" t="s">
        <v>281</v>
      </c>
      <c r="D152" s="10">
        <f>IFERROR(VLOOKUP($B152,'[11]Trial Blc'!$B$4:O$379,D$2,FALSE),0)</f>
        <v>0</v>
      </c>
      <c r="E152" s="10"/>
      <c r="F152" s="10"/>
      <c r="G152" s="10">
        <f t="shared" si="39"/>
        <v>0</v>
      </c>
      <c r="H152" s="10">
        <f>IFERROR(VLOOKUP($B152,'[11]Trial Blc'!$B$4:R$379,H$2,FALSE),0)</f>
        <v>0</v>
      </c>
      <c r="I152" s="10">
        <f>IFERROR(VLOOKUP($B152,'[11]Trial Blc'!$B$4:R$379,I$2,FALSE),0)</f>
        <v>0</v>
      </c>
      <c r="J152" s="10">
        <f>IFERROR(VLOOKUP($B152,'[11]Trial Blc'!$B$4:S$379,J$2,FALSE),0)</f>
        <v>0</v>
      </c>
      <c r="K152" s="10">
        <f>IFERROR(VLOOKUP($B152,'[11]Trial Blc'!$B$4:T$379,K$2,FALSE),0)</f>
        <v>0</v>
      </c>
      <c r="L152" s="10">
        <f>IFERROR(VLOOKUP($B152,'[11]Trial Blc'!$B$4:U$379,L$2,FALSE),0)</f>
        <v>0</v>
      </c>
      <c r="M152" s="10">
        <f>IFERROR(VLOOKUP($B152,'[11]Trial Blc'!$B$4:V$379,M$2,FALSE),0)</f>
        <v>0</v>
      </c>
      <c r="N152" s="10">
        <f>IFERROR(VLOOKUP($B152,'[11]Trial Blc'!$B$4:W$379,N$2,FALSE),0)</f>
        <v>0</v>
      </c>
      <c r="O152" s="10">
        <f>IFERROR(VLOOKUP($B152,'[11]Trial Blc'!$B$4:X$379,O$2,FALSE),0)</f>
        <v>0</v>
      </c>
      <c r="P152" s="10">
        <f>IFERROR(VLOOKUP($B152,'[11]Trial Blc'!$B$4:Y$379,P$2,FALSE),0)</f>
        <v>0</v>
      </c>
      <c r="Q152" s="10">
        <f>IFERROR(VLOOKUP($B152,'[11]Trial Blc'!$B$4:Z$379,Q$2,FALSE),0)</f>
        <v>0</v>
      </c>
      <c r="R152" s="10">
        <f>IFERROR(VLOOKUP($B152,'[11]Trial Blc'!$B$4:AA$379,R$2,FALSE),0)</f>
        <v>0</v>
      </c>
      <c r="S152" s="10">
        <f>IFERROR(VLOOKUP($B152,'[11]Trial Blc'!$B$4:AB$379,S$2,FALSE),0)</f>
        <v>0</v>
      </c>
      <c r="T152" s="10">
        <f t="shared" si="40"/>
        <v>0</v>
      </c>
      <c r="U152" s="149"/>
      <c r="W152" s="10"/>
      <c r="X152" s="69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1"/>
      <c r="AN152" s="11"/>
    </row>
    <row r="153" spans="1:40" s="7" customFormat="1" x14ac:dyDescent="0.2">
      <c r="B153" s="145">
        <v>1661</v>
      </c>
      <c r="C153" s="69" t="s">
        <v>282</v>
      </c>
      <c r="D153" s="10">
        <f>IFERROR(VLOOKUP($B153,'[11]Trial Blc'!$B$4:O$379,D$2,FALSE),0)</f>
        <v>0</v>
      </c>
      <c r="E153" s="10"/>
      <c r="F153" s="10"/>
      <c r="G153" s="10">
        <f t="shared" si="39"/>
        <v>0</v>
      </c>
      <c r="H153" s="10">
        <f>IFERROR(VLOOKUP($B153,'[11]Trial Blc'!$B$4:R$379,H$2,FALSE),0)</f>
        <v>0</v>
      </c>
      <c r="I153" s="10">
        <f>IFERROR(VLOOKUP($B153,'[11]Trial Blc'!$B$4:R$379,I$2,FALSE),0)</f>
        <v>0</v>
      </c>
      <c r="J153" s="10">
        <f>IFERROR(VLOOKUP($B153,'[11]Trial Blc'!$B$4:S$379,J$2,FALSE),0)</f>
        <v>0</v>
      </c>
      <c r="K153" s="10">
        <f>IFERROR(VLOOKUP($B153,'[11]Trial Blc'!$B$4:T$379,K$2,FALSE),0)</f>
        <v>0</v>
      </c>
      <c r="L153" s="10">
        <f>IFERROR(VLOOKUP($B153,'[11]Trial Blc'!$B$4:U$379,L$2,FALSE),0)</f>
        <v>0</v>
      </c>
      <c r="M153" s="10">
        <f>IFERROR(VLOOKUP($B153,'[11]Trial Blc'!$B$4:V$379,M$2,FALSE),0)</f>
        <v>0</v>
      </c>
      <c r="N153" s="10">
        <f>IFERROR(VLOOKUP($B153,'[11]Trial Blc'!$B$4:W$379,N$2,FALSE),0)</f>
        <v>0</v>
      </c>
      <c r="O153" s="10">
        <f>IFERROR(VLOOKUP($B153,'[11]Trial Blc'!$B$4:X$379,O$2,FALSE),0)</f>
        <v>0</v>
      </c>
      <c r="P153" s="10">
        <f>IFERROR(VLOOKUP($B153,'[11]Trial Blc'!$B$4:Y$379,P$2,FALSE),0)</f>
        <v>0</v>
      </c>
      <c r="Q153" s="10">
        <f>IFERROR(VLOOKUP($B153,'[11]Trial Blc'!$B$4:Z$379,Q$2,FALSE),0)</f>
        <v>0</v>
      </c>
      <c r="R153" s="10">
        <f>IFERROR(VLOOKUP($B153,'[11]Trial Blc'!$B$4:AA$379,R$2,FALSE),0)</f>
        <v>0</v>
      </c>
      <c r="S153" s="10">
        <f>IFERROR(VLOOKUP($B153,'[11]Trial Blc'!$B$4:AB$379,S$2,FALSE),0)</f>
        <v>0</v>
      </c>
      <c r="T153" s="10">
        <f t="shared" si="40"/>
        <v>0</v>
      </c>
      <c r="U153" s="149"/>
      <c r="W153" s="10"/>
      <c r="X153" s="69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1"/>
      <c r="AN153" s="11"/>
    </row>
    <row r="154" spans="1:40" s="7" customFormat="1" x14ac:dyDescent="0.2">
      <c r="B154" s="145">
        <v>1665</v>
      </c>
      <c r="C154" s="69" t="s">
        <v>283</v>
      </c>
      <c r="D154" s="10">
        <f>IFERROR(VLOOKUP($B154,'[11]Trial Blc'!$B$4:O$379,D$2,FALSE),0)</f>
        <v>0</v>
      </c>
      <c r="E154" s="10"/>
      <c r="F154" s="10"/>
      <c r="G154" s="10">
        <f t="shared" si="39"/>
        <v>0</v>
      </c>
      <c r="H154" s="10">
        <f>IFERROR(VLOOKUP($B154,'[11]Trial Blc'!$B$4:R$379,H$2,FALSE),0)</f>
        <v>0</v>
      </c>
      <c r="I154" s="10">
        <f>IFERROR(VLOOKUP($B154,'[11]Trial Blc'!$B$4:R$379,I$2,FALSE),0)</f>
        <v>0</v>
      </c>
      <c r="J154" s="10">
        <f>IFERROR(VLOOKUP($B154,'[11]Trial Blc'!$B$4:S$379,J$2,FALSE),0)</f>
        <v>0</v>
      </c>
      <c r="K154" s="10">
        <f>IFERROR(VLOOKUP($B154,'[11]Trial Blc'!$B$4:T$379,K$2,FALSE),0)</f>
        <v>0</v>
      </c>
      <c r="L154" s="10">
        <f>IFERROR(VLOOKUP($B154,'[11]Trial Blc'!$B$4:U$379,L$2,FALSE),0)</f>
        <v>0</v>
      </c>
      <c r="M154" s="10">
        <f>IFERROR(VLOOKUP($B154,'[11]Trial Blc'!$B$4:V$379,M$2,FALSE),0)</f>
        <v>0</v>
      </c>
      <c r="N154" s="10">
        <f>IFERROR(VLOOKUP($B154,'[11]Trial Blc'!$B$4:W$379,N$2,FALSE),0)</f>
        <v>0</v>
      </c>
      <c r="O154" s="10">
        <f>IFERROR(VLOOKUP($B154,'[11]Trial Blc'!$B$4:X$379,O$2,FALSE),0)</f>
        <v>0</v>
      </c>
      <c r="P154" s="10">
        <f>IFERROR(VLOOKUP($B154,'[11]Trial Blc'!$B$4:Y$379,P$2,FALSE),0)</f>
        <v>0</v>
      </c>
      <c r="Q154" s="10">
        <f>IFERROR(VLOOKUP($B154,'[11]Trial Blc'!$B$4:Z$379,Q$2,FALSE),0)</f>
        <v>0</v>
      </c>
      <c r="R154" s="10">
        <f>IFERROR(VLOOKUP($B154,'[11]Trial Blc'!$B$4:AA$379,R$2,FALSE),0)</f>
        <v>0</v>
      </c>
      <c r="S154" s="10">
        <f>IFERROR(VLOOKUP($B154,'[11]Trial Blc'!$B$4:AB$379,S$2,FALSE),0)</f>
        <v>0</v>
      </c>
      <c r="T154" s="10">
        <f t="shared" si="40"/>
        <v>0</v>
      </c>
      <c r="U154" s="149"/>
      <c r="W154" s="10"/>
      <c r="X154" s="69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1"/>
      <c r="AN154" s="11"/>
    </row>
    <row r="155" spans="1:40" s="7" customFormat="1" x14ac:dyDescent="0.2">
      <c r="B155" s="145">
        <v>1666</v>
      </c>
      <c r="C155" s="69" t="s">
        <v>284</v>
      </c>
      <c r="D155" s="10">
        <f>IFERROR(VLOOKUP($B155,'[11]Trial Blc'!$B$4:O$379,D$2,FALSE),0)</f>
        <v>0</v>
      </c>
      <c r="E155" s="10"/>
      <c r="F155" s="10"/>
      <c r="G155" s="10">
        <f t="shared" si="39"/>
        <v>0</v>
      </c>
      <c r="H155" s="10">
        <f>IFERROR(VLOOKUP($B155,'[11]Trial Blc'!$B$4:R$379,H$2,FALSE),0)</f>
        <v>0</v>
      </c>
      <c r="I155" s="10">
        <f>IFERROR(VLOOKUP($B155,'[11]Trial Blc'!$B$4:R$379,I$2,FALSE),0)</f>
        <v>0</v>
      </c>
      <c r="J155" s="10">
        <f>IFERROR(VLOOKUP($B155,'[11]Trial Blc'!$B$4:S$379,J$2,FALSE),0)</f>
        <v>0</v>
      </c>
      <c r="K155" s="10">
        <f>IFERROR(VLOOKUP($B155,'[11]Trial Blc'!$B$4:T$379,K$2,FALSE),0)</f>
        <v>0</v>
      </c>
      <c r="L155" s="10">
        <f>IFERROR(VLOOKUP($B155,'[11]Trial Blc'!$B$4:U$379,L$2,FALSE),0)</f>
        <v>0</v>
      </c>
      <c r="M155" s="10">
        <f>IFERROR(VLOOKUP($B155,'[11]Trial Blc'!$B$4:V$379,M$2,FALSE),0)</f>
        <v>0</v>
      </c>
      <c r="N155" s="10">
        <f>IFERROR(VLOOKUP($B155,'[11]Trial Blc'!$B$4:W$379,N$2,FALSE),0)</f>
        <v>0</v>
      </c>
      <c r="O155" s="10">
        <f>IFERROR(VLOOKUP($B155,'[11]Trial Blc'!$B$4:X$379,O$2,FALSE),0)</f>
        <v>0</v>
      </c>
      <c r="P155" s="10">
        <f>IFERROR(VLOOKUP($B155,'[11]Trial Blc'!$B$4:Y$379,P$2,FALSE),0)</f>
        <v>0</v>
      </c>
      <c r="Q155" s="10">
        <f>IFERROR(VLOOKUP($B155,'[11]Trial Blc'!$B$4:Z$379,Q$2,FALSE),0)</f>
        <v>0</v>
      </c>
      <c r="R155" s="10">
        <f>IFERROR(VLOOKUP($B155,'[11]Trial Blc'!$B$4:AA$379,R$2,FALSE),0)</f>
        <v>0</v>
      </c>
      <c r="S155" s="10">
        <f>IFERROR(VLOOKUP($B155,'[11]Trial Blc'!$B$4:AB$379,S$2,FALSE),0)</f>
        <v>0</v>
      </c>
      <c r="T155" s="10">
        <f t="shared" si="40"/>
        <v>0</v>
      </c>
      <c r="U155" s="149"/>
      <c r="W155" s="10"/>
      <c r="X155" s="69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1"/>
      <c r="AN155" s="11"/>
    </row>
    <row r="156" spans="1:40" s="7" customFormat="1" x14ac:dyDescent="0.2">
      <c r="B156" s="145">
        <v>1667</v>
      </c>
      <c r="C156" s="69" t="s">
        <v>285</v>
      </c>
      <c r="D156" s="10">
        <f>IFERROR(VLOOKUP($B156,'[11]Trial Blc'!$B$4:O$379,D$2,FALSE),0)</f>
        <v>0</v>
      </c>
      <c r="E156" s="10"/>
      <c r="F156" s="10"/>
      <c r="G156" s="10">
        <f t="shared" si="39"/>
        <v>0</v>
      </c>
      <c r="H156" s="10">
        <f>IFERROR(VLOOKUP($B156,'[11]Trial Blc'!$B$4:R$379,H$2,FALSE),0)</f>
        <v>0</v>
      </c>
      <c r="I156" s="10">
        <f>IFERROR(VLOOKUP($B156,'[11]Trial Blc'!$B$4:R$379,I$2,FALSE),0)</f>
        <v>0</v>
      </c>
      <c r="J156" s="10">
        <f>IFERROR(VLOOKUP($B156,'[11]Trial Blc'!$B$4:S$379,J$2,FALSE),0)</f>
        <v>0</v>
      </c>
      <c r="K156" s="10">
        <f>IFERROR(VLOOKUP($B156,'[11]Trial Blc'!$B$4:T$379,K$2,FALSE),0)</f>
        <v>0</v>
      </c>
      <c r="L156" s="10">
        <f>IFERROR(VLOOKUP($B156,'[11]Trial Blc'!$B$4:U$379,L$2,FALSE),0)</f>
        <v>0</v>
      </c>
      <c r="M156" s="10">
        <f>IFERROR(VLOOKUP($B156,'[11]Trial Blc'!$B$4:V$379,M$2,FALSE),0)</f>
        <v>0</v>
      </c>
      <c r="N156" s="10">
        <f>IFERROR(VLOOKUP($B156,'[11]Trial Blc'!$B$4:W$379,N$2,FALSE),0)</f>
        <v>0</v>
      </c>
      <c r="O156" s="10">
        <f>IFERROR(VLOOKUP($B156,'[11]Trial Blc'!$B$4:X$379,O$2,FALSE),0)</f>
        <v>0</v>
      </c>
      <c r="P156" s="10">
        <f>IFERROR(VLOOKUP($B156,'[11]Trial Blc'!$B$4:Y$379,P$2,FALSE),0)</f>
        <v>0</v>
      </c>
      <c r="Q156" s="10">
        <f>IFERROR(VLOOKUP($B156,'[11]Trial Blc'!$B$4:Z$379,Q$2,FALSE),0)</f>
        <v>0</v>
      </c>
      <c r="R156" s="10">
        <f>IFERROR(VLOOKUP($B156,'[11]Trial Blc'!$B$4:AA$379,R$2,FALSE),0)</f>
        <v>0</v>
      </c>
      <c r="S156" s="10">
        <f>IFERROR(VLOOKUP($B156,'[11]Trial Blc'!$B$4:AB$379,S$2,FALSE),0)</f>
        <v>0</v>
      </c>
      <c r="T156" s="10">
        <f t="shared" si="40"/>
        <v>0</v>
      </c>
      <c r="U156" s="149"/>
      <c r="W156" s="10"/>
      <c r="X156" s="69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1"/>
      <c r="AN156" s="11"/>
    </row>
    <row r="157" spans="1:40" s="7" customFormat="1" x14ac:dyDescent="0.2">
      <c r="B157" s="145">
        <v>1668</v>
      </c>
      <c r="C157" s="69" t="s">
        <v>286</v>
      </c>
      <c r="D157" s="10">
        <f>IFERROR(VLOOKUP($B157,'[11]Trial Blc'!$B$4:O$379,D$2,FALSE),0)</f>
        <v>0</v>
      </c>
      <c r="E157" s="10"/>
      <c r="F157" s="10"/>
      <c r="G157" s="10">
        <f t="shared" si="39"/>
        <v>0</v>
      </c>
      <c r="H157" s="10">
        <f>IFERROR(VLOOKUP($B157,'[11]Trial Blc'!$B$4:R$379,H$2,FALSE),0)</f>
        <v>0</v>
      </c>
      <c r="I157" s="10">
        <f>IFERROR(VLOOKUP($B157,'[11]Trial Blc'!$B$4:R$379,I$2,FALSE),0)</f>
        <v>0</v>
      </c>
      <c r="J157" s="10">
        <f>IFERROR(VLOOKUP($B157,'[11]Trial Blc'!$B$4:S$379,J$2,FALSE),0)</f>
        <v>0</v>
      </c>
      <c r="K157" s="10">
        <f>IFERROR(VLOOKUP($B157,'[11]Trial Blc'!$B$4:T$379,K$2,FALSE),0)</f>
        <v>0</v>
      </c>
      <c r="L157" s="10">
        <f>IFERROR(VLOOKUP($B157,'[11]Trial Blc'!$B$4:U$379,L$2,FALSE),0)</f>
        <v>0</v>
      </c>
      <c r="M157" s="10">
        <f>IFERROR(VLOOKUP($B157,'[11]Trial Blc'!$B$4:V$379,M$2,FALSE),0)</f>
        <v>0</v>
      </c>
      <c r="N157" s="10">
        <f>IFERROR(VLOOKUP($B157,'[11]Trial Blc'!$B$4:W$379,N$2,FALSE),0)</f>
        <v>0</v>
      </c>
      <c r="O157" s="10">
        <f>IFERROR(VLOOKUP($B157,'[11]Trial Blc'!$B$4:X$379,O$2,FALSE),0)</f>
        <v>0</v>
      </c>
      <c r="P157" s="10">
        <f>IFERROR(VLOOKUP($B157,'[11]Trial Blc'!$B$4:Y$379,P$2,FALSE),0)</f>
        <v>0</v>
      </c>
      <c r="Q157" s="10">
        <f>IFERROR(VLOOKUP($B157,'[11]Trial Blc'!$B$4:Z$379,Q$2,FALSE),0)</f>
        <v>0</v>
      </c>
      <c r="R157" s="10">
        <f>IFERROR(VLOOKUP($B157,'[11]Trial Blc'!$B$4:AA$379,R$2,FALSE),0)</f>
        <v>0</v>
      </c>
      <c r="S157" s="10">
        <f>IFERROR(VLOOKUP($B157,'[11]Trial Blc'!$B$4:AB$379,S$2,FALSE),0)</f>
        <v>0</v>
      </c>
      <c r="T157" s="10">
        <f t="shared" si="40"/>
        <v>0</v>
      </c>
      <c r="U157" s="149"/>
      <c r="W157" s="10"/>
      <c r="X157" s="69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1"/>
      <c r="AN157" s="11"/>
    </row>
    <row r="158" spans="1:40" s="7" customFormat="1" x14ac:dyDescent="0.2">
      <c r="B158" s="145">
        <v>1669</v>
      </c>
      <c r="C158" s="69" t="s">
        <v>287</v>
      </c>
      <c r="D158" s="10">
        <f>IFERROR(VLOOKUP($B158,'[11]Trial Blc'!$B$4:O$379,D$2,FALSE),0)</f>
        <v>0</v>
      </c>
      <c r="E158" s="10"/>
      <c r="F158" s="10"/>
      <c r="G158" s="10">
        <f t="shared" si="39"/>
        <v>0</v>
      </c>
      <c r="H158" s="10">
        <f>IFERROR(VLOOKUP($B158,'[11]Trial Blc'!$B$4:R$379,H$2,FALSE),0)</f>
        <v>0</v>
      </c>
      <c r="I158" s="10">
        <f>IFERROR(VLOOKUP($B158,'[11]Trial Blc'!$B$4:R$379,I$2,FALSE),0)</f>
        <v>0</v>
      </c>
      <c r="J158" s="10">
        <f>IFERROR(VLOOKUP($B158,'[11]Trial Blc'!$B$4:S$379,J$2,FALSE),0)</f>
        <v>0</v>
      </c>
      <c r="K158" s="10">
        <f>IFERROR(VLOOKUP($B158,'[11]Trial Blc'!$B$4:T$379,K$2,FALSE),0)</f>
        <v>0</v>
      </c>
      <c r="L158" s="10">
        <f>IFERROR(VLOOKUP($B158,'[11]Trial Blc'!$B$4:U$379,L$2,FALSE),0)</f>
        <v>0</v>
      </c>
      <c r="M158" s="10">
        <f>IFERROR(VLOOKUP($B158,'[11]Trial Blc'!$B$4:V$379,M$2,FALSE),0)</f>
        <v>0</v>
      </c>
      <c r="N158" s="10">
        <f>IFERROR(VLOOKUP($B158,'[11]Trial Blc'!$B$4:W$379,N$2,FALSE),0)</f>
        <v>0</v>
      </c>
      <c r="O158" s="10">
        <f>IFERROR(VLOOKUP($B158,'[11]Trial Blc'!$B$4:X$379,O$2,FALSE),0)</f>
        <v>0</v>
      </c>
      <c r="P158" s="10">
        <f>IFERROR(VLOOKUP($B158,'[11]Trial Blc'!$B$4:Y$379,P$2,FALSE),0)</f>
        <v>0</v>
      </c>
      <c r="Q158" s="10">
        <f>IFERROR(VLOOKUP($B158,'[11]Trial Blc'!$B$4:Z$379,Q$2,FALSE),0)</f>
        <v>0</v>
      </c>
      <c r="R158" s="10">
        <f>IFERROR(VLOOKUP($B158,'[11]Trial Blc'!$B$4:AA$379,R$2,FALSE),0)</f>
        <v>0</v>
      </c>
      <c r="S158" s="10">
        <f>IFERROR(VLOOKUP($B158,'[11]Trial Blc'!$B$4:AB$379,S$2,FALSE),0)</f>
        <v>0</v>
      </c>
      <c r="T158" s="10">
        <f t="shared" si="40"/>
        <v>0</v>
      </c>
      <c r="U158" s="149"/>
      <c r="W158" s="10"/>
      <c r="X158" s="69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1"/>
      <c r="AN158" s="11"/>
    </row>
    <row r="159" spans="1:40" s="7" customFormat="1" x14ac:dyDescent="0.2">
      <c r="B159" s="145">
        <v>1670</v>
      </c>
      <c r="C159" s="69" t="s">
        <v>288</v>
      </c>
      <c r="D159" s="10">
        <f>IFERROR(VLOOKUP($B159,'[11]Trial Blc'!$B$4:O$379,D$2,FALSE),0)</f>
        <v>0</v>
      </c>
      <c r="E159" s="10"/>
      <c r="F159" s="10"/>
      <c r="G159" s="10">
        <f t="shared" si="39"/>
        <v>0</v>
      </c>
      <c r="H159" s="10">
        <f>IFERROR(VLOOKUP($B159,'[11]Trial Blc'!$B$4:R$379,H$2,FALSE),0)</f>
        <v>0</v>
      </c>
      <c r="I159" s="10">
        <f>IFERROR(VLOOKUP($B159,'[11]Trial Blc'!$B$4:R$379,I$2,FALSE),0)</f>
        <v>0</v>
      </c>
      <c r="J159" s="10">
        <f>IFERROR(VLOOKUP($B159,'[11]Trial Blc'!$B$4:S$379,J$2,FALSE),0)</f>
        <v>0</v>
      </c>
      <c r="K159" s="10">
        <f>IFERROR(VLOOKUP($B159,'[11]Trial Blc'!$B$4:T$379,K$2,FALSE),0)</f>
        <v>0</v>
      </c>
      <c r="L159" s="10">
        <f>IFERROR(VLOOKUP($B159,'[11]Trial Blc'!$B$4:U$379,L$2,FALSE),0)</f>
        <v>0</v>
      </c>
      <c r="M159" s="10">
        <f>IFERROR(VLOOKUP($B159,'[11]Trial Blc'!$B$4:V$379,M$2,FALSE),0)</f>
        <v>0</v>
      </c>
      <c r="N159" s="10">
        <f>IFERROR(VLOOKUP($B159,'[11]Trial Blc'!$B$4:W$379,N$2,FALSE),0)</f>
        <v>0</v>
      </c>
      <c r="O159" s="10">
        <f>IFERROR(VLOOKUP($B159,'[11]Trial Blc'!$B$4:X$379,O$2,FALSE),0)</f>
        <v>0</v>
      </c>
      <c r="P159" s="10">
        <f>IFERROR(VLOOKUP($B159,'[11]Trial Blc'!$B$4:Y$379,P$2,FALSE),0)</f>
        <v>0</v>
      </c>
      <c r="Q159" s="10">
        <f>IFERROR(VLOOKUP($B159,'[11]Trial Blc'!$B$4:Z$379,Q$2,FALSE),0)</f>
        <v>0</v>
      </c>
      <c r="R159" s="10">
        <f>IFERROR(VLOOKUP($B159,'[11]Trial Blc'!$B$4:AA$379,R$2,FALSE),0)</f>
        <v>0</v>
      </c>
      <c r="S159" s="10">
        <f>IFERROR(VLOOKUP($B159,'[11]Trial Blc'!$B$4:AB$379,S$2,FALSE),0)</f>
        <v>0</v>
      </c>
      <c r="T159" s="10">
        <f t="shared" si="40"/>
        <v>0</v>
      </c>
      <c r="U159" s="149"/>
      <c r="W159" s="10"/>
      <c r="X159" s="69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1"/>
      <c r="AN159" s="11"/>
    </row>
    <row r="160" spans="1:40" s="7" customFormat="1" x14ac:dyDescent="0.2">
      <c r="B160" s="145">
        <v>1671</v>
      </c>
      <c r="C160" s="69" t="s">
        <v>289</v>
      </c>
      <c r="D160" s="10">
        <f>IFERROR(VLOOKUP($B160,'[11]Trial Blc'!$B$4:O$379,D$2,FALSE),0)</f>
        <v>0</v>
      </c>
      <c r="E160" s="10"/>
      <c r="F160" s="10"/>
      <c r="G160" s="10">
        <f t="shared" si="39"/>
        <v>0</v>
      </c>
      <c r="H160" s="10">
        <f>IFERROR(VLOOKUP($B160,'[11]Trial Blc'!$B$4:R$379,H$2,FALSE),0)</f>
        <v>0</v>
      </c>
      <c r="I160" s="10">
        <f>IFERROR(VLOOKUP($B160,'[11]Trial Blc'!$B$4:R$379,I$2,FALSE),0)</f>
        <v>0</v>
      </c>
      <c r="J160" s="10">
        <f>IFERROR(VLOOKUP($B160,'[11]Trial Blc'!$B$4:S$379,J$2,FALSE),0)</f>
        <v>0</v>
      </c>
      <c r="K160" s="10">
        <f>IFERROR(VLOOKUP($B160,'[11]Trial Blc'!$B$4:T$379,K$2,FALSE),0)</f>
        <v>0</v>
      </c>
      <c r="L160" s="10">
        <f>IFERROR(VLOOKUP($B160,'[11]Trial Blc'!$B$4:U$379,L$2,FALSE),0)</f>
        <v>0</v>
      </c>
      <c r="M160" s="10">
        <f>IFERROR(VLOOKUP($B160,'[11]Trial Blc'!$B$4:V$379,M$2,FALSE),0)</f>
        <v>0</v>
      </c>
      <c r="N160" s="10">
        <f>IFERROR(VLOOKUP($B160,'[11]Trial Blc'!$B$4:W$379,N$2,FALSE),0)</f>
        <v>0</v>
      </c>
      <c r="O160" s="10">
        <f>IFERROR(VLOOKUP($B160,'[11]Trial Blc'!$B$4:X$379,O$2,FALSE),0)</f>
        <v>0</v>
      </c>
      <c r="P160" s="10">
        <f>IFERROR(VLOOKUP($B160,'[11]Trial Blc'!$B$4:Y$379,P$2,FALSE),0)</f>
        <v>0</v>
      </c>
      <c r="Q160" s="10">
        <f>IFERROR(VLOOKUP($B160,'[11]Trial Blc'!$B$4:Z$379,Q$2,FALSE),0)</f>
        <v>0</v>
      </c>
      <c r="R160" s="10">
        <f>IFERROR(VLOOKUP($B160,'[11]Trial Blc'!$B$4:AA$379,R$2,FALSE),0)</f>
        <v>0</v>
      </c>
      <c r="S160" s="10">
        <f>IFERROR(VLOOKUP($B160,'[11]Trial Blc'!$B$4:AB$379,S$2,FALSE),0)</f>
        <v>0</v>
      </c>
      <c r="T160" s="10">
        <f t="shared" si="40"/>
        <v>0</v>
      </c>
      <c r="U160" s="149"/>
      <c r="W160" s="10"/>
      <c r="X160" s="69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1"/>
      <c r="AN160" s="11"/>
    </row>
    <row r="161" spans="2:40" s="7" customFormat="1" x14ac:dyDescent="0.2">
      <c r="B161" s="145">
        <v>1672</v>
      </c>
      <c r="C161" s="69" t="s">
        <v>290</v>
      </c>
      <c r="D161" s="10">
        <f>IFERROR(VLOOKUP($B161,'[11]Trial Blc'!$B$4:O$379,D$2,FALSE),0)</f>
        <v>0</v>
      </c>
      <c r="E161" s="10"/>
      <c r="F161" s="10"/>
      <c r="G161" s="10">
        <f t="shared" si="39"/>
        <v>0</v>
      </c>
      <c r="H161" s="10">
        <f>IFERROR(VLOOKUP($B161,'[11]Trial Blc'!$B$4:R$379,H$2,FALSE),0)</f>
        <v>0</v>
      </c>
      <c r="I161" s="10">
        <f>IFERROR(VLOOKUP($B161,'[11]Trial Blc'!$B$4:R$379,I$2,FALSE),0)</f>
        <v>0</v>
      </c>
      <c r="J161" s="10">
        <f>IFERROR(VLOOKUP($B161,'[11]Trial Blc'!$B$4:S$379,J$2,FALSE),0)</f>
        <v>0</v>
      </c>
      <c r="K161" s="10">
        <f>IFERROR(VLOOKUP($B161,'[11]Trial Blc'!$B$4:T$379,K$2,FALSE),0)</f>
        <v>0</v>
      </c>
      <c r="L161" s="10">
        <f>IFERROR(VLOOKUP($B161,'[11]Trial Blc'!$B$4:U$379,L$2,FALSE),0)</f>
        <v>0</v>
      </c>
      <c r="M161" s="10">
        <f>IFERROR(VLOOKUP($B161,'[11]Trial Blc'!$B$4:V$379,M$2,FALSE),0)</f>
        <v>0</v>
      </c>
      <c r="N161" s="10">
        <f>IFERROR(VLOOKUP($B161,'[11]Trial Blc'!$B$4:W$379,N$2,FALSE),0)</f>
        <v>0</v>
      </c>
      <c r="O161" s="10">
        <f>IFERROR(VLOOKUP($B161,'[11]Trial Blc'!$B$4:X$379,O$2,FALSE),0)</f>
        <v>0</v>
      </c>
      <c r="P161" s="10">
        <f>IFERROR(VLOOKUP($B161,'[11]Trial Blc'!$B$4:Y$379,P$2,FALSE),0)</f>
        <v>0</v>
      </c>
      <c r="Q161" s="10">
        <f>IFERROR(VLOOKUP($B161,'[11]Trial Blc'!$B$4:Z$379,Q$2,FALSE),0)</f>
        <v>0</v>
      </c>
      <c r="R161" s="10">
        <f>IFERROR(VLOOKUP($B161,'[11]Trial Blc'!$B$4:AA$379,R$2,FALSE),0)</f>
        <v>0</v>
      </c>
      <c r="S161" s="10">
        <f>IFERROR(VLOOKUP($B161,'[11]Trial Blc'!$B$4:AB$379,S$2,FALSE),0)</f>
        <v>0</v>
      </c>
      <c r="T161" s="10">
        <f t="shared" si="40"/>
        <v>0</v>
      </c>
      <c r="U161" s="149"/>
      <c r="W161" s="10"/>
      <c r="X161" s="69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1"/>
      <c r="AN161" s="11"/>
    </row>
    <row r="162" spans="2:40" s="7" customFormat="1" x14ac:dyDescent="0.2">
      <c r="B162" s="145">
        <v>1699</v>
      </c>
      <c r="C162" s="69" t="s">
        <v>291</v>
      </c>
      <c r="D162" s="10">
        <f>IFERROR(VLOOKUP($B162,'[11]Trial Blc'!$B$4:O$379,D$2,FALSE),0)</f>
        <v>0</v>
      </c>
      <c r="E162" s="10"/>
      <c r="F162" s="10"/>
      <c r="G162" s="10">
        <f t="shared" si="39"/>
        <v>0</v>
      </c>
      <c r="H162" s="10">
        <f>IFERROR(VLOOKUP($B162,'[11]Trial Blc'!$B$4:R$379,H$2,FALSE),0)</f>
        <v>0</v>
      </c>
      <c r="I162" s="10">
        <f>IFERROR(VLOOKUP($B162,'[11]Trial Blc'!$B$4:R$379,I$2,FALSE),0)</f>
        <v>0</v>
      </c>
      <c r="J162" s="10">
        <f>IFERROR(VLOOKUP($B162,'[11]Trial Blc'!$B$4:S$379,J$2,FALSE),0)</f>
        <v>0</v>
      </c>
      <c r="K162" s="10">
        <f>IFERROR(VLOOKUP($B162,'[11]Trial Blc'!$B$4:T$379,K$2,FALSE),0)</f>
        <v>0</v>
      </c>
      <c r="L162" s="10">
        <f>IFERROR(VLOOKUP($B162,'[11]Trial Blc'!$B$4:U$379,L$2,FALSE),0)</f>
        <v>0</v>
      </c>
      <c r="M162" s="10">
        <f>IFERROR(VLOOKUP($B162,'[11]Trial Blc'!$B$4:V$379,M$2,FALSE),0)</f>
        <v>0</v>
      </c>
      <c r="N162" s="10">
        <f>IFERROR(VLOOKUP($B162,'[11]Trial Blc'!$B$4:W$379,N$2,FALSE),0)</f>
        <v>0</v>
      </c>
      <c r="O162" s="10">
        <f>IFERROR(VLOOKUP($B162,'[11]Trial Blc'!$B$4:X$379,O$2,FALSE),0)</f>
        <v>0</v>
      </c>
      <c r="P162" s="10">
        <f>IFERROR(VLOOKUP($B162,'[11]Trial Blc'!$B$4:Y$379,P$2,FALSE),0)</f>
        <v>0</v>
      </c>
      <c r="Q162" s="10">
        <f>IFERROR(VLOOKUP($B162,'[11]Trial Blc'!$B$4:Z$379,Q$2,FALSE),0)</f>
        <v>0</v>
      </c>
      <c r="R162" s="10">
        <f>IFERROR(VLOOKUP($B162,'[11]Trial Blc'!$B$4:AA$379,R$2,FALSE),0)</f>
        <v>0</v>
      </c>
      <c r="S162" s="10">
        <f>IFERROR(VLOOKUP($B162,'[11]Trial Blc'!$B$4:AB$379,S$2,FALSE),0)</f>
        <v>0</v>
      </c>
      <c r="T162" s="10">
        <f t="shared" si="40"/>
        <v>0</v>
      </c>
      <c r="U162" s="149"/>
      <c r="W162" s="10"/>
      <c r="X162" s="69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1"/>
      <c r="AN162" s="11"/>
    </row>
    <row r="163" spans="2:40" s="7" customFormat="1" x14ac:dyDescent="0.2">
      <c r="B163" s="145"/>
      <c r="C163" s="69"/>
      <c r="D163" s="10"/>
      <c r="E163" s="10"/>
      <c r="F163" s="10"/>
      <c r="G163" s="10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149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1"/>
      <c r="AN163" s="11"/>
    </row>
    <row r="164" spans="2:40" s="11" customFormat="1" ht="10.5" customHeight="1" x14ac:dyDescent="0.2">
      <c r="D164" s="70">
        <f>SUM(D152:D163)</f>
        <v>0</v>
      </c>
      <c r="E164" s="70"/>
      <c r="F164" s="70">
        <f>SUM(F152:F163)</f>
        <v>0</v>
      </c>
      <c r="G164" s="70">
        <f>SUM(G151:G163)</f>
        <v>0</v>
      </c>
      <c r="H164" s="70">
        <f t="shared" ref="H164:S164" si="41">SUM(H151:H163)</f>
        <v>0</v>
      </c>
      <c r="I164" s="70">
        <f t="shared" si="41"/>
        <v>0</v>
      </c>
      <c r="J164" s="70">
        <f t="shared" si="41"/>
        <v>0</v>
      </c>
      <c r="K164" s="70">
        <f t="shared" si="41"/>
        <v>0</v>
      </c>
      <c r="L164" s="70">
        <f t="shared" si="41"/>
        <v>0</v>
      </c>
      <c r="M164" s="70">
        <f t="shared" si="41"/>
        <v>0</v>
      </c>
      <c r="N164" s="70">
        <f t="shared" si="41"/>
        <v>0</v>
      </c>
      <c r="O164" s="70">
        <f t="shared" si="41"/>
        <v>0</v>
      </c>
      <c r="P164" s="70">
        <f t="shared" si="41"/>
        <v>0</v>
      </c>
      <c r="Q164" s="70">
        <f t="shared" si="41"/>
        <v>0</v>
      </c>
      <c r="R164" s="70">
        <f t="shared" si="41"/>
        <v>0</v>
      </c>
      <c r="S164" s="70">
        <f t="shared" si="41"/>
        <v>0</v>
      </c>
      <c r="T164" s="70">
        <f t="shared" ref="T164:T182" si="42">AVERAGE(G164:S164)</f>
        <v>0</v>
      </c>
      <c r="U164" s="150"/>
      <c r="W164" s="10"/>
      <c r="X164" s="70">
        <f>SUM(X152:X163)</f>
        <v>0</v>
      </c>
      <c r="Y164" s="70"/>
      <c r="Z164" s="70">
        <f>SUM(Z152:Z163)</f>
        <v>0</v>
      </c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</row>
    <row r="165" spans="2:40" s="11" customFormat="1" ht="10.5" customHeight="1" x14ac:dyDescent="0.2">
      <c r="B165" s="155">
        <v>1740</v>
      </c>
      <c r="C165" s="12" t="s">
        <v>309</v>
      </c>
      <c r="D165" s="10">
        <f>IFERROR(VLOOKUP($B165,'[11]Trial Blc'!$B$4:O$379,D$2,FALSE),0)</f>
        <v>0</v>
      </c>
      <c r="E165" s="10"/>
      <c r="F165" s="10"/>
      <c r="G165" s="10">
        <f t="shared" ref="G165:G182" si="43">+D165+E165+F165</f>
        <v>0</v>
      </c>
      <c r="H165" s="10">
        <f>IFERROR(VLOOKUP($B165,'[11]Trial Blc'!$B$4:R$379,H$2,FALSE),0)</f>
        <v>0</v>
      </c>
      <c r="I165" s="10">
        <f>IFERROR(VLOOKUP($B165,'[11]Trial Blc'!$B$4:R$379,I$2,FALSE),0)</f>
        <v>0</v>
      </c>
      <c r="J165" s="10">
        <f>IFERROR(VLOOKUP($B165,'[11]Trial Blc'!$B$4:S$379,J$2,FALSE),0)</f>
        <v>0</v>
      </c>
      <c r="K165" s="10">
        <f>IFERROR(VLOOKUP($B165,'[11]Trial Blc'!$B$4:T$379,K$2,FALSE),0)</f>
        <v>0</v>
      </c>
      <c r="L165" s="10">
        <f>IFERROR(VLOOKUP($B165,'[11]Trial Blc'!$B$4:U$379,L$2,FALSE),0)</f>
        <v>0</v>
      </c>
      <c r="M165" s="10">
        <f>IFERROR(VLOOKUP($B165,'[11]Trial Blc'!$B$4:V$379,M$2,FALSE),0)</f>
        <v>0</v>
      </c>
      <c r="N165" s="10">
        <f>IFERROR(VLOOKUP($B165,'[11]Trial Blc'!$B$4:W$379,N$2,FALSE),0)</f>
        <v>0</v>
      </c>
      <c r="O165" s="10">
        <f>IFERROR(VLOOKUP($B165,'[11]Trial Blc'!$B$4:X$379,O$2,FALSE),0)</f>
        <v>0</v>
      </c>
      <c r="P165" s="10">
        <f>IFERROR(VLOOKUP($B165,'[11]Trial Blc'!$B$4:Y$379,P$2,FALSE),0)</f>
        <v>0</v>
      </c>
      <c r="Q165" s="10">
        <f>IFERROR(VLOOKUP($B165,'[11]Trial Blc'!$B$4:Z$379,Q$2,FALSE),0)</f>
        <v>0</v>
      </c>
      <c r="R165" s="10">
        <f>IFERROR(VLOOKUP($B165,'[11]Trial Blc'!$B$4:AA$379,R$2,FALSE),0)</f>
        <v>0</v>
      </c>
      <c r="S165" s="10">
        <f>IFERROR(VLOOKUP($B165,'[11]Trial Blc'!$B$4:AB$379,S$2,FALSE),0)</f>
        <v>0</v>
      </c>
      <c r="T165" s="10">
        <f t="shared" si="42"/>
        <v>0</v>
      </c>
      <c r="U165" s="150"/>
      <c r="W165" s="10"/>
      <c r="X165" s="12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</row>
    <row r="166" spans="2:40" s="11" customFormat="1" ht="10.5" customHeight="1" x14ac:dyDescent="0.2">
      <c r="B166" s="155">
        <v>1741</v>
      </c>
      <c r="C166" s="12" t="s">
        <v>293</v>
      </c>
      <c r="D166" s="10">
        <f>IFERROR(VLOOKUP($B166,'[11]Trial Blc'!$B$4:O$379,D$2,FALSE),0)</f>
        <v>0</v>
      </c>
      <c r="E166" s="10"/>
      <c r="F166" s="10"/>
      <c r="G166" s="10">
        <f t="shared" si="43"/>
        <v>0</v>
      </c>
      <c r="H166" s="10">
        <f>IFERROR(VLOOKUP($B166,'[11]Trial Blc'!$B$4:R$379,H$2,FALSE),0)</f>
        <v>0</v>
      </c>
      <c r="I166" s="10">
        <f>IFERROR(VLOOKUP($B166,'[11]Trial Blc'!$B$4:R$379,I$2,FALSE),0)</f>
        <v>0</v>
      </c>
      <c r="J166" s="10">
        <f>IFERROR(VLOOKUP($B166,'[11]Trial Blc'!$B$4:S$379,J$2,FALSE),0)</f>
        <v>0</v>
      </c>
      <c r="K166" s="10">
        <f>IFERROR(VLOOKUP($B166,'[11]Trial Blc'!$B$4:T$379,K$2,FALSE),0)</f>
        <v>0</v>
      </c>
      <c r="L166" s="10">
        <f>IFERROR(VLOOKUP($B166,'[11]Trial Blc'!$B$4:U$379,L$2,FALSE),0)</f>
        <v>0</v>
      </c>
      <c r="M166" s="10">
        <f>IFERROR(VLOOKUP($B166,'[11]Trial Blc'!$B$4:V$379,M$2,FALSE),0)</f>
        <v>0</v>
      </c>
      <c r="N166" s="10">
        <f>IFERROR(VLOOKUP($B166,'[11]Trial Blc'!$B$4:W$379,N$2,FALSE),0)</f>
        <v>0</v>
      </c>
      <c r="O166" s="10">
        <f>IFERROR(VLOOKUP($B166,'[11]Trial Blc'!$B$4:X$379,O$2,FALSE),0)</f>
        <v>0</v>
      </c>
      <c r="P166" s="10">
        <f>IFERROR(VLOOKUP($B166,'[11]Trial Blc'!$B$4:Y$379,P$2,FALSE),0)</f>
        <v>0</v>
      </c>
      <c r="Q166" s="10">
        <f>IFERROR(VLOOKUP($B166,'[11]Trial Blc'!$B$4:Z$379,Q$2,FALSE),0)</f>
        <v>0</v>
      </c>
      <c r="R166" s="10">
        <f>IFERROR(VLOOKUP($B166,'[11]Trial Blc'!$B$4:AA$379,R$2,FALSE),0)</f>
        <v>0</v>
      </c>
      <c r="S166" s="10">
        <f>IFERROR(VLOOKUP($B166,'[11]Trial Blc'!$B$4:AB$379,S$2,FALSE),0)</f>
        <v>0</v>
      </c>
      <c r="T166" s="10">
        <f t="shared" si="42"/>
        <v>0</v>
      </c>
      <c r="U166" s="150"/>
      <c r="W166" s="10"/>
      <c r="X166" s="12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</row>
    <row r="167" spans="2:40" s="11" customFormat="1" ht="10.5" customHeight="1" x14ac:dyDescent="0.2">
      <c r="B167" s="155">
        <v>1745</v>
      </c>
      <c r="C167" s="12" t="s">
        <v>294</v>
      </c>
      <c r="D167" s="10">
        <f>IFERROR(VLOOKUP($B167,'[11]Trial Blc'!$B$4:O$379,D$2,FALSE),0)</f>
        <v>23.81</v>
      </c>
      <c r="E167" s="10"/>
      <c r="F167" s="10"/>
      <c r="G167" s="10">
        <f t="shared" si="43"/>
        <v>23.81</v>
      </c>
      <c r="H167" s="10">
        <f>IFERROR(VLOOKUP($B167,'[11]Trial Blc'!$B$4:R$379,H$2,FALSE),0)</f>
        <v>23.79</v>
      </c>
      <c r="I167" s="10">
        <f>IFERROR(VLOOKUP($B167,'[11]Trial Blc'!$B$4:R$379,I$2,FALSE),0)</f>
        <v>23.75</v>
      </c>
      <c r="J167" s="10">
        <f>IFERROR(VLOOKUP($B167,'[11]Trial Blc'!$B$4:S$379,J$2,FALSE),0)</f>
        <v>39.47</v>
      </c>
      <c r="K167" s="10">
        <f>IFERROR(VLOOKUP($B167,'[11]Trial Blc'!$B$4:T$379,K$2,FALSE),0)</f>
        <v>39.43</v>
      </c>
      <c r="L167" s="10">
        <f>IFERROR(VLOOKUP($B167,'[11]Trial Blc'!$B$4:U$379,L$2,FALSE),0)</f>
        <v>10.49</v>
      </c>
      <c r="M167" s="10">
        <f>IFERROR(VLOOKUP($B167,'[11]Trial Blc'!$B$4:V$379,M$2,FALSE),0)</f>
        <v>10.48</v>
      </c>
      <c r="N167" s="10">
        <f>IFERROR(VLOOKUP($B167,'[11]Trial Blc'!$B$4:W$379,N$2,FALSE),0)</f>
        <v>10.48</v>
      </c>
      <c r="O167" s="10">
        <f>IFERROR(VLOOKUP($B167,'[11]Trial Blc'!$B$4:X$379,O$2,FALSE),0)</f>
        <v>10.46</v>
      </c>
      <c r="P167" s="10">
        <f>IFERROR(VLOOKUP($B167,'[11]Trial Blc'!$B$4:Y$379,P$2,FALSE),0)</f>
        <v>10.45</v>
      </c>
      <c r="Q167" s="10">
        <f>IFERROR(VLOOKUP($B167,'[11]Trial Blc'!$B$4:Z$379,Q$2,FALSE),0)</f>
        <v>10.45</v>
      </c>
      <c r="R167" s="10">
        <f>IFERROR(VLOOKUP($B167,'[11]Trial Blc'!$B$4:AA$379,R$2,FALSE),0)</f>
        <v>10.43</v>
      </c>
      <c r="S167" s="10">
        <f>IFERROR(VLOOKUP($B167,'[11]Trial Blc'!$B$4:AB$379,S$2,FALSE),0)</f>
        <v>10.43</v>
      </c>
      <c r="T167" s="10">
        <f t="shared" si="42"/>
        <v>17.993846153846153</v>
      </c>
      <c r="U167" s="150"/>
      <c r="W167" s="10"/>
      <c r="X167" s="12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</row>
    <row r="168" spans="2:40" s="11" customFormat="1" ht="10.5" customHeight="1" x14ac:dyDescent="0.2">
      <c r="B168" s="155">
        <v>1746</v>
      </c>
      <c r="C168" s="12" t="s">
        <v>295</v>
      </c>
      <c r="D168" s="10">
        <f>IFERROR(VLOOKUP($B168,'[11]Trial Blc'!$B$4:O$379,D$2,FALSE),0)</f>
        <v>0</v>
      </c>
      <c r="E168" s="10"/>
      <c r="F168" s="10"/>
      <c r="G168" s="10">
        <f t="shared" si="43"/>
        <v>0</v>
      </c>
      <c r="H168" s="10">
        <f>IFERROR(VLOOKUP($B168,'[11]Trial Blc'!$B$4:R$379,H$2,FALSE),0)</f>
        <v>0</v>
      </c>
      <c r="I168" s="10">
        <f>IFERROR(VLOOKUP($B168,'[11]Trial Blc'!$B$4:R$379,I$2,FALSE),0)</f>
        <v>0</v>
      </c>
      <c r="J168" s="10">
        <f>IFERROR(VLOOKUP($B168,'[11]Trial Blc'!$B$4:S$379,J$2,FALSE),0)</f>
        <v>0</v>
      </c>
      <c r="K168" s="10">
        <f>IFERROR(VLOOKUP($B168,'[11]Trial Blc'!$B$4:T$379,K$2,FALSE),0)</f>
        <v>0</v>
      </c>
      <c r="L168" s="10">
        <f>IFERROR(VLOOKUP($B168,'[11]Trial Blc'!$B$4:U$379,L$2,FALSE),0)</f>
        <v>0</v>
      </c>
      <c r="M168" s="10">
        <f>IFERROR(VLOOKUP($B168,'[11]Trial Blc'!$B$4:V$379,M$2,FALSE),0)</f>
        <v>0</v>
      </c>
      <c r="N168" s="10">
        <f>IFERROR(VLOOKUP($B168,'[11]Trial Blc'!$B$4:W$379,N$2,FALSE),0)</f>
        <v>0</v>
      </c>
      <c r="O168" s="10">
        <f>IFERROR(VLOOKUP($B168,'[11]Trial Blc'!$B$4:X$379,O$2,FALSE),0)</f>
        <v>0</v>
      </c>
      <c r="P168" s="10">
        <f>IFERROR(VLOOKUP($B168,'[11]Trial Blc'!$B$4:Y$379,P$2,FALSE),0)</f>
        <v>0</v>
      </c>
      <c r="Q168" s="10">
        <f>IFERROR(VLOOKUP($B168,'[11]Trial Blc'!$B$4:Z$379,Q$2,FALSE),0)</f>
        <v>0</v>
      </c>
      <c r="R168" s="10">
        <f>IFERROR(VLOOKUP($B168,'[11]Trial Blc'!$B$4:AA$379,R$2,FALSE),0)</f>
        <v>0</v>
      </c>
      <c r="S168" s="10">
        <f>IFERROR(VLOOKUP($B168,'[11]Trial Blc'!$B$4:AB$379,S$2,FALSE),0)</f>
        <v>0</v>
      </c>
      <c r="T168" s="10">
        <f t="shared" si="42"/>
        <v>0</v>
      </c>
      <c r="U168" s="150"/>
      <c r="W168" s="10"/>
      <c r="X168" s="12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</row>
    <row r="169" spans="2:40" s="11" customFormat="1" ht="10.5" customHeight="1" x14ac:dyDescent="0.2">
      <c r="B169" s="145">
        <v>1748</v>
      </c>
      <c r="C169" s="69" t="s">
        <v>296</v>
      </c>
      <c r="D169" s="10">
        <f>IFERROR(VLOOKUP($B169,'[11]Trial Blc'!$B$4:O$379,D$2,FALSE),0)</f>
        <v>0</v>
      </c>
      <c r="E169" s="10"/>
      <c r="F169" s="10"/>
      <c r="G169" s="10">
        <f t="shared" si="43"/>
        <v>0</v>
      </c>
      <c r="H169" s="10">
        <f>IFERROR(VLOOKUP($B169,'[11]Trial Blc'!$B$4:R$379,H$2,FALSE),0)</f>
        <v>0</v>
      </c>
      <c r="I169" s="10">
        <f>IFERROR(VLOOKUP($B169,'[11]Trial Blc'!$B$4:R$379,I$2,FALSE),0)</f>
        <v>0</v>
      </c>
      <c r="J169" s="10">
        <f>IFERROR(VLOOKUP($B169,'[11]Trial Blc'!$B$4:S$379,J$2,FALSE),0)</f>
        <v>0</v>
      </c>
      <c r="K169" s="10">
        <f>IFERROR(VLOOKUP($B169,'[11]Trial Blc'!$B$4:T$379,K$2,FALSE),0)</f>
        <v>0</v>
      </c>
      <c r="L169" s="10">
        <f>IFERROR(VLOOKUP($B169,'[11]Trial Blc'!$B$4:U$379,L$2,FALSE),0)</f>
        <v>0</v>
      </c>
      <c r="M169" s="10">
        <f>IFERROR(VLOOKUP($B169,'[11]Trial Blc'!$B$4:V$379,M$2,FALSE),0)</f>
        <v>0</v>
      </c>
      <c r="N169" s="10">
        <f>IFERROR(VLOOKUP($B169,'[11]Trial Blc'!$B$4:W$379,N$2,FALSE),0)</f>
        <v>0</v>
      </c>
      <c r="O169" s="10">
        <f>IFERROR(VLOOKUP($B169,'[11]Trial Blc'!$B$4:X$379,O$2,FALSE),0)</f>
        <v>0</v>
      </c>
      <c r="P169" s="10">
        <f>IFERROR(VLOOKUP($B169,'[11]Trial Blc'!$B$4:Y$379,P$2,FALSE),0)</f>
        <v>0</v>
      </c>
      <c r="Q169" s="10">
        <f>IFERROR(VLOOKUP($B169,'[11]Trial Blc'!$B$4:Z$379,Q$2,FALSE),0)</f>
        <v>0</v>
      </c>
      <c r="R169" s="10">
        <f>IFERROR(VLOOKUP($B169,'[11]Trial Blc'!$B$4:AA$379,R$2,FALSE),0)</f>
        <v>0</v>
      </c>
      <c r="S169" s="10">
        <f>IFERROR(VLOOKUP($B169,'[11]Trial Blc'!$B$4:AB$379,S$2,FALSE),0)</f>
        <v>0</v>
      </c>
      <c r="T169" s="10">
        <f t="shared" si="42"/>
        <v>0</v>
      </c>
      <c r="U169" s="150"/>
      <c r="W169" s="10"/>
      <c r="X169" s="69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</row>
    <row r="170" spans="2:40" s="11" customFormat="1" ht="10.5" customHeight="1" x14ac:dyDescent="0.2">
      <c r="B170" s="145">
        <v>1749</v>
      </c>
      <c r="C170" s="69" t="s">
        <v>297</v>
      </c>
      <c r="D170" s="10">
        <f>IFERROR(VLOOKUP($B170,'[11]Trial Blc'!$B$4:O$379,D$2,FALSE),0)</f>
        <v>0</v>
      </c>
      <c r="E170" s="10"/>
      <c r="F170" s="10"/>
      <c r="G170" s="10">
        <f t="shared" si="43"/>
        <v>0</v>
      </c>
      <c r="H170" s="10">
        <f>IFERROR(VLOOKUP($B170,'[11]Trial Blc'!$B$4:R$379,H$2,FALSE),0)</f>
        <v>0</v>
      </c>
      <c r="I170" s="10">
        <f>IFERROR(VLOOKUP($B170,'[11]Trial Blc'!$B$4:R$379,I$2,FALSE),0)</f>
        <v>0</v>
      </c>
      <c r="J170" s="10">
        <f>IFERROR(VLOOKUP($B170,'[11]Trial Blc'!$B$4:S$379,J$2,FALSE),0)</f>
        <v>0</v>
      </c>
      <c r="K170" s="10">
        <f>IFERROR(VLOOKUP($B170,'[11]Trial Blc'!$B$4:T$379,K$2,FALSE),0)</f>
        <v>0</v>
      </c>
      <c r="L170" s="10">
        <f>IFERROR(VLOOKUP($B170,'[11]Trial Blc'!$B$4:U$379,L$2,FALSE),0)</f>
        <v>0</v>
      </c>
      <c r="M170" s="10">
        <f>IFERROR(VLOOKUP($B170,'[11]Trial Blc'!$B$4:V$379,M$2,FALSE),0)</f>
        <v>0</v>
      </c>
      <c r="N170" s="10">
        <f>IFERROR(VLOOKUP($B170,'[11]Trial Blc'!$B$4:W$379,N$2,FALSE),0)</f>
        <v>0</v>
      </c>
      <c r="O170" s="10">
        <f>IFERROR(VLOOKUP($B170,'[11]Trial Blc'!$B$4:X$379,O$2,FALSE),0)</f>
        <v>0</v>
      </c>
      <c r="P170" s="10">
        <f>IFERROR(VLOOKUP($B170,'[11]Trial Blc'!$B$4:Y$379,P$2,FALSE),0)</f>
        <v>0</v>
      </c>
      <c r="Q170" s="10">
        <f>IFERROR(VLOOKUP($B170,'[11]Trial Blc'!$B$4:Z$379,Q$2,FALSE),0)</f>
        <v>0</v>
      </c>
      <c r="R170" s="10">
        <f>IFERROR(VLOOKUP($B170,'[11]Trial Blc'!$B$4:AA$379,R$2,FALSE),0)</f>
        <v>0</v>
      </c>
      <c r="S170" s="10">
        <f>IFERROR(VLOOKUP($B170,'[11]Trial Blc'!$B$4:AB$379,S$2,FALSE),0)</f>
        <v>0</v>
      </c>
      <c r="T170" s="10">
        <f t="shared" si="42"/>
        <v>0</v>
      </c>
      <c r="U170" s="150"/>
      <c r="W170" s="10"/>
      <c r="X170" s="69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</row>
    <row r="171" spans="2:40" s="11" customFormat="1" ht="10.5" customHeight="1" x14ac:dyDescent="0.2">
      <c r="B171" s="145">
        <v>1752</v>
      </c>
      <c r="C171" s="69" t="s">
        <v>298</v>
      </c>
      <c r="D171" s="10">
        <f>IFERROR(VLOOKUP($B171,'[11]Trial Blc'!$B$4:O$379,D$2,FALSE),0)</f>
        <v>0</v>
      </c>
      <c r="E171" s="10"/>
      <c r="F171" s="10"/>
      <c r="G171" s="10">
        <f t="shared" si="43"/>
        <v>0</v>
      </c>
      <c r="H171" s="10">
        <f>IFERROR(VLOOKUP($B171,'[11]Trial Blc'!$B$4:R$379,H$2,FALSE),0)</f>
        <v>0</v>
      </c>
      <c r="I171" s="10">
        <f>IFERROR(VLOOKUP($B171,'[11]Trial Blc'!$B$4:R$379,I$2,FALSE),0)</f>
        <v>0</v>
      </c>
      <c r="J171" s="10">
        <f>IFERROR(VLOOKUP($B171,'[11]Trial Blc'!$B$4:S$379,J$2,FALSE),0)</f>
        <v>0</v>
      </c>
      <c r="K171" s="10">
        <f>IFERROR(VLOOKUP($B171,'[11]Trial Blc'!$B$4:T$379,K$2,FALSE),0)</f>
        <v>0</v>
      </c>
      <c r="L171" s="10">
        <f>IFERROR(VLOOKUP($B171,'[11]Trial Blc'!$B$4:U$379,L$2,FALSE),0)</f>
        <v>0</v>
      </c>
      <c r="M171" s="10">
        <f>IFERROR(VLOOKUP($B171,'[11]Trial Blc'!$B$4:V$379,M$2,FALSE),0)</f>
        <v>0</v>
      </c>
      <c r="N171" s="10">
        <f>IFERROR(VLOOKUP($B171,'[11]Trial Blc'!$B$4:W$379,N$2,FALSE),0)</f>
        <v>0</v>
      </c>
      <c r="O171" s="10">
        <f>IFERROR(VLOOKUP($B171,'[11]Trial Blc'!$B$4:X$379,O$2,FALSE),0)</f>
        <v>0</v>
      </c>
      <c r="P171" s="10">
        <f>IFERROR(VLOOKUP($B171,'[11]Trial Blc'!$B$4:Y$379,P$2,FALSE),0)</f>
        <v>0</v>
      </c>
      <c r="Q171" s="10">
        <f>IFERROR(VLOOKUP($B171,'[11]Trial Blc'!$B$4:Z$379,Q$2,FALSE),0)</f>
        <v>0</v>
      </c>
      <c r="R171" s="10">
        <f>IFERROR(VLOOKUP($B171,'[11]Trial Blc'!$B$4:AA$379,R$2,FALSE),0)</f>
        <v>0</v>
      </c>
      <c r="S171" s="10">
        <f>IFERROR(VLOOKUP($B171,'[11]Trial Blc'!$B$4:AB$379,S$2,FALSE),0)</f>
        <v>0</v>
      </c>
      <c r="T171" s="10">
        <f t="shared" si="42"/>
        <v>0</v>
      </c>
      <c r="U171" s="150"/>
      <c r="W171" s="10"/>
      <c r="X171" s="69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</row>
    <row r="172" spans="2:40" s="11" customFormat="1" ht="10.5" customHeight="1" x14ac:dyDescent="0.2">
      <c r="B172" s="145">
        <v>1769</v>
      </c>
      <c r="C172" s="69" t="s">
        <v>299</v>
      </c>
      <c r="D172" s="10">
        <f>IFERROR(VLOOKUP($B172,'[11]Trial Blc'!$B$4:O$379,D$2,FALSE),0)</f>
        <v>0</v>
      </c>
      <c r="E172" s="10"/>
      <c r="F172" s="10"/>
      <c r="G172" s="10">
        <f t="shared" si="43"/>
        <v>0</v>
      </c>
      <c r="H172" s="10">
        <f>IFERROR(VLOOKUP($B172,'[11]Trial Blc'!$B$4:R$379,H$2,FALSE),0)</f>
        <v>0</v>
      </c>
      <c r="I172" s="10">
        <f>IFERROR(VLOOKUP($B172,'[11]Trial Blc'!$B$4:R$379,I$2,FALSE),0)</f>
        <v>0</v>
      </c>
      <c r="J172" s="10">
        <f>IFERROR(VLOOKUP($B172,'[11]Trial Blc'!$B$4:S$379,J$2,FALSE),0)</f>
        <v>0</v>
      </c>
      <c r="K172" s="10">
        <f>IFERROR(VLOOKUP($B172,'[11]Trial Blc'!$B$4:T$379,K$2,FALSE),0)</f>
        <v>0</v>
      </c>
      <c r="L172" s="10">
        <f>IFERROR(VLOOKUP($B172,'[11]Trial Blc'!$B$4:U$379,L$2,FALSE),0)</f>
        <v>0</v>
      </c>
      <c r="M172" s="10">
        <f>IFERROR(VLOOKUP($B172,'[11]Trial Blc'!$B$4:V$379,M$2,FALSE),0)</f>
        <v>0</v>
      </c>
      <c r="N172" s="10">
        <f>IFERROR(VLOOKUP($B172,'[11]Trial Blc'!$B$4:W$379,N$2,FALSE),0)</f>
        <v>0</v>
      </c>
      <c r="O172" s="10">
        <f>IFERROR(VLOOKUP($B172,'[11]Trial Blc'!$B$4:X$379,O$2,FALSE),0)</f>
        <v>0</v>
      </c>
      <c r="P172" s="10">
        <f>IFERROR(VLOOKUP($B172,'[11]Trial Blc'!$B$4:Y$379,P$2,FALSE),0)</f>
        <v>0</v>
      </c>
      <c r="Q172" s="10">
        <f>IFERROR(VLOOKUP($B172,'[11]Trial Blc'!$B$4:Z$379,Q$2,FALSE),0)</f>
        <v>0</v>
      </c>
      <c r="R172" s="10">
        <f>IFERROR(VLOOKUP($B172,'[11]Trial Blc'!$B$4:AA$379,R$2,FALSE),0)</f>
        <v>0</v>
      </c>
      <c r="S172" s="10">
        <f>IFERROR(VLOOKUP($B172,'[11]Trial Blc'!$B$4:AB$379,S$2,FALSE),0)</f>
        <v>0</v>
      </c>
      <c r="T172" s="10">
        <f t="shared" si="42"/>
        <v>0</v>
      </c>
      <c r="U172" s="150"/>
      <c r="W172" s="10"/>
      <c r="X172" s="69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</row>
    <row r="173" spans="2:40" s="11" customFormat="1" ht="10.5" customHeight="1" x14ac:dyDescent="0.2">
      <c r="B173" s="155">
        <v>1770</v>
      </c>
      <c r="C173" s="12" t="s">
        <v>300</v>
      </c>
      <c r="D173" s="10">
        <f>IFERROR(VLOOKUP($B173,'[11]Trial Blc'!$B$4:O$379,D$2,FALSE),0)</f>
        <v>0</v>
      </c>
      <c r="E173" s="10"/>
      <c r="F173" s="10"/>
      <c r="G173" s="10">
        <f t="shared" si="43"/>
        <v>0</v>
      </c>
      <c r="H173" s="10">
        <f>IFERROR(VLOOKUP($B173,'[11]Trial Blc'!$B$4:R$379,H$2,FALSE),0)</f>
        <v>0</v>
      </c>
      <c r="I173" s="10">
        <f>IFERROR(VLOOKUP($B173,'[11]Trial Blc'!$B$4:R$379,I$2,FALSE),0)</f>
        <v>0</v>
      </c>
      <c r="J173" s="10">
        <f>IFERROR(VLOOKUP($B173,'[11]Trial Blc'!$B$4:S$379,J$2,FALSE),0)</f>
        <v>0</v>
      </c>
      <c r="K173" s="10">
        <f>IFERROR(VLOOKUP($B173,'[11]Trial Blc'!$B$4:T$379,K$2,FALSE),0)</f>
        <v>0</v>
      </c>
      <c r="L173" s="10">
        <f>IFERROR(VLOOKUP($B173,'[11]Trial Blc'!$B$4:U$379,L$2,FALSE),0)</f>
        <v>0</v>
      </c>
      <c r="M173" s="10">
        <f>IFERROR(VLOOKUP($B173,'[11]Trial Blc'!$B$4:V$379,M$2,FALSE),0)</f>
        <v>0</v>
      </c>
      <c r="N173" s="10">
        <f>IFERROR(VLOOKUP($B173,'[11]Trial Blc'!$B$4:W$379,N$2,FALSE),0)</f>
        <v>0</v>
      </c>
      <c r="O173" s="10">
        <f>IFERROR(VLOOKUP($B173,'[11]Trial Blc'!$B$4:X$379,O$2,FALSE),0)</f>
        <v>0</v>
      </c>
      <c r="P173" s="10">
        <f>IFERROR(VLOOKUP($B173,'[11]Trial Blc'!$B$4:Y$379,P$2,FALSE),0)</f>
        <v>0</v>
      </c>
      <c r="Q173" s="10">
        <f>IFERROR(VLOOKUP($B173,'[11]Trial Blc'!$B$4:Z$379,Q$2,FALSE),0)</f>
        <v>0</v>
      </c>
      <c r="R173" s="10">
        <f>IFERROR(VLOOKUP($B173,'[11]Trial Blc'!$B$4:AA$379,R$2,FALSE),0)</f>
        <v>0</v>
      </c>
      <c r="S173" s="10">
        <f>IFERROR(VLOOKUP($B173,'[11]Trial Blc'!$B$4:AB$379,S$2,FALSE),0)</f>
        <v>0</v>
      </c>
      <c r="T173" s="10">
        <f t="shared" si="42"/>
        <v>0</v>
      </c>
      <c r="U173" s="150"/>
      <c r="W173" s="10"/>
      <c r="X173" s="12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</row>
    <row r="174" spans="2:40" s="11" customFormat="1" ht="10.5" customHeight="1" x14ac:dyDescent="0.2">
      <c r="B174" s="155">
        <v>1771</v>
      </c>
      <c r="C174" s="12" t="s">
        <v>301</v>
      </c>
      <c r="D174" s="10">
        <f>IFERROR(VLOOKUP($B174,'[11]Trial Blc'!$B$4:O$379,D$2,FALSE),0)</f>
        <v>0</v>
      </c>
      <c r="E174" s="10"/>
      <c r="F174" s="10"/>
      <c r="G174" s="10">
        <f t="shared" si="43"/>
        <v>0</v>
      </c>
      <c r="H174" s="10">
        <f>IFERROR(VLOOKUP($B174,'[11]Trial Blc'!$B$4:R$379,H$2,FALSE),0)</f>
        <v>0</v>
      </c>
      <c r="I174" s="10">
        <f>IFERROR(VLOOKUP($B174,'[11]Trial Blc'!$B$4:R$379,I$2,FALSE),0)</f>
        <v>0</v>
      </c>
      <c r="J174" s="10">
        <f>IFERROR(VLOOKUP($B174,'[11]Trial Blc'!$B$4:S$379,J$2,FALSE),0)</f>
        <v>0</v>
      </c>
      <c r="K174" s="10">
        <f>IFERROR(VLOOKUP($B174,'[11]Trial Blc'!$B$4:T$379,K$2,FALSE),0)</f>
        <v>0</v>
      </c>
      <c r="L174" s="10">
        <f>IFERROR(VLOOKUP($B174,'[11]Trial Blc'!$B$4:U$379,L$2,FALSE),0)</f>
        <v>0</v>
      </c>
      <c r="M174" s="10">
        <f>IFERROR(VLOOKUP($B174,'[11]Trial Blc'!$B$4:V$379,M$2,FALSE),0)</f>
        <v>0</v>
      </c>
      <c r="N174" s="10">
        <f>IFERROR(VLOOKUP($B174,'[11]Trial Blc'!$B$4:W$379,N$2,FALSE),0)</f>
        <v>0</v>
      </c>
      <c r="O174" s="10">
        <f>IFERROR(VLOOKUP($B174,'[11]Trial Blc'!$B$4:X$379,O$2,FALSE),0)</f>
        <v>0</v>
      </c>
      <c r="P174" s="10">
        <f>IFERROR(VLOOKUP($B174,'[11]Trial Blc'!$B$4:Y$379,P$2,FALSE),0)</f>
        <v>0</v>
      </c>
      <c r="Q174" s="10">
        <f>IFERROR(VLOOKUP($B174,'[11]Trial Blc'!$B$4:Z$379,Q$2,FALSE),0)</f>
        <v>0</v>
      </c>
      <c r="R174" s="10">
        <f>IFERROR(VLOOKUP($B174,'[11]Trial Blc'!$B$4:AA$379,R$2,FALSE),0)</f>
        <v>0</v>
      </c>
      <c r="S174" s="10">
        <f>IFERROR(VLOOKUP($B174,'[11]Trial Blc'!$B$4:AB$379,S$2,FALSE),0)</f>
        <v>0</v>
      </c>
      <c r="T174" s="10">
        <f t="shared" si="42"/>
        <v>0</v>
      </c>
      <c r="U174" s="150"/>
      <c r="W174" s="10"/>
      <c r="X174" s="12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</row>
    <row r="175" spans="2:40" s="11" customFormat="1" ht="10.5" customHeight="1" x14ac:dyDescent="0.2">
      <c r="B175" s="155">
        <v>1775</v>
      </c>
      <c r="C175" s="12" t="s">
        <v>302</v>
      </c>
      <c r="D175" s="10">
        <f>IFERROR(VLOOKUP($B175,'[11]Trial Blc'!$B$4:O$379,D$2,FALSE),0)</f>
        <v>0</v>
      </c>
      <c r="E175" s="10"/>
      <c r="F175" s="10"/>
      <c r="G175" s="10">
        <f t="shared" si="43"/>
        <v>0</v>
      </c>
      <c r="H175" s="10">
        <f>IFERROR(VLOOKUP($B175,'[11]Trial Blc'!$B$4:R$379,H$2,FALSE),0)</f>
        <v>0</v>
      </c>
      <c r="I175" s="10">
        <f>IFERROR(VLOOKUP($B175,'[11]Trial Blc'!$B$4:R$379,I$2,FALSE),0)</f>
        <v>0</v>
      </c>
      <c r="J175" s="10">
        <f>IFERROR(VLOOKUP($B175,'[11]Trial Blc'!$B$4:S$379,J$2,FALSE),0)</f>
        <v>0</v>
      </c>
      <c r="K175" s="10">
        <f>IFERROR(VLOOKUP($B175,'[11]Trial Blc'!$B$4:T$379,K$2,FALSE),0)</f>
        <v>0</v>
      </c>
      <c r="L175" s="10">
        <f>IFERROR(VLOOKUP($B175,'[11]Trial Blc'!$B$4:U$379,L$2,FALSE),0)</f>
        <v>0</v>
      </c>
      <c r="M175" s="10">
        <f>IFERROR(VLOOKUP($B175,'[11]Trial Blc'!$B$4:V$379,M$2,FALSE),0)</f>
        <v>0</v>
      </c>
      <c r="N175" s="10">
        <f>IFERROR(VLOOKUP($B175,'[11]Trial Blc'!$B$4:W$379,N$2,FALSE),0)</f>
        <v>0</v>
      </c>
      <c r="O175" s="10">
        <f>IFERROR(VLOOKUP($B175,'[11]Trial Blc'!$B$4:X$379,O$2,FALSE),0)</f>
        <v>0</v>
      </c>
      <c r="P175" s="10">
        <f>IFERROR(VLOOKUP($B175,'[11]Trial Blc'!$B$4:Y$379,P$2,FALSE),0)</f>
        <v>0</v>
      </c>
      <c r="Q175" s="10">
        <f>IFERROR(VLOOKUP($B175,'[11]Trial Blc'!$B$4:Z$379,Q$2,FALSE),0)</f>
        <v>0</v>
      </c>
      <c r="R175" s="10">
        <f>IFERROR(VLOOKUP($B175,'[11]Trial Blc'!$B$4:AA$379,R$2,FALSE),0)</f>
        <v>0</v>
      </c>
      <c r="S175" s="10">
        <f>IFERROR(VLOOKUP($B175,'[11]Trial Blc'!$B$4:AB$379,S$2,FALSE),0)</f>
        <v>0</v>
      </c>
      <c r="T175" s="10">
        <f t="shared" si="42"/>
        <v>0</v>
      </c>
      <c r="U175" s="150"/>
      <c r="W175" s="10"/>
      <c r="X175" s="12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</row>
    <row r="176" spans="2:40" s="11" customFormat="1" ht="10.5" customHeight="1" x14ac:dyDescent="0.2">
      <c r="B176" s="145">
        <v>1776</v>
      </c>
      <c r="C176" s="9" t="s">
        <v>303</v>
      </c>
      <c r="D176" s="10">
        <f>IFERROR(VLOOKUP($B176,'[11]Trial Blc'!$B$4:O$379,D$2,FALSE),0)</f>
        <v>0</v>
      </c>
      <c r="E176" s="10"/>
      <c r="F176" s="10"/>
      <c r="G176" s="10">
        <f t="shared" si="43"/>
        <v>0</v>
      </c>
      <c r="H176" s="10">
        <f>IFERROR(VLOOKUP($B176,'[11]Trial Blc'!$B$4:R$379,H$2,FALSE),0)</f>
        <v>0</v>
      </c>
      <c r="I176" s="10">
        <f>IFERROR(VLOOKUP($B176,'[11]Trial Blc'!$B$4:R$379,I$2,FALSE),0)</f>
        <v>0</v>
      </c>
      <c r="J176" s="10">
        <f>IFERROR(VLOOKUP($B176,'[11]Trial Blc'!$B$4:S$379,J$2,FALSE),0)</f>
        <v>0</v>
      </c>
      <c r="K176" s="10">
        <f>IFERROR(VLOOKUP($B176,'[11]Trial Blc'!$B$4:T$379,K$2,FALSE),0)</f>
        <v>0</v>
      </c>
      <c r="L176" s="10">
        <f>IFERROR(VLOOKUP($B176,'[11]Trial Blc'!$B$4:U$379,L$2,FALSE),0)</f>
        <v>0</v>
      </c>
      <c r="M176" s="10">
        <f>IFERROR(VLOOKUP($B176,'[11]Trial Blc'!$B$4:V$379,M$2,FALSE),0)</f>
        <v>0</v>
      </c>
      <c r="N176" s="10">
        <f>IFERROR(VLOOKUP($B176,'[11]Trial Blc'!$B$4:W$379,N$2,FALSE),0)</f>
        <v>0</v>
      </c>
      <c r="O176" s="10">
        <f>IFERROR(VLOOKUP($B176,'[11]Trial Blc'!$B$4:X$379,O$2,FALSE),0)</f>
        <v>0</v>
      </c>
      <c r="P176" s="10">
        <f>IFERROR(VLOOKUP($B176,'[11]Trial Blc'!$B$4:Y$379,P$2,FALSE),0)</f>
        <v>0</v>
      </c>
      <c r="Q176" s="10">
        <f>IFERROR(VLOOKUP($B176,'[11]Trial Blc'!$B$4:Z$379,Q$2,FALSE),0)</f>
        <v>0</v>
      </c>
      <c r="R176" s="10">
        <f>IFERROR(VLOOKUP($B176,'[11]Trial Blc'!$B$4:AA$379,R$2,FALSE),0)</f>
        <v>0</v>
      </c>
      <c r="S176" s="10">
        <f>IFERROR(VLOOKUP($B176,'[11]Trial Blc'!$B$4:AB$379,S$2,FALSE),0)</f>
        <v>0</v>
      </c>
      <c r="T176" s="10">
        <f t="shared" si="42"/>
        <v>0</v>
      </c>
      <c r="U176" s="150"/>
      <c r="W176" s="10"/>
      <c r="X176" s="12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</row>
    <row r="177" spans="1:40" s="11" customFormat="1" ht="10.5" customHeight="1" x14ac:dyDescent="0.2">
      <c r="B177" s="155">
        <v>1780</v>
      </c>
      <c r="C177" s="12" t="s">
        <v>305</v>
      </c>
      <c r="D177" s="10">
        <f>IFERROR(VLOOKUP($B177,'[11]Trial Blc'!$B$4:O$379,D$2,FALSE),0)</f>
        <v>0</v>
      </c>
      <c r="E177" s="10"/>
      <c r="F177" s="10"/>
      <c r="G177" s="10">
        <f t="shared" si="43"/>
        <v>0</v>
      </c>
      <c r="H177" s="10">
        <f>IFERROR(VLOOKUP($B177,'[11]Trial Blc'!$B$4:R$379,H$2,FALSE),0)</f>
        <v>0</v>
      </c>
      <c r="I177" s="10">
        <f>IFERROR(VLOOKUP($B177,'[11]Trial Blc'!$B$4:R$379,I$2,FALSE),0)</f>
        <v>0</v>
      </c>
      <c r="J177" s="10">
        <f>IFERROR(VLOOKUP($B177,'[11]Trial Blc'!$B$4:S$379,J$2,FALSE),0)</f>
        <v>0</v>
      </c>
      <c r="K177" s="10">
        <f>IFERROR(VLOOKUP($B177,'[11]Trial Blc'!$B$4:T$379,K$2,FALSE),0)</f>
        <v>0</v>
      </c>
      <c r="L177" s="10">
        <f>IFERROR(VLOOKUP($B177,'[11]Trial Blc'!$B$4:U$379,L$2,FALSE),0)</f>
        <v>0</v>
      </c>
      <c r="M177" s="10">
        <f>IFERROR(VLOOKUP($B177,'[11]Trial Blc'!$B$4:V$379,M$2,FALSE),0)</f>
        <v>0</v>
      </c>
      <c r="N177" s="10">
        <f>IFERROR(VLOOKUP($B177,'[11]Trial Blc'!$B$4:W$379,N$2,FALSE),0)</f>
        <v>0</v>
      </c>
      <c r="O177" s="10">
        <f>IFERROR(VLOOKUP($B177,'[11]Trial Blc'!$B$4:X$379,O$2,FALSE),0)</f>
        <v>0</v>
      </c>
      <c r="P177" s="10">
        <f>IFERROR(VLOOKUP($B177,'[11]Trial Blc'!$B$4:Y$379,P$2,FALSE),0)</f>
        <v>0</v>
      </c>
      <c r="Q177" s="10">
        <f>IFERROR(VLOOKUP($B177,'[11]Trial Blc'!$B$4:Z$379,Q$2,FALSE),0)</f>
        <v>0</v>
      </c>
      <c r="R177" s="10">
        <f>IFERROR(VLOOKUP($B177,'[11]Trial Blc'!$B$4:AA$379,R$2,FALSE),0)</f>
        <v>0</v>
      </c>
      <c r="S177" s="10">
        <f>IFERROR(VLOOKUP($B177,'[11]Trial Blc'!$B$4:AB$379,S$2,FALSE),0)</f>
        <v>0</v>
      </c>
      <c r="T177" s="10">
        <f t="shared" si="42"/>
        <v>0</v>
      </c>
      <c r="U177" s="150"/>
      <c r="W177" s="10"/>
      <c r="X177" s="12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</row>
    <row r="178" spans="1:40" s="11" customFormat="1" ht="10.5" customHeight="1" x14ac:dyDescent="0.2">
      <c r="B178" s="155">
        <v>1781</v>
      </c>
      <c r="C178" s="169" t="s">
        <v>629</v>
      </c>
      <c r="D178" s="10">
        <f>IFERROR(VLOOKUP($B178,'[11]Trial Blc'!$B$4:O$379,D$2,FALSE),0)</f>
        <v>0</v>
      </c>
      <c r="E178" s="10"/>
      <c r="F178" s="10"/>
      <c r="G178" s="10">
        <f t="shared" si="43"/>
        <v>0</v>
      </c>
      <c r="H178" s="10">
        <f>IFERROR(VLOOKUP($B178,'[11]Trial Blc'!$B$4:R$379,H$2,FALSE),0)</f>
        <v>0</v>
      </c>
      <c r="I178" s="10">
        <f>IFERROR(VLOOKUP($B178,'[11]Trial Blc'!$B$4:R$379,I$2,FALSE),0)</f>
        <v>0</v>
      </c>
      <c r="J178" s="10">
        <f>IFERROR(VLOOKUP($B178,'[11]Trial Blc'!$B$4:S$379,J$2,FALSE),0)</f>
        <v>0</v>
      </c>
      <c r="K178" s="10">
        <f>IFERROR(VLOOKUP($B178,'[11]Trial Blc'!$B$4:T$379,K$2,FALSE),0)</f>
        <v>0</v>
      </c>
      <c r="L178" s="10">
        <f>IFERROR(VLOOKUP($B178,'[11]Trial Blc'!$B$4:U$379,L$2,FALSE),0)</f>
        <v>0</v>
      </c>
      <c r="M178" s="10">
        <f>IFERROR(VLOOKUP($B178,'[11]Trial Blc'!$B$4:V$379,M$2,FALSE),0)</f>
        <v>0</v>
      </c>
      <c r="N178" s="10">
        <f>IFERROR(VLOOKUP($B178,'[11]Trial Blc'!$B$4:W$379,N$2,FALSE),0)</f>
        <v>0</v>
      </c>
      <c r="O178" s="10">
        <f>IFERROR(VLOOKUP($B178,'[11]Trial Blc'!$B$4:X$379,O$2,FALSE),0)</f>
        <v>0</v>
      </c>
      <c r="P178" s="10">
        <f>IFERROR(VLOOKUP($B178,'[11]Trial Blc'!$B$4:Y$379,P$2,FALSE),0)</f>
        <v>0</v>
      </c>
      <c r="Q178" s="10">
        <f>IFERROR(VLOOKUP($B178,'[11]Trial Blc'!$B$4:Z$379,Q$2,FALSE),0)</f>
        <v>0</v>
      </c>
      <c r="R178" s="10">
        <f>IFERROR(VLOOKUP($B178,'[11]Trial Blc'!$B$4:AA$379,R$2,FALSE),0)</f>
        <v>0</v>
      </c>
      <c r="S178" s="10">
        <f>IFERROR(VLOOKUP($B178,'[11]Trial Blc'!$B$4:AB$379,S$2,FALSE),0)</f>
        <v>0</v>
      </c>
      <c r="T178" s="10">
        <f t="shared" si="42"/>
        <v>0</v>
      </c>
      <c r="U178" s="150"/>
      <c r="W178" s="10"/>
      <c r="X178" s="12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</row>
    <row r="179" spans="1:40" s="11" customFormat="1" ht="10.5" customHeight="1" x14ac:dyDescent="0.2">
      <c r="B179" s="155">
        <v>1782</v>
      </c>
      <c r="C179" s="12" t="s">
        <v>306</v>
      </c>
      <c r="D179" s="10">
        <f>IFERROR(VLOOKUP($B179,'[11]Trial Blc'!$B$4:O$379,D$2,FALSE),0)</f>
        <v>0</v>
      </c>
      <c r="E179" s="10"/>
      <c r="F179" s="10"/>
      <c r="G179" s="10">
        <f t="shared" si="43"/>
        <v>0</v>
      </c>
      <c r="H179" s="10">
        <f>IFERROR(VLOOKUP($B179,'[11]Trial Blc'!$B$4:R$379,H$2,FALSE),0)</f>
        <v>0</v>
      </c>
      <c r="I179" s="10">
        <f>IFERROR(VLOOKUP($B179,'[11]Trial Blc'!$B$4:R$379,I$2,FALSE),0)</f>
        <v>0</v>
      </c>
      <c r="J179" s="10">
        <f>IFERROR(VLOOKUP($B179,'[11]Trial Blc'!$B$4:S$379,J$2,FALSE),0)</f>
        <v>0</v>
      </c>
      <c r="K179" s="10">
        <f>IFERROR(VLOOKUP($B179,'[11]Trial Blc'!$B$4:T$379,K$2,FALSE),0)</f>
        <v>0</v>
      </c>
      <c r="L179" s="10">
        <f>IFERROR(VLOOKUP($B179,'[11]Trial Blc'!$B$4:U$379,L$2,FALSE),0)</f>
        <v>0</v>
      </c>
      <c r="M179" s="10">
        <f>IFERROR(VLOOKUP($B179,'[11]Trial Blc'!$B$4:V$379,M$2,FALSE),0)</f>
        <v>0</v>
      </c>
      <c r="N179" s="10">
        <f>IFERROR(VLOOKUP($B179,'[11]Trial Blc'!$B$4:W$379,N$2,FALSE),0)</f>
        <v>0</v>
      </c>
      <c r="O179" s="10">
        <f>IFERROR(VLOOKUP($B179,'[11]Trial Blc'!$B$4:X$379,O$2,FALSE),0)</f>
        <v>0</v>
      </c>
      <c r="P179" s="10">
        <f>IFERROR(VLOOKUP($B179,'[11]Trial Blc'!$B$4:Y$379,P$2,FALSE),0)</f>
        <v>0</v>
      </c>
      <c r="Q179" s="10">
        <f>IFERROR(VLOOKUP($B179,'[11]Trial Blc'!$B$4:Z$379,Q$2,FALSE),0)</f>
        <v>0</v>
      </c>
      <c r="R179" s="10">
        <f>IFERROR(VLOOKUP($B179,'[11]Trial Blc'!$B$4:AA$379,R$2,FALSE),0)</f>
        <v>0</v>
      </c>
      <c r="S179" s="10">
        <f>IFERROR(VLOOKUP($B179,'[11]Trial Blc'!$B$4:AB$379,S$2,FALSE),0)</f>
        <v>0</v>
      </c>
      <c r="T179" s="10">
        <f t="shared" si="42"/>
        <v>0</v>
      </c>
      <c r="U179" s="150"/>
      <c r="W179" s="10"/>
      <c r="X179" s="12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</row>
    <row r="180" spans="1:40" s="11" customFormat="1" ht="10.5" customHeight="1" x14ac:dyDescent="0.2">
      <c r="B180" s="155">
        <v>1783</v>
      </c>
      <c r="C180" s="12" t="s">
        <v>518</v>
      </c>
      <c r="D180" s="10">
        <f>IFERROR(VLOOKUP($B180,'[11]Trial Blc'!$B$4:O$379,D$2,FALSE),0)</f>
        <v>0</v>
      </c>
      <c r="E180" s="10"/>
      <c r="F180" s="10"/>
      <c r="G180" s="10">
        <f t="shared" si="43"/>
        <v>0</v>
      </c>
      <c r="H180" s="10">
        <f>IFERROR(VLOOKUP($B180,'[11]Trial Blc'!$B$4:R$379,H$2,FALSE),0)</f>
        <v>0</v>
      </c>
      <c r="I180" s="10">
        <f>IFERROR(VLOOKUP($B180,'[11]Trial Blc'!$B$4:R$379,I$2,FALSE),0)</f>
        <v>0</v>
      </c>
      <c r="J180" s="10">
        <f>IFERROR(VLOOKUP($B180,'[11]Trial Blc'!$B$4:S$379,J$2,FALSE),0)</f>
        <v>0</v>
      </c>
      <c r="K180" s="10">
        <f>IFERROR(VLOOKUP($B180,'[11]Trial Blc'!$B$4:T$379,K$2,FALSE),0)</f>
        <v>0</v>
      </c>
      <c r="L180" s="10">
        <f>IFERROR(VLOOKUP($B180,'[11]Trial Blc'!$B$4:U$379,L$2,FALSE),0)</f>
        <v>0</v>
      </c>
      <c r="M180" s="10">
        <f>IFERROR(VLOOKUP($B180,'[11]Trial Blc'!$B$4:V$379,M$2,FALSE),0)</f>
        <v>0</v>
      </c>
      <c r="N180" s="10">
        <f>IFERROR(VLOOKUP($B180,'[11]Trial Blc'!$B$4:W$379,N$2,FALSE),0)</f>
        <v>0</v>
      </c>
      <c r="O180" s="10">
        <f>IFERROR(VLOOKUP($B180,'[11]Trial Blc'!$B$4:X$379,O$2,FALSE),0)</f>
        <v>0</v>
      </c>
      <c r="P180" s="10">
        <f>IFERROR(VLOOKUP($B180,'[11]Trial Blc'!$B$4:Y$379,P$2,FALSE),0)</f>
        <v>0</v>
      </c>
      <c r="Q180" s="10">
        <f>IFERROR(VLOOKUP($B180,'[11]Trial Blc'!$B$4:Z$379,Q$2,FALSE),0)</f>
        <v>0</v>
      </c>
      <c r="R180" s="10">
        <f>IFERROR(VLOOKUP($B180,'[11]Trial Blc'!$B$4:AA$379,R$2,FALSE),0)</f>
        <v>0</v>
      </c>
      <c r="S180" s="10">
        <f>IFERROR(VLOOKUP($B180,'[11]Trial Blc'!$B$4:AB$379,S$2,FALSE),0)</f>
        <v>0</v>
      </c>
      <c r="T180" s="10">
        <f t="shared" si="42"/>
        <v>0</v>
      </c>
      <c r="U180" s="150"/>
      <c r="W180" s="10"/>
      <c r="X180" s="12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</row>
    <row r="181" spans="1:40" s="11" customFormat="1" ht="10.5" customHeight="1" x14ac:dyDescent="0.2">
      <c r="B181" s="155">
        <v>1784</v>
      </c>
      <c r="C181" s="12" t="s">
        <v>307</v>
      </c>
      <c r="D181" s="10">
        <f>IFERROR(VLOOKUP($B181,'[11]Trial Blc'!$B$4:O$379,D$2,FALSE),0)</f>
        <v>0</v>
      </c>
      <c r="E181" s="10"/>
      <c r="F181" s="10"/>
      <c r="G181" s="10">
        <f t="shared" si="43"/>
        <v>0</v>
      </c>
      <c r="H181" s="10">
        <f>IFERROR(VLOOKUP($B181,'[11]Trial Blc'!$B$4:R$379,H$2,FALSE),0)</f>
        <v>0</v>
      </c>
      <c r="I181" s="10">
        <f>IFERROR(VLOOKUP($B181,'[11]Trial Blc'!$B$4:R$379,I$2,FALSE),0)</f>
        <v>0</v>
      </c>
      <c r="J181" s="10">
        <f>IFERROR(VLOOKUP($B181,'[11]Trial Blc'!$B$4:S$379,J$2,FALSE),0)</f>
        <v>0</v>
      </c>
      <c r="K181" s="10">
        <f>IFERROR(VLOOKUP($B181,'[11]Trial Blc'!$B$4:T$379,K$2,FALSE),0)</f>
        <v>0</v>
      </c>
      <c r="L181" s="10">
        <f>IFERROR(VLOOKUP($B181,'[11]Trial Blc'!$B$4:U$379,L$2,FALSE),0)</f>
        <v>0</v>
      </c>
      <c r="M181" s="10">
        <f>IFERROR(VLOOKUP($B181,'[11]Trial Blc'!$B$4:V$379,M$2,FALSE),0)</f>
        <v>0</v>
      </c>
      <c r="N181" s="10">
        <f>IFERROR(VLOOKUP($B181,'[11]Trial Blc'!$B$4:W$379,N$2,FALSE),0)</f>
        <v>0</v>
      </c>
      <c r="O181" s="10">
        <f>IFERROR(VLOOKUP($B181,'[11]Trial Blc'!$B$4:X$379,O$2,FALSE),0)</f>
        <v>0</v>
      </c>
      <c r="P181" s="10">
        <f>IFERROR(VLOOKUP($B181,'[11]Trial Blc'!$B$4:Y$379,P$2,FALSE),0)</f>
        <v>0</v>
      </c>
      <c r="Q181" s="10">
        <f>IFERROR(VLOOKUP($B181,'[11]Trial Blc'!$B$4:Z$379,Q$2,FALSE),0)</f>
        <v>0</v>
      </c>
      <c r="R181" s="10">
        <f>IFERROR(VLOOKUP($B181,'[11]Trial Blc'!$B$4:AA$379,R$2,FALSE),0)</f>
        <v>0</v>
      </c>
      <c r="S181" s="10">
        <f>IFERROR(VLOOKUP($B181,'[11]Trial Blc'!$B$4:AB$379,S$2,FALSE),0)</f>
        <v>0</v>
      </c>
      <c r="T181" s="10">
        <f t="shared" si="42"/>
        <v>0</v>
      </c>
      <c r="U181" s="150"/>
      <c r="W181" s="10"/>
      <c r="X181" s="12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</row>
    <row r="182" spans="1:40" s="11" customFormat="1" ht="10.5" customHeight="1" x14ac:dyDescent="0.2">
      <c r="B182" s="155">
        <v>1799</v>
      </c>
      <c r="C182" s="12" t="s">
        <v>308</v>
      </c>
      <c r="D182" s="10">
        <f>IFERROR(VLOOKUP($B182,'[11]Trial Blc'!$B$4:O$379,D$2,FALSE),0)</f>
        <v>0</v>
      </c>
      <c r="E182" s="10"/>
      <c r="F182" s="10"/>
      <c r="G182" s="10">
        <f t="shared" si="43"/>
        <v>0</v>
      </c>
      <c r="H182" s="10">
        <f>IFERROR(VLOOKUP($B182,'[11]Trial Blc'!$B$4:R$379,H$2,FALSE),0)</f>
        <v>0</v>
      </c>
      <c r="I182" s="10">
        <f>IFERROR(VLOOKUP($B182,'[11]Trial Blc'!$B$4:R$379,I$2,FALSE),0)</f>
        <v>0</v>
      </c>
      <c r="J182" s="10">
        <f>IFERROR(VLOOKUP($B182,'[11]Trial Blc'!$B$4:S$379,J$2,FALSE),0)</f>
        <v>0</v>
      </c>
      <c r="K182" s="10">
        <f>IFERROR(VLOOKUP($B182,'[11]Trial Blc'!$B$4:T$379,K$2,FALSE),0)</f>
        <v>0</v>
      </c>
      <c r="L182" s="10">
        <f>IFERROR(VLOOKUP($B182,'[11]Trial Blc'!$B$4:U$379,L$2,FALSE),0)</f>
        <v>0</v>
      </c>
      <c r="M182" s="10">
        <f>IFERROR(VLOOKUP($B182,'[11]Trial Blc'!$B$4:V$379,M$2,FALSE),0)</f>
        <v>0</v>
      </c>
      <c r="N182" s="10">
        <f>IFERROR(VLOOKUP($B182,'[11]Trial Blc'!$B$4:W$379,N$2,FALSE),0)</f>
        <v>0</v>
      </c>
      <c r="O182" s="10">
        <f>IFERROR(VLOOKUP($B182,'[11]Trial Blc'!$B$4:X$379,O$2,FALSE),0)</f>
        <v>0</v>
      </c>
      <c r="P182" s="10">
        <f>IFERROR(VLOOKUP($B182,'[11]Trial Blc'!$B$4:Y$379,P$2,FALSE),0)</f>
        <v>0</v>
      </c>
      <c r="Q182" s="10">
        <f>IFERROR(VLOOKUP($B182,'[11]Trial Blc'!$B$4:Z$379,Q$2,FALSE),0)</f>
        <v>0</v>
      </c>
      <c r="R182" s="10">
        <f>IFERROR(VLOOKUP($B182,'[11]Trial Blc'!$B$4:AA$379,R$2,FALSE),0)</f>
        <v>0</v>
      </c>
      <c r="S182" s="10">
        <f>IFERROR(VLOOKUP($B182,'[11]Trial Blc'!$B$4:AB$379,S$2,FALSE),0)</f>
        <v>0</v>
      </c>
      <c r="T182" s="10">
        <f t="shared" si="42"/>
        <v>0</v>
      </c>
      <c r="U182" s="150"/>
      <c r="W182" s="10"/>
      <c r="X182" s="12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</row>
    <row r="183" spans="1:40" s="11" customFormat="1" ht="10.5" customHeight="1" x14ac:dyDescent="0.2">
      <c r="B183" s="155"/>
      <c r="C183" s="178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5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</row>
    <row r="184" spans="1:40" s="11" customFormat="1" x14ac:dyDescent="0.2">
      <c r="D184" s="72">
        <f t="shared" ref="D184:S184" si="44">SUM(D166:D183)</f>
        <v>23.81</v>
      </c>
      <c r="E184" s="72">
        <f t="shared" si="44"/>
        <v>0</v>
      </c>
      <c r="F184" s="72">
        <f t="shared" si="44"/>
        <v>0</v>
      </c>
      <c r="G184" s="72">
        <f t="shared" si="44"/>
        <v>23.81</v>
      </c>
      <c r="H184" s="72">
        <f t="shared" si="44"/>
        <v>23.79</v>
      </c>
      <c r="I184" s="72">
        <f t="shared" si="44"/>
        <v>23.75</v>
      </c>
      <c r="J184" s="72">
        <f t="shared" si="44"/>
        <v>39.47</v>
      </c>
      <c r="K184" s="72">
        <f t="shared" si="44"/>
        <v>39.43</v>
      </c>
      <c r="L184" s="72">
        <f t="shared" si="44"/>
        <v>10.49</v>
      </c>
      <c r="M184" s="72">
        <f t="shared" si="44"/>
        <v>10.48</v>
      </c>
      <c r="N184" s="72">
        <f t="shared" si="44"/>
        <v>10.48</v>
      </c>
      <c r="O184" s="72">
        <f t="shared" si="44"/>
        <v>10.46</v>
      </c>
      <c r="P184" s="72">
        <f t="shared" si="44"/>
        <v>10.45</v>
      </c>
      <c r="Q184" s="72">
        <f t="shared" si="44"/>
        <v>10.45</v>
      </c>
      <c r="R184" s="72">
        <f t="shared" si="44"/>
        <v>10.43</v>
      </c>
      <c r="S184" s="72">
        <f t="shared" si="44"/>
        <v>10.43</v>
      </c>
      <c r="T184" s="72">
        <f>AVERAGE(G184:S184)</f>
        <v>17.993846153846153</v>
      </c>
      <c r="U184" s="150"/>
      <c r="W184" s="10"/>
      <c r="X184" s="72">
        <f>SUM(X166:X183)</f>
        <v>0</v>
      </c>
      <c r="Y184" s="72"/>
      <c r="Z184" s="72">
        <f>SUM(Z166:Z183)</f>
        <v>0</v>
      </c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</row>
    <row r="185" spans="1:40" s="8" customFormat="1" ht="22.5" customHeight="1" thickBot="1" x14ac:dyDescent="0.3">
      <c r="B185" s="153"/>
      <c r="C185" s="64" t="s">
        <v>310</v>
      </c>
      <c r="D185" s="73">
        <f>+D164+D184</f>
        <v>23.81</v>
      </c>
      <c r="E185" s="73"/>
      <c r="F185" s="73">
        <f t="shared" ref="F185:S185" si="45">+F164+F184</f>
        <v>0</v>
      </c>
      <c r="G185" s="73">
        <f t="shared" si="45"/>
        <v>23.81</v>
      </c>
      <c r="H185" s="73">
        <f t="shared" si="45"/>
        <v>23.79</v>
      </c>
      <c r="I185" s="73">
        <f t="shared" si="45"/>
        <v>23.75</v>
      </c>
      <c r="J185" s="73">
        <f t="shared" si="45"/>
        <v>39.47</v>
      </c>
      <c r="K185" s="73">
        <f t="shared" si="45"/>
        <v>39.43</v>
      </c>
      <c r="L185" s="73">
        <f t="shared" si="45"/>
        <v>10.49</v>
      </c>
      <c r="M185" s="73">
        <f t="shared" si="45"/>
        <v>10.48</v>
      </c>
      <c r="N185" s="73">
        <f t="shared" si="45"/>
        <v>10.48</v>
      </c>
      <c r="O185" s="73">
        <f t="shared" si="45"/>
        <v>10.46</v>
      </c>
      <c r="P185" s="73">
        <f t="shared" si="45"/>
        <v>10.45</v>
      </c>
      <c r="Q185" s="73">
        <f t="shared" si="45"/>
        <v>10.45</v>
      </c>
      <c r="R185" s="73">
        <f t="shared" si="45"/>
        <v>10.43</v>
      </c>
      <c r="S185" s="73">
        <f t="shared" si="45"/>
        <v>10.43</v>
      </c>
      <c r="T185" s="73">
        <f>AVERAGE(G185:S185)</f>
        <v>17.993846153846153</v>
      </c>
      <c r="U185" s="146"/>
      <c r="W185" s="66"/>
      <c r="X185" s="73">
        <f>+X164+X184</f>
        <v>0</v>
      </c>
      <c r="Y185" s="73"/>
      <c r="Z185" s="73">
        <f>+Z164+Z184</f>
        <v>0</v>
      </c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13"/>
      <c r="AN185" s="13"/>
    </row>
    <row r="186" spans="1:40" s="33" customFormat="1" ht="10.5" thickTop="1" x14ac:dyDescent="0.2">
      <c r="A186" s="38" t="s">
        <v>131</v>
      </c>
      <c r="B186" s="162"/>
      <c r="D186" s="34"/>
      <c r="E186" s="34"/>
      <c r="F186" s="34"/>
      <c r="G186" s="3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163" t="s">
        <v>519</v>
      </c>
      <c r="V186" s="35" t="s">
        <v>270</v>
      </c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6"/>
      <c r="AN186" s="36"/>
    </row>
    <row r="187" spans="1:40" s="33" customFormat="1" x14ac:dyDescent="0.2">
      <c r="A187" s="38" t="s">
        <v>132</v>
      </c>
      <c r="B187" s="162"/>
      <c r="D187" s="34"/>
      <c r="E187" s="34"/>
      <c r="F187" s="34"/>
      <c r="G187" s="10">
        <f>SUM(D187:F187)</f>
        <v>0</v>
      </c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163" t="s">
        <v>520</v>
      </c>
      <c r="V187" s="37" t="s">
        <v>311</v>
      </c>
      <c r="W187" s="34"/>
      <c r="X187" s="34"/>
      <c r="Y187" s="34"/>
      <c r="Z187" s="34">
        <f>SUM(W187:Y187)</f>
        <v>0</v>
      </c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6"/>
      <c r="AN187" s="36"/>
    </row>
    <row r="188" spans="1:40" s="33" customFormat="1" x14ac:dyDescent="0.2">
      <c r="A188" s="38" t="s">
        <v>133</v>
      </c>
      <c r="B188" s="162"/>
      <c r="C188" s="38"/>
      <c r="D188" s="34"/>
      <c r="E188" s="34"/>
      <c r="F188" s="34">
        <f>-F184</f>
        <v>0</v>
      </c>
      <c r="G188" s="3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163"/>
      <c r="V188" s="35"/>
      <c r="W188" s="34"/>
      <c r="X188" s="34">
        <f>-X184</f>
        <v>0</v>
      </c>
      <c r="Y188" s="34">
        <f>-Y184</f>
        <v>0</v>
      </c>
      <c r="Z188" s="34">
        <f>SUM(W188:Y188)</f>
        <v>0</v>
      </c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6"/>
      <c r="AN188" s="36"/>
    </row>
    <row r="189" spans="1:40" s="33" customFormat="1" x14ac:dyDescent="0.2">
      <c r="A189" s="76" t="s">
        <v>312</v>
      </c>
      <c r="B189" s="162"/>
      <c r="D189" s="34"/>
      <c r="E189" s="34"/>
      <c r="F189" s="34">
        <f>+F184-F187+F188</f>
        <v>0</v>
      </c>
      <c r="G189" s="34">
        <f>+G185-G187-G188</f>
        <v>23.81</v>
      </c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>
        <f>+S185-S187</f>
        <v>10.43</v>
      </c>
      <c r="T189" s="74"/>
      <c r="U189" s="163" t="s">
        <v>521</v>
      </c>
      <c r="V189" s="35" t="s">
        <v>313</v>
      </c>
      <c r="W189" s="34">
        <f>+W182-W187</f>
        <v>0</v>
      </c>
      <c r="X189" s="34">
        <f>+X184-X187+X188</f>
        <v>0</v>
      </c>
      <c r="Y189" s="34"/>
      <c r="Z189" s="34">
        <f>+Z184-Z187+Z188</f>
        <v>0</v>
      </c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>
        <f>+AL182-AL187</f>
        <v>0</v>
      </c>
      <c r="AM189" s="36"/>
      <c r="AN189" s="36"/>
    </row>
    <row r="190" spans="1:40" s="7" customFormat="1" x14ac:dyDescent="0.2">
      <c r="B190" s="145"/>
      <c r="C190" s="9"/>
      <c r="D190" s="11"/>
      <c r="E190" s="11"/>
      <c r="F190" s="9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49"/>
      <c r="W190" s="11"/>
      <c r="X190" s="9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</row>
    <row r="191" spans="1:40" s="7" customFormat="1" ht="10.5" x14ac:dyDescent="0.25">
      <c r="A191" s="8" t="s">
        <v>314</v>
      </c>
      <c r="B191" s="155">
        <v>1700</v>
      </c>
      <c r="C191" s="12" t="s">
        <v>315</v>
      </c>
      <c r="D191" s="10">
        <f>IFERROR(VLOOKUP($B191,'[11]Trial Blc'!$B$4:O$379,D$2,FALSE),0)</f>
        <v>0</v>
      </c>
      <c r="E191" s="10"/>
      <c r="F191" s="10"/>
      <c r="G191" s="10">
        <f t="shared" ref="G191:G205" si="46">+D191+E191+F191</f>
        <v>0</v>
      </c>
      <c r="H191" s="10">
        <f>IFERROR(VLOOKUP($B191,'[11]Trial Blc'!$B$4:R$379,H$2,FALSE),0)</f>
        <v>0</v>
      </c>
      <c r="I191" s="10">
        <f>IFERROR(VLOOKUP($B191,'[11]Trial Blc'!$B$4:R$379,I$2,FALSE),0)</f>
        <v>0</v>
      </c>
      <c r="J191" s="10">
        <f>IFERROR(VLOOKUP($B191,'[11]Trial Blc'!$B$4:S$379,J$2,FALSE),0)</f>
        <v>0</v>
      </c>
      <c r="K191" s="10">
        <f>IFERROR(VLOOKUP($B191,'[11]Trial Blc'!$B$4:T$379,K$2,FALSE),0)</f>
        <v>0</v>
      </c>
      <c r="L191" s="10">
        <f>IFERROR(VLOOKUP($B191,'[11]Trial Blc'!$B$4:U$379,L$2,FALSE),0)</f>
        <v>0</v>
      </c>
      <c r="M191" s="10">
        <f>IFERROR(VLOOKUP($B191,'[11]Trial Blc'!$B$4:V$379,M$2,FALSE),0)</f>
        <v>0</v>
      </c>
      <c r="N191" s="10">
        <f>IFERROR(VLOOKUP($B191,'[11]Trial Blc'!$B$4:W$379,N$2,FALSE),0)</f>
        <v>0</v>
      </c>
      <c r="O191" s="10">
        <f>IFERROR(VLOOKUP($B191,'[11]Trial Blc'!$B$4:X$379,O$2,FALSE),0)</f>
        <v>0</v>
      </c>
      <c r="P191" s="10">
        <f>IFERROR(VLOOKUP($B191,'[11]Trial Blc'!$B$4:Y$379,P$2,FALSE),0)</f>
        <v>0</v>
      </c>
      <c r="Q191" s="10">
        <f>IFERROR(VLOOKUP($B191,'[11]Trial Blc'!$B$4:Z$379,Q$2,FALSE),0)</f>
        <v>0</v>
      </c>
      <c r="R191" s="10">
        <f>IFERROR(VLOOKUP($B191,'[11]Trial Blc'!$B$4:AA$379,R$2,FALSE),0)</f>
        <v>0</v>
      </c>
      <c r="S191" s="10">
        <f>IFERROR(VLOOKUP($B191,'[11]Trial Blc'!$B$4:AB$379,S$2,FALSE),0)</f>
        <v>0</v>
      </c>
      <c r="T191" s="10">
        <f t="shared" ref="T191:T205" si="47">AVERAGE(G191:S191)</f>
        <v>0</v>
      </c>
      <c r="U191" s="149"/>
      <c r="W191" s="10"/>
      <c r="X191" s="12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1"/>
      <c r="AN191" s="11"/>
    </row>
    <row r="192" spans="1:40" s="7" customFormat="1" x14ac:dyDescent="0.2">
      <c r="B192" s="145">
        <v>1705</v>
      </c>
      <c r="C192" s="9" t="s">
        <v>316</v>
      </c>
      <c r="D192" s="10">
        <f>IFERROR(VLOOKUP($B192,'[11]Trial Blc'!$B$4:O$379,D$2,FALSE),0)</f>
        <v>682.95</v>
      </c>
      <c r="E192" s="10"/>
      <c r="F192" s="10"/>
      <c r="G192" s="10">
        <f t="shared" si="46"/>
        <v>682.95</v>
      </c>
      <c r="H192" s="10">
        <f>IFERROR(VLOOKUP($B192,'[11]Trial Blc'!$B$4:R$379,H$2,FALSE),0)</f>
        <v>682.95</v>
      </c>
      <c r="I192" s="10">
        <f>IFERROR(VLOOKUP($B192,'[11]Trial Blc'!$B$4:R$379,I$2,FALSE),0)</f>
        <v>682.95</v>
      </c>
      <c r="J192" s="10">
        <f>IFERROR(VLOOKUP($B192,'[11]Trial Blc'!$B$4:S$379,J$2,FALSE),0)</f>
        <v>682.95</v>
      </c>
      <c r="K192" s="10">
        <f>IFERROR(VLOOKUP($B192,'[11]Trial Blc'!$B$4:T$379,K$2,FALSE),0)</f>
        <v>682.95</v>
      </c>
      <c r="L192" s="10">
        <f>IFERROR(VLOOKUP($B192,'[11]Trial Blc'!$B$4:U$379,L$2,FALSE),0)</f>
        <v>682.95</v>
      </c>
      <c r="M192" s="10">
        <f>IFERROR(VLOOKUP($B192,'[11]Trial Blc'!$B$4:V$379,M$2,FALSE),0)</f>
        <v>682.95</v>
      </c>
      <c r="N192" s="10">
        <f>IFERROR(VLOOKUP($B192,'[11]Trial Blc'!$B$4:W$379,N$2,FALSE),0)</f>
        <v>682.95</v>
      </c>
      <c r="O192" s="10">
        <f>IFERROR(VLOOKUP($B192,'[11]Trial Blc'!$B$4:X$379,O$2,FALSE),0)</f>
        <v>682.95</v>
      </c>
      <c r="P192" s="10">
        <f>IFERROR(VLOOKUP($B192,'[11]Trial Blc'!$B$4:Y$379,P$2,FALSE),0)</f>
        <v>682.95</v>
      </c>
      <c r="Q192" s="10">
        <f>IFERROR(VLOOKUP($B192,'[11]Trial Blc'!$B$4:Z$379,Q$2,FALSE),0)</f>
        <v>682.95</v>
      </c>
      <c r="R192" s="10">
        <f>IFERROR(VLOOKUP($B192,'[11]Trial Blc'!$B$4:AA$379,R$2,FALSE),0)</f>
        <v>682.95</v>
      </c>
      <c r="S192" s="10">
        <f>IFERROR(VLOOKUP($B192,'[11]Trial Blc'!$B$4:AB$379,S$2,FALSE),0)</f>
        <v>682.95</v>
      </c>
      <c r="T192" s="10">
        <f t="shared" si="47"/>
        <v>682.95</v>
      </c>
      <c r="U192" s="149"/>
      <c r="W192" s="10"/>
      <c r="X192" s="9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1"/>
      <c r="AN192" s="11"/>
    </row>
    <row r="193" spans="2:40" s="7" customFormat="1" x14ac:dyDescent="0.2">
      <c r="B193" s="145">
        <v>1706</v>
      </c>
      <c r="C193" s="9" t="s">
        <v>317</v>
      </c>
      <c r="D193" s="10">
        <f>IFERROR(VLOOKUP($B193,'[11]Trial Blc'!$B$4:O$379,D$2,FALSE),0)</f>
        <v>2.8499999999999996</v>
      </c>
      <c r="E193" s="10"/>
      <c r="F193" s="10"/>
      <c r="G193" s="10">
        <f t="shared" si="46"/>
        <v>2.8499999999999996</v>
      </c>
      <c r="H193" s="10">
        <f>IFERROR(VLOOKUP($B193,'[11]Trial Blc'!$B$4:R$379,H$2,FALSE),0)</f>
        <v>2.8499999999999996</v>
      </c>
      <c r="I193" s="10">
        <f>IFERROR(VLOOKUP($B193,'[11]Trial Blc'!$B$4:R$379,I$2,FALSE),0)</f>
        <v>2.8499999999999996</v>
      </c>
      <c r="J193" s="10">
        <f>IFERROR(VLOOKUP($B193,'[11]Trial Blc'!$B$4:S$379,J$2,FALSE),0)</f>
        <v>2.8499999999999996</v>
      </c>
      <c r="K193" s="10">
        <f>IFERROR(VLOOKUP($B193,'[11]Trial Blc'!$B$4:T$379,K$2,FALSE),0)</f>
        <v>2.8499999999999996</v>
      </c>
      <c r="L193" s="10">
        <f>IFERROR(VLOOKUP($B193,'[11]Trial Blc'!$B$4:U$379,L$2,FALSE),0)</f>
        <v>2.8499999999999996</v>
      </c>
      <c r="M193" s="10">
        <f>IFERROR(VLOOKUP($B193,'[11]Trial Blc'!$B$4:V$379,M$2,FALSE),0)</f>
        <v>2.8499999999999996</v>
      </c>
      <c r="N193" s="10">
        <f>IFERROR(VLOOKUP($B193,'[11]Trial Blc'!$B$4:W$379,N$2,FALSE),0)</f>
        <v>2.8499999999999996</v>
      </c>
      <c r="O193" s="10">
        <f>IFERROR(VLOOKUP($B193,'[11]Trial Blc'!$B$4:X$379,O$2,FALSE),0)</f>
        <v>2.8499999999999996</v>
      </c>
      <c r="P193" s="10">
        <f>IFERROR(VLOOKUP($B193,'[11]Trial Blc'!$B$4:Y$379,P$2,FALSE),0)</f>
        <v>2.8499999999999996</v>
      </c>
      <c r="Q193" s="10">
        <f>IFERROR(VLOOKUP($B193,'[11]Trial Blc'!$B$4:Z$379,Q$2,FALSE),0)</f>
        <v>2.8499999999999996</v>
      </c>
      <c r="R193" s="10">
        <f>IFERROR(VLOOKUP($B193,'[11]Trial Blc'!$B$4:AA$379,R$2,FALSE),0)</f>
        <v>2.8499999999999996</v>
      </c>
      <c r="S193" s="10">
        <f>IFERROR(VLOOKUP($B193,'[11]Trial Blc'!$B$4:AB$379,S$2,FALSE),0)</f>
        <v>2.8499999999999996</v>
      </c>
      <c r="T193" s="10">
        <f t="shared" si="47"/>
        <v>2.8500000000000005</v>
      </c>
      <c r="U193" s="149"/>
      <c r="W193" s="10"/>
      <c r="X193" s="9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1"/>
      <c r="AN193" s="11"/>
    </row>
    <row r="194" spans="2:40" s="7" customFormat="1" x14ac:dyDescent="0.2">
      <c r="B194" s="145">
        <v>1707</v>
      </c>
      <c r="C194" s="9" t="s">
        <v>318</v>
      </c>
      <c r="D194" s="10">
        <f>IFERROR(VLOOKUP($B194,'[11]Trial Blc'!$B$4:O$379,D$2,FALSE),0)</f>
        <v>0</v>
      </c>
      <c r="E194" s="10"/>
      <c r="F194" s="10"/>
      <c r="G194" s="10">
        <f t="shared" si="46"/>
        <v>0</v>
      </c>
      <c r="H194" s="10">
        <f>IFERROR(VLOOKUP($B194,'[11]Trial Blc'!$B$4:R$379,H$2,FALSE),0)</f>
        <v>0</v>
      </c>
      <c r="I194" s="10">
        <f>IFERROR(VLOOKUP($B194,'[11]Trial Blc'!$B$4:R$379,I$2,FALSE),0)</f>
        <v>0</v>
      </c>
      <c r="J194" s="10">
        <f>IFERROR(VLOOKUP($B194,'[11]Trial Blc'!$B$4:S$379,J$2,FALSE),0)</f>
        <v>0</v>
      </c>
      <c r="K194" s="10">
        <f>IFERROR(VLOOKUP($B194,'[11]Trial Blc'!$B$4:T$379,K$2,FALSE),0)</f>
        <v>0</v>
      </c>
      <c r="L194" s="10">
        <f>IFERROR(VLOOKUP($B194,'[11]Trial Blc'!$B$4:U$379,L$2,FALSE),0)</f>
        <v>0</v>
      </c>
      <c r="M194" s="10">
        <f>IFERROR(VLOOKUP($B194,'[11]Trial Blc'!$B$4:V$379,M$2,FALSE),0)</f>
        <v>0</v>
      </c>
      <c r="N194" s="10">
        <f>IFERROR(VLOOKUP($B194,'[11]Trial Blc'!$B$4:W$379,N$2,FALSE),0)</f>
        <v>0</v>
      </c>
      <c r="O194" s="10">
        <f>IFERROR(VLOOKUP($B194,'[11]Trial Blc'!$B$4:X$379,O$2,FALSE),0)</f>
        <v>0</v>
      </c>
      <c r="P194" s="10">
        <f>IFERROR(VLOOKUP($B194,'[11]Trial Blc'!$B$4:Y$379,P$2,FALSE),0)</f>
        <v>0</v>
      </c>
      <c r="Q194" s="10">
        <f>IFERROR(VLOOKUP($B194,'[11]Trial Blc'!$B$4:Z$379,Q$2,FALSE),0)</f>
        <v>0</v>
      </c>
      <c r="R194" s="10">
        <f>IFERROR(VLOOKUP($B194,'[11]Trial Blc'!$B$4:AA$379,R$2,FALSE),0)</f>
        <v>0</v>
      </c>
      <c r="S194" s="10">
        <f>IFERROR(VLOOKUP($B194,'[11]Trial Blc'!$B$4:AB$379,S$2,FALSE),0)</f>
        <v>0</v>
      </c>
      <c r="T194" s="10">
        <f t="shared" si="47"/>
        <v>0</v>
      </c>
      <c r="U194" s="149"/>
      <c r="W194" s="10"/>
      <c r="X194" s="9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1"/>
      <c r="AN194" s="11"/>
    </row>
    <row r="195" spans="2:40" s="7" customFormat="1" x14ac:dyDescent="0.2">
      <c r="B195" s="145">
        <v>1708</v>
      </c>
      <c r="C195" s="9" t="s">
        <v>319</v>
      </c>
      <c r="D195" s="10">
        <f>IFERROR(VLOOKUP($B195,'[11]Trial Blc'!$B$4:O$379,D$2,FALSE),0)</f>
        <v>38278.5</v>
      </c>
      <c r="E195" s="10"/>
      <c r="F195" s="10"/>
      <c r="G195" s="10">
        <f t="shared" si="46"/>
        <v>38278.5</v>
      </c>
      <c r="H195" s="10">
        <f>IFERROR(VLOOKUP($B195,'[11]Trial Blc'!$B$4:R$379,H$2,FALSE),0)</f>
        <v>38278.5</v>
      </c>
      <c r="I195" s="10">
        <f>IFERROR(VLOOKUP($B195,'[11]Trial Blc'!$B$4:R$379,I$2,FALSE),0)</f>
        <v>38278.5</v>
      </c>
      <c r="J195" s="10">
        <f>IFERROR(VLOOKUP($B195,'[11]Trial Blc'!$B$4:S$379,J$2,FALSE),0)</f>
        <v>38278.5</v>
      </c>
      <c r="K195" s="10">
        <f>IFERROR(VLOOKUP($B195,'[11]Trial Blc'!$B$4:T$379,K$2,FALSE),0)</f>
        <v>38278.5</v>
      </c>
      <c r="L195" s="10">
        <f>IFERROR(VLOOKUP($B195,'[11]Trial Blc'!$B$4:U$379,L$2,FALSE),0)</f>
        <v>38278.5</v>
      </c>
      <c r="M195" s="10">
        <f>IFERROR(VLOOKUP($B195,'[11]Trial Blc'!$B$4:V$379,M$2,FALSE),0)</f>
        <v>38278.5</v>
      </c>
      <c r="N195" s="10">
        <f>IFERROR(VLOOKUP($B195,'[11]Trial Blc'!$B$4:W$379,N$2,FALSE),0)</f>
        <v>38278.5</v>
      </c>
      <c r="O195" s="10">
        <f>IFERROR(VLOOKUP($B195,'[11]Trial Blc'!$B$4:X$379,O$2,FALSE),0)</f>
        <v>38278.5</v>
      </c>
      <c r="P195" s="10">
        <f>IFERROR(VLOOKUP($B195,'[11]Trial Blc'!$B$4:Y$379,P$2,FALSE),0)</f>
        <v>38278.5</v>
      </c>
      <c r="Q195" s="10">
        <f>IFERROR(VLOOKUP($B195,'[11]Trial Blc'!$B$4:Z$379,Q$2,FALSE),0)</f>
        <v>38278.5</v>
      </c>
      <c r="R195" s="10">
        <f>IFERROR(VLOOKUP($B195,'[11]Trial Blc'!$B$4:AA$379,R$2,FALSE),0)</f>
        <v>38278.5</v>
      </c>
      <c r="S195" s="10">
        <f>IFERROR(VLOOKUP($B195,'[11]Trial Blc'!$B$4:AB$379,S$2,FALSE),0)</f>
        <v>38278.5</v>
      </c>
      <c r="T195" s="10">
        <f t="shared" si="47"/>
        <v>38278.5</v>
      </c>
      <c r="U195" s="149"/>
      <c r="W195" s="10"/>
      <c r="X195" s="9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1"/>
      <c r="AN195" s="11"/>
    </row>
    <row r="196" spans="2:40" s="7" customFormat="1" x14ac:dyDescent="0.2">
      <c r="B196" s="145">
        <v>1709</v>
      </c>
      <c r="C196" s="9" t="s">
        <v>320</v>
      </c>
      <c r="D196" s="10">
        <f>IFERROR(VLOOKUP($B196,'[11]Trial Blc'!$B$4:O$379,D$2,FALSE),0)</f>
        <v>0</v>
      </c>
      <c r="E196" s="10"/>
      <c r="F196" s="10"/>
      <c r="G196" s="10">
        <f t="shared" si="46"/>
        <v>0</v>
      </c>
      <c r="H196" s="10">
        <f>IFERROR(VLOOKUP($B196,'[11]Trial Blc'!$B$4:R$379,H$2,FALSE),0)</f>
        <v>0</v>
      </c>
      <c r="I196" s="10">
        <f>IFERROR(VLOOKUP($B196,'[11]Trial Blc'!$B$4:R$379,I$2,FALSE),0)</f>
        <v>0</v>
      </c>
      <c r="J196" s="10">
        <f>IFERROR(VLOOKUP($B196,'[11]Trial Blc'!$B$4:S$379,J$2,FALSE),0)</f>
        <v>0</v>
      </c>
      <c r="K196" s="10">
        <f>IFERROR(VLOOKUP($B196,'[11]Trial Blc'!$B$4:T$379,K$2,FALSE),0)</f>
        <v>0</v>
      </c>
      <c r="L196" s="10">
        <f>IFERROR(VLOOKUP($B196,'[11]Trial Blc'!$B$4:U$379,L$2,FALSE),0)</f>
        <v>0</v>
      </c>
      <c r="M196" s="10">
        <f>IFERROR(VLOOKUP($B196,'[11]Trial Blc'!$B$4:V$379,M$2,FALSE),0)</f>
        <v>0</v>
      </c>
      <c r="N196" s="10">
        <f>IFERROR(VLOOKUP($B196,'[11]Trial Blc'!$B$4:W$379,N$2,FALSE),0)</f>
        <v>0</v>
      </c>
      <c r="O196" s="10">
        <f>IFERROR(VLOOKUP($B196,'[11]Trial Blc'!$B$4:X$379,O$2,FALSE),0)</f>
        <v>0</v>
      </c>
      <c r="P196" s="10">
        <f>IFERROR(VLOOKUP($B196,'[11]Trial Blc'!$B$4:Y$379,P$2,FALSE),0)</f>
        <v>0</v>
      </c>
      <c r="Q196" s="10">
        <f>IFERROR(VLOOKUP($B196,'[11]Trial Blc'!$B$4:Z$379,Q$2,FALSE),0)</f>
        <v>0</v>
      </c>
      <c r="R196" s="10">
        <f>IFERROR(VLOOKUP($B196,'[11]Trial Blc'!$B$4:AA$379,R$2,FALSE),0)</f>
        <v>0</v>
      </c>
      <c r="S196" s="10">
        <f>IFERROR(VLOOKUP($B196,'[11]Trial Blc'!$B$4:AB$379,S$2,FALSE),0)</f>
        <v>0</v>
      </c>
      <c r="T196" s="10">
        <f t="shared" si="47"/>
        <v>0</v>
      </c>
      <c r="U196" s="149"/>
      <c r="W196" s="10"/>
      <c r="X196" s="9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1"/>
      <c r="AN196" s="11"/>
    </row>
    <row r="197" spans="2:40" s="11" customFormat="1" ht="10.5" customHeight="1" x14ac:dyDescent="0.2">
      <c r="B197" s="155">
        <v>1710</v>
      </c>
      <c r="C197" s="12" t="s">
        <v>321</v>
      </c>
      <c r="D197" s="10">
        <f>IFERROR(VLOOKUP($B197,'[11]Trial Blc'!$B$4:O$379,D$2,FALSE),0)</f>
        <v>0</v>
      </c>
      <c r="E197" s="10"/>
      <c r="F197" s="10"/>
      <c r="G197" s="10">
        <f t="shared" si="46"/>
        <v>0</v>
      </c>
      <c r="H197" s="10">
        <f>IFERROR(VLOOKUP($B197,'[11]Trial Blc'!$B$4:R$379,H$2,FALSE),0)</f>
        <v>0</v>
      </c>
      <c r="I197" s="10">
        <f>IFERROR(VLOOKUP($B197,'[11]Trial Blc'!$B$4:R$379,I$2,FALSE),0)</f>
        <v>0</v>
      </c>
      <c r="J197" s="10">
        <f>IFERROR(VLOOKUP($B197,'[11]Trial Blc'!$B$4:S$379,J$2,FALSE),0)</f>
        <v>0</v>
      </c>
      <c r="K197" s="10">
        <f>IFERROR(VLOOKUP($B197,'[11]Trial Blc'!$B$4:T$379,K$2,FALSE),0)</f>
        <v>0</v>
      </c>
      <c r="L197" s="10">
        <f>IFERROR(VLOOKUP($B197,'[11]Trial Blc'!$B$4:U$379,L$2,FALSE),0)</f>
        <v>0</v>
      </c>
      <c r="M197" s="10">
        <f>IFERROR(VLOOKUP($B197,'[11]Trial Blc'!$B$4:V$379,M$2,FALSE),0)</f>
        <v>0</v>
      </c>
      <c r="N197" s="10">
        <f>IFERROR(VLOOKUP($B197,'[11]Trial Blc'!$B$4:W$379,N$2,FALSE),0)</f>
        <v>0</v>
      </c>
      <c r="O197" s="10">
        <f>IFERROR(VLOOKUP($B197,'[11]Trial Blc'!$B$4:X$379,O$2,FALSE),0)</f>
        <v>0</v>
      </c>
      <c r="P197" s="10">
        <f>IFERROR(VLOOKUP($B197,'[11]Trial Blc'!$B$4:Y$379,P$2,FALSE),0)</f>
        <v>0</v>
      </c>
      <c r="Q197" s="10">
        <f>IFERROR(VLOOKUP($B197,'[11]Trial Blc'!$B$4:Z$379,Q$2,FALSE),0)</f>
        <v>0</v>
      </c>
      <c r="R197" s="10">
        <f>IFERROR(VLOOKUP($B197,'[11]Trial Blc'!$B$4:AA$379,R$2,FALSE),0)</f>
        <v>0</v>
      </c>
      <c r="S197" s="10">
        <f>IFERROR(VLOOKUP($B197,'[11]Trial Blc'!$B$4:AB$379,S$2,FALSE),0)</f>
        <v>0</v>
      </c>
      <c r="T197" s="10">
        <f t="shared" si="47"/>
        <v>0</v>
      </c>
      <c r="U197" s="150"/>
      <c r="W197" s="10"/>
      <c r="X197" s="12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</row>
    <row r="198" spans="2:40" s="7" customFormat="1" x14ac:dyDescent="0.2">
      <c r="B198" s="145">
        <v>1711</v>
      </c>
      <c r="C198" s="9" t="s">
        <v>322</v>
      </c>
      <c r="D198" s="10">
        <f>IFERROR(VLOOKUP($B198,'[11]Trial Blc'!$B$4:O$379,D$2,FALSE),0)</f>
        <v>0</v>
      </c>
      <c r="E198" s="10"/>
      <c r="F198" s="10"/>
      <c r="G198" s="10">
        <f t="shared" si="46"/>
        <v>0</v>
      </c>
      <c r="H198" s="10">
        <f>IFERROR(VLOOKUP($B198,'[11]Trial Blc'!$B$4:R$379,H$2,FALSE),0)</f>
        <v>0</v>
      </c>
      <c r="I198" s="10">
        <f>IFERROR(VLOOKUP($B198,'[11]Trial Blc'!$B$4:R$379,I$2,FALSE),0)</f>
        <v>0</v>
      </c>
      <c r="J198" s="10">
        <f>IFERROR(VLOOKUP($B198,'[11]Trial Blc'!$B$4:S$379,J$2,FALSE),0)</f>
        <v>0</v>
      </c>
      <c r="K198" s="10">
        <f>IFERROR(VLOOKUP($B198,'[11]Trial Blc'!$B$4:T$379,K$2,FALSE),0)</f>
        <v>0</v>
      </c>
      <c r="L198" s="10">
        <f>IFERROR(VLOOKUP($B198,'[11]Trial Blc'!$B$4:U$379,L$2,FALSE),0)</f>
        <v>0</v>
      </c>
      <c r="M198" s="10">
        <f>IFERROR(VLOOKUP($B198,'[11]Trial Blc'!$B$4:V$379,M$2,FALSE),0)</f>
        <v>0</v>
      </c>
      <c r="N198" s="10">
        <f>IFERROR(VLOOKUP($B198,'[11]Trial Blc'!$B$4:W$379,N$2,FALSE),0)</f>
        <v>0</v>
      </c>
      <c r="O198" s="10">
        <f>IFERROR(VLOOKUP($B198,'[11]Trial Blc'!$B$4:X$379,O$2,FALSE),0)</f>
        <v>0</v>
      </c>
      <c r="P198" s="10">
        <f>IFERROR(VLOOKUP($B198,'[11]Trial Blc'!$B$4:Y$379,P$2,FALSE),0)</f>
        <v>0</v>
      </c>
      <c r="Q198" s="10">
        <f>IFERROR(VLOOKUP($B198,'[11]Trial Blc'!$B$4:Z$379,Q$2,FALSE),0)</f>
        <v>0</v>
      </c>
      <c r="R198" s="10">
        <f>IFERROR(VLOOKUP($B198,'[11]Trial Blc'!$B$4:AA$379,R$2,FALSE),0)</f>
        <v>0</v>
      </c>
      <c r="S198" s="10">
        <f>IFERROR(VLOOKUP($B198,'[11]Trial Blc'!$B$4:AB$379,S$2,FALSE),0)</f>
        <v>0</v>
      </c>
      <c r="T198" s="10">
        <f t="shared" si="47"/>
        <v>0</v>
      </c>
      <c r="U198" s="149"/>
      <c r="W198" s="10"/>
      <c r="X198" s="9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1"/>
      <c r="AN198" s="11"/>
    </row>
    <row r="199" spans="2:40" s="7" customFormat="1" x14ac:dyDescent="0.2">
      <c r="B199" s="145">
        <v>1713</v>
      </c>
      <c r="C199" s="9" t="s">
        <v>324</v>
      </c>
      <c r="D199" s="10">
        <f>IFERROR(VLOOKUP($B199,'[11]Trial Blc'!$B$4:O$379,D$2,FALSE),0)</f>
        <v>135166</v>
      </c>
      <c r="E199" s="10"/>
      <c r="F199" s="10"/>
      <c r="G199" s="10">
        <f t="shared" si="46"/>
        <v>135166</v>
      </c>
      <c r="H199" s="10">
        <f>IFERROR(VLOOKUP($B199,'[11]Trial Blc'!$B$4:R$379,H$2,FALSE),0)</f>
        <v>135166</v>
      </c>
      <c r="I199" s="10">
        <f>IFERROR(VLOOKUP($B199,'[11]Trial Blc'!$B$4:R$379,I$2,FALSE),0)</f>
        <v>135166</v>
      </c>
      <c r="J199" s="10">
        <f>IFERROR(VLOOKUP($B199,'[11]Trial Blc'!$B$4:S$379,J$2,FALSE),0)</f>
        <v>135166</v>
      </c>
      <c r="K199" s="10">
        <f>IFERROR(VLOOKUP($B199,'[11]Trial Blc'!$B$4:T$379,K$2,FALSE),0)</f>
        <v>135166</v>
      </c>
      <c r="L199" s="10">
        <f>IFERROR(VLOOKUP($B199,'[11]Trial Blc'!$B$4:U$379,L$2,FALSE),0)</f>
        <v>135166</v>
      </c>
      <c r="M199" s="10">
        <f>IFERROR(VLOOKUP($B199,'[11]Trial Blc'!$B$4:V$379,M$2,FALSE),0)</f>
        <v>135166</v>
      </c>
      <c r="N199" s="10">
        <f>IFERROR(VLOOKUP($B199,'[11]Trial Blc'!$B$4:W$379,N$2,FALSE),0)</f>
        <v>135166</v>
      </c>
      <c r="O199" s="10">
        <f>IFERROR(VLOOKUP($B199,'[11]Trial Blc'!$B$4:X$379,O$2,FALSE),0)</f>
        <v>135166</v>
      </c>
      <c r="P199" s="10">
        <f>IFERROR(VLOOKUP($B199,'[11]Trial Blc'!$B$4:Y$379,P$2,FALSE),0)</f>
        <v>135166</v>
      </c>
      <c r="Q199" s="10">
        <f>IFERROR(VLOOKUP($B199,'[11]Trial Blc'!$B$4:Z$379,Q$2,FALSE),0)</f>
        <v>135166</v>
      </c>
      <c r="R199" s="10">
        <f>IFERROR(VLOOKUP($B199,'[11]Trial Blc'!$B$4:AA$379,R$2,FALSE),0)</f>
        <v>135166</v>
      </c>
      <c r="S199" s="10">
        <f>IFERROR(VLOOKUP($B199,'[11]Trial Blc'!$B$4:AB$379,S$2,FALSE),0)</f>
        <v>135166</v>
      </c>
      <c r="T199" s="10">
        <f t="shared" si="47"/>
        <v>135166</v>
      </c>
      <c r="U199" s="149"/>
      <c r="W199" s="10"/>
      <c r="X199" s="9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1"/>
      <c r="AN199" s="11"/>
    </row>
    <row r="200" spans="2:40" s="7" customFormat="1" x14ac:dyDescent="0.2">
      <c r="B200" s="145">
        <v>1715</v>
      </c>
      <c r="C200" s="9" t="s">
        <v>325</v>
      </c>
      <c r="D200" s="10">
        <f>IFERROR(VLOOKUP($B200,'[11]Trial Blc'!$B$4:O$379,D$2,FALSE),0)</f>
        <v>0</v>
      </c>
      <c r="E200" s="10"/>
      <c r="F200" s="10"/>
      <c r="G200" s="10">
        <f t="shared" si="46"/>
        <v>0</v>
      </c>
      <c r="H200" s="10">
        <f>IFERROR(VLOOKUP($B200,'[11]Trial Blc'!$B$4:R$379,H$2,FALSE),0)</f>
        <v>0</v>
      </c>
      <c r="I200" s="10">
        <f>IFERROR(VLOOKUP($B200,'[11]Trial Blc'!$B$4:R$379,I$2,FALSE),0)</f>
        <v>0</v>
      </c>
      <c r="J200" s="10">
        <f>IFERROR(VLOOKUP($B200,'[11]Trial Blc'!$B$4:S$379,J$2,FALSE),0)</f>
        <v>0</v>
      </c>
      <c r="K200" s="10">
        <f>IFERROR(VLOOKUP($B200,'[11]Trial Blc'!$B$4:T$379,K$2,FALSE),0)</f>
        <v>0</v>
      </c>
      <c r="L200" s="10">
        <f>IFERROR(VLOOKUP($B200,'[11]Trial Blc'!$B$4:U$379,L$2,FALSE),0)</f>
        <v>0</v>
      </c>
      <c r="M200" s="10">
        <f>IFERROR(VLOOKUP($B200,'[11]Trial Blc'!$B$4:V$379,M$2,FALSE),0)</f>
        <v>0</v>
      </c>
      <c r="N200" s="10">
        <f>IFERROR(VLOOKUP($B200,'[11]Trial Blc'!$B$4:W$379,N$2,FALSE),0)</f>
        <v>0</v>
      </c>
      <c r="O200" s="10">
        <f>IFERROR(VLOOKUP($B200,'[11]Trial Blc'!$B$4:X$379,O$2,FALSE),0)</f>
        <v>0</v>
      </c>
      <c r="P200" s="10">
        <f>IFERROR(VLOOKUP($B200,'[11]Trial Blc'!$B$4:Y$379,P$2,FALSE),0)</f>
        <v>0</v>
      </c>
      <c r="Q200" s="10">
        <f>IFERROR(VLOOKUP($B200,'[11]Trial Blc'!$B$4:Z$379,Q$2,FALSE),0)</f>
        <v>0</v>
      </c>
      <c r="R200" s="10">
        <f>IFERROR(VLOOKUP($B200,'[11]Trial Blc'!$B$4:AA$379,R$2,FALSE),0)</f>
        <v>0</v>
      </c>
      <c r="S200" s="10">
        <f>IFERROR(VLOOKUP($B200,'[11]Trial Blc'!$B$4:AB$379,S$2,FALSE),0)</f>
        <v>0</v>
      </c>
      <c r="T200" s="10">
        <f t="shared" si="47"/>
        <v>0</v>
      </c>
      <c r="U200" s="149"/>
      <c r="W200" s="10"/>
      <c r="X200" s="9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1"/>
      <c r="AN200" s="11"/>
    </row>
    <row r="201" spans="2:40" s="7" customFormat="1" x14ac:dyDescent="0.2">
      <c r="B201" s="145">
        <v>1717</v>
      </c>
      <c r="C201" s="9" t="s">
        <v>522</v>
      </c>
      <c r="D201" s="10">
        <f>IFERROR(VLOOKUP($B201,'[11]Trial Blc'!$B$4:O$379,D$2,FALSE),0)</f>
        <v>0</v>
      </c>
      <c r="E201" s="10"/>
      <c r="F201" s="10"/>
      <c r="G201" s="10">
        <f t="shared" si="46"/>
        <v>0</v>
      </c>
      <c r="H201" s="10">
        <f>IFERROR(VLOOKUP($B201,'[11]Trial Blc'!$B$4:R$379,H$2,FALSE),0)</f>
        <v>0</v>
      </c>
      <c r="I201" s="10">
        <f>IFERROR(VLOOKUP($B201,'[11]Trial Blc'!$B$4:R$379,I$2,FALSE),0)</f>
        <v>0</v>
      </c>
      <c r="J201" s="10">
        <f>IFERROR(VLOOKUP($B201,'[11]Trial Blc'!$B$4:S$379,J$2,FALSE),0)</f>
        <v>0</v>
      </c>
      <c r="K201" s="10">
        <f>IFERROR(VLOOKUP($B201,'[11]Trial Blc'!$B$4:T$379,K$2,FALSE),0)</f>
        <v>0</v>
      </c>
      <c r="L201" s="10">
        <f>IFERROR(VLOOKUP($B201,'[11]Trial Blc'!$B$4:U$379,L$2,FALSE),0)</f>
        <v>0</v>
      </c>
      <c r="M201" s="10">
        <f>IFERROR(VLOOKUP($B201,'[11]Trial Blc'!$B$4:V$379,M$2,FALSE),0)</f>
        <v>0</v>
      </c>
      <c r="N201" s="10">
        <f>IFERROR(VLOOKUP($B201,'[11]Trial Blc'!$B$4:W$379,N$2,FALSE),0)</f>
        <v>0</v>
      </c>
      <c r="O201" s="10">
        <f>IFERROR(VLOOKUP($B201,'[11]Trial Blc'!$B$4:X$379,O$2,FALSE),0)</f>
        <v>0</v>
      </c>
      <c r="P201" s="10">
        <f>IFERROR(VLOOKUP($B201,'[11]Trial Blc'!$B$4:Y$379,P$2,FALSE),0)</f>
        <v>0</v>
      </c>
      <c r="Q201" s="10">
        <f>IFERROR(VLOOKUP($B201,'[11]Trial Blc'!$B$4:Z$379,Q$2,FALSE),0)</f>
        <v>0</v>
      </c>
      <c r="R201" s="10">
        <f>IFERROR(VLOOKUP($B201,'[11]Trial Blc'!$B$4:AA$379,R$2,FALSE),0)</f>
        <v>0</v>
      </c>
      <c r="S201" s="10">
        <f>IFERROR(VLOOKUP($B201,'[11]Trial Blc'!$B$4:AB$379,S$2,FALSE),0)</f>
        <v>0</v>
      </c>
      <c r="T201" s="10">
        <f t="shared" si="47"/>
        <v>0</v>
      </c>
      <c r="U201" s="149"/>
      <c r="W201" s="10"/>
      <c r="X201" s="9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1"/>
      <c r="AN201" s="11"/>
    </row>
    <row r="202" spans="2:40" s="7" customFormat="1" x14ac:dyDescent="0.2">
      <c r="B202" s="145">
        <v>1720</v>
      </c>
      <c r="C202" s="9" t="s">
        <v>523</v>
      </c>
      <c r="D202" s="10">
        <f>IFERROR(VLOOKUP($B202,'[11]Trial Blc'!$B$4:O$379,D$2,FALSE),0)</f>
        <v>0</v>
      </c>
      <c r="E202" s="10"/>
      <c r="F202" s="10"/>
      <c r="G202" s="10">
        <f t="shared" si="46"/>
        <v>0</v>
      </c>
      <c r="H202" s="10">
        <f>IFERROR(VLOOKUP($B202,'[11]Trial Blc'!$B$4:R$379,H$2,FALSE),0)</f>
        <v>0</v>
      </c>
      <c r="I202" s="10">
        <f>IFERROR(VLOOKUP($B202,'[11]Trial Blc'!$B$4:R$379,I$2,FALSE),0)</f>
        <v>0</v>
      </c>
      <c r="J202" s="10">
        <f>IFERROR(VLOOKUP($B202,'[11]Trial Blc'!$B$4:S$379,J$2,FALSE),0)</f>
        <v>0</v>
      </c>
      <c r="K202" s="10">
        <f>IFERROR(VLOOKUP($B202,'[11]Trial Blc'!$B$4:T$379,K$2,FALSE),0)</f>
        <v>0</v>
      </c>
      <c r="L202" s="10">
        <f>IFERROR(VLOOKUP($B202,'[11]Trial Blc'!$B$4:U$379,L$2,FALSE),0)</f>
        <v>0</v>
      </c>
      <c r="M202" s="10">
        <f>IFERROR(VLOOKUP($B202,'[11]Trial Blc'!$B$4:V$379,M$2,FALSE),0)</f>
        <v>0</v>
      </c>
      <c r="N202" s="10">
        <f>IFERROR(VLOOKUP($B202,'[11]Trial Blc'!$B$4:W$379,N$2,FALSE),0)</f>
        <v>0</v>
      </c>
      <c r="O202" s="10">
        <f>IFERROR(VLOOKUP($B202,'[11]Trial Blc'!$B$4:X$379,O$2,FALSE),0)</f>
        <v>0</v>
      </c>
      <c r="P202" s="10">
        <f>IFERROR(VLOOKUP($B202,'[11]Trial Blc'!$B$4:Y$379,P$2,FALSE),0)</f>
        <v>0</v>
      </c>
      <c r="Q202" s="10">
        <f>IFERROR(VLOOKUP($B202,'[11]Trial Blc'!$B$4:Z$379,Q$2,FALSE),0)</f>
        <v>0</v>
      </c>
      <c r="R202" s="10">
        <f>IFERROR(VLOOKUP($B202,'[11]Trial Blc'!$B$4:AA$379,R$2,FALSE),0)</f>
        <v>0</v>
      </c>
      <c r="S202" s="10">
        <f>IFERROR(VLOOKUP($B202,'[11]Trial Blc'!$B$4:AB$379,S$2,FALSE),0)</f>
        <v>0</v>
      </c>
      <c r="T202" s="10">
        <f t="shared" si="47"/>
        <v>0</v>
      </c>
      <c r="U202" s="149"/>
      <c r="W202" s="10"/>
      <c r="X202" s="9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1"/>
      <c r="AN202" s="11"/>
    </row>
    <row r="203" spans="2:40" s="7" customFormat="1" x14ac:dyDescent="0.2">
      <c r="B203" s="145">
        <v>1726</v>
      </c>
      <c r="C203" s="9" t="s">
        <v>328</v>
      </c>
      <c r="D203" s="10">
        <f>IFERROR(VLOOKUP($B203,'[11]Trial Blc'!$B$4:O$379,D$2,FALSE),0)</f>
        <v>0</v>
      </c>
      <c r="E203" s="10"/>
      <c r="F203" s="10"/>
      <c r="G203" s="10">
        <f t="shared" si="46"/>
        <v>0</v>
      </c>
      <c r="H203" s="10">
        <f>IFERROR(VLOOKUP($B203,'[11]Trial Blc'!$B$4:R$379,H$2,FALSE),0)</f>
        <v>0</v>
      </c>
      <c r="I203" s="10">
        <f>IFERROR(VLOOKUP($B203,'[11]Trial Blc'!$B$4:R$379,I$2,FALSE),0)</f>
        <v>0</v>
      </c>
      <c r="J203" s="10">
        <f>IFERROR(VLOOKUP($B203,'[11]Trial Blc'!$B$4:S$379,J$2,FALSE),0)</f>
        <v>0</v>
      </c>
      <c r="K203" s="10">
        <f>IFERROR(VLOOKUP($B203,'[11]Trial Blc'!$B$4:T$379,K$2,FALSE),0)</f>
        <v>0</v>
      </c>
      <c r="L203" s="10">
        <f>IFERROR(VLOOKUP($B203,'[11]Trial Blc'!$B$4:U$379,L$2,FALSE),0)</f>
        <v>0</v>
      </c>
      <c r="M203" s="10">
        <f>IFERROR(VLOOKUP($B203,'[11]Trial Blc'!$B$4:V$379,M$2,FALSE),0)</f>
        <v>0</v>
      </c>
      <c r="N203" s="10">
        <f>IFERROR(VLOOKUP($B203,'[11]Trial Blc'!$B$4:W$379,N$2,FALSE),0)</f>
        <v>0</v>
      </c>
      <c r="O203" s="10">
        <f>IFERROR(VLOOKUP($B203,'[11]Trial Blc'!$B$4:X$379,O$2,FALSE),0)</f>
        <v>0</v>
      </c>
      <c r="P203" s="10">
        <f>IFERROR(VLOOKUP($B203,'[11]Trial Blc'!$B$4:Y$379,P$2,FALSE),0)</f>
        <v>0</v>
      </c>
      <c r="Q203" s="10">
        <f>IFERROR(VLOOKUP($B203,'[11]Trial Blc'!$B$4:Z$379,Q$2,FALSE),0)</f>
        <v>0</v>
      </c>
      <c r="R203" s="10">
        <f>IFERROR(VLOOKUP($B203,'[11]Trial Blc'!$B$4:AA$379,R$2,FALSE),0)</f>
        <v>0</v>
      </c>
      <c r="S203" s="10">
        <f>IFERROR(VLOOKUP($B203,'[11]Trial Blc'!$B$4:AB$379,S$2,FALSE),0)</f>
        <v>0</v>
      </c>
      <c r="T203" s="10">
        <f t="shared" si="47"/>
        <v>0</v>
      </c>
      <c r="U203" s="149"/>
      <c r="W203" s="10"/>
      <c r="X203" s="9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1"/>
      <c r="AN203" s="11"/>
    </row>
    <row r="204" spans="2:40" s="7" customFormat="1" x14ac:dyDescent="0.2">
      <c r="B204" s="145">
        <v>1732</v>
      </c>
      <c r="C204" s="9" t="s">
        <v>329</v>
      </c>
      <c r="D204" s="10">
        <f>IFERROR(VLOOKUP($B204,'[11]Trial Blc'!$B$4:O$379,D$2,FALSE),0)</f>
        <v>0</v>
      </c>
      <c r="E204" s="10"/>
      <c r="F204" s="10"/>
      <c r="G204" s="10">
        <f t="shared" si="46"/>
        <v>0</v>
      </c>
      <c r="H204" s="10">
        <f>IFERROR(VLOOKUP($B204,'[11]Trial Blc'!$B$4:R$379,H$2,FALSE),0)</f>
        <v>0</v>
      </c>
      <c r="I204" s="10">
        <f>IFERROR(VLOOKUP($B204,'[11]Trial Blc'!$B$4:R$379,I$2,FALSE),0)</f>
        <v>0</v>
      </c>
      <c r="J204" s="10">
        <f>IFERROR(VLOOKUP($B204,'[11]Trial Blc'!$B$4:S$379,J$2,FALSE),0)</f>
        <v>0</v>
      </c>
      <c r="K204" s="10">
        <f>IFERROR(VLOOKUP($B204,'[11]Trial Blc'!$B$4:T$379,K$2,FALSE),0)</f>
        <v>0</v>
      </c>
      <c r="L204" s="10">
        <f>IFERROR(VLOOKUP($B204,'[11]Trial Blc'!$B$4:U$379,L$2,FALSE),0)</f>
        <v>0</v>
      </c>
      <c r="M204" s="10">
        <f>IFERROR(VLOOKUP($B204,'[11]Trial Blc'!$B$4:V$379,M$2,FALSE),0)</f>
        <v>0</v>
      </c>
      <c r="N204" s="10">
        <f>IFERROR(VLOOKUP($B204,'[11]Trial Blc'!$B$4:W$379,N$2,FALSE),0)</f>
        <v>0</v>
      </c>
      <c r="O204" s="10">
        <f>IFERROR(VLOOKUP($B204,'[11]Trial Blc'!$B$4:X$379,O$2,FALSE),0)</f>
        <v>0</v>
      </c>
      <c r="P204" s="10">
        <f>IFERROR(VLOOKUP($B204,'[11]Trial Blc'!$B$4:Y$379,P$2,FALSE),0)</f>
        <v>0</v>
      </c>
      <c r="Q204" s="10">
        <f>IFERROR(VLOOKUP($B204,'[11]Trial Blc'!$B$4:Z$379,Q$2,FALSE),0)</f>
        <v>0</v>
      </c>
      <c r="R204" s="10">
        <f>IFERROR(VLOOKUP($B204,'[11]Trial Blc'!$B$4:AA$379,R$2,FALSE),0)</f>
        <v>0</v>
      </c>
      <c r="S204" s="10">
        <f>IFERROR(VLOOKUP($B204,'[11]Trial Blc'!$B$4:AB$379,S$2,FALSE),0)</f>
        <v>0</v>
      </c>
      <c r="T204" s="10">
        <f t="shared" si="47"/>
        <v>0</v>
      </c>
      <c r="U204" s="149"/>
      <c r="W204" s="10"/>
      <c r="X204" s="9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1"/>
      <c r="AN204" s="11"/>
    </row>
    <row r="205" spans="2:40" s="7" customFormat="1" x14ac:dyDescent="0.2">
      <c r="B205" s="145">
        <v>1739</v>
      </c>
      <c r="C205" s="9" t="s">
        <v>330</v>
      </c>
      <c r="D205" s="10">
        <f>IFERROR(VLOOKUP($B205,'[11]Trial Blc'!$B$4:O$379,D$2,FALSE),0)</f>
        <v>-174130.3</v>
      </c>
      <c r="E205" s="10"/>
      <c r="F205" s="10"/>
      <c r="G205" s="10">
        <f t="shared" si="46"/>
        <v>-174130.3</v>
      </c>
      <c r="H205" s="10">
        <f>IFERROR(VLOOKUP($B205,'[11]Trial Blc'!$B$4:R$379,H$2,FALSE),0)</f>
        <v>-174130.3</v>
      </c>
      <c r="I205" s="10">
        <f>IFERROR(VLOOKUP($B205,'[11]Trial Blc'!$B$4:R$379,I$2,FALSE),0)</f>
        <v>-174130.3</v>
      </c>
      <c r="J205" s="10">
        <f>IFERROR(VLOOKUP($B205,'[11]Trial Blc'!$B$4:S$379,J$2,FALSE),0)</f>
        <v>-174130.3</v>
      </c>
      <c r="K205" s="10">
        <f>IFERROR(VLOOKUP($B205,'[11]Trial Blc'!$B$4:T$379,K$2,FALSE),0)</f>
        <v>-174130.3</v>
      </c>
      <c r="L205" s="10">
        <f>IFERROR(VLOOKUP($B205,'[11]Trial Blc'!$B$4:U$379,L$2,FALSE),0)</f>
        <v>-174130.3</v>
      </c>
      <c r="M205" s="10">
        <f>IFERROR(VLOOKUP($B205,'[11]Trial Blc'!$B$4:V$379,M$2,FALSE),0)</f>
        <v>-174130.3</v>
      </c>
      <c r="N205" s="10">
        <f>IFERROR(VLOOKUP($B205,'[11]Trial Blc'!$B$4:W$379,N$2,FALSE),0)</f>
        <v>-174130.3</v>
      </c>
      <c r="O205" s="10">
        <f>IFERROR(VLOOKUP($B205,'[11]Trial Blc'!$B$4:X$379,O$2,FALSE),0)</f>
        <v>-174130.3</v>
      </c>
      <c r="P205" s="10">
        <f>IFERROR(VLOOKUP($B205,'[11]Trial Blc'!$B$4:Y$379,P$2,FALSE),0)</f>
        <v>-174130.3</v>
      </c>
      <c r="Q205" s="10">
        <f>IFERROR(VLOOKUP($B205,'[11]Trial Blc'!$B$4:Z$379,Q$2,FALSE),0)</f>
        <v>-174130.3</v>
      </c>
      <c r="R205" s="10">
        <f>IFERROR(VLOOKUP($B205,'[11]Trial Blc'!$B$4:AA$379,R$2,FALSE),0)</f>
        <v>-174130.3</v>
      </c>
      <c r="S205" s="10">
        <f>IFERROR(VLOOKUP($B205,'[11]Trial Blc'!$B$4:AB$379,S$2,FALSE),0)</f>
        <v>-174130.3</v>
      </c>
      <c r="T205" s="10">
        <f t="shared" si="47"/>
        <v>-174130.30000000002</v>
      </c>
      <c r="U205" s="149"/>
      <c r="W205" s="10"/>
      <c r="X205" s="9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1"/>
      <c r="AN205" s="11"/>
    </row>
    <row r="206" spans="2:40" s="7" customFormat="1" x14ac:dyDescent="0.2">
      <c r="B206" s="145"/>
      <c r="C206" s="178"/>
      <c r="D206" s="10"/>
      <c r="E206" s="10"/>
      <c r="F206" s="9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49"/>
      <c r="W206" s="10"/>
      <c r="X206" s="9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1"/>
      <c r="AN206" s="11"/>
    </row>
    <row r="207" spans="2:40" s="7" customFormat="1" x14ac:dyDescent="0.2">
      <c r="B207" s="145"/>
      <c r="C207" s="9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49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1"/>
      <c r="AN207" s="11"/>
    </row>
    <row r="208" spans="2:40" s="13" customFormat="1" ht="21" x14ac:dyDescent="0.25">
      <c r="B208" s="153"/>
      <c r="C208" s="64" t="s">
        <v>331</v>
      </c>
      <c r="D208" s="75">
        <f>SUM(D191:D207)</f>
        <v>0</v>
      </c>
      <c r="E208" s="75"/>
      <c r="F208" s="75">
        <f>SUM(F191:F207)</f>
        <v>0</v>
      </c>
      <c r="G208" s="75">
        <f>SUM(G191:G207)</f>
        <v>0</v>
      </c>
      <c r="H208" s="75">
        <f>SUM(H191:H207)</f>
        <v>0</v>
      </c>
      <c r="I208" s="75">
        <f>SUM(I191:I207)</f>
        <v>0</v>
      </c>
      <c r="J208" s="75">
        <f t="shared" ref="J208:S208" si="48">SUM(J191:J207)</f>
        <v>0</v>
      </c>
      <c r="K208" s="75">
        <f t="shared" si="48"/>
        <v>0</v>
      </c>
      <c r="L208" s="75">
        <f t="shared" si="48"/>
        <v>0</v>
      </c>
      <c r="M208" s="75">
        <f t="shared" si="48"/>
        <v>0</v>
      </c>
      <c r="N208" s="75">
        <f t="shared" si="48"/>
        <v>0</v>
      </c>
      <c r="O208" s="75">
        <f t="shared" si="48"/>
        <v>0</v>
      </c>
      <c r="P208" s="75">
        <f t="shared" si="48"/>
        <v>0</v>
      </c>
      <c r="Q208" s="75">
        <f t="shared" si="48"/>
        <v>0</v>
      </c>
      <c r="R208" s="75">
        <f t="shared" si="48"/>
        <v>0</v>
      </c>
      <c r="S208" s="75">
        <f t="shared" si="48"/>
        <v>0</v>
      </c>
      <c r="T208" s="75">
        <f>AVERAGE(G208:S208)</f>
        <v>0</v>
      </c>
      <c r="U208" s="151"/>
      <c r="W208" s="66"/>
      <c r="X208" s="75">
        <f>SUM(X191:X207)</f>
        <v>0</v>
      </c>
      <c r="Y208" s="75"/>
      <c r="Z208" s="75">
        <f>SUM(Z191:Z207)</f>
        <v>0</v>
      </c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</row>
    <row r="209" spans="1:40" x14ac:dyDescent="0.2">
      <c r="C209" s="33" t="s">
        <v>524</v>
      </c>
      <c r="D209" s="34">
        <f t="shared" ref="D209:T209" si="49">+D208+D185</f>
        <v>23.81</v>
      </c>
      <c r="E209" s="34">
        <f t="shared" si="49"/>
        <v>0</v>
      </c>
      <c r="F209" s="34">
        <f t="shared" si="49"/>
        <v>0</v>
      </c>
      <c r="G209" s="330">
        <f t="shared" si="49"/>
        <v>23.81</v>
      </c>
      <c r="H209" s="34">
        <f t="shared" si="49"/>
        <v>23.79</v>
      </c>
      <c r="I209" s="34">
        <f t="shared" si="49"/>
        <v>23.75</v>
      </c>
      <c r="J209" s="34">
        <f t="shared" si="49"/>
        <v>39.47</v>
      </c>
      <c r="K209" s="34">
        <f t="shared" si="49"/>
        <v>39.43</v>
      </c>
      <c r="L209" s="34">
        <f t="shared" si="49"/>
        <v>10.49</v>
      </c>
      <c r="M209" s="34">
        <f t="shared" si="49"/>
        <v>10.48</v>
      </c>
      <c r="N209" s="34">
        <f t="shared" si="49"/>
        <v>10.48</v>
      </c>
      <c r="O209" s="34">
        <f t="shared" si="49"/>
        <v>10.46</v>
      </c>
      <c r="P209" s="34">
        <f t="shared" si="49"/>
        <v>10.45</v>
      </c>
      <c r="Q209" s="34">
        <f t="shared" si="49"/>
        <v>10.45</v>
      </c>
      <c r="R209" s="34">
        <f t="shared" si="49"/>
        <v>10.43</v>
      </c>
      <c r="S209" s="34">
        <f t="shared" si="49"/>
        <v>10.43</v>
      </c>
      <c r="T209" s="34">
        <f t="shared" si="49"/>
        <v>17.993846153846153</v>
      </c>
      <c r="U209" s="179"/>
      <c r="Y209" s="30"/>
      <c r="Z209" s="30"/>
    </row>
    <row r="210" spans="1:40" x14ac:dyDescent="0.2">
      <c r="C210" s="33"/>
      <c r="D210" s="34"/>
      <c r="E210" s="34"/>
      <c r="F210" s="34"/>
      <c r="G210" s="34">
        <f>SUM('[11]Trial Blc'!C46:C65)</f>
        <v>-2941323.2500000005</v>
      </c>
      <c r="H210" s="34">
        <f>SUM('[11]Trial Blc'!D46:D65)</f>
        <v>-2952042.6999999993</v>
      </c>
      <c r="I210" s="34">
        <f>SUM('[11]Trial Blc'!E46:E65)</f>
        <v>-2947983.13</v>
      </c>
      <c r="J210" s="34">
        <f>SUM('[11]Trial Blc'!F46:F65)</f>
        <v>-2955324.8499999996</v>
      </c>
      <c r="K210" s="34">
        <f>SUM('[11]Trial Blc'!G46:G65)</f>
        <v>-2966146.0300000003</v>
      </c>
      <c r="L210" s="34">
        <f>SUM('[11]Trial Blc'!H46:H65)</f>
        <v>-2976967.36</v>
      </c>
      <c r="M210" s="34">
        <f>SUM('[11]Trial Blc'!I46:I65)</f>
        <v>-2987788.8600000003</v>
      </c>
      <c r="N210" s="34">
        <f>SUM('[11]Trial Blc'!J46:J65)</f>
        <v>-2998610.3699999996</v>
      </c>
      <c r="O210" s="34">
        <f>SUM('[11]Trial Blc'!K46:K65)</f>
        <v>-3009439.6999999997</v>
      </c>
      <c r="P210" s="34">
        <f>SUM('[11]Trial Blc'!L46:L65)</f>
        <v>-3020269.0300000003</v>
      </c>
      <c r="Q210" s="34">
        <f>SUM('[11]Trial Blc'!M46:M65)</f>
        <v>-3031098.6599999992</v>
      </c>
      <c r="R210" s="34">
        <f>SUM('[11]Trial Blc'!N46:N65)</f>
        <v>-3041928.2899999991</v>
      </c>
      <c r="S210" s="34">
        <f>SUM('[11]Trial Blc'!O46:O65)</f>
        <v>-3052763.4299999997</v>
      </c>
      <c r="T210" s="34">
        <f>SUM('[11]Trial Blc'!P46:P65)</f>
        <v>0</v>
      </c>
      <c r="U210" s="179"/>
      <c r="Y210" s="30"/>
      <c r="Z210" s="30"/>
    </row>
    <row r="211" spans="1:40" s="33" customFormat="1" x14ac:dyDescent="0.2">
      <c r="A211" s="38" t="s">
        <v>131</v>
      </c>
      <c r="B211" s="162"/>
      <c r="D211" s="36"/>
      <c r="U211" s="163" t="s">
        <v>519</v>
      </c>
      <c r="V211" s="35" t="s">
        <v>270</v>
      </c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6"/>
      <c r="AN211" s="36"/>
    </row>
    <row r="212" spans="1:40" s="33" customFormat="1" x14ac:dyDescent="0.2">
      <c r="A212" s="38" t="s">
        <v>132</v>
      </c>
      <c r="B212" s="162"/>
      <c r="D212" s="34"/>
      <c r="E212" s="34"/>
      <c r="F212" s="34"/>
      <c r="G212" s="10">
        <f>SUM(D212:F212)</f>
        <v>0</v>
      </c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163" t="s">
        <v>520</v>
      </c>
      <c r="V212" s="37" t="s">
        <v>311</v>
      </c>
      <c r="W212" s="34"/>
      <c r="X212" s="34"/>
      <c r="Y212" s="34"/>
      <c r="Z212" s="34">
        <f>SUM(W212:Y212)</f>
        <v>0</v>
      </c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6"/>
      <c r="AN212" s="36"/>
    </row>
    <row r="213" spans="1:40" s="33" customFormat="1" x14ac:dyDescent="0.2">
      <c r="A213" s="38" t="s">
        <v>133</v>
      </c>
      <c r="B213" s="162"/>
      <c r="C213" s="38"/>
      <c r="D213" s="34"/>
      <c r="E213" s="34"/>
      <c r="F213" s="34">
        <f>-F208</f>
        <v>0</v>
      </c>
      <c r="G213" s="3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163"/>
      <c r="V213" s="35"/>
      <c r="W213" s="34"/>
      <c r="X213" s="34">
        <f>-X208</f>
        <v>0</v>
      </c>
      <c r="Y213" s="34">
        <f>-Y208</f>
        <v>0</v>
      </c>
      <c r="Z213" s="34">
        <f>SUM(W213:Y213)</f>
        <v>0</v>
      </c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6"/>
      <c r="AN213" s="36"/>
    </row>
    <row r="214" spans="1:40" s="33" customFormat="1" x14ac:dyDescent="0.2">
      <c r="A214" s="76" t="s">
        <v>312</v>
      </c>
      <c r="B214" s="162"/>
      <c r="D214" s="34"/>
      <c r="E214" s="34"/>
      <c r="F214" s="34">
        <f>+F208-F212+F213</f>
        <v>0</v>
      </c>
      <c r="G214" s="34">
        <f>+G208-G212-G213</f>
        <v>0</v>
      </c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163" t="s">
        <v>521</v>
      </c>
      <c r="V214" s="35" t="s">
        <v>313</v>
      </c>
      <c r="W214" s="34">
        <f>+W206-W212</f>
        <v>0</v>
      </c>
      <c r="X214" s="34">
        <f>+X208-X212+X213</f>
        <v>0</v>
      </c>
      <c r="Y214" s="34"/>
      <c r="Z214" s="34">
        <f>+Z208-Z212+Z213</f>
        <v>0</v>
      </c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>
        <f>+AL206-AL212</f>
        <v>0</v>
      </c>
      <c r="AM214" s="36"/>
      <c r="AN214" s="36"/>
    </row>
    <row r="215" spans="1:40" x14ac:dyDescent="0.2">
      <c r="E215" s="30"/>
      <c r="G215" s="30"/>
      <c r="U215" s="179"/>
      <c r="Y215" s="30"/>
      <c r="Z215" s="30"/>
    </row>
    <row r="216" spans="1:40" x14ac:dyDescent="0.2">
      <c r="E216" s="30"/>
      <c r="G216" s="30"/>
      <c r="S216" s="30">
        <f>+S65+S137</f>
        <v>4610325.830000001</v>
      </c>
      <c r="U216" s="179"/>
      <c r="Y216" s="30"/>
      <c r="Z216" s="30"/>
    </row>
    <row r="217" spans="1:40" x14ac:dyDescent="0.2">
      <c r="E217" s="30"/>
      <c r="G217" s="30"/>
      <c r="U217" s="179"/>
      <c r="Y217" s="30"/>
      <c r="Z217" s="30"/>
    </row>
    <row r="218" spans="1:40" x14ac:dyDescent="0.2">
      <c r="E218" s="30"/>
      <c r="G218" s="30"/>
      <c r="U218" s="179"/>
      <c r="Y218" s="30"/>
      <c r="Z218" s="30"/>
    </row>
    <row r="219" spans="1:40" x14ac:dyDescent="0.2">
      <c r="E219" s="30"/>
      <c r="G219" s="30"/>
      <c r="U219" s="179"/>
      <c r="Y219" s="30"/>
      <c r="Z219" s="30"/>
    </row>
    <row r="220" spans="1:40" x14ac:dyDescent="0.2">
      <c r="E220" s="30"/>
      <c r="G220" s="30"/>
      <c r="S220" s="30">
        <f>+S216-S218</f>
        <v>4610325.830000001</v>
      </c>
      <c r="U220" s="179"/>
      <c r="Y220" s="30"/>
      <c r="Z220" s="30"/>
    </row>
    <row r="221" spans="1:40" x14ac:dyDescent="0.2">
      <c r="E221" s="30"/>
      <c r="G221" s="30"/>
      <c r="U221" s="179"/>
      <c r="Y221" s="30"/>
      <c r="Z221" s="30"/>
    </row>
    <row r="222" spans="1:40" x14ac:dyDescent="0.2">
      <c r="E222" s="30"/>
      <c r="G222" s="30"/>
      <c r="U222" s="179"/>
      <c r="Y222" s="30"/>
      <c r="Z222" s="30"/>
    </row>
    <row r="223" spans="1:40" x14ac:dyDescent="0.2">
      <c r="E223" s="30"/>
      <c r="G223" s="30"/>
      <c r="U223" s="179"/>
      <c r="Y223" s="30"/>
      <c r="Z223" s="30"/>
    </row>
    <row r="224" spans="1:40" x14ac:dyDescent="0.2">
      <c r="E224" s="30"/>
      <c r="G224" s="30"/>
      <c r="U224" s="179"/>
      <c r="Y224" s="30"/>
      <c r="Z224" s="30"/>
    </row>
    <row r="225" spans="5:26" x14ac:dyDescent="0.2">
      <c r="E225" s="30"/>
      <c r="G225" s="30"/>
      <c r="U225" s="179"/>
      <c r="Y225" s="30"/>
      <c r="Z225" s="30"/>
    </row>
    <row r="226" spans="5:26" x14ac:dyDescent="0.2">
      <c r="E226" s="30"/>
      <c r="G226" s="30"/>
      <c r="U226" s="179"/>
      <c r="Y226" s="30"/>
      <c r="Z226" s="30"/>
    </row>
    <row r="227" spans="5:26" x14ac:dyDescent="0.2">
      <c r="E227" s="30"/>
      <c r="G227" s="30"/>
      <c r="U227" s="179"/>
      <c r="Y227" s="30"/>
      <c r="Z227" s="30"/>
    </row>
    <row r="228" spans="5:26" x14ac:dyDescent="0.2">
      <c r="E228" s="30"/>
      <c r="G228" s="30"/>
      <c r="U228" s="179"/>
      <c r="Y228" s="30"/>
      <c r="Z228" s="30"/>
    </row>
    <row r="229" spans="5:26" x14ac:dyDescent="0.2">
      <c r="E229" s="30"/>
      <c r="G229" s="30"/>
      <c r="U229" s="179"/>
      <c r="Y229" s="30"/>
      <c r="Z229" s="30"/>
    </row>
    <row r="230" spans="5:26" x14ac:dyDescent="0.2">
      <c r="E230" s="30"/>
      <c r="G230" s="30"/>
      <c r="U230" s="179"/>
      <c r="Y230" s="30"/>
      <c r="Z230" s="30"/>
    </row>
    <row r="231" spans="5:26" x14ac:dyDescent="0.2">
      <c r="E231" s="30"/>
      <c r="G231" s="30"/>
      <c r="U231" s="179"/>
      <c r="Y231" s="30"/>
      <c r="Z231" s="30"/>
    </row>
    <row r="232" spans="5:26" x14ac:dyDescent="0.2">
      <c r="E232" s="30"/>
      <c r="G232" s="30"/>
      <c r="Y232" s="30"/>
      <c r="Z232" s="30"/>
    </row>
    <row r="233" spans="5:26" x14ac:dyDescent="0.2">
      <c r="E233" s="30"/>
      <c r="G233" s="30"/>
      <c r="Y233" s="30"/>
      <c r="Z233" s="30"/>
    </row>
    <row r="234" spans="5:26" x14ac:dyDescent="0.2">
      <c r="E234" s="30"/>
      <c r="G234" s="30"/>
      <c r="Y234" s="30"/>
      <c r="Z234" s="30"/>
    </row>
    <row r="235" spans="5:26" x14ac:dyDescent="0.2">
      <c r="E235" s="30"/>
      <c r="G235" s="30"/>
      <c r="Y235" s="30"/>
      <c r="Z235" s="30"/>
    </row>
    <row r="236" spans="5:26" x14ac:dyDescent="0.2">
      <c r="E236" s="30"/>
      <c r="G236" s="30"/>
      <c r="Y236" s="30"/>
      <c r="Z236" s="30"/>
    </row>
    <row r="237" spans="5:26" x14ac:dyDescent="0.2">
      <c r="E237" s="30"/>
      <c r="G237" s="30"/>
      <c r="Y237" s="30"/>
      <c r="Z237" s="30"/>
    </row>
    <row r="238" spans="5:26" x14ac:dyDescent="0.2">
      <c r="E238" s="30"/>
      <c r="G238" s="30"/>
      <c r="Y238" s="30"/>
      <c r="Z238" s="30"/>
    </row>
    <row r="239" spans="5:26" x14ac:dyDescent="0.2">
      <c r="E239" s="30"/>
      <c r="G239" s="30"/>
      <c r="Y239" s="30"/>
      <c r="Z239" s="30"/>
    </row>
    <row r="240" spans="5:26" x14ac:dyDescent="0.2">
      <c r="E240" s="30"/>
      <c r="G240" s="30"/>
      <c r="Y240" s="30"/>
      <c r="Z240" s="30"/>
    </row>
    <row r="241" spans="5:26" x14ac:dyDescent="0.2">
      <c r="E241" s="30"/>
      <c r="G241" s="30"/>
      <c r="Y241" s="30"/>
      <c r="Z241" s="30"/>
    </row>
    <row r="242" spans="5:26" x14ac:dyDescent="0.2">
      <c r="E242" s="30"/>
      <c r="G242" s="30"/>
      <c r="Y242" s="30"/>
      <c r="Z242" s="30"/>
    </row>
    <row r="243" spans="5:26" x14ac:dyDescent="0.2">
      <c r="E243" s="30"/>
      <c r="G243" s="30"/>
      <c r="Y243" s="30"/>
      <c r="Z243" s="30"/>
    </row>
    <row r="244" spans="5:26" x14ac:dyDescent="0.2">
      <c r="E244" s="30"/>
      <c r="G244" s="30"/>
      <c r="Y244" s="30"/>
      <c r="Z244" s="30"/>
    </row>
    <row r="245" spans="5:26" x14ac:dyDescent="0.2">
      <c r="E245" s="30"/>
      <c r="G245" s="30"/>
      <c r="Y245" s="30"/>
      <c r="Z245" s="30"/>
    </row>
    <row r="246" spans="5:26" x14ac:dyDescent="0.2">
      <c r="E246" s="30"/>
      <c r="G246" s="30"/>
      <c r="Y246" s="30"/>
      <c r="Z246" s="30"/>
    </row>
    <row r="247" spans="5:26" x14ac:dyDescent="0.2">
      <c r="E247" s="30"/>
      <c r="G247" s="30"/>
      <c r="Y247" s="30"/>
      <c r="Z247" s="30"/>
    </row>
    <row r="248" spans="5:26" x14ac:dyDescent="0.2">
      <c r="E248" s="30"/>
      <c r="G248" s="30"/>
      <c r="Y248" s="30"/>
      <c r="Z248" s="30"/>
    </row>
    <row r="249" spans="5:26" x14ac:dyDescent="0.2">
      <c r="E249" s="30"/>
      <c r="G249" s="30"/>
      <c r="Y249" s="30"/>
      <c r="Z249" s="30"/>
    </row>
    <row r="250" spans="5:26" x14ac:dyDescent="0.2">
      <c r="E250" s="30"/>
      <c r="G250" s="30"/>
      <c r="Y250" s="30"/>
      <c r="Z250" s="30"/>
    </row>
    <row r="251" spans="5:26" x14ac:dyDescent="0.2">
      <c r="E251" s="30"/>
      <c r="G251" s="30"/>
      <c r="Y251" s="30"/>
      <c r="Z251" s="30"/>
    </row>
    <row r="252" spans="5:26" x14ac:dyDescent="0.2">
      <c r="E252" s="30"/>
      <c r="G252" s="30"/>
      <c r="Y252" s="30"/>
      <c r="Z252" s="30"/>
    </row>
    <row r="253" spans="5:26" x14ac:dyDescent="0.2">
      <c r="E253" s="30"/>
      <c r="G253" s="30"/>
      <c r="Y253" s="30"/>
      <c r="Z253" s="30"/>
    </row>
    <row r="254" spans="5:26" x14ac:dyDescent="0.2">
      <c r="E254" s="30"/>
      <c r="G254" s="30"/>
      <c r="Y254" s="30"/>
      <c r="Z254" s="30"/>
    </row>
    <row r="255" spans="5:26" x14ac:dyDescent="0.2">
      <c r="E255" s="30"/>
      <c r="G255" s="30"/>
      <c r="Y255" s="30"/>
      <c r="Z255" s="30"/>
    </row>
    <row r="256" spans="5:26" x14ac:dyDescent="0.2">
      <c r="E256" s="30"/>
      <c r="G256" s="30"/>
      <c r="Y256" s="30"/>
      <c r="Z256" s="30"/>
    </row>
    <row r="257" spans="5:26" x14ac:dyDescent="0.2">
      <c r="E257" s="30"/>
      <c r="G257" s="30"/>
      <c r="Y257" s="30"/>
      <c r="Z257" s="30"/>
    </row>
    <row r="258" spans="5:26" x14ac:dyDescent="0.2">
      <c r="E258" s="30"/>
      <c r="G258" s="30"/>
      <c r="Y258" s="30"/>
      <c r="Z258" s="30"/>
    </row>
    <row r="259" spans="5:26" x14ac:dyDescent="0.2">
      <c r="E259" s="30"/>
      <c r="G259" s="30"/>
      <c r="Y259" s="30"/>
      <c r="Z259" s="30"/>
    </row>
    <row r="260" spans="5:26" x14ac:dyDescent="0.2">
      <c r="E260" s="30"/>
      <c r="G260" s="30"/>
      <c r="Y260" s="30"/>
      <c r="Z260" s="30"/>
    </row>
    <row r="261" spans="5:26" x14ac:dyDescent="0.2">
      <c r="E261" s="30"/>
      <c r="G261" s="30"/>
      <c r="Y261" s="30"/>
      <c r="Z261" s="30"/>
    </row>
    <row r="262" spans="5:26" x14ac:dyDescent="0.2">
      <c r="E262" s="30"/>
      <c r="G262" s="30"/>
      <c r="Y262" s="30"/>
      <c r="Z262" s="30"/>
    </row>
    <row r="263" spans="5:26" x14ac:dyDescent="0.2">
      <c r="E263" s="30"/>
      <c r="G263" s="30"/>
      <c r="Y263" s="30"/>
      <c r="Z263" s="30"/>
    </row>
    <row r="264" spans="5:26" x14ac:dyDescent="0.2">
      <c r="E264" s="30"/>
      <c r="G264" s="30"/>
      <c r="Y264" s="30"/>
      <c r="Z264" s="30"/>
    </row>
    <row r="265" spans="5:26" x14ac:dyDescent="0.2">
      <c r="E265" s="30"/>
      <c r="G265" s="30"/>
      <c r="Y265" s="30"/>
      <c r="Z265" s="30"/>
    </row>
    <row r="266" spans="5:26" x14ac:dyDescent="0.2">
      <c r="E266" s="30"/>
      <c r="G266" s="30"/>
      <c r="Y266" s="30"/>
      <c r="Z266" s="30"/>
    </row>
    <row r="267" spans="5:26" x14ac:dyDescent="0.2">
      <c r="E267" s="30"/>
      <c r="G267" s="30"/>
      <c r="Y267" s="30"/>
      <c r="Z267" s="30"/>
    </row>
    <row r="268" spans="5:26" x14ac:dyDescent="0.2">
      <c r="E268" s="30"/>
      <c r="G268" s="30"/>
      <c r="Y268" s="30"/>
      <c r="Z268" s="30"/>
    </row>
    <row r="269" spans="5:26" x14ac:dyDescent="0.2">
      <c r="E269" s="30"/>
      <c r="G269" s="30"/>
      <c r="Y269" s="30"/>
      <c r="Z269" s="30"/>
    </row>
    <row r="270" spans="5:26" x14ac:dyDescent="0.2">
      <c r="E270" s="30"/>
      <c r="G270" s="30"/>
      <c r="Y270" s="30"/>
      <c r="Z270" s="30"/>
    </row>
    <row r="271" spans="5:26" x14ac:dyDescent="0.2">
      <c r="E271" s="30"/>
      <c r="G271" s="30"/>
      <c r="Y271" s="30"/>
      <c r="Z271" s="30"/>
    </row>
    <row r="272" spans="5:26" x14ac:dyDescent="0.2">
      <c r="E272" s="30"/>
      <c r="G272" s="30"/>
      <c r="Y272" s="30"/>
      <c r="Z272" s="30"/>
    </row>
    <row r="273" spans="5:26" x14ac:dyDescent="0.2">
      <c r="E273" s="30"/>
      <c r="G273" s="30"/>
      <c r="Y273" s="30"/>
      <c r="Z273" s="30"/>
    </row>
    <row r="274" spans="5:26" x14ac:dyDescent="0.2">
      <c r="E274" s="30"/>
      <c r="G274" s="30"/>
      <c r="Y274" s="30"/>
      <c r="Z274" s="30"/>
    </row>
    <row r="275" spans="5:26" x14ac:dyDescent="0.2">
      <c r="E275" s="30"/>
      <c r="G275" s="30"/>
      <c r="Y275" s="30"/>
      <c r="Z275" s="30"/>
    </row>
    <row r="276" spans="5:26" x14ac:dyDescent="0.2">
      <c r="E276" s="30"/>
      <c r="G276" s="30"/>
      <c r="Y276" s="30"/>
      <c r="Z276" s="30"/>
    </row>
    <row r="277" spans="5:26" x14ac:dyDescent="0.2">
      <c r="E277" s="30"/>
      <c r="G277" s="30"/>
      <c r="Y277" s="30"/>
      <c r="Z277" s="30"/>
    </row>
    <row r="278" spans="5:26" x14ac:dyDescent="0.2">
      <c r="E278" s="30"/>
      <c r="G278" s="30"/>
      <c r="Y278" s="30"/>
      <c r="Z278" s="30"/>
    </row>
    <row r="279" spans="5:26" x14ac:dyDescent="0.2">
      <c r="E279" s="30"/>
      <c r="G279" s="30"/>
      <c r="Y279" s="30"/>
      <c r="Z279" s="30"/>
    </row>
    <row r="280" spans="5:26" x14ac:dyDescent="0.2">
      <c r="E280" s="30"/>
      <c r="G280" s="30"/>
      <c r="Y280" s="30"/>
      <c r="Z280" s="30"/>
    </row>
    <row r="281" spans="5:26" x14ac:dyDescent="0.2">
      <c r="E281" s="30"/>
      <c r="G281" s="30"/>
      <c r="Y281" s="30"/>
      <c r="Z281" s="30"/>
    </row>
    <row r="282" spans="5:26" x14ac:dyDescent="0.2">
      <c r="E282" s="30"/>
      <c r="G282" s="30"/>
      <c r="Y282" s="30"/>
      <c r="Z282" s="30"/>
    </row>
    <row r="283" spans="5:26" x14ac:dyDescent="0.2">
      <c r="E283" s="30"/>
      <c r="G283" s="30"/>
      <c r="Y283" s="30"/>
      <c r="Z283" s="30"/>
    </row>
    <row r="284" spans="5:26" x14ac:dyDescent="0.2">
      <c r="E284" s="30"/>
      <c r="G284" s="30"/>
      <c r="Y284" s="30"/>
      <c r="Z284" s="30"/>
    </row>
    <row r="285" spans="5:26" x14ac:dyDescent="0.2">
      <c r="E285" s="30"/>
      <c r="G285" s="30"/>
      <c r="Y285" s="30"/>
      <c r="Z285" s="30"/>
    </row>
    <row r="286" spans="5:26" x14ac:dyDescent="0.2">
      <c r="E286" s="30"/>
      <c r="G286" s="30"/>
      <c r="Y286" s="30"/>
      <c r="Z286" s="30"/>
    </row>
    <row r="287" spans="5:26" x14ac:dyDescent="0.2">
      <c r="E287" s="30"/>
      <c r="G287" s="30"/>
      <c r="Y287" s="30"/>
      <c r="Z287" s="30"/>
    </row>
    <row r="288" spans="5:26" x14ac:dyDescent="0.2">
      <c r="E288" s="30"/>
      <c r="G288" s="30"/>
      <c r="Y288" s="30"/>
      <c r="Z288" s="30"/>
    </row>
    <row r="289" spans="5:26" x14ac:dyDescent="0.2">
      <c r="E289" s="30"/>
      <c r="G289" s="30"/>
      <c r="Y289" s="30"/>
      <c r="Z289" s="30"/>
    </row>
    <row r="290" spans="5:26" x14ac:dyDescent="0.2">
      <c r="E290" s="30"/>
      <c r="G290" s="30"/>
      <c r="Y290" s="30"/>
      <c r="Z290" s="30"/>
    </row>
    <row r="291" spans="5:26" x14ac:dyDescent="0.2">
      <c r="E291" s="30"/>
      <c r="G291" s="30"/>
      <c r="Y291" s="30"/>
      <c r="Z291" s="30"/>
    </row>
    <row r="292" spans="5:26" x14ac:dyDescent="0.2">
      <c r="E292" s="30"/>
      <c r="G292" s="30"/>
      <c r="Y292" s="30"/>
      <c r="Z292" s="30"/>
    </row>
    <row r="293" spans="5:26" x14ac:dyDescent="0.2">
      <c r="E293" s="30"/>
      <c r="G293" s="30"/>
      <c r="Y293" s="30"/>
      <c r="Z293" s="30"/>
    </row>
    <row r="294" spans="5:26" x14ac:dyDescent="0.2">
      <c r="E294" s="30"/>
      <c r="G294" s="30"/>
      <c r="Y294" s="30"/>
      <c r="Z294" s="30"/>
    </row>
    <row r="295" spans="5:26" x14ac:dyDescent="0.2">
      <c r="E295" s="30"/>
      <c r="G295" s="30"/>
      <c r="Y295" s="30"/>
      <c r="Z295" s="30"/>
    </row>
    <row r="296" spans="5:26" x14ac:dyDescent="0.2">
      <c r="E296" s="30"/>
      <c r="G296" s="30"/>
      <c r="Y296" s="30"/>
      <c r="Z296" s="30"/>
    </row>
    <row r="297" spans="5:26" x14ac:dyDescent="0.2">
      <c r="E297" s="30"/>
      <c r="G297" s="30"/>
      <c r="Y297" s="30"/>
      <c r="Z297" s="30"/>
    </row>
    <row r="298" spans="5:26" x14ac:dyDescent="0.2">
      <c r="E298" s="30"/>
      <c r="G298" s="30"/>
      <c r="Y298" s="30"/>
      <c r="Z298" s="30"/>
    </row>
    <row r="299" spans="5:26" x14ac:dyDescent="0.2">
      <c r="E299" s="30"/>
      <c r="G299" s="30"/>
      <c r="Y299" s="30"/>
      <c r="Z299" s="30"/>
    </row>
    <row r="300" spans="5:26" x14ac:dyDescent="0.2">
      <c r="E300" s="30"/>
      <c r="G300" s="30"/>
      <c r="Y300" s="30"/>
      <c r="Z300" s="30"/>
    </row>
    <row r="301" spans="5:26" x14ac:dyDescent="0.2">
      <c r="E301" s="30"/>
      <c r="G301" s="30"/>
      <c r="Y301" s="30"/>
      <c r="Z301" s="30"/>
    </row>
    <row r="302" spans="5:26" x14ac:dyDescent="0.2">
      <c r="E302" s="30"/>
      <c r="G302" s="30"/>
      <c r="Y302" s="30"/>
      <c r="Z302" s="30"/>
    </row>
    <row r="303" spans="5:26" x14ac:dyDescent="0.2">
      <c r="E303" s="30"/>
      <c r="G303" s="30"/>
      <c r="Y303" s="30"/>
      <c r="Z303" s="30"/>
    </row>
    <row r="304" spans="5:26" x14ac:dyDescent="0.2">
      <c r="E304" s="30"/>
      <c r="G304" s="30"/>
      <c r="Y304" s="30"/>
      <c r="Z304" s="30"/>
    </row>
    <row r="305" spans="5:26" x14ac:dyDescent="0.2">
      <c r="E305" s="30"/>
      <c r="G305" s="30"/>
      <c r="Y305" s="30"/>
      <c r="Z305" s="30"/>
    </row>
    <row r="306" spans="5:26" x14ac:dyDescent="0.2">
      <c r="E306" s="30"/>
      <c r="G306" s="30"/>
      <c r="Y306" s="30"/>
      <c r="Z306" s="30"/>
    </row>
    <row r="307" spans="5:26" x14ac:dyDescent="0.2">
      <c r="E307" s="30"/>
      <c r="G307" s="30"/>
      <c r="Y307" s="30"/>
      <c r="Z307" s="30"/>
    </row>
    <row r="308" spans="5:26" x14ac:dyDescent="0.2">
      <c r="E308" s="30"/>
      <c r="G308" s="30"/>
      <c r="Y308" s="30"/>
      <c r="Z308" s="30"/>
    </row>
    <row r="309" spans="5:26" x14ac:dyDescent="0.2">
      <c r="E309" s="30"/>
      <c r="G309" s="30"/>
      <c r="Y309" s="30"/>
      <c r="Z309" s="30"/>
    </row>
    <row r="310" spans="5:26" x14ac:dyDescent="0.2">
      <c r="E310" s="30"/>
      <c r="G310" s="30"/>
      <c r="Y310" s="30"/>
      <c r="Z310" s="30"/>
    </row>
    <row r="311" spans="5:26" x14ac:dyDescent="0.2">
      <c r="E311" s="30"/>
      <c r="G311" s="30"/>
      <c r="Y311" s="30"/>
      <c r="Z311" s="30"/>
    </row>
    <row r="312" spans="5:26" x14ac:dyDescent="0.2">
      <c r="E312" s="30"/>
      <c r="G312" s="30"/>
      <c r="Y312" s="30"/>
      <c r="Z312" s="30"/>
    </row>
    <row r="313" spans="5:26" x14ac:dyDescent="0.2">
      <c r="E313" s="30"/>
      <c r="G313" s="30"/>
      <c r="Y313" s="30"/>
      <c r="Z313" s="30"/>
    </row>
    <row r="314" spans="5:26" x14ac:dyDescent="0.2">
      <c r="E314" s="30"/>
      <c r="G314" s="30"/>
      <c r="Y314" s="30"/>
      <c r="Z314" s="30"/>
    </row>
    <row r="315" spans="5:26" x14ac:dyDescent="0.2">
      <c r="E315" s="30"/>
      <c r="G315" s="30"/>
      <c r="Y315" s="30"/>
      <c r="Z315" s="30"/>
    </row>
    <row r="316" spans="5:26" x14ac:dyDescent="0.2">
      <c r="E316" s="30"/>
      <c r="G316" s="30"/>
      <c r="Y316" s="30"/>
      <c r="Z316" s="30"/>
    </row>
    <row r="317" spans="5:26" x14ac:dyDescent="0.2">
      <c r="E317" s="30"/>
      <c r="G317" s="30"/>
      <c r="Y317" s="30"/>
      <c r="Z317" s="30"/>
    </row>
    <row r="318" spans="5:26" x14ac:dyDescent="0.2">
      <c r="E318" s="30"/>
      <c r="G318" s="30"/>
      <c r="Y318" s="30"/>
      <c r="Z318" s="30"/>
    </row>
    <row r="319" spans="5:26" x14ac:dyDescent="0.2">
      <c r="E319" s="30"/>
      <c r="G319" s="30"/>
      <c r="Y319" s="30"/>
      <c r="Z319" s="30"/>
    </row>
    <row r="320" spans="5:26" x14ac:dyDescent="0.2">
      <c r="E320" s="30"/>
      <c r="G320" s="30"/>
      <c r="Y320" s="30"/>
      <c r="Z320" s="30"/>
    </row>
    <row r="321" spans="5:26" x14ac:dyDescent="0.2">
      <c r="E321" s="30"/>
      <c r="G321" s="30"/>
      <c r="Y321" s="30"/>
      <c r="Z321" s="30"/>
    </row>
    <row r="322" spans="5:26" x14ac:dyDescent="0.2">
      <c r="E322" s="30"/>
      <c r="G322" s="30"/>
      <c r="Y322" s="30"/>
      <c r="Z322" s="30"/>
    </row>
    <row r="323" spans="5:26" x14ac:dyDescent="0.2">
      <c r="E323" s="30"/>
      <c r="G323" s="30"/>
      <c r="Y323" s="30"/>
      <c r="Z323" s="30"/>
    </row>
    <row r="324" spans="5:26" x14ac:dyDescent="0.2">
      <c r="E324" s="30"/>
      <c r="G324" s="30"/>
      <c r="Y324" s="30"/>
      <c r="Z324" s="30"/>
    </row>
    <row r="325" spans="5:26" x14ac:dyDescent="0.2">
      <c r="E325" s="30"/>
      <c r="G325" s="30"/>
      <c r="Y325" s="30"/>
      <c r="Z325" s="30"/>
    </row>
    <row r="326" spans="5:26" x14ac:dyDescent="0.2">
      <c r="E326" s="30"/>
      <c r="G326" s="30"/>
      <c r="Y326" s="30"/>
      <c r="Z326" s="30"/>
    </row>
    <row r="327" spans="5:26" x14ac:dyDescent="0.2">
      <c r="E327" s="30"/>
      <c r="G327" s="30"/>
      <c r="Y327" s="30"/>
      <c r="Z327" s="30"/>
    </row>
    <row r="328" spans="5:26" x14ac:dyDescent="0.2">
      <c r="E328" s="30"/>
      <c r="G328" s="30"/>
      <c r="Y328" s="30"/>
      <c r="Z328" s="30"/>
    </row>
    <row r="329" spans="5:26" x14ac:dyDescent="0.2">
      <c r="E329" s="30"/>
      <c r="G329" s="30"/>
      <c r="Y329" s="30"/>
      <c r="Z329" s="30"/>
    </row>
    <row r="330" spans="5:26" x14ac:dyDescent="0.2">
      <c r="E330" s="30"/>
      <c r="G330" s="30"/>
      <c r="Y330" s="30"/>
      <c r="Z330" s="30"/>
    </row>
    <row r="331" spans="5:26" x14ac:dyDescent="0.2">
      <c r="E331" s="30"/>
      <c r="G331" s="30"/>
      <c r="Y331" s="30"/>
      <c r="Z331" s="30"/>
    </row>
    <row r="332" spans="5:26" x14ac:dyDescent="0.2">
      <c r="E332" s="30"/>
      <c r="G332" s="30"/>
      <c r="Y332" s="30"/>
      <c r="Z332" s="30"/>
    </row>
    <row r="333" spans="5:26" x14ac:dyDescent="0.2">
      <c r="E333" s="30"/>
      <c r="G333" s="30"/>
      <c r="Y333" s="30"/>
      <c r="Z333" s="30"/>
    </row>
    <row r="334" spans="5:26" x14ac:dyDescent="0.2">
      <c r="E334" s="30"/>
      <c r="G334" s="30"/>
      <c r="Y334" s="30"/>
      <c r="Z334" s="30"/>
    </row>
    <row r="335" spans="5:26" x14ac:dyDescent="0.2">
      <c r="E335" s="30"/>
      <c r="G335" s="30"/>
      <c r="Y335" s="30"/>
      <c r="Z335" s="30"/>
    </row>
    <row r="336" spans="5:26" x14ac:dyDescent="0.2">
      <c r="E336" s="30"/>
      <c r="G336" s="30"/>
      <c r="Y336" s="30"/>
      <c r="Z336" s="30"/>
    </row>
    <row r="337" spans="5:26" x14ac:dyDescent="0.2">
      <c r="E337" s="30"/>
      <c r="G337" s="30"/>
      <c r="Y337" s="30"/>
      <c r="Z337" s="30"/>
    </row>
    <row r="338" spans="5:26" x14ac:dyDescent="0.2">
      <c r="E338" s="30"/>
      <c r="G338" s="30"/>
      <c r="Y338" s="30"/>
      <c r="Z338" s="30"/>
    </row>
    <row r="339" spans="5:26" x14ac:dyDescent="0.2">
      <c r="E339" s="30"/>
      <c r="G339" s="30"/>
      <c r="Y339" s="30"/>
      <c r="Z339" s="30"/>
    </row>
    <row r="340" spans="5:26" x14ac:dyDescent="0.2">
      <c r="E340" s="30"/>
      <c r="G340" s="30"/>
      <c r="Y340" s="30"/>
      <c r="Z340" s="30"/>
    </row>
    <row r="341" spans="5:26" x14ac:dyDescent="0.2">
      <c r="E341" s="30"/>
      <c r="G341" s="30"/>
      <c r="Y341" s="30"/>
      <c r="Z341" s="30"/>
    </row>
    <row r="342" spans="5:26" x14ac:dyDescent="0.2">
      <c r="E342" s="30"/>
      <c r="G342" s="30"/>
      <c r="Y342" s="30"/>
      <c r="Z342" s="30"/>
    </row>
    <row r="343" spans="5:26" x14ac:dyDescent="0.2">
      <c r="E343" s="30"/>
      <c r="G343" s="30"/>
      <c r="Y343" s="30"/>
      <c r="Z343" s="30"/>
    </row>
    <row r="344" spans="5:26" x14ac:dyDescent="0.2">
      <c r="E344" s="30"/>
      <c r="G344" s="30"/>
      <c r="Y344" s="30"/>
      <c r="Z344" s="30"/>
    </row>
    <row r="345" spans="5:26" x14ac:dyDescent="0.2">
      <c r="E345" s="30"/>
      <c r="G345" s="30"/>
      <c r="Y345" s="30"/>
      <c r="Z345" s="30"/>
    </row>
    <row r="346" spans="5:26" x14ac:dyDescent="0.2">
      <c r="E346" s="30"/>
      <c r="G346" s="30"/>
      <c r="Y346" s="30"/>
      <c r="Z346" s="30"/>
    </row>
    <row r="347" spans="5:26" x14ac:dyDescent="0.2">
      <c r="E347" s="30"/>
      <c r="G347" s="30"/>
      <c r="Y347" s="30"/>
      <c r="Z347" s="30"/>
    </row>
    <row r="348" spans="5:26" x14ac:dyDescent="0.2">
      <c r="E348" s="30"/>
      <c r="G348" s="30"/>
      <c r="Y348" s="30"/>
      <c r="Z348" s="30"/>
    </row>
    <row r="349" spans="5:26" x14ac:dyDescent="0.2">
      <c r="E349" s="30"/>
      <c r="G349" s="30"/>
      <c r="Y349" s="30"/>
      <c r="Z349" s="30"/>
    </row>
    <row r="350" spans="5:26" x14ac:dyDescent="0.2">
      <c r="E350" s="30"/>
      <c r="G350" s="30"/>
      <c r="Y350" s="30"/>
      <c r="Z350" s="30"/>
    </row>
    <row r="351" spans="5:26" x14ac:dyDescent="0.2">
      <c r="E351" s="30"/>
      <c r="G351" s="30"/>
      <c r="Y351" s="30"/>
      <c r="Z351" s="30"/>
    </row>
    <row r="352" spans="5:26" x14ac:dyDescent="0.2">
      <c r="E352" s="30"/>
      <c r="G352" s="30"/>
      <c r="Y352" s="30"/>
      <c r="Z352" s="30"/>
    </row>
    <row r="353" spans="5:26" x14ac:dyDescent="0.2">
      <c r="E353" s="30"/>
      <c r="G353" s="30"/>
      <c r="Y353" s="30"/>
      <c r="Z353" s="30"/>
    </row>
    <row r="354" spans="5:26" x14ac:dyDescent="0.2">
      <c r="E354" s="30"/>
      <c r="G354" s="30"/>
      <c r="Y354" s="30"/>
      <c r="Z354" s="30"/>
    </row>
    <row r="355" spans="5:26" x14ac:dyDescent="0.2">
      <c r="E355" s="30"/>
      <c r="G355" s="30"/>
      <c r="Y355" s="30"/>
      <c r="Z355" s="30"/>
    </row>
    <row r="356" spans="5:26" x14ac:dyDescent="0.2">
      <c r="E356" s="30"/>
      <c r="G356" s="30"/>
      <c r="Y356" s="30"/>
      <c r="Z356" s="30"/>
    </row>
    <row r="357" spans="5:26" x14ac:dyDescent="0.2">
      <c r="E357" s="30"/>
      <c r="G357" s="30"/>
      <c r="Y357" s="30"/>
      <c r="Z357" s="30"/>
    </row>
    <row r="358" spans="5:26" x14ac:dyDescent="0.2">
      <c r="E358" s="30"/>
      <c r="G358" s="30"/>
      <c r="Y358" s="30"/>
      <c r="Z358" s="30"/>
    </row>
    <row r="359" spans="5:26" x14ac:dyDescent="0.2">
      <c r="E359" s="30"/>
      <c r="G359" s="30"/>
      <c r="Y359" s="30"/>
      <c r="Z359" s="30"/>
    </row>
    <row r="360" spans="5:26" x14ac:dyDescent="0.2">
      <c r="E360" s="30"/>
      <c r="G360" s="30"/>
      <c r="Y360" s="30"/>
      <c r="Z360" s="30"/>
    </row>
    <row r="361" spans="5:26" x14ac:dyDescent="0.2">
      <c r="E361" s="30"/>
      <c r="G361" s="30"/>
      <c r="Y361" s="30"/>
      <c r="Z361" s="30"/>
    </row>
    <row r="362" spans="5:26" x14ac:dyDescent="0.2">
      <c r="E362" s="30"/>
      <c r="G362" s="30"/>
      <c r="Y362" s="30"/>
      <c r="Z362" s="30"/>
    </row>
    <row r="363" spans="5:26" x14ac:dyDescent="0.2">
      <c r="E363" s="30"/>
      <c r="G363" s="30"/>
      <c r="Y363" s="30"/>
      <c r="Z363" s="30"/>
    </row>
    <row r="364" spans="5:26" x14ac:dyDescent="0.2">
      <c r="E364" s="30"/>
      <c r="G364" s="30"/>
      <c r="Y364" s="30"/>
      <c r="Z364" s="30"/>
    </row>
    <row r="365" spans="5:26" x14ac:dyDescent="0.2">
      <c r="E365" s="30"/>
      <c r="G365" s="30"/>
      <c r="Y365" s="30"/>
      <c r="Z365" s="30"/>
    </row>
    <row r="366" spans="5:26" x14ac:dyDescent="0.2">
      <c r="E366" s="30"/>
      <c r="G366" s="30"/>
      <c r="Y366" s="30"/>
      <c r="Z366" s="30"/>
    </row>
    <row r="367" spans="5:26" x14ac:dyDescent="0.2">
      <c r="E367" s="30"/>
      <c r="G367" s="30"/>
      <c r="Y367" s="30"/>
      <c r="Z367" s="30"/>
    </row>
    <row r="368" spans="5:26" x14ac:dyDescent="0.2">
      <c r="E368" s="30"/>
      <c r="G368" s="30"/>
      <c r="Y368" s="30"/>
      <c r="Z368" s="30"/>
    </row>
    <row r="369" spans="5:26" x14ac:dyDescent="0.2">
      <c r="E369" s="30"/>
      <c r="G369" s="30"/>
      <c r="Y369" s="30"/>
      <c r="Z369" s="30"/>
    </row>
    <row r="370" spans="5:26" x14ac:dyDescent="0.2">
      <c r="E370" s="30"/>
      <c r="G370" s="30"/>
      <c r="Y370" s="30"/>
      <c r="Z370" s="30"/>
    </row>
    <row r="371" spans="5:26" x14ac:dyDescent="0.2">
      <c r="E371" s="30"/>
      <c r="G371" s="30"/>
      <c r="Y371" s="30"/>
      <c r="Z371" s="30"/>
    </row>
    <row r="372" spans="5:26" x14ac:dyDescent="0.2">
      <c r="E372" s="30"/>
      <c r="G372" s="30"/>
      <c r="Y372" s="30"/>
      <c r="Z372" s="30"/>
    </row>
    <row r="373" spans="5:26" x14ac:dyDescent="0.2">
      <c r="E373" s="30"/>
      <c r="G373" s="30"/>
      <c r="Y373" s="30"/>
      <c r="Z373" s="30"/>
    </row>
    <row r="374" spans="5:26" x14ac:dyDescent="0.2">
      <c r="E374" s="30"/>
      <c r="G374" s="30"/>
      <c r="Y374" s="30"/>
      <c r="Z374" s="30"/>
    </row>
    <row r="375" spans="5:26" x14ac:dyDescent="0.2">
      <c r="E375" s="30"/>
      <c r="G375" s="30"/>
      <c r="Y375" s="30"/>
      <c r="Z375" s="30"/>
    </row>
    <row r="376" spans="5:26" x14ac:dyDescent="0.2">
      <c r="E376" s="30"/>
      <c r="G376" s="30"/>
      <c r="Y376" s="30"/>
      <c r="Z376" s="30"/>
    </row>
    <row r="377" spans="5:26" x14ac:dyDescent="0.2">
      <c r="E377" s="30"/>
      <c r="G377" s="30"/>
      <c r="Y377" s="30"/>
      <c r="Z377" s="30"/>
    </row>
    <row r="378" spans="5:26" x14ac:dyDescent="0.2">
      <c r="E378" s="30"/>
      <c r="G378" s="30"/>
      <c r="Y378" s="30"/>
      <c r="Z378" s="30"/>
    </row>
    <row r="379" spans="5:26" x14ac:dyDescent="0.2">
      <c r="E379" s="30"/>
      <c r="G379" s="30"/>
      <c r="Y379" s="30"/>
      <c r="Z379" s="30"/>
    </row>
    <row r="380" spans="5:26" x14ac:dyDescent="0.2">
      <c r="E380" s="30"/>
      <c r="G380" s="30"/>
      <c r="Y380" s="30"/>
      <c r="Z380" s="30"/>
    </row>
    <row r="381" spans="5:26" x14ac:dyDescent="0.2">
      <c r="E381" s="30"/>
      <c r="G381" s="30"/>
      <c r="Y381" s="30"/>
      <c r="Z381" s="30"/>
    </row>
    <row r="382" spans="5:26" x14ac:dyDescent="0.2">
      <c r="E382" s="30"/>
      <c r="G382" s="30"/>
      <c r="Y382" s="30"/>
      <c r="Z382" s="30"/>
    </row>
    <row r="383" spans="5:26" x14ac:dyDescent="0.2">
      <c r="E383" s="30"/>
      <c r="G383" s="30"/>
      <c r="Y383" s="30"/>
      <c r="Z383" s="30"/>
    </row>
    <row r="384" spans="5:26" x14ac:dyDescent="0.2">
      <c r="E384" s="30"/>
      <c r="G384" s="30"/>
      <c r="Y384" s="30"/>
      <c r="Z384" s="30"/>
    </row>
    <row r="385" spans="5:26" x14ac:dyDescent="0.2">
      <c r="E385" s="30"/>
      <c r="G385" s="30"/>
      <c r="Y385" s="30"/>
      <c r="Z385" s="30"/>
    </row>
    <row r="386" spans="5:26" x14ac:dyDescent="0.2">
      <c r="E386" s="30"/>
      <c r="G386" s="30"/>
      <c r="Y386" s="30"/>
      <c r="Z386" s="30"/>
    </row>
    <row r="387" spans="5:26" x14ac:dyDescent="0.2">
      <c r="E387" s="30"/>
      <c r="G387" s="30"/>
      <c r="Y387" s="30"/>
      <c r="Z387" s="30"/>
    </row>
    <row r="388" spans="5:26" x14ac:dyDescent="0.2">
      <c r="E388" s="30"/>
      <c r="G388" s="30"/>
      <c r="Y388" s="30"/>
      <c r="Z388" s="30"/>
    </row>
    <row r="389" spans="5:26" x14ac:dyDescent="0.2">
      <c r="E389" s="30"/>
      <c r="G389" s="30"/>
      <c r="Y389" s="30"/>
      <c r="Z389" s="30"/>
    </row>
    <row r="390" spans="5:26" x14ac:dyDescent="0.2">
      <c r="E390" s="30"/>
      <c r="G390" s="30"/>
      <c r="Y390" s="30"/>
      <c r="Z390" s="30"/>
    </row>
    <row r="391" spans="5:26" x14ac:dyDescent="0.2">
      <c r="E391" s="30"/>
      <c r="G391" s="30"/>
      <c r="Y391" s="30"/>
      <c r="Z391" s="30"/>
    </row>
    <row r="392" spans="5:26" x14ac:dyDescent="0.2">
      <c r="E392" s="30"/>
      <c r="G392" s="30"/>
      <c r="Y392" s="30"/>
      <c r="Z392" s="30"/>
    </row>
    <row r="393" spans="5:26" x14ac:dyDescent="0.2">
      <c r="E393" s="30"/>
      <c r="G393" s="30"/>
      <c r="Y393" s="30"/>
      <c r="Z393" s="30"/>
    </row>
    <row r="394" spans="5:26" x14ac:dyDescent="0.2">
      <c r="E394" s="30"/>
      <c r="G394" s="30"/>
      <c r="Y394" s="30"/>
      <c r="Z394" s="30"/>
    </row>
    <row r="395" spans="5:26" x14ac:dyDescent="0.2">
      <c r="E395" s="30"/>
      <c r="G395" s="30"/>
      <c r="Y395" s="30"/>
      <c r="Z395" s="30"/>
    </row>
    <row r="396" spans="5:26" x14ac:dyDescent="0.2">
      <c r="E396" s="30"/>
      <c r="G396" s="30"/>
      <c r="Y396" s="30"/>
      <c r="Z396" s="30"/>
    </row>
    <row r="397" spans="5:26" x14ac:dyDescent="0.2">
      <c r="E397" s="30"/>
      <c r="G397" s="30"/>
      <c r="Y397" s="30"/>
      <c r="Z397" s="30"/>
    </row>
    <row r="398" spans="5:26" x14ac:dyDescent="0.2">
      <c r="E398" s="30"/>
      <c r="G398" s="30"/>
      <c r="Y398" s="30"/>
      <c r="Z398" s="30"/>
    </row>
    <row r="399" spans="5:26" x14ac:dyDescent="0.2">
      <c r="E399" s="30"/>
      <c r="G399" s="30"/>
      <c r="Y399" s="30"/>
      <c r="Z399" s="30"/>
    </row>
    <row r="400" spans="5:26" x14ac:dyDescent="0.2">
      <c r="E400" s="30"/>
      <c r="G400" s="30"/>
      <c r="Y400" s="30"/>
      <c r="Z400" s="30"/>
    </row>
    <row r="401" spans="5:26" x14ac:dyDescent="0.2">
      <c r="E401" s="30"/>
      <c r="G401" s="30"/>
      <c r="Y401" s="30"/>
      <c r="Z401" s="30"/>
    </row>
    <row r="402" spans="5:26" x14ac:dyDescent="0.2">
      <c r="E402" s="30"/>
      <c r="G402" s="30"/>
      <c r="Y402" s="30"/>
      <c r="Z402" s="30"/>
    </row>
    <row r="403" spans="5:26" x14ac:dyDescent="0.2">
      <c r="E403" s="30"/>
      <c r="G403" s="30"/>
      <c r="Y403" s="30"/>
      <c r="Z403" s="30"/>
    </row>
    <row r="404" spans="5:26" x14ac:dyDescent="0.2">
      <c r="E404" s="30"/>
      <c r="G404" s="30"/>
      <c r="Y404" s="30"/>
      <c r="Z404" s="30"/>
    </row>
    <row r="405" spans="5:26" x14ac:dyDescent="0.2">
      <c r="E405" s="30"/>
      <c r="G405" s="30"/>
      <c r="Y405" s="30"/>
      <c r="Z405" s="30"/>
    </row>
    <row r="406" spans="5:26" x14ac:dyDescent="0.2">
      <c r="E406" s="30"/>
      <c r="G406" s="30"/>
      <c r="Y406" s="30"/>
      <c r="Z406" s="30"/>
    </row>
    <row r="407" spans="5:26" x14ac:dyDescent="0.2">
      <c r="E407" s="30"/>
      <c r="G407" s="30"/>
      <c r="Y407" s="30"/>
      <c r="Z407" s="30"/>
    </row>
    <row r="408" spans="5:26" x14ac:dyDescent="0.2">
      <c r="E408" s="30"/>
      <c r="G408" s="30"/>
      <c r="Y408" s="30"/>
      <c r="Z408" s="30"/>
    </row>
    <row r="409" spans="5:26" x14ac:dyDescent="0.2">
      <c r="E409" s="30"/>
      <c r="G409" s="30"/>
      <c r="Y409" s="30"/>
      <c r="Z409" s="30"/>
    </row>
    <row r="410" spans="5:26" x14ac:dyDescent="0.2">
      <c r="E410" s="30"/>
      <c r="G410" s="30"/>
      <c r="Y410" s="30"/>
      <c r="Z410" s="30"/>
    </row>
    <row r="411" spans="5:26" x14ac:dyDescent="0.2">
      <c r="E411" s="30"/>
      <c r="G411" s="30"/>
      <c r="Y411" s="30"/>
      <c r="Z411" s="30"/>
    </row>
    <row r="412" spans="5:26" x14ac:dyDescent="0.2">
      <c r="E412" s="30"/>
      <c r="G412" s="30"/>
      <c r="Y412" s="30"/>
      <c r="Z412" s="30"/>
    </row>
    <row r="413" spans="5:26" x14ac:dyDescent="0.2">
      <c r="E413" s="30"/>
      <c r="G413" s="30"/>
      <c r="Y413" s="30"/>
      <c r="Z413" s="30"/>
    </row>
    <row r="414" spans="5:26" x14ac:dyDescent="0.2">
      <c r="E414" s="30"/>
      <c r="G414" s="30"/>
      <c r="Y414" s="30"/>
      <c r="Z414" s="30"/>
    </row>
    <row r="415" spans="5:26" x14ac:dyDescent="0.2">
      <c r="E415" s="30"/>
      <c r="G415" s="30"/>
      <c r="Y415" s="30"/>
      <c r="Z415" s="30"/>
    </row>
    <row r="416" spans="5:26" x14ac:dyDescent="0.2">
      <c r="E416" s="30"/>
      <c r="G416" s="30"/>
      <c r="Y416" s="30"/>
      <c r="Z416" s="30"/>
    </row>
    <row r="417" spans="5:26" x14ac:dyDescent="0.2">
      <c r="E417" s="30"/>
      <c r="G417" s="30"/>
      <c r="Y417" s="30"/>
      <c r="Z417" s="30"/>
    </row>
    <row r="418" spans="5:26" x14ac:dyDescent="0.2">
      <c r="E418" s="30"/>
      <c r="G418" s="30"/>
      <c r="Y418" s="30"/>
      <c r="Z418" s="30"/>
    </row>
    <row r="419" spans="5:26" x14ac:dyDescent="0.2">
      <c r="E419" s="30"/>
      <c r="G419" s="30"/>
      <c r="Y419" s="30"/>
      <c r="Z419" s="30"/>
    </row>
    <row r="420" spans="5:26" x14ac:dyDescent="0.2">
      <c r="E420" s="30"/>
      <c r="G420" s="30"/>
      <c r="Y420" s="30"/>
      <c r="Z420" s="30"/>
    </row>
    <row r="421" spans="5:26" x14ac:dyDescent="0.2">
      <c r="E421" s="30"/>
      <c r="G421" s="30"/>
      <c r="Y421" s="30"/>
      <c r="Z421" s="30"/>
    </row>
    <row r="422" spans="5:26" x14ac:dyDescent="0.2">
      <c r="E422" s="30"/>
      <c r="G422" s="30"/>
      <c r="Y422" s="30"/>
      <c r="Z422" s="30"/>
    </row>
    <row r="423" spans="5:26" x14ac:dyDescent="0.2">
      <c r="E423" s="30"/>
      <c r="G423" s="30"/>
      <c r="Y423" s="30"/>
      <c r="Z423" s="30"/>
    </row>
    <row r="424" spans="5:26" x14ac:dyDescent="0.2">
      <c r="E424" s="30"/>
      <c r="G424" s="30"/>
      <c r="Y424" s="30"/>
      <c r="Z424" s="30"/>
    </row>
    <row r="425" spans="5:26" x14ac:dyDescent="0.2">
      <c r="E425" s="30"/>
      <c r="G425" s="30"/>
      <c r="Y425" s="30"/>
      <c r="Z425" s="30"/>
    </row>
    <row r="426" spans="5:26" x14ac:dyDescent="0.2">
      <c r="E426" s="30"/>
      <c r="G426" s="30"/>
      <c r="Y426" s="30"/>
      <c r="Z426" s="30"/>
    </row>
    <row r="427" spans="5:26" x14ac:dyDescent="0.2">
      <c r="E427" s="30"/>
      <c r="G427" s="30"/>
      <c r="Y427" s="30"/>
      <c r="Z427" s="30"/>
    </row>
    <row r="428" spans="5:26" x14ac:dyDescent="0.2">
      <c r="E428" s="30"/>
      <c r="G428" s="30"/>
      <c r="Y428" s="30"/>
      <c r="Z428" s="30"/>
    </row>
    <row r="429" spans="5:26" x14ac:dyDescent="0.2">
      <c r="E429" s="30"/>
      <c r="G429" s="30"/>
      <c r="Y429" s="30"/>
      <c r="Z429" s="30"/>
    </row>
    <row r="430" spans="5:26" x14ac:dyDescent="0.2">
      <c r="E430" s="30"/>
      <c r="G430" s="30"/>
      <c r="Y430" s="30"/>
      <c r="Z430" s="30"/>
    </row>
    <row r="431" spans="5:26" x14ac:dyDescent="0.2">
      <c r="E431" s="30"/>
      <c r="G431" s="30"/>
      <c r="Y431" s="30"/>
      <c r="Z431" s="30"/>
    </row>
    <row r="432" spans="5:26" x14ac:dyDescent="0.2">
      <c r="E432" s="30"/>
      <c r="G432" s="30"/>
      <c r="Y432" s="30"/>
      <c r="Z432" s="30"/>
    </row>
    <row r="433" spans="5:26" x14ac:dyDescent="0.2">
      <c r="E433" s="30"/>
      <c r="G433" s="30"/>
      <c r="Y433" s="30"/>
      <c r="Z433" s="30"/>
    </row>
    <row r="434" spans="5:26" x14ac:dyDescent="0.2">
      <c r="E434" s="30"/>
      <c r="G434" s="30"/>
      <c r="Y434" s="30"/>
      <c r="Z434" s="30"/>
    </row>
    <row r="435" spans="5:26" x14ac:dyDescent="0.2">
      <c r="E435" s="30"/>
      <c r="G435" s="30"/>
      <c r="Y435" s="30"/>
      <c r="Z435" s="30"/>
    </row>
    <row r="436" spans="5:26" x14ac:dyDescent="0.2">
      <c r="E436" s="30"/>
      <c r="G436" s="30"/>
      <c r="Y436" s="30"/>
      <c r="Z436" s="30"/>
    </row>
    <row r="437" spans="5:26" x14ac:dyDescent="0.2">
      <c r="E437" s="30"/>
      <c r="G437" s="30"/>
      <c r="Y437" s="30"/>
      <c r="Z437" s="30"/>
    </row>
    <row r="438" spans="5:26" x14ac:dyDescent="0.2">
      <c r="E438" s="30"/>
      <c r="G438" s="30"/>
      <c r="Y438" s="30"/>
      <c r="Z438" s="30"/>
    </row>
    <row r="439" spans="5:26" x14ac:dyDescent="0.2">
      <c r="E439" s="30"/>
      <c r="G439" s="30"/>
      <c r="Y439" s="30"/>
      <c r="Z439" s="30"/>
    </row>
    <row r="440" spans="5:26" x14ac:dyDescent="0.2">
      <c r="E440" s="30"/>
      <c r="G440" s="30"/>
      <c r="Y440" s="30"/>
      <c r="Z440" s="30"/>
    </row>
    <row r="441" spans="5:26" x14ac:dyDescent="0.2">
      <c r="E441" s="30"/>
      <c r="G441" s="30"/>
      <c r="Y441" s="30"/>
      <c r="Z441" s="30"/>
    </row>
    <row r="442" spans="5:26" x14ac:dyDescent="0.2">
      <c r="E442" s="30"/>
      <c r="G442" s="30"/>
      <c r="Y442" s="30"/>
      <c r="Z442" s="30"/>
    </row>
    <row r="443" spans="5:26" x14ac:dyDescent="0.2">
      <c r="E443" s="30"/>
      <c r="G443" s="30"/>
      <c r="Y443" s="30"/>
      <c r="Z443" s="30"/>
    </row>
    <row r="444" spans="5:26" x14ac:dyDescent="0.2">
      <c r="E444" s="30"/>
      <c r="G444" s="30"/>
      <c r="Y444" s="30"/>
      <c r="Z444" s="30"/>
    </row>
    <row r="445" spans="5:26" x14ac:dyDescent="0.2">
      <c r="E445" s="30"/>
      <c r="G445" s="30"/>
      <c r="Y445" s="30"/>
      <c r="Z445" s="30"/>
    </row>
    <row r="446" spans="5:26" x14ac:dyDescent="0.2">
      <c r="E446" s="30"/>
      <c r="G446" s="30"/>
      <c r="Y446" s="30"/>
      <c r="Z446" s="30"/>
    </row>
    <row r="447" spans="5:26" x14ac:dyDescent="0.2">
      <c r="E447" s="30"/>
      <c r="G447" s="30"/>
      <c r="Y447" s="30"/>
      <c r="Z447" s="30"/>
    </row>
    <row r="448" spans="5:26" x14ac:dyDescent="0.2">
      <c r="E448" s="30"/>
      <c r="G448" s="30"/>
      <c r="Y448" s="30"/>
      <c r="Z448" s="30"/>
    </row>
    <row r="449" spans="5:26" x14ac:dyDescent="0.2">
      <c r="E449" s="30"/>
      <c r="G449" s="30"/>
      <c r="Y449" s="30"/>
      <c r="Z449" s="30"/>
    </row>
    <row r="450" spans="5:26" x14ac:dyDescent="0.2">
      <c r="E450" s="30"/>
      <c r="G450" s="30"/>
      <c r="Y450" s="30"/>
      <c r="Z450" s="30"/>
    </row>
    <row r="451" spans="5:26" x14ac:dyDescent="0.2">
      <c r="E451" s="30"/>
      <c r="G451" s="30"/>
      <c r="Y451" s="30"/>
      <c r="Z451" s="30"/>
    </row>
    <row r="452" spans="5:26" x14ac:dyDescent="0.2">
      <c r="E452" s="30"/>
      <c r="G452" s="30"/>
      <c r="Y452" s="30"/>
      <c r="Z452" s="30"/>
    </row>
    <row r="453" spans="5:26" x14ac:dyDescent="0.2">
      <c r="E453" s="30"/>
      <c r="G453" s="30"/>
      <c r="Y453" s="30"/>
      <c r="Z453" s="30"/>
    </row>
    <row r="454" spans="5:26" x14ac:dyDescent="0.2">
      <c r="E454" s="30"/>
      <c r="G454" s="30"/>
      <c r="Y454" s="30"/>
      <c r="Z454" s="30"/>
    </row>
    <row r="455" spans="5:26" x14ac:dyDescent="0.2">
      <c r="E455" s="30"/>
      <c r="G455" s="30"/>
      <c r="Y455" s="30"/>
      <c r="Z455" s="30"/>
    </row>
    <row r="456" spans="5:26" x14ac:dyDescent="0.2">
      <c r="E456" s="30"/>
      <c r="G456" s="30"/>
      <c r="Y456" s="30"/>
      <c r="Z456" s="30"/>
    </row>
    <row r="457" spans="5:26" x14ac:dyDescent="0.2">
      <c r="E457" s="30"/>
      <c r="G457" s="30"/>
      <c r="Y457" s="30"/>
      <c r="Z457" s="30"/>
    </row>
    <row r="458" spans="5:26" x14ac:dyDescent="0.2">
      <c r="E458" s="30"/>
      <c r="G458" s="30"/>
      <c r="Y458" s="30"/>
      <c r="Z458" s="30"/>
    </row>
    <row r="459" spans="5:26" x14ac:dyDescent="0.2">
      <c r="E459" s="30"/>
      <c r="G459" s="30"/>
      <c r="Y459" s="30"/>
      <c r="Z459" s="30"/>
    </row>
    <row r="460" spans="5:26" x14ac:dyDescent="0.2">
      <c r="E460" s="30"/>
      <c r="G460" s="30"/>
      <c r="Y460" s="30"/>
      <c r="Z460" s="30"/>
    </row>
    <row r="461" spans="5:26" x14ac:dyDescent="0.2">
      <c r="E461" s="30"/>
      <c r="G461" s="30"/>
      <c r="Y461" s="30"/>
      <c r="Z461" s="30"/>
    </row>
    <row r="462" spans="5:26" x14ac:dyDescent="0.2">
      <c r="E462" s="30"/>
      <c r="G462" s="30"/>
      <c r="Y462" s="30"/>
      <c r="Z462" s="30"/>
    </row>
    <row r="463" spans="5:26" x14ac:dyDescent="0.2">
      <c r="E463" s="30"/>
      <c r="G463" s="30"/>
      <c r="Y463" s="30"/>
      <c r="Z463" s="30"/>
    </row>
    <row r="464" spans="5:26" x14ac:dyDescent="0.2">
      <c r="E464" s="30"/>
      <c r="G464" s="30"/>
      <c r="Y464" s="30"/>
      <c r="Z464" s="30"/>
    </row>
    <row r="465" spans="5:26" x14ac:dyDescent="0.2">
      <c r="E465" s="30"/>
      <c r="G465" s="30"/>
      <c r="Y465" s="30"/>
      <c r="Z465" s="30"/>
    </row>
    <row r="466" spans="5:26" x14ac:dyDescent="0.2">
      <c r="E466" s="30"/>
      <c r="G466" s="30"/>
      <c r="Y466" s="30"/>
      <c r="Z466" s="30"/>
    </row>
    <row r="467" spans="5:26" x14ac:dyDescent="0.2">
      <c r="E467" s="30"/>
      <c r="G467" s="30"/>
      <c r="Y467" s="30"/>
      <c r="Z467" s="30"/>
    </row>
    <row r="468" spans="5:26" x14ac:dyDescent="0.2">
      <c r="E468" s="30"/>
      <c r="G468" s="30"/>
      <c r="Y468" s="30"/>
      <c r="Z468" s="30"/>
    </row>
    <row r="469" spans="5:26" x14ac:dyDescent="0.2">
      <c r="E469" s="30"/>
      <c r="G469" s="30"/>
      <c r="Y469" s="30"/>
      <c r="Z469" s="30"/>
    </row>
    <row r="470" spans="5:26" x14ac:dyDescent="0.2">
      <c r="E470" s="30"/>
      <c r="G470" s="30"/>
      <c r="Y470" s="30"/>
      <c r="Z470" s="30"/>
    </row>
    <row r="471" spans="5:26" x14ac:dyDescent="0.2">
      <c r="E471" s="30"/>
      <c r="G471" s="30"/>
      <c r="Y471" s="30"/>
      <c r="Z471" s="30"/>
    </row>
    <row r="472" spans="5:26" x14ac:dyDescent="0.2">
      <c r="E472" s="30"/>
      <c r="G472" s="30"/>
      <c r="Y472" s="30"/>
      <c r="Z472" s="30"/>
    </row>
    <row r="473" spans="5:26" x14ac:dyDescent="0.2">
      <c r="E473" s="30"/>
      <c r="G473" s="30"/>
      <c r="Y473" s="30"/>
      <c r="Z473" s="30"/>
    </row>
    <row r="474" spans="5:26" x14ac:dyDescent="0.2">
      <c r="E474" s="30"/>
      <c r="G474" s="30"/>
      <c r="Y474" s="30"/>
      <c r="Z474" s="30"/>
    </row>
    <row r="475" spans="5:26" x14ac:dyDescent="0.2">
      <c r="E475" s="30"/>
      <c r="G475" s="30"/>
      <c r="Y475" s="30"/>
      <c r="Z475" s="30"/>
    </row>
    <row r="476" spans="5:26" x14ac:dyDescent="0.2">
      <c r="E476" s="30"/>
      <c r="G476" s="30"/>
      <c r="Y476" s="30"/>
      <c r="Z476" s="30"/>
    </row>
    <row r="477" spans="5:26" x14ac:dyDescent="0.2">
      <c r="E477" s="30"/>
      <c r="G477" s="30"/>
      <c r="Y477" s="30"/>
      <c r="Z477" s="30"/>
    </row>
    <row r="478" spans="5:26" x14ac:dyDescent="0.2">
      <c r="E478" s="30"/>
      <c r="G478" s="30"/>
      <c r="Y478" s="30"/>
      <c r="Z478" s="30"/>
    </row>
    <row r="479" spans="5:26" x14ac:dyDescent="0.2">
      <c r="E479" s="30"/>
      <c r="G479" s="30"/>
      <c r="Y479" s="30"/>
      <c r="Z479" s="30"/>
    </row>
    <row r="480" spans="5:26" x14ac:dyDescent="0.2">
      <c r="E480" s="30"/>
      <c r="G480" s="30"/>
      <c r="Y480" s="30"/>
      <c r="Z480" s="30"/>
    </row>
    <row r="481" spans="5:26" x14ac:dyDescent="0.2">
      <c r="E481" s="30"/>
      <c r="G481" s="30"/>
      <c r="Y481" s="30"/>
      <c r="Z481" s="30"/>
    </row>
    <row r="482" spans="5:26" x14ac:dyDescent="0.2">
      <c r="E482" s="30"/>
      <c r="G482" s="30"/>
      <c r="Y482" s="30"/>
      <c r="Z482" s="30"/>
    </row>
    <row r="483" spans="5:26" x14ac:dyDescent="0.2">
      <c r="E483" s="30"/>
      <c r="G483" s="30"/>
      <c r="Y483" s="30"/>
      <c r="Z483" s="30"/>
    </row>
    <row r="484" spans="5:26" x14ac:dyDescent="0.2">
      <c r="E484" s="30"/>
      <c r="G484" s="30"/>
      <c r="Y484" s="30"/>
      <c r="Z484" s="30"/>
    </row>
    <row r="485" spans="5:26" x14ac:dyDescent="0.2">
      <c r="E485" s="30"/>
      <c r="G485" s="30"/>
      <c r="Y485" s="30"/>
      <c r="Z485" s="30"/>
    </row>
    <row r="486" spans="5:26" x14ac:dyDescent="0.2">
      <c r="E486" s="30"/>
      <c r="G486" s="30"/>
      <c r="Y486" s="30"/>
      <c r="Z486" s="30"/>
    </row>
    <row r="487" spans="5:26" x14ac:dyDescent="0.2">
      <c r="E487" s="30"/>
      <c r="G487" s="30"/>
      <c r="Y487" s="30"/>
      <c r="Z487" s="30"/>
    </row>
    <row r="488" spans="5:26" x14ac:dyDescent="0.2">
      <c r="E488" s="30"/>
      <c r="G488" s="30"/>
      <c r="Y488" s="30"/>
      <c r="Z488" s="30"/>
    </row>
    <row r="489" spans="5:26" x14ac:dyDescent="0.2">
      <c r="E489" s="30"/>
      <c r="G489" s="30"/>
      <c r="Y489" s="30"/>
      <c r="Z489" s="30"/>
    </row>
    <row r="490" spans="5:26" x14ac:dyDescent="0.2">
      <c r="E490" s="30"/>
      <c r="G490" s="30"/>
      <c r="Y490" s="30"/>
      <c r="Z490" s="30"/>
    </row>
    <row r="491" spans="5:26" x14ac:dyDescent="0.2">
      <c r="E491" s="30"/>
      <c r="G491" s="30"/>
      <c r="Y491" s="30"/>
      <c r="Z491" s="30"/>
    </row>
    <row r="492" spans="5:26" x14ac:dyDescent="0.2">
      <c r="E492" s="30"/>
      <c r="G492" s="30"/>
      <c r="Y492" s="30"/>
      <c r="Z492" s="30"/>
    </row>
    <row r="493" spans="5:26" x14ac:dyDescent="0.2">
      <c r="E493" s="30"/>
      <c r="G493" s="30"/>
      <c r="Y493" s="30"/>
      <c r="Z493" s="30"/>
    </row>
    <row r="494" spans="5:26" x14ac:dyDescent="0.2">
      <c r="E494" s="30"/>
      <c r="G494" s="30"/>
      <c r="Y494" s="30"/>
      <c r="Z494" s="30"/>
    </row>
    <row r="495" spans="5:26" x14ac:dyDescent="0.2">
      <c r="E495" s="30"/>
      <c r="G495" s="30"/>
      <c r="Y495" s="30"/>
      <c r="Z495" s="30"/>
    </row>
    <row r="496" spans="5:26" x14ac:dyDescent="0.2">
      <c r="E496" s="30"/>
      <c r="G496" s="30"/>
      <c r="Y496" s="30"/>
      <c r="Z496" s="30"/>
    </row>
    <row r="497" spans="5:26" x14ac:dyDescent="0.2">
      <c r="E497" s="30"/>
      <c r="G497" s="30"/>
      <c r="Y497" s="30"/>
      <c r="Z497" s="30"/>
    </row>
    <row r="498" spans="5:26" x14ac:dyDescent="0.2">
      <c r="E498" s="30"/>
      <c r="G498" s="30"/>
      <c r="Y498" s="30"/>
      <c r="Z498" s="30"/>
    </row>
    <row r="499" spans="5:26" x14ac:dyDescent="0.2">
      <c r="E499" s="30"/>
      <c r="G499" s="30"/>
      <c r="Y499" s="30"/>
      <c r="Z499" s="30"/>
    </row>
    <row r="500" spans="5:26" x14ac:dyDescent="0.2">
      <c r="E500" s="30"/>
      <c r="G500" s="30"/>
      <c r="Y500" s="30"/>
      <c r="Z500" s="30"/>
    </row>
    <row r="501" spans="5:26" x14ac:dyDescent="0.2">
      <c r="E501" s="30"/>
      <c r="G501" s="30"/>
      <c r="Y501" s="30"/>
      <c r="Z501" s="30"/>
    </row>
    <row r="502" spans="5:26" x14ac:dyDescent="0.2">
      <c r="E502" s="30"/>
      <c r="G502" s="30"/>
      <c r="Y502" s="30"/>
      <c r="Z502" s="30"/>
    </row>
    <row r="503" spans="5:26" x14ac:dyDescent="0.2">
      <c r="E503" s="30"/>
      <c r="G503" s="30"/>
      <c r="Y503" s="30"/>
      <c r="Z503" s="30"/>
    </row>
    <row r="504" spans="5:26" x14ac:dyDescent="0.2">
      <c r="E504" s="30"/>
      <c r="G504" s="30"/>
      <c r="Y504" s="30"/>
      <c r="Z504" s="30"/>
    </row>
    <row r="505" spans="5:26" x14ac:dyDescent="0.2">
      <c r="E505" s="30"/>
      <c r="G505" s="30"/>
      <c r="Y505" s="30"/>
      <c r="Z505" s="30"/>
    </row>
    <row r="506" spans="5:26" x14ac:dyDescent="0.2">
      <c r="E506" s="30"/>
      <c r="G506" s="30"/>
      <c r="Y506" s="30"/>
      <c r="Z506" s="30"/>
    </row>
    <row r="507" spans="5:26" x14ac:dyDescent="0.2">
      <c r="E507" s="30"/>
      <c r="G507" s="30"/>
      <c r="Y507" s="30"/>
      <c r="Z507" s="30"/>
    </row>
    <row r="508" spans="5:26" x14ac:dyDescent="0.2">
      <c r="E508" s="30"/>
      <c r="G508" s="30"/>
      <c r="Y508" s="30"/>
      <c r="Z508" s="30"/>
    </row>
    <row r="509" spans="5:26" x14ac:dyDescent="0.2">
      <c r="E509" s="30"/>
      <c r="G509" s="30"/>
      <c r="Y509" s="30"/>
      <c r="Z509" s="30"/>
    </row>
    <row r="510" spans="5:26" x14ac:dyDescent="0.2">
      <c r="E510" s="30"/>
      <c r="G510" s="30"/>
      <c r="Y510" s="30"/>
      <c r="Z510" s="30"/>
    </row>
    <row r="511" spans="5:26" x14ac:dyDescent="0.2">
      <c r="E511" s="30"/>
      <c r="G511" s="30"/>
      <c r="Y511" s="30"/>
      <c r="Z511" s="30"/>
    </row>
    <row r="512" spans="5:26" x14ac:dyDescent="0.2">
      <c r="E512" s="30"/>
      <c r="G512" s="30"/>
      <c r="Y512" s="30"/>
      <c r="Z512" s="30"/>
    </row>
    <row r="513" spans="5:26" x14ac:dyDescent="0.2">
      <c r="E513" s="30"/>
      <c r="G513" s="30"/>
      <c r="Y513" s="30"/>
      <c r="Z513" s="30"/>
    </row>
    <row r="514" spans="5:26" x14ac:dyDescent="0.2">
      <c r="E514" s="30"/>
      <c r="G514" s="30"/>
      <c r="Y514" s="30"/>
      <c r="Z514" s="30"/>
    </row>
    <row r="515" spans="5:26" x14ac:dyDescent="0.2">
      <c r="E515" s="30"/>
      <c r="G515" s="30"/>
      <c r="Y515" s="30"/>
      <c r="Z515" s="30"/>
    </row>
    <row r="516" spans="5:26" x14ac:dyDescent="0.2">
      <c r="E516" s="30"/>
      <c r="G516" s="30"/>
      <c r="Y516" s="30"/>
      <c r="Z516" s="30"/>
    </row>
    <row r="517" spans="5:26" x14ac:dyDescent="0.2">
      <c r="E517" s="30"/>
      <c r="G517" s="30"/>
      <c r="Y517" s="30"/>
      <c r="Z517" s="30"/>
    </row>
    <row r="518" spans="5:26" x14ac:dyDescent="0.2">
      <c r="E518" s="30"/>
      <c r="G518" s="30"/>
      <c r="Y518" s="30"/>
      <c r="Z518" s="30"/>
    </row>
    <row r="519" spans="5:26" x14ac:dyDescent="0.2">
      <c r="E519" s="30"/>
      <c r="G519" s="30"/>
      <c r="Y519" s="30"/>
      <c r="Z519" s="30"/>
    </row>
    <row r="520" spans="5:26" x14ac:dyDescent="0.2">
      <c r="E520" s="30"/>
      <c r="G520" s="30"/>
      <c r="Y520" s="30"/>
      <c r="Z520" s="30"/>
    </row>
    <row r="521" spans="5:26" x14ac:dyDescent="0.2">
      <c r="E521" s="30"/>
      <c r="G521" s="30"/>
      <c r="Y521" s="30"/>
      <c r="Z521" s="30"/>
    </row>
    <row r="522" spans="5:26" x14ac:dyDescent="0.2">
      <c r="E522" s="30"/>
      <c r="G522" s="30"/>
      <c r="Y522" s="30"/>
      <c r="Z522" s="30"/>
    </row>
    <row r="523" spans="5:26" x14ac:dyDescent="0.2">
      <c r="E523" s="30"/>
      <c r="G523" s="30"/>
      <c r="Y523" s="30"/>
      <c r="Z523" s="30"/>
    </row>
    <row r="524" spans="5:26" x14ac:dyDescent="0.2">
      <c r="E524" s="30"/>
      <c r="G524" s="30"/>
      <c r="Y524" s="30"/>
      <c r="Z524" s="30"/>
    </row>
    <row r="525" spans="5:26" x14ac:dyDescent="0.2">
      <c r="E525" s="30"/>
      <c r="G525" s="30"/>
      <c r="Y525" s="30"/>
      <c r="Z525" s="30"/>
    </row>
    <row r="526" spans="5:26" x14ac:dyDescent="0.2">
      <c r="E526" s="30"/>
      <c r="G526" s="30"/>
      <c r="Y526" s="30"/>
      <c r="Z526" s="30"/>
    </row>
    <row r="527" spans="5:26" x14ac:dyDescent="0.2">
      <c r="E527" s="30"/>
      <c r="G527" s="30"/>
      <c r="Y527" s="30"/>
      <c r="Z527" s="30"/>
    </row>
    <row r="528" spans="5:26" x14ac:dyDescent="0.2">
      <c r="E528" s="30"/>
      <c r="G528" s="30"/>
      <c r="Y528" s="30"/>
      <c r="Z528" s="30"/>
    </row>
    <row r="529" spans="5:26" x14ac:dyDescent="0.2">
      <c r="E529" s="30"/>
      <c r="G529" s="30"/>
      <c r="Y529" s="30"/>
      <c r="Z529" s="30"/>
    </row>
    <row r="530" spans="5:26" x14ac:dyDescent="0.2">
      <c r="E530" s="30"/>
      <c r="G530" s="30"/>
      <c r="Y530" s="30"/>
      <c r="Z530" s="30"/>
    </row>
    <row r="531" spans="5:26" x14ac:dyDescent="0.2">
      <c r="E531" s="30"/>
      <c r="G531" s="30"/>
      <c r="Y531" s="30"/>
      <c r="Z531" s="30"/>
    </row>
    <row r="532" spans="5:26" x14ac:dyDescent="0.2">
      <c r="E532" s="30"/>
      <c r="G532" s="30"/>
      <c r="Y532" s="30"/>
      <c r="Z532" s="30"/>
    </row>
    <row r="533" spans="5:26" x14ac:dyDescent="0.2">
      <c r="E533" s="30"/>
      <c r="G533" s="30"/>
      <c r="Y533" s="30"/>
      <c r="Z533" s="30"/>
    </row>
    <row r="534" spans="5:26" x14ac:dyDescent="0.2">
      <c r="E534" s="30"/>
      <c r="G534" s="30"/>
      <c r="Y534" s="30"/>
      <c r="Z534" s="30"/>
    </row>
    <row r="535" spans="5:26" x14ac:dyDescent="0.2">
      <c r="E535" s="30"/>
      <c r="G535" s="30"/>
      <c r="Y535" s="30"/>
      <c r="Z535" s="30"/>
    </row>
    <row r="536" spans="5:26" x14ac:dyDescent="0.2">
      <c r="E536" s="30"/>
      <c r="G536" s="30"/>
      <c r="Y536" s="30"/>
      <c r="Z536" s="30"/>
    </row>
    <row r="537" spans="5:26" x14ac:dyDescent="0.2">
      <c r="E537" s="30"/>
      <c r="G537" s="30"/>
      <c r="Y537" s="30"/>
      <c r="Z537" s="30"/>
    </row>
    <row r="538" spans="5:26" x14ac:dyDescent="0.2">
      <c r="E538" s="30"/>
      <c r="G538" s="30"/>
      <c r="Y538" s="30"/>
      <c r="Z538" s="30"/>
    </row>
    <row r="539" spans="5:26" x14ac:dyDescent="0.2">
      <c r="E539" s="30"/>
      <c r="G539" s="30"/>
      <c r="Y539" s="30"/>
      <c r="Z539" s="30"/>
    </row>
    <row r="540" spans="5:26" x14ac:dyDescent="0.2">
      <c r="E540" s="30"/>
      <c r="G540" s="30"/>
      <c r="Y540" s="30"/>
      <c r="Z540" s="30"/>
    </row>
    <row r="541" spans="5:26" x14ac:dyDescent="0.2">
      <c r="E541" s="30"/>
      <c r="G541" s="30"/>
      <c r="Y541" s="30"/>
      <c r="Z541" s="30"/>
    </row>
    <row r="542" spans="5:26" x14ac:dyDescent="0.2">
      <c r="E542" s="30"/>
      <c r="G542" s="30"/>
      <c r="Y542" s="30"/>
      <c r="Z542" s="30"/>
    </row>
    <row r="543" spans="5:26" x14ac:dyDescent="0.2">
      <c r="E543" s="30"/>
      <c r="G543" s="30"/>
      <c r="Y543" s="30"/>
      <c r="Z543" s="30"/>
    </row>
    <row r="544" spans="5:26" x14ac:dyDescent="0.2">
      <c r="E544" s="30"/>
      <c r="G544" s="30"/>
      <c r="Y544" s="30"/>
      <c r="Z544" s="30"/>
    </row>
    <row r="545" spans="5:26" x14ac:dyDescent="0.2">
      <c r="E545" s="30"/>
      <c r="G545" s="30"/>
      <c r="Y545" s="30"/>
      <c r="Z545" s="30"/>
    </row>
    <row r="546" spans="5:26" x14ac:dyDescent="0.2">
      <c r="E546" s="30"/>
      <c r="G546" s="30"/>
      <c r="Y546" s="30"/>
      <c r="Z546" s="30"/>
    </row>
    <row r="547" spans="5:26" x14ac:dyDescent="0.2">
      <c r="E547" s="30"/>
      <c r="G547" s="30"/>
      <c r="Y547" s="30"/>
      <c r="Z547" s="30"/>
    </row>
    <row r="548" spans="5:26" x14ac:dyDescent="0.2">
      <c r="E548" s="30"/>
      <c r="G548" s="30"/>
      <c r="Y548" s="30"/>
      <c r="Z548" s="30"/>
    </row>
    <row r="549" spans="5:26" x14ac:dyDescent="0.2">
      <c r="E549" s="30"/>
      <c r="G549" s="30"/>
      <c r="Y549" s="30"/>
      <c r="Z549" s="30"/>
    </row>
    <row r="550" spans="5:26" x14ac:dyDescent="0.2">
      <c r="E550" s="30"/>
      <c r="G550" s="30"/>
      <c r="Y550" s="30"/>
      <c r="Z550" s="30"/>
    </row>
    <row r="551" spans="5:26" x14ac:dyDescent="0.2">
      <c r="E551" s="30"/>
      <c r="G551" s="30"/>
      <c r="Y551" s="30"/>
      <c r="Z551" s="30"/>
    </row>
    <row r="552" spans="5:26" x14ac:dyDescent="0.2">
      <c r="E552" s="30"/>
      <c r="G552" s="30"/>
      <c r="Y552" s="30"/>
      <c r="Z552" s="30"/>
    </row>
    <row r="553" spans="5:26" x14ac:dyDescent="0.2">
      <c r="E553" s="30"/>
      <c r="G553" s="30"/>
      <c r="Y553" s="30"/>
      <c r="Z553" s="30"/>
    </row>
    <row r="554" spans="5:26" x14ac:dyDescent="0.2">
      <c r="E554" s="30"/>
      <c r="G554" s="30"/>
      <c r="Y554" s="30"/>
      <c r="Z554" s="30"/>
    </row>
    <row r="555" spans="5:26" x14ac:dyDescent="0.2">
      <c r="E555" s="30"/>
      <c r="G555" s="30"/>
      <c r="Y555" s="30"/>
      <c r="Z555" s="30"/>
    </row>
    <row r="556" spans="5:26" x14ac:dyDescent="0.2">
      <c r="E556" s="30"/>
      <c r="G556" s="30"/>
      <c r="Y556" s="30"/>
      <c r="Z556" s="30"/>
    </row>
    <row r="557" spans="5:26" x14ac:dyDescent="0.2">
      <c r="E557" s="30"/>
      <c r="G557" s="30"/>
      <c r="Y557" s="30"/>
      <c r="Z557" s="30"/>
    </row>
    <row r="558" spans="5:26" x14ac:dyDescent="0.2">
      <c r="E558" s="30"/>
      <c r="G558" s="30"/>
      <c r="Y558" s="30"/>
      <c r="Z558" s="30"/>
    </row>
    <row r="559" spans="5:26" x14ac:dyDescent="0.2">
      <c r="E559" s="30"/>
      <c r="G559" s="30"/>
      <c r="Y559" s="30"/>
      <c r="Z559" s="30"/>
    </row>
    <row r="560" spans="5:26" x14ac:dyDescent="0.2">
      <c r="E560" s="30"/>
      <c r="G560" s="30"/>
      <c r="Y560" s="30"/>
      <c r="Z560" s="30"/>
    </row>
    <row r="561" spans="5:26" x14ac:dyDescent="0.2">
      <c r="E561" s="30"/>
      <c r="G561" s="30"/>
      <c r="Y561" s="30"/>
      <c r="Z561" s="30"/>
    </row>
    <row r="562" spans="5:26" x14ac:dyDescent="0.2">
      <c r="E562" s="30"/>
      <c r="G562" s="30"/>
      <c r="Y562" s="30"/>
      <c r="Z562" s="30"/>
    </row>
    <row r="563" spans="5:26" x14ac:dyDescent="0.2">
      <c r="E563" s="30"/>
      <c r="G563" s="30"/>
      <c r="Y563" s="30"/>
      <c r="Z563" s="30"/>
    </row>
    <row r="564" spans="5:26" x14ac:dyDescent="0.2">
      <c r="E564" s="30"/>
      <c r="G564" s="30"/>
      <c r="Y564" s="30"/>
      <c r="Z564" s="30"/>
    </row>
    <row r="565" spans="5:26" x14ac:dyDescent="0.2">
      <c r="E565" s="30"/>
      <c r="G565" s="30"/>
      <c r="Y565" s="30"/>
      <c r="Z565" s="30"/>
    </row>
    <row r="566" spans="5:26" x14ac:dyDescent="0.2">
      <c r="E566" s="30"/>
      <c r="G566" s="30"/>
      <c r="Y566" s="30"/>
      <c r="Z566" s="30"/>
    </row>
    <row r="567" spans="5:26" x14ac:dyDescent="0.2">
      <c r="E567" s="30"/>
      <c r="G567" s="30"/>
      <c r="Y567" s="30"/>
      <c r="Z567" s="30"/>
    </row>
    <row r="568" spans="5:26" x14ac:dyDescent="0.2">
      <c r="E568" s="30"/>
      <c r="G568" s="30"/>
      <c r="Y568" s="30"/>
      <c r="Z568" s="30"/>
    </row>
    <row r="569" spans="5:26" x14ac:dyDescent="0.2">
      <c r="E569" s="30"/>
      <c r="G569" s="30"/>
      <c r="Y569" s="30"/>
      <c r="Z569" s="30"/>
    </row>
    <row r="570" spans="5:26" x14ac:dyDescent="0.2">
      <c r="E570" s="30"/>
      <c r="G570" s="30"/>
      <c r="Y570" s="30"/>
      <c r="Z570" s="30"/>
    </row>
    <row r="571" spans="5:26" x14ac:dyDescent="0.2">
      <c r="E571" s="30"/>
      <c r="G571" s="30"/>
      <c r="Y571" s="30"/>
      <c r="Z571" s="30"/>
    </row>
    <row r="572" spans="5:26" x14ac:dyDescent="0.2">
      <c r="E572" s="30"/>
      <c r="G572" s="30"/>
      <c r="Y572" s="30"/>
      <c r="Z572" s="30"/>
    </row>
    <row r="573" spans="5:26" x14ac:dyDescent="0.2">
      <c r="E573" s="30"/>
      <c r="G573" s="30"/>
      <c r="Y573" s="30"/>
      <c r="Z573" s="30"/>
    </row>
    <row r="574" spans="5:26" x14ac:dyDescent="0.2">
      <c r="E574" s="30"/>
      <c r="G574" s="30"/>
      <c r="Y574" s="30"/>
      <c r="Z574" s="30"/>
    </row>
    <row r="575" spans="5:26" x14ac:dyDescent="0.2">
      <c r="E575" s="30"/>
      <c r="G575" s="30"/>
      <c r="Y575" s="30"/>
      <c r="Z575" s="30"/>
    </row>
    <row r="576" spans="5:26" x14ac:dyDescent="0.2">
      <c r="E576" s="30"/>
      <c r="G576" s="30"/>
      <c r="Y576" s="30"/>
      <c r="Z576" s="30"/>
    </row>
    <row r="577" spans="5:26" x14ac:dyDescent="0.2">
      <c r="E577" s="30"/>
      <c r="G577" s="30"/>
      <c r="Y577" s="30"/>
      <c r="Z577" s="30"/>
    </row>
    <row r="578" spans="5:26" x14ac:dyDescent="0.2">
      <c r="E578" s="30"/>
      <c r="G578" s="30"/>
      <c r="Y578" s="30"/>
      <c r="Z578" s="30"/>
    </row>
    <row r="579" spans="5:26" x14ac:dyDescent="0.2">
      <c r="E579" s="30"/>
      <c r="G579" s="30"/>
      <c r="Y579" s="30"/>
      <c r="Z579" s="30"/>
    </row>
    <row r="580" spans="5:26" x14ac:dyDescent="0.2">
      <c r="E580" s="30"/>
      <c r="G580" s="30"/>
      <c r="Y580" s="30"/>
      <c r="Z580" s="30"/>
    </row>
    <row r="581" spans="5:26" x14ac:dyDescent="0.2">
      <c r="E581" s="30"/>
      <c r="G581" s="30"/>
      <c r="Y581" s="30"/>
      <c r="Z581" s="30"/>
    </row>
    <row r="582" spans="5:26" x14ac:dyDescent="0.2">
      <c r="E582" s="30"/>
      <c r="G582" s="30"/>
      <c r="Y582" s="30"/>
      <c r="Z582" s="30"/>
    </row>
    <row r="583" spans="5:26" x14ac:dyDescent="0.2">
      <c r="E583" s="30"/>
      <c r="G583" s="30"/>
      <c r="Y583" s="30"/>
      <c r="Z583" s="30"/>
    </row>
    <row r="584" spans="5:26" x14ac:dyDescent="0.2">
      <c r="E584" s="30"/>
      <c r="G584" s="30"/>
      <c r="Y584" s="30"/>
      <c r="Z584" s="30"/>
    </row>
    <row r="585" spans="5:26" x14ac:dyDescent="0.2">
      <c r="E585" s="30"/>
      <c r="G585" s="30"/>
      <c r="Y585" s="30"/>
      <c r="Z585" s="30"/>
    </row>
    <row r="586" spans="5:26" x14ac:dyDescent="0.2">
      <c r="E586" s="30"/>
      <c r="G586" s="30"/>
      <c r="Y586" s="30"/>
      <c r="Z586" s="30"/>
    </row>
    <row r="587" spans="5:26" x14ac:dyDescent="0.2">
      <c r="E587" s="30"/>
      <c r="G587" s="30"/>
      <c r="Y587" s="30"/>
      <c r="Z587" s="30"/>
    </row>
    <row r="588" spans="5:26" x14ac:dyDescent="0.2">
      <c r="E588" s="30"/>
      <c r="G588" s="30"/>
      <c r="Y588" s="30"/>
      <c r="Z588" s="30"/>
    </row>
    <row r="589" spans="5:26" x14ac:dyDescent="0.2">
      <c r="E589" s="30"/>
      <c r="G589" s="30"/>
      <c r="Y589" s="30"/>
      <c r="Z589" s="30"/>
    </row>
    <row r="590" spans="5:26" x14ac:dyDescent="0.2">
      <c r="E590" s="30"/>
      <c r="G590" s="30"/>
      <c r="Y590" s="30"/>
      <c r="Z590" s="30"/>
    </row>
    <row r="591" spans="5:26" x14ac:dyDescent="0.2">
      <c r="E591" s="30"/>
      <c r="G591" s="30"/>
      <c r="Y591" s="30"/>
      <c r="Z591" s="30"/>
    </row>
    <row r="592" spans="5:26" x14ac:dyDescent="0.2">
      <c r="E592" s="30"/>
      <c r="G592" s="30"/>
      <c r="Y592" s="30"/>
      <c r="Z592" s="30"/>
    </row>
    <row r="593" spans="5:26" x14ac:dyDescent="0.2">
      <c r="E593" s="30"/>
      <c r="G593" s="30"/>
      <c r="Y593" s="30"/>
      <c r="Z593" s="30"/>
    </row>
    <row r="594" spans="5:26" x14ac:dyDescent="0.2">
      <c r="E594" s="30"/>
      <c r="G594" s="30"/>
      <c r="Y594" s="30"/>
      <c r="Z594" s="30"/>
    </row>
    <row r="595" spans="5:26" x14ac:dyDescent="0.2">
      <c r="E595" s="30"/>
      <c r="G595" s="30"/>
      <c r="Y595" s="30"/>
      <c r="Z595" s="30"/>
    </row>
    <row r="596" spans="5:26" x14ac:dyDescent="0.2">
      <c r="E596" s="30"/>
      <c r="G596" s="30"/>
      <c r="Y596" s="30"/>
      <c r="Z596" s="30"/>
    </row>
    <row r="597" spans="5:26" x14ac:dyDescent="0.2">
      <c r="E597" s="30"/>
      <c r="G597" s="30"/>
      <c r="Y597" s="30"/>
      <c r="Z597" s="30"/>
    </row>
    <row r="598" spans="5:26" x14ac:dyDescent="0.2">
      <c r="E598" s="30"/>
      <c r="G598" s="30"/>
      <c r="Y598" s="30"/>
      <c r="Z598" s="30"/>
    </row>
    <row r="599" spans="5:26" x14ac:dyDescent="0.2">
      <c r="E599" s="30"/>
      <c r="G599" s="30"/>
      <c r="Y599" s="30"/>
      <c r="Z599" s="30"/>
    </row>
    <row r="600" spans="5:26" x14ac:dyDescent="0.2">
      <c r="E600" s="30"/>
      <c r="G600" s="30"/>
      <c r="Y600" s="30"/>
      <c r="Z600" s="30"/>
    </row>
    <row r="601" spans="5:26" x14ac:dyDescent="0.2">
      <c r="E601" s="30"/>
      <c r="G601" s="30"/>
      <c r="Y601" s="30"/>
      <c r="Z601" s="30"/>
    </row>
    <row r="602" spans="5:26" x14ac:dyDescent="0.2">
      <c r="E602" s="30"/>
      <c r="G602" s="30"/>
      <c r="Y602" s="30"/>
      <c r="Z602" s="30"/>
    </row>
    <row r="603" spans="5:26" x14ac:dyDescent="0.2">
      <c r="E603" s="30"/>
      <c r="G603" s="30"/>
      <c r="Y603" s="30"/>
      <c r="Z603" s="30"/>
    </row>
    <row r="604" spans="5:26" x14ac:dyDescent="0.2">
      <c r="E604" s="30"/>
      <c r="G604" s="30"/>
      <c r="Y604" s="30"/>
      <c r="Z604" s="30"/>
    </row>
    <row r="605" spans="5:26" x14ac:dyDescent="0.2">
      <c r="E605" s="30"/>
      <c r="G605" s="30"/>
      <c r="Y605" s="30"/>
      <c r="Z605" s="30"/>
    </row>
    <row r="606" spans="5:26" x14ac:dyDescent="0.2">
      <c r="E606" s="30"/>
      <c r="G606" s="30"/>
      <c r="Y606" s="30"/>
      <c r="Z606" s="30"/>
    </row>
    <row r="607" spans="5:26" x14ac:dyDescent="0.2">
      <c r="E607" s="30"/>
      <c r="G607" s="30"/>
      <c r="Y607" s="30"/>
      <c r="Z607" s="30"/>
    </row>
    <row r="608" spans="5:26" x14ac:dyDescent="0.2">
      <c r="E608" s="30"/>
      <c r="G608" s="30"/>
      <c r="Y608" s="30"/>
      <c r="Z608" s="30"/>
    </row>
    <row r="609" spans="5:26" x14ac:dyDescent="0.2">
      <c r="E609" s="30"/>
      <c r="G609" s="30"/>
      <c r="Y609" s="30"/>
      <c r="Z609" s="30"/>
    </row>
    <row r="610" spans="5:26" x14ac:dyDescent="0.2">
      <c r="E610" s="30"/>
      <c r="G610" s="30"/>
      <c r="Y610" s="30"/>
      <c r="Z610" s="30"/>
    </row>
    <row r="611" spans="5:26" x14ac:dyDescent="0.2">
      <c r="E611" s="30"/>
      <c r="G611" s="30"/>
      <c r="Y611" s="30"/>
      <c r="Z611" s="30"/>
    </row>
    <row r="612" spans="5:26" x14ac:dyDescent="0.2">
      <c r="E612" s="30"/>
      <c r="G612" s="30"/>
      <c r="Y612" s="30"/>
      <c r="Z612" s="30"/>
    </row>
    <row r="613" spans="5:26" x14ac:dyDescent="0.2">
      <c r="E613" s="30"/>
      <c r="G613" s="30"/>
      <c r="Y613" s="30"/>
      <c r="Z613" s="30"/>
    </row>
    <row r="614" spans="5:26" x14ac:dyDescent="0.2">
      <c r="E614" s="30"/>
      <c r="G614" s="30"/>
      <c r="Y614" s="30"/>
      <c r="Z614" s="30"/>
    </row>
    <row r="615" spans="5:26" x14ac:dyDescent="0.2">
      <c r="E615" s="30"/>
      <c r="G615" s="30"/>
      <c r="Y615" s="30"/>
      <c r="Z615" s="30"/>
    </row>
    <row r="616" spans="5:26" x14ac:dyDescent="0.2">
      <c r="E616" s="30"/>
      <c r="G616" s="30"/>
      <c r="Y616" s="30"/>
      <c r="Z616" s="30"/>
    </row>
    <row r="617" spans="5:26" x14ac:dyDescent="0.2">
      <c r="E617" s="30"/>
      <c r="G617" s="30"/>
      <c r="Y617" s="30"/>
      <c r="Z617" s="30"/>
    </row>
    <row r="618" spans="5:26" x14ac:dyDescent="0.2">
      <c r="E618" s="30"/>
      <c r="G618" s="30"/>
      <c r="Y618" s="30"/>
      <c r="Z618" s="30"/>
    </row>
    <row r="619" spans="5:26" x14ac:dyDescent="0.2">
      <c r="E619" s="30"/>
      <c r="G619" s="30"/>
      <c r="Y619" s="30"/>
      <c r="Z619" s="30"/>
    </row>
    <row r="620" spans="5:26" x14ac:dyDescent="0.2">
      <c r="E620" s="30"/>
      <c r="G620" s="30"/>
      <c r="Y620" s="30"/>
      <c r="Z620" s="30"/>
    </row>
    <row r="621" spans="5:26" x14ac:dyDescent="0.2">
      <c r="E621" s="30"/>
      <c r="G621" s="30"/>
      <c r="Y621" s="30"/>
      <c r="Z621" s="30"/>
    </row>
    <row r="622" spans="5:26" x14ac:dyDescent="0.2">
      <c r="E622" s="30"/>
      <c r="G622" s="30"/>
      <c r="Y622" s="30"/>
      <c r="Z622" s="30"/>
    </row>
    <row r="623" spans="5:26" x14ac:dyDescent="0.2">
      <c r="E623" s="30"/>
      <c r="G623" s="30"/>
      <c r="Y623" s="30"/>
      <c r="Z623" s="30"/>
    </row>
    <row r="624" spans="5:26" x14ac:dyDescent="0.2">
      <c r="E624" s="30"/>
      <c r="G624" s="30"/>
      <c r="Y624" s="30"/>
      <c r="Z624" s="30"/>
    </row>
    <row r="625" spans="5:26" x14ac:dyDescent="0.2">
      <c r="E625" s="30"/>
      <c r="G625" s="30"/>
      <c r="Y625" s="30"/>
      <c r="Z625" s="30"/>
    </row>
    <row r="626" spans="5:26" x14ac:dyDescent="0.2">
      <c r="E626" s="30"/>
      <c r="G626" s="30"/>
      <c r="Y626" s="30"/>
      <c r="Z626" s="30"/>
    </row>
    <row r="627" spans="5:26" x14ac:dyDescent="0.2">
      <c r="E627" s="30"/>
      <c r="G627" s="30"/>
      <c r="Y627" s="30"/>
      <c r="Z627" s="30"/>
    </row>
    <row r="628" spans="5:26" x14ac:dyDescent="0.2">
      <c r="E628" s="30"/>
      <c r="G628" s="30"/>
      <c r="Y628" s="30"/>
      <c r="Z628" s="30"/>
    </row>
    <row r="629" spans="5:26" x14ac:dyDescent="0.2">
      <c r="E629" s="30"/>
      <c r="G629" s="30"/>
      <c r="Y629" s="30"/>
      <c r="Z629" s="30"/>
    </row>
    <row r="630" spans="5:26" x14ac:dyDescent="0.2">
      <c r="E630" s="30"/>
      <c r="G630" s="30"/>
      <c r="Y630" s="30"/>
      <c r="Z630" s="30"/>
    </row>
    <row r="631" spans="5:26" x14ac:dyDescent="0.2">
      <c r="E631" s="30"/>
      <c r="G631" s="30"/>
      <c r="Y631" s="30"/>
      <c r="Z631" s="30"/>
    </row>
    <row r="632" spans="5:26" x14ac:dyDescent="0.2">
      <c r="E632" s="30"/>
      <c r="G632" s="30"/>
      <c r="Y632" s="30"/>
      <c r="Z632" s="30"/>
    </row>
    <row r="633" spans="5:26" x14ac:dyDescent="0.2">
      <c r="E633" s="30"/>
      <c r="G633" s="30"/>
      <c r="Y633" s="30"/>
      <c r="Z633" s="30"/>
    </row>
    <row r="634" spans="5:26" x14ac:dyDescent="0.2">
      <c r="E634" s="30"/>
      <c r="G634" s="30"/>
      <c r="Y634" s="30"/>
      <c r="Z634" s="30"/>
    </row>
    <row r="635" spans="5:26" x14ac:dyDescent="0.2">
      <c r="E635" s="30"/>
      <c r="G635" s="30"/>
      <c r="Y635" s="30"/>
      <c r="Z635" s="30"/>
    </row>
    <row r="636" spans="5:26" x14ac:dyDescent="0.2">
      <c r="E636" s="30"/>
      <c r="G636" s="30"/>
      <c r="Y636" s="30"/>
      <c r="Z636" s="30"/>
    </row>
    <row r="637" spans="5:26" x14ac:dyDescent="0.2">
      <c r="E637" s="30"/>
      <c r="G637" s="30"/>
      <c r="Y637" s="30"/>
      <c r="Z637" s="30"/>
    </row>
    <row r="638" spans="5:26" x14ac:dyDescent="0.2">
      <c r="E638" s="30"/>
      <c r="G638" s="30"/>
      <c r="Y638" s="30"/>
      <c r="Z638" s="30"/>
    </row>
    <row r="639" spans="5:26" x14ac:dyDescent="0.2">
      <c r="E639" s="30"/>
      <c r="G639" s="30"/>
      <c r="Y639" s="30"/>
      <c r="Z639" s="30"/>
    </row>
    <row r="640" spans="5:26" x14ac:dyDescent="0.2">
      <c r="E640" s="30"/>
      <c r="G640" s="30"/>
      <c r="Y640" s="30"/>
      <c r="Z640" s="30"/>
    </row>
    <row r="641" spans="5:26" x14ac:dyDescent="0.2">
      <c r="E641" s="30"/>
      <c r="G641" s="30"/>
      <c r="Y641" s="30"/>
      <c r="Z641" s="30"/>
    </row>
    <row r="642" spans="5:26" x14ac:dyDescent="0.2">
      <c r="E642" s="30"/>
      <c r="G642" s="30"/>
      <c r="Y642" s="30"/>
      <c r="Z642" s="30"/>
    </row>
    <row r="643" spans="5:26" x14ac:dyDescent="0.2">
      <c r="E643" s="30"/>
      <c r="G643" s="30"/>
      <c r="Y643" s="30"/>
      <c r="Z643" s="30"/>
    </row>
    <row r="644" spans="5:26" x14ac:dyDescent="0.2">
      <c r="E644" s="30"/>
      <c r="G644" s="30"/>
      <c r="Y644" s="30"/>
      <c r="Z644" s="30"/>
    </row>
    <row r="645" spans="5:26" x14ac:dyDescent="0.2">
      <c r="E645" s="30"/>
      <c r="G645" s="30"/>
      <c r="Y645" s="30"/>
      <c r="Z645" s="30"/>
    </row>
    <row r="646" spans="5:26" x14ac:dyDescent="0.2">
      <c r="E646" s="30"/>
      <c r="G646" s="30"/>
      <c r="Y646" s="30"/>
      <c r="Z646" s="30"/>
    </row>
    <row r="647" spans="5:26" x14ac:dyDescent="0.2">
      <c r="E647" s="30"/>
      <c r="G647" s="30"/>
      <c r="Y647" s="30"/>
      <c r="Z647" s="30"/>
    </row>
    <row r="648" spans="5:26" x14ac:dyDescent="0.2">
      <c r="E648" s="30"/>
      <c r="G648" s="30"/>
      <c r="Y648" s="30"/>
      <c r="Z648" s="30"/>
    </row>
    <row r="649" spans="5:26" x14ac:dyDescent="0.2">
      <c r="E649" s="30"/>
      <c r="G649" s="30"/>
      <c r="Y649" s="30"/>
      <c r="Z649" s="30"/>
    </row>
    <row r="650" spans="5:26" x14ac:dyDescent="0.2">
      <c r="E650" s="30"/>
      <c r="G650" s="30"/>
      <c r="Y650" s="30"/>
      <c r="Z650" s="30"/>
    </row>
    <row r="651" spans="5:26" x14ac:dyDescent="0.2">
      <c r="E651" s="30"/>
      <c r="G651" s="30"/>
      <c r="Y651" s="30"/>
      <c r="Z651" s="30"/>
    </row>
    <row r="652" spans="5:26" x14ac:dyDescent="0.2">
      <c r="E652" s="30"/>
      <c r="G652" s="30"/>
      <c r="Y652" s="30"/>
      <c r="Z652" s="30"/>
    </row>
    <row r="653" spans="5:26" x14ac:dyDescent="0.2">
      <c r="E653" s="30"/>
      <c r="G653" s="30"/>
      <c r="Y653" s="30"/>
      <c r="Z653" s="30"/>
    </row>
    <row r="654" spans="5:26" x14ac:dyDescent="0.2">
      <c r="E654" s="30"/>
      <c r="G654" s="30"/>
      <c r="Y654" s="30"/>
      <c r="Z654" s="30"/>
    </row>
    <row r="655" spans="5:26" x14ac:dyDescent="0.2">
      <c r="E655" s="30"/>
      <c r="G655" s="30"/>
      <c r="Y655" s="30"/>
      <c r="Z655" s="30"/>
    </row>
    <row r="656" spans="5:26" x14ac:dyDescent="0.2">
      <c r="E656" s="30"/>
      <c r="G656" s="30"/>
      <c r="Y656" s="30"/>
      <c r="Z656" s="30"/>
    </row>
    <row r="657" spans="5:26" x14ac:dyDescent="0.2">
      <c r="E657" s="30"/>
      <c r="G657" s="30"/>
      <c r="Y657" s="30"/>
      <c r="Z657" s="30"/>
    </row>
    <row r="658" spans="5:26" x14ac:dyDescent="0.2">
      <c r="E658" s="30"/>
      <c r="G658" s="30"/>
      <c r="Y658" s="30"/>
      <c r="Z658" s="30"/>
    </row>
    <row r="659" spans="5:26" x14ac:dyDescent="0.2">
      <c r="E659" s="30"/>
      <c r="G659" s="30"/>
      <c r="Y659" s="30"/>
      <c r="Z659" s="30"/>
    </row>
    <row r="660" spans="5:26" x14ac:dyDescent="0.2">
      <c r="E660" s="30"/>
      <c r="G660" s="30"/>
      <c r="Y660" s="30"/>
      <c r="Z660" s="30"/>
    </row>
    <row r="661" spans="5:26" x14ac:dyDescent="0.2">
      <c r="E661" s="30"/>
      <c r="G661" s="30"/>
      <c r="Y661" s="30"/>
      <c r="Z661" s="30"/>
    </row>
    <row r="662" spans="5:26" x14ac:dyDescent="0.2">
      <c r="E662" s="30"/>
      <c r="G662" s="30"/>
      <c r="Y662" s="30"/>
      <c r="Z662" s="30"/>
    </row>
    <row r="663" spans="5:26" x14ac:dyDescent="0.2">
      <c r="E663" s="30"/>
      <c r="G663" s="30"/>
      <c r="Y663" s="30"/>
      <c r="Z663" s="30"/>
    </row>
    <row r="664" spans="5:26" x14ac:dyDescent="0.2">
      <c r="E664" s="30"/>
      <c r="G664" s="30"/>
      <c r="Y664" s="30"/>
      <c r="Z664" s="30"/>
    </row>
    <row r="665" spans="5:26" x14ac:dyDescent="0.2">
      <c r="E665" s="30"/>
      <c r="G665" s="30"/>
      <c r="Y665" s="30"/>
      <c r="Z665" s="30"/>
    </row>
    <row r="666" spans="5:26" x14ac:dyDescent="0.2">
      <c r="E666" s="30"/>
      <c r="G666" s="30"/>
      <c r="Y666" s="30"/>
      <c r="Z666" s="30"/>
    </row>
    <row r="667" spans="5:26" x14ac:dyDescent="0.2">
      <c r="E667" s="30"/>
      <c r="G667" s="30"/>
      <c r="Y667" s="30"/>
      <c r="Z667" s="30"/>
    </row>
    <row r="668" spans="5:26" x14ac:dyDescent="0.2">
      <c r="E668" s="30"/>
      <c r="G668" s="30"/>
      <c r="Y668" s="30"/>
      <c r="Z668" s="30"/>
    </row>
    <row r="669" spans="5:26" x14ac:dyDescent="0.2">
      <c r="E669" s="30"/>
      <c r="G669" s="30"/>
      <c r="Y669" s="30"/>
      <c r="Z669" s="30"/>
    </row>
    <row r="670" spans="5:26" x14ac:dyDescent="0.2">
      <c r="E670" s="30"/>
      <c r="G670" s="30"/>
      <c r="Y670" s="30"/>
      <c r="Z670" s="30"/>
    </row>
    <row r="671" spans="5:26" x14ac:dyDescent="0.2">
      <c r="E671" s="30"/>
      <c r="G671" s="30"/>
      <c r="Y671" s="30"/>
      <c r="Z671" s="30"/>
    </row>
    <row r="672" spans="5:26" x14ac:dyDescent="0.2">
      <c r="E672" s="30"/>
      <c r="G672" s="30"/>
      <c r="Y672" s="30"/>
      <c r="Z672" s="30"/>
    </row>
    <row r="673" spans="5:26" x14ac:dyDescent="0.2">
      <c r="E673" s="30"/>
      <c r="G673" s="30"/>
      <c r="Y673" s="30"/>
      <c r="Z673" s="30"/>
    </row>
    <row r="674" spans="5:26" x14ac:dyDescent="0.2">
      <c r="E674" s="30"/>
      <c r="G674" s="30"/>
      <c r="Y674" s="30"/>
      <c r="Z674" s="30"/>
    </row>
    <row r="675" spans="5:26" x14ac:dyDescent="0.2">
      <c r="E675" s="30"/>
      <c r="G675" s="30"/>
      <c r="Y675" s="30"/>
      <c r="Z675" s="30"/>
    </row>
    <row r="676" spans="5:26" x14ac:dyDescent="0.2">
      <c r="E676" s="30"/>
      <c r="G676" s="30"/>
      <c r="Y676" s="30"/>
      <c r="Z676" s="30"/>
    </row>
    <row r="677" spans="5:26" x14ac:dyDescent="0.2">
      <c r="E677" s="30"/>
      <c r="G677" s="30"/>
      <c r="Y677" s="30"/>
      <c r="Z677" s="30"/>
    </row>
    <row r="678" spans="5:26" x14ac:dyDescent="0.2">
      <c r="E678" s="30"/>
      <c r="G678" s="30"/>
      <c r="Y678" s="30"/>
      <c r="Z678" s="30"/>
    </row>
    <row r="679" spans="5:26" x14ac:dyDescent="0.2">
      <c r="E679" s="30"/>
      <c r="G679" s="30"/>
      <c r="Y679" s="30"/>
      <c r="Z679" s="30"/>
    </row>
    <row r="680" spans="5:26" x14ac:dyDescent="0.2">
      <c r="E680" s="30"/>
      <c r="G680" s="30"/>
      <c r="Y680" s="30"/>
      <c r="Z680" s="30"/>
    </row>
    <row r="681" spans="5:26" x14ac:dyDescent="0.2">
      <c r="E681" s="30"/>
      <c r="G681" s="30"/>
      <c r="Y681" s="30"/>
      <c r="Z681" s="30"/>
    </row>
    <row r="682" spans="5:26" x14ac:dyDescent="0.2">
      <c r="E682" s="30"/>
      <c r="G682" s="30"/>
      <c r="Y682" s="30"/>
      <c r="Z682" s="30"/>
    </row>
    <row r="683" spans="5:26" x14ac:dyDescent="0.2">
      <c r="E683" s="30"/>
      <c r="G683" s="30"/>
      <c r="Y683" s="30"/>
      <c r="Z683" s="30"/>
    </row>
    <row r="684" spans="5:26" x14ac:dyDescent="0.2">
      <c r="E684" s="30"/>
      <c r="G684" s="30"/>
      <c r="Y684" s="30"/>
      <c r="Z684" s="30"/>
    </row>
    <row r="685" spans="5:26" x14ac:dyDescent="0.2">
      <c r="E685" s="30"/>
      <c r="G685" s="30"/>
      <c r="Y685" s="30"/>
      <c r="Z685" s="30"/>
    </row>
    <row r="686" spans="5:26" x14ac:dyDescent="0.2">
      <c r="E686" s="30"/>
      <c r="G686" s="30"/>
      <c r="Y686" s="30"/>
      <c r="Z686" s="30"/>
    </row>
    <row r="687" spans="5:26" x14ac:dyDescent="0.2">
      <c r="E687" s="30"/>
      <c r="G687" s="30"/>
      <c r="Y687" s="30"/>
      <c r="Z687" s="30"/>
    </row>
    <row r="688" spans="5:26" x14ac:dyDescent="0.2">
      <c r="E688" s="30"/>
      <c r="G688" s="30"/>
      <c r="Y688" s="30"/>
      <c r="Z688" s="30"/>
    </row>
    <row r="689" spans="5:26" x14ac:dyDescent="0.2">
      <c r="E689" s="30"/>
      <c r="G689" s="30"/>
      <c r="Y689" s="30"/>
      <c r="Z689" s="30"/>
    </row>
    <row r="690" spans="5:26" x14ac:dyDescent="0.2">
      <c r="E690" s="30"/>
      <c r="G690" s="30"/>
      <c r="Y690" s="30"/>
      <c r="Z690" s="30"/>
    </row>
    <row r="691" spans="5:26" x14ac:dyDescent="0.2">
      <c r="E691" s="30"/>
      <c r="G691" s="30"/>
      <c r="Y691" s="30"/>
      <c r="Z691" s="30"/>
    </row>
    <row r="692" spans="5:26" x14ac:dyDescent="0.2">
      <c r="E692" s="30"/>
      <c r="G692" s="30"/>
      <c r="Y692" s="30"/>
      <c r="Z692" s="30"/>
    </row>
    <row r="693" spans="5:26" x14ac:dyDescent="0.2">
      <c r="E693" s="30"/>
      <c r="G693" s="30"/>
      <c r="Y693" s="30"/>
      <c r="Z693" s="30"/>
    </row>
    <row r="694" spans="5:26" x14ac:dyDescent="0.2">
      <c r="E694" s="30"/>
      <c r="G694" s="30"/>
      <c r="Y694" s="30"/>
      <c r="Z694" s="30"/>
    </row>
    <row r="695" spans="5:26" x14ac:dyDescent="0.2">
      <c r="E695" s="30"/>
      <c r="G695" s="30"/>
      <c r="Y695" s="30"/>
      <c r="Z695" s="30"/>
    </row>
    <row r="696" spans="5:26" x14ac:dyDescent="0.2">
      <c r="E696" s="30"/>
      <c r="G696" s="30"/>
      <c r="Y696" s="30"/>
      <c r="Z696" s="30"/>
    </row>
    <row r="697" spans="5:26" x14ac:dyDescent="0.2">
      <c r="E697" s="30"/>
      <c r="G697" s="30"/>
      <c r="Y697" s="30"/>
      <c r="Z697" s="30"/>
    </row>
    <row r="698" spans="5:26" x14ac:dyDescent="0.2">
      <c r="E698" s="30"/>
      <c r="G698" s="30"/>
      <c r="Y698" s="30"/>
      <c r="Z698" s="30"/>
    </row>
    <row r="699" spans="5:26" x14ac:dyDescent="0.2">
      <c r="E699" s="30"/>
      <c r="G699" s="30"/>
      <c r="Y699" s="30"/>
      <c r="Z699" s="30"/>
    </row>
    <row r="700" spans="5:26" x14ac:dyDescent="0.2">
      <c r="E700" s="30"/>
      <c r="G700" s="30"/>
      <c r="Y700" s="30"/>
      <c r="Z700" s="30"/>
    </row>
    <row r="701" spans="5:26" x14ac:dyDescent="0.2">
      <c r="E701" s="30"/>
      <c r="G701" s="30"/>
      <c r="Y701" s="30"/>
      <c r="Z701" s="30"/>
    </row>
    <row r="702" spans="5:26" x14ac:dyDescent="0.2">
      <c r="E702" s="30"/>
      <c r="G702" s="30"/>
      <c r="Y702" s="30"/>
      <c r="Z702" s="30"/>
    </row>
    <row r="703" spans="5:26" x14ac:dyDescent="0.2">
      <c r="E703" s="30"/>
      <c r="G703" s="30"/>
      <c r="Y703" s="30"/>
      <c r="Z703" s="30"/>
    </row>
    <row r="704" spans="5:26" x14ac:dyDescent="0.2">
      <c r="E704" s="30"/>
      <c r="G704" s="30"/>
      <c r="Y704" s="30"/>
      <c r="Z704" s="30"/>
    </row>
    <row r="705" spans="5:26" x14ac:dyDescent="0.2">
      <c r="E705" s="30"/>
      <c r="G705" s="30"/>
      <c r="Y705" s="30"/>
      <c r="Z705" s="30"/>
    </row>
    <row r="706" spans="5:26" x14ac:dyDescent="0.2">
      <c r="E706" s="30"/>
      <c r="G706" s="30"/>
      <c r="Y706" s="30"/>
      <c r="Z706" s="30"/>
    </row>
    <row r="707" spans="5:26" x14ac:dyDescent="0.2">
      <c r="E707" s="30"/>
      <c r="G707" s="30"/>
      <c r="Y707" s="30"/>
      <c r="Z707" s="30"/>
    </row>
    <row r="708" spans="5:26" x14ac:dyDescent="0.2">
      <c r="E708" s="30"/>
      <c r="G708" s="30"/>
      <c r="Y708" s="30"/>
      <c r="Z708" s="30"/>
    </row>
    <row r="709" spans="5:26" x14ac:dyDescent="0.2">
      <c r="E709" s="30"/>
      <c r="G709" s="30"/>
      <c r="Y709" s="30"/>
      <c r="Z709" s="30"/>
    </row>
    <row r="710" spans="5:26" x14ac:dyDescent="0.2">
      <c r="E710" s="30"/>
      <c r="G710" s="30"/>
      <c r="Y710" s="30"/>
      <c r="Z710" s="30"/>
    </row>
    <row r="711" spans="5:26" x14ac:dyDescent="0.2">
      <c r="E711" s="30"/>
      <c r="G711" s="30"/>
      <c r="Y711" s="30"/>
      <c r="Z711" s="30"/>
    </row>
    <row r="712" spans="5:26" x14ac:dyDescent="0.2">
      <c r="E712" s="30"/>
      <c r="G712" s="30"/>
      <c r="Y712" s="30"/>
      <c r="Z712" s="30"/>
    </row>
    <row r="713" spans="5:26" x14ac:dyDescent="0.2">
      <c r="E713" s="30"/>
      <c r="G713" s="30"/>
      <c r="Y713" s="30"/>
      <c r="Z713" s="30"/>
    </row>
    <row r="714" spans="5:26" x14ac:dyDescent="0.2">
      <c r="E714" s="30"/>
      <c r="G714" s="30"/>
      <c r="Y714" s="30"/>
      <c r="Z714" s="30"/>
    </row>
    <row r="715" spans="5:26" x14ac:dyDescent="0.2">
      <c r="E715" s="30"/>
      <c r="G715" s="30"/>
      <c r="Y715" s="30"/>
      <c r="Z715" s="30"/>
    </row>
    <row r="716" spans="5:26" x14ac:dyDescent="0.2">
      <c r="E716" s="30"/>
      <c r="G716" s="30"/>
      <c r="Y716" s="30"/>
      <c r="Z716" s="30"/>
    </row>
    <row r="717" spans="5:26" x14ac:dyDescent="0.2">
      <c r="E717" s="30"/>
      <c r="G717" s="30"/>
      <c r="Y717" s="30"/>
      <c r="Z717" s="30"/>
    </row>
    <row r="718" spans="5:26" x14ac:dyDescent="0.2">
      <c r="E718" s="30"/>
      <c r="G718" s="30"/>
      <c r="Y718" s="30"/>
      <c r="Z718" s="30"/>
    </row>
    <row r="719" spans="5:26" x14ac:dyDescent="0.2">
      <c r="E719" s="30"/>
      <c r="G719" s="30"/>
      <c r="Y719" s="30"/>
      <c r="Z719" s="30"/>
    </row>
    <row r="720" spans="5:26" x14ac:dyDescent="0.2">
      <c r="E720" s="30"/>
      <c r="G720" s="30"/>
      <c r="Y720" s="30"/>
      <c r="Z720" s="30"/>
    </row>
    <row r="721" spans="5:26" x14ac:dyDescent="0.2">
      <c r="E721" s="30"/>
      <c r="G721" s="30"/>
      <c r="Y721" s="30"/>
      <c r="Z721" s="30"/>
    </row>
    <row r="722" spans="5:26" x14ac:dyDescent="0.2">
      <c r="E722" s="30"/>
      <c r="G722" s="30"/>
      <c r="Y722" s="30"/>
      <c r="Z722" s="30"/>
    </row>
    <row r="723" spans="5:26" x14ac:dyDescent="0.2">
      <c r="E723" s="30"/>
      <c r="G723" s="30"/>
      <c r="Y723" s="30"/>
      <c r="Z723" s="30"/>
    </row>
    <row r="724" spans="5:26" x14ac:dyDescent="0.2">
      <c r="E724" s="30"/>
      <c r="G724" s="30"/>
      <c r="Y724" s="30"/>
      <c r="Z724" s="30"/>
    </row>
    <row r="725" spans="5:26" x14ac:dyDescent="0.2">
      <c r="E725" s="30"/>
      <c r="G725" s="30"/>
      <c r="Y725" s="30"/>
      <c r="Z725" s="30"/>
    </row>
    <row r="726" spans="5:26" x14ac:dyDescent="0.2">
      <c r="E726" s="30"/>
      <c r="G726" s="30"/>
      <c r="Y726" s="30"/>
      <c r="Z726" s="30"/>
    </row>
    <row r="727" spans="5:26" x14ac:dyDescent="0.2">
      <c r="E727" s="30"/>
      <c r="G727" s="30"/>
      <c r="Y727" s="30"/>
      <c r="Z727" s="30"/>
    </row>
    <row r="728" spans="5:26" x14ac:dyDescent="0.2">
      <c r="E728" s="30"/>
      <c r="G728" s="30"/>
      <c r="Y728" s="30"/>
      <c r="Z728" s="30"/>
    </row>
    <row r="729" spans="5:26" x14ac:dyDescent="0.2">
      <c r="E729" s="30"/>
      <c r="G729" s="30"/>
      <c r="Y729" s="30"/>
      <c r="Z729" s="30"/>
    </row>
    <row r="730" spans="5:26" x14ac:dyDescent="0.2">
      <c r="E730" s="30"/>
      <c r="G730" s="30"/>
      <c r="Y730" s="30"/>
      <c r="Z730" s="30"/>
    </row>
    <row r="731" spans="5:26" x14ac:dyDescent="0.2">
      <c r="E731" s="30"/>
      <c r="G731" s="30"/>
      <c r="Y731" s="30"/>
      <c r="Z731" s="30"/>
    </row>
    <row r="732" spans="5:26" x14ac:dyDescent="0.2">
      <c r="E732" s="30"/>
      <c r="G732" s="30"/>
      <c r="Y732" s="30"/>
      <c r="Z732" s="30"/>
    </row>
    <row r="733" spans="5:26" x14ac:dyDescent="0.2">
      <c r="E733" s="30"/>
      <c r="G733" s="30"/>
      <c r="Y733" s="30"/>
      <c r="Z733" s="30"/>
    </row>
    <row r="734" spans="5:26" x14ac:dyDescent="0.2">
      <c r="E734" s="30"/>
      <c r="G734" s="30"/>
      <c r="Y734" s="30"/>
      <c r="Z734" s="30"/>
    </row>
    <row r="735" spans="5:26" x14ac:dyDescent="0.2">
      <c r="E735" s="30"/>
      <c r="G735" s="30"/>
      <c r="Y735" s="30"/>
      <c r="Z735" s="30"/>
    </row>
    <row r="736" spans="5:26" x14ac:dyDescent="0.2">
      <c r="E736" s="30"/>
      <c r="G736" s="30"/>
      <c r="Y736" s="30"/>
      <c r="Z736" s="30"/>
    </row>
    <row r="737" spans="5:26" x14ac:dyDescent="0.2">
      <c r="E737" s="30"/>
      <c r="G737" s="30"/>
      <c r="Y737" s="30"/>
      <c r="Z737" s="30"/>
    </row>
    <row r="738" spans="5:26" x14ac:dyDescent="0.2">
      <c r="E738" s="30"/>
      <c r="G738" s="30"/>
      <c r="Y738" s="30"/>
      <c r="Z738" s="30"/>
    </row>
    <row r="739" spans="5:26" x14ac:dyDescent="0.2">
      <c r="E739" s="30"/>
      <c r="G739" s="30"/>
      <c r="Y739" s="30"/>
      <c r="Z739" s="30"/>
    </row>
    <row r="740" spans="5:26" x14ac:dyDescent="0.2">
      <c r="E740" s="30"/>
      <c r="G740" s="30"/>
      <c r="Y740" s="30"/>
      <c r="Z740" s="30"/>
    </row>
    <row r="741" spans="5:26" x14ac:dyDescent="0.2">
      <c r="E741" s="30"/>
      <c r="G741" s="30"/>
      <c r="Y741" s="30"/>
      <c r="Z741" s="30"/>
    </row>
    <row r="742" spans="5:26" x14ac:dyDescent="0.2">
      <c r="E742" s="30"/>
      <c r="G742" s="30"/>
      <c r="Y742" s="30"/>
      <c r="Z742" s="30"/>
    </row>
    <row r="743" spans="5:26" x14ac:dyDescent="0.2">
      <c r="E743" s="30"/>
      <c r="G743" s="30"/>
      <c r="Y743" s="30"/>
      <c r="Z743" s="30"/>
    </row>
    <row r="744" spans="5:26" x14ac:dyDescent="0.2">
      <c r="E744" s="30"/>
      <c r="G744" s="30"/>
      <c r="Y744" s="30"/>
      <c r="Z744" s="30"/>
    </row>
    <row r="745" spans="5:26" x14ac:dyDescent="0.2">
      <c r="E745" s="30"/>
      <c r="G745" s="30"/>
      <c r="Y745" s="30"/>
      <c r="Z745" s="30"/>
    </row>
    <row r="746" spans="5:26" x14ac:dyDescent="0.2">
      <c r="E746" s="30"/>
      <c r="G746" s="30"/>
      <c r="Y746" s="30"/>
      <c r="Z746" s="30"/>
    </row>
    <row r="747" spans="5:26" x14ac:dyDescent="0.2">
      <c r="E747" s="30"/>
      <c r="G747" s="30"/>
      <c r="Y747" s="30"/>
      <c r="Z747" s="30"/>
    </row>
    <row r="748" spans="5:26" x14ac:dyDescent="0.2">
      <c r="E748" s="30"/>
      <c r="G748" s="30"/>
      <c r="Y748" s="30"/>
      <c r="Z748" s="30"/>
    </row>
    <row r="749" spans="5:26" x14ac:dyDescent="0.2">
      <c r="E749" s="30"/>
      <c r="G749" s="30"/>
      <c r="Y749" s="30"/>
      <c r="Z749" s="30"/>
    </row>
    <row r="750" spans="5:26" x14ac:dyDescent="0.2">
      <c r="E750" s="30"/>
      <c r="G750" s="30"/>
      <c r="Y750" s="30"/>
      <c r="Z750" s="30"/>
    </row>
    <row r="751" spans="5:26" x14ac:dyDescent="0.2">
      <c r="E751" s="30"/>
      <c r="G751" s="30"/>
      <c r="Y751" s="30"/>
      <c r="Z751" s="30"/>
    </row>
    <row r="752" spans="5:26" x14ac:dyDescent="0.2">
      <c r="E752" s="30"/>
      <c r="G752" s="30"/>
      <c r="Y752" s="30"/>
      <c r="Z752" s="30"/>
    </row>
    <row r="753" spans="5:26" x14ac:dyDescent="0.2">
      <c r="E753" s="30"/>
      <c r="G753" s="30"/>
      <c r="Y753" s="30"/>
      <c r="Z753" s="30"/>
    </row>
    <row r="754" spans="5:26" x14ac:dyDescent="0.2">
      <c r="E754" s="30"/>
      <c r="G754" s="30"/>
      <c r="Y754" s="30"/>
      <c r="Z754" s="30"/>
    </row>
    <row r="755" spans="5:26" x14ac:dyDescent="0.2">
      <c r="E755" s="30"/>
      <c r="G755" s="30"/>
      <c r="Y755" s="30"/>
      <c r="Z755" s="30"/>
    </row>
    <row r="756" spans="5:26" x14ac:dyDescent="0.2">
      <c r="E756" s="30"/>
      <c r="G756" s="30"/>
      <c r="Y756" s="30"/>
      <c r="Z756" s="30"/>
    </row>
    <row r="757" spans="5:26" x14ac:dyDescent="0.2">
      <c r="E757" s="30"/>
      <c r="G757" s="30"/>
      <c r="Y757" s="30"/>
      <c r="Z757" s="30"/>
    </row>
    <row r="758" spans="5:26" x14ac:dyDescent="0.2">
      <c r="E758" s="30"/>
      <c r="G758" s="30"/>
      <c r="Y758" s="30"/>
      <c r="Z758" s="30"/>
    </row>
    <row r="759" spans="5:26" x14ac:dyDescent="0.2">
      <c r="E759" s="30"/>
      <c r="G759" s="30"/>
      <c r="Y759" s="30"/>
      <c r="Z759" s="30"/>
    </row>
    <row r="760" spans="5:26" x14ac:dyDescent="0.2">
      <c r="E760" s="30"/>
      <c r="G760" s="30"/>
      <c r="Y760" s="30"/>
      <c r="Z760" s="30"/>
    </row>
    <row r="761" spans="5:26" x14ac:dyDescent="0.2">
      <c r="E761" s="30"/>
      <c r="G761" s="30"/>
      <c r="Y761" s="30"/>
      <c r="Z761" s="30"/>
    </row>
    <row r="762" spans="5:26" x14ac:dyDescent="0.2">
      <c r="E762" s="30"/>
      <c r="G762" s="30"/>
      <c r="Y762" s="30"/>
      <c r="Z762" s="30"/>
    </row>
    <row r="763" spans="5:26" x14ac:dyDescent="0.2">
      <c r="E763" s="30"/>
      <c r="G763" s="30"/>
      <c r="Y763" s="30"/>
      <c r="Z763" s="30"/>
    </row>
    <row r="764" spans="5:26" x14ac:dyDescent="0.2">
      <c r="E764" s="30"/>
      <c r="G764" s="30"/>
      <c r="Y764" s="30"/>
      <c r="Z764" s="30"/>
    </row>
    <row r="765" spans="5:26" x14ac:dyDescent="0.2">
      <c r="E765" s="30"/>
      <c r="G765" s="30"/>
      <c r="Y765" s="30"/>
      <c r="Z765" s="30"/>
    </row>
    <row r="766" spans="5:26" x14ac:dyDescent="0.2">
      <c r="E766" s="30"/>
      <c r="G766" s="30"/>
      <c r="Y766" s="30"/>
      <c r="Z766" s="30"/>
    </row>
    <row r="767" spans="5:26" x14ac:dyDescent="0.2">
      <c r="E767" s="30"/>
      <c r="G767" s="30"/>
      <c r="Y767" s="30"/>
      <c r="Z767" s="30"/>
    </row>
    <row r="768" spans="5:26" x14ac:dyDescent="0.2">
      <c r="E768" s="30"/>
      <c r="G768" s="30"/>
      <c r="Y768" s="30"/>
      <c r="Z768" s="30"/>
    </row>
    <row r="769" spans="5:26" x14ac:dyDescent="0.2">
      <c r="E769" s="30"/>
      <c r="G769" s="30"/>
      <c r="Y769" s="30"/>
      <c r="Z769" s="30"/>
    </row>
    <row r="770" spans="5:26" x14ac:dyDescent="0.2">
      <c r="E770" s="30"/>
      <c r="G770" s="30"/>
      <c r="Y770" s="30"/>
      <c r="Z770" s="30"/>
    </row>
    <row r="771" spans="5:26" x14ac:dyDescent="0.2">
      <c r="E771" s="30"/>
      <c r="G771" s="30"/>
      <c r="Y771" s="30"/>
      <c r="Z771" s="30"/>
    </row>
    <row r="772" spans="5:26" x14ac:dyDescent="0.2">
      <c r="E772" s="30"/>
      <c r="G772" s="30"/>
      <c r="Y772" s="30"/>
      <c r="Z772" s="30"/>
    </row>
    <row r="773" spans="5:26" x14ac:dyDescent="0.2">
      <c r="E773" s="30"/>
      <c r="G773" s="30"/>
      <c r="Y773" s="30"/>
      <c r="Z773" s="30"/>
    </row>
    <row r="774" spans="5:26" x14ac:dyDescent="0.2">
      <c r="E774" s="30"/>
      <c r="G774" s="30"/>
      <c r="Y774" s="30"/>
      <c r="Z774" s="30"/>
    </row>
    <row r="775" spans="5:26" x14ac:dyDescent="0.2">
      <c r="E775" s="30"/>
      <c r="G775" s="30"/>
      <c r="Y775" s="30"/>
      <c r="Z775" s="30"/>
    </row>
    <row r="776" spans="5:26" x14ac:dyDescent="0.2">
      <c r="E776" s="30"/>
      <c r="G776" s="30"/>
      <c r="Y776" s="30"/>
      <c r="Z776" s="30"/>
    </row>
    <row r="777" spans="5:26" x14ac:dyDescent="0.2">
      <c r="E777" s="30"/>
      <c r="G777" s="30"/>
      <c r="Y777" s="30"/>
      <c r="Z777" s="30"/>
    </row>
    <row r="778" spans="5:26" x14ac:dyDescent="0.2">
      <c r="E778" s="30"/>
      <c r="G778" s="30"/>
      <c r="Y778" s="30"/>
      <c r="Z778" s="30"/>
    </row>
    <row r="779" spans="5:26" x14ac:dyDescent="0.2">
      <c r="E779" s="30"/>
      <c r="G779" s="30"/>
      <c r="Y779" s="30"/>
      <c r="Z779" s="30"/>
    </row>
    <row r="780" spans="5:26" x14ac:dyDescent="0.2">
      <c r="E780" s="30"/>
      <c r="G780" s="30"/>
      <c r="Y780" s="30"/>
      <c r="Z780" s="30"/>
    </row>
    <row r="781" spans="5:26" x14ac:dyDescent="0.2">
      <c r="E781" s="30"/>
      <c r="G781" s="30"/>
      <c r="Y781" s="30"/>
      <c r="Z781" s="30"/>
    </row>
    <row r="782" spans="5:26" x14ac:dyDescent="0.2">
      <c r="E782" s="30"/>
      <c r="G782" s="30"/>
      <c r="Y782" s="30"/>
      <c r="Z782" s="30"/>
    </row>
    <row r="783" spans="5:26" x14ac:dyDescent="0.2">
      <c r="E783" s="30"/>
      <c r="G783" s="30"/>
      <c r="Y783" s="30"/>
      <c r="Z783" s="30"/>
    </row>
    <row r="784" spans="5:26" x14ac:dyDescent="0.2">
      <c r="E784" s="30"/>
      <c r="G784" s="30"/>
      <c r="Y784" s="30"/>
      <c r="Z784" s="30"/>
    </row>
    <row r="785" spans="5:26" x14ac:dyDescent="0.2">
      <c r="E785" s="30"/>
      <c r="G785" s="30"/>
      <c r="Y785" s="30"/>
      <c r="Z785" s="30"/>
    </row>
    <row r="786" spans="5:26" x14ac:dyDescent="0.2">
      <c r="E786" s="30"/>
      <c r="G786" s="30"/>
      <c r="Y786" s="30"/>
      <c r="Z786" s="30"/>
    </row>
    <row r="787" spans="5:26" x14ac:dyDescent="0.2">
      <c r="E787" s="30"/>
      <c r="G787" s="30"/>
      <c r="Y787" s="30"/>
      <c r="Z787" s="30"/>
    </row>
    <row r="788" spans="5:26" x14ac:dyDescent="0.2">
      <c r="E788" s="30"/>
      <c r="G788" s="30"/>
      <c r="Y788" s="30"/>
      <c r="Z788" s="30"/>
    </row>
    <row r="789" spans="5:26" x14ac:dyDescent="0.2">
      <c r="E789" s="30"/>
      <c r="G789" s="30"/>
      <c r="Y789" s="30"/>
      <c r="Z789" s="30"/>
    </row>
    <row r="790" spans="5:26" x14ac:dyDescent="0.2">
      <c r="E790" s="30"/>
      <c r="G790" s="30"/>
      <c r="Y790" s="30"/>
      <c r="Z790" s="30"/>
    </row>
    <row r="791" spans="5:26" x14ac:dyDescent="0.2">
      <c r="E791" s="30"/>
      <c r="G791" s="30"/>
      <c r="Y791" s="30"/>
      <c r="Z791" s="30"/>
    </row>
    <row r="792" spans="5:26" x14ac:dyDescent="0.2">
      <c r="E792" s="30"/>
      <c r="G792" s="30"/>
      <c r="Y792" s="30"/>
      <c r="Z792" s="30"/>
    </row>
    <row r="793" spans="5:26" x14ac:dyDescent="0.2">
      <c r="E793" s="30"/>
      <c r="G793" s="30"/>
      <c r="Y793" s="30"/>
      <c r="Z793" s="30"/>
    </row>
    <row r="794" spans="5:26" x14ac:dyDescent="0.2">
      <c r="E794" s="30"/>
      <c r="G794" s="30"/>
      <c r="Y794" s="30"/>
      <c r="Z794" s="30"/>
    </row>
    <row r="795" spans="5:26" x14ac:dyDescent="0.2">
      <c r="E795" s="30"/>
      <c r="G795" s="30"/>
      <c r="Y795" s="30"/>
      <c r="Z795" s="30"/>
    </row>
    <row r="796" spans="5:26" x14ac:dyDescent="0.2">
      <c r="E796" s="30"/>
      <c r="G796" s="30"/>
      <c r="Y796" s="30"/>
      <c r="Z796" s="30"/>
    </row>
    <row r="797" spans="5:26" x14ac:dyDescent="0.2">
      <c r="E797" s="30"/>
      <c r="G797" s="30"/>
      <c r="Y797" s="30"/>
      <c r="Z797" s="30"/>
    </row>
    <row r="798" spans="5:26" x14ac:dyDescent="0.2">
      <c r="E798" s="30"/>
      <c r="G798" s="30"/>
      <c r="Y798" s="30"/>
      <c r="Z798" s="30"/>
    </row>
    <row r="799" spans="5:26" x14ac:dyDescent="0.2">
      <c r="E799" s="30"/>
      <c r="G799" s="30"/>
      <c r="Y799" s="30"/>
      <c r="Z799" s="30"/>
    </row>
    <row r="800" spans="5:26" x14ac:dyDescent="0.2">
      <c r="E800" s="30"/>
      <c r="G800" s="30"/>
      <c r="Y800" s="30"/>
      <c r="Z800" s="30"/>
    </row>
    <row r="801" spans="5:26" x14ac:dyDescent="0.2">
      <c r="E801" s="30"/>
      <c r="G801" s="30"/>
      <c r="Y801" s="30"/>
      <c r="Z801" s="30"/>
    </row>
    <row r="802" spans="5:26" x14ac:dyDescent="0.2">
      <c r="E802" s="30"/>
      <c r="G802" s="30"/>
      <c r="Y802" s="30"/>
      <c r="Z802" s="30"/>
    </row>
    <row r="803" spans="5:26" x14ac:dyDescent="0.2">
      <c r="E803" s="30"/>
      <c r="G803" s="30"/>
      <c r="Y803" s="30"/>
      <c r="Z803" s="30"/>
    </row>
    <row r="804" spans="5:26" x14ac:dyDescent="0.2">
      <c r="E804" s="30"/>
      <c r="G804" s="30"/>
      <c r="Y804" s="30"/>
      <c r="Z804" s="30"/>
    </row>
    <row r="805" spans="5:26" x14ac:dyDescent="0.2">
      <c r="E805" s="30"/>
      <c r="G805" s="30"/>
      <c r="Y805" s="30"/>
      <c r="Z805" s="30"/>
    </row>
    <row r="806" spans="5:26" x14ac:dyDescent="0.2">
      <c r="E806" s="30"/>
      <c r="G806" s="30"/>
      <c r="Y806" s="30"/>
      <c r="Z806" s="30"/>
    </row>
    <row r="807" spans="5:26" x14ac:dyDescent="0.2">
      <c r="E807" s="30"/>
      <c r="G807" s="30"/>
      <c r="Y807" s="30"/>
      <c r="Z807" s="30"/>
    </row>
    <row r="808" spans="5:26" x14ac:dyDescent="0.2">
      <c r="E808" s="30"/>
      <c r="G808" s="30"/>
      <c r="Y808" s="30"/>
      <c r="Z808" s="30"/>
    </row>
    <row r="809" spans="5:26" x14ac:dyDescent="0.2">
      <c r="E809" s="30"/>
      <c r="G809" s="30"/>
      <c r="Y809" s="30"/>
      <c r="Z809" s="30"/>
    </row>
    <row r="810" spans="5:26" x14ac:dyDescent="0.2">
      <c r="E810" s="30"/>
      <c r="G810" s="30"/>
      <c r="Y810" s="30"/>
      <c r="Z810" s="30"/>
    </row>
    <row r="811" spans="5:26" x14ac:dyDescent="0.2">
      <c r="E811" s="30"/>
      <c r="G811" s="30"/>
      <c r="Y811" s="30"/>
      <c r="Z811" s="30"/>
    </row>
    <row r="812" spans="5:26" x14ac:dyDescent="0.2">
      <c r="E812" s="30"/>
      <c r="G812" s="30"/>
      <c r="Y812" s="30"/>
      <c r="Z812" s="30"/>
    </row>
    <row r="813" spans="5:26" x14ac:dyDescent="0.2">
      <c r="E813" s="30"/>
      <c r="G813" s="30"/>
      <c r="Y813" s="30"/>
      <c r="Z813" s="30"/>
    </row>
    <row r="814" spans="5:26" x14ac:dyDescent="0.2">
      <c r="E814" s="30"/>
      <c r="G814" s="30"/>
      <c r="Y814" s="30"/>
      <c r="Z814" s="30"/>
    </row>
    <row r="815" spans="5:26" x14ac:dyDescent="0.2">
      <c r="E815" s="30"/>
      <c r="G815" s="30"/>
      <c r="Y815" s="30"/>
      <c r="Z815" s="30"/>
    </row>
    <row r="816" spans="5:26" x14ac:dyDescent="0.2">
      <c r="E816" s="30"/>
      <c r="G816" s="30"/>
      <c r="Y816" s="30"/>
      <c r="Z816" s="30"/>
    </row>
    <row r="817" spans="5:26" x14ac:dyDescent="0.2">
      <c r="E817" s="30"/>
      <c r="G817" s="30"/>
      <c r="Y817" s="30"/>
      <c r="Z817" s="30"/>
    </row>
    <row r="818" spans="5:26" x14ac:dyDescent="0.2">
      <c r="E818" s="30"/>
      <c r="G818" s="30"/>
      <c r="Y818" s="30"/>
      <c r="Z818" s="30"/>
    </row>
    <row r="819" spans="5:26" x14ac:dyDescent="0.2">
      <c r="E819" s="30"/>
      <c r="G819" s="30"/>
      <c r="Y819" s="30"/>
      <c r="Z819" s="30"/>
    </row>
    <row r="820" spans="5:26" x14ac:dyDescent="0.2">
      <c r="E820" s="30"/>
      <c r="G820" s="30"/>
      <c r="Y820" s="30"/>
      <c r="Z820" s="30"/>
    </row>
    <row r="821" spans="5:26" x14ac:dyDescent="0.2">
      <c r="E821" s="30"/>
      <c r="G821" s="30"/>
      <c r="Y821" s="30"/>
      <c r="Z821" s="30"/>
    </row>
    <row r="822" spans="5:26" x14ac:dyDescent="0.2">
      <c r="E822" s="30"/>
      <c r="G822" s="30"/>
      <c r="Y822" s="30"/>
      <c r="Z822" s="30"/>
    </row>
    <row r="823" spans="5:26" x14ac:dyDescent="0.2">
      <c r="E823" s="30"/>
      <c r="G823" s="30"/>
      <c r="Y823" s="30"/>
      <c r="Z823" s="30"/>
    </row>
    <row r="824" spans="5:26" x14ac:dyDescent="0.2">
      <c r="E824" s="30"/>
      <c r="G824" s="30"/>
      <c r="Y824" s="30"/>
      <c r="Z824" s="30"/>
    </row>
    <row r="825" spans="5:26" x14ac:dyDescent="0.2">
      <c r="E825" s="30"/>
      <c r="G825" s="30"/>
      <c r="Y825" s="30"/>
      <c r="Z825" s="30"/>
    </row>
    <row r="826" spans="5:26" x14ac:dyDescent="0.2">
      <c r="E826" s="30"/>
      <c r="G826" s="30"/>
      <c r="Y826" s="30"/>
      <c r="Z826" s="30"/>
    </row>
    <row r="827" spans="5:26" x14ac:dyDescent="0.2">
      <c r="E827" s="30"/>
      <c r="G827" s="30"/>
      <c r="Y827" s="30"/>
      <c r="Z827" s="30"/>
    </row>
    <row r="828" spans="5:26" x14ac:dyDescent="0.2">
      <c r="E828" s="30"/>
      <c r="G828" s="30"/>
      <c r="Y828" s="30"/>
      <c r="Z828" s="30"/>
    </row>
    <row r="829" spans="5:26" x14ac:dyDescent="0.2">
      <c r="E829" s="30"/>
      <c r="G829" s="30"/>
      <c r="Y829" s="30"/>
      <c r="Z829" s="30"/>
    </row>
    <row r="830" spans="5:26" x14ac:dyDescent="0.2">
      <c r="E830" s="30"/>
      <c r="G830" s="30"/>
      <c r="Y830" s="30"/>
      <c r="Z830" s="30"/>
    </row>
    <row r="831" spans="5:26" x14ac:dyDescent="0.2">
      <c r="E831" s="30"/>
      <c r="G831" s="30"/>
      <c r="Y831" s="30"/>
      <c r="Z831" s="30"/>
    </row>
    <row r="832" spans="5:26" x14ac:dyDescent="0.2">
      <c r="E832" s="30"/>
      <c r="G832" s="30"/>
      <c r="Y832" s="30"/>
      <c r="Z832" s="30"/>
    </row>
    <row r="833" spans="5:26" x14ac:dyDescent="0.2">
      <c r="E833" s="30"/>
      <c r="G833" s="30"/>
      <c r="Y833" s="30"/>
      <c r="Z833" s="30"/>
    </row>
    <row r="834" spans="5:26" x14ac:dyDescent="0.2">
      <c r="E834" s="30"/>
      <c r="G834" s="30"/>
      <c r="Y834" s="30"/>
      <c r="Z834" s="30"/>
    </row>
    <row r="835" spans="5:26" x14ac:dyDescent="0.2">
      <c r="E835" s="30"/>
      <c r="G835" s="30"/>
      <c r="Y835" s="30"/>
      <c r="Z835" s="30"/>
    </row>
    <row r="836" spans="5:26" x14ac:dyDescent="0.2">
      <c r="E836" s="30"/>
      <c r="G836" s="30"/>
      <c r="Y836" s="30"/>
      <c r="Z836" s="30"/>
    </row>
    <row r="837" spans="5:26" x14ac:dyDescent="0.2">
      <c r="E837" s="30"/>
      <c r="G837" s="30"/>
      <c r="Y837" s="30"/>
      <c r="Z837" s="30"/>
    </row>
    <row r="838" spans="5:26" x14ac:dyDescent="0.2">
      <c r="E838" s="30"/>
      <c r="G838" s="30"/>
      <c r="Y838" s="30"/>
      <c r="Z838" s="30"/>
    </row>
    <row r="839" spans="5:26" x14ac:dyDescent="0.2">
      <c r="E839" s="30"/>
      <c r="G839" s="30"/>
      <c r="Y839" s="30"/>
      <c r="Z839" s="30"/>
    </row>
    <row r="840" spans="5:26" x14ac:dyDescent="0.2">
      <c r="E840" s="30"/>
      <c r="G840" s="30"/>
      <c r="Y840" s="30"/>
      <c r="Z840" s="30"/>
    </row>
    <row r="841" spans="5:26" x14ac:dyDescent="0.2">
      <c r="E841" s="30"/>
      <c r="G841" s="30"/>
      <c r="Y841" s="30"/>
      <c r="Z841" s="30"/>
    </row>
    <row r="842" spans="5:26" x14ac:dyDescent="0.2">
      <c r="E842" s="30"/>
      <c r="G842" s="30"/>
      <c r="Y842" s="30"/>
      <c r="Z842" s="30"/>
    </row>
    <row r="843" spans="5:26" x14ac:dyDescent="0.2">
      <c r="E843" s="30"/>
      <c r="G843" s="30"/>
      <c r="Y843" s="30"/>
      <c r="Z843" s="30"/>
    </row>
    <row r="844" spans="5:26" x14ac:dyDescent="0.2">
      <c r="E844" s="30"/>
      <c r="G844" s="30"/>
      <c r="Y844" s="30"/>
      <c r="Z844" s="30"/>
    </row>
    <row r="845" spans="5:26" x14ac:dyDescent="0.2">
      <c r="E845" s="30"/>
      <c r="G845" s="30"/>
      <c r="Y845" s="30"/>
      <c r="Z845" s="30"/>
    </row>
    <row r="846" spans="5:26" x14ac:dyDescent="0.2">
      <c r="E846" s="30"/>
      <c r="G846" s="30"/>
      <c r="Y846" s="30"/>
      <c r="Z846" s="30"/>
    </row>
    <row r="847" spans="5:26" x14ac:dyDescent="0.2">
      <c r="E847" s="30"/>
      <c r="G847" s="30"/>
      <c r="Y847" s="30"/>
      <c r="Z847" s="30"/>
    </row>
    <row r="848" spans="5:26" x14ac:dyDescent="0.2">
      <c r="E848" s="30"/>
      <c r="G848" s="30"/>
      <c r="Y848" s="30"/>
      <c r="Z848" s="30"/>
    </row>
    <row r="849" spans="5:26" x14ac:dyDescent="0.2">
      <c r="E849" s="30"/>
      <c r="G849" s="30"/>
      <c r="Y849" s="30"/>
      <c r="Z849" s="30"/>
    </row>
    <row r="850" spans="5:26" x14ac:dyDescent="0.2">
      <c r="E850" s="30"/>
      <c r="G850" s="30"/>
      <c r="Y850" s="30"/>
      <c r="Z850" s="30"/>
    </row>
    <row r="851" spans="5:26" x14ac:dyDescent="0.2">
      <c r="E851" s="30"/>
      <c r="G851" s="30"/>
      <c r="Y851" s="30"/>
      <c r="Z851" s="30"/>
    </row>
    <row r="852" spans="5:26" x14ac:dyDescent="0.2">
      <c r="E852" s="30"/>
      <c r="G852" s="30"/>
      <c r="Y852" s="30"/>
      <c r="Z852" s="30"/>
    </row>
    <row r="853" spans="5:26" x14ac:dyDescent="0.2">
      <c r="E853" s="30"/>
      <c r="G853" s="30"/>
      <c r="Y853" s="30"/>
      <c r="Z853" s="30"/>
    </row>
    <row r="854" spans="5:26" x14ac:dyDescent="0.2">
      <c r="E854" s="30"/>
      <c r="G854" s="30"/>
      <c r="Y854" s="30"/>
      <c r="Z854" s="30"/>
    </row>
    <row r="855" spans="5:26" x14ac:dyDescent="0.2">
      <c r="E855" s="30"/>
      <c r="G855" s="30"/>
      <c r="Y855" s="30"/>
      <c r="Z855" s="30"/>
    </row>
    <row r="856" spans="5:26" x14ac:dyDescent="0.2">
      <c r="E856" s="30"/>
      <c r="G856" s="30"/>
      <c r="Y856" s="30"/>
      <c r="Z856" s="30"/>
    </row>
    <row r="857" spans="5:26" x14ac:dyDescent="0.2">
      <c r="E857" s="30"/>
      <c r="G857" s="30"/>
      <c r="Y857" s="30"/>
      <c r="Z857" s="30"/>
    </row>
    <row r="858" spans="5:26" x14ac:dyDescent="0.2">
      <c r="E858" s="30"/>
      <c r="G858" s="30"/>
      <c r="Y858" s="30"/>
      <c r="Z858" s="30"/>
    </row>
    <row r="859" spans="5:26" x14ac:dyDescent="0.2">
      <c r="E859" s="30"/>
      <c r="G859" s="30"/>
      <c r="Y859" s="30"/>
      <c r="Z859" s="30"/>
    </row>
    <row r="860" spans="5:26" x14ac:dyDescent="0.2">
      <c r="E860" s="30"/>
      <c r="G860" s="30"/>
      <c r="Y860" s="30"/>
      <c r="Z860" s="30"/>
    </row>
    <row r="861" spans="5:26" x14ac:dyDescent="0.2">
      <c r="E861" s="30"/>
      <c r="G861" s="30"/>
      <c r="Y861" s="30"/>
      <c r="Z861" s="30"/>
    </row>
    <row r="862" spans="5:26" x14ac:dyDescent="0.2">
      <c r="E862" s="30"/>
      <c r="G862" s="30"/>
      <c r="Y862" s="30"/>
      <c r="Z862" s="30"/>
    </row>
    <row r="863" spans="5:26" x14ac:dyDescent="0.2">
      <c r="E863" s="30"/>
      <c r="G863" s="30"/>
      <c r="Y863" s="30"/>
      <c r="Z863" s="30"/>
    </row>
    <row r="864" spans="5:26" x14ac:dyDescent="0.2">
      <c r="E864" s="30"/>
      <c r="G864" s="30"/>
      <c r="Y864" s="30"/>
      <c r="Z864" s="30"/>
    </row>
    <row r="865" spans="5:26" x14ac:dyDescent="0.2">
      <c r="E865" s="30"/>
      <c r="G865" s="30"/>
      <c r="Y865" s="30"/>
      <c r="Z865" s="30"/>
    </row>
    <row r="866" spans="5:26" x14ac:dyDescent="0.2">
      <c r="E866" s="30"/>
      <c r="G866" s="30"/>
      <c r="Y866" s="30"/>
      <c r="Z866" s="30"/>
    </row>
    <row r="867" spans="5:26" x14ac:dyDescent="0.2">
      <c r="E867" s="30"/>
      <c r="G867" s="30"/>
      <c r="Y867" s="30"/>
      <c r="Z867" s="30"/>
    </row>
    <row r="868" spans="5:26" x14ac:dyDescent="0.2">
      <c r="E868" s="30"/>
      <c r="G868" s="30"/>
      <c r="Y868" s="30"/>
      <c r="Z868" s="30"/>
    </row>
    <row r="869" spans="5:26" x14ac:dyDescent="0.2">
      <c r="E869" s="30"/>
      <c r="G869" s="30"/>
      <c r="Y869" s="30"/>
      <c r="Z869" s="30"/>
    </row>
    <row r="870" spans="5:26" x14ac:dyDescent="0.2">
      <c r="E870" s="30"/>
      <c r="G870" s="30"/>
      <c r="Y870" s="30"/>
      <c r="Z870" s="30"/>
    </row>
    <row r="871" spans="5:26" x14ac:dyDescent="0.2">
      <c r="E871" s="30"/>
      <c r="G871" s="30"/>
      <c r="Y871" s="30"/>
      <c r="Z871" s="30"/>
    </row>
    <row r="872" spans="5:26" x14ac:dyDescent="0.2">
      <c r="E872" s="30"/>
      <c r="G872" s="30"/>
      <c r="Y872" s="30"/>
      <c r="Z872" s="30"/>
    </row>
    <row r="873" spans="5:26" x14ac:dyDescent="0.2">
      <c r="E873" s="30"/>
      <c r="G873" s="30"/>
      <c r="Y873" s="30"/>
      <c r="Z873" s="30"/>
    </row>
    <row r="874" spans="5:26" x14ac:dyDescent="0.2">
      <c r="E874" s="30"/>
      <c r="G874" s="30"/>
      <c r="Y874" s="30"/>
      <c r="Z874" s="30"/>
    </row>
    <row r="875" spans="5:26" x14ac:dyDescent="0.2">
      <c r="E875" s="30"/>
      <c r="G875" s="30"/>
      <c r="Y875" s="30"/>
      <c r="Z875" s="30"/>
    </row>
    <row r="876" spans="5:26" x14ac:dyDescent="0.2">
      <c r="E876" s="30"/>
      <c r="G876" s="30"/>
      <c r="Y876" s="30"/>
      <c r="Z876" s="30"/>
    </row>
    <row r="877" spans="5:26" x14ac:dyDescent="0.2">
      <c r="E877" s="30"/>
      <c r="G877" s="30"/>
      <c r="Y877" s="30"/>
      <c r="Z877" s="30"/>
    </row>
    <row r="878" spans="5:26" x14ac:dyDescent="0.2">
      <c r="E878" s="30"/>
      <c r="G878" s="30"/>
      <c r="Y878" s="30"/>
      <c r="Z878" s="30"/>
    </row>
    <row r="879" spans="5:26" x14ac:dyDescent="0.2">
      <c r="E879" s="30"/>
      <c r="G879" s="30"/>
      <c r="Y879" s="30"/>
      <c r="Z879" s="30"/>
    </row>
    <row r="880" spans="5:26" x14ac:dyDescent="0.2">
      <c r="E880" s="30"/>
      <c r="G880" s="30"/>
      <c r="Y880" s="30"/>
      <c r="Z880" s="30"/>
    </row>
    <row r="881" spans="5:26" x14ac:dyDescent="0.2">
      <c r="E881" s="30"/>
      <c r="G881" s="30"/>
      <c r="Y881" s="30"/>
      <c r="Z881" s="30"/>
    </row>
    <row r="882" spans="5:26" x14ac:dyDescent="0.2">
      <c r="E882" s="30"/>
      <c r="G882" s="30"/>
      <c r="Y882" s="30"/>
      <c r="Z882" s="30"/>
    </row>
    <row r="883" spans="5:26" x14ac:dyDescent="0.2">
      <c r="E883" s="30"/>
      <c r="G883" s="30"/>
      <c r="Y883" s="30"/>
      <c r="Z883" s="30"/>
    </row>
    <row r="884" spans="5:26" x14ac:dyDescent="0.2">
      <c r="E884" s="30"/>
      <c r="G884" s="30"/>
      <c r="Y884" s="30"/>
      <c r="Z884" s="30"/>
    </row>
    <row r="885" spans="5:26" x14ac:dyDescent="0.2">
      <c r="E885" s="30"/>
      <c r="G885" s="30"/>
      <c r="Y885" s="30"/>
      <c r="Z885" s="30"/>
    </row>
    <row r="886" spans="5:26" x14ac:dyDescent="0.2">
      <c r="E886" s="30"/>
      <c r="G886" s="30"/>
      <c r="Y886" s="30"/>
      <c r="Z886" s="30"/>
    </row>
    <row r="887" spans="5:26" x14ac:dyDescent="0.2">
      <c r="E887" s="30"/>
      <c r="G887" s="30"/>
      <c r="Y887" s="30"/>
      <c r="Z887" s="30"/>
    </row>
    <row r="888" spans="5:26" x14ac:dyDescent="0.2">
      <c r="E888" s="30"/>
      <c r="G888" s="30"/>
      <c r="Y888" s="30"/>
      <c r="Z888" s="30"/>
    </row>
    <row r="889" spans="5:26" x14ac:dyDescent="0.2">
      <c r="E889" s="30"/>
      <c r="G889" s="30"/>
      <c r="Y889" s="30"/>
      <c r="Z889" s="30"/>
    </row>
    <row r="890" spans="5:26" x14ac:dyDescent="0.2">
      <c r="E890" s="30"/>
      <c r="G890" s="30"/>
      <c r="Y890" s="30"/>
      <c r="Z890" s="30"/>
    </row>
    <row r="891" spans="5:26" x14ac:dyDescent="0.2">
      <c r="E891" s="30"/>
      <c r="G891" s="30"/>
      <c r="Y891" s="30"/>
      <c r="Z891" s="30"/>
    </row>
    <row r="892" spans="5:26" x14ac:dyDescent="0.2">
      <c r="E892" s="30"/>
      <c r="G892" s="30"/>
      <c r="Y892" s="30"/>
      <c r="Z892" s="30"/>
    </row>
    <row r="893" spans="5:26" x14ac:dyDescent="0.2">
      <c r="E893" s="30"/>
      <c r="G893" s="30"/>
      <c r="Y893" s="30"/>
      <c r="Z893" s="30"/>
    </row>
    <row r="894" spans="5:26" x14ac:dyDescent="0.2">
      <c r="E894" s="30"/>
      <c r="G894" s="30"/>
      <c r="Y894" s="30"/>
      <c r="Z894" s="30"/>
    </row>
    <row r="895" spans="5:26" x14ac:dyDescent="0.2">
      <c r="E895" s="30"/>
      <c r="G895" s="30"/>
      <c r="Y895" s="30"/>
      <c r="Z895" s="30"/>
    </row>
    <row r="896" spans="5:26" x14ac:dyDescent="0.2">
      <c r="E896" s="30"/>
      <c r="G896" s="30"/>
      <c r="Y896" s="30"/>
      <c r="Z896" s="30"/>
    </row>
    <row r="897" spans="5:26" x14ac:dyDescent="0.2">
      <c r="E897" s="30"/>
      <c r="G897" s="30"/>
      <c r="Y897" s="30"/>
      <c r="Z897" s="30"/>
    </row>
    <row r="898" spans="5:26" x14ac:dyDescent="0.2">
      <c r="E898" s="30"/>
      <c r="G898" s="30"/>
      <c r="Y898" s="30"/>
      <c r="Z898" s="30"/>
    </row>
    <row r="899" spans="5:26" x14ac:dyDescent="0.2">
      <c r="E899" s="30"/>
      <c r="G899" s="30"/>
      <c r="Y899" s="30"/>
      <c r="Z899" s="30"/>
    </row>
    <row r="900" spans="5:26" x14ac:dyDescent="0.2">
      <c r="E900" s="30"/>
      <c r="G900" s="30"/>
      <c r="Y900" s="30"/>
      <c r="Z900" s="30"/>
    </row>
    <row r="901" spans="5:26" x14ac:dyDescent="0.2">
      <c r="E901" s="30"/>
      <c r="G901" s="30"/>
      <c r="Y901" s="30"/>
      <c r="Z901" s="30"/>
    </row>
    <row r="902" spans="5:26" x14ac:dyDescent="0.2">
      <c r="E902" s="30"/>
      <c r="G902" s="30"/>
      <c r="Y902" s="30"/>
      <c r="Z902" s="30"/>
    </row>
    <row r="903" spans="5:26" x14ac:dyDescent="0.2">
      <c r="E903" s="30"/>
      <c r="G903" s="30"/>
      <c r="Y903" s="30"/>
      <c r="Z903" s="30"/>
    </row>
    <row r="904" spans="5:26" x14ac:dyDescent="0.2">
      <c r="E904" s="30"/>
      <c r="G904" s="30"/>
      <c r="Y904" s="30"/>
      <c r="Z904" s="30"/>
    </row>
    <row r="905" spans="5:26" x14ac:dyDescent="0.2">
      <c r="E905" s="30"/>
      <c r="G905" s="30"/>
      <c r="Y905" s="30"/>
      <c r="Z905" s="30"/>
    </row>
    <row r="906" spans="5:26" x14ac:dyDescent="0.2">
      <c r="E906" s="30"/>
      <c r="G906" s="30"/>
      <c r="Y906" s="30"/>
      <c r="Z906" s="30"/>
    </row>
    <row r="907" spans="5:26" x14ac:dyDescent="0.2">
      <c r="E907" s="30"/>
      <c r="G907" s="30"/>
      <c r="Y907" s="30"/>
      <c r="Z907" s="30"/>
    </row>
    <row r="908" spans="5:26" x14ac:dyDescent="0.2">
      <c r="E908" s="30"/>
      <c r="G908" s="30"/>
      <c r="Y908" s="30"/>
      <c r="Z908" s="30"/>
    </row>
    <row r="909" spans="5:26" x14ac:dyDescent="0.2">
      <c r="E909" s="30"/>
      <c r="G909" s="30"/>
      <c r="Y909" s="30"/>
      <c r="Z909" s="30"/>
    </row>
    <row r="910" spans="5:26" x14ac:dyDescent="0.2">
      <c r="E910" s="30"/>
      <c r="G910" s="30"/>
      <c r="Y910" s="30"/>
      <c r="Z910" s="30"/>
    </row>
    <row r="911" spans="5:26" x14ac:dyDescent="0.2">
      <c r="E911" s="30"/>
      <c r="G911" s="30"/>
      <c r="Y911" s="30"/>
      <c r="Z911" s="30"/>
    </row>
    <row r="912" spans="5:26" x14ac:dyDescent="0.2">
      <c r="E912" s="30"/>
      <c r="G912" s="30"/>
      <c r="Y912" s="30"/>
      <c r="Z912" s="30"/>
    </row>
    <row r="913" spans="5:26" x14ac:dyDescent="0.2">
      <c r="E913" s="30"/>
      <c r="G913" s="30"/>
      <c r="Y913" s="30"/>
      <c r="Z913" s="30"/>
    </row>
    <row r="914" spans="5:26" x14ac:dyDescent="0.2">
      <c r="E914" s="30"/>
      <c r="G914" s="30"/>
      <c r="Y914" s="30"/>
      <c r="Z914" s="30"/>
    </row>
    <row r="915" spans="5:26" x14ac:dyDescent="0.2">
      <c r="E915" s="30"/>
      <c r="G915" s="30"/>
      <c r="Y915" s="30"/>
      <c r="Z915" s="30"/>
    </row>
    <row r="916" spans="5:26" x14ac:dyDescent="0.2">
      <c r="E916" s="30"/>
      <c r="G916" s="30"/>
      <c r="Y916" s="30"/>
      <c r="Z916" s="30"/>
    </row>
    <row r="917" spans="5:26" x14ac:dyDescent="0.2">
      <c r="E917" s="30"/>
      <c r="G917" s="30"/>
      <c r="Y917" s="30"/>
      <c r="Z917" s="30"/>
    </row>
    <row r="918" spans="5:26" x14ac:dyDescent="0.2">
      <c r="E918" s="30"/>
      <c r="G918" s="30"/>
      <c r="Y918" s="30"/>
      <c r="Z918" s="30"/>
    </row>
    <row r="919" spans="5:26" x14ac:dyDescent="0.2">
      <c r="E919" s="30"/>
      <c r="G919" s="30"/>
      <c r="Y919" s="30"/>
      <c r="Z919" s="30"/>
    </row>
    <row r="920" spans="5:26" x14ac:dyDescent="0.2">
      <c r="E920" s="30"/>
      <c r="G920" s="30"/>
      <c r="Y920" s="30"/>
      <c r="Z920" s="30"/>
    </row>
    <row r="921" spans="5:26" x14ac:dyDescent="0.2">
      <c r="E921" s="30"/>
      <c r="G921" s="30"/>
      <c r="Y921" s="30"/>
      <c r="Z921" s="30"/>
    </row>
    <row r="922" spans="5:26" x14ac:dyDescent="0.2">
      <c r="E922" s="30"/>
      <c r="G922" s="30"/>
      <c r="Y922" s="30"/>
      <c r="Z922" s="30"/>
    </row>
    <row r="923" spans="5:26" x14ac:dyDescent="0.2">
      <c r="E923" s="30"/>
      <c r="G923" s="30"/>
      <c r="Y923" s="30"/>
      <c r="Z923" s="30"/>
    </row>
    <row r="924" spans="5:26" x14ac:dyDescent="0.2">
      <c r="E924" s="30"/>
      <c r="G924" s="30"/>
      <c r="Y924" s="30"/>
      <c r="Z924" s="30"/>
    </row>
    <row r="925" spans="5:26" x14ac:dyDescent="0.2">
      <c r="E925" s="30"/>
      <c r="G925" s="30"/>
      <c r="Y925" s="30"/>
      <c r="Z925" s="30"/>
    </row>
    <row r="926" spans="5:26" x14ac:dyDescent="0.2">
      <c r="E926" s="30"/>
      <c r="G926" s="30"/>
      <c r="Y926" s="30"/>
      <c r="Z926" s="30"/>
    </row>
    <row r="927" spans="5:26" x14ac:dyDescent="0.2">
      <c r="E927" s="30"/>
      <c r="G927" s="30"/>
      <c r="Y927" s="30"/>
      <c r="Z927" s="30"/>
    </row>
    <row r="928" spans="5:26" x14ac:dyDescent="0.2">
      <c r="E928" s="30"/>
      <c r="G928" s="30"/>
      <c r="Y928" s="30"/>
      <c r="Z928" s="30"/>
    </row>
    <row r="929" spans="5:26" x14ac:dyDescent="0.2">
      <c r="E929" s="30"/>
      <c r="G929" s="30"/>
      <c r="Y929" s="30"/>
      <c r="Z929" s="30"/>
    </row>
    <row r="930" spans="5:26" x14ac:dyDescent="0.2">
      <c r="E930" s="30"/>
      <c r="G930" s="30"/>
      <c r="Y930" s="30"/>
      <c r="Z930" s="30"/>
    </row>
    <row r="931" spans="5:26" x14ac:dyDescent="0.2">
      <c r="E931" s="30"/>
      <c r="G931" s="30"/>
      <c r="Y931" s="30"/>
      <c r="Z931" s="30"/>
    </row>
    <row r="932" spans="5:26" x14ac:dyDescent="0.2">
      <c r="E932" s="30"/>
      <c r="G932" s="30"/>
      <c r="Y932" s="30"/>
      <c r="Z932" s="30"/>
    </row>
    <row r="933" spans="5:26" x14ac:dyDescent="0.2">
      <c r="E933" s="30"/>
      <c r="G933" s="30"/>
      <c r="Y933" s="30"/>
      <c r="Z933" s="30"/>
    </row>
    <row r="934" spans="5:26" x14ac:dyDescent="0.2">
      <c r="E934" s="30"/>
      <c r="G934" s="30"/>
      <c r="Y934" s="30"/>
      <c r="Z934" s="30"/>
    </row>
    <row r="935" spans="5:26" x14ac:dyDescent="0.2">
      <c r="E935" s="30"/>
      <c r="G935" s="30"/>
      <c r="Y935" s="30"/>
      <c r="Z935" s="30"/>
    </row>
    <row r="936" spans="5:26" x14ac:dyDescent="0.2">
      <c r="E936" s="30"/>
      <c r="G936" s="30"/>
      <c r="Y936" s="30"/>
      <c r="Z936" s="30"/>
    </row>
    <row r="937" spans="5:26" x14ac:dyDescent="0.2">
      <c r="E937" s="30"/>
      <c r="G937" s="30"/>
      <c r="Y937" s="30"/>
      <c r="Z937" s="30"/>
    </row>
    <row r="938" spans="5:26" x14ac:dyDescent="0.2">
      <c r="E938" s="30"/>
      <c r="G938" s="30"/>
      <c r="Y938" s="30"/>
      <c r="Z938" s="30"/>
    </row>
    <row r="939" spans="5:26" x14ac:dyDescent="0.2">
      <c r="E939" s="30"/>
      <c r="G939" s="30"/>
      <c r="Y939" s="30"/>
      <c r="Z939" s="30"/>
    </row>
    <row r="940" spans="5:26" x14ac:dyDescent="0.2">
      <c r="E940" s="30"/>
      <c r="G940" s="30"/>
      <c r="Y940" s="30"/>
      <c r="Z940" s="30"/>
    </row>
    <row r="941" spans="5:26" x14ac:dyDescent="0.2">
      <c r="E941" s="30"/>
      <c r="G941" s="30"/>
      <c r="Y941" s="30"/>
      <c r="Z941" s="30"/>
    </row>
    <row r="942" spans="5:26" x14ac:dyDescent="0.2">
      <c r="E942" s="30"/>
      <c r="G942" s="30"/>
      <c r="Y942" s="30"/>
      <c r="Z942" s="30"/>
    </row>
    <row r="943" spans="5:26" x14ac:dyDescent="0.2">
      <c r="E943" s="30"/>
      <c r="G943" s="30"/>
      <c r="Y943" s="30"/>
      <c r="Z943" s="30"/>
    </row>
    <row r="944" spans="5:26" x14ac:dyDescent="0.2">
      <c r="E944" s="30"/>
      <c r="G944" s="30"/>
      <c r="Y944" s="30"/>
      <c r="Z944" s="30"/>
    </row>
    <row r="945" spans="5:26" x14ac:dyDescent="0.2">
      <c r="E945" s="30"/>
      <c r="G945" s="30"/>
      <c r="Y945" s="30"/>
      <c r="Z945" s="30"/>
    </row>
    <row r="946" spans="5:26" x14ac:dyDescent="0.2">
      <c r="E946" s="30"/>
      <c r="G946" s="30"/>
      <c r="Y946" s="30"/>
      <c r="Z946" s="30"/>
    </row>
    <row r="947" spans="5:26" x14ac:dyDescent="0.2">
      <c r="E947" s="30"/>
      <c r="G947" s="30"/>
      <c r="Y947" s="30"/>
      <c r="Z947" s="30"/>
    </row>
    <row r="948" spans="5:26" x14ac:dyDescent="0.2">
      <c r="E948" s="30"/>
      <c r="G948" s="30"/>
      <c r="Y948" s="30"/>
      <c r="Z948" s="30"/>
    </row>
    <row r="949" spans="5:26" x14ac:dyDescent="0.2">
      <c r="E949" s="30"/>
      <c r="G949" s="30"/>
      <c r="Y949" s="30"/>
      <c r="Z949" s="30"/>
    </row>
    <row r="950" spans="5:26" x14ac:dyDescent="0.2">
      <c r="E950" s="30"/>
      <c r="G950" s="30"/>
      <c r="Y950" s="30"/>
      <c r="Z950" s="30"/>
    </row>
    <row r="951" spans="5:26" x14ac:dyDescent="0.2">
      <c r="E951" s="30"/>
      <c r="G951" s="30"/>
      <c r="Y951" s="30"/>
      <c r="Z951" s="30"/>
    </row>
    <row r="952" spans="5:26" x14ac:dyDescent="0.2">
      <c r="E952" s="30"/>
      <c r="G952" s="30"/>
      <c r="Y952" s="30"/>
      <c r="Z952" s="30"/>
    </row>
    <row r="953" spans="5:26" x14ac:dyDescent="0.2">
      <c r="E953" s="30"/>
      <c r="G953" s="30"/>
      <c r="Y953" s="30"/>
      <c r="Z953" s="30"/>
    </row>
    <row r="954" spans="5:26" x14ac:dyDescent="0.2">
      <c r="E954" s="30"/>
      <c r="G954" s="30"/>
      <c r="Y954" s="30"/>
      <c r="Z954" s="30"/>
    </row>
    <row r="955" spans="5:26" x14ac:dyDescent="0.2">
      <c r="E955" s="30"/>
      <c r="G955" s="30"/>
      <c r="Y955" s="30"/>
      <c r="Z955" s="30"/>
    </row>
    <row r="956" spans="5:26" x14ac:dyDescent="0.2">
      <c r="E956" s="30"/>
      <c r="G956" s="30"/>
      <c r="Y956" s="30"/>
      <c r="Z956" s="30"/>
    </row>
    <row r="957" spans="5:26" x14ac:dyDescent="0.2">
      <c r="E957" s="30"/>
      <c r="G957" s="30"/>
      <c r="Y957" s="30"/>
      <c r="Z957" s="30"/>
    </row>
    <row r="958" spans="5:26" x14ac:dyDescent="0.2">
      <c r="E958" s="30"/>
      <c r="G958" s="30"/>
      <c r="Y958" s="30"/>
      <c r="Z958" s="30"/>
    </row>
    <row r="959" spans="5:26" x14ac:dyDescent="0.2">
      <c r="E959" s="30"/>
      <c r="G959" s="30"/>
      <c r="Y959" s="30"/>
      <c r="Z959" s="30"/>
    </row>
    <row r="960" spans="5:26" x14ac:dyDescent="0.2">
      <c r="E960" s="30"/>
      <c r="G960" s="30"/>
      <c r="Y960" s="30"/>
      <c r="Z960" s="30"/>
    </row>
    <row r="961" spans="5:26" x14ac:dyDescent="0.2">
      <c r="E961" s="30"/>
      <c r="G961" s="30"/>
      <c r="Y961" s="30"/>
      <c r="Z961" s="30"/>
    </row>
    <row r="962" spans="5:26" x14ac:dyDescent="0.2">
      <c r="E962" s="30"/>
      <c r="G962" s="30"/>
      <c r="Y962" s="30"/>
      <c r="Z962" s="30"/>
    </row>
    <row r="963" spans="5:26" x14ac:dyDescent="0.2">
      <c r="E963" s="30"/>
      <c r="G963" s="30"/>
      <c r="Y963" s="30"/>
      <c r="Z963" s="30"/>
    </row>
    <row r="964" spans="5:26" x14ac:dyDescent="0.2">
      <c r="E964" s="30"/>
      <c r="G964" s="30"/>
      <c r="Y964" s="30"/>
      <c r="Z964" s="30"/>
    </row>
    <row r="965" spans="5:26" x14ac:dyDescent="0.2">
      <c r="E965" s="30"/>
      <c r="G965" s="30"/>
      <c r="Y965" s="30"/>
      <c r="Z965" s="30"/>
    </row>
    <row r="966" spans="5:26" x14ac:dyDescent="0.2">
      <c r="E966" s="30"/>
      <c r="G966" s="30"/>
      <c r="Y966" s="30"/>
      <c r="Z966" s="30"/>
    </row>
    <row r="967" spans="5:26" x14ac:dyDescent="0.2">
      <c r="E967" s="30"/>
      <c r="G967" s="30"/>
      <c r="Y967" s="30"/>
      <c r="Z967" s="30"/>
    </row>
    <row r="968" spans="5:26" x14ac:dyDescent="0.2">
      <c r="E968" s="30"/>
      <c r="G968" s="30"/>
      <c r="Y968" s="30"/>
      <c r="Z968" s="30"/>
    </row>
    <row r="969" spans="5:26" x14ac:dyDescent="0.2">
      <c r="E969" s="30"/>
      <c r="G969" s="30"/>
      <c r="Y969" s="30"/>
      <c r="Z969" s="30"/>
    </row>
    <row r="970" spans="5:26" x14ac:dyDescent="0.2">
      <c r="E970" s="30"/>
      <c r="G970" s="30"/>
      <c r="Y970" s="30"/>
      <c r="Z970" s="30"/>
    </row>
    <row r="971" spans="5:26" x14ac:dyDescent="0.2">
      <c r="E971" s="30"/>
      <c r="G971" s="30"/>
      <c r="Y971" s="30"/>
      <c r="Z971" s="30"/>
    </row>
    <row r="972" spans="5:26" x14ac:dyDescent="0.2">
      <c r="E972" s="30"/>
      <c r="G972" s="30"/>
      <c r="Y972" s="30"/>
      <c r="Z972" s="30"/>
    </row>
    <row r="973" spans="5:26" x14ac:dyDescent="0.2">
      <c r="E973" s="30"/>
      <c r="G973" s="30"/>
      <c r="Y973" s="30"/>
      <c r="Z973" s="30"/>
    </row>
    <row r="974" spans="5:26" x14ac:dyDescent="0.2">
      <c r="E974" s="30"/>
      <c r="G974" s="30"/>
      <c r="Y974" s="30"/>
      <c r="Z974" s="30"/>
    </row>
    <row r="975" spans="5:26" x14ac:dyDescent="0.2">
      <c r="E975" s="30"/>
      <c r="G975" s="30"/>
      <c r="Y975" s="30"/>
      <c r="Z975" s="30"/>
    </row>
    <row r="976" spans="5:26" x14ac:dyDescent="0.2">
      <c r="E976" s="30"/>
      <c r="G976" s="30"/>
      <c r="Y976" s="30"/>
      <c r="Z976" s="30"/>
    </row>
    <row r="977" spans="5:26" x14ac:dyDescent="0.2">
      <c r="E977" s="30"/>
      <c r="G977" s="30"/>
      <c r="Y977" s="30"/>
      <c r="Z977" s="30"/>
    </row>
    <row r="978" spans="5:26" x14ac:dyDescent="0.2">
      <c r="E978" s="30"/>
      <c r="G978" s="30"/>
      <c r="Y978" s="30"/>
      <c r="Z978" s="30"/>
    </row>
    <row r="979" spans="5:26" x14ac:dyDescent="0.2">
      <c r="E979" s="30"/>
      <c r="G979" s="30"/>
      <c r="Y979" s="30"/>
      <c r="Z979" s="30"/>
    </row>
    <row r="980" spans="5:26" x14ac:dyDescent="0.2">
      <c r="E980" s="30"/>
      <c r="G980" s="30"/>
      <c r="Y980" s="30"/>
      <c r="Z980" s="30"/>
    </row>
    <row r="981" spans="5:26" x14ac:dyDescent="0.2">
      <c r="E981" s="30"/>
      <c r="G981" s="30"/>
      <c r="Y981" s="30"/>
      <c r="Z981" s="30"/>
    </row>
    <row r="982" spans="5:26" x14ac:dyDescent="0.2">
      <c r="E982" s="30"/>
      <c r="G982" s="30"/>
      <c r="Y982" s="30"/>
      <c r="Z982" s="30"/>
    </row>
    <row r="983" spans="5:26" x14ac:dyDescent="0.2">
      <c r="E983" s="30"/>
      <c r="G983" s="30"/>
      <c r="Y983" s="30"/>
      <c r="Z983" s="30"/>
    </row>
    <row r="984" spans="5:26" x14ac:dyDescent="0.2">
      <c r="E984" s="30"/>
      <c r="G984" s="30"/>
      <c r="Y984" s="30"/>
      <c r="Z984" s="30"/>
    </row>
    <row r="985" spans="5:26" x14ac:dyDescent="0.2">
      <c r="E985" s="30"/>
      <c r="G985" s="30"/>
      <c r="Y985" s="30"/>
      <c r="Z985" s="30"/>
    </row>
    <row r="986" spans="5:26" x14ac:dyDescent="0.2">
      <c r="E986" s="30"/>
      <c r="G986" s="30"/>
      <c r="Y986" s="30"/>
      <c r="Z986" s="30"/>
    </row>
    <row r="987" spans="5:26" x14ac:dyDescent="0.2">
      <c r="E987" s="30"/>
      <c r="G987" s="30"/>
      <c r="Y987" s="30"/>
      <c r="Z987" s="30"/>
    </row>
    <row r="988" spans="5:26" x14ac:dyDescent="0.2">
      <c r="E988" s="30"/>
      <c r="G988" s="30"/>
      <c r="Y988" s="30"/>
      <c r="Z988" s="30"/>
    </row>
    <row r="989" spans="5:26" x14ac:dyDescent="0.2">
      <c r="E989" s="30"/>
      <c r="G989" s="30"/>
      <c r="Y989" s="30"/>
      <c r="Z989" s="30"/>
    </row>
    <row r="990" spans="5:26" x14ac:dyDescent="0.2">
      <c r="E990" s="30"/>
      <c r="G990" s="30"/>
      <c r="Y990" s="30"/>
      <c r="Z990" s="30"/>
    </row>
    <row r="991" spans="5:26" x14ac:dyDescent="0.2">
      <c r="E991" s="30"/>
      <c r="G991" s="30"/>
      <c r="Y991" s="30"/>
      <c r="Z991" s="30"/>
    </row>
    <row r="992" spans="5:26" x14ac:dyDescent="0.2">
      <c r="E992" s="30"/>
      <c r="G992" s="30"/>
      <c r="Y992" s="30"/>
      <c r="Z992" s="30"/>
    </row>
    <row r="993" spans="5:26" x14ac:dyDescent="0.2">
      <c r="E993" s="30"/>
      <c r="G993" s="30"/>
      <c r="Y993" s="30"/>
      <c r="Z993" s="30"/>
    </row>
    <row r="994" spans="5:26" x14ac:dyDescent="0.2">
      <c r="E994" s="30"/>
      <c r="G994" s="30"/>
      <c r="Y994" s="30"/>
      <c r="Z994" s="30"/>
    </row>
    <row r="995" spans="5:26" x14ac:dyDescent="0.2">
      <c r="E995" s="30"/>
      <c r="G995" s="30"/>
      <c r="Y995" s="30"/>
      <c r="Z995" s="30"/>
    </row>
    <row r="996" spans="5:26" x14ac:dyDescent="0.2">
      <c r="E996" s="30"/>
      <c r="G996" s="30"/>
      <c r="Y996" s="30"/>
      <c r="Z996" s="30"/>
    </row>
    <row r="997" spans="5:26" x14ac:dyDescent="0.2">
      <c r="E997" s="30"/>
      <c r="G997" s="30"/>
      <c r="Y997" s="30"/>
      <c r="Z997" s="30"/>
    </row>
    <row r="998" spans="5:26" x14ac:dyDescent="0.2">
      <c r="E998" s="30"/>
      <c r="G998" s="30"/>
      <c r="Y998" s="30"/>
      <c r="Z998" s="30"/>
    </row>
    <row r="999" spans="5:26" x14ac:dyDescent="0.2">
      <c r="E999" s="30"/>
      <c r="G999" s="30"/>
      <c r="Y999" s="30"/>
      <c r="Z999" s="30"/>
    </row>
    <row r="1000" spans="5:26" x14ac:dyDescent="0.2">
      <c r="E1000" s="30"/>
      <c r="G1000" s="30"/>
      <c r="Y1000" s="30"/>
      <c r="Z1000" s="30"/>
    </row>
    <row r="1001" spans="5:26" x14ac:dyDescent="0.2">
      <c r="E1001" s="30"/>
      <c r="G1001" s="30"/>
      <c r="Y1001" s="30"/>
      <c r="Z1001" s="30"/>
    </row>
    <row r="1002" spans="5:26" x14ac:dyDescent="0.2">
      <c r="E1002" s="30"/>
      <c r="G1002" s="30"/>
      <c r="Y1002" s="30"/>
      <c r="Z1002" s="30"/>
    </row>
    <row r="1003" spans="5:26" x14ac:dyDescent="0.2">
      <c r="E1003" s="30"/>
      <c r="G1003" s="30"/>
      <c r="Y1003" s="30"/>
      <c r="Z1003" s="30"/>
    </row>
    <row r="1004" spans="5:26" x14ac:dyDescent="0.2">
      <c r="E1004" s="30"/>
      <c r="G1004" s="30"/>
      <c r="Y1004" s="30"/>
      <c r="Z1004" s="30"/>
    </row>
    <row r="1005" spans="5:26" x14ac:dyDescent="0.2">
      <c r="E1005" s="30"/>
      <c r="G1005" s="30"/>
      <c r="Y1005" s="30"/>
      <c r="Z1005" s="30"/>
    </row>
    <row r="1006" spans="5:26" x14ac:dyDescent="0.2">
      <c r="E1006" s="30"/>
      <c r="G1006" s="30"/>
      <c r="Y1006" s="30"/>
      <c r="Z1006" s="30"/>
    </row>
    <row r="1007" spans="5:26" x14ac:dyDescent="0.2">
      <c r="E1007" s="30"/>
      <c r="G1007" s="30"/>
      <c r="Y1007" s="30"/>
      <c r="Z1007" s="30"/>
    </row>
    <row r="1008" spans="5:26" x14ac:dyDescent="0.2">
      <c r="E1008" s="30"/>
      <c r="G1008" s="30"/>
      <c r="Y1008" s="30"/>
      <c r="Z1008" s="30"/>
    </row>
    <row r="1009" spans="5:26" x14ac:dyDescent="0.2">
      <c r="E1009" s="30"/>
      <c r="G1009" s="30"/>
      <c r="Y1009" s="30"/>
      <c r="Z1009" s="30"/>
    </row>
    <row r="1010" spans="5:26" x14ac:dyDescent="0.2">
      <c r="E1010" s="30"/>
      <c r="G1010" s="30"/>
      <c r="Y1010" s="30"/>
      <c r="Z1010" s="30"/>
    </row>
    <row r="1011" spans="5:26" x14ac:dyDescent="0.2">
      <c r="E1011" s="30"/>
      <c r="G1011" s="30"/>
      <c r="Y1011" s="30"/>
      <c r="Z1011" s="30"/>
    </row>
    <row r="1012" spans="5:26" x14ac:dyDescent="0.2">
      <c r="E1012" s="30"/>
      <c r="G1012" s="30"/>
      <c r="Y1012" s="30"/>
      <c r="Z1012" s="30"/>
    </row>
    <row r="1013" spans="5:26" x14ac:dyDescent="0.2">
      <c r="E1013" s="30"/>
      <c r="G1013" s="30"/>
      <c r="Y1013" s="30"/>
      <c r="Z1013" s="30"/>
    </row>
    <row r="1014" spans="5:26" x14ac:dyDescent="0.2">
      <c r="E1014" s="30"/>
      <c r="G1014" s="30"/>
      <c r="Y1014" s="30"/>
      <c r="Z1014" s="30"/>
    </row>
    <row r="1015" spans="5:26" x14ac:dyDescent="0.2">
      <c r="E1015" s="30"/>
      <c r="G1015" s="30"/>
      <c r="Y1015" s="30"/>
      <c r="Z1015" s="30"/>
    </row>
    <row r="1016" spans="5:26" x14ac:dyDescent="0.2">
      <c r="E1016" s="30"/>
      <c r="G1016" s="30"/>
      <c r="Y1016" s="30"/>
      <c r="Z1016" s="30"/>
    </row>
    <row r="1017" spans="5:26" x14ac:dyDescent="0.2">
      <c r="E1017" s="30"/>
      <c r="G1017" s="30"/>
      <c r="Y1017" s="30"/>
      <c r="Z1017" s="30"/>
    </row>
    <row r="1018" spans="5:26" x14ac:dyDescent="0.2">
      <c r="E1018" s="30"/>
      <c r="G1018" s="30"/>
      <c r="Y1018" s="30"/>
      <c r="Z1018" s="30"/>
    </row>
    <row r="1019" spans="5:26" x14ac:dyDescent="0.2">
      <c r="E1019" s="30"/>
      <c r="G1019" s="30"/>
      <c r="Y1019" s="30"/>
      <c r="Z1019" s="30"/>
    </row>
    <row r="1020" spans="5:26" x14ac:dyDescent="0.2">
      <c r="E1020" s="30"/>
      <c r="G1020" s="30"/>
      <c r="Y1020" s="30"/>
      <c r="Z1020" s="30"/>
    </row>
    <row r="1021" spans="5:26" x14ac:dyDescent="0.2">
      <c r="E1021" s="30"/>
      <c r="G1021" s="30"/>
      <c r="Y1021" s="30"/>
      <c r="Z1021" s="30"/>
    </row>
    <row r="1022" spans="5:26" x14ac:dyDescent="0.2">
      <c r="E1022" s="30"/>
      <c r="G1022" s="30"/>
      <c r="Y1022" s="30"/>
      <c r="Z1022" s="30"/>
    </row>
    <row r="1023" spans="5:26" x14ac:dyDescent="0.2">
      <c r="E1023" s="30"/>
      <c r="G1023" s="30"/>
      <c r="Y1023" s="30"/>
      <c r="Z1023" s="30"/>
    </row>
    <row r="1024" spans="5:26" x14ac:dyDescent="0.2">
      <c r="E1024" s="30"/>
      <c r="G1024" s="30"/>
      <c r="Y1024" s="30"/>
      <c r="Z1024" s="30"/>
    </row>
    <row r="1025" spans="5:26" x14ac:dyDescent="0.2">
      <c r="E1025" s="30"/>
      <c r="G1025" s="30"/>
      <c r="Y1025" s="30"/>
      <c r="Z1025" s="30"/>
    </row>
    <row r="1026" spans="5:26" x14ac:dyDescent="0.2">
      <c r="E1026" s="30"/>
      <c r="G1026" s="30"/>
      <c r="Y1026" s="30"/>
      <c r="Z1026" s="30"/>
    </row>
    <row r="1027" spans="5:26" x14ac:dyDescent="0.2">
      <c r="E1027" s="30"/>
      <c r="G1027" s="30"/>
      <c r="Y1027" s="30"/>
      <c r="Z1027" s="30"/>
    </row>
    <row r="1028" spans="5:26" x14ac:dyDescent="0.2">
      <c r="E1028" s="30"/>
      <c r="G1028" s="30"/>
      <c r="Y1028" s="30"/>
      <c r="Z1028" s="30"/>
    </row>
    <row r="1029" spans="5:26" x14ac:dyDescent="0.2">
      <c r="E1029" s="30"/>
      <c r="G1029" s="30"/>
      <c r="Y1029" s="30"/>
      <c r="Z1029" s="30"/>
    </row>
    <row r="1030" spans="5:26" x14ac:dyDescent="0.2">
      <c r="E1030" s="30"/>
      <c r="G1030" s="30"/>
      <c r="Y1030" s="30"/>
      <c r="Z1030" s="30"/>
    </row>
    <row r="1031" spans="5:26" x14ac:dyDescent="0.2">
      <c r="E1031" s="30"/>
      <c r="G1031" s="30"/>
      <c r="Y1031" s="30"/>
      <c r="Z1031" s="30"/>
    </row>
    <row r="1032" spans="5:26" x14ac:dyDescent="0.2">
      <c r="E1032" s="30"/>
      <c r="G1032" s="30"/>
      <c r="Y1032" s="30"/>
      <c r="Z1032" s="30"/>
    </row>
    <row r="1033" spans="5:26" x14ac:dyDescent="0.2">
      <c r="E1033" s="30"/>
      <c r="G1033" s="30"/>
      <c r="Y1033" s="30"/>
      <c r="Z1033" s="30"/>
    </row>
    <row r="1034" spans="5:26" x14ac:dyDescent="0.2">
      <c r="E1034" s="30"/>
      <c r="G1034" s="30"/>
      <c r="Y1034" s="30"/>
      <c r="Z1034" s="30"/>
    </row>
    <row r="1035" spans="5:26" x14ac:dyDescent="0.2">
      <c r="E1035" s="30"/>
      <c r="G1035" s="30"/>
      <c r="Y1035" s="30"/>
      <c r="Z1035" s="30"/>
    </row>
    <row r="1036" spans="5:26" x14ac:dyDescent="0.2">
      <c r="E1036" s="30"/>
      <c r="G1036" s="30"/>
      <c r="Y1036" s="30"/>
      <c r="Z1036" s="30"/>
    </row>
    <row r="1037" spans="5:26" x14ac:dyDescent="0.2">
      <c r="E1037" s="30"/>
      <c r="G1037" s="30"/>
      <c r="Y1037" s="30"/>
      <c r="Z1037" s="30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7"/>
  <sheetViews>
    <sheetView workbookViewId="0"/>
  </sheetViews>
  <sheetFormatPr defaultColWidth="9.1796875" defaultRowHeight="12" x14ac:dyDescent="0.3"/>
  <cols>
    <col min="1" max="1" width="6" style="78" customWidth="1"/>
    <col min="2" max="2" width="33" style="84" customWidth="1"/>
    <col min="3" max="3" width="8.7265625" style="139" customWidth="1"/>
    <col min="4" max="7" width="9.7265625" style="140" customWidth="1"/>
    <col min="8" max="8" width="10.54296875" style="140" customWidth="1"/>
    <col min="9" max="13" width="9.7265625" style="140" customWidth="1"/>
    <col min="14" max="14" width="11" style="140" customWidth="1"/>
    <col min="15" max="15" width="11.54296875" style="141" customWidth="1"/>
    <col min="16" max="16" width="13.7265625" style="197" customWidth="1"/>
    <col min="17" max="17" width="10.54296875" style="84" bestFit="1" customWidth="1"/>
    <col min="18" max="16384" width="9.1796875" style="84"/>
  </cols>
  <sheetData>
    <row r="1" spans="1:16" ht="12" customHeight="1" x14ac:dyDescent="0.3">
      <c r="B1" s="53" t="s">
        <v>267</v>
      </c>
      <c r="C1" s="79">
        <f>+'[11]IncomeAccountsAllocationPerAR '!E24</f>
        <v>11827.1</v>
      </c>
      <c r="D1" s="80">
        <f>+C1/C4</f>
        <v>0.55894988066825779</v>
      </c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</row>
    <row r="2" spans="1:16" ht="12" customHeight="1" x14ac:dyDescent="0.3">
      <c r="B2" s="53" t="s">
        <v>268</v>
      </c>
      <c r="C2" s="79">
        <f>+'[11]IncomeAccountsAllocationPerAR '!E25</f>
        <v>9332.4</v>
      </c>
      <c r="D2" s="80">
        <f>+C2/C4</f>
        <v>0.44105011933174221</v>
      </c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</row>
    <row r="3" spans="1:16" ht="12" customHeight="1" x14ac:dyDescent="0.3">
      <c r="B3" s="53" t="s">
        <v>332</v>
      </c>
      <c r="C3" s="85"/>
      <c r="D3" s="86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</row>
    <row r="4" spans="1:16" ht="12" customHeight="1" x14ac:dyDescent="0.3">
      <c r="B4" s="58" t="s">
        <v>269</v>
      </c>
      <c r="C4" s="87">
        <f>SUM(C1:C3)</f>
        <v>21159.5</v>
      </c>
      <c r="D4" s="86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</row>
    <row r="5" spans="1:16" ht="12" customHeight="1" x14ac:dyDescent="0.3">
      <c r="B5" s="81"/>
      <c r="C5" s="81"/>
      <c r="D5" s="182">
        <v>2</v>
      </c>
      <c r="E5" s="182">
        <f>+D5+1</f>
        <v>3</v>
      </c>
      <c r="F5" s="182">
        <f t="shared" ref="F5:O5" si="0">+E5+1</f>
        <v>4</v>
      </c>
      <c r="G5" s="182">
        <f t="shared" si="0"/>
        <v>5</v>
      </c>
      <c r="H5" s="182">
        <f t="shared" si="0"/>
        <v>6</v>
      </c>
      <c r="I5" s="182">
        <f t="shared" si="0"/>
        <v>7</v>
      </c>
      <c r="J5" s="182">
        <f t="shared" si="0"/>
        <v>8</v>
      </c>
      <c r="K5" s="182">
        <f t="shared" si="0"/>
        <v>9</v>
      </c>
      <c r="L5" s="182">
        <f t="shared" si="0"/>
        <v>10</v>
      </c>
      <c r="M5" s="182">
        <f t="shared" si="0"/>
        <v>11</v>
      </c>
      <c r="N5" s="182">
        <f t="shared" si="0"/>
        <v>12</v>
      </c>
      <c r="O5" s="182">
        <f t="shared" si="0"/>
        <v>13</v>
      </c>
      <c r="P5" s="81"/>
    </row>
    <row r="6" spans="1:16" s="82" customFormat="1" ht="24.75" customHeight="1" x14ac:dyDescent="0.3">
      <c r="A6" s="88"/>
      <c r="B6" s="89" t="s">
        <v>1</v>
      </c>
      <c r="C6" s="89" t="s">
        <v>334</v>
      </c>
      <c r="D6" s="90" t="s">
        <v>335</v>
      </c>
      <c r="E6" s="90" t="s">
        <v>336</v>
      </c>
      <c r="F6" s="90" t="s">
        <v>337</v>
      </c>
      <c r="G6" s="90" t="s">
        <v>338</v>
      </c>
      <c r="H6" s="90" t="s">
        <v>339</v>
      </c>
      <c r="I6" s="90" t="s">
        <v>340</v>
      </c>
      <c r="J6" s="90" t="s">
        <v>341</v>
      </c>
      <c r="K6" s="90" t="s">
        <v>342</v>
      </c>
      <c r="L6" s="90" t="s">
        <v>343</v>
      </c>
      <c r="M6" s="90" t="s">
        <v>344</v>
      </c>
      <c r="N6" s="90" t="s">
        <v>345</v>
      </c>
      <c r="O6" s="91" t="s">
        <v>346</v>
      </c>
      <c r="P6" s="185">
        <v>41639</v>
      </c>
    </row>
    <row r="7" spans="1:16" s="83" customFormat="1" x14ac:dyDescent="0.3">
      <c r="A7" s="94"/>
      <c r="C7" s="95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116"/>
      <c r="P7" s="110"/>
    </row>
    <row r="8" spans="1:16" s="83" customFormat="1" x14ac:dyDescent="0.3">
      <c r="A8" s="94">
        <v>6445</v>
      </c>
      <c r="B8" s="83" t="s">
        <v>347</v>
      </c>
      <c r="C8" s="97" t="s">
        <v>348</v>
      </c>
      <c r="D8" s="10">
        <f>IFERROR(VLOOKUP($A8,'[11]O&amp;M per TB'!$B$4:Q$371,D$5,FALSE),0)</f>
        <v>0</v>
      </c>
      <c r="E8" s="10">
        <f>IFERROR(VLOOKUP($A8,'[11]O&amp;M per TB'!$B$4:R$371,E$5,FALSE),0)</f>
        <v>0</v>
      </c>
      <c r="F8" s="10">
        <f>IFERROR(VLOOKUP($A8,'[11]O&amp;M per TB'!$B$4:S$371,F$5,FALSE),0)</f>
        <v>0</v>
      </c>
      <c r="G8" s="10">
        <f>IFERROR(VLOOKUP($A8,'[11]O&amp;M per TB'!$B$4:T$371,G$5,FALSE),0)</f>
        <v>0</v>
      </c>
      <c r="H8" s="10">
        <f>IFERROR(VLOOKUP($A8,'[11]O&amp;M per TB'!$B$4:U$371,H$5,FALSE),0)</f>
        <v>0</v>
      </c>
      <c r="I8" s="10">
        <f>IFERROR(VLOOKUP($A8,'[11]O&amp;M per TB'!$B$4:V$371,I$5,FALSE),0)</f>
        <v>0</v>
      </c>
      <c r="J8" s="10">
        <f>IFERROR(VLOOKUP($A8,'[11]O&amp;M per TB'!$B$4:W$371,J$5,FALSE),0)</f>
        <v>0</v>
      </c>
      <c r="K8" s="10">
        <f>IFERROR(VLOOKUP($A8,'[11]O&amp;M per TB'!$B$4:X$371,K$5,FALSE),0)</f>
        <v>0</v>
      </c>
      <c r="L8" s="10">
        <f>IFERROR(VLOOKUP($A8,'[11]O&amp;M per TB'!$B$4:Y$371,L$5,FALSE),0)</f>
        <v>0</v>
      </c>
      <c r="M8" s="10">
        <f>IFERROR(VLOOKUP($A8,'[11]O&amp;M per TB'!$B$4:Z$371,M$5,FALSE),0)</f>
        <v>0</v>
      </c>
      <c r="N8" s="10">
        <f>IFERROR(VLOOKUP($A8,'[11]O&amp;M per TB'!$B$4:AA$371,N$5,FALSE),0)</f>
        <v>0</v>
      </c>
      <c r="O8" s="10">
        <f>IFERROR(VLOOKUP($A8,'[11]O&amp;M per TB'!$B$4:AB$371,O$5,FALSE),0)</f>
        <v>0</v>
      </c>
      <c r="P8" s="116">
        <f>SUM(D8:O8)</f>
        <v>0</v>
      </c>
    </row>
    <row r="9" spans="1:16" s="83" customFormat="1" x14ac:dyDescent="0.3">
      <c r="A9" s="94">
        <v>6450</v>
      </c>
      <c r="B9" s="83" t="s">
        <v>350</v>
      </c>
      <c r="C9" s="99"/>
      <c r="D9" s="10">
        <f>IFERROR(VLOOKUP($A9,'[11]O&amp;M per TB'!$B$4:Q$371,D$5,FALSE),0)</f>
        <v>0</v>
      </c>
      <c r="E9" s="10">
        <f>IFERROR(VLOOKUP($A9,'[11]O&amp;M per TB'!$B$4:R$371,E$5,FALSE),0)</f>
        <v>0</v>
      </c>
      <c r="F9" s="10">
        <f>IFERROR(VLOOKUP($A9,'[11]O&amp;M per TB'!$B$4:S$371,F$5,FALSE),0)</f>
        <v>0</v>
      </c>
      <c r="G9" s="10">
        <f>IFERROR(VLOOKUP($A9,'[11]O&amp;M per TB'!$B$4:T$371,G$5,FALSE),0)</f>
        <v>0</v>
      </c>
      <c r="H9" s="10">
        <f>IFERROR(VLOOKUP($A9,'[11]O&amp;M per TB'!$B$4:U$371,H$5,FALSE),0)</f>
        <v>0</v>
      </c>
      <c r="I9" s="10">
        <f>IFERROR(VLOOKUP($A9,'[11]O&amp;M per TB'!$B$4:V$371,I$5,FALSE),0)</f>
        <v>0</v>
      </c>
      <c r="J9" s="10">
        <f>IFERROR(VLOOKUP($A9,'[11]O&amp;M per TB'!$B$4:W$371,J$5,FALSE),0)</f>
        <v>0</v>
      </c>
      <c r="K9" s="10">
        <f>IFERROR(VLOOKUP($A9,'[11]O&amp;M per TB'!$B$4:X$371,K$5,FALSE),0)</f>
        <v>0</v>
      </c>
      <c r="L9" s="10">
        <f>IFERROR(VLOOKUP($A9,'[11]O&amp;M per TB'!$B$4:Y$371,L$5,FALSE),0)</f>
        <v>0</v>
      </c>
      <c r="M9" s="10">
        <f>IFERROR(VLOOKUP($A9,'[11]O&amp;M per TB'!$B$4:Z$371,M$5,FALSE),0)</f>
        <v>0</v>
      </c>
      <c r="N9" s="10">
        <f>IFERROR(VLOOKUP($A9,'[11]O&amp;M per TB'!$B$4:AA$371,N$5,FALSE),0)</f>
        <v>0</v>
      </c>
      <c r="O9" s="10">
        <f>IFERROR(VLOOKUP($A9,'[11]O&amp;M per TB'!$B$4:AB$371,O$5,FALSE),0)</f>
        <v>0</v>
      </c>
      <c r="P9" s="116">
        <f>SUM(D9:O9)</f>
        <v>0</v>
      </c>
    </row>
    <row r="10" spans="1:16" s="83" customFormat="1" x14ac:dyDescent="0.3">
      <c r="A10" s="94"/>
      <c r="C10" s="99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16"/>
      <c r="P10" s="116"/>
    </row>
    <row r="11" spans="1:16" s="83" customFormat="1" x14ac:dyDescent="0.3">
      <c r="A11" s="94">
        <v>6455</v>
      </c>
      <c r="B11" s="83" t="s">
        <v>351</v>
      </c>
      <c r="C11" s="99"/>
      <c r="D11" s="10">
        <f>IFERROR(VLOOKUP($A11,'[11]O&amp;M per TB'!$B$4:Q$371,D$5,FALSE),0)</f>
        <v>0</v>
      </c>
      <c r="E11" s="10">
        <f>IFERROR(VLOOKUP($A11,'[11]O&amp;M per TB'!$B$4:R$371,E$5,FALSE),0)</f>
        <v>0</v>
      </c>
      <c r="F11" s="10">
        <f>IFERROR(VLOOKUP($A11,'[11]O&amp;M per TB'!$B$4:S$371,F$5,FALSE),0)</f>
        <v>0</v>
      </c>
      <c r="G11" s="10">
        <f>IFERROR(VLOOKUP($A11,'[11]O&amp;M per TB'!$B$4:T$371,G$5,FALSE),0)</f>
        <v>0</v>
      </c>
      <c r="H11" s="10">
        <f>IFERROR(VLOOKUP($A11,'[11]O&amp;M per TB'!$B$4:U$371,H$5,FALSE),0)</f>
        <v>0</v>
      </c>
      <c r="I11" s="10">
        <f>IFERROR(VLOOKUP($A11,'[11]O&amp;M per TB'!$B$4:V$371,I$5,FALSE),0)</f>
        <v>0</v>
      </c>
      <c r="J11" s="10">
        <f>IFERROR(VLOOKUP($A11,'[11]O&amp;M per TB'!$B$4:W$371,J$5,FALSE),0)</f>
        <v>0</v>
      </c>
      <c r="K11" s="10">
        <f>IFERROR(VLOOKUP($A11,'[11]O&amp;M per TB'!$B$4:X$371,K$5,FALSE),0)</f>
        <v>0</v>
      </c>
      <c r="L11" s="10">
        <f>IFERROR(VLOOKUP($A11,'[11]O&amp;M per TB'!$B$4:Y$371,L$5,FALSE),0)</f>
        <v>0</v>
      </c>
      <c r="M11" s="10">
        <f>IFERROR(VLOOKUP($A11,'[11]O&amp;M per TB'!$B$4:Z$371,M$5,FALSE),0)</f>
        <v>0</v>
      </c>
      <c r="N11" s="10">
        <f>IFERROR(VLOOKUP($A11,'[11]O&amp;M per TB'!$B$4:AA$371,N$5,FALSE),0)</f>
        <v>0</v>
      </c>
      <c r="O11" s="10">
        <f>IFERROR(VLOOKUP($A11,'[11]O&amp;M per TB'!$B$4:AB$371,O$5,FALSE),0)</f>
        <v>0</v>
      </c>
      <c r="P11" s="116">
        <f>SUM(D11:O11)</f>
        <v>0</v>
      </c>
    </row>
    <row r="12" spans="1:16" s="83" customFormat="1" x14ac:dyDescent="0.3">
      <c r="A12" s="94"/>
      <c r="C12" s="99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16"/>
      <c r="P12" s="116"/>
    </row>
    <row r="13" spans="1:16" s="83" customFormat="1" x14ac:dyDescent="0.3">
      <c r="A13" s="94">
        <v>6485</v>
      </c>
      <c r="B13" s="83" t="s">
        <v>352</v>
      </c>
      <c r="C13" s="97" t="s">
        <v>353</v>
      </c>
      <c r="D13" s="10">
        <f>IFERROR(VLOOKUP($A13,'[11]O&amp;M per TB'!$B$4:Q$371,D$5,FALSE),0)</f>
        <v>0</v>
      </c>
      <c r="E13" s="10">
        <f>IFERROR(VLOOKUP($A13,'[11]O&amp;M per TB'!$B$4:R$371,E$5,FALSE),0)</f>
        <v>0</v>
      </c>
      <c r="F13" s="10">
        <f>IFERROR(VLOOKUP($A13,'[11]O&amp;M per TB'!$B$4:S$371,F$5,FALSE),0)</f>
        <v>0</v>
      </c>
      <c r="G13" s="10">
        <f>IFERROR(VLOOKUP($A13,'[11]O&amp;M per TB'!$B$4:T$371,G$5,FALSE),0)</f>
        <v>0</v>
      </c>
      <c r="H13" s="10">
        <f>IFERROR(VLOOKUP($A13,'[11]O&amp;M per TB'!$B$4:U$371,H$5,FALSE),0)</f>
        <v>0</v>
      </c>
      <c r="I13" s="10">
        <f>IFERROR(VLOOKUP($A13,'[11]O&amp;M per TB'!$B$4:V$371,I$5,FALSE),0)</f>
        <v>0</v>
      </c>
      <c r="J13" s="10">
        <f>IFERROR(VLOOKUP($A13,'[11]O&amp;M per TB'!$B$4:W$371,J$5,FALSE),0)</f>
        <v>0</v>
      </c>
      <c r="K13" s="10">
        <f>IFERROR(VLOOKUP($A13,'[11]O&amp;M per TB'!$B$4:X$371,K$5,FALSE),0)</f>
        <v>0</v>
      </c>
      <c r="L13" s="10">
        <f>IFERROR(VLOOKUP($A13,'[11]O&amp;M per TB'!$B$4:Y$371,L$5,FALSE),0)</f>
        <v>0</v>
      </c>
      <c r="M13" s="10">
        <f>IFERROR(VLOOKUP($A13,'[11]O&amp;M per TB'!$B$4:Z$371,M$5,FALSE),0)</f>
        <v>0</v>
      </c>
      <c r="N13" s="10">
        <f>IFERROR(VLOOKUP($A13,'[11]O&amp;M per TB'!$B$4:AA$371,N$5,FALSE),0)</f>
        <v>0</v>
      </c>
      <c r="O13" s="10">
        <f>IFERROR(VLOOKUP($A13,'[11]O&amp;M per TB'!$B$4:AB$371,O$5,FALSE),0)</f>
        <v>0</v>
      </c>
      <c r="P13" s="116">
        <f>SUM(D13:O13)</f>
        <v>0</v>
      </c>
    </row>
    <row r="14" spans="1:16" s="83" customFormat="1" x14ac:dyDescent="0.3">
      <c r="A14" s="94"/>
      <c r="C14" s="99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16"/>
      <c r="P14" s="116"/>
    </row>
    <row r="15" spans="1:16" s="83" customFormat="1" x14ac:dyDescent="0.3">
      <c r="A15" s="94">
        <v>6490</v>
      </c>
      <c r="B15" s="83" t="s">
        <v>354</v>
      </c>
      <c r="C15" s="99">
        <v>0</v>
      </c>
      <c r="D15" s="10">
        <f>IFERROR(VLOOKUP($A15,'[11]O&amp;M per TB'!$B$4:Q$371,D$5,FALSE),0)</f>
        <v>0</v>
      </c>
      <c r="E15" s="10">
        <f>IFERROR(VLOOKUP($A15,'[11]O&amp;M per TB'!$B$4:R$371,E$5,FALSE),0)</f>
        <v>0</v>
      </c>
      <c r="F15" s="10">
        <f>IFERROR(VLOOKUP($A15,'[11]O&amp;M per TB'!$B$4:S$371,F$5,FALSE),0)</f>
        <v>0</v>
      </c>
      <c r="G15" s="10">
        <f>IFERROR(VLOOKUP($A15,'[11]O&amp;M per TB'!$B$4:T$371,G$5,FALSE),0)</f>
        <v>0</v>
      </c>
      <c r="H15" s="10">
        <f>IFERROR(VLOOKUP($A15,'[11]O&amp;M per TB'!$B$4:U$371,H$5,FALSE),0)</f>
        <v>0</v>
      </c>
      <c r="I15" s="10">
        <f>IFERROR(VLOOKUP($A15,'[11]O&amp;M per TB'!$B$4:V$371,I$5,FALSE),0)</f>
        <v>0</v>
      </c>
      <c r="J15" s="10">
        <f>IFERROR(VLOOKUP($A15,'[11]O&amp;M per TB'!$B$4:W$371,J$5,FALSE),0)</f>
        <v>0</v>
      </c>
      <c r="K15" s="10">
        <f>IFERROR(VLOOKUP($A15,'[11]O&amp;M per TB'!$B$4:X$371,K$5,FALSE),0)</f>
        <v>0</v>
      </c>
      <c r="L15" s="10">
        <f>IFERROR(VLOOKUP($A15,'[11]O&amp;M per TB'!$B$4:Y$371,L$5,FALSE),0)</f>
        <v>0</v>
      </c>
      <c r="M15" s="10">
        <f>IFERROR(VLOOKUP($A15,'[11]O&amp;M per TB'!$B$4:Z$371,M$5,FALSE),0)</f>
        <v>0</v>
      </c>
      <c r="N15" s="10">
        <f>IFERROR(VLOOKUP($A15,'[11]O&amp;M per TB'!$B$4:AA$371,N$5,FALSE),0)</f>
        <v>0</v>
      </c>
      <c r="O15" s="10">
        <f>IFERROR(VLOOKUP($A15,'[11]O&amp;M per TB'!$B$4:AB$371,O$5,FALSE),0)</f>
        <v>0</v>
      </c>
      <c r="P15" s="116">
        <f>SUM(D15:O15)</f>
        <v>0</v>
      </c>
    </row>
    <row r="16" spans="1:16" s="83" customFormat="1" x14ac:dyDescent="0.3">
      <c r="A16" s="94"/>
      <c r="C16" s="99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16"/>
    </row>
    <row r="17" spans="1:16" s="83" customFormat="1" x14ac:dyDescent="0.3">
      <c r="A17" s="94">
        <v>6495</v>
      </c>
      <c r="B17" s="83" t="s">
        <v>355</v>
      </c>
      <c r="C17" s="99"/>
      <c r="D17" s="10">
        <f>IFERROR(VLOOKUP($A17,'[11]O&amp;M per TB'!$B$4:Q$371,D$5,FALSE),0)</f>
        <v>0</v>
      </c>
      <c r="E17" s="10">
        <f>IFERROR(VLOOKUP($A17,'[11]O&amp;M per TB'!$B$4:R$371,E$5,FALSE),0)</f>
        <v>0</v>
      </c>
      <c r="F17" s="10">
        <f>IFERROR(VLOOKUP($A17,'[11]O&amp;M per TB'!$B$4:S$371,F$5,FALSE),0)</f>
        <v>0</v>
      </c>
      <c r="G17" s="10">
        <f>IFERROR(VLOOKUP($A17,'[11]O&amp;M per TB'!$B$4:T$371,G$5,FALSE),0)</f>
        <v>0</v>
      </c>
      <c r="H17" s="10">
        <f>IFERROR(VLOOKUP($A17,'[11]O&amp;M per TB'!$B$4:U$371,H$5,FALSE),0)</f>
        <v>0</v>
      </c>
      <c r="I17" s="10">
        <f>IFERROR(VLOOKUP($A17,'[11]O&amp;M per TB'!$B$4:V$371,I$5,FALSE),0)</f>
        <v>0</v>
      </c>
      <c r="J17" s="10">
        <f>IFERROR(VLOOKUP($A17,'[11]O&amp;M per TB'!$B$4:W$371,J$5,FALSE),0)</f>
        <v>0</v>
      </c>
      <c r="K17" s="10">
        <f>IFERROR(VLOOKUP($A17,'[11]O&amp;M per TB'!$B$4:X$371,K$5,FALSE),0)</f>
        <v>0</v>
      </c>
      <c r="L17" s="10">
        <f>IFERROR(VLOOKUP($A17,'[11]O&amp;M per TB'!$B$4:Y$371,L$5,FALSE),0)</f>
        <v>0</v>
      </c>
      <c r="M17" s="10">
        <f>IFERROR(VLOOKUP($A17,'[11]O&amp;M per TB'!$B$4:Z$371,M$5,FALSE),0)</f>
        <v>0</v>
      </c>
      <c r="N17" s="10">
        <f>IFERROR(VLOOKUP($A17,'[11]O&amp;M per TB'!$B$4:AA$371,N$5,FALSE),0)</f>
        <v>0</v>
      </c>
      <c r="O17" s="10">
        <f>IFERROR(VLOOKUP($A17,'[11]O&amp;M per TB'!$B$4:AB$371,O$5,FALSE),0)</f>
        <v>0</v>
      </c>
      <c r="P17" s="116">
        <f>SUM(D17:O17)</f>
        <v>0</v>
      </c>
    </row>
    <row r="18" spans="1:16" s="83" customFormat="1" x14ac:dyDescent="0.3">
      <c r="A18" s="94"/>
      <c r="C18" s="99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16"/>
    </row>
    <row r="19" spans="1:16" s="83" customFormat="1" x14ac:dyDescent="0.3">
      <c r="A19" s="94">
        <v>6500</v>
      </c>
      <c r="B19" s="83" t="s">
        <v>356</v>
      </c>
      <c r="C19" s="99"/>
      <c r="D19" s="10">
        <f>IFERROR(VLOOKUP($A19,'[11]O&amp;M per TB'!$B$4:Q$371,D$5,FALSE),0)</f>
        <v>0</v>
      </c>
      <c r="E19" s="10">
        <f>IFERROR(VLOOKUP($A19,'[11]O&amp;M per TB'!$B$4:R$371,E$5,FALSE),0)</f>
        <v>0</v>
      </c>
      <c r="F19" s="10">
        <f>IFERROR(VLOOKUP($A19,'[11]O&amp;M per TB'!$B$4:S$371,F$5,FALSE),0)</f>
        <v>0</v>
      </c>
      <c r="G19" s="10">
        <f>IFERROR(VLOOKUP($A19,'[11]O&amp;M per TB'!$B$4:T$371,G$5,FALSE),0)</f>
        <v>0</v>
      </c>
      <c r="H19" s="10">
        <f>IFERROR(VLOOKUP($A19,'[11]O&amp;M per TB'!$B$4:U$371,H$5,FALSE),0)</f>
        <v>0</v>
      </c>
      <c r="I19" s="10">
        <f>IFERROR(VLOOKUP($A19,'[11]O&amp;M per TB'!$B$4:V$371,I$5,FALSE),0)</f>
        <v>0</v>
      </c>
      <c r="J19" s="10">
        <f>IFERROR(VLOOKUP($A19,'[11]O&amp;M per TB'!$B$4:W$371,J$5,FALSE),0)</f>
        <v>0</v>
      </c>
      <c r="K19" s="10">
        <f>IFERROR(VLOOKUP($A19,'[11]O&amp;M per TB'!$B$4:X$371,K$5,FALSE),0)</f>
        <v>0</v>
      </c>
      <c r="L19" s="10">
        <f>IFERROR(VLOOKUP($A19,'[11]O&amp;M per TB'!$B$4:Y$371,L$5,FALSE),0)</f>
        <v>0</v>
      </c>
      <c r="M19" s="10">
        <f>IFERROR(VLOOKUP($A19,'[11]O&amp;M per TB'!$B$4:Z$371,M$5,FALSE),0)</f>
        <v>0</v>
      </c>
      <c r="N19" s="10">
        <f>IFERROR(VLOOKUP($A19,'[11]O&amp;M per TB'!$B$4:AA$371,N$5,FALSE),0)</f>
        <v>0</v>
      </c>
      <c r="O19" s="10">
        <f>IFERROR(VLOOKUP($A19,'[11]O&amp;M per TB'!$B$4:AB$371,O$5,FALSE),0)</f>
        <v>0</v>
      </c>
      <c r="P19" s="116">
        <f>SUM(D19:O19)</f>
        <v>0</v>
      </c>
    </row>
    <row r="20" spans="1:16" s="83" customFormat="1" x14ac:dyDescent="0.3">
      <c r="A20" s="94"/>
      <c r="C20" s="99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16"/>
      <c r="P20" s="116"/>
    </row>
    <row r="21" spans="1:16" s="83" customFormat="1" x14ac:dyDescent="0.3">
      <c r="A21" s="94">
        <v>6505</v>
      </c>
      <c r="B21" s="83" t="s">
        <v>357</v>
      </c>
      <c r="C21" s="97" t="s">
        <v>358</v>
      </c>
      <c r="D21" s="10">
        <f>IFERROR(VLOOKUP($A21,'[11]O&amp;M per TB'!$B$4:Q$371,D$5,FALSE),0)</f>
        <v>0</v>
      </c>
      <c r="E21" s="10">
        <f>IFERROR(VLOOKUP($A21,'[11]O&amp;M per TB'!$B$4:R$371,E$5,FALSE),0)</f>
        <v>0</v>
      </c>
      <c r="F21" s="10">
        <f>IFERROR(VLOOKUP($A21,'[11]O&amp;M per TB'!$B$4:S$371,F$5,FALSE),0)</f>
        <v>0</v>
      </c>
      <c r="G21" s="10">
        <f>IFERROR(VLOOKUP($A21,'[11]O&amp;M per TB'!$B$4:T$371,G$5,FALSE),0)</f>
        <v>0</v>
      </c>
      <c r="H21" s="10">
        <f>IFERROR(VLOOKUP($A21,'[11]O&amp;M per TB'!$B$4:U$371,H$5,FALSE),0)</f>
        <v>0</v>
      </c>
      <c r="I21" s="10">
        <f>IFERROR(VLOOKUP($A21,'[11]O&amp;M per TB'!$B$4:V$371,I$5,FALSE),0)</f>
        <v>0</v>
      </c>
      <c r="J21" s="10">
        <f>IFERROR(VLOOKUP($A21,'[11]O&amp;M per TB'!$B$4:W$371,J$5,FALSE),0)</f>
        <v>0</v>
      </c>
      <c r="K21" s="10">
        <f>IFERROR(VLOOKUP($A21,'[11]O&amp;M per TB'!$B$4:X$371,K$5,FALSE),0)</f>
        <v>0</v>
      </c>
      <c r="L21" s="10">
        <f>IFERROR(VLOOKUP($A21,'[11]O&amp;M per TB'!$B$4:Y$371,L$5,FALSE),0)</f>
        <v>0</v>
      </c>
      <c r="M21" s="10">
        <f>IFERROR(VLOOKUP($A21,'[11]O&amp;M per TB'!$B$4:Z$371,M$5,FALSE),0)</f>
        <v>0</v>
      </c>
      <c r="N21" s="10">
        <f>IFERROR(VLOOKUP($A21,'[11]O&amp;M per TB'!$B$4:AA$371,N$5,FALSE),0)</f>
        <v>0</v>
      </c>
      <c r="O21" s="10">
        <f>IFERROR(VLOOKUP($A21,'[11]O&amp;M per TB'!$B$4:AB$371,O$5,FALSE),0)</f>
        <v>0</v>
      </c>
      <c r="P21" s="116">
        <f>SUM(D21:O21)</f>
        <v>0</v>
      </c>
    </row>
    <row r="22" spans="1:16" s="83" customFormat="1" x14ac:dyDescent="0.3">
      <c r="A22" s="94">
        <v>6510</v>
      </c>
      <c r="B22" s="83" t="s">
        <v>359</v>
      </c>
      <c r="C22" s="97"/>
      <c r="D22" s="10">
        <f>IFERROR(VLOOKUP($A22,'[11]O&amp;M per TB'!$B$4:Q$371,D$5,FALSE),0)</f>
        <v>0</v>
      </c>
      <c r="E22" s="10">
        <f>IFERROR(VLOOKUP($A22,'[11]O&amp;M per TB'!$B$4:R$371,E$5,FALSE),0)</f>
        <v>0</v>
      </c>
      <c r="F22" s="10">
        <f>IFERROR(VLOOKUP($A22,'[11]O&amp;M per TB'!$B$4:S$371,F$5,FALSE),0)</f>
        <v>0</v>
      </c>
      <c r="G22" s="10">
        <f>IFERROR(VLOOKUP($A22,'[11]O&amp;M per TB'!$B$4:T$371,G$5,FALSE),0)</f>
        <v>0</v>
      </c>
      <c r="H22" s="10">
        <f>IFERROR(VLOOKUP($A22,'[11]O&amp;M per TB'!$B$4:U$371,H$5,FALSE),0)</f>
        <v>0</v>
      </c>
      <c r="I22" s="10">
        <f>IFERROR(VLOOKUP($A22,'[11]O&amp;M per TB'!$B$4:V$371,I$5,FALSE),0)</f>
        <v>0</v>
      </c>
      <c r="J22" s="10">
        <f>IFERROR(VLOOKUP($A22,'[11]O&amp;M per TB'!$B$4:W$371,J$5,FALSE),0)</f>
        <v>0</v>
      </c>
      <c r="K22" s="10">
        <f>IFERROR(VLOOKUP($A22,'[11]O&amp;M per TB'!$B$4:X$371,K$5,FALSE),0)</f>
        <v>0</v>
      </c>
      <c r="L22" s="10">
        <f>IFERROR(VLOOKUP($A22,'[11]O&amp;M per TB'!$B$4:Y$371,L$5,FALSE),0)</f>
        <v>0</v>
      </c>
      <c r="M22" s="10">
        <f>IFERROR(VLOOKUP($A22,'[11]O&amp;M per TB'!$B$4:Z$371,M$5,FALSE),0)</f>
        <v>0</v>
      </c>
      <c r="N22" s="10">
        <f>IFERROR(VLOOKUP($A22,'[11]O&amp;M per TB'!$B$4:AA$371,N$5,FALSE),0)</f>
        <v>0</v>
      </c>
      <c r="O22" s="10">
        <f>IFERROR(VLOOKUP($A22,'[11]O&amp;M per TB'!$B$4:AB$371,O$5,FALSE),0)</f>
        <v>0</v>
      </c>
      <c r="P22" s="116">
        <f>SUM(D22:O22)</f>
        <v>0</v>
      </c>
    </row>
    <row r="23" spans="1:16" s="83" customFormat="1" x14ac:dyDescent="0.3">
      <c r="A23" s="94">
        <v>6570</v>
      </c>
      <c r="B23" s="83" t="s">
        <v>360</v>
      </c>
      <c r="C23" s="97"/>
      <c r="D23" s="10">
        <f>IFERROR(VLOOKUP($A23,'[11]O&amp;M per TB'!$B$4:Q$371,D$5,FALSE),0)</f>
        <v>0</v>
      </c>
      <c r="E23" s="10">
        <f>IFERROR(VLOOKUP($A23,'[11]O&amp;M per TB'!$B$4:R$371,E$5,FALSE),0)</f>
        <v>0</v>
      </c>
      <c r="F23" s="10">
        <f>IFERROR(VLOOKUP($A23,'[11]O&amp;M per TB'!$B$4:S$371,F$5,FALSE),0)</f>
        <v>0</v>
      </c>
      <c r="G23" s="10">
        <f>IFERROR(VLOOKUP($A23,'[11]O&amp;M per TB'!$B$4:T$371,G$5,FALSE),0)</f>
        <v>0</v>
      </c>
      <c r="H23" s="10">
        <f>IFERROR(VLOOKUP($A23,'[11]O&amp;M per TB'!$B$4:U$371,H$5,FALSE),0)</f>
        <v>0</v>
      </c>
      <c r="I23" s="10">
        <f>IFERROR(VLOOKUP($A23,'[11]O&amp;M per TB'!$B$4:V$371,I$5,FALSE),0)</f>
        <v>0</v>
      </c>
      <c r="J23" s="10">
        <f>IFERROR(VLOOKUP($A23,'[11]O&amp;M per TB'!$B$4:W$371,J$5,FALSE),0)</f>
        <v>0</v>
      </c>
      <c r="K23" s="10">
        <f>IFERROR(VLOOKUP($A23,'[11]O&amp;M per TB'!$B$4:X$371,K$5,FALSE),0)</f>
        <v>0</v>
      </c>
      <c r="L23" s="10">
        <f>IFERROR(VLOOKUP($A23,'[11]O&amp;M per TB'!$B$4:Y$371,L$5,FALSE),0)</f>
        <v>0</v>
      </c>
      <c r="M23" s="10">
        <f>IFERROR(VLOOKUP($A23,'[11]O&amp;M per TB'!$B$4:Z$371,M$5,FALSE),0)</f>
        <v>0</v>
      </c>
      <c r="N23" s="10">
        <f>IFERROR(VLOOKUP($A23,'[11]O&amp;M per TB'!$B$4:AA$371,N$5,FALSE),0)</f>
        <v>0</v>
      </c>
      <c r="O23" s="10">
        <f>IFERROR(VLOOKUP($A23,'[11]O&amp;M per TB'!$B$4:AB$371,O$5,FALSE),0)</f>
        <v>0</v>
      </c>
      <c r="P23" s="116">
        <f>SUM(D23:O23)</f>
        <v>0</v>
      </c>
    </row>
    <row r="24" spans="1:16" s="83" customFormat="1" x14ac:dyDescent="0.3">
      <c r="A24" s="94">
        <v>6515</v>
      </c>
      <c r="B24" s="83" t="s">
        <v>361</v>
      </c>
      <c r="C24" s="97"/>
      <c r="D24" s="10">
        <f>IFERROR(VLOOKUP($A24,'[11]O&amp;M per TB'!$B$4:Q$371,D$5,FALSE),0)</f>
        <v>0</v>
      </c>
      <c r="E24" s="10">
        <f>IFERROR(VLOOKUP($A24,'[11]O&amp;M per TB'!$B$4:R$371,E$5,FALSE),0)</f>
        <v>0</v>
      </c>
      <c r="F24" s="10">
        <f>IFERROR(VLOOKUP($A24,'[11]O&amp;M per TB'!$B$4:S$371,F$5,FALSE),0)</f>
        <v>0</v>
      </c>
      <c r="G24" s="10">
        <f>IFERROR(VLOOKUP($A24,'[11]O&amp;M per TB'!$B$4:T$371,G$5,FALSE),0)</f>
        <v>0</v>
      </c>
      <c r="H24" s="10">
        <f>IFERROR(VLOOKUP($A24,'[11]O&amp;M per TB'!$B$4:U$371,H$5,FALSE),0)</f>
        <v>0</v>
      </c>
      <c r="I24" s="10">
        <f>IFERROR(VLOOKUP($A24,'[11]O&amp;M per TB'!$B$4:V$371,I$5,FALSE),0)</f>
        <v>0</v>
      </c>
      <c r="J24" s="10">
        <f>IFERROR(VLOOKUP($A24,'[11]O&amp;M per TB'!$B$4:W$371,J$5,FALSE),0)</f>
        <v>0</v>
      </c>
      <c r="K24" s="10">
        <f>IFERROR(VLOOKUP($A24,'[11]O&amp;M per TB'!$B$4:X$371,K$5,FALSE),0)</f>
        <v>0</v>
      </c>
      <c r="L24" s="10">
        <f>IFERROR(VLOOKUP($A24,'[11]O&amp;M per TB'!$B$4:Y$371,L$5,FALSE),0)</f>
        <v>0</v>
      </c>
      <c r="M24" s="10">
        <f>IFERROR(VLOOKUP($A24,'[11]O&amp;M per TB'!$B$4:Z$371,M$5,FALSE),0)</f>
        <v>0</v>
      </c>
      <c r="N24" s="10">
        <f>IFERROR(VLOOKUP($A24,'[11]O&amp;M per TB'!$B$4:AA$371,N$5,FALSE),0)</f>
        <v>0</v>
      </c>
      <c r="O24" s="10">
        <f>IFERROR(VLOOKUP($A24,'[11]O&amp;M per TB'!$B$4:AB$371,O$5,FALSE),0)</f>
        <v>0</v>
      </c>
      <c r="P24" s="116">
        <f>SUM(D24:O24)</f>
        <v>0</v>
      </c>
    </row>
    <row r="25" spans="1:16" s="83" customFormat="1" x14ac:dyDescent="0.3">
      <c r="A25" s="94"/>
      <c r="C25" s="99"/>
      <c r="D25" s="138"/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16"/>
      <c r="P25" s="116"/>
    </row>
    <row r="26" spans="1:16" s="83" customFormat="1" x14ac:dyDescent="0.3">
      <c r="A26" s="94">
        <v>6460</v>
      </c>
      <c r="B26" s="83" t="s">
        <v>362</v>
      </c>
      <c r="C26" s="97" t="s">
        <v>363</v>
      </c>
      <c r="D26" s="10">
        <f>IFERROR(VLOOKUP($A26,'[11]O&amp;M per TB'!$B$4:Q$371,D$5,FALSE),0)</f>
        <v>0</v>
      </c>
      <c r="E26" s="10">
        <f>IFERROR(VLOOKUP($A26,'[11]O&amp;M per TB'!$B$4:R$371,E$5,FALSE),0)</f>
        <v>0</v>
      </c>
      <c r="F26" s="10">
        <f>IFERROR(VLOOKUP($A26,'[11]O&amp;M per TB'!$B$4:S$371,F$5,FALSE),0)</f>
        <v>0</v>
      </c>
      <c r="G26" s="10">
        <f>IFERROR(VLOOKUP($A26,'[11]O&amp;M per TB'!$B$4:T$371,G$5,FALSE),0)</f>
        <v>0</v>
      </c>
      <c r="H26" s="10">
        <f>IFERROR(VLOOKUP($A26,'[11]O&amp;M per TB'!$B$4:U$371,H$5,FALSE),0)</f>
        <v>0</v>
      </c>
      <c r="I26" s="10">
        <f>IFERROR(VLOOKUP($A26,'[11]O&amp;M per TB'!$B$4:V$371,I$5,FALSE),0)</f>
        <v>0</v>
      </c>
      <c r="J26" s="10">
        <f>IFERROR(VLOOKUP($A26,'[11]O&amp;M per TB'!$B$4:W$371,J$5,FALSE),0)</f>
        <v>0</v>
      </c>
      <c r="K26" s="10">
        <f>IFERROR(VLOOKUP($A26,'[11]O&amp;M per TB'!$B$4:X$371,K$5,FALSE),0)</f>
        <v>0</v>
      </c>
      <c r="L26" s="10">
        <f>IFERROR(VLOOKUP($A26,'[11]O&amp;M per TB'!$B$4:Y$371,L$5,FALSE),0)</f>
        <v>0</v>
      </c>
      <c r="M26" s="10">
        <f>IFERROR(VLOOKUP($A26,'[11]O&amp;M per TB'!$B$4:Z$371,M$5,FALSE),0)</f>
        <v>0</v>
      </c>
      <c r="N26" s="10">
        <f>IFERROR(VLOOKUP($A26,'[11]O&amp;M per TB'!$B$4:AA$371,N$5,FALSE),0)</f>
        <v>0</v>
      </c>
      <c r="O26" s="10">
        <f>IFERROR(VLOOKUP($A26,'[11]O&amp;M per TB'!$B$4:AB$371,O$5,FALSE),0)</f>
        <v>0</v>
      </c>
      <c r="P26" s="116">
        <f>SUM(D26:O26)</f>
        <v>0</v>
      </c>
    </row>
    <row r="27" spans="1:16" s="83" customFormat="1" x14ac:dyDescent="0.3">
      <c r="A27" s="94">
        <v>6520</v>
      </c>
      <c r="B27" s="83" t="s">
        <v>364</v>
      </c>
      <c r="C27" s="97" t="s">
        <v>365</v>
      </c>
      <c r="D27" s="10">
        <f>IFERROR(VLOOKUP($A27,'[11]O&amp;M per TB'!$B$4:Q$371,D$5,FALSE),0)</f>
        <v>0</v>
      </c>
      <c r="E27" s="10">
        <f>IFERROR(VLOOKUP($A27,'[11]O&amp;M per TB'!$B$4:R$371,E$5,FALSE),0)</f>
        <v>0</v>
      </c>
      <c r="F27" s="10">
        <f>IFERROR(VLOOKUP($A27,'[11]O&amp;M per TB'!$B$4:S$371,F$5,FALSE),0)</f>
        <v>0</v>
      </c>
      <c r="G27" s="10">
        <f>IFERROR(VLOOKUP($A27,'[11]O&amp;M per TB'!$B$4:T$371,G$5,FALSE),0)</f>
        <v>0</v>
      </c>
      <c r="H27" s="10">
        <f>IFERROR(VLOOKUP($A27,'[11]O&amp;M per TB'!$B$4:U$371,H$5,FALSE),0)</f>
        <v>0</v>
      </c>
      <c r="I27" s="10">
        <f>IFERROR(VLOOKUP($A27,'[11]O&amp;M per TB'!$B$4:V$371,I$5,FALSE),0)</f>
        <v>0</v>
      </c>
      <c r="J27" s="10">
        <f>IFERROR(VLOOKUP($A27,'[11]O&amp;M per TB'!$B$4:W$371,J$5,FALSE),0)</f>
        <v>0</v>
      </c>
      <c r="K27" s="10">
        <f>IFERROR(VLOOKUP($A27,'[11]O&amp;M per TB'!$B$4:X$371,K$5,FALSE),0)</f>
        <v>0</v>
      </c>
      <c r="L27" s="10">
        <f>IFERROR(VLOOKUP($A27,'[11]O&amp;M per TB'!$B$4:Y$371,L$5,FALSE),0)</f>
        <v>0</v>
      </c>
      <c r="M27" s="10">
        <f>IFERROR(VLOOKUP($A27,'[11]O&amp;M per TB'!$B$4:Z$371,M$5,FALSE),0)</f>
        <v>0</v>
      </c>
      <c r="N27" s="10">
        <f>IFERROR(VLOOKUP($A27,'[11]O&amp;M per TB'!$B$4:AA$371,N$5,FALSE),0)</f>
        <v>0</v>
      </c>
      <c r="O27" s="10">
        <f>IFERROR(VLOOKUP($A27,'[11]O&amp;M per TB'!$B$4:AB$371,O$5,FALSE),0)</f>
        <v>0</v>
      </c>
      <c r="P27" s="116">
        <f>SUM(D27:O27)</f>
        <v>0</v>
      </c>
    </row>
    <row r="28" spans="1:16" s="83" customFormat="1" x14ac:dyDescent="0.3">
      <c r="A28" s="94"/>
      <c r="C28" s="99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16"/>
      <c r="P28" s="116"/>
    </row>
    <row r="29" spans="1:16" s="83" customFormat="1" x14ac:dyDescent="0.3">
      <c r="A29" s="94">
        <v>6525</v>
      </c>
      <c r="B29" s="83" t="s">
        <v>367</v>
      </c>
      <c r="C29" s="97" t="s">
        <v>368</v>
      </c>
      <c r="D29" s="10">
        <f>IFERROR(VLOOKUP($A29,'[11]O&amp;M per TB'!$B$4:Q$371,D$5,FALSE),0)</f>
        <v>0</v>
      </c>
      <c r="E29" s="10">
        <f>IFERROR(VLOOKUP($A29,'[11]O&amp;M per TB'!$B$4:R$371,E$5,FALSE),0)</f>
        <v>0</v>
      </c>
      <c r="F29" s="10">
        <f>IFERROR(VLOOKUP($A29,'[11]O&amp;M per TB'!$B$4:S$371,F$5,FALSE),0)</f>
        <v>0</v>
      </c>
      <c r="G29" s="10">
        <f>IFERROR(VLOOKUP($A29,'[11]O&amp;M per TB'!$B$4:T$371,G$5,FALSE),0)</f>
        <v>0</v>
      </c>
      <c r="H29" s="10">
        <f>IFERROR(VLOOKUP($A29,'[11]O&amp;M per TB'!$B$4:U$371,H$5,FALSE),0)</f>
        <v>0</v>
      </c>
      <c r="I29" s="10">
        <f>IFERROR(VLOOKUP($A29,'[11]O&amp;M per TB'!$B$4:V$371,I$5,FALSE),0)</f>
        <v>0</v>
      </c>
      <c r="J29" s="10">
        <f>IFERROR(VLOOKUP($A29,'[11]O&amp;M per TB'!$B$4:W$371,J$5,FALSE),0)</f>
        <v>0</v>
      </c>
      <c r="K29" s="10">
        <f>IFERROR(VLOOKUP($A29,'[11]O&amp;M per TB'!$B$4:X$371,K$5,FALSE),0)</f>
        <v>0</v>
      </c>
      <c r="L29" s="10">
        <f>IFERROR(VLOOKUP($A29,'[11]O&amp;M per TB'!$B$4:Y$371,L$5,FALSE),0)</f>
        <v>0</v>
      </c>
      <c r="M29" s="10">
        <f>IFERROR(VLOOKUP($A29,'[11]O&amp;M per TB'!$B$4:Z$371,M$5,FALSE),0)</f>
        <v>0</v>
      </c>
      <c r="N29" s="10">
        <f>IFERROR(VLOOKUP($A29,'[11]O&amp;M per TB'!$B$4:AA$371,N$5,FALSE),0)</f>
        <v>0</v>
      </c>
      <c r="O29" s="10">
        <f>IFERROR(VLOOKUP($A29,'[11]O&amp;M per TB'!$B$4:AB$371,O$5,FALSE),0)</f>
        <v>0</v>
      </c>
      <c r="P29" s="116">
        <f>SUM(D29:O29)</f>
        <v>0</v>
      </c>
    </row>
    <row r="30" spans="1:16" s="83" customFormat="1" x14ac:dyDescent="0.3">
      <c r="A30" s="94">
        <v>6530</v>
      </c>
      <c r="B30" s="83" t="s">
        <v>369</v>
      </c>
      <c r="C30" s="97" t="s">
        <v>370</v>
      </c>
      <c r="D30" s="10">
        <f>IFERROR(VLOOKUP($A30,'[11]O&amp;M per TB'!$B$4:Q$371,D$5,FALSE),0)</f>
        <v>0</v>
      </c>
      <c r="E30" s="10">
        <f>IFERROR(VLOOKUP($A30,'[11]O&amp;M per TB'!$B$4:R$371,E$5,FALSE),0)</f>
        <v>0</v>
      </c>
      <c r="F30" s="10">
        <f>IFERROR(VLOOKUP($A30,'[11]O&amp;M per TB'!$B$4:S$371,F$5,FALSE),0)</f>
        <v>0</v>
      </c>
      <c r="G30" s="10">
        <f>IFERROR(VLOOKUP($A30,'[11]O&amp;M per TB'!$B$4:T$371,G$5,FALSE),0)</f>
        <v>0</v>
      </c>
      <c r="H30" s="10">
        <f>IFERROR(VLOOKUP($A30,'[11]O&amp;M per TB'!$B$4:U$371,H$5,FALSE),0)</f>
        <v>0</v>
      </c>
      <c r="I30" s="10">
        <f>IFERROR(VLOOKUP($A30,'[11]O&amp;M per TB'!$B$4:V$371,I$5,FALSE),0)</f>
        <v>0</v>
      </c>
      <c r="J30" s="10">
        <f>IFERROR(VLOOKUP($A30,'[11]O&amp;M per TB'!$B$4:W$371,J$5,FALSE),0)</f>
        <v>0</v>
      </c>
      <c r="K30" s="10">
        <f>IFERROR(VLOOKUP($A30,'[11]O&amp;M per TB'!$B$4:X$371,K$5,FALSE),0)</f>
        <v>0</v>
      </c>
      <c r="L30" s="10">
        <f>IFERROR(VLOOKUP($A30,'[11]O&amp;M per TB'!$B$4:Y$371,L$5,FALSE),0)</f>
        <v>0</v>
      </c>
      <c r="M30" s="10">
        <f>IFERROR(VLOOKUP($A30,'[11]O&amp;M per TB'!$B$4:Z$371,M$5,FALSE),0)</f>
        <v>0</v>
      </c>
      <c r="N30" s="10">
        <f>IFERROR(VLOOKUP($A30,'[11]O&amp;M per TB'!$B$4:AA$371,N$5,FALSE),0)</f>
        <v>0</v>
      </c>
      <c r="O30" s="10">
        <f>IFERROR(VLOOKUP($A30,'[11]O&amp;M per TB'!$B$4:AB$371,O$5,FALSE),0)</f>
        <v>0</v>
      </c>
      <c r="P30" s="116">
        <f>SUM(D30:O30)</f>
        <v>0</v>
      </c>
    </row>
    <row r="31" spans="1:16" s="83" customFormat="1" x14ac:dyDescent="0.3">
      <c r="A31" s="94"/>
      <c r="C31" s="99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16"/>
      <c r="P31" s="116"/>
    </row>
    <row r="32" spans="1:16" s="83" customFormat="1" x14ac:dyDescent="0.3">
      <c r="A32" s="94">
        <v>6535</v>
      </c>
      <c r="B32" s="83" t="s">
        <v>371</v>
      </c>
      <c r="C32" s="97" t="s">
        <v>372</v>
      </c>
      <c r="D32" s="10">
        <f>IFERROR(VLOOKUP($A32,'[11]O&amp;M per TB'!$B$4:Q$371,D$5,FALSE),0)</f>
        <v>0</v>
      </c>
      <c r="E32" s="10">
        <f>IFERROR(VLOOKUP($A32,'[11]O&amp;M per TB'!$B$4:R$371,E$5,FALSE),0)</f>
        <v>0</v>
      </c>
      <c r="F32" s="10">
        <f>IFERROR(VLOOKUP($A32,'[11]O&amp;M per TB'!$B$4:S$371,F$5,FALSE),0)</f>
        <v>0</v>
      </c>
      <c r="G32" s="10">
        <f>IFERROR(VLOOKUP($A32,'[11]O&amp;M per TB'!$B$4:T$371,G$5,FALSE),0)</f>
        <v>0</v>
      </c>
      <c r="H32" s="10">
        <f>IFERROR(VLOOKUP($A32,'[11]O&amp;M per TB'!$B$4:U$371,H$5,FALSE),0)</f>
        <v>0</v>
      </c>
      <c r="I32" s="10">
        <f>IFERROR(VLOOKUP($A32,'[11]O&amp;M per TB'!$B$4:V$371,I$5,FALSE),0)</f>
        <v>0</v>
      </c>
      <c r="J32" s="10">
        <f>IFERROR(VLOOKUP($A32,'[11]O&amp;M per TB'!$B$4:W$371,J$5,FALSE),0)</f>
        <v>0</v>
      </c>
      <c r="K32" s="10">
        <f>IFERROR(VLOOKUP($A32,'[11]O&amp;M per TB'!$B$4:X$371,K$5,FALSE),0)</f>
        <v>0</v>
      </c>
      <c r="L32" s="10">
        <f>IFERROR(VLOOKUP($A32,'[11]O&amp;M per TB'!$B$4:Y$371,L$5,FALSE),0)</f>
        <v>0</v>
      </c>
      <c r="M32" s="10">
        <f>IFERROR(VLOOKUP($A32,'[11]O&amp;M per TB'!$B$4:Z$371,M$5,FALSE),0)</f>
        <v>0</v>
      </c>
      <c r="N32" s="10">
        <f>IFERROR(VLOOKUP($A32,'[11]O&amp;M per TB'!$B$4:AA$371,N$5,FALSE),0)</f>
        <v>0</v>
      </c>
      <c r="O32" s="10">
        <f>IFERROR(VLOOKUP($A32,'[11]O&amp;M per TB'!$B$4:AB$371,O$5,FALSE),0)</f>
        <v>0</v>
      </c>
      <c r="P32" s="116">
        <f>SUM(D32:O32)</f>
        <v>0</v>
      </c>
    </row>
    <row r="33" spans="1:18" s="83" customFormat="1" x14ac:dyDescent="0.3">
      <c r="A33" s="94"/>
      <c r="C33" s="97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16"/>
      <c r="P33" s="116"/>
    </row>
    <row r="34" spans="1:18" s="83" customFormat="1" x14ac:dyDescent="0.3">
      <c r="A34" s="94">
        <v>6540</v>
      </c>
      <c r="B34" s="83" t="s">
        <v>373</v>
      </c>
      <c r="C34" s="97" t="s">
        <v>374</v>
      </c>
      <c r="D34" s="10">
        <f>IFERROR(VLOOKUP($A34,'[11]O&amp;M per TB'!$B$4:Q$371,D$5,FALSE),0)</f>
        <v>0</v>
      </c>
      <c r="E34" s="10">
        <f>IFERROR(VLOOKUP($A34,'[11]O&amp;M per TB'!$B$4:R$371,E$5,FALSE),0)</f>
        <v>0</v>
      </c>
      <c r="F34" s="10">
        <f>IFERROR(VLOOKUP($A34,'[11]O&amp;M per TB'!$B$4:S$371,F$5,FALSE),0)</f>
        <v>0</v>
      </c>
      <c r="G34" s="10">
        <f>IFERROR(VLOOKUP($A34,'[11]O&amp;M per TB'!$B$4:T$371,G$5,FALSE),0)</f>
        <v>0</v>
      </c>
      <c r="H34" s="10">
        <f>IFERROR(VLOOKUP($A34,'[11]O&amp;M per TB'!$B$4:U$371,H$5,FALSE),0)</f>
        <v>0</v>
      </c>
      <c r="I34" s="10">
        <f>IFERROR(VLOOKUP($A34,'[11]O&amp;M per TB'!$B$4:V$371,I$5,FALSE),0)</f>
        <v>0</v>
      </c>
      <c r="J34" s="10">
        <f>IFERROR(VLOOKUP($A34,'[11]O&amp;M per TB'!$B$4:W$371,J$5,FALSE),0)</f>
        <v>0</v>
      </c>
      <c r="K34" s="10">
        <f>IFERROR(VLOOKUP($A34,'[11]O&amp;M per TB'!$B$4:X$371,K$5,FALSE),0)</f>
        <v>0</v>
      </c>
      <c r="L34" s="10">
        <f>IFERROR(VLOOKUP($A34,'[11]O&amp;M per TB'!$B$4:Y$371,L$5,FALSE),0)</f>
        <v>0</v>
      </c>
      <c r="M34" s="10">
        <f>IFERROR(VLOOKUP($A34,'[11]O&amp;M per TB'!$B$4:Z$371,M$5,FALSE),0)</f>
        <v>0</v>
      </c>
      <c r="N34" s="10">
        <f>IFERROR(VLOOKUP($A34,'[11]O&amp;M per TB'!$B$4:AA$371,N$5,FALSE),0)</f>
        <v>0</v>
      </c>
      <c r="O34" s="10">
        <f>IFERROR(VLOOKUP($A34,'[11]O&amp;M per TB'!$B$4:AB$371,O$5,FALSE),0)</f>
        <v>0</v>
      </c>
      <c r="P34" s="116">
        <f>SUM(D34:O34)</f>
        <v>0</v>
      </c>
    </row>
    <row r="35" spans="1:18" s="83" customFormat="1" x14ac:dyDescent="0.3">
      <c r="A35" s="94">
        <v>6545</v>
      </c>
      <c r="B35" s="83" t="s">
        <v>375</v>
      </c>
      <c r="C35" s="97" t="s">
        <v>376</v>
      </c>
      <c r="D35" s="10">
        <f>IFERROR(VLOOKUP($A35,'[11]O&amp;M per TB'!$B$4:Q$371,D$5,FALSE),0)</f>
        <v>0</v>
      </c>
      <c r="E35" s="10">
        <f>IFERROR(VLOOKUP($A35,'[11]O&amp;M per TB'!$B$4:R$371,E$5,FALSE),0)</f>
        <v>0</v>
      </c>
      <c r="F35" s="10">
        <f>IFERROR(VLOOKUP($A35,'[11]O&amp;M per TB'!$B$4:S$371,F$5,FALSE),0)</f>
        <v>0</v>
      </c>
      <c r="G35" s="10">
        <f>IFERROR(VLOOKUP($A35,'[11]O&amp;M per TB'!$B$4:T$371,G$5,FALSE),0)</f>
        <v>0</v>
      </c>
      <c r="H35" s="10">
        <f>IFERROR(VLOOKUP($A35,'[11]O&amp;M per TB'!$B$4:U$371,H$5,FALSE),0)</f>
        <v>0</v>
      </c>
      <c r="I35" s="10">
        <f>IFERROR(VLOOKUP($A35,'[11]O&amp;M per TB'!$B$4:V$371,I$5,FALSE),0)</f>
        <v>0</v>
      </c>
      <c r="J35" s="10">
        <f>IFERROR(VLOOKUP($A35,'[11]O&amp;M per TB'!$B$4:W$371,J$5,FALSE),0)</f>
        <v>0</v>
      </c>
      <c r="K35" s="10">
        <f>IFERROR(VLOOKUP($A35,'[11]O&amp;M per TB'!$B$4:X$371,K$5,FALSE),0)</f>
        <v>0</v>
      </c>
      <c r="L35" s="10">
        <f>IFERROR(VLOOKUP($A35,'[11]O&amp;M per TB'!$B$4:Y$371,L$5,FALSE),0)</f>
        <v>0</v>
      </c>
      <c r="M35" s="10">
        <f>IFERROR(VLOOKUP($A35,'[11]O&amp;M per TB'!$B$4:Z$371,M$5,FALSE),0)</f>
        <v>0</v>
      </c>
      <c r="N35" s="10">
        <f>IFERROR(VLOOKUP($A35,'[11]O&amp;M per TB'!$B$4:AA$371,N$5,FALSE),0)</f>
        <v>0</v>
      </c>
      <c r="O35" s="10">
        <f>IFERROR(VLOOKUP($A35,'[11]O&amp;M per TB'!$B$4:AB$371,O$5,FALSE),0)</f>
        <v>0</v>
      </c>
      <c r="P35" s="116">
        <f>SUM(D35:O35)</f>
        <v>0</v>
      </c>
    </row>
    <row r="36" spans="1:18" s="83" customFormat="1" x14ac:dyDescent="0.3">
      <c r="A36" s="94"/>
      <c r="B36" s="102" t="s">
        <v>81</v>
      </c>
      <c r="C36" s="95" t="s">
        <v>81</v>
      </c>
      <c r="D36" s="187">
        <f>SUM(D34:D35)</f>
        <v>0</v>
      </c>
      <c r="E36" s="187">
        <f t="shared" ref="E36:P36" si="1">SUM(E34:E35)</f>
        <v>0</v>
      </c>
      <c r="F36" s="187">
        <f t="shared" si="1"/>
        <v>0</v>
      </c>
      <c r="G36" s="187">
        <f t="shared" si="1"/>
        <v>0</v>
      </c>
      <c r="H36" s="187">
        <f t="shared" si="1"/>
        <v>0</v>
      </c>
      <c r="I36" s="187">
        <f t="shared" si="1"/>
        <v>0</v>
      </c>
      <c r="J36" s="187">
        <f t="shared" si="1"/>
        <v>0</v>
      </c>
      <c r="K36" s="187">
        <f t="shared" si="1"/>
        <v>0</v>
      </c>
      <c r="L36" s="187">
        <f t="shared" si="1"/>
        <v>0</v>
      </c>
      <c r="M36" s="187">
        <f t="shared" si="1"/>
        <v>0</v>
      </c>
      <c r="N36" s="187">
        <f t="shared" si="1"/>
        <v>0</v>
      </c>
      <c r="O36" s="187">
        <f t="shared" si="1"/>
        <v>0</v>
      </c>
      <c r="P36" s="187">
        <f t="shared" si="1"/>
        <v>0</v>
      </c>
    </row>
    <row r="37" spans="1:18" s="83" customFormat="1" x14ac:dyDescent="0.3">
      <c r="A37" s="94">
        <v>6550</v>
      </c>
      <c r="B37" s="83" t="s">
        <v>377</v>
      </c>
      <c r="C37" s="97" t="s">
        <v>378</v>
      </c>
      <c r="D37" s="10">
        <f>IFERROR(VLOOKUP($A37,'[11]O&amp;M per TB'!$B$4:Q$371,D$5,FALSE),0)</f>
        <v>0</v>
      </c>
      <c r="E37" s="10">
        <f>IFERROR(VLOOKUP($A37,'[11]O&amp;M per TB'!$B$4:R$371,E$5,FALSE),0)</f>
        <v>0</v>
      </c>
      <c r="F37" s="10">
        <f>IFERROR(VLOOKUP($A37,'[11]O&amp;M per TB'!$B$4:S$371,F$5,FALSE),0)</f>
        <v>0</v>
      </c>
      <c r="G37" s="10">
        <f>IFERROR(VLOOKUP($A37,'[11]O&amp;M per TB'!$B$4:T$371,G$5,FALSE),0)</f>
        <v>0</v>
      </c>
      <c r="H37" s="10">
        <f>IFERROR(VLOOKUP($A37,'[11]O&amp;M per TB'!$B$4:U$371,H$5,FALSE),0)</f>
        <v>0</v>
      </c>
      <c r="I37" s="10">
        <f>IFERROR(VLOOKUP($A37,'[11]O&amp;M per TB'!$B$4:V$371,I$5,FALSE),0)</f>
        <v>0</v>
      </c>
      <c r="J37" s="10">
        <f>IFERROR(VLOOKUP($A37,'[11]O&amp;M per TB'!$B$4:W$371,J$5,FALSE),0)</f>
        <v>0</v>
      </c>
      <c r="K37" s="10">
        <f>IFERROR(VLOOKUP($A37,'[11]O&amp;M per TB'!$B$4:X$371,K$5,FALSE),0)</f>
        <v>0</v>
      </c>
      <c r="L37" s="10">
        <f>IFERROR(VLOOKUP($A37,'[11]O&amp;M per TB'!$B$4:Y$371,L$5,FALSE),0)</f>
        <v>0</v>
      </c>
      <c r="M37" s="10">
        <f>IFERROR(VLOOKUP($A37,'[11]O&amp;M per TB'!$B$4:Z$371,M$5,FALSE),0)</f>
        <v>0</v>
      </c>
      <c r="N37" s="10">
        <f>IFERROR(VLOOKUP($A37,'[11]O&amp;M per TB'!$B$4:AA$371,N$5,FALSE),0)</f>
        <v>0</v>
      </c>
      <c r="O37" s="10">
        <f>IFERROR(VLOOKUP($A37,'[11]O&amp;M per TB'!$B$4:AB$371,O$5,FALSE),0)</f>
        <v>0</v>
      </c>
      <c r="P37" s="116">
        <f>SUM(D37:O37)</f>
        <v>0</v>
      </c>
    </row>
    <row r="38" spans="1:18" s="83" customFormat="1" x14ac:dyDescent="0.3">
      <c r="A38" s="94">
        <v>6555</v>
      </c>
      <c r="B38" s="83" t="s">
        <v>379</v>
      </c>
      <c r="C38" s="97"/>
      <c r="D38" s="10">
        <f>IFERROR(VLOOKUP($A38,'[11]O&amp;M per TB'!$B$4:Q$371,D$5,FALSE),0)</f>
        <v>0</v>
      </c>
      <c r="E38" s="10">
        <f>IFERROR(VLOOKUP($A38,'[11]O&amp;M per TB'!$B$4:R$371,E$5,FALSE),0)</f>
        <v>0</v>
      </c>
      <c r="F38" s="10">
        <f>IFERROR(VLOOKUP($A38,'[11]O&amp;M per TB'!$B$4:S$371,F$5,FALSE),0)</f>
        <v>0</v>
      </c>
      <c r="G38" s="10">
        <f>IFERROR(VLOOKUP($A38,'[11]O&amp;M per TB'!$B$4:T$371,G$5,FALSE),0)</f>
        <v>0</v>
      </c>
      <c r="H38" s="10">
        <f>IFERROR(VLOOKUP($A38,'[11]O&amp;M per TB'!$B$4:U$371,H$5,FALSE),0)</f>
        <v>0</v>
      </c>
      <c r="I38" s="10">
        <f>IFERROR(VLOOKUP($A38,'[11]O&amp;M per TB'!$B$4:V$371,I$5,FALSE),0)</f>
        <v>0</v>
      </c>
      <c r="J38" s="10">
        <f>IFERROR(VLOOKUP($A38,'[11]O&amp;M per TB'!$B$4:W$371,J$5,FALSE),0)</f>
        <v>0</v>
      </c>
      <c r="K38" s="10">
        <f>IFERROR(VLOOKUP($A38,'[11]O&amp;M per TB'!$B$4:X$371,K$5,FALSE),0)</f>
        <v>0</v>
      </c>
      <c r="L38" s="10">
        <f>IFERROR(VLOOKUP($A38,'[11]O&amp;M per TB'!$B$4:Y$371,L$5,FALSE),0)</f>
        <v>0</v>
      </c>
      <c r="M38" s="10">
        <f>IFERROR(VLOOKUP($A38,'[11]O&amp;M per TB'!$B$4:Z$371,M$5,FALSE),0)</f>
        <v>0</v>
      </c>
      <c r="N38" s="10">
        <f>IFERROR(VLOOKUP($A38,'[11]O&amp;M per TB'!$B$4:AA$371,N$5,FALSE),0)</f>
        <v>0</v>
      </c>
      <c r="O38" s="10">
        <f>IFERROR(VLOOKUP($A38,'[11]O&amp;M per TB'!$B$4:AB$371,O$5,FALSE),0)</f>
        <v>0</v>
      </c>
      <c r="P38" s="116">
        <f>SUM(D38:O38)</f>
        <v>0</v>
      </c>
    </row>
    <row r="39" spans="1:18" s="83" customFormat="1" x14ac:dyDescent="0.3">
      <c r="A39" s="94">
        <v>6575</v>
      </c>
      <c r="B39" s="83" t="s">
        <v>380</v>
      </c>
      <c r="C39" s="97"/>
      <c r="D39" s="10">
        <f>IFERROR(VLOOKUP($A39,'[11]O&amp;M per TB'!$B$4:Q$371,D$5,FALSE),0)</f>
        <v>0</v>
      </c>
      <c r="E39" s="10">
        <f>IFERROR(VLOOKUP($A39,'[11]O&amp;M per TB'!$B$4:R$371,E$5,FALSE),0)</f>
        <v>0</v>
      </c>
      <c r="F39" s="10">
        <f>IFERROR(VLOOKUP($A39,'[11]O&amp;M per TB'!$B$4:S$371,F$5,FALSE),0)</f>
        <v>0</v>
      </c>
      <c r="G39" s="10">
        <f>IFERROR(VLOOKUP($A39,'[11]O&amp;M per TB'!$B$4:T$371,G$5,FALSE),0)</f>
        <v>0</v>
      </c>
      <c r="H39" s="10">
        <f>IFERROR(VLOOKUP($A39,'[11]O&amp;M per TB'!$B$4:U$371,H$5,FALSE),0)</f>
        <v>0</v>
      </c>
      <c r="I39" s="10">
        <f>IFERROR(VLOOKUP($A39,'[11]O&amp;M per TB'!$B$4:V$371,I$5,FALSE),0)</f>
        <v>0</v>
      </c>
      <c r="J39" s="10">
        <f>IFERROR(VLOOKUP($A39,'[11]O&amp;M per TB'!$B$4:W$371,J$5,FALSE),0)</f>
        <v>0</v>
      </c>
      <c r="K39" s="10">
        <f>IFERROR(VLOOKUP($A39,'[11]O&amp;M per TB'!$B$4:X$371,K$5,FALSE),0)</f>
        <v>0</v>
      </c>
      <c r="L39" s="10">
        <f>IFERROR(VLOOKUP($A39,'[11]O&amp;M per TB'!$B$4:Y$371,L$5,FALSE),0)</f>
        <v>0</v>
      </c>
      <c r="M39" s="10">
        <f>IFERROR(VLOOKUP($A39,'[11]O&amp;M per TB'!$B$4:Z$371,M$5,FALSE),0)</f>
        <v>0</v>
      </c>
      <c r="N39" s="10">
        <f>IFERROR(VLOOKUP($A39,'[11]O&amp;M per TB'!$B$4:AA$371,N$5,FALSE),0)</f>
        <v>0</v>
      </c>
      <c r="O39" s="10">
        <f>IFERROR(VLOOKUP($A39,'[11]O&amp;M per TB'!$B$4:AB$371,O$5,FALSE),0)</f>
        <v>0</v>
      </c>
      <c r="P39" s="116">
        <f>SUM(D39:O39)</f>
        <v>0</v>
      </c>
    </row>
    <row r="40" spans="1:18" s="83" customFormat="1" x14ac:dyDescent="0.3">
      <c r="A40" s="94"/>
      <c r="C40" s="99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16"/>
      <c r="P40" s="116"/>
    </row>
    <row r="41" spans="1:18" s="83" customFormat="1" x14ac:dyDescent="0.3">
      <c r="A41" s="94">
        <v>6470</v>
      </c>
      <c r="B41" s="83" t="s">
        <v>381</v>
      </c>
      <c r="C41" s="99"/>
      <c r="D41" s="10">
        <f>IFERROR(VLOOKUP($A41,'[11]O&amp;M per TB'!$B$4:Q$371,D$5,FALSE),0)</f>
        <v>0</v>
      </c>
      <c r="E41" s="10">
        <f>IFERROR(VLOOKUP($A41,'[11]O&amp;M per TB'!$B$4:R$371,E$5,FALSE),0)</f>
        <v>0</v>
      </c>
      <c r="F41" s="10">
        <f>IFERROR(VLOOKUP($A41,'[11]O&amp;M per TB'!$B$4:S$371,F$5,FALSE),0)</f>
        <v>0</v>
      </c>
      <c r="G41" s="10">
        <f>IFERROR(VLOOKUP($A41,'[11]O&amp;M per TB'!$B$4:T$371,G$5,FALSE),0)</f>
        <v>0</v>
      </c>
      <c r="H41" s="10">
        <f>IFERROR(VLOOKUP($A41,'[11]O&amp;M per TB'!$B$4:U$371,H$5,FALSE),0)</f>
        <v>0</v>
      </c>
      <c r="I41" s="10">
        <f>IFERROR(VLOOKUP($A41,'[11]O&amp;M per TB'!$B$4:V$371,I$5,FALSE),0)</f>
        <v>0</v>
      </c>
      <c r="J41" s="10">
        <f>IFERROR(VLOOKUP($A41,'[11]O&amp;M per TB'!$B$4:W$371,J$5,FALSE),0)</f>
        <v>0</v>
      </c>
      <c r="K41" s="10">
        <f>IFERROR(VLOOKUP($A41,'[11]O&amp;M per TB'!$B$4:X$371,K$5,FALSE),0)</f>
        <v>0</v>
      </c>
      <c r="L41" s="10">
        <f>IFERROR(VLOOKUP($A41,'[11]O&amp;M per TB'!$B$4:Y$371,L$5,FALSE),0)</f>
        <v>0</v>
      </c>
      <c r="M41" s="10">
        <f>IFERROR(VLOOKUP($A41,'[11]O&amp;M per TB'!$B$4:Z$371,M$5,FALSE),0)</f>
        <v>0</v>
      </c>
      <c r="N41" s="10">
        <f>IFERROR(VLOOKUP($A41,'[11]O&amp;M per TB'!$B$4:AA$371,N$5,FALSE),0)</f>
        <v>0</v>
      </c>
      <c r="O41" s="10">
        <f>IFERROR(VLOOKUP($A41,'[11]O&amp;M per TB'!$B$4:AB$371,O$5,FALSE),0)</f>
        <v>0</v>
      </c>
      <c r="P41" s="116">
        <f>SUM(D41:O41)</f>
        <v>0</v>
      </c>
    </row>
    <row r="42" spans="1:18" s="83" customFormat="1" x14ac:dyDescent="0.3">
      <c r="A42" s="94">
        <v>6580</v>
      </c>
      <c r="B42" s="105" t="s">
        <v>382</v>
      </c>
      <c r="C42" s="97" t="s">
        <v>383</v>
      </c>
      <c r="D42" s="10">
        <f>IFERROR(VLOOKUP($A42,'[11]O&amp;M per TB'!$B$4:Q$371,D$5,FALSE),0)</f>
        <v>0</v>
      </c>
      <c r="E42" s="10">
        <f>IFERROR(VLOOKUP($A42,'[11]O&amp;M per TB'!$B$4:R$371,E$5,FALSE),0)</f>
        <v>0</v>
      </c>
      <c r="F42" s="10">
        <f>IFERROR(VLOOKUP($A42,'[11]O&amp;M per TB'!$B$4:S$371,F$5,FALSE),0)</f>
        <v>0</v>
      </c>
      <c r="G42" s="10">
        <f>IFERROR(VLOOKUP($A42,'[11]O&amp;M per TB'!$B$4:T$371,G$5,FALSE),0)</f>
        <v>0</v>
      </c>
      <c r="H42" s="10">
        <f>IFERROR(VLOOKUP($A42,'[11]O&amp;M per TB'!$B$4:U$371,H$5,FALSE),0)</f>
        <v>0</v>
      </c>
      <c r="I42" s="10">
        <f>IFERROR(VLOOKUP($A42,'[11]O&amp;M per TB'!$B$4:V$371,I$5,FALSE),0)</f>
        <v>0</v>
      </c>
      <c r="J42" s="10">
        <f>IFERROR(VLOOKUP($A42,'[11]O&amp;M per TB'!$B$4:W$371,J$5,FALSE),0)</f>
        <v>0</v>
      </c>
      <c r="K42" s="10">
        <f>IFERROR(VLOOKUP($A42,'[11]O&amp;M per TB'!$B$4:X$371,K$5,FALSE),0)</f>
        <v>0</v>
      </c>
      <c r="L42" s="10">
        <f>IFERROR(VLOOKUP($A42,'[11]O&amp;M per TB'!$B$4:Y$371,L$5,FALSE),0)</f>
        <v>0</v>
      </c>
      <c r="M42" s="10">
        <f>IFERROR(VLOOKUP($A42,'[11]O&amp;M per TB'!$B$4:Z$371,M$5,FALSE),0)</f>
        <v>0</v>
      </c>
      <c r="N42" s="10">
        <f>IFERROR(VLOOKUP($A42,'[11]O&amp;M per TB'!$B$4:AA$371,N$5,FALSE),0)</f>
        <v>0</v>
      </c>
      <c r="O42" s="10">
        <f>IFERROR(VLOOKUP($A42,'[11]O&amp;M per TB'!$B$4:AB$371,O$5,FALSE),0)</f>
        <v>0</v>
      </c>
      <c r="P42" s="116">
        <f>SUM(D42:O42)</f>
        <v>0</v>
      </c>
    </row>
    <row r="43" spans="1:18" s="83" customFormat="1" x14ac:dyDescent="0.3">
      <c r="A43" s="94"/>
      <c r="B43" s="83" t="s">
        <v>384</v>
      </c>
      <c r="C43" s="97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16">
        <f>SUM(D43:O43)</f>
        <v>0</v>
      </c>
    </row>
    <row r="44" spans="1:18" s="83" customFormat="1" x14ac:dyDescent="0.3">
      <c r="A44" s="94"/>
      <c r="B44" s="105"/>
      <c r="C44" s="97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16"/>
      <c r="P44" s="116"/>
    </row>
    <row r="45" spans="1:18" s="83" customFormat="1" x14ac:dyDescent="0.3">
      <c r="A45" s="94"/>
      <c r="B45" s="102" t="s">
        <v>385</v>
      </c>
      <c r="C45" s="97"/>
      <c r="D45" s="188">
        <f>SUM(D41:D44)</f>
        <v>0</v>
      </c>
      <c r="E45" s="188">
        <f t="shared" ref="E45:P45" si="2">SUM(E41:E44)</f>
        <v>0</v>
      </c>
      <c r="F45" s="188">
        <f t="shared" si="2"/>
        <v>0</v>
      </c>
      <c r="G45" s="188">
        <f t="shared" si="2"/>
        <v>0</v>
      </c>
      <c r="H45" s="188">
        <f t="shared" si="2"/>
        <v>0</v>
      </c>
      <c r="I45" s="188">
        <f t="shared" si="2"/>
        <v>0</v>
      </c>
      <c r="J45" s="188">
        <f t="shared" si="2"/>
        <v>0</v>
      </c>
      <c r="K45" s="188">
        <f t="shared" si="2"/>
        <v>0</v>
      </c>
      <c r="L45" s="188">
        <f t="shared" si="2"/>
        <v>0</v>
      </c>
      <c r="M45" s="188">
        <f t="shared" si="2"/>
        <v>0</v>
      </c>
      <c r="N45" s="188">
        <f t="shared" si="2"/>
        <v>0</v>
      </c>
      <c r="O45" s="188">
        <f t="shared" si="2"/>
        <v>0</v>
      </c>
      <c r="P45" s="188">
        <f t="shared" si="2"/>
        <v>0</v>
      </c>
    </row>
    <row r="46" spans="1:18" s="83" customFormat="1" x14ac:dyDescent="0.3">
      <c r="A46" s="94"/>
      <c r="B46" s="102"/>
      <c r="C46" s="97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16"/>
      <c r="P46" s="116"/>
    </row>
    <row r="47" spans="1:18" s="83" customFormat="1" x14ac:dyDescent="0.3">
      <c r="A47" s="94">
        <v>6585</v>
      </c>
      <c r="B47" s="83" t="s">
        <v>386</v>
      </c>
      <c r="C47" s="97" t="s">
        <v>387</v>
      </c>
      <c r="D47" s="10">
        <f>IFERROR(VLOOKUP($A47,'[11]O&amp;M per TB'!$B$4:Q$371,D$5,FALSE),0)</f>
        <v>0</v>
      </c>
      <c r="E47" s="10">
        <f>IFERROR(VLOOKUP($A47,'[11]O&amp;M per TB'!$B$4:R$371,E$5,FALSE),0)</f>
        <v>0</v>
      </c>
      <c r="F47" s="10">
        <f>IFERROR(VLOOKUP($A47,'[11]O&amp;M per TB'!$B$4:S$371,F$5,FALSE),0)</f>
        <v>0</v>
      </c>
      <c r="G47" s="10">
        <f>IFERROR(VLOOKUP($A47,'[11]O&amp;M per TB'!$B$4:T$371,G$5,FALSE),0)</f>
        <v>0</v>
      </c>
      <c r="H47" s="10">
        <f>IFERROR(VLOOKUP($A47,'[11]O&amp;M per TB'!$B$4:U$371,H$5,FALSE),0)</f>
        <v>0</v>
      </c>
      <c r="I47" s="10">
        <f>IFERROR(VLOOKUP($A47,'[11]O&amp;M per TB'!$B$4:V$371,I$5,FALSE),0)</f>
        <v>0</v>
      </c>
      <c r="J47" s="10">
        <f>IFERROR(VLOOKUP($A47,'[11]O&amp;M per TB'!$B$4:W$371,J$5,FALSE),0)</f>
        <v>0</v>
      </c>
      <c r="K47" s="10">
        <f>IFERROR(VLOOKUP($A47,'[11]O&amp;M per TB'!$B$4:X$371,K$5,FALSE),0)</f>
        <v>0</v>
      </c>
      <c r="L47" s="10">
        <f>IFERROR(VLOOKUP($A47,'[11]O&amp;M per TB'!$B$4:Y$371,L$5,FALSE),0)</f>
        <v>0</v>
      </c>
      <c r="M47" s="10">
        <f>IFERROR(VLOOKUP($A47,'[11]O&amp;M per TB'!$B$4:Z$371,M$5,FALSE),0)</f>
        <v>0</v>
      </c>
      <c r="N47" s="10">
        <f>IFERROR(VLOOKUP($A47,'[11]O&amp;M per TB'!$B$4:AA$371,N$5,FALSE),0)</f>
        <v>0</v>
      </c>
      <c r="O47" s="10">
        <f>IFERROR(VLOOKUP($A47,'[11]O&amp;M per TB'!$B$4:AB$371,O$5,FALSE),0)</f>
        <v>0</v>
      </c>
      <c r="P47" s="116">
        <f>SUM(D47:O47)</f>
        <v>0</v>
      </c>
    </row>
    <row r="48" spans="1:18" s="83" customFormat="1" x14ac:dyDescent="0.3">
      <c r="A48" s="331"/>
      <c r="B48" s="107" t="s">
        <v>630</v>
      </c>
      <c r="C48" s="97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16">
        <f>SUM(D48:O48)</f>
        <v>0</v>
      </c>
      <c r="Q48" s="109"/>
      <c r="R48" s="110"/>
    </row>
    <row r="49" spans="1:18" s="83" customFormat="1" ht="14.5" x14ac:dyDescent="0.35">
      <c r="A49" s="94"/>
      <c r="B49" s="332"/>
      <c r="C49" s="97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16"/>
      <c r="P49" s="107"/>
      <c r="Q49"/>
      <c r="R49" s="110"/>
    </row>
    <row r="50" spans="1:18" s="83" customFormat="1" x14ac:dyDescent="0.3">
      <c r="A50" s="94"/>
      <c r="B50" s="107"/>
      <c r="C50" s="97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16"/>
      <c r="Q50" s="112"/>
      <c r="R50" s="110"/>
    </row>
    <row r="51" spans="1:18" s="83" customFormat="1" x14ac:dyDescent="0.3">
      <c r="A51" s="94"/>
      <c r="B51" s="113" t="s">
        <v>389</v>
      </c>
      <c r="C51" s="95"/>
      <c r="D51" s="189">
        <f>SUM(D47:D50)</f>
        <v>0</v>
      </c>
      <c r="E51" s="189">
        <f t="shared" ref="E51:P51" si="3">SUM(E47:E50)</f>
        <v>0</v>
      </c>
      <c r="F51" s="189">
        <f t="shared" si="3"/>
        <v>0</v>
      </c>
      <c r="G51" s="189">
        <f t="shared" si="3"/>
        <v>0</v>
      </c>
      <c r="H51" s="189">
        <f t="shared" si="3"/>
        <v>0</v>
      </c>
      <c r="I51" s="189">
        <f t="shared" si="3"/>
        <v>0</v>
      </c>
      <c r="J51" s="189">
        <f t="shared" si="3"/>
        <v>0</v>
      </c>
      <c r="K51" s="189">
        <f t="shared" si="3"/>
        <v>0</v>
      </c>
      <c r="L51" s="189">
        <f t="shared" si="3"/>
        <v>0</v>
      </c>
      <c r="M51" s="189">
        <f t="shared" si="3"/>
        <v>0</v>
      </c>
      <c r="N51" s="189">
        <f t="shared" si="3"/>
        <v>0</v>
      </c>
      <c r="O51" s="189">
        <f t="shared" si="3"/>
        <v>0</v>
      </c>
      <c r="P51" s="189">
        <f t="shared" si="3"/>
        <v>0</v>
      </c>
    </row>
    <row r="52" spans="1:18" s="83" customFormat="1" x14ac:dyDescent="0.3">
      <c r="A52" s="94"/>
      <c r="B52" s="332"/>
      <c r="C52" s="95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</row>
    <row r="53" spans="1:18" s="83" customFormat="1" x14ac:dyDescent="0.3">
      <c r="A53" s="331"/>
      <c r="B53" s="107" t="s">
        <v>566</v>
      </c>
      <c r="C53" s="97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16">
        <f>SUM(D53:O53)</f>
        <v>0</v>
      </c>
    </row>
    <row r="54" spans="1:18" s="83" customFormat="1" x14ac:dyDescent="0.3">
      <c r="A54" s="94"/>
      <c r="B54" s="107" t="s">
        <v>392</v>
      </c>
      <c r="C54" s="97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16"/>
      <c r="P54" s="116"/>
    </row>
    <row r="55" spans="1:18" s="83" customFormat="1" x14ac:dyDescent="0.3">
      <c r="A55" s="94"/>
      <c r="B55" s="102" t="s">
        <v>81</v>
      </c>
      <c r="C55" s="95" t="s">
        <v>81</v>
      </c>
      <c r="D55" s="187">
        <f>SUM(D53:D54)</f>
        <v>0</v>
      </c>
      <c r="E55" s="187">
        <f t="shared" ref="E55:P55" si="4">SUM(E53:E54)</f>
        <v>0</v>
      </c>
      <c r="F55" s="187">
        <f t="shared" si="4"/>
        <v>0</v>
      </c>
      <c r="G55" s="187">
        <f t="shared" si="4"/>
        <v>0</v>
      </c>
      <c r="H55" s="187">
        <f t="shared" si="4"/>
        <v>0</v>
      </c>
      <c r="I55" s="187">
        <f t="shared" si="4"/>
        <v>0</v>
      </c>
      <c r="J55" s="187">
        <f t="shared" si="4"/>
        <v>0</v>
      </c>
      <c r="K55" s="187">
        <f t="shared" si="4"/>
        <v>0</v>
      </c>
      <c r="L55" s="187">
        <f t="shared" si="4"/>
        <v>0</v>
      </c>
      <c r="M55" s="187">
        <f t="shared" si="4"/>
        <v>0</v>
      </c>
      <c r="N55" s="187">
        <f t="shared" si="4"/>
        <v>0</v>
      </c>
      <c r="O55" s="187">
        <f t="shared" si="4"/>
        <v>0</v>
      </c>
      <c r="P55" s="187">
        <f t="shared" si="4"/>
        <v>0</v>
      </c>
    </row>
    <row r="56" spans="1:18" s="83" customFormat="1" x14ac:dyDescent="0.3">
      <c r="A56" s="94"/>
      <c r="C56" s="99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16"/>
      <c r="P56" s="116"/>
    </row>
    <row r="57" spans="1:18" s="83" customFormat="1" x14ac:dyDescent="0.3">
      <c r="A57" s="94">
        <v>6595</v>
      </c>
      <c r="B57" s="83" t="s">
        <v>394</v>
      </c>
      <c r="C57" s="97" t="s">
        <v>395</v>
      </c>
      <c r="D57" s="10">
        <f>IFERROR(VLOOKUP($A57,'[11]O&amp;M per TB'!$B$4:Q$371,D$5,FALSE),0)</f>
        <v>0</v>
      </c>
      <c r="E57" s="10">
        <f>IFERROR(VLOOKUP($A57,'[11]O&amp;M per TB'!$B$4:R$371,E$5,FALSE),0)</f>
        <v>0</v>
      </c>
      <c r="F57" s="10">
        <f>IFERROR(VLOOKUP($A57,'[11]O&amp;M per TB'!$B$4:S$371,F$5,FALSE),0)</f>
        <v>0</v>
      </c>
      <c r="G57" s="10">
        <f>IFERROR(VLOOKUP($A57,'[11]O&amp;M per TB'!$B$4:T$371,G$5,FALSE),0)</f>
        <v>0</v>
      </c>
      <c r="H57" s="10">
        <f>IFERROR(VLOOKUP($A57,'[11]O&amp;M per TB'!$B$4:U$371,H$5,FALSE),0)</f>
        <v>0</v>
      </c>
      <c r="I57" s="10">
        <f>IFERROR(VLOOKUP($A57,'[11]O&amp;M per TB'!$B$4:V$371,I$5,FALSE),0)</f>
        <v>0</v>
      </c>
      <c r="J57" s="10">
        <f>IFERROR(VLOOKUP($A57,'[11]O&amp;M per TB'!$B$4:W$371,J$5,FALSE),0)</f>
        <v>0</v>
      </c>
      <c r="K57" s="10">
        <f>IFERROR(VLOOKUP($A57,'[11]O&amp;M per TB'!$B$4:X$371,K$5,FALSE),0)</f>
        <v>0</v>
      </c>
      <c r="L57" s="10">
        <f>IFERROR(VLOOKUP($A57,'[11]O&amp;M per TB'!$B$4:Y$371,L$5,FALSE),0)</f>
        <v>0</v>
      </c>
      <c r="M57" s="10">
        <f>IFERROR(VLOOKUP($A57,'[11]O&amp;M per TB'!$B$4:Z$371,M$5,FALSE),0)</f>
        <v>0</v>
      </c>
      <c r="N57" s="10">
        <f>IFERROR(VLOOKUP($A57,'[11]O&amp;M per TB'!$B$4:AA$371,N$5,FALSE),0)</f>
        <v>0</v>
      </c>
      <c r="O57" s="10">
        <f>IFERROR(VLOOKUP($A57,'[11]O&amp;M per TB'!$B$4:AB$371,O$5,FALSE),0)</f>
        <v>0</v>
      </c>
      <c r="P57" s="116">
        <f>SUM(D57:O57)</f>
        <v>0</v>
      </c>
    </row>
    <row r="58" spans="1:18" s="83" customFormat="1" x14ac:dyDescent="0.3">
      <c r="A58" s="94"/>
      <c r="B58" s="83" t="s">
        <v>396</v>
      </c>
      <c r="C58" s="97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16">
        <f>SUM(D58:O58)</f>
        <v>0</v>
      </c>
    </row>
    <row r="59" spans="1:18" s="83" customFormat="1" x14ac:dyDescent="0.3">
      <c r="A59" s="94"/>
      <c r="B59" s="102" t="s">
        <v>81</v>
      </c>
      <c r="C59" s="95" t="s">
        <v>81</v>
      </c>
      <c r="D59" s="187">
        <f>SUM(D57:D58)</f>
        <v>0</v>
      </c>
      <c r="E59" s="187">
        <f t="shared" ref="E59:P59" si="5">SUM(E57:E58)</f>
        <v>0</v>
      </c>
      <c r="F59" s="187">
        <f t="shared" si="5"/>
        <v>0</v>
      </c>
      <c r="G59" s="187">
        <f t="shared" si="5"/>
        <v>0</v>
      </c>
      <c r="H59" s="187">
        <f t="shared" si="5"/>
        <v>0</v>
      </c>
      <c r="I59" s="187">
        <f t="shared" si="5"/>
        <v>0</v>
      </c>
      <c r="J59" s="187">
        <f t="shared" si="5"/>
        <v>0</v>
      </c>
      <c r="K59" s="187">
        <f t="shared" si="5"/>
        <v>0</v>
      </c>
      <c r="L59" s="187">
        <f t="shared" si="5"/>
        <v>0</v>
      </c>
      <c r="M59" s="187">
        <f t="shared" si="5"/>
        <v>0</v>
      </c>
      <c r="N59" s="187">
        <f t="shared" si="5"/>
        <v>0</v>
      </c>
      <c r="O59" s="187">
        <f t="shared" si="5"/>
        <v>0</v>
      </c>
      <c r="P59" s="187">
        <f t="shared" si="5"/>
        <v>0</v>
      </c>
    </row>
    <row r="60" spans="1:18" s="83" customFormat="1" x14ac:dyDescent="0.3">
      <c r="A60" s="94"/>
      <c r="C60" s="97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16"/>
      <c r="P60" s="116"/>
    </row>
    <row r="61" spans="1:18" s="83" customFormat="1" x14ac:dyDescent="0.3">
      <c r="A61" s="94">
        <v>6600</v>
      </c>
      <c r="B61" s="83" t="s">
        <v>397</v>
      </c>
      <c r="C61" s="97" t="s">
        <v>398</v>
      </c>
      <c r="D61" s="10">
        <f>IFERROR(VLOOKUP($A61,'[11]O&amp;M per TB'!$B$4:Q$371,D$5,FALSE),0)</f>
        <v>0</v>
      </c>
      <c r="E61" s="10">
        <f>IFERROR(VLOOKUP($A61,'[11]O&amp;M per TB'!$B$4:R$371,E$5,FALSE),0)</f>
        <v>0</v>
      </c>
      <c r="F61" s="10">
        <f>IFERROR(VLOOKUP($A61,'[11]O&amp;M per TB'!$B$4:S$371,F$5,FALSE),0)</f>
        <v>0</v>
      </c>
      <c r="G61" s="10">
        <f>IFERROR(VLOOKUP($A61,'[11]O&amp;M per TB'!$B$4:T$371,G$5,FALSE),0)</f>
        <v>0</v>
      </c>
      <c r="H61" s="10">
        <f>IFERROR(VLOOKUP($A61,'[11]O&amp;M per TB'!$B$4:U$371,H$5,FALSE),0)</f>
        <v>0</v>
      </c>
      <c r="I61" s="10">
        <f>IFERROR(VLOOKUP($A61,'[11]O&amp;M per TB'!$B$4:V$371,I$5,FALSE),0)</f>
        <v>0</v>
      </c>
      <c r="J61" s="10">
        <f>IFERROR(VLOOKUP($A61,'[11]O&amp;M per TB'!$B$4:W$371,J$5,FALSE),0)</f>
        <v>0</v>
      </c>
      <c r="K61" s="10">
        <f>IFERROR(VLOOKUP($A61,'[11]O&amp;M per TB'!$B$4:X$371,K$5,FALSE),0)</f>
        <v>0</v>
      </c>
      <c r="L61" s="10">
        <f>IFERROR(VLOOKUP($A61,'[11]O&amp;M per TB'!$B$4:Y$371,L$5,FALSE),0)</f>
        <v>0</v>
      </c>
      <c r="M61" s="10">
        <f>IFERROR(VLOOKUP($A61,'[11]O&amp;M per TB'!$B$4:Z$371,M$5,FALSE),0)</f>
        <v>0</v>
      </c>
      <c r="N61" s="10">
        <f>IFERROR(VLOOKUP($A61,'[11]O&amp;M per TB'!$B$4:AA$371,N$5,FALSE),0)</f>
        <v>0</v>
      </c>
      <c r="O61" s="10">
        <f>IFERROR(VLOOKUP($A61,'[11]O&amp;M per TB'!$B$4:AB$371,O$5,FALSE),0)</f>
        <v>0</v>
      </c>
      <c r="P61" s="116">
        <f>SUM(D61:O61)</f>
        <v>0</v>
      </c>
    </row>
    <row r="62" spans="1:18" s="83" customFormat="1" x14ac:dyDescent="0.3">
      <c r="A62" s="94"/>
      <c r="B62" s="83" t="s">
        <v>399</v>
      </c>
      <c r="C62" s="97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16">
        <f>SUM(D62:O62)</f>
        <v>0</v>
      </c>
    </row>
    <row r="63" spans="1:18" s="83" customFormat="1" x14ac:dyDescent="0.3">
      <c r="A63" s="94"/>
      <c r="B63" s="102" t="s">
        <v>81</v>
      </c>
      <c r="C63" s="95" t="s">
        <v>81</v>
      </c>
      <c r="D63" s="187">
        <f>SUM(D61:D62)</f>
        <v>0</v>
      </c>
      <c r="E63" s="187">
        <f t="shared" ref="E63:P63" si="6">SUM(E61:E62)</f>
        <v>0</v>
      </c>
      <c r="F63" s="187">
        <f t="shared" si="6"/>
        <v>0</v>
      </c>
      <c r="G63" s="187">
        <f t="shared" si="6"/>
        <v>0</v>
      </c>
      <c r="H63" s="187">
        <f t="shared" si="6"/>
        <v>0</v>
      </c>
      <c r="I63" s="187">
        <f t="shared" si="6"/>
        <v>0</v>
      </c>
      <c r="J63" s="187">
        <f t="shared" si="6"/>
        <v>0</v>
      </c>
      <c r="K63" s="187">
        <f t="shared" si="6"/>
        <v>0</v>
      </c>
      <c r="L63" s="187">
        <f t="shared" si="6"/>
        <v>0</v>
      </c>
      <c r="M63" s="187">
        <f t="shared" si="6"/>
        <v>0</v>
      </c>
      <c r="N63" s="187">
        <f t="shared" si="6"/>
        <v>0</v>
      </c>
      <c r="O63" s="187">
        <f t="shared" si="6"/>
        <v>0</v>
      </c>
      <c r="P63" s="187">
        <f t="shared" si="6"/>
        <v>0</v>
      </c>
    </row>
    <row r="64" spans="1:18" s="83" customFormat="1" x14ac:dyDescent="0.3">
      <c r="A64" s="94"/>
      <c r="C64" s="99"/>
      <c r="D64" s="138"/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16"/>
      <c r="P64" s="116"/>
    </row>
    <row r="65" spans="1:16" s="83" customFormat="1" x14ac:dyDescent="0.3">
      <c r="A65" s="94">
        <v>6605</v>
      </c>
      <c r="B65" s="83" t="s">
        <v>400</v>
      </c>
      <c r="C65" s="97"/>
      <c r="D65" s="10">
        <f>IFERROR(VLOOKUP($A65,'[11]O&amp;M per TB'!$B$4:Q$371,D$5,FALSE),0)</f>
        <v>0</v>
      </c>
      <c r="E65" s="10">
        <f>IFERROR(VLOOKUP($A65,'[11]O&amp;M per TB'!$B$4:R$371,E$5,FALSE),0)</f>
        <v>0</v>
      </c>
      <c r="F65" s="10">
        <f>IFERROR(VLOOKUP($A65,'[11]O&amp;M per TB'!$B$4:S$371,F$5,FALSE),0)</f>
        <v>0</v>
      </c>
      <c r="G65" s="10">
        <f>IFERROR(VLOOKUP($A65,'[11]O&amp;M per TB'!$B$4:T$371,G$5,FALSE),0)</f>
        <v>0</v>
      </c>
      <c r="H65" s="10">
        <f>IFERROR(VLOOKUP($A65,'[11]O&amp;M per TB'!$B$4:U$371,H$5,FALSE),0)</f>
        <v>0</v>
      </c>
      <c r="I65" s="10">
        <f>IFERROR(VLOOKUP($A65,'[11]O&amp;M per TB'!$B$4:V$371,I$5,FALSE),0)</f>
        <v>0</v>
      </c>
      <c r="J65" s="10">
        <f>IFERROR(VLOOKUP($A65,'[11]O&amp;M per TB'!$B$4:W$371,J$5,FALSE),0)</f>
        <v>0</v>
      </c>
      <c r="K65" s="10">
        <f>IFERROR(VLOOKUP($A65,'[11]O&amp;M per TB'!$B$4:X$371,K$5,FALSE),0)</f>
        <v>0</v>
      </c>
      <c r="L65" s="10">
        <f>IFERROR(VLOOKUP($A65,'[11]O&amp;M per TB'!$B$4:Y$371,L$5,FALSE),0)</f>
        <v>0</v>
      </c>
      <c r="M65" s="10">
        <f>IFERROR(VLOOKUP($A65,'[11]O&amp;M per TB'!$B$4:Z$371,M$5,FALSE),0)</f>
        <v>0</v>
      </c>
      <c r="N65" s="10">
        <f>IFERROR(VLOOKUP($A65,'[11]O&amp;M per TB'!$B$4:AA$371,N$5,FALSE),0)</f>
        <v>0</v>
      </c>
      <c r="O65" s="10">
        <f>IFERROR(VLOOKUP($A65,'[11]O&amp;M per TB'!$B$4:AB$371,O$5,FALSE),0)</f>
        <v>0</v>
      </c>
      <c r="P65" s="116">
        <f>SUM(D65:O65)</f>
        <v>0</v>
      </c>
    </row>
    <row r="66" spans="1:16" s="83" customFormat="1" x14ac:dyDescent="0.3">
      <c r="A66" s="94"/>
      <c r="B66" s="83" t="s">
        <v>401</v>
      </c>
      <c r="C66" s="97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16">
        <f>SUM(D66:O66)</f>
        <v>0</v>
      </c>
    </row>
    <row r="67" spans="1:16" s="83" customFormat="1" x14ac:dyDescent="0.3">
      <c r="A67" s="94"/>
      <c r="B67" s="102" t="s">
        <v>81</v>
      </c>
      <c r="C67" s="95" t="s">
        <v>81</v>
      </c>
      <c r="D67" s="187">
        <f>SUM(D65:D66)</f>
        <v>0</v>
      </c>
      <c r="E67" s="187">
        <f t="shared" ref="E67:P67" si="7">SUM(E65:E66)</f>
        <v>0</v>
      </c>
      <c r="F67" s="187">
        <f t="shared" si="7"/>
        <v>0</v>
      </c>
      <c r="G67" s="187">
        <f t="shared" si="7"/>
        <v>0</v>
      </c>
      <c r="H67" s="187">
        <f t="shared" si="7"/>
        <v>0</v>
      </c>
      <c r="I67" s="187">
        <f t="shared" si="7"/>
        <v>0</v>
      </c>
      <c r="J67" s="187">
        <f t="shared" si="7"/>
        <v>0</v>
      </c>
      <c r="K67" s="187">
        <f t="shared" si="7"/>
        <v>0</v>
      </c>
      <c r="L67" s="187">
        <f t="shared" si="7"/>
        <v>0</v>
      </c>
      <c r="M67" s="187">
        <f t="shared" si="7"/>
        <v>0</v>
      </c>
      <c r="N67" s="187">
        <f t="shared" si="7"/>
        <v>0</v>
      </c>
      <c r="O67" s="187">
        <f t="shared" si="7"/>
        <v>0</v>
      </c>
      <c r="P67" s="187">
        <f t="shared" si="7"/>
        <v>0</v>
      </c>
    </row>
    <row r="68" spans="1:16" s="83" customFormat="1" x14ac:dyDescent="0.3">
      <c r="A68" s="94"/>
      <c r="C68" s="99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16"/>
      <c r="P68" s="116"/>
    </row>
    <row r="69" spans="1:16" s="83" customFormat="1" x14ac:dyDescent="0.3">
      <c r="A69" s="94">
        <v>6610</v>
      </c>
      <c r="B69" s="83" t="s">
        <v>402</v>
      </c>
      <c r="C69" s="97" t="s">
        <v>403</v>
      </c>
      <c r="D69" s="10">
        <f>IFERROR(VLOOKUP($A69,'[11]O&amp;M per TB'!$B$4:Q$371,D$5,FALSE),0)</f>
        <v>0</v>
      </c>
      <c r="E69" s="10">
        <f>IFERROR(VLOOKUP($A69,'[11]O&amp;M per TB'!$B$4:R$371,E$5,FALSE),0)</f>
        <v>0</v>
      </c>
      <c r="F69" s="10">
        <f>IFERROR(VLOOKUP($A69,'[11]O&amp;M per TB'!$B$4:S$371,F$5,FALSE),0)</f>
        <v>0</v>
      </c>
      <c r="G69" s="10">
        <f>IFERROR(VLOOKUP($A69,'[11]O&amp;M per TB'!$B$4:T$371,G$5,FALSE),0)</f>
        <v>0</v>
      </c>
      <c r="H69" s="10">
        <f>IFERROR(VLOOKUP($A69,'[11]O&amp;M per TB'!$B$4:U$371,H$5,FALSE),0)</f>
        <v>0</v>
      </c>
      <c r="I69" s="10">
        <f>IFERROR(VLOOKUP($A69,'[11]O&amp;M per TB'!$B$4:V$371,I$5,FALSE),0)</f>
        <v>0</v>
      </c>
      <c r="J69" s="10">
        <f>IFERROR(VLOOKUP($A69,'[11]O&amp;M per TB'!$B$4:W$371,J$5,FALSE),0)</f>
        <v>0</v>
      </c>
      <c r="K69" s="10">
        <f>IFERROR(VLOOKUP($A69,'[11]O&amp;M per TB'!$B$4:X$371,K$5,FALSE),0)</f>
        <v>0</v>
      </c>
      <c r="L69" s="10">
        <f>IFERROR(VLOOKUP($A69,'[11]O&amp;M per TB'!$B$4:Y$371,L$5,FALSE),0)</f>
        <v>0</v>
      </c>
      <c r="M69" s="10">
        <f>IFERROR(VLOOKUP($A69,'[11]O&amp;M per TB'!$B$4:Z$371,M$5,FALSE),0)</f>
        <v>0</v>
      </c>
      <c r="N69" s="10">
        <f>IFERROR(VLOOKUP($A69,'[11]O&amp;M per TB'!$B$4:AA$371,N$5,FALSE),0)</f>
        <v>0</v>
      </c>
      <c r="O69" s="10">
        <f>IFERROR(VLOOKUP($A69,'[11]O&amp;M per TB'!$B$4:AB$371,O$5,FALSE),0)</f>
        <v>0</v>
      </c>
      <c r="P69" s="116">
        <f>SUM(D69:O69)</f>
        <v>0</v>
      </c>
    </row>
    <row r="70" spans="1:16" s="83" customFormat="1" x14ac:dyDescent="0.3">
      <c r="A70" s="94"/>
      <c r="B70" s="83" t="s">
        <v>404</v>
      </c>
      <c r="C70" s="97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16">
        <f>SUM(D70:O70)</f>
        <v>0</v>
      </c>
    </row>
    <row r="71" spans="1:16" s="83" customFormat="1" x14ac:dyDescent="0.3">
      <c r="A71" s="94"/>
      <c r="B71" s="102" t="s">
        <v>81</v>
      </c>
      <c r="C71" s="95" t="s">
        <v>81</v>
      </c>
      <c r="D71" s="187">
        <f>SUM(D69:D70)</f>
        <v>0</v>
      </c>
      <c r="E71" s="187">
        <f t="shared" ref="E71:P71" si="8">SUM(E69:E70)</f>
        <v>0</v>
      </c>
      <c r="F71" s="187">
        <f t="shared" si="8"/>
        <v>0</v>
      </c>
      <c r="G71" s="187">
        <f t="shared" si="8"/>
        <v>0</v>
      </c>
      <c r="H71" s="187">
        <f t="shared" si="8"/>
        <v>0</v>
      </c>
      <c r="I71" s="187">
        <f t="shared" si="8"/>
        <v>0</v>
      </c>
      <c r="J71" s="187">
        <f t="shared" si="8"/>
        <v>0</v>
      </c>
      <c r="K71" s="187">
        <f t="shared" si="8"/>
        <v>0</v>
      </c>
      <c r="L71" s="187">
        <f t="shared" si="8"/>
        <v>0</v>
      </c>
      <c r="M71" s="187">
        <f t="shared" si="8"/>
        <v>0</v>
      </c>
      <c r="N71" s="187">
        <f t="shared" si="8"/>
        <v>0</v>
      </c>
      <c r="O71" s="187">
        <f t="shared" si="8"/>
        <v>0</v>
      </c>
      <c r="P71" s="187">
        <f t="shared" si="8"/>
        <v>0</v>
      </c>
    </row>
    <row r="72" spans="1:16" s="83" customFormat="1" x14ac:dyDescent="0.3">
      <c r="A72" s="94"/>
      <c r="C72" s="97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16"/>
    </row>
    <row r="73" spans="1:16" s="83" customFormat="1" x14ac:dyDescent="0.3">
      <c r="A73" s="94">
        <v>6615</v>
      </c>
      <c r="B73" s="83" t="s">
        <v>405</v>
      </c>
      <c r="C73" s="97"/>
      <c r="D73" s="10">
        <f>IFERROR(VLOOKUP($A73,'[11]O&amp;M per TB'!$B$4:Q$371,D$5,FALSE),0)</f>
        <v>0</v>
      </c>
      <c r="E73" s="10">
        <f>IFERROR(VLOOKUP($A73,'[11]O&amp;M per TB'!$B$4:R$371,E$5,FALSE),0)</f>
        <v>0</v>
      </c>
      <c r="F73" s="10">
        <f>IFERROR(VLOOKUP($A73,'[11]O&amp;M per TB'!$B$4:S$371,F$5,FALSE),0)</f>
        <v>0</v>
      </c>
      <c r="G73" s="10">
        <f>IFERROR(VLOOKUP($A73,'[11]O&amp;M per TB'!$B$4:T$371,G$5,FALSE),0)</f>
        <v>0</v>
      </c>
      <c r="H73" s="10">
        <f>IFERROR(VLOOKUP($A73,'[11]O&amp;M per TB'!$B$4:U$371,H$5,FALSE),0)</f>
        <v>0</v>
      </c>
      <c r="I73" s="10">
        <f>IFERROR(VLOOKUP($A73,'[11]O&amp;M per TB'!$B$4:V$371,I$5,FALSE),0)</f>
        <v>0</v>
      </c>
      <c r="J73" s="10">
        <f>IFERROR(VLOOKUP($A73,'[11]O&amp;M per TB'!$B$4:W$371,J$5,FALSE),0)</f>
        <v>0</v>
      </c>
      <c r="K73" s="10">
        <f>IFERROR(VLOOKUP($A73,'[11]O&amp;M per TB'!$B$4:X$371,K$5,FALSE),0)</f>
        <v>0</v>
      </c>
      <c r="L73" s="10">
        <f>IFERROR(VLOOKUP($A73,'[11]O&amp;M per TB'!$B$4:Y$371,L$5,FALSE),0)</f>
        <v>0</v>
      </c>
      <c r="M73" s="10">
        <f>IFERROR(VLOOKUP($A73,'[11]O&amp;M per TB'!$B$4:Z$371,M$5,FALSE),0)</f>
        <v>0</v>
      </c>
      <c r="N73" s="10">
        <f>IFERROR(VLOOKUP($A73,'[11]O&amp;M per TB'!$B$4:AA$371,N$5,FALSE),0)</f>
        <v>0</v>
      </c>
      <c r="O73" s="10">
        <f>IFERROR(VLOOKUP($A73,'[11]O&amp;M per TB'!$B$4:AB$371,O$5,FALSE),0)</f>
        <v>0</v>
      </c>
      <c r="P73" s="116">
        <f>SUM(D73:O73)</f>
        <v>0</v>
      </c>
    </row>
    <row r="74" spans="1:16" s="83" customFormat="1" x14ac:dyDescent="0.3">
      <c r="A74" s="94"/>
      <c r="B74" s="83" t="s">
        <v>406</v>
      </c>
      <c r="C74" s="97"/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16">
        <f>SUM(D74:O74)</f>
        <v>0</v>
      </c>
    </row>
    <row r="75" spans="1:16" s="83" customFormat="1" x14ac:dyDescent="0.3">
      <c r="A75" s="94"/>
      <c r="B75" s="102" t="s">
        <v>81</v>
      </c>
      <c r="C75" s="95" t="s">
        <v>81</v>
      </c>
      <c r="D75" s="187">
        <f>SUM(D73:D74)</f>
        <v>0</v>
      </c>
      <c r="E75" s="187">
        <f t="shared" ref="E75:P75" si="9">SUM(E73:E74)</f>
        <v>0</v>
      </c>
      <c r="F75" s="187">
        <f t="shared" si="9"/>
        <v>0</v>
      </c>
      <c r="G75" s="187">
        <f t="shared" si="9"/>
        <v>0</v>
      </c>
      <c r="H75" s="187">
        <f t="shared" si="9"/>
        <v>0</v>
      </c>
      <c r="I75" s="187">
        <f t="shared" si="9"/>
        <v>0</v>
      </c>
      <c r="J75" s="187">
        <f t="shared" si="9"/>
        <v>0</v>
      </c>
      <c r="K75" s="187">
        <f t="shared" si="9"/>
        <v>0</v>
      </c>
      <c r="L75" s="187">
        <f t="shared" si="9"/>
        <v>0</v>
      </c>
      <c r="M75" s="187">
        <f t="shared" si="9"/>
        <v>0</v>
      </c>
      <c r="N75" s="187">
        <f t="shared" si="9"/>
        <v>0</v>
      </c>
      <c r="O75" s="187">
        <f t="shared" si="9"/>
        <v>0</v>
      </c>
      <c r="P75" s="187">
        <f t="shared" si="9"/>
        <v>0</v>
      </c>
    </row>
    <row r="76" spans="1:16" s="83" customFormat="1" x14ac:dyDescent="0.3">
      <c r="A76" s="94"/>
      <c r="C76" s="97"/>
      <c r="D76" s="104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16"/>
    </row>
    <row r="77" spans="1:16" s="83" customFormat="1" x14ac:dyDescent="0.3">
      <c r="A77" s="94">
        <v>6620</v>
      </c>
      <c r="B77" s="107" t="s">
        <v>407</v>
      </c>
      <c r="C77" s="99"/>
      <c r="D77" s="10">
        <f>IFERROR(VLOOKUP($A77,'[11]O&amp;M per TB'!$B$4:Q$371,D$5,FALSE),0)</f>
        <v>0</v>
      </c>
      <c r="E77" s="10">
        <f>IFERROR(VLOOKUP($A77,'[11]O&amp;M per TB'!$B$4:R$371,E$5,FALSE),0)</f>
        <v>0</v>
      </c>
      <c r="F77" s="10">
        <f>IFERROR(VLOOKUP($A77,'[11]O&amp;M per TB'!$B$4:S$371,F$5,FALSE),0)</f>
        <v>0</v>
      </c>
      <c r="G77" s="10">
        <f>IFERROR(VLOOKUP($A77,'[11]O&amp;M per TB'!$B$4:T$371,G$5,FALSE),0)</f>
        <v>0</v>
      </c>
      <c r="H77" s="10">
        <f>IFERROR(VLOOKUP($A77,'[11]O&amp;M per TB'!$B$4:U$371,H$5,FALSE),0)</f>
        <v>0</v>
      </c>
      <c r="I77" s="10">
        <f>IFERROR(VLOOKUP($A77,'[11]O&amp;M per TB'!$B$4:V$371,I$5,FALSE),0)</f>
        <v>0</v>
      </c>
      <c r="J77" s="10">
        <f>IFERROR(VLOOKUP($A77,'[11]O&amp;M per TB'!$B$4:W$371,J$5,FALSE),0)</f>
        <v>0</v>
      </c>
      <c r="K77" s="10">
        <f>IFERROR(VLOOKUP($A77,'[11]O&amp;M per TB'!$B$4:X$371,K$5,FALSE),0)</f>
        <v>0</v>
      </c>
      <c r="L77" s="10">
        <f>IFERROR(VLOOKUP($A77,'[11]O&amp;M per TB'!$B$4:Y$371,L$5,FALSE),0)</f>
        <v>0</v>
      </c>
      <c r="M77" s="10">
        <f>IFERROR(VLOOKUP($A77,'[11]O&amp;M per TB'!$B$4:Z$371,M$5,FALSE),0)</f>
        <v>0</v>
      </c>
      <c r="N77" s="10">
        <f>IFERROR(VLOOKUP($A77,'[11]O&amp;M per TB'!$B$4:AA$371,N$5,FALSE),0)</f>
        <v>0</v>
      </c>
      <c r="O77" s="10">
        <f>IFERROR(VLOOKUP($A77,'[11]O&amp;M per TB'!$B$4:AB$371,O$5,FALSE),0)</f>
        <v>0</v>
      </c>
      <c r="P77" s="116">
        <f>SUM(D77:O77)</f>
        <v>0</v>
      </c>
    </row>
    <row r="78" spans="1:16" s="83" customFormat="1" x14ac:dyDescent="0.3">
      <c r="A78" s="94"/>
      <c r="B78" s="107"/>
      <c r="C78" s="99"/>
      <c r="D78" s="104"/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16">
        <f>SUM(D78:O78)</f>
        <v>0</v>
      </c>
    </row>
    <row r="79" spans="1:16" s="83" customFormat="1" x14ac:dyDescent="0.3">
      <c r="A79" s="94"/>
      <c r="B79" s="102" t="s">
        <v>81</v>
      </c>
      <c r="C79" s="95" t="s">
        <v>81</v>
      </c>
      <c r="D79" s="187">
        <f>SUM(D77:D78)</f>
        <v>0</v>
      </c>
      <c r="E79" s="187">
        <f t="shared" ref="E79:P79" si="10">SUM(E77:E78)</f>
        <v>0</v>
      </c>
      <c r="F79" s="187">
        <f t="shared" si="10"/>
        <v>0</v>
      </c>
      <c r="G79" s="187">
        <f t="shared" si="10"/>
        <v>0</v>
      </c>
      <c r="H79" s="187">
        <f t="shared" si="10"/>
        <v>0</v>
      </c>
      <c r="I79" s="187">
        <f t="shared" si="10"/>
        <v>0</v>
      </c>
      <c r="J79" s="187">
        <f t="shared" si="10"/>
        <v>0</v>
      </c>
      <c r="K79" s="187">
        <f t="shared" si="10"/>
        <v>0</v>
      </c>
      <c r="L79" s="187">
        <f t="shared" si="10"/>
        <v>0</v>
      </c>
      <c r="M79" s="187">
        <f t="shared" si="10"/>
        <v>0</v>
      </c>
      <c r="N79" s="187">
        <f t="shared" si="10"/>
        <v>0</v>
      </c>
      <c r="O79" s="187">
        <f t="shared" si="10"/>
        <v>0</v>
      </c>
      <c r="P79" s="187">
        <f t="shared" si="10"/>
        <v>0</v>
      </c>
    </row>
    <row r="80" spans="1:16" s="83" customFormat="1" x14ac:dyDescent="0.3">
      <c r="A80" s="94"/>
      <c r="B80" s="107"/>
      <c r="C80" s="99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16"/>
      <c r="P80" s="116"/>
    </row>
    <row r="81" spans="1:17" s="83" customFormat="1" x14ac:dyDescent="0.3">
      <c r="A81" s="94"/>
      <c r="B81" s="107" t="s">
        <v>408</v>
      </c>
      <c r="C81" s="99"/>
      <c r="D81" s="10">
        <f>IFERROR(VLOOKUP($A81,'[11]O&amp;M per TB'!$B$4:Q$371,D$5,FALSE),0)</f>
        <v>0</v>
      </c>
      <c r="E81" s="10">
        <f>IFERROR(VLOOKUP($A81,'[11]O&amp;M per TB'!$B$4:R$371,E$5,FALSE),0)</f>
        <v>0</v>
      </c>
      <c r="F81" s="10">
        <f>IFERROR(VLOOKUP($A81,'[11]O&amp;M per TB'!$B$4:S$371,F$5,FALSE),0)</f>
        <v>0</v>
      </c>
      <c r="G81" s="10">
        <f>IFERROR(VLOOKUP($A81,'[11]O&amp;M per TB'!$B$4:T$371,G$5,FALSE),0)</f>
        <v>0</v>
      </c>
      <c r="H81" s="10">
        <f>IFERROR(VLOOKUP($A81,'[11]O&amp;M per TB'!$B$4:U$371,H$5,FALSE),0)</f>
        <v>0</v>
      </c>
      <c r="I81" s="10">
        <f>IFERROR(VLOOKUP($A81,'[11]O&amp;M per TB'!$B$4:V$371,I$5,FALSE),0)</f>
        <v>0</v>
      </c>
      <c r="J81" s="10">
        <f>IFERROR(VLOOKUP($A81,'[11]O&amp;M per TB'!$B$4:W$371,J$5,FALSE),0)</f>
        <v>0</v>
      </c>
      <c r="K81" s="10">
        <f>IFERROR(VLOOKUP($A81,'[11]O&amp;M per TB'!$B$4:X$371,K$5,FALSE),0)</f>
        <v>0</v>
      </c>
      <c r="L81" s="10">
        <f>IFERROR(VLOOKUP($A81,'[11]O&amp;M per TB'!$B$4:Y$371,L$5,FALSE),0)</f>
        <v>0</v>
      </c>
      <c r="M81" s="10">
        <f>IFERROR(VLOOKUP($A81,'[11]O&amp;M per TB'!$B$4:Z$371,M$5,FALSE),0)</f>
        <v>0</v>
      </c>
      <c r="N81" s="10">
        <f>IFERROR(VLOOKUP($A81,'[11]O&amp;M per TB'!$B$4:AA$371,N$5,FALSE),0)</f>
        <v>0</v>
      </c>
      <c r="O81" s="10">
        <f>IFERROR(VLOOKUP($A81,'[11]O&amp;M per TB'!$B$4:AB$371,O$5,FALSE),0)</f>
        <v>0</v>
      </c>
      <c r="P81" s="116">
        <f>SUM(D81:O81)</f>
        <v>0</v>
      </c>
    </row>
    <row r="82" spans="1:17" s="83" customFormat="1" x14ac:dyDescent="0.3">
      <c r="A82" s="94"/>
      <c r="C82" s="99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16"/>
      <c r="P82" s="116"/>
    </row>
    <row r="83" spans="1:17" s="83" customFormat="1" ht="12" customHeight="1" thickBot="1" x14ac:dyDescent="0.35">
      <c r="A83" s="94"/>
      <c r="B83" s="95" t="s">
        <v>409</v>
      </c>
      <c r="C83" s="117"/>
      <c r="D83" s="118">
        <f>SUM(D7:D81)-D36-D45-D51-D55-D59-D67-D71-D75-D79-D63</f>
        <v>0</v>
      </c>
      <c r="E83" s="118">
        <f t="shared" ref="E83:P83" si="11">SUM(E7:E81)-E36-E45-E51-E55-E59-E67-E71-E75-E79-E63</f>
        <v>0</v>
      </c>
      <c r="F83" s="118">
        <f t="shared" si="11"/>
        <v>0</v>
      </c>
      <c r="G83" s="118">
        <f t="shared" si="11"/>
        <v>0</v>
      </c>
      <c r="H83" s="118">
        <f t="shared" si="11"/>
        <v>0</v>
      </c>
      <c r="I83" s="118">
        <f t="shared" si="11"/>
        <v>0</v>
      </c>
      <c r="J83" s="118">
        <f t="shared" si="11"/>
        <v>0</v>
      </c>
      <c r="K83" s="118">
        <f t="shared" si="11"/>
        <v>0</v>
      </c>
      <c r="L83" s="118">
        <f t="shared" si="11"/>
        <v>0</v>
      </c>
      <c r="M83" s="118">
        <f t="shared" si="11"/>
        <v>0</v>
      </c>
      <c r="N83" s="118">
        <f t="shared" si="11"/>
        <v>0</v>
      </c>
      <c r="O83" s="118">
        <f t="shared" si="11"/>
        <v>0</v>
      </c>
      <c r="P83" s="118">
        <f t="shared" si="11"/>
        <v>0</v>
      </c>
    </row>
    <row r="84" spans="1:17" s="83" customFormat="1" ht="12" customHeight="1" thickTop="1" thickBot="1" x14ac:dyDescent="0.35">
      <c r="A84" s="94"/>
      <c r="B84" s="95"/>
      <c r="C84" s="117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</row>
    <row r="85" spans="1:17" s="119" customFormat="1" ht="12" customHeight="1" thickBot="1" x14ac:dyDescent="0.35">
      <c r="B85" s="96" t="s">
        <v>410</v>
      </c>
      <c r="C85" s="120"/>
      <c r="D85" s="116">
        <f>+'[11]12-31-15 CIAC Amort Exp_PerAR'!D27</f>
        <v>0</v>
      </c>
      <c r="E85" s="116">
        <f>+'[11]12-31-15 CIAC Amort Exp_PerAR'!E27</f>
        <v>0</v>
      </c>
      <c r="F85" s="116">
        <f>+'[11]12-31-15 CIAC Amort Exp_PerAR'!F27</f>
        <v>0</v>
      </c>
      <c r="G85" s="116">
        <f>+'[11]12-31-15 CIAC Amort Exp_PerAR'!G27</f>
        <v>0</v>
      </c>
      <c r="H85" s="116">
        <f>+'[11]12-31-15 CIAC Amort Exp_PerAR'!H27</f>
        <v>0</v>
      </c>
      <c r="I85" s="116">
        <f>+'[11]12-31-15 CIAC Amort Exp_PerAR'!I27</f>
        <v>0</v>
      </c>
      <c r="J85" s="116">
        <f>+'[11]12-31-15 CIAC Amort Exp_PerAR'!J27</f>
        <v>0</v>
      </c>
      <c r="K85" s="116">
        <f>+'[11]12-31-15 CIAC Amort Exp_PerAR'!K27</f>
        <v>0</v>
      </c>
      <c r="L85" s="116">
        <f>+'[11]12-31-15 CIAC Amort Exp_PerAR'!L27</f>
        <v>0</v>
      </c>
      <c r="M85" s="116">
        <f>+'[11]12-31-15 CIAC Amort Exp_PerAR'!M27</f>
        <v>0</v>
      </c>
      <c r="N85" s="116">
        <f>+'[11]12-31-15 CIAC Amort Exp_PerAR'!N27</f>
        <v>0</v>
      </c>
      <c r="O85" s="116">
        <f>+'[11]12-31-15 CIAC Amort Exp_PerAR'!O27</f>
        <v>0</v>
      </c>
      <c r="P85" s="116">
        <f>SUM(D85:O85)</f>
        <v>0</v>
      </c>
      <c r="Q85" s="122"/>
    </row>
    <row r="86" spans="1:17" s="124" customFormat="1" ht="13.5" customHeight="1" x14ac:dyDescent="0.3">
      <c r="A86" s="123"/>
      <c r="C86" s="95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1:17" s="124" customFormat="1" x14ac:dyDescent="0.3">
      <c r="A87" s="123" t="s">
        <v>411</v>
      </c>
      <c r="B87" s="124" t="s">
        <v>412</v>
      </c>
      <c r="C87" s="95"/>
      <c r="D87" s="186">
        <f>+D83+D85</f>
        <v>0</v>
      </c>
      <c r="E87" s="186">
        <f t="shared" ref="E87:P87" si="12">+E83+E85</f>
        <v>0</v>
      </c>
      <c r="F87" s="186">
        <f t="shared" si="12"/>
        <v>0</v>
      </c>
      <c r="G87" s="186">
        <f t="shared" si="12"/>
        <v>0</v>
      </c>
      <c r="H87" s="186">
        <f t="shared" si="12"/>
        <v>0</v>
      </c>
      <c r="I87" s="186">
        <f t="shared" si="12"/>
        <v>0</v>
      </c>
      <c r="J87" s="186">
        <f t="shared" si="12"/>
        <v>0</v>
      </c>
      <c r="K87" s="186">
        <f t="shared" si="12"/>
        <v>0</v>
      </c>
      <c r="L87" s="186">
        <f t="shared" si="12"/>
        <v>0</v>
      </c>
      <c r="M87" s="186">
        <f t="shared" si="12"/>
        <v>0</v>
      </c>
      <c r="N87" s="186">
        <f t="shared" si="12"/>
        <v>0</v>
      </c>
      <c r="O87" s="186">
        <f t="shared" si="12"/>
        <v>0</v>
      </c>
      <c r="P87" s="186">
        <f t="shared" si="12"/>
        <v>0</v>
      </c>
    </row>
    <row r="88" spans="1:17" s="107" customFormat="1" ht="13.5" customHeight="1" x14ac:dyDescent="0.3">
      <c r="A88" s="125"/>
      <c r="B88" s="126"/>
      <c r="C88" s="127"/>
      <c r="D88" s="128"/>
      <c r="E88" s="128"/>
      <c r="F88" s="128"/>
      <c r="G88" s="128"/>
      <c r="H88" s="116"/>
      <c r="I88" s="116"/>
      <c r="J88" s="116"/>
      <c r="K88" s="116"/>
      <c r="L88" s="116"/>
      <c r="M88" s="116"/>
      <c r="N88" s="116"/>
      <c r="O88" s="116"/>
      <c r="P88" s="116"/>
    </row>
    <row r="89" spans="1:17" s="102" customFormat="1" ht="24" x14ac:dyDescent="0.3">
      <c r="A89" s="129"/>
      <c r="B89" s="89" t="s">
        <v>135</v>
      </c>
      <c r="C89" s="89" t="s">
        <v>334</v>
      </c>
      <c r="D89" s="184" t="s">
        <v>335</v>
      </c>
      <c r="E89" s="184" t="s">
        <v>336</v>
      </c>
      <c r="F89" s="184" t="s">
        <v>337</v>
      </c>
      <c r="G89" s="184" t="s">
        <v>338</v>
      </c>
      <c r="H89" s="184" t="s">
        <v>339</v>
      </c>
      <c r="I89" s="184" t="s">
        <v>340</v>
      </c>
      <c r="J89" s="184" t="s">
        <v>341</v>
      </c>
      <c r="K89" s="184" t="s">
        <v>342</v>
      </c>
      <c r="L89" s="184" t="s">
        <v>343</v>
      </c>
      <c r="M89" s="184" t="s">
        <v>344</v>
      </c>
      <c r="N89" s="184" t="s">
        <v>345</v>
      </c>
      <c r="O89" s="91" t="s">
        <v>346</v>
      </c>
      <c r="P89" s="190">
        <v>41639</v>
      </c>
    </row>
    <row r="90" spans="1:17" s="83" customFormat="1" x14ac:dyDescent="0.3">
      <c r="A90" s="94"/>
      <c r="C90" s="130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16"/>
      <c r="P90" s="116"/>
    </row>
    <row r="91" spans="1:17" s="83" customFormat="1" x14ac:dyDescent="0.3">
      <c r="A91" s="94">
        <v>6640</v>
      </c>
      <c r="B91" s="83" t="s">
        <v>413</v>
      </c>
      <c r="C91" s="97" t="s">
        <v>414</v>
      </c>
      <c r="D91" s="10">
        <f>IFERROR(VLOOKUP($A91,'[11]O&amp;M per TB'!$B$4:Q$371,D$5,FALSE),0)</f>
        <v>0</v>
      </c>
      <c r="E91" s="10">
        <f>IFERROR(VLOOKUP($A91,'[11]O&amp;M per TB'!$B$4:R$371,E$5,FALSE),0)</f>
        <v>0</v>
      </c>
      <c r="F91" s="10">
        <f>IFERROR(VLOOKUP($A91,'[11]O&amp;M per TB'!$B$4:S$371,F$5,FALSE),0)</f>
        <v>0</v>
      </c>
      <c r="G91" s="10">
        <f>IFERROR(VLOOKUP($A91,'[11]O&amp;M per TB'!$B$4:T$371,G$5,FALSE),0)</f>
        <v>0</v>
      </c>
      <c r="H91" s="10">
        <f>IFERROR(VLOOKUP($A91,'[11]O&amp;M per TB'!$B$4:U$371,H$5,FALSE),0)</f>
        <v>0</v>
      </c>
      <c r="I91" s="10">
        <f>IFERROR(VLOOKUP($A91,'[11]O&amp;M per TB'!$B$4:V$371,I$5,FALSE),0)</f>
        <v>0</v>
      </c>
      <c r="J91" s="10">
        <f>IFERROR(VLOOKUP($A91,'[11]O&amp;M per TB'!$B$4:W$371,J$5,FALSE),0)</f>
        <v>0</v>
      </c>
      <c r="K91" s="10">
        <f>IFERROR(VLOOKUP($A91,'[11]O&amp;M per TB'!$B$4:X$371,K$5,FALSE),0)</f>
        <v>0</v>
      </c>
      <c r="L91" s="10">
        <f>IFERROR(VLOOKUP($A91,'[11]O&amp;M per TB'!$B$4:Y$371,L$5,FALSE),0)</f>
        <v>0</v>
      </c>
      <c r="M91" s="10">
        <f>IFERROR(VLOOKUP($A91,'[11]O&amp;M per TB'!$B$4:Z$371,M$5,FALSE),0)</f>
        <v>0</v>
      </c>
      <c r="N91" s="10">
        <f>IFERROR(VLOOKUP($A91,'[11]O&amp;M per TB'!$B$4:AA$371,N$5,FALSE),0)</f>
        <v>0</v>
      </c>
      <c r="O91" s="10">
        <f>IFERROR(VLOOKUP($A91,'[11]O&amp;M per TB'!$B$4:AB$371,O$5,FALSE),0)</f>
        <v>0</v>
      </c>
      <c r="P91" s="116">
        <f>SUM(D91:O91)</f>
        <v>0</v>
      </c>
    </row>
    <row r="92" spans="1:17" s="83" customFormat="1" x14ac:dyDescent="0.3">
      <c r="A92" s="94">
        <v>6645</v>
      </c>
      <c r="B92" s="83" t="s">
        <v>415</v>
      </c>
      <c r="C92" s="97"/>
      <c r="D92" s="10">
        <f>IFERROR(VLOOKUP($A92,'[11]O&amp;M per TB'!$B$4:Q$371,D$5,FALSE),0)</f>
        <v>7.15</v>
      </c>
      <c r="E92" s="10">
        <f>IFERROR(VLOOKUP($A92,'[11]O&amp;M per TB'!$B$4:R$371,E$5,FALSE),0)</f>
        <v>7.15</v>
      </c>
      <c r="F92" s="10">
        <f>IFERROR(VLOOKUP($A92,'[11]O&amp;M per TB'!$B$4:S$371,F$5,FALSE),0)</f>
        <v>7.1499999999999986</v>
      </c>
      <c r="G92" s="10">
        <f>IFERROR(VLOOKUP($A92,'[11]O&amp;M per TB'!$B$4:T$371,G$5,FALSE),0)</f>
        <v>7.1500000000000021</v>
      </c>
      <c r="H92" s="10">
        <f>IFERROR(VLOOKUP($A92,'[11]O&amp;M per TB'!$B$4:U$371,H$5,FALSE),0)</f>
        <v>7.1499999999999986</v>
      </c>
      <c r="I92" s="10">
        <f>IFERROR(VLOOKUP($A92,'[11]O&amp;M per TB'!$B$4:V$371,I$5,FALSE),0)</f>
        <v>7.1499999999999986</v>
      </c>
      <c r="J92" s="10">
        <f>IFERROR(VLOOKUP($A92,'[11]O&amp;M per TB'!$B$4:W$371,J$5,FALSE),0)</f>
        <v>7.1499999999999986</v>
      </c>
      <c r="K92" s="10">
        <f>IFERROR(VLOOKUP($A92,'[11]O&amp;M per TB'!$B$4:X$371,K$5,FALSE),0)</f>
        <v>7.1500000000000057</v>
      </c>
      <c r="L92" s="10">
        <f>IFERROR(VLOOKUP($A92,'[11]O&amp;M per TB'!$B$4:Y$371,L$5,FALSE),0)</f>
        <v>7.1499999999999915</v>
      </c>
      <c r="M92" s="10">
        <f>IFERROR(VLOOKUP($A92,'[11]O&amp;M per TB'!$B$4:Z$371,M$5,FALSE),0)</f>
        <v>7.1500000000000057</v>
      </c>
      <c r="N92" s="10">
        <f>IFERROR(VLOOKUP($A92,'[11]O&amp;M per TB'!$B$4:AA$371,N$5,FALSE),0)</f>
        <v>7.1500000000000057</v>
      </c>
      <c r="O92" s="10">
        <f>IFERROR(VLOOKUP($A92,'[11]O&amp;M per TB'!$B$4:AB$371,O$5,FALSE),0)</f>
        <v>7.1499999999999915</v>
      </c>
      <c r="P92" s="116">
        <f>SUM(D92:O92)</f>
        <v>85.8</v>
      </c>
    </row>
    <row r="93" spans="1:17" s="83" customFormat="1" x14ac:dyDescent="0.3">
      <c r="A93" s="94"/>
      <c r="C93" s="117"/>
      <c r="D93" s="10"/>
      <c r="E93" s="192"/>
      <c r="F93" s="192"/>
      <c r="G93" s="192"/>
      <c r="H93" s="192"/>
      <c r="I93" s="192"/>
      <c r="J93" s="192"/>
      <c r="K93" s="192"/>
      <c r="L93" s="192"/>
      <c r="M93" s="192"/>
      <c r="N93" s="192"/>
      <c r="O93" s="116"/>
      <c r="P93" s="116"/>
    </row>
    <row r="94" spans="1:17" s="83" customFormat="1" x14ac:dyDescent="0.3">
      <c r="A94" s="94">
        <v>6710</v>
      </c>
      <c r="B94" s="83" t="s">
        <v>416</v>
      </c>
      <c r="C94" s="97" t="s">
        <v>417</v>
      </c>
      <c r="D94" s="10">
        <f>IFERROR(VLOOKUP($A94,'[11]O&amp;M per TB'!$B$4:Q$371,D$5,FALSE),0)</f>
        <v>733.63</v>
      </c>
      <c r="E94" s="10">
        <f>IFERROR(VLOOKUP($A94,'[11]O&amp;M per TB'!$B$4:R$371,E$5,FALSE),0)</f>
        <v>733.63</v>
      </c>
      <c r="F94" s="10">
        <f>IFERROR(VLOOKUP($A94,'[11]O&amp;M per TB'!$B$4:S$371,F$5,FALSE),0)</f>
        <v>733.62999999999988</v>
      </c>
      <c r="G94" s="10">
        <f>IFERROR(VLOOKUP($A94,'[11]O&amp;M per TB'!$B$4:T$371,G$5,FALSE),0)</f>
        <v>733.63000000000011</v>
      </c>
      <c r="H94" s="10">
        <f>IFERROR(VLOOKUP($A94,'[11]O&amp;M per TB'!$B$4:U$371,H$5,FALSE),0)</f>
        <v>733.63000000000011</v>
      </c>
      <c r="I94" s="10">
        <f>IFERROR(VLOOKUP($A94,'[11]O&amp;M per TB'!$B$4:V$371,I$5,FALSE),0)</f>
        <v>733.62999999999965</v>
      </c>
      <c r="J94" s="10">
        <f>IFERROR(VLOOKUP($A94,'[11]O&amp;M per TB'!$B$4:W$371,J$5,FALSE),0)</f>
        <v>733.63000000000011</v>
      </c>
      <c r="K94" s="10">
        <f>IFERROR(VLOOKUP($A94,'[11]O&amp;M per TB'!$B$4:X$371,K$5,FALSE),0)</f>
        <v>733.63000000000011</v>
      </c>
      <c r="L94" s="10">
        <f>IFERROR(VLOOKUP($A94,'[11]O&amp;M per TB'!$B$4:Y$371,L$5,FALSE),0)</f>
        <v>733.63000000000011</v>
      </c>
      <c r="M94" s="10">
        <f>IFERROR(VLOOKUP($A94,'[11]O&amp;M per TB'!$B$4:Z$371,M$5,FALSE),0)</f>
        <v>733.63000000000011</v>
      </c>
      <c r="N94" s="10">
        <f>IFERROR(VLOOKUP($A94,'[11]O&amp;M per TB'!$B$4:AA$371,N$5,FALSE),0)</f>
        <v>733.63000000000011</v>
      </c>
      <c r="O94" s="10">
        <f>IFERROR(VLOOKUP($A94,'[11]O&amp;M per TB'!$B$4:AB$371,O$5,FALSE),0)</f>
        <v>733.6299999999992</v>
      </c>
      <c r="P94" s="116">
        <f>SUM(D94:O94)</f>
        <v>8803.56</v>
      </c>
    </row>
    <row r="95" spans="1:17" s="83" customFormat="1" x14ac:dyDescent="0.3">
      <c r="A95" s="94"/>
      <c r="C95" s="97"/>
      <c r="D95" s="104"/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16"/>
      <c r="P95" s="116"/>
    </row>
    <row r="96" spans="1:17" s="83" customFormat="1" x14ac:dyDescent="0.3">
      <c r="A96" s="94">
        <v>6715</v>
      </c>
      <c r="B96" s="83" t="s">
        <v>419</v>
      </c>
      <c r="C96" s="97" t="s">
        <v>420</v>
      </c>
      <c r="D96" s="10">
        <f>IFERROR(VLOOKUP($A96,'[11]O&amp;M per TB'!$B$4:Q$371,D$5,FALSE),0)</f>
        <v>2017.08</v>
      </c>
      <c r="E96" s="10">
        <f>IFERROR(VLOOKUP($A96,'[11]O&amp;M per TB'!$B$4:R$371,E$5,FALSE),0)</f>
        <v>2088.8000000000002</v>
      </c>
      <c r="F96" s="10">
        <f>IFERROR(VLOOKUP($A96,'[11]O&amp;M per TB'!$B$4:S$371,F$5,FALSE),0)</f>
        <v>2063.87</v>
      </c>
      <c r="G96" s="10">
        <f>IFERROR(VLOOKUP($A96,'[11]O&amp;M per TB'!$B$4:T$371,G$5,FALSE),0)</f>
        <v>2063.8700000000008</v>
      </c>
      <c r="H96" s="10">
        <f>IFERROR(VLOOKUP($A96,'[11]O&amp;M per TB'!$B$4:U$371,H$5,FALSE),0)</f>
        <v>2064.0299999999988</v>
      </c>
      <c r="I96" s="10">
        <f>IFERROR(VLOOKUP($A96,'[11]O&amp;M per TB'!$B$4:V$371,I$5,FALSE),0)</f>
        <v>2064.2000000000007</v>
      </c>
      <c r="J96" s="10">
        <f>IFERROR(VLOOKUP($A96,'[11]O&amp;M per TB'!$B$4:W$371,J$5,FALSE),0)</f>
        <v>2064.1999999999989</v>
      </c>
      <c r="K96" s="10">
        <f>IFERROR(VLOOKUP($A96,'[11]O&amp;M per TB'!$B$4:X$371,K$5,FALSE),0)</f>
        <v>2064.2000000000007</v>
      </c>
      <c r="L96" s="10">
        <f>IFERROR(VLOOKUP($A96,'[11]O&amp;M per TB'!$B$4:Y$371,L$5,FALSE),0)</f>
        <v>2064.2000000000007</v>
      </c>
      <c r="M96" s="10">
        <f>IFERROR(VLOOKUP($A96,'[11]O&amp;M per TB'!$B$4:Z$371,M$5,FALSE),0)</f>
        <v>2064.5</v>
      </c>
      <c r="N96" s="10">
        <f>IFERROR(VLOOKUP($A96,'[11]O&amp;M per TB'!$B$4:AA$371,N$5,FALSE),0)</f>
        <v>2064.5</v>
      </c>
      <c r="O96" s="10">
        <f>IFERROR(VLOOKUP($A96,'[11]O&amp;M per TB'!$B$4:AB$371,O$5,FALSE),0)</f>
        <v>2064.5</v>
      </c>
      <c r="P96" s="116">
        <f>SUM(D96:O96)</f>
        <v>24747.95</v>
      </c>
    </row>
    <row r="97" spans="1:16" s="83" customFormat="1" x14ac:dyDescent="0.3">
      <c r="A97" s="94">
        <v>6717</v>
      </c>
      <c r="B97" s="83" t="s">
        <v>421</v>
      </c>
      <c r="C97" s="97" t="s">
        <v>422</v>
      </c>
      <c r="D97" s="10">
        <f>IFERROR(VLOOKUP($A97,'[11]O&amp;M per TB'!$B$4:Q$371,D$5,FALSE),0)</f>
        <v>249.3</v>
      </c>
      <c r="E97" s="10">
        <f>IFERROR(VLOOKUP($A97,'[11]O&amp;M per TB'!$B$4:R$371,E$5,FALSE),0)</f>
        <v>249.3</v>
      </c>
      <c r="F97" s="10">
        <f>IFERROR(VLOOKUP($A97,'[11]O&amp;M per TB'!$B$4:S$371,F$5,FALSE),0)</f>
        <v>260.09000000000003</v>
      </c>
      <c r="G97" s="10">
        <f>IFERROR(VLOOKUP($A97,'[11]O&amp;M per TB'!$B$4:T$371,G$5,FALSE),0)</f>
        <v>255.86999999999989</v>
      </c>
      <c r="H97" s="10">
        <f>IFERROR(VLOOKUP($A97,'[11]O&amp;M per TB'!$B$4:U$371,H$5,FALSE),0)</f>
        <v>255.87000000000012</v>
      </c>
      <c r="I97" s="10">
        <f>IFERROR(VLOOKUP($A97,'[11]O&amp;M per TB'!$B$4:V$371,I$5,FALSE),0)</f>
        <v>255.86999999999989</v>
      </c>
      <c r="J97" s="10">
        <f>IFERROR(VLOOKUP($A97,'[11]O&amp;M per TB'!$B$4:W$371,J$5,FALSE),0)</f>
        <v>255.87000000000012</v>
      </c>
      <c r="K97" s="10">
        <f>IFERROR(VLOOKUP($A97,'[11]O&amp;M per TB'!$B$4:X$371,K$5,FALSE),0)</f>
        <v>255.86999999999989</v>
      </c>
      <c r="L97" s="10">
        <f>IFERROR(VLOOKUP($A97,'[11]O&amp;M per TB'!$B$4:Y$371,L$5,FALSE),0)</f>
        <v>255.86999999999989</v>
      </c>
      <c r="M97" s="10">
        <f>IFERROR(VLOOKUP($A97,'[11]O&amp;M per TB'!$B$4:Z$371,M$5,FALSE),0)</f>
        <v>255.87000000000035</v>
      </c>
      <c r="N97" s="10">
        <f>IFERROR(VLOOKUP($A97,'[11]O&amp;M per TB'!$B$4:AA$371,N$5,FALSE),0)</f>
        <v>255.86999999999989</v>
      </c>
      <c r="O97" s="10">
        <f>IFERROR(VLOOKUP($A97,'[11]O&amp;M per TB'!$B$4:AB$371,O$5,FALSE),0)</f>
        <v>255.86999999999989</v>
      </c>
      <c r="P97" s="116">
        <f>SUM(D97:O97)</f>
        <v>3061.52</v>
      </c>
    </row>
    <row r="98" spans="1:16" s="83" customFormat="1" x14ac:dyDescent="0.3">
      <c r="A98" s="94"/>
      <c r="B98" s="102" t="s">
        <v>81</v>
      </c>
      <c r="C98" s="95" t="s">
        <v>81</v>
      </c>
      <c r="D98" s="187">
        <f>SUM(D96:D97)</f>
        <v>2266.38</v>
      </c>
      <c r="E98" s="187">
        <f t="shared" ref="E98:P98" si="13">SUM(E96:E97)</f>
        <v>2338.1000000000004</v>
      </c>
      <c r="F98" s="187">
        <f t="shared" si="13"/>
        <v>2323.96</v>
      </c>
      <c r="G98" s="187">
        <f t="shared" si="13"/>
        <v>2319.7400000000007</v>
      </c>
      <c r="H98" s="187">
        <f>SUM(H96:H97)</f>
        <v>2319.8999999999987</v>
      </c>
      <c r="I98" s="187">
        <f t="shared" si="13"/>
        <v>2320.0700000000006</v>
      </c>
      <c r="J98" s="187">
        <f t="shared" si="13"/>
        <v>2320.0699999999988</v>
      </c>
      <c r="K98" s="187">
        <f t="shared" si="13"/>
        <v>2320.0700000000006</v>
      </c>
      <c r="L98" s="187">
        <f t="shared" si="13"/>
        <v>2320.0700000000006</v>
      </c>
      <c r="M98" s="187">
        <f t="shared" si="13"/>
        <v>2320.3700000000003</v>
      </c>
      <c r="N98" s="187">
        <f t="shared" si="13"/>
        <v>2320.37</v>
      </c>
      <c r="O98" s="187">
        <f t="shared" si="13"/>
        <v>2320.37</v>
      </c>
      <c r="P98" s="187">
        <f t="shared" si="13"/>
        <v>27809.47</v>
      </c>
    </row>
    <row r="99" spans="1:16" s="83" customFormat="1" x14ac:dyDescent="0.3">
      <c r="A99" s="94"/>
      <c r="C99" s="99"/>
      <c r="D99" s="138"/>
      <c r="E99" s="138"/>
      <c r="F99" s="138"/>
      <c r="G99" s="138"/>
      <c r="H99" s="138"/>
      <c r="I99" s="138"/>
      <c r="J99" s="138"/>
      <c r="K99" s="138"/>
      <c r="L99" s="138"/>
      <c r="M99" s="138"/>
      <c r="N99" s="138"/>
      <c r="O99" s="116"/>
      <c r="P99" s="116"/>
    </row>
    <row r="100" spans="1:16" s="83" customFormat="1" x14ac:dyDescent="0.3">
      <c r="A100" s="94">
        <v>6725</v>
      </c>
      <c r="B100" s="83" t="s">
        <v>423</v>
      </c>
      <c r="C100" s="97" t="s">
        <v>424</v>
      </c>
      <c r="D100" s="10">
        <f>IFERROR(VLOOKUP($A100,'[11]O&amp;M per TB'!$B$4:Q$371,D$5,FALSE),0)</f>
        <v>0</v>
      </c>
      <c r="E100" s="10">
        <f>IFERROR(VLOOKUP($A100,'[11]O&amp;M per TB'!$B$4:R$371,E$5,FALSE),0)</f>
        <v>0</v>
      </c>
      <c r="F100" s="10">
        <f>IFERROR(VLOOKUP($A100,'[11]O&amp;M per TB'!$B$4:S$371,F$5,FALSE),0)</f>
        <v>0</v>
      </c>
      <c r="G100" s="10">
        <f>IFERROR(VLOOKUP($A100,'[11]O&amp;M per TB'!$B$4:T$371,G$5,FALSE),0)</f>
        <v>0</v>
      </c>
      <c r="H100" s="10">
        <f>IFERROR(VLOOKUP($A100,'[11]O&amp;M per TB'!$B$4:U$371,H$5,FALSE),0)</f>
        <v>0</v>
      </c>
      <c r="I100" s="10">
        <f>IFERROR(VLOOKUP($A100,'[11]O&amp;M per TB'!$B$4:V$371,I$5,FALSE),0)</f>
        <v>0</v>
      </c>
      <c r="J100" s="10">
        <f>IFERROR(VLOOKUP($A100,'[11]O&amp;M per TB'!$B$4:W$371,J$5,FALSE),0)</f>
        <v>0</v>
      </c>
      <c r="K100" s="10">
        <f>IFERROR(VLOOKUP($A100,'[11]O&amp;M per TB'!$B$4:X$371,K$5,FALSE),0)</f>
        <v>0</v>
      </c>
      <c r="L100" s="10">
        <f>IFERROR(VLOOKUP($A100,'[11]O&amp;M per TB'!$B$4:Y$371,L$5,FALSE),0)</f>
        <v>0</v>
      </c>
      <c r="M100" s="10">
        <f>IFERROR(VLOOKUP($A100,'[11]O&amp;M per TB'!$B$4:Z$371,M$5,FALSE),0)</f>
        <v>0</v>
      </c>
      <c r="N100" s="10">
        <f>IFERROR(VLOOKUP($A100,'[11]O&amp;M per TB'!$B$4:AA$371,N$5,FALSE),0)</f>
        <v>0</v>
      </c>
      <c r="O100" s="10">
        <f>IFERROR(VLOOKUP($A100,'[11]O&amp;M per TB'!$B$4:AB$371,O$5,FALSE),0)</f>
        <v>5.5</v>
      </c>
      <c r="P100" s="116">
        <f>SUM(D100:O100)</f>
        <v>5.5</v>
      </c>
    </row>
    <row r="101" spans="1:16" s="83" customFormat="1" x14ac:dyDescent="0.3">
      <c r="A101" s="94"/>
      <c r="C101" s="99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16"/>
      <c r="P101" s="116"/>
    </row>
    <row r="102" spans="1:16" s="83" customFormat="1" x14ac:dyDescent="0.3">
      <c r="A102" s="94">
        <v>6660</v>
      </c>
      <c r="B102" s="83" t="s">
        <v>425</v>
      </c>
      <c r="C102" s="97" t="s">
        <v>426</v>
      </c>
      <c r="D102" s="10">
        <f>IFERROR(VLOOKUP($A102,'[11]O&amp;M per TB'!$B$4:Q$371,D$5,FALSE),0)</f>
        <v>3042.21</v>
      </c>
      <c r="E102" s="10">
        <f>IFERROR(VLOOKUP($A102,'[11]O&amp;M per TB'!$B$4:R$371,E$5,FALSE),0)</f>
        <v>3051.46</v>
      </c>
      <c r="F102" s="10">
        <f>IFERROR(VLOOKUP($A102,'[11]O&amp;M per TB'!$B$4:S$371,F$5,FALSE),0)</f>
        <v>3057.7700000000004</v>
      </c>
      <c r="G102" s="10">
        <f>IFERROR(VLOOKUP($A102,'[11]O&amp;M per TB'!$B$4:T$371,G$5,FALSE),0)</f>
        <v>3053.7899999999991</v>
      </c>
      <c r="H102" s="10">
        <f>IFERROR(VLOOKUP($A102,'[11]O&amp;M per TB'!$B$4:U$371,H$5,FALSE),0)</f>
        <v>3053.7900000000009</v>
      </c>
      <c r="I102" s="10">
        <f>IFERROR(VLOOKUP($A102,'[11]O&amp;M per TB'!$B$4:V$371,I$5,FALSE),0)</f>
        <v>3053.7900000000009</v>
      </c>
      <c r="J102" s="10">
        <f>IFERROR(VLOOKUP($A102,'[11]O&amp;M per TB'!$B$4:W$371,J$5,FALSE),0)</f>
        <v>3053.7899999999972</v>
      </c>
      <c r="K102" s="10">
        <f>IFERROR(VLOOKUP($A102,'[11]O&amp;M per TB'!$B$4:X$371,K$5,FALSE),0)</f>
        <v>3061.6200000000026</v>
      </c>
      <c r="L102" s="10">
        <f>IFERROR(VLOOKUP($A102,'[11]O&amp;M per TB'!$B$4:Y$371,L$5,FALSE),0)</f>
        <v>3061.619999999999</v>
      </c>
      <c r="M102" s="10">
        <f>IFERROR(VLOOKUP($A102,'[11]O&amp;M per TB'!$B$4:Z$371,M$5,FALSE),0)</f>
        <v>3061.619999999999</v>
      </c>
      <c r="N102" s="10">
        <f>IFERROR(VLOOKUP($A102,'[11]O&amp;M per TB'!$B$4:AA$371,N$5,FALSE),0)</f>
        <v>3061.6200000000026</v>
      </c>
      <c r="O102" s="10">
        <f>IFERROR(VLOOKUP($A102,'[11]O&amp;M per TB'!$B$4:AB$371,O$5,FALSE),0)</f>
        <v>3061.6199999999953</v>
      </c>
      <c r="P102" s="116">
        <f>SUM(D102:O102)</f>
        <v>36674.699999999997</v>
      </c>
    </row>
    <row r="103" spans="1:16" s="83" customFormat="1" x14ac:dyDescent="0.3">
      <c r="A103" s="94"/>
      <c r="C103" s="99"/>
      <c r="D103" s="138"/>
      <c r="E103" s="138"/>
      <c r="F103" s="138"/>
      <c r="G103" s="138"/>
      <c r="H103" s="138"/>
      <c r="I103" s="138"/>
      <c r="J103" s="138"/>
      <c r="K103" s="138"/>
      <c r="L103" s="138"/>
      <c r="M103" s="138"/>
      <c r="N103" s="138"/>
      <c r="O103" s="116"/>
      <c r="P103" s="116"/>
    </row>
    <row r="104" spans="1:16" s="83" customFormat="1" x14ac:dyDescent="0.3">
      <c r="A104" s="94">
        <v>6655</v>
      </c>
      <c r="B104" s="83" t="s">
        <v>427</v>
      </c>
      <c r="C104" s="99"/>
      <c r="D104" s="10">
        <f>IFERROR(VLOOKUP($A104,'[11]O&amp;M per TB'!$B$4:Q$371,D$5,FALSE),0)</f>
        <v>0</v>
      </c>
      <c r="E104" s="10">
        <f>IFERROR(VLOOKUP($A104,'[11]O&amp;M per TB'!$B$4:R$371,E$5,FALSE),0)</f>
        <v>0</v>
      </c>
      <c r="F104" s="10">
        <f>IFERROR(VLOOKUP($A104,'[11]O&amp;M per TB'!$B$4:S$371,F$5,FALSE),0)</f>
        <v>0</v>
      </c>
      <c r="G104" s="10">
        <f>IFERROR(VLOOKUP($A104,'[11]O&amp;M per TB'!$B$4:T$371,G$5,FALSE),0)</f>
        <v>0</v>
      </c>
      <c r="H104" s="10">
        <f>IFERROR(VLOOKUP($A104,'[11]O&amp;M per TB'!$B$4:U$371,H$5,FALSE),0)</f>
        <v>0</v>
      </c>
      <c r="I104" s="10">
        <f>IFERROR(VLOOKUP($A104,'[11]O&amp;M per TB'!$B$4:V$371,I$5,FALSE),0)</f>
        <v>0</v>
      </c>
      <c r="J104" s="10">
        <f>IFERROR(VLOOKUP($A104,'[11]O&amp;M per TB'!$B$4:W$371,J$5,FALSE),0)</f>
        <v>0</v>
      </c>
      <c r="K104" s="10">
        <f>IFERROR(VLOOKUP($A104,'[11]O&amp;M per TB'!$B$4:X$371,K$5,FALSE),0)</f>
        <v>0</v>
      </c>
      <c r="L104" s="10">
        <f>IFERROR(VLOOKUP($A104,'[11]O&amp;M per TB'!$B$4:Y$371,L$5,FALSE),0)</f>
        <v>0</v>
      </c>
      <c r="M104" s="10">
        <f>IFERROR(VLOOKUP($A104,'[11]O&amp;M per TB'!$B$4:Z$371,M$5,FALSE),0)</f>
        <v>0</v>
      </c>
      <c r="N104" s="10">
        <f>IFERROR(VLOOKUP($A104,'[11]O&amp;M per TB'!$B$4:AA$371,N$5,FALSE),0)</f>
        <v>0</v>
      </c>
      <c r="O104" s="10">
        <f>IFERROR(VLOOKUP($A104,'[11]O&amp;M per TB'!$B$4:AB$371,O$5,FALSE),0)</f>
        <v>0</v>
      </c>
      <c r="P104" s="116">
        <f>SUM(D104:O104)</f>
        <v>0</v>
      </c>
    </row>
    <row r="105" spans="1:16" s="83" customFormat="1" x14ac:dyDescent="0.3">
      <c r="A105" s="94"/>
      <c r="C105" s="99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16"/>
      <c r="P105" s="116"/>
    </row>
    <row r="106" spans="1:16" s="83" customFormat="1" x14ac:dyDescent="0.3">
      <c r="A106" s="94">
        <v>6680</v>
      </c>
      <c r="B106" s="83" t="s">
        <v>428</v>
      </c>
      <c r="C106" s="97" t="s">
        <v>429</v>
      </c>
      <c r="D106" s="10">
        <f>IFERROR(VLOOKUP($A106,'[11]O&amp;M per TB'!$B$4:Q$371,D$5,FALSE),0)</f>
        <v>4114.1899999999996</v>
      </c>
      <c r="E106" s="10">
        <f>IFERROR(VLOOKUP($A106,'[11]O&amp;M per TB'!$B$4:R$371,E$5,FALSE),0)</f>
        <v>4114.1899999999996</v>
      </c>
      <c r="F106" s="10">
        <f>IFERROR(VLOOKUP($A106,'[11]O&amp;M per TB'!$B$4:S$371,F$5,FALSE),0)</f>
        <v>4114.1900000000005</v>
      </c>
      <c r="G106" s="10">
        <f>IFERROR(VLOOKUP($A106,'[11]O&amp;M per TB'!$B$4:T$371,G$5,FALSE),0)</f>
        <v>4114.1899999999987</v>
      </c>
      <c r="H106" s="10">
        <f>IFERROR(VLOOKUP($A106,'[11]O&amp;M per TB'!$B$4:U$371,H$5,FALSE),0)</f>
        <v>4114.1900000000023</v>
      </c>
      <c r="I106" s="10">
        <f>IFERROR(VLOOKUP($A106,'[11]O&amp;M per TB'!$B$4:V$371,I$5,FALSE),0)</f>
        <v>4114.1899999999987</v>
      </c>
      <c r="J106" s="10">
        <f>IFERROR(VLOOKUP($A106,'[11]O&amp;M per TB'!$B$4:W$371,J$5,FALSE),0)</f>
        <v>4114.1900000000023</v>
      </c>
      <c r="K106" s="10">
        <f>IFERROR(VLOOKUP($A106,'[11]O&amp;M per TB'!$B$4:X$371,K$5,FALSE),0)</f>
        <v>4114.1899999999951</v>
      </c>
      <c r="L106" s="10">
        <f>IFERROR(VLOOKUP($A106,'[11]O&amp;M per TB'!$B$4:Y$371,L$5,FALSE),0)</f>
        <v>4114.1900000000023</v>
      </c>
      <c r="M106" s="10">
        <f>IFERROR(VLOOKUP($A106,'[11]O&amp;M per TB'!$B$4:Z$371,M$5,FALSE),0)</f>
        <v>4114.1900000000023</v>
      </c>
      <c r="N106" s="10">
        <f>IFERROR(VLOOKUP($A106,'[11]O&amp;M per TB'!$B$4:AA$371,N$5,FALSE),0)</f>
        <v>4114.1899999999951</v>
      </c>
      <c r="O106" s="10">
        <f>IFERROR(VLOOKUP($A106,'[11]O&amp;M per TB'!$B$4:AB$371,O$5,FALSE),0)</f>
        <v>4114.1900000000023</v>
      </c>
      <c r="P106" s="116">
        <f>SUM(D106:O106)</f>
        <v>49370.28</v>
      </c>
    </row>
    <row r="107" spans="1:16" s="83" customFormat="1" x14ac:dyDescent="0.3">
      <c r="A107" s="94"/>
      <c r="B107" s="83" t="s">
        <v>430</v>
      </c>
      <c r="C107" s="97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>
        <f>-M43</f>
        <v>0</v>
      </c>
      <c r="N107" s="104">
        <f>-N43</f>
        <v>0</v>
      </c>
      <c r="O107" s="104">
        <f>-O43</f>
        <v>0</v>
      </c>
      <c r="P107" s="116">
        <f>SUM(D107:O107)</f>
        <v>0</v>
      </c>
    </row>
    <row r="108" spans="1:16" s="83" customFormat="1" x14ac:dyDescent="0.3">
      <c r="A108" s="94"/>
      <c r="B108" s="102" t="s">
        <v>81</v>
      </c>
      <c r="C108" s="95" t="s">
        <v>81</v>
      </c>
      <c r="D108" s="187">
        <f>SUM(D106:D107)</f>
        <v>4114.1899999999996</v>
      </c>
      <c r="E108" s="187">
        <f t="shared" ref="E108:P108" si="14">SUM(E106:E107)</f>
        <v>4114.1899999999996</v>
      </c>
      <c r="F108" s="187">
        <f t="shared" si="14"/>
        <v>4114.1900000000005</v>
      </c>
      <c r="G108" s="187">
        <f t="shared" si="14"/>
        <v>4114.1899999999987</v>
      </c>
      <c r="H108" s="187">
        <f t="shared" si="14"/>
        <v>4114.1900000000023</v>
      </c>
      <c r="I108" s="187">
        <f t="shared" si="14"/>
        <v>4114.1899999999987</v>
      </c>
      <c r="J108" s="187">
        <f t="shared" si="14"/>
        <v>4114.1900000000023</v>
      </c>
      <c r="K108" s="187">
        <f t="shared" si="14"/>
        <v>4114.1899999999951</v>
      </c>
      <c r="L108" s="187">
        <f t="shared" si="14"/>
        <v>4114.1900000000023</v>
      </c>
      <c r="M108" s="187">
        <f t="shared" si="14"/>
        <v>4114.1900000000023</v>
      </c>
      <c r="N108" s="187">
        <f t="shared" si="14"/>
        <v>4114.1899999999951</v>
      </c>
      <c r="O108" s="187">
        <f t="shared" si="14"/>
        <v>4114.1900000000023</v>
      </c>
      <c r="P108" s="187">
        <f t="shared" si="14"/>
        <v>49370.28</v>
      </c>
    </row>
    <row r="109" spans="1:16" s="83" customFormat="1" x14ac:dyDescent="0.3">
      <c r="A109" s="94"/>
      <c r="C109" s="97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16"/>
      <c r="P109" s="116"/>
    </row>
    <row r="110" spans="1:16" s="83" customFormat="1" x14ac:dyDescent="0.3">
      <c r="A110" s="94">
        <v>6685</v>
      </c>
      <c r="B110" s="83" t="s">
        <v>150</v>
      </c>
      <c r="C110" s="99"/>
      <c r="D110" s="10">
        <f>IFERROR(VLOOKUP($A110,'[11]O&amp;M per TB'!$B$4:Q$371,D$5,FALSE),0)</f>
        <v>0</v>
      </c>
      <c r="E110" s="10">
        <f>IFERROR(VLOOKUP($A110,'[11]O&amp;M per TB'!$B$4:R$371,E$5,FALSE),0)</f>
        <v>0</v>
      </c>
      <c r="F110" s="10">
        <f>IFERROR(VLOOKUP($A110,'[11]O&amp;M per TB'!$B$4:S$371,F$5,FALSE),0)</f>
        <v>0</v>
      </c>
      <c r="G110" s="10">
        <f>IFERROR(VLOOKUP($A110,'[11]O&amp;M per TB'!$B$4:T$371,G$5,FALSE),0)</f>
        <v>0</v>
      </c>
      <c r="H110" s="10">
        <f>IFERROR(VLOOKUP($A110,'[11]O&amp;M per TB'!$B$4:U$371,H$5,FALSE),0)</f>
        <v>0</v>
      </c>
      <c r="I110" s="10">
        <f>IFERROR(VLOOKUP($A110,'[11]O&amp;M per TB'!$B$4:V$371,I$5,FALSE),0)</f>
        <v>0</v>
      </c>
      <c r="J110" s="10">
        <f>IFERROR(VLOOKUP($A110,'[11]O&amp;M per TB'!$B$4:W$371,J$5,FALSE),0)</f>
        <v>0</v>
      </c>
      <c r="K110" s="10">
        <f>IFERROR(VLOOKUP($A110,'[11]O&amp;M per TB'!$B$4:X$371,K$5,FALSE),0)</f>
        <v>0</v>
      </c>
      <c r="L110" s="10">
        <f>IFERROR(VLOOKUP($A110,'[11]O&amp;M per TB'!$B$4:Y$371,L$5,FALSE),0)</f>
        <v>0</v>
      </c>
      <c r="M110" s="10">
        <f>IFERROR(VLOOKUP($A110,'[11]O&amp;M per TB'!$B$4:Z$371,M$5,FALSE),0)</f>
        <v>0</v>
      </c>
      <c r="N110" s="10">
        <f>IFERROR(VLOOKUP($A110,'[11]O&amp;M per TB'!$B$4:AA$371,N$5,FALSE),0)</f>
        <v>0</v>
      </c>
      <c r="O110" s="10">
        <f>IFERROR(VLOOKUP($A110,'[11]O&amp;M per TB'!$B$4:AB$371,O$5,FALSE),0)</f>
        <v>0</v>
      </c>
      <c r="P110" s="116">
        <f>SUM(D110:O110)</f>
        <v>0</v>
      </c>
    </row>
    <row r="111" spans="1:16" s="83" customFormat="1" x14ac:dyDescent="0.3">
      <c r="A111" s="94"/>
      <c r="C111" s="99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16"/>
      <c r="P111" s="116"/>
    </row>
    <row r="112" spans="1:16" s="83" customFormat="1" x14ac:dyDescent="0.3">
      <c r="A112" s="94">
        <v>6730</v>
      </c>
      <c r="B112" s="83" t="s">
        <v>432</v>
      </c>
      <c r="C112" s="99"/>
      <c r="D112" s="10">
        <f>IFERROR(VLOOKUP($A112,'[11]O&amp;M per TB'!$B$4:Q$371,D$5,FALSE),0)</f>
        <v>0</v>
      </c>
      <c r="E112" s="10">
        <f>IFERROR(VLOOKUP($A112,'[11]O&amp;M per TB'!$B$4:R$371,E$5,FALSE),0)</f>
        <v>0</v>
      </c>
      <c r="F112" s="10">
        <f>IFERROR(VLOOKUP($A112,'[11]O&amp;M per TB'!$B$4:S$371,F$5,FALSE),0)</f>
        <v>0</v>
      </c>
      <c r="G112" s="10">
        <f>IFERROR(VLOOKUP($A112,'[11]O&amp;M per TB'!$B$4:T$371,G$5,FALSE),0)</f>
        <v>0</v>
      </c>
      <c r="H112" s="10">
        <f>IFERROR(VLOOKUP($A112,'[11]O&amp;M per TB'!$B$4:U$371,H$5,FALSE),0)</f>
        <v>0</v>
      </c>
      <c r="I112" s="10">
        <f>IFERROR(VLOOKUP($A112,'[11]O&amp;M per TB'!$B$4:V$371,I$5,FALSE),0)</f>
        <v>0</v>
      </c>
      <c r="J112" s="10">
        <f>IFERROR(VLOOKUP($A112,'[11]O&amp;M per TB'!$B$4:W$371,J$5,FALSE),0)</f>
        <v>0</v>
      </c>
      <c r="K112" s="10">
        <f>IFERROR(VLOOKUP($A112,'[11]O&amp;M per TB'!$B$4:X$371,K$5,FALSE),0)</f>
        <v>0</v>
      </c>
      <c r="L112" s="10">
        <f>IFERROR(VLOOKUP($A112,'[11]O&amp;M per TB'!$B$4:Y$371,L$5,FALSE),0)</f>
        <v>0</v>
      </c>
      <c r="M112" s="10">
        <f>IFERROR(VLOOKUP($A112,'[11]O&amp;M per TB'!$B$4:Z$371,M$5,FALSE),0)</f>
        <v>0</v>
      </c>
      <c r="N112" s="10">
        <f>IFERROR(VLOOKUP($A112,'[11]O&amp;M per TB'!$B$4:AA$371,N$5,FALSE),0)</f>
        <v>0</v>
      </c>
      <c r="O112" s="10">
        <f>IFERROR(VLOOKUP($A112,'[11]O&amp;M per TB'!$B$4:AB$371,O$5,FALSE),0)</f>
        <v>0</v>
      </c>
      <c r="P112" s="116">
        <f>SUM(D112:O112)</f>
        <v>0</v>
      </c>
    </row>
    <row r="113" spans="1:16" s="83" customFormat="1" x14ac:dyDescent="0.3">
      <c r="A113" s="94">
        <v>6795</v>
      </c>
      <c r="B113" s="83" t="s">
        <v>433</v>
      </c>
      <c r="C113" s="99"/>
      <c r="D113" s="10">
        <f>IFERROR(VLOOKUP($A113,'[11]O&amp;M per TB'!$B$4:Q$371,D$5,FALSE),0)</f>
        <v>0</v>
      </c>
      <c r="E113" s="10">
        <f>IFERROR(VLOOKUP($A113,'[11]O&amp;M per TB'!$B$4:R$371,E$5,FALSE),0)</f>
        <v>0</v>
      </c>
      <c r="F113" s="10">
        <f>IFERROR(VLOOKUP($A113,'[11]O&amp;M per TB'!$B$4:S$371,F$5,FALSE),0)</f>
        <v>0</v>
      </c>
      <c r="G113" s="10">
        <f>IFERROR(VLOOKUP($A113,'[11]O&amp;M per TB'!$B$4:T$371,G$5,FALSE),0)</f>
        <v>0</v>
      </c>
      <c r="H113" s="10">
        <f>IFERROR(VLOOKUP($A113,'[11]O&amp;M per TB'!$B$4:U$371,H$5,FALSE),0)</f>
        <v>0</v>
      </c>
      <c r="I113" s="10">
        <f>IFERROR(VLOOKUP($A113,'[11]O&amp;M per TB'!$B$4:V$371,I$5,FALSE),0)</f>
        <v>0</v>
      </c>
      <c r="J113" s="10">
        <f>IFERROR(VLOOKUP($A113,'[11]O&amp;M per TB'!$B$4:W$371,J$5,FALSE),0)</f>
        <v>0</v>
      </c>
      <c r="K113" s="10">
        <f>IFERROR(VLOOKUP($A113,'[11]O&amp;M per TB'!$B$4:X$371,K$5,FALSE),0)</f>
        <v>0</v>
      </c>
      <c r="L113" s="10">
        <f>IFERROR(VLOOKUP($A113,'[11]O&amp;M per TB'!$B$4:Y$371,L$5,FALSE),0)</f>
        <v>0</v>
      </c>
      <c r="M113" s="10">
        <f>IFERROR(VLOOKUP($A113,'[11]O&amp;M per TB'!$B$4:Z$371,M$5,FALSE),0)</f>
        <v>0</v>
      </c>
      <c r="N113" s="10">
        <f>IFERROR(VLOOKUP($A113,'[11]O&amp;M per TB'!$B$4:AA$371,N$5,FALSE),0)</f>
        <v>0</v>
      </c>
      <c r="O113" s="10">
        <f>IFERROR(VLOOKUP($A113,'[11]O&amp;M per TB'!$B$4:AB$371,O$5,FALSE),0)</f>
        <v>0</v>
      </c>
      <c r="P113" s="116">
        <f>SUM(D113:O113)</f>
        <v>0</v>
      </c>
    </row>
    <row r="114" spans="1:16" s="83" customFormat="1" x14ac:dyDescent="0.3">
      <c r="A114" s="94"/>
      <c r="C114" s="99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16"/>
      <c r="P114" s="116"/>
    </row>
    <row r="115" spans="1:16" s="83" customFormat="1" x14ac:dyDescent="0.3">
      <c r="A115" s="94">
        <v>6745</v>
      </c>
      <c r="B115" s="83" t="s">
        <v>434</v>
      </c>
      <c r="C115" s="99"/>
      <c r="D115" s="10">
        <f>IFERROR(VLOOKUP($A115,'[11]O&amp;M per TB'!$B$4:Q$371,D$5,FALSE),0)</f>
        <v>321.89</v>
      </c>
      <c r="E115" s="10">
        <f>IFERROR(VLOOKUP($A115,'[11]O&amp;M per TB'!$B$4:R$371,E$5,FALSE),0)</f>
        <v>329.03</v>
      </c>
      <c r="F115" s="10">
        <f>IFERROR(VLOOKUP($A115,'[11]O&amp;M per TB'!$B$4:S$371,F$5,FALSE),0)</f>
        <v>329.03000000000009</v>
      </c>
      <c r="G115" s="10">
        <f>IFERROR(VLOOKUP($A115,'[11]O&amp;M per TB'!$B$4:T$371,G$5,FALSE),0)</f>
        <v>329.03</v>
      </c>
      <c r="H115" s="10">
        <f>IFERROR(VLOOKUP($A115,'[11]O&amp;M per TB'!$B$4:U$371,H$5,FALSE),0)</f>
        <v>329.03</v>
      </c>
      <c r="I115" s="10">
        <f>IFERROR(VLOOKUP($A115,'[11]O&amp;M per TB'!$B$4:V$371,I$5,FALSE),0)</f>
        <v>329.03</v>
      </c>
      <c r="J115" s="10">
        <f>IFERROR(VLOOKUP($A115,'[11]O&amp;M per TB'!$B$4:W$371,J$5,FALSE),0)</f>
        <v>329.0300000000002</v>
      </c>
      <c r="K115" s="10">
        <f>IFERROR(VLOOKUP($A115,'[11]O&amp;M per TB'!$B$4:X$371,K$5,FALSE),0)</f>
        <v>329.02999999999975</v>
      </c>
      <c r="L115" s="10">
        <f>IFERROR(VLOOKUP($A115,'[11]O&amp;M per TB'!$B$4:Y$371,L$5,FALSE),0)</f>
        <v>329.0300000000002</v>
      </c>
      <c r="M115" s="10">
        <f>IFERROR(VLOOKUP($A115,'[11]O&amp;M per TB'!$B$4:Z$371,M$5,FALSE),0)</f>
        <v>329.02999999999975</v>
      </c>
      <c r="N115" s="10">
        <f>IFERROR(VLOOKUP($A115,'[11]O&amp;M per TB'!$B$4:AA$371,N$5,FALSE),0)</f>
        <v>329.0300000000002</v>
      </c>
      <c r="O115" s="10">
        <f>IFERROR(VLOOKUP($A115,'[11]O&amp;M per TB'!$B$4:AB$371,O$5,FALSE),0)</f>
        <v>329.02999999999975</v>
      </c>
      <c r="P115" s="116">
        <f>SUM(D115:O115)</f>
        <v>3941.22</v>
      </c>
    </row>
    <row r="116" spans="1:16" s="83" customFormat="1" x14ac:dyDescent="0.3">
      <c r="A116" s="94">
        <v>6800</v>
      </c>
      <c r="B116" s="83" t="s">
        <v>435</v>
      </c>
      <c r="C116" s="99"/>
      <c r="D116" s="10">
        <f>IFERROR(VLOOKUP($A116,'[11]O&amp;M per TB'!$B$4:Q$371,D$5,FALSE),0)</f>
        <v>0</v>
      </c>
      <c r="E116" s="10">
        <f>IFERROR(VLOOKUP($A116,'[11]O&amp;M per TB'!$B$4:R$371,E$5,FALSE),0)</f>
        <v>0</v>
      </c>
      <c r="F116" s="10">
        <f>IFERROR(VLOOKUP($A116,'[11]O&amp;M per TB'!$B$4:S$371,F$5,FALSE),0)</f>
        <v>0.75</v>
      </c>
      <c r="G116" s="10">
        <f>IFERROR(VLOOKUP($A116,'[11]O&amp;M per TB'!$B$4:T$371,G$5,FALSE),0)</f>
        <v>0.75</v>
      </c>
      <c r="H116" s="10">
        <f>IFERROR(VLOOKUP($A116,'[11]O&amp;M per TB'!$B$4:U$371,H$5,FALSE),0)</f>
        <v>0.75</v>
      </c>
      <c r="I116" s="10">
        <f>IFERROR(VLOOKUP($A116,'[11]O&amp;M per TB'!$B$4:V$371,I$5,FALSE),0)</f>
        <v>0.75</v>
      </c>
      <c r="J116" s="10">
        <f>IFERROR(VLOOKUP($A116,'[11]O&amp;M per TB'!$B$4:W$371,J$5,FALSE),0)</f>
        <v>0.75</v>
      </c>
      <c r="K116" s="10">
        <f>IFERROR(VLOOKUP($A116,'[11]O&amp;M per TB'!$B$4:X$371,K$5,FALSE),0)</f>
        <v>0.75</v>
      </c>
      <c r="L116" s="10">
        <f>IFERROR(VLOOKUP($A116,'[11]O&amp;M per TB'!$B$4:Y$371,L$5,FALSE),0)</f>
        <v>0.75</v>
      </c>
      <c r="M116" s="10">
        <f>IFERROR(VLOOKUP($A116,'[11]O&amp;M per TB'!$B$4:Z$371,M$5,FALSE),0)</f>
        <v>0.75</v>
      </c>
      <c r="N116" s="10">
        <f>IFERROR(VLOOKUP($A116,'[11]O&amp;M per TB'!$B$4:AA$371,N$5,FALSE),0)</f>
        <v>0.75</v>
      </c>
      <c r="O116" s="10">
        <f>IFERROR(VLOOKUP($A116,'[11]O&amp;M per TB'!$B$4:AB$371,O$5,FALSE),0)</f>
        <v>0.75</v>
      </c>
      <c r="P116" s="116">
        <f>SUM(D116:O116)</f>
        <v>7.5</v>
      </c>
    </row>
    <row r="117" spans="1:16" s="83" customFormat="1" x14ac:dyDescent="0.3">
      <c r="A117" s="94"/>
      <c r="C117" s="99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16"/>
    </row>
    <row r="118" spans="1:16" s="83" customFormat="1" x14ac:dyDescent="0.3">
      <c r="A118" s="94">
        <v>6665</v>
      </c>
      <c r="B118" s="83" t="s">
        <v>186</v>
      </c>
      <c r="C118" s="99"/>
      <c r="D118" s="10">
        <f>IFERROR(VLOOKUP($A118,'[11]O&amp;M per TB'!$B$4:Q$371,D$5,FALSE),0)</f>
        <v>0</v>
      </c>
      <c r="E118" s="10">
        <f>IFERROR(VLOOKUP($A118,'[11]O&amp;M per TB'!$B$4:R$371,E$5,FALSE),0)</f>
        <v>0</v>
      </c>
      <c r="F118" s="10">
        <f>IFERROR(VLOOKUP($A118,'[11]O&amp;M per TB'!$B$4:S$371,F$5,FALSE),0)</f>
        <v>0</v>
      </c>
      <c r="G118" s="10">
        <f>IFERROR(VLOOKUP($A118,'[11]O&amp;M per TB'!$B$4:T$371,G$5,FALSE),0)</f>
        <v>0</v>
      </c>
      <c r="H118" s="10">
        <f>IFERROR(VLOOKUP($A118,'[11]O&amp;M per TB'!$B$4:U$371,H$5,FALSE),0)</f>
        <v>0</v>
      </c>
      <c r="I118" s="10">
        <f>IFERROR(VLOOKUP($A118,'[11]O&amp;M per TB'!$B$4:V$371,I$5,FALSE),0)</f>
        <v>0</v>
      </c>
      <c r="J118" s="10">
        <f>IFERROR(VLOOKUP($A118,'[11]O&amp;M per TB'!$B$4:W$371,J$5,FALSE),0)</f>
        <v>0</v>
      </c>
      <c r="K118" s="10">
        <f>IFERROR(VLOOKUP($A118,'[11]O&amp;M per TB'!$B$4:X$371,K$5,FALSE),0)</f>
        <v>0</v>
      </c>
      <c r="L118" s="10">
        <f>IFERROR(VLOOKUP($A118,'[11]O&amp;M per TB'!$B$4:Y$371,L$5,FALSE),0)</f>
        <v>0</v>
      </c>
      <c r="M118" s="10">
        <f>IFERROR(VLOOKUP($A118,'[11]O&amp;M per TB'!$B$4:Z$371,M$5,FALSE),0)</f>
        <v>0</v>
      </c>
      <c r="N118" s="10">
        <f>IFERROR(VLOOKUP($A118,'[11]O&amp;M per TB'!$B$4:AA$371,N$5,FALSE),0)</f>
        <v>0</v>
      </c>
      <c r="O118" s="10">
        <f>IFERROR(VLOOKUP($A118,'[11]O&amp;M per TB'!$B$4:AB$371,O$5,FALSE),0)</f>
        <v>0</v>
      </c>
      <c r="P118" s="116">
        <f>SUM(D118:O118)</f>
        <v>0</v>
      </c>
    </row>
    <row r="119" spans="1:16" s="83" customFormat="1" x14ac:dyDescent="0.3">
      <c r="A119" s="94"/>
      <c r="C119" s="99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16"/>
    </row>
    <row r="120" spans="1:16" s="83" customFormat="1" x14ac:dyDescent="0.3">
      <c r="A120" s="94">
        <v>6695</v>
      </c>
      <c r="B120" s="83" t="s">
        <v>436</v>
      </c>
      <c r="C120" s="99"/>
      <c r="D120" s="10">
        <f>IFERROR(VLOOKUP($A120,'[11]O&amp;M per TB'!$B$4:Q$371,D$5,FALSE),0)</f>
        <v>0</v>
      </c>
      <c r="E120" s="10">
        <f>IFERROR(VLOOKUP($A120,'[11]O&amp;M per TB'!$B$4:R$371,E$5,FALSE),0)</f>
        <v>0</v>
      </c>
      <c r="F120" s="10">
        <f>IFERROR(VLOOKUP($A120,'[11]O&amp;M per TB'!$B$4:S$371,F$5,FALSE),0)</f>
        <v>0</v>
      </c>
      <c r="G120" s="10">
        <f>IFERROR(VLOOKUP($A120,'[11]O&amp;M per TB'!$B$4:T$371,G$5,FALSE),0)</f>
        <v>0</v>
      </c>
      <c r="H120" s="10">
        <f>IFERROR(VLOOKUP($A120,'[11]O&amp;M per TB'!$B$4:U$371,H$5,FALSE),0)</f>
        <v>0</v>
      </c>
      <c r="I120" s="10">
        <f>IFERROR(VLOOKUP($A120,'[11]O&amp;M per TB'!$B$4:V$371,I$5,FALSE),0)</f>
        <v>0</v>
      </c>
      <c r="J120" s="10">
        <f>IFERROR(VLOOKUP($A120,'[11]O&amp;M per TB'!$B$4:W$371,J$5,FALSE),0)</f>
        <v>0</v>
      </c>
      <c r="K120" s="10">
        <f>IFERROR(VLOOKUP($A120,'[11]O&amp;M per TB'!$B$4:X$371,K$5,FALSE),0)</f>
        <v>0</v>
      </c>
      <c r="L120" s="10">
        <f>IFERROR(VLOOKUP($A120,'[11]O&amp;M per TB'!$B$4:Y$371,L$5,FALSE),0)</f>
        <v>0</v>
      </c>
      <c r="M120" s="10">
        <f>IFERROR(VLOOKUP($A120,'[11]O&amp;M per TB'!$B$4:Z$371,M$5,FALSE),0)</f>
        <v>0</v>
      </c>
      <c r="N120" s="10">
        <f>IFERROR(VLOOKUP($A120,'[11]O&amp;M per TB'!$B$4:AA$371,N$5,FALSE),0)</f>
        <v>0</v>
      </c>
      <c r="O120" s="10">
        <f>IFERROR(VLOOKUP($A120,'[11]O&amp;M per TB'!$B$4:AB$371,O$5,FALSE),0)</f>
        <v>0</v>
      </c>
      <c r="P120" s="116">
        <f>SUM(D120:O120)</f>
        <v>0</v>
      </c>
    </row>
    <row r="121" spans="1:16" s="83" customFormat="1" x14ac:dyDescent="0.3">
      <c r="A121" s="94"/>
      <c r="C121" s="99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16"/>
      <c r="P121" s="116"/>
    </row>
    <row r="122" spans="1:16" s="83" customFormat="1" x14ac:dyDescent="0.3">
      <c r="A122" s="94">
        <v>6765</v>
      </c>
      <c r="B122" s="83" t="s">
        <v>438</v>
      </c>
      <c r="C122" s="97"/>
      <c r="D122" s="10">
        <f>IFERROR(VLOOKUP($A122,'[11]O&amp;M per TB'!$B$4:Q$371,D$5,FALSE),0)</f>
        <v>83.93</v>
      </c>
      <c r="E122" s="10">
        <f>IFERROR(VLOOKUP($A122,'[11]O&amp;M per TB'!$B$4:R$371,E$5,FALSE),0)</f>
        <v>83.93</v>
      </c>
      <c r="F122" s="10">
        <f>IFERROR(VLOOKUP($A122,'[11]O&amp;M per TB'!$B$4:S$371,F$5,FALSE),0)</f>
        <v>104.49000000000001</v>
      </c>
      <c r="G122" s="10">
        <f>IFERROR(VLOOKUP($A122,'[11]O&amp;M per TB'!$B$4:T$371,G$5,FALSE),0)</f>
        <v>104.48999999999995</v>
      </c>
      <c r="H122" s="10">
        <f>IFERROR(VLOOKUP($A122,'[11]O&amp;M per TB'!$B$4:U$371,H$5,FALSE),0)</f>
        <v>104.49000000000001</v>
      </c>
      <c r="I122" s="10">
        <f>IFERROR(VLOOKUP($A122,'[11]O&amp;M per TB'!$B$4:V$371,I$5,FALSE),0)</f>
        <v>104.49000000000007</v>
      </c>
      <c r="J122" s="10">
        <f>IFERROR(VLOOKUP($A122,'[11]O&amp;M per TB'!$B$4:W$371,J$5,FALSE),0)</f>
        <v>104.4899999999999</v>
      </c>
      <c r="K122" s="10">
        <f>IFERROR(VLOOKUP($A122,'[11]O&amp;M per TB'!$B$4:X$371,K$5,FALSE),0)</f>
        <v>104.49000000000001</v>
      </c>
      <c r="L122" s="10">
        <f>IFERROR(VLOOKUP($A122,'[11]O&amp;M per TB'!$B$4:Y$371,L$5,FALSE),0)</f>
        <v>104.49000000000001</v>
      </c>
      <c r="M122" s="10">
        <f>IFERROR(VLOOKUP($A122,'[11]O&amp;M per TB'!$B$4:Z$371,M$5,FALSE),0)</f>
        <v>104.49000000000001</v>
      </c>
      <c r="N122" s="10">
        <f>IFERROR(VLOOKUP($A122,'[11]O&amp;M per TB'!$B$4:AA$371,N$5,FALSE),0)</f>
        <v>104.49000000000001</v>
      </c>
      <c r="O122" s="10">
        <f>IFERROR(VLOOKUP($A122,'[11]O&amp;M per TB'!$B$4:AB$371,O$5,FALSE),0)</f>
        <v>104.49000000000001</v>
      </c>
      <c r="P122" s="116">
        <f>SUM(D122:O122)</f>
        <v>1212.76</v>
      </c>
    </row>
    <row r="123" spans="1:16" s="107" customFormat="1" x14ac:dyDescent="0.3">
      <c r="A123" s="125">
        <v>6760</v>
      </c>
      <c r="B123" s="132" t="s">
        <v>439</v>
      </c>
      <c r="C123" s="133" t="s">
        <v>440</v>
      </c>
      <c r="D123" s="10">
        <f>IFERROR(VLOOKUP($A123,'[11]O&amp;M per TB'!$B$4:Q$371,D$5,FALSE),0)</f>
        <v>9.92</v>
      </c>
      <c r="E123" s="10">
        <f>IFERROR(VLOOKUP($A123,'[11]O&amp;M per TB'!$B$4:R$371,E$5,FALSE),0)</f>
        <v>9.92</v>
      </c>
      <c r="F123" s="10">
        <f>IFERROR(VLOOKUP($A123,'[11]O&amp;M per TB'!$B$4:S$371,F$5,FALSE),0)</f>
        <v>9.9200000000000017</v>
      </c>
      <c r="G123" s="10">
        <f>IFERROR(VLOOKUP($A123,'[11]O&amp;M per TB'!$B$4:T$371,G$5,FALSE),0)</f>
        <v>9.9199999999999982</v>
      </c>
      <c r="H123" s="10">
        <f>IFERROR(VLOOKUP($A123,'[11]O&amp;M per TB'!$B$4:U$371,H$5,FALSE),0)</f>
        <v>9.9200000000000017</v>
      </c>
      <c r="I123" s="10">
        <f>IFERROR(VLOOKUP($A123,'[11]O&amp;M per TB'!$B$4:V$371,I$5,FALSE),0)</f>
        <v>9.9200000000000017</v>
      </c>
      <c r="J123" s="10">
        <f>IFERROR(VLOOKUP($A123,'[11]O&amp;M per TB'!$B$4:W$371,J$5,FALSE),0)</f>
        <v>9.9199999999999946</v>
      </c>
      <c r="K123" s="10">
        <f>IFERROR(VLOOKUP($A123,'[11]O&amp;M per TB'!$B$4:X$371,K$5,FALSE),0)</f>
        <v>9.9200000000000017</v>
      </c>
      <c r="L123" s="10">
        <f>IFERROR(VLOOKUP($A123,'[11]O&amp;M per TB'!$B$4:Y$371,L$5,FALSE),0)</f>
        <v>9.9200000000000017</v>
      </c>
      <c r="M123" s="10">
        <f>IFERROR(VLOOKUP($A123,'[11]O&amp;M per TB'!$B$4:Z$371,M$5,FALSE),0)</f>
        <v>9.9200000000000017</v>
      </c>
      <c r="N123" s="10">
        <f>IFERROR(VLOOKUP($A123,'[11]O&amp;M per TB'!$B$4:AA$371,N$5,FALSE),0)</f>
        <v>9.9200000000000017</v>
      </c>
      <c r="O123" s="10">
        <f>IFERROR(VLOOKUP($A123,'[11]O&amp;M per TB'!$B$4:AB$371,O$5,FALSE),0)</f>
        <v>9.9200000000000017</v>
      </c>
      <c r="P123" s="116">
        <f>SUM(D123:O123)</f>
        <v>119.04</v>
      </c>
    </row>
    <row r="124" spans="1:16" s="83" customFormat="1" x14ac:dyDescent="0.3">
      <c r="A124" s="94"/>
      <c r="B124" s="102" t="s">
        <v>81</v>
      </c>
      <c r="C124" s="95" t="s">
        <v>81</v>
      </c>
      <c r="D124" s="187">
        <f>SUM(D122:D123)</f>
        <v>93.850000000000009</v>
      </c>
      <c r="E124" s="187">
        <f t="shared" ref="E124:P124" si="15">SUM(E122:E123)</f>
        <v>93.850000000000009</v>
      </c>
      <c r="F124" s="187">
        <f t="shared" si="15"/>
        <v>114.41000000000001</v>
      </c>
      <c r="G124" s="187">
        <f t="shared" si="15"/>
        <v>114.40999999999995</v>
      </c>
      <c r="H124" s="187">
        <f t="shared" si="15"/>
        <v>114.41000000000001</v>
      </c>
      <c r="I124" s="187">
        <f t="shared" si="15"/>
        <v>114.41000000000007</v>
      </c>
      <c r="J124" s="187">
        <f t="shared" si="15"/>
        <v>114.40999999999988</v>
      </c>
      <c r="K124" s="187">
        <f t="shared" si="15"/>
        <v>114.41000000000001</v>
      </c>
      <c r="L124" s="187">
        <f t="shared" si="15"/>
        <v>114.41000000000001</v>
      </c>
      <c r="M124" s="187">
        <f t="shared" si="15"/>
        <v>114.41000000000001</v>
      </c>
      <c r="N124" s="187">
        <f t="shared" si="15"/>
        <v>114.41000000000001</v>
      </c>
      <c r="O124" s="187">
        <f t="shared" si="15"/>
        <v>114.41000000000001</v>
      </c>
      <c r="P124" s="187">
        <f t="shared" si="15"/>
        <v>1331.8</v>
      </c>
    </row>
    <row r="125" spans="1:16" s="83" customFormat="1" x14ac:dyDescent="0.3">
      <c r="A125" s="94"/>
      <c r="C125" s="99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16"/>
      <c r="P125" s="116"/>
    </row>
    <row r="126" spans="1:16" s="83" customFormat="1" x14ac:dyDescent="0.3">
      <c r="A126" s="94">
        <v>6775</v>
      </c>
      <c r="B126" s="83" t="s">
        <v>441</v>
      </c>
      <c r="C126" s="99"/>
      <c r="D126" s="10">
        <f>IFERROR(VLOOKUP($A126,'[11]O&amp;M per TB'!$B$4:Q$371,D$5,FALSE),0)</f>
        <v>0</v>
      </c>
      <c r="E126" s="10">
        <f>IFERROR(VLOOKUP($A126,'[11]O&amp;M per TB'!$B$4:R$371,E$5,FALSE),0)</f>
        <v>0</v>
      </c>
      <c r="F126" s="10">
        <f>IFERROR(VLOOKUP($A126,'[11]O&amp;M per TB'!$B$4:S$371,F$5,FALSE),0)</f>
        <v>0</v>
      </c>
      <c r="G126" s="10">
        <f>IFERROR(VLOOKUP($A126,'[11]O&amp;M per TB'!$B$4:T$371,G$5,FALSE),0)</f>
        <v>0</v>
      </c>
      <c r="H126" s="10">
        <f>IFERROR(VLOOKUP($A126,'[11]O&amp;M per TB'!$B$4:U$371,H$5,FALSE),0)</f>
        <v>0</v>
      </c>
      <c r="I126" s="10">
        <f>IFERROR(VLOOKUP($A126,'[11]O&amp;M per TB'!$B$4:V$371,I$5,FALSE),0)</f>
        <v>0</v>
      </c>
      <c r="J126" s="10">
        <f>IFERROR(VLOOKUP($A126,'[11]O&amp;M per TB'!$B$4:W$371,J$5,FALSE),0)</f>
        <v>0</v>
      </c>
      <c r="K126" s="10">
        <f>IFERROR(VLOOKUP($A126,'[11]O&amp;M per TB'!$B$4:X$371,K$5,FALSE),0)</f>
        <v>0</v>
      </c>
      <c r="L126" s="10">
        <f>IFERROR(VLOOKUP($A126,'[11]O&amp;M per TB'!$B$4:Y$371,L$5,FALSE),0)</f>
        <v>0</v>
      </c>
      <c r="M126" s="10">
        <f>IFERROR(VLOOKUP($A126,'[11]O&amp;M per TB'!$B$4:Z$371,M$5,FALSE),0)</f>
        <v>0</v>
      </c>
      <c r="N126" s="10">
        <f>IFERROR(VLOOKUP($A126,'[11]O&amp;M per TB'!$B$4:AA$371,N$5,FALSE),0)</f>
        <v>0</v>
      </c>
      <c r="O126" s="10">
        <f>IFERROR(VLOOKUP($A126,'[11]O&amp;M per TB'!$B$4:AB$371,O$5,FALSE),0)</f>
        <v>0</v>
      </c>
      <c r="P126" s="116">
        <f>SUM(D126:O126)</f>
        <v>0</v>
      </c>
    </row>
    <row r="127" spans="1:16" s="83" customFormat="1" x14ac:dyDescent="0.3">
      <c r="A127" s="94"/>
      <c r="C127" s="99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16"/>
      <c r="P127" s="116"/>
    </row>
    <row r="128" spans="1:16" s="83" customFormat="1" x14ac:dyDescent="0.3">
      <c r="A128" s="94">
        <v>6805</v>
      </c>
      <c r="B128" s="83" t="s">
        <v>442</v>
      </c>
      <c r="C128" s="99"/>
      <c r="D128" s="10">
        <f>IFERROR(VLOOKUP($A128,'[11]O&amp;M per TB'!$B$4:Q$371,D$5,FALSE),0)</f>
        <v>0</v>
      </c>
      <c r="E128" s="10">
        <f>IFERROR(VLOOKUP($A128,'[11]O&amp;M per TB'!$B$4:R$371,E$5,FALSE),0)</f>
        <v>0</v>
      </c>
      <c r="F128" s="10">
        <f>IFERROR(VLOOKUP($A128,'[11]O&amp;M per TB'!$B$4:S$371,F$5,FALSE),0)</f>
        <v>0</v>
      </c>
      <c r="G128" s="10">
        <f>IFERROR(VLOOKUP($A128,'[11]O&amp;M per TB'!$B$4:T$371,G$5,FALSE),0)</f>
        <v>0</v>
      </c>
      <c r="H128" s="10">
        <f>IFERROR(VLOOKUP($A128,'[11]O&amp;M per TB'!$B$4:U$371,H$5,FALSE),0)</f>
        <v>0</v>
      </c>
      <c r="I128" s="10">
        <f>IFERROR(VLOOKUP($A128,'[11]O&amp;M per TB'!$B$4:V$371,I$5,FALSE),0)</f>
        <v>0</v>
      </c>
      <c r="J128" s="10">
        <f>IFERROR(VLOOKUP($A128,'[11]O&amp;M per TB'!$B$4:W$371,J$5,FALSE),0)</f>
        <v>0</v>
      </c>
      <c r="K128" s="10">
        <f>IFERROR(VLOOKUP($A128,'[11]O&amp;M per TB'!$B$4:X$371,K$5,FALSE),0)</f>
        <v>0</v>
      </c>
      <c r="L128" s="10">
        <f>IFERROR(VLOOKUP($A128,'[11]O&amp;M per TB'!$B$4:Y$371,L$5,FALSE),0)</f>
        <v>0</v>
      </c>
      <c r="M128" s="10">
        <f>IFERROR(VLOOKUP($A128,'[11]O&amp;M per TB'!$B$4:Z$371,M$5,FALSE),0)</f>
        <v>0</v>
      </c>
      <c r="N128" s="10">
        <f>IFERROR(VLOOKUP($A128,'[11]O&amp;M per TB'!$B$4:AA$371,N$5,FALSE),0)</f>
        <v>0</v>
      </c>
      <c r="O128" s="10">
        <f>IFERROR(VLOOKUP($A128,'[11]O&amp;M per TB'!$B$4:AB$371,O$5,FALSE),0)</f>
        <v>0</v>
      </c>
      <c r="P128" s="116">
        <f>SUM(D128:O128)</f>
        <v>0</v>
      </c>
    </row>
    <row r="129" spans="1:16" s="83" customFormat="1" x14ac:dyDescent="0.3">
      <c r="A129" s="94"/>
      <c r="C129" s="99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16"/>
      <c r="P129" s="116"/>
    </row>
    <row r="130" spans="1:16" s="83" customFormat="1" x14ac:dyDescent="0.3">
      <c r="A130" s="94">
        <v>6785</v>
      </c>
      <c r="B130" s="83" t="s">
        <v>443</v>
      </c>
      <c r="C130" s="97" t="s">
        <v>444</v>
      </c>
      <c r="D130" s="10">
        <f>IFERROR(VLOOKUP($A130,'[11]O&amp;M per TB'!$B$4:Q$371,D$5,FALSE),0)</f>
        <v>0</v>
      </c>
      <c r="E130" s="10">
        <f>IFERROR(VLOOKUP($A130,'[11]O&amp;M per TB'!$B$4:R$371,E$5,FALSE),0)</f>
        <v>0</v>
      </c>
      <c r="F130" s="10">
        <f>IFERROR(VLOOKUP($A130,'[11]O&amp;M per TB'!$B$4:S$371,F$5,FALSE),0)</f>
        <v>0</v>
      </c>
      <c r="G130" s="10">
        <f>IFERROR(VLOOKUP($A130,'[11]O&amp;M per TB'!$B$4:T$371,G$5,FALSE),0)</f>
        <v>0</v>
      </c>
      <c r="H130" s="10">
        <f>IFERROR(VLOOKUP($A130,'[11]O&amp;M per TB'!$B$4:U$371,H$5,FALSE),0)</f>
        <v>0</v>
      </c>
      <c r="I130" s="10">
        <f>IFERROR(VLOOKUP($A130,'[11]O&amp;M per TB'!$B$4:V$371,I$5,FALSE),0)</f>
        <v>0</v>
      </c>
      <c r="J130" s="10">
        <f>IFERROR(VLOOKUP($A130,'[11]O&amp;M per TB'!$B$4:W$371,J$5,FALSE),0)</f>
        <v>0</v>
      </c>
      <c r="K130" s="10">
        <f>IFERROR(VLOOKUP($A130,'[11]O&amp;M per TB'!$B$4:X$371,K$5,FALSE),0)</f>
        <v>0</v>
      </c>
      <c r="L130" s="10">
        <f>IFERROR(VLOOKUP($A130,'[11]O&amp;M per TB'!$B$4:Y$371,L$5,FALSE),0)</f>
        <v>0</v>
      </c>
      <c r="M130" s="10">
        <f>IFERROR(VLOOKUP($A130,'[11]O&amp;M per TB'!$B$4:Z$371,M$5,FALSE),0)</f>
        <v>0</v>
      </c>
      <c r="N130" s="10">
        <f>IFERROR(VLOOKUP($A130,'[11]O&amp;M per TB'!$B$4:AA$371,N$5,FALSE),0)</f>
        <v>0</v>
      </c>
      <c r="O130" s="10">
        <f>IFERROR(VLOOKUP($A130,'[11]O&amp;M per TB'!$B$4:AB$371,O$5,FALSE),0)</f>
        <v>0</v>
      </c>
      <c r="P130" s="116">
        <f>SUM(D130:O130)</f>
        <v>0</v>
      </c>
    </row>
    <row r="131" spans="1:16" s="83" customFormat="1" x14ac:dyDescent="0.3">
      <c r="A131" s="94"/>
      <c r="C131" s="99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16"/>
      <c r="P131" s="116"/>
    </row>
    <row r="132" spans="1:16" s="83" customFormat="1" x14ac:dyDescent="0.3">
      <c r="A132" s="94">
        <v>6675</v>
      </c>
      <c r="B132" s="83" t="s">
        <v>445</v>
      </c>
      <c r="C132" s="99"/>
      <c r="D132" s="10">
        <f>IFERROR(VLOOKUP($A132,'[11]O&amp;M per TB'!$B$4:Q$371,D$5,FALSE),0)</f>
        <v>0</v>
      </c>
      <c r="E132" s="10">
        <f>IFERROR(VLOOKUP($A132,'[11]O&amp;M per TB'!$B$4:R$371,E$5,FALSE),0)</f>
        <v>0</v>
      </c>
      <c r="F132" s="10">
        <f>IFERROR(VLOOKUP($A132,'[11]O&amp;M per TB'!$B$4:S$371,F$5,FALSE),0)</f>
        <v>0</v>
      </c>
      <c r="G132" s="10">
        <f>IFERROR(VLOOKUP($A132,'[11]O&amp;M per TB'!$B$4:T$371,G$5,FALSE),0)</f>
        <v>0</v>
      </c>
      <c r="H132" s="10">
        <f>IFERROR(VLOOKUP($A132,'[11]O&amp;M per TB'!$B$4:U$371,H$5,FALSE),0)</f>
        <v>0</v>
      </c>
      <c r="I132" s="10">
        <f>IFERROR(VLOOKUP($A132,'[11]O&amp;M per TB'!$B$4:V$371,I$5,FALSE),0)</f>
        <v>0</v>
      </c>
      <c r="J132" s="10">
        <f>IFERROR(VLOOKUP($A132,'[11]O&amp;M per TB'!$B$4:W$371,J$5,FALSE),0)</f>
        <v>0</v>
      </c>
      <c r="K132" s="10">
        <f>IFERROR(VLOOKUP($A132,'[11]O&amp;M per TB'!$B$4:X$371,K$5,FALSE),0)</f>
        <v>0</v>
      </c>
      <c r="L132" s="10">
        <f>IFERROR(VLOOKUP($A132,'[11]O&amp;M per TB'!$B$4:Y$371,L$5,FALSE),0)</f>
        <v>0</v>
      </c>
      <c r="M132" s="10">
        <f>IFERROR(VLOOKUP($A132,'[11]O&amp;M per TB'!$B$4:Z$371,M$5,FALSE),0)</f>
        <v>0</v>
      </c>
      <c r="N132" s="10">
        <f>IFERROR(VLOOKUP($A132,'[11]O&amp;M per TB'!$B$4:AA$371,N$5,FALSE),0)</f>
        <v>0</v>
      </c>
      <c r="O132" s="10">
        <f>IFERROR(VLOOKUP($A132,'[11]O&amp;M per TB'!$B$4:AB$371,O$5,FALSE),0)</f>
        <v>0</v>
      </c>
      <c r="P132" s="116">
        <f>SUM(D132:O132)</f>
        <v>0</v>
      </c>
    </row>
    <row r="133" spans="1:16" s="83" customFormat="1" x14ac:dyDescent="0.3">
      <c r="A133" s="94">
        <v>6890</v>
      </c>
      <c r="B133" s="83" t="s">
        <v>446</v>
      </c>
      <c r="C133" s="97" t="s">
        <v>447</v>
      </c>
      <c r="D133" s="10">
        <f>IFERROR(VLOOKUP($A133,'[11]O&amp;M per TB'!$B$4:Q$371,D$5,FALSE),0)</f>
        <v>6.61</v>
      </c>
      <c r="E133" s="10">
        <f>IFERROR(VLOOKUP($A133,'[11]O&amp;M per TB'!$B$4:R$371,E$5,FALSE),0)</f>
        <v>6.61</v>
      </c>
      <c r="F133" s="10">
        <f>IFERROR(VLOOKUP($A133,'[11]O&amp;M per TB'!$B$4:S$371,F$5,FALSE),0)</f>
        <v>6.6099999999999977</v>
      </c>
      <c r="G133" s="10">
        <f>IFERROR(VLOOKUP($A133,'[11]O&amp;M per TB'!$B$4:T$371,G$5,FALSE),0)</f>
        <v>6.610000000000003</v>
      </c>
      <c r="H133" s="10">
        <f>IFERROR(VLOOKUP($A133,'[11]O&amp;M per TB'!$B$4:U$371,H$5,FALSE),0)</f>
        <v>6.6099999999999959</v>
      </c>
      <c r="I133" s="10">
        <f>IFERROR(VLOOKUP($A133,'[11]O&amp;M per TB'!$B$4:V$371,I$5,FALSE),0)</f>
        <v>6.6099999999999994</v>
      </c>
      <c r="J133" s="10">
        <f>IFERROR(VLOOKUP($A133,'[11]O&amp;M per TB'!$B$4:W$371,J$5,FALSE),0)</f>
        <v>6.6100000000000065</v>
      </c>
      <c r="K133" s="10">
        <f>IFERROR(VLOOKUP($A133,'[11]O&amp;M per TB'!$B$4:X$371,K$5,FALSE),0)</f>
        <v>6.6099999999999994</v>
      </c>
      <c r="L133" s="10">
        <f>IFERROR(VLOOKUP($A133,'[11]O&amp;M per TB'!$B$4:Y$371,L$5,FALSE),0)</f>
        <v>6.6099999999999994</v>
      </c>
      <c r="M133" s="10">
        <f>IFERROR(VLOOKUP($A133,'[11]O&amp;M per TB'!$B$4:Z$371,M$5,FALSE),0)</f>
        <v>6.6099999999999923</v>
      </c>
      <c r="N133" s="10">
        <f>IFERROR(VLOOKUP($A133,'[11]O&amp;M per TB'!$B$4:AA$371,N$5,FALSE),0)</f>
        <v>6.6099999999999994</v>
      </c>
      <c r="O133" s="10">
        <f>IFERROR(VLOOKUP($A133,'[11]O&amp;M per TB'!$B$4:AB$371,O$5,FALSE),0)</f>
        <v>6.6099999999999994</v>
      </c>
      <c r="P133" s="116">
        <f t="shared" ref="P133:P141" si="16">SUM(D133:O133)</f>
        <v>79.319999999999993</v>
      </c>
    </row>
    <row r="134" spans="1:16" s="83" customFormat="1" x14ac:dyDescent="0.3">
      <c r="A134" s="94">
        <v>6750</v>
      </c>
      <c r="B134" s="83" t="s">
        <v>448</v>
      </c>
      <c r="C134" s="117"/>
      <c r="D134" s="10">
        <f>IFERROR(VLOOKUP($A134,'[11]O&amp;M per TB'!$B$4:Q$371,D$5,FALSE),0)</f>
        <v>0</v>
      </c>
      <c r="E134" s="10">
        <f>IFERROR(VLOOKUP($A134,'[11]O&amp;M per TB'!$B$4:R$371,E$5,FALSE),0)</f>
        <v>0</v>
      </c>
      <c r="F134" s="10">
        <f>IFERROR(VLOOKUP($A134,'[11]O&amp;M per TB'!$B$4:S$371,F$5,FALSE),0)</f>
        <v>0</v>
      </c>
      <c r="G134" s="10">
        <f>IFERROR(VLOOKUP($A134,'[11]O&amp;M per TB'!$B$4:T$371,G$5,FALSE),0)</f>
        <v>0</v>
      </c>
      <c r="H134" s="10">
        <f>IFERROR(VLOOKUP($A134,'[11]O&amp;M per TB'!$B$4:U$371,H$5,FALSE),0)</f>
        <v>0</v>
      </c>
      <c r="I134" s="10">
        <f>IFERROR(VLOOKUP($A134,'[11]O&amp;M per TB'!$B$4:V$371,I$5,FALSE),0)</f>
        <v>0</v>
      </c>
      <c r="J134" s="10">
        <f>IFERROR(VLOOKUP($A134,'[11]O&amp;M per TB'!$B$4:W$371,J$5,FALSE),0)</f>
        <v>0</v>
      </c>
      <c r="K134" s="10">
        <f>IFERROR(VLOOKUP($A134,'[11]O&amp;M per TB'!$B$4:X$371,K$5,FALSE),0)</f>
        <v>0</v>
      </c>
      <c r="L134" s="10">
        <f>IFERROR(VLOOKUP($A134,'[11]O&amp;M per TB'!$B$4:Y$371,L$5,FALSE),0)</f>
        <v>0</v>
      </c>
      <c r="M134" s="10">
        <f>IFERROR(VLOOKUP($A134,'[11]O&amp;M per TB'!$B$4:Z$371,M$5,FALSE),0)</f>
        <v>0</v>
      </c>
      <c r="N134" s="10">
        <f>IFERROR(VLOOKUP($A134,'[11]O&amp;M per TB'!$B$4:AA$371,N$5,FALSE),0)</f>
        <v>0</v>
      </c>
      <c r="O134" s="10">
        <f>IFERROR(VLOOKUP($A134,'[11]O&amp;M per TB'!$B$4:AB$371,O$5,FALSE),0)</f>
        <v>0</v>
      </c>
      <c r="P134" s="116">
        <f t="shared" si="16"/>
        <v>0</v>
      </c>
    </row>
    <row r="135" spans="1:16" s="83" customFormat="1" x14ac:dyDescent="0.3">
      <c r="A135" s="94">
        <v>6755</v>
      </c>
      <c r="B135" s="83" t="s">
        <v>449</v>
      </c>
      <c r="C135" s="117"/>
      <c r="D135" s="10">
        <f>IFERROR(VLOOKUP($A135,'[11]O&amp;M per TB'!$B$4:Q$371,D$5,FALSE),0)</f>
        <v>4.0999999999999996</v>
      </c>
      <c r="E135" s="10">
        <f>IFERROR(VLOOKUP($A135,'[11]O&amp;M per TB'!$B$4:R$371,E$5,FALSE),0)</f>
        <v>4.0999999999999996</v>
      </c>
      <c r="F135" s="10">
        <f>IFERROR(VLOOKUP($A135,'[11]O&amp;M per TB'!$B$4:S$371,F$5,FALSE),0)</f>
        <v>4.1000000000000014</v>
      </c>
      <c r="G135" s="10">
        <f>IFERROR(VLOOKUP($A135,'[11]O&amp;M per TB'!$B$4:T$371,G$5,FALSE),0)</f>
        <v>4.0999999999999979</v>
      </c>
      <c r="H135" s="10">
        <f>IFERROR(VLOOKUP($A135,'[11]O&amp;M per TB'!$B$4:U$371,H$5,FALSE),0)</f>
        <v>4.1000000000000014</v>
      </c>
      <c r="I135" s="10">
        <f>IFERROR(VLOOKUP($A135,'[11]O&amp;M per TB'!$B$4:V$371,I$5,FALSE),0)</f>
        <v>4.1000000000000014</v>
      </c>
      <c r="J135" s="10">
        <f>IFERROR(VLOOKUP($A135,'[11]O&amp;M per TB'!$B$4:W$371,J$5,FALSE),0)</f>
        <v>4.0999999999999979</v>
      </c>
      <c r="K135" s="10">
        <f>IFERROR(VLOOKUP($A135,'[11]O&amp;M per TB'!$B$4:X$371,K$5,FALSE),0)</f>
        <v>4.0999999999999979</v>
      </c>
      <c r="L135" s="10">
        <f>IFERROR(VLOOKUP($A135,'[11]O&amp;M per TB'!$B$4:Y$371,L$5,FALSE),0)</f>
        <v>4.1000000000000014</v>
      </c>
      <c r="M135" s="10">
        <f>IFERROR(VLOOKUP($A135,'[11]O&amp;M per TB'!$B$4:Z$371,M$5,FALSE),0)</f>
        <v>4.1000000000000014</v>
      </c>
      <c r="N135" s="10">
        <f>IFERROR(VLOOKUP($A135,'[11]O&amp;M per TB'!$B$4:AA$371,N$5,FALSE),0)</f>
        <v>4.1000000000000014</v>
      </c>
      <c r="O135" s="10">
        <f>IFERROR(VLOOKUP($A135,'[11]O&amp;M per TB'!$B$4:AB$371,O$5,FALSE),0)</f>
        <v>4.1000000000000014</v>
      </c>
      <c r="P135" s="116">
        <f t="shared" si="16"/>
        <v>49.2</v>
      </c>
    </row>
    <row r="136" spans="1:16" s="83" customFormat="1" x14ac:dyDescent="0.3">
      <c r="A136" s="94">
        <v>6770</v>
      </c>
      <c r="B136" s="83" t="s">
        <v>631</v>
      </c>
      <c r="C136" s="117"/>
      <c r="D136" s="10">
        <f>IFERROR(VLOOKUP($A136,'[11]O&amp;M per TB'!$B$4:Q$371,D$5,FALSE),0)</f>
        <v>0</v>
      </c>
      <c r="E136" s="10">
        <f>IFERROR(VLOOKUP($A136,'[11]O&amp;M per TB'!$B$4:R$371,E$5,FALSE),0)</f>
        <v>0</v>
      </c>
      <c r="F136" s="10">
        <f>IFERROR(VLOOKUP($A136,'[11]O&amp;M per TB'!$B$4:S$371,F$5,FALSE),0)</f>
        <v>0</v>
      </c>
      <c r="G136" s="10">
        <f>IFERROR(VLOOKUP($A136,'[11]O&amp;M per TB'!$B$4:T$371,G$5,FALSE),0)</f>
        <v>0</v>
      </c>
      <c r="H136" s="10">
        <f>IFERROR(VLOOKUP($A136,'[11]O&amp;M per TB'!$B$4:U$371,H$5,FALSE),0)</f>
        <v>0</v>
      </c>
      <c r="I136" s="10">
        <f>IFERROR(VLOOKUP($A136,'[11]O&amp;M per TB'!$B$4:V$371,I$5,FALSE),0)</f>
        <v>0</v>
      </c>
      <c r="J136" s="10">
        <f>IFERROR(VLOOKUP($A136,'[11]O&amp;M per TB'!$B$4:W$371,J$5,FALSE),0)</f>
        <v>0</v>
      </c>
      <c r="K136" s="10">
        <f>IFERROR(VLOOKUP($A136,'[11]O&amp;M per TB'!$B$4:X$371,K$5,FALSE),0)</f>
        <v>0</v>
      </c>
      <c r="L136" s="10">
        <f>IFERROR(VLOOKUP($A136,'[11]O&amp;M per TB'!$B$4:Y$371,L$5,FALSE),0)</f>
        <v>0</v>
      </c>
      <c r="M136" s="10">
        <f>IFERROR(VLOOKUP($A136,'[11]O&amp;M per TB'!$B$4:Z$371,M$5,FALSE),0)</f>
        <v>0</v>
      </c>
      <c r="N136" s="10">
        <f>IFERROR(VLOOKUP($A136,'[11]O&amp;M per TB'!$B$4:AA$371,N$5,FALSE),0)</f>
        <v>0</v>
      </c>
      <c r="O136" s="10">
        <f>IFERROR(VLOOKUP($A136,'[11]O&amp;M per TB'!$B$4:AB$371,O$5,FALSE),0)</f>
        <v>0</v>
      </c>
      <c r="P136" s="116">
        <f>SUM(D136:O136)</f>
        <v>0</v>
      </c>
    </row>
    <row r="137" spans="1:16" s="83" customFormat="1" x14ac:dyDescent="0.3">
      <c r="A137" s="94">
        <v>6810</v>
      </c>
      <c r="B137" s="83" t="s">
        <v>450</v>
      </c>
      <c r="C137" s="117"/>
      <c r="D137" s="10">
        <f>IFERROR(VLOOKUP($A137,'[11]O&amp;M per TB'!$B$4:Q$371,D$5,FALSE),0)</f>
        <v>0</v>
      </c>
      <c r="E137" s="10">
        <f>IFERROR(VLOOKUP($A137,'[11]O&amp;M per TB'!$B$4:R$371,E$5,FALSE),0)</f>
        <v>0</v>
      </c>
      <c r="F137" s="10">
        <f>IFERROR(VLOOKUP($A137,'[11]O&amp;M per TB'!$B$4:S$371,F$5,FALSE),0)</f>
        <v>0</v>
      </c>
      <c r="G137" s="10">
        <f>IFERROR(VLOOKUP($A137,'[11]O&amp;M per TB'!$B$4:T$371,G$5,FALSE),0)</f>
        <v>0</v>
      </c>
      <c r="H137" s="10">
        <f>IFERROR(VLOOKUP($A137,'[11]O&amp;M per TB'!$B$4:U$371,H$5,FALSE),0)</f>
        <v>0</v>
      </c>
      <c r="I137" s="10">
        <f>IFERROR(VLOOKUP($A137,'[11]O&amp;M per TB'!$B$4:V$371,I$5,FALSE),0)</f>
        <v>0</v>
      </c>
      <c r="J137" s="10">
        <f>IFERROR(VLOOKUP($A137,'[11]O&amp;M per TB'!$B$4:W$371,J$5,FALSE),0)</f>
        <v>0</v>
      </c>
      <c r="K137" s="10">
        <f>IFERROR(VLOOKUP($A137,'[11]O&amp;M per TB'!$B$4:X$371,K$5,FALSE),0)</f>
        <v>0</v>
      </c>
      <c r="L137" s="10">
        <f>IFERROR(VLOOKUP($A137,'[11]O&amp;M per TB'!$B$4:Y$371,L$5,FALSE),0)</f>
        <v>0</v>
      </c>
      <c r="M137" s="10">
        <f>IFERROR(VLOOKUP($A137,'[11]O&amp;M per TB'!$B$4:Z$371,M$5,FALSE),0)</f>
        <v>0</v>
      </c>
      <c r="N137" s="10">
        <f>IFERROR(VLOOKUP($A137,'[11]O&amp;M per TB'!$B$4:AA$371,N$5,FALSE),0)</f>
        <v>0</v>
      </c>
      <c r="O137" s="10">
        <f>IFERROR(VLOOKUP($A137,'[11]O&amp;M per TB'!$B$4:AB$371,O$5,FALSE),0)</f>
        <v>0</v>
      </c>
      <c r="P137" s="116">
        <f t="shared" si="16"/>
        <v>0</v>
      </c>
    </row>
    <row r="138" spans="1:16" s="83" customFormat="1" x14ac:dyDescent="0.3">
      <c r="A138" s="94">
        <v>6815</v>
      </c>
      <c r="B138" s="83" t="s">
        <v>664</v>
      </c>
      <c r="C138" s="117"/>
      <c r="D138" s="10">
        <f>IFERROR(VLOOKUP($A138,'[11]O&amp;M per TB'!$B$4:Q$371,D$5,FALSE),0)</f>
        <v>109.54</v>
      </c>
      <c r="E138" s="10">
        <f>IFERROR(VLOOKUP($A138,'[11]O&amp;M per TB'!$B$4:R$371,E$5,FALSE),0)</f>
        <v>109.54</v>
      </c>
      <c r="F138" s="10">
        <f>IFERROR(VLOOKUP($A138,'[11]O&amp;M per TB'!$B$4:S$371,F$5,FALSE),0)</f>
        <v>109.53999999999999</v>
      </c>
      <c r="G138" s="10">
        <f>IFERROR(VLOOKUP($A138,'[11]O&amp;M per TB'!$B$4:T$371,G$5,FALSE),0)</f>
        <v>109.54000000000002</v>
      </c>
      <c r="H138" s="10">
        <f>IFERROR(VLOOKUP($A138,'[11]O&amp;M per TB'!$B$4:U$371,H$5,FALSE),0)</f>
        <v>109.54000000000002</v>
      </c>
      <c r="I138" s="10">
        <f>IFERROR(VLOOKUP($A138,'[11]O&amp;M per TB'!$B$4:V$371,I$5,FALSE),0)</f>
        <v>109.53999999999996</v>
      </c>
      <c r="J138" s="10">
        <f>IFERROR(VLOOKUP($A138,'[11]O&amp;M per TB'!$B$4:W$371,J$5,FALSE),0)</f>
        <v>109.53999999999996</v>
      </c>
      <c r="K138" s="10">
        <f>IFERROR(VLOOKUP($A138,'[11]O&amp;M per TB'!$B$4:X$371,K$5,FALSE),0)</f>
        <v>109.54000000000008</v>
      </c>
      <c r="L138" s="10">
        <f>IFERROR(VLOOKUP($A138,'[11]O&amp;M per TB'!$B$4:Y$371,L$5,FALSE),0)</f>
        <v>109.53999999999996</v>
      </c>
      <c r="M138" s="10">
        <f>IFERROR(VLOOKUP($A138,'[11]O&amp;M per TB'!$B$4:Z$371,M$5,FALSE),0)</f>
        <v>109.54000000000008</v>
      </c>
      <c r="N138" s="10">
        <f>IFERROR(VLOOKUP($A138,'[11]O&amp;M per TB'!$B$4:AA$371,N$5,FALSE),0)</f>
        <v>109.53999999999996</v>
      </c>
      <c r="O138" s="10">
        <f>IFERROR(VLOOKUP($A138,'[11]O&amp;M per TB'!$B$4:AB$371,O$5,FALSE),0)</f>
        <v>109.53999999999996</v>
      </c>
      <c r="P138" s="116">
        <f>SUM(D138:O138)</f>
        <v>1314.48</v>
      </c>
    </row>
    <row r="139" spans="1:16" s="83" customFormat="1" x14ac:dyDescent="0.3">
      <c r="A139" s="94">
        <v>6875</v>
      </c>
      <c r="B139" s="83" t="s">
        <v>227</v>
      </c>
      <c r="C139" s="117"/>
      <c r="D139" s="10">
        <f>IFERROR(VLOOKUP($A139,'[11]O&amp;M per TB'!$B$4:Q$371,D$5,FALSE),0)</f>
        <v>0</v>
      </c>
      <c r="E139" s="10">
        <f>IFERROR(VLOOKUP($A139,'[11]O&amp;M per TB'!$B$4:R$371,E$5,FALSE),0)</f>
        <v>0</v>
      </c>
      <c r="F139" s="10">
        <f>IFERROR(VLOOKUP($A139,'[11]O&amp;M per TB'!$B$4:S$371,F$5,FALSE),0)</f>
        <v>0</v>
      </c>
      <c r="G139" s="10">
        <f>IFERROR(VLOOKUP($A139,'[11]O&amp;M per TB'!$B$4:T$371,G$5,FALSE),0)</f>
        <v>0</v>
      </c>
      <c r="H139" s="10">
        <f>IFERROR(VLOOKUP($A139,'[11]O&amp;M per TB'!$B$4:U$371,H$5,FALSE),0)</f>
        <v>0</v>
      </c>
      <c r="I139" s="10">
        <f>IFERROR(VLOOKUP($A139,'[11]O&amp;M per TB'!$B$4:V$371,I$5,FALSE),0)</f>
        <v>0</v>
      </c>
      <c r="J139" s="10">
        <f>IFERROR(VLOOKUP($A139,'[11]O&amp;M per TB'!$B$4:W$371,J$5,FALSE),0)</f>
        <v>0</v>
      </c>
      <c r="K139" s="10">
        <f>IFERROR(VLOOKUP($A139,'[11]O&amp;M per TB'!$B$4:X$371,K$5,FALSE),0)</f>
        <v>0</v>
      </c>
      <c r="L139" s="10">
        <f>IFERROR(VLOOKUP($A139,'[11]O&amp;M per TB'!$B$4:Y$371,L$5,FALSE),0)</f>
        <v>0</v>
      </c>
      <c r="M139" s="10">
        <f>IFERROR(VLOOKUP($A139,'[11]O&amp;M per TB'!$B$4:Z$371,M$5,FALSE),0)</f>
        <v>0</v>
      </c>
      <c r="N139" s="10">
        <f>IFERROR(VLOOKUP($A139,'[11]O&amp;M per TB'!$B$4:AA$371,N$5,FALSE),0)</f>
        <v>0</v>
      </c>
      <c r="O139" s="10">
        <f>IFERROR(VLOOKUP($A139,'[11]O&amp;M per TB'!$B$4:AB$371,O$5,FALSE),0)</f>
        <v>0</v>
      </c>
      <c r="P139" s="116">
        <f t="shared" si="16"/>
        <v>0</v>
      </c>
    </row>
    <row r="140" spans="1:16" s="83" customFormat="1" x14ac:dyDescent="0.3">
      <c r="A140" s="94">
        <v>6880</v>
      </c>
      <c r="B140" s="83" t="s">
        <v>451</v>
      </c>
      <c r="C140" s="117"/>
      <c r="D140" s="10">
        <f>IFERROR(VLOOKUP($A140,'[11]O&amp;M per TB'!$B$4:Q$371,D$5,FALSE),0)</f>
        <v>0</v>
      </c>
      <c r="E140" s="10">
        <f>IFERROR(VLOOKUP($A140,'[11]O&amp;M per TB'!$B$4:R$371,E$5,FALSE),0)</f>
        <v>0</v>
      </c>
      <c r="F140" s="10">
        <f>IFERROR(VLOOKUP($A140,'[11]O&amp;M per TB'!$B$4:S$371,F$5,FALSE),0)</f>
        <v>0</v>
      </c>
      <c r="G140" s="10">
        <f>IFERROR(VLOOKUP($A140,'[11]O&amp;M per TB'!$B$4:T$371,G$5,FALSE),0)</f>
        <v>0</v>
      </c>
      <c r="H140" s="10">
        <f>IFERROR(VLOOKUP($A140,'[11]O&amp;M per TB'!$B$4:U$371,H$5,FALSE),0)</f>
        <v>0</v>
      </c>
      <c r="I140" s="10">
        <f>IFERROR(VLOOKUP($A140,'[11]O&amp;M per TB'!$B$4:V$371,I$5,FALSE),0)</f>
        <v>0</v>
      </c>
      <c r="J140" s="10">
        <f>IFERROR(VLOOKUP($A140,'[11]O&amp;M per TB'!$B$4:W$371,J$5,FALSE),0)</f>
        <v>0</v>
      </c>
      <c r="K140" s="10">
        <f>IFERROR(VLOOKUP($A140,'[11]O&amp;M per TB'!$B$4:X$371,K$5,FALSE),0)</f>
        <v>0</v>
      </c>
      <c r="L140" s="10">
        <f>IFERROR(VLOOKUP($A140,'[11]O&amp;M per TB'!$B$4:Y$371,L$5,FALSE),0)</f>
        <v>0</v>
      </c>
      <c r="M140" s="10">
        <f>IFERROR(VLOOKUP($A140,'[11]O&amp;M per TB'!$B$4:Z$371,M$5,FALSE),0)</f>
        <v>0</v>
      </c>
      <c r="N140" s="10">
        <f>IFERROR(VLOOKUP($A140,'[11]O&amp;M per TB'!$B$4:AA$371,N$5,FALSE),0)</f>
        <v>0</v>
      </c>
      <c r="O140" s="10">
        <f>IFERROR(VLOOKUP($A140,'[11]O&amp;M per TB'!$B$4:AB$371,O$5,FALSE),0)</f>
        <v>0</v>
      </c>
      <c r="P140" s="116">
        <f t="shared" si="16"/>
        <v>0</v>
      </c>
    </row>
    <row r="141" spans="1:16" s="83" customFormat="1" x14ac:dyDescent="0.3">
      <c r="A141" s="94">
        <v>6885</v>
      </c>
      <c r="B141" s="83" t="s">
        <v>224</v>
      </c>
      <c r="C141" s="117"/>
      <c r="D141" s="10">
        <f>IFERROR(VLOOKUP($A141,'[11]O&amp;M per TB'!$B$4:Q$371,D$5,FALSE),0)</f>
        <v>0</v>
      </c>
      <c r="E141" s="10">
        <f>IFERROR(VLOOKUP($A141,'[11]O&amp;M per TB'!$B$4:R$371,E$5,FALSE),0)</f>
        <v>0</v>
      </c>
      <c r="F141" s="10">
        <f>IFERROR(VLOOKUP($A141,'[11]O&amp;M per TB'!$B$4:S$371,F$5,FALSE),0)</f>
        <v>0</v>
      </c>
      <c r="G141" s="10">
        <f>IFERROR(VLOOKUP($A141,'[11]O&amp;M per TB'!$B$4:T$371,G$5,FALSE),0)</f>
        <v>0</v>
      </c>
      <c r="H141" s="10">
        <f>IFERROR(VLOOKUP($A141,'[11]O&amp;M per TB'!$B$4:U$371,H$5,FALSE),0)</f>
        <v>0</v>
      </c>
      <c r="I141" s="10">
        <f>IFERROR(VLOOKUP($A141,'[11]O&amp;M per TB'!$B$4:V$371,I$5,FALSE),0)</f>
        <v>0</v>
      </c>
      <c r="J141" s="10">
        <f>IFERROR(VLOOKUP($A141,'[11]O&amp;M per TB'!$B$4:W$371,J$5,FALSE),0)</f>
        <v>0</v>
      </c>
      <c r="K141" s="10">
        <f>IFERROR(VLOOKUP($A141,'[11]O&amp;M per TB'!$B$4:X$371,K$5,FALSE),0)</f>
        <v>0</v>
      </c>
      <c r="L141" s="10">
        <f>IFERROR(VLOOKUP($A141,'[11]O&amp;M per TB'!$B$4:Y$371,L$5,FALSE),0)</f>
        <v>0</v>
      </c>
      <c r="M141" s="10">
        <f>IFERROR(VLOOKUP($A141,'[11]O&amp;M per TB'!$B$4:Z$371,M$5,FALSE),0)</f>
        <v>0</v>
      </c>
      <c r="N141" s="10">
        <f>IFERROR(VLOOKUP($A141,'[11]O&amp;M per TB'!$B$4:AA$371,N$5,FALSE),0)</f>
        <v>0</v>
      </c>
      <c r="O141" s="10">
        <f>IFERROR(VLOOKUP($A141,'[11]O&amp;M per TB'!$B$4:AB$371,O$5,FALSE),0)</f>
        <v>0</v>
      </c>
      <c r="P141" s="116">
        <f t="shared" si="16"/>
        <v>0</v>
      </c>
    </row>
    <row r="142" spans="1:16" s="83" customFormat="1" x14ac:dyDescent="0.3">
      <c r="A142" s="94"/>
      <c r="C142" s="99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16"/>
      <c r="P142" s="116"/>
    </row>
    <row r="143" spans="1:16" s="83" customFormat="1" x14ac:dyDescent="0.3">
      <c r="A143" s="94">
        <v>6825</v>
      </c>
      <c r="B143" s="83" t="s">
        <v>454</v>
      </c>
      <c r="C143" s="97" t="s">
        <v>455</v>
      </c>
      <c r="D143" s="10">
        <f>IFERROR(VLOOKUP($A143,'[11]O&amp;M per TB'!$B$4:Q$371,D$5,FALSE),0)</f>
        <v>0</v>
      </c>
      <c r="E143" s="10">
        <f>IFERROR(VLOOKUP($A143,'[11]O&amp;M per TB'!$B$4:R$371,E$5,FALSE),0)</f>
        <v>0</v>
      </c>
      <c r="F143" s="10">
        <f>IFERROR(VLOOKUP($A143,'[11]O&amp;M per TB'!$B$4:S$371,F$5,FALSE),0)</f>
        <v>0</v>
      </c>
      <c r="G143" s="10">
        <f>IFERROR(VLOOKUP($A143,'[11]O&amp;M per TB'!$B$4:T$371,G$5,FALSE),0)</f>
        <v>3.73</v>
      </c>
      <c r="H143" s="10">
        <f>IFERROR(VLOOKUP($A143,'[11]O&amp;M per TB'!$B$4:U$371,H$5,FALSE),0)</f>
        <v>3.73</v>
      </c>
      <c r="I143" s="10">
        <f>IFERROR(VLOOKUP($A143,'[11]O&amp;M per TB'!$B$4:V$371,I$5,FALSE),0)</f>
        <v>3.7299999999999995</v>
      </c>
      <c r="J143" s="10">
        <f>IFERROR(VLOOKUP($A143,'[11]O&amp;M per TB'!$B$4:W$371,J$5,FALSE),0)</f>
        <v>3.7300000000000004</v>
      </c>
      <c r="K143" s="10">
        <f>IFERROR(VLOOKUP($A143,'[11]O&amp;M per TB'!$B$4:X$371,K$5,FALSE),0)</f>
        <v>3.7299999999999986</v>
      </c>
      <c r="L143" s="10">
        <f>IFERROR(VLOOKUP($A143,'[11]O&amp;M per TB'!$B$4:Y$371,L$5,FALSE),0)</f>
        <v>3.7300000000000004</v>
      </c>
      <c r="M143" s="10">
        <f>IFERROR(VLOOKUP($A143,'[11]O&amp;M per TB'!$B$4:Z$371,M$5,FALSE),0)</f>
        <v>3.7300000000000004</v>
      </c>
      <c r="N143" s="10">
        <f>IFERROR(VLOOKUP($A143,'[11]O&amp;M per TB'!$B$4:AA$371,N$5,FALSE),0)</f>
        <v>3.7300000000000004</v>
      </c>
      <c r="O143" s="10">
        <f>IFERROR(VLOOKUP($A143,'[11]O&amp;M per TB'!$B$4:AB$371,O$5,FALSE),0)</f>
        <v>3.7300000000000004</v>
      </c>
      <c r="P143" s="116">
        <f>SUM(D143:O143)</f>
        <v>33.57</v>
      </c>
    </row>
    <row r="144" spans="1:16" s="83" customFormat="1" x14ac:dyDescent="0.3">
      <c r="A144" s="94">
        <v>6820</v>
      </c>
      <c r="B144" s="83" t="s">
        <v>456</v>
      </c>
      <c r="C144" s="97"/>
      <c r="D144" s="10">
        <f>IFERROR(VLOOKUP($A144,'[11]O&amp;M per TB'!$B$4:Q$371,D$5,FALSE),0)</f>
        <v>0</v>
      </c>
      <c r="E144" s="10">
        <f>IFERROR(VLOOKUP($A144,'[11]O&amp;M per TB'!$B$4:R$371,E$5,FALSE),0)</f>
        <v>0</v>
      </c>
      <c r="F144" s="10">
        <f>IFERROR(VLOOKUP($A144,'[11]O&amp;M per TB'!$B$4:S$371,F$5,FALSE),0)</f>
        <v>0</v>
      </c>
      <c r="G144" s="10">
        <f>IFERROR(VLOOKUP($A144,'[11]O&amp;M per TB'!$B$4:T$371,G$5,FALSE),0)</f>
        <v>0</v>
      </c>
      <c r="H144" s="10">
        <f>IFERROR(VLOOKUP($A144,'[11]O&amp;M per TB'!$B$4:U$371,H$5,FALSE),0)</f>
        <v>0</v>
      </c>
      <c r="I144" s="10">
        <f>IFERROR(VLOOKUP($A144,'[11]O&amp;M per TB'!$B$4:V$371,I$5,FALSE),0)</f>
        <v>0</v>
      </c>
      <c r="J144" s="10">
        <f>IFERROR(VLOOKUP($A144,'[11]O&amp;M per TB'!$B$4:W$371,J$5,FALSE),0)</f>
        <v>0</v>
      </c>
      <c r="K144" s="10">
        <f>IFERROR(VLOOKUP($A144,'[11]O&amp;M per TB'!$B$4:X$371,K$5,FALSE),0)</f>
        <v>0</v>
      </c>
      <c r="L144" s="10">
        <f>IFERROR(VLOOKUP($A144,'[11]O&amp;M per TB'!$B$4:Y$371,L$5,FALSE),0)</f>
        <v>0</v>
      </c>
      <c r="M144" s="10">
        <f>IFERROR(VLOOKUP($A144,'[11]O&amp;M per TB'!$B$4:Z$371,M$5,FALSE),0)</f>
        <v>0</v>
      </c>
      <c r="N144" s="10">
        <f>IFERROR(VLOOKUP($A144,'[11]O&amp;M per TB'!$B$4:AA$371,N$5,FALSE),0)</f>
        <v>0</v>
      </c>
      <c r="O144" s="10">
        <f>IFERROR(VLOOKUP($A144,'[11]O&amp;M per TB'!$B$4:AB$371,O$5,FALSE),0)</f>
        <v>0</v>
      </c>
      <c r="P144" s="116">
        <f>SUM(D144:O144)</f>
        <v>0</v>
      </c>
    </row>
    <row r="145" spans="1:16" s="83" customFormat="1" x14ac:dyDescent="0.3">
      <c r="A145" s="94">
        <v>6920</v>
      </c>
      <c r="B145" s="107" t="s">
        <v>457</v>
      </c>
      <c r="C145" s="97"/>
      <c r="D145" s="10">
        <f>IFERROR(VLOOKUP($A145,'[11]O&amp;M per TB'!$B$4:Q$371,D$5,FALSE),0)</f>
        <v>2341.29</v>
      </c>
      <c r="E145" s="10">
        <f>IFERROR(VLOOKUP($A145,'[11]O&amp;M per TB'!$B$4:R$371,E$5,FALSE),0)</f>
        <v>2343.2399999999998</v>
      </c>
      <c r="F145" s="10">
        <f>IFERROR(VLOOKUP($A145,'[11]O&amp;M per TB'!$B$4:S$371,F$5,FALSE),0)</f>
        <v>2353.42</v>
      </c>
      <c r="G145" s="10">
        <f>IFERROR(VLOOKUP($A145,'[11]O&amp;M per TB'!$B$4:T$371,G$5,FALSE),0)</f>
        <v>2623.170000000001</v>
      </c>
      <c r="H145" s="10">
        <f>IFERROR(VLOOKUP($A145,'[11]O&amp;M per TB'!$B$4:U$371,H$5,FALSE),0)</f>
        <v>2380.1999999999989</v>
      </c>
      <c r="I145" s="10">
        <f>IFERROR(VLOOKUP($A145,'[11]O&amp;M per TB'!$B$4:V$371,I$5,FALSE),0)</f>
        <v>2231.7000000000007</v>
      </c>
      <c r="J145" s="10">
        <f>IFERROR(VLOOKUP($A145,'[11]O&amp;M per TB'!$B$4:W$371,J$5,FALSE),0)</f>
        <v>2435.1800000000003</v>
      </c>
      <c r="K145" s="10">
        <f>IFERROR(VLOOKUP($A145,'[11]O&amp;M per TB'!$B$4:X$371,K$5,FALSE),0)</f>
        <v>2498.3299999999981</v>
      </c>
      <c r="L145" s="10">
        <f>IFERROR(VLOOKUP($A145,'[11]O&amp;M per TB'!$B$4:Y$371,L$5,FALSE),0)</f>
        <v>2449.41</v>
      </c>
      <c r="M145" s="10">
        <f>IFERROR(VLOOKUP($A145,'[11]O&amp;M per TB'!$B$4:Z$371,M$5,FALSE),0)</f>
        <v>2450.3600000000006</v>
      </c>
      <c r="N145" s="10">
        <f>IFERROR(VLOOKUP($A145,'[11]O&amp;M per TB'!$B$4:AA$371,N$5,FALSE),0)</f>
        <v>2448.3500000000022</v>
      </c>
      <c r="O145" s="10">
        <f>IFERROR(VLOOKUP($A145,'[11]O&amp;M per TB'!$B$4:AB$371,O$5,FALSE),0)</f>
        <v>2345.1699999999983</v>
      </c>
      <c r="P145" s="116">
        <f>SUM(D145:O145)</f>
        <v>28899.82</v>
      </c>
    </row>
    <row r="146" spans="1:16" s="83" customFormat="1" x14ac:dyDescent="0.3">
      <c r="A146" s="94"/>
      <c r="B146" s="107"/>
      <c r="C146" s="97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16"/>
    </row>
    <row r="147" spans="1:16" s="83" customFormat="1" x14ac:dyDescent="0.3">
      <c r="A147" s="94"/>
      <c r="B147" s="102" t="s">
        <v>81</v>
      </c>
      <c r="C147" s="95" t="s">
        <v>81</v>
      </c>
      <c r="D147" s="187">
        <f>SUM(D143:D146)</f>
        <v>2341.29</v>
      </c>
      <c r="E147" s="187">
        <f t="shared" ref="E147:P147" si="17">SUM(E143:E146)</f>
        <v>2343.2399999999998</v>
      </c>
      <c r="F147" s="187">
        <f t="shared" si="17"/>
        <v>2353.42</v>
      </c>
      <c r="G147" s="187">
        <f t="shared" si="17"/>
        <v>2626.900000000001</v>
      </c>
      <c r="H147" s="187">
        <f>SUM(H143:H146)</f>
        <v>2383.9299999999989</v>
      </c>
      <c r="I147" s="187">
        <f t="shared" si="17"/>
        <v>2235.4300000000007</v>
      </c>
      <c r="J147" s="187">
        <f t="shared" si="17"/>
        <v>2438.9100000000003</v>
      </c>
      <c r="K147" s="187">
        <f t="shared" si="17"/>
        <v>2502.0599999999981</v>
      </c>
      <c r="L147" s="187">
        <f t="shared" si="17"/>
        <v>2453.14</v>
      </c>
      <c r="M147" s="187">
        <f t="shared" si="17"/>
        <v>2454.0900000000006</v>
      </c>
      <c r="N147" s="187">
        <f t="shared" si="17"/>
        <v>2452.0800000000022</v>
      </c>
      <c r="O147" s="187">
        <f t="shared" si="17"/>
        <v>2348.8999999999983</v>
      </c>
      <c r="P147" s="187">
        <f t="shared" si="17"/>
        <v>28933.39</v>
      </c>
    </row>
    <row r="148" spans="1:16" s="83" customFormat="1" x14ac:dyDescent="0.3">
      <c r="A148" s="94"/>
      <c r="B148" s="102"/>
      <c r="C148" s="95"/>
      <c r="D148" s="186"/>
      <c r="E148" s="186"/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</row>
    <row r="149" spans="1:16" s="83" customFormat="1" x14ac:dyDescent="0.3">
      <c r="A149" s="94">
        <v>6905</v>
      </c>
      <c r="B149" s="137" t="s">
        <v>458</v>
      </c>
      <c r="C149" s="99"/>
      <c r="D149" s="10">
        <f>IFERROR(VLOOKUP($A149,'[11]O&amp;M per TB'!$B$4:Q$371,D$5,FALSE),0)</f>
        <v>1044.27</v>
      </c>
      <c r="E149" s="10">
        <f>IFERROR(VLOOKUP($A149,'[11]O&amp;M per TB'!$B$4:R$371,E$5,FALSE),0)</f>
        <v>532.38000000000011</v>
      </c>
      <c r="F149" s="10">
        <f>IFERROR(VLOOKUP($A149,'[11]O&amp;M per TB'!$B$4:S$371,F$5,FALSE),0)</f>
        <v>3609.0499999999997</v>
      </c>
      <c r="G149" s="10">
        <f>IFERROR(VLOOKUP($A149,'[11]O&amp;M per TB'!$B$4:T$371,G$5,FALSE),0)</f>
        <v>653.21</v>
      </c>
      <c r="H149" s="10">
        <f>IFERROR(VLOOKUP($A149,'[11]O&amp;M per TB'!$B$4:U$371,H$5,FALSE),0)</f>
        <v>655.65000000000055</v>
      </c>
      <c r="I149" s="10">
        <f>IFERROR(VLOOKUP($A149,'[11]O&amp;M per TB'!$B$4:V$371,I$5,FALSE),0)</f>
        <v>652.73999999999978</v>
      </c>
      <c r="J149" s="10">
        <f>IFERROR(VLOOKUP($A149,'[11]O&amp;M per TB'!$B$4:W$371,J$5,FALSE),0)</f>
        <v>708.73999999999978</v>
      </c>
      <c r="K149" s="10">
        <f>IFERROR(VLOOKUP($A149,'[11]O&amp;M per TB'!$B$4:X$371,K$5,FALSE),0)</f>
        <v>660.14000000000033</v>
      </c>
      <c r="L149" s="10">
        <f>IFERROR(VLOOKUP($A149,'[11]O&amp;M per TB'!$B$4:Y$371,L$5,FALSE),0)</f>
        <v>721.48999999999978</v>
      </c>
      <c r="M149" s="10">
        <f>IFERROR(VLOOKUP($A149,'[11]O&amp;M per TB'!$B$4:Z$371,M$5,FALSE),0)</f>
        <v>766.15999999999985</v>
      </c>
      <c r="N149" s="10">
        <f>IFERROR(VLOOKUP($A149,'[11]O&amp;M per TB'!$B$4:AA$371,N$5,FALSE),0)</f>
        <v>696.75</v>
      </c>
      <c r="O149" s="10">
        <f>IFERROR(VLOOKUP($A149,'[11]O&amp;M per TB'!$B$4:AB$371,O$5,FALSE),0)</f>
        <v>805.54000000000087</v>
      </c>
      <c r="P149" s="116">
        <f>SUM(D149:O149)</f>
        <v>11506.12</v>
      </c>
    </row>
    <row r="150" spans="1:16" s="83" customFormat="1" x14ac:dyDescent="0.3">
      <c r="A150" s="94"/>
      <c r="C150" s="97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16"/>
    </row>
    <row r="151" spans="1:16" s="83" customFormat="1" x14ac:dyDescent="0.3">
      <c r="A151" s="94">
        <v>6835</v>
      </c>
      <c r="B151" s="83" t="s">
        <v>459</v>
      </c>
      <c r="C151" s="97"/>
      <c r="D151" s="10">
        <f>IFERROR(VLOOKUP($A151,'[11]O&amp;M per TB'!$B$4:Q$371,D$5,FALSE),0)</f>
        <v>2.14</v>
      </c>
      <c r="E151" s="10">
        <f>IFERROR(VLOOKUP($A151,'[11]O&amp;M per TB'!$B$4:R$371,E$5,FALSE),0)</f>
        <v>2.14</v>
      </c>
      <c r="F151" s="10">
        <f>IFERROR(VLOOKUP($A151,'[11]O&amp;M per TB'!$B$4:S$371,F$5,FALSE),0)</f>
        <v>2.1399999999999997</v>
      </c>
      <c r="G151" s="10">
        <f>IFERROR(VLOOKUP($A151,'[11]O&amp;M per TB'!$B$4:T$371,G$5,FALSE),0)</f>
        <v>2.1400000000000006</v>
      </c>
      <c r="H151" s="10">
        <f>IFERROR(VLOOKUP($A151,'[11]O&amp;M per TB'!$B$4:U$371,H$5,FALSE),0)</f>
        <v>2.1399999999999988</v>
      </c>
      <c r="I151" s="10">
        <f>IFERROR(VLOOKUP($A151,'[11]O&amp;M per TB'!$B$4:V$371,I$5,FALSE),0)</f>
        <v>2.1400000000000006</v>
      </c>
      <c r="J151" s="10">
        <f>IFERROR(VLOOKUP($A151,'[11]O&amp;M per TB'!$B$4:W$371,J$5,FALSE),0)</f>
        <v>2.1400000000000006</v>
      </c>
      <c r="K151" s="10">
        <f>IFERROR(VLOOKUP($A151,'[11]O&amp;M per TB'!$B$4:X$371,K$5,FALSE),0)</f>
        <v>2.1400000000000006</v>
      </c>
      <c r="L151" s="10">
        <f>IFERROR(VLOOKUP($A151,'[11]O&amp;M per TB'!$B$4:Y$371,L$5,FALSE),0)</f>
        <v>2.1400000000000006</v>
      </c>
      <c r="M151" s="10">
        <f>IFERROR(VLOOKUP($A151,'[11]O&amp;M per TB'!$B$4:Z$371,M$5,FALSE),0)</f>
        <v>2.139999999999997</v>
      </c>
      <c r="N151" s="10">
        <f>IFERROR(VLOOKUP($A151,'[11]O&amp;M per TB'!$B$4:AA$371,N$5,FALSE),0)</f>
        <v>2.1400000000000006</v>
      </c>
      <c r="O151" s="10">
        <f>IFERROR(VLOOKUP($A151,'[11]O&amp;M per TB'!$B$4:AB$371,O$5,FALSE),0)</f>
        <v>2.1400000000000006</v>
      </c>
      <c r="P151" s="116">
        <f>SUM(D151:O151)</f>
        <v>25.68</v>
      </c>
    </row>
    <row r="152" spans="1:16" s="83" customFormat="1" x14ac:dyDescent="0.3">
      <c r="A152" s="94"/>
      <c r="B152" s="83" t="s">
        <v>460</v>
      </c>
      <c r="C152" s="97"/>
      <c r="D152" s="104">
        <f>-D58</f>
        <v>0</v>
      </c>
      <c r="E152" s="104">
        <f t="shared" ref="E152:O152" si="18">-E58</f>
        <v>0</v>
      </c>
      <c r="F152" s="104">
        <f t="shared" si="18"/>
        <v>0</v>
      </c>
      <c r="G152" s="104">
        <f t="shared" si="18"/>
        <v>0</v>
      </c>
      <c r="H152" s="104">
        <f t="shared" si="18"/>
        <v>0</v>
      </c>
      <c r="I152" s="104">
        <f t="shared" si="18"/>
        <v>0</v>
      </c>
      <c r="J152" s="104">
        <f t="shared" si="18"/>
        <v>0</v>
      </c>
      <c r="K152" s="104">
        <f t="shared" si="18"/>
        <v>0</v>
      </c>
      <c r="L152" s="104">
        <f t="shared" si="18"/>
        <v>0</v>
      </c>
      <c r="M152" s="104">
        <f t="shared" si="18"/>
        <v>0</v>
      </c>
      <c r="N152" s="104">
        <f t="shared" si="18"/>
        <v>0</v>
      </c>
      <c r="O152" s="104">
        <f t="shared" si="18"/>
        <v>0</v>
      </c>
      <c r="P152" s="116">
        <f>SUM(D152:O152)</f>
        <v>0</v>
      </c>
    </row>
    <row r="153" spans="1:16" s="83" customFormat="1" x14ac:dyDescent="0.3">
      <c r="A153" s="94"/>
      <c r="B153" s="102" t="s">
        <v>81</v>
      </c>
      <c r="C153" s="95" t="s">
        <v>81</v>
      </c>
      <c r="D153" s="187">
        <f>SUM(D151:D152)</f>
        <v>2.14</v>
      </c>
      <c r="E153" s="187">
        <f t="shared" ref="E153:P153" si="19">SUM(E151:E152)</f>
        <v>2.14</v>
      </c>
      <c r="F153" s="187">
        <f t="shared" si="19"/>
        <v>2.1399999999999997</v>
      </c>
      <c r="G153" s="187">
        <f t="shared" si="19"/>
        <v>2.1400000000000006</v>
      </c>
      <c r="H153" s="187">
        <f t="shared" si="19"/>
        <v>2.1399999999999988</v>
      </c>
      <c r="I153" s="187">
        <f t="shared" si="19"/>
        <v>2.1400000000000006</v>
      </c>
      <c r="J153" s="187">
        <f t="shared" si="19"/>
        <v>2.1400000000000006</v>
      </c>
      <c r="K153" s="187">
        <f t="shared" si="19"/>
        <v>2.1400000000000006</v>
      </c>
      <c r="L153" s="187">
        <f t="shared" si="19"/>
        <v>2.1400000000000006</v>
      </c>
      <c r="M153" s="187">
        <f t="shared" si="19"/>
        <v>2.139999999999997</v>
      </c>
      <c r="N153" s="187">
        <f t="shared" si="19"/>
        <v>2.1400000000000006</v>
      </c>
      <c r="O153" s="187">
        <f t="shared" si="19"/>
        <v>2.1400000000000006</v>
      </c>
      <c r="P153" s="187">
        <f t="shared" si="19"/>
        <v>25.68</v>
      </c>
    </row>
    <row r="154" spans="1:16" s="83" customFormat="1" x14ac:dyDescent="0.3">
      <c r="A154" s="94"/>
      <c r="B154" s="102"/>
      <c r="C154" s="95"/>
      <c r="D154" s="186"/>
      <c r="E154" s="186"/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</row>
    <row r="155" spans="1:16" s="83" customFormat="1" x14ac:dyDescent="0.3">
      <c r="A155" s="94">
        <v>6840</v>
      </c>
      <c r="B155" s="83" t="s">
        <v>461</v>
      </c>
      <c r="C155" s="97"/>
      <c r="D155" s="10">
        <f>IFERROR(VLOOKUP($A155,'[11]O&amp;M per TB'!$B$4:Q$371,D$5,FALSE),0)</f>
        <v>0</v>
      </c>
      <c r="E155" s="10">
        <f>IFERROR(VLOOKUP($A155,'[11]O&amp;M per TB'!$B$4:R$371,E$5,FALSE),0)</f>
        <v>0</v>
      </c>
      <c r="F155" s="10">
        <f>IFERROR(VLOOKUP($A155,'[11]O&amp;M per TB'!$B$4:S$371,F$5,FALSE),0)</f>
        <v>0</v>
      </c>
      <c r="G155" s="10">
        <f>IFERROR(VLOOKUP($A155,'[11]O&amp;M per TB'!$B$4:T$371,G$5,FALSE),0)</f>
        <v>0</v>
      </c>
      <c r="H155" s="10">
        <f>IFERROR(VLOOKUP($A155,'[11]O&amp;M per TB'!$B$4:U$371,H$5,FALSE),0)</f>
        <v>0</v>
      </c>
      <c r="I155" s="10">
        <f>IFERROR(VLOOKUP($A155,'[11]O&amp;M per TB'!$B$4:V$371,I$5,FALSE),0)</f>
        <v>0</v>
      </c>
      <c r="J155" s="10">
        <f>IFERROR(VLOOKUP($A155,'[11]O&amp;M per TB'!$B$4:W$371,J$5,FALSE),0)</f>
        <v>0</v>
      </c>
      <c r="K155" s="10">
        <f>IFERROR(VLOOKUP($A155,'[11]O&amp;M per TB'!$B$4:X$371,K$5,FALSE),0)</f>
        <v>0</v>
      </c>
      <c r="L155" s="10">
        <f>IFERROR(VLOOKUP($A155,'[11]O&amp;M per TB'!$B$4:Y$371,L$5,FALSE),0)</f>
        <v>0</v>
      </c>
      <c r="M155" s="10">
        <f>IFERROR(VLOOKUP($A155,'[11]O&amp;M per TB'!$B$4:Z$371,M$5,FALSE),0)</f>
        <v>0</v>
      </c>
      <c r="N155" s="10">
        <f>IFERROR(VLOOKUP($A155,'[11]O&amp;M per TB'!$B$4:AA$371,N$5,FALSE),0)</f>
        <v>0</v>
      </c>
      <c r="O155" s="10">
        <f>IFERROR(VLOOKUP($A155,'[11]O&amp;M per TB'!$B$4:AB$371,O$5,FALSE),0)</f>
        <v>0</v>
      </c>
      <c r="P155" s="116">
        <f>SUM(D155:O155)</f>
        <v>0</v>
      </c>
    </row>
    <row r="156" spans="1:16" s="83" customFormat="1" x14ac:dyDescent="0.3">
      <c r="A156" s="94"/>
      <c r="B156" s="83" t="s">
        <v>462</v>
      </c>
      <c r="C156" s="97"/>
      <c r="D156" s="104">
        <f>-D66</f>
        <v>0</v>
      </c>
      <c r="E156" s="104">
        <f t="shared" ref="E156:O156" si="20">-E66</f>
        <v>0</v>
      </c>
      <c r="F156" s="104">
        <f t="shared" si="20"/>
        <v>0</v>
      </c>
      <c r="G156" s="104">
        <f t="shared" si="20"/>
        <v>0</v>
      </c>
      <c r="H156" s="104">
        <f t="shared" si="20"/>
        <v>0</v>
      </c>
      <c r="I156" s="104">
        <f t="shared" si="20"/>
        <v>0</v>
      </c>
      <c r="J156" s="104">
        <f t="shared" si="20"/>
        <v>0</v>
      </c>
      <c r="K156" s="104">
        <f t="shared" si="20"/>
        <v>0</v>
      </c>
      <c r="L156" s="104">
        <f t="shared" si="20"/>
        <v>0</v>
      </c>
      <c r="M156" s="104">
        <f t="shared" si="20"/>
        <v>0</v>
      </c>
      <c r="N156" s="104">
        <f t="shared" si="20"/>
        <v>0</v>
      </c>
      <c r="O156" s="104">
        <f t="shared" si="20"/>
        <v>0</v>
      </c>
      <c r="P156" s="116">
        <f>SUM(D156:O156)</f>
        <v>0</v>
      </c>
    </row>
    <row r="157" spans="1:16" s="83" customFormat="1" x14ac:dyDescent="0.3">
      <c r="A157" s="94"/>
      <c r="B157" s="102" t="s">
        <v>81</v>
      </c>
      <c r="C157" s="95" t="s">
        <v>81</v>
      </c>
      <c r="D157" s="187">
        <f t="shared" ref="D157:P157" si="21">SUM(D155:D156)</f>
        <v>0</v>
      </c>
      <c r="E157" s="187">
        <f t="shared" si="21"/>
        <v>0</v>
      </c>
      <c r="F157" s="187">
        <f t="shared" si="21"/>
        <v>0</v>
      </c>
      <c r="G157" s="187">
        <f t="shared" si="21"/>
        <v>0</v>
      </c>
      <c r="H157" s="187">
        <f t="shared" si="21"/>
        <v>0</v>
      </c>
      <c r="I157" s="187">
        <f t="shared" si="21"/>
        <v>0</v>
      </c>
      <c r="J157" s="187">
        <f t="shared" si="21"/>
        <v>0</v>
      </c>
      <c r="K157" s="187">
        <f t="shared" si="21"/>
        <v>0</v>
      </c>
      <c r="L157" s="187">
        <f t="shared" si="21"/>
        <v>0</v>
      </c>
      <c r="M157" s="187">
        <f t="shared" si="21"/>
        <v>0</v>
      </c>
      <c r="N157" s="187">
        <f t="shared" si="21"/>
        <v>0</v>
      </c>
      <c r="O157" s="187">
        <f t="shared" si="21"/>
        <v>0</v>
      </c>
      <c r="P157" s="187">
        <f t="shared" si="21"/>
        <v>0</v>
      </c>
    </row>
    <row r="158" spans="1:16" s="83" customFormat="1" x14ac:dyDescent="0.3">
      <c r="A158" s="94"/>
      <c r="C158" s="97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16"/>
    </row>
    <row r="159" spans="1:16" s="83" customFormat="1" x14ac:dyDescent="0.3">
      <c r="A159" s="94">
        <v>6845</v>
      </c>
      <c r="B159" s="83" t="s">
        <v>463</v>
      </c>
      <c r="C159" s="97"/>
      <c r="D159" s="10">
        <f>IFERROR(VLOOKUP($A159,'[11]O&amp;M per TB'!$B$4:Q$371,D$5,FALSE),0)</f>
        <v>0</v>
      </c>
      <c r="E159" s="10">
        <f>IFERROR(VLOOKUP($A159,'[11]O&amp;M per TB'!$B$4:R$371,E$5,FALSE),0)</f>
        <v>0</v>
      </c>
      <c r="F159" s="10">
        <f>IFERROR(VLOOKUP($A159,'[11]O&amp;M per TB'!$B$4:S$371,F$5,FALSE),0)</f>
        <v>0</v>
      </c>
      <c r="G159" s="10">
        <f>IFERROR(VLOOKUP($A159,'[11]O&amp;M per TB'!$B$4:T$371,G$5,FALSE),0)</f>
        <v>0</v>
      </c>
      <c r="H159" s="10">
        <f>IFERROR(VLOOKUP($A159,'[11]O&amp;M per TB'!$B$4:U$371,H$5,FALSE),0)</f>
        <v>0</v>
      </c>
      <c r="I159" s="10">
        <f>IFERROR(VLOOKUP($A159,'[11]O&amp;M per TB'!$B$4:V$371,I$5,FALSE),0)</f>
        <v>0</v>
      </c>
      <c r="J159" s="10">
        <f>IFERROR(VLOOKUP($A159,'[11]O&amp;M per TB'!$B$4:W$371,J$5,FALSE),0)</f>
        <v>0</v>
      </c>
      <c r="K159" s="10">
        <f>IFERROR(VLOOKUP($A159,'[11]O&amp;M per TB'!$B$4:X$371,K$5,FALSE),0)</f>
        <v>0</v>
      </c>
      <c r="L159" s="10">
        <f>IFERROR(VLOOKUP($A159,'[11]O&amp;M per TB'!$B$4:Y$371,L$5,FALSE),0)</f>
        <v>0</v>
      </c>
      <c r="M159" s="10">
        <f>IFERROR(VLOOKUP($A159,'[11]O&amp;M per TB'!$B$4:Z$371,M$5,FALSE),0)</f>
        <v>0</v>
      </c>
      <c r="N159" s="10">
        <f>IFERROR(VLOOKUP($A159,'[11]O&amp;M per TB'!$B$4:AA$371,N$5,FALSE),0)</f>
        <v>0</v>
      </c>
      <c r="O159" s="10">
        <f>IFERROR(VLOOKUP($A159,'[11]O&amp;M per TB'!$B$4:AB$371,O$5,FALSE),0)</f>
        <v>0</v>
      </c>
      <c r="P159" s="116">
        <f>SUM(D159:O159)</f>
        <v>0</v>
      </c>
    </row>
    <row r="160" spans="1:16" s="83" customFormat="1" x14ac:dyDescent="0.3">
      <c r="A160" s="94"/>
      <c r="C160" s="97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16"/>
    </row>
    <row r="161" spans="1:17" s="83" customFormat="1" x14ac:dyDescent="0.3">
      <c r="A161" s="94">
        <v>6850</v>
      </c>
      <c r="B161" s="83" t="s">
        <v>464</v>
      </c>
      <c r="C161" s="99"/>
      <c r="D161" s="10">
        <f>IFERROR(VLOOKUP($A161,'[11]O&amp;M per TB'!$B$4:Q$371,D$5,FALSE),0)</f>
        <v>0</v>
      </c>
      <c r="E161" s="10">
        <f>IFERROR(VLOOKUP($A161,'[11]O&amp;M per TB'!$B$4:R$371,E$5,FALSE),0)</f>
        <v>0</v>
      </c>
      <c r="F161" s="10">
        <f>IFERROR(VLOOKUP($A161,'[11]O&amp;M per TB'!$B$4:S$371,F$5,FALSE),0)</f>
        <v>0</v>
      </c>
      <c r="G161" s="10">
        <f>IFERROR(VLOOKUP($A161,'[11]O&amp;M per TB'!$B$4:T$371,G$5,FALSE),0)</f>
        <v>4.6100000000000003</v>
      </c>
      <c r="H161" s="10">
        <f>IFERROR(VLOOKUP($A161,'[11]O&amp;M per TB'!$B$4:U$371,H$5,FALSE),0)</f>
        <v>4.6100000000000003</v>
      </c>
      <c r="I161" s="10">
        <f>IFERROR(VLOOKUP($A161,'[11]O&amp;M per TB'!$B$4:V$371,I$5,FALSE),0)</f>
        <v>4.6099999999999994</v>
      </c>
      <c r="J161" s="10">
        <f>IFERROR(VLOOKUP($A161,'[11]O&amp;M per TB'!$B$4:W$371,J$5,FALSE),0)</f>
        <v>4.6100000000000012</v>
      </c>
      <c r="K161" s="10">
        <f>IFERROR(VLOOKUP($A161,'[11]O&amp;M per TB'!$B$4:X$371,K$5,FALSE),0)</f>
        <v>4.6099999999999994</v>
      </c>
      <c r="L161" s="10">
        <f>IFERROR(VLOOKUP($A161,'[11]O&amp;M per TB'!$B$4:Y$371,L$5,FALSE),0)</f>
        <v>4.6099999999999994</v>
      </c>
      <c r="M161" s="10">
        <f>IFERROR(VLOOKUP($A161,'[11]O&amp;M per TB'!$B$4:Z$371,M$5,FALSE),0)</f>
        <v>4.610000000000003</v>
      </c>
      <c r="N161" s="10">
        <f>IFERROR(VLOOKUP($A161,'[11]O&amp;M per TB'!$B$4:AA$371,N$5,FALSE),0)</f>
        <v>4.6099999999999994</v>
      </c>
      <c r="O161" s="10">
        <f>IFERROR(VLOOKUP($A161,'[11]O&amp;M per TB'!$B$4:AB$371,O$5,FALSE),0)</f>
        <v>4.6099999999999994</v>
      </c>
      <c r="P161" s="116">
        <f>SUM(D161:O161)</f>
        <v>41.49</v>
      </c>
    </row>
    <row r="162" spans="1:17" s="83" customFormat="1" x14ac:dyDescent="0.3">
      <c r="A162" s="94"/>
      <c r="B162" s="83" t="s">
        <v>465</v>
      </c>
      <c r="C162" s="99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16">
        <f>SUM(D162:O162)</f>
        <v>0</v>
      </c>
    </row>
    <row r="163" spans="1:17" s="83" customFormat="1" x14ac:dyDescent="0.3">
      <c r="A163" s="94"/>
      <c r="B163" s="102" t="s">
        <v>81</v>
      </c>
      <c r="C163" s="95" t="s">
        <v>81</v>
      </c>
      <c r="D163" s="187">
        <f t="shared" ref="D163:P163" si="22">SUM(D161:D162)</f>
        <v>0</v>
      </c>
      <c r="E163" s="187">
        <f t="shared" si="22"/>
        <v>0</v>
      </c>
      <c r="F163" s="187">
        <f t="shared" si="22"/>
        <v>0</v>
      </c>
      <c r="G163" s="187">
        <f t="shared" si="22"/>
        <v>4.6100000000000003</v>
      </c>
      <c r="H163" s="187">
        <f t="shared" si="22"/>
        <v>4.6100000000000003</v>
      </c>
      <c r="I163" s="187">
        <f t="shared" si="22"/>
        <v>4.6099999999999994</v>
      </c>
      <c r="J163" s="187">
        <f t="shared" si="22"/>
        <v>4.6100000000000012</v>
      </c>
      <c r="K163" s="187">
        <f t="shared" si="22"/>
        <v>4.6099999999999994</v>
      </c>
      <c r="L163" s="187">
        <f t="shared" si="22"/>
        <v>4.6099999999999994</v>
      </c>
      <c r="M163" s="187">
        <f t="shared" si="22"/>
        <v>4.610000000000003</v>
      </c>
      <c r="N163" s="187">
        <f t="shared" si="22"/>
        <v>4.6099999999999994</v>
      </c>
      <c r="O163" s="187">
        <f t="shared" si="22"/>
        <v>4.6099999999999994</v>
      </c>
      <c r="P163" s="187">
        <f t="shared" si="22"/>
        <v>41.49</v>
      </c>
    </row>
    <row r="164" spans="1:17" s="83" customFormat="1" x14ac:dyDescent="0.3">
      <c r="A164" s="94"/>
      <c r="C164" s="99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16"/>
    </row>
    <row r="165" spans="1:17" s="83" customFormat="1" x14ac:dyDescent="0.3">
      <c r="A165" s="94">
        <v>6855</v>
      </c>
      <c r="B165" s="83" t="s">
        <v>466</v>
      </c>
      <c r="C165" s="99"/>
      <c r="D165" s="10">
        <f>IFERROR(VLOOKUP($A165,'[11]O&amp;M per TB'!$B$4:Q$371,D$5,FALSE),0)</f>
        <v>17.829999999999998</v>
      </c>
      <c r="E165" s="10">
        <f>IFERROR(VLOOKUP($A165,'[11]O&amp;M per TB'!$B$4:R$371,E$5,FALSE),0)</f>
        <v>17.829999999999998</v>
      </c>
      <c r="F165" s="10">
        <f>IFERROR(VLOOKUP($A165,'[11]O&amp;M per TB'!$B$4:S$371,F$5,FALSE),0)</f>
        <v>17.830000000000005</v>
      </c>
      <c r="G165" s="10">
        <f>IFERROR(VLOOKUP($A165,'[11]O&amp;M per TB'!$B$4:T$371,G$5,FALSE),0)</f>
        <v>17.829999999999991</v>
      </c>
      <c r="H165" s="10">
        <f>IFERROR(VLOOKUP($A165,'[11]O&amp;M per TB'!$B$4:U$371,H$5,FALSE),0)</f>
        <v>17.830000000000013</v>
      </c>
      <c r="I165" s="10">
        <f>IFERROR(VLOOKUP($A165,'[11]O&amp;M per TB'!$B$4:V$371,I$5,FALSE),0)</f>
        <v>17.829999999999998</v>
      </c>
      <c r="J165" s="10">
        <f>IFERROR(VLOOKUP($A165,'[11]O&amp;M per TB'!$B$4:W$371,J$5,FALSE),0)</f>
        <v>17.829999999999998</v>
      </c>
      <c r="K165" s="10">
        <f>IFERROR(VLOOKUP($A165,'[11]O&amp;M per TB'!$B$4:X$371,K$5,FALSE),0)</f>
        <v>17.829999999999984</v>
      </c>
      <c r="L165" s="10">
        <f>IFERROR(VLOOKUP($A165,'[11]O&amp;M per TB'!$B$4:Y$371,L$5,FALSE),0)</f>
        <v>17.830000000000013</v>
      </c>
      <c r="M165" s="10">
        <f>IFERROR(VLOOKUP($A165,'[11]O&amp;M per TB'!$B$4:Z$371,M$5,FALSE),0)</f>
        <v>17.830000000000013</v>
      </c>
      <c r="N165" s="10">
        <f>IFERROR(VLOOKUP($A165,'[11]O&amp;M per TB'!$B$4:AA$371,N$5,FALSE),0)</f>
        <v>17.829999999999984</v>
      </c>
      <c r="O165" s="10">
        <f>IFERROR(VLOOKUP($A165,'[11]O&amp;M per TB'!$B$4:AB$371,O$5,FALSE),0)</f>
        <v>17.830000000000013</v>
      </c>
      <c r="P165" s="116">
        <f>SUM(D165:O165)</f>
        <v>213.96</v>
      </c>
    </row>
    <row r="166" spans="1:17" s="83" customFormat="1" x14ac:dyDescent="0.3">
      <c r="A166" s="94"/>
      <c r="B166" s="83" t="s">
        <v>467</v>
      </c>
      <c r="C166" s="99"/>
      <c r="D166" s="138">
        <f>-D74</f>
        <v>0</v>
      </c>
      <c r="E166" s="138">
        <f t="shared" ref="E166:O166" si="23">-E74</f>
        <v>0</v>
      </c>
      <c r="F166" s="138">
        <f t="shared" si="23"/>
        <v>0</v>
      </c>
      <c r="G166" s="138">
        <f t="shared" si="23"/>
        <v>0</v>
      </c>
      <c r="H166" s="138">
        <f t="shared" si="23"/>
        <v>0</v>
      </c>
      <c r="I166" s="138">
        <f t="shared" si="23"/>
        <v>0</v>
      </c>
      <c r="J166" s="138">
        <f t="shared" si="23"/>
        <v>0</v>
      </c>
      <c r="K166" s="138">
        <f t="shared" si="23"/>
        <v>0</v>
      </c>
      <c r="L166" s="138">
        <f t="shared" si="23"/>
        <v>0</v>
      </c>
      <c r="M166" s="138">
        <f t="shared" si="23"/>
        <v>0</v>
      </c>
      <c r="N166" s="138">
        <f t="shared" si="23"/>
        <v>0</v>
      </c>
      <c r="O166" s="138">
        <f t="shared" si="23"/>
        <v>0</v>
      </c>
      <c r="P166" s="116">
        <f>SUM(D166:O166)</f>
        <v>0</v>
      </c>
    </row>
    <row r="167" spans="1:17" s="83" customFormat="1" x14ac:dyDescent="0.3">
      <c r="A167" s="94"/>
      <c r="B167" s="102" t="s">
        <v>81</v>
      </c>
      <c r="C167" s="95" t="s">
        <v>81</v>
      </c>
      <c r="D167" s="187">
        <f t="shared" ref="D167:P167" si="24">SUM(D165:D166)</f>
        <v>17.829999999999998</v>
      </c>
      <c r="E167" s="187">
        <f t="shared" si="24"/>
        <v>17.829999999999998</v>
      </c>
      <c r="F167" s="187">
        <f t="shared" si="24"/>
        <v>17.830000000000005</v>
      </c>
      <c r="G167" s="187">
        <f t="shared" si="24"/>
        <v>17.829999999999991</v>
      </c>
      <c r="H167" s="187">
        <f t="shared" si="24"/>
        <v>17.830000000000013</v>
      </c>
      <c r="I167" s="187">
        <f t="shared" si="24"/>
        <v>17.829999999999998</v>
      </c>
      <c r="J167" s="187">
        <f t="shared" si="24"/>
        <v>17.829999999999998</v>
      </c>
      <c r="K167" s="187">
        <f t="shared" si="24"/>
        <v>17.829999999999984</v>
      </c>
      <c r="L167" s="187">
        <f t="shared" si="24"/>
        <v>17.830000000000013</v>
      </c>
      <c r="M167" s="187">
        <f t="shared" si="24"/>
        <v>17.830000000000013</v>
      </c>
      <c r="N167" s="187">
        <f t="shared" si="24"/>
        <v>17.829999999999984</v>
      </c>
      <c r="O167" s="187">
        <f t="shared" si="24"/>
        <v>17.830000000000013</v>
      </c>
      <c r="P167" s="187">
        <f t="shared" si="24"/>
        <v>213.96</v>
      </c>
    </row>
    <row r="168" spans="1:17" s="83" customFormat="1" x14ac:dyDescent="0.3">
      <c r="A168" s="94"/>
      <c r="C168" s="99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16"/>
    </row>
    <row r="169" spans="1:17" s="83" customFormat="1" x14ac:dyDescent="0.3">
      <c r="A169" s="94">
        <v>6860</v>
      </c>
      <c r="B169" s="83" t="s">
        <v>468</v>
      </c>
      <c r="C169" s="99"/>
      <c r="D169" s="10">
        <f>IFERROR(VLOOKUP($A169,'[11]O&amp;M per TB'!$B$4:Q$371,D$5,FALSE),0)</f>
        <v>0</v>
      </c>
      <c r="E169" s="10">
        <f>IFERROR(VLOOKUP($A169,'[11]O&amp;M per TB'!$B$4:R$371,E$5,FALSE),0)</f>
        <v>0</v>
      </c>
      <c r="F169" s="10">
        <f>IFERROR(VLOOKUP($A169,'[11]O&amp;M per TB'!$B$4:S$371,F$5,FALSE),0)</f>
        <v>0</v>
      </c>
      <c r="G169" s="10">
        <f>IFERROR(VLOOKUP($A169,'[11]O&amp;M per TB'!$B$4:T$371,G$5,FALSE),0)</f>
        <v>0</v>
      </c>
      <c r="H169" s="10">
        <f>IFERROR(VLOOKUP($A169,'[11]O&amp;M per TB'!$B$4:U$371,H$5,FALSE),0)</f>
        <v>0</v>
      </c>
      <c r="I169" s="10">
        <f>IFERROR(VLOOKUP($A169,'[11]O&amp;M per TB'!$B$4:V$371,I$5,FALSE),0)</f>
        <v>0</v>
      </c>
      <c r="J169" s="10">
        <f>IFERROR(VLOOKUP($A169,'[11]O&amp;M per TB'!$B$4:W$371,J$5,FALSE),0)</f>
        <v>0</v>
      </c>
      <c r="K169" s="10">
        <f>IFERROR(VLOOKUP($A169,'[11]O&amp;M per TB'!$B$4:X$371,K$5,FALSE),0)</f>
        <v>0</v>
      </c>
      <c r="L169" s="10">
        <f>IFERROR(VLOOKUP($A169,'[11]O&amp;M per TB'!$B$4:Y$371,L$5,FALSE),0)</f>
        <v>0</v>
      </c>
      <c r="M169" s="10">
        <f>IFERROR(VLOOKUP($A169,'[11]O&amp;M per TB'!$B$4:Z$371,M$5,FALSE),0)</f>
        <v>0</v>
      </c>
      <c r="N169" s="10">
        <f>IFERROR(VLOOKUP($A169,'[11]O&amp;M per TB'!$B$4:AA$371,N$5,FALSE),0)</f>
        <v>0</v>
      </c>
      <c r="O169" s="10">
        <f>IFERROR(VLOOKUP($A169,'[11]O&amp;M per TB'!$B$4:AB$371,O$5,FALSE),0)</f>
        <v>0</v>
      </c>
      <c r="P169" s="116">
        <f>SUM(D169:O169)</f>
        <v>0</v>
      </c>
    </row>
    <row r="170" spans="1:17" s="83" customFormat="1" ht="19.5" customHeight="1" thickBot="1" x14ac:dyDescent="0.35">
      <c r="A170" s="94"/>
      <c r="B170" s="95" t="s">
        <v>469</v>
      </c>
      <c r="D170" s="118">
        <f t="shared" ref="D170:P170" si="25">SUM(D91:D169)-D98-D124-D108-D147-D153-D157-D163-D167</f>
        <v>14105.08</v>
      </c>
      <c r="E170" s="118">
        <f t="shared" si="25"/>
        <v>13683.249999999996</v>
      </c>
      <c r="F170" s="118">
        <f t="shared" si="25"/>
        <v>16783.580000000002</v>
      </c>
      <c r="G170" s="118">
        <f t="shared" si="25"/>
        <v>14097.630000000003</v>
      </c>
      <c r="H170" s="118">
        <f t="shared" si="25"/>
        <v>13857.260000000006</v>
      </c>
      <c r="I170" s="118">
        <f t="shared" si="25"/>
        <v>13706.020000000006</v>
      </c>
      <c r="J170" s="118">
        <f t="shared" si="25"/>
        <v>13965.500000000002</v>
      </c>
      <c r="K170" s="118">
        <f t="shared" si="25"/>
        <v>13987.88</v>
      </c>
      <c r="L170" s="118">
        <f t="shared" si="25"/>
        <v>14000.310000000003</v>
      </c>
      <c r="M170" s="118">
        <f t="shared" si="25"/>
        <v>14046.230000000005</v>
      </c>
      <c r="N170" s="118">
        <f t="shared" si="25"/>
        <v>13974.810000000003</v>
      </c>
      <c r="O170" s="118">
        <f t="shared" si="25"/>
        <v>13985.919999999996</v>
      </c>
      <c r="P170" s="118">
        <f t="shared" si="25"/>
        <v>170193.47000000006</v>
      </c>
    </row>
    <row r="171" spans="1:17" s="83" customFormat="1" ht="13" thickTop="1" thickBot="1" x14ac:dyDescent="0.35">
      <c r="A171" s="94"/>
      <c r="C171" s="99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16"/>
      <c r="P171" s="116"/>
    </row>
    <row r="172" spans="1:17" s="119" customFormat="1" ht="12.5" thickBot="1" x14ac:dyDescent="0.35">
      <c r="B172" s="96" t="s">
        <v>470</v>
      </c>
      <c r="C172" s="100"/>
      <c r="D172" s="10">
        <f>+'[11]12-31-15 CIAC Amort Exp_PerAR'!D50</f>
        <v>-4132.3500000000004</v>
      </c>
      <c r="E172" s="10">
        <f>+'[11]12-31-15 CIAC Amort Exp_PerAR'!E50</f>
        <v>-4132.3500000000004</v>
      </c>
      <c r="F172" s="10">
        <f>+'[11]12-31-15 CIAC Amort Exp_PerAR'!F50</f>
        <v>-4134.9400000000005</v>
      </c>
      <c r="G172" s="10">
        <f>+'[11]12-31-15 CIAC Amort Exp_PerAR'!G50</f>
        <v>-4135.9199999999992</v>
      </c>
      <c r="H172" s="10">
        <f>+'[11]12-31-15 CIAC Amort Exp_PerAR'!H50</f>
        <v>-4136.8600000000006</v>
      </c>
      <c r="I172" s="10">
        <f>+'[11]12-31-15 CIAC Amort Exp_PerAR'!I50</f>
        <v>-4161.3700000000017</v>
      </c>
      <c r="J172" s="10">
        <f>+'[11]12-31-15 CIAC Amort Exp_PerAR'!J50</f>
        <v>-4161.369999999999</v>
      </c>
      <c r="K172" s="10">
        <f>+'[11]12-31-15 CIAC Amort Exp_PerAR'!K50</f>
        <v>-4162.3500000000004</v>
      </c>
      <c r="L172" s="10">
        <f>+'[11]12-31-15 CIAC Amort Exp_PerAR'!L50</f>
        <v>-4162.3500000000022</v>
      </c>
      <c r="M172" s="10">
        <f>+'[11]12-31-15 CIAC Amort Exp_PerAR'!M50</f>
        <v>-4162.3499999999985</v>
      </c>
      <c r="N172" s="10">
        <f>+'[11]12-31-15 CIAC Amort Exp_PerAR'!N50</f>
        <v>-4162.3500000000004</v>
      </c>
      <c r="O172" s="10">
        <f>+'[11]12-31-15 CIAC Amort Exp_PerAR'!O50</f>
        <v>-4163.3300000000036</v>
      </c>
      <c r="P172" s="10">
        <f>+'[11]12-31-15 CIAC Amort Exp_PerAR'!P50</f>
        <v>-49807.889999999992</v>
      </c>
      <c r="Q172" s="122"/>
    </row>
    <row r="173" spans="1:17" s="83" customFormat="1" x14ac:dyDescent="0.3">
      <c r="A173" s="94"/>
      <c r="C173" s="99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16"/>
    </row>
    <row r="174" spans="1:17" s="124" customFormat="1" x14ac:dyDescent="0.3">
      <c r="A174" s="123" t="s">
        <v>411</v>
      </c>
      <c r="B174" s="124" t="s">
        <v>412</v>
      </c>
      <c r="C174" s="95"/>
      <c r="D174" s="186">
        <f>+D170+D172</f>
        <v>9972.73</v>
      </c>
      <c r="E174" s="186">
        <f t="shared" ref="E174:P174" si="26">+E170+E172</f>
        <v>9550.899999999996</v>
      </c>
      <c r="F174" s="186">
        <f t="shared" si="26"/>
        <v>12648.640000000001</v>
      </c>
      <c r="G174" s="186">
        <f t="shared" si="26"/>
        <v>9961.7100000000028</v>
      </c>
      <c r="H174" s="186">
        <f t="shared" si="26"/>
        <v>9720.4000000000051</v>
      </c>
      <c r="I174" s="186">
        <f t="shared" si="26"/>
        <v>9544.6500000000051</v>
      </c>
      <c r="J174" s="186">
        <f t="shared" si="26"/>
        <v>9804.1300000000028</v>
      </c>
      <c r="K174" s="186">
        <f t="shared" si="26"/>
        <v>9825.5299999999988</v>
      </c>
      <c r="L174" s="186">
        <f t="shared" si="26"/>
        <v>9837.9600000000009</v>
      </c>
      <c r="M174" s="186">
        <f t="shared" si="26"/>
        <v>9883.8800000000065</v>
      </c>
      <c r="N174" s="186">
        <f t="shared" si="26"/>
        <v>9812.4600000000028</v>
      </c>
      <c r="O174" s="186">
        <f t="shared" si="26"/>
        <v>9822.5899999999929</v>
      </c>
      <c r="P174" s="186">
        <f t="shared" si="26"/>
        <v>120385.58000000007</v>
      </c>
    </row>
    <row r="175" spans="1:17" s="83" customFormat="1" x14ac:dyDescent="0.3">
      <c r="A175" s="94"/>
      <c r="C175" s="99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16"/>
      <c r="P175" s="116"/>
    </row>
    <row r="176" spans="1:17" s="107" customFormat="1" x14ac:dyDescent="0.3">
      <c r="A176" s="125"/>
      <c r="B176" s="107" t="s">
        <v>665</v>
      </c>
      <c r="C176" s="126"/>
      <c r="D176" s="138">
        <f>+D174+D87</f>
        <v>9972.73</v>
      </c>
      <c r="E176" s="138">
        <f t="shared" ref="E176:P176" si="27">+E174+E87</f>
        <v>9550.899999999996</v>
      </c>
      <c r="F176" s="138">
        <f t="shared" si="27"/>
        <v>12648.640000000001</v>
      </c>
      <c r="G176" s="138">
        <f t="shared" si="27"/>
        <v>9961.7100000000028</v>
      </c>
      <c r="H176" s="138">
        <f t="shared" si="27"/>
        <v>9720.4000000000051</v>
      </c>
      <c r="I176" s="138">
        <f t="shared" si="27"/>
        <v>9544.6500000000051</v>
      </c>
      <c r="J176" s="138">
        <f t="shared" si="27"/>
        <v>9804.1300000000028</v>
      </c>
      <c r="K176" s="138">
        <f t="shared" si="27"/>
        <v>9825.5299999999988</v>
      </c>
      <c r="L176" s="138">
        <f t="shared" si="27"/>
        <v>9837.9600000000009</v>
      </c>
      <c r="M176" s="138">
        <f t="shared" si="27"/>
        <v>9883.8800000000065</v>
      </c>
      <c r="N176" s="138">
        <f t="shared" si="27"/>
        <v>9812.4600000000028</v>
      </c>
      <c r="O176" s="138">
        <f t="shared" si="27"/>
        <v>9822.5899999999929</v>
      </c>
      <c r="P176" s="138">
        <f t="shared" si="27"/>
        <v>120385.58000000007</v>
      </c>
    </row>
    <row r="177" spans="1:16" s="83" customFormat="1" x14ac:dyDescent="0.3">
      <c r="A177" s="94"/>
      <c r="C177" s="99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16"/>
      <c r="P177" s="116"/>
    </row>
    <row r="178" spans="1:16" s="83" customFormat="1" x14ac:dyDescent="0.3">
      <c r="A178" s="94"/>
      <c r="B178" s="83" t="s">
        <v>650</v>
      </c>
      <c r="C178" s="99"/>
      <c r="D178" s="138">
        <f>SUM('[11]O&amp;M per TB'!C105:C132)</f>
        <v>9972.7299999999977</v>
      </c>
      <c r="E178" s="138">
        <f>SUM('[11]O&amp;M per TB'!D105:D132)</f>
        <v>9550.9000000000015</v>
      </c>
      <c r="F178" s="138">
        <f>SUM('[11]O&amp;M per TB'!E105:E132)</f>
        <v>12648.64</v>
      </c>
      <c r="G178" s="138">
        <f>SUM('[11]O&amp;M per TB'!F105:F132)</f>
        <v>9961.7100000000028</v>
      </c>
      <c r="H178" s="138">
        <f>SUM('[11]O&amp;M per TB'!G105:G132)</f>
        <v>9720.4000000000033</v>
      </c>
      <c r="I178" s="138">
        <f>SUM('[11]O&amp;M per TB'!H105:H132)</f>
        <v>9544.6499999999978</v>
      </c>
      <c r="J178" s="138">
        <f>SUM('[11]O&amp;M per TB'!I105:I132)</f>
        <v>9804.130000000001</v>
      </c>
      <c r="K178" s="138">
        <f>SUM('[11]O&amp;M per TB'!J105:J132)</f>
        <v>9825.5299999999952</v>
      </c>
      <c r="L178" s="138">
        <f>SUM('[11]O&amp;M per TB'!K105:K132)</f>
        <v>9837.9599999999991</v>
      </c>
      <c r="M178" s="138">
        <f>SUM('[11]O&amp;M per TB'!L105:L132)</f>
        <v>9883.8800000000047</v>
      </c>
      <c r="N178" s="138">
        <f>SUM('[11]O&amp;M per TB'!M105:M132)</f>
        <v>9812.4600000000009</v>
      </c>
      <c r="O178" s="138">
        <f>SUM('[11]O&amp;M per TB'!N105:N132)</f>
        <v>9822.5899999999911</v>
      </c>
      <c r="P178" s="138">
        <f>SUM('[11]O&amp;M per TB'!O105:O132)</f>
        <v>120385.57999999999</v>
      </c>
    </row>
    <row r="179" spans="1:16" s="83" customFormat="1" x14ac:dyDescent="0.3">
      <c r="A179" s="94"/>
      <c r="C179" s="99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16"/>
      <c r="P179" s="116"/>
    </row>
    <row r="180" spans="1:16" s="83" customFormat="1" x14ac:dyDescent="0.3">
      <c r="A180" s="125">
        <v>6960</v>
      </c>
      <c r="B180" s="107" t="s">
        <v>596</v>
      </c>
      <c r="C180" s="99"/>
      <c r="D180" s="10">
        <f>IFERROR(VLOOKUP($A180,'[11]O&amp;M per TB'!$B$4:Q$371,D$5,FALSE),0)</f>
        <v>0</v>
      </c>
      <c r="E180" s="10">
        <f>IFERROR(VLOOKUP($A180,'[11]O&amp;M per TB'!$B$4:R$371,E$5,FALSE),0)</f>
        <v>0</v>
      </c>
      <c r="F180" s="10">
        <f>IFERROR(VLOOKUP($A180,'[11]O&amp;M per TB'!$B$4:S$371,F$5,FALSE),0)</f>
        <v>0</v>
      </c>
      <c r="G180" s="10">
        <f>IFERROR(VLOOKUP($A180,'[11]O&amp;M per TB'!$B$4:T$371,G$5,FALSE),0)</f>
        <v>0</v>
      </c>
      <c r="H180" s="10">
        <f>IFERROR(VLOOKUP($A180,'[11]O&amp;M per TB'!$B$4:U$371,H$5,FALSE),0)</f>
        <v>0</v>
      </c>
      <c r="I180" s="10">
        <f>IFERROR(VLOOKUP($A180,'[11]O&amp;M per TB'!$B$4:V$371,I$5,FALSE),0)</f>
        <v>0</v>
      </c>
      <c r="J180" s="10">
        <f>IFERROR(VLOOKUP($A180,'[11]O&amp;M per TB'!$B$4:W$371,J$5,FALSE),0)</f>
        <v>0</v>
      </c>
      <c r="K180" s="10">
        <f>IFERROR(VLOOKUP($A180,'[11]O&amp;M per TB'!$B$4:X$371,K$5,FALSE),0)</f>
        <v>0</v>
      </c>
      <c r="L180" s="10">
        <f>IFERROR(VLOOKUP($A180,'[11]O&amp;M per TB'!$B$4:Y$371,L$5,FALSE),0)</f>
        <v>0</v>
      </c>
      <c r="M180" s="10">
        <f>IFERROR(VLOOKUP($A180,'[11]O&amp;M per TB'!$B$4:Z$371,M$5,FALSE),0)</f>
        <v>0</v>
      </c>
      <c r="N180" s="10">
        <f>IFERROR(VLOOKUP($A180,'[11]O&amp;M per TB'!$B$4:AA$371,N$5,FALSE),0)</f>
        <v>0</v>
      </c>
      <c r="O180" s="10">
        <f>IFERROR(VLOOKUP($A180,'[11]O&amp;M per TB'!$B$4:AB$371,O$5,FALSE),0)</f>
        <v>0</v>
      </c>
      <c r="P180" s="116">
        <f>SUM(D180:O180)</f>
        <v>0</v>
      </c>
    </row>
    <row r="181" spans="1:16" s="83" customFormat="1" x14ac:dyDescent="0.3">
      <c r="A181" s="125">
        <v>6965</v>
      </c>
      <c r="B181" s="107" t="s">
        <v>597</v>
      </c>
      <c r="C181" s="99"/>
      <c r="D181" s="10">
        <f>IFERROR(VLOOKUP($A181,'[11]O&amp;M per TB'!$B$4:Q$371,D$5,FALSE),0)</f>
        <v>0</v>
      </c>
      <c r="E181" s="10">
        <f>IFERROR(VLOOKUP($A181,'[11]O&amp;M per TB'!$B$4:R$371,E$5,FALSE),0)</f>
        <v>0</v>
      </c>
      <c r="F181" s="10">
        <f>IFERROR(VLOOKUP($A181,'[11]O&amp;M per TB'!$B$4:S$371,F$5,FALSE),0)</f>
        <v>0</v>
      </c>
      <c r="G181" s="10">
        <f>IFERROR(VLOOKUP($A181,'[11]O&amp;M per TB'!$B$4:T$371,G$5,FALSE),0)</f>
        <v>0</v>
      </c>
      <c r="H181" s="10">
        <f>IFERROR(VLOOKUP($A181,'[11]O&amp;M per TB'!$B$4:U$371,H$5,FALSE),0)</f>
        <v>0</v>
      </c>
      <c r="I181" s="10">
        <f>IFERROR(VLOOKUP($A181,'[11]O&amp;M per TB'!$B$4:V$371,I$5,FALSE),0)</f>
        <v>0</v>
      </c>
      <c r="J181" s="10">
        <f>IFERROR(VLOOKUP($A181,'[11]O&amp;M per TB'!$B$4:W$371,J$5,FALSE),0)</f>
        <v>0</v>
      </c>
      <c r="K181" s="10">
        <f>IFERROR(VLOOKUP($A181,'[11]O&amp;M per TB'!$B$4:X$371,K$5,FALSE),0)</f>
        <v>0</v>
      </c>
      <c r="L181" s="10">
        <f>IFERROR(VLOOKUP($A181,'[11]O&amp;M per TB'!$B$4:Y$371,L$5,FALSE),0)</f>
        <v>0</v>
      </c>
      <c r="M181" s="10">
        <f>IFERROR(VLOOKUP($A181,'[11]O&amp;M per TB'!$B$4:Z$371,M$5,FALSE),0)</f>
        <v>0</v>
      </c>
      <c r="N181" s="10">
        <f>IFERROR(VLOOKUP($A181,'[11]O&amp;M per TB'!$B$4:AA$371,N$5,FALSE),0)</f>
        <v>0</v>
      </c>
      <c r="O181" s="10">
        <f>IFERROR(VLOOKUP($A181,'[11]O&amp;M per TB'!$B$4:AB$371,O$5,FALSE),0)</f>
        <v>0</v>
      </c>
      <c r="P181" s="116">
        <f>SUM(D181:O181)</f>
        <v>0</v>
      </c>
    </row>
    <row r="182" spans="1:16" s="83" customFormat="1" x14ac:dyDescent="0.3">
      <c r="A182" s="94"/>
      <c r="C182" s="99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16"/>
      <c r="P182" s="116"/>
    </row>
    <row r="183" spans="1:16" s="83" customFormat="1" x14ac:dyDescent="0.3">
      <c r="A183" s="94"/>
      <c r="C183" s="99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16"/>
      <c r="P183" s="116"/>
    </row>
    <row r="184" spans="1:16" s="83" customFormat="1" x14ac:dyDescent="0.3">
      <c r="A184" s="94"/>
      <c r="C184" s="99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16"/>
      <c r="P184" s="110"/>
    </row>
    <row r="185" spans="1:16" s="83" customFormat="1" x14ac:dyDescent="0.3">
      <c r="A185" s="94"/>
      <c r="C185" s="99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16"/>
      <c r="P185" s="110"/>
    </row>
    <row r="186" spans="1:16" s="83" customFormat="1" x14ac:dyDescent="0.3">
      <c r="A186" s="94"/>
      <c r="C186" s="99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16"/>
      <c r="P186" s="110"/>
    </row>
    <row r="187" spans="1:16" s="83" customFormat="1" x14ac:dyDescent="0.3">
      <c r="A187" s="94"/>
      <c r="C187" s="99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16"/>
      <c r="P187" s="110"/>
    </row>
    <row r="188" spans="1:16" s="83" customFormat="1" x14ac:dyDescent="0.3">
      <c r="A188" s="94"/>
      <c r="C188" s="99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16"/>
      <c r="P188" s="110"/>
    </row>
    <row r="189" spans="1:16" s="83" customFormat="1" x14ac:dyDescent="0.3">
      <c r="A189" s="94"/>
      <c r="C189" s="99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16"/>
      <c r="P189" s="110"/>
    </row>
    <row r="190" spans="1:16" s="83" customFormat="1" x14ac:dyDescent="0.3">
      <c r="A190" s="94"/>
      <c r="C190" s="99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16"/>
      <c r="P190" s="110"/>
    </row>
    <row r="191" spans="1:16" s="83" customFormat="1" x14ac:dyDescent="0.3">
      <c r="A191" s="94"/>
      <c r="C191" s="99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16"/>
      <c r="P191" s="110"/>
    </row>
    <row r="192" spans="1:16" s="83" customFormat="1" x14ac:dyDescent="0.3">
      <c r="A192" s="94"/>
      <c r="C192" s="99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16"/>
      <c r="P192" s="110"/>
    </row>
    <row r="193" spans="1:16" s="83" customFormat="1" x14ac:dyDescent="0.3">
      <c r="A193" s="94"/>
      <c r="C193" s="99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16"/>
      <c r="P193" s="110"/>
    </row>
    <row r="194" spans="1:16" s="83" customFormat="1" x14ac:dyDescent="0.3">
      <c r="A194" s="94"/>
      <c r="C194" s="99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16"/>
      <c r="P194" s="110"/>
    </row>
    <row r="195" spans="1:16" s="83" customFormat="1" x14ac:dyDescent="0.3">
      <c r="A195" s="94"/>
      <c r="C195" s="99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16"/>
      <c r="P195" s="110"/>
    </row>
    <row r="196" spans="1:16" s="83" customFormat="1" x14ac:dyDescent="0.3">
      <c r="A196" s="94"/>
      <c r="C196" s="99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16"/>
      <c r="P196" s="110"/>
    </row>
    <row r="197" spans="1:16" x14ac:dyDescent="0.3">
      <c r="P197" s="196"/>
    </row>
    <row r="198" spans="1:16" x14ac:dyDescent="0.3">
      <c r="P198" s="196"/>
    </row>
    <row r="199" spans="1:16" x14ac:dyDescent="0.3">
      <c r="P199" s="196"/>
    </row>
    <row r="200" spans="1:16" x14ac:dyDescent="0.3">
      <c r="P200" s="196"/>
    </row>
    <row r="201" spans="1:16" x14ac:dyDescent="0.3">
      <c r="P201" s="196"/>
    </row>
    <row r="202" spans="1:16" x14ac:dyDescent="0.3">
      <c r="P202" s="196"/>
    </row>
    <row r="203" spans="1:16" x14ac:dyDescent="0.3">
      <c r="P203" s="196"/>
    </row>
    <row r="204" spans="1:16" x14ac:dyDescent="0.3">
      <c r="P204" s="196"/>
    </row>
    <row r="205" spans="1:16" x14ac:dyDescent="0.3">
      <c r="P205" s="196"/>
    </row>
    <row r="206" spans="1:16" x14ac:dyDescent="0.3">
      <c r="P206" s="196"/>
    </row>
    <row r="207" spans="1:16" x14ac:dyDescent="0.3">
      <c r="P207" s="196"/>
    </row>
    <row r="208" spans="1:16" x14ac:dyDescent="0.3">
      <c r="P208" s="196"/>
    </row>
    <row r="209" spans="16:16" x14ac:dyDescent="0.3">
      <c r="P209" s="196"/>
    </row>
    <row r="210" spans="16:16" x14ac:dyDescent="0.3">
      <c r="P210" s="196"/>
    </row>
    <row r="211" spans="16:16" x14ac:dyDescent="0.3">
      <c r="P211" s="196"/>
    </row>
    <row r="212" spans="16:16" x14ac:dyDescent="0.3">
      <c r="P212" s="196"/>
    </row>
    <row r="213" spans="16:16" x14ac:dyDescent="0.3">
      <c r="P213" s="196"/>
    </row>
    <row r="214" spans="16:16" x14ac:dyDescent="0.3">
      <c r="P214" s="196"/>
    </row>
    <row r="215" spans="16:16" x14ac:dyDescent="0.3">
      <c r="P215" s="196"/>
    </row>
    <row r="216" spans="16:16" x14ac:dyDescent="0.3">
      <c r="P216" s="196"/>
    </row>
    <row r="217" spans="16:16" x14ac:dyDescent="0.3">
      <c r="P217" s="196"/>
    </row>
    <row r="218" spans="16:16" x14ac:dyDescent="0.3">
      <c r="P218" s="196"/>
    </row>
    <row r="219" spans="16:16" x14ac:dyDescent="0.3">
      <c r="P219" s="196"/>
    </row>
    <row r="220" spans="16:16" x14ac:dyDescent="0.3">
      <c r="P220" s="196"/>
    </row>
    <row r="221" spans="16:16" x14ac:dyDescent="0.3">
      <c r="P221" s="196"/>
    </row>
    <row r="222" spans="16:16" x14ac:dyDescent="0.3">
      <c r="P222" s="196"/>
    </row>
    <row r="223" spans="16:16" x14ac:dyDescent="0.3">
      <c r="P223" s="196"/>
    </row>
    <row r="224" spans="16:16" x14ac:dyDescent="0.3">
      <c r="P224" s="196"/>
    </row>
    <row r="225" spans="16:16" x14ac:dyDescent="0.3">
      <c r="P225" s="196"/>
    </row>
    <row r="226" spans="16:16" x14ac:dyDescent="0.3">
      <c r="P226" s="196"/>
    </row>
    <row r="227" spans="16:16" x14ac:dyDescent="0.3">
      <c r="P227" s="196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231"/>
  <sheetViews>
    <sheetView workbookViewId="0"/>
  </sheetViews>
  <sheetFormatPr defaultColWidth="9.1796875" defaultRowHeight="10" x14ac:dyDescent="0.2"/>
  <cols>
    <col min="1" max="1" width="37" style="365" customWidth="1"/>
    <col min="2" max="2" width="7.54296875" style="365" bestFit="1" customWidth="1"/>
    <col min="3" max="3" width="37.26953125" style="365" bestFit="1" customWidth="1"/>
    <col min="4" max="4" width="9.26953125" style="424" bestFit="1" customWidth="1"/>
    <col min="5" max="16" width="9.26953125" style="365" bestFit="1" customWidth="1"/>
    <col min="17" max="17" width="9.26953125" style="472" bestFit="1" customWidth="1"/>
    <col min="18" max="18" width="3.1796875" style="365" customWidth="1"/>
    <col min="19" max="19" width="43.7265625" style="365" bestFit="1" customWidth="1"/>
    <col min="20" max="20" width="7.453125" style="473" bestFit="1" customWidth="1"/>
    <col min="21" max="22" width="9.54296875" style="365" customWidth="1"/>
    <col min="23" max="26" width="10" style="365" customWidth="1"/>
    <col min="27" max="29" width="9.54296875" style="365" customWidth="1"/>
    <col min="30" max="31" width="10" style="365" customWidth="1"/>
    <col min="32" max="32" width="9.54296875" style="365" customWidth="1"/>
    <col min="33" max="33" width="10" style="365" customWidth="1"/>
    <col min="34" max="34" width="10.26953125" style="365" bestFit="1" customWidth="1"/>
    <col min="35" max="16384" width="9.1796875" style="365"/>
  </cols>
  <sheetData>
    <row r="1" spans="1:35" ht="12" customHeight="1" x14ac:dyDescent="0.25">
      <c r="A1" s="362" t="s">
        <v>970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3" t="s">
        <v>667</v>
      </c>
      <c r="R1" s="362"/>
      <c r="S1" s="362"/>
      <c r="T1" s="364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</row>
    <row r="2" spans="1:35" s="373" customFormat="1" ht="22" x14ac:dyDescent="0.35">
      <c r="A2" s="366" t="s">
        <v>0</v>
      </c>
      <c r="B2" s="367" t="s">
        <v>668</v>
      </c>
      <c r="C2" s="366" t="s">
        <v>1</v>
      </c>
      <c r="D2" s="368">
        <v>41987</v>
      </c>
      <c r="E2" s="369">
        <v>42005</v>
      </c>
      <c r="F2" s="369">
        <v>42036</v>
      </c>
      <c r="G2" s="369">
        <v>42064</v>
      </c>
      <c r="H2" s="369">
        <v>42095</v>
      </c>
      <c r="I2" s="369">
        <v>42125</v>
      </c>
      <c r="J2" s="369">
        <v>42156</v>
      </c>
      <c r="K2" s="369">
        <v>42186</v>
      </c>
      <c r="L2" s="369">
        <v>42217</v>
      </c>
      <c r="M2" s="369">
        <v>42248</v>
      </c>
      <c r="N2" s="369">
        <v>42278</v>
      </c>
      <c r="O2" s="369">
        <v>42309</v>
      </c>
      <c r="P2" s="369">
        <v>42339</v>
      </c>
      <c r="Q2" s="370" t="s">
        <v>669</v>
      </c>
      <c r="R2" s="371"/>
      <c r="S2" s="366" t="s">
        <v>1</v>
      </c>
      <c r="T2" s="367" t="s">
        <v>668</v>
      </c>
      <c r="U2" s="368">
        <v>41987</v>
      </c>
      <c r="V2" s="369">
        <v>42005</v>
      </c>
      <c r="W2" s="369">
        <v>42036</v>
      </c>
      <c r="X2" s="369">
        <v>42064</v>
      </c>
      <c r="Y2" s="369">
        <v>42095</v>
      </c>
      <c r="Z2" s="369">
        <v>42125</v>
      </c>
      <c r="AA2" s="369">
        <v>42156</v>
      </c>
      <c r="AB2" s="369">
        <v>42186</v>
      </c>
      <c r="AC2" s="369">
        <v>42217</v>
      </c>
      <c r="AD2" s="369">
        <v>42248</v>
      </c>
      <c r="AE2" s="369">
        <v>42278</v>
      </c>
      <c r="AF2" s="369">
        <v>42309</v>
      </c>
      <c r="AG2" s="369">
        <v>42339</v>
      </c>
      <c r="AH2" s="372" t="s">
        <v>669</v>
      </c>
    </row>
    <row r="3" spans="1:35" ht="12" customHeight="1" x14ac:dyDescent="0.3">
      <c r="A3" s="374"/>
      <c r="B3" s="375"/>
      <c r="C3" s="375"/>
      <c r="D3" s="376">
        <v>4</v>
      </c>
      <c r="E3" s="376">
        <v>5</v>
      </c>
      <c r="F3" s="376">
        <v>6</v>
      </c>
      <c r="G3" s="376">
        <v>7</v>
      </c>
      <c r="H3" s="376">
        <v>8</v>
      </c>
      <c r="I3" s="376">
        <v>9</v>
      </c>
      <c r="J3" s="376">
        <v>10</v>
      </c>
      <c r="K3" s="376">
        <v>11</v>
      </c>
      <c r="L3" s="376">
        <v>12</v>
      </c>
      <c r="M3" s="376">
        <v>13</v>
      </c>
      <c r="N3" s="376">
        <v>14</v>
      </c>
      <c r="O3" s="376">
        <v>15</v>
      </c>
      <c r="P3" s="376">
        <v>16</v>
      </c>
      <c r="Q3" s="377">
        <v>17</v>
      </c>
      <c r="R3" s="375"/>
      <c r="S3" s="378"/>
      <c r="T3" s="379"/>
      <c r="U3" s="380">
        <v>4</v>
      </c>
      <c r="V3" s="376">
        <v>5</v>
      </c>
      <c r="W3" s="376">
        <v>6</v>
      </c>
      <c r="X3" s="376">
        <v>7</v>
      </c>
      <c r="Y3" s="376">
        <v>8</v>
      </c>
      <c r="Z3" s="376">
        <v>9</v>
      </c>
      <c r="AA3" s="376">
        <v>10</v>
      </c>
      <c r="AB3" s="376">
        <v>11</v>
      </c>
      <c r="AC3" s="376">
        <v>12</v>
      </c>
      <c r="AD3" s="376">
        <v>13</v>
      </c>
      <c r="AE3" s="376">
        <v>14</v>
      </c>
      <c r="AF3" s="376">
        <v>15</v>
      </c>
      <c r="AG3" s="376">
        <v>16</v>
      </c>
      <c r="AH3" s="376">
        <v>17</v>
      </c>
    </row>
    <row r="4" spans="1:35" ht="12" customHeight="1" x14ac:dyDescent="0.25">
      <c r="A4" s="602" t="s">
        <v>11</v>
      </c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4"/>
      <c r="R4" s="381"/>
      <c r="S4" s="602" t="s">
        <v>11</v>
      </c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3"/>
      <c r="AG4" s="603"/>
      <c r="AH4" s="603"/>
      <c r="AI4" s="604"/>
    </row>
    <row r="5" spans="1:35" ht="12" customHeight="1" x14ac:dyDescent="0.2">
      <c r="A5" s="382" t="s">
        <v>12</v>
      </c>
      <c r="B5" s="383">
        <v>1020</v>
      </c>
      <c r="C5" s="384" t="s">
        <v>670</v>
      </c>
      <c r="D5" s="385">
        <f>ROUND(VLOOKUP($B5,'[12]Monthly BS -UC Ledger FORMATTED'!$A$6:$Q$267,+D$3,FALSE),0)</f>
        <v>592</v>
      </c>
      <c r="E5" s="385">
        <f>ROUND(VLOOKUP($B5,'[12]Monthly BS -UC Ledger FORMATTED'!$A$6:$Q$267,+E$3,FALSE),0)</f>
        <v>590</v>
      </c>
      <c r="F5" s="386">
        <f>ROUND(VLOOKUP($B5,'[12]Monthly BS -UC Ledger FORMATTED'!$A$6:$Q$267,+F$3,FALSE),0)</f>
        <v>590</v>
      </c>
      <c r="G5" s="386">
        <f>ROUND(VLOOKUP($B5,'[12]Monthly BS -UC Ledger FORMATTED'!$A$6:$Q$267,+G$3,FALSE),0)</f>
        <v>590</v>
      </c>
      <c r="H5" s="386">
        <f>ROUND(VLOOKUP($B5,'[12]Monthly BS -UC Ledger FORMATTED'!$A$6:$Q$267,+H$3,FALSE),0)</f>
        <v>590</v>
      </c>
      <c r="I5" s="386">
        <f>ROUND(VLOOKUP($B5,'[12]Monthly BS -UC Ledger FORMATTED'!$A$6:$Q$267,+I$3,FALSE),0)</f>
        <v>590</v>
      </c>
      <c r="J5" s="386">
        <f>ROUND(VLOOKUP($B5,'[12]Monthly BS -UC Ledger FORMATTED'!$A$6:$Q$267,+J$3,FALSE),0)</f>
        <v>590</v>
      </c>
      <c r="K5" s="386">
        <f>ROUND(VLOOKUP($B5,'[12]Monthly BS -UC Ledger FORMATTED'!$A$6:$Q$267,+K$3,FALSE),0)</f>
        <v>590</v>
      </c>
      <c r="L5" s="386">
        <f>ROUND(VLOOKUP($B5,'[12]Monthly BS -UC Ledger FORMATTED'!$A$6:$Q$267,+L$3,FALSE),0)</f>
        <v>590</v>
      </c>
      <c r="M5" s="386">
        <f>ROUND(VLOOKUP($B5,'[12]Monthly BS -UC Ledger FORMATTED'!$A$6:$Q$267,+M$3,FALSE),0)</f>
        <v>590</v>
      </c>
      <c r="N5" s="386">
        <f>ROUND(VLOOKUP($B5,'[12]Monthly BS -UC Ledger FORMATTED'!$A$6:$Q$267,+N$3,FALSE),0)</f>
        <v>590</v>
      </c>
      <c r="O5" s="386">
        <f>ROUND(VLOOKUP($B5,'[12]Monthly BS -UC Ledger FORMATTED'!$A$6:$Q$267,+O$3,FALSE),0)</f>
        <v>590</v>
      </c>
      <c r="P5" s="386">
        <f>ROUND(VLOOKUP($B5,'[12]Monthly BS -UC Ledger FORMATTED'!$A$6:$Q$267,+P$3,FALSE),0)</f>
        <v>590</v>
      </c>
      <c r="Q5" s="387">
        <f>ROUND(VLOOKUP($B5,'[12]Monthly BS -UC Ledger FORMATTED'!$A$6:$Q$267,+Q$3,FALSE),0)</f>
        <v>591</v>
      </c>
      <c r="R5" s="381"/>
      <c r="S5" s="384" t="s">
        <v>671</v>
      </c>
      <c r="T5" s="388">
        <v>1835</v>
      </c>
      <c r="U5" s="386">
        <f>ROUND(VLOOKUP($T5,'[12]Monthly BS -UC Ledger FORMATTED'!$A$6:$Q$267,+U$3,FALSE),0)</f>
        <v>-2318</v>
      </c>
      <c r="V5" s="386">
        <f>ROUND(VLOOKUP($T5,'[12]Monthly BS -UC Ledger FORMATTED'!$A$6:$Q$267,+V$3,FALSE),0)</f>
        <v>-2318</v>
      </c>
      <c r="W5" s="386">
        <f>ROUND(VLOOKUP($T5,'[12]Monthly BS -UC Ledger FORMATTED'!$A$6:$Q$267,+W$3,FALSE),0)</f>
        <v>-1003</v>
      </c>
      <c r="X5" s="386">
        <f>ROUND(VLOOKUP($T5,'[12]Monthly BS -UC Ledger FORMATTED'!$A$6:$Q$267,+X$3,FALSE),0)</f>
        <v>-1005</v>
      </c>
      <c r="Y5" s="386">
        <f>ROUND(VLOOKUP($T5,'[12]Monthly BS -UC Ledger FORMATTED'!$A$6:$Q$267,+Y$3,FALSE),0)</f>
        <v>-1006</v>
      </c>
      <c r="Z5" s="386">
        <f>ROUND(VLOOKUP($T5,'[12]Monthly BS -UC Ledger FORMATTED'!$A$6:$Q$267,+Z$3,FALSE),0)</f>
        <v>-1007</v>
      </c>
      <c r="AA5" s="386">
        <f>ROUND(VLOOKUP($T5,'[12]Monthly BS -UC Ledger FORMATTED'!$A$6:$Q$267,+AA$3,FALSE),0)</f>
        <v>-1008</v>
      </c>
      <c r="AB5" s="386">
        <f>ROUND(VLOOKUP($T5,'[12]Monthly BS -UC Ledger FORMATTED'!$A$6:$Q$267,+AB$3,FALSE),0)</f>
        <v>-1010</v>
      </c>
      <c r="AC5" s="386">
        <f>ROUND(VLOOKUP($T5,'[12]Monthly BS -UC Ledger FORMATTED'!$A$6:$Q$267,+AC$3,FALSE),0)</f>
        <v>-1011</v>
      </c>
      <c r="AD5" s="386">
        <f>ROUND(VLOOKUP($T5,'[12]Monthly BS -UC Ledger FORMATTED'!$A$6:$Q$267,+AD$3,FALSE),0)</f>
        <v>-1012</v>
      </c>
      <c r="AE5" s="386">
        <f>ROUND(VLOOKUP($T5,'[12]Monthly BS -UC Ledger FORMATTED'!$A$6:$Q$267,+AE$3,FALSE),0)</f>
        <v>-1013</v>
      </c>
      <c r="AF5" s="386">
        <f>ROUND(VLOOKUP($T5,'[12]Monthly BS -UC Ledger FORMATTED'!$A$6:$Q$267,+AF$3,FALSE),0)</f>
        <v>-1015</v>
      </c>
      <c r="AG5" s="386">
        <f>ROUND(VLOOKUP($T5,'[12]Monthly BS -UC Ledger FORMATTED'!$A$6:$Q$267,+AG$3,FALSE),0)</f>
        <v>-1016</v>
      </c>
      <c r="AH5" s="386">
        <f>ROUND(VLOOKUP($T5,'[12]Monthly BS -UC Ledger FORMATTED'!$A$6:$Q$267,+AH$3,FALSE),0)</f>
        <v>-1211</v>
      </c>
    </row>
    <row r="6" spans="1:35" ht="12" customHeight="1" x14ac:dyDescent="0.2">
      <c r="A6" s="382" t="s">
        <v>15</v>
      </c>
      <c r="B6" s="383">
        <v>1025</v>
      </c>
      <c r="C6" s="384" t="s">
        <v>350</v>
      </c>
      <c r="D6" s="385">
        <f>ROUND(VLOOKUP($B6,'[12]Monthly BS -UC Ledger FORMATTED'!$A$6:$Q$267,+D$3,FALSE),0)</f>
        <v>725</v>
      </c>
      <c r="E6" s="385">
        <f>ROUND(VLOOKUP($B6,'[12]Monthly BS -UC Ledger FORMATTED'!$A$6:$Q$267,+E$3,FALSE),0)</f>
        <v>722</v>
      </c>
      <c r="F6" s="386">
        <f>ROUND(VLOOKUP($B6,'[12]Monthly BS -UC Ledger FORMATTED'!$A$6:$Q$267,+F$3,FALSE),0)</f>
        <v>722</v>
      </c>
      <c r="G6" s="386">
        <f>ROUND(VLOOKUP($B6,'[12]Monthly BS -UC Ledger FORMATTED'!$A$6:$Q$267,+G$3,FALSE),0)</f>
        <v>722</v>
      </c>
      <c r="H6" s="386">
        <f>ROUND(VLOOKUP($B6,'[12]Monthly BS -UC Ledger FORMATTED'!$A$6:$Q$267,+H$3,FALSE),0)</f>
        <v>722</v>
      </c>
      <c r="I6" s="386">
        <f>ROUND(VLOOKUP($B6,'[12]Monthly BS -UC Ledger FORMATTED'!$A$6:$Q$267,+I$3,FALSE),0)</f>
        <v>722</v>
      </c>
      <c r="J6" s="386">
        <f>ROUND(VLOOKUP($B6,'[12]Monthly BS -UC Ledger FORMATTED'!$A$6:$Q$267,+J$3,FALSE),0)</f>
        <v>722</v>
      </c>
      <c r="K6" s="386">
        <f>ROUNDDOWN(VLOOKUP($B6,'[12]Monthly BS -UC Ledger FORMATTED'!$A$6:$Q$267,+K$3,FALSE),0)</f>
        <v>722</v>
      </c>
      <c r="L6" s="386">
        <f>ROUNDDOWN(VLOOKUP($B6,'[12]Monthly BS -UC Ledger FORMATTED'!$A$6:$Q$267,+L$3,FALSE),0)</f>
        <v>722</v>
      </c>
      <c r="M6" s="386">
        <f>ROUNDDOWN(VLOOKUP($B6,'[12]Monthly BS -UC Ledger FORMATTED'!$A$6:$Q$267,+M$3,FALSE),0)</f>
        <v>722</v>
      </c>
      <c r="N6" s="386">
        <f>ROUNDDOWN(VLOOKUP($B6,'[12]Monthly BS -UC Ledger FORMATTED'!$A$6:$Q$267,+N$3,FALSE),0)</f>
        <v>722</v>
      </c>
      <c r="O6" s="386">
        <f>ROUNDDOWN(VLOOKUP($B6,'[12]Monthly BS -UC Ledger FORMATTED'!$A$6:$Q$267,+O$3,FALSE),0)</f>
        <v>722</v>
      </c>
      <c r="P6" s="386">
        <f>ROUNDDOWN(VLOOKUP($B6,'[12]Monthly BS -UC Ledger FORMATTED'!$A$6:$Q$267,+P$3,FALSE),0)</f>
        <v>722</v>
      </c>
      <c r="Q6" s="387">
        <f>ROUND(VLOOKUP($B6,'[12]Monthly BS -UC Ledger FORMATTED'!$A$6:$Q$267,+Q$3,FALSE),0)</f>
        <v>722</v>
      </c>
      <c r="R6" s="381"/>
      <c r="S6" s="384" t="s">
        <v>672</v>
      </c>
      <c r="T6" s="388">
        <v>1840</v>
      </c>
      <c r="U6" s="386">
        <f>ROUND(VLOOKUP($T6,'[12]Monthly BS -UC Ledger FORMATTED'!$A$6:$Q$267,+U$3,FALSE),0)</f>
        <v>-118</v>
      </c>
      <c r="V6" s="386">
        <f>ROUND(VLOOKUP($T6,'[12]Monthly BS -UC Ledger FORMATTED'!$A$6:$Q$267,+V$3,FALSE),0)</f>
        <v>-119</v>
      </c>
      <c r="W6" s="386">
        <f>ROUND(VLOOKUP($T6,'[12]Monthly BS -UC Ledger FORMATTED'!$A$6:$Q$267,+W$3,FALSE),0)</f>
        <v>-120</v>
      </c>
      <c r="X6" s="386">
        <f>ROUND(VLOOKUP($T6,'[12]Monthly BS -UC Ledger FORMATTED'!$A$6:$Q$267,+X$3,FALSE),0)</f>
        <v>-122</v>
      </c>
      <c r="Y6" s="386">
        <f>ROUND(VLOOKUP($T6,'[12]Monthly BS -UC Ledger FORMATTED'!$A$6:$Q$267,+Y$3,FALSE),0)</f>
        <v>-123</v>
      </c>
      <c r="Z6" s="386">
        <f>ROUND(VLOOKUP($T6,'[12]Monthly BS -UC Ledger FORMATTED'!$A$6:$Q$267,+Z$3,FALSE),0)</f>
        <v>-125</v>
      </c>
      <c r="AA6" s="386">
        <f>ROUND(VLOOKUP($T6,'[12]Monthly BS -UC Ledger FORMATTED'!$A$6:$Q$267,+AA$3,FALSE),0)</f>
        <v>-126</v>
      </c>
      <c r="AB6" s="386">
        <f>ROUND(VLOOKUP($T6,'[12]Monthly BS -UC Ledger FORMATTED'!$A$6:$Q$267,+AB$3,FALSE),0)</f>
        <v>-128</v>
      </c>
      <c r="AC6" s="386">
        <f>ROUND(VLOOKUP($T6,'[12]Monthly BS -UC Ledger FORMATTED'!$A$6:$Q$267,+AC$3,FALSE),0)</f>
        <v>-129</v>
      </c>
      <c r="AD6" s="386">
        <f>ROUND(VLOOKUP($T6,'[12]Monthly BS -UC Ledger FORMATTED'!$A$6:$Q$267,+AD$3,FALSE),0)</f>
        <v>-131</v>
      </c>
      <c r="AE6" s="386">
        <f>ROUND(VLOOKUP($T6,'[12]Monthly BS -UC Ledger FORMATTED'!$A$6:$Q$267,+AE$3,FALSE),0)</f>
        <v>-132</v>
      </c>
      <c r="AF6" s="386">
        <f>ROUND(VLOOKUP($T6,'[12]Monthly BS -UC Ledger FORMATTED'!$A$6:$Q$267,+AF$3,FALSE),0)</f>
        <v>-134</v>
      </c>
      <c r="AG6" s="386">
        <f>ROUND(VLOOKUP($T6,'[12]Monthly BS -UC Ledger FORMATTED'!$A$6:$Q$267,+AG$3,FALSE),0)</f>
        <v>-135</v>
      </c>
      <c r="AH6" s="386">
        <f>ROUND(VLOOKUP($T6,'[12]Monthly BS -UC Ledger FORMATTED'!$A$6:$Q$267,+AH$3,FALSE),0)</f>
        <v>-126</v>
      </c>
    </row>
    <row r="7" spans="1:35" ht="12" customHeight="1" x14ac:dyDescent="0.2">
      <c r="A7" s="382" t="s">
        <v>18</v>
      </c>
      <c r="B7" s="383">
        <v>1155</v>
      </c>
      <c r="C7" s="384" t="s">
        <v>673</v>
      </c>
      <c r="D7" s="385"/>
      <c r="E7" s="385"/>
      <c r="F7" s="386"/>
      <c r="G7" s="386"/>
      <c r="H7" s="386"/>
      <c r="I7" s="386"/>
      <c r="J7" s="386"/>
      <c r="K7" s="386"/>
      <c r="L7" s="386"/>
      <c r="M7" s="386"/>
      <c r="N7" s="386"/>
      <c r="O7" s="386"/>
      <c r="P7" s="386"/>
      <c r="Q7" s="387"/>
      <c r="R7" s="381"/>
      <c r="S7" s="384" t="s">
        <v>674</v>
      </c>
      <c r="T7" s="388">
        <v>1950</v>
      </c>
      <c r="U7" s="386"/>
      <c r="V7" s="386"/>
      <c r="W7" s="386"/>
      <c r="X7" s="386"/>
      <c r="Y7" s="386"/>
      <c r="Z7" s="386"/>
      <c r="AA7" s="386"/>
      <c r="AB7" s="386"/>
      <c r="AC7" s="386"/>
      <c r="AD7" s="386"/>
      <c r="AE7" s="386"/>
      <c r="AF7" s="386"/>
      <c r="AG7" s="386"/>
      <c r="AH7" s="386"/>
    </row>
    <row r="8" spans="1:35" ht="12" customHeight="1" x14ac:dyDescent="0.25">
      <c r="A8" s="602" t="s">
        <v>19</v>
      </c>
      <c r="B8" s="603"/>
      <c r="C8" s="603"/>
      <c r="D8" s="603"/>
      <c r="E8" s="603"/>
      <c r="F8" s="603"/>
      <c r="G8" s="603"/>
      <c r="H8" s="603"/>
      <c r="I8" s="603"/>
      <c r="J8" s="603"/>
      <c r="K8" s="603"/>
      <c r="L8" s="603"/>
      <c r="M8" s="603"/>
      <c r="N8" s="603"/>
      <c r="O8" s="603"/>
      <c r="P8" s="603"/>
      <c r="Q8" s="604"/>
      <c r="R8" s="381"/>
      <c r="S8" s="602" t="s">
        <v>19</v>
      </c>
      <c r="T8" s="603"/>
      <c r="U8" s="603"/>
      <c r="V8" s="603"/>
      <c r="W8" s="603"/>
      <c r="X8" s="603"/>
      <c r="Y8" s="603"/>
      <c r="Z8" s="603"/>
      <c r="AA8" s="603"/>
      <c r="AB8" s="603"/>
      <c r="AC8" s="603"/>
      <c r="AD8" s="603"/>
      <c r="AE8" s="603"/>
      <c r="AF8" s="603"/>
      <c r="AG8" s="603"/>
      <c r="AH8" s="603"/>
      <c r="AI8" s="604"/>
    </row>
    <row r="9" spans="1:35" ht="12" customHeight="1" x14ac:dyDescent="0.2">
      <c r="A9" s="382" t="s">
        <v>20</v>
      </c>
      <c r="B9" s="383">
        <v>1030</v>
      </c>
      <c r="C9" s="384" t="s">
        <v>675</v>
      </c>
      <c r="D9" s="385">
        <f>ROUND(VLOOKUP($B9,'[12]Monthly BS -UC Ledger FORMATTED'!$A$6:$Q$267,+D$3,FALSE),0)</f>
        <v>4467</v>
      </c>
      <c r="E9" s="385">
        <f>ROUND(VLOOKUP($B9,'[12]Monthly BS -UC Ledger FORMATTED'!$A$6:$Q$267,+E$3,FALSE),0)</f>
        <v>4467</v>
      </c>
      <c r="F9" s="386">
        <f>ROUND(VLOOKUP($B9,'[12]Monthly BS -UC Ledger FORMATTED'!$A$6:$Q$267,+F$3,FALSE),0)</f>
        <v>17082</v>
      </c>
      <c r="G9" s="386">
        <f>ROUND(VLOOKUP($B9,'[12]Monthly BS -UC Ledger FORMATTED'!$A$6:$Q$267,+G$3,FALSE),0)</f>
        <v>17082</v>
      </c>
      <c r="H9" s="386">
        <f>ROUND(VLOOKUP($B9,'[12]Monthly BS -UC Ledger FORMATTED'!$A$6:$Q$267,+H$3,FALSE),0)</f>
        <v>17082</v>
      </c>
      <c r="I9" s="386">
        <f>ROUND(VLOOKUP($B9,'[12]Monthly BS -UC Ledger FORMATTED'!$A$6:$Q$267,+I$3,FALSE),0)</f>
        <v>17082</v>
      </c>
      <c r="J9" s="386">
        <f>ROUND(VLOOKUP($B9,'[12]Monthly BS -UC Ledger FORMATTED'!$A$6:$Q$267,+J$3,FALSE),0)</f>
        <v>17082</v>
      </c>
      <c r="K9" s="386">
        <f>ROUND(VLOOKUP($B9,'[12]Monthly BS -UC Ledger FORMATTED'!$A$6:$Q$267,+K$3,FALSE),0)</f>
        <v>17082</v>
      </c>
      <c r="L9" s="386">
        <f>ROUND(VLOOKUP($B9,'[12]Monthly BS -UC Ledger FORMATTED'!$A$6:$Q$267,+L$3,FALSE),0)</f>
        <v>17082</v>
      </c>
      <c r="M9" s="386">
        <f>ROUND(VLOOKUP($B9,'[12]Monthly BS -UC Ledger FORMATTED'!$A$6:$Q$267,+M$3,FALSE),0)</f>
        <v>17082</v>
      </c>
      <c r="N9" s="386">
        <f>ROUND(VLOOKUP($B9,'[12]Monthly BS -UC Ledger FORMATTED'!$A$6:$Q$267,+N$3,FALSE),0)</f>
        <v>17082</v>
      </c>
      <c r="O9" s="386">
        <f>ROUND(VLOOKUP($B9,'[12]Monthly BS -UC Ledger FORMATTED'!$A$6:$Q$267,+O$3,FALSE),0)</f>
        <v>17082</v>
      </c>
      <c r="P9" s="386">
        <f>ROUND(VLOOKUP($B9,'[12]Monthly BS -UC Ledger FORMATTED'!$A$6:$Q$267,+P$3,FALSE),0)</f>
        <v>17082</v>
      </c>
      <c r="Q9" s="387">
        <f>ROUND(VLOOKUP($B9,'[12]Monthly BS -UC Ledger FORMATTED'!$A$6:$Q$267,+Q$3,FALSE),0)</f>
        <v>15141</v>
      </c>
      <c r="R9" s="381"/>
      <c r="S9" s="384" t="s">
        <v>676</v>
      </c>
      <c r="T9" s="388"/>
      <c r="U9" s="386"/>
      <c r="V9" s="386"/>
      <c r="W9" s="386"/>
      <c r="X9" s="386"/>
      <c r="Y9" s="386"/>
      <c r="Z9" s="386"/>
      <c r="AA9" s="386"/>
      <c r="AB9" s="386"/>
      <c r="AC9" s="386"/>
      <c r="AD9" s="386"/>
      <c r="AE9" s="386"/>
      <c r="AF9" s="386"/>
      <c r="AG9" s="386"/>
      <c r="AH9" s="386"/>
    </row>
    <row r="10" spans="1:35" ht="12" customHeight="1" x14ac:dyDescent="0.25">
      <c r="A10" s="389" t="s">
        <v>22</v>
      </c>
      <c r="B10" s="390">
        <v>1050</v>
      </c>
      <c r="C10" s="391" t="s">
        <v>677</v>
      </c>
      <c r="D10" s="385">
        <f>ROUND(VLOOKUP($B10,'[12]Monthly BS -UC Ledger FORMATTED'!$A$6:$Q$267,+D$3,FALSE),0)</f>
        <v>62448</v>
      </c>
      <c r="E10" s="385">
        <f>ROUND(VLOOKUP($B10,'[12]Monthly BS -UC Ledger FORMATTED'!$A$6:$Q$267,+E$3,FALSE),0)</f>
        <v>62448</v>
      </c>
      <c r="F10" s="386">
        <f>ROUND(VLOOKUP($B10,'[12]Monthly BS -UC Ledger FORMATTED'!$A$6:$Q$267,+F$3,FALSE),0)</f>
        <v>62448</v>
      </c>
      <c r="G10" s="386">
        <f>ROUND(VLOOKUP($B10,'[12]Monthly BS -UC Ledger FORMATTED'!$A$6:$Q$267,+G$3,FALSE),0)</f>
        <v>61798</v>
      </c>
      <c r="H10" s="386">
        <f>ROUND(VLOOKUP($B10,'[12]Monthly BS -UC Ledger FORMATTED'!$A$6:$Q$267,+H$3,FALSE),0)</f>
        <v>61798</v>
      </c>
      <c r="I10" s="386">
        <f>ROUND(VLOOKUP($B10,'[12]Monthly BS -UC Ledger FORMATTED'!$A$6:$Q$267,+I$3,FALSE),0)</f>
        <v>61798</v>
      </c>
      <c r="J10" s="386">
        <f>ROUND(VLOOKUP($B10,'[12]Monthly BS -UC Ledger FORMATTED'!$A$6:$Q$267,+J$3,FALSE),0)</f>
        <v>61798</v>
      </c>
      <c r="K10" s="386">
        <f>ROUND(VLOOKUP($B10,'[12]Monthly BS -UC Ledger FORMATTED'!$A$6:$Q$267,+K$3,FALSE),0)</f>
        <v>62298</v>
      </c>
      <c r="L10" s="386">
        <f>ROUND(VLOOKUP($B10,'[12]Monthly BS -UC Ledger FORMATTED'!$A$6:$Q$267,+L$3,FALSE),0)</f>
        <v>62539</v>
      </c>
      <c r="M10" s="386">
        <f>ROUND(VLOOKUP($B10,'[12]Monthly BS -UC Ledger FORMATTED'!$A$6:$Q$267,+M$3,FALSE),0)</f>
        <v>62539</v>
      </c>
      <c r="N10" s="386">
        <f>ROUND(VLOOKUP($B10,'[12]Monthly BS -UC Ledger FORMATTED'!$A$6:$Q$267,+N$3,FALSE),0)</f>
        <v>62539</v>
      </c>
      <c r="O10" s="386">
        <f>ROUND(VLOOKUP($B10,'[12]Monthly BS -UC Ledger FORMATTED'!$A$6:$Q$267,+O$3,FALSE),0)</f>
        <v>62539</v>
      </c>
      <c r="P10" s="386">
        <f>ROUND(VLOOKUP($B10,'[12]Monthly BS -UC Ledger FORMATTED'!$A$6:$Q$267,+P$3,FALSE),0)</f>
        <v>62539</v>
      </c>
      <c r="Q10" s="387">
        <f>ROUND(VLOOKUP($B10,'[12]Monthly BS -UC Ledger FORMATTED'!$A$6:$Q$267,+Q$3,FALSE),0)</f>
        <v>62272</v>
      </c>
      <c r="R10" s="392"/>
      <c r="S10" s="391" t="s">
        <v>678</v>
      </c>
      <c r="T10" s="388">
        <v>1845</v>
      </c>
      <c r="U10" s="386">
        <f>ROUND(VLOOKUP($T10,'[12]Monthly BS -UC Ledger FORMATTED'!$A$6:$Q$267,+U$3,FALSE),0)</f>
        <v>-64149</v>
      </c>
      <c r="V10" s="386">
        <f>ROUND(VLOOKUP($T10,'[12]Monthly BS -UC Ledger FORMATTED'!$A$6:$Q$267,+V$3,FALSE),0)</f>
        <v>-64312</v>
      </c>
      <c r="W10" s="386">
        <f>ROUND(VLOOKUP($T10,'[12]Monthly BS -UC Ledger FORMATTED'!$A$6:$Q$267,+W$3,FALSE),0)</f>
        <v>-63701</v>
      </c>
      <c r="X10" s="386">
        <f>ROUND(VLOOKUP($T10,'[12]Monthly BS -UC Ledger FORMATTED'!$A$6:$Q$267,+X$3,FALSE),0)</f>
        <v>-63862</v>
      </c>
      <c r="Y10" s="386">
        <f>ROUND(VLOOKUP($T10,'[12]Monthly BS -UC Ledger FORMATTED'!$A$6:$Q$267,+Y$3,FALSE),0)</f>
        <v>-64024</v>
      </c>
      <c r="Z10" s="386">
        <f>ROUND(VLOOKUP($T10,'[12]Monthly BS -UC Ledger FORMATTED'!$A$6:$Q$267,+Z$3,FALSE),0)</f>
        <v>-64185</v>
      </c>
      <c r="AA10" s="386">
        <f>ROUND(VLOOKUP($T10,'[12]Monthly BS -UC Ledger FORMATTED'!$A$6:$Q$267,+AA$3,FALSE),0)</f>
        <v>-64347</v>
      </c>
      <c r="AB10" s="386">
        <f>ROUND(VLOOKUP($T10,'[12]Monthly BS -UC Ledger FORMATTED'!$A$6:$Q$267,+AB$3,FALSE),0)</f>
        <v>-64509</v>
      </c>
      <c r="AC10" s="386">
        <f>ROUND(VLOOKUP($T10,'[12]Monthly BS -UC Ledger FORMATTED'!$A$6:$Q$267,+AC$3,FALSE),0)</f>
        <v>-64672</v>
      </c>
      <c r="AD10" s="386">
        <f>ROUND(VLOOKUP($T10,'[12]Monthly BS -UC Ledger FORMATTED'!$A$6:$Q$267,+AD$3,FALSE),0)</f>
        <v>-64836</v>
      </c>
      <c r="AE10" s="386">
        <f>ROUND(VLOOKUP($T10,'[12]Monthly BS -UC Ledger FORMATTED'!$A$6:$Q$267,+AE$3,FALSE),0)</f>
        <v>-64999</v>
      </c>
      <c r="AF10" s="386">
        <f>ROUND(VLOOKUP($T10,'[12]Monthly BS -UC Ledger FORMATTED'!$A$6:$Q$267,+AF$3,FALSE),0)</f>
        <v>-65162</v>
      </c>
      <c r="AG10" s="386">
        <f>ROUND(VLOOKUP($T10,'[12]Monthly BS -UC Ledger FORMATTED'!$A$6:$Q$267,+AG$3,FALSE),0)</f>
        <v>-65326</v>
      </c>
      <c r="AH10" s="386">
        <f>ROUND(VLOOKUP($T10,'[12]Monthly BS -UC Ledger FORMATTED'!$A$6:$Q$267,+AH$3,FALSE),0)</f>
        <v>-64468</v>
      </c>
    </row>
    <row r="11" spans="1:35" ht="12" customHeight="1" x14ac:dyDescent="0.2">
      <c r="A11" s="382" t="s">
        <v>25</v>
      </c>
      <c r="B11" s="383">
        <v>1070</v>
      </c>
      <c r="C11" s="384" t="s">
        <v>679</v>
      </c>
      <c r="D11" s="385"/>
      <c r="E11" s="385"/>
      <c r="F11" s="386"/>
      <c r="G11" s="386"/>
      <c r="H11" s="386"/>
      <c r="I11" s="386"/>
      <c r="J11" s="386"/>
      <c r="K11" s="386"/>
      <c r="L11" s="386"/>
      <c r="M11" s="386"/>
      <c r="N11" s="386"/>
      <c r="O11" s="386"/>
      <c r="P11" s="386"/>
      <c r="Q11" s="387"/>
      <c r="R11" s="381"/>
      <c r="S11" s="384" t="s">
        <v>680</v>
      </c>
      <c r="T11" s="388">
        <v>1865</v>
      </c>
      <c r="U11" s="386"/>
      <c r="V11" s="386"/>
      <c r="W11" s="386"/>
      <c r="X11" s="386"/>
      <c r="Y11" s="386"/>
      <c r="Z11" s="386"/>
      <c r="AA11" s="386"/>
      <c r="AB11" s="386"/>
      <c r="AC11" s="386"/>
      <c r="AD11" s="386"/>
      <c r="AE11" s="386"/>
      <c r="AF11" s="386"/>
      <c r="AG11" s="386"/>
      <c r="AH11" s="386"/>
    </row>
    <row r="12" spans="1:35" ht="12" customHeight="1" x14ac:dyDescent="0.2">
      <c r="A12" s="382" t="s">
        <v>26</v>
      </c>
      <c r="B12" s="383">
        <v>1075</v>
      </c>
      <c r="C12" s="384" t="s">
        <v>681</v>
      </c>
      <c r="D12" s="385"/>
      <c r="E12" s="385"/>
      <c r="F12" s="386"/>
      <c r="G12" s="386"/>
      <c r="H12" s="386"/>
      <c r="I12" s="386"/>
      <c r="J12" s="386"/>
      <c r="K12" s="386"/>
      <c r="L12" s="386"/>
      <c r="M12" s="386"/>
      <c r="N12" s="386"/>
      <c r="O12" s="386"/>
      <c r="P12" s="386"/>
      <c r="Q12" s="387"/>
      <c r="R12" s="381"/>
      <c r="S12" s="384" t="s">
        <v>682</v>
      </c>
      <c r="T12" s="388">
        <v>1870</v>
      </c>
      <c r="U12" s="386"/>
      <c r="V12" s="386"/>
      <c r="W12" s="386"/>
      <c r="X12" s="386"/>
      <c r="Y12" s="386"/>
      <c r="Z12" s="386"/>
      <c r="AA12" s="386"/>
      <c r="AB12" s="386"/>
      <c r="AC12" s="386"/>
      <c r="AD12" s="386"/>
      <c r="AE12" s="386"/>
      <c r="AF12" s="386"/>
      <c r="AG12" s="386"/>
      <c r="AH12" s="386"/>
    </row>
    <row r="13" spans="1:35" ht="12" customHeight="1" x14ac:dyDescent="0.2">
      <c r="A13" s="382" t="s">
        <v>27</v>
      </c>
      <c r="B13" s="383">
        <v>1080</v>
      </c>
      <c r="C13" s="384" t="s">
        <v>352</v>
      </c>
      <c r="D13" s="385">
        <f>ROUND(VLOOKUP($B13,'[12]Monthly BS -UC Ledger FORMATTED'!$A$6:$Q$267,+D$3,FALSE),0)</f>
        <v>28117</v>
      </c>
      <c r="E13" s="385">
        <f>ROUND(VLOOKUP($B13,'[12]Monthly BS -UC Ledger FORMATTED'!$A$6:$Q$267,+E$3,FALSE),0)</f>
        <v>28117</v>
      </c>
      <c r="F13" s="386">
        <f>ROUND(VLOOKUP($B13,'[12]Monthly BS -UC Ledger FORMATTED'!$A$6:$Q$267,+F$3,FALSE),0)</f>
        <v>28117</v>
      </c>
      <c r="G13" s="386">
        <f>ROUND(VLOOKUP($B13,'[12]Monthly BS -UC Ledger FORMATTED'!$A$6:$Q$267,+G$3,FALSE),0)</f>
        <v>28117</v>
      </c>
      <c r="H13" s="386">
        <f>ROUND(VLOOKUP($B13,'[12]Monthly BS -UC Ledger FORMATTED'!$A$6:$Q$267,+H$3,FALSE),0)</f>
        <v>28117</v>
      </c>
      <c r="I13" s="386">
        <f>ROUND(VLOOKUP($B13,'[12]Monthly BS -UC Ledger FORMATTED'!$A$6:$Q$267,+I$3,FALSE),0)</f>
        <v>28117</v>
      </c>
      <c r="J13" s="386">
        <f>ROUND(VLOOKUP($B13,'[12]Monthly BS -UC Ledger FORMATTED'!$A$6:$Q$267,+J$3,FALSE),0)</f>
        <v>28117</v>
      </c>
      <c r="K13" s="386">
        <f>ROUND(VLOOKUP($B13,'[12]Monthly BS -UC Ledger FORMATTED'!$A$6:$Q$267,+K$3,FALSE),0)</f>
        <v>28117</v>
      </c>
      <c r="L13" s="386">
        <f>ROUND(VLOOKUP($B13,'[12]Monthly BS -UC Ledger FORMATTED'!$A$6:$Q$267,+L$3,FALSE),0)</f>
        <v>28117</v>
      </c>
      <c r="M13" s="386">
        <f>ROUND(VLOOKUP($B13,'[12]Monthly BS -UC Ledger FORMATTED'!$A$6:$Q$267,+M$3,FALSE),0)</f>
        <v>28117</v>
      </c>
      <c r="N13" s="386">
        <f>ROUND(VLOOKUP($B13,'[12]Monthly BS -UC Ledger FORMATTED'!$A$6:$Q$267,+N$3,FALSE),0)</f>
        <v>28117</v>
      </c>
      <c r="O13" s="386">
        <f>ROUND(VLOOKUP($B13,'[12]Monthly BS -UC Ledger FORMATTED'!$A$6:$Q$267,+O$3,FALSE),0)</f>
        <v>28117</v>
      </c>
      <c r="P13" s="386">
        <f>ROUND(VLOOKUP($B13,'[12]Monthly BS -UC Ledger FORMATTED'!$A$6:$Q$267,+P$3,FALSE),0)</f>
        <v>28117</v>
      </c>
      <c r="Q13" s="387">
        <f>ROUND(VLOOKUP($B13,'[12]Monthly BS -UC Ledger FORMATTED'!$A$6:$Q$267,+Q$3,FALSE),0)</f>
        <v>28117</v>
      </c>
      <c r="R13" s="381"/>
      <c r="S13" s="384" t="s">
        <v>683</v>
      </c>
      <c r="T13" s="388">
        <v>1875</v>
      </c>
      <c r="U13" s="386">
        <f>ROUND(VLOOKUP($T13,'[12]Monthly BS -UC Ledger FORMATTED'!$A$6:$Q$267,+U$3,FALSE),0)</f>
        <v>-29404</v>
      </c>
      <c r="V13" s="386">
        <f>ROUND(VLOOKUP($T13,'[12]Monthly BS -UC Ledger FORMATTED'!$A$6:$Q$267,+V$3,FALSE),0)</f>
        <v>-29483</v>
      </c>
      <c r="W13" s="386">
        <f>ROUND(VLOOKUP($T13,'[12]Monthly BS -UC Ledger FORMATTED'!$A$6:$Q$267,+W$3,FALSE),0)</f>
        <v>-29562</v>
      </c>
      <c r="X13" s="386">
        <f>ROUND(VLOOKUP($T13,'[12]Monthly BS -UC Ledger FORMATTED'!$A$6:$Q$267,+X$3,FALSE),0)</f>
        <v>-29640</v>
      </c>
      <c r="Y13" s="386">
        <f>ROUND(VLOOKUP($T13,'[12]Monthly BS -UC Ledger FORMATTED'!$A$6:$Q$267,+Y$3,FALSE),0)</f>
        <v>-29718</v>
      </c>
      <c r="Z13" s="386">
        <f>ROUND(VLOOKUP($T13,'[12]Monthly BS -UC Ledger FORMATTED'!$A$6:$Q$267,+Z$3,FALSE),0)</f>
        <v>-29796</v>
      </c>
      <c r="AA13" s="386">
        <f>ROUND(VLOOKUP($T13,'[12]Monthly BS -UC Ledger FORMATTED'!$A$6:$Q$267,+AA$3,FALSE),0)</f>
        <v>-29874</v>
      </c>
      <c r="AB13" s="386">
        <f>ROUND(VLOOKUP($T13,'[12]Monthly BS -UC Ledger FORMATTED'!$A$6:$Q$267,+AB$3,FALSE),0)</f>
        <v>-29952</v>
      </c>
      <c r="AC13" s="386">
        <f>ROUND(VLOOKUP($T13,'[12]Monthly BS -UC Ledger FORMATTED'!$A$6:$Q$267,+AC$3,FALSE),0)</f>
        <v>-30030</v>
      </c>
      <c r="AD13" s="386">
        <f>ROUND(VLOOKUP($T13,'[12]Monthly BS -UC Ledger FORMATTED'!$A$6:$Q$267,+AD$3,FALSE),0)</f>
        <v>-30109</v>
      </c>
      <c r="AE13" s="386">
        <f>ROUND(VLOOKUP($T13,'[12]Monthly BS -UC Ledger FORMATTED'!$A$6:$Q$267,+AE$3,FALSE),0)</f>
        <v>-30187</v>
      </c>
      <c r="AF13" s="386">
        <f>ROUND(VLOOKUP($T13,'[12]Monthly BS -UC Ledger FORMATTED'!$A$6:$Q$267,+AF$3,FALSE),0)</f>
        <v>-30265</v>
      </c>
      <c r="AG13" s="386">
        <f>ROUND(VLOOKUP($T13,'[12]Monthly BS -UC Ledger FORMATTED'!$A$6:$Q$267,+AG$3,FALSE),0)</f>
        <v>-30343</v>
      </c>
      <c r="AH13" s="386">
        <f>ROUND(VLOOKUP($T13,'[12]Monthly BS -UC Ledger FORMATTED'!$A$6:$Q$267,+AH$3,FALSE),0)</f>
        <v>-29874</v>
      </c>
    </row>
    <row r="14" spans="1:35" ht="12" customHeight="1" x14ac:dyDescent="0.2">
      <c r="A14" s="382" t="s">
        <v>30</v>
      </c>
      <c r="B14" s="383">
        <v>1085</v>
      </c>
      <c r="C14" s="384" t="s">
        <v>684</v>
      </c>
      <c r="D14" s="385"/>
      <c r="E14" s="385"/>
      <c r="F14" s="386"/>
      <c r="G14" s="386"/>
      <c r="H14" s="386"/>
      <c r="I14" s="386"/>
      <c r="J14" s="386"/>
      <c r="K14" s="386"/>
      <c r="L14" s="386"/>
      <c r="M14" s="386"/>
      <c r="N14" s="386"/>
      <c r="O14" s="386"/>
      <c r="P14" s="386"/>
      <c r="Q14" s="387"/>
      <c r="R14" s="381"/>
      <c r="S14" s="384" t="s">
        <v>685</v>
      </c>
      <c r="T14" s="388">
        <v>1880</v>
      </c>
      <c r="U14" s="386"/>
      <c r="V14" s="386"/>
      <c r="W14" s="386"/>
      <c r="X14" s="386"/>
      <c r="Y14" s="386"/>
      <c r="Z14" s="386"/>
      <c r="AA14" s="386"/>
      <c r="AB14" s="386"/>
      <c r="AC14" s="386"/>
      <c r="AD14" s="386"/>
      <c r="AE14" s="386"/>
      <c r="AF14" s="386"/>
      <c r="AG14" s="386"/>
      <c r="AH14" s="386"/>
    </row>
    <row r="15" spans="1:35" ht="12" customHeight="1" x14ac:dyDescent="0.2">
      <c r="A15" s="382" t="s">
        <v>33</v>
      </c>
      <c r="B15" s="383">
        <v>1090</v>
      </c>
      <c r="C15" s="384" t="s">
        <v>686</v>
      </c>
      <c r="D15" s="385">
        <f>ROUND(VLOOKUP($B15,'[12]Monthly BS -UC Ledger FORMATTED'!$A$6:$Q$267,+D$3,FALSE),0)</f>
        <v>6456</v>
      </c>
      <c r="E15" s="385">
        <f>ROUND(VLOOKUP($B15,'[12]Monthly BS -UC Ledger FORMATTED'!$A$6:$Q$267,+E$3,FALSE),0)</f>
        <v>6456</v>
      </c>
      <c r="F15" s="386">
        <f>ROUND(VLOOKUP($B15,'[12]Monthly BS -UC Ledger FORMATTED'!$A$6:$Q$267,+F$3,FALSE),0)</f>
        <v>6456</v>
      </c>
      <c r="G15" s="386">
        <f>ROUND(VLOOKUP($B15,'[12]Monthly BS -UC Ledger FORMATTED'!$A$6:$Q$267,+G$3,FALSE),0)</f>
        <v>6456</v>
      </c>
      <c r="H15" s="386">
        <f>ROUND(VLOOKUP($B15,'[12]Monthly BS -UC Ledger FORMATTED'!$A$6:$Q$267,+H$3,FALSE),0)</f>
        <v>6456</v>
      </c>
      <c r="I15" s="386">
        <f>ROUND(VLOOKUP($B15,'[12]Monthly BS -UC Ledger FORMATTED'!$A$6:$Q$267,+I$3,FALSE),0)</f>
        <v>6456</v>
      </c>
      <c r="J15" s="386">
        <f>ROUND(VLOOKUP($B15,'[12]Monthly BS -UC Ledger FORMATTED'!$A$6:$Q$267,+J$3,FALSE),0)</f>
        <v>6456</v>
      </c>
      <c r="K15" s="386">
        <f>ROUND(VLOOKUP($B15,'[12]Monthly BS -UC Ledger FORMATTED'!$A$6:$Q$267,+K$3,FALSE),0)</f>
        <v>6456</v>
      </c>
      <c r="L15" s="386">
        <f>ROUND(VLOOKUP($B15,'[12]Monthly BS -UC Ledger FORMATTED'!$A$6:$Q$267,+L$3,FALSE),0)</f>
        <v>6456</v>
      </c>
      <c r="M15" s="386">
        <f>ROUND(VLOOKUP($B15,'[12]Monthly BS -UC Ledger FORMATTED'!$A$6:$Q$267,+M$3,FALSE),0)</f>
        <v>6456</v>
      </c>
      <c r="N15" s="386">
        <f>ROUND(VLOOKUP($B15,'[12]Monthly BS -UC Ledger FORMATTED'!$A$6:$Q$267,+N$3,FALSE),0)</f>
        <v>6456</v>
      </c>
      <c r="O15" s="386">
        <f>ROUND(VLOOKUP($B15,'[12]Monthly BS -UC Ledger FORMATTED'!$A$6:$Q$267,+O$3,FALSE),0)</f>
        <v>6456</v>
      </c>
      <c r="P15" s="386">
        <f>ROUND(VLOOKUP($B15,'[12]Monthly BS -UC Ledger FORMATTED'!$A$6:$Q$267,+P$3,FALSE),0)</f>
        <v>6456</v>
      </c>
      <c r="Q15" s="387">
        <f>ROUND(VLOOKUP($B15,'[12]Monthly BS -UC Ledger FORMATTED'!$A$6:$Q$267,+Q$3,FALSE),0)</f>
        <v>6456</v>
      </c>
      <c r="R15" s="381"/>
      <c r="S15" s="384" t="s">
        <v>687</v>
      </c>
      <c r="T15" s="388">
        <v>1885</v>
      </c>
      <c r="U15" s="386">
        <f>ROUND(VLOOKUP($T15,'[12]Monthly BS -UC Ledger FORMATTED'!$A$6:$Q$267,+U$3,FALSE),0)</f>
        <v>-899</v>
      </c>
      <c r="V15" s="386">
        <f>ROUND(VLOOKUP($T15,'[12]Monthly BS -UC Ledger FORMATTED'!$A$6:$Q$267,+V$3,FALSE),0)</f>
        <v>-915</v>
      </c>
      <c r="W15" s="386">
        <f>ROUND(VLOOKUP($T15,'[12]Monthly BS -UC Ledger FORMATTED'!$A$6:$Q$267,+W$3,FALSE),0)</f>
        <v>-1056</v>
      </c>
      <c r="X15" s="386">
        <f>ROUND(VLOOKUP($T15,'[12]Monthly BS -UC Ledger FORMATTED'!$A$6:$Q$267,+X$3,FALSE),0)</f>
        <v>-1071</v>
      </c>
      <c r="Y15" s="386">
        <f>ROUND(VLOOKUP($T15,'[12]Monthly BS -UC Ledger FORMATTED'!$A$6:$Q$267,+Y$3,FALSE),0)</f>
        <v>-1087</v>
      </c>
      <c r="Z15" s="386">
        <f>ROUND(VLOOKUP($T15,'[12]Monthly BS -UC Ledger FORMATTED'!$A$6:$Q$267,+Z$3,FALSE),0)</f>
        <v>-1102</v>
      </c>
      <c r="AA15" s="386">
        <f>ROUND(VLOOKUP($T15,'[12]Monthly BS -UC Ledger FORMATTED'!$A$6:$Q$267,+AA$3,FALSE),0)</f>
        <v>-1118</v>
      </c>
      <c r="AB15" s="386">
        <f>ROUND(VLOOKUP($T15,'[12]Monthly BS -UC Ledger FORMATTED'!$A$6:$Q$267,+AB$3,FALSE),0)</f>
        <v>-1133</v>
      </c>
      <c r="AC15" s="386">
        <f>ROUND(VLOOKUP($T15,'[12]Monthly BS -UC Ledger FORMATTED'!$A$6:$Q$267,+AC$3,FALSE),0)</f>
        <v>-1148</v>
      </c>
      <c r="AD15" s="386">
        <f>ROUND(VLOOKUP($T15,'[12]Monthly BS -UC Ledger FORMATTED'!$A$6:$Q$267,+AD$3,FALSE),0)</f>
        <v>-1164</v>
      </c>
      <c r="AE15" s="386">
        <f>ROUND(VLOOKUP($T15,'[12]Monthly BS -UC Ledger FORMATTED'!$A$6:$Q$267,+AE$3,FALSE),0)</f>
        <v>-1179</v>
      </c>
      <c r="AF15" s="386">
        <f>ROUND(VLOOKUP($T15,'[12]Monthly BS -UC Ledger FORMATTED'!$A$6:$Q$267,+AF$3,FALSE),0)</f>
        <v>-1194</v>
      </c>
      <c r="AG15" s="386">
        <f>ROUND(VLOOKUP($T15,'[12]Monthly BS -UC Ledger FORMATTED'!$A$6:$Q$267,+AG$3,FALSE),0)</f>
        <v>-1210</v>
      </c>
      <c r="AH15" s="386">
        <f>ROUND(VLOOKUP($T15,'[12]Monthly BS -UC Ledger FORMATTED'!$A$6:$Q$267,+AH$3,FALSE),0)</f>
        <v>-1098</v>
      </c>
    </row>
    <row r="16" spans="1:35" ht="12" customHeight="1" x14ac:dyDescent="0.2">
      <c r="A16" s="382" t="s">
        <v>36</v>
      </c>
      <c r="B16" s="383">
        <v>1095</v>
      </c>
      <c r="C16" s="384" t="s">
        <v>688</v>
      </c>
      <c r="D16" s="385">
        <f>ROUND(VLOOKUP($B16,'[12]Monthly BS -UC Ledger FORMATTED'!$A$6:$Q$267,+D$3,FALSE),0)</f>
        <v>0</v>
      </c>
      <c r="E16" s="385">
        <f>ROUND(VLOOKUP($B16,'[12]Monthly BS -UC Ledger FORMATTED'!$A$6:$Q$267,+E$3,FALSE),0)</f>
        <v>0</v>
      </c>
      <c r="F16" s="386">
        <f>ROUND(VLOOKUP($B16,'[12]Monthly BS -UC Ledger FORMATTED'!$A$6:$Q$267,+F$3,FALSE),0)</f>
        <v>0</v>
      </c>
      <c r="G16" s="386">
        <f>ROUND(VLOOKUP($B16,'[12]Monthly BS -UC Ledger FORMATTED'!$A$6:$Q$267,+G$3,FALSE),0)</f>
        <v>0</v>
      </c>
      <c r="H16" s="386">
        <f>ROUND(VLOOKUP($B16,'[12]Monthly BS -UC Ledger FORMATTED'!$A$6:$Q$267,+H$3,FALSE),0)</f>
        <v>0</v>
      </c>
      <c r="I16" s="386">
        <f>ROUND(VLOOKUP($B16,'[12]Monthly BS -UC Ledger FORMATTED'!$A$6:$Q$267,+I$3,FALSE),0)</f>
        <v>0</v>
      </c>
      <c r="J16" s="386">
        <f>ROUND(VLOOKUP($B16,'[12]Monthly BS -UC Ledger FORMATTED'!$A$6:$Q$267,+J$3,FALSE),0)</f>
        <v>0</v>
      </c>
      <c r="K16" s="386">
        <f>ROUND(VLOOKUP($B16,'[12]Monthly BS -UC Ledger FORMATTED'!$A$6:$Q$267,+K$3,FALSE),0)</f>
        <v>0</v>
      </c>
      <c r="L16" s="386">
        <f>ROUND(VLOOKUP($B16,'[12]Monthly BS -UC Ledger FORMATTED'!$A$6:$Q$267,+L$3,FALSE),0)</f>
        <v>0</v>
      </c>
      <c r="M16" s="386">
        <f>ROUND(VLOOKUP($B16,'[12]Monthly BS -UC Ledger FORMATTED'!$A$6:$Q$267,+M$3,FALSE),0)</f>
        <v>0</v>
      </c>
      <c r="N16" s="386">
        <f>ROUND(VLOOKUP($B16,'[12]Monthly BS -UC Ledger FORMATTED'!$A$6:$Q$267,+N$3,FALSE),0)</f>
        <v>0</v>
      </c>
      <c r="O16" s="386">
        <f>ROUND(VLOOKUP($B16,'[12]Monthly BS -UC Ledger FORMATTED'!$A$6:$Q$267,+O$3,FALSE),0)</f>
        <v>0</v>
      </c>
      <c r="P16" s="386">
        <f>ROUND(VLOOKUP($B16,'[12]Monthly BS -UC Ledger FORMATTED'!$A$6:$Q$267,+P$3,FALSE),0)</f>
        <v>0</v>
      </c>
      <c r="Q16" s="387">
        <f>ROUND(VLOOKUP($B16,'[12]Monthly BS -UC Ledger FORMATTED'!$A$6:$Q$267,+Q$3,FALSE),0)</f>
        <v>0</v>
      </c>
      <c r="R16" s="381"/>
      <c r="S16" s="384" t="s">
        <v>689</v>
      </c>
      <c r="T16" s="388">
        <v>1890</v>
      </c>
      <c r="U16" s="386">
        <f>ROUND(VLOOKUP($T16,'[12]Monthly BS -UC Ledger FORMATTED'!$A$6:$Q$267,+U$3,FALSE),0)</f>
        <v>0</v>
      </c>
      <c r="V16" s="386">
        <f>ROUND(VLOOKUP($T16,'[12]Monthly BS -UC Ledger FORMATTED'!$A$6:$Q$267,+V$3,FALSE),0)</f>
        <v>0</v>
      </c>
      <c r="W16" s="386">
        <f>ROUND(VLOOKUP($T16,'[12]Monthly BS -UC Ledger FORMATTED'!$A$6:$Q$267,+W$3,FALSE),0)</f>
        <v>0</v>
      </c>
      <c r="X16" s="386">
        <f>ROUND(VLOOKUP($T16,'[12]Monthly BS -UC Ledger FORMATTED'!$A$6:$Q$267,+X$3,FALSE),0)</f>
        <v>0</v>
      </c>
      <c r="Y16" s="386">
        <f>ROUND(VLOOKUP($T16,'[12]Monthly BS -UC Ledger FORMATTED'!$A$6:$Q$267,+Y$3,FALSE),0)</f>
        <v>0</v>
      </c>
      <c r="Z16" s="386">
        <f>ROUND(VLOOKUP($T16,'[12]Monthly BS -UC Ledger FORMATTED'!$A$6:$Q$267,+Z$3,FALSE),0)</f>
        <v>0</v>
      </c>
      <c r="AA16" s="386">
        <f>ROUND(VLOOKUP($T16,'[12]Monthly BS -UC Ledger FORMATTED'!$A$6:$Q$267,+AA$3,FALSE),0)</f>
        <v>0</v>
      </c>
      <c r="AB16" s="386">
        <f>ROUND(VLOOKUP($T16,'[12]Monthly BS -UC Ledger FORMATTED'!$A$6:$Q$267,+AB$3,FALSE),0)</f>
        <v>0</v>
      </c>
      <c r="AC16" s="386">
        <f>ROUND(VLOOKUP($T16,'[12]Monthly BS -UC Ledger FORMATTED'!$A$6:$Q$267,+AC$3,FALSE),0)</f>
        <v>0</v>
      </c>
      <c r="AD16" s="386">
        <f>ROUND(VLOOKUP($T16,'[12]Monthly BS -UC Ledger FORMATTED'!$A$6:$Q$267,+AD$3,FALSE),0)</f>
        <v>0</v>
      </c>
      <c r="AE16" s="386">
        <f>ROUND(VLOOKUP($T16,'[12]Monthly BS -UC Ledger FORMATTED'!$A$6:$Q$267,+AE$3,FALSE),0)</f>
        <v>0</v>
      </c>
      <c r="AF16" s="386">
        <f>ROUND(VLOOKUP($T16,'[12]Monthly BS -UC Ledger FORMATTED'!$A$6:$Q$267,+AF$3,FALSE),0)</f>
        <v>0</v>
      </c>
      <c r="AG16" s="386">
        <f>ROUND(VLOOKUP($T16,'[12]Monthly BS -UC Ledger FORMATTED'!$A$6:$Q$267,+AG$3,FALSE),0)</f>
        <v>0</v>
      </c>
      <c r="AH16" s="386">
        <f>ROUND(VLOOKUP($T16,'[12]Monthly BS -UC Ledger FORMATTED'!$A$6:$Q$267,+AH$3,FALSE),0)</f>
        <v>0</v>
      </c>
    </row>
    <row r="17" spans="1:35" ht="12" customHeight="1" x14ac:dyDescent="0.2">
      <c r="A17" s="382" t="s">
        <v>39</v>
      </c>
      <c r="B17" s="383">
        <v>1100</v>
      </c>
      <c r="C17" s="384" t="s">
        <v>690</v>
      </c>
      <c r="D17" s="385">
        <f>ROUND(VLOOKUP($B17,'[12]Monthly BS -UC Ledger FORMATTED'!$A$6:$Q$267,+D$3,FALSE),0)</f>
        <v>1702</v>
      </c>
      <c r="E17" s="385">
        <f>ROUND(VLOOKUP($B17,'[12]Monthly BS -UC Ledger FORMATTED'!$A$6:$Q$267,+E$3,FALSE),0)</f>
        <v>1702</v>
      </c>
      <c r="F17" s="386">
        <f>ROUND(VLOOKUP($B17,'[12]Monthly BS -UC Ledger FORMATTED'!$A$6:$Q$267,+F$3,FALSE),0)</f>
        <v>1702</v>
      </c>
      <c r="G17" s="386">
        <f>ROUND(VLOOKUP($B17,'[12]Monthly BS -UC Ledger FORMATTED'!$A$6:$Q$267,+G$3,FALSE),0)</f>
        <v>1702</v>
      </c>
      <c r="H17" s="386">
        <f>ROUND(VLOOKUP($B17,'[12]Monthly BS -UC Ledger FORMATTED'!$A$6:$Q$267,+H$3,FALSE),0)</f>
        <v>1702</v>
      </c>
      <c r="I17" s="386">
        <f>ROUND(VLOOKUP($B17,'[12]Monthly BS -UC Ledger FORMATTED'!$A$6:$Q$267,+I$3,FALSE),0)</f>
        <v>1702</v>
      </c>
      <c r="J17" s="386">
        <f>ROUND(VLOOKUP($B17,'[12]Monthly BS -UC Ledger FORMATTED'!$A$6:$Q$267,+J$3,FALSE),0)</f>
        <v>1702</v>
      </c>
      <c r="K17" s="386">
        <f>ROUND(VLOOKUP($B17,'[12]Monthly BS -UC Ledger FORMATTED'!$A$6:$Q$267,+K$3,FALSE),0)</f>
        <v>1702</v>
      </c>
      <c r="L17" s="386">
        <f>ROUND(VLOOKUP($B17,'[12]Monthly BS -UC Ledger FORMATTED'!$A$6:$Q$267,+L$3,FALSE),0)</f>
        <v>1702</v>
      </c>
      <c r="M17" s="386">
        <f>ROUND(VLOOKUP($B17,'[12]Monthly BS -UC Ledger FORMATTED'!$A$6:$Q$267,+M$3,FALSE),0)</f>
        <v>2352</v>
      </c>
      <c r="N17" s="386">
        <f>ROUND(VLOOKUP($B17,'[12]Monthly BS -UC Ledger FORMATTED'!$A$6:$Q$267,+N$3,FALSE),0)</f>
        <v>2352</v>
      </c>
      <c r="O17" s="386">
        <f>ROUND(VLOOKUP($B17,'[12]Monthly BS -UC Ledger FORMATTED'!$A$6:$Q$267,+O$3,FALSE),0)</f>
        <v>2352</v>
      </c>
      <c r="P17" s="386">
        <f>ROUND(VLOOKUP($B17,'[12]Monthly BS -UC Ledger FORMATTED'!$A$6:$Q$267,+P$3,FALSE),0)</f>
        <v>2352</v>
      </c>
      <c r="Q17" s="387">
        <f>ROUND(VLOOKUP($B17,'[12]Monthly BS -UC Ledger FORMATTED'!$A$6:$Q$267,+Q$3,FALSE),0)</f>
        <v>1902</v>
      </c>
      <c r="R17" s="381"/>
      <c r="S17" s="384" t="s">
        <v>691</v>
      </c>
      <c r="T17" s="388">
        <v>1895</v>
      </c>
      <c r="U17" s="386">
        <f>ROUND(VLOOKUP($T17,'[12]Monthly BS -UC Ledger FORMATTED'!$A$6:$Q$267,+U$3,FALSE),0)</f>
        <v>-425</v>
      </c>
      <c r="V17" s="386">
        <f>ROUND(VLOOKUP($T17,'[12]Monthly BS -UC Ledger FORMATTED'!$A$6:$Q$267,+V$3,FALSE),0)</f>
        <v>-432</v>
      </c>
      <c r="W17" s="386">
        <f>ROUND(VLOOKUP($T17,'[12]Monthly BS -UC Ledger FORMATTED'!$A$6:$Q$267,+W$3,FALSE),0)</f>
        <v>-440</v>
      </c>
      <c r="X17" s="386">
        <f>ROUND(VLOOKUP($T17,'[12]Monthly BS -UC Ledger FORMATTED'!$A$6:$Q$267,+X$3,FALSE),0)</f>
        <v>-447</v>
      </c>
      <c r="Y17" s="386">
        <f>ROUND(VLOOKUP($T17,'[12]Monthly BS -UC Ledger FORMATTED'!$A$6:$Q$267,+Y$3,FALSE),0)</f>
        <v>-454</v>
      </c>
      <c r="Z17" s="386">
        <f>ROUND(VLOOKUP($T17,'[12]Monthly BS -UC Ledger FORMATTED'!$A$6:$Q$267,+Z$3,FALSE),0)</f>
        <v>-461</v>
      </c>
      <c r="AA17" s="386">
        <f>ROUND(VLOOKUP($T17,'[12]Monthly BS -UC Ledger FORMATTED'!$A$6:$Q$267,+AA$3,FALSE),0)</f>
        <v>-468</v>
      </c>
      <c r="AB17" s="386">
        <f>ROUND(VLOOKUP($T17,'[12]Monthly BS -UC Ledger FORMATTED'!$A$6:$Q$267,+AB$3,FALSE),0)</f>
        <v>-475</v>
      </c>
      <c r="AC17" s="386">
        <f>ROUND(VLOOKUP($T17,'[12]Monthly BS -UC Ledger FORMATTED'!$A$6:$Q$267,+AC$3,FALSE),0)</f>
        <v>-482</v>
      </c>
      <c r="AD17" s="386">
        <f>ROUND(VLOOKUP($T17,'[12]Monthly BS -UC Ledger FORMATTED'!$A$6:$Q$267,+AD$3,FALSE),0)</f>
        <v>-492</v>
      </c>
      <c r="AE17" s="386">
        <f>ROUND(VLOOKUP($T17,'[12]Monthly BS -UC Ledger FORMATTED'!$A$6:$Q$267,+AE$3,FALSE),0)</f>
        <v>-502</v>
      </c>
      <c r="AF17" s="386">
        <f>ROUND(VLOOKUP($T17,'[12]Monthly BS -UC Ledger FORMATTED'!$A$6:$Q$267,+AF$3,FALSE),0)</f>
        <v>-512</v>
      </c>
      <c r="AG17" s="386">
        <f>ROUND(VLOOKUP($T17,'[12]Monthly BS -UC Ledger FORMATTED'!$A$6:$Q$267,+AG$3,FALSE),0)</f>
        <v>-521</v>
      </c>
      <c r="AH17" s="386">
        <f>ROUND(VLOOKUP($T17,'[12]Monthly BS -UC Ledger FORMATTED'!$A$6:$Q$267,+AH$3,FALSE),0)</f>
        <v>-470</v>
      </c>
    </row>
    <row r="18" spans="1:35" ht="12" customHeight="1" x14ac:dyDescent="0.2">
      <c r="A18" s="382" t="s">
        <v>42</v>
      </c>
      <c r="B18" s="383">
        <v>1160</v>
      </c>
      <c r="C18" s="384" t="s">
        <v>692</v>
      </c>
      <c r="D18" s="385"/>
      <c r="E18" s="385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7"/>
      <c r="R18" s="381"/>
      <c r="S18" s="384" t="s">
        <v>693</v>
      </c>
      <c r="T18" s="388">
        <v>1955</v>
      </c>
      <c r="U18" s="386"/>
      <c r="V18" s="386"/>
      <c r="W18" s="386"/>
      <c r="X18" s="386"/>
      <c r="Y18" s="386"/>
      <c r="Z18" s="386"/>
      <c r="AA18" s="386"/>
      <c r="AB18" s="386"/>
      <c r="AC18" s="386"/>
      <c r="AD18" s="386"/>
      <c r="AE18" s="386"/>
      <c r="AF18" s="386"/>
      <c r="AG18" s="386"/>
      <c r="AH18" s="386"/>
    </row>
    <row r="19" spans="1:35" ht="12" customHeight="1" x14ac:dyDescent="0.25">
      <c r="A19" s="602" t="s">
        <v>43</v>
      </c>
      <c r="B19" s="603"/>
      <c r="C19" s="603"/>
      <c r="D19" s="603"/>
      <c r="E19" s="603"/>
      <c r="F19" s="603"/>
      <c r="G19" s="603"/>
      <c r="H19" s="603"/>
      <c r="I19" s="603"/>
      <c r="J19" s="603"/>
      <c r="K19" s="603"/>
      <c r="L19" s="603"/>
      <c r="M19" s="603"/>
      <c r="N19" s="603"/>
      <c r="O19" s="603"/>
      <c r="P19" s="603"/>
      <c r="Q19" s="604"/>
      <c r="R19" s="381"/>
      <c r="S19" s="602" t="s">
        <v>43</v>
      </c>
      <c r="T19" s="603"/>
      <c r="U19" s="603"/>
      <c r="V19" s="603"/>
      <c r="W19" s="603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604"/>
    </row>
    <row r="20" spans="1:35" ht="12" customHeight="1" x14ac:dyDescent="0.2">
      <c r="A20" s="382" t="s">
        <v>44</v>
      </c>
      <c r="B20" s="383">
        <v>1035</v>
      </c>
      <c r="C20" s="384" t="s">
        <v>694</v>
      </c>
      <c r="D20" s="385">
        <f>ROUND(VLOOKUP($B20,'[12]Monthly BS -UC Ledger FORMATTED'!$A$6:$Q$267,+D$3,FALSE),0)</f>
        <v>0</v>
      </c>
      <c r="E20" s="385">
        <f>ROUND(VLOOKUP($B20,'[12]Monthly BS -UC Ledger FORMATTED'!$A$6:$Q$267,+E$3,FALSE),0)</f>
        <v>0</v>
      </c>
      <c r="F20" s="386">
        <f>ROUND(VLOOKUP($B20,'[12]Monthly BS -UC Ledger FORMATTED'!$A$6:$Q$267,+F$3,FALSE),0)</f>
        <v>0</v>
      </c>
      <c r="G20" s="386">
        <f>ROUND(VLOOKUP($B20,'[12]Monthly BS -UC Ledger FORMATTED'!$A$6:$Q$267,+G$3,FALSE),0)</f>
        <v>0</v>
      </c>
      <c r="H20" s="386">
        <f>ROUND(VLOOKUP($B20,'[12]Monthly BS -UC Ledger FORMATTED'!$A$6:$Q$267,+H$3,FALSE),0)</f>
        <v>0</v>
      </c>
      <c r="I20" s="386">
        <f>ROUND(VLOOKUP($B20,'[12]Monthly BS -UC Ledger FORMATTED'!$A$6:$Q$267,+I$3,FALSE),0)</f>
        <v>0</v>
      </c>
      <c r="J20" s="386">
        <f>ROUND(VLOOKUP($B20,'[12]Monthly BS -UC Ledger FORMATTED'!$A$6:$Q$267,+J$3,FALSE),0)</f>
        <v>0</v>
      </c>
      <c r="K20" s="386">
        <f>ROUND(VLOOKUP($B20,'[12]Monthly BS -UC Ledger FORMATTED'!$A$6:$Q$267,+K$3,FALSE),0)</f>
        <v>0</v>
      </c>
      <c r="L20" s="386">
        <f>ROUND(VLOOKUP($B20,'[12]Monthly BS -UC Ledger FORMATTED'!$A$6:$Q$267,+L$3,FALSE),0)</f>
        <v>0</v>
      </c>
      <c r="M20" s="386">
        <f>ROUND(VLOOKUP($B20,'[12]Monthly BS -UC Ledger FORMATTED'!$A$6:$Q$267,+M$3,FALSE),0)</f>
        <v>0</v>
      </c>
      <c r="N20" s="386">
        <f>ROUND(VLOOKUP($B20,'[12]Monthly BS -UC Ledger FORMATTED'!$A$6:$Q$267,+N$3,FALSE),0)</f>
        <v>0</v>
      </c>
      <c r="O20" s="386">
        <f>ROUND(VLOOKUP($B20,'[12]Monthly BS -UC Ledger FORMATTED'!$A$6:$Q$267,+O$3,FALSE),0)</f>
        <v>0</v>
      </c>
      <c r="P20" s="386">
        <f>ROUND(VLOOKUP($B20,'[12]Monthly BS -UC Ledger FORMATTED'!$A$6:$Q$267,+P$3,FALSE),0)</f>
        <v>0</v>
      </c>
      <c r="Q20" s="387">
        <f>ROUND(VLOOKUP($B20,'[12]Monthly BS -UC Ledger FORMATTED'!$A$6:$Q$267,+Q$3,FALSE),0)</f>
        <v>0</v>
      </c>
      <c r="R20" s="381"/>
      <c r="S20" s="384" t="s">
        <v>676</v>
      </c>
      <c r="T20" s="388"/>
      <c r="U20" s="386"/>
      <c r="V20" s="386"/>
      <c r="W20" s="386"/>
      <c r="X20" s="386"/>
      <c r="Y20" s="386"/>
      <c r="Z20" s="386"/>
      <c r="AA20" s="386"/>
      <c r="AB20" s="386"/>
      <c r="AC20" s="386"/>
      <c r="AD20" s="386"/>
      <c r="AE20" s="386"/>
      <c r="AF20" s="386"/>
      <c r="AG20" s="386"/>
      <c r="AH20" s="386"/>
    </row>
    <row r="21" spans="1:35" ht="12" customHeight="1" x14ac:dyDescent="0.2">
      <c r="A21" s="382" t="s">
        <v>46</v>
      </c>
      <c r="B21" s="383">
        <v>1055</v>
      </c>
      <c r="C21" s="384" t="s">
        <v>362</v>
      </c>
      <c r="D21" s="385">
        <f>ROUND(VLOOKUP($B21,'[12]Monthly BS -UC Ledger FORMATTED'!$A$6:$Q$267,+D$3,FALSE),0)</f>
        <v>19049</v>
      </c>
      <c r="E21" s="385">
        <f>ROUND(VLOOKUP($B21,'[12]Monthly BS -UC Ledger FORMATTED'!$A$6:$Q$267,+E$3,FALSE),0)</f>
        <v>19049</v>
      </c>
      <c r="F21" s="386">
        <f>ROUND(VLOOKUP($B21,'[12]Monthly BS -UC Ledger FORMATTED'!$A$6:$Q$267,+F$3,FALSE),0)</f>
        <v>19049</v>
      </c>
      <c r="G21" s="386">
        <f>ROUND(VLOOKUP($B21,'[12]Monthly BS -UC Ledger FORMATTED'!$A$6:$Q$267,+G$3,FALSE),0)</f>
        <v>19049</v>
      </c>
      <c r="H21" s="386">
        <f>ROUND(VLOOKUP($B21,'[12]Monthly BS -UC Ledger FORMATTED'!$A$6:$Q$267,+H$3,FALSE),0)</f>
        <v>20219</v>
      </c>
      <c r="I21" s="386">
        <f>ROUND(VLOOKUP($B21,'[12]Monthly BS -UC Ledger FORMATTED'!$A$6:$Q$267,+I$3,FALSE),0)</f>
        <v>22078</v>
      </c>
      <c r="J21" s="386">
        <f>ROUND(VLOOKUP($B21,'[12]Monthly BS -UC Ledger FORMATTED'!$A$6:$Q$267,+J$3,FALSE),0)</f>
        <v>22239</v>
      </c>
      <c r="K21" s="386">
        <f>ROUND(VLOOKUP($B21,'[12]Monthly BS -UC Ledger FORMATTED'!$A$6:$Q$267,+K$3,FALSE),0)</f>
        <v>22360</v>
      </c>
      <c r="L21" s="386">
        <f>ROUND(VLOOKUP($B21,'[12]Monthly BS -UC Ledger FORMATTED'!$A$6:$Q$267,+L$3,FALSE),0)</f>
        <v>22360</v>
      </c>
      <c r="M21" s="386">
        <f>ROUND(VLOOKUP($B21,'[12]Monthly BS -UC Ledger FORMATTED'!$A$6:$Q$267,+M$3,FALSE),0)</f>
        <v>22360</v>
      </c>
      <c r="N21" s="386">
        <f>ROUND(VLOOKUP($B21,'[12]Monthly BS -UC Ledger FORMATTED'!$A$6:$Q$267,+N$3,FALSE),0)</f>
        <v>26651</v>
      </c>
      <c r="O21" s="386">
        <f>ROUND(VLOOKUP($B21,'[12]Monthly BS -UC Ledger FORMATTED'!$A$6:$Q$267,+O$3,FALSE),0)</f>
        <v>26651</v>
      </c>
      <c r="P21" s="386">
        <f>ROUND(VLOOKUP($B21,'[12]Monthly BS -UC Ledger FORMATTED'!$A$6:$Q$267,+P$3,FALSE),0)</f>
        <v>26651</v>
      </c>
      <c r="Q21" s="387">
        <f>ROUND(VLOOKUP($B21,'[12]Monthly BS -UC Ledger FORMATTED'!$A$6:$Q$267,+Q$3,FALSE),0)</f>
        <v>22136</v>
      </c>
      <c r="R21" s="381"/>
      <c r="S21" s="384" t="s">
        <v>695</v>
      </c>
      <c r="T21" s="388">
        <v>1850</v>
      </c>
      <c r="U21" s="386">
        <f>ROUND(VLOOKUP($T21,'[12]Monthly BS -UC Ledger FORMATTED'!$A$6:$Q$267,+U$3,FALSE),0)</f>
        <v>-1720</v>
      </c>
      <c r="V21" s="386">
        <f>ROUND(VLOOKUP($T21,'[12]Monthly BS -UC Ledger FORMATTED'!$A$6:$Q$267,+V$3,FALSE),0)</f>
        <v>-1770</v>
      </c>
      <c r="W21" s="386">
        <f>ROUND(VLOOKUP($T21,'[12]Monthly BS -UC Ledger FORMATTED'!$A$6:$Q$267,+W$3,FALSE),0)</f>
        <v>-1867</v>
      </c>
      <c r="X21" s="386">
        <f>ROUND(VLOOKUP($T21,'[12]Monthly BS -UC Ledger FORMATTED'!$A$6:$Q$267,+X$3,FALSE),0)</f>
        <v>-1917</v>
      </c>
      <c r="Y21" s="386">
        <f>ROUND(VLOOKUP($T21,'[12]Monthly BS -UC Ledger FORMATTED'!$A$6:$Q$267,+Y$3,FALSE),0)</f>
        <v>-1970</v>
      </c>
      <c r="Z21" s="386">
        <f>ROUND(VLOOKUP($T21,'[12]Monthly BS -UC Ledger FORMATTED'!$A$6:$Q$267,+Z$3,FALSE),0)</f>
        <v>-2028</v>
      </c>
      <c r="AA21" s="386">
        <f>ROUND(VLOOKUP($T21,'[12]Monthly BS -UC Ledger FORMATTED'!$A$6:$Q$267,+AA$3,FALSE),0)</f>
        <v>-2086</v>
      </c>
      <c r="AB21" s="386">
        <f>ROUND(VLOOKUP($T21,'[12]Monthly BS -UC Ledger FORMATTED'!$A$6:$Q$267,+AB$3,FALSE),0)</f>
        <v>-2144</v>
      </c>
      <c r="AC21" s="386">
        <f>ROUND(VLOOKUP($T21,'[12]Monthly BS -UC Ledger FORMATTED'!$A$6:$Q$267,+AC$3,FALSE),0)</f>
        <v>-2202</v>
      </c>
      <c r="AD21" s="386">
        <f>ROUND(VLOOKUP($T21,'[12]Monthly BS -UC Ledger FORMATTED'!$A$6:$Q$267,+AD$3,FALSE),0)</f>
        <v>-2261</v>
      </c>
      <c r="AE21" s="386">
        <f>ROUND(VLOOKUP($T21,'[12]Monthly BS -UC Ledger FORMATTED'!$A$6:$Q$267,+AE$3,FALSE),0)</f>
        <v>-2330</v>
      </c>
      <c r="AF21" s="386">
        <f>ROUND(VLOOKUP($T21,'[12]Monthly BS -UC Ledger FORMATTED'!$A$6:$Q$267,+AF$3,FALSE),0)</f>
        <v>-2400</v>
      </c>
      <c r="AG21" s="386">
        <f>ROUND(VLOOKUP($T21,'[12]Monthly BS -UC Ledger FORMATTED'!$A$6:$Q$267,+AG$3,FALSE),0)</f>
        <v>-2469</v>
      </c>
      <c r="AH21" s="386">
        <f>ROUND(VLOOKUP($T21,'[12]Monthly BS -UC Ledger FORMATTED'!$A$6:$Q$267,+AH$3,FALSE),0)</f>
        <v>-2090</v>
      </c>
    </row>
    <row r="22" spans="1:35" ht="12" customHeight="1" x14ac:dyDescent="0.2">
      <c r="A22" s="382" t="s">
        <v>696</v>
      </c>
      <c r="B22" s="383"/>
      <c r="C22" s="382" t="s">
        <v>696</v>
      </c>
      <c r="D22" s="385"/>
      <c r="E22" s="385"/>
      <c r="F22" s="386"/>
      <c r="G22" s="386"/>
      <c r="H22" s="386"/>
      <c r="I22" s="386"/>
      <c r="J22" s="386"/>
      <c r="K22" s="386"/>
      <c r="L22" s="386"/>
      <c r="M22" s="386"/>
      <c r="N22" s="386"/>
      <c r="O22" s="386"/>
      <c r="P22" s="386"/>
      <c r="Q22" s="387"/>
      <c r="R22" s="381"/>
      <c r="S22" s="382"/>
      <c r="T22" s="388"/>
      <c r="U22" s="386"/>
      <c r="V22" s="386"/>
      <c r="W22" s="386"/>
      <c r="X22" s="386"/>
      <c r="Y22" s="386"/>
      <c r="Z22" s="386"/>
      <c r="AA22" s="386"/>
      <c r="AB22" s="386"/>
      <c r="AC22" s="386"/>
      <c r="AD22" s="386"/>
      <c r="AE22" s="386"/>
      <c r="AF22" s="386"/>
      <c r="AG22" s="386"/>
      <c r="AH22" s="386"/>
    </row>
    <row r="23" spans="1:35" ht="12" customHeight="1" x14ac:dyDescent="0.2">
      <c r="A23" s="382" t="s">
        <v>697</v>
      </c>
      <c r="B23" s="383">
        <v>1105</v>
      </c>
      <c r="C23" s="384" t="s">
        <v>698</v>
      </c>
      <c r="D23" s="385">
        <f>ROUND(VLOOKUP($B23,'[12]Monthly BS -UC Ledger FORMATTED'!$A$6:$Q$267,+D$3,FALSE),0)</f>
        <v>155709</v>
      </c>
      <c r="E23" s="385">
        <f>ROUND(VLOOKUP($B23,'[12]Monthly BS -UC Ledger FORMATTED'!$A$6:$Q$267,+E$3,FALSE),0)</f>
        <v>155679</v>
      </c>
      <c r="F23" s="386">
        <f>ROUND(VLOOKUP($B23,'[12]Monthly BS -UC Ledger FORMATTED'!$A$6:$Q$267,+F$3,FALSE),0)</f>
        <v>155679</v>
      </c>
      <c r="G23" s="386">
        <f>ROUND(VLOOKUP($B23,'[12]Monthly BS -UC Ledger FORMATTED'!$A$6:$Q$267,+G$3,FALSE),0)</f>
        <v>159809</v>
      </c>
      <c r="H23" s="386">
        <f>ROUND(VLOOKUP($B23,'[12]Monthly BS -UC Ledger FORMATTED'!$A$6:$Q$267,+H$3,FALSE),0)</f>
        <v>159809</v>
      </c>
      <c r="I23" s="386">
        <f>ROUND(VLOOKUP($B23,'[12]Monthly BS -UC Ledger FORMATTED'!$A$6:$Q$267,+I$3,FALSE),0)</f>
        <v>161429</v>
      </c>
      <c r="J23" s="386">
        <f>ROUND(VLOOKUP($B23,'[12]Monthly BS -UC Ledger FORMATTED'!$A$6:$Q$267,+J$3,FALSE),0)</f>
        <v>162304</v>
      </c>
      <c r="K23" s="386">
        <f>ROUND(VLOOKUP($B23,'[12]Monthly BS -UC Ledger FORMATTED'!$A$6:$Q$267,+K$3,FALSE),0)</f>
        <v>162754</v>
      </c>
      <c r="L23" s="386">
        <f>ROUND(VLOOKUP($B23,'[12]Monthly BS -UC Ledger FORMATTED'!$A$6:$Q$267,+L$3,FALSE),0)</f>
        <v>162256</v>
      </c>
      <c r="M23" s="386">
        <f>ROUND(VLOOKUP($B23,'[12]Monthly BS -UC Ledger FORMATTED'!$A$6:$Q$267,+M$3,FALSE),0)</f>
        <v>162931</v>
      </c>
      <c r="N23" s="386">
        <f>ROUND(VLOOKUP($B23,'[12]Monthly BS -UC Ledger FORMATTED'!$A$6:$Q$267,+N$3,FALSE),0)</f>
        <v>164018</v>
      </c>
      <c r="O23" s="386">
        <f>ROUND(VLOOKUP($B23,'[12]Monthly BS -UC Ledger FORMATTED'!$A$6:$Q$267,+O$3,FALSE),0)</f>
        <v>164018</v>
      </c>
      <c r="P23" s="386">
        <f>ROUND(VLOOKUP($B23,'[12]Monthly BS -UC Ledger FORMATTED'!$A$6:$Q$267,+P$3,FALSE),0)</f>
        <v>164266</v>
      </c>
      <c r="Q23" s="387">
        <f>ROUND(VLOOKUP($B23,'[12]Monthly BS -UC Ledger FORMATTED'!$A$6:$Q$267,+Q$3,FALSE),0)</f>
        <v>160820</v>
      </c>
      <c r="R23" s="381"/>
      <c r="S23" s="384" t="s">
        <v>699</v>
      </c>
      <c r="T23" s="388">
        <v>1900</v>
      </c>
      <c r="U23" s="386">
        <f>ROUND(VLOOKUP($T23,'[12]Monthly BS -UC Ledger FORMATTED'!$A$6:$Q$267,+U$3,FALSE),0)</f>
        <v>-71517</v>
      </c>
      <c r="V23" s="386">
        <f>ROUND(VLOOKUP($T23,'[12]Monthly BS -UC Ledger FORMATTED'!$A$6:$Q$267,+V$3,FALSE),0)</f>
        <v>-72154</v>
      </c>
      <c r="W23" s="386">
        <f>ROUND(VLOOKUP($T23,'[12]Monthly BS -UC Ledger FORMATTED'!$A$6:$Q$267,+W$3,FALSE),0)</f>
        <v>-72571</v>
      </c>
      <c r="X23" s="386">
        <f>ROUND(VLOOKUP($T23,'[12]Monthly BS -UC Ledger FORMATTED'!$A$6:$Q$267,+X$3,FALSE),0)</f>
        <v>-71035</v>
      </c>
      <c r="Y23" s="386">
        <f>ROUND(VLOOKUP($T23,'[12]Monthly BS -UC Ledger FORMATTED'!$A$6:$Q$267,+Y$3,FALSE),0)</f>
        <v>-71701</v>
      </c>
      <c r="Z23" s="386">
        <f>ROUND(VLOOKUP($T23,'[12]Monthly BS -UC Ledger FORMATTED'!$A$6:$Q$267,+Z$3,FALSE),0)</f>
        <v>-72373</v>
      </c>
      <c r="AA23" s="386">
        <f>ROUND(VLOOKUP($T23,'[12]Monthly BS -UC Ledger FORMATTED'!$A$6:$Q$267,+AA$3,FALSE),0)</f>
        <v>-73050</v>
      </c>
      <c r="AB23" s="386">
        <f>ROUND(VLOOKUP($T23,'[12]Monthly BS -UC Ledger FORMATTED'!$A$6:$Q$267,+AB$3,FALSE),0)</f>
        <v>-73728</v>
      </c>
      <c r="AC23" s="386">
        <f>ROUND(VLOOKUP($T23,'[12]Monthly BS -UC Ledger FORMATTED'!$A$6:$Q$267,+AC$3,FALSE),0)</f>
        <v>-73953</v>
      </c>
      <c r="AD23" s="386">
        <f>ROUND(VLOOKUP($T23,'[12]Monthly BS -UC Ledger FORMATTED'!$A$6:$Q$267,+AD$3,FALSE),0)</f>
        <v>-74632</v>
      </c>
      <c r="AE23" s="386">
        <f>ROUND(VLOOKUP($T23,'[12]Monthly BS -UC Ledger FORMATTED'!$A$6:$Q$267,+AE$3,FALSE),0)</f>
        <v>-75315</v>
      </c>
      <c r="AF23" s="386">
        <f>ROUND(VLOOKUP($T23,'[12]Monthly BS -UC Ledger FORMATTED'!$A$6:$Q$267,+AF$3,FALSE),0)</f>
        <v>-75999</v>
      </c>
      <c r="AG23" s="386">
        <f>ROUND(VLOOKUP($T23,'[12]Monthly BS -UC Ledger FORMATTED'!$A$6:$Q$267,+AG$3,FALSE),0)</f>
        <v>-76682</v>
      </c>
      <c r="AH23" s="386">
        <f>ROUND(VLOOKUP($T23,'[12]Monthly BS -UC Ledger FORMATTED'!$A$6:$Q$267,+AH$3,FALSE),0)</f>
        <v>-73439</v>
      </c>
    </row>
    <row r="24" spans="1:35" ht="12" customHeight="1" x14ac:dyDescent="0.2">
      <c r="A24" s="382" t="s">
        <v>52</v>
      </c>
      <c r="B24" s="383">
        <v>1115</v>
      </c>
      <c r="C24" s="384" t="s">
        <v>364</v>
      </c>
      <c r="D24" s="385">
        <f>ROUND(VLOOKUP($B24,'[12]Monthly BS -UC Ledger FORMATTED'!$A$6:$Q$267,+D$3,FALSE),0)</f>
        <v>35607</v>
      </c>
      <c r="E24" s="385">
        <f>ROUND(VLOOKUP($B24,'[12]Monthly BS -UC Ledger FORMATTED'!$A$6:$Q$267,+E$3,FALSE),0)</f>
        <v>35607</v>
      </c>
      <c r="F24" s="386">
        <f>ROUND(VLOOKUP($B24,'[12]Monthly BS -UC Ledger FORMATTED'!$A$6:$Q$267,+F$3,FALSE),0)</f>
        <v>35607</v>
      </c>
      <c r="G24" s="386">
        <f>ROUND(VLOOKUP($B24,'[12]Monthly BS -UC Ledger FORMATTED'!$A$6:$Q$267,+G$3,FALSE),0)</f>
        <v>36187</v>
      </c>
      <c r="H24" s="386">
        <f>ROUND(VLOOKUP($B24,'[12]Monthly BS -UC Ledger FORMATTED'!$A$6:$Q$267,+H$3,FALSE),0)</f>
        <v>36187</v>
      </c>
      <c r="I24" s="386">
        <f>ROUND(VLOOKUP($B24,'[12]Monthly BS -UC Ledger FORMATTED'!$A$6:$Q$267,+I$3,FALSE),0)</f>
        <v>36187</v>
      </c>
      <c r="J24" s="386">
        <f>ROUND(VLOOKUP($B24,'[12]Monthly BS -UC Ledger FORMATTED'!$A$6:$Q$267,+J$3,FALSE),0)</f>
        <v>36187</v>
      </c>
      <c r="K24" s="386">
        <f>ROUND(VLOOKUP($B24,'[12]Monthly BS -UC Ledger FORMATTED'!$A$6:$Q$267,+K$3,FALSE),0)</f>
        <v>36187</v>
      </c>
      <c r="L24" s="386">
        <f>ROUND(VLOOKUP($B24,'[12]Monthly BS -UC Ledger FORMATTED'!$A$6:$Q$267,+L$3,FALSE),0)</f>
        <v>36187</v>
      </c>
      <c r="M24" s="386">
        <f>ROUND(VLOOKUP($B24,'[12]Monthly BS -UC Ledger FORMATTED'!$A$6:$Q$267,+M$3,FALSE),0)</f>
        <v>36187</v>
      </c>
      <c r="N24" s="386">
        <f>ROUND(VLOOKUP($B24,'[12]Monthly BS -UC Ledger FORMATTED'!$A$6:$Q$267,+N$3,FALSE),0)</f>
        <v>36628</v>
      </c>
      <c r="O24" s="386">
        <f>ROUND(VLOOKUP($B24,'[12]Monthly BS -UC Ledger FORMATTED'!$A$6:$Q$267,+O$3,FALSE),0)</f>
        <v>36628</v>
      </c>
      <c r="P24" s="386">
        <f>ROUND(VLOOKUP($B24,'[12]Monthly BS -UC Ledger FORMATTED'!$A$6:$Q$267,+P$3,FALSE),0)</f>
        <v>36654</v>
      </c>
      <c r="Q24" s="387">
        <f>ROUND(VLOOKUP($B24,'[12]Monthly BS -UC Ledger FORMATTED'!$A$6:$Q$267,+Q$3,FALSE),0)</f>
        <v>36157</v>
      </c>
      <c r="R24" s="381"/>
      <c r="S24" s="384" t="s">
        <v>700</v>
      </c>
      <c r="T24" s="388">
        <v>1910</v>
      </c>
      <c r="U24" s="386">
        <f>ROUND(VLOOKUP($T24,'[12]Monthly BS -UC Ledger FORMATTED'!$A$6:$Q$267,+U$3,FALSE),0)</f>
        <v>-22393</v>
      </c>
      <c r="V24" s="386">
        <f>ROUND(VLOOKUP($T24,'[12]Monthly BS -UC Ledger FORMATTED'!$A$6:$Q$267,+V$3,FALSE),0)</f>
        <v>-22528</v>
      </c>
      <c r="W24" s="386">
        <f>ROUND(VLOOKUP($T24,'[12]Monthly BS -UC Ledger FORMATTED'!$A$6:$Q$267,+W$3,FALSE),0)</f>
        <v>-22640</v>
      </c>
      <c r="X24" s="386">
        <f>ROUND(VLOOKUP($T24,'[12]Monthly BS -UC Ledger FORMATTED'!$A$6:$Q$267,+X$3,FALSE),0)</f>
        <v>-22777</v>
      </c>
      <c r="Y24" s="386">
        <f>ROUND(VLOOKUP($T24,'[12]Monthly BS -UC Ledger FORMATTED'!$A$6:$Q$267,+Y$3,FALSE),0)</f>
        <v>-22915</v>
      </c>
      <c r="Z24" s="386">
        <f>ROUND(VLOOKUP($T24,'[12]Monthly BS -UC Ledger FORMATTED'!$A$6:$Q$267,+Z$3,FALSE),0)</f>
        <v>-23052</v>
      </c>
      <c r="AA24" s="386">
        <f>ROUND(VLOOKUP($T24,'[12]Monthly BS -UC Ledger FORMATTED'!$A$6:$Q$267,+AA$3,FALSE),0)</f>
        <v>-23189</v>
      </c>
      <c r="AB24" s="386">
        <f>ROUND(VLOOKUP($T24,'[12]Monthly BS -UC Ledger FORMATTED'!$A$6:$Q$267,+AB$3,FALSE),0)</f>
        <v>-23326</v>
      </c>
      <c r="AC24" s="386">
        <f>ROUND(VLOOKUP($T24,'[12]Monthly BS -UC Ledger FORMATTED'!$A$6:$Q$267,+AC$3,FALSE),0)</f>
        <v>-23463</v>
      </c>
      <c r="AD24" s="386">
        <f>ROUND(VLOOKUP($T24,'[12]Monthly BS -UC Ledger FORMATTED'!$A$6:$Q$267,+AD$3,FALSE),0)</f>
        <v>-23600</v>
      </c>
      <c r="AE24" s="386">
        <f>ROUND(VLOOKUP($T24,'[12]Monthly BS -UC Ledger FORMATTED'!$A$6:$Q$267,+AE$3,FALSE),0)</f>
        <v>-23739</v>
      </c>
      <c r="AF24" s="386">
        <f>ROUND(VLOOKUP($T24,'[12]Monthly BS -UC Ledger FORMATTED'!$A$6:$Q$267,+AF$3,FALSE),0)</f>
        <v>-23877</v>
      </c>
      <c r="AG24" s="386">
        <f>ROUND(VLOOKUP($T24,'[12]Monthly BS -UC Ledger FORMATTED'!$A$6:$Q$267,+AG$3,FALSE),0)</f>
        <v>-24016</v>
      </c>
      <c r="AH24" s="386">
        <f>ROUND(VLOOKUP($T24,'[12]Monthly BS -UC Ledger FORMATTED'!$A$6:$Q$267,+AH$3,FALSE),0)</f>
        <v>-23193</v>
      </c>
    </row>
    <row r="25" spans="1:35" ht="12" customHeight="1" x14ac:dyDescent="0.2">
      <c r="A25" s="382" t="s">
        <v>55</v>
      </c>
      <c r="B25" s="383">
        <v>1165</v>
      </c>
      <c r="C25" s="384" t="s">
        <v>701</v>
      </c>
      <c r="D25" s="385">
        <f>ROUND(VLOOKUP($B25,'[12]Monthly BS -UC Ledger FORMATTED'!$A$6:$Q$267,+D$3,FALSE),0)</f>
        <v>0</v>
      </c>
      <c r="E25" s="385">
        <f>ROUND(VLOOKUP($B25,'[12]Monthly BS -UC Ledger FORMATTED'!$A$6:$Q$267,+E$3,FALSE),0)</f>
        <v>0</v>
      </c>
      <c r="F25" s="386">
        <f>ROUND(VLOOKUP($B25,'[12]Monthly BS -UC Ledger FORMATTED'!$A$6:$Q$267,+F$3,FALSE),0)</f>
        <v>0</v>
      </c>
      <c r="G25" s="386">
        <f>ROUND(VLOOKUP($B25,'[12]Monthly BS -UC Ledger FORMATTED'!$A$6:$Q$267,+G$3,FALSE),0)</f>
        <v>0</v>
      </c>
      <c r="H25" s="386">
        <f>ROUND(VLOOKUP($B25,'[12]Monthly BS -UC Ledger FORMATTED'!$A$6:$Q$267,+H$3,FALSE),0)</f>
        <v>0</v>
      </c>
      <c r="I25" s="386">
        <f>ROUND(VLOOKUP($B25,'[12]Monthly BS -UC Ledger FORMATTED'!$A$6:$Q$267,+I$3,FALSE),0)</f>
        <v>0</v>
      </c>
      <c r="J25" s="386">
        <f>ROUND(VLOOKUP($B25,'[12]Monthly BS -UC Ledger FORMATTED'!$A$6:$Q$267,+J$3,FALSE),0)</f>
        <v>0</v>
      </c>
      <c r="K25" s="386">
        <f>ROUND(VLOOKUP($B25,'[12]Monthly BS -UC Ledger FORMATTED'!$A$6:$Q$267,+K$3,FALSE),0)</f>
        <v>0</v>
      </c>
      <c r="L25" s="386">
        <f>ROUND(VLOOKUP($B25,'[12]Monthly BS -UC Ledger FORMATTED'!$A$6:$Q$267,+L$3,FALSE),0)</f>
        <v>0</v>
      </c>
      <c r="M25" s="386">
        <f>ROUND(VLOOKUP($B25,'[12]Monthly BS -UC Ledger FORMATTED'!$A$6:$Q$267,+M$3,FALSE),0)</f>
        <v>0</v>
      </c>
      <c r="N25" s="386">
        <f>ROUND(VLOOKUP($B25,'[12]Monthly BS -UC Ledger FORMATTED'!$A$6:$Q$267,+N$3,FALSE),0)</f>
        <v>0</v>
      </c>
      <c r="O25" s="386">
        <f>ROUND(VLOOKUP($B25,'[12]Monthly BS -UC Ledger FORMATTED'!$A$6:$Q$267,+O$3,FALSE),0)</f>
        <v>0</v>
      </c>
      <c r="P25" s="386">
        <f>ROUND(VLOOKUP($B25,'[12]Monthly BS -UC Ledger FORMATTED'!$A$6:$Q$267,+P$3,FALSE),0)</f>
        <v>0</v>
      </c>
      <c r="Q25" s="387">
        <f>ROUND(VLOOKUP($B25,'[12]Monthly BS -UC Ledger FORMATTED'!$A$6:$Q$267,+Q$3,FALSE),0)</f>
        <v>0</v>
      </c>
      <c r="R25" s="381"/>
      <c r="S25" s="384" t="s">
        <v>702</v>
      </c>
      <c r="T25" s="388">
        <v>1960</v>
      </c>
      <c r="U25" s="386">
        <f>ROUND(VLOOKUP($T25,'[12]Monthly BS -UC Ledger FORMATTED'!$A$6:$Q$267,+U$3,FALSE),0)</f>
        <v>0</v>
      </c>
      <c r="V25" s="386">
        <f>ROUND(VLOOKUP($T25,'[12]Monthly BS -UC Ledger FORMATTED'!$A$6:$Q$267,+V$3,FALSE),0)</f>
        <v>0</v>
      </c>
      <c r="W25" s="386">
        <f>ROUND(VLOOKUP($T25,'[12]Monthly BS -UC Ledger FORMATTED'!$A$6:$Q$267,+W$3,FALSE),0)</f>
        <v>0</v>
      </c>
      <c r="X25" s="386">
        <f>ROUND(VLOOKUP($T25,'[12]Monthly BS -UC Ledger FORMATTED'!$A$6:$Q$267,+X$3,FALSE),0)</f>
        <v>0</v>
      </c>
      <c r="Y25" s="386">
        <f>ROUND(VLOOKUP($T25,'[12]Monthly BS -UC Ledger FORMATTED'!$A$6:$Q$267,+Y$3,FALSE),0)</f>
        <v>0</v>
      </c>
      <c r="Z25" s="386">
        <f>ROUND(VLOOKUP($T25,'[12]Monthly BS -UC Ledger FORMATTED'!$A$6:$Q$267,+Z$3,FALSE),0)</f>
        <v>0</v>
      </c>
      <c r="AA25" s="386">
        <f>ROUND(VLOOKUP($T25,'[12]Monthly BS -UC Ledger FORMATTED'!$A$6:$Q$267,+AA$3,FALSE),0)</f>
        <v>0</v>
      </c>
      <c r="AB25" s="386">
        <f>ROUND(VLOOKUP($T25,'[12]Monthly BS -UC Ledger FORMATTED'!$A$6:$Q$267,+AB$3,FALSE),0)</f>
        <v>0</v>
      </c>
      <c r="AC25" s="386">
        <f>ROUND(VLOOKUP($T25,'[12]Monthly BS -UC Ledger FORMATTED'!$A$6:$Q$267,+AC$3,FALSE),0)</f>
        <v>0</v>
      </c>
      <c r="AD25" s="386">
        <f>ROUND(VLOOKUP($T25,'[12]Monthly BS -UC Ledger FORMATTED'!$A$6:$Q$267,+AD$3,FALSE),0)</f>
        <v>0</v>
      </c>
      <c r="AE25" s="386">
        <f>ROUND(VLOOKUP($T25,'[12]Monthly BS -UC Ledger FORMATTED'!$A$6:$Q$267,+AE$3,FALSE),0)</f>
        <v>0</v>
      </c>
      <c r="AF25" s="386">
        <f>ROUND(VLOOKUP($T25,'[12]Monthly BS -UC Ledger FORMATTED'!$A$6:$Q$267,+AF$3,FALSE),0)</f>
        <v>0</v>
      </c>
      <c r="AG25" s="386">
        <f>ROUND(VLOOKUP($T25,'[12]Monthly BS -UC Ledger FORMATTED'!$A$6:$Q$267,+AG$3,FALSE),0)</f>
        <v>0</v>
      </c>
      <c r="AH25" s="386">
        <f>ROUND(VLOOKUP($T25,'[12]Monthly BS -UC Ledger FORMATTED'!$A$6:$Q$267,+AH$3,FALSE),0)</f>
        <v>0</v>
      </c>
    </row>
    <row r="26" spans="1:35" ht="12" customHeight="1" x14ac:dyDescent="0.25">
      <c r="A26" s="602" t="s">
        <v>58</v>
      </c>
      <c r="B26" s="603"/>
      <c r="C26" s="603"/>
      <c r="D26" s="603"/>
      <c r="E26" s="603"/>
      <c r="F26" s="603"/>
      <c r="G26" s="603"/>
      <c r="H26" s="603"/>
      <c r="I26" s="603"/>
      <c r="J26" s="603"/>
      <c r="K26" s="603"/>
      <c r="L26" s="603"/>
      <c r="M26" s="603"/>
      <c r="N26" s="603"/>
      <c r="O26" s="603"/>
      <c r="P26" s="603"/>
      <c r="Q26" s="604"/>
      <c r="R26" s="381"/>
      <c r="S26" s="602" t="s">
        <v>58</v>
      </c>
      <c r="T26" s="603"/>
      <c r="U26" s="603"/>
      <c r="V26" s="603"/>
      <c r="W26" s="603"/>
      <c r="X26" s="603"/>
      <c r="Y26" s="603"/>
      <c r="Z26" s="603"/>
      <c r="AA26" s="603"/>
      <c r="AB26" s="603"/>
      <c r="AC26" s="603"/>
      <c r="AD26" s="603"/>
      <c r="AE26" s="603"/>
      <c r="AF26" s="603"/>
      <c r="AG26" s="603"/>
      <c r="AH26" s="603"/>
      <c r="AI26" s="604"/>
    </row>
    <row r="27" spans="1:35" ht="12" customHeight="1" x14ac:dyDescent="0.2">
      <c r="A27" s="382" t="s">
        <v>59</v>
      </c>
      <c r="B27" s="383">
        <v>1040</v>
      </c>
      <c r="C27" s="384" t="s">
        <v>703</v>
      </c>
      <c r="D27" s="385">
        <f>ROUND(VLOOKUP($B27,'[12]Monthly BS -UC Ledger FORMATTED'!$A$6:$Q$267,+D$3,FALSE),0)</f>
        <v>0</v>
      </c>
      <c r="E27" s="385">
        <f>ROUND(VLOOKUP($B27,'[12]Monthly BS -UC Ledger FORMATTED'!$A$6:$Q$267,+E$3,FALSE),0)</f>
        <v>0</v>
      </c>
      <c r="F27" s="386">
        <f>ROUND(VLOOKUP($B27,'[12]Monthly BS -UC Ledger FORMATTED'!$A$6:$Q$267,+F$3,FALSE),0)</f>
        <v>0</v>
      </c>
      <c r="G27" s="386">
        <f>ROUND(VLOOKUP($B27,'[12]Monthly BS -UC Ledger FORMATTED'!$A$6:$Q$267,+G$3,FALSE),0)</f>
        <v>0</v>
      </c>
      <c r="H27" s="386">
        <f>ROUND(VLOOKUP($B27,'[12]Monthly BS -UC Ledger FORMATTED'!$A$6:$Q$267,+H$3,FALSE),0)</f>
        <v>0</v>
      </c>
      <c r="I27" s="386">
        <f>ROUND(VLOOKUP($B27,'[12]Monthly BS -UC Ledger FORMATTED'!$A$6:$Q$267,+I$3,FALSE),0)</f>
        <v>0</v>
      </c>
      <c r="J27" s="386">
        <f>ROUND(VLOOKUP($B27,'[12]Monthly BS -UC Ledger FORMATTED'!$A$6:$Q$267,+J$3,FALSE),0)</f>
        <v>0</v>
      </c>
      <c r="K27" s="386">
        <f>ROUND(VLOOKUP($B27,'[12]Monthly BS -UC Ledger FORMATTED'!$A$6:$Q$267,+K$3,FALSE),0)</f>
        <v>0</v>
      </c>
      <c r="L27" s="386">
        <f>ROUND(VLOOKUP($B27,'[12]Monthly BS -UC Ledger FORMATTED'!$A$6:$Q$267,+L$3,FALSE),0)</f>
        <v>0</v>
      </c>
      <c r="M27" s="386">
        <f>ROUND(VLOOKUP($B27,'[12]Monthly BS -UC Ledger FORMATTED'!$A$6:$Q$267,+M$3,FALSE),0)</f>
        <v>0</v>
      </c>
      <c r="N27" s="386">
        <f>ROUND(VLOOKUP($B27,'[12]Monthly BS -UC Ledger FORMATTED'!$A$6:$Q$267,+N$3,FALSE),0)</f>
        <v>0</v>
      </c>
      <c r="O27" s="386">
        <f>ROUND(VLOOKUP($B27,'[12]Monthly BS -UC Ledger FORMATTED'!$A$6:$Q$267,+O$3,FALSE),0)</f>
        <v>0</v>
      </c>
      <c r="P27" s="386">
        <f>ROUND(VLOOKUP($B27,'[12]Monthly BS -UC Ledger FORMATTED'!$A$6:$Q$267,+P$3,FALSE),0)</f>
        <v>0</v>
      </c>
      <c r="Q27" s="387">
        <f>ROUND(VLOOKUP($B27,'[12]Monthly BS -UC Ledger FORMATTED'!$A$6:$Q$267,+Q$3,FALSE),0)</f>
        <v>0</v>
      </c>
      <c r="R27" s="381"/>
      <c r="S27" s="384" t="s">
        <v>676</v>
      </c>
      <c r="T27" s="388"/>
      <c r="U27" s="386"/>
      <c r="V27" s="386"/>
      <c r="W27" s="386"/>
      <c r="X27" s="386"/>
      <c r="Y27" s="386"/>
      <c r="Z27" s="386"/>
      <c r="AA27" s="386"/>
      <c r="AB27" s="386"/>
      <c r="AC27" s="386"/>
      <c r="AD27" s="386"/>
      <c r="AE27" s="386"/>
      <c r="AF27" s="386"/>
      <c r="AG27" s="386"/>
      <c r="AH27" s="386"/>
    </row>
    <row r="28" spans="1:35" ht="12" customHeight="1" x14ac:dyDescent="0.2">
      <c r="A28" s="382" t="s">
        <v>60</v>
      </c>
      <c r="B28" s="383">
        <v>1060</v>
      </c>
      <c r="C28" s="384" t="s">
        <v>704</v>
      </c>
      <c r="D28" s="385">
        <f>ROUND(VLOOKUP($B28,'[12]Monthly BS -UC Ledger FORMATTED'!$A$6:$Q$267,+D$3,FALSE),0)</f>
        <v>0</v>
      </c>
      <c r="E28" s="385">
        <f>ROUND(VLOOKUP($B28,'[12]Monthly BS -UC Ledger FORMATTED'!$A$6:$Q$267,+E$3,FALSE),0)</f>
        <v>0</v>
      </c>
      <c r="F28" s="386">
        <f>ROUND(VLOOKUP($B28,'[12]Monthly BS -UC Ledger FORMATTED'!$A$6:$Q$267,+F$3,FALSE),0)</f>
        <v>0</v>
      </c>
      <c r="G28" s="386">
        <f>ROUND(VLOOKUP($B28,'[12]Monthly BS -UC Ledger FORMATTED'!$A$6:$Q$267,+G$3,FALSE),0)</f>
        <v>0</v>
      </c>
      <c r="H28" s="386">
        <f>ROUND(VLOOKUP($B28,'[12]Monthly BS -UC Ledger FORMATTED'!$A$6:$Q$267,+H$3,FALSE),0)</f>
        <v>0</v>
      </c>
      <c r="I28" s="386">
        <f>ROUND(VLOOKUP($B28,'[12]Monthly BS -UC Ledger FORMATTED'!$A$6:$Q$267,+I$3,FALSE),0)</f>
        <v>0</v>
      </c>
      <c r="J28" s="386">
        <f>ROUND(VLOOKUP($B28,'[12]Monthly BS -UC Ledger FORMATTED'!$A$6:$Q$267,+J$3,FALSE),0)</f>
        <v>0</v>
      </c>
      <c r="K28" s="386">
        <f>ROUND(VLOOKUP($B28,'[12]Monthly BS -UC Ledger FORMATTED'!$A$6:$Q$267,+K$3,FALSE),0)</f>
        <v>0</v>
      </c>
      <c r="L28" s="386">
        <f>ROUND(VLOOKUP($B28,'[12]Monthly BS -UC Ledger FORMATTED'!$A$6:$Q$267,+L$3,FALSE),0)</f>
        <v>0</v>
      </c>
      <c r="M28" s="386">
        <f>ROUND(VLOOKUP($B28,'[12]Monthly BS -UC Ledger FORMATTED'!$A$6:$Q$267,+M$3,FALSE),0)</f>
        <v>0</v>
      </c>
      <c r="N28" s="386">
        <f>ROUND(VLOOKUP($B28,'[12]Monthly BS -UC Ledger FORMATTED'!$A$6:$Q$267,+N$3,FALSE),0)</f>
        <v>0</v>
      </c>
      <c r="O28" s="386">
        <f>ROUND(VLOOKUP($B28,'[12]Monthly BS -UC Ledger FORMATTED'!$A$6:$Q$267,+O$3,FALSE),0)</f>
        <v>0</v>
      </c>
      <c r="P28" s="386">
        <f>ROUND(VLOOKUP($B28,'[12]Monthly BS -UC Ledger FORMATTED'!$A$6:$Q$267,+P$3,FALSE),0)</f>
        <v>0</v>
      </c>
      <c r="Q28" s="387">
        <f>ROUND(VLOOKUP($B28,'[12]Monthly BS -UC Ledger FORMATTED'!$A$6:$Q$267,+Q$3,FALSE),0)</f>
        <v>0</v>
      </c>
      <c r="R28" s="381"/>
      <c r="S28" s="384" t="s">
        <v>705</v>
      </c>
      <c r="T28" s="388">
        <v>1855</v>
      </c>
      <c r="U28" s="386">
        <f>ROUND(VLOOKUP($T28,'[12]Monthly BS -UC Ledger FORMATTED'!$A$6:$Q$267,+U$3,FALSE),0)</f>
        <v>0</v>
      </c>
      <c r="V28" s="386">
        <f>ROUND(VLOOKUP($T28,'[12]Monthly BS -UC Ledger FORMATTED'!$A$6:$Q$267,+V$3,FALSE),0)</f>
        <v>0</v>
      </c>
      <c r="W28" s="386">
        <f>ROUND(VLOOKUP($T28,'[12]Monthly BS -UC Ledger FORMATTED'!$A$6:$Q$267,+W$3,FALSE),0)</f>
        <v>0</v>
      </c>
      <c r="X28" s="386">
        <f>ROUND(VLOOKUP($T28,'[12]Monthly BS -UC Ledger FORMATTED'!$A$6:$Q$267,+X$3,FALSE),0)</f>
        <v>0</v>
      </c>
      <c r="Y28" s="386">
        <f>ROUND(VLOOKUP($T28,'[12]Monthly BS -UC Ledger FORMATTED'!$A$6:$Q$267,+Y$3,FALSE),0)</f>
        <v>0</v>
      </c>
      <c r="Z28" s="386">
        <f>ROUND(VLOOKUP($T28,'[12]Monthly BS -UC Ledger FORMATTED'!$A$6:$Q$267,+Z$3,FALSE),0)</f>
        <v>0</v>
      </c>
      <c r="AA28" s="386">
        <f>ROUND(VLOOKUP($T28,'[12]Monthly BS -UC Ledger FORMATTED'!$A$6:$Q$267,+AA$3,FALSE),0)</f>
        <v>0</v>
      </c>
      <c r="AB28" s="386">
        <f>ROUND(VLOOKUP($T28,'[12]Monthly BS -UC Ledger FORMATTED'!$A$6:$Q$267,+AB$3,FALSE),0)</f>
        <v>0</v>
      </c>
      <c r="AC28" s="386">
        <f>ROUND(VLOOKUP($T28,'[12]Monthly BS -UC Ledger FORMATTED'!$A$6:$Q$267,+AC$3,FALSE),0)</f>
        <v>0</v>
      </c>
      <c r="AD28" s="386">
        <f>ROUND(VLOOKUP($T28,'[12]Monthly BS -UC Ledger FORMATTED'!$A$6:$Q$267,+AD$3,FALSE),0)</f>
        <v>0</v>
      </c>
      <c r="AE28" s="386">
        <f>ROUND(VLOOKUP($T28,'[12]Monthly BS -UC Ledger FORMATTED'!$A$6:$Q$267,+AE$3,FALSE),0)</f>
        <v>0</v>
      </c>
      <c r="AF28" s="386">
        <f>ROUND(VLOOKUP($T28,'[12]Monthly BS -UC Ledger FORMATTED'!$A$6:$Q$267,+AF$3,FALSE),0)</f>
        <v>0</v>
      </c>
      <c r="AG28" s="386">
        <f>ROUND(VLOOKUP($T28,'[12]Monthly BS -UC Ledger FORMATTED'!$A$6:$Q$267,+AG$3,FALSE),0)</f>
        <v>0</v>
      </c>
      <c r="AH28" s="386">
        <f>ROUND(VLOOKUP($T28,'[12]Monthly BS -UC Ledger FORMATTED'!$A$6:$Q$267,+AH$3,FALSE),0)</f>
        <v>0</v>
      </c>
    </row>
    <row r="29" spans="1:35" ht="12" customHeight="1" x14ac:dyDescent="0.2">
      <c r="A29" s="382" t="s">
        <v>706</v>
      </c>
      <c r="B29" s="383">
        <v>1110</v>
      </c>
      <c r="C29" s="384" t="s">
        <v>707</v>
      </c>
      <c r="D29" s="385">
        <f>ROUND(VLOOKUP($B29,'[12]Monthly BS -UC Ledger FORMATTED'!$A$6:$Q$267,+D$3,FALSE),0)</f>
        <v>202</v>
      </c>
      <c r="E29" s="385">
        <f>ROUND(VLOOKUP($B29,'[12]Monthly BS -UC Ledger FORMATTED'!$A$6:$Q$267,+E$3,FALSE),0)</f>
        <v>3856</v>
      </c>
      <c r="F29" s="386">
        <f>ROUND(VLOOKUP($B29,'[12]Monthly BS -UC Ledger FORMATTED'!$A$6:$Q$267,+F$3,FALSE),0)</f>
        <v>3856</v>
      </c>
      <c r="G29" s="386">
        <f>ROUND(VLOOKUP($B29,'[12]Monthly BS -UC Ledger FORMATTED'!$A$6:$Q$267,+G$3,FALSE),0)</f>
        <v>3856</v>
      </c>
      <c r="H29" s="386">
        <f>ROUND(VLOOKUP($B29,'[12]Monthly BS -UC Ledger FORMATTED'!$A$6:$Q$267,+H$3,FALSE),0)</f>
        <v>3856</v>
      </c>
      <c r="I29" s="386">
        <f>ROUND(VLOOKUP($B29,'[12]Monthly BS -UC Ledger FORMATTED'!$A$6:$Q$267,+I$3,FALSE),0)</f>
        <v>3856</v>
      </c>
      <c r="J29" s="386">
        <f>ROUND(VLOOKUP($B29,'[12]Monthly BS -UC Ledger FORMATTED'!$A$6:$Q$267,+J$3,FALSE),0)</f>
        <v>3856</v>
      </c>
      <c r="K29" s="386">
        <f>ROUND(VLOOKUP($B29,'[12]Monthly BS -UC Ledger FORMATTED'!$A$6:$Q$267,+K$3,FALSE),0)</f>
        <v>3856</v>
      </c>
      <c r="L29" s="386">
        <f>ROUND(VLOOKUP($B29,'[12]Monthly BS -UC Ledger FORMATTED'!$A$6:$Q$267,+L$3,FALSE),0)</f>
        <v>3856</v>
      </c>
      <c r="M29" s="386">
        <f>ROUND(VLOOKUP($B29,'[12]Monthly BS -UC Ledger FORMATTED'!$A$6:$Q$267,+M$3,FALSE),0)</f>
        <v>3856</v>
      </c>
      <c r="N29" s="386">
        <f>ROUND(VLOOKUP($B29,'[12]Monthly BS -UC Ledger FORMATTED'!$A$6:$Q$267,+N$3,FALSE),0)</f>
        <v>3856</v>
      </c>
      <c r="O29" s="386">
        <f>ROUND(VLOOKUP($B29,'[12]Monthly BS -UC Ledger FORMATTED'!$A$6:$Q$267,+O$3,FALSE),0)</f>
        <v>3856</v>
      </c>
      <c r="P29" s="386">
        <f>ROUND(VLOOKUP($B29,'[12]Monthly BS -UC Ledger FORMATTED'!$A$6:$Q$267,+P$3,FALSE),0)</f>
        <v>3856</v>
      </c>
      <c r="Q29" s="387">
        <f>ROUND(VLOOKUP($B29,'[12]Monthly BS -UC Ledger FORMATTED'!$A$6:$Q$267,+Q$3,FALSE),0)</f>
        <v>3575</v>
      </c>
      <c r="R29" s="381"/>
      <c r="S29" s="384" t="s">
        <v>708</v>
      </c>
      <c r="T29" s="388">
        <v>1905</v>
      </c>
      <c r="U29" s="386">
        <f>ROUND(VLOOKUP($T29,'[12]Monthly BS -UC Ledger FORMATTED'!$A$6:$Q$267,+U$3,FALSE),0)</f>
        <v>-14</v>
      </c>
      <c r="V29" s="386">
        <f>ROUND(VLOOKUP($T29,'[12]Monthly BS -UC Ledger FORMATTED'!$A$6:$Q$267,+V$3,FALSE),0)</f>
        <v>-30</v>
      </c>
      <c r="W29" s="386">
        <f>ROUND(VLOOKUP($T29,'[12]Monthly BS -UC Ledger FORMATTED'!$A$6:$Q$267,+W$3,FALSE),0)</f>
        <v>-46</v>
      </c>
      <c r="X29" s="386">
        <f>ROUND(VLOOKUP($T29,'[12]Monthly BS -UC Ledger FORMATTED'!$A$6:$Q$267,+X$3,FALSE),0)</f>
        <v>-62</v>
      </c>
      <c r="Y29" s="386">
        <f>ROUND(VLOOKUP($T29,'[12]Monthly BS -UC Ledger FORMATTED'!$A$6:$Q$267,+Y$3,FALSE),0)</f>
        <v>-78</v>
      </c>
      <c r="Z29" s="386">
        <f>ROUND(VLOOKUP($T29,'[12]Monthly BS -UC Ledger FORMATTED'!$A$6:$Q$267,+Z$3,FALSE),0)</f>
        <v>-94</v>
      </c>
      <c r="AA29" s="386">
        <f>ROUND(VLOOKUP($T29,'[12]Monthly BS -UC Ledger FORMATTED'!$A$6:$Q$267,+AA$3,FALSE),0)</f>
        <v>-110</v>
      </c>
      <c r="AB29" s="386">
        <f>ROUND(VLOOKUP($T29,'[12]Monthly BS -UC Ledger FORMATTED'!$A$6:$Q$267,+AB$3,FALSE),0)</f>
        <v>-126</v>
      </c>
      <c r="AC29" s="386">
        <f>ROUND(VLOOKUP($T29,'[12]Monthly BS -UC Ledger FORMATTED'!$A$6:$Q$267,+AC$3,FALSE),0)</f>
        <v>-143</v>
      </c>
      <c r="AD29" s="386">
        <f>ROUND(VLOOKUP($T29,'[12]Monthly BS -UC Ledger FORMATTED'!$A$6:$Q$267,+AD$3,FALSE),0)</f>
        <v>-159</v>
      </c>
      <c r="AE29" s="386">
        <f>ROUND(VLOOKUP($T29,'[12]Monthly BS -UC Ledger FORMATTED'!$A$6:$Q$267,+AE$3,FALSE),0)</f>
        <v>-175</v>
      </c>
      <c r="AF29" s="386">
        <f>ROUND(VLOOKUP($T29,'[12]Monthly BS -UC Ledger FORMATTED'!$A$6:$Q$267,+AF$3,FALSE),0)</f>
        <v>-191</v>
      </c>
      <c r="AG29" s="386">
        <f>ROUND(VLOOKUP($T29,'[12]Monthly BS -UC Ledger FORMATTED'!$A$6:$Q$267,+AG$3,FALSE),0)</f>
        <v>-207</v>
      </c>
      <c r="AH29" s="386">
        <f>ROUND(VLOOKUP($T29,'[12]Monthly BS -UC Ledger FORMATTED'!$A$6:$Q$267,+AH$3,FALSE),0)</f>
        <v>-110</v>
      </c>
    </row>
    <row r="30" spans="1:35" ht="12" customHeight="1" x14ac:dyDescent="0.2">
      <c r="A30" s="382" t="s">
        <v>66</v>
      </c>
      <c r="B30" s="383">
        <v>1120</v>
      </c>
      <c r="C30" s="384" t="s">
        <v>367</v>
      </c>
      <c r="D30" s="385">
        <f>ROUND(VLOOKUP($B30,'[12]Monthly BS -UC Ledger FORMATTED'!$A$6:$Q$267,+D$3,FALSE),0)</f>
        <v>49635</v>
      </c>
      <c r="E30" s="385">
        <f>ROUND(VLOOKUP($B30,'[12]Monthly BS -UC Ledger FORMATTED'!$A$6:$Q$267,+E$3,FALSE),0)</f>
        <v>49635</v>
      </c>
      <c r="F30" s="386">
        <f>ROUND(VLOOKUP($B30,'[12]Monthly BS -UC Ledger FORMATTED'!$A$6:$Q$267,+F$3,FALSE),0)</f>
        <v>49635</v>
      </c>
      <c r="G30" s="386">
        <f>ROUND(VLOOKUP($B30,'[12]Monthly BS -UC Ledger FORMATTED'!$A$6:$Q$267,+G$3,FALSE),0)</f>
        <v>49668</v>
      </c>
      <c r="H30" s="386">
        <f>ROUND(VLOOKUP($B30,'[12]Monthly BS -UC Ledger FORMATTED'!$A$6:$Q$267,+H$3,FALSE),0)</f>
        <v>49668</v>
      </c>
      <c r="I30" s="386">
        <f>ROUND(VLOOKUP($B30,'[12]Monthly BS -UC Ledger FORMATTED'!$A$6:$Q$267,+I$3,FALSE),0)</f>
        <v>49668</v>
      </c>
      <c r="J30" s="386">
        <f>ROUND(VLOOKUP($B30,'[12]Monthly BS -UC Ledger FORMATTED'!$A$6:$Q$267,+J$3,FALSE),0)</f>
        <v>49668</v>
      </c>
      <c r="K30" s="386">
        <f>ROUND(VLOOKUP($B30,'[12]Monthly BS -UC Ledger FORMATTED'!$A$6:$Q$267,+K$3,FALSE),0)</f>
        <v>50128</v>
      </c>
      <c r="L30" s="386">
        <f>ROUND(VLOOKUP($B30,'[12]Monthly BS -UC Ledger FORMATTED'!$A$6:$Q$267,+L$3,FALSE),0)</f>
        <v>50128</v>
      </c>
      <c r="M30" s="386">
        <f>ROUND(VLOOKUP($B30,'[12]Monthly BS -UC Ledger FORMATTED'!$A$6:$Q$267,+M$3,FALSE),0)</f>
        <v>50128</v>
      </c>
      <c r="N30" s="386">
        <f>ROUND(VLOOKUP($B30,'[12]Monthly BS -UC Ledger FORMATTED'!$A$6:$Q$267,+N$3,FALSE),0)</f>
        <v>50128</v>
      </c>
      <c r="O30" s="386">
        <f>ROUND(VLOOKUP($B30,'[12]Monthly BS -UC Ledger FORMATTED'!$A$6:$Q$267,+O$3,FALSE),0)</f>
        <v>50128</v>
      </c>
      <c r="P30" s="386">
        <f>ROUND(VLOOKUP($B30,'[12]Monthly BS -UC Ledger FORMATTED'!$A$6:$Q$267,+P$3,FALSE),0)</f>
        <v>50128</v>
      </c>
      <c r="Q30" s="387">
        <f>ROUND(VLOOKUP($B30,'[12]Monthly BS -UC Ledger FORMATTED'!$A$6:$Q$267,+Q$3,FALSE),0)</f>
        <v>49873</v>
      </c>
      <c r="R30" s="381"/>
      <c r="S30" s="384" t="s">
        <v>709</v>
      </c>
      <c r="T30" s="388">
        <v>1915</v>
      </c>
      <c r="U30" s="386">
        <f>ROUND(VLOOKUP($T30,'[12]Monthly BS -UC Ledger FORMATTED'!$A$6:$Q$267,+U$3,FALSE),0)</f>
        <v>-65106</v>
      </c>
      <c r="V30" s="386">
        <f>ROUND(VLOOKUP($T30,'[12]Monthly BS -UC Ledger FORMATTED'!$A$6:$Q$267,+V$3,FALSE),0)</f>
        <v>-65218</v>
      </c>
      <c r="W30" s="386">
        <f>ROUND(VLOOKUP($T30,'[12]Monthly BS -UC Ledger FORMATTED'!$A$6:$Q$267,+W$3,FALSE),0)</f>
        <v>-62459</v>
      </c>
      <c r="X30" s="386">
        <f>ROUND(VLOOKUP($T30,'[12]Monthly BS -UC Ledger FORMATTED'!$A$6:$Q$267,+X$3,FALSE),0)</f>
        <v>-62571</v>
      </c>
      <c r="Y30" s="386">
        <f>ROUND(VLOOKUP($T30,'[12]Monthly BS -UC Ledger FORMATTED'!$A$6:$Q$267,+Y$3,FALSE),0)</f>
        <v>-62682</v>
      </c>
      <c r="Z30" s="386">
        <f>ROUND(VLOOKUP($T30,'[12]Monthly BS -UC Ledger FORMATTED'!$A$6:$Q$267,+Z$3,FALSE),0)</f>
        <v>-62794</v>
      </c>
      <c r="AA30" s="386">
        <f>ROUND(VLOOKUP($T30,'[12]Monthly BS -UC Ledger FORMATTED'!$A$6:$Q$267,+AA$3,FALSE),0)</f>
        <v>-62906</v>
      </c>
      <c r="AB30" s="386">
        <f>ROUND(VLOOKUP($T30,'[12]Monthly BS -UC Ledger FORMATTED'!$A$6:$Q$267,+AB$3,FALSE),0)</f>
        <v>-63019</v>
      </c>
      <c r="AC30" s="386">
        <f>ROUND(VLOOKUP($T30,'[12]Monthly BS -UC Ledger FORMATTED'!$A$6:$Q$267,+AC$3,FALSE),0)</f>
        <v>-63132</v>
      </c>
      <c r="AD30" s="386">
        <f>ROUND(VLOOKUP($T30,'[12]Monthly BS -UC Ledger FORMATTED'!$A$6:$Q$267,+AD$3,FALSE),0)</f>
        <v>-63245</v>
      </c>
      <c r="AE30" s="386">
        <f>ROUND(VLOOKUP($T30,'[12]Monthly BS -UC Ledger FORMATTED'!$A$6:$Q$267,+AE$3,FALSE),0)</f>
        <v>-63358</v>
      </c>
      <c r="AF30" s="386">
        <f>ROUND(VLOOKUP($T30,'[12]Monthly BS -UC Ledger FORMATTED'!$A$6:$Q$267,+AF$3,FALSE),0)</f>
        <v>-63471</v>
      </c>
      <c r="AG30" s="386">
        <f>ROUND(VLOOKUP($T30,'[12]Monthly BS -UC Ledger FORMATTED'!$A$6:$Q$267,+AG$3,FALSE),0)</f>
        <v>-63584</v>
      </c>
      <c r="AH30" s="386">
        <f>ROUND(VLOOKUP($T30,'[12]Monthly BS -UC Ledger FORMATTED'!$A$6:$Q$267,+AH$3,FALSE),0)</f>
        <v>-63350</v>
      </c>
    </row>
    <row r="31" spans="1:35" ht="12" customHeight="1" x14ac:dyDescent="0.2">
      <c r="A31" s="382" t="s">
        <v>69</v>
      </c>
      <c r="B31" s="383">
        <v>1125</v>
      </c>
      <c r="C31" s="384" t="s">
        <v>710</v>
      </c>
      <c r="D31" s="385">
        <f>ROUND(VLOOKUP($B31,'[12]Monthly BS -UC Ledger FORMATTED'!$A$6:$Q$267,+D$3,FALSE),0)</f>
        <v>296746</v>
      </c>
      <c r="E31" s="385">
        <f>ROUND(VLOOKUP($B31,'[12]Monthly BS -UC Ledger FORMATTED'!$A$6:$Q$267,+E$3,FALSE),0)</f>
        <v>297618</v>
      </c>
      <c r="F31" s="386">
        <f>ROUND(VLOOKUP($B31,'[12]Monthly BS -UC Ledger FORMATTED'!$A$6:$Q$267,+F$3,FALSE),0)</f>
        <v>297618</v>
      </c>
      <c r="G31" s="386">
        <f>ROUND(VLOOKUP($B31,'[12]Monthly BS -UC Ledger FORMATTED'!$A$6:$Q$267,+G$3,FALSE),0)</f>
        <v>297636</v>
      </c>
      <c r="H31" s="386">
        <f>ROUND(VLOOKUP($B31,'[12]Monthly BS -UC Ledger FORMATTED'!$A$6:$Q$267,+H$3,FALSE),0)</f>
        <v>299304</v>
      </c>
      <c r="I31" s="386">
        <f>ROUND(VLOOKUP($B31,'[12]Monthly BS -UC Ledger FORMATTED'!$A$6:$Q$267,+I$3,FALSE),0)</f>
        <v>299304</v>
      </c>
      <c r="J31" s="386">
        <f>ROUND(VLOOKUP($B31,'[12]Monthly BS -UC Ledger FORMATTED'!$A$6:$Q$267,+J$3,FALSE),0)</f>
        <v>302343</v>
      </c>
      <c r="K31" s="386">
        <f>ROUND(VLOOKUP($B31,'[12]Monthly BS -UC Ledger FORMATTED'!$A$6:$Q$267,+K$3,FALSE),0)</f>
        <v>302625</v>
      </c>
      <c r="L31" s="386">
        <f>ROUND(VLOOKUP($B31,'[12]Monthly BS -UC Ledger FORMATTED'!$A$6:$Q$267,+L$3,FALSE),0)</f>
        <v>302826</v>
      </c>
      <c r="M31" s="386">
        <f>ROUND(VLOOKUP($B31,'[12]Monthly BS -UC Ledger FORMATTED'!$A$6:$Q$267,+M$3,FALSE),0)</f>
        <v>304957</v>
      </c>
      <c r="N31" s="386">
        <f>ROUND(VLOOKUP($B31,'[12]Monthly BS -UC Ledger FORMATTED'!$A$6:$Q$267,+N$3,FALSE),0)</f>
        <v>304957</v>
      </c>
      <c r="O31" s="386">
        <f>ROUND(VLOOKUP($B31,'[12]Monthly BS -UC Ledger FORMATTED'!$A$6:$Q$267,+O$3,FALSE),0)</f>
        <v>304997</v>
      </c>
      <c r="P31" s="386">
        <f>ROUND(VLOOKUP($B31,'[12]Monthly BS -UC Ledger FORMATTED'!$A$6:$Q$267,+P$3,FALSE),0)</f>
        <v>305392</v>
      </c>
      <c r="Q31" s="387">
        <f>ROUND(VLOOKUP($B31,'[12]Monthly BS -UC Ledger FORMATTED'!$A$6:$Q$267,+Q$3,FALSE),0)</f>
        <v>301256</v>
      </c>
      <c r="R31" s="381"/>
      <c r="S31" s="384" t="s">
        <v>711</v>
      </c>
      <c r="T31" s="388">
        <v>1920</v>
      </c>
      <c r="U31" s="386">
        <f>ROUND(VLOOKUP($T31,'[12]Monthly BS -UC Ledger FORMATTED'!$A$6:$Q$267,+U$3,FALSE),0)</f>
        <v>-167675</v>
      </c>
      <c r="V31" s="386">
        <f>ROUND(VLOOKUP($T31,'[12]Monthly BS -UC Ledger FORMATTED'!$A$6:$Q$267,+V$3,FALSE),0)</f>
        <v>-168252</v>
      </c>
      <c r="W31" s="386">
        <f>ROUND(VLOOKUP($T31,'[12]Monthly BS -UC Ledger FORMATTED'!$A$6:$Q$267,+W$3,FALSE),0)</f>
        <v>-168925</v>
      </c>
      <c r="X31" s="386">
        <f>ROUND(VLOOKUP($T31,'[12]Monthly BS -UC Ledger FORMATTED'!$A$6:$Q$267,+X$3,FALSE),0)</f>
        <v>-169503</v>
      </c>
      <c r="Y31" s="386">
        <f>ROUND(VLOOKUP($T31,'[12]Monthly BS -UC Ledger FORMATTED'!$A$6:$Q$267,+Y$3,FALSE),0)</f>
        <v>-170084</v>
      </c>
      <c r="Z31" s="386">
        <f>ROUND(VLOOKUP($T31,'[12]Monthly BS -UC Ledger FORMATTED'!$A$6:$Q$267,+Z$3,FALSE),0)</f>
        <v>-170665</v>
      </c>
      <c r="AA31" s="386">
        <f>ROUND(VLOOKUP($T31,'[12]Monthly BS -UC Ledger FORMATTED'!$A$6:$Q$267,+AA$3,FALSE),0)</f>
        <v>-171252</v>
      </c>
      <c r="AB31" s="386">
        <f>ROUND(VLOOKUP($T31,'[12]Monthly BS -UC Ledger FORMATTED'!$A$6:$Q$267,+AB$3,FALSE),0)</f>
        <v>-171840</v>
      </c>
      <c r="AC31" s="386">
        <f>ROUND(VLOOKUP($T31,'[12]Monthly BS -UC Ledger FORMATTED'!$A$6:$Q$267,+AC$3,FALSE),0)</f>
        <v>-172428</v>
      </c>
      <c r="AD31" s="386">
        <f>ROUND(VLOOKUP($T31,'[12]Monthly BS -UC Ledger FORMATTED'!$A$6:$Q$267,+AD$3,FALSE),0)</f>
        <v>-173020</v>
      </c>
      <c r="AE31" s="386">
        <f>ROUND(VLOOKUP($T31,'[12]Monthly BS -UC Ledger FORMATTED'!$A$6:$Q$267,+AE$3,FALSE),0)</f>
        <v>-173612</v>
      </c>
      <c r="AF31" s="386">
        <f>ROUND(VLOOKUP($T31,'[12]Monthly BS -UC Ledger FORMATTED'!$A$6:$Q$267,+AF$3,FALSE),0)</f>
        <v>-174204</v>
      </c>
      <c r="AG31" s="386">
        <f>ROUND(VLOOKUP($T31,'[12]Monthly BS -UC Ledger FORMATTED'!$A$6:$Q$267,+AG$3,FALSE),0)</f>
        <v>-174797</v>
      </c>
      <c r="AH31" s="386">
        <f>ROUND(VLOOKUP($T31,'[12]Monthly BS -UC Ledger FORMATTED'!$A$6:$Q$267,+AH$3,FALSE),0)</f>
        <v>-171251</v>
      </c>
    </row>
    <row r="32" spans="1:35" ht="12" customHeight="1" x14ac:dyDescent="0.2">
      <c r="A32" s="382" t="s">
        <v>712</v>
      </c>
      <c r="B32" s="383">
        <v>1130</v>
      </c>
      <c r="C32" s="384" t="s">
        <v>371</v>
      </c>
      <c r="D32" s="385">
        <f>ROUND(VLOOKUP($B32,'[12]Monthly BS -UC Ledger FORMATTED'!$A$6:$Q$267,+D$3,FALSE),0)</f>
        <v>185924</v>
      </c>
      <c r="E32" s="385">
        <f>ROUND(VLOOKUP($B32,'[12]Monthly BS -UC Ledger FORMATTED'!$A$6:$Q$267,+E$3,FALSE),0)</f>
        <v>187867</v>
      </c>
      <c r="F32" s="386">
        <f>ROUND(VLOOKUP($B32,'[12]Monthly BS -UC Ledger FORMATTED'!$A$6:$Q$267,+F$3,FALSE),0)</f>
        <v>187891</v>
      </c>
      <c r="G32" s="386">
        <f>ROUND(VLOOKUP($B32,'[12]Monthly BS -UC Ledger FORMATTED'!$A$6:$Q$267,+G$3,FALSE),0)</f>
        <v>187891</v>
      </c>
      <c r="H32" s="386">
        <f>ROUND(VLOOKUP($B32,'[12]Monthly BS -UC Ledger FORMATTED'!$A$6:$Q$267,+H$3,FALSE),0)</f>
        <v>504900</v>
      </c>
      <c r="I32" s="386">
        <f>ROUND(VLOOKUP($B32,'[12]Monthly BS -UC Ledger FORMATTED'!$A$6:$Q$267,+I$3,FALSE),0)</f>
        <v>506755</v>
      </c>
      <c r="J32" s="386">
        <f>ROUND(VLOOKUP($B32,'[12]Monthly BS -UC Ledger FORMATTED'!$A$6:$Q$267,+J$3,FALSE),0)</f>
        <v>507091</v>
      </c>
      <c r="K32" s="386">
        <f>ROUND(VLOOKUP($B32,'[12]Monthly BS -UC Ledger FORMATTED'!$A$6:$Q$267,+K$3,FALSE),0)</f>
        <v>511671</v>
      </c>
      <c r="L32" s="386">
        <f>ROUND(VLOOKUP($B32,'[12]Monthly BS -UC Ledger FORMATTED'!$A$6:$Q$267,+L$3,FALSE),0)</f>
        <v>512703</v>
      </c>
      <c r="M32" s="386">
        <f>ROUND(VLOOKUP($B32,'[12]Monthly BS -UC Ledger FORMATTED'!$A$6:$Q$267,+M$3,FALSE),0)</f>
        <v>512968</v>
      </c>
      <c r="N32" s="386">
        <f>ROUND(VLOOKUP($B32,'[12]Monthly BS -UC Ledger FORMATTED'!$A$6:$Q$267,+N$3,FALSE),0)</f>
        <v>512968</v>
      </c>
      <c r="O32" s="386">
        <f>ROUND(VLOOKUP($B32,'[12]Monthly BS -UC Ledger FORMATTED'!$A$6:$Q$267,+O$3,FALSE),0)</f>
        <v>513333</v>
      </c>
      <c r="P32" s="386">
        <f>ROUND(VLOOKUP($B32,'[12]Monthly BS -UC Ledger FORMATTED'!$A$6:$Q$267,+P$3,FALSE),0)</f>
        <v>513333</v>
      </c>
      <c r="Q32" s="387">
        <f>ROUND(VLOOKUP($B32,'[12]Monthly BS -UC Ledger FORMATTED'!$A$6:$Q$267,+Q$3,FALSE),0)</f>
        <v>411176</v>
      </c>
      <c r="R32" s="381"/>
      <c r="S32" s="384" t="s">
        <v>713</v>
      </c>
      <c r="T32" s="388">
        <v>1925</v>
      </c>
      <c r="U32" s="386">
        <f>ROUND(VLOOKUP($T32,'[12]Monthly BS -UC Ledger FORMATTED'!$A$6:$Q$267,+U$3,FALSE),0)</f>
        <v>-49438</v>
      </c>
      <c r="V32" s="386">
        <f>ROUND(VLOOKUP($T32,'[12]Monthly BS -UC Ledger FORMATTED'!$A$6:$Q$267,+V$3,FALSE),0)</f>
        <v>-49829</v>
      </c>
      <c r="W32" s="386">
        <f>ROUND(VLOOKUP($T32,'[12]Monthly BS -UC Ledger FORMATTED'!$A$6:$Q$267,+W$3,FALSE),0)</f>
        <v>-50034</v>
      </c>
      <c r="X32" s="386">
        <f>ROUND(VLOOKUP($T32,'[12]Monthly BS -UC Ledger FORMATTED'!$A$6:$Q$267,+X$3,FALSE),0)</f>
        <v>-50426</v>
      </c>
      <c r="Y32" s="386">
        <f>ROUND(VLOOKUP($T32,'[12]Monthly BS -UC Ledger FORMATTED'!$A$6:$Q$267,+Y$3,FALSE),0)</f>
        <v>-51475</v>
      </c>
      <c r="Z32" s="386">
        <f>ROUND(VLOOKUP($T32,'[12]Monthly BS -UC Ledger FORMATTED'!$A$6:$Q$267,+Z$3,FALSE),0)</f>
        <v>-51135</v>
      </c>
      <c r="AA32" s="386">
        <f>ROUND(VLOOKUP($T32,'[12]Monthly BS -UC Ledger FORMATTED'!$A$6:$Q$267,+AA$3,FALSE),0)</f>
        <v>-50704</v>
      </c>
      <c r="AB32" s="386">
        <f>ROUND(VLOOKUP($T32,'[12]Monthly BS -UC Ledger FORMATTED'!$A$6:$Q$267,+AB$3,FALSE),0)</f>
        <v>-48900</v>
      </c>
      <c r="AC32" s="386">
        <f>ROUND(VLOOKUP($T32,'[12]Monthly BS -UC Ledger FORMATTED'!$A$6:$Q$267,+AC$3,FALSE),0)</f>
        <v>-49092</v>
      </c>
      <c r="AD32" s="386">
        <f>ROUND(VLOOKUP($T32,'[12]Monthly BS -UC Ledger FORMATTED'!$A$6:$Q$267,+AD$3,FALSE),0)</f>
        <v>-50161</v>
      </c>
      <c r="AE32" s="386">
        <f>ROUND(VLOOKUP($T32,'[12]Monthly BS -UC Ledger FORMATTED'!$A$6:$Q$267,+AE$3,FALSE),0)</f>
        <v>-51230</v>
      </c>
      <c r="AF32" s="386">
        <f>ROUND(VLOOKUP($T32,'[12]Monthly BS -UC Ledger FORMATTED'!$A$6:$Q$267,+AF$3,FALSE),0)</f>
        <v>-52097</v>
      </c>
      <c r="AG32" s="386">
        <f>ROUND(VLOOKUP($T32,'[12]Monthly BS -UC Ledger FORMATTED'!$A$6:$Q$267,+AG$3,FALSE),0)</f>
        <v>-53167</v>
      </c>
      <c r="AH32" s="386">
        <f>ROUND(VLOOKUP($T32,'[12]Monthly BS -UC Ledger FORMATTED'!$A$6:$Q$267,+AH$3,FALSE),0)</f>
        <v>-50591</v>
      </c>
    </row>
    <row r="33" spans="1:39" ht="12" customHeight="1" x14ac:dyDescent="0.2">
      <c r="A33" s="378"/>
      <c r="B33" s="393">
        <v>1135</v>
      </c>
      <c r="C33" s="391" t="s">
        <v>373</v>
      </c>
      <c r="D33" s="394">
        <f>ROUND(VLOOKUP($B33,'[12]Monthly BS -UC Ledger FORMATTED'!$A$6:$Q$267,+D$3,FALSE),0)</f>
        <v>51529</v>
      </c>
      <c r="E33" s="394">
        <f>ROUND(VLOOKUP($B33,'[12]Monthly BS -UC Ledger FORMATTED'!$A$6:$Q$267,+E$3,FALSE),0)</f>
        <v>51529</v>
      </c>
      <c r="F33" s="395">
        <f>ROUND(VLOOKUP($B33,'[12]Monthly BS -UC Ledger FORMATTED'!$A$6:$Q$267,+F$3,FALSE),0)</f>
        <v>51529</v>
      </c>
      <c r="G33" s="395">
        <f>ROUND(VLOOKUP($B33,'[12]Monthly BS -UC Ledger FORMATTED'!$A$6:$Q$267,+G$3,FALSE),0)</f>
        <v>51529</v>
      </c>
      <c r="H33" s="395">
        <f>ROUND(VLOOKUP($B33,'[12]Monthly BS -UC Ledger FORMATTED'!$A$6:$Q$267,+H$3,FALSE),0)</f>
        <v>51529</v>
      </c>
      <c r="I33" s="395">
        <f>ROUND(VLOOKUP($B33,'[12]Monthly BS -UC Ledger FORMATTED'!$A$6:$Q$267,+I$3,FALSE),0)</f>
        <v>52533</v>
      </c>
      <c r="J33" s="395">
        <f>ROUND(VLOOKUP($B33,'[12]Monthly BS -UC Ledger FORMATTED'!$A$6:$Q$267,+J$3,FALSE),0)</f>
        <v>52533</v>
      </c>
      <c r="K33" s="395">
        <f>ROUND(VLOOKUP($B33,'[12]Monthly BS -UC Ledger FORMATTED'!$A$6:$Q$267,+K$3,FALSE),0)</f>
        <v>52533</v>
      </c>
      <c r="L33" s="395">
        <f>ROUND(VLOOKUP($B33,'[12]Monthly BS -UC Ledger FORMATTED'!$A$6:$Q$267,+L$3,FALSE),0)</f>
        <v>52533</v>
      </c>
      <c r="M33" s="395">
        <f>ROUND(VLOOKUP($B33,'[12]Monthly BS -UC Ledger FORMATTED'!$A$6:$Q$267,+M$3,FALSE),0)</f>
        <v>52533</v>
      </c>
      <c r="N33" s="395">
        <f>ROUND(VLOOKUP($B33,'[12]Monthly BS -UC Ledger FORMATTED'!$A$6:$Q$267,+N$3,FALSE),0)</f>
        <v>55938</v>
      </c>
      <c r="O33" s="395">
        <f>ROUND(VLOOKUP($B33,'[12]Monthly BS -UC Ledger FORMATTED'!$A$6:$Q$267,+O$3,FALSE),0)</f>
        <v>55938</v>
      </c>
      <c r="P33" s="395">
        <f>ROUND(VLOOKUP($B33,'[12]Monthly BS -UC Ledger FORMATTED'!$A$6:$Q$267,+P$3,FALSE),0)</f>
        <v>55938</v>
      </c>
      <c r="Q33" s="396">
        <f>ROUND(VLOOKUP($B33,'[12]Monthly BS -UC Ledger FORMATTED'!$A$6:$Q$267,+Q$3,FALSE),0)</f>
        <v>52933</v>
      </c>
      <c r="R33" s="381"/>
      <c r="S33" s="391" t="s">
        <v>714</v>
      </c>
      <c r="T33" s="397">
        <v>1930</v>
      </c>
      <c r="U33" s="395">
        <f>ROUND(VLOOKUP($T33,'[12]Monthly BS -UC Ledger FORMATTED'!$A$6:$Q$267,+U$3,FALSE),0)</f>
        <v>-28748</v>
      </c>
      <c r="V33" s="395">
        <f>ROUND(VLOOKUP($T33,'[12]Monthly BS -UC Ledger FORMATTED'!$A$6:$Q$267,+V$3,FALSE),0)</f>
        <v>-28963</v>
      </c>
      <c r="W33" s="395">
        <f>ROUND(VLOOKUP($T33,'[12]Monthly BS -UC Ledger FORMATTED'!$A$6:$Q$267,+W$3,FALSE),0)</f>
        <v>-28987</v>
      </c>
      <c r="X33" s="395">
        <f>ROUND(VLOOKUP($T33,'[12]Monthly BS -UC Ledger FORMATTED'!$A$6:$Q$267,+X$3,FALSE),0)</f>
        <v>-29201</v>
      </c>
      <c r="Y33" s="395">
        <f>ROUND(VLOOKUP($T33,'[12]Monthly BS -UC Ledger FORMATTED'!$A$6:$Q$267,+Y$3,FALSE),0)</f>
        <v>-29416</v>
      </c>
      <c r="Z33" s="395">
        <f>ROUND(VLOOKUP($T33,'[12]Monthly BS -UC Ledger FORMATTED'!$A$6:$Q$267,+Z$3,FALSE),0)</f>
        <v>-29635</v>
      </c>
      <c r="AA33" s="395">
        <f>ROUND(VLOOKUP($T33,'[12]Monthly BS -UC Ledger FORMATTED'!$A$6:$Q$267,+AA$3,FALSE),0)</f>
        <v>-29854</v>
      </c>
      <c r="AB33" s="395">
        <f>ROUND(VLOOKUP($T33,'[12]Monthly BS -UC Ledger FORMATTED'!$A$6:$Q$267,+AB$3,FALSE),0)</f>
        <v>-30073</v>
      </c>
      <c r="AC33" s="395">
        <f>ROUND(VLOOKUP($T33,'[12]Monthly BS -UC Ledger FORMATTED'!$A$6:$Q$267,+AC$3,FALSE),0)</f>
        <v>-30292</v>
      </c>
      <c r="AD33" s="395">
        <f>ROUND(VLOOKUP($T33,'[12]Monthly BS -UC Ledger FORMATTED'!$A$6:$Q$267,+AD$3,FALSE),0)</f>
        <v>-30511</v>
      </c>
      <c r="AE33" s="395">
        <f>ROUND(VLOOKUP($T33,'[12]Monthly BS -UC Ledger FORMATTED'!$A$6:$Q$267,+AE$3,FALSE),0)</f>
        <v>-30744</v>
      </c>
      <c r="AF33" s="395">
        <f>ROUND(VLOOKUP($T33,'[12]Monthly BS -UC Ledger FORMATTED'!$A$6:$Q$267,+AF$3,FALSE),0)</f>
        <v>-30977</v>
      </c>
      <c r="AG33" s="395">
        <f>ROUND(VLOOKUP($T33,'[12]Monthly BS -UC Ledger FORMATTED'!$A$6:$Q$267,+AG$3,FALSE),0)</f>
        <v>-31210</v>
      </c>
      <c r="AH33" s="395">
        <f>ROUND(VLOOKUP($T33,'[12]Monthly BS -UC Ledger FORMATTED'!$A$6:$Q$267,+AH$3,FALSE),0)</f>
        <v>-29893</v>
      </c>
      <c r="AI33" s="375"/>
    </row>
    <row r="34" spans="1:39" ht="12" customHeight="1" x14ac:dyDescent="0.2">
      <c r="A34" s="374"/>
      <c r="B34" s="390">
        <v>1140</v>
      </c>
      <c r="C34" s="381" t="s">
        <v>375</v>
      </c>
      <c r="D34" s="398">
        <f>ROUND(VLOOKUP($B34,'[12]Monthly BS -UC Ledger FORMATTED'!$A$6:$Q$267,+D$3,FALSE),0)</f>
        <v>30533</v>
      </c>
      <c r="E34" s="398">
        <f>ROUND(VLOOKUP($B34,'[12]Monthly BS -UC Ledger FORMATTED'!$A$6:$Q$267,+E$3,FALSE),0)</f>
        <v>30533</v>
      </c>
      <c r="F34" s="399">
        <f>ROUND(VLOOKUP($B34,'[12]Monthly BS -UC Ledger FORMATTED'!$A$6:$Q$267,+F$3,FALSE),0)</f>
        <v>30533</v>
      </c>
      <c r="G34" s="399">
        <f>ROUND(VLOOKUP($B34,'[12]Monthly BS -UC Ledger FORMATTED'!$A$6:$Q$267,+G$3,FALSE),0)</f>
        <v>30735</v>
      </c>
      <c r="H34" s="399">
        <f>ROUND(VLOOKUP($B34,'[12]Monthly BS -UC Ledger FORMATTED'!$A$6:$Q$267,+H$3,FALSE),0)</f>
        <v>30735</v>
      </c>
      <c r="I34" s="399">
        <f>ROUND(VLOOKUP($B34,'[12]Monthly BS -UC Ledger FORMATTED'!$A$6:$Q$267,+I$3,FALSE),0)</f>
        <v>30735</v>
      </c>
      <c r="J34" s="399">
        <f>ROUND(VLOOKUP($B34,'[12]Monthly BS -UC Ledger FORMATTED'!$A$6:$Q$267,+J$3,FALSE),0)</f>
        <v>30856</v>
      </c>
      <c r="K34" s="399">
        <f>ROUND(VLOOKUP($B34,'[12]Monthly BS -UC Ledger FORMATTED'!$A$6:$Q$267,+K$3,FALSE),0)</f>
        <v>30856</v>
      </c>
      <c r="L34" s="399">
        <f>ROUND(VLOOKUP($B34,'[12]Monthly BS -UC Ledger FORMATTED'!$A$6:$Q$267,+L$3,FALSE),0)</f>
        <v>30997</v>
      </c>
      <c r="M34" s="399">
        <f>ROUND(VLOOKUP($B34,'[12]Monthly BS -UC Ledger FORMATTED'!$A$6:$Q$267,+M$3,FALSE),0)</f>
        <v>31188</v>
      </c>
      <c r="N34" s="399">
        <f>ROUND(VLOOKUP($B34,'[12]Monthly BS -UC Ledger FORMATTED'!$A$6:$Q$267,+N$3,FALSE),0)</f>
        <v>31430</v>
      </c>
      <c r="O34" s="399">
        <f>ROUND(VLOOKUP($B34,'[12]Monthly BS -UC Ledger FORMATTED'!$A$6:$Q$267,+O$3,FALSE),0)</f>
        <v>31430</v>
      </c>
      <c r="P34" s="399">
        <f>ROUND(VLOOKUP($B34,'[12]Monthly BS -UC Ledger FORMATTED'!$A$6:$Q$267,+P$3,FALSE),0)</f>
        <v>31430</v>
      </c>
      <c r="Q34" s="400">
        <f>ROUND(VLOOKUP($B34,'[12]Monthly BS -UC Ledger FORMATTED'!$A$6:$Q$267,+Q$3,FALSE),0)</f>
        <v>30922</v>
      </c>
      <c r="R34" s="381"/>
      <c r="S34" s="381" t="s">
        <v>715</v>
      </c>
      <c r="T34" s="401">
        <v>1935</v>
      </c>
      <c r="U34" s="399">
        <f>ROUND(VLOOKUP($T34,'[12]Monthly BS -UC Ledger FORMATTED'!$A$6:$Q$267,+U$3,FALSE),0)</f>
        <v>-9211</v>
      </c>
      <c r="V34" s="399">
        <f>ROUND(VLOOKUP($T34,'[12]Monthly BS -UC Ledger FORMATTED'!$A$6:$Q$267,+V$3,FALSE),0)</f>
        <v>-9338</v>
      </c>
      <c r="W34" s="399">
        <f>ROUND(VLOOKUP($T34,'[12]Monthly BS -UC Ledger FORMATTED'!$A$6:$Q$267,+W$3,FALSE),0)</f>
        <v>-9473</v>
      </c>
      <c r="X34" s="399">
        <f>ROUND(VLOOKUP($T34,'[12]Monthly BS -UC Ledger FORMATTED'!$A$6:$Q$267,+X$3,FALSE),0)</f>
        <v>-9601</v>
      </c>
      <c r="Y34" s="399">
        <f>ROUND(VLOOKUP($T34,'[12]Monthly BS -UC Ledger FORMATTED'!$A$6:$Q$267,+Y$3,FALSE),0)</f>
        <v>-9729</v>
      </c>
      <c r="Z34" s="399">
        <f>ROUND(VLOOKUP($T34,'[12]Monthly BS -UC Ledger FORMATTED'!$A$6:$Q$267,+Z$3,FALSE),0)</f>
        <v>-9857</v>
      </c>
      <c r="AA34" s="399">
        <f>ROUND(VLOOKUP($T34,'[12]Monthly BS -UC Ledger FORMATTED'!$A$6:$Q$267,+AA$3,FALSE),0)</f>
        <v>-9986</v>
      </c>
      <c r="AB34" s="399">
        <f>ROUND(VLOOKUP($T34,'[12]Monthly BS -UC Ledger FORMATTED'!$A$6:$Q$267,+AB$3,FALSE),0)</f>
        <v>-10115</v>
      </c>
      <c r="AC34" s="399">
        <f>ROUND(VLOOKUP($T34,'[12]Monthly BS -UC Ledger FORMATTED'!$A$6:$Q$267,+AC$3,FALSE),0)</f>
        <v>-10244</v>
      </c>
      <c r="AD34" s="399">
        <f>ROUND(VLOOKUP($T34,'[12]Monthly BS -UC Ledger FORMATTED'!$A$6:$Q$267,+AD$3,FALSE),0)</f>
        <v>-10374</v>
      </c>
      <c r="AE34" s="399">
        <f>ROUND(VLOOKUP($T34,'[12]Monthly BS -UC Ledger FORMATTED'!$A$6:$Q$267,+AE$3,FALSE),0)</f>
        <v>-10505</v>
      </c>
      <c r="AF34" s="399">
        <f>ROUND(VLOOKUP($T34,'[12]Monthly BS -UC Ledger FORMATTED'!$A$6:$Q$267,+AF$3,FALSE),0)</f>
        <v>-10636</v>
      </c>
      <c r="AG34" s="399">
        <f>ROUND(VLOOKUP($T34,'[12]Monthly BS -UC Ledger FORMATTED'!$A$6:$Q$267,+AG$3,FALSE),0)</f>
        <v>-10767</v>
      </c>
      <c r="AH34" s="399">
        <f>ROUND(VLOOKUP($T34,'[12]Monthly BS -UC Ledger FORMATTED'!$A$6:$Q$267,+AH$3,FALSE),0)</f>
        <v>-9987</v>
      </c>
      <c r="AI34" s="375"/>
    </row>
    <row r="35" spans="1:39" ht="12" customHeight="1" x14ac:dyDescent="0.2">
      <c r="A35" s="374"/>
      <c r="B35" s="390"/>
      <c r="C35" s="381"/>
      <c r="D35" s="398"/>
      <c r="E35" s="398"/>
      <c r="F35" s="399"/>
      <c r="G35" s="399"/>
      <c r="H35" s="399"/>
      <c r="I35" s="399"/>
      <c r="J35" s="399"/>
      <c r="K35" s="399"/>
      <c r="L35" s="399"/>
      <c r="M35" s="399"/>
      <c r="N35" s="399"/>
      <c r="O35" s="399"/>
      <c r="P35" s="399"/>
      <c r="Q35" s="400"/>
      <c r="R35" s="381"/>
      <c r="S35" s="381"/>
      <c r="T35" s="401"/>
      <c r="U35" s="398"/>
      <c r="V35" s="399"/>
      <c r="W35" s="399"/>
      <c r="X35" s="399"/>
      <c r="Y35" s="399"/>
      <c r="Z35" s="399"/>
      <c r="AA35" s="399"/>
      <c r="AB35" s="399"/>
      <c r="AC35" s="399"/>
      <c r="AD35" s="399"/>
      <c r="AE35" s="399"/>
      <c r="AF35" s="399"/>
      <c r="AG35" s="399"/>
      <c r="AH35" s="399"/>
      <c r="AI35" s="375"/>
    </row>
    <row r="36" spans="1:39" ht="12" customHeight="1" x14ac:dyDescent="0.25">
      <c r="A36" s="389" t="s">
        <v>80</v>
      </c>
      <c r="B36" s="402"/>
      <c r="C36" s="403" t="s">
        <v>81</v>
      </c>
      <c r="D36" s="404">
        <f>SUM(D33:D35)</f>
        <v>82062</v>
      </c>
      <c r="E36" s="404">
        <f t="shared" ref="E36:Q36" si="0">SUM(E33:E35)</f>
        <v>82062</v>
      </c>
      <c r="F36" s="404">
        <f t="shared" si="0"/>
        <v>82062</v>
      </c>
      <c r="G36" s="404">
        <f t="shared" si="0"/>
        <v>82264</v>
      </c>
      <c r="H36" s="404">
        <f t="shared" si="0"/>
        <v>82264</v>
      </c>
      <c r="I36" s="404">
        <f t="shared" si="0"/>
        <v>83268</v>
      </c>
      <c r="J36" s="404">
        <f t="shared" si="0"/>
        <v>83389</v>
      </c>
      <c r="K36" s="404">
        <f t="shared" si="0"/>
        <v>83389</v>
      </c>
      <c r="L36" s="404">
        <f t="shared" si="0"/>
        <v>83530</v>
      </c>
      <c r="M36" s="404">
        <f t="shared" si="0"/>
        <v>83721</v>
      </c>
      <c r="N36" s="404">
        <f t="shared" si="0"/>
        <v>87368</v>
      </c>
      <c r="O36" s="404">
        <f t="shared" si="0"/>
        <v>87368</v>
      </c>
      <c r="P36" s="404">
        <f t="shared" si="0"/>
        <v>87368</v>
      </c>
      <c r="Q36" s="405">
        <f t="shared" si="0"/>
        <v>83855</v>
      </c>
      <c r="R36" s="392"/>
      <c r="S36" s="403" t="s">
        <v>81</v>
      </c>
      <c r="T36" s="406"/>
      <c r="U36" s="404">
        <f>SUM(U33:U35)</f>
        <v>-37959</v>
      </c>
      <c r="V36" s="404">
        <f t="shared" ref="V36:AH36" si="1">SUM(V33:V35)</f>
        <v>-38301</v>
      </c>
      <c r="W36" s="404">
        <f t="shared" si="1"/>
        <v>-38460</v>
      </c>
      <c r="X36" s="404">
        <f t="shared" si="1"/>
        <v>-38802</v>
      </c>
      <c r="Y36" s="404">
        <f t="shared" si="1"/>
        <v>-39145</v>
      </c>
      <c r="Z36" s="404">
        <f t="shared" si="1"/>
        <v>-39492</v>
      </c>
      <c r="AA36" s="404">
        <f t="shared" si="1"/>
        <v>-39840</v>
      </c>
      <c r="AB36" s="404">
        <f t="shared" si="1"/>
        <v>-40188</v>
      </c>
      <c r="AC36" s="404">
        <f t="shared" si="1"/>
        <v>-40536</v>
      </c>
      <c r="AD36" s="404">
        <f t="shared" si="1"/>
        <v>-40885</v>
      </c>
      <c r="AE36" s="404">
        <f t="shared" si="1"/>
        <v>-41249</v>
      </c>
      <c r="AF36" s="404">
        <f t="shared" si="1"/>
        <v>-41613</v>
      </c>
      <c r="AG36" s="404">
        <f t="shared" si="1"/>
        <v>-41977</v>
      </c>
      <c r="AH36" s="404">
        <f t="shared" si="1"/>
        <v>-39880</v>
      </c>
      <c r="AI36" s="375"/>
    </row>
    <row r="37" spans="1:39" ht="12" customHeight="1" x14ac:dyDescent="0.2">
      <c r="A37" s="382" t="s">
        <v>82</v>
      </c>
      <c r="B37" s="383">
        <v>1145</v>
      </c>
      <c r="C37" s="384" t="s">
        <v>377</v>
      </c>
      <c r="D37" s="385">
        <f>ROUND(VLOOKUP($B37,'[12]Monthly BS -UC Ledger FORMATTED'!$A$6:$Q$267,+D$3,FALSE),0)</f>
        <v>37159</v>
      </c>
      <c r="E37" s="385">
        <f>ROUND(VLOOKUP($B37,'[12]Monthly BS -UC Ledger FORMATTED'!$A$6:$Q$267,+E$3,FALSE),0)</f>
        <v>37159</v>
      </c>
      <c r="F37" s="386">
        <f>ROUND(VLOOKUP($B37,'[12]Monthly BS -UC Ledger FORMATTED'!$A$6:$Q$267,+F$3,FALSE),0)</f>
        <v>37159</v>
      </c>
      <c r="G37" s="386">
        <f>ROUND(VLOOKUP($B37,'[12]Monthly BS -UC Ledger FORMATTED'!$A$6:$Q$267,+G$3,FALSE),0)</f>
        <v>37159</v>
      </c>
      <c r="H37" s="386">
        <f>ROUND(VLOOKUP($B37,'[12]Monthly BS -UC Ledger FORMATTED'!$A$6:$Q$267,+H$3,FALSE),0)</f>
        <v>37159</v>
      </c>
      <c r="I37" s="386">
        <f>ROUND(VLOOKUP($B37,'[12]Monthly BS -UC Ledger FORMATTED'!$A$6:$Q$267,+I$3,FALSE),0)</f>
        <v>37159</v>
      </c>
      <c r="J37" s="386">
        <f>ROUND(VLOOKUP($B37,'[12]Monthly BS -UC Ledger FORMATTED'!$A$6:$Q$267,+J$3,FALSE),0)</f>
        <v>38759</v>
      </c>
      <c r="K37" s="386">
        <f>ROUND(VLOOKUP($B37,'[12]Monthly BS -UC Ledger FORMATTED'!$A$6:$Q$267,+K$3,FALSE),0)</f>
        <v>38062</v>
      </c>
      <c r="L37" s="386">
        <f>ROUND(VLOOKUP($B37,'[12]Monthly BS -UC Ledger FORMATTED'!$A$6:$Q$267,+L$3,FALSE),0)</f>
        <v>38062</v>
      </c>
      <c r="M37" s="386">
        <f>ROUND(VLOOKUP($B37,'[12]Monthly BS -UC Ledger FORMATTED'!$A$6:$Q$267,+M$3,FALSE),0)</f>
        <v>38062</v>
      </c>
      <c r="N37" s="386">
        <f>ROUND(VLOOKUP($B37,'[12]Monthly BS -UC Ledger FORMATTED'!$A$6:$Q$267,+N$3,FALSE),0)</f>
        <v>38062</v>
      </c>
      <c r="O37" s="386">
        <f>ROUND(VLOOKUP($B37,'[12]Monthly BS -UC Ledger FORMATTED'!$A$6:$Q$267,+O$3,FALSE),0)</f>
        <v>38062</v>
      </c>
      <c r="P37" s="386">
        <f>ROUND(VLOOKUP($B37,'[12]Monthly BS -UC Ledger FORMATTED'!$A$6:$Q$267,+P$3,FALSE),0)</f>
        <v>38062</v>
      </c>
      <c r="Q37" s="387">
        <f>ROUND(VLOOKUP($B37,'[12]Monthly BS -UC Ledger FORMATTED'!$A$6:$Q$267,+Q$3,FALSE),0)</f>
        <v>37699</v>
      </c>
      <c r="R37" s="381"/>
      <c r="S37" s="384" t="s">
        <v>716</v>
      </c>
      <c r="T37" s="397">
        <v>1940</v>
      </c>
      <c r="U37" s="386">
        <f>ROUND(VLOOKUP($T37,'[12]Monthly BS -UC Ledger FORMATTED'!$A$6:$Q$267,+U$3,FALSE),0)</f>
        <v>-17131</v>
      </c>
      <c r="V37" s="386">
        <f>ROUND(VLOOKUP($T37,'[12]Monthly BS -UC Ledger FORMATTED'!$A$6:$Q$267,+V$3,FALSE),0)</f>
        <v>-17200</v>
      </c>
      <c r="W37" s="386">
        <f>ROUND(VLOOKUP($T37,'[12]Monthly BS -UC Ledger FORMATTED'!$A$6:$Q$267,+W$3,FALSE),0)</f>
        <v>-17272</v>
      </c>
      <c r="X37" s="386">
        <f>ROUND(VLOOKUP($T37,'[12]Monthly BS -UC Ledger FORMATTED'!$A$6:$Q$267,+X$3,FALSE),0)</f>
        <v>-17341</v>
      </c>
      <c r="Y37" s="386">
        <f>ROUND(VLOOKUP($T37,'[12]Monthly BS -UC Ledger FORMATTED'!$A$6:$Q$267,+Y$3,FALSE),0)</f>
        <v>-17409</v>
      </c>
      <c r="Z37" s="386">
        <f>ROUND(VLOOKUP($T37,'[12]Monthly BS -UC Ledger FORMATTED'!$A$6:$Q$267,+Z$3,FALSE),0)</f>
        <v>-17478</v>
      </c>
      <c r="AA37" s="386">
        <f>ROUND(VLOOKUP($T37,'[12]Monthly BS -UC Ledger FORMATTED'!$A$6:$Q$267,+AA$3,FALSE),0)</f>
        <v>-17550</v>
      </c>
      <c r="AB37" s="386">
        <f>ROUND(VLOOKUP($T37,'[12]Monthly BS -UC Ledger FORMATTED'!$A$6:$Q$267,+AB$3,FALSE),0)</f>
        <v>-16924</v>
      </c>
      <c r="AC37" s="386">
        <f>ROUND(VLOOKUP($T37,'[12]Monthly BS -UC Ledger FORMATTED'!$A$6:$Q$267,+AC$3,FALSE),0)</f>
        <v>-16995</v>
      </c>
      <c r="AD37" s="386">
        <f>ROUND(VLOOKUP($T37,'[12]Monthly BS -UC Ledger FORMATTED'!$A$6:$Q$267,+AD$3,FALSE),0)</f>
        <v>-17065</v>
      </c>
      <c r="AE37" s="386">
        <f>ROUND(VLOOKUP($T37,'[12]Monthly BS -UC Ledger FORMATTED'!$A$6:$Q$267,+AE$3,FALSE),0)</f>
        <v>-17135</v>
      </c>
      <c r="AF37" s="386">
        <f>ROUND(VLOOKUP($T37,'[12]Monthly BS -UC Ledger FORMATTED'!$A$6:$Q$267,+AF$3,FALSE),0)</f>
        <v>-17206</v>
      </c>
      <c r="AG37" s="386">
        <f>ROUND(VLOOKUP($T37,'[12]Monthly BS -UC Ledger FORMATTED'!$A$6:$Q$267,+AG$3,FALSE),0)</f>
        <v>-17276</v>
      </c>
      <c r="AH37" s="386">
        <f>ROUND(VLOOKUP($T37,'[12]Monthly BS -UC Ledger FORMATTED'!$A$6:$Q$267,+AH$3,FALSE),0)</f>
        <v>-17229</v>
      </c>
    </row>
    <row r="38" spans="1:39" ht="12" customHeight="1" x14ac:dyDescent="0.2">
      <c r="A38" s="382" t="s">
        <v>85</v>
      </c>
      <c r="B38" s="383">
        <v>1150</v>
      </c>
      <c r="C38" s="384" t="s">
        <v>717</v>
      </c>
      <c r="D38" s="385">
        <f>ROUND(VLOOKUP($B38,'[12]Monthly BS -UC Ledger FORMATTED'!$A$6:$Q$267,+D$3,FALSE),0)</f>
        <v>3241</v>
      </c>
      <c r="E38" s="385">
        <f>ROUND(VLOOKUP($B38,'[12]Monthly BS -UC Ledger FORMATTED'!$A$6:$Q$267,+E$3,FALSE),0)</f>
        <v>5886</v>
      </c>
      <c r="F38" s="386">
        <f>ROUND(VLOOKUP($B38,'[12]Monthly BS -UC Ledger FORMATTED'!$A$6:$Q$267,+F$3,FALSE),0)</f>
        <v>6878</v>
      </c>
      <c r="G38" s="386">
        <f>ROUND(VLOOKUP($B38,'[12]Monthly BS -UC Ledger FORMATTED'!$A$6:$Q$267,+G$3,FALSE),0)</f>
        <v>6878</v>
      </c>
      <c r="H38" s="386">
        <f>ROUND(VLOOKUP($B38,'[12]Monthly BS -UC Ledger FORMATTED'!$A$6:$Q$267,+H$3,FALSE),0)</f>
        <v>6878</v>
      </c>
      <c r="I38" s="386">
        <f>ROUND(VLOOKUP($B38,'[12]Monthly BS -UC Ledger FORMATTED'!$A$6:$Q$267,+I$3,FALSE),0)</f>
        <v>6878</v>
      </c>
      <c r="J38" s="386">
        <f>ROUND(VLOOKUP($B38,'[12]Monthly BS -UC Ledger FORMATTED'!$A$6:$Q$267,+J$3,FALSE),0)</f>
        <v>7667</v>
      </c>
      <c r="K38" s="386">
        <f>ROUND(VLOOKUP($B38,'[12]Monthly BS -UC Ledger FORMATTED'!$A$6:$Q$267,+K$3,FALSE),0)</f>
        <v>7667</v>
      </c>
      <c r="L38" s="386">
        <f>ROUND(VLOOKUP($B38,'[12]Monthly BS -UC Ledger FORMATTED'!$A$6:$Q$267,+L$3,FALSE),0)</f>
        <v>7667</v>
      </c>
      <c r="M38" s="386">
        <f>ROUND(VLOOKUP($B38,'[12]Monthly BS -UC Ledger FORMATTED'!$A$6:$Q$267,+M$3,FALSE),0)</f>
        <v>8733</v>
      </c>
      <c r="N38" s="386">
        <f>ROUND(VLOOKUP($B38,'[12]Monthly BS -UC Ledger FORMATTED'!$A$6:$Q$267,+N$3,FALSE),0)</f>
        <v>8733</v>
      </c>
      <c r="O38" s="386">
        <f>ROUND(VLOOKUP($B38,'[12]Monthly BS -UC Ledger FORMATTED'!$A$6:$Q$267,+O$3,FALSE),0)</f>
        <v>8733</v>
      </c>
      <c r="P38" s="386">
        <f>ROUND(VLOOKUP($B38,'[12]Monthly BS -UC Ledger FORMATTED'!$A$6:$Q$267,+P$3,FALSE),0)</f>
        <v>8733</v>
      </c>
      <c r="Q38" s="387">
        <f>ROUND(VLOOKUP($B38,'[12]Monthly BS -UC Ledger FORMATTED'!$A$6:$Q$267,+Q$3,FALSE),0)</f>
        <v>7275</v>
      </c>
      <c r="R38" s="381"/>
      <c r="S38" s="384" t="s">
        <v>718</v>
      </c>
      <c r="T38" s="388">
        <v>1945</v>
      </c>
      <c r="U38" s="386">
        <f>ROUND(VLOOKUP($T38,'[12]Monthly BS -UC Ledger FORMATTED'!$A$6:$Q$267,+U$3,FALSE),0)</f>
        <v>-405</v>
      </c>
      <c r="V38" s="386">
        <f>ROUND(VLOOKUP($T38,'[12]Monthly BS -UC Ledger FORMATTED'!$A$6:$Q$267,+V$3,FALSE),0)</f>
        <v>-423</v>
      </c>
      <c r="W38" s="386">
        <f>ROUND(VLOOKUP($T38,'[12]Monthly BS -UC Ledger FORMATTED'!$A$6:$Q$267,+W$3,FALSE),0)</f>
        <v>-480</v>
      </c>
      <c r="X38" s="386">
        <f>ROUND(VLOOKUP($T38,'[12]Monthly BS -UC Ledger FORMATTED'!$A$6:$Q$267,+X$3,FALSE),0)</f>
        <v>-518</v>
      </c>
      <c r="Y38" s="386">
        <f>ROUND(VLOOKUP($T38,'[12]Monthly BS -UC Ledger FORMATTED'!$A$6:$Q$267,+Y$3,FALSE),0)</f>
        <v>-556</v>
      </c>
      <c r="Z38" s="386">
        <f>ROUND(VLOOKUP($T38,'[12]Monthly BS -UC Ledger FORMATTED'!$A$6:$Q$267,+Z$3,FALSE),0)</f>
        <v>-595</v>
      </c>
      <c r="AA38" s="386">
        <f>ROUND(VLOOKUP($T38,'[12]Monthly BS -UC Ledger FORMATTED'!$A$6:$Q$267,+AA$3,FALSE),0)</f>
        <v>-637</v>
      </c>
      <c r="AB38" s="386">
        <f>ROUND(VLOOKUP($T38,'[12]Monthly BS -UC Ledger FORMATTED'!$A$6:$Q$267,+AB$3,FALSE),0)</f>
        <v>-680</v>
      </c>
      <c r="AC38" s="386">
        <f>ROUND(VLOOKUP($T38,'[12]Monthly BS -UC Ledger FORMATTED'!$A$6:$Q$267,+AC$3,FALSE),0)</f>
        <v>-722</v>
      </c>
      <c r="AD38" s="386">
        <f>ROUND(VLOOKUP($T38,'[12]Monthly BS -UC Ledger FORMATTED'!$A$6:$Q$267,+AD$3,FALSE),0)</f>
        <v>-771</v>
      </c>
      <c r="AE38" s="386">
        <f>ROUND(VLOOKUP($T38,'[12]Monthly BS -UC Ledger FORMATTED'!$A$6:$Q$267,+AE$3,FALSE),0)</f>
        <v>-819</v>
      </c>
      <c r="AF38" s="386">
        <f>ROUND(VLOOKUP($T38,'[12]Monthly BS -UC Ledger FORMATTED'!$A$6:$Q$267,+AF$3,FALSE),0)</f>
        <v>-868</v>
      </c>
      <c r="AG38" s="386">
        <f>ROUND(VLOOKUP($T38,'[12]Monthly BS -UC Ledger FORMATTED'!$A$6:$Q$267,+AG$3,FALSE),0)</f>
        <v>-916</v>
      </c>
      <c r="AH38" s="386">
        <f>ROUND(VLOOKUP($T38,'[12]Monthly BS -UC Ledger FORMATTED'!$A$6:$Q$267,+AH$3,FALSE),0)</f>
        <v>-645</v>
      </c>
    </row>
    <row r="39" spans="1:39" ht="12" customHeight="1" x14ac:dyDescent="0.2">
      <c r="A39" s="382" t="s">
        <v>88</v>
      </c>
      <c r="B39" s="383">
        <v>1170</v>
      </c>
      <c r="C39" s="384" t="s">
        <v>719</v>
      </c>
      <c r="D39" s="385"/>
      <c r="E39" s="385"/>
      <c r="F39" s="386"/>
      <c r="G39" s="386"/>
      <c r="H39" s="386"/>
      <c r="I39" s="386"/>
      <c r="J39" s="386"/>
      <c r="K39" s="386"/>
      <c r="L39" s="386"/>
      <c r="M39" s="386"/>
      <c r="N39" s="386"/>
      <c r="O39" s="386"/>
      <c r="P39" s="386"/>
      <c r="Q39" s="387"/>
      <c r="R39" s="381"/>
      <c r="S39" s="384" t="s">
        <v>720</v>
      </c>
      <c r="T39" s="388">
        <v>1965</v>
      </c>
      <c r="U39" s="386"/>
      <c r="V39" s="386"/>
      <c r="W39" s="386"/>
      <c r="X39" s="386"/>
      <c r="Y39" s="386"/>
      <c r="Z39" s="386"/>
      <c r="AA39" s="386"/>
      <c r="AB39" s="386"/>
      <c r="AC39" s="386"/>
      <c r="AD39" s="386"/>
      <c r="AE39" s="386"/>
      <c r="AF39" s="386"/>
      <c r="AG39" s="386"/>
      <c r="AH39" s="386"/>
    </row>
    <row r="40" spans="1:39" ht="12" customHeight="1" x14ac:dyDescent="0.25">
      <c r="A40" s="602" t="s">
        <v>91</v>
      </c>
      <c r="B40" s="603"/>
      <c r="C40" s="603"/>
      <c r="D40" s="603"/>
      <c r="E40" s="603"/>
      <c r="F40" s="603"/>
      <c r="G40" s="603"/>
      <c r="H40" s="603"/>
      <c r="I40" s="603"/>
      <c r="J40" s="603"/>
      <c r="K40" s="603"/>
      <c r="L40" s="603"/>
      <c r="M40" s="603"/>
      <c r="N40" s="603"/>
      <c r="O40" s="603"/>
      <c r="P40" s="603"/>
      <c r="Q40" s="604"/>
      <c r="R40" s="381"/>
      <c r="S40" s="602" t="s">
        <v>91</v>
      </c>
      <c r="T40" s="603"/>
      <c r="U40" s="603"/>
      <c r="V40" s="603"/>
      <c r="W40" s="603"/>
      <c r="X40" s="603"/>
      <c r="Y40" s="603"/>
      <c r="Z40" s="603"/>
      <c r="AA40" s="603"/>
      <c r="AB40" s="603"/>
      <c r="AC40" s="603"/>
      <c r="AD40" s="603"/>
      <c r="AE40" s="603"/>
      <c r="AF40" s="603"/>
      <c r="AG40" s="603"/>
      <c r="AH40" s="603"/>
      <c r="AI40" s="604"/>
    </row>
    <row r="41" spans="1:39" ht="12" customHeight="1" x14ac:dyDescent="0.25">
      <c r="A41" s="407"/>
      <c r="B41" s="393">
        <v>1045</v>
      </c>
      <c r="C41" s="391" t="s">
        <v>721</v>
      </c>
      <c r="D41" s="394">
        <f>ROUND(VLOOKUP($B41,'[12]Monthly BS -UC Ledger FORMATTED'!$A$6:$Q$267,+D$3,FALSE),0)</f>
        <v>12747</v>
      </c>
      <c r="E41" s="394">
        <f>ROUND(VLOOKUP($B41,'[12]Monthly BS -UC Ledger FORMATTED'!$A$6:$Q$267,+E$3,FALSE),0)</f>
        <v>12746</v>
      </c>
      <c r="F41" s="395">
        <f>ROUND(VLOOKUP($B41,'[12]Monthly BS -UC Ledger FORMATTED'!$A$6:$Q$267,+F$3,FALSE),0)</f>
        <v>129</v>
      </c>
      <c r="G41" s="395">
        <f>ROUND(VLOOKUP($B41,'[12]Monthly BS -UC Ledger FORMATTED'!$A$6:$Q$267,+G$3,FALSE),0)</f>
        <v>129</v>
      </c>
      <c r="H41" s="395">
        <f>ROUND(VLOOKUP($B41,'[12]Monthly BS -UC Ledger FORMATTED'!$A$6:$Q$267,+H$3,FALSE),0)</f>
        <v>129</v>
      </c>
      <c r="I41" s="395">
        <f>ROUND(VLOOKUP($B41,'[12]Monthly BS -UC Ledger FORMATTED'!$A$6:$Q$267,+I$3,FALSE),0)</f>
        <v>129</v>
      </c>
      <c r="J41" s="395">
        <f>ROUND(VLOOKUP($B41,'[12]Monthly BS -UC Ledger FORMATTED'!$A$6:$Q$267,+J$3,FALSE),0)</f>
        <v>130</v>
      </c>
      <c r="K41" s="395">
        <f>ROUND(VLOOKUP($B41,'[12]Monthly BS -UC Ledger FORMATTED'!$A$6:$Q$267,+K$3,FALSE),0)</f>
        <v>129</v>
      </c>
      <c r="L41" s="395">
        <f>ROUND(VLOOKUP($B41,'[12]Monthly BS -UC Ledger FORMATTED'!$A$6:$Q$267,+L$3,FALSE),0)</f>
        <v>129</v>
      </c>
      <c r="M41" s="395">
        <f>ROUND(VLOOKUP($B41,'[12]Monthly BS -UC Ledger FORMATTED'!$A$6:$Q$267,+M$3,FALSE),0)</f>
        <v>127</v>
      </c>
      <c r="N41" s="395">
        <f>ROUND(VLOOKUP($B41,'[12]Monthly BS -UC Ledger FORMATTED'!$A$6:$Q$267,+N$3,FALSE),0)</f>
        <v>127</v>
      </c>
      <c r="O41" s="395">
        <f>ROUND(VLOOKUP($B41,'[12]Monthly BS -UC Ledger FORMATTED'!$A$6:$Q$267,+O$3,FALSE),0)</f>
        <v>127</v>
      </c>
      <c r="P41" s="395">
        <f>ROUND(VLOOKUP($B41,'[12]Monthly BS -UC Ledger FORMATTED'!$A$6:$Q$267,+P$3,FALSE),0)</f>
        <v>126</v>
      </c>
      <c r="Q41" s="396">
        <f>ROUND(VLOOKUP($B41,'[12]Monthly BS -UC Ledger FORMATTED'!$A$6:$Q$267,+Q$3,FALSE),0)</f>
        <v>2070</v>
      </c>
      <c r="R41" s="381"/>
      <c r="S41" s="391" t="s">
        <v>676</v>
      </c>
      <c r="T41" s="397"/>
      <c r="U41" s="395"/>
      <c r="V41" s="395"/>
      <c r="W41" s="395"/>
      <c r="X41" s="395"/>
      <c r="Y41" s="395"/>
      <c r="Z41" s="395"/>
      <c r="AA41" s="395"/>
      <c r="AB41" s="395"/>
      <c r="AC41" s="395"/>
      <c r="AD41" s="395"/>
      <c r="AE41" s="395"/>
      <c r="AF41" s="395"/>
      <c r="AG41" s="395"/>
      <c r="AH41" s="395"/>
      <c r="AI41" s="375"/>
      <c r="AJ41" s="375"/>
      <c r="AK41" s="375"/>
      <c r="AL41" s="375"/>
      <c r="AM41" s="375"/>
    </row>
    <row r="42" spans="1:39" ht="12" customHeight="1" x14ac:dyDescent="0.25">
      <c r="A42" s="408"/>
      <c r="B42" s="409"/>
      <c r="C42" s="410" t="s">
        <v>722</v>
      </c>
      <c r="D42" s="398"/>
      <c r="E42" s="398"/>
      <c r="F42" s="399"/>
      <c r="G42" s="399"/>
      <c r="H42" s="399"/>
      <c r="I42" s="399"/>
      <c r="J42" s="399"/>
      <c r="K42" s="399"/>
      <c r="L42" s="399"/>
      <c r="M42" s="399"/>
      <c r="N42" s="399"/>
      <c r="O42" s="399"/>
      <c r="P42" s="399"/>
      <c r="Q42" s="400"/>
      <c r="R42" s="381"/>
      <c r="S42" s="381"/>
      <c r="T42" s="401"/>
      <c r="U42" s="398"/>
      <c r="V42" s="399"/>
      <c r="W42" s="399"/>
      <c r="X42" s="399"/>
      <c r="Y42" s="399"/>
      <c r="Z42" s="399"/>
      <c r="AA42" s="399"/>
      <c r="AB42" s="399"/>
      <c r="AC42" s="399"/>
      <c r="AD42" s="399"/>
      <c r="AE42" s="399"/>
      <c r="AF42" s="399"/>
      <c r="AG42" s="399"/>
      <c r="AH42" s="399"/>
      <c r="AI42" s="375"/>
      <c r="AJ42" s="375"/>
      <c r="AK42" s="375"/>
      <c r="AL42" s="375"/>
      <c r="AM42" s="375"/>
    </row>
    <row r="43" spans="1:39" s="415" customFormat="1" ht="12" customHeight="1" x14ac:dyDescent="0.25">
      <c r="A43" s="411" t="s">
        <v>92</v>
      </c>
      <c r="B43" s="402"/>
      <c r="C43" s="403" t="s">
        <v>81</v>
      </c>
      <c r="D43" s="404">
        <f t="shared" ref="D43:Q43" si="2">SUM(D41:D42)</f>
        <v>12747</v>
      </c>
      <c r="E43" s="404">
        <f t="shared" si="2"/>
        <v>12746</v>
      </c>
      <c r="F43" s="404">
        <f t="shared" si="2"/>
        <v>129</v>
      </c>
      <c r="G43" s="404">
        <f t="shared" si="2"/>
        <v>129</v>
      </c>
      <c r="H43" s="404">
        <f t="shared" si="2"/>
        <v>129</v>
      </c>
      <c r="I43" s="404">
        <f t="shared" si="2"/>
        <v>129</v>
      </c>
      <c r="J43" s="404">
        <f t="shared" si="2"/>
        <v>130</v>
      </c>
      <c r="K43" s="404">
        <f t="shared" si="2"/>
        <v>129</v>
      </c>
      <c r="L43" s="404">
        <f t="shared" si="2"/>
        <v>129</v>
      </c>
      <c r="M43" s="404">
        <f t="shared" si="2"/>
        <v>127</v>
      </c>
      <c r="N43" s="404">
        <f t="shared" si="2"/>
        <v>127</v>
      </c>
      <c r="O43" s="404">
        <f t="shared" si="2"/>
        <v>127</v>
      </c>
      <c r="P43" s="404">
        <f t="shared" si="2"/>
        <v>126</v>
      </c>
      <c r="Q43" s="405">
        <f t="shared" si="2"/>
        <v>2070</v>
      </c>
      <c r="R43" s="412"/>
      <c r="S43" s="413" t="s">
        <v>676</v>
      </c>
      <c r="T43" s="406"/>
      <c r="U43" s="404">
        <f t="shared" ref="U43:AH43" si="3">SUM(U41:U42)</f>
        <v>0</v>
      </c>
      <c r="V43" s="404">
        <f t="shared" si="3"/>
        <v>0</v>
      </c>
      <c r="W43" s="404">
        <f t="shared" si="3"/>
        <v>0</v>
      </c>
      <c r="X43" s="404">
        <f t="shared" si="3"/>
        <v>0</v>
      </c>
      <c r="Y43" s="404">
        <f t="shared" si="3"/>
        <v>0</v>
      </c>
      <c r="Z43" s="404">
        <f t="shared" si="3"/>
        <v>0</v>
      </c>
      <c r="AA43" s="404">
        <f t="shared" si="3"/>
        <v>0</v>
      </c>
      <c r="AB43" s="404">
        <f t="shared" si="3"/>
        <v>0</v>
      </c>
      <c r="AC43" s="404">
        <f t="shared" si="3"/>
        <v>0</v>
      </c>
      <c r="AD43" s="404">
        <f t="shared" si="3"/>
        <v>0</v>
      </c>
      <c r="AE43" s="404">
        <f t="shared" si="3"/>
        <v>0</v>
      </c>
      <c r="AF43" s="404">
        <f t="shared" si="3"/>
        <v>0</v>
      </c>
      <c r="AG43" s="404">
        <f t="shared" si="3"/>
        <v>0</v>
      </c>
      <c r="AH43" s="404">
        <f t="shared" si="3"/>
        <v>0</v>
      </c>
      <c r="AI43" s="414"/>
      <c r="AJ43" s="414"/>
      <c r="AK43" s="414"/>
      <c r="AL43" s="414"/>
      <c r="AM43" s="414"/>
    </row>
    <row r="44" spans="1:39" ht="12" customHeight="1" x14ac:dyDescent="0.2">
      <c r="A44" s="378"/>
      <c r="B44" s="393">
        <v>1065</v>
      </c>
      <c r="C44" s="391" t="s">
        <v>723</v>
      </c>
      <c r="D44" s="394">
        <f>ROUND(VLOOKUP($B44,'[12]Monthly BS -UC Ledger FORMATTED'!$A$6:$Q$267,+D$3,FALSE),0)</f>
        <v>0</v>
      </c>
      <c r="E44" s="394">
        <f>ROUND(VLOOKUP($B44,'[12]Monthly BS -UC Ledger FORMATTED'!$A$6:$Q$267,+E$3,FALSE),0)</f>
        <v>0</v>
      </c>
      <c r="F44" s="395">
        <f>ROUND(VLOOKUP($B44,'[12]Monthly BS -UC Ledger FORMATTED'!$A$6:$Q$267,+F$3,FALSE),0)</f>
        <v>0</v>
      </c>
      <c r="G44" s="395">
        <f>ROUND(VLOOKUP($B44,'[12]Monthly BS -UC Ledger FORMATTED'!$A$6:$Q$267,+G$3,FALSE),0)</f>
        <v>0</v>
      </c>
      <c r="H44" s="395">
        <f>ROUND(VLOOKUP($B44,'[12]Monthly BS -UC Ledger FORMATTED'!$A$6:$Q$267,+H$3,FALSE),0)</f>
        <v>0</v>
      </c>
      <c r="I44" s="395">
        <f>ROUND(VLOOKUP($B44,'[12]Monthly BS -UC Ledger FORMATTED'!$A$6:$Q$267,+I$3,FALSE),0)</f>
        <v>0</v>
      </c>
      <c r="J44" s="395">
        <f>ROUND(VLOOKUP($B44,'[12]Monthly BS -UC Ledger FORMATTED'!$A$6:$Q$267,+J$3,FALSE),0)</f>
        <v>0</v>
      </c>
      <c r="K44" s="395">
        <f>ROUND(VLOOKUP($B44,'[12]Monthly BS -UC Ledger FORMATTED'!$A$6:$Q$267,+K$3,FALSE),0)</f>
        <v>0</v>
      </c>
      <c r="L44" s="395">
        <f>ROUND(VLOOKUP($B44,'[12]Monthly BS -UC Ledger FORMATTED'!$A$6:$Q$267,+L$3,FALSE),0)</f>
        <v>0</v>
      </c>
      <c r="M44" s="395">
        <f>ROUND(VLOOKUP($B44,'[12]Monthly BS -UC Ledger FORMATTED'!$A$6:$Q$267,+M$3,FALSE),0)</f>
        <v>0</v>
      </c>
      <c r="N44" s="395">
        <f>ROUND(VLOOKUP($B44,'[12]Monthly BS -UC Ledger FORMATTED'!$A$6:$Q$267,+N$3,FALSE),0)</f>
        <v>0</v>
      </c>
      <c r="O44" s="395">
        <f>ROUND(VLOOKUP($B44,'[12]Monthly BS -UC Ledger FORMATTED'!$A$6:$Q$267,+O$3,FALSE),0)</f>
        <v>0</v>
      </c>
      <c r="P44" s="395">
        <f>ROUND(VLOOKUP($B44,'[12]Monthly BS -UC Ledger FORMATTED'!$A$6:$Q$267,+P$3,FALSE),0)</f>
        <v>0</v>
      </c>
      <c r="Q44" s="396">
        <f>ROUND(VLOOKUP($B44,'[12]Monthly BS -UC Ledger FORMATTED'!$A$6:$Q$267,+Q$3,FALSE),0)</f>
        <v>0</v>
      </c>
      <c r="R44" s="381"/>
      <c r="S44" s="391" t="s">
        <v>724</v>
      </c>
      <c r="T44" s="397">
        <v>1860</v>
      </c>
      <c r="U44" s="395">
        <f>ROUND(VLOOKUP($T44,'[12]Monthly BS -UC Ledger FORMATTED'!$A$6:$Q$267,+U$3,FALSE),0)</f>
        <v>0</v>
      </c>
      <c r="V44" s="395">
        <f>ROUND(VLOOKUP($T44,'[12]Monthly BS -UC Ledger FORMATTED'!$A$6:$Q$267,+V$3,FALSE),0)</f>
        <v>0</v>
      </c>
      <c r="W44" s="395">
        <f>ROUND(VLOOKUP($T44,'[12]Monthly BS -UC Ledger FORMATTED'!$A$6:$Q$267,+W$3,FALSE),0)</f>
        <v>0</v>
      </c>
      <c r="X44" s="395">
        <f>ROUND(VLOOKUP($T44,'[12]Monthly BS -UC Ledger FORMATTED'!$A$6:$Q$267,+X$3,FALSE),0)</f>
        <v>0</v>
      </c>
      <c r="Y44" s="395">
        <f>ROUND(VLOOKUP($T44,'[12]Monthly BS -UC Ledger FORMATTED'!$A$6:$Q$267,+Y$3,FALSE),0)</f>
        <v>0</v>
      </c>
      <c r="Z44" s="395">
        <f>ROUND(VLOOKUP($T44,'[12]Monthly BS -UC Ledger FORMATTED'!$A$6:$Q$267,+Z$3,FALSE),0)</f>
        <v>0</v>
      </c>
      <c r="AA44" s="395">
        <f>ROUND(VLOOKUP($T44,'[12]Monthly BS -UC Ledger FORMATTED'!$A$6:$Q$267,+AA$3,FALSE),0)</f>
        <v>0</v>
      </c>
      <c r="AB44" s="395">
        <f>ROUND(VLOOKUP($T44,'[12]Monthly BS -UC Ledger FORMATTED'!$A$6:$Q$267,+AB$3,FALSE),0)</f>
        <v>0</v>
      </c>
      <c r="AC44" s="395">
        <f>ROUND(VLOOKUP($T44,'[12]Monthly BS -UC Ledger FORMATTED'!$A$6:$Q$267,+AC$3,FALSE),0)</f>
        <v>0</v>
      </c>
      <c r="AD44" s="395">
        <f>ROUND(VLOOKUP($T44,'[12]Monthly BS -UC Ledger FORMATTED'!$A$6:$Q$267,+AD$3,FALSE),0)</f>
        <v>0</v>
      </c>
      <c r="AE44" s="395">
        <f>ROUND(VLOOKUP($T44,'[12]Monthly BS -UC Ledger FORMATTED'!$A$6:$Q$267,+AE$3,FALSE),0)</f>
        <v>0</v>
      </c>
      <c r="AF44" s="395">
        <f>ROUND(VLOOKUP($T44,'[12]Monthly BS -UC Ledger FORMATTED'!$A$6:$Q$267,+AF$3,FALSE),0)</f>
        <v>0</v>
      </c>
      <c r="AG44" s="395">
        <f>ROUND(VLOOKUP($T44,'[12]Monthly BS -UC Ledger FORMATTED'!$A$6:$Q$267,+AG$3,FALSE),0)</f>
        <v>0</v>
      </c>
      <c r="AH44" s="395">
        <f>ROUND(VLOOKUP($T44,'[12]Monthly BS -UC Ledger FORMATTED'!$A$6:$Q$267,+AH$3,FALSE),0)</f>
        <v>0</v>
      </c>
      <c r="AI44" s="375"/>
      <c r="AJ44" s="375"/>
      <c r="AK44" s="375"/>
      <c r="AL44" s="375"/>
      <c r="AM44" s="375"/>
    </row>
    <row r="45" spans="1:39" ht="12" customHeight="1" x14ac:dyDescent="0.2">
      <c r="A45" s="374"/>
      <c r="B45" s="390"/>
      <c r="C45" s="381"/>
      <c r="D45" s="398"/>
      <c r="E45" s="398"/>
      <c r="F45" s="399"/>
      <c r="G45" s="399"/>
      <c r="H45" s="399"/>
      <c r="I45" s="399"/>
      <c r="J45" s="399"/>
      <c r="K45" s="399"/>
      <c r="L45" s="399"/>
      <c r="M45" s="399"/>
      <c r="N45" s="399"/>
      <c r="O45" s="399"/>
      <c r="P45" s="399"/>
      <c r="Q45" s="400"/>
      <c r="R45" s="381"/>
      <c r="S45" s="381"/>
      <c r="T45" s="401"/>
      <c r="U45" s="399"/>
      <c r="V45" s="399"/>
      <c r="W45" s="399"/>
      <c r="X45" s="399"/>
      <c r="Y45" s="399"/>
      <c r="Z45" s="399"/>
      <c r="AA45" s="399"/>
      <c r="AB45" s="399"/>
      <c r="AC45" s="399"/>
      <c r="AD45" s="399"/>
      <c r="AE45" s="399"/>
      <c r="AF45" s="399"/>
      <c r="AG45" s="399"/>
      <c r="AH45" s="399"/>
      <c r="AI45" s="375"/>
      <c r="AJ45" s="375"/>
      <c r="AK45" s="375"/>
      <c r="AL45" s="375"/>
      <c r="AM45" s="375"/>
    </row>
    <row r="46" spans="1:39" ht="12" customHeight="1" x14ac:dyDescent="0.25">
      <c r="A46" s="411" t="s">
        <v>725</v>
      </c>
      <c r="B46" s="416"/>
      <c r="C46" s="417" t="s">
        <v>81</v>
      </c>
      <c r="D46" s="404">
        <f>+D44</f>
        <v>0</v>
      </c>
      <c r="E46" s="404">
        <f t="shared" ref="E46:Q46" si="4">+E44</f>
        <v>0</v>
      </c>
      <c r="F46" s="404">
        <f t="shared" si="4"/>
        <v>0</v>
      </c>
      <c r="G46" s="404">
        <f t="shared" si="4"/>
        <v>0</v>
      </c>
      <c r="H46" s="404">
        <f t="shared" si="4"/>
        <v>0</v>
      </c>
      <c r="I46" s="404">
        <f t="shared" si="4"/>
        <v>0</v>
      </c>
      <c r="J46" s="404">
        <f t="shared" si="4"/>
        <v>0</v>
      </c>
      <c r="K46" s="404">
        <f t="shared" si="4"/>
        <v>0</v>
      </c>
      <c r="L46" s="404">
        <f t="shared" si="4"/>
        <v>0</v>
      </c>
      <c r="M46" s="404">
        <f t="shared" si="4"/>
        <v>0</v>
      </c>
      <c r="N46" s="404">
        <f t="shared" si="4"/>
        <v>0</v>
      </c>
      <c r="O46" s="404">
        <f t="shared" si="4"/>
        <v>0</v>
      </c>
      <c r="P46" s="404">
        <f t="shared" si="4"/>
        <v>0</v>
      </c>
      <c r="Q46" s="405">
        <f t="shared" si="4"/>
        <v>0</v>
      </c>
      <c r="R46" s="381"/>
      <c r="S46" s="403" t="s">
        <v>81</v>
      </c>
      <c r="T46" s="406"/>
      <c r="U46" s="418">
        <f>+U44</f>
        <v>0</v>
      </c>
      <c r="V46" s="418">
        <f t="shared" ref="V46:AH46" si="5">+V44</f>
        <v>0</v>
      </c>
      <c r="W46" s="418">
        <f t="shared" si="5"/>
        <v>0</v>
      </c>
      <c r="X46" s="418">
        <f t="shared" si="5"/>
        <v>0</v>
      </c>
      <c r="Y46" s="418">
        <f t="shared" si="5"/>
        <v>0</v>
      </c>
      <c r="Z46" s="418">
        <f t="shared" si="5"/>
        <v>0</v>
      </c>
      <c r="AA46" s="418">
        <f t="shared" si="5"/>
        <v>0</v>
      </c>
      <c r="AB46" s="418">
        <f t="shared" si="5"/>
        <v>0</v>
      </c>
      <c r="AC46" s="418">
        <f t="shared" si="5"/>
        <v>0</v>
      </c>
      <c r="AD46" s="418">
        <f t="shared" si="5"/>
        <v>0</v>
      </c>
      <c r="AE46" s="418">
        <f t="shared" si="5"/>
        <v>0</v>
      </c>
      <c r="AF46" s="418">
        <f t="shared" si="5"/>
        <v>0</v>
      </c>
      <c r="AG46" s="418">
        <f t="shared" si="5"/>
        <v>0</v>
      </c>
      <c r="AH46" s="418">
        <f t="shared" si="5"/>
        <v>0</v>
      </c>
      <c r="AI46" s="375"/>
      <c r="AJ46" s="375"/>
      <c r="AK46" s="375"/>
      <c r="AL46" s="375"/>
      <c r="AM46" s="375"/>
    </row>
    <row r="47" spans="1:39" ht="12" customHeight="1" x14ac:dyDescent="0.2">
      <c r="A47" s="374"/>
      <c r="B47" s="390">
        <v>1175</v>
      </c>
      <c r="C47" s="381" t="s">
        <v>726</v>
      </c>
      <c r="D47" s="398">
        <f>ROUND(VLOOKUP($B47,'[12]Monthly BS -UC Ledger FORMATTED'!$A$6:$Q$267,+D$3,FALSE),0)</f>
        <v>19789</v>
      </c>
      <c r="E47" s="398">
        <f>ROUND(VLOOKUP($B47,'[12]Monthly BS -UC Ledger FORMATTED'!$A$6:$Q$267,+E$3,FALSE),0)</f>
        <v>19704</v>
      </c>
      <c r="F47" s="399">
        <f>ROUND(VLOOKUP($B47,'[12]Monthly BS -UC Ledger FORMATTED'!$A$6:$Q$267,+F$3,FALSE),0)</f>
        <v>19594</v>
      </c>
      <c r="G47" s="399">
        <f>ROUND(VLOOKUP($B47,'[12]Monthly BS -UC Ledger FORMATTED'!$A$6:$Q$267,+G$3,FALSE),0)</f>
        <v>19572</v>
      </c>
      <c r="H47" s="399">
        <f>ROUND(VLOOKUP($B47,'[12]Monthly BS -UC Ledger FORMATTED'!$A$6:$Q$267,+H$3,FALSE),0)</f>
        <v>19594</v>
      </c>
      <c r="I47" s="399">
        <f>ROUND(VLOOKUP($B47,'[12]Monthly BS -UC Ledger FORMATTED'!$A$6:$Q$267,+I$3,FALSE),0)</f>
        <v>19594</v>
      </c>
      <c r="J47" s="399">
        <f>ROUND(VLOOKUP($B47,'[12]Monthly BS -UC Ledger FORMATTED'!$A$6:$Q$267,+J$3,FALSE),0)</f>
        <v>19646</v>
      </c>
      <c r="K47" s="399">
        <f>ROUND(VLOOKUP($B47,'[12]Monthly BS -UC Ledger FORMATTED'!$A$6:$Q$267,+K$3,FALSE),0)</f>
        <v>19698</v>
      </c>
      <c r="L47" s="399">
        <f>ROUND(VLOOKUP($B47,'[12]Monthly BS -UC Ledger FORMATTED'!$A$6:$Q$267,+L$3,FALSE),0)</f>
        <v>19685</v>
      </c>
      <c r="M47" s="399">
        <f>ROUND(VLOOKUP($B47,'[12]Monthly BS -UC Ledger FORMATTED'!$A$6:$Q$267,+M$3,FALSE),0)</f>
        <v>19633</v>
      </c>
      <c r="N47" s="399">
        <f>ROUND(VLOOKUP($B47,'[12]Monthly BS -UC Ledger FORMATTED'!$A$6:$Q$267,+N$3,FALSE),0)</f>
        <v>19624</v>
      </c>
      <c r="O47" s="399">
        <f>ROUND(VLOOKUP($B47,'[12]Monthly BS -UC Ledger FORMATTED'!$A$6:$Q$267,+O$3,FALSE),0)</f>
        <v>19690</v>
      </c>
      <c r="P47" s="399">
        <f>ROUND(VLOOKUP($B47,'[12]Monthly BS -UC Ledger FORMATTED'!$A$6:$Q$267,+P$3,FALSE),0)</f>
        <v>19711</v>
      </c>
      <c r="Q47" s="400">
        <f>ROUND(VLOOKUP($B47,'[12]Monthly BS -UC Ledger FORMATTED'!$A$6:$Q$267,+Q$3,FALSE),0)</f>
        <v>19657</v>
      </c>
      <c r="R47" s="381"/>
      <c r="S47" s="381" t="s">
        <v>727</v>
      </c>
      <c r="T47" s="401">
        <v>1970</v>
      </c>
      <c r="U47" s="399">
        <f>ROUND(VLOOKUP($T47,'[12]Monthly BS -UC Ledger FORMATTED'!$A$6:$Q$267,+U$3,FALSE),0)</f>
        <v>-8365</v>
      </c>
      <c r="V47" s="399">
        <f>ROUND(VLOOKUP($T47,'[12]Monthly BS -UC Ledger FORMATTED'!$A$6:$Q$267,+V$3,FALSE),0)</f>
        <v>-8363</v>
      </c>
      <c r="W47" s="399">
        <f>ROUND(VLOOKUP($T47,'[12]Monthly BS -UC Ledger FORMATTED'!$A$6:$Q$267,+W$3,FALSE),0)</f>
        <v>-8343</v>
      </c>
      <c r="X47" s="399">
        <f>ROUND(VLOOKUP($T47,'[12]Monthly BS -UC Ledger FORMATTED'!$A$6:$Q$267,+X$3,FALSE),0)</f>
        <v>-8356</v>
      </c>
      <c r="Y47" s="399">
        <f>ROUND(VLOOKUP($T47,'[12]Monthly BS -UC Ledger FORMATTED'!$A$6:$Q$267,+Y$3,FALSE),0)</f>
        <v>-8401</v>
      </c>
      <c r="Z47" s="399">
        <f>ROUND(VLOOKUP($T47,'[12]Monthly BS -UC Ledger FORMATTED'!$A$6:$Q$267,+Z$3,FALSE),0)</f>
        <v>-8435</v>
      </c>
      <c r="AA47" s="399">
        <f>ROUND(VLOOKUP($T47,'[12]Monthly BS -UC Ledger FORMATTED'!$A$6:$Q$267,+AA$3,FALSE),0)</f>
        <v>-8476</v>
      </c>
      <c r="AB47" s="399">
        <f>ROUND(VLOOKUP($T47,'[12]Monthly BS -UC Ledger FORMATTED'!$A$6:$Q$267,+AB$3,FALSE),0)</f>
        <v>-8500</v>
      </c>
      <c r="AC47" s="399">
        <f>ROUND(VLOOKUP($T47,'[12]Monthly BS -UC Ledger FORMATTED'!$A$6:$Q$267,+AC$3,FALSE),0)</f>
        <v>-8524</v>
      </c>
      <c r="AD47" s="399">
        <f>ROUND(VLOOKUP($T47,'[12]Monthly BS -UC Ledger FORMATTED'!$A$6:$Q$267,+AD$3,FALSE),0)</f>
        <v>-8523</v>
      </c>
      <c r="AE47" s="399">
        <f>ROUND(VLOOKUP($T47,'[12]Monthly BS -UC Ledger FORMATTED'!$A$6:$Q$267,+AE$3,FALSE),0)</f>
        <v>-8553</v>
      </c>
      <c r="AF47" s="399">
        <f>ROUND(VLOOKUP($T47,'[12]Monthly BS -UC Ledger FORMATTED'!$A$6:$Q$267,+AF$3,FALSE),0)</f>
        <v>-8580</v>
      </c>
      <c r="AG47" s="399">
        <f>ROUND(VLOOKUP($T47,'[12]Monthly BS -UC Ledger FORMATTED'!$A$6:$Q$267,+AG$3,FALSE),0)</f>
        <v>-8601</v>
      </c>
      <c r="AH47" s="399">
        <f>ROUND(VLOOKUP($T47,'[12]Monthly BS -UC Ledger FORMATTED'!$A$6:$Q$267,+AH$3,FALSE),0)</f>
        <v>-8463</v>
      </c>
      <c r="AI47" s="375"/>
      <c r="AJ47" s="375"/>
      <c r="AK47" s="375"/>
      <c r="AL47" s="375"/>
      <c r="AM47" s="375"/>
    </row>
    <row r="48" spans="1:39" ht="12" customHeight="1" x14ac:dyDescent="0.2">
      <c r="A48" s="374"/>
      <c r="B48" s="390"/>
      <c r="C48" s="381"/>
      <c r="D48" s="398"/>
      <c r="E48" s="398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400"/>
      <c r="R48" s="381"/>
      <c r="S48" s="381"/>
      <c r="T48" s="401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75"/>
      <c r="AJ48" s="375"/>
      <c r="AK48" s="375"/>
      <c r="AL48" s="375"/>
      <c r="AM48" s="375"/>
    </row>
    <row r="49" spans="1:43" s="415" customFormat="1" ht="12" customHeight="1" x14ac:dyDescent="0.25">
      <c r="A49" s="411" t="s">
        <v>728</v>
      </c>
      <c r="B49" s="419"/>
      <c r="C49" s="403" t="s">
        <v>81</v>
      </c>
      <c r="D49" s="404">
        <f>SUM(D47:D48)</f>
        <v>19789</v>
      </c>
      <c r="E49" s="404">
        <f t="shared" ref="E49:Q49" si="6">SUM(E47:E48)</f>
        <v>19704</v>
      </c>
      <c r="F49" s="404">
        <f t="shared" si="6"/>
        <v>19594</v>
      </c>
      <c r="G49" s="404">
        <f t="shared" si="6"/>
        <v>19572</v>
      </c>
      <c r="H49" s="404">
        <f t="shared" si="6"/>
        <v>19594</v>
      </c>
      <c r="I49" s="404">
        <f t="shared" si="6"/>
        <v>19594</v>
      </c>
      <c r="J49" s="404">
        <f t="shared" si="6"/>
        <v>19646</v>
      </c>
      <c r="K49" s="404">
        <f t="shared" si="6"/>
        <v>19698</v>
      </c>
      <c r="L49" s="404">
        <f t="shared" si="6"/>
        <v>19685</v>
      </c>
      <c r="M49" s="404">
        <f t="shared" si="6"/>
        <v>19633</v>
      </c>
      <c r="N49" s="404">
        <f t="shared" si="6"/>
        <v>19624</v>
      </c>
      <c r="O49" s="404">
        <f t="shared" si="6"/>
        <v>19690</v>
      </c>
      <c r="P49" s="404">
        <f t="shared" si="6"/>
        <v>19711</v>
      </c>
      <c r="Q49" s="405">
        <f t="shared" si="6"/>
        <v>19657</v>
      </c>
      <c r="R49" s="392"/>
      <c r="S49" s="403" t="s">
        <v>81</v>
      </c>
      <c r="T49" s="406"/>
      <c r="U49" s="404">
        <f t="shared" ref="U49:AH49" si="7">SUM(U47:U48)</f>
        <v>-8365</v>
      </c>
      <c r="V49" s="404">
        <f t="shared" si="7"/>
        <v>-8363</v>
      </c>
      <c r="W49" s="404">
        <f t="shared" si="7"/>
        <v>-8343</v>
      </c>
      <c r="X49" s="404">
        <f t="shared" si="7"/>
        <v>-8356</v>
      </c>
      <c r="Y49" s="404">
        <f t="shared" si="7"/>
        <v>-8401</v>
      </c>
      <c r="Z49" s="404">
        <f t="shared" si="7"/>
        <v>-8435</v>
      </c>
      <c r="AA49" s="404">
        <f t="shared" si="7"/>
        <v>-8476</v>
      </c>
      <c r="AB49" s="404">
        <f t="shared" si="7"/>
        <v>-8500</v>
      </c>
      <c r="AC49" s="404">
        <f t="shared" si="7"/>
        <v>-8524</v>
      </c>
      <c r="AD49" s="404">
        <f t="shared" si="7"/>
        <v>-8523</v>
      </c>
      <c r="AE49" s="404">
        <f t="shared" si="7"/>
        <v>-8553</v>
      </c>
      <c r="AF49" s="404">
        <f t="shared" si="7"/>
        <v>-8580</v>
      </c>
      <c r="AG49" s="404">
        <f t="shared" si="7"/>
        <v>-8601</v>
      </c>
      <c r="AH49" s="404">
        <f t="shared" si="7"/>
        <v>-8463</v>
      </c>
      <c r="AI49" s="414"/>
      <c r="AJ49" s="414"/>
      <c r="AK49" s="414"/>
      <c r="AL49" s="414"/>
      <c r="AM49" s="414"/>
    </row>
    <row r="50" spans="1:43" ht="12" customHeight="1" x14ac:dyDescent="0.2">
      <c r="A50" s="374"/>
      <c r="B50" s="390">
        <v>1180</v>
      </c>
      <c r="C50" s="381" t="s">
        <v>386</v>
      </c>
      <c r="D50" s="398">
        <f>ROUND(VLOOKUP($B50,'[12]Monthly BS -UC Ledger FORMATTED'!$A$6:$Q$267,+D$3,FALSE),0)</f>
        <v>7827</v>
      </c>
      <c r="E50" s="398">
        <f>ROUND(VLOOKUP($B50,'[12]Monthly BS -UC Ledger FORMATTED'!$A$6:$Q$267,+E$3,FALSE),0)</f>
        <v>7812</v>
      </c>
      <c r="F50" s="399">
        <f>ROUND(VLOOKUP($B50,'[12]Monthly BS -UC Ledger FORMATTED'!$A$6:$Q$267,+F$3,FALSE),0)</f>
        <v>7770</v>
      </c>
      <c r="G50" s="399">
        <f>ROUND(VLOOKUP($B50,'[12]Monthly BS -UC Ledger FORMATTED'!$A$6:$Q$267,+G$3,FALSE),0)</f>
        <v>7759</v>
      </c>
      <c r="H50" s="399">
        <f>ROUND(VLOOKUP($B50,'[12]Monthly BS -UC Ledger FORMATTED'!$A$6:$Q$267,+H$3,FALSE),0)</f>
        <v>7771</v>
      </c>
      <c r="I50" s="399">
        <f>ROUND(VLOOKUP($B50,'[12]Monthly BS -UC Ledger FORMATTED'!$A$6:$Q$267,+I$3,FALSE),0)</f>
        <v>7812</v>
      </c>
      <c r="J50" s="399">
        <f>ROUND(VLOOKUP($B50,'[12]Monthly BS -UC Ledger FORMATTED'!$A$6:$Q$267,+J$3,FALSE),0)</f>
        <v>7836</v>
      </c>
      <c r="K50" s="399">
        <f>ROUND(VLOOKUP($B50,'[12]Monthly BS -UC Ledger FORMATTED'!$A$6:$Q$267,+K$3,FALSE),0)</f>
        <v>7834</v>
      </c>
      <c r="L50" s="399">
        <f>ROUND(VLOOKUP($B50,'[12]Monthly BS -UC Ledger FORMATTED'!$A$6:$Q$267,+L$3,FALSE),0)</f>
        <v>7827</v>
      </c>
      <c r="M50" s="399">
        <f>ROUND(VLOOKUP($B50,'[12]Monthly BS -UC Ledger FORMATTED'!$A$6:$Q$267,+M$3,FALSE),0)</f>
        <v>7789</v>
      </c>
      <c r="N50" s="399">
        <f>ROUND(VLOOKUP($B50,'[12]Monthly BS -UC Ledger FORMATTED'!$A$6:$Q$267,+N$3,FALSE),0)</f>
        <v>7793</v>
      </c>
      <c r="O50" s="399">
        <f>ROUND(VLOOKUP($B50,'[12]Monthly BS -UC Ledger FORMATTED'!$A$6:$Q$267,+O$3,FALSE),0)</f>
        <v>7791</v>
      </c>
      <c r="P50" s="399">
        <f>ROUND(VLOOKUP($B50,'[12]Monthly BS -UC Ledger FORMATTED'!$A$6:$Q$267,+P$3,FALSE),0)</f>
        <v>7806</v>
      </c>
      <c r="Q50" s="400">
        <f>ROUND(VLOOKUP($B50,'[12]Monthly BS -UC Ledger FORMATTED'!$A$6:$Q$267,+Q$3,FALSE),0)</f>
        <v>7802</v>
      </c>
      <c r="R50" s="381"/>
      <c r="S50" s="391" t="s">
        <v>729</v>
      </c>
      <c r="T50" s="397">
        <v>1975</v>
      </c>
      <c r="U50" s="395">
        <f>ROUND(VLOOKUP($T50,'[12]Monthly BS -UC Ledger FORMATTED'!$A$6:$Q$267,+U$3,FALSE),0)</f>
        <v>-5740</v>
      </c>
      <c r="V50" s="395">
        <f>ROUND(VLOOKUP($T50,'[12]Monthly BS -UC Ledger FORMATTED'!$A$6:$Q$267,+V$3,FALSE),0)</f>
        <v>-5743</v>
      </c>
      <c r="W50" s="395">
        <f>ROUND(VLOOKUP($T50,'[12]Monthly BS -UC Ledger FORMATTED'!$A$6:$Q$267,+W$3,FALSE),0)</f>
        <v>-5793</v>
      </c>
      <c r="X50" s="395">
        <f>ROUND(VLOOKUP($T50,'[12]Monthly BS -UC Ledger FORMATTED'!$A$6:$Q$267,+X$3,FALSE),0)</f>
        <v>-5807</v>
      </c>
      <c r="Y50" s="395">
        <f>ROUND(VLOOKUP($T50,'[12]Monthly BS -UC Ledger FORMATTED'!$A$6:$Q$267,+Y$3,FALSE),0)</f>
        <v>-5844</v>
      </c>
      <c r="Z50" s="395">
        <f>ROUND(VLOOKUP($T50,'[12]Monthly BS -UC Ledger FORMATTED'!$A$6:$Q$267,+Z$3,FALSE),0)</f>
        <v>-5871</v>
      </c>
      <c r="AA50" s="395">
        <f>ROUND(VLOOKUP($T50,'[12]Monthly BS -UC Ledger FORMATTED'!$A$6:$Q$267,+AA$3,FALSE),0)</f>
        <v>-5904</v>
      </c>
      <c r="AB50" s="395">
        <f>ROUND(VLOOKUP($T50,'[12]Monthly BS -UC Ledger FORMATTED'!$A$6:$Q$267,+AB$3,FALSE),0)</f>
        <v>-5924</v>
      </c>
      <c r="AC50" s="395">
        <f>ROUND(VLOOKUP($T50,'[12]Monthly BS -UC Ledger FORMATTED'!$A$6:$Q$267,+AC$3,FALSE),0)</f>
        <v>-5945</v>
      </c>
      <c r="AD50" s="395">
        <f>ROUND(VLOOKUP($T50,'[12]Monthly BS -UC Ledger FORMATTED'!$A$6:$Q$267,+AD$3,FALSE),0)</f>
        <v>-5944</v>
      </c>
      <c r="AE50" s="395">
        <f>ROUND(VLOOKUP($T50,'[12]Monthly BS -UC Ledger FORMATTED'!$A$6:$Q$267,+AE$3,FALSE),0)</f>
        <v>-5969</v>
      </c>
      <c r="AF50" s="395">
        <f>ROUND(VLOOKUP($T50,'[12]Monthly BS -UC Ledger FORMATTED'!$A$6:$Q$267,+AF$3,FALSE),0)</f>
        <v>-5993</v>
      </c>
      <c r="AG50" s="395">
        <f>ROUND(VLOOKUP($T50,'[12]Monthly BS -UC Ledger FORMATTED'!$A$6:$Q$267,+AG$3,FALSE),0)</f>
        <v>-6011</v>
      </c>
      <c r="AH50" s="395">
        <f>ROUND(VLOOKUP($T50,'[12]Monthly BS -UC Ledger FORMATTED'!$A$6:$Q$267,+AH$3,FALSE),0)</f>
        <v>-5884</v>
      </c>
      <c r="AI50" s="375"/>
      <c r="AJ50" s="375"/>
      <c r="AK50" s="375"/>
      <c r="AL50" s="375"/>
      <c r="AM50" s="375"/>
      <c r="AN50" s="375"/>
      <c r="AO50" s="375"/>
      <c r="AP50" s="375"/>
      <c r="AQ50" s="375"/>
    </row>
    <row r="51" spans="1:43" ht="12" customHeight="1" x14ac:dyDescent="0.2">
      <c r="A51" s="374"/>
      <c r="B51" s="390"/>
      <c r="C51" s="381" t="s">
        <v>454</v>
      </c>
      <c r="D51" s="398"/>
      <c r="E51" s="398"/>
      <c r="F51" s="399"/>
      <c r="G51" s="399"/>
      <c r="H51" s="399"/>
      <c r="I51" s="399"/>
      <c r="J51" s="399"/>
      <c r="K51" s="399"/>
      <c r="L51" s="399"/>
      <c r="M51" s="399"/>
      <c r="N51" s="399"/>
      <c r="O51" s="399"/>
      <c r="P51" s="399"/>
      <c r="Q51" s="400"/>
      <c r="R51" s="381"/>
      <c r="S51" s="381" t="s">
        <v>730</v>
      </c>
      <c r="T51" s="401"/>
      <c r="U51" s="399"/>
      <c r="V51" s="399"/>
      <c r="W51" s="399"/>
      <c r="X51" s="399"/>
      <c r="Y51" s="399"/>
      <c r="Z51" s="399"/>
      <c r="AA51" s="399"/>
      <c r="AB51" s="399"/>
      <c r="AC51" s="399"/>
      <c r="AD51" s="399"/>
      <c r="AE51" s="399"/>
      <c r="AF51" s="399"/>
      <c r="AG51" s="399"/>
      <c r="AH51" s="399"/>
      <c r="AI51" s="375"/>
      <c r="AJ51" s="375"/>
      <c r="AK51" s="375"/>
      <c r="AL51" s="375"/>
      <c r="AM51" s="375"/>
      <c r="AN51" s="375"/>
      <c r="AO51" s="375"/>
      <c r="AP51" s="375"/>
      <c r="AQ51" s="375"/>
    </row>
    <row r="52" spans="1:43" ht="12" customHeight="1" x14ac:dyDescent="0.2">
      <c r="A52" s="374"/>
      <c r="B52" s="390">
        <v>1575</v>
      </c>
      <c r="C52" s="381" t="s">
        <v>731</v>
      </c>
      <c r="D52" s="398"/>
      <c r="E52" s="398"/>
      <c r="F52" s="399"/>
      <c r="G52" s="399"/>
      <c r="H52" s="399"/>
      <c r="I52" s="399"/>
      <c r="J52" s="399"/>
      <c r="K52" s="399"/>
      <c r="L52" s="399"/>
      <c r="M52" s="399"/>
      <c r="N52" s="399"/>
      <c r="O52" s="399"/>
      <c r="P52" s="399"/>
      <c r="Q52" s="400"/>
      <c r="R52" s="381"/>
      <c r="S52" s="381" t="s">
        <v>732</v>
      </c>
      <c r="T52" s="401">
        <v>2315</v>
      </c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75"/>
      <c r="AJ52" s="375"/>
      <c r="AK52" s="375"/>
      <c r="AL52" s="375"/>
      <c r="AM52" s="375"/>
      <c r="AN52" s="375"/>
      <c r="AO52" s="375"/>
      <c r="AP52" s="375"/>
      <c r="AQ52" s="375"/>
    </row>
    <row r="53" spans="1:43" ht="12" customHeight="1" x14ac:dyDescent="0.2">
      <c r="A53" s="374"/>
      <c r="B53" s="390">
        <v>1580</v>
      </c>
      <c r="C53" s="381" t="s">
        <v>733</v>
      </c>
      <c r="D53" s="398">
        <f>ROUND(VLOOKUP($B53,'[12]Monthly BS -UC Ledger FORMATTED'!$A$6:$Q$267,+D$3,FALSE),0)</f>
        <v>2356</v>
      </c>
      <c r="E53" s="398">
        <f>ROUND(VLOOKUP($B53,'[12]Monthly BS -UC Ledger FORMATTED'!$A$6:$Q$267,+E$3,FALSE),0)</f>
        <v>2344</v>
      </c>
      <c r="F53" s="399">
        <f>ROUND(VLOOKUP($B53,'[12]Monthly BS -UC Ledger FORMATTED'!$A$6:$Q$267,+F$3,FALSE),0)</f>
        <v>2321</v>
      </c>
      <c r="G53" s="399">
        <f>ROUND(VLOOKUP($B53,'[12]Monthly BS -UC Ledger FORMATTED'!$A$6:$Q$267,+G$3,FALSE),0)</f>
        <v>2317</v>
      </c>
      <c r="H53" s="399">
        <f>ROUND(VLOOKUP($B53,'[12]Monthly BS -UC Ledger FORMATTED'!$A$6:$Q$267,+H$3,FALSE),0)</f>
        <v>2324</v>
      </c>
      <c r="I53" s="399">
        <f>ROUND(VLOOKUP($B53,'[12]Monthly BS -UC Ledger FORMATTED'!$A$6:$Q$267,+I$3,FALSE),0)</f>
        <v>2324</v>
      </c>
      <c r="J53" s="399">
        <f>ROUND(VLOOKUP($B53,'[12]Monthly BS -UC Ledger FORMATTED'!$A$6:$Q$267,+J$3,FALSE),0)</f>
        <v>2327</v>
      </c>
      <c r="K53" s="399">
        <f>ROUND(VLOOKUP($B53,'[12]Monthly BS -UC Ledger FORMATTED'!$A$6:$Q$267,+K$3,FALSE),0)</f>
        <v>2324</v>
      </c>
      <c r="L53" s="399">
        <f>ROUND(VLOOKUP($B53,'[12]Monthly BS -UC Ledger FORMATTED'!$A$6:$Q$267,+L$3,FALSE),0)</f>
        <v>2322</v>
      </c>
      <c r="M53" s="399">
        <f>ROUND(VLOOKUP($B53,'[12]Monthly BS -UC Ledger FORMATTED'!$A$6:$Q$267,+M$3,FALSE),0)</f>
        <v>2304</v>
      </c>
      <c r="N53" s="399">
        <f>ROUND(VLOOKUP($B53,'[12]Monthly BS -UC Ledger FORMATTED'!$A$6:$Q$267,+N$3,FALSE),0)</f>
        <v>2303</v>
      </c>
      <c r="O53" s="399">
        <f>ROUND(VLOOKUP($B53,'[12]Monthly BS -UC Ledger FORMATTED'!$A$6:$Q$267,+O$3,FALSE),0)</f>
        <v>2302</v>
      </c>
      <c r="P53" s="399">
        <f>ROUND(VLOOKUP($B53,'[12]Monthly BS -UC Ledger FORMATTED'!$A$6:$Q$267,+P$3,FALSE),0)</f>
        <v>2298</v>
      </c>
      <c r="Q53" s="400">
        <f>ROUND(VLOOKUP($B53,'[12]Monthly BS -UC Ledger FORMATTED'!$A$6:$Q$267,+Q$3,FALSE),0)</f>
        <v>2321</v>
      </c>
      <c r="R53" s="381"/>
      <c r="S53" s="381" t="s">
        <v>734</v>
      </c>
      <c r="T53" s="401">
        <v>2320</v>
      </c>
      <c r="U53" s="399">
        <f>ROUND(VLOOKUP($T53,'[12]Monthly BS -UC Ledger FORMATTED'!$A$6:$Q$267,+U$3,FALSE),0)</f>
        <v>-2353</v>
      </c>
      <c r="V53" s="399">
        <f>ROUND(VLOOKUP($T53,'[12]Monthly BS -UC Ledger FORMATTED'!$A$6:$Q$267,+V$3,FALSE),0)</f>
        <v>-2341</v>
      </c>
      <c r="W53" s="399">
        <f>ROUND(VLOOKUP($T53,'[12]Monthly BS -UC Ledger FORMATTED'!$A$6:$Q$267,+W$3,FALSE),0)</f>
        <v>-2318</v>
      </c>
      <c r="X53" s="399">
        <f>ROUND(VLOOKUP($T53,'[12]Monthly BS -UC Ledger FORMATTED'!$A$6:$Q$267,+X$3,FALSE),0)</f>
        <v>-2315</v>
      </c>
      <c r="Y53" s="399">
        <f>ROUND(VLOOKUP($T53,'[12]Monthly BS -UC Ledger FORMATTED'!$A$6:$Q$267,+Y$3,FALSE),0)</f>
        <v>-2322</v>
      </c>
      <c r="Z53" s="399">
        <f>ROUND(VLOOKUP($T53,'[12]Monthly BS -UC Ledger FORMATTED'!$A$6:$Q$267,+Z$3,FALSE),0)</f>
        <v>-2322</v>
      </c>
      <c r="AA53" s="399">
        <f>ROUND(VLOOKUP($T53,'[12]Monthly BS -UC Ledger FORMATTED'!$A$6:$Q$267,+AA$3,FALSE),0)</f>
        <v>-2325</v>
      </c>
      <c r="AB53" s="399">
        <f>ROUND(VLOOKUP($T53,'[12]Monthly BS -UC Ledger FORMATTED'!$A$6:$Q$267,+AB$3,FALSE),0)</f>
        <v>-2322</v>
      </c>
      <c r="AC53" s="399">
        <f>ROUND(VLOOKUP($T53,'[12]Monthly BS -UC Ledger FORMATTED'!$A$6:$Q$267,+AC$3,FALSE),0)</f>
        <v>-2320</v>
      </c>
      <c r="AD53" s="399">
        <f>ROUND(VLOOKUP($T53,'[12]Monthly BS -UC Ledger FORMATTED'!$A$6:$Q$267,+AD$3,FALSE),0)</f>
        <v>-2302</v>
      </c>
      <c r="AE53" s="399">
        <f>ROUND(VLOOKUP($T53,'[12]Monthly BS -UC Ledger FORMATTED'!$A$6:$Q$267,+AE$3,FALSE),0)</f>
        <v>-2302</v>
      </c>
      <c r="AF53" s="399">
        <f>ROUND(VLOOKUP($T53,'[12]Monthly BS -UC Ledger FORMATTED'!$A$6:$Q$267,+AF$3,FALSE),0)</f>
        <v>-2301</v>
      </c>
      <c r="AG53" s="399">
        <f>ROUND(VLOOKUP($T53,'[12]Monthly BS -UC Ledger FORMATTED'!$A$6:$Q$267,+AG$3,FALSE),0)</f>
        <v>-2297</v>
      </c>
      <c r="AH53" s="399">
        <f>ROUND(VLOOKUP($T53,'[12]Monthly BS -UC Ledger FORMATTED'!$A$6:$Q$267,+AH$3,FALSE),0)</f>
        <v>-2318</v>
      </c>
      <c r="AI53" s="375"/>
      <c r="AJ53" s="375"/>
      <c r="AK53" s="375"/>
      <c r="AL53" s="375"/>
      <c r="AM53" s="375"/>
      <c r="AN53" s="375"/>
      <c r="AO53" s="375"/>
      <c r="AP53" s="375"/>
      <c r="AQ53" s="375"/>
    </row>
    <row r="54" spans="1:43" ht="12" customHeight="1" x14ac:dyDescent="0.2">
      <c r="A54" s="374"/>
      <c r="B54" s="390">
        <v>1585</v>
      </c>
      <c r="C54" s="381" t="s">
        <v>735</v>
      </c>
      <c r="D54" s="398">
        <f>ROUND(VLOOKUP($B54,'[12]Monthly BS -UC Ledger FORMATTED'!$A$6:$Q$267,+D$3,FALSE),0)</f>
        <v>10344</v>
      </c>
      <c r="E54" s="398">
        <f>ROUND(VLOOKUP($B54,'[12]Monthly BS -UC Ledger FORMATTED'!$A$6:$Q$267,+E$3,FALSE),0)</f>
        <v>10246</v>
      </c>
      <c r="F54" s="399">
        <f>ROUND(VLOOKUP($B54,'[12]Monthly BS -UC Ledger FORMATTED'!$A$6:$Q$267,+F$3,FALSE),0)</f>
        <v>10206</v>
      </c>
      <c r="G54" s="399">
        <f>ROUND(VLOOKUP($B54,'[12]Monthly BS -UC Ledger FORMATTED'!$A$6:$Q$267,+G$3,FALSE),0)</f>
        <v>10268</v>
      </c>
      <c r="H54" s="399">
        <f>ROUND(VLOOKUP($B54,'[12]Monthly BS -UC Ledger FORMATTED'!$A$6:$Q$267,+H$3,FALSE),0)</f>
        <v>10336</v>
      </c>
      <c r="I54" s="399">
        <f>ROUND(VLOOKUP($B54,'[12]Monthly BS -UC Ledger FORMATTED'!$A$6:$Q$267,+I$3,FALSE),0)</f>
        <v>10358</v>
      </c>
      <c r="J54" s="399">
        <f>ROUND(VLOOKUP($B54,'[12]Monthly BS -UC Ledger FORMATTED'!$A$6:$Q$267,+J$3,FALSE),0)</f>
        <v>10652</v>
      </c>
      <c r="K54" s="399">
        <f>ROUND(VLOOKUP($B54,'[12]Monthly BS -UC Ledger FORMATTED'!$A$6:$Q$267,+K$3,FALSE),0)</f>
        <v>10785</v>
      </c>
      <c r="L54" s="399">
        <f>ROUND(VLOOKUP($B54,'[12]Monthly BS -UC Ledger FORMATTED'!$A$6:$Q$267,+L$3,FALSE),0)</f>
        <v>11017</v>
      </c>
      <c r="M54" s="399">
        <f>ROUND(VLOOKUP($B54,'[12]Monthly BS -UC Ledger FORMATTED'!$A$6:$Q$267,+M$3,FALSE),0)</f>
        <v>11024</v>
      </c>
      <c r="N54" s="399">
        <f>ROUND(VLOOKUP($B54,'[12]Monthly BS -UC Ledger FORMATTED'!$A$6:$Q$267,+N$3,FALSE),0)</f>
        <v>11023</v>
      </c>
      <c r="O54" s="399">
        <f>ROUND(VLOOKUP($B54,'[12]Monthly BS -UC Ledger FORMATTED'!$A$6:$Q$267,+O$3,FALSE),0)</f>
        <v>11023</v>
      </c>
      <c r="P54" s="399">
        <f>ROUND(VLOOKUP($B54,'[12]Monthly BS -UC Ledger FORMATTED'!$A$6:$Q$267,+P$3,FALSE),0)</f>
        <v>11131</v>
      </c>
      <c r="Q54" s="400">
        <f>ROUND(VLOOKUP($B54,'[12]Monthly BS -UC Ledger FORMATTED'!$A$6:$Q$267,+Q$3,FALSE),0)</f>
        <v>10647</v>
      </c>
      <c r="R54" s="381"/>
      <c r="S54" s="381" t="s">
        <v>736</v>
      </c>
      <c r="T54" s="401">
        <v>2325</v>
      </c>
      <c r="U54" s="399">
        <f>ROUND(VLOOKUP($T54,'[12]Monthly BS -UC Ledger FORMATTED'!$A$6:$Q$267,+U$3,FALSE),0)</f>
        <v>-7635</v>
      </c>
      <c r="V54" s="399">
        <f>ROUND(VLOOKUP($T54,'[12]Monthly BS -UC Ledger FORMATTED'!$A$6:$Q$267,+V$3,FALSE),0)</f>
        <v>-7682</v>
      </c>
      <c r="W54" s="399">
        <f>ROUND(VLOOKUP($T54,'[12]Monthly BS -UC Ledger FORMATTED'!$A$6:$Q$267,+W$3,FALSE),0)</f>
        <v>-7726</v>
      </c>
      <c r="X54" s="399">
        <f>ROUND(VLOOKUP($T54,'[12]Monthly BS -UC Ledger FORMATTED'!$A$6:$Q$267,+X$3,FALSE),0)</f>
        <v>-7802</v>
      </c>
      <c r="Y54" s="399">
        <f>ROUND(VLOOKUP($T54,'[12]Monthly BS -UC Ledger FORMATTED'!$A$6:$Q$267,+Y$3,FALSE),0)</f>
        <v>-7902</v>
      </c>
      <c r="Z54" s="399">
        <f>ROUND(VLOOKUP($T54,'[12]Monthly BS -UC Ledger FORMATTED'!$A$6:$Q$267,+Z$3,FALSE),0)</f>
        <v>-7998</v>
      </c>
      <c r="AA54" s="399">
        <f>ROUND(VLOOKUP($T54,'[12]Monthly BS -UC Ledger FORMATTED'!$A$6:$Q$267,+AA$3,FALSE),0)</f>
        <v>-8108</v>
      </c>
      <c r="AB54" s="399">
        <f>ROUND(VLOOKUP($T54,'[12]Monthly BS -UC Ledger FORMATTED'!$A$6:$Q$267,+AB$3,FALSE),0)</f>
        <v>-8204</v>
      </c>
      <c r="AC54" s="399">
        <f>ROUND(VLOOKUP($T54,'[12]Monthly BS -UC Ledger FORMATTED'!$A$6:$Q$267,+AC$3,FALSE),0)</f>
        <v>-8309</v>
      </c>
      <c r="AD54" s="399">
        <f>ROUND(VLOOKUP($T54,'[12]Monthly BS -UC Ledger FORMATTED'!$A$6:$Q$267,+AD$3,FALSE),0)</f>
        <v>-8384</v>
      </c>
      <c r="AE54" s="399">
        <f>ROUND(VLOOKUP($T54,'[12]Monthly BS -UC Ledger FORMATTED'!$A$6:$Q$267,+AE$3,FALSE),0)</f>
        <v>-8494</v>
      </c>
      <c r="AF54" s="399">
        <f>ROUND(VLOOKUP($T54,'[12]Monthly BS -UC Ledger FORMATTED'!$A$6:$Q$267,+AF$3,FALSE),0)</f>
        <v>-8601</v>
      </c>
      <c r="AG54" s="399">
        <f>ROUND(VLOOKUP($T54,'[12]Monthly BS -UC Ledger FORMATTED'!$A$6:$Q$267,+AG$3,FALSE),0)</f>
        <v>-8704</v>
      </c>
      <c r="AH54" s="399">
        <f>ROUND(VLOOKUP($T54,'[12]Monthly BS -UC Ledger FORMATTED'!$A$6:$Q$267,+AH$3,FALSE),0)</f>
        <v>-8119</v>
      </c>
      <c r="AI54" s="375"/>
      <c r="AJ54" s="375"/>
      <c r="AK54" s="375"/>
      <c r="AL54" s="375"/>
      <c r="AM54" s="375"/>
      <c r="AN54" s="375"/>
      <c r="AO54" s="375"/>
      <c r="AP54" s="375"/>
      <c r="AQ54" s="375"/>
    </row>
    <row r="55" spans="1:43" ht="12" customHeight="1" x14ac:dyDescent="0.2">
      <c r="A55" s="374"/>
      <c r="B55" s="390">
        <v>1590</v>
      </c>
      <c r="C55" s="381" t="s">
        <v>737</v>
      </c>
      <c r="D55" s="398">
        <f>ROUND(VLOOKUP($B55,'[12]Monthly BS -UC Ledger FORMATTED'!$A$6:$Q$267,+D$3,FALSE),0)</f>
        <v>50206</v>
      </c>
      <c r="E55" s="398">
        <f>ROUND(VLOOKUP($B55,'[12]Monthly BS -UC Ledger FORMATTED'!$A$6:$Q$267,+E$3,FALSE),0)</f>
        <v>49953</v>
      </c>
      <c r="F55" s="399">
        <f>ROUND(VLOOKUP($B55,'[12]Monthly BS -UC Ledger FORMATTED'!$A$6:$Q$267,+F$3,FALSE),0)</f>
        <v>49462</v>
      </c>
      <c r="G55" s="399">
        <f>ROUND(VLOOKUP($B55,'[12]Monthly BS -UC Ledger FORMATTED'!$A$6:$Q$267,+G$3,FALSE),0)</f>
        <v>49401</v>
      </c>
      <c r="H55" s="399">
        <f>ROUND(VLOOKUP($B55,'[12]Monthly BS -UC Ledger FORMATTED'!$A$6:$Q$267,+H$3,FALSE),0)</f>
        <v>49559</v>
      </c>
      <c r="I55" s="399">
        <f>ROUND(VLOOKUP($B55,'[12]Monthly BS -UC Ledger FORMATTED'!$A$6:$Q$267,+I$3,FALSE),0)</f>
        <v>49575</v>
      </c>
      <c r="J55" s="399">
        <f>ROUND(VLOOKUP($B55,'[12]Monthly BS -UC Ledger FORMATTED'!$A$6:$Q$267,+J$3,FALSE),0)</f>
        <v>49641</v>
      </c>
      <c r="K55" s="399">
        <f>ROUND(VLOOKUP($B55,'[12]Monthly BS -UC Ledger FORMATTED'!$A$6:$Q$267,+K$3,FALSE),0)</f>
        <v>49579</v>
      </c>
      <c r="L55" s="399">
        <f>ROUND(VLOOKUP($B55,'[12]Monthly BS -UC Ledger FORMATTED'!$A$6:$Q$267,+L$3,FALSE),0)</f>
        <v>49541</v>
      </c>
      <c r="M55" s="399">
        <f>ROUND(VLOOKUP($B55,'[12]Monthly BS -UC Ledger FORMATTED'!$A$6:$Q$267,+M$3,FALSE),0)</f>
        <v>49173</v>
      </c>
      <c r="N55" s="399">
        <f>ROUND(VLOOKUP($B55,'[12]Monthly BS -UC Ledger FORMATTED'!$A$6:$Q$267,+N$3,FALSE),0)</f>
        <v>49158</v>
      </c>
      <c r="O55" s="399">
        <f>ROUND(VLOOKUP($B55,'[12]Monthly BS -UC Ledger FORMATTED'!$A$6:$Q$267,+O$3,FALSE),0)</f>
        <v>49127</v>
      </c>
      <c r="P55" s="399">
        <f>ROUND(VLOOKUP($B55,'[12]Monthly BS -UC Ledger FORMATTED'!$A$6:$Q$267,+P$3,FALSE),0)</f>
        <v>49040</v>
      </c>
      <c r="Q55" s="400">
        <f>ROUND(VLOOKUP($B55,'[12]Monthly BS -UC Ledger FORMATTED'!$A$6:$Q$267,+Q$3,FALSE),0)</f>
        <v>49493</v>
      </c>
      <c r="R55" s="381"/>
      <c r="S55" s="381" t="s">
        <v>738</v>
      </c>
      <c r="T55" s="401">
        <v>2330</v>
      </c>
      <c r="U55" s="399">
        <f>ROUND(VLOOKUP($T55,'[12]Monthly BS -UC Ledger FORMATTED'!$A$6:$Q$267,+U$3,FALSE),0)</f>
        <v>-40760</v>
      </c>
      <c r="V55" s="399">
        <f>ROUND(VLOOKUP($T55,'[12]Monthly BS -UC Ledger FORMATTED'!$A$6:$Q$267,+V$3,FALSE),0)</f>
        <v>-41071</v>
      </c>
      <c r="W55" s="399">
        <f>ROUND(VLOOKUP($T55,'[12]Monthly BS -UC Ledger FORMATTED'!$A$6:$Q$267,+W$3,FALSE),0)</f>
        <v>-41151</v>
      </c>
      <c r="X55" s="399">
        <f>ROUND(VLOOKUP($T55,'[12]Monthly BS -UC Ledger FORMATTED'!$A$6:$Q$267,+X$3,FALSE),0)</f>
        <v>-41600</v>
      </c>
      <c r="Y55" s="399">
        <f>ROUND(VLOOKUP($T55,'[12]Monthly BS -UC Ledger FORMATTED'!$A$6:$Q$267,+Y$3,FALSE),0)</f>
        <v>-42320</v>
      </c>
      <c r="Z55" s="399">
        <f>ROUND(VLOOKUP($T55,'[12]Monthly BS -UC Ledger FORMATTED'!$A$6:$Q$267,+Z$3,FALSE),0)</f>
        <v>-42844</v>
      </c>
      <c r="AA55" s="399">
        <f>ROUND(VLOOKUP($T55,'[12]Monthly BS -UC Ledger FORMATTED'!$A$6:$Q$267,+AA$3,FALSE),0)</f>
        <v>-43372</v>
      </c>
      <c r="AB55" s="399">
        <f>ROUND(VLOOKUP($T55,'[12]Monthly BS -UC Ledger FORMATTED'!$A$6:$Q$267,+AB$3,FALSE),0)</f>
        <v>-43826</v>
      </c>
      <c r="AC55" s="399">
        <f>ROUND(VLOOKUP($T55,'[12]Monthly BS -UC Ledger FORMATTED'!$A$6:$Q$267,+AC$3,FALSE),0)</f>
        <v>-44311</v>
      </c>
      <c r="AD55" s="399">
        <f>ROUND(VLOOKUP($T55,'[12]Monthly BS -UC Ledger FORMATTED'!$A$6:$Q$267,+AD$3,FALSE),0)</f>
        <v>-44467</v>
      </c>
      <c r="AE55" s="399">
        <f>ROUND(VLOOKUP($T55,'[12]Monthly BS -UC Ledger FORMATTED'!$A$6:$Q$267,+AE$3,FALSE),0)</f>
        <v>-44974</v>
      </c>
      <c r="AF55" s="399">
        <f>ROUND(VLOOKUP($T55,'[12]Monthly BS -UC Ledger FORMATTED'!$A$6:$Q$267,+AF$3,FALSE),0)</f>
        <v>-45465</v>
      </c>
      <c r="AG55" s="399">
        <f>ROUND(VLOOKUP($T55,'[12]Monthly BS -UC Ledger FORMATTED'!$A$6:$Q$267,+AG$3,FALSE),0)</f>
        <v>-45874</v>
      </c>
      <c r="AH55" s="399">
        <f>ROUND(VLOOKUP($T55,'[12]Monthly BS -UC Ledger FORMATTED'!$A$6:$Q$267,+AH$3,FALSE),0)</f>
        <v>-43233</v>
      </c>
      <c r="AI55" s="375"/>
      <c r="AJ55" s="375"/>
      <c r="AK55" s="375"/>
      <c r="AL55" s="375"/>
      <c r="AM55" s="375"/>
      <c r="AN55" s="375"/>
      <c r="AO55" s="375"/>
      <c r="AP55" s="375"/>
      <c r="AQ55" s="375"/>
    </row>
    <row r="56" spans="1:43" ht="12" customHeight="1" x14ac:dyDescent="0.2">
      <c r="A56" s="374"/>
      <c r="B56" s="390">
        <v>1595</v>
      </c>
      <c r="C56" s="381" t="s">
        <v>739</v>
      </c>
      <c r="D56" s="398">
        <f>ROUND(VLOOKUP($B56,'[12]Monthly BS -UC Ledger FORMATTED'!$A$6:$Q$267,+D$3,FALSE),0)</f>
        <v>1283</v>
      </c>
      <c r="E56" s="398">
        <f>ROUND(VLOOKUP($B56,'[12]Monthly BS -UC Ledger FORMATTED'!$A$6:$Q$267,+E$3,FALSE),0)</f>
        <v>1277</v>
      </c>
      <c r="F56" s="399">
        <f>ROUND(VLOOKUP($B56,'[12]Monthly BS -UC Ledger FORMATTED'!$A$6:$Q$267,+F$3,FALSE),0)</f>
        <v>1265</v>
      </c>
      <c r="G56" s="399">
        <f>ROUND(VLOOKUP($B56,'[12]Monthly BS -UC Ledger FORMATTED'!$A$6:$Q$267,+G$3,FALSE),0)</f>
        <v>1262</v>
      </c>
      <c r="H56" s="399">
        <f>ROUND(VLOOKUP($B56,'[12]Monthly BS -UC Ledger FORMATTED'!$A$6:$Q$267,+H$3,FALSE),0)</f>
        <v>1266</v>
      </c>
      <c r="I56" s="399">
        <f>ROUND(VLOOKUP($B56,'[12]Monthly BS -UC Ledger FORMATTED'!$A$6:$Q$267,+I$3,FALSE),0)</f>
        <v>1266</v>
      </c>
      <c r="J56" s="399">
        <f>ROUND(VLOOKUP($B56,'[12]Monthly BS -UC Ledger FORMATTED'!$A$6:$Q$267,+J$3,FALSE),0)</f>
        <v>1267</v>
      </c>
      <c r="K56" s="399">
        <f>ROUND(VLOOKUP($B56,'[12]Monthly BS -UC Ledger FORMATTED'!$A$6:$Q$267,+K$3,FALSE),0)</f>
        <v>1266</v>
      </c>
      <c r="L56" s="399">
        <f>ROUND(VLOOKUP($B56,'[12]Monthly BS -UC Ledger FORMATTED'!$A$6:$Q$267,+L$3,FALSE),0)</f>
        <v>1264</v>
      </c>
      <c r="M56" s="399">
        <f>ROUND(VLOOKUP($B56,'[12]Monthly BS -UC Ledger FORMATTED'!$A$6:$Q$267,+M$3,FALSE),0)</f>
        <v>1255</v>
      </c>
      <c r="N56" s="399">
        <f>ROUND(VLOOKUP($B56,'[12]Monthly BS -UC Ledger FORMATTED'!$A$6:$Q$267,+N$3,FALSE),0)</f>
        <v>1255</v>
      </c>
      <c r="O56" s="399">
        <f>ROUND(VLOOKUP($B56,'[12]Monthly BS -UC Ledger FORMATTED'!$A$6:$Q$267,+O$3,FALSE),0)</f>
        <v>1254</v>
      </c>
      <c r="P56" s="399">
        <f>ROUND(VLOOKUP($B56,'[12]Monthly BS -UC Ledger FORMATTED'!$A$6:$Q$267,+P$3,FALSE),0)</f>
        <v>1252</v>
      </c>
      <c r="Q56" s="400">
        <f>ROUND(VLOOKUP($B56,'[12]Monthly BS -UC Ledger FORMATTED'!$A$6:$Q$267,+Q$3,FALSE),0)</f>
        <v>1264</v>
      </c>
      <c r="R56" s="381"/>
      <c r="S56" s="381" t="s">
        <v>740</v>
      </c>
      <c r="T56" s="401">
        <v>2335</v>
      </c>
      <c r="U56" s="399">
        <f>ROUND(VLOOKUP($T56,'[12]Monthly BS -UC Ledger FORMATTED'!$A$6:$Q$267,+U$3,FALSE),0)</f>
        <v>-1283</v>
      </c>
      <c r="V56" s="399">
        <f>ROUND(VLOOKUP($T56,'[12]Monthly BS -UC Ledger FORMATTED'!$A$6:$Q$267,+V$3,FALSE),0)</f>
        <v>-1277</v>
      </c>
      <c r="W56" s="399">
        <f>ROUND(VLOOKUP($T56,'[12]Monthly BS -UC Ledger FORMATTED'!$A$6:$Q$267,+W$3,FALSE),0)</f>
        <v>-1265</v>
      </c>
      <c r="X56" s="399">
        <f>ROUND(VLOOKUP($T56,'[12]Monthly BS -UC Ledger FORMATTED'!$A$6:$Q$267,+X$3,FALSE),0)</f>
        <v>-1262</v>
      </c>
      <c r="Y56" s="399">
        <f>ROUND(VLOOKUP($T56,'[12]Monthly BS -UC Ledger FORMATTED'!$A$6:$Q$267,+Y$3,FALSE),0)</f>
        <v>-1266</v>
      </c>
      <c r="Z56" s="399">
        <f>ROUND(VLOOKUP($T56,'[12]Monthly BS -UC Ledger FORMATTED'!$A$6:$Q$267,+Z$3,FALSE),0)</f>
        <v>-1266</v>
      </c>
      <c r="AA56" s="399">
        <f>ROUND(VLOOKUP($T56,'[12]Monthly BS -UC Ledger FORMATTED'!$A$6:$Q$267,+AA$3,FALSE),0)</f>
        <v>-1267</v>
      </c>
      <c r="AB56" s="399">
        <f>ROUND(VLOOKUP($T56,'[12]Monthly BS -UC Ledger FORMATTED'!$A$6:$Q$267,+AB$3,FALSE),0)</f>
        <v>-1266</v>
      </c>
      <c r="AC56" s="399">
        <f>ROUND(VLOOKUP($T56,'[12]Monthly BS -UC Ledger FORMATTED'!$A$6:$Q$267,+AC$3,FALSE),0)</f>
        <v>-1264</v>
      </c>
      <c r="AD56" s="399">
        <f>ROUND(VLOOKUP($T56,'[12]Monthly BS -UC Ledger FORMATTED'!$A$6:$Q$267,+AD$3,FALSE),0)</f>
        <v>-1255</v>
      </c>
      <c r="AE56" s="399">
        <f>ROUND(VLOOKUP($T56,'[12]Monthly BS -UC Ledger FORMATTED'!$A$6:$Q$267,+AE$3,FALSE),0)</f>
        <v>-1255</v>
      </c>
      <c r="AF56" s="399">
        <f>ROUND(VLOOKUP($T56,'[12]Monthly BS -UC Ledger FORMATTED'!$A$6:$Q$267,+AF$3,FALSE),0)</f>
        <v>-1254</v>
      </c>
      <c r="AG56" s="399">
        <f>ROUND(VLOOKUP($T56,'[12]Monthly BS -UC Ledger FORMATTED'!$A$6:$Q$267,+AG$3,FALSE),0)</f>
        <v>-1252</v>
      </c>
      <c r="AH56" s="399">
        <f>ROUND(VLOOKUP($T56,'[12]Monthly BS -UC Ledger FORMATTED'!$A$6:$Q$267,+AH$3,FALSE),0)</f>
        <v>-1264</v>
      </c>
      <c r="AI56" s="375"/>
      <c r="AJ56" s="375"/>
      <c r="AK56" s="375"/>
      <c r="AL56" s="375"/>
      <c r="AM56" s="375"/>
      <c r="AN56" s="375"/>
      <c r="AO56" s="375"/>
      <c r="AP56" s="375"/>
      <c r="AQ56" s="375"/>
    </row>
    <row r="57" spans="1:43" ht="12" customHeight="1" x14ac:dyDescent="0.2">
      <c r="A57" s="374"/>
      <c r="B57" s="390">
        <v>1605</v>
      </c>
      <c r="C57" s="381" t="s">
        <v>741</v>
      </c>
      <c r="D57" s="398"/>
      <c r="E57" s="398"/>
      <c r="F57" s="399"/>
      <c r="G57" s="399"/>
      <c r="H57" s="399"/>
      <c r="I57" s="399"/>
      <c r="J57" s="399"/>
      <c r="K57" s="399"/>
      <c r="L57" s="399"/>
      <c r="M57" s="399"/>
      <c r="N57" s="399"/>
      <c r="O57" s="399"/>
      <c r="P57" s="399"/>
      <c r="Q57" s="400"/>
      <c r="R57" s="381"/>
      <c r="S57" s="381" t="s">
        <v>742</v>
      </c>
      <c r="T57" s="401">
        <v>2345</v>
      </c>
      <c r="U57" s="399"/>
      <c r="V57" s="399"/>
      <c r="W57" s="399"/>
      <c r="X57" s="399"/>
      <c r="Y57" s="399"/>
      <c r="Z57" s="399"/>
      <c r="AA57" s="399"/>
      <c r="AB57" s="399"/>
      <c r="AC57" s="399"/>
      <c r="AD57" s="399"/>
      <c r="AE57" s="399"/>
      <c r="AF57" s="399"/>
      <c r="AG57" s="399"/>
      <c r="AH57" s="399"/>
      <c r="AI57" s="375"/>
      <c r="AJ57" s="375"/>
      <c r="AK57" s="375"/>
      <c r="AL57" s="375"/>
      <c r="AM57" s="375"/>
      <c r="AN57" s="375"/>
      <c r="AO57" s="375"/>
      <c r="AP57" s="375"/>
      <c r="AQ57" s="375"/>
    </row>
    <row r="58" spans="1:43" ht="12" customHeight="1" x14ac:dyDescent="0.2">
      <c r="A58" s="374"/>
      <c r="B58" s="390">
        <v>1610</v>
      </c>
      <c r="C58" s="381" t="s">
        <v>743</v>
      </c>
      <c r="D58" s="398"/>
      <c r="E58" s="398"/>
      <c r="F58" s="399"/>
      <c r="G58" s="399"/>
      <c r="H58" s="399"/>
      <c r="I58" s="399"/>
      <c r="J58" s="399"/>
      <c r="K58" s="399"/>
      <c r="L58" s="399"/>
      <c r="M58" s="399"/>
      <c r="N58" s="399"/>
      <c r="O58" s="399"/>
      <c r="P58" s="399"/>
      <c r="Q58" s="400"/>
      <c r="R58" s="381"/>
      <c r="S58" s="381" t="s">
        <v>744</v>
      </c>
      <c r="T58" s="401">
        <v>2350</v>
      </c>
      <c r="U58" s="399"/>
      <c r="V58" s="399"/>
      <c r="W58" s="399"/>
      <c r="X58" s="399"/>
      <c r="Y58" s="399"/>
      <c r="Z58" s="399"/>
      <c r="AA58" s="399"/>
      <c r="AB58" s="399"/>
      <c r="AC58" s="399"/>
      <c r="AD58" s="399"/>
      <c r="AE58" s="399"/>
      <c r="AF58" s="399"/>
      <c r="AG58" s="399"/>
      <c r="AH58" s="399"/>
      <c r="AI58" s="375"/>
      <c r="AJ58" s="375"/>
      <c r="AK58" s="375"/>
      <c r="AL58" s="375"/>
      <c r="AM58" s="375"/>
      <c r="AN58" s="375"/>
      <c r="AO58" s="375"/>
      <c r="AP58" s="375"/>
      <c r="AQ58" s="375"/>
    </row>
    <row r="59" spans="1:43" ht="12" customHeight="1" x14ac:dyDescent="0.2">
      <c r="A59" s="374"/>
      <c r="B59" s="390">
        <v>1615</v>
      </c>
      <c r="C59" s="381" t="s">
        <v>745</v>
      </c>
      <c r="D59" s="398"/>
      <c r="E59" s="398"/>
      <c r="F59" s="399"/>
      <c r="G59" s="399"/>
      <c r="H59" s="399"/>
      <c r="I59" s="399"/>
      <c r="J59" s="399"/>
      <c r="K59" s="399"/>
      <c r="L59" s="399"/>
      <c r="M59" s="399"/>
      <c r="N59" s="399"/>
      <c r="O59" s="399"/>
      <c r="P59" s="399"/>
      <c r="Q59" s="400"/>
      <c r="R59" s="381"/>
      <c r="S59" s="381" t="s">
        <v>746</v>
      </c>
      <c r="T59" s="401">
        <v>2355</v>
      </c>
      <c r="U59" s="399"/>
      <c r="V59" s="399"/>
      <c r="W59" s="399"/>
      <c r="X59" s="399"/>
      <c r="Y59" s="399"/>
      <c r="Z59" s="399"/>
      <c r="AA59" s="399"/>
      <c r="AB59" s="399"/>
      <c r="AC59" s="399"/>
      <c r="AD59" s="399"/>
      <c r="AE59" s="399"/>
      <c r="AF59" s="399"/>
      <c r="AG59" s="399"/>
      <c r="AH59" s="399"/>
      <c r="AI59" s="375"/>
      <c r="AJ59" s="375"/>
      <c r="AK59" s="375"/>
      <c r="AL59" s="375"/>
      <c r="AM59" s="375"/>
      <c r="AN59" s="375"/>
      <c r="AO59" s="375"/>
      <c r="AP59" s="375"/>
      <c r="AQ59" s="375"/>
    </row>
    <row r="60" spans="1:43" ht="12" customHeight="1" x14ac:dyDescent="0.2">
      <c r="A60" s="374"/>
      <c r="B60" s="390">
        <v>1620</v>
      </c>
      <c r="C60" s="381" t="s">
        <v>747</v>
      </c>
      <c r="D60" s="398"/>
      <c r="E60" s="398"/>
      <c r="F60" s="399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400"/>
      <c r="R60" s="381"/>
      <c r="S60" s="381" t="s">
        <v>748</v>
      </c>
      <c r="T60" s="401">
        <v>2360</v>
      </c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399"/>
      <c r="AG60" s="399"/>
      <c r="AH60" s="399"/>
      <c r="AI60" s="375"/>
      <c r="AJ60" s="375"/>
      <c r="AK60" s="375"/>
      <c r="AL60" s="375"/>
      <c r="AM60" s="375"/>
      <c r="AN60" s="375"/>
      <c r="AO60" s="375"/>
      <c r="AP60" s="375"/>
      <c r="AQ60" s="375"/>
    </row>
    <row r="61" spans="1:43" ht="12" customHeight="1" x14ac:dyDescent="0.2">
      <c r="A61" s="374"/>
      <c r="B61" s="390">
        <v>1625</v>
      </c>
      <c r="C61" s="381" t="s">
        <v>749</v>
      </c>
      <c r="D61" s="398"/>
      <c r="E61" s="398"/>
      <c r="F61" s="399"/>
      <c r="G61" s="399"/>
      <c r="H61" s="399"/>
      <c r="I61" s="399"/>
      <c r="J61" s="399"/>
      <c r="K61" s="399"/>
      <c r="L61" s="399"/>
      <c r="M61" s="399"/>
      <c r="N61" s="399"/>
      <c r="O61" s="399"/>
      <c r="P61" s="399"/>
      <c r="Q61" s="400"/>
      <c r="R61" s="381"/>
      <c r="S61" s="381" t="s">
        <v>750</v>
      </c>
      <c r="T61" s="401">
        <v>2365</v>
      </c>
      <c r="U61" s="399"/>
      <c r="V61" s="399"/>
      <c r="W61" s="399"/>
      <c r="X61" s="399"/>
      <c r="Y61" s="399"/>
      <c r="Z61" s="399"/>
      <c r="AA61" s="399"/>
      <c r="AB61" s="399"/>
      <c r="AC61" s="399"/>
      <c r="AD61" s="399"/>
      <c r="AE61" s="399"/>
      <c r="AF61" s="399"/>
      <c r="AG61" s="399"/>
      <c r="AH61" s="399"/>
      <c r="AI61" s="375"/>
      <c r="AJ61" s="375"/>
      <c r="AK61" s="375"/>
      <c r="AL61" s="375"/>
      <c r="AM61" s="375"/>
      <c r="AN61" s="375"/>
      <c r="AO61" s="375"/>
      <c r="AP61" s="375"/>
      <c r="AQ61" s="375"/>
    </row>
    <row r="62" spans="1:43" ht="12" customHeight="1" x14ac:dyDescent="0.2">
      <c r="A62" s="374"/>
      <c r="B62" s="390"/>
      <c r="C62" s="381"/>
      <c r="D62" s="398"/>
      <c r="E62" s="398"/>
      <c r="F62" s="399"/>
      <c r="G62" s="399"/>
      <c r="H62" s="399"/>
      <c r="I62" s="399"/>
      <c r="J62" s="399"/>
      <c r="K62" s="399"/>
      <c r="L62" s="399"/>
      <c r="M62" s="399"/>
      <c r="N62" s="399"/>
      <c r="O62" s="399"/>
      <c r="P62" s="399"/>
      <c r="Q62" s="400"/>
      <c r="R62" s="381"/>
      <c r="S62" s="381"/>
      <c r="T62" s="401"/>
      <c r="U62" s="399"/>
      <c r="V62" s="399"/>
      <c r="W62" s="399"/>
      <c r="X62" s="399"/>
      <c r="Y62" s="399"/>
      <c r="Z62" s="399"/>
      <c r="AA62" s="399"/>
      <c r="AB62" s="399"/>
      <c r="AC62" s="399"/>
      <c r="AD62" s="399"/>
      <c r="AE62" s="399"/>
      <c r="AF62" s="399"/>
      <c r="AG62" s="399"/>
      <c r="AH62" s="399"/>
      <c r="AI62" s="375"/>
      <c r="AJ62" s="375"/>
      <c r="AK62" s="375"/>
      <c r="AL62" s="375"/>
      <c r="AM62" s="375"/>
      <c r="AN62" s="375"/>
      <c r="AO62" s="375"/>
      <c r="AP62" s="375"/>
      <c r="AQ62" s="375"/>
    </row>
    <row r="63" spans="1:43" s="415" customFormat="1" ht="12" customHeight="1" x14ac:dyDescent="0.25">
      <c r="A63" s="420" t="s">
        <v>751</v>
      </c>
      <c r="B63" s="402"/>
      <c r="C63" s="403" t="s">
        <v>81</v>
      </c>
      <c r="D63" s="404">
        <f t="shared" ref="D63:Q63" si="8">SUM(D50:D62)</f>
        <v>72016</v>
      </c>
      <c r="E63" s="404">
        <f t="shared" si="8"/>
        <v>71632</v>
      </c>
      <c r="F63" s="404">
        <f t="shared" si="8"/>
        <v>71024</v>
      </c>
      <c r="G63" s="404">
        <f t="shared" si="8"/>
        <v>71007</v>
      </c>
      <c r="H63" s="404">
        <f t="shared" si="8"/>
        <v>71256</v>
      </c>
      <c r="I63" s="404">
        <f t="shared" si="8"/>
        <v>71335</v>
      </c>
      <c r="J63" s="404">
        <f t="shared" si="8"/>
        <v>71723</v>
      </c>
      <c r="K63" s="404">
        <f t="shared" si="8"/>
        <v>71788</v>
      </c>
      <c r="L63" s="404">
        <f t="shared" si="8"/>
        <v>71971</v>
      </c>
      <c r="M63" s="404">
        <f t="shared" si="8"/>
        <v>71545</v>
      </c>
      <c r="N63" s="404">
        <f t="shared" si="8"/>
        <v>71532</v>
      </c>
      <c r="O63" s="404">
        <f t="shared" si="8"/>
        <v>71497</v>
      </c>
      <c r="P63" s="404">
        <f t="shared" si="8"/>
        <v>71527</v>
      </c>
      <c r="Q63" s="405">
        <f t="shared" si="8"/>
        <v>71527</v>
      </c>
      <c r="R63" s="392"/>
      <c r="S63" s="403" t="s">
        <v>81</v>
      </c>
      <c r="T63" s="406"/>
      <c r="U63" s="404">
        <f t="shared" ref="U63:AH63" si="9">SUM(U50:U62)</f>
        <v>-57771</v>
      </c>
      <c r="V63" s="404">
        <f t="shared" si="9"/>
        <v>-58114</v>
      </c>
      <c r="W63" s="404">
        <f t="shared" si="9"/>
        <v>-58253</v>
      </c>
      <c r="X63" s="404">
        <f t="shared" si="9"/>
        <v>-58786</v>
      </c>
      <c r="Y63" s="404">
        <f t="shared" si="9"/>
        <v>-59654</v>
      </c>
      <c r="Z63" s="404">
        <f t="shared" si="9"/>
        <v>-60301</v>
      </c>
      <c r="AA63" s="404">
        <f t="shared" si="9"/>
        <v>-60976</v>
      </c>
      <c r="AB63" s="404">
        <f t="shared" si="9"/>
        <v>-61542</v>
      </c>
      <c r="AC63" s="404">
        <f t="shared" si="9"/>
        <v>-62149</v>
      </c>
      <c r="AD63" s="404">
        <f t="shared" si="9"/>
        <v>-62352</v>
      </c>
      <c r="AE63" s="404">
        <f t="shared" si="9"/>
        <v>-62994</v>
      </c>
      <c r="AF63" s="404">
        <f t="shared" si="9"/>
        <v>-63614</v>
      </c>
      <c r="AG63" s="404">
        <f t="shared" si="9"/>
        <v>-64138</v>
      </c>
      <c r="AH63" s="404">
        <f t="shared" si="9"/>
        <v>-60818</v>
      </c>
      <c r="AI63" s="414"/>
      <c r="AJ63" s="414"/>
      <c r="AK63" s="414"/>
      <c r="AL63" s="414"/>
      <c r="AM63" s="414"/>
      <c r="AN63" s="414"/>
      <c r="AO63" s="414"/>
      <c r="AP63" s="414"/>
      <c r="AQ63" s="414"/>
    </row>
    <row r="64" spans="1:43" ht="12" customHeight="1" x14ac:dyDescent="0.2">
      <c r="A64" s="381"/>
      <c r="B64" s="390">
        <v>1555</v>
      </c>
      <c r="C64" s="421" t="s">
        <v>752</v>
      </c>
      <c r="D64" s="398">
        <f>ROUND(VLOOKUP($B64,'[12]Monthly BS -UC Ledger FORMATTED'!$A$6:$Q$267,+D$3,FALSE),0)</f>
        <v>24566</v>
      </c>
      <c r="E64" s="398">
        <f>ROUND(VLOOKUP($B64,'[12]Monthly BS -UC Ledger FORMATTED'!$A$6:$Q$267,+E$3,FALSE),0)</f>
        <v>24435</v>
      </c>
      <c r="F64" s="399">
        <f>ROUND(VLOOKUP($B64,'[12]Monthly BS -UC Ledger FORMATTED'!$A$6:$Q$267,+F$3,FALSE),0)</f>
        <v>24387</v>
      </c>
      <c r="G64" s="399">
        <f>ROUND(VLOOKUP($B64,'[12]Monthly BS -UC Ledger FORMATTED'!$A$6:$Q$267,+G$3,FALSE),0)</f>
        <v>25942</v>
      </c>
      <c r="H64" s="399">
        <f>ROUND(VLOOKUP($B64,'[12]Monthly BS -UC Ledger FORMATTED'!$A$6:$Q$267,+H$3,FALSE),0)</f>
        <v>25697</v>
      </c>
      <c r="I64" s="399">
        <f>ROUND(VLOOKUP($B64,'[12]Monthly BS -UC Ledger FORMATTED'!$A$6:$Q$267,+I$3,FALSE),0)</f>
        <v>25693</v>
      </c>
      <c r="J64" s="399">
        <f>ROUND(VLOOKUP($B64,'[12]Monthly BS -UC Ledger FORMATTED'!$A$6:$Q$267,+J$3,FALSE),0)</f>
        <v>25771</v>
      </c>
      <c r="K64" s="399">
        <f>ROUND(VLOOKUP($B64,'[12]Monthly BS -UC Ledger FORMATTED'!$A$6:$Q$267,+K$3,FALSE),0)</f>
        <v>25052</v>
      </c>
      <c r="L64" s="399">
        <f>ROUND(VLOOKUP($B64,'[12]Monthly BS -UC Ledger FORMATTED'!$A$6:$Q$267,+L$3,FALSE),0)</f>
        <v>24978</v>
      </c>
      <c r="M64" s="399">
        <f>ROUND(VLOOKUP($B64,'[12]Monthly BS -UC Ledger FORMATTED'!$A$6:$Q$267,+M$3,FALSE),0)</f>
        <v>25307</v>
      </c>
      <c r="N64" s="399">
        <f>ROUND(VLOOKUP($B64,'[12]Monthly BS -UC Ledger FORMATTED'!$A$6:$Q$267,+N$3,FALSE),0)</f>
        <v>25293</v>
      </c>
      <c r="O64" s="399">
        <f>ROUND(VLOOKUP($B64,'[12]Monthly BS -UC Ledger FORMATTED'!$A$6:$Q$267,+O$3,FALSE),0)</f>
        <v>25277</v>
      </c>
      <c r="P64" s="399">
        <f>ROUND(VLOOKUP($B64,'[12]Monthly BS -UC Ledger FORMATTED'!$A$6:$Q$267,+P$3,FALSE),0)</f>
        <v>25244</v>
      </c>
      <c r="Q64" s="400">
        <f>ROUND(VLOOKUP($B64,'[12]Monthly BS -UC Ledger FORMATTED'!$A$6:$Q$267,+Q$3,FALSE),0)</f>
        <v>25203</v>
      </c>
      <c r="R64" s="422"/>
      <c r="S64" s="421" t="s">
        <v>753</v>
      </c>
      <c r="T64" s="401">
        <v>2300</v>
      </c>
      <c r="U64" s="399">
        <f>ROUND(VLOOKUP($T64,'[12]Monthly BS -UC Ledger FORMATTED'!$A$6:$Q$267,+U$3,FALSE),0)</f>
        <v>-19755</v>
      </c>
      <c r="V64" s="399">
        <f>ROUND(VLOOKUP($T64,'[12]Monthly BS -UC Ledger FORMATTED'!$A$6:$Q$267,+V$3,FALSE),0)</f>
        <v>-19918</v>
      </c>
      <c r="W64" s="399">
        <f>ROUND(VLOOKUP($T64,'[12]Monthly BS -UC Ledger FORMATTED'!$A$6:$Q$267,+W$3,FALSE),0)</f>
        <v>-20015</v>
      </c>
      <c r="X64" s="399">
        <f>ROUND(VLOOKUP($T64,'[12]Monthly BS -UC Ledger FORMATTED'!$A$6:$Q$267,+X$3,FALSE),0)</f>
        <v>-20873</v>
      </c>
      <c r="Y64" s="399">
        <f>ROUND(VLOOKUP($T64,'[12]Monthly BS -UC Ledger FORMATTED'!$A$6:$Q$267,+Y$3,FALSE),0)</f>
        <v>-20796</v>
      </c>
      <c r="Z64" s="399">
        <f>ROUND(VLOOKUP($T64,'[12]Monthly BS -UC Ledger FORMATTED'!$A$6:$Q$267,+Z$3,FALSE),0)</f>
        <v>-20961</v>
      </c>
      <c r="AA64" s="399">
        <f>ROUND(VLOOKUP($T64,'[12]Monthly BS -UC Ledger FORMATTED'!$A$6:$Q$267,+AA$3,FALSE),0)</f>
        <v>-21138</v>
      </c>
      <c r="AB64" s="399">
        <f>ROUND(VLOOKUP($T64,'[12]Monthly BS -UC Ledger FORMATTED'!$A$6:$Q$267,+AB$3,FALSE),0)</f>
        <v>-18992</v>
      </c>
      <c r="AC64" s="399">
        <f>ROUND(VLOOKUP($T64,'[12]Monthly BS -UC Ledger FORMATTED'!$A$6:$Q$267,+AC$3,FALSE),0)</f>
        <v>-19141</v>
      </c>
      <c r="AD64" s="399">
        <f>ROUND(VLOOKUP($T64,'[12]Monthly BS -UC Ledger FORMATTED'!$A$6:$Q$267,+AD$3,FALSE),0)</f>
        <v>-19330</v>
      </c>
      <c r="AE64" s="399">
        <f>ROUND(VLOOKUP($T64,'[12]Monthly BS -UC Ledger FORMATTED'!$A$6:$Q$267,+AE$3,FALSE),0)</f>
        <v>-19518</v>
      </c>
      <c r="AF64" s="399">
        <f>ROUND(VLOOKUP($T64,'[12]Monthly BS -UC Ledger FORMATTED'!$A$6:$Q$267,+AF$3,FALSE),0)</f>
        <v>-19682</v>
      </c>
      <c r="AG64" s="399">
        <f>ROUND(VLOOKUP($T64,'[12]Monthly BS -UC Ledger FORMATTED'!$A$6:$Q$267,+AG$3,FALSE),0)</f>
        <v>-19865</v>
      </c>
      <c r="AH64" s="399">
        <f>ROUND(VLOOKUP($T64,'[12]Monthly BS -UC Ledger FORMATTED'!$A$6:$Q$267,+AH$3,FALSE),0)</f>
        <v>-19999</v>
      </c>
      <c r="AI64" s="423"/>
      <c r="AJ64" s="423"/>
      <c r="AK64" s="424"/>
      <c r="AL64" s="424"/>
      <c r="AM64" s="424"/>
      <c r="AN64" s="424"/>
      <c r="AO64" s="424"/>
    </row>
    <row r="65" spans="1:42" ht="12" customHeight="1" x14ac:dyDescent="0.2">
      <c r="A65" s="381"/>
      <c r="B65" s="390">
        <v>1560</v>
      </c>
      <c r="C65" s="421" t="s">
        <v>754</v>
      </c>
      <c r="D65" s="398"/>
      <c r="E65" s="398"/>
      <c r="F65" s="399"/>
      <c r="G65" s="399"/>
      <c r="H65" s="399"/>
      <c r="I65" s="399"/>
      <c r="J65" s="399"/>
      <c r="K65" s="399"/>
      <c r="L65" s="399"/>
      <c r="M65" s="399"/>
      <c r="N65" s="399"/>
      <c r="O65" s="399"/>
      <c r="P65" s="399"/>
      <c r="Q65" s="400"/>
      <c r="R65" s="422"/>
      <c r="S65" s="421" t="s">
        <v>755</v>
      </c>
      <c r="T65" s="401">
        <v>2305</v>
      </c>
      <c r="U65" s="399"/>
      <c r="V65" s="399"/>
      <c r="W65" s="399"/>
      <c r="X65" s="399"/>
      <c r="Y65" s="399"/>
      <c r="Z65" s="399"/>
      <c r="AA65" s="399"/>
      <c r="AB65" s="399"/>
      <c r="AC65" s="399"/>
      <c r="AD65" s="399"/>
      <c r="AE65" s="399"/>
      <c r="AF65" s="399"/>
      <c r="AG65" s="399"/>
      <c r="AH65" s="399"/>
      <c r="AI65" s="423"/>
      <c r="AJ65" s="423"/>
      <c r="AK65" s="424"/>
      <c r="AL65" s="424"/>
      <c r="AM65" s="424"/>
      <c r="AN65" s="424"/>
      <c r="AO65" s="424"/>
    </row>
    <row r="66" spans="1:42" ht="12" customHeight="1" x14ac:dyDescent="0.2">
      <c r="A66" s="381"/>
      <c r="B66" s="390"/>
      <c r="C66" s="421"/>
      <c r="D66" s="398"/>
      <c r="E66" s="398"/>
      <c r="F66" s="425"/>
      <c r="G66" s="425"/>
      <c r="H66" s="425"/>
      <c r="I66" s="425"/>
      <c r="J66" s="425"/>
      <c r="K66" s="425"/>
      <c r="L66" s="425"/>
      <c r="M66" s="425"/>
      <c r="N66" s="425"/>
      <c r="O66" s="425"/>
      <c r="P66" s="425"/>
      <c r="Q66" s="426"/>
      <c r="R66" s="421"/>
      <c r="S66" s="421"/>
      <c r="T66" s="401"/>
      <c r="U66" s="398"/>
      <c r="V66" s="425"/>
      <c r="W66" s="425"/>
      <c r="X66" s="425"/>
      <c r="Y66" s="425"/>
      <c r="Z66" s="425"/>
      <c r="AA66" s="425"/>
      <c r="AB66" s="425"/>
      <c r="AC66" s="425"/>
      <c r="AD66" s="425"/>
      <c r="AE66" s="425"/>
      <c r="AF66" s="425"/>
      <c r="AG66" s="425"/>
      <c r="AH66" s="425"/>
      <c r="AI66" s="375"/>
      <c r="AJ66" s="375"/>
    </row>
    <row r="67" spans="1:42" s="415" customFormat="1" ht="12" customHeight="1" x14ac:dyDescent="0.25">
      <c r="A67" s="420" t="s">
        <v>102</v>
      </c>
      <c r="B67" s="402"/>
      <c r="C67" s="403" t="s">
        <v>81</v>
      </c>
      <c r="D67" s="427">
        <f t="shared" ref="D67:Q67" si="10">SUM(D64:D66)</f>
        <v>24566</v>
      </c>
      <c r="E67" s="427">
        <f t="shared" si="10"/>
        <v>24435</v>
      </c>
      <c r="F67" s="427">
        <f t="shared" si="10"/>
        <v>24387</v>
      </c>
      <c r="G67" s="427">
        <f t="shared" si="10"/>
        <v>25942</v>
      </c>
      <c r="H67" s="427">
        <f t="shared" si="10"/>
        <v>25697</v>
      </c>
      <c r="I67" s="427">
        <f t="shared" si="10"/>
        <v>25693</v>
      </c>
      <c r="J67" s="427">
        <f t="shared" si="10"/>
        <v>25771</v>
      </c>
      <c r="K67" s="427">
        <f t="shared" si="10"/>
        <v>25052</v>
      </c>
      <c r="L67" s="427">
        <f t="shared" si="10"/>
        <v>24978</v>
      </c>
      <c r="M67" s="427">
        <f t="shared" si="10"/>
        <v>25307</v>
      </c>
      <c r="N67" s="427">
        <f t="shared" si="10"/>
        <v>25293</v>
      </c>
      <c r="O67" s="427">
        <f t="shared" si="10"/>
        <v>25277</v>
      </c>
      <c r="P67" s="427">
        <f t="shared" si="10"/>
        <v>25244</v>
      </c>
      <c r="Q67" s="428">
        <f t="shared" si="10"/>
        <v>25203</v>
      </c>
      <c r="R67" s="429"/>
      <c r="S67" s="403" t="s">
        <v>81</v>
      </c>
      <c r="T67" s="430"/>
      <c r="U67" s="427">
        <f t="shared" ref="U67:AH67" si="11">SUM(U64:U66)</f>
        <v>-19755</v>
      </c>
      <c r="V67" s="427">
        <f t="shared" si="11"/>
        <v>-19918</v>
      </c>
      <c r="W67" s="427">
        <f t="shared" si="11"/>
        <v>-20015</v>
      </c>
      <c r="X67" s="427">
        <f t="shared" si="11"/>
        <v>-20873</v>
      </c>
      <c r="Y67" s="427">
        <f t="shared" si="11"/>
        <v>-20796</v>
      </c>
      <c r="Z67" s="427">
        <f t="shared" si="11"/>
        <v>-20961</v>
      </c>
      <c r="AA67" s="427">
        <f t="shared" si="11"/>
        <v>-21138</v>
      </c>
      <c r="AB67" s="427">
        <f t="shared" si="11"/>
        <v>-18992</v>
      </c>
      <c r="AC67" s="427">
        <f t="shared" si="11"/>
        <v>-19141</v>
      </c>
      <c r="AD67" s="427">
        <f t="shared" si="11"/>
        <v>-19330</v>
      </c>
      <c r="AE67" s="427">
        <f t="shared" si="11"/>
        <v>-19518</v>
      </c>
      <c r="AF67" s="427">
        <f t="shared" si="11"/>
        <v>-19682</v>
      </c>
      <c r="AG67" s="427">
        <f t="shared" si="11"/>
        <v>-19865</v>
      </c>
      <c r="AH67" s="427">
        <f t="shared" si="11"/>
        <v>-19999</v>
      </c>
      <c r="AI67" s="431"/>
      <c r="AJ67" s="431"/>
      <c r="AK67" s="362"/>
      <c r="AL67" s="362"/>
      <c r="AM67" s="362"/>
      <c r="AN67" s="362"/>
      <c r="AO67" s="362"/>
      <c r="AP67" s="362"/>
    </row>
    <row r="68" spans="1:42" ht="12" customHeight="1" x14ac:dyDescent="0.2">
      <c r="A68" s="378"/>
      <c r="B68" s="393">
        <v>1185</v>
      </c>
      <c r="C68" s="391" t="s">
        <v>756</v>
      </c>
      <c r="D68" s="394"/>
      <c r="E68" s="394"/>
      <c r="F68" s="395"/>
      <c r="G68" s="395"/>
      <c r="H68" s="395"/>
      <c r="I68" s="395"/>
      <c r="J68" s="395"/>
      <c r="K68" s="395"/>
      <c r="L68" s="395"/>
      <c r="M68" s="395"/>
      <c r="N68" s="395"/>
      <c r="O68" s="395"/>
      <c r="P68" s="395"/>
      <c r="Q68" s="396"/>
      <c r="R68" s="381"/>
      <c r="S68" s="391" t="s">
        <v>757</v>
      </c>
      <c r="T68" s="397">
        <v>1980</v>
      </c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395"/>
      <c r="AI68" s="375"/>
      <c r="AJ68" s="375"/>
      <c r="AK68" s="375"/>
      <c r="AL68" s="375"/>
      <c r="AM68" s="375"/>
      <c r="AN68" s="375"/>
      <c r="AO68" s="375"/>
      <c r="AP68" s="375"/>
    </row>
    <row r="69" spans="1:42" ht="12" customHeight="1" x14ac:dyDescent="0.2">
      <c r="A69" s="374"/>
      <c r="B69" s="390">
        <v>1465</v>
      </c>
      <c r="C69" s="381" t="s">
        <v>756</v>
      </c>
      <c r="D69" s="398"/>
      <c r="E69" s="398"/>
      <c r="F69" s="399"/>
      <c r="G69" s="399"/>
      <c r="H69" s="399"/>
      <c r="I69" s="399"/>
      <c r="J69" s="399"/>
      <c r="K69" s="399"/>
      <c r="L69" s="399"/>
      <c r="M69" s="399"/>
      <c r="N69" s="399"/>
      <c r="O69" s="399"/>
      <c r="P69" s="399"/>
      <c r="Q69" s="400"/>
      <c r="R69" s="381"/>
      <c r="S69" s="381" t="s">
        <v>757</v>
      </c>
      <c r="T69" s="401">
        <v>2225</v>
      </c>
      <c r="U69" s="399"/>
      <c r="V69" s="399"/>
      <c r="W69" s="399"/>
      <c r="X69" s="399"/>
      <c r="Y69" s="399"/>
      <c r="Z69" s="399"/>
      <c r="AA69" s="399"/>
      <c r="AB69" s="399"/>
      <c r="AC69" s="399"/>
      <c r="AD69" s="399"/>
      <c r="AE69" s="399"/>
      <c r="AF69" s="399"/>
      <c r="AG69" s="399"/>
      <c r="AH69" s="399"/>
      <c r="AI69" s="375"/>
      <c r="AJ69" s="375"/>
      <c r="AK69" s="375"/>
      <c r="AL69" s="375"/>
      <c r="AM69" s="375"/>
      <c r="AN69" s="375"/>
      <c r="AO69" s="375"/>
      <c r="AP69" s="375"/>
    </row>
    <row r="70" spans="1:42" ht="12" customHeight="1" x14ac:dyDescent="0.2">
      <c r="A70" s="374"/>
      <c r="B70" s="390"/>
      <c r="C70" s="381"/>
      <c r="D70" s="398"/>
      <c r="E70" s="398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400"/>
      <c r="R70" s="381"/>
      <c r="S70" s="381"/>
      <c r="T70" s="401"/>
      <c r="U70" s="398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399"/>
      <c r="AG70" s="399"/>
      <c r="AH70" s="399"/>
      <c r="AI70" s="375"/>
      <c r="AJ70" s="375"/>
      <c r="AK70" s="375"/>
      <c r="AL70" s="375"/>
      <c r="AM70" s="375"/>
      <c r="AN70" s="375"/>
      <c r="AO70" s="375"/>
      <c r="AP70" s="375"/>
    </row>
    <row r="71" spans="1:42" s="415" customFormat="1" ht="12" customHeight="1" x14ac:dyDescent="0.25">
      <c r="A71" s="411" t="s">
        <v>758</v>
      </c>
      <c r="B71" s="402"/>
      <c r="C71" s="403" t="s">
        <v>81</v>
      </c>
      <c r="D71" s="404">
        <f>SUM(D68:D69)</f>
        <v>0</v>
      </c>
      <c r="E71" s="404">
        <f t="shared" ref="E71:Q71" si="12">SUM(E68:E69)</f>
        <v>0</v>
      </c>
      <c r="F71" s="404">
        <f t="shared" si="12"/>
        <v>0</v>
      </c>
      <c r="G71" s="404">
        <f t="shared" si="12"/>
        <v>0</v>
      </c>
      <c r="H71" s="404">
        <f t="shared" si="12"/>
        <v>0</v>
      </c>
      <c r="I71" s="404">
        <f t="shared" si="12"/>
        <v>0</v>
      </c>
      <c r="J71" s="404">
        <f t="shared" si="12"/>
        <v>0</v>
      </c>
      <c r="K71" s="404">
        <f t="shared" si="12"/>
        <v>0</v>
      </c>
      <c r="L71" s="404">
        <f t="shared" si="12"/>
        <v>0</v>
      </c>
      <c r="M71" s="404">
        <f t="shared" si="12"/>
        <v>0</v>
      </c>
      <c r="N71" s="404">
        <f t="shared" si="12"/>
        <v>0</v>
      </c>
      <c r="O71" s="404">
        <f t="shared" si="12"/>
        <v>0</v>
      </c>
      <c r="P71" s="404">
        <f t="shared" si="12"/>
        <v>0</v>
      </c>
      <c r="Q71" s="405">
        <f t="shared" si="12"/>
        <v>0</v>
      </c>
      <c r="R71" s="392"/>
      <c r="S71" s="403" t="s">
        <v>81</v>
      </c>
      <c r="T71" s="406"/>
      <c r="U71" s="404">
        <f>SUM(U68:U69)</f>
        <v>0</v>
      </c>
      <c r="V71" s="404">
        <f t="shared" ref="V71:AH71" si="13">SUM(V68:V69)</f>
        <v>0</v>
      </c>
      <c r="W71" s="404">
        <f t="shared" si="13"/>
        <v>0</v>
      </c>
      <c r="X71" s="404">
        <f t="shared" si="13"/>
        <v>0</v>
      </c>
      <c r="Y71" s="404">
        <f t="shared" si="13"/>
        <v>0</v>
      </c>
      <c r="Z71" s="404">
        <f t="shared" si="13"/>
        <v>0</v>
      </c>
      <c r="AA71" s="404">
        <f t="shared" si="13"/>
        <v>0</v>
      </c>
      <c r="AB71" s="404">
        <f t="shared" si="13"/>
        <v>0</v>
      </c>
      <c r="AC71" s="404">
        <f t="shared" si="13"/>
        <v>0</v>
      </c>
      <c r="AD71" s="404">
        <f t="shared" si="13"/>
        <v>0</v>
      </c>
      <c r="AE71" s="404">
        <f t="shared" si="13"/>
        <v>0</v>
      </c>
      <c r="AF71" s="404">
        <f t="shared" si="13"/>
        <v>0</v>
      </c>
      <c r="AG71" s="404">
        <f t="shared" si="13"/>
        <v>0</v>
      </c>
      <c r="AH71" s="404">
        <f t="shared" si="13"/>
        <v>0</v>
      </c>
      <c r="AI71" s="414"/>
      <c r="AJ71" s="414"/>
      <c r="AK71" s="414"/>
      <c r="AL71" s="414"/>
      <c r="AM71" s="414"/>
      <c r="AN71" s="414"/>
      <c r="AO71" s="414"/>
      <c r="AP71" s="414"/>
    </row>
    <row r="72" spans="1:42" ht="12" customHeight="1" x14ac:dyDescent="0.2">
      <c r="A72" s="374"/>
      <c r="B72" s="390">
        <v>1190</v>
      </c>
      <c r="C72" s="381" t="s">
        <v>394</v>
      </c>
      <c r="D72" s="394">
        <f>ROUND(VLOOKUP($B72,'[12]Monthly BS -UC Ledger FORMATTED'!$A$6:$Q$267,+D$3,FALSE),0)</f>
        <v>9721</v>
      </c>
      <c r="E72" s="394">
        <f>ROUND(VLOOKUP($B72,'[12]Monthly BS -UC Ledger FORMATTED'!$A$6:$Q$267,+E$3,FALSE),0)</f>
        <v>9709</v>
      </c>
      <c r="F72" s="395">
        <f>ROUND(VLOOKUP($B72,'[12]Monthly BS -UC Ledger FORMATTED'!$A$6:$Q$267,+F$3,FALSE),0)</f>
        <v>9704</v>
      </c>
      <c r="G72" s="395">
        <f>ROUND(VLOOKUP($B72,'[12]Monthly BS -UC Ledger FORMATTED'!$A$6:$Q$267,+G$3,FALSE),0)</f>
        <v>9694</v>
      </c>
      <c r="H72" s="395">
        <f>ROUND(VLOOKUP($B72,'[12]Monthly BS -UC Ledger FORMATTED'!$A$6:$Q$267,+H$3,FALSE),0)</f>
        <v>9693</v>
      </c>
      <c r="I72" s="395">
        <f>ROUND(VLOOKUP($B72,'[12]Monthly BS -UC Ledger FORMATTED'!$A$6:$Q$267,+I$3,FALSE),0)</f>
        <v>9693</v>
      </c>
      <c r="J72" s="395">
        <f>ROUND(VLOOKUP($B72,'[12]Monthly BS -UC Ledger FORMATTED'!$A$6:$Q$267,+J$3,FALSE),0)</f>
        <v>9694</v>
      </c>
      <c r="K72" s="395">
        <f>ROUND(VLOOKUP($B72,'[12]Monthly BS -UC Ledger FORMATTED'!$A$6:$Q$267,+K$3,FALSE),0)</f>
        <v>9692</v>
      </c>
      <c r="L72" s="395">
        <f>ROUND(VLOOKUP($B72,'[12]Monthly BS -UC Ledger FORMATTED'!$A$6:$Q$267,+L$3,FALSE),0)</f>
        <v>9689</v>
      </c>
      <c r="M72" s="395">
        <f>ROUND(VLOOKUP($B72,'[12]Monthly BS -UC Ledger FORMATTED'!$A$6:$Q$267,+M$3,FALSE),0)</f>
        <v>9689</v>
      </c>
      <c r="N72" s="395">
        <f>ROUND(VLOOKUP($B72,'[12]Monthly BS -UC Ledger FORMATTED'!$A$6:$Q$267,+N$3,FALSE),0)</f>
        <v>9687</v>
      </c>
      <c r="O72" s="395">
        <f>ROUND(VLOOKUP($B72,'[12]Monthly BS -UC Ledger FORMATTED'!$A$6:$Q$267,+O$3,FALSE),0)</f>
        <v>9685</v>
      </c>
      <c r="P72" s="395">
        <f>ROUND(VLOOKUP($B72,'[12]Monthly BS -UC Ledger FORMATTED'!$A$6:$Q$267,+P$3,FALSE),0)</f>
        <v>9682</v>
      </c>
      <c r="Q72" s="396">
        <f>ROUND(VLOOKUP($B72,'[12]Monthly BS -UC Ledger FORMATTED'!$A$6:$Q$267,+Q$3,FALSE),0)</f>
        <v>9695</v>
      </c>
      <c r="R72" s="381"/>
      <c r="S72" s="381" t="s">
        <v>759</v>
      </c>
      <c r="T72" s="397">
        <v>1985</v>
      </c>
      <c r="U72" s="395">
        <f>ROUND(VLOOKUP($T72,'[12]Monthly BS -UC Ledger FORMATTED'!$A$6:$Q$267,+U$3,FALSE),0)</f>
        <v>-9851</v>
      </c>
      <c r="V72" s="395">
        <f>ROUND(VLOOKUP($T72,'[12]Monthly BS -UC Ledger FORMATTED'!$A$6:$Q$267,+V$3,FALSE),0)</f>
        <v>-9889</v>
      </c>
      <c r="W72" s="395">
        <f>ROUND(VLOOKUP($T72,'[12]Monthly BS -UC Ledger FORMATTED'!$A$6:$Q$267,+W$3,FALSE),0)</f>
        <v>-9943</v>
      </c>
      <c r="X72" s="395">
        <f>ROUND(VLOOKUP($T72,'[12]Monthly BS -UC Ledger FORMATTED'!$A$6:$Q$267,+X$3,FALSE),0)</f>
        <v>-9983</v>
      </c>
      <c r="Y72" s="395">
        <f>ROUND(VLOOKUP($T72,'[12]Monthly BS -UC Ledger FORMATTED'!$A$6:$Q$267,+Y$3,FALSE),0)</f>
        <v>-10032</v>
      </c>
      <c r="Z72" s="395">
        <f>ROUND(VLOOKUP($T72,'[12]Monthly BS -UC Ledger FORMATTED'!$A$6:$Q$267,+Z$3,FALSE),0)</f>
        <v>-10081</v>
      </c>
      <c r="AA72" s="395">
        <f>ROUND(VLOOKUP($T72,'[12]Monthly BS -UC Ledger FORMATTED'!$A$6:$Q$267,+AA$3,FALSE),0)</f>
        <v>-10133</v>
      </c>
      <c r="AB72" s="395">
        <f>ROUND(VLOOKUP($T72,'[12]Monthly BS -UC Ledger FORMATTED'!$A$6:$Q$267,+AB$3,FALSE),0)</f>
        <v>-10181</v>
      </c>
      <c r="AC72" s="395">
        <f>ROUND(VLOOKUP($T72,'[12]Monthly BS -UC Ledger FORMATTED'!$A$6:$Q$267,+AC$3,FALSE),0)</f>
        <v>-10228</v>
      </c>
      <c r="AD72" s="395">
        <f>ROUND(VLOOKUP($T72,'[12]Monthly BS -UC Ledger FORMATTED'!$A$6:$Q$267,+AD$3,FALSE),0)</f>
        <v>-10278</v>
      </c>
      <c r="AE72" s="395">
        <f>ROUND(VLOOKUP($T72,'[12]Monthly BS -UC Ledger FORMATTED'!$A$6:$Q$267,+AE$3,FALSE),0)</f>
        <v>-10319</v>
      </c>
      <c r="AF72" s="395">
        <f>ROUND(VLOOKUP($T72,'[12]Monthly BS -UC Ledger FORMATTED'!$A$6:$Q$267,+AF$3,FALSE),0)</f>
        <v>-10367</v>
      </c>
      <c r="AG72" s="395">
        <f>ROUND(VLOOKUP($T72,'[12]Monthly BS -UC Ledger FORMATTED'!$A$6:$Q$267,+AG$3,FALSE),0)</f>
        <v>-10413</v>
      </c>
      <c r="AH72" s="395">
        <f>ROUND(VLOOKUP($T72,'[12]Monthly BS -UC Ledger FORMATTED'!$A$6:$Q$267,+AH$3,FALSE),0)</f>
        <v>-10131</v>
      </c>
      <c r="AI72" s="375"/>
      <c r="AJ72" s="375"/>
      <c r="AK72" s="375"/>
      <c r="AL72" s="375"/>
      <c r="AM72" s="375"/>
      <c r="AN72" s="375"/>
      <c r="AO72" s="375"/>
      <c r="AP72" s="375"/>
    </row>
    <row r="73" spans="1:42" ht="12" customHeight="1" x14ac:dyDescent="0.2">
      <c r="A73" s="374"/>
      <c r="B73" s="390"/>
      <c r="C73" s="381" t="s">
        <v>760</v>
      </c>
      <c r="D73" s="398"/>
      <c r="E73" s="398"/>
      <c r="F73" s="399"/>
      <c r="G73" s="399"/>
      <c r="H73" s="399"/>
      <c r="I73" s="399"/>
      <c r="J73" s="399"/>
      <c r="K73" s="399"/>
      <c r="L73" s="399"/>
      <c r="M73" s="399"/>
      <c r="N73" s="399"/>
      <c r="O73" s="399"/>
      <c r="P73" s="399"/>
      <c r="Q73" s="400"/>
      <c r="R73" s="422"/>
      <c r="S73" s="381" t="s">
        <v>761</v>
      </c>
      <c r="T73" s="401"/>
      <c r="U73" s="399"/>
      <c r="V73" s="399"/>
      <c r="W73" s="399"/>
      <c r="X73" s="399"/>
      <c r="Y73" s="399"/>
      <c r="Z73" s="399"/>
      <c r="AA73" s="399"/>
      <c r="AB73" s="399"/>
      <c r="AC73" s="399"/>
      <c r="AD73" s="399"/>
      <c r="AE73" s="399"/>
      <c r="AF73" s="399"/>
      <c r="AG73" s="399"/>
      <c r="AH73" s="399"/>
      <c r="AI73" s="375"/>
      <c r="AJ73" s="375"/>
      <c r="AK73" s="375"/>
      <c r="AL73" s="375"/>
      <c r="AM73" s="375"/>
      <c r="AN73" s="375"/>
      <c r="AO73" s="375"/>
      <c r="AP73" s="375"/>
    </row>
    <row r="74" spans="1:42" ht="12" customHeight="1" x14ac:dyDescent="0.2">
      <c r="A74" s="374"/>
      <c r="B74" s="390"/>
      <c r="C74" s="381"/>
      <c r="D74" s="398"/>
      <c r="E74" s="398"/>
      <c r="F74" s="398"/>
      <c r="G74" s="398"/>
      <c r="H74" s="398"/>
      <c r="I74" s="398"/>
      <c r="J74" s="398"/>
      <c r="K74" s="398"/>
      <c r="L74" s="398"/>
      <c r="M74" s="398"/>
      <c r="N74" s="398"/>
      <c r="O74" s="398"/>
      <c r="P74" s="398"/>
      <c r="Q74" s="432"/>
      <c r="R74" s="422"/>
      <c r="S74" s="381"/>
      <c r="T74" s="401"/>
      <c r="U74" s="398"/>
      <c r="V74" s="398"/>
      <c r="W74" s="398"/>
      <c r="X74" s="398"/>
      <c r="Y74" s="398"/>
      <c r="Z74" s="398"/>
      <c r="AA74" s="398"/>
      <c r="AB74" s="398"/>
      <c r="AC74" s="398"/>
      <c r="AD74" s="398"/>
      <c r="AE74" s="398"/>
      <c r="AF74" s="398"/>
      <c r="AG74" s="398"/>
      <c r="AH74" s="398"/>
      <c r="AI74" s="375"/>
      <c r="AJ74" s="375"/>
      <c r="AK74" s="375"/>
      <c r="AL74" s="375"/>
      <c r="AM74" s="375"/>
      <c r="AN74" s="375"/>
      <c r="AO74" s="375"/>
      <c r="AP74" s="375"/>
    </row>
    <row r="75" spans="1:42" s="415" customFormat="1" ht="12" customHeight="1" x14ac:dyDescent="0.25">
      <c r="A75" s="411" t="s">
        <v>106</v>
      </c>
      <c r="B75" s="402"/>
      <c r="C75" s="403" t="s">
        <v>81</v>
      </c>
      <c r="D75" s="404">
        <f>SUM(D72:D74)</f>
        <v>9721</v>
      </c>
      <c r="E75" s="404">
        <f t="shared" ref="E75:Q75" si="14">SUM(E72:E74)</f>
        <v>9709</v>
      </c>
      <c r="F75" s="404">
        <f t="shared" si="14"/>
        <v>9704</v>
      </c>
      <c r="G75" s="404">
        <f t="shared" si="14"/>
        <v>9694</v>
      </c>
      <c r="H75" s="404">
        <f t="shared" si="14"/>
        <v>9693</v>
      </c>
      <c r="I75" s="404">
        <f t="shared" si="14"/>
        <v>9693</v>
      </c>
      <c r="J75" s="404">
        <f t="shared" si="14"/>
        <v>9694</v>
      </c>
      <c r="K75" s="404">
        <f t="shared" si="14"/>
        <v>9692</v>
      </c>
      <c r="L75" s="404">
        <f t="shared" si="14"/>
        <v>9689</v>
      </c>
      <c r="M75" s="404">
        <f t="shared" si="14"/>
        <v>9689</v>
      </c>
      <c r="N75" s="404">
        <f t="shared" si="14"/>
        <v>9687</v>
      </c>
      <c r="O75" s="404">
        <f t="shared" si="14"/>
        <v>9685</v>
      </c>
      <c r="P75" s="404">
        <f t="shared" si="14"/>
        <v>9682</v>
      </c>
      <c r="Q75" s="405">
        <f t="shared" si="14"/>
        <v>9695</v>
      </c>
      <c r="R75" s="392"/>
      <c r="S75" s="403" t="s">
        <v>81</v>
      </c>
      <c r="T75" s="406"/>
      <c r="U75" s="404">
        <f>SUM(U72:U74)</f>
        <v>-9851</v>
      </c>
      <c r="V75" s="404">
        <f t="shared" ref="V75:AH75" si="15">SUM(V72:V74)</f>
        <v>-9889</v>
      </c>
      <c r="W75" s="404">
        <f t="shared" si="15"/>
        <v>-9943</v>
      </c>
      <c r="X75" s="404">
        <f t="shared" si="15"/>
        <v>-9983</v>
      </c>
      <c r="Y75" s="404">
        <f t="shared" si="15"/>
        <v>-10032</v>
      </c>
      <c r="Z75" s="404">
        <f t="shared" si="15"/>
        <v>-10081</v>
      </c>
      <c r="AA75" s="404">
        <f t="shared" si="15"/>
        <v>-10133</v>
      </c>
      <c r="AB75" s="404">
        <f t="shared" si="15"/>
        <v>-10181</v>
      </c>
      <c r="AC75" s="404">
        <f t="shared" si="15"/>
        <v>-10228</v>
      </c>
      <c r="AD75" s="404">
        <f t="shared" si="15"/>
        <v>-10278</v>
      </c>
      <c r="AE75" s="404">
        <f t="shared" si="15"/>
        <v>-10319</v>
      </c>
      <c r="AF75" s="404">
        <f t="shared" si="15"/>
        <v>-10367</v>
      </c>
      <c r="AG75" s="404">
        <f t="shared" si="15"/>
        <v>-10413</v>
      </c>
      <c r="AH75" s="404">
        <f t="shared" si="15"/>
        <v>-10131</v>
      </c>
      <c r="AI75" s="414"/>
      <c r="AJ75" s="414"/>
      <c r="AK75" s="414"/>
      <c r="AL75" s="414"/>
      <c r="AM75" s="414"/>
      <c r="AN75" s="414"/>
      <c r="AO75" s="414"/>
      <c r="AP75" s="414"/>
    </row>
    <row r="76" spans="1:42" ht="12" customHeight="1" x14ac:dyDescent="0.2">
      <c r="A76" s="378"/>
      <c r="B76" s="390">
        <v>1195</v>
      </c>
      <c r="C76" s="381" t="s">
        <v>762</v>
      </c>
      <c r="D76" s="394">
        <f>ROUND(VLOOKUP($B76,'[12]Monthly BS -UC Ledger FORMATTED'!$A$6:$Q$267,+D$3,FALSE),0)</f>
        <v>1511</v>
      </c>
      <c r="E76" s="394">
        <f>ROUND(VLOOKUP($B76,'[12]Monthly BS -UC Ledger FORMATTED'!$A$6:$Q$267,+E$3,FALSE),0)</f>
        <v>1510</v>
      </c>
      <c r="F76" s="395">
        <f>ROUND(VLOOKUP($B76,'[12]Monthly BS -UC Ledger FORMATTED'!$A$6:$Q$267,+F$3,FALSE),0)</f>
        <v>1510</v>
      </c>
      <c r="G76" s="395">
        <f>ROUND(VLOOKUP($B76,'[12]Monthly BS -UC Ledger FORMATTED'!$A$6:$Q$267,+G$3,FALSE),0)</f>
        <v>1510</v>
      </c>
      <c r="H76" s="395">
        <f>ROUND(VLOOKUP($B76,'[12]Monthly BS -UC Ledger FORMATTED'!$A$6:$Q$267,+H$3,FALSE),0)</f>
        <v>1510</v>
      </c>
      <c r="I76" s="395">
        <f>ROUND(VLOOKUP($B76,'[12]Monthly BS -UC Ledger FORMATTED'!$A$6:$Q$267,+I$3,FALSE),0)</f>
        <v>1510</v>
      </c>
      <c r="J76" s="395">
        <f>ROUND(VLOOKUP($B76,'[12]Monthly BS -UC Ledger FORMATTED'!$A$6:$Q$267,+J$3,FALSE),0)</f>
        <v>1510</v>
      </c>
      <c r="K76" s="395">
        <f>ROUND(VLOOKUP($B76,'[12]Monthly BS -UC Ledger FORMATTED'!$A$6:$Q$267,+K$3,FALSE),0)</f>
        <v>1510</v>
      </c>
      <c r="L76" s="395">
        <f>ROUND(VLOOKUP($B76,'[12]Monthly BS -UC Ledger FORMATTED'!$A$6:$Q$267,+L$3,FALSE),0)</f>
        <v>1510</v>
      </c>
      <c r="M76" s="395">
        <f>ROUND(VLOOKUP($B76,'[12]Monthly BS -UC Ledger FORMATTED'!$A$6:$Q$267,+M$3,FALSE),0)</f>
        <v>1510</v>
      </c>
      <c r="N76" s="395">
        <f>ROUND(VLOOKUP($B76,'[12]Monthly BS -UC Ledger FORMATTED'!$A$6:$Q$267,+N$3,FALSE),0)</f>
        <v>1510</v>
      </c>
      <c r="O76" s="395">
        <f>ROUND(VLOOKUP($B76,'[12]Monthly BS -UC Ledger FORMATTED'!$A$6:$Q$267,+O$3,FALSE),0)</f>
        <v>1510</v>
      </c>
      <c r="P76" s="395">
        <f>ROUND(VLOOKUP($B76,'[12]Monthly BS -UC Ledger FORMATTED'!$A$6:$Q$267,+P$3,FALSE),0)</f>
        <v>1510</v>
      </c>
      <c r="Q76" s="396">
        <f>ROUND(VLOOKUP($B76,'[12]Monthly BS -UC Ledger FORMATTED'!$A$6:$Q$267,+Q$3,FALSE),0)</f>
        <v>1510</v>
      </c>
      <c r="R76" s="422"/>
      <c r="S76" s="381" t="s">
        <v>763</v>
      </c>
      <c r="T76" s="397">
        <v>1990</v>
      </c>
      <c r="U76" s="395">
        <f>ROUND(VLOOKUP($T76,'[12]Monthly BS -UC Ledger FORMATTED'!$A$6:$Q$267,+U$3,FALSE),0)</f>
        <v>-1272</v>
      </c>
      <c r="V76" s="395">
        <f>ROUND(VLOOKUP($T76,'[12]Monthly BS -UC Ledger FORMATTED'!$A$6:$Q$267,+V$3,FALSE),0)</f>
        <v>-1279</v>
      </c>
      <c r="W76" s="395">
        <f>ROUND(VLOOKUP($T76,'[12]Monthly BS -UC Ledger FORMATTED'!$A$6:$Q$267,+W$3,FALSE),0)</f>
        <v>-1321</v>
      </c>
      <c r="X76" s="395">
        <f>ROUND(VLOOKUP($T76,'[12]Monthly BS -UC Ledger FORMATTED'!$A$6:$Q$267,+X$3,FALSE),0)</f>
        <v>-1329</v>
      </c>
      <c r="Y76" s="395">
        <f>ROUND(VLOOKUP($T76,'[12]Monthly BS -UC Ledger FORMATTED'!$A$6:$Q$267,+Y$3,FALSE),0)</f>
        <v>-1337</v>
      </c>
      <c r="Z76" s="395">
        <f>ROUND(VLOOKUP($T76,'[12]Monthly BS -UC Ledger FORMATTED'!$A$6:$Q$267,+Z$3,FALSE),0)</f>
        <v>-1346</v>
      </c>
      <c r="AA76" s="395">
        <f>ROUND(VLOOKUP($T76,'[12]Monthly BS -UC Ledger FORMATTED'!$A$6:$Q$267,+AA$3,FALSE),0)</f>
        <v>-1354</v>
      </c>
      <c r="AB76" s="395">
        <f>ROUND(VLOOKUP($T76,'[12]Monthly BS -UC Ledger FORMATTED'!$A$6:$Q$267,+AB$3,FALSE),0)</f>
        <v>-1363</v>
      </c>
      <c r="AC76" s="395">
        <f>ROUND(VLOOKUP($T76,'[12]Monthly BS -UC Ledger FORMATTED'!$A$6:$Q$267,+AC$3,FALSE),0)</f>
        <v>-1371</v>
      </c>
      <c r="AD76" s="395">
        <f>ROUND(VLOOKUP($T76,'[12]Monthly BS -UC Ledger FORMATTED'!$A$6:$Q$267,+AD$3,FALSE),0)</f>
        <v>-1379</v>
      </c>
      <c r="AE76" s="395">
        <f>ROUND(VLOOKUP($T76,'[12]Monthly BS -UC Ledger FORMATTED'!$A$6:$Q$267,+AE$3,FALSE),0)</f>
        <v>-1388</v>
      </c>
      <c r="AF76" s="395">
        <f>ROUND(VLOOKUP($T76,'[12]Monthly BS -UC Ledger FORMATTED'!$A$6:$Q$267,+AF$3,FALSE),0)</f>
        <v>-1396</v>
      </c>
      <c r="AG76" s="395">
        <f>ROUND(VLOOKUP($T76,'[12]Monthly BS -UC Ledger FORMATTED'!$A$6:$Q$267,+AG$3,FALSE),0)</f>
        <v>-1405</v>
      </c>
      <c r="AH76" s="395">
        <f>ROUND(VLOOKUP($T76,'[12]Monthly BS -UC Ledger FORMATTED'!$A$6:$Q$267,+AH$3,FALSE),0)</f>
        <v>-1349</v>
      </c>
      <c r="AI76" s="375"/>
      <c r="AJ76" s="375"/>
      <c r="AK76" s="375"/>
      <c r="AL76" s="375"/>
      <c r="AM76" s="375"/>
      <c r="AN76" s="375"/>
      <c r="AO76" s="375"/>
      <c r="AP76" s="375"/>
    </row>
    <row r="77" spans="1:42" ht="12" customHeight="1" x14ac:dyDescent="0.2">
      <c r="A77" s="374"/>
      <c r="B77" s="390">
        <v>1475</v>
      </c>
      <c r="C77" s="381" t="s">
        <v>764</v>
      </c>
      <c r="D77" s="398"/>
      <c r="E77" s="398"/>
      <c r="F77" s="399"/>
      <c r="G77" s="399"/>
      <c r="H77" s="399"/>
      <c r="I77" s="399"/>
      <c r="J77" s="399"/>
      <c r="K77" s="399"/>
      <c r="L77" s="399"/>
      <c r="M77" s="399"/>
      <c r="N77" s="399"/>
      <c r="O77" s="399"/>
      <c r="P77" s="399"/>
      <c r="Q77" s="400"/>
      <c r="R77" s="422"/>
      <c r="S77" s="381" t="s">
        <v>765</v>
      </c>
      <c r="T77" s="401">
        <v>2235</v>
      </c>
      <c r="U77" s="399"/>
      <c r="V77" s="399"/>
      <c r="W77" s="399"/>
      <c r="X77" s="399"/>
      <c r="Y77" s="399"/>
      <c r="Z77" s="399"/>
      <c r="AA77" s="399"/>
      <c r="AB77" s="399"/>
      <c r="AC77" s="399"/>
      <c r="AD77" s="399"/>
      <c r="AE77" s="399"/>
      <c r="AF77" s="399"/>
      <c r="AG77" s="399"/>
      <c r="AH77" s="399"/>
      <c r="AI77" s="375"/>
      <c r="AJ77" s="375"/>
      <c r="AK77" s="375"/>
      <c r="AL77" s="375"/>
      <c r="AM77" s="375"/>
      <c r="AN77" s="375"/>
      <c r="AO77" s="375"/>
      <c r="AP77" s="375"/>
    </row>
    <row r="78" spans="1:42" ht="12" customHeight="1" x14ac:dyDescent="0.2">
      <c r="A78" s="374"/>
      <c r="B78" s="390"/>
      <c r="C78" s="381"/>
      <c r="D78" s="398"/>
      <c r="E78" s="398"/>
      <c r="F78" s="399"/>
      <c r="G78" s="399"/>
      <c r="H78" s="399"/>
      <c r="I78" s="399"/>
      <c r="J78" s="399"/>
      <c r="K78" s="399"/>
      <c r="L78" s="399"/>
      <c r="M78" s="399"/>
      <c r="N78" s="399"/>
      <c r="O78" s="399"/>
      <c r="P78" s="399"/>
      <c r="Q78" s="400"/>
      <c r="R78" s="422"/>
      <c r="S78" s="381"/>
      <c r="T78" s="401"/>
      <c r="U78" s="398"/>
      <c r="V78" s="399"/>
      <c r="W78" s="399"/>
      <c r="X78" s="399"/>
      <c r="Y78" s="399"/>
      <c r="Z78" s="399"/>
      <c r="AA78" s="399"/>
      <c r="AB78" s="399"/>
      <c r="AC78" s="399"/>
      <c r="AD78" s="399"/>
      <c r="AE78" s="399"/>
      <c r="AF78" s="399"/>
      <c r="AG78" s="399"/>
      <c r="AH78" s="399"/>
      <c r="AI78" s="375"/>
      <c r="AJ78" s="375"/>
      <c r="AK78" s="375"/>
      <c r="AL78" s="375"/>
      <c r="AM78" s="375"/>
      <c r="AN78" s="375"/>
      <c r="AO78" s="375"/>
      <c r="AP78" s="375"/>
    </row>
    <row r="79" spans="1:42" s="415" customFormat="1" ht="12" customHeight="1" x14ac:dyDescent="0.25">
      <c r="A79" s="411" t="s">
        <v>109</v>
      </c>
      <c r="B79" s="402"/>
      <c r="C79" s="403" t="s">
        <v>81</v>
      </c>
      <c r="D79" s="404">
        <f>SUM(D76:D78)</f>
        <v>1511</v>
      </c>
      <c r="E79" s="404">
        <f t="shared" ref="E79:Q79" si="16">SUM(E76:E78)</f>
        <v>1510</v>
      </c>
      <c r="F79" s="404">
        <f t="shared" si="16"/>
        <v>1510</v>
      </c>
      <c r="G79" s="404">
        <f t="shared" si="16"/>
        <v>1510</v>
      </c>
      <c r="H79" s="404">
        <f t="shared" si="16"/>
        <v>1510</v>
      </c>
      <c r="I79" s="404">
        <f t="shared" si="16"/>
        <v>1510</v>
      </c>
      <c r="J79" s="404">
        <f t="shared" si="16"/>
        <v>1510</v>
      </c>
      <c r="K79" s="404">
        <f t="shared" si="16"/>
        <v>1510</v>
      </c>
      <c r="L79" s="404">
        <f t="shared" si="16"/>
        <v>1510</v>
      </c>
      <c r="M79" s="404">
        <f t="shared" si="16"/>
        <v>1510</v>
      </c>
      <c r="N79" s="404">
        <f t="shared" si="16"/>
        <v>1510</v>
      </c>
      <c r="O79" s="404">
        <f t="shared" si="16"/>
        <v>1510</v>
      </c>
      <c r="P79" s="404">
        <f t="shared" si="16"/>
        <v>1510</v>
      </c>
      <c r="Q79" s="405">
        <f t="shared" si="16"/>
        <v>1510</v>
      </c>
      <c r="R79" s="392"/>
      <c r="S79" s="403" t="s">
        <v>81</v>
      </c>
      <c r="T79" s="406"/>
      <c r="U79" s="404">
        <f>SUM(U76:U78)</f>
        <v>-1272</v>
      </c>
      <c r="V79" s="404">
        <f t="shared" ref="V79:AH79" si="17">SUM(V76:V78)</f>
        <v>-1279</v>
      </c>
      <c r="W79" s="404">
        <f t="shared" si="17"/>
        <v>-1321</v>
      </c>
      <c r="X79" s="404">
        <f t="shared" si="17"/>
        <v>-1329</v>
      </c>
      <c r="Y79" s="404">
        <f t="shared" si="17"/>
        <v>-1337</v>
      </c>
      <c r="Z79" s="404">
        <f t="shared" si="17"/>
        <v>-1346</v>
      </c>
      <c r="AA79" s="404">
        <f t="shared" si="17"/>
        <v>-1354</v>
      </c>
      <c r="AB79" s="404">
        <f t="shared" si="17"/>
        <v>-1363</v>
      </c>
      <c r="AC79" s="404">
        <f t="shared" si="17"/>
        <v>-1371</v>
      </c>
      <c r="AD79" s="404">
        <f t="shared" si="17"/>
        <v>-1379</v>
      </c>
      <c r="AE79" s="404">
        <f t="shared" si="17"/>
        <v>-1388</v>
      </c>
      <c r="AF79" s="404">
        <f t="shared" si="17"/>
        <v>-1396</v>
      </c>
      <c r="AG79" s="404">
        <f t="shared" si="17"/>
        <v>-1405</v>
      </c>
      <c r="AH79" s="404">
        <f t="shared" si="17"/>
        <v>-1349</v>
      </c>
      <c r="AI79" s="414"/>
      <c r="AJ79" s="414"/>
      <c r="AK79" s="414"/>
      <c r="AL79" s="414"/>
      <c r="AM79" s="414"/>
      <c r="AN79" s="414"/>
      <c r="AO79" s="414"/>
      <c r="AP79" s="414"/>
    </row>
    <row r="80" spans="1:42" ht="12" customHeight="1" x14ac:dyDescent="0.2">
      <c r="A80" s="374"/>
      <c r="B80" s="393">
        <v>1200</v>
      </c>
      <c r="C80" s="381" t="s">
        <v>766</v>
      </c>
      <c r="D80" s="394">
        <f>ROUND(VLOOKUP($B80,'[12]Monthly BS -UC Ledger FORMATTED'!$A$6:$Q$267,+D$3,FALSE),0)</f>
        <v>0</v>
      </c>
      <c r="E80" s="394">
        <f>ROUND(VLOOKUP($B80,'[12]Monthly BS -UC Ledger FORMATTED'!$A$6:$Q$267,+E$3,FALSE),0)</f>
        <v>0</v>
      </c>
      <c r="F80" s="395">
        <f>ROUND(VLOOKUP($B80,'[12]Monthly BS -UC Ledger FORMATTED'!$A$6:$Q$267,+F$3,FALSE),0)</f>
        <v>0</v>
      </c>
      <c r="G80" s="395">
        <f>ROUND(VLOOKUP($B80,'[12]Monthly BS -UC Ledger FORMATTED'!$A$6:$Q$267,+G$3,FALSE),0)</f>
        <v>0</v>
      </c>
      <c r="H80" s="395">
        <f>ROUND(VLOOKUP($B80,'[12]Monthly BS -UC Ledger FORMATTED'!$A$6:$Q$267,+H$3,FALSE),0)</f>
        <v>0</v>
      </c>
      <c r="I80" s="395">
        <f>ROUND(VLOOKUP($B80,'[12]Monthly BS -UC Ledger FORMATTED'!$A$6:$Q$267,+I$3,FALSE),0)</f>
        <v>0</v>
      </c>
      <c r="J80" s="395">
        <f>ROUND(VLOOKUP($B80,'[12]Monthly BS -UC Ledger FORMATTED'!$A$6:$Q$267,+J$3,FALSE),0)</f>
        <v>0</v>
      </c>
      <c r="K80" s="395">
        <f>ROUND(VLOOKUP($B80,'[12]Monthly BS -UC Ledger FORMATTED'!$A$6:$Q$267,+K$3,FALSE),0)</f>
        <v>0</v>
      </c>
      <c r="L80" s="395">
        <f>ROUND(VLOOKUP($B80,'[12]Monthly BS -UC Ledger FORMATTED'!$A$6:$Q$267,+L$3,FALSE),0)</f>
        <v>0</v>
      </c>
      <c r="M80" s="395">
        <f>ROUND(VLOOKUP($B80,'[12]Monthly BS -UC Ledger FORMATTED'!$A$6:$Q$267,+M$3,FALSE),0)</f>
        <v>0</v>
      </c>
      <c r="N80" s="395">
        <f>ROUND(VLOOKUP($B80,'[12]Monthly BS -UC Ledger FORMATTED'!$A$6:$Q$267,+N$3,FALSE),0)</f>
        <v>0</v>
      </c>
      <c r="O80" s="395">
        <f>ROUND(VLOOKUP($B80,'[12]Monthly BS -UC Ledger FORMATTED'!$A$6:$Q$267,+O$3,FALSE),0)</f>
        <v>0</v>
      </c>
      <c r="P80" s="395">
        <f>ROUND(VLOOKUP($B80,'[12]Monthly BS -UC Ledger FORMATTED'!$A$6:$Q$267,+P$3,FALSE),0)</f>
        <v>0</v>
      </c>
      <c r="Q80" s="396">
        <f>ROUND(VLOOKUP($B80,'[12]Monthly BS -UC Ledger FORMATTED'!$A$6:$Q$267,+Q$3,FALSE),0)</f>
        <v>0</v>
      </c>
      <c r="R80" s="422"/>
      <c r="S80" s="381" t="s">
        <v>767</v>
      </c>
      <c r="T80" s="397">
        <v>1995</v>
      </c>
      <c r="U80" s="395">
        <f>ROUND(VLOOKUP($T80,'[12]Monthly BS -UC Ledger FORMATTED'!$A$6:$Q$267,+U$3,FALSE),0)</f>
        <v>0</v>
      </c>
      <c r="V80" s="395">
        <f>ROUND(VLOOKUP($T80,'[12]Monthly BS -UC Ledger FORMATTED'!$A$6:$Q$267,+V$3,FALSE),0)</f>
        <v>0</v>
      </c>
      <c r="W80" s="395">
        <f>ROUND(VLOOKUP($T80,'[12]Monthly BS -UC Ledger FORMATTED'!$A$6:$Q$267,+W$3,FALSE),0)</f>
        <v>0</v>
      </c>
      <c r="X80" s="395">
        <f>ROUND(VLOOKUP($T80,'[12]Monthly BS -UC Ledger FORMATTED'!$A$6:$Q$267,+X$3,FALSE),0)</f>
        <v>0</v>
      </c>
      <c r="Y80" s="395">
        <f>ROUND(VLOOKUP($T80,'[12]Monthly BS -UC Ledger FORMATTED'!$A$6:$Q$267,+Y$3,FALSE),0)</f>
        <v>0</v>
      </c>
      <c r="Z80" s="395">
        <f>ROUND(VLOOKUP($T80,'[12]Monthly BS -UC Ledger FORMATTED'!$A$6:$Q$267,+Z$3,FALSE),0)</f>
        <v>0</v>
      </c>
      <c r="AA80" s="395">
        <f>ROUND(VLOOKUP($T80,'[12]Monthly BS -UC Ledger FORMATTED'!$A$6:$Q$267,+AA$3,FALSE),0)</f>
        <v>0</v>
      </c>
      <c r="AB80" s="395">
        <f>ROUND(VLOOKUP($T80,'[12]Monthly BS -UC Ledger FORMATTED'!$A$6:$Q$267,+AB$3,FALSE),0)</f>
        <v>0</v>
      </c>
      <c r="AC80" s="395">
        <f>ROUND(VLOOKUP($T80,'[12]Monthly BS -UC Ledger FORMATTED'!$A$6:$Q$267,+AC$3,FALSE),0)</f>
        <v>0</v>
      </c>
      <c r="AD80" s="395">
        <f>ROUND(VLOOKUP($T80,'[12]Monthly BS -UC Ledger FORMATTED'!$A$6:$Q$267,+AD$3,FALSE),0)</f>
        <v>0</v>
      </c>
      <c r="AE80" s="395">
        <f>ROUND(VLOOKUP($T80,'[12]Monthly BS -UC Ledger FORMATTED'!$A$6:$Q$267,+AE$3,FALSE),0)</f>
        <v>0</v>
      </c>
      <c r="AF80" s="395">
        <f>ROUND(VLOOKUP($T80,'[12]Monthly BS -UC Ledger FORMATTED'!$A$6:$Q$267,+AF$3,FALSE),0)</f>
        <v>0</v>
      </c>
      <c r="AG80" s="395">
        <f>ROUND(VLOOKUP($T80,'[12]Monthly BS -UC Ledger FORMATTED'!$A$6:$Q$267,+AG$3,FALSE),0)</f>
        <v>0</v>
      </c>
      <c r="AH80" s="395">
        <f>ROUND(VLOOKUP($T80,'[12]Monthly BS -UC Ledger FORMATTED'!$A$6:$Q$267,+AH$3,FALSE),0)</f>
        <v>0</v>
      </c>
      <c r="AI80" s="375"/>
      <c r="AJ80" s="375"/>
      <c r="AK80" s="375"/>
      <c r="AL80" s="375"/>
      <c r="AM80" s="375"/>
      <c r="AN80" s="375"/>
      <c r="AO80" s="375"/>
      <c r="AP80" s="375"/>
    </row>
    <row r="81" spans="1:46" ht="12" customHeight="1" x14ac:dyDescent="0.2">
      <c r="A81" s="374"/>
      <c r="B81" s="390"/>
      <c r="C81" s="381" t="s">
        <v>766</v>
      </c>
      <c r="D81" s="398"/>
      <c r="E81" s="398"/>
      <c r="F81" s="399"/>
      <c r="G81" s="399"/>
      <c r="H81" s="399"/>
      <c r="I81" s="399"/>
      <c r="J81" s="399"/>
      <c r="K81" s="399"/>
      <c r="L81" s="399"/>
      <c r="M81" s="399"/>
      <c r="N81" s="399"/>
      <c r="O81" s="399"/>
      <c r="P81" s="399"/>
      <c r="Q81" s="400"/>
      <c r="R81" s="422"/>
      <c r="S81" s="381" t="s">
        <v>767</v>
      </c>
      <c r="T81" s="401"/>
      <c r="U81" s="399"/>
      <c r="V81" s="399"/>
      <c r="W81" s="399"/>
      <c r="X81" s="399"/>
      <c r="Y81" s="399"/>
      <c r="Z81" s="399"/>
      <c r="AA81" s="399"/>
      <c r="AB81" s="399"/>
      <c r="AC81" s="399"/>
      <c r="AD81" s="399"/>
      <c r="AE81" s="399"/>
      <c r="AF81" s="399"/>
      <c r="AG81" s="399"/>
      <c r="AH81" s="399"/>
      <c r="AI81" s="375"/>
      <c r="AJ81" s="375"/>
      <c r="AK81" s="375"/>
      <c r="AL81" s="375"/>
      <c r="AM81" s="375"/>
      <c r="AN81" s="375"/>
      <c r="AO81" s="375"/>
      <c r="AP81" s="375"/>
    </row>
    <row r="82" spans="1:46" ht="12" customHeight="1" x14ac:dyDescent="0.25">
      <c r="A82" s="374"/>
      <c r="B82" s="390"/>
      <c r="C82" s="433"/>
      <c r="D82" s="398"/>
      <c r="E82" s="398"/>
      <c r="F82" s="399"/>
      <c r="G82" s="399"/>
      <c r="H82" s="399"/>
      <c r="I82" s="399"/>
      <c r="J82" s="399"/>
      <c r="K82" s="399"/>
      <c r="L82" s="399"/>
      <c r="M82" s="399"/>
      <c r="N82" s="399"/>
      <c r="O82" s="399"/>
      <c r="P82" s="399"/>
      <c r="Q82" s="400"/>
      <c r="R82" s="422"/>
      <c r="S82" s="433"/>
      <c r="T82" s="401"/>
      <c r="U82" s="398"/>
      <c r="V82" s="399"/>
      <c r="W82" s="399"/>
      <c r="X82" s="399"/>
      <c r="Y82" s="399"/>
      <c r="Z82" s="399"/>
      <c r="AA82" s="399"/>
      <c r="AB82" s="399"/>
      <c r="AC82" s="399"/>
      <c r="AD82" s="399"/>
      <c r="AE82" s="399"/>
      <c r="AF82" s="399"/>
      <c r="AG82" s="399"/>
      <c r="AH82" s="399"/>
      <c r="AI82" s="375"/>
      <c r="AJ82" s="375"/>
      <c r="AK82" s="375"/>
      <c r="AL82" s="375"/>
      <c r="AM82" s="375"/>
      <c r="AN82" s="375"/>
      <c r="AO82" s="375"/>
      <c r="AP82" s="375"/>
    </row>
    <row r="83" spans="1:46" s="415" customFormat="1" ht="12" customHeight="1" x14ac:dyDescent="0.25">
      <c r="A83" s="411" t="s">
        <v>112</v>
      </c>
      <c r="B83" s="402"/>
      <c r="C83" s="403" t="s">
        <v>81</v>
      </c>
      <c r="D83" s="404">
        <f>SUM(D80:D82)</f>
        <v>0</v>
      </c>
      <c r="E83" s="404">
        <f t="shared" ref="E83:Q83" si="18">SUM(E80:E82)</f>
        <v>0</v>
      </c>
      <c r="F83" s="404">
        <f t="shared" si="18"/>
        <v>0</v>
      </c>
      <c r="G83" s="404">
        <f t="shared" si="18"/>
        <v>0</v>
      </c>
      <c r="H83" s="404">
        <f t="shared" si="18"/>
        <v>0</v>
      </c>
      <c r="I83" s="404">
        <f t="shared" si="18"/>
        <v>0</v>
      </c>
      <c r="J83" s="404">
        <f t="shared" si="18"/>
        <v>0</v>
      </c>
      <c r="K83" s="404">
        <f t="shared" si="18"/>
        <v>0</v>
      </c>
      <c r="L83" s="404">
        <f t="shared" si="18"/>
        <v>0</v>
      </c>
      <c r="M83" s="404">
        <f t="shared" si="18"/>
        <v>0</v>
      </c>
      <c r="N83" s="404">
        <f t="shared" si="18"/>
        <v>0</v>
      </c>
      <c r="O83" s="404">
        <f t="shared" si="18"/>
        <v>0</v>
      </c>
      <c r="P83" s="404">
        <f t="shared" si="18"/>
        <v>0</v>
      </c>
      <c r="Q83" s="405">
        <f t="shared" si="18"/>
        <v>0</v>
      </c>
      <c r="R83" s="392"/>
      <c r="S83" s="403" t="s">
        <v>81</v>
      </c>
      <c r="T83" s="406"/>
      <c r="U83" s="404">
        <f>SUM(U80:U82)</f>
        <v>0</v>
      </c>
      <c r="V83" s="404">
        <f t="shared" ref="V83:AH83" si="19">SUM(V80:V82)</f>
        <v>0</v>
      </c>
      <c r="W83" s="404">
        <f t="shared" si="19"/>
        <v>0</v>
      </c>
      <c r="X83" s="404">
        <f t="shared" si="19"/>
        <v>0</v>
      </c>
      <c r="Y83" s="404">
        <f t="shared" si="19"/>
        <v>0</v>
      </c>
      <c r="Z83" s="404">
        <f t="shared" si="19"/>
        <v>0</v>
      </c>
      <c r="AA83" s="404">
        <f t="shared" si="19"/>
        <v>0</v>
      </c>
      <c r="AB83" s="404">
        <f t="shared" si="19"/>
        <v>0</v>
      </c>
      <c r="AC83" s="404">
        <f t="shared" si="19"/>
        <v>0</v>
      </c>
      <c r="AD83" s="404">
        <f t="shared" si="19"/>
        <v>0</v>
      </c>
      <c r="AE83" s="404">
        <f t="shared" si="19"/>
        <v>0</v>
      </c>
      <c r="AF83" s="404">
        <f t="shared" si="19"/>
        <v>0</v>
      </c>
      <c r="AG83" s="404">
        <f t="shared" si="19"/>
        <v>0</v>
      </c>
      <c r="AH83" s="404">
        <f t="shared" si="19"/>
        <v>0</v>
      </c>
      <c r="AI83" s="414"/>
      <c r="AJ83" s="414"/>
      <c r="AK83" s="414"/>
      <c r="AL83" s="414"/>
    </row>
    <row r="84" spans="1:46" ht="12" customHeight="1" x14ac:dyDescent="0.2">
      <c r="A84" s="391"/>
      <c r="B84" s="393">
        <v>1205</v>
      </c>
      <c r="C84" s="391" t="s">
        <v>768</v>
      </c>
      <c r="D84" s="394">
        <f>ROUND(VLOOKUP($B84,'[12]Monthly BS -UC Ledger FORMATTED'!$A$6:$Q$267,+D$3,FALSE),0)</f>
        <v>1001</v>
      </c>
      <c r="E84" s="394">
        <f>ROUND(VLOOKUP($B84,'[12]Monthly BS -UC Ledger FORMATTED'!$A$6:$Q$267,+E$3,FALSE),0)</f>
        <v>997</v>
      </c>
      <c r="F84" s="395">
        <f>ROUND(VLOOKUP($B84,'[12]Monthly BS -UC Ledger FORMATTED'!$A$6:$Q$267,+F$3,FALSE),0)</f>
        <v>986</v>
      </c>
      <c r="G84" s="395">
        <f>ROUND(VLOOKUP($B84,'[12]Monthly BS -UC Ledger FORMATTED'!$A$6:$Q$267,+G$3,FALSE),0)</f>
        <v>985</v>
      </c>
      <c r="H84" s="395">
        <f>ROUND(VLOOKUP($B84,'[12]Monthly BS -UC Ledger FORMATTED'!$A$6:$Q$267,+H$3,FALSE),0)</f>
        <v>988</v>
      </c>
      <c r="I84" s="395">
        <f>ROUND(VLOOKUP($B84,'[12]Monthly BS -UC Ledger FORMATTED'!$A$6:$Q$267,+I$3,FALSE),0)</f>
        <v>988</v>
      </c>
      <c r="J84" s="395">
        <f>ROUND(VLOOKUP($B84,'[12]Monthly BS -UC Ledger FORMATTED'!$A$6:$Q$267,+J$3,FALSE),0)</f>
        <v>989</v>
      </c>
      <c r="K84" s="395">
        <f>ROUND(VLOOKUP($B84,'[12]Monthly BS -UC Ledger FORMATTED'!$A$6:$Q$267,+K$3,FALSE),0)</f>
        <v>988</v>
      </c>
      <c r="L84" s="395">
        <f>ROUND(VLOOKUP($B84,'[12]Monthly BS -UC Ledger FORMATTED'!$A$6:$Q$267,+L$3,FALSE),0)</f>
        <v>987</v>
      </c>
      <c r="M84" s="395">
        <f>ROUND(VLOOKUP($B84,'[12]Monthly BS -UC Ledger FORMATTED'!$A$6:$Q$267,+M$3,FALSE),0)</f>
        <v>978</v>
      </c>
      <c r="N84" s="395">
        <f>ROUND(VLOOKUP($B84,'[12]Monthly BS -UC Ledger FORMATTED'!$A$6:$Q$267,+N$3,FALSE),0)</f>
        <v>978</v>
      </c>
      <c r="O84" s="395">
        <f>ROUND(VLOOKUP($B84,'[12]Monthly BS -UC Ledger FORMATTED'!$A$6:$Q$267,+O$3,FALSE),0)</f>
        <v>978</v>
      </c>
      <c r="P84" s="395">
        <f>ROUND(VLOOKUP($B84,'[12]Monthly BS -UC Ledger FORMATTED'!$A$6:$Q$267,+P$3,FALSE),0)</f>
        <v>976</v>
      </c>
      <c r="Q84" s="396">
        <f>ROUND(VLOOKUP($B84,'[12]Monthly BS -UC Ledger FORMATTED'!$A$6:$Q$267,+Q$3,FALSE),0)</f>
        <v>986</v>
      </c>
      <c r="R84" s="381"/>
      <c r="S84" s="391" t="s">
        <v>769</v>
      </c>
      <c r="T84" s="397">
        <v>2000</v>
      </c>
      <c r="U84" s="395">
        <f>ROUND(VLOOKUP($T84,'[12]Monthly BS -UC Ledger FORMATTED'!$A$6:$Q$267,+U$3,FALSE),0)</f>
        <v>-485</v>
      </c>
      <c r="V84" s="395">
        <f>ROUND(VLOOKUP($T84,'[12]Monthly BS -UC Ledger FORMATTED'!$A$6:$Q$267,+V$3,FALSE),0)</f>
        <v>-491</v>
      </c>
      <c r="W84" s="395">
        <f>ROUND(VLOOKUP($T84,'[12]Monthly BS -UC Ledger FORMATTED'!$A$6:$Q$267,+W$3,FALSE),0)</f>
        <v>-494</v>
      </c>
      <c r="X84" s="395">
        <f>ROUND(VLOOKUP($T84,'[12]Monthly BS -UC Ledger FORMATTED'!$A$6:$Q$267,+X$3,FALSE),0)</f>
        <v>-502</v>
      </c>
      <c r="Y84" s="395">
        <f>ROUND(VLOOKUP($T84,'[12]Monthly BS -UC Ledger FORMATTED'!$A$6:$Q$267,+Y$3,FALSE),0)</f>
        <v>-512</v>
      </c>
      <c r="Z84" s="395">
        <f>ROUND(VLOOKUP($T84,'[12]Monthly BS -UC Ledger FORMATTED'!$A$6:$Q$267,+Z$3,FALSE),0)</f>
        <v>-520</v>
      </c>
      <c r="AA84" s="395">
        <f>ROUND(VLOOKUP($T84,'[12]Monthly BS -UC Ledger FORMATTED'!$A$6:$Q$267,+AA$3,FALSE),0)</f>
        <v>-529</v>
      </c>
      <c r="AB84" s="395">
        <f>ROUND(VLOOKUP($T84,'[12]Monthly BS -UC Ledger FORMATTED'!$A$6:$Q$267,+AB$3,FALSE),0)</f>
        <v>-536</v>
      </c>
      <c r="AC84" s="395">
        <f>ROUND(VLOOKUP($T84,'[12]Monthly BS -UC Ledger FORMATTED'!$A$6:$Q$267,+AC$3,FALSE),0)</f>
        <v>-544</v>
      </c>
      <c r="AD84" s="395">
        <f>ROUND(VLOOKUP($T84,'[12]Monthly BS -UC Ledger FORMATTED'!$A$6:$Q$267,+AD$3,FALSE),0)</f>
        <v>-548</v>
      </c>
      <c r="AE84" s="395">
        <f>ROUND(VLOOKUP($T84,'[12]Monthly BS -UC Ledger FORMATTED'!$A$6:$Q$267,+AE$3,FALSE),0)</f>
        <v>-555</v>
      </c>
      <c r="AF84" s="395">
        <f>ROUND(VLOOKUP($T84,'[12]Monthly BS -UC Ledger FORMATTED'!$A$6:$Q$267,+AF$3,FALSE),0)</f>
        <v>-563</v>
      </c>
      <c r="AG84" s="395">
        <f>ROUND(VLOOKUP($T84,'[12]Monthly BS -UC Ledger FORMATTED'!$A$6:$Q$267,+AG$3,FALSE),0)</f>
        <v>-570</v>
      </c>
      <c r="AH84" s="395">
        <f>ROUND(VLOOKUP($T84,'[12]Monthly BS -UC Ledger FORMATTED'!$A$6:$Q$267,+AH$3,FALSE),0)</f>
        <v>-527</v>
      </c>
      <c r="AI84" s="375"/>
      <c r="AJ84" s="375"/>
      <c r="AK84" s="375"/>
      <c r="AL84" s="375"/>
      <c r="AM84" s="375"/>
      <c r="AN84" s="375"/>
    </row>
    <row r="85" spans="1:46" ht="12" customHeight="1" x14ac:dyDescent="0.2">
      <c r="A85" s="381"/>
      <c r="B85" s="390">
        <v>1485</v>
      </c>
      <c r="C85" s="381" t="s">
        <v>770</v>
      </c>
      <c r="D85" s="398"/>
      <c r="E85" s="398"/>
      <c r="F85" s="399"/>
      <c r="G85" s="399"/>
      <c r="H85" s="399"/>
      <c r="I85" s="399"/>
      <c r="J85" s="399"/>
      <c r="K85" s="399"/>
      <c r="L85" s="399"/>
      <c r="M85" s="399"/>
      <c r="N85" s="399"/>
      <c r="O85" s="399"/>
      <c r="P85" s="399"/>
      <c r="Q85" s="400"/>
      <c r="R85" s="422"/>
      <c r="S85" s="381" t="s">
        <v>771</v>
      </c>
      <c r="T85" s="401">
        <v>2245</v>
      </c>
      <c r="U85" s="399"/>
      <c r="V85" s="399"/>
      <c r="W85" s="399"/>
      <c r="X85" s="399"/>
      <c r="Y85" s="399"/>
      <c r="Z85" s="399"/>
      <c r="AA85" s="399"/>
      <c r="AB85" s="399"/>
      <c r="AC85" s="399"/>
      <c r="AD85" s="399"/>
      <c r="AE85" s="399"/>
      <c r="AF85" s="399"/>
      <c r="AG85" s="399"/>
      <c r="AH85" s="399"/>
      <c r="AI85" s="375"/>
      <c r="AJ85" s="375"/>
      <c r="AK85" s="375"/>
      <c r="AL85" s="375"/>
      <c r="AM85" s="375"/>
      <c r="AN85" s="375"/>
    </row>
    <row r="86" spans="1:46" ht="12" customHeight="1" x14ac:dyDescent="0.25">
      <c r="A86" s="381"/>
      <c r="B86" s="390"/>
      <c r="C86" s="433"/>
      <c r="D86" s="398"/>
      <c r="E86" s="398"/>
      <c r="F86" s="399"/>
      <c r="G86" s="399"/>
      <c r="H86" s="399"/>
      <c r="I86" s="399"/>
      <c r="J86" s="399"/>
      <c r="K86" s="399"/>
      <c r="L86" s="399"/>
      <c r="M86" s="399"/>
      <c r="N86" s="399"/>
      <c r="O86" s="399"/>
      <c r="P86" s="399"/>
      <c r="Q86" s="400"/>
      <c r="R86" s="422"/>
      <c r="S86" s="433"/>
      <c r="T86" s="401"/>
      <c r="U86" s="398"/>
      <c r="V86" s="399"/>
      <c r="W86" s="399"/>
      <c r="X86" s="399"/>
      <c r="Y86" s="399"/>
      <c r="Z86" s="399"/>
      <c r="AA86" s="399"/>
      <c r="AB86" s="399"/>
      <c r="AC86" s="399"/>
      <c r="AD86" s="399"/>
      <c r="AE86" s="399"/>
      <c r="AF86" s="399"/>
      <c r="AG86" s="399"/>
      <c r="AH86" s="399"/>
      <c r="AI86" s="375"/>
      <c r="AJ86" s="375"/>
      <c r="AK86" s="375"/>
      <c r="AL86" s="375"/>
      <c r="AM86" s="375"/>
      <c r="AN86" s="375"/>
    </row>
    <row r="87" spans="1:46" s="415" customFormat="1" ht="12" customHeight="1" x14ac:dyDescent="0.25">
      <c r="A87" s="420" t="s">
        <v>115</v>
      </c>
      <c r="B87" s="420"/>
      <c r="C87" s="403" t="s">
        <v>81</v>
      </c>
      <c r="D87" s="418">
        <f>SUM(D84:D86)</f>
        <v>1001</v>
      </c>
      <c r="E87" s="418">
        <f t="shared" ref="E87:Q87" si="20">SUM(E84:E86)</f>
        <v>997</v>
      </c>
      <c r="F87" s="418">
        <f t="shared" si="20"/>
        <v>986</v>
      </c>
      <c r="G87" s="418">
        <f t="shared" si="20"/>
        <v>985</v>
      </c>
      <c r="H87" s="418">
        <f t="shared" si="20"/>
        <v>988</v>
      </c>
      <c r="I87" s="418">
        <f t="shared" si="20"/>
        <v>988</v>
      </c>
      <c r="J87" s="418">
        <f t="shared" si="20"/>
        <v>989</v>
      </c>
      <c r="K87" s="418">
        <f t="shared" si="20"/>
        <v>988</v>
      </c>
      <c r="L87" s="418">
        <f t="shared" si="20"/>
        <v>987</v>
      </c>
      <c r="M87" s="418">
        <f t="shared" si="20"/>
        <v>978</v>
      </c>
      <c r="N87" s="418">
        <f t="shared" si="20"/>
        <v>978</v>
      </c>
      <c r="O87" s="418">
        <f t="shared" si="20"/>
        <v>978</v>
      </c>
      <c r="P87" s="418">
        <f t="shared" si="20"/>
        <v>976</v>
      </c>
      <c r="Q87" s="434">
        <f t="shared" si="20"/>
        <v>986</v>
      </c>
      <c r="R87" s="412"/>
      <c r="S87" s="403" t="s">
        <v>81</v>
      </c>
      <c r="T87" s="435"/>
      <c r="U87" s="418">
        <f>SUM(U84:U86)</f>
        <v>-485</v>
      </c>
      <c r="V87" s="418">
        <f t="shared" ref="V87:AH87" si="21">SUM(V84:V86)</f>
        <v>-491</v>
      </c>
      <c r="W87" s="418">
        <f t="shared" si="21"/>
        <v>-494</v>
      </c>
      <c r="X87" s="418">
        <f t="shared" si="21"/>
        <v>-502</v>
      </c>
      <c r="Y87" s="418">
        <f t="shared" si="21"/>
        <v>-512</v>
      </c>
      <c r="Z87" s="418">
        <f t="shared" si="21"/>
        <v>-520</v>
      </c>
      <c r="AA87" s="418">
        <f t="shared" si="21"/>
        <v>-529</v>
      </c>
      <c r="AB87" s="418">
        <f t="shared" si="21"/>
        <v>-536</v>
      </c>
      <c r="AC87" s="418">
        <f t="shared" si="21"/>
        <v>-544</v>
      </c>
      <c r="AD87" s="418">
        <f t="shared" si="21"/>
        <v>-548</v>
      </c>
      <c r="AE87" s="418">
        <f t="shared" si="21"/>
        <v>-555</v>
      </c>
      <c r="AF87" s="418">
        <f t="shared" si="21"/>
        <v>-563</v>
      </c>
      <c r="AG87" s="418">
        <f t="shared" si="21"/>
        <v>-570</v>
      </c>
      <c r="AH87" s="418">
        <f t="shared" si="21"/>
        <v>-527</v>
      </c>
      <c r="AI87" s="414"/>
      <c r="AJ87" s="414"/>
      <c r="AK87" s="414"/>
      <c r="AL87" s="414"/>
      <c r="AM87" s="414"/>
      <c r="AN87" s="414"/>
    </row>
    <row r="88" spans="1:46" ht="12" customHeight="1" x14ac:dyDescent="0.2">
      <c r="A88" s="381"/>
      <c r="B88" s="393">
        <v>1210</v>
      </c>
      <c r="C88" s="391" t="s">
        <v>772</v>
      </c>
      <c r="D88" s="394">
        <f>ROUND(VLOOKUP($B88,'[12]Monthly BS -UC Ledger FORMATTED'!$A$6:$Q$267,+D$3,FALSE),0)</f>
        <v>280</v>
      </c>
      <c r="E88" s="394">
        <f>ROUND(VLOOKUP($B88,'[12]Monthly BS -UC Ledger FORMATTED'!$A$6:$Q$267,+E$3,FALSE),0)</f>
        <v>280</v>
      </c>
      <c r="F88" s="395">
        <f>ROUND(VLOOKUP($B88,'[12]Monthly BS -UC Ledger FORMATTED'!$A$6:$Q$267,+F$3,FALSE),0)</f>
        <v>280</v>
      </c>
      <c r="G88" s="395">
        <f>ROUND(VLOOKUP($B88,'[12]Monthly BS -UC Ledger FORMATTED'!$A$6:$Q$267,+G$3,FALSE),0)</f>
        <v>280</v>
      </c>
      <c r="H88" s="395">
        <f>ROUND(VLOOKUP($B88,'[12]Monthly BS -UC Ledger FORMATTED'!$A$6:$Q$267,+H$3,FALSE),0)</f>
        <v>280</v>
      </c>
      <c r="I88" s="395">
        <f>ROUND(VLOOKUP($B88,'[12]Monthly BS -UC Ledger FORMATTED'!$A$6:$Q$267,+I$3,FALSE),0)</f>
        <v>280</v>
      </c>
      <c r="J88" s="395">
        <f>ROUND(VLOOKUP($B88,'[12]Monthly BS -UC Ledger FORMATTED'!$A$6:$Q$267,+J$3,FALSE),0)</f>
        <v>280</v>
      </c>
      <c r="K88" s="395">
        <f>ROUND(VLOOKUP($B88,'[12]Monthly BS -UC Ledger FORMATTED'!$A$6:$Q$267,+K$3,FALSE),0)</f>
        <v>280</v>
      </c>
      <c r="L88" s="395">
        <f>ROUND(VLOOKUP($B88,'[12]Monthly BS -UC Ledger FORMATTED'!$A$6:$Q$267,+L$3,FALSE),0)</f>
        <v>280</v>
      </c>
      <c r="M88" s="395">
        <f>ROUND(VLOOKUP($B88,'[12]Monthly BS -UC Ledger FORMATTED'!$A$6:$Q$267,+M$3,FALSE),0)</f>
        <v>280</v>
      </c>
      <c r="N88" s="395">
        <f>ROUND(VLOOKUP($B88,'[12]Monthly BS -UC Ledger FORMATTED'!$A$6:$Q$267,+N$3,FALSE),0)</f>
        <v>280</v>
      </c>
      <c r="O88" s="395">
        <f>ROUND(VLOOKUP($B88,'[12]Monthly BS -UC Ledger FORMATTED'!$A$6:$Q$267,+O$3,FALSE),0)</f>
        <v>280</v>
      </c>
      <c r="P88" s="395">
        <f>ROUND(VLOOKUP($B88,'[12]Monthly BS -UC Ledger FORMATTED'!$A$6:$Q$267,+P$3,FALSE),0)</f>
        <v>280</v>
      </c>
      <c r="Q88" s="396">
        <f>ROUND(VLOOKUP($B88,'[12]Monthly BS -UC Ledger FORMATTED'!$A$6:$Q$267,+Q$3,FALSE),0)</f>
        <v>280</v>
      </c>
      <c r="R88" s="381"/>
      <c r="S88" s="391" t="s">
        <v>773</v>
      </c>
      <c r="T88" s="397">
        <v>2005</v>
      </c>
      <c r="U88" s="395">
        <f>ROUND(VLOOKUP($T88,'[12]Monthly BS -UC Ledger FORMATTED'!$A$6:$Q$267,+U$3,FALSE),0)</f>
        <v>-93</v>
      </c>
      <c r="V88" s="395">
        <f>ROUND(VLOOKUP($T88,'[12]Monthly BS -UC Ledger FORMATTED'!$A$6:$Q$267,+V$3,FALSE),0)</f>
        <v>-94</v>
      </c>
      <c r="W88" s="395">
        <f>ROUND(VLOOKUP($T88,'[12]Monthly BS -UC Ledger FORMATTED'!$A$6:$Q$267,+W$3,FALSE),0)</f>
        <v>-101</v>
      </c>
      <c r="X88" s="395">
        <f>ROUND(VLOOKUP($T88,'[12]Monthly BS -UC Ledger FORMATTED'!$A$6:$Q$267,+X$3,FALSE),0)</f>
        <v>-103</v>
      </c>
      <c r="Y88" s="395">
        <f>ROUND(VLOOKUP($T88,'[12]Monthly BS -UC Ledger FORMATTED'!$A$6:$Q$267,+Y$3,FALSE),0)</f>
        <v>-105</v>
      </c>
      <c r="Z88" s="395">
        <f>ROUND(VLOOKUP($T88,'[12]Monthly BS -UC Ledger FORMATTED'!$A$6:$Q$267,+Z$3,FALSE),0)</f>
        <v>-106</v>
      </c>
      <c r="AA88" s="395">
        <f>ROUND(VLOOKUP($T88,'[12]Monthly BS -UC Ledger FORMATTED'!$A$6:$Q$267,+AA$3,FALSE),0)</f>
        <v>-108</v>
      </c>
      <c r="AB88" s="395">
        <f>ROUND(VLOOKUP($T88,'[12]Monthly BS -UC Ledger FORMATTED'!$A$6:$Q$267,+AB$3,FALSE),0)</f>
        <v>-109</v>
      </c>
      <c r="AC88" s="395">
        <f>ROUND(VLOOKUP($T88,'[12]Monthly BS -UC Ledger FORMATTED'!$A$6:$Q$267,+AC$3,FALSE),0)</f>
        <v>-111</v>
      </c>
      <c r="AD88" s="395">
        <f>ROUND(VLOOKUP($T88,'[12]Monthly BS -UC Ledger FORMATTED'!$A$6:$Q$267,+AD$3,FALSE),0)</f>
        <v>-112</v>
      </c>
      <c r="AE88" s="395">
        <f>ROUND(VLOOKUP($T88,'[12]Monthly BS -UC Ledger FORMATTED'!$A$6:$Q$267,+AE$3,FALSE),0)</f>
        <v>-114</v>
      </c>
      <c r="AF88" s="395">
        <f>ROUND(VLOOKUP($T88,'[12]Monthly BS -UC Ledger FORMATTED'!$A$6:$Q$267,+AF$3,FALSE),0)</f>
        <v>-115</v>
      </c>
      <c r="AG88" s="395">
        <f>ROUND(VLOOKUP($T88,'[12]Monthly BS -UC Ledger FORMATTED'!$A$6:$Q$267,+AG$3,FALSE),0)</f>
        <v>-117</v>
      </c>
      <c r="AH88" s="395">
        <f>ROUND(VLOOKUP($T88,'[12]Monthly BS -UC Ledger FORMATTED'!$A$6:$Q$267,+AH$3,FALSE),0)</f>
        <v>-107</v>
      </c>
      <c r="AI88" s="375"/>
      <c r="AJ88" s="375"/>
      <c r="AK88" s="375"/>
      <c r="AL88" s="375"/>
      <c r="AM88" s="375"/>
      <c r="AN88" s="375"/>
      <c r="AO88" s="375"/>
      <c r="AP88" s="375"/>
      <c r="AQ88" s="375"/>
      <c r="AR88" s="375"/>
      <c r="AS88" s="375"/>
      <c r="AT88" s="375"/>
    </row>
    <row r="89" spans="1:46" ht="12" customHeight="1" x14ac:dyDescent="0.2">
      <c r="A89" s="381"/>
      <c r="B89" s="390">
        <v>1490</v>
      </c>
      <c r="C89" s="381" t="s">
        <v>774</v>
      </c>
      <c r="D89" s="398"/>
      <c r="E89" s="398"/>
      <c r="F89" s="399"/>
      <c r="G89" s="399"/>
      <c r="H89" s="399"/>
      <c r="I89" s="399"/>
      <c r="J89" s="399"/>
      <c r="K89" s="399"/>
      <c r="L89" s="399"/>
      <c r="M89" s="399"/>
      <c r="N89" s="399"/>
      <c r="O89" s="399"/>
      <c r="P89" s="399"/>
      <c r="Q89" s="400"/>
      <c r="R89" s="381"/>
      <c r="S89" s="381" t="s">
        <v>775</v>
      </c>
      <c r="T89" s="401">
        <v>2250</v>
      </c>
      <c r="U89" s="399"/>
      <c r="V89" s="399"/>
      <c r="W89" s="399"/>
      <c r="X89" s="399"/>
      <c r="Y89" s="399"/>
      <c r="Z89" s="399"/>
      <c r="AA89" s="399"/>
      <c r="AB89" s="399"/>
      <c r="AC89" s="399"/>
      <c r="AD89" s="399"/>
      <c r="AE89" s="399"/>
      <c r="AF89" s="399"/>
      <c r="AG89" s="399"/>
      <c r="AH89" s="399"/>
      <c r="AI89" s="375"/>
      <c r="AJ89" s="375"/>
      <c r="AK89" s="375"/>
      <c r="AL89" s="375"/>
      <c r="AM89" s="375"/>
      <c r="AN89" s="375"/>
      <c r="AO89" s="375"/>
      <c r="AP89" s="375"/>
      <c r="AQ89" s="375"/>
      <c r="AR89" s="375"/>
      <c r="AS89" s="375"/>
      <c r="AT89" s="375"/>
    </row>
    <row r="90" spans="1:46" ht="12" customHeight="1" x14ac:dyDescent="0.25">
      <c r="A90" s="381"/>
      <c r="B90" s="381"/>
      <c r="C90" s="433"/>
      <c r="D90" s="399"/>
      <c r="E90" s="399"/>
      <c r="F90" s="399"/>
      <c r="G90" s="399"/>
      <c r="H90" s="399"/>
      <c r="I90" s="399"/>
      <c r="J90" s="399"/>
      <c r="K90" s="399"/>
      <c r="L90" s="399"/>
      <c r="M90" s="399"/>
      <c r="N90" s="399"/>
      <c r="O90" s="399"/>
      <c r="P90" s="399"/>
      <c r="Q90" s="400"/>
      <c r="R90" s="381"/>
      <c r="S90" s="433"/>
      <c r="T90" s="436"/>
      <c r="U90" s="399"/>
      <c r="V90" s="399"/>
      <c r="W90" s="399"/>
      <c r="X90" s="399"/>
      <c r="Y90" s="399"/>
      <c r="Z90" s="399"/>
      <c r="AA90" s="399"/>
      <c r="AB90" s="399"/>
      <c r="AC90" s="399"/>
      <c r="AD90" s="399"/>
      <c r="AE90" s="399"/>
      <c r="AF90" s="399"/>
      <c r="AG90" s="399"/>
      <c r="AH90" s="399"/>
      <c r="AI90" s="375"/>
      <c r="AJ90" s="375"/>
      <c r="AK90" s="375"/>
      <c r="AL90" s="375"/>
      <c r="AM90" s="375"/>
      <c r="AN90" s="375"/>
      <c r="AO90" s="375"/>
      <c r="AP90" s="375"/>
      <c r="AQ90" s="375"/>
      <c r="AR90" s="375"/>
      <c r="AS90" s="375"/>
      <c r="AT90" s="375"/>
    </row>
    <row r="91" spans="1:46" s="415" customFormat="1" ht="12" customHeight="1" x14ac:dyDescent="0.25">
      <c r="A91" s="420" t="s">
        <v>118</v>
      </c>
      <c r="B91" s="412"/>
      <c r="C91" s="403" t="s">
        <v>81</v>
      </c>
      <c r="D91" s="404">
        <f>SUM(D88:D90)</f>
        <v>280</v>
      </c>
      <c r="E91" s="404">
        <f t="shared" ref="E91:Q91" si="22">SUM(E88:E90)</f>
        <v>280</v>
      </c>
      <c r="F91" s="404">
        <f t="shared" si="22"/>
        <v>280</v>
      </c>
      <c r="G91" s="404">
        <f t="shared" si="22"/>
        <v>280</v>
      </c>
      <c r="H91" s="404">
        <f t="shared" si="22"/>
        <v>280</v>
      </c>
      <c r="I91" s="404">
        <f t="shared" si="22"/>
        <v>280</v>
      </c>
      <c r="J91" s="404">
        <f t="shared" si="22"/>
        <v>280</v>
      </c>
      <c r="K91" s="404">
        <f t="shared" si="22"/>
        <v>280</v>
      </c>
      <c r="L91" s="404">
        <f t="shared" si="22"/>
        <v>280</v>
      </c>
      <c r="M91" s="404">
        <f t="shared" si="22"/>
        <v>280</v>
      </c>
      <c r="N91" s="404">
        <f t="shared" si="22"/>
        <v>280</v>
      </c>
      <c r="O91" s="404">
        <f t="shared" si="22"/>
        <v>280</v>
      </c>
      <c r="P91" s="404">
        <f t="shared" si="22"/>
        <v>280</v>
      </c>
      <c r="Q91" s="405">
        <f t="shared" si="22"/>
        <v>280</v>
      </c>
      <c r="R91" s="392"/>
      <c r="S91" s="403" t="s">
        <v>81</v>
      </c>
      <c r="T91" s="406"/>
      <c r="U91" s="404">
        <f>SUM(U88:U90)</f>
        <v>-93</v>
      </c>
      <c r="V91" s="404">
        <f t="shared" ref="V91:AH91" si="23">SUM(V88:V90)</f>
        <v>-94</v>
      </c>
      <c r="W91" s="404">
        <f t="shared" si="23"/>
        <v>-101</v>
      </c>
      <c r="X91" s="404">
        <f t="shared" si="23"/>
        <v>-103</v>
      </c>
      <c r="Y91" s="404">
        <f t="shared" si="23"/>
        <v>-105</v>
      </c>
      <c r="Z91" s="404">
        <f t="shared" si="23"/>
        <v>-106</v>
      </c>
      <c r="AA91" s="404">
        <f t="shared" si="23"/>
        <v>-108</v>
      </c>
      <c r="AB91" s="404">
        <f t="shared" si="23"/>
        <v>-109</v>
      </c>
      <c r="AC91" s="404">
        <f t="shared" si="23"/>
        <v>-111</v>
      </c>
      <c r="AD91" s="404">
        <f t="shared" si="23"/>
        <v>-112</v>
      </c>
      <c r="AE91" s="404">
        <f t="shared" si="23"/>
        <v>-114</v>
      </c>
      <c r="AF91" s="404">
        <f t="shared" si="23"/>
        <v>-115</v>
      </c>
      <c r="AG91" s="404">
        <f t="shared" si="23"/>
        <v>-117</v>
      </c>
      <c r="AH91" s="404">
        <f t="shared" si="23"/>
        <v>-107</v>
      </c>
      <c r="AI91" s="414"/>
      <c r="AJ91" s="414"/>
      <c r="AK91" s="414"/>
      <c r="AL91" s="414"/>
      <c r="AM91" s="414"/>
      <c r="AN91" s="414"/>
      <c r="AO91" s="414"/>
      <c r="AP91" s="414"/>
      <c r="AQ91" s="414"/>
      <c r="AR91" s="414"/>
      <c r="AS91" s="414"/>
      <c r="AT91" s="414"/>
    </row>
    <row r="92" spans="1:46" ht="12" customHeight="1" x14ac:dyDescent="0.2">
      <c r="A92" s="378"/>
      <c r="B92" s="393">
        <v>1215</v>
      </c>
      <c r="C92" s="437" t="s">
        <v>776</v>
      </c>
      <c r="D92" s="394">
        <f>ROUND(VLOOKUP($B92,'[12]Monthly BS -UC Ledger FORMATTED'!$A$6:$Q$267,+D$3,FALSE),0)</f>
        <v>-28544</v>
      </c>
      <c r="E92" s="394">
        <f>ROUND(VLOOKUP($B92,'[12]Monthly BS -UC Ledger FORMATTED'!$A$6:$Q$267,+E$3,FALSE),0)</f>
        <v>-28435</v>
      </c>
      <c r="F92" s="395">
        <f>ROUND(VLOOKUP($B92,'[12]Monthly BS -UC Ledger FORMATTED'!$A$6:$Q$267,+F$3,FALSE),0)</f>
        <v>-28435</v>
      </c>
      <c r="G92" s="395">
        <f>ROUND(VLOOKUP($B92,'[12]Monthly BS -UC Ledger FORMATTED'!$A$6:$Q$267,+G$3,FALSE),0)</f>
        <v>-28435</v>
      </c>
      <c r="H92" s="395">
        <f>ROUND(VLOOKUP($B92,'[12]Monthly BS -UC Ledger FORMATTED'!$A$6:$Q$267,+H$3,FALSE),0)</f>
        <v>-28435</v>
      </c>
      <c r="I92" s="395">
        <f>ROUND(VLOOKUP($B92,'[12]Monthly BS -UC Ledger FORMATTED'!$A$6:$Q$267,+I$3,FALSE),0)</f>
        <v>-28435</v>
      </c>
      <c r="J92" s="395">
        <f>ROUND(VLOOKUP($B92,'[12]Monthly BS -UC Ledger FORMATTED'!$A$6:$Q$267,+J$3,FALSE),0)</f>
        <v>-28435</v>
      </c>
      <c r="K92" s="395">
        <f>ROUND(VLOOKUP($B92,'[12]Monthly BS -UC Ledger FORMATTED'!$A$6:$Q$267,+K$3,FALSE),0)</f>
        <v>-28435</v>
      </c>
      <c r="L92" s="395">
        <f>ROUND(VLOOKUP($B92,'[12]Monthly BS -UC Ledger FORMATTED'!$A$6:$Q$267,+L$3,FALSE),0)</f>
        <v>-28435</v>
      </c>
      <c r="M92" s="395">
        <f>ROUND(VLOOKUP($B92,'[12]Monthly BS -UC Ledger FORMATTED'!$A$6:$Q$267,+M$3,FALSE),0)</f>
        <v>-28435</v>
      </c>
      <c r="N92" s="395">
        <f>ROUND(VLOOKUP($B92,'[12]Monthly BS -UC Ledger FORMATTED'!$A$6:$Q$267,+N$3,FALSE),0)</f>
        <v>-28435</v>
      </c>
      <c r="O92" s="395">
        <f>ROUND(VLOOKUP($B92,'[12]Monthly BS -UC Ledger FORMATTED'!$A$6:$Q$267,+O$3,FALSE),0)</f>
        <v>-28435</v>
      </c>
      <c r="P92" s="395">
        <f>ROUND(VLOOKUP($B92,'[12]Monthly BS -UC Ledger FORMATTED'!$A$6:$Q$267,+P$3,FALSE),0)</f>
        <v>-28435</v>
      </c>
      <c r="Q92" s="396">
        <f>ROUND(VLOOKUP($B92,'[12]Monthly BS -UC Ledger FORMATTED'!$A$6:$Q$267,+Q$3,FALSE),0)</f>
        <v>-28443</v>
      </c>
      <c r="R92" s="436"/>
      <c r="S92" s="436" t="s">
        <v>777</v>
      </c>
      <c r="T92" s="397">
        <v>2010</v>
      </c>
      <c r="U92" s="395">
        <f>ROUND(VLOOKUP($T92,'[12]Monthly BS -UC Ledger FORMATTED'!$A$6:$Q$267,+U$3,FALSE),0)</f>
        <v>102144</v>
      </c>
      <c r="V92" s="395">
        <f>ROUND(VLOOKUP($T92,'[12]Monthly BS -UC Ledger FORMATTED'!$A$6:$Q$267,+V$3,FALSE),0)</f>
        <v>101921</v>
      </c>
      <c r="W92" s="395">
        <f>ROUND(VLOOKUP($T92,'[12]Monthly BS -UC Ledger FORMATTED'!$A$6:$Q$267,+W$3,FALSE),0)</f>
        <v>102186</v>
      </c>
      <c r="X92" s="395">
        <f>ROUND(VLOOKUP($T92,'[12]Monthly BS -UC Ledger FORMATTED'!$A$6:$Q$267,+X$3,FALSE),0)</f>
        <v>102451</v>
      </c>
      <c r="Y92" s="395">
        <f>ROUND(VLOOKUP($T92,'[12]Monthly BS -UC Ledger FORMATTED'!$A$6:$Q$267,+Y$3,FALSE),0)</f>
        <v>102716</v>
      </c>
      <c r="Z92" s="395">
        <f>ROUND(VLOOKUP($T92,'[12]Monthly BS -UC Ledger FORMATTED'!$A$6:$Q$267,+Z$3,FALSE),0)</f>
        <v>102982</v>
      </c>
      <c r="AA92" s="395">
        <f>ROUND(VLOOKUP($T92,'[12]Monthly BS -UC Ledger FORMATTED'!$A$6:$Q$267,+AA$3,FALSE),0)</f>
        <v>103247</v>
      </c>
      <c r="AB92" s="395">
        <f>ROUND(VLOOKUP($T92,'[12]Monthly BS -UC Ledger FORMATTED'!$A$6:$Q$267,+AB$3,FALSE),0)</f>
        <v>103512</v>
      </c>
      <c r="AC92" s="395">
        <f>ROUND(VLOOKUP($T92,'[12]Monthly BS -UC Ledger FORMATTED'!$A$6:$Q$267,+AC$3,FALSE),0)</f>
        <v>103777</v>
      </c>
      <c r="AD92" s="395">
        <f>ROUND(VLOOKUP($T92,'[12]Monthly BS -UC Ledger FORMATTED'!$A$6:$Q$267,+AD$3,FALSE),0)</f>
        <v>104042</v>
      </c>
      <c r="AE92" s="395">
        <f>ROUND(VLOOKUP($T92,'[12]Monthly BS -UC Ledger FORMATTED'!$A$6:$Q$267,+AE$3,FALSE),0)</f>
        <v>104307</v>
      </c>
      <c r="AF92" s="395">
        <f>ROUND(VLOOKUP($T92,'[12]Monthly BS -UC Ledger FORMATTED'!$A$6:$Q$267,+AF$3,FALSE),0)</f>
        <v>104572</v>
      </c>
      <c r="AG92" s="395">
        <f>ROUND(VLOOKUP($T92,'[12]Monthly BS -UC Ledger FORMATTED'!$A$6:$Q$267,+AG$3,FALSE),0)</f>
        <v>104837</v>
      </c>
      <c r="AH92" s="395">
        <f>ROUND(VLOOKUP($T92,'[12]Monthly BS -UC Ledger FORMATTED'!$A$6:$Q$267,+AH$3,FALSE),0)</f>
        <v>103284</v>
      </c>
      <c r="AI92" s="375"/>
      <c r="AJ92" s="375"/>
      <c r="AK92" s="375"/>
      <c r="AL92" s="375"/>
      <c r="AM92" s="375"/>
      <c r="AN92" s="375"/>
      <c r="AO92" s="375"/>
      <c r="AP92" s="375"/>
      <c r="AQ92" s="375"/>
      <c r="AR92" s="375"/>
      <c r="AS92" s="375"/>
      <c r="AT92" s="375"/>
    </row>
    <row r="93" spans="1:46" ht="12" customHeight="1" x14ac:dyDescent="0.2">
      <c r="A93" s="374"/>
      <c r="B93" s="390">
        <v>1220</v>
      </c>
      <c r="C93" s="436" t="s">
        <v>778</v>
      </c>
      <c r="D93" s="398">
        <f>ROUND(VLOOKUP($B93,'[12]Monthly BS -UC Ledger FORMATTED'!$A$6:$Q$267,+D$3,FALSE),0)</f>
        <v>-106396</v>
      </c>
      <c r="E93" s="398">
        <f>ROUND(VLOOKUP($B93,'[12]Monthly BS -UC Ledger FORMATTED'!$A$6:$Q$267,+E$3,FALSE),0)</f>
        <v>-106036</v>
      </c>
      <c r="F93" s="399">
        <f>ROUND(VLOOKUP($B93,'[12]Monthly BS -UC Ledger FORMATTED'!$A$6:$Q$267,+F$3,FALSE),0)</f>
        <v>-106036</v>
      </c>
      <c r="G93" s="399">
        <f>ROUND(VLOOKUP($B93,'[12]Monthly BS -UC Ledger FORMATTED'!$A$6:$Q$267,+G$3,FALSE),0)</f>
        <v>-106036</v>
      </c>
      <c r="H93" s="399">
        <f>ROUND(VLOOKUP($B93,'[12]Monthly BS -UC Ledger FORMATTED'!$A$6:$Q$267,+H$3,FALSE),0)</f>
        <v>-106036</v>
      </c>
      <c r="I93" s="399">
        <f>ROUND(VLOOKUP($B93,'[12]Monthly BS -UC Ledger FORMATTED'!$A$6:$Q$267,+I$3,FALSE),0)</f>
        <v>-106036</v>
      </c>
      <c r="J93" s="399">
        <f>ROUND(VLOOKUP($B93,'[12]Monthly BS -UC Ledger FORMATTED'!$A$6:$Q$267,+J$3,FALSE),0)</f>
        <v>-106036</v>
      </c>
      <c r="K93" s="399">
        <f>ROUND(VLOOKUP($B93,'[12]Monthly BS -UC Ledger FORMATTED'!$A$6:$Q$267,+K$3,FALSE),0)</f>
        <v>-106036</v>
      </c>
      <c r="L93" s="399">
        <f>ROUND(VLOOKUP($B93,'[12]Monthly BS -UC Ledger FORMATTED'!$A$6:$Q$267,+L$3,FALSE),0)</f>
        <v>-106036</v>
      </c>
      <c r="M93" s="399">
        <f>ROUND(VLOOKUP($B93,'[12]Monthly BS -UC Ledger FORMATTED'!$A$6:$Q$267,+M$3,FALSE),0)</f>
        <v>-106036</v>
      </c>
      <c r="N93" s="399">
        <f>ROUND(VLOOKUP($B93,'[12]Monthly BS -UC Ledger FORMATTED'!$A$6:$Q$267,+N$3,FALSE),0)</f>
        <v>-106036</v>
      </c>
      <c r="O93" s="399">
        <f>ROUND(VLOOKUP($B93,'[12]Monthly BS -UC Ledger FORMATTED'!$A$6:$Q$267,+O$3,FALSE),0)</f>
        <v>-106036</v>
      </c>
      <c r="P93" s="399">
        <f>ROUND(VLOOKUP($B93,'[12]Monthly BS -UC Ledger FORMATTED'!$A$6:$Q$267,+P$3,FALSE),0)</f>
        <v>-106036</v>
      </c>
      <c r="Q93" s="400">
        <f>ROUND(VLOOKUP($B93,'[12]Monthly BS -UC Ledger FORMATTED'!$A$6:$Q$267,+Q$3,FALSE),0)</f>
        <v>-106064</v>
      </c>
      <c r="R93" s="436"/>
      <c r="S93" s="436"/>
      <c r="T93" s="401"/>
      <c r="U93" s="399"/>
      <c r="V93" s="399"/>
      <c r="W93" s="399"/>
      <c r="X93" s="399"/>
      <c r="Y93" s="399"/>
      <c r="Z93" s="399"/>
      <c r="AA93" s="399"/>
      <c r="AB93" s="399"/>
      <c r="AC93" s="399"/>
      <c r="AD93" s="399"/>
      <c r="AE93" s="399"/>
      <c r="AF93" s="399"/>
      <c r="AG93" s="399"/>
      <c r="AH93" s="399"/>
      <c r="AI93" s="375"/>
      <c r="AJ93" s="375"/>
      <c r="AK93" s="375"/>
      <c r="AL93" s="375"/>
      <c r="AM93" s="375"/>
      <c r="AN93" s="375"/>
      <c r="AO93" s="375"/>
      <c r="AP93" s="375"/>
    </row>
    <row r="94" spans="1:46" ht="12" customHeight="1" x14ac:dyDescent="0.2">
      <c r="A94" s="374"/>
      <c r="B94" s="390">
        <v>1640</v>
      </c>
      <c r="C94" s="381" t="s">
        <v>779</v>
      </c>
      <c r="D94" s="398">
        <f>+'[12]Monthly BS -UC Ledger FORMATTED'!D45</f>
        <v>25.790293742017901</v>
      </c>
      <c r="E94" s="398">
        <f>+'[12]Monthly BS -UC Ledger FORMATTED'!E45</f>
        <v>25.667250814669234</v>
      </c>
      <c r="F94" s="398">
        <f>+'[12]Monthly BS -UC Ledger FORMATTED'!F45</f>
        <v>25.667250814669234</v>
      </c>
      <c r="G94" s="398">
        <f>+'[12]Monthly BS -UC Ledger FORMATTED'!G45</f>
        <v>25.667250814669234</v>
      </c>
      <c r="H94" s="398">
        <f>+'[12]Monthly BS -UC Ledger FORMATTED'!H45</f>
        <v>25.667250814669234</v>
      </c>
      <c r="I94" s="398">
        <f>+'[12]Monthly BS -UC Ledger FORMATTED'!I45</f>
        <v>25.667250814669234</v>
      </c>
      <c r="J94" s="398">
        <f>+'[12]Monthly BS -UC Ledger FORMATTED'!J45</f>
        <v>25.667250814669234</v>
      </c>
      <c r="K94" s="398">
        <f>+'[12]Monthly BS -UC Ledger FORMATTED'!K45</f>
        <v>25.667250814669234</v>
      </c>
      <c r="L94" s="398">
        <f>+'[12]Monthly BS -UC Ledger FORMATTED'!L45</f>
        <v>25.667250814669234</v>
      </c>
      <c r="M94" s="398">
        <f>+'[12]Monthly BS -UC Ledger FORMATTED'!M45</f>
        <v>25.667250814669234</v>
      </c>
      <c r="N94" s="398">
        <f>+'[12]Monthly BS -UC Ledger FORMATTED'!N45</f>
        <v>25.667250814669234</v>
      </c>
      <c r="O94" s="398">
        <f>+'[12]Monthly BS -UC Ledger FORMATTED'!O45</f>
        <v>25.667250814669234</v>
      </c>
      <c r="P94" s="398">
        <f>+'[12]Monthly BS -UC Ledger FORMATTED'!P45</f>
        <v>25.667250814669234</v>
      </c>
      <c r="Q94" s="400"/>
      <c r="R94" s="436"/>
      <c r="S94" s="381"/>
      <c r="T94" s="401"/>
      <c r="U94" s="398"/>
      <c r="V94" s="399"/>
      <c r="W94" s="399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75"/>
      <c r="AJ94" s="375"/>
      <c r="AK94" s="375"/>
      <c r="AL94" s="375"/>
      <c r="AM94" s="375"/>
      <c r="AN94" s="375"/>
      <c r="AO94" s="375"/>
      <c r="AP94" s="375"/>
    </row>
    <row r="95" spans="1:46" ht="12" customHeight="1" x14ac:dyDescent="0.2">
      <c r="A95" s="374"/>
      <c r="B95" s="390"/>
      <c r="C95" s="381"/>
      <c r="D95" s="398"/>
      <c r="E95" s="398"/>
      <c r="F95" s="399"/>
      <c r="G95" s="399"/>
      <c r="H95" s="399"/>
      <c r="I95" s="399"/>
      <c r="J95" s="399"/>
      <c r="K95" s="399"/>
      <c r="L95" s="399"/>
      <c r="M95" s="399"/>
      <c r="N95" s="399"/>
      <c r="O95" s="399"/>
      <c r="P95" s="399"/>
      <c r="Q95" s="400"/>
      <c r="R95" s="436"/>
      <c r="S95" s="381"/>
      <c r="T95" s="401"/>
      <c r="U95" s="398"/>
      <c r="V95" s="399"/>
      <c r="W95" s="399"/>
      <c r="X95" s="399"/>
      <c r="Y95" s="399"/>
      <c r="Z95" s="399"/>
      <c r="AA95" s="399"/>
      <c r="AB95" s="399"/>
      <c r="AC95" s="399"/>
      <c r="AD95" s="399"/>
      <c r="AE95" s="399"/>
      <c r="AF95" s="399"/>
      <c r="AG95" s="399"/>
      <c r="AH95" s="399"/>
      <c r="AI95" s="375"/>
      <c r="AJ95" s="375"/>
      <c r="AK95" s="375"/>
      <c r="AL95" s="375"/>
      <c r="AM95" s="375"/>
      <c r="AN95" s="375"/>
      <c r="AO95" s="375"/>
      <c r="AP95" s="375"/>
    </row>
    <row r="96" spans="1:46" ht="12" customHeight="1" x14ac:dyDescent="0.2">
      <c r="A96" s="374"/>
      <c r="B96" s="390"/>
      <c r="C96" s="381"/>
      <c r="D96" s="398"/>
      <c r="E96" s="398"/>
      <c r="F96" s="399"/>
      <c r="G96" s="399"/>
      <c r="H96" s="399"/>
      <c r="I96" s="399"/>
      <c r="J96" s="399"/>
      <c r="K96" s="399"/>
      <c r="L96" s="399"/>
      <c r="M96" s="399"/>
      <c r="N96" s="399"/>
      <c r="O96" s="399"/>
      <c r="P96" s="399"/>
      <c r="Q96" s="400"/>
      <c r="R96" s="436"/>
      <c r="S96" s="381"/>
      <c r="T96" s="401"/>
      <c r="U96" s="398"/>
      <c r="V96" s="399"/>
      <c r="W96" s="399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75"/>
      <c r="AJ96" s="375"/>
      <c r="AK96" s="375"/>
      <c r="AL96" s="375"/>
      <c r="AM96" s="375"/>
      <c r="AN96" s="375"/>
      <c r="AO96" s="375"/>
      <c r="AP96" s="375"/>
    </row>
    <row r="97" spans="1:42" ht="12" customHeight="1" x14ac:dyDescent="0.2">
      <c r="A97" s="374"/>
      <c r="B97" s="390"/>
      <c r="C97" s="436"/>
      <c r="D97" s="398"/>
      <c r="E97" s="398"/>
      <c r="F97" s="399"/>
      <c r="G97" s="399"/>
      <c r="H97" s="399"/>
      <c r="I97" s="399"/>
      <c r="J97" s="399"/>
      <c r="K97" s="399"/>
      <c r="L97" s="399"/>
      <c r="M97" s="399"/>
      <c r="N97" s="399"/>
      <c r="O97" s="399"/>
      <c r="P97" s="399"/>
      <c r="Q97" s="400"/>
      <c r="R97" s="436"/>
      <c r="S97" s="436"/>
      <c r="T97" s="401"/>
      <c r="U97" s="398"/>
      <c r="V97" s="399"/>
      <c r="W97" s="399"/>
      <c r="X97" s="399"/>
      <c r="Y97" s="399"/>
      <c r="Z97" s="399"/>
      <c r="AA97" s="399"/>
      <c r="AB97" s="399"/>
      <c r="AC97" s="399"/>
      <c r="AD97" s="399"/>
      <c r="AE97" s="399"/>
      <c r="AF97" s="399"/>
      <c r="AG97" s="399"/>
      <c r="AH97" s="399"/>
      <c r="AI97" s="375"/>
      <c r="AJ97" s="375"/>
      <c r="AK97" s="375"/>
      <c r="AL97" s="375"/>
      <c r="AM97" s="375"/>
      <c r="AN97" s="375"/>
      <c r="AO97" s="375"/>
      <c r="AP97" s="375"/>
    </row>
    <row r="98" spans="1:42" ht="12" customHeight="1" x14ac:dyDescent="0.2">
      <c r="A98" s="374"/>
      <c r="B98" s="390"/>
      <c r="C98" s="381"/>
      <c r="D98" s="398"/>
      <c r="E98" s="398"/>
      <c r="F98" s="399"/>
      <c r="G98" s="399"/>
      <c r="H98" s="399"/>
      <c r="I98" s="399"/>
      <c r="J98" s="399"/>
      <c r="K98" s="399"/>
      <c r="L98" s="399"/>
      <c r="M98" s="399"/>
      <c r="N98" s="399"/>
      <c r="O98" s="399"/>
      <c r="P98" s="399"/>
      <c r="Q98" s="400"/>
      <c r="R98" s="381"/>
      <c r="S98" s="381"/>
      <c r="T98" s="401"/>
      <c r="U98" s="398"/>
      <c r="V98" s="399"/>
      <c r="W98" s="399"/>
      <c r="X98" s="399"/>
      <c r="Y98" s="399"/>
      <c r="Z98" s="399"/>
      <c r="AA98" s="399"/>
      <c r="AB98" s="399"/>
      <c r="AC98" s="399"/>
      <c r="AD98" s="399"/>
      <c r="AE98" s="399"/>
      <c r="AF98" s="399"/>
      <c r="AG98" s="399"/>
      <c r="AH98" s="399"/>
      <c r="AI98" s="375"/>
      <c r="AJ98" s="375"/>
      <c r="AK98" s="375"/>
      <c r="AL98" s="375"/>
      <c r="AM98" s="375"/>
      <c r="AN98" s="375"/>
      <c r="AO98" s="375"/>
      <c r="AP98" s="375"/>
    </row>
    <row r="99" spans="1:42" s="415" customFormat="1" ht="12" customHeight="1" x14ac:dyDescent="0.25">
      <c r="A99" s="411" t="s">
        <v>121</v>
      </c>
      <c r="B99" s="419"/>
      <c r="C99" s="403" t="s">
        <v>81</v>
      </c>
      <c r="D99" s="404">
        <f t="shared" ref="D99:Q99" si="24">SUM(D92:D98)</f>
        <v>-134914.20970625797</v>
      </c>
      <c r="E99" s="404">
        <f t="shared" si="24"/>
        <v>-134445.33274918533</v>
      </c>
      <c r="F99" s="438">
        <f t="shared" si="24"/>
        <v>-134445.33274918533</v>
      </c>
      <c r="G99" s="438">
        <f t="shared" si="24"/>
        <v>-134445.33274918533</v>
      </c>
      <c r="H99" s="438">
        <f t="shared" si="24"/>
        <v>-134445.33274918533</v>
      </c>
      <c r="I99" s="438">
        <f t="shared" si="24"/>
        <v>-134445.33274918533</v>
      </c>
      <c r="J99" s="438">
        <f t="shared" si="24"/>
        <v>-134445.33274918533</v>
      </c>
      <c r="K99" s="438">
        <f t="shared" si="24"/>
        <v>-134445.33274918533</v>
      </c>
      <c r="L99" s="438">
        <f t="shared" si="24"/>
        <v>-134445.33274918533</v>
      </c>
      <c r="M99" s="438">
        <f t="shared" si="24"/>
        <v>-134445.33274918533</v>
      </c>
      <c r="N99" s="438">
        <f t="shared" si="24"/>
        <v>-134445.33274918533</v>
      </c>
      <c r="O99" s="438">
        <f t="shared" si="24"/>
        <v>-134445.33274918533</v>
      </c>
      <c r="P99" s="438">
        <f t="shared" si="24"/>
        <v>-134445.33274918533</v>
      </c>
      <c r="Q99" s="439">
        <f t="shared" si="24"/>
        <v>-134507</v>
      </c>
      <c r="R99" s="433"/>
      <c r="S99" s="403" t="s">
        <v>81</v>
      </c>
      <c r="T99" s="406"/>
      <c r="U99" s="404">
        <f>SUM(U92:U98)</f>
        <v>102144</v>
      </c>
      <c r="V99" s="438">
        <f t="shared" ref="V99:AH99" si="25">SUM(V92:V98)</f>
        <v>101921</v>
      </c>
      <c r="W99" s="438">
        <f t="shared" si="25"/>
        <v>102186</v>
      </c>
      <c r="X99" s="438">
        <f t="shared" si="25"/>
        <v>102451</v>
      </c>
      <c r="Y99" s="438">
        <f t="shared" si="25"/>
        <v>102716</v>
      </c>
      <c r="Z99" s="438">
        <f t="shared" si="25"/>
        <v>102982</v>
      </c>
      <c r="AA99" s="438">
        <f t="shared" si="25"/>
        <v>103247</v>
      </c>
      <c r="AB99" s="438">
        <f t="shared" si="25"/>
        <v>103512</v>
      </c>
      <c r="AC99" s="438">
        <f t="shared" si="25"/>
        <v>103777</v>
      </c>
      <c r="AD99" s="438">
        <f t="shared" si="25"/>
        <v>104042</v>
      </c>
      <c r="AE99" s="438">
        <f t="shared" si="25"/>
        <v>104307</v>
      </c>
      <c r="AF99" s="438">
        <f t="shared" si="25"/>
        <v>104572</v>
      </c>
      <c r="AG99" s="438">
        <f t="shared" si="25"/>
        <v>104837</v>
      </c>
      <c r="AH99" s="438">
        <f t="shared" si="25"/>
        <v>103284</v>
      </c>
      <c r="AI99" s="414"/>
      <c r="AJ99" s="414"/>
      <c r="AK99" s="414"/>
      <c r="AL99" s="414"/>
      <c r="AM99" s="414"/>
      <c r="AN99" s="414"/>
      <c r="AO99" s="414"/>
      <c r="AP99" s="414"/>
    </row>
    <row r="100" spans="1:42" ht="12" customHeight="1" x14ac:dyDescent="0.2">
      <c r="A100" s="384"/>
      <c r="B100" s="383"/>
      <c r="C100" s="384"/>
      <c r="D100" s="385"/>
      <c r="E100" s="385"/>
      <c r="F100" s="386"/>
      <c r="G100" s="386"/>
      <c r="H100" s="386"/>
      <c r="I100" s="386"/>
      <c r="J100" s="386"/>
      <c r="K100" s="386"/>
      <c r="L100" s="386"/>
      <c r="M100" s="386"/>
      <c r="N100" s="386"/>
      <c r="O100" s="386"/>
      <c r="P100" s="386"/>
      <c r="Q100" s="387"/>
      <c r="R100" s="381"/>
      <c r="S100" s="384"/>
      <c r="T100" s="383"/>
      <c r="U100" s="385"/>
      <c r="V100" s="385"/>
      <c r="W100" s="386"/>
      <c r="X100" s="386"/>
      <c r="Y100" s="386"/>
      <c r="Z100" s="386"/>
      <c r="AA100" s="386"/>
      <c r="AB100" s="386"/>
      <c r="AC100" s="386"/>
      <c r="AD100" s="386"/>
      <c r="AE100" s="386"/>
      <c r="AF100" s="386"/>
      <c r="AG100" s="386"/>
      <c r="AH100" s="386"/>
    </row>
    <row r="101" spans="1:42" s="415" customFormat="1" ht="12" customHeight="1" x14ac:dyDescent="0.25">
      <c r="A101" s="440" t="s">
        <v>780</v>
      </c>
      <c r="B101" s="441"/>
      <c r="C101" s="440"/>
      <c r="D101" s="442">
        <f>SUM(D4:D100)-D36-D43-D49-D63-D67-D71-D75-D79-D83-D87-D91-D99-D46</f>
        <v>976557.79029374197</v>
      </c>
      <c r="E101" s="442">
        <f t="shared" ref="E101:Q101" si="26">SUM(E4:E100)-E36-E43-E49-E63-E67-E71-E75-E79-E83-E87-E91-E99-E46</f>
        <v>985487.66725081461</v>
      </c>
      <c r="F101" s="442">
        <f t="shared" si="26"/>
        <v>985719.66725081461</v>
      </c>
      <c r="G101" s="442">
        <f t="shared" si="26"/>
        <v>991537.66725081461</v>
      </c>
      <c r="H101" s="442">
        <f t="shared" si="26"/>
        <v>1311412.6672508146</v>
      </c>
      <c r="I101" s="442">
        <f t="shared" si="26"/>
        <v>1317825.6672508146</v>
      </c>
      <c r="J101" s="442">
        <f t="shared" si="26"/>
        <v>1325267.6672508146</v>
      </c>
      <c r="K101" s="442">
        <f t="shared" si="26"/>
        <v>1330357.6672508146</v>
      </c>
      <c r="L101" s="442">
        <f t="shared" si="26"/>
        <v>1331566.6672508146</v>
      </c>
      <c r="M101" s="442">
        <f t="shared" si="26"/>
        <v>1336384.6672508146</v>
      </c>
      <c r="N101" s="442">
        <f t="shared" si="26"/>
        <v>1345812.6672508146</v>
      </c>
      <c r="O101" s="442">
        <f t="shared" si="26"/>
        <v>1346230.6672508146</v>
      </c>
      <c r="P101" s="442">
        <f t="shared" si="26"/>
        <v>1346911.6672508146</v>
      </c>
      <c r="Q101" s="443">
        <f t="shared" si="26"/>
        <v>1225444</v>
      </c>
      <c r="R101" s="392"/>
      <c r="S101" s="440" t="s">
        <v>781</v>
      </c>
      <c r="T101" s="441"/>
      <c r="U101" s="442">
        <f t="shared" ref="U101:AH101" si="27">SUM(U4:U100)-U36-U43-U49-U63-U67-U71-U75-U79-U83-U87-U91-U99-U46</f>
        <v>-526119</v>
      </c>
      <c r="V101" s="442">
        <f t="shared" si="27"/>
        <v>-529511</v>
      </c>
      <c r="W101" s="442">
        <f t="shared" si="27"/>
        <v>-526920</v>
      </c>
      <c r="X101" s="442">
        <f t="shared" si="27"/>
        <v>-528580</v>
      </c>
      <c r="Y101" s="442">
        <f t="shared" si="27"/>
        <v>-532548</v>
      </c>
      <c r="Z101" s="442">
        <f t="shared" si="27"/>
        <v>-535150</v>
      </c>
      <c r="AA101" s="442">
        <f t="shared" si="27"/>
        <v>-537732</v>
      </c>
      <c r="AB101" s="442">
        <f t="shared" si="27"/>
        <v>-535793</v>
      </c>
      <c r="AC101" s="442">
        <f t="shared" si="27"/>
        <v>-538429</v>
      </c>
      <c r="AD101" s="442">
        <f t="shared" si="27"/>
        <v>-542023</v>
      </c>
      <c r="AE101" s="442">
        <f t="shared" si="27"/>
        <v>-546108</v>
      </c>
      <c r="AF101" s="442">
        <f t="shared" si="27"/>
        <v>-549953</v>
      </c>
      <c r="AG101" s="442">
        <f t="shared" si="27"/>
        <v>-553914</v>
      </c>
      <c r="AH101" s="442">
        <f t="shared" si="27"/>
        <v>-537135</v>
      </c>
    </row>
    <row r="102" spans="1:42" ht="12" customHeight="1" x14ac:dyDescent="0.25">
      <c r="A102" s="440" t="s">
        <v>782</v>
      </c>
      <c r="B102" s="383"/>
      <c r="C102" s="384"/>
      <c r="D102" s="385">
        <f>+'[12]Monthly BS -UC Ledger FORMATTED'!D46</f>
        <v>976560.53150702419</v>
      </c>
      <c r="E102" s="385">
        <f>+'[12]Monthly BS -UC Ledger FORMATTED'!E46</f>
        <v>985490.96143826609</v>
      </c>
      <c r="F102" s="385">
        <f>+'[12]Monthly BS -UC Ledger FORMATTED'!F46</f>
        <v>985721.17434841988</v>
      </c>
      <c r="G102" s="385">
        <f>+'[12]Monthly BS -UC Ledger FORMATTED'!G46</f>
        <v>991540.25975451292</v>
      </c>
      <c r="H102" s="385">
        <f>+'[12]Monthly BS -UC Ledger FORMATTED'!H46</f>
        <v>1311415.7763035225</v>
      </c>
      <c r="I102" s="385">
        <f>+'[12]Monthly BS -UC Ledger FORMATTED'!I46</f>
        <v>1317829.1522221067</v>
      </c>
      <c r="J102" s="385">
        <f>+'[12]Monthly BS -UC Ledger FORMATTED'!J46</f>
        <v>1325270.3396650283</v>
      </c>
      <c r="K102" s="385">
        <f>+'[12]Monthly BS -UC Ledger FORMATTED'!K46</f>
        <v>1330360.0220696216</v>
      </c>
      <c r="L102" s="385">
        <f>+'[12]Monthly BS -UC Ledger FORMATTED'!L46</f>
        <v>1331567.6388854287</v>
      </c>
      <c r="M102" s="385">
        <f>+'[12]Monthly BS -UC Ledger FORMATTED'!M46</f>
        <v>1336383.3066938394</v>
      </c>
      <c r="N102" s="385">
        <f>+'[12]Monthly BS -UC Ledger FORMATTED'!N46</f>
        <v>1345813.7738561002</v>
      </c>
      <c r="O102" s="385">
        <f>+'[12]Monthly BS -UC Ledger FORMATTED'!O46</f>
        <v>1346231.3543147983</v>
      </c>
      <c r="P102" s="385">
        <f>+'[12]Monthly BS -UC Ledger FORMATTED'!P46</f>
        <v>1346912.946007655</v>
      </c>
      <c r="Q102" s="444">
        <f>+'[12]Monthly BS -UC Ledger FORMATTED'!Q46</f>
        <v>1225469.0182358713</v>
      </c>
      <c r="R102" s="381"/>
      <c r="S102" s="384" t="s">
        <v>783</v>
      </c>
      <c r="T102" s="383"/>
      <c r="U102" s="386">
        <f>+'[12]Monthly BS -UC Ledger FORMATTED'!D149</f>
        <v>-526119.64193699451</v>
      </c>
      <c r="V102" s="386">
        <f>+'[12]Monthly BS -UC Ledger FORMATTED'!E149</f>
        <v>-529511.37438314466</v>
      </c>
      <c r="W102" s="386">
        <f>+'[12]Monthly BS -UC Ledger FORMATTED'!F149</f>
        <v>-526921.27676546166</v>
      </c>
      <c r="X102" s="386">
        <f>+'[12]Monthly BS -UC Ledger FORMATTED'!G149</f>
        <v>-528579.12318553764</v>
      </c>
      <c r="Y102" s="386">
        <f>+'[12]Monthly BS -UC Ledger FORMATTED'!H149</f>
        <v>-532547.25132329878</v>
      </c>
      <c r="Z102" s="386">
        <f>+'[12]Monthly BS -UC Ledger FORMATTED'!I149</f>
        <v>-535152.62418396876</v>
      </c>
      <c r="AA102" s="386">
        <f>+'[12]Monthly BS -UC Ledger FORMATTED'!J149</f>
        <v>-537734.2236257178</v>
      </c>
      <c r="AB102" s="386">
        <f>+'[12]Monthly BS -UC Ledger FORMATTED'!K149</f>
        <v>-535792.27691818809</v>
      </c>
      <c r="AC102" s="386">
        <f>+'[12]Monthly BS -UC Ledger FORMATTED'!L149</f>
        <v>-538430.3897845482</v>
      </c>
      <c r="AD102" s="386">
        <f>+'[12]Monthly BS -UC Ledger FORMATTED'!M149</f>
        <v>-542021.28736657521</v>
      </c>
      <c r="AE102" s="386">
        <f>+'[12]Monthly BS -UC Ledger FORMATTED'!N149</f>
        <v>-546106.94318964111</v>
      </c>
      <c r="AF102" s="386">
        <f>+'[12]Monthly BS -UC Ledger FORMATTED'!O149</f>
        <v>-549952.32660604513</v>
      </c>
      <c r="AG102" s="386">
        <f>+'[12]Monthly BS -UC Ledger FORMATTED'!P149</f>
        <v>-553914.11012414028</v>
      </c>
      <c r="AH102" s="386">
        <f>+'[12]Monthly BS -UC Ledger FORMATTED'!Q149</f>
        <v>-537137.14226101991</v>
      </c>
    </row>
    <row r="103" spans="1:42" ht="12" customHeight="1" x14ac:dyDescent="0.25">
      <c r="A103" s="440" t="s">
        <v>784</v>
      </c>
      <c r="B103" s="383"/>
      <c r="C103" s="384"/>
      <c r="D103" s="385">
        <f>+D101-D102</f>
        <v>-2.7412132822209969</v>
      </c>
      <c r="E103" s="385">
        <f t="shared" ref="E103:Q103" si="28">+E101-E102</f>
        <v>-3.2941874514799565</v>
      </c>
      <c r="F103" s="385">
        <f t="shared" si="28"/>
        <v>-1.5070976052666083</v>
      </c>
      <c r="G103" s="385">
        <f t="shared" si="28"/>
        <v>-2.5925036983098835</v>
      </c>
      <c r="H103" s="385">
        <f t="shared" si="28"/>
        <v>-3.1090527079068124</v>
      </c>
      <c r="I103" s="385">
        <f t="shared" si="28"/>
        <v>-3.484971292084083</v>
      </c>
      <c r="J103" s="385">
        <f t="shared" si="28"/>
        <v>-2.6724142136517912</v>
      </c>
      <c r="K103" s="385">
        <f t="shared" si="28"/>
        <v>-2.3548188069835305</v>
      </c>
      <c r="L103" s="385">
        <f t="shared" si="28"/>
        <v>-0.97163461404852569</v>
      </c>
      <c r="M103" s="385">
        <f t="shared" si="28"/>
        <v>1.3605569752398878</v>
      </c>
      <c r="N103" s="385">
        <f t="shared" si="28"/>
        <v>-1.1066052855458111</v>
      </c>
      <c r="O103" s="385">
        <f t="shared" si="28"/>
        <v>-0.68706398364156485</v>
      </c>
      <c r="P103" s="385">
        <f t="shared" si="28"/>
        <v>-1.2787568403873593</v>
      </c>
      <c r="Q103" s="444">
        <f t="shared" si="28"/>
        <v>-25.018235871335492</v>
      </c>
      <c r="R103" s="422"/>
      <c r="S103" s="384" t="s">
        <v>784</v>
      </c>
      <c r="T103" s="383"/>
      <c r="U103" s="386">
        <f>+U101-U102</f>
        <v>0.6419369945069775</v>
      </c>
      <c r="V103" s="386">
        <f t="shared" ref="V103:AH103" si="29">+V101-V102</f>
        <v>0.37438314466271549</v>
      </c>
      <c r="W103" s="386">
        <f t="shared" si="29"/>
        <v>1.2767654616618529</v>
      </c>
      <c r="X103" s="386">
        <f t="shared" si="29"/>
        <v>-0.87681446236092597</v>
      </c>
      <c r="Y103" s="386">
        <f t="shared" si="29"/>
        <v>-0.74867670121602714</v>
      </c>
      <c r="Z103" s="386">
        <f t="shared" si="29"/>
        <v>2.6241839687572792</v>
      </c>
      <c r="AA103" s="386">
        <f t="shared" si="29"/>
        <v>2.2236257178010419</v>
      </c>
      <c r="AB103" s="386">
        <f t="shared" si="29"/>
        <v>-0.72308181191328913</v>
      </c>
      <c r="AC103" s="386">
        <f t="shared" si="29"/>
        <v>1.3897845481988043</v>
      </c>
      <c r="AD103" s="386">
        <f t="shared" si="29"/>
        <v>-1.7126334247877821</v>
      </c>
      <c r="AE103" s="386">
        <f t="shared" si="29"/>
        <v>-1.0568103588884696</v>
      </c>
      <c r="AF103" s="386">
        <f t="shared" si="29"/>
        <v>-0.6733939548721537</v>
      </c>
      <c r="AG103" s="386">
        <f t="shared" si="29"/>
        <v>0.11012414027936757</v>
      </c>
      <c r="AH103" s="386">
        <f t="shared" si="29"/>
        <v>2.1422610199078918</v>
      </c>
    </row>
    <row r="104" spans="1:42" ht="12" customHeight="1" x14ac:dyDescent="0.25">
      <c r="A104" s="440"/>
      <c r="B104" s="383"/>
      <c r="C104" s="384"/>
      <c r="D104" s="385"/>
      <c r="E104" s="385"/>
      <c r="F104" s="385"/>
      <c r="G104" s="385"/>
      <c r="H104" s="385"/>
      <c r="I104" s="385"/>
      <c r="J104" s="385"/>
      <c r="K104" s="385"/>
      <c r="L104" s="385"/>
      <c r="M104" s="385"/>
      <c r="N104" s="385"/>
      <c r="O104" s="385"/>
      <c r="P104" s="385"/>
      <c r="Q104" s="444"/>
      <c r="R104" s="423"/>
      <c r="S104" s="384"/>
      <c r="T104" s="383"/>
      <c r="U104" s="386"/>
      <c r="V104" s="386"/>
      <c r="W104" s="386"/>
      <c r="X104" s="386"/>
      <c r="Y104" s="386"/>
      <c r="Z104" s="386"/>
      <c r="AA104" s="386"/>
      <c r="AB104" s="386"/>
      <c r="AC104" s="386"/>
      <c r="AD104" s="386"/>
      <c r="AE104" s="386"/>
      <c r="AF104" s="386"/>
      <c r="AG104" s="386">
        <f>+'[12]A 9 (a)'!P59</f>
        <v>553914</v>
      </c>
      <c r="AH104" s="386"/>
    </row>
    <row r="105" spans="1:42" ht="12" customHeight="1" x14ac:dyDescent="0.25">
      <c r="A105" s="440"/>
      <c r="B105" s="383"/>
      <c r="C105" s="384"/>
      <c r="D105" s="385"/>
      <c r="E105" s="385"/>
      <c r="F105" s="385"/>
      <c r="G105" s="385"/>
      <c r="H105" s="385"/>
      <c r="I105" s="385"/>
      <c r="J105" s="385"/>
      <c r="K105" s="385"/>
      <c r="L105" s="385"/>
      <c r="M105" s="385"/>
      <c r="N105" s="385"/>
      <c r="O105" s="385"/>
      <c r="P105" s="385"/>
      <c r="Q105" s="444"/>
      <c r="R105" s="423"/>
      <c r="S105" s="384"/>
      <c r="T105" s="383"/>
      <c r="U105" s="386"/>
      <c r="V105" s="386"/>
      <c r="W105" s="386"/>
      <c r="X105" s="386"/>
      <c r="Y105" s="386"/>
      <c r="Z105" s="386"/>
      <c r="AA105" s="386"/>
      <c r="AB105" s="386"/>
      <c r="AC105" s="386"/>
      <c r="AD105" s="386"/>
      <c r="AE105" s="386"/>
      <c r="AF105" s="386"/>
      <c r="AG105" s="386"/>
      <c r="AH105" s="386"/>
    </row>
    <row r="106" spans="1:42" s="415" customFormat="1" ht="22" x14ac:dyDescent="0.35">
      <c r="A106" s="445" t="s">
        <v>134</v>
      </c>
      <c r="B106" s="367" t="s">
        <v>668</v>
      </c>
      <c r="C106" s="445" t="s">
        <v>135</v>
      </c>
      <c r="D106" s="368">
        <v>41987</v>
      </c>
      <c r="E106" s="369">
        <v>42005</v>
      </c>
      <c r="F106" s="369">
        <v>42036</v>
      </c>
      <c r="G106" s="369">
        <v>42064</v>
      </c>
      <c r="H106" s="369">
        <v>42095</v>
      </c>
      <c r="I106" s="369">
        <v>42125</v>
      </c>
      <c r="J106" s="369">
        <v>42156</v>
      </c>
      <c r="K106" s="369">
        <v>42186</v>
      </c>
      <c r="L106" s="369">
        <v>42217</v>
      </c>
      <c r="M106" s="369">
        <v>42248</v>
      </c>
      <c r="N106" s="369">
        <v>42278</v>
      </c>
      <c r="O106" s="369">
        <v>42309</v>
      </c>
      <c r="P106" s="369">
        <v>42339</v>
      </c>
      <c r="Q106" s="370" t="s">
        <v>669</v>
      </c>
      <c r="R106" s="414"/>
      <c r="S106" s="446" t="s">
        <v>135</v>
      </c>
      <c r="T106" s="367" t="s">
        <v>668</v>
      </c>
      <c r="U106" s="368">
        <v>41987</v>
      </c>
      <c r="V106" s="369">
        <v>42005</v>
      </c>
      <c r="W106" s="369">
        <v>42036</v>
      </c>
      <c r="X106" s="369">
        <v>42064</v>
      </c>
      <c r="Y106" s="369">
        <v>42095</v>
      </c>
      <c r="Z106" s="369">
        <v>42125</v>
      </c>
      <c r="AA106" s="369">
        <v>42156</v>
      </c>
      <c r="AB106" s="369">
        <v>42186</v>
      </c>
      <c r="AC106" s="369">
        <v>42217</v>
      </c>
      <c r="AD106" s="369">
        <v>42248</v>
      </c>
      <c r="AE106" s="369">
        <v>42278</v>
      </c>
      <c r="AF106" s="369">
        <v>42309</v>
      </c>
      <c r="AG106" s="369">
        <v>42339</v>
      </c>
      <c r="AH106" s="372" t="s">
        <v>669</v>
      </c>
    </row>
    <row r="107" spans="1:42" ht="12" customHeight="1" x14ac:dyDescent="0.25">
      <c r="A107" s="602" t="s">
        <v>11</v>
      </c>
      <c r="B107" s="603"/>
      <c r="C107" s="603"/>
      <c r="D107" s="603"/>
      <c r="E107" s="603"/>
      <c r="F107" s="603"/>
      <c r="G107" s="603"/>
      <c r="H107" s="603"/>
      <c r="I107" s="603"/>
      <c r="J107" s="603"/>
      <c r="K107" s="603"/>
      <c r="L107" s="603"/>
      <c r="M107" s="603"/>
      <c r="N107" s="603"/>
      <c r="O107" s="603"/>
      <c r="P107" s="603"/>
      <c r="Q107" s="604"/>
      <c r="R107" s="375"/>
      <c r="S107" s="602" t="s">
        <v>11</v>
      </c>
      <c r="T107" s="603"/>
      <c r="U107" s="603"/>
      <c r="V107" s="603"/>
      <c r="W107" s="603"/>
      <c r="X107" s="603"/>
      <c r="Y107" s="603"/>
      <c r="Z107" s="603"/>
      <c r="AA107" s="603"/>
      <c r="AB107" s="603"/>
      <c r="AC107" s="603"/>
      <c r="AD107" s="603"/>
      <c r="AE107" s="603"/>
      <c r="AF107" s="603"/>
      <c r="AG107" s="603"/>
      <c r="AH107" s="603"/>
      <c r="AI107" s="604"/>
    </row>
    <row r="108" spans="1:42" ht="12" customHeight="1" x14ac:dyDescent="0.2">
      <c r="A108" s="391"/>
      <c r="B108" s="393">
        <v>1245</v>
      </c>
      <c r="C108" s="391" t="s">
        <v>785</v>
      </c>
      <c r="D108" s="394">
        <f>ROUND(VLOOKUP($B108,'[12]Monthly BS -UC Ledger FORMATTED'!$A$6:$Q$267,+D$3,FALSE),0)</f>
        <v>-13</v>
      </c>
      <c r="E108" s="394">
        <f>ROUND(VLOOKUP($B108,'[12]Monthly BS -UC Ledger FORMATTED'!$A$6:$Q$267,+E$3,FALSE),0)</f>
        <v>-13</v>
      </c>
      <c r="F108" s="395">
        <f>ROUND(VLOOKUP($B108,'[12]Monthly BS -UC Ledger FORMATTED'!$A$6:$Q$267,+F$3,FALSE),0)</f>
        <v>-13</v>
      </c>
      <c r="G108" s="395">
        <f>ROUND(VLOOKUP($B108,'[12]Monthly BS -UC Ledger FORMATTED'!$A$6:$Q$267,+G$3,FALSE),0)</f>
        <v>-13</v>
      </c>
      <c r="H108" s="395">
        <f>ROUND(VLOOKUP($B108,'[12]Monthly BS -UC Ledger FORMATTED'!$A$6:$Q$267,+H$3,FALSE),0)</f>
        <v>-13</v>
      </c>
      <c r="I108" s="395">
        <f>ROUND(VLOOKUP($B108,'[12]Monthly BS -UC Ledger FORMATTED'!$A$6:$Q$267,+I$3,FALSE),0)</f>
        <v>-13</v>
      </c>
      <c r="J108" s="395">
        <f>ROUND(VLOOKUP($B108,'[12]Monthly BS -UC Ledger FORMATTED'!$A$6:$Q$267,+J$3,FALSE),0)</f>
        <v>-13</v>
      </c>
      <c r="K108" s="395">
        <f>ROUND(VLOOKUP($B108,'[12]Monthly BS -UC Ledger FORMATTED'!$A$6:$Q$267,+K$3,FALSE),0)</f>
        <v>-13</v>
      </c>
      <c r="L108" s="395">
        <f>ROUND(VLOOKUP($B108,'[12]Monthly BS -UC Ledger FORMATTED'!$A$6:$Q$267,+L$3,FALSE),0)</f>
        <v>-13</v>
      </c>
      <c r="M108" s="395">
        <f>ROUND(VLOOKUP($B108,'[12]Monthly BS -UC Ledger FORMATTED'!$A$6:$Q$267,+M$3,FALSE),0)</f>
        <v>-13</v>
      </c>
      <c r="N108" s="395">
        <f>ROUND(VLOOKUP($B108,'[12]Monthly BS -UC Ledger FORMATTED'!$A$6:$Q$267,+N$3,FALSE),0)</f>
        <v>-13</v>
      </c>
      <c r="O108" s="395">
        <f>ROUND(VLOOKUP($B108,'[12]Monthly BS -UC Ledger FORMATTED'!$A$6:$Q$267,+O$3,FALSE),0)</f>
        <v>-13</v>
      </c>
      <c r="P108" s="395">
        <f>ROUND(VLOOKUP($B108,'[12]Monthly BS -UC Ledger FORMATTED'!$A$6:$Q$267,+P$3,FALSE),0)</f>
        <v>-13</v>
      </c>
      <c r="Q108" s="396">
        <f>ROUND(VLOOKUP($B108,'[12]Monthly BS -UC Ledger FORMATTED'!$A$6:$Q$267,+Q$3,FALSE),0)</f>
        <v>-13</v>
      </c>
      <c r="R108" s="375"/>
      <c r="S108" s="391" t="s">
        <v>786</v>
      </c>
      <c r="T108" s="393">
        <v>2030</v>
      </c>
      <c r="U108" s="395">
        <f>ROUND(VLOOKUP($T108,'[12]Monthly BS -UC Ledger FORMATTED'!$A$6:$Q$267,+U$3,FALSE),0)</f>
        <v>0</v>
      </c>
      <c r="V108" s="395">
        <f>ROUND(VLOOKUP($T108,'[12]Monthly BS -UC Ledger FORMATTED'!$A$6:$Q$267,+V$3,FALSE),0)</f>
        <v>0</v>
      </c>
      <c r="W108" s="395">
        <f>ROUND(VLOOKUP($T108,'[12]Monthly BS -UC Ledger FORMATTED'!$A$6:$Q$267,+W$3,FALSE),0)</f>
        <v>0</v>
      </c>
      <c r="X108" s="395">
        <f>ROUND(VLOOKUP($T108,'[12]Monthly BS -UC Ledger FORMATTED'!$A$6:$Q$267,+X$3,FALSE),0)</f>
        <v>0</v>
      </c>
      <c r="Y108" s="395">
        <f>ROUND(VLOOKUP($T108,'[12]Monthly BS -UC Ledger FORMATTED'!$A$6:$Q$267,+Y$3,FALSE),0)</f>
        <v>0</v>
      </c>
      <c r="Z108" s="395">
        <f>ROUND(VLOOKUP($T108,'[12]Monthly BS -UC Ledger FORMATTED'!$A$6:$Q$267,+Z$3,FALSE),0)</f>
        <v>0</v>
      </c>
      <c r="AA108" s="395">
        <f>ROUND(VLOOKUP($T108,'[12]Monthly BS -UC Ledger FORMATTED'!$A$6:$Q$267,+AA$3,FALSE),0)</f>
        <v>0</v>
      </c>
      <c r="AB108" s="395">
        <f>ROUND(VLOOKUP($T108,'[12]Monthly BS -UC Ledger FORMATTED'!$A$6:$Q$267,+AB$3,FALSE),0)</f>
        <v>0</v>
      </c>
      <c r="AC108" s="395">
        <f>ROUND(VLOOKUP($T108,'[12]Monthly BS -UC Ledger FORMATTED'!$A$6:$Q$267,+AC$3,FALSE),0)</f>
        <v>0</v>
      </c>
      <c r="AD108" s="395">
        <f>ROUND(VLOOKUP($T108,'[12]Monthly BS -UC Ledger FORMATTED'!$A$6:$Q$267,+AD$3,FALSE),0)</f>
        <v>0</v>
      </c>
      <c r="AE108" s="395">
        <f>ROUND(VLOOKUP($T108,'[12]Monthly BS -UC Ledger FORMATTED'!$A$6:$Q$267,+AE$3,FALSE),0)</f>
        <v>0</v>
      </c>
      <c r="AF108" s="395">
        <f>ROUND(VLOOKUP($T108,'[12]Monthly BS -UC Ledger FORMATTED'!$A$6:$Q$267,+AF$3,FALSE),0)</f>
        <v>0</v>
      </c>
      <c r="AG108" s="395">
        <f>ROUND(VLOOKUP($T108,'[12]Monthly BS -UC Ledger FORMATTED'!$A$6:$Q$267,+AG$3,FALSE),0)</f>
        <v>0</v>
      </c>
      <c r="AH108" s="395">
        <f>ROUND(VLOOKUP($T108,'[12]Monthly BS -UC Ledger FORMATTED'!$A$6:$Q$267,+AH$3,FALSE),0)</f>
        <v>0</v>
      </c>
    </row>
    <row r="109" spans="1:42" ht="12" customHeight="1" x14ac:dyDescent="0.2">
      <c r="A109" s="381"/>
      <c r="B109" s="390"/>
      <c r="C109" s="381"/>
      <c r="D109" s="398"/>
      <c r="E109" s="398"/>
      <c r="F109" s="399"/>
      <c r="G109" s="399"/>
      <c r="H109" s="399"/>
      <c r="I109" s="399"/>
      <c r="J109" s="399"/>
      <c r="K109" s="399"/>
      <c r="L109" s="399"/>
      <c r="M109" s="399"/>
      <c r="N109" s="399"/>
      <c r="O109" s="399"/>
      <c r="P109" s="399"/>
      <c r="Q109" s="400"/>
      <c r="R109" s="375"/>
      <c r="S109" s="381" t="s">
        <v>787</v>
      </c>
      <c r="T109" s="390">
        <v>2035</v>
      </c>
      <c r="U109" s="399"/>
      <c r="V109" s="399"/>
      <c r="W109" s="399"/>
      <c r="X109" s="399"/>
      <c r="Y109" s="399"/>
      <c r="Z109" s="399"/>
      <c r="AA109" s="399"/>
      <c r="AB109" s="399"/>
      <c r="AC109" s="399"/>
      <c r="AD109" s="399"/>
      <c r="AE109" s="399"/>
      <c r="AF109" s="399"/>
      <c r="AG109" s="399"/>
      <c r="AH109" s="399"/>
    </row>
    <row r="110" spans="1:42" ht="12" customHeight="1" x14ac:dyDescent="0.2">
      <c r="A110" s="381"/>
      <c r="B110" s="390"/>
      <c r="C110" s="381"/>
      <c r="D110" s="398"/>
      <c r="E110" s="398"/>
      <c r="F110" s="399"/>
      <c r="G110" s="399"/>
      <c r="H110" s="399"/>
      <c r="I110" s="399"/>
      <c r="J110" s="399"/>
      <c r="K110" s="399"/>
      <c r="L110" s="399"/>
      <c r="M110" s="399"/>
      <c r="N110" s="399"/>
      <c r="O110" s="399"/>
      <c r="P110" s="399"/>
      <c r="Q110" s="400"/>
      <c r="R110" s="375"/>
      <c r="S110" s="381"/>
      <c r="T110" s="390"/>
      <c r="U110" s="399"/>
      <c r="V110" s="399"/>
      <c r="W110" s="399"/>
      <c r="X110" s="399"/>
      <c r="Y110" s="399"/>
      <c r="Z110" s="399"/>
      <c r="AA110" s="399"/>
      <c r="AB110" s="399"/>
      <c r="AC110" s="399"/>
      <c r="AD110" s="399"/>
      <c r="AE110" s="399"/>
      <c r="AF110" s="399"/>
      <c r="AG110" s="399"/>
      <c r="AH110" s="399"/>
    </row>
    <row r="111" spans="1:42" ht="12" customHeight="1" x14ac:dyDescent="0.25">
      <c r="A111" s="413" t="s">
        <v>137</v>
      </c>
      <c r="B111" s="416"/>
      <c r="C111" s="403" t="s">
        <v>81</v>
      </c>
      <c r="D111" s="447">
        <f>SUM(D108:D110)</f>
        <v>-13</v>
      </c>
      <c r="E111" s="447">
        <f t="shared" ref="E111:Q111" si="30">SUM(E108:E110)</f>
        <v>-13</v>
      </c>
      <c r="F111" s="447">
        <f t="shared" si="30"/>
        <v>-13</v>
      </c>
      <c r="G111" s="447">
        <f t="shared" si="30"/>
        <v>-13</v>
      </c>
      <c r="H111" s="447">
        <f t="shared" si="30"/>
        <v>-13</v>
      </c>
      <c r="I111" s="447">
        <f t="shared" si="30"/>
        <v>-13</v>
      </c>
      <c r="J111" s="447">
        <f t="shared" si="30"/>
        <v>-13</v>
      </c>
      <c r="K111" s="447">
        <f t="shared" si="30"/>
        <v>-13</v>
      </c>
      <c r="L111" s="447">
        <f t="shared" si="30"/>
        <v>-13</v>
      </c>
      <c r="M111" s="447">
        <f t="shared" si="30"/>
        <v>-13</v>
      </c>
      <c r="N111" s="447">
        <f t="shared" si="30"/>
        <v>-13</v>
      </c>
      <c r="O111" s="447">
        <f t="shared" si="30"/>
        <v>-13</v>
      </c>
      <c r="P111" s="447">
        <f t="shared" si="30"/>
        <v>-13</v>
      </c>
      <c r="Q111" s="448">
        <f t="shared" si="30"/>
        <v>-13</v>
      </c>
      <c r="R111" s="375"/>
      <c r="S111" s="403" t="s">
        <v>81</v>
      </c>
      <c r="T111" s="416"/>
      <c r="U111" s="449">
        <f>SUM(U108:U110)</f>
        <v>0</v>
      </c>
      <c r="V111" s="449">
        <f t="shared" ref="V111:AH111" si="31">SUM(V108:V110)</f>
        <v>0</v>
      </c>
      <c r="W111" s="449">
        <f t="shared" si="31"/>
        <v>0</v>
      </c>
      <c r="X111" s="449">
        <f t="shared" si="31"/>
        <v>0</v>
      </c>
      <c r="Y111" s="449">
        <f t="shared" si="31"/>
        <v>0</v>
      </c>
      <c r="Z111" s="449">
        <f t="shared" si="31"/>
        <v>0</v>
      </c>
      <c r="AA111" s="449">
        <f t="shared" si="31"/>
        <v>0</v>
      </c>
      <c r="AB111" s="449">
        <f t="shared" si="31"/>
        <v>0</v>
      </c>
      <c r="AC111" s="449">
        <f t="shared" si="31"/>
        <v>0</v>
      </c>
      <c r="AD111" s="449">
        <f t="shared" si="31"/>
        <v>0</v>
      </c>
      <c r="AE111" s="449">
        <f t="shared" si="31"/>
        <v>0</v>
      </c>
      <c r="AF111" s="449">
        <f t="shared" si="31"/>
        <v>0</v>
      </c>
      <c r="AG111" s="449">
        <f t="shared" si="31"/>
        <v>0</v>
      </c>
      <c r="AH111" s="449">
        <f t="shared" si="31"/>
        <v>0</v>
      </c>
    </row>
    <row r="112" spans="1:42" ht="12" customHeight="1" x14ac:dyDescent="0.2">
      <c r="A112" s="384" t="s">
        <v>140</v>
      </c>
      <c r="B112" s="383">
        <v>1250</v>
      </c>
      <c r="C112" s="384" t="s">
        <v>788</v>
      </c>
      <c r="D112" s="385"/>
      <c r="E112" s="385"/>
      <c r="F112" s="386"/>
      <c r="G112" s="386"/>
      <c r="H112" s="386"/>
      <c r="I112" s="386"/>
      <c r="J112" s="386"/>
      <c r="K112" s="386"/>
      <c r="L112" s="386"/>
      <c r="M112" s="386"/>
      <c r="N112" s="386"/>
      <c r="O112" s="386"/>
      <c r="P112" s="386"/>
      <c r="Q112" s="387"/>
      <c r="R112" s="375"/>
      <c r="S112" s="384" t="s">
        <v>789</v>
      </c>
      <c r="T112" s="383">
        <v>2040</v>
      </c>
      <c r="U112" s="386"/>
      <c r="V112" s="386"/>
      <c r="W112" s="386"/>
      <c r="X112" s="386"/>
      <c r="Y112" s="386"/>
      <c r="Z112" s="386"/>
      <c r="AA112" s="386"/>
      <c r="AB112" s="386"/>
      <c r="AC112" s="386"/>
      <c r="AD112" s="386"/>
      <c r="AE112" s="386"/>
      <c r="AF112" s="386"/>
      <c r="AG112" s="386"/>
      <c r="AH112" s="386"/>
    </row>
    <row r="113" spans="1:42" ht="12" customHeight="1" x14ac:dyDescent="0.2">
      <c r="A113" s="384" t="s">
        <v>143</v>
      </c>
      <c r="B113" s="383"/>
      <c r="C113" s="384"/>
      <c r="D113" s="450"/>
      <c r="E113" s="384"/>
      <c r="F113" s="384"/>
      <c r="G113" s="384"/>
      <c r="H113" s="384"/>
      <c r="I113" s="384"/>
      <c r="J113" s="384"/>
      <c r="K113" s="384"/>
      <c r="L113" s="384"/>
      <c r="M113" s="384"/>
      <c r="N113" s="384"/>
      <c r="O113" s="384"/>
      <c r="P113" s="384"/>
      <c r="Q113" s="451"/>
      <c r="R113" s="375"/>
      <c r="S113" s="384" t="s">
        <v>790</v>
      </c>
      <c r="T113" s="383">
        <v>2185</v>
      </c>
      <c r="U113" s="384"/>
      <c r="V113" s="384"/>
      <c r="W113" s="384"/>
      <c r="X113" s="384"/>
      <c r="Y113" s="384"/>
      <c r="Z113" s="384"/>
      <c r="AA113" s="384"/>
      <c r="AB113" s="384"/>
      <c r="AC113" s="384"/>
      <c r="AD113" s="384"/>
      <c r="AE113" s="384"/>
      <c r="AF113" s="384"/>
      <c r="AG113" s="384"/>
      <c r="AH113" s="384"/>
    </row>
    <row r="114" spans="1:42" ht="12" customHeight="1" x14ac:dyDescent="0.25">
      <c r="A114" s="602" t="s">
        <v>144</v>
      </c>
      <c r="B114" s="603"/>
      <c r="C114" s="603"/>
      <c r="D114" s="603"/>
      <c r="E114" s="603"/>
      <c r="F114" s="603"/>
      <c r="G114" s="603"/>
      <c r="H114" s="603"/>
      <c r="I114" s="603"/>
      <c r="J114" s="603"/>
      <c r="K114" s="603"/>
      <c r="L114" s="603"/>
      <c r="M114" s="603"/>
      <c r="N114" s="603"/>
      <c r="O114" s="603"/>
      <c r="P114" s="603"/>
      <c r="Q114" s="604"/>
      <c r="R114" s="375"/>
      <c r="S114" s="602" t="s">
        <v>144</v>
      </c>
      <c r="T114" s="603"/>
      <c r="U114" s="603"/>
      <c r="V114" s="603"/>
      <c r="W114" s="603"/>
      <c r="X114" s="603"/>
      <c r="Y114" s="603"/>
      <c r="Z114" s="603"/>
      <c r="AA114" s="603"/>
      <c r="AB114" s="603"/>
      <c r="AC114" s="603"/>
      <c r="AD114" s="603"/>
      <c r="AE114" s="603"/>
      <c r="AF114" s="603"/>
      <c r="AG114" s="603"/>
      <c r="AH114" s="603"/>
      <c r="AI114" s="604"/>
    </row>
    <row r="115" spans="1:42" ht="12" customHeight="1" x14ac:dyDescent="0.2">
      <c r="A115" s="384" t="s">
        <v>145</v>
      </c>
      <c r="B115" s="383">
        <v>1265</v>
      </c>
      <c r="C115" s="384" t="s">
        <v>791</v>
      </c>
      <c r="D115" s="385"/>
      <c r="E115" s="385"/>
      <c r="F115" s="386"/>
      <c r="G115" s="386"/>
      <c r="H115" s="386"/>
      <c r="I115" s="386"/>
      <c r="J115" s="386"/>
      <c r="K115" s="386"/>
      <c r="L115" s="386"/>
      <c r="M115" s="386"/>
      <c r="N115" s="386"/>
      <c r="O115" s="386"/>
      <c r="P115" s="386"/>
      <c r="Q115" s="387"/>
      <c r="R115" s="375"/>
      <c r="S115" s="384" t="s">
        <v>676</v>
      </c>
      <c r="T115" s="383"/>
      <c r="U115" s="386"/>
      <c r="V115" s="386"/>
      <c r="W115" s="386"/>
      <c r="X115" s="386"/>
      <c r="Y115" s="386"/>
      <c r="Z115" s="386"/>
      <c r="AA115" s="386"/>
      <c r="AB115" s="386"/>
      <c r="AC115" s="386"/>
      <c r="AD115" s="386"/>
      <c r="AE115" s="386"/>
      <c r="AF115" s="386"/>
      <c r="AG115" s="386"/>
      <c r="AH115" s="386"/>
    </row>
    <row r="116" spans="1:42" ht="12" customHeight="1" x14ac:dyDescent="0.2">
      <c r="A116" s="384" t="s">
        <v>147</v>
      </c>
      <c r="B116" s="383">
        <v>1290</v>
      </c>
      <c r="C116" s="384" t="s">
        <v>792</v>
      </c>
      <c r="D116" s="385"/>
      <c r="E116" s="385"/>
      <c r="F116" s="386"/>
      <c r="G116" s="386"/>
      <c r="H116" s="386"/>
      <c r="I116" s="386"/>
      <c r="J116" s="386"/>
      <c r="K116" s="386"/>
      <c r="L116" s="386"/>
      <c r="M116" s="386"/>
      <c r="N116" s="386"/>
      <c r="O116" s="386"/>
      <c r="P116" s="386"/>
      <c r="Q116" s="387"/>
      <c r="R116" s="375"/>
      <c r="S116" s="384" t="s">
        <v>793</v>
      </c>
      <c r="T116" s="383">
        <v>2050</v>
      </c>
      <c r="U116" s="386"/>
      <c r="V116" s="386"/>
      <c r="W116" s="386"/>
      <c r="X116" s="386"/>
      <c r="Y116" s="386"/>
      <c r="Z116" s="386"/>
      <c r="AA116" s="386"/>
      <c r="AB116" s="386"/>
      <c r="AC116" s="386"/>
      <c r="AD116" s="386"/>
      <c r="AE116" s="386"/>
      <c r="AF116" s="386"/>
      <c r="AG116" s="386"/>
      <c r="AH116" s="386"/>
    </row>
    <row r="117" spans="1:42" ht="12" customHeight="1" x14ac:dyDescent="0.2">
      <c r="A117" s="384" t="s">
        <v>794</v>
      </c>
      <c r="B117" s="383">
        <v>1320</v>
      </c>
      <c r="C117" s="384" t="s">
        <v>795</v>
      </c>
      <c r="D117" s="385">
        <f>ROUND(VLOOKUP($B117,'[12]Monthly BS -UC Ledger FORMATTED'!$A$6:$Q$267,+D$3,FALSE),0)</f>
        <v>0</v>
      </c>
      <c r="E117" s="385">
        <f>ROUND(VLOOKUP($B117,'[12]Monthly BS -UC Ledger FORMATTED'!$A$6:$Q$267,+E$3,FALSE),0)</f>
        <v>0</v>
      </c>
      <c r="F117" s="386">
        <f>ROUND(VLOOKUP($B117,'[12]Monthly BS -UC Ledger FORMATTED'!$A$6:$Q$267,+F$3,FALSE),0)</f>
        <v>0</v>
      </c>
      <c r="G117" s="386">
        <f>ROUND(VLOOKUP($B117,'[12]Monthly BS -UC Ledger FORMATTED'!$A$6:$Q$267,+G$3,FALSE),0)</f>
        <v>0</v>
      </c>
      <c r="H117" s="386">
        <f>ROUND(VLOOKUP($B117,'[12]Monthly BS -UC Ledger FORMATTED'!$A$6:$Q$267,+H$3,FALSE),0)</f>
        <v>0</v>
      </c>
      <c r="I117" s="386">
        <f>ROUND(VLOOKUP($B117,'[12]Monthly BS -UC Ledger FORMATTED'!$A$6:$Q$267,+I$3,FALSE),0)</f>
        <v>0</v>
      </c>
      <c r="J117" s="386">
        <f>ROUND(VLOOKUP($B117,'[12]Monthly BS -UC Ledger FORMATTED'!$A$6:$Q$267,+J$3,FALSE),0)</f>
        <v>0</v>
      </c>
      <c r="K117" s="386">
        <f>ROUND(VLOOKUP($B117,'[12]Monthly BS -UC Ledger FORMATTED'!$A$6:$Q$267,+K$3,FALSE),0)</f>
        <v>0</v>
      </c>
      <c r="L117" s="386">
        <f>ROUND(VLOOKUP($B117,'[12]Monthly BS -UC Ledger FORMATTED'!$A$6:$Q$267,+L$3,FALSE),0)</f>
        <v>0</v>
      </c>
      <c r="M117" s="386">
        <f>ROUND(VLOOKUP($B117,'[12]Monthly BS -UC Ledger FORMATTED'!$A$6:$Q$267,+M$3,FALSE),0)</f>
        <v>0</v>
      </c>
      <c r="N117" s="386">
        <f>ROUND(VLOOKUP($B117,'[12]Monthly BS -UC Ledger FORMATTED'!$A$6:$Q$267,+N$3,FALSE),0)</f>
        <v>0</v>
      </c>
      <c r="O117" s="386">
        <f>ROUND(VLOOKUP($B117,'[12]Monthly BS -UC Ledger FORMATTED'!$A$6:$Q$267,+O$3,FALSE),0)</f>
        <v>0</v>
      </c>
      <c r="P117" s="386">
        <f>ROUND(VLOOKUP($B117,'[12]Monthly BS -UC Ledger FORMATTED'!$A$6:$Q$267,+P$3,FALSE),0)</f>
        <v>0</v>
      </c>
      <c r="Q117" s="387">
        <f>ROUND(VLOOKUP($B117,'[12]Monthly BS -UC Ledger FORMATTED'!$A$6:$Q$267,+Q$3,FALSE),0)</f>
        <v>0</v>
      </c>
      <c r="R117" s="375"/>
      <c r="S117" s="384" t="s">
        <v>796</v>
      </c>
      <c r="T117" s="383">
        <v>2080</v>
      </c>
      <c r="U117" s="395">
        <f>ROUND(VLOOKUP($T117,'[12]Monthly BS -UC Ledger FORMATTED'!$A$6:$Q$267,+U$3,FALSE),0)</f>
        <v>0</v>
      </c>
      <c r="V117" s="395">
        <f>ROUND(VLOOKUP($T117,'[12]Monthly BS -UC Ledger FORMATTED'!$A$6:$Q$267,+V$3,FALSE),0)</f>
        <v>0</v>
      </c>
      <c r="W117" s="395">
        <f>ROUND(VLOOKUP($T117,'[12]Monthly BS -UC Ledger FORMATTED'!$A$6:$Q$267,+W$3,FALSE),0)</f>
        <v>0</v>
      </c>
      <c r="X117" s="395">
        <f>ROUND(VLOOKUP($T117,'[12]Monthly BS -UC Ledger FORMATTED'!$A$6:$Q$267,+X$3,FALSE),0)</f>
        <v>0</v>
      </c>
      <c r="Y117" s="395">
        <f>ROUND(VLOOKUP($T117,'[12]Monthly BS -UC Ledger FORMATTED'!$A$6:$Q$267,+Y$3,FALSE),0)</f>
        <v>0</v>
      </c>
      <c r="Z117" s="395">
        <f>ROUND(VLOOKUP($T117,'[12]Monthly BS -UC Ledger FORMATTED'!$A$6:$Q$267,+Z$3,FALSE),0)</f>
        <v>0</v>
      </c>
      <c r="AA117" s="395">
        <f>ROUND(VLOOKUP($T117,'[12]Monthly BS -UC Ledger FORMATTED'!$A$6:$Q$267,+AA$3,FALSE),0)</f>
        <v>0</v>
      </c>
      <c r="AB117" s="395">
        <f>ROUND(VLOOKUP($T117,'[12]Monthly BS -UC Ledger FORMATTED'!$A$6:$Q$267,+AB$3,FALSE),0)</f>
        <v>0</v>
      </c>
      <c r="AC117" s="395">
        <f>ROUND(VLOOKUP($T117,'[12]Monthly BS -UC Ledger FORMATTED'!$A$6:$Q$267,+AC$3,FALSE),0)</f>
        <v>0</v>
      </c>
      <c r="AD117" s="395">
        <f>ROUND(VLOOKUP($T117,'[12]Monthly BS -UC Ledger FORMATTED'!$A$6:$Q$267,+AD$3,FALSE),0)</f>
        <v>0</v>
      </c>
      <c r="AE117" s="395">
        <f>ROUND(VLOOKUP($T117,'[12]Monthly BS -UC Ledger FORMATTED'!$A$6:$Q$267,+AE$3,FALSE),0)</f>
        <v>0</v>
      </c>
      <c r="AF117" s="395">
        <f>ROUND(VLOOKUP($T117,'[12]Monthly BS -UC Ledger FORMATTED'!$A$6:$Q$267,+AF$3,FALSE),0)</f>
        <v>0</v>
      </c>
      <c r="AG117" s="395">
        <f>ROUND(VLOOKUP($T117,'[12]Monthly BS -UC Ledger FORMATTED'!$A$6:$Q$267,+AG$3,FALSE),0)</f>
        <v>0</v>
      </c>
      <c r="AH117" s="395">
        <f>ROUND(VLOOKUP($T117,'[12]Monthly BS -UC Ledger FORMATTED'!$A$6:$Q$267,+AH$3,FALSE),0)</f>
        <v>0</v>
      </c>
    </row>
    <row r="118" spans="1:42" ht="12" customHeight="1" x14ac:dyDescent="0.2">
      <c r="A118" s="384" t="s">
        <v>153</v>
      </c>
      <c r="B118" s="383">
        <v>1345</v>
      </c>
      <c r="C118" s="384" t="s">
        <v>797</v>
      </c>
      <c r="D118" s="385">
        <f>ROUND(VLOOKUP($B118,'[12]Monthly BS -UC Ledger FORMATTED'!$A$6:$Q$267,+D$3,FALSE),0)</f>
        <v>3426</v>
      </c>
      <c r="E118" s="385">
        <f>ROUND(VLOOKUP($B118,'[12]Monthly BS -UC Ledger FORMATTED'!$A$6:$Q$267,+E$3,FALSE),0)</f>
        <v>3426</v>
      </c>
      <c r="F118" s="386">
        <f>ROUND(VLOOKUP($B118,'[12]Monthly BS -UC Ledger FORMATTED'!$A$6:$Q$267,+F$3,FALSE),0)</f>
        <v>793</v>
      </c>
      <c r="G118" s="386">
        <f>ROUND(VLOOKUP($B118,'[12]Monthly BS -UC Ledger FORMATTED'!$A$6:$Q$267,+G$3,FALSE),0)</f>
        <v>793</v>
      </c>
      <c r="H118" s="386">
        <f>ROUND(VLOOKUP($B118,'[12]Monthly BS -UC Ledger FORMATTED'!$A$6:$Q$267,+H$3,FALSE),0)</f>
        <v>793</v>
      </c>
      <c r="I118" s="386">
        <f>ROUND(VLOOKUP($B118,'[12]Monthly BS -UC Ledger FORMATTED'!$A$6:$Q$267,+I$3,FALSE),0)</f>
        <v>793</v>
      </c>
      <c r="J118" s="386">
        <f>ROUND(VLOOKUP($B118,'[12]Monthly BS -UC Ledger FORMATTED'!$A$6:$Q$267,+J$3,FALSE),0)</f>
        <v>793</v>
      </c>
      <c r="K118" s="386">
        <f>ROUND(VLOOKUP($B118,'[12]Monthly BS -UC Ledger FORMATTED'!$A$6:$Q$267,+K$3,FALSE),0)</f>
        <v>793</v>
      </c>
      <c r="L118" s="386">
        <f>ROUND(VLOOKUP($B118,'[12]Monthly BS -UC Ledger FORMATTED'!$A$6:$Q$267,+L$3,FALSE),0)</f>
        <v>793</v>
      </c>
      <c r="M118" s="386">
        <f>ROUND(VLOOKUP($B118,'[12]Monthly BS -UC Ledger FORMATTED'!$A$6:$Q$267,+M$3,FALSE),0)</f>
        <v>793</v>
      </c>
      <c r="N118" s="386">
        <f>ROUND(VLOOKUP($B118,'[12]Monthly BS -UC Ledger FORMATTED'!$A$6:$Q$267,+N$3,FALSE),0)</f>
        <v>862</v>
      </c>
      <c r="O118" s="386">
        <f>ROUND(VLOOKUP($B118,'[12]Monthly BS -UC Ledger FORMATTED'!$A$6:$Q$267,+O$3,FALSE),0)</f>
        <v>862</v>
      </c>
      <c r="P118" s="386">
        <f>ROUND(VLOOKUP($B118,'[12]Monthly BS -UC Ledger FORMATTED'!$A$6:$Q$267,+P$3,FALSE),0)</f>
        <v>862</v>
      </c>
      <c r="Q118" s="387">
        <f>ROUND(VLOOKUP($B118,'[12]Monthly BS -UC Ledger FORMATTED'!$A$6:$Q$267,+Q$3,FALSE),0)</f>
        <v>1214</v>
      </c>
      <c r="R118" s="375"/>
      <c r="S118" s="384" t="s">
        <v>798</v>
      </c>
      <c r="T118" s="383">
        <v>2105</v>
      </c>
      <c r="U118" s="386">
        <f>ROUND(VLOOKUP($T118,'[12]Monthly BS -UC Ledger FORMATTED'!$A$6:$Q$267,+U$3,FALSE),0)</f>
        <v>2129</v>
      </c>
      <c r="V118" s="386">
        <f>ROUND(VLOOKUP($T118,'[12]Monthly BS -UC Ledger FORMATTED'!$A$6:$Q$267,+V$3,FALSE),0)</f>
        <v>2119</v>
      </c>
      <c r="W118" s="386">
        <f>ROUND(VLOOKUP($T118,'[12]Monthly BS -UC Ledger FORMATTED'!$A$6:$Q$267,+W$3,FALSE),0)</f>
        <v>-315</v>
      </c>
      <c r="X118" s="386">
        <f>ROUND(VLOOKUP($T118,'[12]Monthly BS -UC Ledger FORMATTED'!$A$6:$Q$267,+X$3,FALSE),0)</f>
        <v>-317</v>
      </c>
      <c r="Y118" s="386">
        <f>ROUND(VLOOKUP($T118,'[12]Monthly BS -UC Ledger FORMATTED'!$A$6:$Q$267,+Y$3,FALSE),0)</f>
        <v>-319</v>
      </c>
      <c r="Z118" s="386">
        <f>ROUND(VLOOKUP($T118,'[12]Monthly BS -UC Ledger FORMATTED'!$A$6:$Q$267,+Z$3,FALSE),0)</f>
        <v>-321</v>
      </c>
      <c r="AA118" s="386">
        <f>ROUND(VLOOKUP($T118,'[12]Monthly BS -UC Ledger FORMATTED'!$A$6:$Q$267,+AA$3,FALSE),0)</f>
        <v>-324</v>
      </c>
      <c r="AB118" s="386">
        <f>ROUND(VLOOKUP($T118,'[12]Monthly BS -UC Ledger FORMATTED'!$A$6:$Q$267,+AB$3,FALSE),0)</f>
        <v>-326</v>
      </c>
      <c r="AC118" s="386">
        <f>ROUND(VLOOKUP($T118,'[12]Monthly BS -UC Ledger FORMATTED'!$A$6:$Q$267,+AC$3,FALSE),0)</f>
        <v>-328</v>
      </c>
      <c r="AD118" s="386">
        <f>ROUND(VLOOKUP($T118,'[12]Monthly BS -UC Ledger FORMATTED'!$A$6:$Q$267,+AD$3,FALSE),0)</f>
        <v>-330</v>
      </c>
      <c r="AE118" s="386">
        <f>ROUND(VLOOKUP($T118,'[12]Monthly BS -UC Ledger FORMATTED'!$A$6:$Q$267,+AE$3,FALSE),0)</f>
        <v>-333</v>
      </c>
      <c r="AF118" s="386">
        <f>ROUND(VLOOKUP($T118,'[12]Monthly BS -UC Ledger FORMATTED'!$A$6:$Q$267,+AF$3,FALSE),0)</f>
        <v>-335</v>
      </c>
      <c r="AG118" s="386">
        <f>ROUND(VLOOKUP($T118,'[12]Monthly BS -UC Ledger FORMATTED'!$A$6:$Q$267,+AG$3,FALSE),0)</f>
        <v>-337</v>
      </c>
      <c r="AH118" s="386">
        <f>ROUND(VLOOKUP($T118,'[12]Monthly BS -UC Ledger FORMATTED'!$A$6:$Q$267,+AH$3,FALSE),0)</f>
        <v>51</v>
      </c>
    </row>
    <row r="119" spans="1:42" ht="12" customHeight="1" x14ac:dyDescent="0.2">
      <c r="A119" s="391"/>
      <c r="B119" s="393">
        <v>1350</v>
      </c>
      <c r="C119" s="391" t="s">
        <v>419</v>
      </c>
      <c r="D119" s="394">
        <f>ROUND(VLOOKUP($B119,'[12]Monthly BS -UC Ledger FORMATTED'!$A$6:$Q$267,+D$3,FALSE),0)</f>
        <v>59694</v>
      </c>
      <c r="E119" s="394">
        <f>ROUND(VLOOKUP($B119,'[12]Monthly BS -UC Ledger FORMATTED'!$A$6:$Q$267,+E$3,FALSE),0)</f>
        <v>59694</v>
      </c>
      <c r="F119" s="395">
        <f>ROUND(VLOOKUP($B119,'[12]Monthly BS -UC Ledger FORMATTED'!$A$6:$Q$267,+F$3,FALSE),0)</f>
        <v>59786</v>
      </c>
      <c r="G119" s="395">
        <f>ROUND(VLOOKUP($B119,'[12]Monthly BS -UC Ledger FORMATTED'!$A$6:$Q$267,+G$3,FALSE),0)</f>
        <v>59786</v>
      </c>
      <c r="H119" s="395">
        <f>ROUND(VLOOKUP($B119,'[12]Monthly BS -UC Ledger FORMATTED'!$A$6:$Q$267,+H$3,FALSE),0)</f>
        <v>59786</v>
      </c>
      <c r="I119" s="395">
        <f>ROUND(VLOOKUP($B119,'[12]Monthly BS -UC Ledger FORMATTED'!$A$6:$Q$267,+I$3,FALSE),0)</f>
        <v>59786</v>
      </c>
      <c r="J119" s="395">
        <f>ROUND(VLOOKUP($B119,'[12]Monthly BS -UC Ledger FORMATTED'!$A$6:$Q$267,+J$3,FALSE),0)</f>
        <v>59786</v>
      </c>
      <c r="K119" s="395">
        <f>ROUND(VLOOKUP($B119,'[12]Monthly BS -UC Ledger FORMATTED'!$A$6:$Q$267,+K$3,FALSE),0)</f>
        <v>59786</v>
      </c>
      <c r="L119" s="395">
        <f>ROUND(VLOOKUP($B119,'[12]Monthly BS -UC Ledger FORMATTED'!$A$6:$Q$267,+L$3,FALSE),0)</f>
        <v>59786</v>
      </c>
      <c r="M119" s="395">
        <f>ROUND(VLOOKUP($B119,'[12]Monthly BS -UC Ledger FORMATTED'!$A$6:$Q$267,+M$3,FALSE),0)</f>
        <v>59786</v>
      </c>
      <c r="N119" s="395">
        <f>ROUND(VLOOKUP($B119,'[12]Monthly BS -UC Ledger FORMATTED'!$A$6:$Q$267,+N$3,FALSE),0)</f>
        <v>59786</v>
      </c>
      <c r="O119" s="395">
        <f>ROUND(VLOOKUP($B119,'[12]Monthly BS -UC Ledger FORMATTED'!$A$6:$Q$267,+O$3,FALSE),0)</f>
        <v>59786</v>
      </c>
      <c r="P119" s="395">
        <f>ROUND(VLOOKUP($B119,'[12]Monthly BS -UC Ledger FORMATTED'!$A$6:$Q$267,+P$3,FALSE),0)</f>
        <v>59786</v>
      </c>
      <c r="Q119" s="396">
        <f>ROUND(VLOOKUP($B119,'[12]Monthly BS -UC Ledger FORMATTED'!$A$6:$Q$267,+Q$3,FALSE),0)</f>
        <v>59772</v>
      </c>
      <c r="R119" s="375"/>
      <c r="S119" s="391" t="s">
        <v>799</v>
      </c>
      <c r="T119" s="393">
        <v>2110</v>
      </c>
      <c r="U119" s="395">
        <f>ROUND(VLOOKUP($T119,'[12]Monthly BS -UC Ledger FORMATTED'!$A$6:$Q$267,+U$3,FALSE),0)</f>
        <v>-35543</v>
      </c>
      <c r="V119" s="395">
        <f>ROUND(VLOOKUP($T119,'[12]Monthly BS -UC Ledger FORMATTED'!$A$6:$Q$267,+V$3,FALSE),0)</f>
        <v>-35653</v>
      </c>
      <c r="W119" s="395">
        <f>ROUND(VLOOKUP($T119,'[12]Monthly BS -UC Ledger FORMATTED'!$A$6:$Q$267,+W$3,FALSE),0)</f>
        <v>-35783</v>
      </c>
      <c r="X119" s="395">
        <f>ROUND(VLOOKUP($T119,'[12]Monthly BS -UC Ledger FORMATTED'!$A$6:$Q$267,+X$3,FALSE),0)</f>
        <v>-35894</v>
      </c>
      <c r="Y119" s="395">
        <f>ROUND(VLOOKUP($T119,'[12]Monthly BS -UC Ledger FORMATTED'!$A$6:$Q$267,+Y$3,FALSE),0)</f>
        <v>-36004</v>
      </c>
      <c r="Z119" s="395">
        <f>ROUND(VLOOKUP($T119,'[12]Monthly BS -UC Ledger FORMATTED'!$A$6:$Q$267,+Z$3,FALSE),0)</f>
        <v>-36115</v>
      </c>
      <c r="AA119" s="395">
        <f>ROUND(VLOOKUP($T119,'[12]Monthly BS -UC Ledger FORMATTED'!$A$6:$Q$267,+AA$3,FALSE),0)</f>
        <v>-36225</v>
      </c>
      <c r="AB119" s="395">
        <f>ROUND(VLOOKUP($T119,'[12]Monthly BS -UC Ledger FORMATTED'!$A$6:$Q$267,+AB$3,FALSE),0)</f>
        <v>-36336</v>
      </c>
      <c r="AC119" s="395">
        <f>ROUND(VLOOKUP($T119,'[12]Monthly BS -UC Ledger FORMATTED'!$A$6:$Q$267,+AC$3,FALSE),0)</f>
        <v>-36446</v>
      </c>
      <c r="AD119" s="395">
        <f>ROUND(VLOOKUP($T119,'[12]Monthly BS -UC Ledger FORMATTED'!$A$6:$Q$267,+AD$3,FALSE),0)</f>
        <v>-36557</v>
      </c>
      <c r="AE119" s="395">
        <f>ROUND(VLOOKUP($T119,'[12]Monthly BS -UC Ledger FORMATTED'!$A$6:$Q$267,+AE$3,FALSE),0)</f>
        <v>-36667</v>
      </c>
      <c r="AF119" s="395">
        <f>ROUND(VLOOKUP($T119,'[12]Monthly BS -UC Ledger FORMATTED'!$A$6:$Q$267,+AF$3,FALSE),0)</f>
        <v>-36778</v>
      </c>
      <c r="AG119" s="395">
        <f>ROUND(VLOOKUP($T119,'[12]Monthly BS -UC Ledger FORMATTED'!$A$6:$Q$267,+AG$3,FALSE),0)</f>
        <v>-36888</v>
      </c>
      <c r="AH119" s="395">
        <f>ROUND(VLOOKUP($T119,'[12]Monthly BS -UC Ledger FORMATTED'!$A$6:$Q$267,+AH$3,FALSE),0)</f>
        <v>-36222</v>
      </c>
      <c r="AI119" s="375"/>
      <c r="AJ119" s="375"/>
      <c r="AK119" s="375"/>
      <c r="AL119" s="375"/>
      <c r="AM119" s="375"/>
      <c r="AN119" s="375"/>
      <c r="AO119" s="375"/>
      <c r="AP119" s="375"/>
    </row>
    <row r="120" spans="1:42" ht="12" customHeight="1" x14ac:dyDescent="0.2">
      <c r="A120" s="381"/>
      <c r="B120" s="390">
        <v>1353</v>
      </c>
      <c r="C120" s="381" t="s">
        <v>421</v>
      </c>
      <c r="D120" s="398">
        <f>ROUND(VLOOKUP($B120,'[12]Monthly BS -UC Ledger FORMATTED'!$A$6:$Q$267,+D$3,FALSE),0)</f>
        <v>0</v>
      </c>
      <c r="E120" s="398">
        <f>ROUND(VLOOKUP($B120,'[12]Monthly BS -UC Ledger FORMATTED'!$A$6:$Q$267,+E$3,FALSE),0)</f>
        <v>0</v>
      </c>
      <c r="F120" s="399">
        <f>ROUND(VLOOKUP($B120,'[12]Monthly BS -UC Ledger FORMATTED'!$A$6:$Q$267,+F$3,FALSE),0)</f>
        <v>0</v>
      </c>
      <c r="G120" s="399">
        <f>ROUND(VLOOKUP($B120,'[12]Monthly BS -UC Ledger FORMATTED'!$A$6:$Q$267,+G$3,FALSE),0)</f>
        <v>0</v>
      </c>
      <c r="H120" s="399">
        <f>ROUND(VLOOKUP($B120,'[12]Monthly BS -UC Ledger FORMATTED'!$A$6:$Q$267,+H$3,FALSE),0)</f>
        <v>0</v>
      </c>
      <c r="I120" s="399">
        <f>ROUND(VLOOKUP($B120,'[12]Monthly BS -UC Ledger FORMATTED'!$A$6:$Q$267,+I$3,FALSE),0)</f>
        <v>0</v>
      </c>
      <c r="J120" s="399">
        <f>ROUND(VLOOKUP($B120,'[12]Monthly BS -UC Ledger FORMATTED'!$A$6:$Q$267,+J$3,FALSE),0)</f>
        <v>0</v>
      </c>
      <c r="K120" s="399">
        <f>ROUND(VLOOKUP($B120,'[12]Monthly BS -UC Ledger FORMATTED'!$A$6:$Q$267,+K$3,FALSE),0)</f>
        <v>0</v>
      </c>
      <c r="L120" s="399">
        <f>ROUND(VLOOKUP($B120,'[12]Monthly BS -UC Ledger FORMATTED'!$A$6:$Q$267,+L$3,FALSE),0)</f>
        <v>0</v>
      </c>
      <c r="M120" s="399">
        <f>ROUND(VLOOKUP($B120,'[12]Monthly BS -UC Ledger FORMATTED'!$A$6:$Q$267,+M$3,FALSE),0)</f>
        <v>0</v>
      </c>
      <c r="N120" s="399">
        <f>ROUND(VLOOKUP($B120,'[12]Monthly BS -UC Ledger FORMATTED'!$A$6:$Q$267,+N$3,FALSE),0)</f>
        <v>0</v>
      </c>
      <c r="O120" s="399">
        <f>ROUND(VLOOKUP($B120,'[12]Monthly BS -UC Ledger FORMATTED'!$A$6:$Q$267,+O$3,FALSE),0)</f>
        <v>0</v>
      </c>
      <c r="P120" s="399">
        <f>ROUND(VLOOKUP($B120,'[12]Monthly BS -UC Ledger FORMATTED'!$A$6:$Q$267,+P$3,FALSE),0)</f>
        <v>157</v>
      </c>
      <c r="Q120" s="400">
        <f>ROUND(VLOOKUP($B120,'[12]Monthly BS -UC Ledger FORMATTED'!$A$6:$Q$267,+Q$3,FALSE),0)</f>
        <v>12</v>
      </c>
      <c r="R120" s="375"/>
      <c r="S120" s="381" t="s">
        <v>800</v>
      </c>
      <c r="T120" s="390">
        <v>2113</v>
      </c>
      <c r="U120" s="399">
        <f>ROUND(VLOOKUP($T120,'[12]Monthly BS -UC Ledger FORMATTED'!$A$6:$Q$267,+U$3,FALSE),0)</f>
        <v>0</v>
      </c>
      <c r="V120" s="399">
        <f>ROUND(VLOOKUP($T120,'[12]Monthly BS -UC Ledger FORMATTED'!$A$6:$Q$267,+V$3,FALSE),0)</f>
        <v>0</v>
      </c>
      <c r="W120" s="399">
        <f>ROUND(VLOOKUP($T120,'[12]Monthly BS -UC Ledger FORMATTED'!$A$6:$Q$267,+W$3,FALSE),0)</f>
        <v>0</v>
      </c>
      <c r="X120" s="399">
        <f>ROUND(VLOOKUP($T120,'[12]Monthly BS -UC Ledger FORMATTED'!$A$6:$Q$267,+X$3,FALSE),0)</f>
        <v>0</v>
      </c>
      <c r="Y120" s="399">
        <f>ROUND(VLOOKUP($T120,'[12]Monthly BS -UC Ledger FORMATTED'!$A$6:$Q$267,+Y$3,FALSE),0)</f>
        <v>0</v>
      </c>
      <c r="Z120" s="399">
        <f>ROUND(VLOOKUP($T120,'[12]Monthly BS -UC Ledger FORMATTED'!$A$6:$Q$267,+Z$3,FALSE),0)</f>
        <v>0</v>
      </c>
      <c r="AA120" s="399">
        <f>ROUND(VLOOKUP($T120,'[12]Monthly BS -UC Ledger FORMATTED'!$A$6:$Q$267,+AA$3,FALSE),0)</f>
        <v>0</v>
      </c>
      <c r="AB120" s="399">
        <f>ROUND(VLOOKUP($T120,'[12]Monthly BS -UC Ledger FORMATTED'!$A$6:$Q$267,+AB$3,FALSE),0)</f>
        <v>0</v>
      </c>
      <c r="AC120" s="399">
        <f>ROUND(VLOOKUP($T120,'[12]Monthly BS -UC Ledger FORMATTED'!$A$6:$Q$267,+AC$3,FALSE),0)</f>
        <v>0</v>
      </c>
      <c r="AD120" s="399">
        <f>ROUND(VLOOKUP($T120,'[12]Monthly BS -UC Ledger FORMATTED'!$A$6:$Q$267,+AD$3,FALSE),0)</f>
        <v>0</v>
      </c>
      <c r="AE120" s="399">
        <f>ROUND(VLOOKUP($T120,'[12]Monthly BS -UC Ledger FORMATTED'!$A$6:$Q$267,+AE$3,FALSE),0)</f>
        <v>0</v>
      </c>
      <c r="AF120" s="399">
        <f>ROUND(VLOOKUP($T120,'[12]Monthly BS -UC Ledger FORMATTED'!$A$6:$Q$267,+AF$3,FALSE),0)</f>
        <v>0</v>
      </c>
      <c r="AG120" s="399">
        <f>ROUND(VLOOKUP($T120,'[12]Monthly BS -UC Ledger FORMATTED'!$A$6:$Q$267,+AG$3,FALSE),0)</f>
        <v>0</v>
      </c>
      <c r="AH120" s="399">
        <f>ROUND(VLOOKUP($T120,'[12]Monthly BS -UC Ledger FORMATTED'!$A$6:$Q$267,+AH$3,FALSE),0)</f>
        <v>0</v>
      </c>
      <c r="AI120" s="375"/>
      <c r="AJ120" s="375"/>
      <c r="AK120" s="375"/>
      <c r="AL120" s="375"/>
      <c r="AM120" s="375"/>
      <c r="AN120" s="375"/>
      <c r="AO120" s="375"/>
      <c r="AP120" s="375"/>
    </row>
    <row r="121" spans="1:42" ht="12" customHeight="1" x14ac:dyDescent="0.2">
      <c r="A121" s="381"/>
      <c r="B121" s="390"/>
      <c r="C121" s="381"/>
      <c r="D121" s="422"/>
      <c r="E121" s="381"/>
      <c r="F121" s="381"/>
      <c r="G121" s="381"/>
      <c r="H121" s="381"/>
      <c r="I121" s="381"/>
      <c r="J121" s="381"/>
      <c r="K121" s="381"/>
      <c r="L121" s="381"/>
      <c r="M121" s="381"/>
      <c r="N121" s="381"/>
      <c r="O121" s="381"/>
      <c r="P121" s="381"/>
      <c r="Q121" s="452"/>
      <c r="R121" s="375"/>
      <c r="S121" s="381"/>
      <c r="T121" s="390"/>
      <c r="U121" s="381"/>
      <c r="V121" s="381"/>
      <c r="W121" s="381"/>
      <c r="X121" s="381"/>
      <c r="Y121" s="381"/>
      <c r="Z121" s="381"/>
      <c r="AA121" s="381"/>
      <c r="AB121" s="381"/>
      <c r="AC121" s="381"/>
      <c r="AD121" s="381"/>
      <c r="AE121" s="381"/>
      <c r="AF121" s="381"/>
      <c r="AG121" s="381"/>
      <c r="AH121" s="381"/>
      <c r="AI121" s="375"/>
      <c r="AJ121" s="375"/>
      <c r="AK121" s="375"/>
      <c r="AL121" s="375"/>
      <c r="AM121" s="375"/>
      <c r="AN121" s="375"/>
      <c r="AO121" s="375"/>
      <c r="AP121" s="375"/>
    </row>
    <row r="122" spans="1:42" ht="12" customHeight="1" x14ac:dyDescent="0.25">
      <c r="A122" s="413" t="s">
        <v>160</v>
      </c>
      <c r="B122" s="402"/>
      <c r="C122" s="403" t="s">
        <v>81</v>
      </c>
      <c r="D122" s="447">
        <f>SUM(D119:D121)</f>
        <v>59694</v>
      </c>
      <c r="E122" s="447">
        <f t="shared" ref="E122:Q122" si="32">SUM(E119:E121)</f>
        <v>59694</v>
      </c>
      <c r="F122" s="447">
        <f t="shared" si="32"/>
        <v>59786</v>
      </c>
      <c r="G122" s="447">
        <f t="shared" si="32"/>
        <v>59786</v>
      </c>
      <c r="H122" s="447">
        <f t="shared" si="32"/>
        <v>59786</v>
      </c>
      <c r="I122" s="447">
        <f t="shared" si="32"/>
        <v>59786</v>
      </c>
      <c r="J122" s="447">
        <f t="shared" si="32"/>
        <v>59786</v>
      </c>
      <c r="K122" s="447">
        <f t="shared" si="32"/>
        <v>59786</v>
      </c>
      <c r="L122" s="447">
        <f t="shared" si="32"/>
        <v>59786</v>
      </c>
      <c r="M122" s="447">
        <f t="shared" si="32"/>
        <v>59786</v>
      </c>
      <c r="N122" s="447">
        <f t="shared" si="32"/>
        <v>59786</v>
      </c>
      <c r="O122" s="447">
        <f t="shared" si="32"/>
        <v>59786</v>
      </c>
      <c r="P122" s="447">
        <f t="shared" si="32"/>
        <v>59943</v>
      </c>
      <c r="Q122" s="448">
        <f t="shared" si="32"/>
        <v>59784</v>
      </c>
      <c r="R122" s="375"/>
      <c r="S122" s="403" t="s">
        <v>81</v>
      </c>
      <c r="T122" s="402"/>
      <c r="U122" s="413">
        <f t="shared" ref="U122:AH122" si="33">SUM(U119:U121)</f>
        <v>-35543</v>
      </c>
      <c r="V122" s="413">
        <f t="shared" si="33"/>
        <v>-35653</v>
      </c>
      <c r="W122" s="413">
        <f t="shared" si="33"/>
        <v>-35783</v>
      </c>
      <c r="X122" s="413">
        <f t="shared" si="33"/>
        <v>-35894</v>
      </c>
      <c r="Y122" s="413">
        <f t="shared" si="33"/>
        <v>-36004</v>
      </c>
      <c r="Z122" s="413">
        <f t="shared" si="33"/>
        <v>-36115</v>
      </c>
      <c r="AA122" s="413">
        <f t="shared" si="33"/>
        <v>-36225</v>
      </c>
      <c r="AB122" s="413">
        <f t="shared" si="33"/>
        <v>-36336</v>
      </c>
      <c r="AC122" s="413">
        <f t="shared" si="33"/>
        <v>-36446</v>
      </c>
      <c r="AD122" s="413">
        <f t="shared" si="33"/>
        <v>-36557</v>
      </c>
      <c r="AE122" s="413">
        <f t="shared" si="33"/>
        <v>-36667</v>
      </c>
      <c r="AF122" s="413">
        <f t="shared" si="33"/>
        <v>-36778</v>
      </c>
      <c r="AG122" s="413">
        <f t="shared" si="33"/>
        <v>-36888</v>
      </c>
      <c r="AH122" s="413">
        <f t="shared" si="33"/>
        <v>-36222</v>
      </c>
      <c r="AI122" s="375"/>
      <c r="AJ122" s="375"/>
      <c r="AK122" s="375"/>
      <c r="AL122" s="375"/>
      <c r="AM122" s="375"/>
      <c r="AN122" s="375"/>
      <c r="AO122" s="375"/>
      <c r="AP122" s="375"/>
    </row>
    <row r="123" spans="1:42" ht="12" customHeight="1" x14ac:dyDescent="0.2">
      <c r="A123" s="384" t="s">
        <v>161</v>
      </c>
      <c r="B123" s="383">
        <v>1355</v>
      </c>
      <c r="C123" s="384" t="s">
        <v>801</v>
      </c>
      <c r="D123" s="385"/>
      <c r="E123" s="385"/>
      <c r="F123" s="386"/>
      <c r="G123" s="386"/>
      <c r="H123" s="386"/>
      <c r="I123" s="386"/>
      <c r="J123" s="386"/>
      <c r="K123" s="386"/>
      <c r="L123" s="386"/>
      <c r="M123" s="386"/>
      <c r="N123" s="386"/>
      <c r="O123" s="386"/>
      <c r="P123" s="386"/>
      <c r="Q123" s="387"/>
      <c r="R123" s="375"/>
      <c r="S123" s="384" t="s">
        <v>802</v>
      </c>
      <c r="T123" s="383">
        <v>2115</v>
      </c>
      <c r="U123" s="386"/>
      <c r="V123" s="386"/>
      <c r="W123" s="386"/>
      <c r="X123" s="386"/>
      <c r="Y123" s="386"/>
      <c r="Z123" s="386"/>
      <c r="AA123" s="386"/>
      <c r="AB123" s="386"/>
      <c r="AC123" s="386"/>
      <c r="AD123" s="386"/>
      <c r="AE123" s="386"/>
      <c r="AF123" s="386"/>
      <c r="AG123" s="386"/>
      <c r="AH123" s="386"/>
    </row>
    <row r="124" spans="1:42" ht="12" customHeight="1" x14ac:dyDescent="0.2">
      <c r="A124" s="384" t="s">
        <v>162</v>
      </c>
      <c r="B124" s="383">
        <v>1360</v>
      </c>
      <c r="C124" s="384" t="s">
        <v>803</v>
      </c>
      <c r="D124" s="385">
        <f>ROUND(VLOOKUP($B124,'[12]Monthly BS -UC Ledger FORMATTED'!$A$6:$Q$267,+D$3,FALSE),0)</f>
        <v>0</v>
      </c>
      <c r="E124" s="385">
        <f>ROUND(VLOOKUP($B124,'[12]Monthly BS -UC Ledger FORMATTED'!$A$6:$Q$267,+E$3,FALSE),0)</f>
        <v>0</v>
      </c>
      <c r="F124" s="386">
        <f>ROUND(VLOOKUP($B124,'[12]Monthly BS -UC Ledger FORMATTED'!$A$6:$Q$267,+F$3,FALSE),0)</f>
        <v>2541</v>
      </c>
      <c r="G124" s="386">
        <f>ROUND(VLOOKUP($B124,'[12]Monthly BS -UC Ledger FORMATTED'!$A$6:$Q$267,+G$3,FALSE),0)</f>
        <v>2541</v>
      </c>
      <c r="H124" s="386">
        <f>ROUND(VLOOKUP($B124,'[12]Monthly BS -UC Ledger FORMATTED'!$A$6:$Q$267,+H$3,FALSE),0)</f>
        <v>2541</v>
      </c>
      <c r="I124" s="386">
        <f>ROUND(VLOOKUP($B124,'[12]Monthly BS -UC Ledger FORMATTED'!$A$6:$Q$267,+I$3,FALSE),0)</f>
        <v>2541</v>
      </c>
      <c r="J124" s="386">
        <f>ROUND(VLOOKUP($B124,'[12]Monthly BS -UC Ledger FORMATTED'!$A$6:$Q$267,+J$3,FALSE),0)</f>
        <v>2541</v>
      </c>
      <c r="K124" s="386">
        <f>ROUND(VLOOKUP($B124,'[12]Monthly BS -UC Ledger FORMATTED'!$A$6:$Q$267,+K$3,FALSE),0)</f>
        <v>2541</v>
      </c>
      <c r="L124" s="386">
        <f>ROUND(VLOOKUP($B124,'[12]Monthly BS -UC Ledger FORMATTED'!$A$6:$Q$267,+L$3,FALSE),0)</f>
        <v>2541</v>
      </c>
      <c r="M124" s="386">
        <f>ROUND(VLOOKUP($B124,'[12]Monthly BS -UC Ledger FORMATTED'!$A$6:$Q$267,+M$3,FALSE),0)</f>
        <v>2638</v>
      </c>
      <c r="N124" s="386">
        <f>ROUND(VLOOKUP($B124,'[12]Monthly BS -UC Ledger FORMATTED'!$A$6:$Q$267,+N$3,FALSE),0)</f>
        <v>2638</v>
      </c>
      <c r="O124" s="386">
        <f>ROUND(VLOOKUP($B124,'[12]Monthly BS -UC Ledger FORMATTED'!$A$6:$Q$267,+O$3,FALSE),0)</f>
        <v>2638</v>
      </c>
      <c r="P124" s="386">
        <f>ROUND(VLOOKUP($B124,'[12]Monthly BS -UC Ledger FORMATTED'!$A$6:$Q$267,+P$3,FALSE),0)</f>
        <v>2638</v>
      </c>
      <c r="Q124" s="387">
        <f>ROUND(VLOOKUP($B124,'[12]Monthly BS -UC Ledger FORMATTED'!$A$6:$Q$267,+Q$3,FALSE),0)</f>
        <v>2180</v>
      </c>
      <c r="R124" s="375"/>
      <c r="S124" s="384" t="s">
        <v>804</v>
      </c>
      <c r="T124" s="383">
        <v>2120</v>
      </c>
      <c r="U124" s="395">
        <f>ROUND(VLOOKUP($T124,'[12]Monthly BS -UC Ledger FORMATTED'!$A$6:$Q$267,+U$3,FALSE),0)</f>
        <v>0</v>
      </c>
      <c r="V124" s="395">
        <f>ROUND(VLOOKUP($T124,'[12]Monthly BS -UC Ledger FORMATTED'!$A$6:$Q$267,+V$3,FALSE),0)</f>
        <v>0</v>
      </c>
      <c r="W124" s="395">
        <f>ROUND(VLOOKUP($T124,'[12]Monthly BS -UC Ledger FORMATTED'!$A$6:$Q$267,+W$3,FALSE),0)</f>
        <v>1899</v>
      </c>
      <c r="X124" s="395">
        <f>ROUND(VLOOKUP($T124,'[12]Monthly BS -UC Ledger FORMATTED'!$A$6:$Q$267,+X$3,FALSE),0)</f>
        <v>1893</v>
      </c>
      <c r="Y124" s="395">
        <f>ROUND(VLOOKUP($T124,'[12]Monthly BS -UC Ledger FORMATTED'!$A$6:$Q$267,+Y$3,FALSE),0)</f>
        <v>1888</v>
      </c>
      <c r="Z124" s="395">
        <f>ROUND(VLOOKUP($T124,'[12]Monthly BS -UC Ledger FORMATTED'!$A$6:$Q$267,+Z$3,FALSE),0)</f>
        <v>1882</v>
      </c>
      <c r="AA124" s="395">
        <f>ROUND(VLOOKUP($T124,'[12]Monthly BS -UC Ledger FORMATTED'!$A$6:$Q$267,+AA$3,FALSE),0)</f>
        <v>1877</v>
      </c>
      <c r="AB124" s="395">
        <f>ROUND(VLOOKUP($T124,'[12]Monthly BS -UC Ledger FORMATTED'!$A$6:$Q$267,+AB$3,FALSE),0)</f>
        <v>1871</v>
      </c>
      <c r="AC124" s="395">
        <f>ROUND(VLOOKUP($T124,'[12]Monthly BS -UC Ledger FORMATTED'!$A$6:$Q$267,+AC$3,FALSE),0)</f>
        <v>1865</v>
      </c>
      <c r="AD124" s="395">
        <f>ROUND(VLOOKUP($T124,'[12]Monthly BS -UC Ledger FORMATTED'!$A$6:$Q$267,+AD$3,FALSE),0)</f>
        <v>1860</v>
      </c>
      <c r="AE124" s="395">
        <f>ROUND(VLOOKUP($T124,'[12]Monthly BS -UC Ledger FORMATTED'!$A$6:$Q$267,+AE$3,FALSE),0)</f>
        <v>1854</v>
      </c>
      <c r="AF124" s="395">
        <f>ROUND(VLOOKUP($T124,'[12]Monthly BS -UC Ledger FORMATTED'!$A$6:$Q$267,+AF$3,FALSE),0)</f>
        <v>1848</v>
      </c>
      <c r="AG124" s="395">
        <f>ROUND(VLOOKUP($T124,'[12]Monthly BS -UC Ledger FORMATTED'!$A$6:$Q$267,+AG$3,FALSE),0)</f>
        <v>1842</v>
      </c>
      <c r="AH124" s="395">
        <f>ROUND(VLOOKUP($T124,'[12]Monthly BS -UC Ledger FORMATTED'!$A$6:$Q$267,+AH$3,FALSE),0)</f>
        <v>1583</v>
      </c>
    </row>
    <row r="125" spans="1:42" ht="12" customHeight="1" x14ac:dyDescent="0.2">
      <c r="A125" s="384" t="s">
        <v>165</v>
      </c>
      <c r="B125" s="383">
        <v>1365</v>
      </c>
      <c r="C125" s="384" t="s">
        <v>805</v>
      </c>
      <c r="D125" s="385">
        <f>ROUND(VLOOKUP($B125,'[12]Monthly BS -UC Ledger FORMATTED'!$A$6:$Q$267,+D$3,FALSE),0)</f>
        <v>2648</v>
      </c>
      <c r="E125" s="385">
        <f>ROUND(VLOOKUP($B125,'[12]Monthly BS -UC Ledger FORMATTED'!$A$6:$Q$267,+E$3,FALSE),0)</f>
        <v>2648</v>
      </c>
      <c r="F125" s="386">
        <f>ROUND(VLOOKUP($B125,'[12]Monthly BS -UC Ledger FORMATTED'!$A$6:$Q$267,+F$3,FALSE),0)</f>
        <v>2648</v>
      </c>
      <c r="G125" s="386">
        <f>ROUND(VLOOKUP($B125,'[12]Monthly BS -UC Ledger FORMATTED'!$A$6:$Q$267,+G$3,FALSE),0)</f>
        <v>2648</v>
      </c>
      <c r="H125" s="386">
        <f>ROUND(VLOOKUP($B125,'[12]Monthly BS -UC Ledger FORMATTED'!$A$6:$Q$267,+H$3,FALSE),0)</f>
        <v>2648</v>
      </c>
      <c r="I125" s="386">
        <f>ROUND(VLOOKUP($B125,'[12]Monthly BS -UC Ledger FORMATTED'!$A$6:$Q$267,+I$3,FALSE),0)</f>
        <v>2648</v>
      </c>
      <c r="J125" s="386">
        <f>ROUND(VLOOKUP($B125,'[12]Monthly BS -UC Ledger FORMATTED'!$A$6:$Q$267,+J$3,FALSE),0)</f>
        <v>2648</v>
      </c>
      <c r="K125" s="386">
        <f>ROUND(VLOOKUP($B125,'[12]Monthly BS -UC Ledger FORMATTED'!$A$6:$Q$267,+K$3,FALSE),0)</f>
        <v>2648</v>
      </c>
      <c r="L125" s="386">
        <f>ROUND(VLOOKUP($B125,'[12]Monthly BS -UC Ledger FORMATTED'!$A$6:$Q$267,+L$3,FALSE),0)</f>
        <v>2648</v>
      </c>
      <c r="M125" s="386">
        <f>ROUND(VLOOKUP($B125,'[12]Monthly BS -UC Ledger FORMATTED'!$A$6:$Q$267,+M$3,FALSE),0)</f>
        <v>2648</v>
      </c>
      <c r="N125" s="386">
        <f>ROUND(VLOOKUP($B125,'[12]Monthly BS -UC Ledger FORMATTED'!$A$6:$Q$267,+N$3,FALSE),0)</f>
        <v>2648</v>
      </c>
      <c r="O125" s="386">
        <f>ROUND(VLOOKUP($B125,'[12]Monthly BS -UC Ledger FORMATTED'!$A$6:$Q$267,+O$3,FALSE),0)</f>
        <v>2648</v>
      </c>
      <c r="P125" s="386">
        <f>ROUND(VLOOKUP($B125,'[12]Monthly BS -UC Ledger FORMATTED'!$A$6:$Q$267,+P$3,FALSE),0)</f>
        <v>2648</v>
      </c>
      <c r="Q125" s="387">
        <f>ROUND(VLOOKUP($B125,'[12]Monthly BS -UC Ledger FORMATTED'!$A$6:$Q$267,+Q$3,FALSE),0)</f>
        <v>2648</v>
      </c>
      <c r="R125" s="375"/>
      <c r="S125" s="384" t="s">
        <v>806</v>
      </c>
      <c r="T125" s="383">
        <v>2125</v>
      </c>
      <c r="U125" s="395">
        <f>ROUND(VLOOKUP($T125,'[12]Monthly BS -UC Ledger FORMATTED'!$A$6:$Q$267,+U$3,FALSE),0)</f>
        <v>773</v>
      </c>
      <c r="V125" s="395">
        <f>ROUND(VLOOKUP($T125,'[12]Monthly BS -UC Ledger FORMATTED'!$A$6:$Q$267,+V$3,FALSE),0)</f>
        <v>729</v>
      </c>
      <c r="W125" s="395">
        <f>ROUND(VLOOKUP($T125,'[12]Monthly BS -UC Ledger FORMATTED'!$A$6:$Q$267,+W$3,FALSE),0)</f>
        <v>685</v>
      </c>
      <c r="X125" s="395">
        <f>ROUND(VLOOKUP($T125,'[12]Monthly BS -UC Ledger FORMATTED'!$A$6:$Q$267,+X$3,FALSE),0)</f>
        <v>641</v>
      </c>
      <c r="Y125" s="395">
        <f>ROUND(VLOOKUP($T125,'[12]Monthly BS -UC Ledger FORMATTED'!$A$6:$Q$267,+Y$3,FALSE),0)</f>
        <v>596</v>
      </c>
      <c r="Z125" s="395">
        <f>ROUND(VLOOKUP($T125,'[12]Monthly BS -UC Ledger FORMATTED'!$A$6:$Q$267,+Z$3,FALSE),0)</f>
        <v>552</v>
      </c>
      <c r="AA125" s="395">
        <f>ROUND(VLOOKUP($T125,'[12]Monthly BS -UC Ledger FORMATTED'!$A$6:$Q$267,+AA$3,FALSE),0)</f>
        <v>508</v>
      </c>
      <c r="AB125" s="395">
        <f>ROUND(VLOOKUP($T125,'[12]Monthly BS -UC Ledger FORMATTED'!$A$6:$Q$267,+AB$3,FALSE),0)</f>
        <v>464</v>
      </c>
      <c r="AC125" s="395">
        <f>ROUND(VLOOKUP($T125,'[12]Monthly BS -UC Ledger FORMATTED'!$A$6:$Q$267,+AC$3,FALSE),0)</f>
        <v>420</v>
      </c>
      <c r="AD125" s="395">
        <f>ROUND(VLOOKUP($T125,'[12]Monthly BS -UC Ledger FORMATTED'!$A$6:$Q$267,+AD$3,FALSE),0)</f>
        <v>376</v>
      </c>
      <c r="AE125" s="395">
        <f>ROUND(VLOOKUP($T125,'[12]Monthly BS -UC Ledger FORMATTED'!$A$6:$Q$267,+AE$3,FALSE),0)</f>
        <v>332</v>
      </c>
      <c r="AF125" s="395">
        <f>ROUND(VLOOKUP($T125,'[12]Monthly BS -UC Ledger FORMATTED'!$A$6:$Q$267,+AF$3,FALSE),0)</f>
        <v>288</v>
      </c>
      <c r="AG125" s="395">
        <f>ROUND(VLOOKUP($T125,'[12]Monthly BS -UC Ledger FORMATTED'!$A$6:$Q$267,+AG$3,FALSE),0)</f>
        <v>243</v>
      </c>
      <c r="AH125" s="395">
        <f>ROUND(VLOOKUP($T125,'[12]Monthly BS -UC Ledger FORMATTED'!$A$6:$Q$267,+AH$3,FALSE),0)</f>
        <v>508</v>
      </c>
    </row>
    <row r="126" spans="1:42" ht="12" customHeight="1" x14ac:dyDescent="0.2">
      <c r="A126" s="384" t="s">
        <v>168</v>
      </c>
      <c r="B126" s="383">
        <v>1370</v>
      </c>
      <c r="C126" s="384" t="s">
        <v>807</v>
      </c>
      <c r="D126" s="398">
        <f>ROUND(VLOOKUP($B126,'[12]Monthly BS -UC Ledger FORMATTED'!$A$6:$Q$267,+D$3,FALSE),0)</f>
        <v>0</v>
      </c>
      <c r="E126" s="398">
        <f>ROUND(VLOOKUP($B126,'[12]Monthly BS -UC Ledger FORMATTED'!$A$6:$Q$267,+E$3,FALSE),0)</f>
        <v>0</v>
      </c>
      <c r="F126" s="399">
        <f>ROUND(VLOOKUP($B126,'[12]Monthly BS -UC Ledger FORMATTED'!$A$6:$Q$267,+F$3,FALSE),0)</f>
        <v>0</v>
      </c>
      <c r="G126" s="399">
        <f>ROUND(VLOOKUP($B126,'[12]Monthly BS -UC Ledger FORMATTED'!$A$6:$Q$267,+G$3,FALSE),0)</f>
        <v>0</v>
      </c>
      <c r="H126" s="399">
        <f>ROUND(VLOOKUP($B126,'[12]Monthly BS -UC Ledger FORMATTED'!$A$6:$Q$267,+H$3,FALSE),0)</f>
        <v>0</v>
      </c>
      <c r="I126" s="399">
        <f>ROUND(VLOOKUP($B126,'[12]Monthly BS -UC Ledger FORMATTED'!$A$6:$Q$267,+I$3,FALSE),0)</f>
        <v>0</v>
      </c>
      <c r="J126" s="399">
        <f>ROUND(VLOOKUP($B126,'[12]Monthly BS -UC Ledger FORMATTED'!$A$6:$Q$267,+J$3,FALSE),0)</f>
        <v>0</v>
      </c>
      <c r="K126" s="399">
        <f>ROUND(VLOOKUP($B126,'[12]Monthly BS -UC Ledger FORMATTED'!$A$6:$Q$267,+K$3,FALSE),0)</f>
        <v>0</v>
      </c>
      <c r="L126" s="399">
        <f>ROUND(VLOOKUP($B126,'[12]Monthly BS -UC Ledger FORMATTED'!$A$6:$Q$267,+L$3,FALSE),0)</f>
        <v>0</v>
      </c>
      <c r="M126" s="399">
        <f>ROUND(VLOOKUP($B126,'[12]Monthly BS -UC Ledger FORMATTED'!$A$6:$Q$267,+M$3,FALSE),0)</f>
        <v>0</v>
      </c>
      <c r="N126" s="399">
        <f>ROUND(VLOOKUP($B126,'[12]Monthly BS -UC Ledger FORMATTED'!$A$6:$Q$267,+N$3,FALSE),0)</f>
        <v>0</v>
      </c>
      <c r="O126" s="399">
        <f>ROUND(VLOOKUP($B126,'[12]Monthly BS -UC Ledger FORMATTED'!$A$6:$Q$267,+O$3,FALSE),0)</f>
        <v>0</v>
      </c>
      <c r="P126" s="399">
        <f>ROUND(VLOOKUP($B126,'[12]Monthly BS -UC Ledger FORMATTED'!$A$6:$Q$267,+P$3,FALSE),0)</f>
        <v>0</v>
      </c>
      <c r="Q126" s="400">
        <f>ROUND(VLOOKUP($B126,'[12]Monthly BS -UC Ledger FORMATTED'!$A$6:$Q$267,+Q$3,FALSE),0)</f>
        <v>0</v>
      </c>
      <c r="R126" s="375"/>
      <c r="S126" s="384" t="s">
        <v>808</v>
      </c>
      <c r="T126" s="383">
        <v>2130</v>
      </c>
      <c r="U126" s="395">
        <f>ROUND(VLOOKUP($T126,'[12]Monthly BS -UC Ledger FORMATTED'!$A$6:$Q$267,+U$3,FALSE),0)</f>
        <v>0</v>
      </c>
      <c r="V126" s="395">
        <f>ROUND(VLOOKUP($T126,'[12]Monthly BS -UC Ledger FORMATTED'!$A$6:$Q$267,+V$3,FALSE),0)</f>
        <v>0</v>
      </c>
      <c r="W126" s="395">
        <f>ROUND(VLOOKUP($T126,'[12]Monthly BS -UC Ledger FORMATTED'!$A$6:$Q$267,+W$3,FALSE),0)</f>
        <v>0</v>
      </c>
      <c r="X126" s="395">
        <f>ROUND(VLOOKUP($T126,'[12]Monthly BS -UC Ledger FORMATTED'!$A$6:$Q$267,+X$3,FALSE),0)</f>
        <v>0</v>
      </c>
      <c r="Y126" s="395">
        <f>ROUND(VLOOKUP($T126,'[12]Monthly BS -UC Ledger FORMATTED'!$A$6:$Q$267,+Y$3,FALSE),0)</f>
        <v>0</v>
      </c>
      <c r="Z126" s="395">
        <f>ROUND(VLOOKUP($T126,'[12]Monthly BS -UC Ledger FORMATTED'!$A$6:$Q$267,+Z$3,FALSE),0)</f>
        <v>0</v>
      </c>
      <c r="AA126" s="395">
        <f>ROUND(VLOOKUP($T126,'[12]Monthly BS -UC Ledger FORMATTED'!$A$6:$Q$267,+AA$3,FALSE),0)</f>
        <v>0</v>
      </c>
      <c r="AB126" s="395">
        <f>ROUND(VLOOKUP($T126,'[12]Monthly BS -UC Ledger FORMATTED'!$A$6:$Q$267,+AB$3,FALSE),0)</f>
        <v>0</v>
      </c>
      <c r="AC126" s="395">
        <f>ROUND(VLOOKUP($T126,'[12]Monthly BS -UC Ledger FORMATTED'!$A$6:$Q$267,+AC$3,FALSE),0)</f>
        <v>0</v>
      </c>
      <c r="AD126" s="395">
        <f>ROUND(VLOOKUP($T126,'[12]Monthly BS -UC Ledger FORMATTED'!$A$6:$Q$267,+AD$3,FALSE),0)</f>
        <v>0</v>
      </c>
      <c r="AE126" s="395">
        <f>ROUND(VLOOKUP($T126,'[12]Monthly BS -UC Ledger FORMATTED'!$A$6:$Q$267,+AE$3,FALSE),0)</f>
        <v>0</v>
      </c>
      <c r="AF126" s="395">
        <f>ROUND(VLOOKUP($T126,'[12]Monthly BS -UC Ledger FORMATTED'!$A$6:$Q$267,+AF$3,FALSE),0)</f>
        <v>0</v>
      </c>
      <c r="AG126" s="395">
        <f>ROUND(VLOOKUP($T126,'[12]Monthly BS -UC Ledger FORMATTED'!$A$6:$Q$267,+AG$3,FALSE),0)</f>
        <v>0</v>
      </c>
      <c r="AH126" s="395">
        <f>ROUND(VLOOKUP($T126,'[12]Monthly BS -UC Ledger FORMATTED'!$A$6:$Q$267,+AH$3,FALSE),0)</f>
        <v>0</v>
      </c>
    </row>
    <row r="127" spans="1:42" ht="12" customHeight="1" x14ac:dyDescent="0.2">
      <c r="A127" s="384" t="s">
        <v>169</v>
      </c>
      <c r="B127" s="383">
        <v>1430</v>
      </c>
      <c r="C127" s="384" t="s">
        <v>809</v>
      </c>
      <c r="D127" s="385"/>
      <c r="E127" s="385"/>
      <c r="F127" s="386"/>
      <c r="G127" s="386"/>
      <c r="H127" s="386"/>
      <c r="I127" s="386"/>
      <c r="J127" s="386"/>
      <c r="K127" s="386"/>
      <c r="L127" s="386"/>
      <c r="M127" s="386"/>
      <c r="N127" s="386"/>
      <c r="O127" s="386"/>
      <c r="P127" s="386"/>
      <c r="Q127" s="387"/>
      <c r="R127" s="375"/>
      <c r="S127" s="384" t="s">
        <v>810</v>
      </c>
      <c r="T127" s="383">
        <v>2190</v>
      </c>
      <c r="U127" s="386"/>
      <c r="V127" s="386"/>
      <c r="W127" s="386"/>
      <c r="X127" s="386"/>
      <c r="Y127" s="386"/>
      <c r="Z127" s="386"/>
      <c r="AA127" s="386"/>
      <c r="AB127" s="386"/>
      <c r="AC127" s="386"/>
      <c r="AD127" s="386"/>
      <c r="AE127" s="386"/>
      <c r="AF127" s="386"/>
      <c r="AG127" s="386"/>
      <c r="AH127" s="386"/>
    </row>
    <row r="128" spans="1:42" ht="12" customHeight="1" x14ac:dyDescent="0.25">
      <c r="A128" s="602" t="s">
        <v>172</v>
      </c>
      <c r="B128" s="603"/>
      <c r="C128" s="603"/>
      <c r="D128" s="603"/>
      <c r="E128" s="603"/>
      <c r="F128" s="603"/>
      <c r="G128" s="603"/>
      <c r="H128" s="603"/>
      <c r="I128" s="603"/>
      <c r="J128" s="603"/>
      <c r="K128" s="603"/>
      <c r="L128" s="603"/>
      <c r="M128" s="603"/>
      <c r="N128" s="603"/>
      <c r="O128" s="603"/>
      <c r="P128" s="603"/>
      <c r="Q128" s="604"/>
      <c r="R128" s="375"/>
      <c r="S128" s="602" t="s">
        <v>172</v>
      </c>
      <c r="T128" s="603"/>
      <c r="U128" s="603"/>
      <c r="V128" s="603"/>
      <c r="W128" s="603"/>
      <c r="X128" s="603"/>
      <c r="Y128" s="603"/>
      <c r="Z128" s="603"/>
      <c r="AA128" s="603"/>
      <c r="AB128" s="603"/>
      <c r="AC128" s="603"/>
      <c r="AD128" s="603"/>
      <c r="AE128" s="603"/>
      <c r="AF128" s="603"/>
      <c r="AG128" s="603"/>
      <c r="AH128" s="603"/>
      <c r="AI128" s="604"/>
    </row>
    <row r="129" spans="1:43" ht="12" customHeight="1" x14ac:dyDescent="0.2">
      <c r="A129" s="384" t="s">
        <v>173</v>
      </c>
      <c r="B129" s="383"/>
      <c r="C129" s="384"/>
      <c r="D129" s="450"/>
      <c r="E129" s="384"/>
      <c r="F129" s="384"/>
      <c r="G129" s="384"/>
      <c r="H129" s="384"/>
      <c r="I129" s="384"/>
      <c r="J129" s="384"/>
      <c r="K129" s="384"/>
      <c r="L129" s="384"/>
      <c r="M129" s="384"/>
      <c r="N129" s="384"/>
      <c r="O129" s="384"/>
      <c r="P129" s="384"/>
      <c r="Q129" s="451"/>
      <c r="R129" s="375"/>
      <c r="S129" s="384" t="s">
        <v>676</v>
      </c>
      <c r="T129" s="383"/>
      <c r="U129" s="386"/>
      <c r="V129" s="386"/>
      <c r="W129" s="386"/>
      <c r="X129" s="386"/>
      <c r="Y129" s="386"/>
      <c r="Z129" s="386"/>
      <c r="AA129" s="386"/>
      <c r="AB129" s="386"/>
      <c r="AC129" s="386"/>
      <c r="AD129" s="386"/>
      <c r="AE129" s="386"/>
      <c r="AF129" s="386"/>
      <c r="AG129" s="386"/>
      <c r="AH129" s="386"/>
    </row>
    <row r="130" spans="1:43" ht="12" customHeight="1" x14ac:dyDescent="0.2">
      <c r="A130" s="384" t="s">
        <v>174</v>
      </c>
      <c r="B130" s="383">
        <v>1295</v>
      </c>
      <c r="C130" s="384" t="s">
        <v>811</v>
      </c>
      <c r="D130" s="385">
        <f>ROUND(VLOOKUP($B130,'[12]Monthly BS -UC Ledger FORMATTED'!$A$6:$Q$267,+D$3,FALSE),0)</f>
        <v>-299</v>
      </c>
      <c r="E130" s="385">
        <f>ROUND(VLOOKUP($B130,'[12]Monthly BS -UC Ledger FORMATTED'!$A$6:$Q$267,+E$3,FALSE),0)</f>
        <v>-299</v>
      </c>
      <c r="F130" s="386">
        <f>ROUND(VLOOKUP($B130,'[12]Monthly BS -UC Ledger FORMATTED'!$A$6:$Q$267,+F$3,FALSE),0)</f>
        <v>-299</v>
      </c>
      <c r="G130" s="386">
        <f>ROUND(VLOOKUP($B130,'[12]Monthly BS -UC Ledger FORMATTED'!$A$6:$Q$267,+G$3,FALSE),0)</f>
        <v>-299</v>
      </c>
      <c r="H130" s="386">
        <f>ROUND(VLOOKUP($B130,'[12]Monthly BS -UC Ledger FORMATTED'!$A$6:$Q$267,+H$3,FALSE),0)</f>
        <v>-299</v>
      </c>
      <c r="I130" s="386">
        <f>ROUND(VLOOKUP($B130,'[12]Monthly BS -UC Ledger FORMATTED'!$A$6:$Q$267,+I$3,FALSE),0)</f>
        <v>-299</v>
      </c>
      <c r="J130" s="386">
        <f>ROUND(VLOOKUP($B130,'[12]Monthly BS -UC Ledger FORMATTED'!$A$6:$Q$267,+J$3,FALSE),0)</f>
        <v>-299</v>
      </c>
      <c r="K130" s="386">
        <f>ROUND(VLOOKUP($B130,'[12]Monthly BS -UC Ledger FORMATTED'!$A$6:$Q$267,+K$3,FALSE),0)</f>
        <v>-299</v>
      </c>
      <c r="L130" s="386">
        <f>ROUND(VLOOKUP($B130,'[12]Monthly BS -UC Ledger FORMATTED'!$A$6:$Q$267,+L$3,FALSE),0)</f>
        <v>-299</v>
      </c>
      <c r="M130" s="386">
        <f>ROUND(VLOOKUP($B130,'[12]Monthly BS -UC Ledger FORMATTED'!$A$6:$Q$267,+M$3,FALSE),0)</f>
        <v>-299</v>
      </c>
      <c r="N130" s="386">
        <f>ROUND(VLOOKUP($B130,'[12]Monthly BS -UC Ledger FORMATTED'!$A$6:$Q$267,+N$3,FALSE),0)</f>
        <v>-299</v>
      </c>
      <c r="O130" s="386">
        <f>ROUND(VLOOKUP($B130,'[12]Monthly BS -UC Ledger FORMATTED'!$A$6:$Q$267,+O$3,FALSE),0)</f>
        <v>-299</v>
      </c>
      <c r="P130" s="386">
        <f>ROUND(VLOOKUP($B130,'[12]Monthly BS -UC Ledger FORMATTED'!$A$6:$Q$267,+P$3,FALSE),0)</f>
        <v>-299</v>
      </c>
      <c r="Q130" s="387">
        <f>ROUND(VLOOKUP($B130,'[12]Monthly BS -UC Ledger FORMATTED'!$A$6:$Q$267,+Q$3,FALSE),0)</f>
        <v>-299</v>
      </c>
      <c r="R130" s="375"/>
      <c r="S130" s="384" t="s">
        <v>812</v>
      </c>
      <c r="T130" s="383">
        <v>2055</v>
      </c>
      <c r="U130" s="386">
        <f>ROUND(VLOOKUP($T130,'[12]Monthly BS -UC Ledger FORMATTED'!$A$6:$Q$267,+U$3,FALSE),0)</f>
        <v>2266</v>
      </c>
      <c r="V130" s="386">
        <f>ROUND(VLOOKUP($T130,'[12]Monthly BS -UC Ledger FORMATTED'!$A$6:$Q$267,+V$3,FALSE),0)</f>
        <v>2267</v>
      </c>
      <c r="W130" s="386">
        <f>ROUND(VLOOKUP($T130,'[12]Monthly BS -UC Ledger FORMATTED'!$A$6:$Q$267,+W$3,FALSE),0)</f>
        <v>2268</v>
      </c>
      <c r="X130" s="386">
        <f>ROUND(VLOOKUP($T130,'[12]Monthly BS -UC Ledger FORMATTED'!$A$6:$Q$267,+X$3,FALSE),0)</f>
        <v>2269</v>
      </c>
      <c r="Y130" s="386">
        <f>ROUND(VLOOKUP($T130,'[12]Monthly BS -UC Ledger FORMATTED'!$A$6:$Q$267,+Y$3,FALSE),0)</f>
        <v>2270</v>
      </c>
      <c r="Z130" s="386">
        <f>ROUND(VLOOKUP($T130,'[12]Monthly BS -UC Ledger FORMATTED'!$A$6:$Q$267,+Z$3,FALSE),0)</f>
        <v>2271</v>
      </c>
      <c r="AA130" s="386">
        <f>ROUND(VLOOKUP($T130,'[12]Monthly BS -UC Ledger FORMATTED'!$A$6:$Q$267,+AA$3,FALSE),0)</f>
        <v>2272</v>
      </c>
      <c r="AB130" s="386">
        <f>ROUND(VLOOKUP($T130,'[12]Monthly BS -UC Ledger FORMATTED'!$A$6:$Q$267,+AB$3,FALSE),0)</f>
        <v>2273</v>
      </c>
      <c r="AC130" s="386">
        <f>ROUND(VLOOKUP($T130,'[12]Monthly BS -UC Ledger FORMATTED'!$A$6:$Q$267,+AC$3,FALSE),0)</f>
        <v>2274</v>
      </c>
      <c r="AD130" s="386">
        <f>ROUND(VLOOKUP($T130,'[12]Monthly BS -UC Ledger FORMATTED'!$A$6:$Q$267,+AD$3,FALSE),0)</f>
        <v>2275</v>
      </c>
      <c r="AE130" s="386">
        <f>ROUND(VLOOKUP($T130,'[12]Monthly BS -UC Ledger FORMATTED'!$A$6:$Q$267,+AE$3,FALSE),0)</f>
        <v>2276</v>
      </c>
      <c r="AF130" s="386">
        <f>ROUND(VLOOKUP($T130,'[12]Monthly BS -UC Ledger FORMATTED'!$A$6:$Q$267,+AF$3,FALSE),0)</f>
        <v>2277</v>
      </c>
      <c r="AG130" s="386">
        <f>ROUND(VLOOKUP($T130,'[12]Monthly BS -UC Ledger FORMATTED'!$A$6:$Q$267,+AG$3,FALSE),0)</f>
        <v>2278</v>
      </c>
      <c r="AH130" s="386">
        <f>ROUND(VLOOKUP($T130,'[12]Monthly BS -UC Ledger FORMATTED'!$A$6:$Q$267,+AH$3,FALSE),0)</f>
        <v>2272</v>
      </c>
    </row>
    <row r="131" spans="1:43" ht="12" customHeight="1" x14ac:dyDescent="0.2">
      <c r="A131" s="384" t="s">
        <v>813</v>
      </c>
      <c r="B131" s="383">
        <v>1325</v>
      </c>
      <c r="C131" s="384" t="s">
        <v>814</v>
      </c>
      <c r="D131" s="385"/>
      <c r="E131" s="385"/>
      <c r="F131" s="386"/>
      <c r="G131" s="386"/>
      <c r="H131" s="386"/>
      <c r="I131" s="386"/>
      <c r="J131" s="386"/>
      <c r="K131" s="386"/>
      <c r="L131" s="386"/>
      <c r="M131" s="386"/>
      <c r="N131" s="386"/>
      <c r="O131" s="386"/>
      <c r="P131" s="386"/>
      <c r="Q131" s="387"/>
      <c r="R131" s="375"/>
      <c r="S131" s="384" t="s">
        <v>815</v>
      </c>
      <c r="T131" s="383">
        <v>2085</v>
      </c>
      <c r="U131" s="386"/>
      <c r="V131" s="386"/>
      <c r="W131" s="386"/>
      <c r="X131" s="386"/>
      <c r="Y131" s="386"/>
      <c r="Z131" s="386"/>
      <c r="AA131" s="386"/>
      <c r="AB131" s="386"/>
      <c r="AC131" s="386"/>
      <c r="AD131" s="386"/>
      <c r="AE131" s="386"/>
      <c r="AF131" s="386"/>
      <c r="AG131" s="386"/>
      <c r="AH131" s="386"/>
    </row>
    <row r="132" spans="1:43" ht="12" customHeight="1" x14ac:dyDescent="0.2">
      <c r="A132" s="384" t="s">
        <v>177</v>
      </c>
      <c r="B132" s="383">
        <v>1375</v>
      </c>
      <c r="C132" s="384" t="s">
        <v>816</v>
      </c>
      <c r="D132" s="385"/>
      <c r="E132" s="385"/>
      <c r="F132" s="386"/>
      <c r="G132" s="386"/>
      <c r="H132" s="386"/>
      <c r="I132" s="386"/>
      <c r="J132" s="386"/>
      <c r="K132" s="386"/>
      <c r="L132" s="386"/>
      <c r="M132" s="386"/>
      <c r="N132" s="386"/>
      <c r="O132" s="386"/>
      <c r="P132" s="386"/>
      <c r="Q132" s="387"/>
      <c r="R132" s="375"/>
      <c r="S132" s="384" t="s">
        <v>817</v>
      </c>
      <c r="T132" s="383">
        <v>2135</v>
      </c>
      <c r="U132" s="386"/>
      <c r="V132" s="386"/>
      <c r="W132" s="386"/>
      <c r="X132" s="386"/>
      <c r="Y132" s="386"/>
      <c r="Z132" s="386"/>
      <c r="AA132" s="386"/>
      <c r="AB132" s="386"/>
      <c r="AC132" s="386"/>
      <c r="AD132" s="386"/>
      <c r="AE132" s="386"/>
      <c r="AF132" s="386"/>
      <c r="AG132" s="386"/>
      <c r="AH132" s="386"/>
    </row>
    <row r="133" spans="1:43" ht="12" customHeight="1" x14ac:dyDescent="0.2">
      <c r="A133" s="384" t="s">
        <v>178</v>
      </c>
      <c r="B133" s="383">
        <v>1380</v>
      </c>
      <c r="C133" s="384" t="s">
        <v>818</v>
      </c>
      <c r="D133" s="385">
        <f>ROUND(VLOOKUP($B133,'[12]Monthly BS -UC Ledger FORMATTED'!$A$6:$Q$267,+D$3,FALSE),0)</f>
        <v>32908</v>
      </c>
      <c r="E133" s="385">
        <f>ROUND(VLOOKUP($B133,'[12]Monthly BS -UC Ledger FORMATTED'!$A$6:$Q$267,+E$3,FALSE),0)</f>
        <v>32908</v>
      </c>
      <c r="F133" s="386">
        <f>ROUND(VLOOKUP($B133,'[12]Monthly BS -UC Ledger FORMATTED'!$A$6:$Q$267,+F$3,FALSE),0)</f>
        <v>32908</v>
      </c>
      <c r="G133" s="386">
        <f>ROUND(VLOOKUP($B133,'[12]Monthly BS -UC Ledger FORMATTED'!$A$6:$Q$267,+G$3,FALSE),0)</f>
        <v>33070</v>
      </c>
      <c r="H133" s="386">
        <f>ROUND(VLOOKUP($B133,'[12]Monthly BS -UC Ledger FORMATTED'!$A$6:$Q$267,+H$3,FALSE),0)</f>
        <v>33070</v>
      </c>
      <c r="I133" s="386">
        <f>ROUND(VLOOKUP($B133,'[12]Monthly BS -UC Ledger FORMATTED'!$A$6:$Q$267,+I$3,FALSE),0)</f>
        <v>33070</v>
      </c>
      <c r="J133" s="386">
        <f>ROUND(VLOOKUP($B133,'[12]Monthly BS -UC Ledger FORMATTED'!$A$6:$Q$267,+J$3,FALSE),0)</f>
        <v>33070</v>
      </c>
      <c r="K133" s="386">
        <f>ROUND(VLOOKUP($B133,'[12]Monthly BS -UC Ledger FORMATTED'!$A$6:$Q$267,+K$3,FALSE),0)</f>
        <v>33070</v>
      </c>
      <c r="L133" s="386">
        <f>ROUND(VLOOKUP($B133,'[12]Monthly BS -UC Ledger FORMATTED'!$A$6:$Q$267,+L$3,FALSE),0)</f>
        <v>33070</v>
      </c>
      <c r="M133" s="386">
        <f>ROUND(VLOOKUP($B133,'[12]Monthly BS -UC Ledger FORMATTED'!$A$6:$Q$267,+M$3,FALSE),0)</f>
        <v>33871</v>
      </c>
      <c r="N133" s="386">
        <f>ROUND(VLOOKUP($B133,'[12]Monthly BS -UC Ledger FORMATTED'!$A$6:$Q$267,+N$3,FALSE),0)</f>
        <v>34634</v>
      </c>
      <c r="O133" s="386">
        <f>ROUND(VLOOKUP($B133,'[12]Monthly BS -UC Ledger FORMATTED'!$A$6:$Q$267,+O$3,FALSE),0)</f>
        <v>34634</v>
      </c>
      <c r="P133" s="386">
        <f>ROUND(VLOOKUP($B133,'[12]Monthly BS -UC Ledger FORMATTED'!$A$6:$Q$267,+P$3,FALSE),0)</f>
        <v>34634</v>
      </c>
      <c r="Q133" s="387">
        <f>ROUND(VLOOKUP($B133,'[12]Monthly BS -UC Ledger FORMATTED'!$A$6:$Q$267,+Q$3,FALSE),0)</f>
        <v>33455</v>
      </c>
      <c r="R133" s="375"/>
      <c r="S133" s="384" t="s">
        <v>819</v>
      </c>
      <c r="T133" s="383">
        <v>2140</v>
      </c>
      <c r="U133" s="386">
        <f>ROUND(VLOOKUP($T133,'[12]Monthly BS -UC Ledger FORMATTED'!$A$6:$Q$267,+U$3,FALSE),0)</f>
        <v>11020</v>
      </c>
      <c r="V133" s="386">
        <f>ROUND(VLOOKUP($T133,'[12]Monthly BS -UC Ledger FORMATTED'!$A$6:$Q$267,+V$3,FALSE),0)</f>
        <v>10867</v>
      </c>
      <c r="W133" s="386">
        <f>ROUND(VLOOKUP($T133,'[12]Monthly BS -UC Ledger FORMATTED'!$A$6:$Q$267,+W$3,FALSE),0)</f>
        <v>10424</v>
      </c>
      <c r="X133" s="386">
        <f>ROUND(VLOOKUP($T133,'[12]Monthly BS -UC Ledger FORMATTED'!$A$6:$Q$267,+X$3,FALSE),0)</f>
        <v>10271</v>
      </c>
      <c r="Y133" s="386">
        <f>ROUND(VLOOKUP($T133,'[12]Monthly BS -UC Ledger FORMATTED'!$A$6:$Q$267,+Y$3,FALSE),0)</f>
        <v>10118</v>
      </c>
      <c r="Z133" s="386">
        <f>ROUND(VLOOKUP($T133,'[12]Monthly BS -UC Ledger FORMATTED'!$A$6:$Q$267,+Z$3,FALSE),0)</f>
        <v>9965</v>
      </c>
      <c r="AA133" s="386">
        <f>ROUND(VLOOKUP($T133,'[12]Monthly BS -UC Ledger FORMATTED'!$A$6:$Q$267,+AA$3,FALSE),0)</f>
        <v>9812</v>
      </c>
      <c r="AB133" s="386">
        <f>ROUND(VLOOKUP($T133,'[12]Monthly BS -UC Ledger FORMATTED'!$A$6:$Q$267,+AB$3,FALSE),0)</f>
        <v>9659</v>
      </c>
      <c r="AC133" s="386">
        <f>ROUND(VLOOKUP($T133,'[12]Monthly BS -UC Ledger FORMATTED'!$A$6:$Q$267,+AC$3,FALSE),0)</f>
        <v>9506</v>
      </c>
      <c r="AD133" s="386">
        <f>ROUND(VLOOKUP($T133,'[12]Monthly BS -UC Ledger FORMATTED'!$A$6:$Q$267,+AD$3,FALSE),0)</f>
        <v>9349</v>
      </c>
      <c r="AE133" s="386">
        <f>ROUND(VLOOKUP($T133,'[12]Monthly BS -UC Ledger FORMATTED'!$A$6:$Q$267,+AE$3,FALSE),0)</f>
        <v>9189</v>
      </c>
      <c r="AF133" s="386">
        <f>ROUND(VLOOKUP($T133,'[12]Monthly BS -UC Ledger FORMATTED'!$A$6:$Q$267,+AF$3,FALSE),0)</f>
        <v>9028</v>
      </c>
      <c r="AG133" s="386">
        <f>ROUND(VLOOKUP($T133,'[12]Monthly BS -UC Ledger FORMATTED'!$A$6:$Q$267,+AG$3,FALSE),0)</f>
        <v>8868</v>
      </c>
      <c r="AH133" s="386">
        <f>ROUND(VLOOKUP($T133,'[12]Monthly BS -UC Ledger FORMATTED'!$A$6:$Q$267,+AH$3,FALSE),0)</f>
        <v>9852</v>
      </c>
    </row>
    <row r="134" spans="1:43" ht="12" customHeight="1" x14ac:dyDescent="0.2">
      <c r="A134" s="384" t="s">
        <v>181</v>
      </c>
      <c r="B134" s="383">
        <v>1435</v>
      </c>
      <c r="C134" s="384" t="s">
        <v>820</v>
      </c>
      <c r="D134" s="385">
        <f>ROUND(VLOOKUP($B134,'[12]Monthly BS -UC Ledger FORMATTED'!$A$6:$Q$267,+D$3,FALSE),0)</f>
        <v>0</v>
      </c>
      <c r="E134" s="385">
        <f>ROUND(VLOOKUP($B134,'[12]Monthly BS -UC Ledger FORMATTED'!$A$6:$Q$267,+E$3,FALSE),0)</f>
        <v>0</v>
      </c>
      <c r="F134" s="386">
        <f>ROUND(VLOOKUP($B134,'[12]Monthly BS -UC Ledger FORMATTED'!$A$6:$Q$267,+F$3,FALSE),0)</f>
        <v>0</v>
      </c>
      <c r="G134" s="386">
        <f>ROUND(VLOOKUP($B134,'[12]Monthly BS -UC Ledger FORMATTED'!$A$6:$Q$267,+G$3,FALSE),0)</f>
        <v>0</v>
      </c>
      <c r="H134" s="386">
        <f>ROUND(VLOOKUP($B134,'[12]Monthly BS -UC Ledger FORMATTED'!$A$6:$Q$267,+H$3,FALSE),0)</f>
        <v>0</v>
      </c>
      <c r="I134" s="386">
        <f>ROUNDDOWN(VLOOKUP($B134,'[12]Monthly BS -UC Ledger FORMATTED'!$A$6:$Q$267,+I$3,FALSE),0)</f>
        <v>0</v>
      </c>
      <c r="J134" s="386">
        <f>ROUNDDOWN(VLOOKUP($B134,'[12]Monthly BS -UC Ledger FORMATTED'!$A$6:$Q$267,+J$3,FALSE),0)</f>
        <v>0</v>
      </c>
      <c r="K134" s="386">
        <f>ROUNDDOWN(VLOOKUP($B134,'[12]Monthly BS -UC Ledger FORMATTED'!$A$6:$Q$267,+K$3,FALSE),0)</f>
        <v>0</v>
      </c>
      <c r="L134" s="386">
        <f>ROUNDDOWN(VLOOKUP($B134,'[12]Monthly BS -UC Ledger FORMATTED'!$A$6:$Q$267,+L$3,FALSE),0)</f>
        <v>0</v>
      </c>
      <c r="M134" s="386">
        <f>ROUNDDOWN(VLOOKUP($B134,'[12]Monthly BS -UC Ledger FORMATTED'!$A$6:$Q$267,+M$3,FALSE),0)</f>
        <v>0</v>
      </c>
      <c r="N134" s="386">
        <f>ROUNDDOWN(VLOOKUP($B134,'[12]Monthly BS -UC Ledger FORMATTED'!$A$6:$Q$267,+N$3,FALSE),0)</f>
        <v>0</v>
      </c>
      <c r="O134" s="386">
        <f>ROUNDDOWN(VLOOKUP($B134,'[12]Monthly BS -UC Ledger FORMATTED'!$A$6:$Q$267,+O$3,FALSE),0)</f>
        <v>0</v>
      </c>
      <c r="P134" s="386">
        <f>ROUNDDOWN(VLOOKUP($B134,'[12]Monthly BS -UC Ledger FORMATTED'!$A$6:$Q$267,+P$3,FALSE),0)</f>
        <v>0</v>
      </c>
      <c r="Q134" s="387">
        <f>ROUND(VLOOKUP($B134,'[12]Monthly BS -UC Ledger FORMATTED'!$A$6:$Q$267,+Q$3,FALSE),0)</f>
        <v>0</v>
      </c>
      <c r="R134" s="375"/>
      <c r="S134" s="384" t="s">
        <v>821</v>
      </c>
      <c r="T134" s="383">
        <v>2195</v>
      </c>
      <c r="U134" s="386">
        <f>ROUND(VLOOKUP($T134,'[12]Monthly BS -UC Ledger FORMATTED'!$A$6:$Q$267,+U$3,FALSE),0)</f>
        <v>0</v>
      </c>
      <c r="V134" s="386">
        <f>ROUND(VLOOKUP($T134,'[12]Monthly BS -UC Ledger FORMATTED'!$A$6:$Q$267,+V$3,FALSE),0)</f>
        <v>0</v>
      </c>
      <c r="W134" s="386">
        <f>ROUND(VLOOKUP($T134,'[12]Monthly BS -UC Ledger FORMATTED'!$A$6:$Q$267,+W$3,FALSE),0)</f>
        <v>0</v>
      </c>
      <c r="X134" s="386">
        <f>ROUND(VLOOKUP($T134,'[12]Monthly BS -UC Ledger FORMATTED'!$A$6:$Q$267,+X$3,FALSE),0)</f>
        <v>0</v>
      </c>
      <c r="Y134" s="386">
        <f>ROUND(VLOOKUP($T134,'[12]Monthly BS -UC Ledger FORMATTED'!$A$6:$Q$267,+Y$3,FALSE),0)</f>
        <v>0</v>
      </c>
      <c r="Z134" s="386">
        <f>ROUND(VLOOKUP($T134,'[12]Monthly BS -UC Ledger FORMATTED'!$A$6:$Q$267,+Z$3,FALSE),0)</f>
        <v>0</v>
      </c>
      <c r="AA134" s="386">
        <f>ROUND(VLOOKUP($T134,'[12]Monthly BS -UC Ledger FORMATTED'!$A$6:$Q$267,+AA$3,FALSE),0)</f>
        <v>0</v>
      </c>
      <c r="AB134" s="386">
        <f>ROUND(VLOOKUP($T134,'[12]Monthly BS -UC Ledger FORMATTED'!$A$6:$Q$267,+AB$3,FALSE),0)</f>
        <v>0</v>
      </c>
      <c r="AC134" s="386">
        <f>ROUND(VLOOKUP($T134,'[12]Monthly BS -UC Ledger FORMATTED'!$A$6:$Q$267,+AC$3,FALSE),0)</f>
        <v>0</v>
      </c>
      <c r="AD134" s="386">
        <f>ROUND(VLOOKUP($T134,'[12]Monthly BS -UC Ledger FORMATTED'!$A$6:$Q$267,+AD$3,FALSE),0)</f>
        <v>0</v>
      </c>
      <c r="AE134" s="386">
        <f>ROUND(VLOOKUP($T134,'[12]Monthly BS -UC Ledger FORMATTED'!$A$6:$Q$267,+AE$3,FALSE),0)</f>
        <v>0</v>
      </c>
      <c r="AF134" s="386">
        <f>ROUND(VLOOKUP($T134,'[12]Monthly BS -UC Ledger FORMATTED'!$A$6:$Q$267,+AF$3,FALSE),0)</f>
        <v>0</v>
      </c>
      <c r="AG134" s="386">
        <f>ROUND(VLOOKUP($T134,'[12]Monthly BS -UC Ledger FORMATTED'!$A$6:$Q$267,+AG$3,FALSE),0)</f>
        <v>0</v>
      </c>
      <c r="AH134" s="386">
        <f>ROUND(VLOOKUP($T134,'[12]Monthly BS -UC Ledger FORMATTED'!$A$6:$Q$267,+AH$3,FALSE),0)</f>
        <v>0</v>
      </c>
    </row>
    <row r="135" spans="1:43" ht="12" customHeight="1" x14ac:dyDescent="0.25">
      <c r="A135" s="602" t="s">
        <v>184</v>
      </c>
      <c r="B135" s="603"/>
      <c r="C135" s="603"/>
      <c r="D135" s="603"/>
      <c r="E135" s="603"/>
      <c r="F135" s="603"/>
      <c r="G135" s="603"/>
      <c r="H135" s="603"/>
      <c r="I135" s="603"/>
      <c r="J135" s="603"/>
      <c r="K135" s="603"/>
      <c r="L135" s="603"/>
      <c r="M135" s="603"/>
      <c r="N135" s="603"/>
      <c r="O135" s="603"/>
      <c r="P135" s="603"/>
      <c r="Q135" s="604"/>
      <c r="R135" s="375"/>
      <c r="S135" s="602" t="s">
        <v>184</v>
      </c>
      <c r="T135" s="603"/>
      <c r="U135" s="603"/>
      <c r="V135" s="603"/>
      <c r="W135" s="603"/>
      <c r="X135" s="603"/>
      <c r="Y135" s="603"/>
      <c r="Z135" s="603"/>
      <c r="AA135" s="603"/>
      <c r="AB135" s="603"/>
      <c r="AC135" s="603"/>
      <c r="AD135" s="603"/>
      <c r="AE135" s="603"/>
      <c r="AF135" s="603"/>
      <c r="AG135" s="603"/>
      <c r="AH135" s="603"/>
      <c r="AI135" s="604"/>
    </row>
    <row r="136" spans="1:43" ht="12" customHeight="1" x14ac:dyDescent="0.2">
      <c r="A136" s="384" t="s">
        <v>185</v>
      </c>
      <c r="B136" s="383">
        <v>1270</v>
      </c>
      <c r="C136" s="384" t="s">
        <v>822</v>
      </c>
      <c r="D136" s="385">
        <f>ROUND(VLOOKUP($B136,'[12]Monthly BS -UC Ledger FORMATTED'!$A$6:$Q$267,+D$3,FALSE),0)</f>
        <v>0</v>
      </c>
      <c r="E136" s="385">
        <f>ROUND(VLOOKUP($B136,'[12]Monthly BS -UC Ledger FORMATTED'!$A$6:$Q$267,+E$3,FALSE),0)</f>
        <v>0</v>
      </c>
      <c r="F136" s="386">
        <f>ROUND(VLOOKUP($B136,'[12]Monthly BS -UC Ledger FORMATTED'!$A$6:$Q$267,+F$3,FALSE),0)</f>
        <v>10080</v>
      </c>
      <c r="G136" s="386">
        <f>ROUND(VLOOKUP($B136,'[12]Monthly BS -UC Ledger FORMATTED'!$A$6:$Q$267,+G$3,FALSE),0)</f>
        <v>10080</v>
      </c>
      <c r="H136" s="386">
        <f>ROUND(VLOOKUP($B136,'[12]Monthly BS -UC Ledger FORMATTED'!$A$6:$Q$267,+H$3,FALSE),0)</f>
        <v>10080</v>
      </c>
      <c r="I136" s="386">
        <f>ROUND(VLOOKUP($B136,'[12]Monthly BS -UC Ledger FORMATTED'!$A$6:$Q$267,+I$3,FALSE),0)</f>
        <v>10080</v>
      </c>
      <c r="J136" s="386">
        <f>ROUND(VLOOKUP($B136,'[12]Monthly BS -UC Ledger FORMATTED'!$A$6:$Q$267,+J$3,FALSE),0)</f>
        <v>10080</v>
      </c>
      <c r="K136" s="386">
        <f>ROUND(VLOOKUP($B136,'[12]Monthly BS -UC Ledger FORMATTED'!$A$6:$Q$267,+K$3,FALSE),0)</f>
        <v>10080</v>
      </c>
      <c r="L136" s="386">
        <f>ROUND(VLOOKUP($B136,'[12]Monthly BS -UC Ledger FORMATTED'!$A$6:$Q$267,+L$3,FALSE),0)</f>
        <v>10080</v>
      </c>
      <c r="M136" s="386">
        <f>ROUND(VLOOKUP($B136,'[12]Monthly BS -UC Ledger FORMATTED'!$A$6:$Q$267,+M$3,FALSE),0)</f>
        <v>10080</v>
      </c>
      <c r="N136" s="386">
        <f>ROUND(VLOOKUP($B136,'[12]Monthly BS -UC Ledger FORMATTED'!$A$6:$Q$267,+N$3,FALSE),0)</f>
        <v>10080</v>
      </c>
      <c r="O136" s="386">
        <f>ROUND(VLOOKUP($B136,'[12]Monthly BS -UC Ledger FORMATTED'!$A$6:$Q$267,+O$3,FALSE),0)</f>
        <v>10080</v>
      </c>
      <c r="P136" s="386">
        <f>ROUND(VLOOKUP($B136,'[12]Monthly BS -UC Ledger FORMATTED'!$A$6:$Q$267,+P$3,FALSE),0)</f>
        <v>10080</v>
      </c>
      <c r="Q136" s="387">
        <f>ROUND(VLOOKUP($B136,'[12]Monthly BS -UC Ledger FORMATTED'!$A$6:$Q$267,+Q$3,FALSE),0)</f>
        <v>8529</v>
      </c>
      <c r="R136" s="375"/>
      <c r="S136" s="384" t="s">
        <v>676</v>
      </c>
      <c r="T136" s="383"/>
      <c r="U136" s="386"/>
      <c r="V136" s="386"/>
      <c r="W136" s="386"/>
      <c r="X136" s="386"/>
      <c r="Y136" s="386"/>
      <c r="Z136" s="386"/>
      <c r="AA136" s="386"/>
      <c r="AB136" s="386"/>
      <c r="AC136" s="386"/>
      <c r="AD136" s="386"/>
      <c r="AE136" s="386"/>
      <c r="AF136" s="386"/>
      <c r="AG136" s="386"/>
      <c r="AH136" s="386"/>
    </row>
    <row r="137" spans="1:43" ht="12" customHeight="1" x14ac:dyDescent="0.2">
      <c r="A137" s="381"/>
      <c r="B137" s="390">
        <v>1300</v>
      </c>
      <c r="C137" s="381" t="s">
        <v>823</v>
      </c>
      <c r="D137" s="385">
        <f>ROUND(VLOOKUP($B137,'[12]Monthly BS -UC Ledger FORMATTED'!$A$6:$Q$267,+D$3,FALSE),0)</f>
        <v>0</v>
      </c>
      <c r="E137" s="385">
        <f>ROUND(VLOOKUP($B137,'[12]Monthly BS -UC Ledger FORMATTED'!$A$6:$Q$267,+E$3,FALSE),0)</f>
        <v>0</v>
      </c>
      <c r="F137" s="386">
        <f>ROUND(VLOOKUP($B137,'[12]Monthly BS -UC Ledger FORMATTED'!$A$6:$Q$267,+F$3,FALSE),0)</f>
        <v>3917</v>
      </c>
      <c r="G137" s="386">
        <f>ROUND(VLOOKUP($B137,'[12]Monthly BS -UC Ledger FORMATTED'!$A$6:$Q$267,+G$3,FALSE),0)</f>
        <v>3917</v>
      </c>
      <c r="H137" s="386">
        <f>ROUND(VLOOKUP($B137,'[12]Monthly BS -UC Ledger FORMATTED'!$A$6:$Q$267,+H$3,FALSE),0)</f>
        <v>3917</v>
      </c>
      <c r="I137" s="386">
        <f>ROUND(VLOOKUP($B137,'[12]Monthly BS -UC Ledger FORMATTED'!$A$6:$Q$267,+I$3,FALSE),0)</f>
        <v>3917</v>
      </c>
      <c r="J137" s="386">
        <f>ROUND(VLOOKUP($B137,'[12]Monthly BS -UC Ledger FORMATTED'!$A$6:$Q$267,+J$3,FALSE),0)</f>
        <v>3917</v>
      </c>
      <c r="K137" s="386">
        <f>ROUND(VLOOKUP($B137,'[12]Monthly BS -UC Ledger FORMATTED'!$A$6:$Q$267,+K$3,FALSE),0)</f>
        <v>3917</v>
      </c>
      <c r="L137" s="386">
        <f>ROUND(VLOOKUP($B137,'[12]Monthly BS -UC Ledger FORMATTED'!$A$6:$Q$267,+L$3,FALSE),0)</f>
        <v>3917</v>
      </c>
      <c r="M137" s="386">
        <f>ROUND(VLOOKUP($B137,'[12]Monthly BS -UC Ledger FORMATTED'!$A$6:$Q$267,+M$3,FALSE),0)</f>
        <v>3917</v>
      </c>
      <c r="N137" s="386">
        <f>ROUND(VLOOKUP($B137,'[12]Monthly BS -UC Ledger FORMATTED'!$A$6:$Q$267,+N$3,FALSE),0)</f>
        <v>3917</v>
      </c>
      <c r="O137" s="386">
        <f>ROUND(VLOOKUP($B137,'[12]Monthly BS -UC Ledger FORMATTED'!$A$6:$Q$267,+O$3,FALSE),0)</f>
        <v>3917</v>
      </c>
      <c r="P137" s="386">
        <f>ROUND(VLOOKUP($B137,'[12]Monthly BS -UC Ledger FORMATTED'!$A$6:$Q$267,+P$3,FALSE),0)</f>
        <v>3917</v>
      </c>
      <c r="Q137" s="387">
        <f>ROUND(VLOOKUP($B137,'[12]Monthly BS -UC Ledger FORMATTED'!$A$6:$Q$267,+Q$3,FALSE),0)</f>
        <v>3314</v>
      </c>
      <c r="R137" s="375"/>
      <c r="S137" s="381" t="s">
        <v>824</v>
      </c>
      <c r="T137" s="390">
        <v>2060</v>
      </c>
      <c r="U137" s="395">
        <f>ROUND(VLOOKUP($T137,'[12]Monthly BS -UC Ledger FORMATTED'!$A$6:$Q$267,+U$3,FALSE),0)</f>
        <v>0</v>
      </c>
      <c r="V137" s="395">
        <f>ROUND(VLOOKUP($T137,'[12]Monthly BS -UC Ledger FORMATTED'!$A$6:$Q$267,+V$3,FALSE),0)</f>
        <v>0</v>
      </c>
      <c r="W137" s="395">
        <f>ROUND(VLOOKUP($T137,'[12]Monthly BS -UC Ledger FORMATTED'!$A$6:$Q$267,+W$3,FALSE),0)</f>
        <v>375</v>
      </c>
      <c r="X137" s="395">
        <f>ROUND(VLOOKUP($T137,'[12]Monthly BS -UC Ledger FORMATTED'!$A$6:$Q$267,+X$3,FALSE),0)</f>
        <v>365</v>
      </c>
      <c r="Y137" s="395">
        <f>ROUND(VLOOKUP($T137,'[12]Monthly BS -UC Ledger FORMATTED'!$A$6:$Q$267,+Y$3,FALSE),0)</f>
        <v>354</v>
      </c>
      <c r="Z137" s="395">
        <f>ROUND(VLOOKUP($T137,'[12]Monthly BS -UC Ledger FORMATTED'!$A$6:$Q$267,+Z$3,FALSE),0)</f>
        <v>344</v>
      </c>
      <c r="AA137" s="395">
        <f>ROUND(VLOOKUP($T137,'[12]Monthly BS -UC Ledger FORMATTED'!$A$6:$Q$267,+AA$3,FALSE),0)</f>
        <v>334</v>
      </c>
      <c r="AB137" s="395">
        <f>ROUND(VLOOKUP($T137,'[12]Monthly BS -UC Ledger FORMATTED'!$A$6:$Q$267,+AB$3,FALSE),0)</f>
        <v>324</v>
      </c>
      <c r="AC137" s="395">
        <f>ROUND(VLOOKUP($T137,'[12]Monthly BS -UC Ledger FORMATTED'!$A$6:$Q$267,+AC$3,FALSE),0)</f>
        <v>313</v>
      </c>
      <c r="AD137" s="395">
        <f>ROUND(VLOOKUP($T137,'[12]Monthly BS -UC Ledger FORMATTED'!$A$6:$Q$267,+AD$3,FALSE),0)</f>
        <v>303</v>
      </c>
      <c r="AE137" s="395">
        <f>ROUND(VLOOKUP($T137,'[12]Monthly BS -UC Ledger FORMATTED'!$A$6:$Q$267,+AE$3,FALSE),0)</f>
        <v>293</v>
      </c>
      <c r="AF137" s="395">
        <f>ROUND(VLOOKUP($T137,'[12]Monthly BS -UC Ledger FORMATTED'!$A$6:$Q$267,+AF$3,FALSE),0)</f>
        <v>283</v>
      </c>
      <c r="AG137" s="395">
        <f>ROUND(VLOOKUP($T137,'[12]Monthly BS -UC Ledger FORMATTED'!$A$6:$Q$267,+AG$3,FALSE),0)</f>
        <v>273</v>
      </c>
      <c r="AH137" s="395">
        <f>ROUND(VLOOKUP($T137,'[12]Monthly BS -UC Ledger FORMATTED'!$A$6:$Q$267,+AH$3,FALSE),0)</f>
        <v>274</v>
      </c>
      <c r="AI137" s="375"/>
      <c r="AJ137" s="375"/>
      <c r="AK137" s="375"/>
      <c r="AL137" s="375"/>
      <c r="AM137" s="375"/>
      <c r="AN137" s="375"/>
      <c r="AO137" s="375"/>
      <c r="AP137" s="375"/>
      <c r="AQ137" s="375"/>
    </row>
    <row r="138" spans="1:43" ht="12" customHeight="1" x14ac:dyDescent="0.2">
      <c r="A138" s="381"/>
      <c r="B138" s="390"/>
      <c r="C138" s="381"/>
      <c r="D138" s="422"/>
      <c r="E138" s="381"/>
      <c r="F138" s="381"/>
      <c r="G138" s="381"/>
      <c r="H138" s="381"/>
      <c r="I138" s="381"/>
      <c r="J138" s="381"/>
      <c r="K138" s="381"/>
      <c r="L138" s="381"/>
      <c r="M138" s="381"/>
      <c r="N138" s="381"/>
      <c r="O138" s="381"/>
      <c r="P138" s="381"/>
      <c r="Q138" s="452"/>
      <c r="R138" s="375"/>
      <c r="S138" s="381"/>
      <c r="T138" s="390"/>
      <c r="U138" s="381"/>
      <c r="V138" s="381"/>
      <c r="W138" s="381"/>
      <c r="X138" s="381"/>
      <c r="Y138" s="381"/>
      <c r="Z138" s="381"/>
      <c r="AA138" s="381"/>
      <c r="AB138" s="381"/>
      <c r="AC138" s="381"/>
      <c r="AD138" s="381"/>
      <c r="AE138" s="381"/>
      <c r="AF138" s="381"/>
      <c r="AG138" s="381"/>
      <c r="AH138" s="381"/>
      <c r="AI138" s="375"/>
      <c r="AJ138" s="375"/>
      <c r="AK138" s="375"/>
      <c r="AL138" s="375"/>
      <c r="AM138" s="375"/>
      <c r="AN138" s="375"/>
      <c r="AO138" s="375"/>
      <c r="AP138" s="375"/>
      <c r="AQ138" s="375"/>
    </row>
    <row r="139" spans="1:43" ht="12" customHeight="1" x14ac:dyDescent="0.25">
      <c r="A139" s="413" t="s">
        <v>825</v>
      </c>
      <c r="B139" s="416"/>
      <c r="C139" s="403" t="s">
        <v>81</v>
      </c>
      <c r="D139" s="453">
        <f t="shared" ref="D139:Q139" si="34">SUM(D137:D138)</f>
        <v>0</v>
      </c>
      <c r="E139" s="413">
        <f t="shared" si="34"/>
        <v>0</v>
      </c>
      <c r="F139" s="413">
        <f t="shared" si="34"/>
        <v>3917</v>
      </c>
      <c r="G139" s="413">
        <f t="shared" si="34"/>
        <v>3917</v>
      </c>
      <c r="H139" s="413">
        <f t="shared" si="34"/>
        <v>3917</v>
      </c>
      <c r="I139" s="413">
        <f t="shared" si="34"/>
        <v>3917</v>
      </c>
      <c r="J139" s="413">
        <f t="shared" si="34"/>
        <v>3917</v>
      </c>
      <c r="K139" s="413">
        <f t="shared" si="34"/>
        <v>3917</v>
      </c>
      <c r="L139" s="413">
        <f t="shared" si="34"/>
        <v>3917</v>
      </c>
      <c r="M139" s="413">
        <f t="shared" si="34"/>
        <v>3917</v>
      </c>
      <c r="N139" s="413">
        <f t="shared" si="34"/>
        <v>3917</v>
      </c>
      <c r="O139" s="413">
        <f t="shared" si="34"/>
        <v>3917</v>
      </c>
      <c r="P139" s="413">
        <f t="shared" si="34"/>
        <v>3917</v>
      </c>
      <c r="Q139" s="454">
        <f t="shared" si="34"/>
        <v>3314</v>
      </c>
      <c r="R139" s="375"/>
      <c r="S139" s="403" t="s">
        <v>81</v>
      </c>
      <c r="T139" s="402"/>
      <c r="U139" s="413">
        <f t="shared" ref="U139:AH139" si="35">SUM(U137:U138)</f>
        <v>0</v>
      </c>
      <c r="V139" s="413">
        <f t="shared" si="35"/>
        <v>0</v>
      </c>
      <c r="W139" s="413">
        <f t="shared" si="35"/>
        <v>375</v>
      </c>
      <c r="X139" s="413">
        <f t="shared" si="35"/>
        <v>365</v>
      </c>
      <c r="Y139" s="413">
        <f t="shared" si="35"/>
        <v>354</v>
      </c>
      <c r="Z139" s="413">
        <f t="shared" si="35"/>
        <v>344</v>
      </c>
      <c r="AA139" s="413">
        <f t="shared" si="35"/>
        <v>334</v>
      </c>
      <c r="AB139" s="413">
        <f t="shared" si="35"/>
        <v>324</v>
      </c>
      <c r="AC139" s="413">
        <f t="shared" si="35"/>
        <v>313</v>
      </c>
      <c r="AD139" s="413">
        <f t="shared" si="35"/>
        <v>303</v>
      </c>
      <c r="AE139" s="413">
        <f t="shared" si="35"/>
        <v>293</v>
      </c>
      <c r="AF139" s="413">
        <f t="shared" si="35"/>
        <v>283</v>
      </c>
      <c r="AG139" s="413">
        <f t="shared" si="35"/>
        <v>273</v>
      </c>
      <c r="AH139" s="413">
        <f t="shared" si="35"/>
        <v>274</v>
      </c>
      <c r="AI139" s="375"/>
      <c r="AJ139" s="375"/>
      <c r="AK139" s="375"/>
      <c r="AL139" s="375"/>
      <c r="AM139" s="375"/>
      <c r="AN139" s="375"/>
      <c r="AO139" s="375"/>
      <c r="AP139" s="375"/>
      <c r="AQ139" s="375"/>
    </row>
    <row r="140" spans="1:43" ht="12" customHeight="1" x14ac:dyDescent="0.2">
      <c r="A140" s="455" t="s">
        <v>826</v>
      </c>
      <c r="B140" s="390">
        <v>1330</v>
      </c>
      <c r="C140" s="421" t="s">
        <v>827</v>
      </c>
      <c r="D140" s="385"/>
      <c r="E140" s="385"/>
      <c r="F140" s="386"/>
      <c r="G140" s="386"/>
      <c r="H140" s="386"/>
      <c r="I140" s="386"/>
      <c r="J140" s="386"/>
      <c r="K140" s="386"/>
      <c r="L140" s="386"/>
      <c r="M140" s="386"/>
      <c r="N140" s="386"/>
      <c r="O140" s="386"/>
      <c r="P140" s="386"/>
      <c r="Q140" s="387"/>
      <c r="R140" s="375"/>
      <c r="S140" s="384" t="s">
        <v>828</v>
      </c>
      <c r="T140" s="390">
        <v>2090</v>
      </c>
      <c r="U140" s="386"/>
      <c r="V140" s="386"/>
      <c r="W140" s="386"/>
      <c r="X140" s="386"/>
      <c r="Y140" s="386"/>
      <c r="Z140" s="386"/>
      <c r="AA140" s="386"/>
      <c r="AB140" s="386"/>
      <c r="AC140" s="386"/>
      <c r="AD140" s="386"/>
      <c r="AE140" s="386"/>
      <c r="AF140" s="386"/>
      <c r="AG140" s="386"/>
      <c r="AH140" s="386"/>
    </row>
    <row r="141" spans="1:43" ht="12" customHeight="1" x14ac:dyDescent="0.2">
      <c r="A141" s="391" t="s">
        <v>192</v>
      </c>
      <c r="B141" s="393">
        <v>1400</v>
      </c>
      <c r="C141" s="391" t="s">
        <v>829</v>
      </c>
      <c r="D141" s="394">
        <f>ROUND(VLOOKUP($B141,'[12]Monthly BS -UC Ledger FORMATTED'!$A$6:$Q$267,+D$3,FALSE),0)</f>
        <v>103987</v>
      </c>
      <c r="E141" s="394">
        <f>ROUND(VLOOKUP($B141,'[12]Monthly BS -UC Ledger FORMATTED'!$A$6:$Q$267,+E$3,FALSE),0)</f>
        <v>103987</v>
      </c>
      <c r="F141" s="395">
        <f>ROUND(VLOOKUP($B141,'[12]Monthly BS -UC Ledger FORMATTED'!$A$6:$Q$267,+F$3,FALSE),0)</f>
        <v>103987</v>
      </c>
      <c r="G141" s="395">
        <f>ROUND(VLOOKUP($B141,'[12]Monthly BS -UC Ledger FORMATTED'!$A$6:$Q$267,+G$3,FALSE),0)</f>
        <v>103987</v>
      </c>
      <c r="H141" s="395">
        <f>ROUND(VLOOKUP($B141,'[12]Monthly BS -UC Ledger FORMATTED'!$A$6:$Q$267,+H$3,FALSE),0)</f>
        <v>103987</v>
      </c>
      <c r="I141" s="395">
        <f>ROUND(VLOOKUP($B141,'[12]Monthly BS -UC Ledger FORMATTED'!$A$6:$Q$267,+I$3,FALSE),0)</f>
        <v>103987</v>
      </c>
      <c r="J141" s="395">
        <f>ROUND(VLOOKUP($B141,'[12]Monthly BS -UC Ledger FORMATTED'!$A$6:$Q$267,+J$3,FALSE),0)</f>
        <v>103987</v>
      </c>
      <c r="K141" s="395">
        <f>ROUND(VLOOKUP($B141,'[12]Monthly BS -UC Ledger FORMATTED'!$A$6:$Q$267,+K$3,FALSE),0)</f>
        <v>103987</v>
      </c>
      <c r="L141" s="395">
        <f>ROUND(VLOOKUP($B141,'[12]Monthly BS -UC Ledger FORMATTED'!$A$6:$Q$267,+L$3,FALSE),0)</f>
        <v>103987</v>
      </c>
      <c r="M141" s="395">
        <f>ROUND(VLOOKUP($B141,'[12]Monthly BS -UC Ledger FORMATTED'!$A$6:$Q$267,+M$3,FALSE),0)</f>
        <v>104011</v>
      </c>
      <c r="N141" s="395">
        <f>ROUND(VLOOKUP($B141,'[12]Monthly BS -UC Ledger FORMATTED'!$A$6:$Q$267,+N$3,FALSE),0)</f>
        <v>105961</v>
      </c>
      <c r="O141" s="395">
        <f>ROUND(VLOOKUP($B141,'[12]Monthly BS -UC Ledger FORMATTED'!$A$6:$Q$267,+O$3,FALSE),0)</f>
        <v>105961</v>
      </c>
      <c r="P141" s="395">
        <f>ROUND(VLOOKUP($B141,'[12]Monthly BS -UC Ledger FORMATTED'!$A$6:$Q$267,+P$3,FALSE),0)</f>
        <v>105961</v>
      </c>
      <c r="Q141" s="396">
        <f>ROUND(VLOOKUP($B141,'[12]Monthly BS -UC Ledger FORMATTED'!$A$6:$Q$267,+Q$3,FALSE),0)</f>
        <v>104444</v>
      </c>
      <c r="R141" s="375"/>
      <c r="S141" s="391" t="s">
        <v>830</v>
      </c>
      <c r="T141" s="393">
        <v>2160</v>
      </c>
      <c r="U141" s="395">
        <f>ROUND(VLOOKUP($T141,'[12]Monthly BS -UC Ledger FORMATTED'!$A$6:$Q$267,+U$3,FALSE),0)</f>
        <v>-82114</v>
      </c>
      <c r="V141" s="395">
        <f>ROUND(VLOOKUP($T141,'[12]Monthly BS -UC Ledger FORMATTED'!$A$6:$Q$267,+V$3,FALSE),0)</f>
        <v>-82595</v>
      </c>
      <c r="W141" s="395">
        <f>ROUND(VLOOKUP($T141,'[12]Monthly BS -UC Ledger FORMATTED'!$A$6:$Q$267,+W$3,FALSE),0)</f>
        <v>-102086</v>
      </c>
      <c r="X141" s="395">
        <f>ROUND(VLOOKUP($T141,'[12]Monthly BS -UC Ledger FORMATTED'!$A$6:$Q$267,+X$3,FALSE),0)</f>
        <v>-102568</v>
      </c>
      <c r="Y141" s="395">
        <f>ROUND(VLOOKUP($T141,'[12]Monthly BS -UC Ledger FORMATTED'!$A$6:$Q$267,+Y$3,FALSE),0)</f>
        <v>-103049</v>
      </c>
      <c r="Z141" s="395">
        <f>ROUND(VLOOKUP($T141,'[12]Monthly BS -UC Ledger FORMATTED'!$A$6:$Q$267,+Z$3,FALSE),0)</f>
        <v>-103530</v>
      </c>
      <c r="AA141" s="395">
        <f>ROUND(VLOOKUP($T141,'[12]Monthly BS -UC Ledger FORMATTED'!$A$6:$Q$267,+AA$3,FALSE),0)</f>
        <v>-104012</v>
      </c>
      <c r="AB141" s="395">
        <f>ROUND(VLOOKUP($T141,'[12]Monthly BS -UC Ledger FORMATTED'!$A$6:$Q$267,+AB$3,FALSE),0)</f>
        <v>-104493</v>
      </c>
      <c r="AC141" s="395">
        <f>ROUND(VLOOKUP($T141,'[12]Monthly BS -UC Ledger FORMATTED'!$A$6:$Q$267,+AC$3,FALSE),0)</f>
        <v>-104975</v>
      </c>
      <c r="AD141" s="395">
        <f>ROUND(VLOOKUP($T141,'[12]Monthly BS -UC Ledger FORMATTED'!$A$6:$Q$267,+AD$3,FALSE),0)</f>
        <v>-104726</v>
      </c>
      <c r="AE141" s="395">
        <f>ROUND(VLOOKUP($T141,'[12]Monthly BS -UC Ledger FORMATTED'!$A$6:$Q$267,+AE$3,FALSE),0)</f>
        <v>-105217</v>
      </c>
      <c r="AF141" s="395">
        <f>ROUND(VLOOKUP($T141,'[12]Monthly BS -UC Ledger FORMATTED'!$A$6:$Q$267,+AF$3,FALSE),0)</f>
        <v>-105707</v>
      </c>
      <c r="AG141" s="395">
        <f>ROUND(VLOOKUP($T141,'[12]Monthly BS -UC Ledger FORMATTED'!$A$6:$Q$267,+AG$3,FALSE),0)</f>
        <v>-106198</v>
      </c>
      <c r="AH141" s="395">
        <f>ROUND(VLOOKUP($T141,'[12]Monthly BS -UC Ledger FORMATTED'!$A$6:$Q$267,+AH$3,FALSE),0)</f>
        <v>-100867</v>
      </c>
      <c r="AI141" s="375"/>
      <c r="AJ141" s="375"/>
      <c r="AK141" s="375"/>
      <c r="AL141" s="375"/>
      <c r="AM141" s="375"/>
      <c r="AN141" s="375"/>
      <c r="AO141" s="375"/>
      <c r="AP141" s="375"/>
    </row>
    <row r="142" spans="1:43" ht="12" customHeight="1" x14ac:dyDescent="0.2">
      <c r="A142" s="381"/>
      <c r="B142" s="456">
        <v>1395</v>
      </c>
      <c r="C142" s="455" t="s">
        <v>439</v>
      </c>
      <c r="D142" s="398">
        <f>ROUND(VLOOKUP($B142,'[12]Monthly BS -UC Ledger FORMATTED'!$A$6:$Q$267,+D$3,FALSE),0)</f>
        <v>6774</v>
      </c>
      <c r="E142" s="398">
        <f>ROUND(VLOOKUP($B142,'[12]Monthly BS -UC Ledger FORMATTED'!$A$6:$Q$267,+E$3,FALSE),0)</f>
        <v>6774</v>
      </c>
      <c r="F142" s="399">
        <f>ROUND(VLOOKUP($B142,'[12]Monthly BS -UC Ledger FORMATTED'!$A$6:$Q$267,+F$3,FALSE),0)</f>
        <v>6774</v>
      </c>
      <c r="G142" s="399">
        <f>ROUND(VLOOKUP($B142,'[12]Monthly BS -UC Ledger FORMATTED'!$A$6:$Q$267,+G$3,FALSE),0)</f>
        <v>6774</v>
      </c>
      <c r="H142" s="399">
        <f>ROUND(VLOOKUP($B142,'[12]Monthly BS -UC Ledger FORMATTED'!$A$6:$Q$267,+H$3,FALSE),0)</f>
        <v>6774</v>
      </c>
      <c r="I142" s="399">
        <f>ROUND(VLOOKUP($B142,'[12]Monthly BS -UC Ledger FORMATTED'!$A$6:$Q$267,+I$3,FALSE),0)</f>
        <v>6774</v>
      </c>
      <c r="J142" s="399">
        <f>ROUND(VLOOKUP($B142,'[12]Monthly BS -UC Ledger FORMATTED'!$A$6:$Q$267,+J$3,FALSE),0)</f>
        <v>6774</v>
      </c>
      <c r="K142" s="399">
        <f>ROUND(VLOOKUP($B142,'[12]Monthly BS -UC Ledger FORMATTED'!$A$6:$Q$267,+K$3,FALSE),0)</f>
        <v>6774</v>
      </c>
      <c r="L142" s="399">
        <f>ROUND(VLOOKUP($B142,'[12]Monthly BS -UC Ledger FORMATTED'!$A$6:$Q$267,+L$3,FALSE),0)</f>
        <v>6774</v>
      </c>
      <c r="M142" s="399">
        <f>ROUND(VLOOKUP($B142,'[12]Monthly BS -UC Ledger FORMATTED'!$A$6:$Q$267,+M$3,FALSE),0)</f>
        <v>6774</v>
      </c>
      <c r="N142" s="399">
        <f>ROUND(VLOOKUP($B142,'[12]Monthly BS -UC Ledger FORMATTED'!$A$6:$Q$267,+N$3,FALSE),0)</f>
        <v>6774</v>
      </c>
      <c r="O142" s="399">
        <f>ROUND(VLOOKUP($B142,'[12]Monthly BS -UC Ledger FORMATTED'!$A$6:$Q$267,+O$3,FALSE),0)</f>
        <v>6774</v>
      </c>
      <c r="P142" s="399">
        <f>ROUND(VLOOKUP($B142,'[12]Monthly BS -UC Ledger FORMATTED'!$A$6:$Q$267,+P$3,FALSE),0)</f>
        <v>6774</v>
      </c>
      <c r="Q142" s="400">
        <f>ROUND(VLOOKUP($B142,'[12]Monthly BS -UC Ledger FORMATTED'!$A$6:$Q$267,+Q$3,FALSE),0)</f>
        <v>6774</v>
      </c>
      <c r="R142" s="375"/>
      <c r="S142" s="381" t="s">
        <v>831</v>
      </c>
      <c r="T142" s="456">
        <v>2155</v>
      </c>
      <c r="U142" s="399">
        <f>ROUND(VLOOKUP($T142,'[12]Monthly BS -UC Ledger FORMATTED'!$A$6:$Q$267,+U$3,FALSE),0)</f>
        <v>-5079</v>
      </c>
      <c r="V142" s="399">
        <f>ROUND(VLOOKUP($T142,'[12]Monthly BS -UC Ledger FORMATTED'!$A$6:$Q$267,+V$3,FALSE),0)</f>
        <v>-5110</v>
      </c>
      <c r="W142" s="399">
        <f>ROUND(VLOOKUP($T142,'[12]Monthly BS -UC Ledger FORMATTED'!$A$6:$Q$267,+W$3,FALSE),0)</f>
        <v>-5690</v>
      </c>
      <c r="X142" s="399">
        <f>ROUND(VLOOKUP($T142,'[12]Monthly BS -UC Ledger FORMATTED'!$A$6:$Q$267,+X$3,FALSE),0)</f>
        <v>-5721</v>
      </c>
      <c r="Y142" s="399">
        <f>ROUND(VLOOKUP($T142,'[12]Monthly BS -UC Ledger FORMATTED'!$A$6:$Q$267,+Y$3,FALSE),0)</f>
        <v>-5753</v>
      </c>
      <c r="Z142" s="399">
        <f>ROUND(VLOOKUP($T142,'[12]Monthly BS -UC Ledger FORMATTED'!$A$6:$Q$267,+Z$3,FALSE),0)</f>
        <v>-5784</v>
      </c>
      <c r="AA142" s="399">
        <f>ROUND(VLOOKUP($T142,'[12]Monthly BS -UC Ledger FORMATTED'!$A$6:$Q$267,+AA$3,FALSE),0)</f>
        <v>-5815</v>
      </c>
      <c r="AB142" s="399">
        <f>ROUND(VLOOKUP($T142,'[12]Monthly BS -UC Ledger FORMATTED'!$A$6:$Q$267,+AB$3,FALSE),0)</f>
        <v>-5847</v>
      </c>
      <c r="AC142" s="399">
        <f>ROUND(VLOOKUP($T142,'[12]Monthly BS -UC Ledger FORMATTED'!$A$6:$Q$267,+AC$3,FALSE),0)</f>
        <v>-5878</v>
      </c>
      <c r="AD142" s="399">
        <f>ROUND(VLOOKUP($T142,'[12]Monthly BS -UC Ledger FORMATTED'!$A$6:$Q$267,+AD$3,FALSE),0)</f>
        <v>-5909</v>
      </c>
      <c r="AE142" s="399">
        <f>ROUND(VLOOKUP($T142,'[12]Monthly BS -UC Ledger FORMATTED'!$A$6:$Q$267,+AE$3,FALSE),0)</f>
        <v>-5941</v>
      </c>
      <c r="AF142" s="399">
        <f>ROUND(VLOOKUP($T142,'[12]Monthly BS -UC Ledger FORMATTED'!$A$6:$Q$267,+AF$3,FALSE),0)</f>
        <v>-5972</v>
      </c>
      <c r="AG142" s="399">
        <f>ROUND(VLOOKUP($T142,'[12]Monthly BS -UC Ledger FORMATTED'!$A$6:$Q$267,+AG$3,FALSE),0)</f>
        <v>-6003</v>
      </c>
      <c r="AH142" s="399">
        <f>ROUND(VLOOKUP($T142,'[12]Monthly BS -UC Ledger FORMATTED'!$A$6:$Q$267,+AH$3,FALSE),0)</f>
        <v>-5731</v>
      </c>
      <c r="AI142" s="375"/>
      <c r="AJ142" s="375"/>
      <c r="AK142" s="375"/>
      <c r="AL142" s="375"/>
      <c r="AM142" s="375"/>
      <c r="AN142" s="375"/>
      <c r="AO142" s="375"/>
      <c r="AP142" s="375"/>
    </row>
    <row r="143" spans="1:43" ht="12" customHeight="1" x14ac:dyDescent="0.25">
      <c r="A143" s="413"/>
      <c r="B143" s="402"/>
      <c r="C143" s="403" t="s">
        <v>81</v>
      </c>
      <c r="D143" s="447">
        <f t="shared" ref="D143:Q143" si="36">SUM(D141:D142)</f>
        <v>110761</v>
      </c>
      <c r="E143" s="449">
        <f t="shared" si="36"/>
        <v>110761</v>
      </c>
      <c r="F143" s="449">
        <f t="shared" si="36"/>
        <v>110761</v>
      </c>
      <c r="G143" s="449">
        <f t="shared" si="36"/>
        <v>110761</v>
      </c>
      <c r="H143" s="449">
        <f t="shared" si="36"/>
        <v>110761</v>
      </c>
      <c r="I143" s="449">
        <f t="shared" si="36"/>
        <v>110761</v>
      </c>
      <c r="J143" s="449">
        <f t="shared" si="36"/>
        <v>110761</v>
      </c>
      <c r="K143" s="449">
        <f t="shared" si="36"/>
        <v>110761</v>
      </c>
      <c r="L143" s="449">
        <f t="shared" si="36"/>
        <v>110761</v>
      </c>
      <c r="M143" s="449">
        <f t="shared" si="36"/>
        <v>110785</v>
      </c>
      <c r="N143" s="449">
        <f t="shared" si="36"/>
        <v>112735</v>
      </c>
      <c r="O143" s="449">
        <f t="shared" si="36"/>
        <v>112735</v>
      </c>
      <c r="P143" s="449">
        <f t="shared" si="36"/>
        <v>112735</v>
      </c>
      <c r="Q143" s="457">
        <f t="shared" si="36"/>
        <v>111218</v>
      </c>
      <c r="R143" s="375"/>
      <c r="S143" s="403" t="s">
        <v>81</v>
      </c>
      <c r="T143" s="402"/>
      <c r="U143" s="447">
        <f t="shared" ref="U143:AH143" si="37">SUM(U141:U142)</f>
        <v>-87193</v>
      </c>
      <c r="V143" s="449">
        <f t="shared" si="37"/>
        <v>-87705</v>
      </c>
      <c r="W143" s="449">
        <f t="shared" si="37"/>
        <v>-107776</v>
      </c>
      <c r="X143" s="449">
        <f t="shared" si="37"/>
        <v>-108289</v>
      </c>
      <c r="Y143" s="449">
        <f t="shared" si="37"/>
        <v>-108802</v>
      </c>
      <c r="Z143" s="449">
        <f t="shared" si="37"/>
        <v>-109314</v>
      </c>
      <c r="AA143" s="449">
        <f t="shared" si="37"/>
        <v>-109827</v>
      </c>
      <c r="AB143" s="449">
        <f t="shared" si="37"/>
        <v>-110340</v>
      </c>
      <c r="AC143" s="449">
        <f t="shared" si="37"/>
        <v>-110853</v>
      </c>
      <c r="AD143" s="449">
        <f t="shared" si="37"/>
        <v>-110635</v>
      </c>
      <c r="AE143" s="449">
        <f t="shared" si="37"/>
        <v>-111158</v>
      </c>
      <c r="AF143" s="449">
        <f t="shared" si="37"/>
        <v>-111679</v>
      </c>
      <c r="AG143" s="449">
        <f t="shared" si="37"/>
        <v>-112201</v>
      </c>
      <c r="AH143" s="449">
        <f t="shared" si="37"/>
        <v>-106598</v>
      </c>
      <c r="AI143" s="375"/>
      <c r="AJ143" s="375"/>
      <c r="AK143" s="375"/>
      <c r="AL143" s="375"/>
      <c r="AM143" s="375"/>
      <c r="AN143" s="375"/>
      <c r="AO143" s="375"/>
      <c r="AP143" s="375"/>
    </row>
    <row r="144" spans="1:43" ht="12" customHeight="1" x14ac:dyDescent="0.2">
      <c r="A144" s="384" t="s">
        <v>197</v>
      </c>
      <c r="B144" s="383">
        <v>1410</v>
      </c>
      <c r="C144" s="384" t="s">
        <v>832</v>
      </c>
      <c r="D144" s="385"/>
      <c r="E144" s="385"/>
      <c r="F144" s="386"/>
      <c r="G144" s="386"/>
      <c r="H144" s="386"/>
      <c r="I144" s="386"/>
      <c r="J144" s="386"/>
      <c r="K144" s="386"/>
      <c r="L144" s="386"/>
      <c r="M144" s="386"/>
      <c r="N144" s="386"/>
      <c r="O144" s="386"/>
      <c r="P144" s="386"/>
      <c r="Q144" s="387"/>
      <c r="R144" s="375"/>
      <c r="S144" s="384" t="s">
        <v>833</v>
      </c>
      <c r="T144" s="383">
        <v>2170</v>
      </c>
      <c r="U144" s="386"/>
      <c r="V144" s="386"/>
      <c r="W144" s="386"/>
      <c r="X144" s="386"/>
      <c r="Y144" s="386"/>
      <c r="Z144" s="386"/>
      <c r="AA144" s="386"/>
      <c r="AB144" s="386"/>
      <c r="AC144" s="386"/>
      <c r="AD144" s="386"/>
      <c r="AE144" s="386"/>
      <c r="AF144" s="386"/>
      <c r="AG144" s="386"/>
      <c r="AH144" s="386"/>
    </row>
    <row r="145" spans="1:35" ht="12" customHeight="1" x14ac:dyDescent="0.2">
      <c r="A145" s="384" t="s">
        <v>200</v>
      </c>
      <c r="B145" s="383">
        <v>1420</v>
      </c>
      <c r="C145" s="384" t="s">
        <v>443</v>
      </c>
      <c r="D145" s="385"/>
      <c r="E145" s="385"/>
      <c r="F145" s="386"/>
      <c r="G145" s="386"/>
      <c r="H145" s="386"/>
      <c r="I145" s="386"/>
      <c r="J145" s="386"/>
      <c r="K145" s="386"/>
      <c r="L145" s="386"/>
      <c r="M145" s="386"/>
      <c r="N145" s="386"/>
      <c r="O145" s="386"/>
      <c r="P145" s="386"/>
      <c r="Q145" s="387"/>
      <c r="R145" s="375"/>
      <c r="S145" s="384" t="s">
        <v>834</v>
      </c>
      <c r="T145" s="383">
        <v>2180</v>
      </c>
      <c r="U145" s="386"/>
      <c r="V145" s="386"/>
      <c r="W145" s="386"/>
      <c r="X145" s="386"/>
      <c r="Y145" s="386"/>
      <c r="Z145" s="386"/>
      <c r="AA145" s="386"/>
      <c r="AB145" s="386"/>
      <c r="AC145" s="386"/>
      <c r="AD145" s="386"/>
      <c r="AE145" s="386"/>
      <c r="AF145" s="386"/>
      <c r="AG145" s="386"/>
      <c r="AH145" s="386"/>
    </row>
    <row r="146" spans="1:35" ht="12" customHeight="1" x14ac:dyDescent="0.2">
      <c r="A146" s="384" t="s">
        <v>203</v>
      </c>
      <c r="B146" s="383">
        <v>1440</v>
      </c>
      <c r="C146" s="384" t="s">
        <v>835</v>
      </c>
      <c r="D146" s="385"/>
      <c r="E146" s="385"/>
      <c r="F146" s="386"/>
      <c r="G146" s="386"/>
      <c r="H146" s="386"/>
      <c r="I146" s="386"/>
      <c r="J146" s="386"/>
      <c r="K146" s="386"/>
      <c r="L146" s="386"/>
      <c r="M146" s="386"/>
      <c r="N146" s="386"/>
      <c r="O146" s="386"/>
      <c r="P146" s="386"/>
      <c r="Q146" s="387"/>
      <c r="R146" s="375"/>
      <c r="S146" s="384" t="s">
        <v>836</v>
      </c>
      <c r="T146" s="383">
        <v>2200</v>
      </c>
      <c r="U146" s="386"/>
      <c r="V146" s="386"/>
      <c r="W146" s="386"/>
      <c r="X146" s="386"/>
      <c r="Y146" s="386"/>
      <c r="Z146" s="386"/>
      <c r="AA146" s="386"/>
      <c r="AB146" s="386"/>
      <c r="AC146" s="386"/>
      <c r="AD146" s="386"/>
      <c r="AE146" s="386"/>
      <c r="AF146" s="386"/>
      <c r="AG146" s="386"/>
      <c r="AH146" s="386"/>
    </row>
    <row r="147" spans="1:35" ht="12" customHeight="1" x14ac:dyDescent="0.25">
      <c r="A147" s="602" t="s">
        <v>837</v>
      </c>
      <c r="B147" s="603"/>
      <c r="C147" s="603"/>
      <c r="D147" s="603"/>
      <c r="E147" s="603"/>
      <c r="F147" s="603"/>
      <c r="G147" s="603"/>
      <c r="H147" s="603"/>
      <c r="I147" s="603"/>
      <c r="J147" s="603"/>
      <c r="K147" s="603"/>
      <c r="L147" s="603"/>
      <c r="M147" s="603"/>
      <c r="N147" s="603"/>
      <c r="O147" s="603"/>
      <c r="P147" s="603"/>
      <c r="Q147" s="604"/>
      <c r="R147" s="375"/>
      <c r="S147" s="602" t="s">
        <v>837</v>
      </c>
      <c r="T147" s="603"/>
      <c r="U147" s="603"/>
      <c r="V147" s="603"/>
      <c r="W147" s="603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4"/>
    </row>
    <row r="148" spans="1:35" ht="12" customHeight="1" x14ac:dyDescent="0.2">
      <c r="A148" s="458" t="s">
        <v>838</v>
      </c>
      <c r="B148" s="383">
        <v>1275</v>
      </c>
      <c r="C148" s="384" t="s">
        <v>839</v>
      </c>
      <c r="D148" s="385"/>
      <c r="E148" s="385"/>
      <c r="F148" s="386"/>
      <c r="G148" s="386"/>
      <c r="H148" s="386"/>
      <c r="I148" s="386"/>
      <c r="J148" s="386"/>
      <c r="K148" s="386"/>
      <c r="L148" s="386"/>
      <c r="M148" s="386"/>
      <c r="N148" s="386"/>
      <c r="O148" s="386"/>
      <c r="P148" s="386"/>
      <c r="Q148" s="387"/>
      <c r="R148" s="375"/>
      <c r="S148" s="384" t="s">
        <v>676</v>
      </c>
      <c r="T148" s="383"/>
      <c r="U148" s="386"/>
      <c r="V148" s="386"/>
      <c r="W148" s="386"/>
      <c r="X148" s="386"/>
      <c r="Y148" s="386"/>
      <c r="Z148" s="386"/>
      <c r="AA148" s="386"/>
      <c r="AB148" s="386"/>
      <c r="AC148" s="386"/>
      <c r="AD148" s="386"/>
      <c r="AE148" s="386"/>
      <c r="AF148" s="386"/>
      <c r="AG148" s="386"/>
      <c r="AH148" s="386"/>
    </row>
    <row r="149" spans="1:35" ht="12" customHeight="1" x14ac:dyDescent="0.2">
      <c r="A149" s="458" t="s">
        <v>840</v>
      </c>
      <c r="B149" s="383">
        <v>1305</v>
      </c>
      <c r="C149" s="384" t="s">
        <v>841</v>
      </c>
      <c r="D149" s="385"/>
      <c r="E149" s="385"/>
      <c r="F149" s="386"/>
      <c r="G149" s="386"/>
      <c r="H149" s="386"/>
      <c r="I149" s="386"/>
      <c r="J149" s="386"/>
      <c r="K149" s="386"/>
      <c r="L149" s="386"/>
      <c r="M149" s="386"/>
      <c r="N149" s="386"/>
      <c r="O149" s="386"/>
      <c r="P149" s="386"/>
      <c r="Q149" s="387"/>
      <c r="R149" s="375"/>
      <c r="S149" s="381" t="s">
        <v>842</v>
      </c>
      <c r="T149" s="383">
        <v>2065</v>
      </c>
      <c r="U149" s="386"/>
      <c r="V149" s="386"/>
      <c r="W149" s="386"/>
      <c r="X149" s="386"/>
      <c r="Y149" s="386"/>
      <c r="Z149" s="386"/>
      <c r="AA149" s="386"/>
      <c r="AB149" s="386"/>
      <c r="AC149" s="386"/>
      <c r="AD149" s="386"/>
      <c r="AE149" s="386"/>
      <c r="AF149" s="386"/>
      <c r="AG149" s="386"/>
      <c r="AH149" s="386"/>
    </row>
    <row r="150" spans="1:35" ht="12" customHeight="1" x14ac:dyDescent="0.2">
      <c r="A150" s="458" t="s">
        <v>843</v>
      </c>
      <c r="B150" s="383">
        <v>1335</v>
      </c>
      <c r="C150" s="384" t="s">
        <v>844</v>
      </c>
      <c r="D150" s="385"/>
      <c r="E150" s="385"/>
      <c r="F150" s="386"/>
      <c r="G150" s="386"/>
      <c r="H150" s="386"/>
      <c r="I150" s="386"/>
      <c r="J150" s="386"/>
      <c r="K150" s="386"/>
      <c r="L150" s="386"/>
      <c r="M150" s="386"/>
      <c r="N150" s="386"/>
      <c r="O150" s="386"/>
      <c r="P150" s="386"/>
      <c r="Q150" s="387"/>
      <c r="R150" s="375"/>
      <c r="S150" s="384" t="s">
        <v>845</v>
      </c>
      <c r="T150" s="383">
        <v>2095</v>
      </c>
      <c r="U150" s="386"/>
      <c r="V150" s="386"/>
      <c r="W150" s="386"/>
      <c r="X150" s="386"/>
      <c r="Y150" s="386"/>
      <c r="Z150" s="386"/>
      <c r="AA150" s="386"/>
      <c r="AB150" s="386"/>
      <c r="AC150" s="386"/>
      <c r="AD150" s="386"/>
      <c r="AE150" s="386"/>
      <c r="AF150" s="386"/>
      <c r="AG150" s="386"/>
      <c r="AH150" s="386"/>
    </row>
    <row r="151" spans="1:35" ht="12" customHeight="1" x14ac:dyDescent="0.2">
      <c r="A151" s="458" t="s">
        <v>846</v>
      </c>
      <c r="B151" s="383">
        <v>1385</v>
      </c>
      <c r="C151" s="384" t="s">
        <v>847</v>
      </c>
      <c r="D151" s="385"/>
      <c r="E151" s="385"/>
      <c r="F151" s="386"/>
      <c r="G151" s="386"/>
      <c r="H151" s="386"/>
      <c r="I151" s="386"/>
      <c r="J151" s="386"/>
      <c r="K151" s="386"/>
      <c r="L151" s="386"/>
      <c r="M151" s="386"/>
      <c r="N151" s="386"/>
      <c r="O151" s="386"/>
      <c r="P151" s="386"/>
      <c r="Q151" s="387"/>
      <c r="R151" s="375"/>
      <c r="S151" s="384" t="s">
        <v>848</v>
      </c>
      <c r="T151" s="383">
        <v>2145</v>
      </c>
      <c r="U151" s="386"/>
      <c r="V151" s="386"/>
      <c r="W151" s="386"/>
      <c r="X151" s="386"/>
      <c r="Y151" s="386"/>
      <c r="Z151" s="386"/>
      <c r="AA151" s="386"/>
      <c r="AB151" s="386"/>
      <c r="AC151" s="386"/>
      <c r="AD151" s="386"/>
      <c r="AE151" s="386"/>
      <c r="AF151" s="386"/>
      <c r="AG151" s="386"/>
      <c r="AH151" s="386"/>
    </row>
    <row r="152" spans="1:35" ht="12" customHeight="1" x14ac:dyDescent="0.2">
      <c r="A152" s="458" t="s">
        <v>849</v>
      </c>
      <c r="B152" s="383">
        <v>1535</v>
      </c>
      <c r="C152" s="384" t="s">
        <v>850</v>
      </c>
      <c r="D152" s="385">
        <f>ROUND(VLOOKUP($B152,'[12]Monthly BS -UC Ledger FORMATTED'!$A$6:$Q$267,+D$3,FALSE),0)</f>
        <v>39</v>
      </c>
      <c r="E152" s="385">
        <f>ROUND(VLOOKUP($B152,'[12]Monthly BS -UC Ledger FORMATTED'!$A$6:$Q$267,+E$3,FALSE),0)</f>
        <v>39</v>
      </c>
      <c r="F152" s="386">
        <f>ROUND(VLOOKUP($B152,'[12]Monthly BS -UC Ledger FORMATTED'!$A$6:$Q$267,+F$3,FALSE),0)</f>
        <v>39</v>
      </c>
      <c r="G152" s="386">
        <f>ROUND(VLOOKUP($B152,'[12]Monthly BS -UC Ledger FORMATTED'!$A$6:$Q$267,+G$3,FALSE),0)</f>
        <v>39</v>
      </c>
      <c r="H152" s="386">
        <f>ROUND(VLOOKUP($B152,'[12]Monthly BS -UC Ledger FORMATTED'!$A$6:$Q$267,+H$3,FALSE),0)</f>
        <v>39</v>
      </c>
      <c r="I152" s="386">
        <f>ROUND(VLOOKUP($B152,'[12]Monthly BS -UC Ledger FORMATTED'!$A$6:$Q$267,+I$3,FALSE),0)</f>
        <v>39</v>
      </c>
      <c r="J152" s="386">
        <f>ROUND(VLOOKUP($B152,'[12]Monthly BS -UC Ledger FORMATTED'!$A$6:$Q$267,+J$3,FALSE),0)</f>
        <v>39</v>
      </c>
      <c r="K152" s="386">
        <f>ROUND(VLOOKUP($B152,'[12]Monthly BS -UC Ledger FORMATTED'!$A$6:$Q$267,+K$3,FALSE),0)</f>
        <v>39</v>
      </c>
      <c r="L152" s="386">
        <f>ROUND(VLOOKUP($B152,'[12]Monthly BS -UC Ledger FORMATTED'!$A$6:$Q$267,+L$3,FALSE),0)</f>
        <v>39</v>
      </c>
      <c r="M152" s="386">
        <f>ROUND(VLOOKUP($B152,'[12]Monthly BS -UC Ledger FORMATTED'!$A$6:$Q$267,+M$3,FALSE),0)</f>
        <v>39</v>
      </c>
      <c r="N152" s="386">
        <f>ROUND(VLOOKUP($B152,'[12]Monthly BS -UC Ledger FORMATTED'!$A$6:$Q$267,+N$3,FALSE),0)</f>
        <v>39</v>
      </c>
      <c r="O152" s="386">
        <f>ROUND(VLOOKUP($B152,'[12]Monthly BS -UC Ledger FORMATTED'!$A$6:$Q$267,+O$3,FALSE),0)</f>
        <v>39</v>
      </c>
      <c r="P152" s="386">
        <f>ROUND(VLOOKUP($B152,'[12]Monthly BS -UC Ledger FORMATTED'!$A$6:$Q$267,+P$3,FALSE),0)</f>
        <v>39</v>
      </c>
      <c r="Q152" s="387">
        <f>ROUND(VLOOKUP($B152,'[12]Monthly BS -UC Ledger FORMATTED'!$A$6:$Q$267,+Q$3,FALSE),0)</f>
        <v>39</v>
      </c>
      <c r="R152" s="375"/>
      <c r="S152" s="384" t="s">
        <v>851</v>
      </c>
      <c r="T152" s="383">
        <v>2280</v>
      </c>
      <c r="U152" s="386">
        <f>ROUND(VLOOKUP($T152,'[12]Monthly BS -UC Ledger FORMATTED'!$A$6:$Q$267,+U$3,FALSE),0)</f>
        <v>-5</v>
      </c>
      <c r="V152" s="386">
        <f>ROUND(VLOOKUP($T152,'[12]Monthly BS -UC Ledger FORMATTED'!$A$6:$Q$267,+V$3,FALSE),0)</f>
        <v>-5</v>
      </c>
      <c r="W152" s="386">
        <f>ROUND(VLOOKUP($T152,'[12]Monthly BS -UC Ledger FORMATTED'!$A$6:$Q$267,+W$3,FALSE),0)</f>
        <v>-5</v>
      </c>
      <c r="X152" s="386">
        <f>ROUND(VLOOKUP($T152,'[12]Monthly BS -UC Ledger FORMATTED'!$A$6:$Q$267,+X$3,FALSE),0)</f>
        <v>-5</v>
      </c>
      <c r="Y152" s="386">
        <f>ROUND(VLOOKUP($T152,'[12]Monthly BS -UC Ledger FORMATTED'!$A$6:$Q$267,+Y$3,FALSE),0)</f>
        <v>-5</v>
      </c>
      <c r="Z152" s="386">
        <f>ROUND(VLOOKUP($T152,'[12]Monthly BS -UC Ledger FORMATTED'!$A$6:$Q$267,+Z$3,FALSE),0)</f>
        <v>-5</v>
      </c>
      <c r="AA152" s="386">
        <f>ROUND(VLOOKUP($T152,'[12]Monthly BS -UC Ledger FORMATTED'!$A$6:$Q$267,+AA$3,FALSE),0)</f>
        <v>-5</v>
      </c>
      <c r="AB152" s="386">
        <f>ROUND(VLOOKUP($T152,'[12]Monthly BS -UC Ledger FORMATTED'!$A$6:$Q$267,+AB$3,FALSE),0)</f>
        <v>-5</v>
      </c>
      <c r="AC152" s="386">
        <f>ROUND(VLOOKUP($T152,'[12]Monthly BS -UC Ledger FORMATTED'!$A$6:$Q$267,+AC$3,FALSE),0)</f>
        <v>-5</v>
      </c>
      <c r="AD152" s="386">
        <f>ROUND(VLOOKUP($T152,'[12]Monthly BS -UC Ledger FORMATTED'!$A$6:$Q$267,+AD$3,FALSE),0)</f>
        <v>-5</v>
      </c>
      <c r="AE152" s="386">
        <f>ROUND(VLOOKUP($T152,'[12]Monthly BS -UC Ledger FORMATTED'!$A$6:$Q$267,+AE$3,FALSE),0)</f>
        <v>-5</v>
      </c>
      <c r="AF152" s="386">
        <f>ROUND(VLOOKUP($T152,'[12]Monthly BS -UC Ledger FORMATTED'!$A$6:$Q$267,+AF$3,FALSE),0)</f>
        <v>-6</v>
      </c>
      <c r="AG152" s="386">
        <f>ROUND(VLOOKUP($T152,'[12]Monthly BS -UC Ledger FORMATTED'!$A$6:$Q$267,+AG$3,FALSE),0)</f>
        <v>-6</v>
      </c>
      <c r="AH152" s="386">
        <f>ROUND(VLOOKUP($T152,'[12]Monthly BS -UC Ledger FORMATTED'!$A$6:$Q$267,+AH$3,FALSE),0)</f>
        <v>-5</v>
      </c>
    </row>
    <row r="153" spans="1:35" ht="12" customHeight="1" x14ac:dyDescent="0.2">
      <c r="A153" s="458" t="s">
        <v>852</v>
      </c>
      <c r="B153" s="383">
        <v>1405</v>
      </c>
      <c r="C153" s="384" t="s">
        <v>853</v>
      </c>
      <c r="D153" s="385"/>
      <c r="E153" s="385"/>
      <c r="F153" s="386"/>
      <c r="G153" s="386"/>
      <c r="H153" s="386"/>
      <c r="I153" s="386"/>
      <c r="J153" s="386"/>
      <c r="K153" s="386"/>
      <c r="L153" s="386"/>
      <c r="M153" s="386"/>
      <c r="N153" s="386"/>
      <c r="O153" s="386"/>
      <c r="P153" s="386"/>
      <c r="Q153" s="387"/>
      <c r="R153" s="375"/>
      <c r="S153" s="384" t="s">
        <v>854</v>
      </c>
      <c r="T153" s="383">
        <v>2165</v>
      </c>
      <c r="U153" s="386"/>
      <c r="V153" s="386"/>
      <c r="W153" s="386"/>
      <c r="X153" s="386"/>
      <c r="Y153" s="386"/>
      <c r="Z153" s="386"/>
      <c r="AA153" s="386"/>
      <c r="AB153" s="386"/>
      <c r="AC153" s="386"/>
      <c r="AD153" s="386"/>
      <c r="AE153" s="386"/>
      <c r="AF153" s="386"/>
      <c r="AG153" s="386"/>
      <c r="AH153" s="386"/>
    </row>
    <row r="154" spans="1:35" ht="12" customHeight="1" x14ac:dyDescent="0.2">
      <c r="A154" s="458" t="s">
        <v>855</v>
      </c>
      <c r="B154" s="383">
        <v>1415</v>
      </c>
      <c r="C154" s="384" t="s">
        <v>856</v>
      </c>
      <c r="D154" s="385"/>
      <c r="E154" s="385"/>
      <c r="F154" s="386"/>
      <c r="G154" s="386"/>
      <c r="H154" s="386"/>
      <c r="I154" s="386"/>
      <c r="J154" s="386"/>
      <c r="K154" s="386"/>
      <c r="L154" s="386"/>
      <c r="M154" s="386"/>
      <c r="N154" s="386"/>
      <c r="O154" s="386"/>
      <c r="P154" s="386"/>
      <c r="Q154" s="387"/>
      <c r="R154" s="375"/>
      <c r="S154" s="384" t="s">
        <v>857</v>
      </c>
      <c r="T154" s="383">
        <v>2175</v>
      </c>
      <c r="U154" s="386"/>
      <c r="V154" s="386"/>
      <c r="W154" s="386"/>
      <c r="X154" s="386"/>
      <c r="Y154" s="386"/>
      <c r="Z154" s="386"/>
      <c r="AA154" s="386"/>
      <c r="AB154" s="386"/>
      <c r="AC154" s="386"/>
      <c r="AD154" s="386"/>
      <c r="AE154" s="386"/>
      <c r="AF154" s="386"/>
      <c r="AG154" s="386"/>
      <c r="AH154" s="386"/>
    </row>
    <row r="155" spans="1:35" ht="12" customHeight="1" x14ac:dyDescent="0.2">
      <c r="A155" s="459" t="s">
        <v>858</v>
      </c>
      <c r="B155" s="383">
        <v>1445</v>
      </c>
      <c r="C155" s="384" t="s">
        <v>859</v>
      </c>
      <c r="D155" s="385"/>
      <c r="E155" s="385"/>
      <c r="F155" s="386"/>
      <c r="G155" s="386"/>
      <c r="H155" s="386"/>
      <c r="I155" s="386"/>
      <c r="J155" s="386"/>
      <c r="K155" s="386"/>
      <c r="L155" s="386"/>
      <c r="M155" s="386"/>
      <c r="N155" s="386"/>
      <c r="O155" s="386"/>
      <c r="P155" s="386"/>
      <c r="Q155" s="387"/>
      <c r="R155" s="375"/>
      <c r="S155" s="384" t="s">
        <v>860</v>
      </c>
      <c r="T155" s="383">
        <v>2205</v>
      </c>
      <c r="U155" s="386"/>
      <c r="V155" s="386"/>
      <c r="W155" s="386"/>
      <c r="X155" s="386"/>
      <c r="Y155" s="386"/>
      <c r="Z155" s="386"/>
      <c r="AA155" s="386"/>
      <c r="AB155" s="386"/>
      <c r="AC155" s="386"/>
      <c r="AD155" s="386"/>
      <c r="AE155" s="386"/>
      <c r="AF155" s="386"/>
      <c r="AG155" s="386"/>
      <c r="AH155" s="386"/>
    </row>
    <row r="156" spans="1:35" ht="12" customHeight="1" x14ac:dyDescent="0.25">
      <c r="A156" s="602" t="s">
        <v>206</v>
      </c>
      <c r="B156" s="603"/>
      <c r="C156" s="603"/>
      <c r="D156" s="603"/>
      <c r="E156" s="603"/>
      <c r="F156" s="603"/>
      <c r="G156" s="603"/>
      <c r="H156" s="603"/>
      <c r="I156" s="603"/>
      <c r="J156" s="603"/>
      <c r="K156" s="603"/>
      <c r="L156" s="603"/>
      <c r="M156" s="603"/>
      <c r="N156" s="603"/>
      <c r="O156" s="603"/>
      <c r="P156" s="603"/>
      <c r="Q156" s="604"/>
      <c r="R156" s="375"/>
      <c r="S156" s="602" t="s">
        <v>206</v>
      </c>
      <c r="T156" s="603"/>
      <c r="U156" s="603"/>
      <c r="V156" s="603"/>
      <c r="W156" s="603"/>
      <c r="X156" s="603"/>
      <c r="Y156" s="603"/>
      <c r="Z156" s="603"/>
      <c r="AA156" s="603"/>
      <c r="AB156" s="603"/>
      <c r="AC156" s="603"/>
      <c r="AD156" s="603"/>
      <c r="AE156" s="603"/>
      <c r="AF156" s="603"/>
      <c r="AG156" s="603"/>
      <c r="AH156" s="603"/>
      <c r="AI156" s="604"/>
    </row>
    <row r="157" spans="1:35" ht="12" customHeight="1" x14ac:dyDescent="0.2">
      <c r="A157" s="458" t="s">
        <v>861</v>
      </c>
      <c r="B157" s="383">
        <v>1255</v>
      </c>
      <c r="C157" s="384" t="s">
        <v>862</v>
      </c>
      <c r="D157" s="385"/>
      <c r="E157" s="385"/>
      <c r="F157" s="386"/>
      <c r="G157" s="386"/>
      <c r="H157" s="386"/>
      <c r="I157" s="386"/>
      <c r="J157" s="386"/>
      <c r="K157" s="386"/>
      <c r="L157" s="386"/>
      <c r="M157" s="386"/>
      <c r="N157" s="386"/>
      <c r="O157" s="386"/>
      <c r="P157" s="386"/>
      <c r="Q157" s="387"/>
      <c r="R157" s="375"/>
      <c r="S157" s="384" t="s">
        <v>863</v>
      </c>
      <c r="T157" s="383">
        <v>2045</v>
      </c>
      <c r="U157" s="386"/>
      <c r="V157" s="386"/>
      <c r="W157" s="386"/>
      <c r="X157" s="386"/>
      <c r="Y157" s="386"/>
      <c r="Z157" s="386"/>
      <c r="AA157" s="386"/>
      <c r="AB157" s="386"/>
      <c r="AC157" s="386"/>
      <c r="AD157" s="386"/>
      <c r="AE157" s="386"/>
      <c r="AF157" s="386"/>
      <c r="AG157" s="386"/>
      <c r="AH157" s="386"/>
    </row>
    <row r="158" spans="1:35" ht="12" customHeight="1" x14ac:dyDescent="0.2">
      <c r="A158" s="458" t="s">
        <v>657</v>
      </c>
      <c r="B158" s="383">
        <v>1280</v>
      </c>
      <c r="C158" s="384" t="s">
        <v>864</v>
      </c>
      <c r="D158" s="385"/>
      <c r="E158" s="385"/>
      <c r="F158" s="386"/>
      <c r="G158" s="386"/>
      <c r="H158" s="386"/>
      <c r="I158" s="386"/>
      <c r="J158" s="386"/>
      <c r="K158" s="386"/>
      <c r="L158" s="386"/>
      <c r="M158" s="386"/>
      <c r="N158" s="386"/>
      <c r="O158" s="386"/>
      <c r="P158" s="386"/>
      <c r="Q158" s="387"/>
      <c r="R158" s="375"/>
      <c r="S158" s="384" t="s">
        <v>676</v>
      </c>
      <c r="T158" s="383"/>
      <c r="U158" s="386"/>
      <c r="V158" s="386"/>
      <c r="W158" s="386"/>
      <c r="X158" s="386"/>
      <c r="Y158" s="386"/>
      <c r="Z158" s="386"/>
      <c r="AA158" s="386"/>
      <c r="AB158" s="386"/>
      <c r="AC158" s="386"/>
      <c r="AD158" s="386"/>
      <c r="AE158" s="386"/>
      <c r="AF158" s="386"/>
      <c r="AG158" s="386"/>
      <c r="AH158" s="386"/>
    </row>
    <row r="159" spans="1:35" ht="12" customHeight="1" x14ac:dyDescent="0.2">
      <c r="A159" s="458" t="s">
        <v>865</v>
      </c>
      <c r="B159" s="383">
        <v>1310</v>
      </c>
      <c r="C159" s="384" t="s">
        <v>866</v>
      </c>
      <c r="D159" s="385"/>
      <c r="E159" s="385"/>
      <c r="F159" s="386"/>
      <c r="G159" s="386"/>
      <c r="H159" s="386"/>
      <c r="I159" s="386"/>
      <c r="J159" s="386"/>
      <c r="K159" s="386"/>
      <c r="L159" s="386"/>
      <c r="M159" s="386"/>
      <c r="N159" s="386"/>
      <c r="O159" s="386"/>
      <c r="P159" s="386"/>
      <c r="Q159" s="387"/>
      <c r="R159" s="375"/>
      <c r="S159" s="381" t="s">
        <v>867</v>
      </c>
      <c r="T159" s="383">
        <v>2070</v>
      </c>
      <c r="U159" s="386"/>
      <c r="V159" s="386"/>
      <c r="W159" s="386"/>
      <c r="X159" s="386"/>
      <c r="Y159" s="386"/>
      <c r="Z159" s="386"/>
      <c r="AA159" s="386"/>
      <c r="AB159" s="386"/>
      <c r="AC159" s="386"/>
      <c r="AD159" s="386"/>
      <c r="AE159" s="386"/>
      <c r="AF159" s="386"/>
      <c r="AG159" s="386"/>
      <c r="AH159" s="386"/>
    </row>
    <row r="160" spans="1:35" ht="12" customHeight="1" x14ac:dyDescent="0.2">
      <c r="A160" s="458" t="s">
        <v>868</v>
      </c>
      <c r="B160" s="383">
        <v>1340</v>
      </c>
      <c r="C160" s="384" t="s">
        <v>869</v>
      </c>
      <c r="D160" s="385"/>
      <c r="E160" s="385"/>
      <c r="F160" s="386"/>
      <c r="G160" s="386"/>
      <c r="H160" s="386"/>
      <c r="I160" s="386"/>
      <c r="J160" s="386"/>
      <c r="K160" s="386"/>
      <c r="L160" s="386"/>
      <c r="M160" s="386"/>
      <c r="N160" s="386"/>
      <c r="O160" s="386"/>
      <c r="P160" s="386"/>
      <c r="Q160" s="387"/>
      <c r="R160" s="375"/>
      <c r="S160" s="384" t="s">
        <v>870</v>
      </c>
      <c r="T160" s="383">
        <v>2100</v>
      </c>
      <c r="U160" s="386"/>
      <c r="V160" s="386"/>
      <c r="W160" s="386"/>
      <c r="X160" s="386"/>
      <c r="Y160" s="386"/>
      <c r="Z160" s="386"/>
      <c r="AA160" s="386"/>
      <c r="AB160" s="386"/>
      <c r="AC160" s="386"/>
      <c r="AD160" s="386"/>
      <c r="AE160" s="386"/>
      <c r="AF160" s="386"/>
      <c r="AG160" s="386"/>
      <c r="AH160" s="386"/>
    </row>
    <row r="161" spans="1:43" ht="12" customHeight="1" x14ac:dyDescent="0.2">
      <c r="A161" s="458" t="s">
        <v>227</v>
      </c>
      <c r="B161" s="383">
        <v>1525</v>
      </c>
      <c r="C161" s="384" t="s">
        <v>871</v>
      </c>
      <c r="D161" s="385"/>
      <c r="E161" s="385"/>
      <c r="F161" s="386"/>
      <c r="G161" s="386"/>
      <c r="H161" s="386"/>
      <c r="I161" s="386"/>
      <c r="J161" s="386"/>
      <c r="K161" s="386"/>
      <c r="L161" s="386"/>
      <c r="M161" s="386"/>
      <c r="N161" s="386"/>
      <c r="O161" s="386"/>
      <c r="P161" s="386"/>
      <c r="Q161" s="387"/>
      <c r="R161" s="375"/>
      <c r="S161" s="384" t="s">
        <v>872</v>
      </c>
      <c r="T161" s="383">
        <v>2270</v>
      </c>
      <c r="U161" s="386"/>
      <c r="V161" s="386"/>
      <c r="W161" s="386"/>
      <c r="X161" s="386"/>
      <c r="Y161" s="386"/>
      <c r="Z161" s="386"/>
      <c r="AA161" s="386"/>
      <c r="AB161" s="386"/>
      <c r="AC161" s="386"/>
      <c r="AD161" s="386"/>
      <c r="AE161" s="386"/>
      <c r="AF161" s="386"/>
      <c r="AG161" s="386"/>
      <c r="AH161" s="386"/>
    </row>
    <row r="162" spans="1:43" ht="12" customHeight="1" x14ac:dyDescent="0.2">
      <c r="A162" s="458" t="s">
        <v>873</v>
      </c>
      <c r="B162" s="383">
        <v>1530</v>
      </c>
      <c r="C162" s="384" t="s">
        <v>874</v>
      </c>
      <c r="D162" s="385"/>
      <c r="E162" s="385"/>
      <c r="F162" s="386"/>
      <c r="G162" s="386"/>
      <c r="H162" s="386"/>
      <c r="I162" s="386"/>
      <c r="J162" s="386"/>
      <c r="K162" s="386"/>
      <c r="L162" s="386"/>
      <c r="M162" s="386"/>
      <c r="N162" s="386"/>
      <c r="O162" s="386"/>
      <c r="P162" s="386"/>
      <c r="Q162" s="387"/>
      <c r="R162" s="375"/>
      <c r="S162" s="384" t="s">
        <v>875</v>
      </c>
      <c r="T162" s="383">
        <v>2275</v>
      </c>
      <c r="U162" s="386"/>
      <c r="V162" s="386"/>
      <c r="W162" s="386"/>
      <c r="X162" s="386"/>
      <c r="Y162" s="386"/>
      <c r="Z162" s="386"/>
      <c r="AA162" s="386"/>
      <c r="AB162" s="386"/>
      <c r="AC162" s="386"/>
      <c r="AD162" s="386"/>
      <c r="AE162" s="386"/>
      <c r="AF162" s="386"/>
      <c r="AG162" s="386"/>
      <c r="AH162" s="386"/>
    </row>
    <row r="163" spans="1:43" ht="12" customHeight="1" x14ac:dyDescent="0.2">
      <c r="A163" s="458" t="s">
        <v>876</v>
      </c>
      <c r="B163" s="383">
        <v>1390</v>
      </c>
      <c r="C163" s="384" t="s">
        <v>877</v>
      </c>
      <c r="D163" s="385"/>
      <c r="E163" s="385"/>
      <c r="F163" s="386"/>
      <c r="G163" s="386"/>
      <c r="H163" s="386"/>
      <c r="I163" s="386"/>
      <c r="J163" s="386"/>
      <c r="K163" s="386"/>
      <c r="L163" s="386"/>
      <c r="M163" s="386"/>
      <c r="N163" s="386"/>
      <c r="O163" s="386"/>
      <c r="P163" s="386"/>
      <c r="Q163" s="387"/>
      <c r="R163" s="375"/>
      <c r="S163" s="384" t="s">
        <v>878</v>
      </c>
      <c r="T163" s="383">
        <v>2150</v>
      </c>
      <c r="U163" s="386"/>
      <c r="V163" s="386"/>
      <c r="W163" s="386"/>
      <c r="X163" s="386"/>
      <c r="Y163" s="386"/>
      <c r="Z163" s="386"/>
      <c r="AA163" s="386"/>
      <c r="AB163" s="386"/>
      <c r="AC163" s="386"/>
      <c r="AD163" s="386"/>
      <c r="AE163" s="386"/>
      <c r="AF163" s="386"/>
      <c r="AG163" s="386"/>
      <c r="AH163" s="386"/>
    </row>
    <row r="164" spans="1:43" ht="12" customHeight="1" x14ac:dyDescent="0.2">
      <c r="A164" s="458" t="s">
        <v>879</v>
      </c>
      <c r="B164" s="383">
        <v>1540</v>
      </c>
      <c r="C164" s="384" t="s">
        <v>446</v>
      </c>
      <c r="D164" s="385">
        <f>ROUND(VLOOKUP($B164,'[12]Monthly BS -UC Ledger FORMATTED'!$A$6:$Q$267,+D$3,FALSE),0)</f>
        <v>1168</v>
      </c>
      <c r="E164" s="385">
        <f>ROUND(VLOOKUP($B164,'[12]Monthly BS -UC Ledger FORMATTED'!$A$6:$Q$267,+E$3,FALSE),0)</f>
        <v>1168</v>
      </c>
      <c r="F164" s="386">
        <f>ROUND(VLOOKUP($B164,'[12]Monthly BS -UC Ledger FORMATTED'!$A$6:$Q$267,+F$3,FALSE),0)</f>
        <v>1168</v>
      </c>
      <c r="G164" s="386">
        <f>ROUND(VLOOKUP($B164,'[12]Monthly BS -UC Ledger FORMATTED'!$A$6:$Q$267,+G$3,FALSE),0)</f>
        <v>1168</v>
      </c>
      <c r="H164" s="386">
        <f>ROUND(VLOOKUP($B164,'[12]Monthly BS -UC Ledger FORMATTED'!$A$6:$Q$267,+H$3,FALSE),0)</f>
        <v>1168</v>
      </c>
      <c r="I164" s="386">
        <f>ROUND(VLOOKUP($B164,'[12]Monthly BS -UC Ledger FORMATTED'!$A$6:$Q$267,+I$3,FALSE),0)</f>
        <v>1168</v>
      </c>
      <c r="J164" s="386">
        <f>ROUND(VLOOKUP($B164,'[12]Monthly BS -UC Ledger FORMATTED'!$A$6:$Q$267,+J$3,FALSE),0)</f>
        <v>1168</v>
      </c>
      <c r="K164" s="386">
        <f>ROUND(VLOOKUP($B164,'[12]Monthly BS -UC Ledger FORMATTED'!$A$6:$Q$267,+K$3,FALSE),0)</f>
        <v>1168</v>
      </c>
      <c r="L164" s="386">
        <f>ROUND(VLOOKUP($B164,'[12]Monthly BS -UC Ledger FORMATTED'!$A$6:$Q$267,+L$3,FALSE),0)</f>
        <v>1168</v>
      </c>
      <c r="M164" s="386">
        <f>ROUND(VLOOKUP($B164,'[12]Monthly BS -UC Ledger FORMATTED'!$A$6:$Q$267,+M$3,FALSE),0)</f>
        <v>1168</v>
      </c>
      <c r="N164" s="386">
        <f>ROUND(VLOOKUP($B164,'[12]Monthly BS -UC Ledger FORMATTED'!$A$6:$Q$267,+N$3,FALSE),0)</f>
        <v>1168</v>
      </c>
      <c r="O164" s="386">
        <f>ROUND(VLOOKUP($B164,'[12]Monthly BS -UC Ledger FORMATTED'!$A$6:$Q$267,+O$3,FALSE),0)</f>
        <v>1168</v>
      </c>
      <c r="P164" s="386">
        <f>ROUND(VLOOKUP($B164,'[12]Monthly BS -UC Ledger FORMATTED'!$A$6:$Q$267,+P$3,FALSE),0)</f>
        <v>1168</v>
      </c>
      <c r="Q164" s="387">
        <f>ROUND(VLOOKUP($B164,'[12]Monthly BS -UC Ledger FORMATTED'!$A$6:$Q$267,+Q$3,FALSE),0)</f>
        <v>1168</v>
      </c>
      <c r="R164" s="375"/>
      <c r="S164" s="384" t="s">
        <v>880</v>
      </c>
      <c r="T164" s="383">
        <v>2285</v>
      </c>
      <c r="U164" s="386">
        <f>ROUND(VLOOKUP($T164,'[12]Monthly BS -UC Ledger FORMATTED'!$A$6:$Q$267,+U$3,FALSE),0)</f>
        <v>-97</v>
      </c>
      <c r="V164" s="386">
        <f>ROUND(VLOOKUP($T164,'[12]Monthly BS -UC Ledger FORMATTED'!$A$6:$Q$267,+V$3,FALSE),0)</f>
        <v>-99</v>
      </c>
      <c r="W164" s="386">
        <f>ROUND(VLOOKUP($T164,'[12]Monthly BS -UC Ledger FORMATTED'!$A$6:$Q$267,+W$3,FALSE),0)</f>
        <v>-101</v>
      </c>
      <c r="X164" s="386">
        <f>ROUND(VLOOKUP($T164,'[12]Monthly BS -UC Ledger FORMATTED'!$A$6:$Q$267,+X$3,FALSE),0)</f>
        <v>-103</v>
      </c>
      <c r="Y164" s="386">
        <f>ROUND(VLOOKUP($T164,'[12]Monthly BS -UC Ledger FORMATTED'!$A$6:$Q$267,+Y$3,FALSE),0)</f>
        <v>-106</v>
      </c>
      <c r="Z164" s="386">
        <f>ROUND(VLOOKUP($T164,'[12]Monthly BS -UC Ledger FORMATTED'!$A$6:$Q$267,+Z$3,FALSE),0)</f>
        <v>-108</v>
      </c>
      <c r="AA164" s="386">
        <f>ROUND(VLOOKUP($T164,'[12]Monthly BS -UC Ledger FORMATTED'!$A$6:$Q$267,+AA$3,FALSE),0)</f>
        <v>-110</v>
      </c>
      <c r="AB164" s="386">
        <f>ROUND(VLOOKUP($T164,'[12]Monthly BS -UC Ledger FORMATTED'!$A$6:$Q$267,+AB$3,FALSE),0)</f>
        <v>-113</v>
      </c>
      <c r="AC164" s="386">
        <f>ROUND(VLOOKUP($T164,'[12]Monthly BS -UC Ledger FORMATTED'!$A$6:$Q$267,+AC$3,FALSE),0)</f>
        <v>-115</v>
      </c>
      <c r="AD164" s="386">
        <f>ROUND(VLOOKUP($T164,'[12]Monthly BS -UC Ledger FORMATTED'!$A$6:$Q$267,+AD$3,FALSE),0)</f>
        <v>-117</v>
      </c>
      <c r="AE164" s="386">
        <f>ROUND(VLOOKUP($T164,'[12]Monthly BS -UC Ledger FORMATTED'!$A$6:$Q$267,+AE$3,FALSE),0)</f>
        <v>-119</v>
      </c>
      <c r="AF164" s="386">
        <f>ROUND(VLOOKUP($T164,'[12]Monthly BS -UC Ledger FORMATTED'!$A$6:$Q$267,+AF$3,FALSE),0)</f>
        <v>-122</v>
      </c>
      <c r="AG164" s="386">
        <f>ROUND(VLOOKUP($T164,'[12]Monthly BS -UC Ledger FORMATTED'!$A$6:$Q$267,+AG$3,FALSE),0)</f>
        <v>-124</v>
      </c>
      <c r="AH164" s="386">
        <f>ROUND(VLOOKUP($T164,'[12]Monthly BS -UC Ledger FORMATTED'!$A$6:$Q$267,+AH$3,FALSE),0)</f>
        <v>-110</v>
      </c>
    </row>
    <row r="165" spans="1:43" ht="12" customHeight="1" x14ac:dyDescent="0.2">
      <c r="A165" s="459" t="s">
        <v>881</v>
      </c>
      <c r="B165" s="383">
        <v>1450</v>
      </c>
      <c r="C165" s="384" t="s">
        <v>859</v>
      </c>
      <c r="D165" s="385"/>
      <c r="E165" s="385"/>
      <c r="F165" s="386"/>
      <c r="G165" s="386"/>
      <c r="H165" s="386"/>
      <c r="I165" s="386"/>
      <c r="J165" s="386"/>
      <c r="K165" s="386"/>
      <c r="L165" s="386"/>
      <c r="M165" s="386"/>
      <c r="N165" s="386"/>
      <c r="O165" s="386"/>
      <c r="P165" s="386"/>
      <c r="Q165" s="387"/>
      <c r="R165" s="375"/>
      <c r="S165" s="384" t="s">
        <v>882</v>
      </c>
      <c r="T165" s="383">
        <v>2210</v>
      </c>
      <c r="U165" s="386"/>
      <c r="V165" s="386"/>
      <c r="W165" s="386"/>
      <c r="X165" s="386"/>
      <c r="Y165" s="386"/>
      <c r="Z165" s="386"/>
      <c r="AA165" s="386"/>
      <c r="AB165" s="386"/>
      <c r="AC165" s="386"/>
      <c r="AD165" s="386"/>
      <c r="AE165" s="386"/>
      <c r="AF165" s="386"/>
      <c r="AG165" s="386"/>
      <c r="AH165" s="386"/>
    </row>
    <row r="166" spans="1:43" ht="12" customHeight="1" x14ac:dyDescent="0.25">
      <c r="A166" s="602" t="s">
        <v>91</v>
      </c>
      <c r="B166" s="603"/>
      <c r="C166" s="603"/>
      <c r="D166" s="603"/>
      <c r="E166" s="603"/>
      <c r="F166" s="603"/>
      <c r="G166" s="603"/>
      <c r="H166" s="603"/>
      <c r="I166" s="603"/>
      <c r="J166" s="603"/>
      <c r="K166" s="603"/>
      <c r="L166" s="603"/>
      <c r="M166" s="603"/>
      <c r="N166" s="603"/>
      <c r="O166" s="603"/>
      <c r="P166" s="603"/>
      <c r="Q166" s="604"/>
      <c r="R166" s="375"/>
      <c r="S166" s="602" t="s">
        <v>91</v>
      </c>
      <c r="T166" s="603"/>
      <c r="U166" s="603"/>
      <c r="V166" s="603"/>
      <c r="W166" s="603"/>
      <c r="X166" s="603"/>
      <c r="Y166" s="603"/>
      <c r="Z166" s="603"/>
      <c r="AA166" s="603"/>
      <c r="AB166" s="603"/>
      <c r="AC166" s="603"/>
      <c r="AD166" s="603"/>
      <c r="AE166" s="603"/>
      <c r="AF166" s="603"/>
      <c r="AG166" s="603"/>
      <c r="AH166" s="603"/>
      <c r="AI166" s="604"/>
    </row>
    <row r="167" spans="1:43" ht="12" customHeight="1" x14ac:dyDescent="0.2">
      <c r="A167" s="391" t="s">
        <v>233</v>
      </c>
      <c r="B167" s="460">
        <v>1285</v>
      </c>
      <c r="C167" s="391" t="s">
        <v>883</v>
      </c>
      <c r="D167" s="394">
        <f>ROUND(VLOOKUP($B167,'[12]Monthly BS -UC Ledger FORMATTED'!$A$6:$Q$267,+D$3,FALSE),0)</f>
        <v>10723</v>
      </c>
      <c r="E167" s="394">
        <f>ROUND(VLOOKUP($B167,'[12]Monthly BS -UC Ledger FORMATTED'!$A$6:$Q$267,+E$3,FALSE),0)</f>
        <v>10725</v>
      </c>
      <c r="F167" s="395">
        <f>ROUND(VLOOKUP($B167,'[12]Monthly BS -UC Ledger FORMATTED'!$A$6:$Q$267,+F$3,FALSE),0)</f>
        <v>645</v>
      </c>
      <c r="G167" s="395">
        <f>ROUND(VLOOKUP($B167,'[12]Monthly BS -UC Ledger FORMATTED'!$A$6:$Q$267,+G$3,FALSE),0)</f>
        <v>645</v>
      </c>
      <c r="H167" s="395">
        <f>ROUND(VLOOKUP($B167,'[12]Monthly BS -UC Ledger FORMATTED'!$A$6:$Q$267,+H$3,FALSE),0)</f>
        <v>645</v>
      </c>
      <c r="I167" s="395">
        <f>ROUND(VLOOKUP($B167,'[12]Monthly BS -UC Ledger FORMATTED'!$A$6:$Q$267,+I$3,FALSE),0)</f>
        <v>645</v>
      </c>
      <c r="J167" s="395">
        <f>ROUND(VLOOKUP($B167,'[12]Monthly BS -UC Ledger FORMATTED'!$A$6:$Q$267,+J$3,FALSE),0)</f>
        <v>645</v>
      </c>
      <c r="K167" s="395">
        <f>ROUND(VLOOKUP($B167,'[12]Monthly BS -UC Ledger FORMATTED'!$A$6:$Q$267,+K$3,FALSE),0)</f>
        <v>645</v>
      </c>
      <c r="L167" s="395">
        <f>ROUND(VLOOKUP($B167,'[12]Monthly BS -UC Ledger FORMATTED'!$A$6:$Q$267,+L$3,FALSE),0)</f>
        <v>645</v>
      </c>
      <c r="M167" s="395">
        <f>ROUND(VLOOKUP($B167,'[12]Monthly BS -UC Ledger FORMATTED'!$A$6:$Q$267,+M$3,FALSE),0)</f>
        <v>645</v>
      </c>
      <c r="N167" s="395">
        <f>ROUND(VLOOKUP($B167,'[12]Monthly BS -UC Ledger FORMATTED'!$A$6:$Q$267,+N$3,FALSE),0)</f>
        <v>645</v>
      </c>
      <c r="O167" s="395">
        <f>ROUND(VLOOKUP($B167,'[12]Monthly BS -UC Ledger FORMATTED'!$A$6:$Q$267,+O$3,FALSE),0)</f>
        <v>645</v>
      </c>
      <c r="P167" s="395">
        <f>ROUND(VLOOKUP($B167,'[12]Monthly BS -UC Ledger FORMATTED'!$A$6:$Q$267,+P$3,FALSE),0)</f>
        <v>645</v>
      </c>
      <c r="Q167" s="396">
        <f>ROUND(VLOOKUP($B167,'[12]Monthly BS -UC Ledger FORMATTED'!$A$6:$Q$267,+Q$3,FALSE),0)</f>
        <v>2196</v>
      </c>
      <c r="R167" s="375"/>
      <c r="S167" s="461" t="s">
        <v>676</v>
      </c>
      <c r="T167" s="394"/>
      <c r="U167" s="395"/>
      <c r="V167" s="395"/>
      <c r="W167" s="395"/>
      <c r="X167" s="395"/>
      <c r="Y167" s="395"/>
      <c r="Z167" s="395"/>
      <c r="AA167" s="395"/>
      <c r="AB167" s="395"/>
      <c r="AC167" s="395"/>
      <c r="AD167" s="395"/>
      <c r="AE167" s="395"/>
      <c r="AF167" s="395"/>
      <c r="AG167" s="395"/>
      <c r="AH167" s="395"/>
    </row>
    <row r="168" spans="1:43" ht="12" customHeight="1" x14ac:dyDescent="0.2">
      <c r="A168" s="381"/>
      <c r="B168" s="409"/>
      <c r="C168" s="381"/>
      <c r="D168" s="398"/>
      <c r="E168" s="398"/>
      <c r="F168" s="399"/>
      <c r="G168" s="399"/>
      <c r="H168" s="399"/>
      <c r="I168" s="399"/>
      <c r="J168" s="399"/>
      <c r="K168" s="399"/>
      <c r="L168" s="399"/>
      <c r="M168" s="399"/>
      <c r="N168" s="399"/>
      <c r="O168" s="399"/>
      <c r="P168" s="399"/>
      <c r="Q168" s="400"/>
      <c r="R168" s="375"/>
      <c r="S168" s="398"/>
      <c r="T168" s="398"/>
      <c r="U168" s="399"/>
      <c r="V168" s="399"/>
      <c r="W168" s="399"/>
      <c r="X168" s="399"/>
      <c r="Y168" s="399"/>
      <c r="Z168" s="399"/>
      <c r="AA168" s="399"/>
      <c r="AB168" s="399"/>
      <c r="AC168" s="399"/>
      <c r="AD168" s="399"/>
      <c r="AE168" s="399"/>
      <c r="AF168" s="399"/>
      <c r="AG168" s="399"/>
      <c r="AH168" s="399"/>
    </row>
    <row r="169" spans="1:43" s="415" customFormat="1" ht="12" customHeight="1" x14ac:dyDescent="0.25">
      <c r="A169" s="412"/>
      <c r="B169" s="462"/>
      <c r="C169" s="403" t="s">
        <v>81</v>
      </c>
      <c r="D169" s="463">
        <f>+D167</f>
        <v>10723</v>
      </c>
      <c r="E169" s="463">
        <f t="shared" ref="E169:Q169" si="38">+E167</f>
        <v>10725</v>
      </c>
      <c r="F169" s="463">
        <f t="shared" si="38"/>
        <v>645</v>
      </c>
      <c r="G169" s="463">
        <f t="shared" si="38"/>
        <v>645</v>
      </c>
      <c r="H169" s="463">
        <f t="shared" si="38"/>
        <v>645</v>
      </c>
      <c r="I169" s="463">
        <f t="shared" si="38"/>
        <v>645</v>
      </c>
      <c r="J169" s="463">
        <f t="shared" si="38"/>
        <v>645</v>
      </c>
      <c r="K169" s="463">
        <f t="shared" si="38"/>
        <v>645</v>
      </c>
      <c r="L169" s="463">
        <f t="shared" si="38"/>
        <v>645</v>
      </c>
      <c r="M169" s="463">
        <f t="shared" si="38"/>
        <v>645</v>
      </c>
      <c r="N169" s="463">
        <f t="shared" si="38"/>
        <v>645</v>
      </c>
      <c r="O169" s="463">
        <f t="shared" si="38"/>
        <v>645</v>
      </c>
      <c r="P169" s="463">
        <f t="shared" si="38"/>
        <v>645</v>
      </c>
      <c r="Q169" s="464">
        <f t="shared" si="38"/>
        <v>2196</v>
      </c>
      <c r="R169" s="414"/>
      <c r="S169" s="403" t="s">
        <v>81</v>
      </c>
      <c r="T169" s="463"/>
      <c r="U169" s="404"/>
      <c r="V169" s="404"/>
      <c r="W169" s="404"/>
      <c r="X169" s="404"/>
      <c r="Y169" s="404"/>
      <c r="Z169" s="404"/>
      <c r="AA169" s="404"/>
      <c r="AB169" s="404"/>
      <c r="AC169" s="404"/>
      <c r="AD169" s="404"/>
      <c r="AE169" s="404"/>
      <c r="AF169" s="404"/>
      <c r="AG169" s="418"/>
      <c r="AH169" s="418"/>
    </row>
    <row r="170" spans="1:43" ht="12" customHeight="1" x14ac:dyDescent="0.2">
      <c r="A170" s="391"/>
      <c r="B170" s="460">
        <v>1315</v>
      </c>
      <c r="C170" s="391" t="s">
        <v>884</v>
      </c>
      <c r="D170" s="394">
        <f>ROUND(VLOOKUP($B170,'[12]Monthly BS -UC Ledger FORMATTED'!$A$6:$Q$267,+D$3,FALSE),0)</f>
        <v>7299</v>
      </c>
      <c r="E170" s="394">
        <f>ROUND(VLOOKUP($B170,'[12]Monthly BS -UC Ledger FORMATTED'!$A$6:$Q$267,+E$3,FALSE),0)</f>
        <v>7299</v>
      </c>
      <c r="F170" s="395">
        <f>ROUND(VLOOKUP($B170,'[12]Monthly BS -UC Ledger FORMATTED'!$A$6:$Q$267,+F$3,FALSE),0)</f>
        <v>3382</v>
      </c>
      <c r="G170" s="395">
        <f>ROUND(VLOOKUP($B170,'[12]Monthly BS -UC Ledger FORMATTED'!$A$6:$Q$267,+G$3,FALSE),0)</f>
        <v>3382</v>
      </c>
      <c r="H170" s="395">
        <f>ROUND(VLOOKUP($B170,'[12]Monthly BS -UC Ledger FORMATTED'!$A$6:$Q$267,+H$3,FALSE),0)</f>
        <v>3382</v>
      </c>
      <c r="I170" s="395">
        <f>ROUND(VLOOKUP($B170,'[12]Monthly BS -UC Ledger FORMATTED'!$A$6:$Q$267,+I$3,FALSE),0)</f>
        <v>3382</v>
      </c>
      <c r="J170" s="395">
        <f>ROUND(VLOOKUP($B170,'[12]Monthly BS -UC Ledger FORMATTED'!$A$6:$Q$267,+J$3,FALSE),0)</f>
        <v>3382</v>
      </c>
      <c r="K170" s="395">
        <f>ROUND(VLOOKUP($B170,'[12]Monthly BS -UC Ledger FORMATTED'!$A$6:$Q$267,+K$3,FALSE),0)</f>
        <v>3382</v>
      </c>
      <c r="L170" s="395">
        <f>ROUND(VLOOKUP($B170,'[12]Monthly BS -UC Ledger FORMATTED'!$A$6:$Q$267,+L$3,FALSE),0)</f>
        <v>3382</v>
      </c>
      <c r="M170" s="395">
        <f>ROUND(VLOOKUP($B170,'[12]Monthly BS -UC Ledger FORMATTED'!$A$6:$Q$267,+M$3,FALSE),0)</f>
        <v>3382</v>
      </c>
      <c r="N170" s="395">
        <f>ROUND(VLOOKUP($B170,'[12]Monthly BS -UC Ledger FORMATTED'!$A$6:$Q$267,+N$3,FALSE),0)</f>
        <v>3382</v>
      </c>
      <c r="O170" s="395">
        <f>ROUND(VLOOKUP($B170,'[12]Monthly BS -UC Ledger FORMATTED'!$A$6:$Q$267,+O$3,FALSE),0)</f>
        <v>3382</v>
      </c>
      <c r="P170" s="395">
        <f>ROUND(VLOOKUP($B170,'[12]Monthly BS -UC Ledger FORMATTED'!$A$6:$Q$267,+P$3,FALSE),0)</f>
        <v>3382</v>
      </c>
      <c r="Q170" s="396">
        <f>ROUND(VLOOKUP($B170,'[12]Monthly BS -UC Ledger FORMATTED'!$A$6:$Q$267,+Q$3,FALSE),0)</f>
        <v>3984</v>
      </c>
      <c r="R170" s="381"/>
      <c r="S170" s="381" t="s">
        <v>885</v>
      </c>
      <c r="T170" s="393">
        <v>2075</v>
      </c>
      <c r="U170" s="399">
        <f>ROUND(VLOOKUP($T170,'[12]Monthly BS -UC Ledger FORMATTED'!$A$6:$Q$267,+U$3,FALSE),0)</f>
        <v>-1323</v>
      </c>
      <c r="V170" s="399">
        <f>ROUND(VLOOKUP($T170,'[12]Monthly BS -UC Ledger FORMATTED'!$A$6:$Q$267,+V$3,FALSE),0)</f>
        <v>-1296</v>
      </c>
      <c r="W170" s="399">
        <f>ROUND(VLOOKUP($T170,'[12]Monthly BS -UC Ledger FORMATTED'!$A$6:$Q$267,+W$3,FALSE),0)</f>
        <v>-1707</v>
      </c>
      <c r="X170" s="399">
        <f>ROUND(VLOOKUP($T170,'[12]Monthly BS -UC Ledger FORMATTED'!$A$6:$Q$267,+X$3,FALSE),0)</f>
        <v>-1716</v>
      </c>
      <c r="Y170" s="399">
        <f>ROUND(VLOOKUP($T170,'[12]Monthly BS -UC Ledger FORMATTED'!$A$6:$Q$267,+Y$3,FALSE),0)</f>
        <v>-1725</v>
      </c>
      <c r="Z170" s="399">
        <f>ROUND(VLOOKUP($T170,'[12]Monthly BS -UC Ledger FORMATTED'!$A$6:$Q$267,+Z$3,FALSE),0)</f>
        <v>-1734</v>
      </c>
      <c r="AA170" s="399">
        <f>ROUND(VLOOKUP($T170,'[12]Monthly BS -UC Ledger FORMATTED'!$A$6:$Q$267,+AA$3,FALSE),0)</f>
        <v>-1743</v>
      </c>
      <c r="AB170" s="399">
        <f>ROUND(VLOOKUP($T170,'[12]Monthly BS -UC Ledger FORMATTED'!$A$6:$Q$267,+AB$3,FALSE),0)</f>
        <v>-1752</v>
      </c>
      <c r="AC170" s="399">
        <f>ROUND(VLOOKUP($T170,'[12]Monthly BS -UC Ledger FORMATTED'!$A$6:$Q$267,+AC$3,FALSE),0)</f>
        <v>-1760</v>
      </c>
      <c r="AD170" s="399">
        <f>ROUND(VLOOKUP($T170,'[12]Monthly BS -UC Ledger FORMATTED'!$A$6:$Q$267,+AD$3,FALSE),0)</f>
        <v>-1769</v>
      </c>
      <c r="AE170" s="399">
        <f>ROUND(VLOOKUP($T170,'[12]Monthly BS -UC Ledger FORMATTED'!$A$6:$Q$267,+AE$3,FALSE),0)</f>
        <v>-1778</v>
      </c>
      <c r="AF170" s="399">
        <f>ROUND(VLOOKUP($T170,'[12]Monthly BS -UC Ledger FORMATTED'!$A$6:$Q$267,+AF$3,FALSE),0)</f>
        <v>-1787</v>
      </c>
      <c r="AG170" s="399">
        <f>ROUND(VLOOKUP($T170,'[12]Monthly BS -UC Ledger FORMATTED'!$A$6:$Q$267,+AG$3,FALSE),0)</f>
        <v>-1796</v>
      </c>
      <c r="AH170" s="399">
        <f>ROUND(VLOOKUP($T170,'[12]Monthly BS -UC Ledger FORMATTED'!$A$6:$Q$267,+AH$3,FALSE),0)</f>
        <v>-1684</v>
      </c>
      <c r="AI170" s="375"/>
      <c r="AJ170" s="375"/>
      <c r="AK170" s="375"/>
      <c r="AL170" s="375"/>
      <c r="AM170" s="375"/>
      <c r="AN170" s="375"/>
      <c r="AO170" s="375"/>
      <c r="AP170" s="375"/>
      <c r="AQ170" s="375"/>
    </row>
    <row r="171" spans="1:43" ht="12" customHeight="1" x14ac:dyDescent="0.2">
      <c r="A171" s="381"/>
      <c r="B171" s="390">
        <v>1455</v>
      </c>
      <c r="C171" s="381" t="s">
        <v>886</v>
      </c>
      <c r="D171" s="398"/>
      <c r="E171" s="398"/>
      <c r="F171" s="399"/>
      <c r="G171" s="399"/>
      <c r="H171" s="399"/>
      <c r="I171" s="399"/>
      <c r="J171" s="399"/>
      <c r="K171" s="399"/>
      <c r="L171" s="399"/>
      <c r="M171" s="399"/>
      <c r="N171" s="399"/>
      <c r="O171" s="399"/>
      <c r="P171" s="399"/>
      <c r="Q171" s="400"/>
      <c r="R171" s="381"/>
      <c r="S171" s="381" t="s">
        <v>887</v>
      </c>
      <c r="T171" s="390">
        <v>2215</v>
      </c>
      <c r="U171" s="399"/>
      <c r="V171" s="399"/>
      <c r="W171" s="399"/>
      <c r="X171" s="399"/>
      <c r="Y171" s="399"/>
      <c r="Z171" s="399"/>
      <c r="AA171" s="399"/>
      <c r="AB171" s="399"/>
      <c r="AC171" s="399"/>
      <c r="AD171" s="399"/>
      <c r="AE171" s="399"/>
      <c r="AF171" s="399"/>
      <c r="AG171" s="399"/>
      <c r="AH171" s="399"/>
      <c r="AI171" s="375"/>
      <c r="AJ171" s="375"/>
      <c r="AK171" s="375"/>
      <c r="AL171" s="375"/>
      <c r="AM171" s="375"/>
      <c r="AN171" s="375"/>
      <c r="AO171" s="375"/>
      <c r="AP171" s="375"/>
      <c r="AQ171" s="375"/>
    </row>
    <row r="172" spans="1:43" ht="12" customHeight="1" x14ac:dyDescent="0.2">
      <c r="A172" s="381"/>
      <c r="B172" s="390"/>
      <c r="C172" s="381"/>
      <c r="D172" s="422"/>
      <c r="E172" s="381"/>
      <c r="F172" s="381"/>
      <c r="G172" s="381"/>
      <c r="H172" s="381"/>
      <c r="I172" s="381"/>
      <c r="J172" s="381"/>
      <c r="K172" s="381"/>
      <c r="L172" s="381"/>
      <c r="M172" s="381"/>
      <c r="N172" s="381"/>
      <c r="O172" s="381"/>
      <c r="P172" s="381"/>
      <c r="Q172" s="452"/>
      <c r="R172" s="375"/>
      <c r="S172" s="381"/>
      <c r="T172" s="390"/>
      <c r="U172" s="381"/>
      <c r="V172" s="381"/>
      <c r="W172" s="381"/>
      <c r="X172" s="381"/>
      <c r="Y172" s="381"/>
      <c r="Z172" s="381"/>
      <c r="AA172" s="381"/>
      <c r="AB172" s="381"/>
      <c r="AC172" s="381"/>
      <c r="AD172" s="381"/>
      <c r="AE172" s="381"/>
      <c r="AF172" s="381"/>
      <c r="AG172" s="381"/>
      <c r="AH172" s="381"/>
      <c r="AI172" s="375"/>
      <c r="AJ172" s="375"/>
      <c r="AK172" s="375"/>
      <c r="AL172" s="375"/>
      <c r="AM172" s="375"/>
      <c r="AN172" s="375"/>
      <c r="AO172" s="375"/>
      <c r="AP172" s="375"/>
      <c r="AQ172" s="375"/>
    </row>
    <row r="173" spans="1:43" ht="12" customHeight="1" x14ac:dyDescent="0.25">
      <c r="A173" s="381" t="s">
        <v>888</v>
      </c>
      <c r="B173" s="390"/>
      <c r="C173" s="403" t="s">
        <v>81</v>
      </c>
      <c r="D173" s="398">
        <f>SUM(D170:D172)</f>
        <v>7299</v>
      </c>
      <c r="E173" s="398">
        <f t="shared" ref="E173:Q173" si="39">SUM(E170:E172)</f>
        <v>7299</v>
      </c>
      <c r="F173" s="398">
        <f t="shared" si="39"/>
        <v>3382</v>
      </c>
      <c r="G173" s="398">
        <f t="shared" si="39"/>
        <v>3382</v>
      </c>
      <c r="H173" s="398">
        <f t="shared" si="39"/>
        <v>3382</v>
      </c>
      <c r="I173" s="398">
        <f t="shared" si="39"/>
        <v>3382</v>
      </c>
      <c r="J173" s="398">
        <f t="shared" si="39"/>
        <v>3382</v>
      </c>
      <c r="K173" s="398">
        <f t="shared" si="39"/>
        <v>3382</v>
      </c>
      <c r="L173" s="398">
        <f t="shared" si="39"/>
        <v>3382</v>
      </c>
      <c r="M173" s="398">
        <f t="shared" si="39"/>
        <v>3382</v>
      </c>
      <c r="N173" s="398">
        <f t="shared" si="39"/>
        <v>3382</v>
      </c>
      <c r="O173" s="398">
        <f t="shared" si="39"/>
        <v>3382</v>
      </c>
      <c r="P173" s="398">
        <f t="shared" si="39"/>
        <v>3382</v>
      </c>
      <c r="Q173" s="432">
        <f t="shared" si="39"/>
        <v>3984</v>
      </c>
      <c r="R173" s="375"/>
      <c r="S173" s="403" t="s">
        <v>81</v>
      </c>
      <c r="T173" s="390"/>
      <c r="U173" s="399">
        <f>SUM(U167:U172)</f>
        <v>-1323</v>
      </c>
      <c r="V173" s="399">
        <f t="shared" ref="V173:AH173" si="40">SUM(V167:V172)</f>
        <v>-1296</v>
      </c>
      <c r="W173" s="399">
        <f t="shared" si="40"/>
        <v>-1707</v>
      </c>
      <c r="X173" s="399">
        <f t="shared" si="40"/>
        <v>-1716</v>
      </c>
      <c r="Y173" s="399">
        <f t="shared" si="40"/>
        <v>-1725</v>
      </c>
      <c r="Z173" s="399">
        <f t="shared" si="40"/>
        <v>-1734</v>
      </c>
      <c r="AA173" s="399">
        <f t="shared" si="40"/>
        <v>-1743</v>
      </c>
      <c r="AB173" s="399">
        <f t="shared" si="40"/>
        <v>-1752</v>
      </c>
      <c r="AC173" s="399">
        <f t="shared" si="40"/>
        <v>-1760</v>
      </c>
      <c r="AD173" s="399">
        <f t="shared" si="40"/>
        <v>-1769</v>
      </c>
      <c r="AE173" s="399">
        <f t="shared" si="40"/>
        <v>-1778</v>
      </c>
      <c r="AF173" s="399">
        <f t="shared" si="40"/>
        <v>-1787</v>
      </c>
      <c r="AG173" s="399">
        <f t="shared" si="40"/>
        <v>-1796</v>
      </c>
      <c r="AH173" s="399">
        <f t="shared" si="40"/>
        <v>-1684</v>
      </c>
      <c r="AI173" s="375"/>
      <c r="AJ173" s="375"/>
      <c r="AK173" s="375"/>
      <c r="AL173" s="375"/>
      <c r="AM173" s="375"/>
      <c r="AN173" s="375"/>
      <c r="AO173" s="375"/>
      <c r="AP173" s="375"/>
      <c r="AQ173" s="375"/>
    </row>
    <row r="174" spans="1:43" ht="12" customHeight="1" x14ac:dyDescent="0.2">
      <c r="A174" s="391"/>
      <c r="B174" s="393"/>
      <c r="C174" s="391" t="s">
        <v>889</v>
      </c>
      <c r="D174" s="394"/>
      <c r="E174" s="394"/>
      <c r="F174" s="395"/>
      <c r="G174" s="395"/>
      <c r="H174" s="395"/>
      <c r="I174" s="395"/>
      <c r="J174" s="395"/>
      <c r="K174" s="395"/>
      <c r="L174" s="395"/>
      <c r="M174" s="395"/>
      <c r="N174" s="395"/>
      <c r="O174" s="395"/>
      <c r="P174" s="395"/>
      <c r="Q174" s="396"/>
      <c r="R174" s="375"/>
      <c r="S174" s="391"/>
      <c r="T174" s="393"/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395"/>
      <c r="AI174" s="375"/>
      <c r="AJ174" s="375"/>
      <c r="AK174" s="375"/>
      <c r="AL174" s="375"/>
      <c r="AM174" s="375"/>
      <c r="AN174" s="375"/>
      <c r="AO174" s="375"/>
      <c r="AP174" s="375"/>
    </row>
    <row r="175" spans="1:43" ht="12" customHeight="1" x14ac:dyDescent="0.2">
      <c r="A175" s="381"/>
      <c r="B175" s="390">
        <v>1460</v>
      </c>
      <c r="C175" s="381" t="s">
        <v>890</v>
      </c>
      <c r="D175" s="394">
        <f>ROUND(VLOOKUP($B175,'[12]Monthly BS -UC Ledger FORMATTED'!$A$6:$Q$267,+D$3,FALSE),0)</f>
        <v>878</v>
      </c>
      <c r="E175" s="394">
        <f>ROUND(VLOOKUP($B175,'[12]Monthly BS -UC Ledger FORMATTED'!$A$6:$Q$267,+E$3,FALSE),0)</f>
        <v>878</v>
      </c>
      <c r="F175" s="395">
        <f>ROUND(VLOOKUP($B175,'[12]Monthly BS -UC Ledger FORMATTED'!$A$6:$Q$267,+F$3,FALSE),0)</f>
        <v>878</v>
      </c>
      <c r="G175" s="395">
        <f>ROUND(VLOOKUP($B175,'[12]Monthly BS -UC Ledger FORMATTED'!$A$6:$Q$267,+G$3,FALSE),0)</f>
        <v>878</v>
      </c>
      <c r="H175" s="395">
        <f>ROUND(VLOOKUP($B175,'[12]Monthly BS -UC Ledger FORMATTED'!$A$6:$Q$267,+H$3,FALSE),0)</f>
        <v>878</v>
      </c>
      <c r="I175" s="395">
        <f>ROUND(VLOOKUP($B175,'[12]Monthly BS -UC Ledger FORMATTED'!$A$6:$Q$267,+I$3,FALSE),0)</f>
        <v>878</v>
      </c>
      <c r="J175" s="395">
        <f>ROUND(VLOOKUP($B175,'[12]Monthly BS -UC Ledger FORMATTED'!$A$6:$Q$267,+J$3,FALSE),0)</f>
        <v>878</v>
      </c>
      <c r="K175" s="395">
        <f>ROUND(VLOOKUP($B175,'[12]Monthly BS -UC Ledger FORMATTED'!$A$6:$Q$267,+K$3,FALSE),0)</f>
        <v>878</v>
      </c>
      <c r="L175" s="395">
        <f>ROUND(VLOOKUP($B175,'[12]Monthly BS -UC Ledger FORMATTED'!$A$6:$Q$267,+L$3,FALSE),0)</f>
        <v>878</v>
      </c>
      <c r="M175" s="395">
        <f>ROUND(VLOOKUP($B175,'[12]Monthly BS -UC Ledger FORMATTED'!$A$6:$Q$267,+M$3,FALSE),0)</f>
        <v>878</v>
      </c>
      <c r="N175" s="395">
        <f>ROUND(VLOOKUP($B175,'[12]Monthly BS -UC Ledger FORMATTED'!$A$6:$Q$267,+N$3,FALSE),0)</f>
        <v>878</v>
      </c>
      <c r="O175" s="395">
        <f>ROUND(VLOOKUP($B175,'[12]Monthly BS -UC Ledger FORMATTED'!$A$6:$Q$267,+O$3,FALSE),0)</f>
        <v>878</v>
      </c>
      <c r="P175" s="395">
        <f>ROUND(VLOOKUP($B175,'[12]Monthly BS -UC Ledger FORMATTED'!$A$6:$Q$267,+P$3,FALSE),0)</f>
        <v>878</v>
      </c>
      <c r="Q175" s="396">
        <f>ROUND(VLOOKUP($B175,'[12]Monthly BS -UC Ledger FORMATTED'!$A$6:$Q$267,+Q$3,FALSE),0)</f>
        <v>878</v>
      </c>
      <c r="R175" s="375"/>
      <c r="S175" s="381" t="s">
        <v>891</v>
      </c>
      <c r="T175" s="390">
        <v>2220</v>
      </c>
      <c r="U175" s="399">
        <f>ROUND(VLOOKUP($T175,'[12]Monthly BS -UC Ledger FORMATTED'!$A$6:$Q$267,+U$3,FALSE),0)</f>
        <v>-19</v>
      </c>
      <c r="V175" s="399">
        <f>ROUND(VLOOKUP($T175,'[12]Monthly BS -UC Ledger FORMATTED'!$A$6:$Q$267,+V$3,FALSE),0)</f>
        <v>-24</v>
      </c>
      <c r="W175" s="399">
        <f>ROUND(VLOOKUP($T175,'[12]Monthly BS -UC Ledger FORMATTED'!$A$6:$Q$267,+W$3,FALSE),0)</f>
        <v>-100</v>
      </c>
      <c r="X175" s="399">
        <f>ROUND(VLOOKUP($T175,'[12]Monthly BS -UC Ledger FORMATTED'!$A$6:$Q$267,+X$3,FALSE),0)</f>
        <v>-105</v>
      </c>
      <c r="Y175" s="399">
        <f>ROUND(VLOOKUP($T175,'[12]Monthly BS -UC Ledger FORMATTED'!$A$6:$Q$267,+Y$3,FALSE),0)</f>
        <v>-110</v>
      </c>
      <c r="Z175" s="399">
        <f>ROUND(VLOOKUP($T175,'[12]Monthly BS -UC Ledger FORMATTED'!$A$6:$Q$267,+Z$3,FALSE),0)</f>
        <v>-114</v>
      </c>
      <c r="AA175" s="399">
        <f>ROUND(VLOOKUP($T175,'[12]Monthly BS -UC Ledger FORMATTED'!$A$6:$Q$267,+AA$3,FALSE),0)</f>
        <v>-119</v>
      </c>
      <c r="AB175" s="399">
        <f>ROUND(VLOOKUP($T175,'[12]Monthly BS -UC Ledger FORMATTED'!$A$6:$Q$267,+AB$3,FALSE),0)</f>
        <v>-124</v>
      </c>
      <c r="AC175" s="399">
        <f>ROUND(VLOOKUP($T175,'[12]Monthly BS -UC Ledger FORMATTED'!$A$6:$Q$267,+AC$3,FALSE),0)</f>
        <v>-129</v>
      </c>
      <c r="AD175" s="399">
        <f>ROUND(VLOOKUP($T175,'[12]Monthly BS -UC Ledger FORMATTED'!$A$6:$Q$267,+AD$3,FALSE),0)</f>
        <v>-134</v>
      </c>
      <c r="AE175" s="399">
        <f>ROUND(VLOOKUP($T175,'[12]Monthly BS -UC Ledger FORMATTED'!$A$6:$Q$267,+AE$3,FALSE),0)</f>
        <v>-139</v>
      </c>
      <c r="AF175" s="399">
        <f>ROUND(VLOOKUP($T175,'[12]Monthly BS -UC Ledger FORMATTED'!$A$6:$Q$267,+AF$3,FALSE),0)</f>
        <v>-144</v>
      </c>
      <c r="AG175" s="399">
        <f>ROUND(VLOOKUP($T175,'[12]Monthly BS -UC Ledger FORMATTED'!$A$6:$Q$267,+AG$3,FALSE),0)</f>
        <v>-149</v>
      </c>
      <c r="AH175" s="399">
        <f>ROUND(VLOOKUP($T175,'[12]Monthly BS -UC Ledger FORMATTED'!$A$6:$Q$267,+AH$3,FALSE),0)</f>
        <v>-108</v>
      </c>
      <c r="AI175" s="375"/>
      <c r="AJ175" s="375"/>
      <c r="AK175" s="375"/>
      <c r="AL175" s="375"/>
      <c r="AM175" s="375"/>
      <c r="AN175" s="375"/>
      <c r="AO175" s="375"/>
      <c r="AP175" s="375"/>
    </row>
    <row r="176" spans="1:43" ht="12" customHeight="1" x14ac:dyDescent="0.2">
      <c r="A176" s="381"/>
      <c r="B176" s="390"/>
      <c r="C176" s="381" t="s">
        <v>892</v>
      </c>
      <c r="D176" s="398"/>
      <c r="E176" s="398"/>
      <c r="F176" s="399"/>
      <c r="G176" s="399"/>
      <c r="H176" s="399"/>
      <c r="I176" s="399"/>
      <c r="J176" s="399"/>
      <c r="K176" s="399"/>
      <c r="L176" s="399"/>
      <c r="M176" s="399"/>
      <c r="N176" s="399"/>
      <c r="O176" s="399"/>
      <c r="P176" s="399"/>
      <c r="Q176" s="400"/>
      <c r="R176" s="375"/>
      <c r="S176" s="381" t="s">
        <v>893</v>
      </c>
      <c r="T176" s="390"/>
      <c r="U176" s="399"/>
      <c r="V176" s="399"/>
      <c r="W176" s="399"/>
      <c r="X176" s="399"/>
      <c r="Y176" s="399"/>
      <c r="Z176" s="399"/>
      <c r="AA176" s="399"/>
      <c r="AB176" s="399"/>
      <c r="AC176" s="399"/>
      <c r="AD176" s="399"/>
      <c r="AE176" s="399"/>
      <c r="AF176" s="399"/>
      <c r="AG176" s="399"/>
      <c r="AH176" s="399"/>
      <c r="AI176" s="375"/>
      <c r="AJ176" s="375"/>
      <c r="AK176" s="375"/>
      <c r="AL176" s="375"/>
      <c r="AM176" s="375"/>
      <c r="AN176" s="375"/>
      <c r="AO176" s="375"/>
      <c r="AP176" s="375"/>
    </row>
    <row r="177" spans="1:43" ht="12" customHeight="1" x14ac:dyDescent="0.3">
      <c r="A177" s="381"/>
      <c r="B177" s="390"/>
      <c r="C177" s="381" t="s">
        <v>894</v>
      </c>
      <c r="D177" s="398">
        <f>+'[12]Monthly BS -UC Ledger FORMATTED'!D73</f>
        <v>334.53535806622438</v>
      </c>
      <c r="E177" s="398">
        <f>+'[12]Monthly BS -UC Ledger FORMATTED'!E73</f>
        <v>326.37141054156103</v>
      </c>
      <c r="F177" s="398">
        <f>+'[12]Monthly BS -UC Ledger FORMATTED'!F73</f>
        <v>323.14429793617131</v>
      </c>
      <c r="G177" s="398">
        <f>+'[12]Monthly BS -UC Ledger FORMATTED'!G73</f>
        <v>322.6103317643408</v>
      </c>
      <c r="H177" s="398">
        <f>+'[12]Monthly BS -UC Ledger FORMATTED'!H73</f>
        <v>323.55994744736984</v>
      </c>
      <c r="I177" s="398">
        <f>+'[12]Monthly BS -UC Ledger FORMATTED'!I73</f>
        <v>323.59756850980193</v>
      </c>
      <c r="J177" s="398">
        <f>+'[12]Monthly BS -UC Ledger FORMATTED'!J73</f>
        <v>324.00080939326546</v>
      </c>
      <c r="K177" s="398">
        <f>+'[12]Monthly BS -UC Ledger FORMATTED'!K73</f>
        <v>323.59946537009262</v>
      </c>
      <c r="L177" s="398">
        <f>+'[12]Monthly BS -UC Ledger FORMATTED'!L73</f>
        <v>323.25154957844109</v>
      </c>
      <c r="M177" s="398">
        <f>+'[12]Monthly BS -UC Ledger FORMATTED'!M73</f>
        <v>320.77851797444788</v>
      </c>
      <c r="N177" s="398">
        <f>+'[12]Monthly BS -UC Ledger FORMATTED'!N73</f>
        <v>320.67600848290493</v>
      </c>
      <c r="O177" s="398">
        <f>+'[12]Monthly BS -UC Ledger FORMATTED'!O73</f>
        <v>320.4718588941189</v>
      </c>
      <c r="P177" s="398">
        <f>+'[12]Monthly BS -UC Ledger FORMATTED'!P73</f>
        <v>319.91505136295461</v>
      </c>
      <c r="Q177" s="400"/>
      <c r="R177" s="375"/>
      <c r="S177" s="381" t="s">
        <v>895</v>
      </c>
      <c r="T177" s="390"/>
      <c r="U177" s="465">
        <v>-334.06594399277327</v>
      </c>
      <c r="V177" s="465">
        <v>-325.94414276108211</v>
      </c>
      <c r="W177" s="465">
        <v>-322.75180592768839</v>
      </c>
      <c r="X177" s="465">
        <v>-322.2486637355816</v>
      </c>
      <c r="Y177" s="465">
        <v>-323.22744364558002</v>
      </c>
      <c r="Z177" s="465">
        <v>-323.29533543681777</v>
      </c>
      <c r="AA177" s="465">
        <v>-323.72860994155059</v>
      </c>
      <c r="AB177" s="465">
        <v>-323.2616661666579</v>
      </c>
      <c r="AC177" s="465">
        <v>-322.94615507163905</v>
      </c>
      <c r="AD177" s="465">
        <v>-320.50734598872384</v>
      </c>
      <c r="AE177" s="465">
        <v>-320.43652987120458</v>
      </c>
      <c r="AF177" s="465">
        <v>-320.26423172813315</v>
      </c>
      <c r="AG177" s="465">
        <v>-319.7393546785288</v>
      </c>
      <c r="AH177" s="399"/>
      <c r="AI177" s="375"/>
      <c r="AJ177" s="375"/>
      <c r="AK177" s="375"/>
      <c r="AL177" s="375"/>
      <c r="AM177" s="375"/>
      <c r="AN177" s="375"/>
      <c r="AO177" s="375"/>
      <c r="AP177" s="375"/>
    </row>
    <row r="178" spans="1:43" ht="12" customHeight="1" x14ac:dyDescent="0.3">
      <c r="A178" s="381"/>
      <c r="B178" s="390"/>
      <c r="C178" s="381" t="s">
        <v>896</v>
      </c>
      <c r="D178" s="398">
        <f>+'[12]Monthly BS -UC Ledger FORMATTED'!D74</f>
        <v>1468.6009656418403</v>
      </c>
      <c r="E178" s="398">
        <f>+'[12]Monthly BS -UC Ledger FORMATTED'!E74</f>
        <v>1426.431193089536</v>
      </c>
      <c r="F178" s="398">
        <f>+'[12]Monthly BS -UC Ledger FORMATTED'!F74</f>
        <v>1420.8073184710081</v>
      </c>
      <c r="G178" s="398">
        <f>+'[12]Monthly BS -UC Ledger FORMATTED'!G74</f>
        <v>1429.4543141778306</v>
      </c>
      <c r="H178" s="398">
        <f>+'[12]Monthly BS -UC Ledger FORMATTED'!H74</f>
        <v>1438.9392479180674</v>
      </c>
      <c r="I178" s="398">
        <f>+'[12]Monthly BS -UC Ledger FORMATTED'!I74</f>
        <v>1441.9611044328349</v>
      </c>
      <c r="J178" s="398">
        <f>+'[12]Monthly BS -UC Ledger FORMATTED'!J74</f>
        <v>1482.9278332385038</v>
      </c>
      <c r="K178" s="398">
        <f>+'[12]Monthly BS -UC Ledger FORMATTED'!K74</f>
        <v>1501.4428494284382</v>
      </c>
      <c r="L178" s="398">
        <f>+'[12]Monthly BS -UC Ledger FORMATTED'!L74</f>
        <v>1533.7335763720059</v>
      </c>
      <c r="M178" s="398">
        <f>+'[12]Monthly BS -UC Ledger FORMATTED'!M74</f>
        <v>1534.6258120312416</v>
      </c>
      <c r="N178" s="398">
        <f>+'[12]Monthly BS -UC Ledger FORMATTED'!N74</f>
        <v>1534.4917672373658</v>
      </c>
      <c r="O178" s="398">
        <f>+'[12]Monthly BS -UC Ledger FORMATTED'!O74</f>
        <v>1534.5449583613508</v>
      </c>
      <c r="P178" s="398">
        <f>+'[12]Monthly BS -UC Ledger FORMATTED'!P74</f>
        <v>1549.5924349040499</v>
      </c>
      <c r="Q178" s="400"/>
      <c r="R178" s="375"/>
      <c r="S178" s="381" t="s">
        <v>897</v>
      </c>
      <c r="T178" s="390"/>
      <c r="U178" s="465">
        <v>-1083.9651309846433</v>
      </c>
      <c r="V178" s="465">
        <v>-1069.4796284073866</v>
      </c>
      <c r="W178" s="465">
        <v>-1075.5974770599494</v>
      </c>
      <c r="X178" s="465">
        <v>-1086.1883593855068</v>
      </c>
      <c r="Y178" s="465">
        <v>-1100.0399445507683</v>
      </c>
      <c r="Z178" s="465">
        <v>-1113.3832501939692</v>
      </c>
      <c r="AA178" s="465">
        <v>-1128.7917624786637</v>
      </c>
      <c r="AB178" s="465">
        <v>-1142.1543528681534</v>
      </c>
      <c r="AC178" s="465">
        <v>-1156.6554546112868</v>
      </c>
      <c r="AD178" s="465">
        <v>-1167.1396385454927</v>
      </c>
      <c r="AE178" s="465">
        <v>-1182.4156867532204</v>
      </c>
      <c r="AF178" s="465">
        <v>-1197.3653169192576</v>
      </c>
      <c r="AG178" s="465">
        <v>-1211.7383015569239</v>
      </c>
      <c r="AH178" s="399"/>
      <c r="AI178" s="375"/>
      <c r="AJ178" s="375"/>
      <c r="AK178" s="375"/>
      <c r="AL178" s="375"/>
      <c r="AM178" s="375"/>
      <c r="AN178" s="375"/>
      <c r="AO178" s="375"/>
      <c r="AP178" s="375"/>
    </row>
    <row r="179" spans="1:43" ht="12" customHeight="1" x14ac:dyDescent="0.3">
      <c r="A179" s="381"/>
      <c r="B179" s="390"/>
      <c r="C179" s="381" t="s">
        <v>898</v>
      </c>
      <c r="D179" s="398">
        <f>+'[12]Monthly BS -UC Ledger FORMATTED'!D75</f>
        <v>7127.8975298258729</v>
      </c>
      <c r="E179" s="398">
        <f>+'[12]Monthly BS -UC Ledger FORMATTED'!E75</f>
        <v>6954.117290849842</v>
      </c>
      <c r="F179" s="398">
        <f>+'[12]Monthly BS -UC Ledger FORMATTED'!F75</f>
        <v>6885.7681191744678</v>
      </c>
      <c r="G179" s="398">
        <f>+'[12]Monthly BS -UC Ledger FORMATTED'!G75</f>
        <v>6877.2475017845136</v>
      </c>
      <c r="H179" s="398">
        <f>+'[12]Monthly BS -UC Ledger FORMATTED'!H75</f>
        <v>6899.2461018983086</v>
      </c>
      <c r="I179" s="398">
        <f>+'[12]Monthly BS -UC Ledger FORMATTED'!I75</f>
        <v>6901.4488309108774</v>
      </c>
      <c r="J179" s="398">
        <f>+'[12]Monthly BS -UC Ledger FORMATTED'!J75</f>
        <v>6910.6337445818026</v>
      </c>
      <c r="K179" s="398">
        <f>+'[12]Monthly BS -UC Ledger FORMATTED'!K75</f>
        <v>6901.9932298143067</v>
      </c>
      <c r="L179" s="398">
        <f>+'[12]Monthly BS -UC Ledger FORMATTED'!L75</f>
        <v>6896.6768836704077</v>
      </c>
      <c r="M179" s="398">
        <f>+'[12]Monthly BS -UC Ledger FORMATTED'!M75</f>
        <v>6845.4583363161419</v>
      </c>
      <c r="N179" s="398">
        <f>+'[12]Monthly BS -UC Ledger FORMATTED'!N75</f>
        <v>6843.3919441369671</v>
      </c>
      <c r="O179" s="398">
        <f>+'[12]Monthly BS -UC Ledger FORMATTED'!O75</f>
        <v>6839.1325443542119</v>
      </c>
      <c r="P179" s="398">
        <f>+'[12]Monthly BS -UC Ledger FORMATTED'!P75</f>
        <v>6827.0192735736809</v>
      </c>
      <c r="Q179" s="400"/>
      <c r="R179" s="375"/>
      <c r="S179" s="381" t="s">
        <v>899</v>
      </c>
      <c r="T179" s="390"/>
      <c r="U179" s="465">
        <v>-5786.8372426253</v>
      </c>
      <c r="V179" s="465">
        <v>-5717.5528027724613</v>
      </c>
      <c r="W179" s="465">
        <v>-5728.7846658045828</v>
      </c>
      <c r="X179" s="465">
        <v>-5791.1843351781927</v>
      </c>
      <c r="Y179" s="465">
        <v>-5891.4582978327217</v>
      </c>
      <c r="Z179" s="465">
        <v>-5964.3728170485701</v>
      </c>
      <c r="AA179" s="465">
        <v>-6037.9728141519681</v>
      </c>
      <c r="AB179" s="465">
        <v>-6101.0975583716954</v>
      </c>
      <c r="AC179" s="465">
        <v>-6168.6227023224537</v>
      </c>
      <c r="AD179" s="465">
        <v>-6190.3519482749698</v>
      </c>
      <c r="AE179" s="465">
        <v>-6260.8966567009775</v>
      </c>
      <c r="AF179" s="465">
        <v>-6329.3685710443287</v>
      </c>
      <c r="AG179" s="465">
        <v>-6386.2878158588937</v>
      </c>
      <c r="AH179" s="399"/>
      <c r="AI179" s="375"/>
      <c r="AJ179" s="375"/>
      <c r="AK179" s="375"/>
      <c r="AL179" s="375"/>
      <c r="AM179" s="375"/>
      <c r="AN179" s="375"/>
      <c r="AO179" s="375"/>
      <c r="AP179" s="375"/>
    </row>
    <row r="180" spans="1:43" ht="12" customHeight="1" x14ac:dyDescent="0.3">
      <c r="A180" s="381"/>
      <c r="B180" s="390"/>
      <c r="C180" s="381" t="s">
        <v>900</v>
      </c>
      <c r="D180" s="398">
        <f>+'[12]Monthly BS -UC Ledger FORMATTED'!D76</f>
        <v>182.17266922094507</v>
      </c>
      <c r="E180" s="398">
        <f>+'[12]Monthly BS -UC Ledger FORMATTED'!E76</f>
        <v>177.72411193296435</v>
      </c>
      <c r="F180" s="398">
        <f>+'[12]Monthly BS -UC Ledger FORMATTED'!F76</f>
        <v>176.03677566854597</v>
      </c>
      <c r="G180" s="398">
        <f>+'[12]Monthly BS -UC Ledger FORMATTED'!G76</f>
        <v>175.7287729788444</v>
      </c>
      <c r="H180" s="398">
        <f>+'[12]Monthly BS -UC Ledger FORMATTED'!H76</f>
        <v>176.21587089432572</v>
      </c>
      <c r="I180" s="398">
        <f>+'[12]Monthly BS -UC Ledger FORMATTED'!I76</f>
        <v>176.23389106708731</v>
      </c>
      <c r="J180" s="398">
        <f>+'[12]Monthly BS -UC Ledger FORMATTED'!J76</f>
        <v>176.44602327626333</v>
      </c>
      <c r="K180" s="398">
        <f>+'[12]Monthly BS -UC Ledger FORMATTED'!K76</f>
        <v>176.18077897894787</v>
      </c>
      <c r="L180" s="398">
        <f>+'[12]Monthly BS -UC Ledger FORMATTED'!L76</f>
        <v>175.9912510215693</v>
      </c>
      <c r="M180" s="398">
        <f>+'[12]Monthly BS -UC Ledger FORMATTED'!M76</f>
        <v>174.71300429317742</v>
      </c>
      <c r="N180" s="398">
        <f>+'[12]Monthly BS -UC Ledger FORMATTED'!N76</f>
        <v>174.65507101846578</v>
      </c>
      <c r="O180" s="398">
        <f>+'[12]Monthly BS -UC Ledger FORMATTED'!O76</f>
        <v>174.54220783116943</v>
      </c>
      <c r="P180" s="398">
        <f>+'[12]Monthly BS -UC Ledger FORMATTED'!P76</f>
        <v>174.24289908446693</v>
      </c>
      <c r="Q180" s="400"/>
      <c r="R180" s="375"/>
      <c r="S180" s="381" t="s">
        <v>901</v>
      </c>
      <c r="T180" s="390"/>
      <c r="U180" s="465">
        <v>-182.17266922094507</v>
      </c>
      <c r="V180" s="465">
        <v>-177.72411193296435</v>
      </c>
      <c r="W180" s="465">
        <v>-176.03677566854597</v>
      </c>
      <c r="X180" s="465">
        <v>-175.7287729788444</v>
      </c>
      <c r="Y180" s="465">
        <v>-176.21587089432572</v>
      </c>
      <c r="Z180" s="465">
        <v>-176.23389106708731</v>
      </c>
      <c r="AA180" s="465">
        <v>-176.44602327626333</v>
      </c>
      <c r="AB180" s="465">
        <v>-176.18077897894787</v>
      </c>
      <c r="AC180" s="465">
        <v>-175.9912510215693</v>
      </c>
      <c r="AD180" s="465">
        <v>-174.71300429317742</v>
      </c>
      <c r="AE180" s="465">
        <v>-174.65507101846578</v>
      </c>
      <c r="AF180" s="465">
        <v>-174.54220783116943</v>
      </c>
      <c r="AG180" s="465">
        <v>-174.24289908446693</v>
      </c>
      <c r="AH180" s="399"/>
      <c r="AI180" s="375"/>
      <c r="AJ180" s="375"/>
      <c r="AK180" s="375"/>
      <c r="AL180" s="375"/>
      <c r="AM180" s="375"/>
      <c r="AN180" s="375"/>
      <c r="AO180" s="375"/>
      <c r="AP180" s="375"/>
    </row>
    <row r="181" spans="1:43" ht="12" customHeight="1" x14ac:dyDescent="0.2">
      <c r="A181" s="381"/>
      <c r="B181" s="390"/>
      <c r="C181" s="381"/>
      <c r="D181" s="466"/>
      <c r="E181" s="467"/>
      <c r="F181" s="467"/>
      <c r="G181" s="467"/>
      <c r="H181" s="467"/>
      <c r="I181" s="467"/>
      <c r="J181" s="467"/>
      <c r="K181" s="467"/>
      <c r="L181" s="467"/>
      <c r="M181" s="467"/>
      <c r="N181" s="467"/>
      <c r="O181" s="467"/>
      <c r="P181" s="467"/>
      <c r="Q181" s="468"/>
      <c r="R181" s="375"/>
      <c r="S181" s="381"/>
      <c r="T181" s="390"/>
      <c r="U181" s="381"/>
      <c r="V181" s="381"/>
      <c r="W181" s="381"/>
      <c r="X181" s="381"/>
      <c r="Y181" s="381"/>
      <c r="Z181" s="381"/>
      <c r="AA181" s="381"/>
      <c r="AB181" s="381"/>
      <c r="AC181" s="381"/>
      <c r="AD181" s="381"/>
      <c r="AE181" s="381"/>
      <c r="AF181" s="381"/>
      <c r="AG181" s="381"/>
      <c r="AH181" s="381"/>
      <c r="AI181" s="375"/>
      <c r="AJ181" s="375"/>
      <c r="AK181" s="375"/>
      <c r="AL181" s="375"/>
      <c r="AM181" s="375"/>
      <c r="AN181" s="375"/>
      <c r="AO181" s="375"/>
      <c r="AP181" s="375"/>
    </row>
    <row r="182" spans="1:43" ht="12" customHeight="1" x14ac:dyDescent="0.2">
      <c r="A182" s="381"/>
      <c r="B182" s="390"/>
      <c r="C182" s="381"/>
      <c r="D182" s="422"/>
      <c r="E182" s="381"/>
      <c r="F182" s="381"/>
      <c r="G182" s="381"/>
      <c r="H182" s="381"/>
      <c r="I182" s="381"/>
      <c r="J182" s="381"/>
      <c r="K182" s="381"/>
      <c r="L182" s="381"/>
      <c r="M182" s="381"/>
      <c r="N182" s="381"/>
      <c r="O182" s="381"/>
      <c r="P182" s="381"/>
      <c r="Q182" s="452"/>
      <c r="R182" s="375"/>
      <c r="S182" s="381"/>
      <c r="T182" s="390"/>
      <c r="U182" s="381"/>
      <c r="V182" s="381"/>
      <c r="W182" s="381"/>
      <c r="X182" s="381"/>
      <c r="Y182" s="381"/>
      <c r="Z182" s="381"/>
      <c r="AA182" s="381"/>
      <c r="AB182" s="381"/>
      <c r="AC182" s="381"/>
      <c r="AD182" s="381"/>
      <c r="AE182" s="381"/>
      <c r="AF182" s="381"/>
      <c r="AG182" s="381"/>
      <c r="AH182" s="381"/>
      <c r="AI182" s="375"/>
      <c r="AJ182" s="375"/>
      <c r="AK182" s="375"/>
      <c r="AL182" s="375"/>
      <c r="AM182" s="375"/>
      <c r="AN182" s="375"/>
      <c r="AO182" s="375"/>
      <c r="AP182" s="375"/>
    </row>
    <row r="183" spans="1:43" ht="12" customHeight="1" x14ac:dyDescent="0.25">
      <c r="A183" s="413" t="s">
        <v>241</v>
      </c>
      <c r="B183" s="402"/>
      <c r="C183" s="433" t="s">
        <v>81</v>
      </c>
      <c r="D183" s="453">
        <f t="shared" ref="D183:Q183" si="41">SUM(D174:D182)</f>
        <v>9991.2065227548828</v>
      </c>
      <c r="E183" s="413">
        <f t="shared" si="41"/>
        <v>9762.6440064139042</v>
      </c>
      <c r="F183" s="413">
        <f t="shared" si="41"/>
        <v>9683.7565112501925</v>
      </c>
      <c r="G183" s="413">
        <f t="shared" si="41"/>
        <v>9683.0409207055291</v>
      </c>
      <c r="H183" s="413">
        <f t="shared" si="41"/>
        <v>9715.9611681580718</v>
      </c>
      <c r="I183" s="413">
        <f t="shared" si="41"/>
        <v>9721.241394920602</v>
      </c>
      <c r="J183" s="413">
        <f t="shared" si="41"/>
        <v>9772.008410489836</v>
      </c>
      <c r="K183" s="413">
        <f t="shared" si="41"/>
        <v>9781.2163235917851</v>
      </c>
      <c r="L183" s="413">
        <f t="shared" si="41"/>
        <v>9807.6532606424225</v>
      </c>
      <c r="M183" s="413">
        <f t="shared" si="41"/>
        <v>9753.5756706150078</v>
      </c>
      <c r="N183" s="413">
        <f t="shared" si="41"/>
        <v>9751.2147908757033</v>
      </c>
      <c r="O183" s="413">
        <f t="shared" si="41"/>
        <v>9746.6915694408508</v>
      </c>
      <c r="P183" s="413">
        <f t="shared" si="41"/>
        <v>9748.7696589251536</v>
      </c>
      <c r="Q183" s="454">
        <f t="shared" si="41"/>
        <v>878</v>
      </c>
      <c r="R183" s="375"/>
      <c r="S183" s="403" t="s">
        <v>81</v>
      </c>
      <c r="T183" s="402"/>
      <c r="U183" s="413">
        <f>SUM(U174:U182)</f>
        <v>-7406.040986823662</v>
      </c>
      <c r="V183" s="413">
        <f t="shared" ref="V183:AH183" si="42">SUM(V174:V182)</f>
        <v>-7314.7006858738951</v>
      </c>
      <c r="W183" s="413">
        <f t="shared" si="42"/>
        <v>-7403.1707244607669</v>
      </c>
      <c r="X183" s="413">
        <f t="shared" si="42"/>
        <v>-7480.3501312781254</v>
      </c>
      <c r="Y183" s="413">
        <f t="shared" si="42"/>
        <v>-7600.9415569233961</v>
      </c>
      <c r="Z183" s="413">
        <f t="shared" si="42"/>
        <v>-7691.285293746444</v>
      </c>
      <c r="AA183" s="413">
        <f t="shared" si="42"/>
        <v>-7785.9392098484459</v>
      </c>
      <c r="AB183" s="413">
        <f t="shared" si="42"/>
        <v>-7866.6943563854547</v>
      </c>
      <c r="AC183" s="413">
        <f t="shared" si="42"/>
        <v>-7953.2155630269481</v>
      </c>
      <c r="AD183" s="413">
        <f t="shared" si="42"/>
        <v>-7986.7119371023646</v>
      </c>
      <c r="AE183" s="413">
        <f t="shared" si="42"/>
        <v>-8077.4039443438678</v>
      </c>
      <c r="AF183" s="413">
        <f t="shared" si="42"/>
        <v>-8165.5403275228891</v>
      </c>
      <c r="AG183" s="413">
        <f t="shared" si="42"/>
        <v>-8241.0083711788138</v>
      </c>
      <c r="AH183" s="413">
        <f t="shared" si="42"/>
        <v>-108</v>
      </c>
      <c r="AI183" s="375"/>
      <c r="AJ183" s="375"/>
      <c r="AK183" s="375"/>
      <c r="AL183" s="375"/>
      <c r="AM183" s="375"/>
      <c r="AN183" s="375"/>
      <c r="AO183" s="375"/>
      <c r="AP183" s="375"/>
    </row>
    <row r="184" spans="1:43" ht="12" customHeight="1" x14ac:dyDescent="0.3">
      <c r="A184" s="391"/>
      <c r="B184" s="393"/>
      <c r="C184" s="391" t="s">
        <v>902</v>
      </c>
      <c r="D184" s="394">
        <f>+'[12]Monthly BS -UC Ledger FORMATTED'!D72</f>
        <v>3487.7589571068129</v>
      </c>
      <c r="E184" s="394">
        <f>+'[12]Monthly BS -UC Ledger FORMATTED'!E72</f>
        <v>3401.6821596234417</v>
      </c>
      <c r="F184" s="394">
        <f>+'[12]Monthly BS -UC Ledger FORMATTED'!F72</f>
        <v>3394.9332887808409</v>
      </c>
      <c r="G184" s="394">
        <f>+'[12]Monthly BS -UC Ledger FORMATTED'!G72</f>
        <v>3611.4824161795891</v>
      </c>
      <c r="H184" s="394">
        <f>+'[12]Monthly BS -UC Ledger FORMATTED'!H72</f>
        <v>3577.3463603165569</v>
      </c>
      <c r="I184" s="394">
        <f>+'[12]Monthly BS -UC Ledger FORMATTED'!I72</f>
        <v>3576.816899187917</v>
      </c>
      <c r="J184" s="394">
        <f>+'[12]Monthly BS -UC Ledger FORMATTED'!J72</f>
        <v>3587.7013206434594</v>
      </c>
      <c r="K184" s="394">
        <f>+'[12]Monthly BS -UC Ledger FORMATTED'!K72</f>
        <v>3487.5320804841463</v>
      </c>
      <c r="L184" s="394">
        <f>+'[12]Monthly BS -UC Ledger FORMATTED'!L72</f>
        <v>3477.2378196865461</v>
      </c>
      <c r="M184" s="394">
        <f>+'[12]Monthly BS -UC Ledger FORMATTED'!M72</f>
        <v>3523.019412196762</v>
      </c>
      <c r="N184" s="394">
        <f>+'[12]Monthly BS -UC Ledger FORMATTED'!N72</f>
        <v>3521.168708839808</v>
      </c>
      <c r="O184" s="394">
        <f>+'[12]Monthly BS -UC Ledger FORMATTED'!O72</f>
        <v>3518.8733498163765</v>
      </c>
      <c r="P184" s="394">
        <f>+'[12]Monthly BS -UC Ledger FORMATTED'!P72</f>
        <v>3514.3509187399786</v>
      </c>
      <c r="Q184" s="396"/>
      <c r="R184" s="375"/>
      <c r="S184" s="391" t="s">
        <v>903</v>
      </c>
      <c r="T184" s="393"/>
      <c r="U184" s="465">
        <v>-2804.6854312681062</v>
      </c>
      <c r="V184" s="465">
        <v>-2772.8000231728138</v>
      </c>
      <c r="W184" s="465">
        <v>-2786.365498577562</v>
      </c>
      <c r="X184" s="465">
        <v>-2905.7643180054829</v>
      </c>
      <c r="Y184" s="465">
        <v>-2895.0217658925153</v>
      </c>
      <c r="Z184" s="465">
        <v>-2918.1076621321058</v>
      </c>
      <c r="AA184" s="465">
        <v>-2942.7177646511145</v>
      </c>
      <c r="AB184" s="465">
        <v>-2643.8657660994154</v>
      </c>
      <c r="AC184" s="465">
        <v>-2664.7147108053582</v>
      </c>
      <c r="AD184" s="465">
        <v>-2691.0340425179738</v>
      </c>
      <c r="AE184" s="465">
        <v>-2717.1164247659435</v>
      </c>
      <c r="AF184" s="465">
        <v>-2739.9628423938339</v>
      </c>
      <c r="AG184" s="465">
        <v>-2765.4334081622092</v>
      </c>
      <c r="AH184" s="395"/>
      <c r="AI184" s="375"/>
      <c r="AJ184" s="375"/>
      <c r="AK184" s="375"/>
      <c r="AL184" s="375"/>
      <c r="AM184" s="375"/>
      <c r="AN184" s="375"/>
      <c r="AO184" s="375"/>
      <c r="AP184" s="375"/>
      <c r="AQ184" s="375"/>
    </row>
    <row r="185" spans="1:43" ht="12" customHeight="1" x14ac:dyDescent="0.25">
      <c r="A185" s="381"/>
      <c r="B185" s="469"/>
      <c r="C185" s="601" t="s">
        <v>904</v>
      </c>
      <c r="D185" s="398"/>
      <c r="E185" s="398"/>
      <c r="F185" s="399"/>
      <c r="G185" s="399"/>
      <c r="H185" s="399"/>
      <c r="I185" s="399"/>
      <c r="J185" s="399"/>
      <c r="K185" s="399"/>
      <c r="L185" s="399"/>
      <c r="M185" s="399"/>
      <c r="N185" s="399"/>
      <c r="O185" s="399"/>
      <c r="P185" s="399"/>
      <c r="Q185" s="400"/>
      <c r="R185" s="375"/>
      <c r="S185" s="601" t="s">
        <v>905</v>
      </c>
      <c r="T185" s="469"/>
      <c r="U185" s="399"/>
      <c r="V185" s="399"/>
      <c r="W185" s="399"/>
      <c r="X185" s="399"/>
      <c r="Y185" s="399"/>
      <c r="Z185" s="399"/>
      <c r="AA185" s="399"/>
      <c r="AB185" s="399"/>
      <c r="AC185" s="399"/>
      <c r="AD185" s="399"/>
      <c r="AE185" s="399"/>
      <c r="AF185" s="399"/>
      <c r="AG185" s="399"/>
      <c r="AH185" s="399"/>
      <c r="AI185" s="375"/>
      <c r="AJ185" s="375"/>
      <c r="AK185" s="375"/>
      <c r="AL185" s="375"/>
      <c r="AM185" s="375"/>
      <c r="AN185" s="375"/>
      <c r="AO185" s="375"/>
      <c r="AP185" s="375"/>
      <c r="AQ185" s="375"/>
    </row>
    <row r="186" spans="1:43" ht="12" customHeight="1" x14ac:dyDescent="0.25">
      <c r="A186" s="381"/>
      <c r="B186" s="469"/>
      <c r="C186" s="601"/>
      <c r="D186" s="422"/>
      <c r="E186" s="381"/>
      <c r="F186" s="381"/>
      <c r="G186" s="381"/>
      <c r="H186" s="381"/>
      <c r="I186" s="381"/>
      <c r="J186" s="381"/>
      <c r="K186" s="381"/>
      <c r="L186" s="381"/>
      <c r="M186" s="381"/>
      <c r="N186" s="381"/>
      <c r="O186" s="381"/>
      <c r="P186" s="381"/>
      <c r="Q186" s="452"/>
      <c r="R186" s="375"/>
      <c r="S186" s="601"/>
      <c r="T186" s="469"/>
      <c r="U186" s="381"/>
      <c r="V186" s="381"/>
      <c r="W186" s="381"/>
      <c r="X186" s="381"/>
      <c r="Y186" s="381"/>
      <c r="Z186" s="381"/>
      <c r="AA186" s="381"/>
      <c r="AB186" s="381"/>
      <c r="AC186" s="381"/>
      <c r="AD186" s="381"/>
      <c r="AE186" s="381"/>
      <c r="AF186" s="381"/>
      <c r="AG186" s="381"/>
      <c r="AH186" s="381"/>
      <c r="AI186" s="375"/>
      <c r="AJ186" s="375"/>
      <c r="AK186" s="375"/>
      <c r="AL186" s="375"/>
      <c r="AM186" s="375"/>
      <c r="AN186" s="375"/>
      <c r="AO186" s="375"/>
      <c r="AP186" s="375"/>
      <c r="AQ186" s="375"/>
    </row>
    <row r="187" spans="1:43" ht="12" customHeight="1" x14ac:dyDescent="0.25">
      <c r="A187" s="413" t="s">
        <v>244</v>
      </c>
      <c r="B187" s="402"/>
      <c r="C187" s="403" t="s">
        <v>81</v>
      </c>
      <c r="D187" s="453">
        <f>SUM(D184:D186)</f>
        <v>3487.7589571068129</v>
      </c>
      <c r="E187" s="413">
        <f t="shared" ref="E187:Q187" si="43">SUM(E184:E186)</f>
        <v>3401.6821596234417</v>
      </c>
      <c r="F187" s="413">
        <f t="shared" si="43"/>
        <v>3394.9332887808409</v>
      </c>
      <c r="G187" s="413">
        <f t="shared" si="43"/>
        <v>3611.4824161795891</v>
      </c>
      <c r="H187" s="413">
        <f t="shared" si="43"/>
        <v>3577.3463603165569</v>
      </c>
      <c r="I187" s="413">
        <f t="shared" si="43"/>
        <v>3576.816899187917</v>
      </c>
      <c r="J187" s="413">
        <f t="shared" si="43"/>
        <v>3587.7013206434594</v>
      </c>
      <c r="K187" s="413">
        <f t="shared" si="43"/>
        <v>3487.5320804841463</v>
      </c>
      <c r="L187" s="413">
        <f t="shared" si="43"/>
        <v>3477.2378196865461</v>
      </c>
      <c r="M187" s="413">
        <f t="shared" si="43"/>
        <v>3523.019412196762</v>
      </c>
      <c r="N187" s="413">
        <f t="shared" si="43"/>
        <v>3521.168708839808</v>
      </c>
      <c r="O187" s="413">
        <f t="shared" si="43"/>
        <v>3518.8733498163765</v>
      </c>
      <c r="P187" s="413">
        <f t="shared" si="43"/>
        <v>3514.3509187399786</v>
      </c>
      <c r="Q187" s="454">
        <f t="shared" si="43"/>
        <v>0</v>
      </c>
      <c r="R187" s="375"/>
      <c r="S187" s="403" t="s">
        <v>81</v>
      </c>
      <c r="T187" s="402"/>
      <c r="U187" s="413">
        <f t="shared" ref="U187:AH187" si="44">SUM(U184:U186)</f>
        <v>-2804.6854312681062</v>
      </c>
      <c r="V187" s="413">
        <f t="shared" si="44"/>
        <v>-2772.8000231728138</v>
      </c>
      <c r="W187" s="413">
        <f t="shared" si="44"/>
        <v>-2786.365498577562</v>
      </c>
      <c r="X187" s="413">
        <f t="shared" si="44"/>
        <v>-2905.7643180054829</v>
      </c>
      <c r="Y187" s="413">
        <f t="shared" si="44"/>
        <v>-2895.0217658925153</v>
      </c>
      <c r="Z187" s="413">
        <f t="shared" si="44"/>
        <v>-2918.1076621321058</v>
      </c>
      <c r="AA187" s="413">
        <f t="shared" si="44"/>
        <v>-2942.7177646511145</v>
      </c>
      <c r="AB187" s="413">
        <f t="shared" si="44"/>
        <v>-2643.8657660994154</v>
      </c>
      <c r="AC187" s="413">
        <f t="shared" si="44"/>
        <v>-2664.7147108053582</v>
      </c>
      <c r="AD187" s="413">
        <f t="shared" si="44"/>
        <v>-2691.0340425179738</v>
      </c>
      <c r="AE187" s="413">
        <f t="shared" si="44"/>
        <v>-2717.1164247659435</v>
      </c>
      <c r="AF187" s="413">
        <f t="shared" si="44"/>
        <v>-2739.9628423938339</v>
      </c>
      <c r="AG187" s="413">
        <f t="shared" si="44"/>
        <v>-2765.4334081622092</v>
      </c>
      <c r="AH187" s="413">
        <f t="shared" si="44"/>
        <v>0</v>
      </c>
      <c r="AI187" s="375"/>
      <c r="AJ187" s="375"/>
      <c r="AK187" s="375"/>
      <c r="AL187" s="375"/>
      <c r="AM187" s="375"/>
      <c r="AN187" s="375"/>
      <c r="AO187" s="375"/>
      <c r="AP187" s="375"/>
      <c r="AQ187" s="375"/>
    </row>
    <row r="188" spans="1:43" ht="12" customHeight="1" x14ac:dyDescent="0.2">
      <c r="A188" s="384" t="s">
        <v>247</v>
      </c>
      <c r="B188" s="383"/>
      <c r="C188" s="384" t="s">
        <v>906</v>
      </c>
      <c r="D188" s="385"/>
      <c r="E188" s="385"/>
      <c r="F188" s="386"/>
      <c r="G188" s="386"/>
      <c r="H188" s="386"/>
      <c r="I188" s="386"/>
      <c r="J188" s="386"/>
      <c r="K188" s="386"/>
      <c r="L188" s="386"/>
      <c r="M188" s="386"/>
      <c r="N188" s="386"/>
      <c r="O188" s="386"/>
      <c r="P188" s="386"/>
      <c r="Q188" s="387"/>
      <c r="R188" s="375"/>
      <c r="S188" s="384" t="s">
        <v>907</v>
      </c>
      <c r="T188" s="383"/>
      <c r="U188" s="386"/>
      <c r="V188" s="386"/>
      <c r="W188" s="386"/>
      <c r="X188" s="386"/>
      <c r="Y188" s="386"/>
      <c r="Z188" s="386"/>
      <c r="AA188" s="386"/>
      <c r="AB188" s="386"/>
      <c r="AC188" s="386"/>
      <c r="AD188" s="386"/>
      <c r="AE188" s="386"/>
      <c r="AF188" s="386"/>
      <c r="AG188" s="386"/>
      <c r="AH188" s="386"/>
    </row>
    <row r="189" spans="1:43" ht="12" customHeight="1" x14ac:dyDescent="0.2">
      <c r="A189" s="384" t="s">
        <v>249</v>
      </c>
      <c r="B189" s="383">
        <v>1470</v>
      </c>
      <c r="C189" s="384" t="s">
        <v>908</v>
      </c>
      <c r="D189" s="394">
        <f>ROUND(VLOOKUP($B189,'[12]Monthly BS -UC Ledger FORMATTED'!$A$6:$Q$267,+D$3,FALSE),0)</f>
        <v>2</v>
      </c>
      <c r="E189" s="394">
        <f>ROUND(VLOOKUP($B189,'[12]Monthly BS -UC Ledger FORMATTED'!$A$6:$Q$267,+E$3,FALSE),0)</f>
        <v>2</v>
      </c>
      <c r="F189" s="395">
        <f>ROUND(VLOOKUP($B189,'[12]Monthly BS -UC Ledger FORMATTED'!$A$6:$Q$267,+F$3,FALSE),0)</f>
        <v>2</v>
      </c>
      <c r="G189" s="395">
        <f>ROUND(VLOOKUP($B189,'[12]Monthly BS -UC Ledger FORMATTED'!$A$6:$Q$267,+G$3,FALSE),0)</f>
        <v>2</v>
      </c>
      <c r="H189" s="395">
        <f>ROUND(VLOOKUP($B189,'[12]Monthly BS -UC Ledger FORMATTED'!$A$6:$Q$267,+H$3,FALSE),0)</f>
        <v>2</v>
      </c>
      <c r="I189" s="395">
        <f>ROUND(VLOOKUP($B189,'[12]Monthly BS -UC Ledger FORMATTED'!$A$6:$Q$267,+I$3,FALSE),0)</f>
        <v>2</v>
      </c>
      <c r="J189" s="395">
        <f>ROUND(VLOOKUP($B189,'[12]Monthly BS -UC Ledger FORMATTED'!$A$6:$Q$267,+J$3,FALSE),0)</f>
        <v>2</v>
      </c>
      <c r="K189" s="395">
        <f>ROUND(VLOOKUP($B189,'[12]Monthly BS -UC Ledger FORMATTED'!$A$6:$Q$267,+K$3,FALSE),0)</f>
        <v>2</v>
      </c>
      <c r="L189" s="395">
        <f>ROUND(VLOOKUP($B189,'[12]Monthly BS -UC Ledger FORMATTED'!$A$6:$Q$267,+L$3,FALSE),0)</f>
        <v>2</v>
      </c>
      <c r="M189" s="395">
        <f>ROUND(VLOOKUP($B189,'[12]Monthly BS -UC Ledger FORMATTED'!$A$6:$Q$267,+M$3,FALSE),0)</f>
        <v>2</v>
      </c>
      <c r="N189" s="395">
        <f>ROUND(VLOOKUP($B189,'[12]Monthly BS -UC Ledger FORMATTED'!$A$6:$Q$267,+N$3,FALSE),0)</f>
        <v>2</v>
      </c>
      <c r="O189" s="395">
        <f>ROUND(VLOOKUP($B189,'[12]Monthly BS -UC Ledger FORMATTED'!$A$6:$Q$267,+O$3,FALSE),0)</f>
        <v>2</v>
      </c>
      <c r="P189" s="395">
        <f>ROUND(VLOOKUP($B189,'[12]Monthly BS -UC Ledger FORMATTED'!$A$6:$Q$267,+P$3,FALSE),0)</f>
        <v>2</v>
      </c>
      <c r="Q189" s="396">
        <f>ROUND(VLOOKUP($B189,'[12]Monthly BS -UC Ledger FORMATTED'!$A$6:$Q$267,+Q$3,FALSE),0)</f>
        <v>2</v>
      </c>
      <c r="R189" s="375"/>
      <c r="S189" s="384" t="s">
        <v>909</v>
      </c>
      <c r="T189" s="383">
        <v>2230</v>
      </c>
      <c r="U189" s="399">
        <f>ROUND(VLOOKUP($T189,'[12]Monthly BS -UC Ledger FORMATTED'!$A$6:$Q$267,+U$3,FALSE),0)</f>
        <v>-1</v>
      </c>
      <c r="V189" s="399">
        <f>ROUND(VLOOKUP($T189,'[12]Monthly BS -UC Ledger FORMATTED'!$A$6:$Q$267,+V$3,FALSE),0)</f>
        <v>-1</v>
      </c>
      <c r="W189" s="399">
        <f>ROUND(VLOOKUP($T189,'[12]Monthly BS -UC Ledger FORMATTED'!$A$6:$Q$267,+W$3,FALSE),0)</f>
        <v>-1</v>
      </c>
      <c r="X189" s="399">
        <f>ROUND(VLOOKUP($T189,'[12]Monthly BS -UC Ledger FORMATTED'!$A$6:$Q$267,+X$3,FALSE),0)</f>
        <v>-1</v>
      </c>
      <c r="Y189" s="399">
        <f>ROUND(VLOOKUP($T189,'[12]Monthly BS -UC Ledger FORMATTED'!$A$6:$Q$267,+Y$3,FALSE),0)</f>
        <v>-1</v>
      </c>
      <c r="Z189" s="399">
        <f>ROUND(VLOOKUP($T189,'[12]Monthly BS -UC Ledger FORMATTED'!$A$6:$Q$267,+Z$3,FALSE),0)</f>
        <v>-1</v>
      </c>
      <c r="AA189" s="399">
        <f>ROUND(VLOOKUP($T189,'[12]Monthly BS -UC Ledger FORMATTED'!$A$6:$Q$267,+AA$3,FALSE),0)</f>
        <v>-1</v>
      </c>
      <c r="AB189" s="399">
        <f>ROUND(VLOOKUP($T189,'[12]Monthly BS -UC Ledger FORMATTED'!$A$6:$Q$267,+AB$3,FALSE),0)</f>
        <v>-1</v>
      </c>
      <c r="AC189" s="399">
        <f>ROUND(VLOOKUP($T189,'[12]Monthly BS -UC Ledger FORMATTED'!$A$6:$Q$267,+AC$3,FALSE),0)</f>
        <v>-1</v>
      </c>
      <c r="AD189" s="399">
        <f>ROUND(VLOOKUP($T189,'[12]Monthly BS -UC Ledger FORMATTED'!$A$6:$Q$267,+AD$3,FALSE),0)</f>
        <v>-1</v>
      </c>
      <c r="AE189" s="399">
        <f>ROUND(VLOOKUP($T189,'[12]Monthly BS -UC Ledger FORMATTED'!$A$6:$Q$267,+AE$3,FALSE),0)</f>
        <v>-1</v>
      </c>
      <c r="AF189" s="399">
        <f>ROUND(VLOOKUP($T189,'[12]Monthly BS -UC Ledger FORMATTED'!$A$6:$Q$267,+AF$3,FALSE),0)</f>
        <v>-1</v>
      </c>
      <c r="AG189" s="399">
        <f>ROUND(VLOOKUP($T189,'[12]Monthly BS -UC Ledger FORMATTED'!$A$6:$Q$267,+AG$3,FALSE),0)</f>
        <v>-1</v>
      </c>
      <c r="AH189" s="399">
        <f>ROUND(VLOOKUP($T189,'[12]Monthly BS -UC Ledger FORMATTED'!$A$6:$Q$267,+AH$3,FALSE),0)</f>
        <v>-1</v>
      </c>
    </row>
    <row r="190" spans="1:43" ht="12" customHeight="1" x14ac:dyDescent="0.2">
      <c r="A190" s="384" t="s">
        <v>910</v>
      </c>
      <c r="B190" s="383"/>
      <c r="C190" s="384" t="s">
        <v>911</v>
      </c>
      <c r="D190" s="385"/>
      <c r="E190" s="385"/>
      <c r="F190" s="386"/>
      <c r="G190" s="386"/>
      <c r="H190" s="386"/>
      <c r="I190" s="386"/>
      <c r="J190" s="386"/>
      <c r="K190" s="386"/>
      <c r="L190" s="386"/>
      <c r="M190" s="386"/>
      <c r="N190" s="386"/>
      <c r="O190" s="386"/>
      <c r="P190" s="386"/>
      <c r="Q190" s="387"/>
      <c r="R190" s="375"/>
      <c r="S190" s="413" t="s">
        <v>912</v>
      </c>
      <c r="T190" s="383"/>
      <c r="U190" s="386"/>
      <c r="V190" s="386"/>
      <c r="W190" s="386"/>
      <c r="X190" s="386"/>
      <c r="Y190" s="386"/>
      <c r="Z190" s="386"/>
      <c r="AA190" s="386"/>
      <c r="AB190" s="386"/>
      <c r="AC190" s="386"/>
      <c r="AD190" s="386"/>
      <c r="AE190" s="386"/>
      <c r="AF190" s="386"/>
      <c r="AG190" s="386"/>
      <c r="AH190" s="386"/>
    </row>
    <row r="191" spans="1:43" ht="12" customHeight="1" x14ac:dyDescent="0.2">
      <c r="A191" s="384" t="s">
        <v>255</v>
      </c>
      <c r="B191" s="383">
        <v>1480</v>
      </c>
      <c r="C191" s="384" t="s">
        <v>913</v>
      </c>
      <c r="D191" s="394">
        <f>ROUND(VLOOKUP($B191,'[12]Monthly BS -UC Ledger FORMATTED'!$A$6:$Q$267,+D$3,FALSE),0)</f>
        <v>0</v>
      </c>
      <c r="E191" s="394">
        <f>ROUND(VLOOKUP($B191,'[12]Monthly BS -UC Ledger FORMATTED'!$A$6:$Q$267,+E$3,FALSE),0)</f>
        <v>0</v>
      </c>
      <c r="F191" s="395">
        <f>ROUND(VLOOKUP($B191,'[12]Monthly BS -UC Ledger FORMATTED'!$A$6:$Q$267,+F$3,FALSE),0)</f>
        <v>2050</v>
      </c>
      <c r="G191" s="395">
        <f>ROUND(VLOOKUP($B191,'[12]Monthly BS -UC Ledger FORMATTED'!$A$6:$Q$267,+G$3,FALSE),0)</f>
        <v>2050</v>
      </c>
      <c r="H191" s="395">
        <f>ROUND(VLOOKUP($B191,'[12]Monthly BS -UC Ledger FORMATTED'!$A$6:$Q$267,+H$3,FALSE),0)</f>
        <v>2050</v>
      </c>
      <c r="I191" s="395">
        <f>ROUND(VLOOKUP($B191,'[12]Monthly BS -UC Ledger FORMATTED'!$A$6:$Q$267,+I$3,FALSE),0)</f>
        <v>2050</v>
      </c>
      <c r="J191" s="395">
        <f>ROUND(VLOOKUP($B191,'[12]Monthly BS -UC Ledger FORMATTED'!$A$6:$Q$267,+J$3,FALSE),0)</f>
        <v>2050</v>
      </c>
      <c r="K191" s="395">
        <f>ROUND(VLOOKUP($B191,'[12]Monthly BS -UC Ledger FORMATTED'!$A$6:$Q$267,+K$3,FALSE),0)</f>
        <v>2050</v>
      </c>
      <c r="L191" s="395">
        <f>ROUND(VLOOKUP($B191,'[12]Monthly BS -UC Ledger FORMATTED'!$A$6:$Q$267,+L$3,FALSE),0)</f>
        <v>2050</v>
      </c>
      <c r="M191" s="395">
        <f>ROUND(VLOOKUP($B191,'[12]Monthly BS -UC Ledger FORMATTED'!$A$6:$Q$267,+M$3,FALSE),0)</f>
        <v>2050</v>
      </c>
      <c r="N191" s="395">
        <f>ROUND(VLOOKUP($B191,'[12]Monthly BS -UC Ledger FORMATTED'!$A$6:$Q$267,+N$3,FALSE),0)</f>
        <v>2050</v>
      </c>
      <c r="O191" s="395">
        <f>ROUND(VLOOKUP($B191,'[12]Monthly BS -UC Ledger FORMATTED'!$A$6:$Q$267,+O$3,FALSE),0)</f>
        <v>2050</v>
      </c>
      <c r="P191" s="395">
        <f>ROUND(VLOOKUP($B191,'[12]Monthly BS -UC Ledger FORMATTED'!$A$6:$Q$267,+P$3,FALSE),0)</f>
        <v>2050</v>
      </c>
      <c r="Q191" s="396">
        <f>ROUND(VLOOKUP($B191,'[12]Monthly BS -UC Ledger FORMATTED'!$A$6:$Q$267,+Q$3,FALSE),0)</f>
        <v>1734</v>
      </c>
      <c r="R191" s="375"/>
      <c r="S191" s="384" t="s">
        <v>914</v>
      </c>
      <c r="T191" s="383">
        <v>2240</v>
      </c>
      <c r="U191" s="399">
        <f>ROUND(VLOOKUP($T191,'[12]Monthly BS -UC Ledger FORMATTED'!$A$6:$Q$267,+U$3,FALSE),0)</f>
        <v>0</v>
      </c>
      <c r="V191" s="399">
        <f>ROUND(VLOOKUP($T191,'[12]Monthly BS -UC Ledger FORMATTED'!$A$6:$Q$267,+V$3,FALSE),0)</f>
        <v>0</v>
      </c>
      <c r="W191" s="399">
        <f>ROUND(VLOOKUP($T191,'[12]Monthly BS -UC Ledger FORMATTED'!$A$6:$Q$267,+W$3,FALSE),0)</f>
        <v>0</v>
      </c>
      <c r="X191" s="399">
        <f>ROUND(VLOOKUP($T191,'[12]Monthly BS -UC Ledger FORMATTED'!$A$6:$Q$267,+X$3,FALSE),0)</f>
        <v>-14</v>
      </c>
      <c r="Y191" s="399">
        <f>ROUND(VLOOKUP($T191,'[12]Monthly BS -UC Ledger FORMATTED'!$A$6:$Q$267,+Y$3,FALSE),0)</f>
        <v>-28</v>
      </c>
      <c r="Z191" s="399">
        <f>ROUND(VLOOKUP($T191,'[12]Monthly BS -UC Ledger FORMATTED'!$A$6:$Q$267,+Z$3,FALSE),0)</f>
        <v>-43</v>
      </c>
      <c r="AA191" s="399">
        <f>ROUND(VLOOKUP($T191,'[12]Monthly BS -UC Ledger FORMATTED'!$A$6:$Q$267,+AA$3,FALSE),0)</f>
        <v>-57</v>
      </c>
      <c r="AB191" s="399">
        <f>ROUND(VLOOKUP($T191,'[12]Monthly BS -UC Ledger FORMATTED'!$A$6:$Q$267,+AB$3,FALSE),0)</f>
        <v>-71</v>
      </c>
      <c r="AC191" s="399">
        <f>ROUND(VLOOKUP($T191,'[12]Monthly BS -UC Ledger FORMATTED'!$A$6:$Q$267,+AC$3,FALSE),0)</f>
        <v>-85</v>
      </c>
      <c r="AD191" s="399">
        <f>ROUND(VLOOKUP($T191,'[12]Monthly BS -UC Ledger FORMATTED'!$A$6:$Q$267,+AD$3,FALSE),0)</f>
        <v>-100</v>
      </c>
      <c r="AE191" s="399">
        <f>ROUND(VLOOKUP($T191,'[12]Monthly BS -UC Ledger FORMATTED'!$A$6:$Q$267,+AE$3,FALSE),0)</f>
        <v>-114</v>
      </c>
      <c r="AF191" s="399">
        <f>ROUND(VLOOKUP($T191,'[12]Monthly BS -UC Ledger FORMATTED'!$A$6:$Q$267,+AF$3,FALSE),0)</f>
        <v>-128</v>
      </c>
      <c r="AG191" s="399">
        <f>ROUND(VLOOKUP($T191,'[12]Monthly BS -UC Ledger FORMATTED'!$A$6:$Q$267,+AG$3,FALSE),0)</f>
        <v>-142</v>
      </c>
      <c r="AH191" s="399">
        <f>ROUND(VLOOKUP($T191,'[12]Monthly BS -UC Ledger FORMATTED'!$A$6:$Q$267,+AH$3,FALSE),0)</f>
        <v>-60</v>
      </c>
    </row>
    <row r="192" spans="1:43" ht="12" customHeight="1" x14ac:dyDescent="0.2">
      <c r="A192" s="384" t="s">
        <v>258</v>
      </c>
      <c r="B192" s="383"/>
      <c r="C192" s="384" t="s">
        <v>915</v>
      </c>
      <c r="D192" s="385"/>
      <c r="E192" s="385"/>
      <c r="F192" s="386"/>
      <c r="G192" s="386"/>
      <c r="H192" s="386"/>
      <c r="I192" s="386"/>
      <c r="J192" s="386"/>
      <c r="K192" s="386"/>
      <c r="L192" s="386"/>
      <c r="M192" s="386"/>
      <c r="N192" s="386"/>
      <c r="O192" s="386"/>
      <c r="P192" s="386"/>
      <c r="Q192" s="387"/>
      <c r="R192" s="375"/>
      <c r="S192" s="384" t="s">
        <v>916</v>
      </c>
      <c r="T192" s="383"/>
      <c r="U192" s="386"/>
      <c r="V192" s="386"/>
      <c r="W192" s="386"/>
      <c r="X192" s="386"/>
      <c r="Y192" s="386"/>
      <c r="Z192" s="386"/>
      <c r="AA192" s="386"/>
      <c r="AB192" s="386"/>
      <c r="AC192" s="386"/>
      <c r="AD192" s="386"/>
      <c r="AE192" s="386"/>
      <c r="AF192" s="386"/>
      <c r="AG192" s="386"/>
      <c r="AH192" s="386"/>
    </row>
    <row r="193" spans="1:40" ht="12" customHeight="1" x14ac:dyDescent="0.2">
      <c r="A193" s="384" t="s">
        <v>261</v>
      </c>
      <c r="B193" s="383"/>
      <c r="C193" s="384" t="s">
        <v>917</v>
      </c>
      <c r="D193" s="385"/>
      <c r="E193" s="385"/>
      <c r="F193" s="386"/>
      <c r="G193" s="386"/>
      <c r="H193" s="386"/>
      <c r="I193" s="386"/>
      <c r="J193" s="386"/>
      <c r="K193" s="386"/>
      <c r="L193" s="386"/>
      <c r="M193" s="386"/>
      <c r="N193" s="386"/>
      <c r="O193" s="386"/>
      <c r="P193" s="386"/>
      <c r="Q193" s="387"/>
      <c r="R193" s="375"/>
      <c r="S193" s="384" t="s">
        <v>918</v>
      </c>
      <c r="T193" s="383"/>
      <c r="U193" s="386"/>
      <c r="V193" s="386"/>
      <c r="W193" s="386"/>
      <c r="X193" s="386"/>
      <c r="Y193" s="386"/>
      <c r="Z193" s="386"/>
      <c r="AA193" s="386"/>
      <c r="AB193" s="386"/>
      <c r="AC193" s="386"/>
      <c r="AD193" s="386"/>
      <c r="AE193" s="386"/>
      <c r="AF193" s="386"/>
      <c r="AG193" s="386"/>
      <c r="AH193" s="386"/>
    </row>
    <row r="194" spans="1:40" ht="12" customHeight="1" x14ac:dyDescent="0.3">
      <c r="A194" s="391"/>
      <c r="B194" s="393">
        <v>1425</v>
      </c>
      <c r="C194" s="391" t="s">
        <v>919</v>
      </c>
      <c r="D194" s="394"/>
      <c r="E194" s="394"/>
      <c r="F194" s="395"/>
      <c r="G194" s="395"/>
      <c r="H194" s="395"/>
      <c r="I194" s="395"/>
      <c r="J194" s="395"/>
      <c r="K194" s="395"/>
      <c r="L194" s="395"/>
      <c r="M194" s="395"/>
      <c r="N194" s="395"/>
      <c r="O194" s="395"/>
      <c r="P194" s="395"/>
      <c r="Q194" s="396"/>
      <c r="R194" s="375"/>
      <c r="S194" s="391" t="s">
        <v>920</v>
      </c>
      <c r="T194" s="393">
        <v>2010</v>
      </c>
      <c r="U194" s="465">
        <v>14501.649222814069</v>
      </c>
      <c r="V194" s="465">
        <v>14188.764595941308</v>
      </c>
      <c r="W194" s="465">
        <v>14225.661163123501</v>
      </c>
      <c r="X194" s="465">
        <v>14262.557730305694</v>
      </c>
      <c r="Y194" s="465">
        <v>14299.454297487886</v>
      </c>
      <c r="Z194" s="465">
        <v>14336.350864670077</v>
      </c>
      <c r="AA194" s="465">
        <v>14373.247431852271</v>
      </c>
      <c r="AB194" s="465">
        <v>14410.143999034464</v>
      </c>
      <c r="AC194" s="465">
        <v>14447.040566216656</v>
      </c>
      <c r="AD194" s="465">
        <v>14483.937133398849</v>
      </c>
      <c r="AE194" s="465">
        <v>14520.833700581041</v>
      </c>
      <c r="AF194" s="465">
        <v>14557.730267763234</v>
      </c>
      <c r="AG194" s="465">
        <v>14594.626834945426</v>
      </c>
      <c r="AH194" s="395"/>
      <c r="AI194" s="375"/>
      <c r="AJ194" s="375"/>
      <c r="AK194" s="375"/>
      <c r="AL194" s="375"/>
      <c r="AM194" s="375"/>
      <c r="AN194" s="375"/>
    </row>
    <row r="195" spans="1:40" ht="12" customHeight="1" x14ac:dyDescent="0.2">
      <c r="A195" s="381"/>
      <c r="B195" s="390">
        <v>1495</v>
      </c>
      <c r="C195" s="381" t="s">
        <v>921</v>
      </c>
      <c r="D195" s="398">
        <f>ROUND(VLOOKUP($B195,'[12]Monthly BS -UC Ledger FORMATTED'!$A$6:$Q$267,+D$3,FALSE),0)</f>
        <v>3221</v>
      </c>
      <c r="E195" s="398">
        <f>ROUND(VLOOKUP($B195,'[12]Monthly BS -UC Ledger FORMATTED'!$A$6:$Q$267,+E$3,FALSE),0)</f>
        <v>3136</v>
      </c>
      <c r="F195" s="399">
        <f>ROUND(VLOOKUP($B195,'[12]Monthly BS -UC Ledger FORMATTED'!$A$6:$Q$267,+F$3,FALSE),0)</f>
        <v>3136</v>
      </c>
      <c r="G195" s="399">
        <f>ROUND(VLOOKUP($B195,'[12]Monthly BS -UC Ledger FORMATTED'!$A$6:$Q$267,+G$3,FALSE),0)</f>
        <v>3136</v>
      </c>
      <c r="H195" s="399">
        <f>ROUND(VLOOKUP($B195,'[12]Monthly BS -UC Ledger FORMATTED'!$A$6:$Q$267,+H$3,FALSE),0)</f>
        <v>3136</v>
      </c>
      <c r="I195" s="399">
        <f>ROUND(VLOOKUP($B195,'[12]Monthly BS -UC Ledger FORMATTED'!$A$6:$Q$267,+I$3,FALSE),0)</f>
        <v>3136</v>
      </c>
      <c r="J195" s="399">
        <f>ROUND(VLOOKUP($B195,'[12]Monthly BS -UC Ledger FORMATTED'!$A$6:$Q$267,+J$3,FALSE),0)</f>
        <v>3136</v>
      </c>
      <c r="K195" s="399">
        <f>ROUND(VLOOKUP($B195,'[12]Monthly BS -UC Ledger FORMATTED'!$A$6:$Q$267,+K$3,FALSE),0)</f>
        <v>3136</v>
      </c>
      <c r="L195" s="399">
        <f>ROUND(VLOOKUP($B195,'[12]Monthly BS -UC Ledger FORMATTED'!$A$6:$Q$267,+L$3,FALSE),0)</f>
        <v>3136</v>
      </c>
      <c r="M195" s="399">
        <f>ROUND(VLOOKUP($B195,'[12]Monthly BS -UC Ledger FORMATTED'!$A$6:$Q$267,+M$3,FALSE),0)</f>
        <v>3136</v>
      </c>
      <c r="N195" s="399">
        <f>ROUND(VLOOKUP($B195,'[12]Monthly BS -UC Ledger FORMATTED'!$A$6:$Q$267,+N$3,FALSE),0)</f>
        <v>3136</v>
      </c>
      <c r="O195" s="399">
        <f>ROUND(VLOOKUP($B195,'[12]Monthly BS -UC Ledger FORMATTED'!$A$6:$Q$267,+O$3,FALSE),0)</f>
        <v>3136</v>
      </c>
      <c r="P195" s="399">
        <f>ROUND(VLOOKUP($B195,'[12]Monthly BS -UC Ledger FORMATTED'!$A$6:$Q$267,+P$3,FALSE),0)</f>
        <v>3136</v>
      </c>
      <c r="Q195" s="400">
        <f>ROUND(VLOOKUP($B195,'[12]Monthly BS -UC Ledger FORMATTED'!$A$6:$Q$267,+Q$3,FALSE),0)</f>
        <v>3143</v>
      </c>
      <c r="R195" s="375"/>
      <c r="S195" s="381"/>
      <c r="T195" s="390"/>
      <c r="U195" s="399"/>
      <c r="V195" s="399"/>
      <c r="W195" s="399"/>
      <c r="X195" s="399"/>
      <c r="Y195" s="399"/>
      <c r="Z195" s="399"/>
      <c r="AA195" s="399"/>
      <c r="AB195" s="399"/>
      <c r="AC195" s="399"/>
      <c r="AD195" s="399"/>
      <c r="AE195" s="399"/>
      <c r="AF195" s="399"/>
      <c r="AG195" s="399"/>
      <c r="AH195" s="399"/>
      <c r="AI195" s="375"/>
      <c r="AJ195" s="375"/>
      <c r="AK195" s="375"/>
      <c r="AL195" s="375"/>
      <c r="AM195" s="375"/>
      <c r="AN195" s="375"/>
    </row>
    <row r="196" spans="1:40" ht="12" customHeight="1" x14ac:dyDescent="0.2">
      <c r="A196" s="381"/>
      <c r="B196" s="390">
        <v>1500</v>
      </c>
      <c r="C196" s="381" t="s">
        <v>922</v>
      </c>
      <c r="D196" s="398">
        <f>ROUND(VLOOKUP($B196,'[12]Monthly BS -UC Ledger FORMATTED'!$A$6:$Q$267,+D$3,FALSE),0)</f>
        <v>-27104</v>
      </c>
      <c r="E196" s="398">
        <f>ROUND(VLOOKUP($B196,'[12]Monthly BS -UC Ledger FORMATTED'!$A$6:$Q$267,+E$3,FALSE),0)</f>
        <v>-26362</v>
      </c>
      <c r="F196" s="399">
        <f>ROUND(VLOOKUP($B196,'[12]Monthly BS -UC Ledger FORMATTED'!$A$6:$Q$267,+F$3,FALSE),0)</f>
        <v>-26362</v>
      </c>
      <c r="G196" s="399">
        <f>ROUND(VLOOKUP($B196,'[12]Monthly BS -UC Ledger FORMATTED'!$A$6:$Q$267,+G$3,FALSE),0)</f>
        <v>-26362</v>
      </c>
      <c r="H196" s="399">
        <f>ROUND(VLOOKUP($B196,'[12]Monthly BS -UC Ledger FORMATTED'!$A$6:$Q$267,+H$3,FALSE),0)</f>
        <v>-26362</v>
      </c>
      <c r="I196" s="399">
        <f>ROUND(VLOOKUP($B196,'[12]Monthly BS -UC Ledger FORMATTED'!$A$6:$Q$267,+I$3,FALSE),0)</f>
        <v>-26362</v>
      </c>
      <c r="J196" s="399">
        <f>ROUND(VLOOKUP($B196,'[12]Monthly BS -UC Ledger FORMATTED'!$A$6:$Q$267,+J$3,FALSE),0)</f>
        <v>-26362</v>
      </c>
      <c r="K196" s="399">
        <f>ROUND(VLOOKUP($B196,'[12]Monthly BS -UC Ledger FORMATTED'!$A$6:$Q$267,+K$3,FALSE),0)</f>
        <v>-26362</v>
      </c>
      <c r="L196" s="399">
        <f>ROUND(VLOOKUP($B196,'[12]Monthly BS -UC Ledger FORMATTED'!$A$6:$Q$267,+L$3,FALSE),0)</f>
        <v>-26362</v>
      </c>
      <c r="M196" s="399">
        <f>ROUND(VLOOKUP($B196,'[12]Monthly BS -UC Ledger FORMATTED'!$A$6:$Q$267,+M$3,FALSE),0)</f>
        <v>-26362</v>
      </c>
      <c r="N196" s="399">
        <f>ROUND(VLOOKUP($B196,'[12]Monthly BS -UC Ledger FORMATTED'!$A$6:$Q$267,+N$3,FALSE),0)</f>
        <v>-26362</v>
      </c>
      <c r="O196" s="399">
        <f>ROUND(VLOOKUP($B196,'[12]Monthly BS -UC Ledger FORMATTED'!$A$6:$Q$267,+O$3,FALSE),0)</f>
        <v>-26362</v>
      </c>
      <c r="P196" s="399">
        <f>ROUND(VLOOKUP($B196,'[12]Monthly BS -UC Ledger FORMATTED'!$A$6:$Q$267,+P$3,FALSE),0)</f>
        <v>-26362</v>
      </c>
      <c r="Q196" s="400">
        <f>ROUND(VLOOKUP($B196,'[12]Monthly BS -UC Ledger FORMATTED'!$A$6:$Q$267,+Q$3,FALSE),0)</f>
        <v>-26419</v>
      </c>
      <c r="R196" s="375"/>
      <c r="S196" s="381" t="s">
        <v>923</v>
      </c>
      <c r="T196" s="390">
        <v>2255</v>
      </c>
      <c r="U196" s="399">
        <f>ROUND(VLOOKUP($T196,'[12]Monthly BS -UC Ledger FORMATTED'!$A$6:$Q$267,+U$3,FALSE),0)</f>
        <v>26590</v>
      </c>
      <c r="V196" s="399">
        <f>ROUND(VLOOKUP($T196,'[12]Monthly BS -UC Ledger FORMATTED'!$A$6:$Q$267,+V$3,FALSE),0)</f>
        <v>25934</v>
      </c>
      <c r="W196" s="399">
        <f>ROUND(VLOOKUP($T196,'[12]Monthly BS -UC Ledger FORMATTED'!$A$6:$Q$267,+W$3,FALSE),0)</f>
        <v>25966</v>
      </c>
      <c r="X196" s="399">
        <f>ROUND(VLOOKUP($T196,'[12]Monthly BS -UC Ledger FORMATTED'!$A$6:$Q$267,+X$3,FALSE),0)</f>
        <v>26028</v>
      </c>
      <c r="Y196" s="399">
        <f>ROUND(VLOOKUP($T196,'[12]Monthly BS -UC Ledger FORMATTED'!$A$6:$Q$267,+Y$3,FALSE),0)</f>
        <v>26089</v>
      </c>
      <c r="Z196" s="399">
        <f>ROUND(VLOOKUP($T196,'[12]Monthly BS -UC Ledger FORMATTED'!$A$6:$Q$267,+Z$3,FALSE),0)</f>
        <v>26151</v>
      </c>
      <c r="AA196" s="399">
        <f>ROUND(VLOOKUP($T196,'[12]Monthly BS -UC Ledger FORMATTED'!$A$6:$Q$267,+AA$3,FALSE),0)</f>
        <v>26213</v>
      </c>
      <c r="AB196" s="399">
        <f>ROUND(VLOOKUP($T196,'[12]Monthly BS -UC Ledger FORMATTED'!$A$6:$Q$267,+AB$3,FALSE),0)</f>
        <v>26274</v>
      </c>
      <c r="AC196" s="399">
        <f>ROUND(VLOOKUP($T196,'[12]Monthly BS -UC Ledger FORMATTED'!$A$6:$Q$267,+AC$3,FALSE),0)</f>
        <v>26336</v>
      </c>
      <c r="AD196" s="399">
        <f>ROUND(VLOOKUP($T196,'[12]Monthly BS -UC Ledger FORMATTED'!$A$6:$Q$267,+AD$3,FALSE),0)</f>
        <v>26397</v>
      </c>
      <c r="AE196" s="399">
        <f>ROUND(VLOOKUP($T196,'[12]Monthly BS -UC Ledger FORMATTED'!$A$6:$Q$267,+AE$3,FALSE),0)</f>
        <v>26459</v>
      </c>
      <c r="AF196" s="399">
        <f>ROUND(VLOOKUP($T196,'[12]Monthly BS -UC Ledger FORMATTED'!$A$6:$Q$267,+AF$3,FALSE),0)</f>
        <v>26521</v>
      </c>
      <c r="AG196" s="399">
        <f>ROUND(VLOOKUP($T196,'[12]Monthly BS -UC Ledger FORMATTED'!$A$6:$Q$267,+AG$3,FALSE),0)</f>
        <v>26582</v>
      </c>
      <c r="AH196" s="399">
        <f>ROUND(VLOOKUP($T196,'[12]Monthly BS -UC Ledger FORMATTED'!$A$6:$Q$267,+AH$3,FALSE),0)</f>
        <v>26272</v>
      </c>
      <c r="AI196" s="375"/>
      <c r="AJ196" s="375"/>
      <c r="AK196" s="375"/>
      <c r="AL196" s="375"/>
      <c r="AM196" s="375"/>
      <c r="AN196" s="375"/>
    </row>
    <row r="197" spans="1:40" ht="12" customHeight="1" x14ac:dyDescent="0.2">
      <c r="A197" s="381"/>
      <c r="B197" s="390">
        <v>1640</v>
      </c>
      <c r="C197" s="381" t="s">
        <v>924</v>
      </c>
      <c r="D197" s="398">
        <f>+'[12]Monthly BS -UC Ledger FORMATTED'!D77</f>
        <v>3.6615269600971905</v>
      </c>
      <c r="E197" s="398">
        <f>+'[12]Monthly BS -UC Ledger FORMATTED'!E77</f>
        <v>3.5732105725960821</v>
      </c>
      <c r="F197" s="398">
        <f>+'[12]Monthly BS -UC Ledger FORMATTED'!F77</f>
        <v>3.5732105725960821</v>
      </c>
      <c r="G197" s="398">
        <f>+'[12]Monthly BS -UC Ledger FORMATTED'!G77</f>
        <v>3.5732105725960821</v>
      </c>
      <c r="H197" s="398">
        <f>+'[12]Monthly BS -UC Ledger FORMATTED'!H77</f>
        <v>3.5732105725960821</v>
      </c>
      <c r="I197" s="398">
        <f>+'[12]Monthly BS -UC Ledger FORMATTED'!I77</f>
        <v>3.5732105725960821</v>
      </c>
      <c r="J197" s="398">
        <f>+'[12]Monthly BS -UC Ledger FORMATTED'!J77</f>
        <v>3.5732105725960821</v>
      </c>
      <c r="K197" s="398">
        <f>+'[12]Monthly BS -UC Ledger FORMATTED'!K77</f>
        <v>3.5732105725960821</v>
      </c>
      <c r="L197" s="398">
        <f>+'[12]Monthly BS -UC Ledger FORMATTED'!L77</f>
        <v>3.5732105725960821</v>
      </c>
      <c r="M197" s="398">
        <f>+'[12]Monthly BS -UC Ledger FORMATTED'!M77</f>
        <v>3.5732105725960821</v>
      </c>
      <c r="N197" s="398">
        <f>+'[12]Monthly BS -UC Ledger FORMATTED'!N77</f>
        <v>3.5732105725960821</v>
      </c>
      <c r="O197" s="398">
        <f>+'[12]Monthly BS -UC Ledger FORMATTED'!O77</f>
        <v>3.5732105725960821</v>
      </c>
      <c r="P197" s="398">
        <f>+'[12]Monthly BS -UC Ledger FORMATTED'!P77</f>
        <v>3.5732105725960821</v>
      </c>
      <c r="Q197" s="400"/>
      <c r="R197" s="375"/>
      <c r="S197" s="381"/>
      <c r="T197" s="390"/>
      <c r="U197" s="399"/>
      <c r="V197" s="399"/>
      <c r="W197" s="399"/>
      <c r="X197" s="399"/>
      <c r="Y197" s="399"/>
      <c r="Z197" s="399"/>
      <c r="AA197" s="399"/>
      <c r="AB197" s="399"/>
      <c r="AC197" s="399"/>
      <c r="AD197" s="399"/>
      <c r="AE197" s="399"/>
      <c r="AF197" s="399"/>
      <c r="AG197" s="399"/>
      <c r="AH197" s="399"/>
      <c r="AI197" s="375"/>
      <c r="AJ197" s="375"/>
      <c r="AK197" s="375"/>
      <c r="AL197" s="375"/>
      <c r="AM197" s="375"/>
      <c r="AN197" s="375"/>
    </row>
    <row r="198" spans="1:40" ht="12" customHeight="1" x14ac:dyDescent="0.25">
      <c r="A198" s="413" t="s">
        <v>579</v>
      </c>
      <c r="B198" s="416"/>
      <c r="C198" s="403" t="s">
        <v>81</v>
      </c>
      <c r="D198" s="447">
        <f>SUM(D194:D197)</f>
        <v>-23879.338473039901</v>
      </c>
      <c r="E198" s="449">
        <f t="shared" ref="E198:Q198" si="45">SUM(E194:E197)</f>
        <v>-23222.426789427405</v>
      </c>
      <c r="F198" s="449">
        <f t="shared" si="45"/>
        <v>-23222.426789427405</v>
      </c>
      <c r="G198" s="449">
        <f t="shared" si="45"/>
        <v>-23222.426789427405</v>
      </c>
      <c r="H198" s="449">
        <f t="shared" si="45"/>
        <v>-23222.426789427405</v>
      </c>
      <c r="I198" s="449">
        <f t="shared" si="45"/>
        <v>-23222.426789427405</v>
      </c>
      <c r="J198" s="449">
        <f t="shared" si="45"/>
        <v>-23222.426789427405</v>
      </c>
      <c r="K198" s="449">
        <f t="shared" si="45"/>
        <v>-23222.426789427405</v>
      </c>
      <c r="L198" s="449">
        <f t="shared" si="45"/>
        <v>-23222.426789427405</v>
      </c>
      <c r="M198" s="449">
        <f t="shared" si="45"/>
        <v>-23222.426789427405</v>
      </c>
      <c r="N198" s="449">
        <f t="shared" si="45"/>
        <v>-23222.426789427405</v>
      </c>
      <c r="O198" s="449">
        <f t="shared" si="45"/>
        <v>-23222.426789427405</v>
      </c>
      <c r="P198" s="449">
        <f t="shared" si="45"/>
        <v>-23222.426789427405</v>
      </c>
      <c r="Q198" s="457">
        <f t="shared" si="45"/>
        <v>-23276</v>
      </c>
      <c r="R198" s="375"/>
      <c r="S198" s="403" t="s">
        <v>81</v>
      </c>
      <c r="T198" s="470"/>
      <c r="U198" s="449">
        <f>SUM(U194:U197)</f>
        <v>41091.649222814071</v>
      </c>
      <c r="V198" s="449">
        <f t="shared" ref="V198:AH198" si="46">SUM(V194:V197)</f>
        <v>40122.764595941306</v>
      </c>
      <c r="W198" s="449">
        <f t="shared" si="46"/>
        <v>40191.661163123499</v>
      </c>
      <c r="X198" s="449">
        <f t="shared" si="46"/>
        <v>40290.557730305693</v>
      </c>
      <c r="Y198" s="449">
        <f t="shared" si="46"/>
        <v>40388.454297487886</v>
      </c>
      <c r="Z198" s="449">
        <f t="shared" si="46"/>
        <v>40487.350864670079</v>
      </c>
      <c r="AA198" s="449">
        <f t="shared" si="46"/>
        <v>40586.247431852273</v>
      </c>
      <c r="AB198" s="449">
        <f t="shared" si="46"/>
        <v>40684.143999034466</v>
      </c>
      <c r="AC198" s="449">
        <f t="shared" si="46"/>
        <v>40783.040566216659</v>
      </c>
      <c r="AD198" s="449">
        <f t="shared" si="46"/>
        <v>40880.937133398853</v>
      </c>
      <c r="AE198" s="449">
        <f t="shared" si="46"/>
        <v>40979.833700581039</v>
      </c>
      <c r="AF198" s="449">
        <f t="shared" si="46"/>
        <v>41078.730267763232</v>
      </c>
      <c r="AG198" s="449">
        <f t="shared" si="46"/>
        <v>41176.626834945426</v>
      </c>
      <c r="AH198" s="449">
        <f t="shared" si="46"/>
        <v>26272</v>
      </c>
      <c r="AI198" s="375"/>
      <c r="AJ198" s="375"/>
      <c r="AK198" s="375"/>
      <c r="AL198" s="375"/>
      <c r="AM198" s="375"/>
      <c r="AN198" s="375"/>
    </row>
    <row r="199" spans="1:40" ht="12" customHeight="1" x14ac:dyDescent="0.2">
      <c r="A199" s="384"/>
      <c r="B199" s="383"/>
      <c r="C199" s="384"/>
      <c r="D199" s="450"/>
      <c r="E199" s="384"/>
      <c r="F199" s="384"/>
      <c r="G199" s="384"/>
      <c r="H199" s="384"/>
      <c r="I199" s="384"/>
      <c r="J199" s="384"/>
      <c r="K199" s="384"/>
      <c r="L199" s="384"/>
      <c r="M199" s="384"/>
      <c r="N199" s="384"/>
      <c r="O199" s="384"/>
      <c r="P199" s="384"/>
      <c r="Q199" s="451"/>
      <c r="R199" s="375"/>
      <c r="S199" s="384"/>
      <c r="T199" s="383"/>
      <c r="U199" s="384"/>
      <c r="V199" s="384"/>
      <c r="W199" s="384"/>
      <c r="X199" s="384"/>
      <c r="Y199" s="384"/>
      <c r="Z199" s="384"/>
      <c r="AA199" s="384"/>
      <c r="AB199" s="384"/>
      <c r="AC199" s="384"/>
      <c r="AD199" s="384"/>
      <c r="AE199" s="384"/>
      <c r="AF199" s="384"/>
      <c r="AG199" s="384"/>
      <c r="AH199" s="384"/>
    </row>
    <row r="200" spans="1:40" ht="12" customHeight="1" x14ac:dyDescent="0.25">
      <c r="A200" s="440" t="s">
        <v>780</v>
      </c>
      <c r="B200" s="383"/>
      <c r="C200" s="384"/>
      <c r="D200" s="385">
        <f>SUM(D107:D198)-D122-D139-D143-D183-D187-D198-D173-D111-D167</f>
        <v>217955.62700682168</v>
      </c>
      <c r="E200" s="385">
        <f t="shared" ref="E200:Q200" si="47">SUM(E107:E198)-E122-E139-E143-E183-E187-E198-E173-E111-E167</f>
        <v>218299.89937660994</v>
      </c>
      <c r="F200" s="385">
        <f t="shared" si="47"/>
        <v>220264.26301060372</v>
      </c>
      <c r="G200" s="385">
        <f t="shared" si="47"/>
        <v>220642.09654745777</v>
      </c>
      <c r="H200" s="385">
        <f t="shared" si="47"/>
        <v>220640.88073904728</v>
      </c>
      <c r="I200" s="385">
        <f t="shared" si="47"/>
        <v>220645.63150468117</v>
      </c>
      <c r="J200" s="385">
        <f t="shared" si="47"/>
        <v>220707.28294170587</v>
      </c>
      <c r="K200" s="385">
        <f t="shared" si="47"/>
        <v>220616.32161464854</v>
      </c>
      <c r="L200" s="385">
        <f t="shared" si="47"/>
        <v>220632.46429090155</v>
      </c>
      <c r="M200" s="385">
        <f t="shared" si="47"/>
        <v>221546.16829338437</v>
      </c>
      <c r="N200" s="385">
        <f t="shared" si="47"/>
        <v>224323.95671028816</v>
      </c>
      <c r="O200" s="385">
        <f t="shared" si="47"/>
        <v>224317.13812982975</v>
      </c>
      <c r="P200" s="385">
        <f t="shared" si="47"/>
        <v>224471.69378823772</v>
      </c>
      <c r="Q200" s="444">
        <f t="shared" si="47"/>
        <v>208755</v>
      </c>
      <c r="R200" s="375"/>
      <c r="S200" s="440" t="s">
        <v>780</v>
      </c>
      <c r="T200" s="383"/>
      <c r="U200" s="385">
        <f t="shared" ref="U200:AH200" si="48">SUM(U107:U198)-U122-U139-U143-U183-U187-U198-U173-U111+U167</f>
        <v>-77093.0771952777</v>
      </c>
      <c r="V200" s="385">
        <f t="shared" si="48"/>
        <v>-78741.736113105406</v>
      </c>
      <c r="W200" s="385">
        <f t="shared" si="48"/>
        <v>-100034.87505991472</v>
      </c>
      <c r="X200" s="385">
        <f t="shared" si="48"/>
        <v>-100995.55671897782</v>
      </c>
      <c r="Y200" s="385">
        <f t="shared" si="48"/>
        <v>-101871.50902532801</v>
      </c>
      <c r="Z200" s="385">
        <f t="shared" si="48"/>
        <v>-102749.04209120854</v>
      </c>
      <c r="AA200" s="385">
        <f t="shared" si="48"/>
        <v>-103631.40954264728</v>
      </c>
      <c r="AB200" s="385">
        <f t="shared" si="48"/>
        <v>-104179.41612345041</v>
      </c>
      <c r="AC200" s="385">
        <f t="shared" si="48"/>
        <v>-105049.88970761563</v>
      </c>
      <c r="AD200" s="385">
        <f t="shared" si="48"/>
        <v>-105147.80884622148</v>
      </c>
      <c r="AE200" s="385">
        <f t="shared" si="48"/>
        <v>-106045.68666852877</v>
      </c>
      <c r="AF200" s="385">
        <f t="shared" si="48"/>
        <v>-106938.77290215358</v>
      </c>
      <c r="AG200" s="385">
        <f t="shared" si="48"/>
        <v>-107820.81494439562</v>
      </c>
      <c r="AH200" s="385">
        <f t="shared" si="48"/>
        <v>-103976</v>
      </c>
    </row>
    <row r="201" spans="1:40" ht="12" customHeight="1" x14ac:dyDescent="0.25">
      <c r="A201" s="440" t="s">
        <v>782</v>
      </c>
      <c r="B201" s="383"/>
      <c r="C201" s="384"/>
      <c r="D201" s="385">
        <f>+'[12]Monthly BS -UC Ledger FORMATTED'!D78</f>
        <v>217955.58700682179</v>
      </c>
      <c r="E201" s="385">
        <f>+'[12]Monthly BS -UC Ledger FORMATTED'!E78</f>
        <v>218299.70937660997</v>
      </c>
      <c r="F201" s="385">
        <f>+'[12]Monthly BS -UC Ledger FORMATTED'!F78</f>
        <v>220263.5930106036</v>
      </c>
      <c r="G201" s="385">
        <f>+'[12]Monthly BS -UC Ledger FORMATTED'!G78</f>
        <v>220641.0265474577</v>
      </c>
      <c r="H201" s="385">
        <f>+'[12]Monthly BS -UC Ledger FORMATTED'!H78</f>
        <v>220639.81073904719</v>
      </c>
      <c r="I201" s="385">
        <f>+'[12]Monthly BS -UC Ledger FORMATTED'!I78</f>
        <v>220644.55150468115</v>
      </c>
      <c r="J201" s="385">
        <f>+'[12]Monthly BS -UC Ledger FORMATTED'!J78</f>
        <v>220706.21294170586</v>
      </c>
      <c r="K201" s="385">
        <f>+'[12]Monthly BS -UC Ledger FORMATTED'!K78</f>
        <v>220615.24161464855</v>
      </c>
      <c r="L201" s="385">
        <f>+'[12]Monthly BS -UC Ledger FORMATTED'!L78</f>
        <v>220631.38429090157</v>
      </c>
      <c r="M201" s="385">
        <f>+'[12]Monthly BS -UC Ledger FORMATTED'!M78</f>
        <v>221544.67829338438</v>
      </c>
      <c r="N201" s="385">
        <f>+'[12]Monthly BS -UC Ledger FORMATTED'!N78</f>
        <v>224323.54671028812</v>
      </c>
      <c r="O201" s="385">
        <f>+'[12]Monthly BS -UC Ledger FORMATTED'!O78</f>
        <v>224316.72812982983</v>
      </c>
      <c r="P201" s="385">
        <f>+'[12]Monthly BS -UC Ledger FORMATTED'!P78</f>
        <v>224471.66378823773</v>
      </c>
      <c r="Q201" s="444">
        <f>+'[12]Monthly BS -UC Ledger FORMATTED'!Q78</f>
        <v>221157.97953493978</v>
      </c>
      <c r="R201" s="375"/>
      <c r="S201" s="440" t="s">
        <v>782</v>
      </c>
      <c r="T201" s="383"/>
      <c r="U201" s="386">
        <f>+'[12]Monthly BS -UC Ledger FORMATTED'!D177</f>
        <v>-77092.547195277715</v>
      </c>
      <c r="V201" s="386">
        <f>+'[12]Monthly BS -UC Ledger FORMATTED'!E177</f>
        <v>-78741.086113105397</v>
      </c>
      <c r="W201" s="386">
        <f>+'[12]Monthly BS -UC Ledger FORMATTED'!F177</f>
        <v>-100034.66505991484</v>
      </c>
      <c r="X201" s="386">
        <f>+'[12]Monthly BS -UC Ledger FORMATTED'!G177</f>
        <v>-100995.48671897789</v>
      </c>
      <c r="Y201" s="386">
        <f>+'[12]Monthly BS -UC Ledger FORMATTED'!H177</f>
        <v>-101869.58902532801</v>
      </c>
      <c r="Z201" s="386">
        <f>+'[12]Monthly BS -UC Ledger FORMATTED'!I177</f>
        <v>-102748.26209120848</v>
      </c>
      <c r="AA201" s="386">
        <f>+'[12]Monthly BS -UC Ledger FORMATTED'!J177</f>
        <v>-103631.76954264729</v>
      </c>
      <c r="AB201" s="386">
        <f>+'[12]Monthly BS -UC Ledger FORMATTED'!K177</f>
        <v>-104177.9161234504</v>
      </c>
      <c r="AC201" s="386">
        <f>+'[12]Monthly BS -UC Ledger FORMATTED'!L177</f>
        <v>-105049.52970761567</v>
      </c>
      <c r="AD201" s="386">
        <f>+'[12]Monthly BS -UC Ledger FORMATTED'!M177</f>
        <v>-105147.63884622148</v>
      </c>
      <c r="AE201" s="386">
        <f>+'[12]Monthly BS -UC Ledger FORMATTED'!N177</f>
        <v>-106045.45666852877</v>
      </c>
      <c r="AF201" s="386">
        <f>+'[12]Monthly BS -UC Ledger FORMATTED'!O177</f>
        <v>-106937.48290215348</v>
      </c>
      <c r="AG201" s="386">
        <f>+'[12]Monthly BS -UC Ledger FORMATTED'!P177</f>
        <v>-107819.46494439562</v>
      </c>
      <c r="AH201" s="386">
        <f>+'[12]Monthly BS -UC Ledger FORMATTED'!Q177</f>
        <v>-100022.3765337558</v>
      </c>
    </row>
    <row r="202" spans="1:40" ht="12" customHeight="1" x14ac:dyDescent="0.25">
      <c r="A202" s="440" t="s">
        <v>784</v>
      </c>
      <c r="B202" s="383"/>
      <c r="C202" s="384"/>
      <c r="D202" s="385">
        <f>+D200-D201</f>
        <v>3.9999999891733751E-2</v>
      </c>
      <c r="E202" s="385">
        <f t="shared" ref="E202:Q202" si="49">+E200-E201</f>
        <v>0.18999999997322448</v>
      </c>
      <c r="F202" s="385">
        <f t="shared" si="49"/>
        <v>0.67000000012922101</v>
      </c>
      <c r="G202" s="385">
        <f t="shared" si="49"/>
        <v>1.0700000000651926</v>
      </c>
      <c r="H202" s="385">
        <f t="shared" si="49"/>
        <v>1.0700000000942964</v>
      </c>
      <c r="I202" s="385">
        <f t="shared" si="49"/>
        <v>1.0800000000162981</v>
      </c>
      <c r="J202" s="385">
        <f t="shared" si="49"/>
        <v>1.0700000000069849</v>
      </c>
      <c r="K202" s="385">
        <f t="shared" si="49"/>
        <v>1.0799999999871943</v>
      </c>
      <c r="L202" s="385">
        <f t="shared" si="49"/>
        <v>1.0799999999871943</v>
      </c>
      <c r="M202" s="385">
        <f t="shared" si="49"/>
        <v>1.4899999999906868</v>
      </c>
      <c r="N202" s="385">
        <f t="shared" si="49"/>
        <v>0.41000000003259629</v>
      </c>
      <c r="O202" s="385">
        <f t="shared" si="49"/>
        <v>0.40999999991618097</v>
      </c>
      <c r="P202" s="385">
        <f t="shared" si="49"/>
        <v>2.9999999998835847E-2</v>
      </c>
      <c r="Q202" s="444">
        <f t="shared" si="49"/>
        <v>-12402.979534939775</v>
      </c>
      <c r="R202" s="375"/>
      <c r="S202" s="440" t="s">
        <v>784</v>
      </c>
      <c r="T202" s="383"/>
      <c r="U202" s="385">
        <f t="shared" ref="U202:AH202" si="50">+U200-U201</f>
        <v>-0.52999999998428393</v>
      </c>
      <c r="V202" s="385">
        <f t="shared" si="50"/>
        <v>-0.65000000000873115</v>
      </c>
      <c r="W202" s="385">
        <f t="shared" si="50"/>
        <v>-0.20999999987543561</v>
      </c>
      <c r="X202" s="385">
        <f t="shared" si="50"/>
        <v>-6.9999999934225343E-2</v>
      </c>
      <c r="Y202" s="385">
        <f t="shared" si="50"/>
        <v>-1.9199999999982538</v>
      </c>
      <c r="Z202" s="385">
        <f t="shared" si="50"/>
        <v>-0.78000000005704351</v>
      </c>
      <c r="AA202" s="385">
        <f t="shared" si="50"/>
        <v>0.36000000001513399</v>
      </c>
      <c r="AB202" s="385">
        <f t="shared" si="50"/>
        <v>-1.5000000000145519</v>
      </c>
      <c r="AC202" s="385">
        <f t="shared" si="50"/>
        <v>-0.35999999995692633</v>
      </c>
      <c r="AD202" s="385">
        <f t="shared" si="50"/>
        <v>-0.16999999999825377</v>
      </c>
      <c r="AE202" s="385">
        <f t="shared" si="50"/>
        <v>-0.22999999999592546</v>
      </c>
      <c r="AF202" s="385">
        <f t="shared" si="50"/>
        <v>-1.2900000000954606</v>
      </c>
      <c r="AG202" s="385">
        <f t="shared" si="50"/>
        <v>-1.3500000000058208</v>
      </c>
      <c r="AH202" s="385">
        <f t="shared" si="50"/>
        <v>-3953.6234662442002</v>
      </c>
    </row>
    <row r="203" spans="1:40" ht="12" customHeight="1" x14ac:dyDescent="0.2">
      <c r="B203" s="471"/>
    </row>
    <row r="204" spans="1:40" ht="12" customHeight="1" x14ac:dyDescent="0.2">
      <c r="B204" s="471"/>
      <c r="AG204" s="365">
        <f>+'[12]A 10 (a)'!P74</f>
        <v>107820.81494439559</v>
      </c>
    </row>
    <row r="205" spans="1:40" ht="12" customHeight="1" x14ac:dyDescent="0.2">
      <c r="B205" s="471"/>
    </row>
    <row r="206" spans="1:40" ht="12" customHeight="1" x14ac:dyDescent="0.2">
      <c r="B206" s="471"/>
    </row>
    <row r="207" spans="1:40" ht="12" customHeight="1" x14ac:dyDescent="0.2">
      <c r="B207" s="471"/>
    </row>
    <row r="208" spans="1:40" ht="12" customHeight="1" x14ac:dyDescent="0.2">
      <c r="B208" s="471"/>
    </row>
    <row r="209" spans="2:2" ht="12" customHeight="1" x14ac:dyDescent="0.2">
      <c r="B209" s="474"/>
    </row>
    <row r="210" spans="2:2" ht="12" customHeight="1" x14ac:dyDescent="0.2">
      <c r="B210" s="474"/>
    </row>
    <row r="211" spans="2:2" ht="12" customHeight="1" x14ac:dyDescent="0.2">
      <c r="B211" s="474"/>
    </row>
    <row r="212" spans="2:2" ht="12" customHeight="1" x14ac:dyDescent="0.2">
      <c r="B212" s="474"/>
    </row>
    <row r="213" spans="2:2" ht="12" customHeight="1" x14ac:dyDescent="0.2">
      <c r="B213" s="474"/>
    </row>
    <row r="214" spans="2:2" ht="12" customHeight="1" x14ac:dyDescent="0.2">
      <c r="B214" s="474"/>
    </row>
    <row r="215" spans="2:2" ht="12" customHeight="1" x14ac:dyDescent="0.2">
      <c r="B215" s="474"/>
    </row>
    <row r="216" spans="2:2" ht="12" customHeight="1" x14ac:dyDescent="0.2">
      <c r="B216" s="474"/>
    </row>
    <row r="217" spans="2:2" ht="12" customHeight="1" x14ac:dyDescent="0.2">
      <c r="B217" s="474"/>
    </row>
    <row r="218" spans="2:2" ht="12" customHeight="1" x14ac:dyDescent="0.2">
      <c r="B218" s="474"/>
    </row>
    <row r="219" spans="2:2" ht="12" customHeight="1" x14ac:dyDescent="0.2">
      <c r="B219" s="474"/>
    </row>
    <row r="220" spans="2:2" ht="12" customHeight="1" x14ac:dyDescent="0.2">
      <c r="B220" s="474"/>
    </row>
    <row r="221" spans="2:2" ht="12" customHeight="1" x14ac:dyDescent="0.2">
      <c r="B221" s="474"/>
    </row>
    <row r="222" spans="2:2" ht="12" customHeight="1" x14ac:dyDescent="0.2">
      <c r="B222" s="474"/>
    </row>
    <row r="223" spans="2:2" ht="12" customHeight="1" x14ac:dyDescent="0.2">
      <c r="B223" s="474"/>
    </row>
    <row r="224" spans="2:2" ht="12" customHeight="1" x14ac:dyDescent="0.2">
      <c r="B224" s="474"/>
    </row>
    <row r="225" spans="2:2" ht="12" customHeight="1" x14ac:dyDescent="0.2">
      <c r="B225" s="474"/>
    </row>
    <row r="226" spans="2:2" ht="12" customHeight="1" x14ac:dyDescent="0.2">
      <c r="B226" s="474"/>
    </row>
    <row r="227" spans="2:2" ht="12" customHeight="1" x14ac:dyDescent="0.2">
      <c r="B227" s="474"/>
    </row>
    <row r="228" spans="2:2" ht="12" customHeight="1" x14ac:dyDescent="0.2">
      <c r="B228" s="474"/>
    </row>
    <row r="229" spans="2:2" ht="12" customHeight="1" x14ac:dyDescent="0.2">
      <c r="B229" s="474"/>
    </row>
    <row r="230" spans="2:2" ht="12" customHeight="1" x14ac:dyDescent="0.2">
      <c r="B230" s="474"/>
    </row>
    <row r="231" spans="2:2" ht="12" customHeight="1" x14ac:dyDescent="0.2">
      <c r="B231" s="474"/>
    </row>
  </sheetData>
  <mergeCells count="26">
    <mergeCell ref="A4:Q4"/>
    <mergeCell ref="S4:AI4"/>
    <mergeCell ref="A8:Q8"/>
    <mergeCell ref="S8:AI8"/>
    <mergeCell ref="A19:Q19"/>
    <mergeCell ref="S19:AI19"/>
    <mergeCell ref="A26:Q26"/>
    <mergeCell ref="S26:AI26"/>
    <mergeCell ref="A40:Q40"/>
    <mergeCell ref="S40:AI40"/>
    <mergeCell ref="A107:Q107"/>
    <mergeCell ref="S107:AI107"/>
    <mergeCell ref="A114:Q114"/>
    <mergeCell ref="S114:AI114"/>
    <mergeCell ref="A128:Q128"/>
    <mergeCell ref="S128:AI128"/>
    <mergeCell ref="A135:Q135"/>
    <mergeCell ref="S135:AI135"/>
    <mergeCell ref="C185:C186"/>
    <mergeCell ref="S185:S186"/>
    <mergeCell ref="A147:Q147"/>
    <mergeCell ref="S147:AI147"/>
    <mergeCell ref="A156:Q156"/>
    <mergeCell ref="S156:AI156"/>
    <mergeCell ref="A166:Q166"/>
    <mergeCell ref="S166:AI166"/>
  </mergeCell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229"/>
  <sheetViews>
    <sheetView workbookViewId="0">
      <selection activeCell="A2" sqref="A2"/>
    </sheetView>
  </sheetViews>
  <sheetFormatPr defaultColWidth="9.1796875" defaultRowHeight="10" x14ac:dyDescent="0.2"/>
  <cols>
    <col min="1" max="1" width="37" style="365" customWidth="1"/>
    <col min="2" max="2" width="7.54296875" style="365" bestFit="1" customWidth="1"/>
    <col min="3" max="3" width="37.26953125" style="365" bestFit="1" customWidth="1"/>
    <col min="4" max="4" width="9.26953125" style="424" customWidth="1"/>
    <col min="5" max="12" width="9.26953125" style="365" customWidth="1"/>
    <col min="13" max="13" width="9.81640625" style="365" customWidth="1"/>
    <col min="14" max="15" width="9.26953125" style="365" customWidth="1"/>
    <col min="16" max="17" width="9.54296875" style="365" customWidth="1"/>
    <col min="18" max="18" width="3.1796875" style="365" customWidth="1"/>
    <col min="19" max="19" width="43.7265625" style="365" bestFit="1" customWidth="1"/>
    <col min="20" max="20" width="7.453125" style="473" bestFit="1" customWidth="1"/>
    <col min="21" max="22" width="9.54296875" style="365" customWidth="1"/>
    <col min="23" max="26" width="10" style="365" customWidth="1"/>
    <col min="27" max="29" width="9.54296875" style="365" customWidth="1"/>
    <col min="30" max="31" width="10" style="365" customWidth="1"/>
    <col min="32" max="32" width="9.54296875" style="365" customWidth="1"/>
    <col min="33" max="33" width="10" style="365" customWidth="1"/>
    <col min="34" max="34" width="10.26953125" style="365" bestFit="1" customWidth="1"/>
    <col min="35" max="16384" width="9.1796875" style="365"/>
  </cols>
  <sheetData>
    <row r="1" spans="1:35" ht="12" customHeight="1" x14ac:dyDescent="0.25">
      <c r="A1" s="362" t="s">
        <v>946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4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</row>
    <row r="2" spans="1:35" s="373" customFormat="1" ht="21" x14ac:dyDescent="0.25">
      <c r="A2" s="366" t="s">
        <v>0</v>
      </c>
      <c r="B2" s="367" t="s">
        <v>668</v>
      </c>
      <c r="C2" s="366" t="s">
        <v>1</v>
      </c>
      <c r="D2" s="508">
        <v>41974</v>
      </c>
      <c r="E2" s="508">
        <v>42005</v>
      </c>
      <c r="F2" s="508">
        <v>42036</v>
      </c>
      <c r="G2" s="508">
        <v>42064</v>
      </c>
      <c r="H2" s="508">
        <v>42095</v>
      </c>
      <c r="I2" s="508">
        <v>42125</v>
      </c>
      <c r="J2" s="508">
        <v>42156</v>
      </c>
      <c r="K2" s="508">
        <v>42186</v>
      </c>
      <c r="L2" s="508">
        <v>42217</v>
      </c>
      <c r="M2" s="508">
        <v>42248</v>
      </c>
      <c r="N2" s="508">
        <v>42278</v>
      </c>
      <c r="O2" s="508">
        <v>42309</v>
      </c>
      <c r="P2" s="508">
        <v>42339</v>
      </c>
      <c r="Q2" s="372" t="s">
        <v>669</v>
      </c>
      <c r="R2" s="371"/>
      <c r="S2" s="366" t="s">
        <v>1</v>
      </c>
      <c r="T2" s="367" t="s">
        <v>668</v>
      </c>
      <c r="U2" s="508">
        <v>41974</v>
      </c>
      <c r="V2" s="508">
        <v>42005</v>
      </c>
      <c r="W2" s="508">
        <v>42036</v>
      </c>
      <c r="X2" s="508">
        <v>42064</v>
      </c>
      <c r="Y2" s="508">
        <v>42095</v>
      </c>
      <c r="Z2" s="508">
        <v>42125</v>
      </c>
      <c r="AA2" s="508">
        <v>42156</v>
      </c>
      <c r="AB2" s="508">
        <v>42186</v>
      </c>
      <c r="AC2" s="508">
        <v>42217</v>
      </c>
      <c r="AD2" s="508">
        <v>42248</v>
      </c>
      <c r="AE2" s="508">
        <v>42278</v>
      </c>
      <c r="AF2" s="508">
        <v>42309</v>
      </c>
      <c r="AG2" s="508">
        <v>42339</v>
      </c>
      <c r="AH2" s="372" t="s">
        <v>669</v>
      </c>
    </row>
    <row r="3" spans="1:35" ht="12" customHeight="1" x14ac:dyDescent="0.3">
      <c r="A3" s="374"/>
      <c r="B3" s="375"/>
      <c r="C3" s="375"/>
      <c r="D3" s="376">
        <v>4</v>
      </c>
      <c r="E3" s="376">
        <v>5</v>
      </c>
      <c r="F3" s="376">
        <v>6</v>
      </c>
      <c r="G3" s="376">
        <v>7</v>
      </c>
      <c r="H3" s="376">
        <v>8</v>
      </c>
      <c r="I3" s="376">
        <v>9</v>
      </c>
      <c r="J3" s="376">
        <v>10</v>
      </c>
      <c r="K3" s="376">
        <v>11</v>
      </c>
      <c r="L3" s="376">
        <v>12</v>
      </c>
      <c r="M3" s="376">
        <v>13</v>
      </c>
      <c r="N3" s="376">
        <v>14</v>
      </c>
      <c r="O3" s="376">
        <v>15</v>
      </c>
      <c r="P3" s="376">
        <v>16</v>
      </c>
      <c r="Q3" s="376">
        <v>17</v>
      </c>
      <c r="R3" s="375"/>
      <c r="S3" s="378"/>
      <c r="T3" s="379"/>
      <c r="U3" s="380">
        <v>4</v>
      </c>
      <c r="V3" s="376">
        <v>5</v>
      </c>
      <c r="W3" s="376">
        <v>6</v>
      </c>
      <c r="X3" s="376">
        <v>7</v>
      </c>
      <c r="Y3" s="376">
        <v>8</v>
      </c>
      <c r="Z3" s="376">
        <v>9</v>
      </c>
      <c r="AA3" s="376">
        <v>10</v>
      </c>
      <c r="AB3" s="376">
        <v>11</v>
      </c>
      <c r="AC3" s="376">
        <v>12</v>
      </c>
      <c r="AD3" s="376">
        <v>13</v>
      </c>
      <c r="AE3" s="376">
        <v>14</v>
      </c>
      <c r="AF3" s="376">
        <v>15</v>
      </c>
      <c r="AG3" s="376">
        <v>16</v>
      </c>
      <c r="AH3" s="376">
        <v>17</v>
      </c>
    </row>
    <row r="4" spans="1:35" ht="12" customHeight="1" x14ac:dyDescent="0.25">
      <c r="A4" s="602" t="s">
        <v>11</v>
      </c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4"/>
      <c r="R4" s="381"/>
      <c r="S4" s="602" t="s">
        <v>11</v>
      </c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3"/>
      <c r="AG4" s="603"/>
      <c r="AH4" s="603"/>
      <c r="AI4" s="604"/>
    </row>
    <row r="5" spans="1:35" ht="12" customHeight="1" x14ac:dyDescent="0.2">
      <c r="A5" s="382" t="s">
        <v>12</v>
      </c>
      <c r="B5" s="383">
        <v>1020</v>
      </c>
      <c r="C5" s="384" t="s">
        <v>670</v>
      </c>
      <c r="D5" s="385">
        <f>ROUND(VLOOKUP($B5,'[13]Monthly BS -UC Ledger FORMATTED'!$A$6:$Q$231,+D$3,FALSE),0)</f>
        <v>7900</v>
      </c>
      <c r="E5" s="385">
        <f>ROUND(VLOOKUP($B5,'[13]Monthly BS -UC Ledger FORMATTED'!$A$6:$Q$231,+E$3,FALSE),0)</f>
        <v>7900</v>
      </c>
      <c r="F5" s="386">
        <f>ROUND(VLOOKUP($B5,'[13]Monthly BS -UC Ledger FORMATTED'!$A$6:$Q$231,+F$3,FALSE),0)</f>
        <v>7900</v>
      </c>
      <c r="G5" s="386">
        <f>ROUND(VLOOKUP($B5,'[13]Monthly BS -UC Ledger FORMATTED'!$A$6:$Q$231,+G$3,FALSE),0)</f>
        <v>7900</v>
      </c>
      <c r="H5" s="386">
        <f>ROUND(VLOOKUP($B5,'[13]Monthly BS -UC Ledger FORMATTED'!$A$6:$Q$231,+H$3,FALSE),0)</f>
        <v>7900</v>
      </c>
      <c r="I5" s="386">
        <f>ROUND(VLOOKUP($B5,'[13]Monthly BS -UC Ledger FORMATTED'!$A$6:$Q$231,+I$3,FALSE),0)</f>
        <v>7900</v>
      </c>
      <c r="J5" s="386">
        <f>ROUND(VLOOKUP($B5,'[13]Monthly BS -UC Ledger FORMATTED'!$A$6:$Q$231,+J$3,FALSE),0)</f>
        <v>7900</v>
      </c>
      <c r="K5" s="386">
        <f>ROUND(VLOOKUP($B5,'[13]Monthly BS -UC Ledger FORMATTED'!$A$6:$Q$231,+K$3,FALSE),0)</f>
        <v>7900</v>
      </c>
      <c r="L5" s="386">
        <f>ROUND(VLOOKUP($B5,'[13]Monthly BS -UC Ledger FORMATTED'!$A$6:$Q$231,+L$3,FALSE),0)</f>
        <v>7900</v>
      </c>
      <c r="M5" s="386">
        <f>ROUND(VLOOKUP($B5,'[13]Monthly BS -UC Ledger FORMATTED'!$A$6:$Q$231,+M$3,FALSE),0)</f>
        <v>7900</v>
      </c>
      <c r="N5" s="386">
        <f>ROUND(VLOOKUP($B5,'[13]Monthly BS -UC Ledger FORMATTED'!$A$6:$Q$231,+N$3,FALSE),0)</f>
        <v>7900</v>
      </c>
      <c r="O5" s="386">
        <f>ROUND(VLOOKUP($B5,'[13]Monthly BS -UC Ledger FORMATTED'!$A$6:$Q$231,+O$3,FALSE),0)</f>
        <v>7900</v>
      </c>
      <c r="P5" s="386">
        <f>ROUND(VLOOKUP($B5,'[13]Monthly BS -UC Ledger FORMATTED'!$A$6:$Q$231,+P$3,FALSE),0)</f>
        <v>7900</v>
      </c>
      <c r="Q5" s="386">
        <f>ROUND(VLOOKUP($B5,'[13]Monthly BS -UC Ledger FORMATTED'!$A$6:$Q$231,+Q$3,FALSE),0)</f>
        <v>7900</v>
      </c>
      <c r="R5" s="381"/>
      <c r="S5" s="384" t="s">
        <v>671</v>
      </c>
      <c r="T5" s="388">
        <v>1835</v>
      </c>
      <c r="U5" s="386">
        <f>ROUND(VLOOKUP($T5,'[13]Monthly BS -UC Ledger FORMATTED'!$A$6:$Q$231,+U$3,FALSE),0)</f>
        <v>-28282</v>
      </c>
      <c r="V5" s="386">
        <f>ROUND(VLOOKUP($T5,'[13]Monthly BS -UC Ledger FORMATTED'!$A$6:$Q$231,+V$3,FALSE),0)</f>
        <v>-28282</v>
      </c>
      <c r="W5" s="386">
        <f>ROUND(VLOOKUP($T5,'[13]Monthly BS -UC Ledger FORMATTED'!$A$6:$Q$231,+W$3,FALSE),0)</f>
        <v>-28283</v>
      </c>
      <c r="X5" s="386">
        <f>ROUND(VLOOKUP($T5,'[13]Monthly BS -UC Ledger FORMATTED'!$A$6:$Q$231,+X$3,FALSE),0)</f>
        <v>-28283</v>
      </c>
      <c r="Y5" s="386">
        <f>ROUND(VLOOKUP($T5,'[13]Monthly BS -UC Ledger FORMATTED'!$A$6:$Q$231,+Y$3,FALSE),0)</f>
        <v>-28300</v>
      </c>
      <c r="Z5" s="386">
        <f>ROUND(VLOOKUP($T5,'[13]Monthly BS -UC Ledger FORMATTED'!$A$6:$Q$231,+Z$3,FALSE),0)</f>
        <v>-28316</v>
      </c>
      <c r="AA5" s="386">
        <f>ROUND(VLOOKUP($T5,'[13]Monthly BS -UC Ledger FORMATTED'!$A$6:$Q$231,+AA$3,FALSE),0)</f>
        <v>-28333</v>
      </c>
      <c r="AB5" s="386">
        <f>ROUND(VLOOKUP($T5,'[13]Monthly BS -UC Ledger FORMATTED'!$A$6:$Q$231,+AB$3,FALSE),0)</f>
        <v>-28349</v>
      </c>
      <c r="AC5" s="386">
        <f>ROUND(VLOOKUP($T5,'[13]Monthly BS -UC Ledger FORMATTED'!$A$6:$Q$231,+AC$3,FALSE),0)</f>
        <v>-28365</v>
      </c>
      <c r="AD5" s="386">
        <f>ROUND(VLOOKUP($T5,'[13]Monthly BS -UC Ledger FORMATTED'!$A$6:$Q$231,+AD$3,FALSE),0)</f>
        <v>-28382</v>
      </c>
      <c r="AE5" s="386">
        <f>ROUND(VLOOKUP($T5,'[13]Monthly BS -UC Ledger FORMATTED'!$A$6:$Q$231,+AE$3,FALSE),0)</f>
        <v>-28398</v>
      </c>
      <c r="AF5" s="386">
        <f>ROUND(VLOOKUP($T5,'[13]Monthly BS -UC Ledger FORMATTED'!$A$6:$Q$231,+AF$3,FALSE),0)</f>
        <v>-28415</v>
      </c>
      <c r="AG5" s="386">
        <f>ROUND(VLOOKUP($T5,'[13]Monthly BS -UC Ledger FORMATTED'!$A$6:$Q$231,+AG$3,FALSE),0)</f>
        <v>-28431</v>
      </c>
      <c r="AH5" s="386">
        <f>ROUND(VLOOKUP($T5,'[13]Monthly BS -UC Ledger FORMATTED'!$A$6:$Q$231,+AH$3,FALSE),0)</f>
        <v>-28340</v>
      </c>
    </row>
    <row r="6" spans="1:35" ht="12" customHeight="1" x14ac:dyDescent="0.2">
      <c r="A6" s="382" t="s">
        <v>15</v>
      </c>
      <c r="B6" s="383">
        <v>1025</v>
      </c>
      <c r="C6" s="384" t="s">
        <v>350</v>
      </c>
      <c r="D6" s="385">
        <f>ROUND(VLOOKUP($B6,'[13]Monthly BS -UC Ledger FORMATTED'!$A$6:$Q$231,+D$3,FALSE),0)</f>
        <v>409</v>
      </c>
      <c r="E6" s="385">
        <f>ROUND(VLOOKUP($B6,'[13]Monthly BS -UC Ledger FORMATTED'!$A$6:$Q$231,+E$3,FALSE),0)</f>
        <v>409</v>
      </c>
      <c r="F6" s="386">
        <f>ROUND(VLOOKUP($B6,'[13]Monthly BS -UC Ledger FORMATTED'!$A$6:$Q$231,+F$3,FALSE),0)</f>
        <v>409</v>
      </c>
      <c r="G6" s="386">
        <f>ROUND(VLOOKUP($B6,'[13]Monthly BS -UC Ledger FORMATTED'!$A$6:$Q$231,+G$3,FALSE),0)</f>
        <v>409</v>
      </c>
      <c r="H6" s="386">
        <f>ROUND(VLOOKUP($B6,'[13]Monthly BS -UC Ledger FORMATTED'!$A$6:$Q$231,+H$3,FALSE),0)</f>
        <v>409</v>
      </c>
      <c r="I6" s="386">
        <f>ROUND(VLOOKUP($B6,'[13]Monthly BS -UC Ledger FORMATTED'!$A$6:$Q$231,+I$3,FALSE),0)</f>
        <v>409</v>
      </c>
      <c r="J6" s="386">
        <f>ROUND(VLOOKUP($B6,'[13]Monthly BS -UC Ledger FORMATTED'!$A$6:$Q$231,+J$3,FALSE),0)</f>
        <v>409</v>
      </c>
      <c r="K6" s="386">
        <f>ROUNDDOWN(VLOOKUP($B6,'[13]Monthly BS -UC Ledger FORMATTED'!$A$6:$Q$231,+K$3,FALSE),0)</f>
        <v>408</v>
      </c>
      <c r="L6" s="386">
        <f>ROUNDDOWN(VLOOKUP($B6,'[13]Monthly BS -UC Ledger FORMATTED'!$A$6:$Q$231,+L$3,FALSE),0)</f>
        <v>408</v>
      </c>
      <c r="M6" s="386">
        <f>ROUNDDOWN(VLOOKUP($B6,'[13]Monthly BS -UC Ledger FORMATTED'!$A$6:$Q$231,+M$3,FALSE),0)</f>
        <v>408</v>
      </c>
      <c r="N6" s="386">
        <f>ROUNDDOWN(VLOOKUP($B6,'[13]Monthly BS -UC Ledger FORMATTED'!$A$6:$Q$231,+N$3,FALSE),0)</f>
        <v>408</v>
      </c>
      <c r="O6" s="386">
        <f>ROUNDDOWN(VLOOKUP($B6,'[13]Monthly BS -UC Ledger FORMATTED'!$A$6:$Q$231,+O$3,FALSE),0)</f>
        <v>408</v>
      </c>
      <c r="P6" s="386">
        <f>ROUNDDOWN(VLOOKUP($B6,'[13]Monthly BS -UC Ledger FORMATTED'!$A$6:$Q$231,+P$3,FALSE),0)</f>
        <v>408</v>
      </c>
      <c r="Q6" s="386">
        <f>ROUND(VLOOKUP($B6,'[13]Monthly BS -UC Ledger FORMATTED'!$A$6:$Q$231,+Q$3,FALSE),0)</f>
        <v>409</v>
      </c>
      <c r="R6" s="381"/>
      <c r="S6" s="384" t="s">
        <v>672</v>
      </c>
      <c r="T6" s="388">
        <v>1840</v>
      </c>
      <c r="U6" s="386">
        <f>ROUND(VLOOKUP($T6,'[13]Monthly BS -UC Ledger FORMATTED'!$A$6:$Q$231,+U$3,FALSE),0)</f>
        <v>-66</v>
      </c>
      <c r="V6" s="386">
        <f>ROUND(VLOOKUP($T6,'[13]Monthly BS -UC Ledger FORMATTED'!$A$6:$Q$231,+V$3,FALSE),0)</f>
        <v>-67</v>
      </c>
      <c r="W6" s="386">
        <f>ROUND(VLOOKUP($T6,'[13]Monthly BS -UC Ledger FORMATTED'!$A$6:$Q$231,+W$3,FALSE),0)</f>
        <v>-68</v>
      </c>
      <c r="X6" s="386">
        <f>ROUND(VLOOKUP($T6,'[13]Monthly BS -UC Ledger FORMATTED'!$A$6:$Q$231,+X$3,FALSE),0)</f>
        <v>-69</v>
      </c>
      <c r="Y6" s="386">
        <f>ROUND(VLOOKUP($T6,'[13]Monthly BS -UC Ledger FORMATTED'!$A$6:$Q$231,+Y$3,FALSE),0)</f>
        <v>-70</v>
      </c>
      <c r="Z6" s="386">
        <f>ROUND(VLOOKUP($T6,'[13]Monthly BS -UC Ledger FORMATTED'!$A$6:$Q$231,+Z$3,FALSE),0)</f>
        <v>-71</v>
      </c>
      <c r="AA6" s="386">
        <f>ROUND(VLOOKUP($T6,'[13]Monthly BS -UC Ledger FORMATTED'!$A$6:$Q$231,+AA$3,FALSE),0)</f>
        <v>-71</v>
      </c>
      <c r="AB6" s="386">
        <f>ROUND(VLOOKUP($T6,'[13]Monthly BS -UC Ledger FORMATTED'!$A$6:$Q$231,+AB$3,FALSE),0)</f>
        <v>-72</v>
      </c>
      <c r="AC6" s="386">
        <f>ROUND(VLOOKUP($T6,'[13]Monthly BS -UC Ledger FORMATTED'!$A$6:$Q$231,+AC$3,FALSE),0)</f>
        <v>-73</v>
      </c>
      <c r="AD6" s="386">
        <f>ROUND(VLOOKUP($T6,'[13]Monthly BS -UC Ledger FORMATTED'!$A$6:$Q$231,+AD$3,FALSE),0)</f>
        <v>-74</v>
      </c>
      <c r="AE6" s="386">
        <f>ROUND(VLOOKUP($T6,'[13]Monthly BS -UC Ledger FORMATTED'!$A$6:$Q$231,+AE$3,FALSE),0)</f>
        <v>-75</v>
      </c>
      <c r="AF6" s="386">
        <f>ROUND(VLOOKUP($T6,'[13]Monthly BS -UC Ledger FORMATTED'!$A$6:$Q$231,+AF$3,FALSE),0)</f>
        <v>-76</v>
      </c>
      <c r="AG6" s="386">
        <f>ROUND(VLOOKUP($T6,'[13]Monthly BS -UC Ledger FORMATTED'!$A$6:$Q$231,+AG$3,FALSE),0)</f>
        <v>-77</v>
      </c>
      <c r="AH6" s="386">
        <f>ROUND(VLOOKUP($T6,'[13]Monthly BS -UC Ledger FORMATTED'!$A$6:$Q$231,+AH$3,FALSE),0)</f>
        <v>-71</v>
      </c>
    </row>
    <row r="7" spans="1:35" ht="12" customHeight="1" x14ac:dyDescent="0.2">
      <c r="A7" s="382" t="s">
        <v>18</v>
      </c>
      <c r="B7" s="383">
        <v>1155</v>
      </c>
      <c r="C7" s="384" t="s">
        <v>673</v>
      </c>
      <c r="D7" s="385"/>
      <c r="E7" s="385"/>
      <c r="F7" s="386"/>
      <c r="G7" s="386"/>
      <c r="H7" s="386"/>
      <c r="I7" s="386"/>
      <c r="J7" s="386"/>
      <c r="K7" s="386"/>
      <c r="L7" s="386"/>
      <c r="M7" s="386"/>
      <c r="N7" s="386"/>
      <c r="O7" s="386"/>
      <c r="P7" s="386"/>
      <c r="Q7" s="386"/>
      <c r="R7" s="381"/>
      <c r="S7" s="384" t="s">
        <v>674</v>
      </c>
      <c r="T7" s="388">
        <v>1950</v>
      </c>
      <c r="U7" s="386"/>
      <c r="V7" s="386"/>
      <c r="W7" s="386"/>
      <c r="X7" s="386"/>
      <c r="Y7" s="386"/>
      <c r="Z7" s="386"/>
      <c r="AA7" s="386"/>
      <c r="AB7" s="386"/>
      <c r="AC7" s="386"/>
      <c r="AD7" s="386"/>
      <c r="AE7" s="386"/>
      <c r="AF7" s="386"/>
      <c r="AG7" s="386"/>
      <c r="AH7" s="386"/>
    </row>
    <row r="8" spans="1:35" ht="12" customHeight="1" x14ac:dyDescent="0.25">
      <c r="A8" s="602" t="s">
        <v>19</v>
      </c>
      <c r="B8" s="603"/>
      <c r="C8" s="603"/>
      <c r="D8" s="603"/>
      <c r="E8" s="603"/>
      <c r="F8" s="603"/>
      <c r="G8" s="603"/>
      <c r="H8" s="603"/>
      <c r="I8" s="603"/>
      <c r="J8" s="603"/>
      <c r="K8" s="603"/>
      <c r="L8" s="603"/>
      <c r="M8" s="603"/>
      <c r="N8" s="603"/>
      <c r="O8" s="603"/>
      <c r="P8" s="603"/>
      <c r="Q8" s="604"/>
      <c r="R8" s="381"/>
      <c r="S8" s="602" t="s">
        <v>19</v>
      </c>
      <c r="T8" s="603"/>
      <c r="U8" s="603"/>
      <c r="V8" s="603"/>
      <c r="W8" s="603"/>
      <c r="X8" s="603"/>
      <c r="Y8" s="603"/>
      <c r="Z8" s="603"/>
      <c r="AA8" s="603"/>
      <c r="AB8" s="603"/>
      <c r="AC8" s="603"/>
      <c r="AD8" s="603"/>
      <c r="AE8" s="603"/>
      <c r="AF8" s="603"/>
      <c r="AG8" s="603"/>
      <c r="AH8" s="603"/>
      <c r="AI8" s="604"/>
    </row>
    <row r="9" spans="1:35" ht="12" customHeight="1" x14ac:dyDescent="0.2">
      <c r="A9" s="382" t="s">
        <v>20</v>
      </c>
      <c r="B9" s="383">
        <v>1030</v>
      </c>
      <c r="C9" s="384" t="s">
        <v>675</v>
      </c>
      <c r="D9" s="385">
        <f>ROUND(VLOOKUP($B9,'[13]Monthly BS -UC Ledger FORMATTED'!$A$6:$Q$231,+D$3,FALSE),0)</f>
        <v>0</v>
      </c>
      <c r="E9" s="385">
        <f>ROUND(VLOOKUP($B9,'[13]Monthly BS -UC Ledger FORMATTED'!$A$6:$Q$231,+E$3,FALSE),0)</f>
        <v>0</v>
      </c>
      <c r="F9" s="386">
        <f>ROUND(VLOOKUP($B9,'[13]Monthly BS -UC Ledger FORMATTED'!$A$6:$Q$231,+F$3,FALSE),0)</f>
        <v>0</v>
      </c>
      <c r="G9" s="386">
        <f>ROUND(VLOOKUP($B9,'[13]Monthly BS -UC Ledger FORMATTED'!$A$6:$Q$231,+G$3,FALSE),0)</f>
        <v>0</v>
      </c>
      <c r="H9" s="386">
        <f>ROUND(VLOOKUP($B9,'[13]Monthly BS -UC Ledger FORMATTED'!$A$6:$Q$231,+H$3,FALSE),0)</f>
        <v>0</v>
      </c>
      <c r="I9" s="386">
        <f>ROUND(VLOOKUP($B9,'[13]Monthly BS -UC Ledger FORMATTED'!$A$6:$Q$231,+I$3,FALSE),0)</f>
        <v>0</v>
      </c>
      <c r="J9" s="386">
        <f>ROUND(VLOOKUP($B9,'[13]Monthly BS -UC Ledger FORMATTED'!$A$6:$Q$231,+J$3,FALSE),0)</f>
        <v>0</v>
      </c>
      <c r="K9" s="386">
        <f>ROUND(VLOOKUP($B9,'[13]Monthly BS -UC Ledger FORMATTED'!$A$6:$Q$231,+K$3,FALSE),0)</f>
        <v>0</v>
      </c>
      <c r="L9" s="386">
        <f>ROUND(VLOOKUP($B9,'[13]Monthly BS -UC Ledger FORMATTED'!$A$6:$Q$231,+L$3,FALSE),0)</f>
        <v>0</v>
      </c>
      <c r="M9" s="386">
        <f>ROUND(VLOOKUP($B9,'[13]Monthly BS -UC Ledger FORMATTED'!$A$6:$Q$231,+M$3,FALSE),0)</f>
        <v>0</v>
      </c>
      <c r="N9" s="386">
        <f>ROUND(VLOOKUP($B9,'[13]Monthly BS -UC Ledger FORMATTED'!$A$6:$Q$231,+N$3,FALSE),0)</f>
        <v>0</v>
      </c>
      <c r="O9" s="386">
        <f>ROUND(VLOOKUP($B9,'[13]Monthly BS -UC Ledger FORMATTED'!$A$6:$Q$231,+O$3,FALSE),0)</f>
        <v>0</v>
      </c>
      <c r="P9" s="386">
        <f>ROUND(VLOOKUP($B9,'[13]Monthly BS -UC Ledger FORMATTED'!$A$6:$Q$231,+P$3,FALSE),0)</f>
        <v>0</v>
      </c>
      <c r="Q9" s="386">
        <f>ROUND(VLOOKUP($B9,'[13]Monthly BS -UC Ledger FORMATTED'!$A$6:$Q$231,+Q$3,FALSE),0)</f>
        <v>0</v>
      </c>
      <c r="R9" s="381"/>
      <c r="S9" s="384" t="s">
        <v>676</v>
      </c>
      <c r="T9" s="388"/>
      <c r="U9" s="386"/>
      <c r="V9" s="386"/>
      <c r="W9" s="386"/>
      <c r="X9" s="386"/>
      <c r="Y9" s="386"/>
      <c r="Z9" s="386"/>
      <c r="AA9" s="386"/>
      <c r="AB9" s="386"/>
      <c r="AC9" s="386"/>
      <c r="AD9" s="386"/>
      <c r="AE9" s="386"/>
      <c r="AF9" s="386"/>
      <c r="AG9" s="386"/>
      <c r="AH9" s="386"/>
    </row>
    <row r="10" spans="1:35" ht="12" customHeight="1" x14ac:dyDescent="0.25">
      <c r="A10" s="389" t="s">
        <v>22</v>
      </c>
      <c r="B10" s="390">
        <v>1050</v>
      </c>
      <c r="C10" s="391" t="s">
        <v>677</v>
      </c>
      <c r="D10" s="385">
        <f>ROUND(VLOOKUP($B10,'[13]Monthly BS -UC Ledger FORMATTED'!$A$6:$Q$231,+D$3,FALSE),0)</f>
        <v>0</v>
      </c>
      <c r="E10" s="385">
        <f>ROUND(VLOOKUP($B10,'[13]Monthly BS -UC Ledger FORMATTED'!$A$6:$Q$231,+E$3,FALSE),0)</f>
        <v>0</v>
      </c>
      <c r="F10" s="386">
        <f>ROUND(VLOOKUP($B10,'[13]Monthly BS -UC Ledger FORMATTED'!$A$6:$Q$231,+F$3,FALSE),0)</f>
        <v>0</v>
      </c>
      <c r="G10" s="386">
        <f>ROUND(VLOOKUP($B10,'[13]Monthly BS -UC Ledger FORMATTED'!$A$6:$Q$231,+G$3,FALSE),0)</f>
        <v>0</v>
      </c>
      <c r="H10" s="386">
        <f>ROUND(VLOOKUP($B10,'[13]Monthly BS -UC Ledger FORMATTED'!$A$6:$Q$231,+H$3,FALSE),0)</f>
        <v>0</v>
      </c>
      <c r="I10" s="386">
        <f>ROUND(VLOOKUP($B10,'[13]Monthly BS -UC Ledger FORMATTED'!$A$6:$Q$231,+I$3,FALSE),0)</f>
        <v>0</v>
      </c>
      <c r="J10" s="386">
        <f>ROUND(VLOOKUP($B10,'[13]Monthly BS -UC Ledger FORMATTED'!$A$6:$Q$231,+J$3,FALSE),0)</f>
        <v>0</v>
      </c>
      <c r="K10" s="386">
        <f>ROUND(VLOOKUP($B10,'[13]Monthly BS -UC Ledger FORMATTED'!$A$6:$Q$231,+K$3,FALSE),0)</f>
        <v>0</v>
      </c>
      <c r="L10" s="386">
        <f>ROUND(VLOOKUP($B10,'[13]Monthly BS -UC Ledger FORMATTED'!$A$6:$Q$231,+L$3,FALSE),0)</f>
        <v>0</v>
      </c>
      <c r="M10" s="386">
        <f>ROUND(VLOOKUP($B10,'[13]Monthly BS -UC Ledger FORMATTED'!$A$6:$Q$231,+M$3,FALSE),0)</f>
        <v>0</v>
      </c>
      <c r="N10" s="386">
        <f>ROUND(VLOOKUP($B10,'[13]Monthly BS -UC Ledger FORMATTED'!$A$6:$Q$231,+N$3,FALSE),0)</f>
        <v>0</v>
      </c>
      <c r="O10" s="386">
        <f>ROUND(VLOOKUP($B10,'[13]Monthly BS -UC Ledger FORMATTED'!$A$6:$Q$231,+O$3,FALSE),0)</f>
        <v>0</v>
      </c>
      <c r="P10" s="386">
        <f>ROUND(VLOOKUP($B10,'[13]Monthly BS -UC Ledger FORMATTED'!$A$6:$Q$231,+P$3,FALSE),0)</f>
        <v>0</v>
      </c>
      <c r="Q10" s="386">
        <f>ROUND(VLOOKUP($B10,'[13]Monthly BS -UC Ledger FORMATTED'!$A$6:$Q$231,+Q$3,FALSE),0)</f>
        <v>0</v>
      </c>
      <c r="R10" s="392"/>
      <c r="S10" s="391" t="s">
        <v>678</v>
      </c>
      <c r="T10" s="388">
        <v>1845</v>
      </c>
      <c r="U10" s="386">
        <f>ROUND(VLOOKUP($T10,'[13]Monthly BS -UC Ledger FORMATTED'!$A$6:$Q$231,+U$3,FALSE),0)</f>
        <v>-5351</v>
      </c>
      <c r="V10" s="386">
        <f>ROUND(VLOOKUP($T10,'[13]Monthly BS -UC Ledger FORMATTED'!$A$6:$Q$231,+V$3,FALSE),0)</f>
        <v>-5351</v>
      </c>
      <c r="W10" s="386">
        <f>ROUND(VLOOKUP($T10,'[13]Monthly BS -UC Ledger FORMATTED'!$A$6:$Q$231,+W$3,FALSE),0)</f>
        <v>-5351</v>
      </c>
      <c r="X10" s="386">
        <f>ROUND(VLOOKUP($T10,'[13]Monthly BS -UC Ledger FORMATTED'!$A$6:$Q$231,+X$3,FALSE),0)</f>
        <v>-5351</v>
      </c>
      <c r="Y10" s="386">
        <f>ROUND(VLOOKUP($T10,'[13]Monthly BS -UC Ledger FORMATTED'!$A$6:$Q$231,+Y$3,FALSE),0)</f>
        <v>-5351</v>
      </c>
      <c r="Z10" s="386">
        <f>ROUND(VLOOKUP($T10,'[13]Monthly BS -UC Ledger FORMATTED'!$A$6:$Q$231,+Z$3,FALSE),0)</f>
        <v>-5351</v>
      </c>
      <c r="AA10" s="386">
        <f>ROUND(VLOOKUP($T10,'[13]Monthly BS -UC Ledger FORMATTED'!$A$6:$Q$231,+AA$3,FALSE),0)</f>
        <v>-5351</v>
      </c>
      <c r="AB10" s="386">
        <f>ROUND(VLOOKUP($T10,'[13]Monthly BS -UC Ledger FORMATTED'!$A$6:$Q$231,+AB$3,FALSE),0)</f>
        <v>-5351</v>
      </c>
      <c r="AC10" s="386">
        <f>ROUND(VLOOKUP($T10,'[13]Monthly BS -UC Ledger FORMATTED'!$A$6:$Q$231,+AC$3,FALSE),0)</f>
        <v>-5351</v>
      </c>
      <c r="AD10" s="386">
        <f>ROUND(VLOOKUP($T10,'[13]Monthly BS -UC Ledger FORMATTED'!$A$6:$Q$231,+AD$3,FALSE),0)</f>
        <v>-5351</v>
      </c>
      <c r="AE10" s="386">
        <f>ROUND(VLOOKUP($T10,'[13]Monthly BS -UC Ledger FORMATTED'!$A$6:$Q$231,+AE$3,FALSE),0)</f>
        <v>-5351</v>
      </c>
      <c r="AF10" s="386">
        <f>ROUND(VLOOKUP($T10,'[13]Monthly BS -UC Ledger FORMATTED'!$A$6:$Q$231,+AF$3,FALSE),0)</f>
        <v>-5351</v>
      </c>
      <c r="AG10" s="386">
        <f>ROUND(VLOOKUP($T10,'[13]Monthly BS -UC Ledger FORMATTED'!$A$6:$Q$231,+AG$3,FALSE),0)</f>
        <v>-5351</v>
      </c>
      <c r="AH10" s="386">
        <f>ROUND(VLOOKUP($T10,'[13]Monthly BS -UC Ledger FORMATTED'!$A$6:$Q$231,+AH$3,FALSE),0)</f>
        <v>-5351</v>
      </c>
    </row>
    <row r="11" spans="1:35" ht="12" customHeight="1" x14ac:dyDescent="0.2">
      <c r="A11" s="382" t="s">
        <v>25</v>
      </c>
      <c r="B11" s="383">
        <v>1070</v>
      </c>
      <c r="C11" s="384" t="s">
        <v>679</v>
      </c>
      <c r="D11" s="385"/>
      <c r="E11" s="385"/>
      <c r="F11" s="386"/>
      <c r="G11" s="386"/>
      <c r="H11" s="386"/>
      <c r="I11" s="386"/>
      <c r="J11" s="386"/>
      <c r="K11" s="386"/>
      <c r="L11" s="386"/>
      <c r="M11" s="386"/>
      <c r="N11" s="386"/>
      <c r="O11" s="386"/>
      <c r="P11" s="386"/>
      <c r="Q11" s="386"/>
      <c r="R11" s="381"/>
      <c r="S11" s="384" t="s">
        <v>680</v>
      </c>
      <c r="T11" s="388">
        <v>1865</v>
      </c>
      <c r="U11" s="386"/>
      <c r="V11" s="386"/>
      <c r="W11" s="386"/>
      <c r="X11" s="386"/>
      <c r="Y11" s="386"/>
      <c r="Z11" s="386"/>
      <c r="AA11" s="386"/>
      <c r="AB11" s="386"/>
      <c r="AC11" s="386"/>
      <c r="AD11" s="386"/>
      <c r="AE11" s="386"/>
      <c r="AF11" s="386"/>
      <c r="AG11" s="386"/>
      <c r="AH11" s="386"/>
    </row>
    <row r="12" spans="1:35" ht="12" customHeight="1" x14ac:dyDescent="0.2">
      <c r="A12" s="382" t="s">
        <v>26</v>
      </c>
      <c r="B12" s="383">
        <v>1075</v>
      </c>
      <c r="C12" s="384" t="s">
        <v>681</v>
      </c>
      <c r="D12" s="385"/>
      <c r="E12" s="385"/>
      <c r="F12" s="386"/>
      <c r="G12" s="386"/>
      <c r="H12" s="386"/>
      <c r="I12" s="386"/>
      <c r="J12" s="386"/>
      <c r="K12" s="386"/>
      <c r="L12" s="386"/>
      <c r="M12" s="386"/>
      <c r="N12" s="386"/>
      <c r="O12" s="386"/>
      <c r="P12" s="386"/>
      <c r="Q12" s="386"/>
      <c r="R12" s="381"/>
      <c r="S12" s="384" t="s">
        <v>682</v>
      </c>
      <c r="T12" s="388">
        <v>1870</v>
      </c>
      <c r="U12" s="386"/>
      <c r="V12" s="386"/>
      <c r="W12" s="386"/>
      <c r="X12" s="386"/>
      <c r="Y12" s="386"/>
      <c r="Z12" s="386"/>
      <c r="AA12" s="386"/>
      <c r="AB12" s="386"/>
      <c r="AC12" s="386"/>
      <c r="AD12" s="386"/>
      <c r="AE12" s="386"/>
      <c r="AF12" s="386"/>
      <c r="AG12" s="386"/>
      <c r="AH12" s="386"/>
    </row>
    <row r="13" spans="1:35" ht="12" customHeight="1" x14ac:dyDescent="0.2">
      <c r="A13" s="382" t="s">
        <v>27</v>
      </c>
      <c r="B13" s="383">
        <v>1080</v>
      </c>
      <c r="C13" s="384" t="s">
        <v>352</v>
      </c>
      <c r="D13" s="385">
        <f>ROUND(VLOOKUP($B13,'[13]Monthly BS -UC Ledger FORMATTED'!$A$6:$Q$231,+D$3,FALSE),0)</f>
        <v>334</v>
      </c>
      <c r="E13" s="385">
        <f>ROUND(VLOOKUP($B13,'[13]Monthly BS -UC Ledger FORMATTED'!$A$6:$Q$231,+E$3,FALSE),0)</f>
        <v>334</v>
      </c>
      <c r="F13" s="386">
        <f>ROUND(VLOOKUP($B13,'[13]Monthly BS -UC Ledger FORMATTED'!$A$6:$Q$231,+F$3,FALSE),0)</f>
        <v>334</v>
      </c>
      <c r="G13" s="386">
        <f>ROUND(VLOOKUP($B13,'[13]Monthly BS -UC Ledger FORMATTED'!$A$6:$Q$231,+G$3,FALSE),0)</f>
        <v>334</v>
      </c>
      <c r="H13" s="386">
        <f>ROUND(VLOOKUP($B13,'[13]Monthly BS -UC Ledger FORMATTED'!$A$6:$Q$231,+H$3,FALSE),0)</f>
        <v>334</v>
      </c>
      <c r="I13" s="386">
        <f>ROUND(VLOOKUP($B13,'[13]Monthly BS -UC Ledger FORMATTED'!$A$6:$Q$231,+I$3,FALSE),0)</f>
        <v>334</v>
      </c>
      <c r="J13" s="386">
        <f>ROUND(VLOOKUP($B13,'[13]Monthly BS -UC Ledger FORMATTED'!$A$6:$Q$231,+J$3,FALSE),0)</f>
        <v>334</v>
      </c>
      <c r="K13" s="386">
        <f>ROUND(VLOOKUP($B13,'[13]Monthly BS -UC Ledger FORMATTED'!$A$6:$Q$231,+K$3,FALSE),0)</f>
        <v>334</v>
      </c>
      <c r="L13" s="386">
        <f>ROUND(VLOOKUP($B13,'[13]Monthly BS -UC Ledger FORMATTED'!$A$6:$Q$231,+L$3,FALSE),0)</f>
        <v>334</v>
      </c>
      <c r="M13" s="386">
        <f>ROUND(VLOOKUP($B13,'[13]Monthly BS -UC Ledger FORMATTED'!$A$6:$Q$231,+M$3,FALSE),0)</f>
        <v>334</v>
      </c>
      <c r="N13" s="386">
        <f>ROUND(VLOOKUP($B13,'[13]Monthly BS -UC Ledger FORMATTED'!$A$6:$Q$231,+N$3,FALSE),0)</f>
        <v>334</v>
      </c>
      <c r="O13" s="386">
        <f>ROUND(VLOOKUP($B13,'[13]Monthly BS -UC Ledger FORMATTED'!$A$6:$Q$231,+O$3,FALSE),0)</f>
        <v>334</v>
      </c>
      <c r="P13" s="386">
        <f>ROUND(VLOOKUP($B13,'[13]Monthly BS -UC Ledger FORMATTED'!$A$6:$Q$231,+P$3,FALSE),0)</f>
        <v>334</v>
      </c>
      <c r="Q13" s="386">
        <f>ROUND(VLOOKUP($B13,'[13]Monthly BS -UC Ledger FORMATTED'!$A$6:$Q$231,+Q$3,FALSE),0)</f>
        <v>334</v>
      </c>
      <c r="R13" s="381"/>
      <c r="S13" s="384" t="s">
        <v>683</v>
      </c>
      <c r="T13" s="388">
        <v>1875</v>
      </c>
      <c r="U13" s="386">
        <f>ROUND(VLOOKUP($T13,'[13]Monthly BS -UC Ledger FORMATTED'!$A$6:$Q$231,+U$3,FALSE),0)</f>
        <v>-12097</v>
      </c>
      <c r="V13" s="386">
        <f>ROUND(VLOOKUP($T13,'[13]Monthly BS -UC Ledger FORMATTED'!$A$6:$Q$231,+V$3,FALSE),0)</f>
        <v>-12098</v>
      </c>
      <c r="W13" s="386">
        <f>ROUND(VLOOKUP($T13,'[13]Monthly BS -UC Ledger FORMATTED'!$A$6:$Q$231,+W$3,FALSE),0)</f>
        <v>-12099</v>
      </c>
      <c r="X13" s="386">
        <f>ROUND(VLOOKUP($T13,'[13]Monthly BS -UC Ledger FORMATTED'!$A$6:$Q$231,+X$3,FALSE),0)</f>
        <v>-12100</v>
      </c>
      <c r="Y13" s="386">
        <f>ROUND(VLOOKUP($T13,'[13]Monthly BS -UC Ledger FORMATTED'!$A$6:$Q$231,+Y$3,FALSE),0)</f>
        <v>-12101</v>
      </c>
      <c r="Z13" s="386">
        <f>ROUND(VLOOKUP($T13,'[13]Monthly BS -UC Ledger FORMATTED'!$A$6:$Q$231,+Z$3,FALSE),0)</f>
        <v>-12102</v>
      </c>
      <c r="AA13" s="386">
        <f>ROUND(VLOOKUP($T13,'[13]Monthly BS -UC Ledger FORMATTED'!$A$6:$Q$231,+AA$3,FALSE),0)</f>
        <v>-12103</v>
      </c>
      <c r="AB13" s="386">
        <f>ROUND(VLOOKUP($T13,'[13]Monthly BS -UC Ledger FORMATTED'!$A$6:$Q$231,+AB$3,FALSE),0)</f>
        <v>-12104</v>
      </c>
      <c r="AC13" s="386">
        <f>ROUND(VLOOKUP($T13,'[13]Monthly BS -UC Ledger FORMATTED'!$A$6:$Q$231,+AC$3,FALSE),0)</f>
        <v>-12104</v>
      </c>
      <c r="AD13" s="386">
        <f>ROUND(VLOOKUP($T13,'[13]Monthly BS -UC Ledger FORMATTED'!$A$6:$Q$231,+AD$3,FALSE),0)</f>
        <v>-12105</v>
      </c>
      <c r="AE13" s="386">
        <f>ROUND(VLOOKUP($T13,'[13]Monthly BS -UC Ledger FORMATTED'!$A$6:$Q$231,+AE$3,FALSE),0)</f>
        <v>-12106</v>
      </c>
      <c r="AF13" s="386">
        <f>ROUND(VLOOKUP($T13,'[13]Monthly BS -UC Ledger FORMATTED'!$A$6:$Q$231,+AF$3,FALSE),0)</f>
        <v>-12107</v>
      </c>
      <c r="AG13" s="386">
        <f>ROUND(VLOOKUP($T13,'[13]Monthly BS -UC Ledger FORMATTED'!$A$6:$Q$231,+AG$3,FALSE),0)</f>
        <v>-12108</v>
      </c>
      <c r="AH13" s="386">
        <f>ROUND(VLOOKUP($T13,'[13]Monthly BS -UC Ledger FORMATTED'!$A$6:$Q$231,+AH$3,FALSE),0)</f>
        <v>-12103</v>
      </c>
    </row>
    <row r="14" spans="1:35" ht="12" customHeight="1" x14ac:dyDescent="0.2">
      <c r="A14" s="382" t="s">
        <v>30</v>
      </c>
      <c r="B14" s="383">
        <v>1085</v>
      </c>
      <c r="C14" s="384" t="s">
        <v>684</v>
      </c>
      <c r="D14" s="385"/>
      <c r="E14" s="385"/>
      <c r="F14" s="386"/>
      <c r="G14" s="386"/>
      <c r="H14" s="386"/>
      <c r="I14" s="386"/>
      <c r="J14" s="386"/>
      <c r="K14" s="386"/>
      <c r="L14" s="386"/>
      <c r="M14" s="386"/>
      <c r="N14" s="386"/>
      <c r="O14" s="386"/>
      <c r="P14" s="386"/>
      <c r="Q14" s="386"/>
      <c r="R14" s="381"/>
      <c r="S14" s="384" t="s">
        <v>685</v>
      </c>
      <c r="T14" s="388">
        <v>1880</v>
      </c>
      <c r="U14" s="386"/>
      <c r="V14" s="386"/>
      <c r="W14" s="386"/>
      <c r="X14" s="386"/>
      <c r="Y14" s="386"/>
      <c r="Z14" s="386"/>
      <c r="AA14" s="386"/>
      <c r="AB14" s="386"/>
      <c r="AC14" s="386"/>
      <c r="AD14" s="386"/>
      <c r="AE14" s="386"/>
      <c r="AF14" s="386"/>
      <c r="AG14" s="386"/>
      <c r="AH14" s="386"/>
    </row>
    <row r="15" spans="1:35" ht="12" customHeight="1" x14ac:dyDescent="0.2">
      <c r="A15" s="382" t="s">
        <v>33</v>
      </c>
      <c r="B15" s="383">
        <v>1090</v>
      </c>
      <c r="C15" s="384" t="s">
        <v>686</v>
      </c>
      <c r="D15" s="385">
        <f>ROUND(VLOOKUP($B15,'[13]Monthly BS -UC Ledger FORMATTED'!$A$6:$Q$231,+D$3,FALSE),0)</f>
        <v>0</v>
      </c>
      <c r="E15" s="385">
        <f>ROUND(VLOOKUP($B15,'[13]Monthly BS -UC Ledger FORMATTED'!$A$6:$Q$231,+E$3,FALSE),0)</f>
        <v>0</v>
      </c>
      <c r="F15" s="386">
        <f>ROUND(VLOOKUP($B15,'[13]Monthly BS -UC Ledger FORMATTED'!$A$6:$Q$231,+F$3,FALSE),0)</f>
        <v>0</v>
      </c>
      <c r="G15" s="386">
        <f>ROUND(VLOOKUP($B15,'[13]Monthly BS -UC Ledger FORMATTED'!$A$6:$Q$231,+G$3,FALSE),0)</f>
        <v>0</v>
      </c>
      <c r="H15" s="386">
        <f>ROUND(VLOOKUP($B15,'[13]Monthly BS -UC Ledger FORMATTED'!$A$6:$Q$231,+H$3,FALSE),0)</f>
        <v>0</v>
      </c>
      <c r="I15" s="386">
        <f>ROUND(VLOOKUP($B15,'[13]Monthly BS -UC Ledger FORMATTED'!$A$6:$Q$231,+I$3,FALSE),0)</f>
        <v>0</v>
      </c>
      <c r="J15" s="386">
        <f>ROUND(VLOOKUP($B15,'[13]Monthly BS -UC Ledger FORMATTED'!$A$6:$Q$231,+J$3,FALSE),0)</f>
        <v>0</v>
      </c>
      <c r="K15" s="386">
        <f>ROUND(VLOOKUP($B15,'[13]Monthly BS -UC Ledger FORMATTED'!$A$6:$Q$231,+K$3,FALSE),0)</f>
        <v>0</v>
      </c>
      <c r="L15" s="386">
        <f>ROUND(VLOOKUP($B15,'[13]Monthly BS -UC Ledger FORMATTED'!$A$6:$Q$231,+L$3,FALSE),0)</f>
        <v>0</v>
      </c>
      <c r="M15" s="386">
        <f>ROUND(VLOOKUP($B15,'[13]Monthly BS -UC Ledger FORMATTED'!$A$6:$Q$231,+M$3,FALSE),0)</f>
        <v>0</v>
      </c>
      <c r="N15" s="386">
        <f>ROUND(VLOOKUP($B15,'[13]Monthly BS -UC Ledger FORMATTED'!$A$6:$Q$231,+N$3,FALSE),0)</f>
        <v>0</v>
      </c>
      <c r="O15" s="386">
        <f>ROUND(VLOOKUP($B15,'[13]Monthly BS -UC Ledger FORMATTED'!$A$6:$Q$231,+O$3,FALSE),0)</f>
        <v>0</v>
      </c>
      <c r="P15" s="386">
        <f>ROUND(VLOOKUP($B15,'[13]Monthly BS -UC Ledger FORMATTED'!$A$6:$Q$231,+P$3,FALSE),0)</f>
        <v>0</v>
      </c>
      <c r="Q15" s="386">
        <f>ROUND(VLOOKUP($B15,'[13]Monthly BS -UC Ledger FORMATTED'!$A$6:$Q$231,+Q$3,FALSE),0)</f>
        <v>0</v>
      </c>
      <c r="R15" s="381"/>
      <c r="S15" s="384" t="s">
        <v>687</v>
      </c>
      <c r="T15" s="388">
        <v>1885</v>
      </c>
      <c r="U15" s="386">
        <f>ROUND(VLOOKUP($T15,'[13]Monthly BS -UC Ledger FORMATTED'!$A$6:$Q$231,+U$3,FALSE),0)</f>
        <v>0</v>
      </c>
      <c r="V15" s="386">
        <f>ROUND(VLOOKUP($T15,'[13]Monthly BS -UC Ledger FORMATTED'!$A$6:$Q$231,+V$3,FALSE),0)</f>
        <v>0</v>
      </c>
      <c r="W15" s="386">
        <f>ROUND(VLOOKUP($T15,'[13]Monthly BS -UC Ledger FORMATTED'!$A$6:$Q$231,+W$3,FALSE),0)</f>
        <v>0</v>
      </c>
      <c r="X15" s="386">
        <f>ROUND(VLOOKUP($T15,'[13]Monthly BS -UC Ledger FORMATTED'!$A$6:$Q$231,+X$3,FALSE),0)</f>
        <v>0</v>
      </c>
      <c r="Y15" s="386">
        <f>ROUND(VLOOKUP($T15,'[13]Monthly BS -UC Ledger FORMATTED'!$A$6:$Q$231,+Y$3,FALSE),0)</f>
        <v>0</v>
      </c>
      <c r="Z15" s="386">
        <f>ROUND(VLOOKUP($T15,'[13]Monthly BS -UC Ledger FORMATTED'!$A$6:$Q$231,+Z$3,FALSE),0)</f>
        <v>0</v>
      </c>
      <c r="AA15" s="386">
        <f>ROUND(VLOOKUP($T15,'[13]Monthly BS -UC Ledger FORMATTED'!$A$6:$Q$231,+AA$3,FALSE),0)</f>
        <v>0</v>
      </c>
      <c r="AB15" s="386">
        <f>ROUND(VLOOKUP($T15,'[13]Monthly BS -UC Ledger FORMATTED'!$A$6:$Q$231,+AB$3,FALSE),0)</f>
        <v>0</v>
      </c>
      <c r="AC15" s="386">
        <f>ROUND(VLOOKUP($T15,'[13]Monthly BS -UC Ledger FORMATTED'!$A$6:$Q$231,+AC$3,FALSE),0)</f>
        <v>0</v>
      </c>
      <c r="AD15" s="386">
        <f>ROUND(VLOOKUP($T15,'[13]Monthly BS -UC Ledger FORMATTED'!$A$6:$Q$231,+AD$3,FALSE),0)</f>
        <v>0</v>
      </c>
      <c r="AE15" s="386">
        <f>ROUND(VLOOKUP($T15,'[13]Monthly BS -UC Ledger FORMATTED'!$A$6:$Q$231,+AE$3,FALSE),0)</f>
        <v>0</v>
      </c>
      <c r="AF15" s="386">
        <f>ROUND(VLOOKUP($T15,'[13]Monthly BS -UC Ledger FORMATTED'!$A$6:$Q$231,+AF$3,FALSE),0)</f>
        <v>0</v>
      </c>
      <c r="AG15" s="386">
        <f>ROUND(VLOOKUP($T15,'[13]Monthly BS -UC Ledger FORMATTED'!$A$6:$Q$231,+AG$3,FALSE),0)</f>
        <v>0</v>
      </c>
      <c r="AH15" s="386">
        <f>ROUND(VLOOKUP($T15,'[13]Monthly BS -UC Ledger FORMATTED'!$A$6:$Q$231,+AH$3,FALSE),0)</f>
        <v>0</v>
      </c>
    </row>
    <row r="16" spans="1:35" ht="12" customHeight="1" x14ac:dyDescent="0.2">
      <c r="A16" s="382" t="s">
        <v>36</v>
      </c>
      <c r="B16" s="383">
        <v>1095</v>
      </c>
      <c r="C16" s="384" t="s">
        <v>688</v>
      </c>
      <c r="D16" s="385">
        <f>ROUND(VLOOKUP($B16,'[13]Monthly BS -UC Ledger FORMATTED'!$A$6:$Q$231,+D$3,FALSE),0)</f>
        <v>0</v>
      </c>
      <c r="E16" s="385">
        <f>ROUND(VLOOKUP($B16,'[13]Monthly BS -UC Ledger FORMATTED'!$A$6:$Q$231,+E$3,FALSE),0)</f>
        <v>0</v>
      </c>
      <c r="F16" s="386">
        <f>ROUND(VLOOKUP($B16,'[13]Monthly BS -UC Ledger FORMATTED'!$A$6:$Q$231,+F$3,FALSE),0)</f>
        <v>0</v>
      </c>
      <c r="G16" s="386">
        <f>ROUND(VLOOKUP($B16,'[13]Monthly BS -UC Ledger FORMATTED'!$A$6:$Q$231,+G$3,FALSE),0)</f>
        <v>0</v>
      </c>
      <c r="H16" s="386">
        <f>ROUND(VLOOKUP($B16,'[13]Monthly BS -UC Ledger FORMATTED'!$A$6:$Q$231,+H$3,FALSE),0)</f>
        <v>0</v>
      </c>
      <c r="I16" s="386">
        <f>ROUND(VLOOKUP($B16,'[13]Monthly BS -UC Ledger FORMATTED'!$A$6:$Q$231,+I$3,FALSE),0)</f>
        <v>0</v>
      </c>
      <c r="J16" s="386">
        <f>ROUND(VLOOKUP($B16,'[13]Monthly BS -UC Ledger FORMATTED'!$A$6:$Q$231,+J$3,FALSE),0)</f>
        <v>0</v>
      </c>
      <c r="K16" s="386">
        <f>ROUND(VLOOKUP($B16,'[13]Monthly BS -UC Ledger FORMATTED'!$A$6:$Q$231,+K$3,FALSE),0)</f>
        <v>0</v>
      </c>
      <c r="L16" s="386">
        <f>ROUND(VLOOKUP($B16,'[13]Monthly BS -UC Ledger FORMATTED'!$A$6:$Q$231,+L$3,FALSE),0)</f>
        <v>0</v>
      </c>
      <c r="M16" s="386">
        <f>ROUND(VLOOKUP($B16,'[13]Monthly BS -UC Ledger FORMATTED'!$A$6:$Q$231,+M$3,FALSE),0)</f>
        <v>0</v>
      </c>
      <c r="N16" s="386">
        <f>ROUND(VLOOKUP($B16,'[13]Monthly BS -UC Ledger FORMATTED'!$A$6:$Q$231,+N$3,FALSE),0)</f>
        <v>0</v>
      </c>
      <c r="O16" s="386">
        <f>ROUND(VLOOKUP($B16,'[13]Monthly BS -UC Ledger FORMATTED'!$A$6:$Q$231,+O$3,FALSE),0)</f>
        <v>0</v>
      </c>
      <c r="P16" s="386">
        <f>ROUND(VLOOKUP($B16,'[13]Monthly BS -UC Ledger FORMATTED'!$A$6:$Q$231,+P$3,FALSE),0)</f>
        <v>0</v>
      </c>
      <c r="Q16" s="386">
        <f>ROUND(VLOOKUP($B16,'[13]Monthly BS -UC Ledger FORMATTED'!$A$6:$Q$231,+Q$3,FALSE),0)</f>
        <v>0</v>
      </c>
      <c r="R16" s="381"/>
      <c r="S16" s="384" t="s">
        <v>689</v>
      </c>
      <c r="T16" s="388">
        <v>1890</v>
      </c>
      <c r="U16" s="386">
        <f>ROUND(VLOOKUP($T16,'[13]Monthly BS -UC Ledger FORMATTED'!$A$6:$Q$231,+U$3,FALSE),0)</f>
        <v>0</v>
      </c>
      <c r="V16" s="386">
        <f>ROUND(VLOOKUP($T16,'[13]Monthly BS -UC Ledger FORMATTED'!$A$6:$Q$231,+V$3,FALSE),0)</f>
        <v>0</v>
      </c>
      <c r="W16" s="386">
        <f>ROUND(VLOOKUP($T16,'[13]Monthly BS -UC Ledger FORMATTED'!$A$6:$Q$231,+W$3,FALSE),0)</f>
        <v>0</v>
      </c>
      <c r="X16" s="386">
        <f>ROUND(VLOOKUP($T16,'[13]Monthly BS -UC Ledger FORMATTED'!$A$6:$Q$231,+X$3,FALSE),0)</f>
        <v>0</v>
      </c>
      <c r="Y16" s="386">
        <f>ROUND(VLOOKUP($T16,'[13]Monthly BS -UC Ledger FORMATTED'!$A$6:$Q$231,+Y$3,FALSE),0)</f>
        <v>0</v>
      </c>
      <c r="Z16" s="386">
        <f>ROUND(VLOOKUP($T16,'[13]Monthly BS -UC Ledger FORMATTED'!$A$6:$Q$231,+Z$3,FALSE),0)</f>
        <v>0</v>
      </c>
      <c r="AA16" s="386">
        <f>ROUND(VLOOKUP($T16,'[13]Monthly BS -UC Ledger FORMATTED'!$A$6:$Q$231,+AA$3,FALSE),0)</f>
        <v>0</v>
      </c>
      <c r="AB16" s="386">
        <f>ROUND(VLOOKUP($T16,'[13]Monthly BS -UC Ledger FORMATTED'!$A$6:$Q$231,+AB$3,FALSE),0)</f>
        <v>0</v>
      </c>
      <c r="AC16" s="386">
        <f>ROUND(VLOOKUP($T16,'[13]Monthly BS -UC Ledger FORMATTED'!$A$6:$Q$231,+AC$3,FALSE),0)</f>
        <v>0</v>
      </c>
      <c r="AD16" s="386">
        <f>ROUND(VLOOKUP($T16,'[13]Monthly BS -UC Ledger FORMATTED'!$A$6:$Q$231,+AD$3,FALSE),0)</f>
        <v>0</v>
      </c>
      <c r="AE16" s="386">
        <f>ROUND(VLOOKUP($T16,'[13]Monthly BS -UC Ledger FORMATTED'!$A$6:$Q$231,+AE$3,FALSE),0)</f>
        <v>0</v>
      </c>
      <c r="AF16" s="386">
        <f>ROUND(VLOOKUP($T16,'[13]Monthly BS -UC Ledger FORMATTED'!$A$6:$Q$231,+AF$3,FALSE),0)</f>
        <v>0</v>
      </c>
      <c r="AG16" s="386">
        <f>ROUND(VLOOKUP($T16,'[13]Monthly BS -UC Ledger FORMATTED'!$A$6:$Q$231,+AG$3,FALSE),0)</f>
        <v>0</v>
      </c>
      <c r="AH16" s="386">
        <f>ROUND(VLOOKUP($T16,'[13]Monthly BS -UC Ledger FORMATTED'!$A$6:$Q$231,+AH$3,FALSE),0)</f>
        <v>0</v>
      </c>
    </row>
    <row r="17" spans="1:35" ht="12" customHeight="1" x14ac:dyDescent="0.2">
      <c r="A17" s="382" t="s">
        <v>39</v>
      </c>
      <c r="B17" s="383">
        <v>1100</v>
      </c>
      <c r="C17" s="384" t="s">
        <v>690</v>
      </c>
      <c r="D17" s="385">
        <f>ROUND(VLOOKUP($B17,'[13]Monthly BS -UC Ledger FORMATTED'!$A$6:$Q$231,+D$3,FALSE),0)</f>
        <v>0</v>
      </c>
      <c r="E17" s="385">
        <f>ROUND(VLOOKUP($B17,'[13]Monthly BS -UC Ledger FORMATTED'!$A$6:$Q$231,+E$3,FALSE),0)</f>
        <v>0</v>
      </c>
      <c r="F17" s="386">
        <f>ROUND(VLOOKUP($B17,'[13]Monthly BS -UC Ledger FORMATTED'!$A$6:$Q$231,+F$3,FALSE),0)</f>
        <v>0</v>
      </c>
      <c r="G17" s="386">
        <f>ROUND(VLOOKUP($B17,'[13]Monthly BS -UC Ledger FORMATTED'!$A$6:$Q$231,+G$3,FALSE),0)</f>
        <v>0</v>
      </c>
      <c r="H17" s="386">
        <f>ROUND(VLOOKUP($B17,'[13]Monthly BS -UC Ledger FORMATTED'!$A$6:$Q$231,+H$3,FALSE),0)</f>
        <v>0</v>
      </c>
      <c r="I17" s="386">
        <f>ROUND(VLOOKUP($B17,'[13]Monthly BS -UC Ledger FORMATTED'!$A$6:$Q$231,+I$3,FALSE),0)</f>
        <v>0</v>
      </c>
      <c r="J17" s="386">
        <f>ROUND(VLOOKUP($B17,'[13]Monthly BS -UC Ledger FORMATTED'!$A$6:$Q$231,+J$3,FALSE),0)</f>
        <v>0</v>
      </c>
      <c r="K17" s="386">
        <f>ROUND(VLOOKUP($B17,'[13]Monthly BS -UC Ledger FORMATTED'!$A$6:$Q$231,+K$3,FALSE),0)</f>
        <v>0</v>
      </c>
      <c r="L17" s="386">
        <f>ROUND(VLOOKUP($B17,'[13]Monthly BS -UC Ledger FORMATTED'!$A$6:$Q$231,+L$3,FALSE),0)</f>
        <v>0</v>
      </c>
      <c r="M17" s="386">
        <f>ROUND(VLOOKUP($B17,'[13]Monthly BS -UC Ledger FORMATTED'!$A$6:$Q$231,+M$3,FALSE),0)</f>
        <v>0</v>
      </c>
      <c r="N17" s="386">
        <f>ROUND(VLOOKUP($B17,'[13]Monthly BS -UC Ledger FORMATTED'!$A$6:$Q$231,+N$3,FALSE),0)</f>
        <v>0</v>
      </c>
      <c r="O17" s="386">
        <f>ROUND(VLOOKUP($B17,'[13]Monthly BS -UC Ledger FORMATTED'!$A$6:$Q$231,+O$3,FALSE),0)</f>
        <v>0</v>
      </c>
      <c r="P17" s="386">
        <f>ROUND(VLOOKUP($B17,'[13]Monthly BS -UC Ledger FORMATTED'!$A$6:$Q$231,+P$3,FALSE),0)</f>
        <v>0</v>
      </c>
      <c r="Q17" s="386">
        <f>ROUND(VLOOKUP($B17,'[13]Monthly BS -UC Ledger FORMATTED'!$A$6:$Q$231,+Q$3,FALSE),0)</f>
        <v>0</v>
      </c>
      <c r="R17" s="381"/>
      <c r="S17" s="384" t="s">
        <v>691</v>
      </c>
      <c r="T17" s="388">
        <v>1895</v>
      </c>
      <c r="U17" s="386">
        <f>ROUND(VLOOKUP($T17,'[13]Monthly BS -UC Ledger FORMATTED'!$A$6:$Q$231,+U$3,FALSE),0)</f>
        <v>-13952</v>
      </c>
      <c r="V17" s="386">
        <f>ROUND(VLOOKUP($T17,'[13]Monthly BS -UC Ledger FORMATTED'!$A$6:$Q$231,+V$3,FALSE),0)</f>
        <v>-13952</v>
      </c>
      <c r="W17" s="386">
        <f>ROUND(VLOOKUP($T17,'[13]Monthly BS -UC Ledger FORMATTED'!$A$6:$Q$231,+W$3,FALSE),0)</f>
        <v>-13952</v>
      </c>
      <c r="X17" s="386">
        <f>ROUND(VLOOKUP($T17,'[13]Monthly BS -UC Ledger FORMATTED'!$A$6:$Q$231,+X$3,FALSE),0)</f>
        <v>-13952</v>
      </c>
      <c r="Y17" s="386">
        <f>ROUND(VLOOKUP($T17,'[13]Monthly BS -UC Ledger FORMATTED'!$A$6:$Q$231,+Y$3,FALSE),0)</f>
        <v>-13952</v>
      </c>
      <c r="Z17" s="386">
        <f>ROUND(VLOOKUP($T17,'[13]Monthly BS -UC Ledger FORMATTED'!$A$6:$Q$231,+Z$3,FALSE),0)</f>
        <v>-13952</v>
      </c>
      <c r="AA17" s="386">
        <f>ROUND(VLOOKUP($T17,'[13]Monthly BS -UC Ledger FORMATTED'!$A$6:$Q$231,+AA$3,FALSE),0)</f>
        <v>-13952</v>
      </c>
      <c r="AB17" s="386">
        <f>ROUND(VLOOKUP($T17,'[13]Monthly BS -UC Ledger FORMATTED'!$A$6:$Q$231,+AB$3,FALSE),0)</f>
        <v>-13952</v>
      </c>
      <c r="AC17" s="386">
        <f>ROUND(VLOOKUP($T17,'[13]Monthly BS -UC Ledger FORMATTED'!$A$6:$Q$231,+AC$3,FALSE),0)</f>
        <v>-13952</v>
      </c>
      <c r="AD17" s="386">
        <f>ROUND(VLOOKUP($T17,'[13]Monthly BS -UC Ledger FORMATTED'!$A$6:$Q$231,+AD$3,FALSE),0)</f>
        <v>-13952</v>
      </c>
      <c r="AE17" s="386">
        <f>ROUND(VLOOKUP($T17,'[13]Monthly BS -UC Ledger FORMATTED'!$A$6:$Q$231,+AE$3,FALSE),0)</f>
        <v>-13952</v>
      </c>
      <c r="AF17" s="386">
        <f>ROUND(VLOOKUP($T17,'[13]Monthly BS -UC Ledger FORMATTED'!$A$6:$Q$231,+AF$3,FALSE),0)</f>
        <v>-13952</v>
      </c>
      <c r="AG17" s="386">
        <f>ROUND(VLOOKUP($T17,'[13]Monthly BS -UC Ledger FORMATTED'!$A$6:$Q$231,+AG$3,FALSE),0)</f>
        <v>-13952</v>
      </c>
      <c r="AH17" s="386">
        <f>ROUND(VLOOKUP($T17,'[13]Monthly BS -UC Ledger FORMATTED'!$A$6:$Q$231,+AH$3,FALSE),0)</f>
        <v>-13952</v>
      </c>
    </row>
    <row r="18" spans="1:35" ht="12" customHeight="1" x14ac:dyDescent="0.2">
      <c r="A18" s="382" t="s">
        <v>42</v>
      </c>
      <c r="B18" s="383">
        <v>1160</v>
      </c>
      <c r="C18" s="384" t="s">
        <v>692</v>
      </c>
      <c r="D18" s="385"/>
      <c r="E18" s="385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1"/>
      <c r="S18" s="384" t="s">
        <v>693</v>
      </c>
      <c r="T18" s="388">
        <v>1955</v>
      </c>
      <c r="U18" s="386"/>
      <c r="V18" s="386"/>
      <c r="W18" s="386"/>
      <c r="X18" s="386"/>
      <c r="Y18" s="386"/>
      <c r="Z18" s="386"/>
      <c r="AA18" s="386"/>
      <c r="AB18" s="386"/>
      <c r="AC18" s="386"/>
      <c r="AD18" s="386"/>
      <c r="AE18" s="386"/>
      <c r="AF18" s="386"/>
      <c r="AG18" s="386"/>
      <c r="AH18" s="386"/>
    </row>
    <row r="19" spans="1:35" ht="12" customHeight="1" x14ac:dyDescent="0.25">
      <c r="A19" s="602" t="s">
        <v>43</v>
      </c>
      <c r="B19" s="603"/>
      <c r="C19" s="603"/>
      <c r="D19" s="603"/>
      <c r="E19" s="603"/>
      <c r="F19" s="603"/>
      <c r="G19" s="603"/>
      <c r="H19" s="603"/>
      <c r="I19" s="603"/>
      <c r="J19" s="603"/>
      <c r="K19" s="603"/>
      <c r="L19" s="603"/>
      <c r="M19" s="603"/>
      <c r="N19" s="603"/>
      <c r="O19" s="603"/>
      <c r="P19" s="603"/>
      <c r="Q19" s="604"/>
      <c r="R19" s="381"/>
      <c r="S19" s="602" t="s">
        <v>43</v>
      </c>
      <c r="T19" s="603"/>
      <c r="U19" s="603"/>
      <c r="V19" s="603"/>
      <c r="W19" s="603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604"/>
    </row>
    <row r="20" spans="1:35" ht="12" customHeight="1" x14ac:dyDescent="0.2">
      <c r="A20" s="382" t="s">
        <v>44</v>
      </c>
      <c r="B20" s="383">
        <v>1035</v>
      </c>
      <c r="C20" s="384" t="s">
        <v>694</v>
      </c>
      <c r="D20" s="385">
        <f>ROUND(VLOOKUP($B20,'[13]Monthly BS -UC Ledger FORMATTED'!$A$6:$Q$231,+D$3,FALSE),0)</f>
        <v>0</v>
      </c>
      <c r="E20" s="385">
        <f>ROUND(VLOOKUP($B20,'[13]Monthly BS -UC Ledger FORMATTED'!$A$6:$Q$231,+E$3,FALSE),0)</f>
        <v>0</v>
      </c>
      <c r="F20" s="386">
        <f>ROUND(VLOOKUP($B20,'[13]Monthly BS -UC Ledger FORMATTED'!$A$6:$Q$231,+F$3,FALSE),0)</f>
        <v>0</v>
      </c>
      <c r="G20" s="386">
        <f>ROUND(VLOOKUP($B20,'[13]Monthly BS -UC Ledger FORMATTED'!$A$6:$Q$231,+G$3,FALSE),0)</f>
        <v>0</v>
      </c>
      <c r="H20" s="386">
        <f>ROUND(VLOOKUP($B20,'[13]Monthly BS -UC Ledger FORMATTED'!$A$6:$Q$231,+H$3,FALSE),0)</f>
        <v>0</v>
      </c>
      <c r="I20" s="386">
        <f>ROUND(VLOOKUP($B20,'[13]Monthly BS -UC Ledger FORMATTED'!$A$6:$Q$231,+I$3,FALSE),0)</f>
        <v>0</v>
      </c>
      <c r="J20" s="386">
        <f>ROUND(VLOOKUP($B20,'[13]Monthly BS -UC Ledger FORMATTED'!$A$6:$Q$231,+J$3,FALSE),0)</f>
        <v>0</v>
      </c>
      <c r="K20" s="386">
        <f>ROUND(VLOOKUP($B20,'[13]Monthly BS -UC Ledger FORMATTED'!$A$6:$Q$231,+K$3,FALSE),0)</f>
        <v>0</v>
      </c>
      <c r="L20" s="386">
        <f>ROUND(VLOOKUP($B20,'[13]Monthly BS -UC Ledger FORMATTED'!$A$6:$Q$231,+L$3,FALSE),0)</f>
        <v>0</v>
      </c>
      <c r="M20" s="386">
        <f>ROUND(VLOOKUP($B20,'[13]Monthly BS -UC Ledger FORMATTED'!$A$6:$Q$231,+M$3,FALSE),0)</f>
        <v>0</v>
      </c>
      <c r="N20" s="386">
        <f>ROUND(VLOOKUP($B20,'[13]Monthly BS -UC Ledger FORMATTED'!$A$6:$Q$231,+N$3,FALSE),0)</f>
        <v>0</v>
      </c>
      <c r="O20" s="386">
        <f>ROUND(VLOOKUP($B20,'[13]Monthly BS -UC Ledger FORMATTED'!$A$6:$Q$231,+O$3,FALSE),0)</f>
        <v>0</v>
      </c>
      <c r="P20" s="386">
        <f>ROUND(VLOOKUP($B20,'[13]Monthly BS -UC Ledger FORMATTED'!$A$6:$Q$231,+P$3,FALSE),0)</f>
        <v>0</v>
      </c>
      <c r="Q20" s="386">
        <f>ROUND(VLOOKUP($B20,'[13]Monthly BS -UC Ledger FORMATTED'!$A$6:$Q$231,+Q$3,FALSE),0)</f>
        <v>0</v>
      </c>
      <c r="R20" s="381"/>
      <c r="S20" s="384" t="s">
        <v>676</v>
      </c>
      <c r="T20" s="388"/>
      <c r="U20" s="386"/>
      <c r="V20" s="386"/>
      <c r="W20" s="386"/>
      <c r="X20" s="386"/>
      <c r="Y20" s="386"/>
      <c r="Z20" s="386"/>
      <c r="AA20" s="386"/>
      <c r="AB20" s="386"/>
      <c r="AC20" s="386"/>
      <c r="AD20" s="386"/>
      <c r="AE20" s="386"/>
      <c r="AF20" s="386"/>
      <c r="AG20" s="386"/>
      <c r="AH20" s="386"/>
    </row>
    <row r="21" spans="1:35" ht="12" customHeight="1" x14ac:dyDescent="0.2">
      <c r="A21" s="382" t="s">
        <v>46</v>
      </c>
      <c r="B21" s="383">
        <v>1055</v>
      </c>
      <c r="C21" s="384" t="s">
        <v>362</v>
      </c>
      <c r="D21" s="385">
        <f>ROUND(VLOOKUP($B21,'[13]Monthly BS -UC Ledger FORMATTED'!$A$6:$Q$231,+D$3,FALSE),0)</f>
        <v>57</v>
      </c>
      <c r="E21" s="385">
        <f>ROUND(VLOOKUP($B21,'[13]Monthly BS -UC Ledger FORMATTED'!$A$6:$Q$231,+E$3,FALSE),0)</f>
        <v>57</v>
      </c>
      <c r="F21" s="386">
        <f>ROUND(VLOOKUP($B21,'[13]Monthly BS -UC Ledger FORMATTED'!$A$6:$Q$231,+F$3,FALSE),0)</f>
        <v>57</v>
      </c>
      <c r="G21" s="386">
        <f>ROUND(VLOOKUP($B21,'[13]Monthly BS -UC Ledger FORMATTED'!$A$6:$Q$231,+G$3,FALSE),0)</f>
        <v>57</v>
      </c>
      <c r="H21" s="386">
        <f>ROUND(VLOOKUP($B21,'[13]Monthly BS -UC Ledger FORMATTED'!$A$6:$Q$231,+H$3,FALSE),0)</f>
        <v>57</v>
      </c>
      <c r="I21" s="386">
        <f>ROUND(VLOOKUP($B21,'[13]Monthly BS -UC Ledger FORMATTED'!$A$6:$Q$231,+I$3,FALSE),0)</f>
        <v>57</v>
      </c>
      <c r="J21" s="386">
        <f>ROUND(VLOOKUP($B21,'[13]Monthly BS -UC Ledger FORMATTED'!$A$6:$Q$231,+J$3,FALSE),0)</f>
        <v>57</v>
      </c>
      <c r="K21" s="386">
        <f>ROUND(VLOOKUP($B21,'[13]Monthly BS -UC Ledger FORMATTED'!$A$6:$Q$231,+K$3,FALSE),0)</f>
        <v>57</v>
      </c>
      <c r="L21" s="386">
        <f>ROUND(VLOOKUP($B21,'[13]Monthly BS -UC Ledger FORMATTED'!$A$6:$Q$231,+L$3,FALSE),0)</f>
        <v>57</v>
      </c>
      <c r="M21" s="386">
        <f>ROUND(VLOOKUP($B21,'[13]Monthly BS -UC Ledger FORMATTED'!$A$6:$Q$231,+M$3,FALSE),0)</f>
        <v>57</v>
      </c>
      <c r="N21" s="386">
        <f>ROUND(VLOOKUP($B21,'[13]Monthly BS -UC Ledger FORMATTED'!$A$6:$Q$231,+N$3,FALSE),0)</f>
        <v>57</v>
      </c>
      <c r="O21" s="386">
        <f>ROUND(VLOOKUP($B21,'[13]Monthly BS -UC Ledger FORMATTED'!$A$6:$Q$231,+O$3,FALSE),0)</f>
        <v>57</v>
      </c>
      <c r="P21" s="386">
        <f>ROUND(VLOOKUP($B21,'[13]Monthly BS -UC Ledger FORMATTED'!$A$6:$Q$231,+P$3,FALSE),0)</f>
        <v>57</v>
      </c>
      <c r="Q21" s="386">
        <f>ROUND(VLOOKUP($B21,'[13]Monthly BS -UC Ledger FORMATTED'!$A$6:$Q$231,+Q$3,FALSE),0)</f>
        <v>57</v>
      </c>
      <c r="R21" s="381"/>
      <c r="S21" s="384" t="s">
        <v>695</v>
      </c>
      <c r="T21" s="388">
        <v>1850</v>
      </c>
      <c r="U21" s="386">
        <f>ROUND(VLOOKUP($T21,'[13]Monthly BS -UC Ledger FORMATTED'!$A$6:$Q$231,+U$3,FALSE),0)</f>
        <v>-195</v>
      </c>
      <c r="V21" s="386">
        <f>ROUND(VLOOKUP($T21,'[13]Monthly BS -UC Ledger FORMATTED'!$A$6:$Q$231,+V$3,FALSE),0)</f>
        <v>-195</v>
      </c>
      <c r="W21" s="386">
        <f>ROUND(VLOOKUP($T21,'[13]Monthly BS -UC Ledger FORMATTED'!$A$6:$Q$231,+W$3,FALSE),0)</f>
        <v>-195</v>
      </c>
      <c r="X21" s="386">
        <f>ROUND(VLOOKUP($T21,'[13]Monthly BS -UC Ledger FORMATTED'!$A$6:$Q$231,+X$3,FALSE),0)</f>
        <v>-195</v>
      </c>
      <c r="Y21" s="386">
        <f>ROUND(VLOOKUP($T21,'[13]Monthly BS -UC Ledger FORMATTED'!$A$6:$Q$231,+Y$3,FALSE),0)</f>
        <v>-195</v>
      </c>
      <c r="Z21" s="386">
        <f>ROUND(VLOOKUP($T21,'[13]Monthly BS -UC Ledger FORMATTED'!$A$6:$Q$231,+Z$3,FALSE),0)</f>
        <v>-196</v>
      </c>
      <c r="AA21" s="386">
        <f>ROUND(VLOOKUP($T21,'[13]Monthly BS -UC Ledger FORMATTED'!$A$6:$Q$231,+AA$3,FALSE),0)</f>
        <v>-196</v>
      </c>
      <c r="AB21" s="386">
        <f>ROUND(VLOOKUP($T21,'[13]Monthly BS -UC Ledger FORMATTED'!$A$6:$Q$231,+AB$3,FALSE),0)</f>
        <v>-196</v>
      </c>
      <c r="AC21" s="386">
        <f>ROUND(VLOOKUP($T21,'[13]Monthly BS -UC Ledger FORMATTED'!$A$6:$Q$231,+AC$3,FALSE),0)</f>
        <v>-196</v>
      </c>
      <c r="AD21" s="386">
        <f>ROUND(VLOOKUP($T21,'[13]Monthly BS -UC Ledger FORMATTED'!$A$6:$Q$231,+AD$3,FALSE),0)</f>
        <v>-196</v>
      </c>
      <c r="AE21" s="386">
        <f>ROUND(VLOOKUP($T21,'[13]Monthly BS -UC Ledger FORMATTED'!$A$6:$Q$231,+AE$3,FALSE),0)</f>
        <v>-196</v>
      </c>
      <c r="AF21" s="386">
        <f>ROUND(VLOOKUP($T21,'[13]Monthly BS -UC Ledger FORMATTED'!$A$6:$Q$231,+AF$3,FALSE),0)</f>
        <v>-197</v>
      </c>
      <c r="AG21" s="386">
        <f>ROUND(VLOOKUP($T21,'[13]Monthly BS -UC Ledger FORMATTED'!$A$6:$Q$231,+AG$3,FALSE),0)</f>
        <v>-197</v>
      </c>
      <c r="AH21" s="386">
        <f>ROUND(VLOOKUP($T21,'[13]Monthly BS -UC Ledger FORMATTED'!$A$6:$Q$231,+AH$3,FALSE),0)</f>
        <v>-196</v>
      </c>
    </row>
    <row r="22" spans="1:35" ht="12" customHeight="1" x14ac:dyDescent="0.2">
      <c r="A22" s="382" t="s">
        <v>696</v>
      </c>
      <c r="B22" s="383"/>
      <c r="C22" s="382" t="s">
        <v>696</v>
      </c>
      <c r="D22" s="385"/>
      <c r="E22" s="385"/>
      <c r="F22" s="386"/>
      <c r="G22" s="386"/>
      <c r="H22" s="386"/>
      <c r="I22" s="386"/>
      <c r="J22" s="386"/>
      <c r="K22" s="386"/>
      <c r="L22" s="386"/>
      <c r="M22" s="386"/>
      <c r="N22" s="386"/>
      <c r="O22" s="386"/>
      <c r="P22" s="386"/>
      <c r="Q22" s="386"/>
      <c r="R22" s="381"/>
      <c r="S22" s="382"/>
      <c r="T22" s="388"/>
      <c r="U22" s="386"/>
      <c r="V22" s="386"/>
      <c r="W22" s="386"/>
      <c r="X22" s="386"/>
      <c r="Y22" s="386"/>
      <c r="Z22" s="386"/>
      <c r="AA22" s="386"/>
      <c r="AB22" s="386"/>
      <c r="AC22" s="386"/>
      <c r="AD22" s="386"/>
      <c r="AE22" s="386"/>
      <c r="AF22" s="386"/>
      <c r="AG22" s="386"/>
      <c r="AH22" s="386"/>
    </row>
    <row r="23" spans="1:35" ht="12" customHeight="1" x14ac:dyDescent="0.2">
      <c r="A23" s="382" t="s">
        <v>697</v>
      </c>
      <c r="B23" s="383">
        <v>1105</v>
      </c>
      <c r="C23" s="384" t="s">
        <v>698</v>
      </c>
      <c r="D23" s="385">
        <f>ROUND(VLOOKUP($B23,'[13]Monthly BS -UC Ledger FORMATTED'!$A$6:$Q$231,+D$3,FALSE),0)</f>
        <v>4451</v>
      </c>
      <c r="E23" s="385">
        <f>ROUND(VLOOKUP($B23,'[13]Monthly BS -UC Ledger FORMATTED'!$A$6:$Q$231,+E$3,FALSE),0)</f>
        <v>4453</v>
      </c>
      <c r="F23" s="386">
        <f>ROUND(VLOOKUP($B23,'[13]Monthly BS -UC Ledger FORMATTED'!$A$6:$Q$231,+F$3,FALSE),0)</f>
        <v>4453</v>
      </c>
      <c r="G23" s="386">
        <f>ROUND(VLOOKUP($B23,'[13]Monthly BS -UC Ledger FORMATTED'!$A$6:$Q$231,+G$3,FALSE),0)</f>
        <v>4453</v>
      </c>
      <c r="H23" s="386">
        <f>ROUND(VLOOKUP($B23,'[13]Monthly BS -UC Ledger FORMATTED'!$A$6:$Q$231,+H$3,FALSE),0)</f>
        <v>4453</v>
      </c>
      <c r="I23" s="386">
        <f>ROUND(VLOOKUP($B23,'[13]Monthly BS -UC Ledger FORMATTED'!$A$6:$Q$231,+I$3,FALSE),0)</f>
        <v>4453</v>
      </c>
      <c r="J23" s="386">
        <f>ROUND(VLOOKUP($B23,'[13]Monthly BS -UC Ledger FORMATTED'!$A$6:$Q$231,+J$3,FALSE),0)</f>
        <v>4453</v>
      </c>
      <c r="K23" s="386">
        <f>ROUND(VLOOKUP($B23,'[13]Monthly BS -UC Ledger FORMATTED'!$A$6:$Q$231,+K$3,FALSE),0)</f>
        <v>4453</v>
      </c>
      <c r="L23" s="386">
        <f>ROUND(VLOOKUP($B23,'[13]Monthly BS -UC Ledger FORMATTED'!$A$6:$Q$231,+L$3,FALSE),0)</f>
        <v>4453</v>
      </c>
      <c r="M23" s="386">
        <f>ROUND(VLOOKUP($B23,'[13]Monthly BS -UC Ledger FORMATTED'!$A$6:$Q$231,+M$3,FALSE),0)</f>
        <v>4453</v>
      </c>
      <c r="N23" s="386">
        <f>ROUND(VLOOKUP($B23,'[13]Monthly BS -UC Ledger FORMATTED'!$A$6:$Q$231,+N$3,FALSE),0)</f>
        <v>4453</v>
      </c>
      <c r="O23" s="386">
        <f>ROUND(VLOOKUP($B23,'[13]Monthly BS -UC Ledger FORMATTED'!$A$6:$Q$231,+O$3,FALSE),0)</f>
        <v>4453</v>
      </c>
      <c r="P23" s="386">
        <f>ROUND(VLOOKUP($B23,'[13]Monthly BS -UC Ledger FORMATTED'!$A$6:$Q$231,+P$3,FALSE),0)</f>
        <v>4593</v>
      </c>
      <c r="Q23" s="386">
        <f>ROUND(VLOOKUP($B23,'[13]Monthly BS -UC Ledger FORMATTED'!$A$6:$Q$231,+Q$3,FALSE),0)</f>
        <v>4464</v>
      </c>
      <c r="R23" s="381"/>
      <c r="S23" s="384" t="s">
        <v>699</v>
      </c>
      <c r="T23" s="388">
        <v>1900</v>
      </c>
      <c r="U23" s="386">
        <f>ROUND(VLOOKUP($T23,'[13]Monthly BS -UC Ledger FORMATTED'!$A$6:$Q$231,+U$3,FALSE),0)</f>
        <v>-7297</v>
      </c>
      <c r="V23" s="386">
        <f>ROUND(VLOOKUP($T23,'[13]Monthly BS -UC Ledger FORMATTED'!$A$6:$Q$231,+V$3,FALSE),0)</f>
        <v>-7317</v>
      </c>
      <c r="W23" s="386">
        <f>ROUND(VLOOKUP($T23,'[13]Monthly BS -UC Ledger FORMATTED'!$A$6:$Q$231,+W$3,FALSE),0)</f>
        <v>-7335</v>
      </c>
      <c r="X23" s="386">
        <f>ROUND(VLOOKUP($T23,'[13]Monthly BS -UC Ledger FORMATTED'!$A$6:$Q$231,+X$3,FALSE),0)</f>
        <v>-7354</v>
      </c>
      <c r="Y23" s="386">
        <f>ROUND(VLOOKUP($T23,'[13]Monthly BS -UC Ledger FORMATTED'!$A$6:$Q$231,+Y$3,FALSE),0)</f>
        <v>-7372</v>
      </c>
      <c r="Z23" s="386">
        <f>ROUND(VLOOKUP($T23,'[13]Monthly BS -UC Ledger FORMATTED'!$A$6:$Q$231,+Z$3,FALSE),0)</f>
        <v>-7391</v>
      </c>
      <c r="AA23" s="386">
        <f>ROUND(VLOOKUP($T23,'[13]Monthly BS -UC Ledger FORMATTED'!$A$6:$Q$231,+AA$3,FALSE),0)</f>
        <v>-7409</v>
      </c>
      <c r="AB23" s="386">
        <f>ROUND(VLOOKUP($T23,'[13]Monthly BS -UC Ledger FORMATTED'!$A$6:$Q$231,+AB$3,FALSE),0)</f>
        <v>-7428</v>
      </c>
      <c r="AC23" s="386">
        <f>ROUND(VLOOKUP($T23,'[13]Monthly BS -UC Ledger FORMATTED'!$A$6:$Q$231,+AC$3,FALSE),0)</f>
        <v>-7446</v>
      </c>
      <c r="AD23" s="386">
        <f>ROUND(VLOOKUP($T23,'[13]Monthly BS -UC Ledger FORMATTED'!$A$6:$Q$231,+AD$3,FALSE),0)</f>
        <v>-7465</v>
      </c>
      <c r="AE23" s="386">
        <f>ROUND(VLOOKUP($T23,'[13]Monthly BS -UC Ledger FORMATTED'!$A$6:$Q$231,+AE$3,FALSE),0)</f>
        <v>-7484</v>
      </c>
      <c r="AF23" s="386">
        <f>ROUND(VLOOKUP($T23,'[13]Monthly BS -UC Ledger FORMATTED'!$A$6:$Q$231,+AF$3,FALSE),0)</f>
        <v>-7502</v>
      </c>
      <c r="AG23" s="386">
        <f>ROUND(VLOOKUP($T23,'[13]Monthly BS -UC Ledger FORMATTED'!$A$6:$Q$231,+AG$3,FALSE),0)</f>
        <v>-7521</v>
      </c>
      <c r="AH23" s="386">
        <f>ROUND(VLOOKUP($T23,'[13]Monthly BS -UC Ledger FORMATTED'!$A$6:$Q$231,+AH$3,FALSE),0)</f>
        <v>-7409</v>
      </c>
    </row>
    <row r="24" spans="1:35" ht="12" customHeight="1" x14ac:dyDescent="0.2">
      <c r="A24" s="382" t="s">
        <v>52</v>
      </c>
      <c r="B24" s="383">
        <v>1115</v>
      </c>
      <c r="C24" s="384" t="s">
        <v>364</v>
      </c>
      <c r="D24" s="385">
        <f>ROUND(VLOOKUP($B24,'[13]Monthly BS -UC Ledger FORMATTED'!$A$6:$Q$231,+D$3,FALSE),0)</f>
        <v>36</v>
      </c>
      <c r="E24" s="385">
        <f>ROUND(VLOOKUP($B24,'[13]Monthly BS -UC Ledger FORMATTED'!$A$6:$Q$231,+E$3,FALSE),0)</f>
        <v>36</v>
      </c>
      <c r="F24" s="386">
        <f>ROUND(VLOOKUP($B24,'[13]Monthly BS -UC Ledger FORMATTED'!$A$6:$Q$231,+F$3,FALSE),0)</f>
        <v>36</v>
      </c>
      <c r="G24" s="386">
        <f>ROUND(VLOOKUP($B24,'[13]Monthly BS -UC Ledger FORMATTED'!$A$6:$Q$231,+G$3,FALSE),0)</f>
        <v>36</v>
      </c>
      <c r="H24" s="386">
        <f>ROUND(VLOOKUP($B24,'[13]Monthly BS -UC Ledger FORMATTED'!$A$6:$Q$231,+H$3,FALSE),0)</f>
        <v>36</v>
      </c>
      <c r="I24" s="386">
        <f>ROUND(VLOOKUP($B24,'[13]Monthly BS -UC Ledger FORMATTED'!$A$6:$Q$231,+I$3,FALSE),0)</f>
        <v>36</v>
      </c>
      <c r="J24" s="386">
        <f>ROUND(VLOOKUP($B24,'[13]Monthly BS -UC Ledger FORMATTED'!$A$6:$Q$231,+J$3,FALSE),0)</f>
        <v>36</v>
      </c>
      <c r="K24" s="386">
        <f>ROUND(VLOOKUP($B24,'[13]Monthly BS -UC Ledger FORMATTED'!$A$6:$Q$231,+K$3,FALSE),0)</f>
        <v>36</v>
      </c>
      <c r="L24" s="386">
        <f>ROUND(VLOOKUP($B24,'[13]Monthly BS -UC Ledger FORMATTED'!$A$6:$Q$231,+L$3,FALSE),0)</f>
        <v>36</v>
      </c>
      <c r="M24" s="386">
        <f>ROUND(VLOOKUP($B24,'[13]Monthly BS -UC Ledger FORMATTED'!$A$6:$Q$231,+M$3,FALSE),0)</f>
        <v>36</v>
      </c>
      <c r="N24" s="386">
        <f>ROUND(VLOOKUP($B24,'[13]Monthly BS -UC Ledger FORMATTED'!$A$6:$Q$231,+N$3,FALSE),0)</f>
        <v>36</v>
      </c>
      <c r="O24" s="386">
        <f>ROUND(VLOOKUP($B24,'[13]Monthly BS -UC Ledger FORMATTED'!$A$6:$Q$231,+O$3,FALSE),0)</f>
        <v>36</v>
      </c>
      <c r="P24" s="386">
        <f>ROUND(VLOOKUP($B24,'[13]Monthly BS -UC Ledger FORMATTED'!$A$6:$Q$231,+P$3,FALSE),0)</f>
        <v>50</v>
      </c>
      <c r="Q24" s="386">
        <f>ROUND(VLOOKUP($B24,'[13]Monthly BS -UC Ledger FORMATTED'!$A$6:$Q$231,+Q$3,FALSE),0)</f>
        <v>37</v>
      </c>
      <c r="R24" s="381"/>
      <c r="S24" s="384" t="s">
        <v>700</v>
      </c>
      <c r="T24" s="388">
        <v>1910</v>
      </c>
      <c r="U24" s="386">
        <f>ROUND(VLOOKUP($T24,'[13]Monthly BS -UC Ledger FORMATTED'!$A$6:$Q$231,+U$3,FALSE),0)</f>
        <v>-3501</v>
      </c>
      <c r="V24" s="386">
        <f>ROUND(VLOOKUP($T24,'[13]Monthly BS -UC Ledger FORMATTED'!$A$6:$Q$231,+V$3,FALSE),0)</f>
        <v>-3501</v>
      </c>
      <c r="W24" s="386">
        <f>ROUND(VLOOKUP($T24,'[13]Monthly BS -UC Ledger FORMATTED'!$A$6:$Q$231,+W$3,FALSE),0)</f>
        <v>-3502</v>
      </c>
      <c r="X24" s="386">
        <f>ROUND(VLOOKUP($T24,'[13]Monthly BS -UC Ledger FORMATTED'!$A$6:$Q$231,+X$3,FALSE),0)</f>
        <v>-3502</v>
      </c>
      <c r="Y24" s="386">
        <f>ROUND(VLOOKUP($T24,'[13]Monthly BS -UC Ledger FORMATTED'!$A$6:$Q$231,+Y$3,FALSE),0)</f>
        <v>-3502</v>
      </c>
      <c r="Z24" s="386">
        <f>ROUND(VLOOKUP($T24,'[13]Monthly BS -UC Ledger FORMATTED'!$A$6:$Q$231,+Z$3,FALSE),0)</f>
        <v>-3502</v>
      </c>
      <c r="AA24" s="386">
        <f>ROUND(VLOOKUP($T24,'[13]Monthly BS -UC Ledger FORMATTED'!$A$6:$Q$231,+AA$3,FALSE),0)</f>
        <v>-3502</v>
      </c>
      <c r="AB24" s="386">
        <f>ROUND(VLOOKUP($T24,'[13]Monthly BS -UC Ledger FORMATTED'!$A$6:$Q$231,+AB$3,FALSE),0)</f>
        <v>-3502</v>
      </c>
      <c r="AC24" s="386">
        <f>ROUND(VLOOKUP($T24,'[13]Monthly BS -UC Ledger FORMATTED'!$A$6:$Q$231,+AC$3,FALSE),0)</f>
        <v>-3502</v>
      </c>
      <c r="AD24" s="386">
        <f>ROUND(VLOOKUP($T24,'[13]Monthly BS -UC Ledger FORMATTED'!$A$6:$Q$231,+AD$3,FALSE),0)</f>
        <v>-3502</v>
      </c>
      <c r="AE24" s="386">
        <f>ROUND(VLOOKUP($T24,'[13]Monthly BS -UC Ledger FORMATTED'!$A$6:$Q$231,+AE$3,FALSE),0)</f>
        <v>-3503</v>
      </c>
      <c r="AF24" s="386">
        <f>ROUND(VLOOKUP($T24,'[13]Monthly BS -UC Ledger FORMATTED'!$A$6:$Q$231,+AF$3,FALSE),0)</f>
        <v>-3503</v>
      </c>
      <c r="AG24" s="386">
        <f>ROUND(VLOOKUP($T24,'[13]Monthly BS -UC Ledger FORMATTED'!$A$6:$Q$231,+AG$3,FALSE),0)</f>
        <v>-3503</v>
      </c>
      <c r="AH24" s="386">
        <f>ROUND(VLOOKUP($T24,'[13]Monthly BS -UC Ledger FORMATTED'!$A$6:$Q$231,+AH$3,FALSE),0)</f>
        <v>-3502</v>
      </c>
    </row>
    <row r="25" spans="1:35" ht="12" customHeight="1" x14ac:dyDescent="0.2">
      <c r="A25" s="382" t="s">
        <v>55</v>
      </c>
      <c r="B25" s="383">
        <v>1165</v>
      </c>
      <c r="C25" s="384" t="s">
        <v>701</v>
      </c>
      <c r="D25" s="385">
        <f>ROUND(VLOOKUP($B25,'[13]Monthly BS -UC Ledger FORMATTED'!$A$6:$Q$231,+D$3,FALSE),0)</f>
        <v>0</v>
      </c>
      <c r="E25" s="385">
        <f>ROUND(VLOOKUP($B25,'[13]Monthly BS -UC Ledger FORMATTED'!$A$6:$Q$231,+E$3,FALSE),0)</f>
        <v>0</v>
      </c>
      <c r="F25" s="386">
        <f>ROUND(VLOOKUP($B25,'[13]Monthly BS -UC Ledger FORMATTED'!$A$6:$Q$231,+F$3,FALSE),0)</f>
        <v>0</v>
      </c>
      <c r="G25" s="386">
        <f>ROUND(VLOOKUP($B25,'[13]Monthly BS -UC Ledger FORMATTED'!$A$6:$Q$231,+G$3,FALSE),0)</f>
        <v>0</v>
      </c>
      <c r="H25" s="386">
        <f>ROUND(VLOOKUP($B25,'[13]Monthly BS -UC Ledger FORMATTED'!$A$6:$Q$231,+H$3,FALSE),0)</f>
        <v>0</v>
      </c>
      <c r="I25" s="386">
        <f>ROUND(VLOOKUP($B25,'[13]Monthly BS -UC Ledger FORMATTED'!$A$6:$Q$231,+I$3,FALSE),0)</f>
        <v>0</v>
      </c>
      <c r="J25" s="386">
        <f>ROUND(VLOOKUP($B25,'[13]Monthly BS -UC Ledger FORMATTED'!$A$6:$Q$231,+J$3,FALSE),0)</f>
        <v>0</v>
      </c>
      <c r="K25" s="386">
        <f>ROUND(VLOOKUP($B25,'[13]Monthly BS -UC Ledger FORMATTED'!$A$6:$Q$231,+K$3,FALSE),0)</f>
        <v>0</v>
      </c>
      <c r="L25" s="386">
        <f>ROUND(VLOOKUP($B25,'[13]Monthly BS -UC Ledger FORMATTED'!$A$6:$Q$231,+L$3,FALSE),0)</f>
        <v>0</v>
      </c>
      <c r="M25" s="386">
        <f>ROUND(VLOOKUP($B25,'[13]Monthly BS -UC Ledger FORMATTED'!$A$6:$Q$231,+M$3,FALSE),0)</f>
        <v>0</v>
      </c>
      <c r="N25" s="386">
        <f>ROUND(VLOOKUP($B25,'[13]Monthly BS -UC Ledger FORMATTED'!$A$6:$Q$231,+N$3,FALSE),0)</f>
        <v>0</v>
      </c>
      <c r="O25" s="386">
        <f>ROUND(VLOOKUP($B25,'[13]Monthly BS -UC Ledger FORMATTED'!$A$6:$Q$231,+O$3,FALSE),0)</f>
        <v>0</v>
      </c>
      <c r="P25" s="386">
        <f>ROUND(VLOOKUP($B25,'[13]Monthly BS -UC Ledger FORMATTED'!$A$6:$Q$231,+P$3,FALSE),0)</f>
        <v>0</v>
      </c>
      <c r="Q25" s="386">
        <f>ROUND(VLOOKUP($B25,'[13]Monthly BS -UC Ledger FORMATTED'!$A$6:$Q$231,+Q$3,FALSE),0)</f>
        <v>0</v>
      </c>
      <c r="R25" s="381"/>
      <c r="S25" s="384" t="s">
        <v>702</v>
      </c>
      <c r="T25" s="388">
        <v>1960</v>
      </c>
      <c r="U25" s="386">
        <f>ROUND(VLOOKUP($T25,'[13]Monthly BS -UC Ledger FORMATTED'!$A$6:$Q$231,+U$3,FALSE),0)</f>
        <v>0</v>
      </c>
      <c r="V25" s="386">
        <f>ROUND(VLOOKUP($T25,'[13]Monthly BS -UC Ledger FORMATTED'!$A$6:$Q$231,+V$3,FALSE),0)</f>
        <v>0</v>
      </c>
      <c r="W25" s="386">
        <f>ROUND(VLOOKUP($T25,'[13]Monthly BS -UC Ledger FORMATTED'!$A$6:$Q$231,+W$3,FALSE),0)</f>
        <v>0</v>
      </c>
      <c r="X25" s="386">
        <f>ROUND(VLOOKUP($T25,'[13]Monthly BS -UC Ledger FORMATTED'!$A$6:$Q$231,+X$3,FALSE),0)</f>
        <v>0</v>
      </c>
      <c r="Y25" s="386">
        <f>ROUND(VLOOKUP($T25,'[13]Monthly BS -UC Ledger FORMATTED'!$A$6:$Q$231,+Y$3,FALSE),0)</f>
        <v>0</v>
      </c>
      <c r="Z25" s="386">
        <f>ROUND(VLOOKUP($T25,'[13]Monthly BS -UC Ledger FORMATTED'!$A$6:$Q$231,+Z$3,FALSE),0)</f>
        <v>0</v>
      </c>
      <c r="AA25" s="386">
        <f>ROUND(VLOOKUP($T25,'[13]Monthly BS -UC Ledger FORMATTED'!$A$6:$Q$231,+AA$3,FALSE),0)</f>
        <v>0</v>
      </c>
      <c r="AB25" s="386">
        <f>ROUND(VLOOKUP($T25,'[13]Monthly BS -UC Ledger FORMATTED'!$A$6:$Q$231,+AB$3,FALSE),0)</f>
        <v>0</v>
      </c>
      <c r="AC25" s="386">
        <f>ROUND(VLOOKUP($T25,'[13]Monthly BS -UC Ledger FORMATTED'!$A$6:$Q$231,+AC$3,FALSE),0)</f>
        <v>0</v>
      </c>
      <c r="AD25" s="386">
        <f>ROUND(VLOOKUP($T25,'[13]Monthly BS -UC Ledger FORMATTED'!$A$6:$Q$231,+AD$3,FALSE),0)</f>
        <v>0</v>
      </c>
      <c r="AE25" s="386">
        <f>ROUND(VLOOKUP($T25,'[13]Monthly BS -UC Ledger FORMATTED'!$A$6:$Q$231,+AE$3,FALSE),0)</f>
        <v>0</v>
      </c>
      <c r="AF25" s="386">
        <f>ROUND(VLOOKUP($T25,'[13]Monthly BS -UC Ledger FORMATTED'!$A$6:$Q$231,+AF$3,FALSE),0)</f>
        <v>0</v>
      </c>
      <c r="AG25" s="386">
        <f>ROUND(VLOOKUP($T25,'[13]Monthly BS -UC Ledger FORMATTED'!$A$6:$Q$231,+AG$3,FALSE),0)</f>
        <v>0</v>
      </c>
      <c r="AH25" s="386">
        <f>ROUND(VLOOKUP($T25,'[13]Monthly BS -UC Ledger FORMATTED'!$A$6:$Q$231,+AH$3,FALSE),0)</f>
        <v>0</v>
      </c>
    </row>
    <row r="26" spans="1:35" ht="12" customHeight="1" x14ac:dyDescent="0.25">
      <c r="A26" s="602" t="s">
        <v>58</v>
      </c>
      <c r="B26" s="603"/>
      <c r="C26" s="603"/>
      <c r="D26" s="603"/>
      <c r="E26" s="603"/>
      <c r="F26" s="603"/>
      <c r="G26" s="603"/>
      <c r="H26" s="603"/>
      <c r="I26" s="603"/>
      <c r="J26" s="603"/>
      <c r="K26" s="603"/>
      <c r="L26" s="603"/>
      <c r="M26" s="603"/>
      <c r="N26" s="603"/>
      <c r="O26" s="603"/>
      <c r="P26" s="603"/>
      <c r="Q26" s="604"/>
      <c r="R26" s="381"/>
      <c r="S26" s="602" t="s">
        <v>58</v>
      </c>
      <c r="T26" s="603"/>
      <c r="U26" s="603"/>
      <c r="V26" s="603"/>
      <c r="W26" s="603"/>
      <c r="X26" s="603"/>
      <c r="Y26" s="603"/>
      <c r="Z26" s="603"/>
      <c r="AA26" s="603"/>
      <c r="AB26" s="603"/>
      <c r="AC26" s="603"/>
      <c r="AD26" s="603"/>
      <c r="AE26" s="603"/>
      <c r="AF26" s="603"/>
      <c r="AG26" s="603"/>
      <c r="AH26" s="603"/>
      <c r="AI26" s="604"/>
    </row>
    <row r="27" spans="1:35" ht="12" customHeight="1" x14ac:dyDescent="0.2">
      <c r="A27" s="382" t="s">
        <v>59</v>
      </c>
      <c r="B27" s="383">
        <v>1040</v>
      </c>
      <c r="C27" s="384" t="s">
        <v>703</v>
      </c>
      <c r="D27" s="385"/>
      <c r="E27" s="385"/>
      <c r="F27" s="386"/>
      <c r="G27" s="386"/>
      <c r="H27" s="386"/>
      <c r="I27" s="386"/>
      <c r="J27" s="386"/>
      <c r="K27" s="386"/>
      <c r="L27" s="386"/>
      <c r="M27" s="386"/>
      <c r="N27" s="386"/>
      <c r="O27" s="386"/>
      <c r="P27" s="386"/>
      <c r="Q27" s="386"/>
      <c r="R27" s="381"/>
      <c r="S27" s="384" t="s">
        <v>676</v>
      </c>
      <c r="T27" s="388"/>
      <c r="U27" s="386"/>
      <c r="V27" s="386"/>
      <c r="W27" s="386"/>
      <c r="X27" s="386"/>
      <c r="Y27" s="386"/>
      <c r="Z27" s="386"/>
      <c r="AA27" s="386"/>
      <c r="AB27" s="386"/>
      <c r="AC27" s="386"/>
      <c r="AD27" s="386"/>
      <c r="AE27" s="386"/>
      <c r="AF27" s="386"/>
      <c r="AG27" s="386"/>
      <c r="AH27" s="386"/>
    </row>
    <row r="28" spans="1:35" ht="12" customHeight="1" x14ac:dyDescent="0.2">
      <c r="A28" s="382" t="s">
        <v>60</v>
      </c>
      <c r="B28" s="383">
        <v>1060</v>
      </c>
      <c r="C28" s="384" t="s">
        <v>704</v>
      </c>
      <c r="D28" s="385">
        <f>ROUND(VLOOKUP($B28,'[13]Monthly BS -UC Ledger FORMATTED'!$A$6:$Q$231,+D$3,FALSE),0)</f>
        <v>0</v>
      </c>
      <c r="E28" s="385">
        <f>ROUND(VLOOKUP($B28,'[13]Monthly BS -UC Ledger FORMATTED'!$A$6:$Q$231,+E$3,FALSE),0)</f>
        <v>0</v>
      </c>
      <c r="F28" s="386">
        <f>ROUND(VLOOKUP($B28,'[13]Monthly BS -UC Ledger FORMATTED'!$A$6:$Q$231,+F$3,FALSE),0)</f>
        <v>0</v>
      </c>
      <c r="G28" s="386">
        <f>ROUND(VLOOKUP($B28,'[13]Monthly BS -UC Ledger FORMATTED'!$A$6:$Q$231,+G$3,FALSE),0)</f>
        <v>0</v>
      </c>
      <c r="H28" s="386">
        <f>ROUND(VLOOKUP($B28,'[13]Monthly BS -UC Ledger FORMATTED'!$A$6:$Q$231,+H$3,FALSE),0)</f>
        <v>0</v>
      </c>
      <c r="I28" s="386">
        <f>ROUND(VLOOKUP($B28,'[13]Monthly BS -UC Ledger FORMATTED'!$A$6:$Q$231,+I$3,FALSE),0)</f>
        <v>0</v>
      </c>
      <c r="J28" s="386">
        <f>ROUND(VLOOKUP($B28,'[13]Monthly BS -UC Ledger FORMATTED'!$A$6:$Q$231,+J$3,FALSE),0)</f>
        <v>0</v>
      </c>
      <c r="K28" s="386">
        <f>ROUND(VLOOKUP($B28,'[13]Monthly BS -UC Ledger FORMATTED'!$A$6:$Q$231,+K$3,FALSE),0)</f>
        <v>0</v>
      </c>
      <c r="L28" s="386">
        <f>ROUND(VLOOKUP($B28,'[13]Monthly BS -UC Ledger FORMATTED'!$A$6:$Q$231,+L$3,FALSE),0)</f>
        <v>0</v>
      </c>
      <c r="M28" s="386">
        <f>ROUND(VLOOKUP($B28,'[13]Monthly BS -UC Ledger FORMATTED'!$A$6:$Q$231,+M$3,FALSE),0)</f>
        <v>0</v>
      </c>
      <c r="N28" s="386">
        <f>ROUND(VLOOKUP($B28,'[13]Monthly BS -UC Ledger FORMATTED'!$A$6:$Q$231,+N$3,FALSE),0)</f>
        <v>0</v>
      </c>
      <c r="O28" s="386">
        <f>ROUND(VLOOKUP($B28,'[13]Monthly BS -UC Ledger FORMATTED'!$A$6:$Q$231,+O$3,FALSE),0)</f>
        <v>0</v>
      </c>
      <c r="P28" s="386">
        <f>ROUND(VLOOKUP($B28,'[13]Monthly BS -UC Ledger FORMATTED'!$A$6:$Q$231,+P$3,FALSE),0)</f>
        <v>0</v>
      </c>
      <c r="Q28" s="386">
        <f>ROUND(VLOOKUP($B28,'[13]Monthly BS -UC Ledger FORMATTED'!$A$6:$Q$231,+Q$3,FALSE),0)</f>
        <v>0</v>
      </c>
      <c r="R28" s="381"/>
      <c r="S28" s="384" t="s">
        <v>705</v>
      </c>
      <c r="T28" s="388">
        <v>1855</v>
      </c>
      <c r="U28" s="386">
        <f>ROUND(VLOOKUP($T28,'[13]Monthly BS -UC Ledger FORMATTED'!$A$6:$Q$231,+U$3,FALSE),0)</f>
        <v>0</v>
      </c>
      <c r="V28" s="386">
        <f>ROUND(VLOOKUP($T28,'[13]Monthly BS -UC Ledger FORMATTED'!$A$6:$Q$231,+V$3,FALSE),0)</f>
        <v>0</v>
      </c>
      <c r="W28" s="386">
        <f>ROUND(VLOOKUP($T28,'[13]Monthly BS -UC Ledger FORMATTED'!$A$6:$Q$231,+W$3,FALSE),0)</f>
        <v>0</v>
      </c>
      <c r="X28" s="386">
        <f>ROUND(VLOOKUP($T28,'[13]Monthly BS -UC Ledger FORMATTED'!$A$6:$Q$231,+X$3,FALSE),0)</f>
        <v>0</v>
      </c>
      <c r="Y28" s="386">
        <f>ROUND(VLOOKUP($T28,'[13]Monthly BS -UC Ledger FORMATTED'!$A$6:$Q$231,+Y$3,FALSE),0)</f>
        <v>0</v>
      </c>
      <c r="Z28" s="386">
        <f>ROUND(VLOOKUP($T28,'[13]Monthly BS -UC Ledger FORMATTED'!$A$6:$Q$231,+Z$3,FALSE),0)</f>
        <v>0</v>
      </c>
      <c r="AA28" s="386">
        <f>ROUND(VLOOKUP($T28,'[13]Monthly BS -UC Ledger FORMATTED'!$A$6:$Q$231,+AA$3,FALSE),0)</f>
        <v>0</v>
      </c>
      <c r="AB28" s="386">
        <f>ROUND(VLOOKUP($T28,'[13]Monthly BS -UC Ledger FORMATTED'!$A$6:$Q$231,+AB$3,FALSE),0)</f>
        <v>0</v>
      </c>
      <c r="AC28" s="386">
        <f>ROUND(VLOOKUP($T28,'[13]Monthly BS -UC Ledger FORMATTED'!$A$6:$Q$231,+AC$3,FALSE),0)</f>
        <v>0</v>
      </c>
      <c r="AD28" s="386">
        <f>ROUND(VLOOKUP($T28,'[13]Monthly BS -UC Ledger FORMATTED'!$A$6:$Q$231,+AD$3,FALSE),0)</f>
        <v>0</v>
      </c>
      <c r="AE28" s="386">
        <f>ROUND(VLOOKUP($T28,'[13]Monthly BS -UC Ledger FORMATTED'!$A$6:$Q$231,+AE$3,FALSE),0)</f>
        <v>0</v>
      </c>
      <c r="AF28" s="386">
        <f>ROUND(VLOOKUP($T28,'[13]Monthly BS -UC Ledger FORMATTED'!$A$6:$Q$231,+AF$3,FALSE),0)</f>
        <v>0</v>
      </c>
      <c r="AG28" s="386">
        <f>ROUND(VLOOKUP($T28,'[13]Monthly BS -UC Ledger FORMATTED'!$A$6:$Q$231,+AG$3,FALSE),0)</f>
        <v>0</v>
      </c>
      <c r="AH28" s="386">
        <f>ROUND(VLOOKUP($T28,'[13]Monthly BS -UC Ledger FORMATTED'!$A$6:$Q$231,+AH$3,FALSE),0)</f>
        <v>0</v>
      </c>
    </row>
    <row r="29" spans="1:35" ht="12" customHeight="1" x14ac:dyDescent="0.2">
      <c r="A29" s="382" t="s">
        <v>706</v>
      </c>
      <c r="B29" s="383">
        <v>1110</v>
      </c>
      <c r="C29" s="384" t="s">
        <v>707</v>
      </c>
      <c r="D29" s="385">
        <f>ROUND(VLOOKUP($B29,'[13]Monthly BS -UC Ledger FORMATTED'!$A$6:$Q$231,+D$3,FALSE),0)</f>
        <v>0</v>
      </c>
      <c r="E29" s="385">
        <f>ROUND(VLOOKUP($B29,'[13]Monthly BS -UC Ledger FORMATTED'!$A$6:$Q$231,+E$3,FALSE),0)</f>
        <v>0</v>
      </c>
      <c r="F29" s="386">
        <f>ROUND(VLOOKUP($B29,'[13]Monthly BS -UC Ledger FORMATTED'!$A$6:$Q$231,+F$3,FALSE),0)</f>
        <v>0</v>
      </c>
      <c r="G29" s="386">
        <f>ROUND(VLOOKUP($B29,'[13]Monthly BS -UC Ledger FORMATTED'!$A$6:$Q$231,+G$3,FALSE),0)</f>
        <v>0</v>
      </c>
      <c r="H29" s="386">
        <f>ROUND(VLOOKUP($B29,'[13]Monthly BS -UC Ledger FORMATTED'!$A$6:$Q$231,+H$3,FALSE),0)</f>
        <v>0</v>
      </c>
      <c r="I29" s="386">
        <f>ROUND(VLOOKUP($B29,'[13]Monthly BS -UC Ledger FORMATTED'!$A$6:$Q$231,+I$3,FALSE),0)</f>
        <v>0</v>
      </c>
      <c r="J29" s="386">
        <f>ROUND(VLOOKUP($B29,'[13]Monthly BS -UC Ledger FORMATTED'!$A$6:$Q$231,+J$3,FALSE),0)</f>
        <v>0</v>
      </c>
      <c r="K29" s="386">
        <f>ROUND(VLOOKUP($B29,'[13]Monthly BS -UC Ledger FORMATTED'!$A$6:$Q$231,+K$3,FALSE),0)</f>
        <v>0</v>
      </c>
      <c r="L29" s="386">
        <f>ROUND(VLOOKUP($B29,'[13]Monthly BS -UC Ledger FORMATTED'!$A$6:$Q$231,+L$3,FALSE),0)</f>
        <v>0</v>
      </c>
      <c r="M29" s="386">
        <f>ROUND(VLOOKUP($B29,'[13]Monthly BS -UC Ledger FORMATTED'!$A$6:$Q$231,+M$3,FALSE),0)</f>
        <v>0</v>
      </c>
      <c r="N29" s="386">
        <f>ROUND(VLOOKUP($B29,'[13]Monthly BS -UC Ledger FORMATTED'!$A$6:$Q$231,+N$3,FALSE),0)</f>
        <v>0</v>
      </c>
      <c r="O29" s="386">
        <f>ROUND(VLOOKUP($B29,'[13]Monthly BS -UC Ledger FORMATTED'!$A$6:$Q$231,+O$3,FALSE),0)</f>
        <v>0</v>
      </c>
      <c r="P29" s="386">
        <f>ROUND(VLOOKUP($B29,'[13]Monthly BS -UC Ledger FORMATTED'!$A$6:$Q$231,+P$3,FALSE),0)</f>
        <v>0</v>
      </c>
      <c r="Q29" s="386">
        <f>ROUND(VLOOKUP($B29,'[13]Monthly BS -UC Ledger FORMATTED'!$A$6:$Q$231,+Q$3,FALSE),0)</f>
        <v>0</v>
      </c>
      <c r="R29" s="381"/>
      <c r="S29" s="384" t="s">
        <v>708</v>
      </c>
      <c r="T29" s="388">
        <v>1905</v>
      </c>
      <c r="U29" s="386">
        <f>ROUND(VLOOKUP($T29,'[13]Monthly BS -UC Ledger FORMATTED'!$A$6:$Q$231,+U$3,FALSE),0)</f>
        <v>0</v>
      </c>
      <c r="V29" s="386">
        <f>ROUND(VLOOKUP($T29,'[13]Monthly BS -UC Ledger FORMATTED'!$A$6:$Q$231,+V$3,FALSE),0)</f>
        <v>0</v>
      </c>
      <c r="W29" s="386">
        <f>ROUND(VLOOKUP($T29,'[13]Monthly BS -UC Ledger FORMATTED'!$A$6:$Q$231,+W$3,FALSE),0)</f>
        <v>0</v>
      </c>
      <c r="X29" s="386">
        <f>ROUND(VLOOKUP($T29,'[13]Monthly BS -UC Ledger FORMATTED'!$A$6:$Q$231,+X$3,FALSE),0)</f>
        <v>0</v>
      </c>
      <c r="Y29" s="386">
        <f>ROUND(VLOOKUP($T29,'[13]Monthly BS -UC Ledger FORMATTED'!$A$6:$Q$231,+Y$3,FALSE),0)</f>
        <v>0</v>
      </c>
      <c r="Z29" s="386">
        <f>ROUND(VLOOKUP($T29,'[13]Monthly BS -UC Ledger FORMATTED'!$A$6:$Q$231,+Z$3,FALSE),0)</f>
        <v>0</v>
      </c>
      <c r="AA29" s="386">
        <f>ROUND(VLOOKUP($T29,'[13]Monthly BS -UC Ledger FORMATTED'!$A$6:$Q$231,+AA$3,FALSE),0)</f>
        <v>0</v>
      </c>
      <c r="AB29" s="386">
        <f>ROUND(VLOOKUP($T29,'[13]Monthly BS -UC Ledger FORMATTED'!$A$6:$Q$231,+AB$3,FALSE),0)</f>
        <v>0</v>
      </c>
      <c r="AC29" s="386">
        <f>ROUND(VLOOKUP($T29,'[13]Monthly BS -UC Ledger FORMATTED'!$A$6:$Q$231,+AC$3,FALSE),0)</f>
        <v>0</v>
      </c>
      <c r="AD29" s="386">
        <f>ROUND(VLOOKUP($T29,'[13]Monthly BS -UC Ledger FORMATTED'!$A$6:$Q$231,+AD$3,FALSE),0)</f>
        <v>0</v>
      </c>
      <c r="AE29" s="386">
        <f>ROUND(VLOOKUP($T29,'[13]Monthly BS -UC Ledger FORMATTED'!$A$6:$Q$231,+AE$3,FALSE),0)</f>
        <v>0</v>
      </c>
      <c r="AF29" s="386">
        <f>ROUND(VLOOKUP($T29,'[13]Monthly BS -UC Ledger FORMATTED'!$A$6:$Q$231,+AF$3,FALSE),0)</f>
        <v>0</v>
      </c>
      <c r="AG29" s="386">
        <f>ROUND(VLOOKUP($T29,'[13]Monthly BS -UC Ledger FORMATTED'!$A$6:$Q$231,+AG$3,FALSE),0)</f>
        <v>0</v>
      </c>
      <c r="AH29" s="386">
        <f>ROUND(VLOOKUP($T29,'[13]Monthly BS -UC Ledger FORMATTED'!$A$6:$Q$231,+AH$3,FALSE),0)</f>
        <v>0</v>
      </c>
    </row>
    <row r="30" spans="1:35" ht="12" customHeight="1" x14ac:dyDescent="0.2">
      <c r="A30" s="382" t="s">
        <v>66</v>
      </c>
      <c r="B30" s="383">
        <v>1120</v>
      </c>
      <c r="C30" s="384" t="s">
        <v>367</v>
      </c>
      <c r="D30" s="385">
        <f>ROUND(VLOOKUP($B30,'[13]Monthly BS -UC Ledger FORMATTED'!$A$6:$Q$231,+D$3,FALSE),0)</f>
        <v>3761</v>
      </c>
      <c r="E30" s="385">
        <f>ROUND(VLOOKUP($B30,'[13]Monthly BS -UC Ledger FORMATTED'!$A$6:$Q$231,+E$3,FALSE),0)</f>
        <v>3761</v>
      </c>
      <c r="F30" s="386">
        <f>ROUND(VLOOKUP($B30,'[13]Monthly BS -UC Ledger FORMATTED'!$A$6:$Q$231,+F$3,FALSE),0)</f>
        <v>3761</v>
      </c>
      <c r="G30" s="386">
        <f>ROUND(VLOOKUP($B30,'[13]Monthly BS -UC Ledger FORMATTED'!$A$6:$Q$231,+G$3,FALSE),0)</f>
        <v>3761</v>
      </c>
      <c r="H30" s="386">
        <f>ROUND(VLOOKUP($B30,'[13]Monthly BS -UC Ledger FORMATTED'!$A$6:$Q$231,+H$3,FALSE),0)</f>
        <v>3761</v>
      </c>
      <c r="I30" s="386">
        <f>ROUND(VLOOKUP($B30,'[13]Monthly BS -UC Ledger FORMATTED'!$A$6:$Q$231,+I$3,FALSE),0)</f>
        <v>3761</v>
      </c>
      <c r="J30" s="386">
        <f>ROUND(VLOOKUP($B30,'[13]Monthly BS -UC Ledger FORMATTED'!$A$6:$Q$231,+J$3,FALSE),0)</f>
        <v>3761</v>
      </c>
      <c r="K30" s="386">
        <f>ROUND(VLOOKUP($B30,'[13]Monthly BS -UC Ledger FORMATTED'!$A$6:$Q$231,+K$3,FALSE),0)</f>
        <v>3761</v>
      </c>
      <c r="L30" s="386">
        <f>ROUND(VLOOKUP($B30,'[13]Monthly BS -UC Ledger FORMATTED'!$A$6:$Q$231,+L$3,FALSE),0)</f>
        <v>3761</v>
      </c>
      <c r="M30" s="386">
        <f>ROUND(VLOOKUP($B30,'[13]Monthly BS -UC Ledger FORMATTED'!$A$6:$Q$231,+M$3,FALSE),0)</f>
        <v>3761</v>
      </c>
      <c r="N30" s="386">
        <f>ROUND(VLOOKUP($B30,'[13]Monthly BS -UC Ledger FORMATTED'!$A$6:$Q$231,+N$3,FALSE),0)</f>
        <v>3761</v>
      </c>
      <c r="O30" s="386">
        <f>ROUND(VLOOKUP($B30,'[13]Monthly BS -UC Ledger FORMATTED'!$A$6:$Q$231,+O$3,FALSE),0)</f>
        <v>3761</v>
      </c>
      <c r="P30" s="386">
        <f>ROUND(VLOOKUP($B30,'[13]Monthly BS -UC Ledger FORMATTED'!$A$6:$Q$231,+P$3,FALSE),0)</f>
        <v>3761</v>
      </c>
      <c r="Q30" s="386">
        <f>ROUND(VLOOKUP($B30,'[13]Monthly BS -UC Ledger FORMATTED'!$A$6:$Q$231,+Q$3,FALSE),0)</f>
        <v>3761</v>
      </c>
      <c r="R30" s="381"/>
      <c r="S30" s="384" t="s">
        <v>709</v>
      </c>
      <c r="T30" s="388">
        <v>1915</v>
      </c>
      <c r="U30" s="386">
        <f>ROUND(VLOOKUP($T30,'[13]Monthly BS -UC Ledger FORMATTED'!$A$6:$Q$231,+U$3,FALSE),0)</f>
        <v>-1296</v>
      </c>
      <c r="V30" s="386">
        <f>ROUND(VLOOKUP($T30,'[13]Monthly BS -UC Ledger FORMATTED'!$A$6:$Q$231,+V$3,FALSE),0)</f>
        <v>-1305</v>
      </c>
      <c r="W30" s="386">
        <f>ROUND(VLOOKUP($T30,'[13]Monthly BS -UC Ledger FORMATTED'!$A$6:$Q$231,+W$3,FALSE),0)</f>
        <v>-1313</v>
      </c>
      <c r="X30" s="386">
        <f>ROUND(VLOOKUP($T30,'[13]Monthly BS -UC Ledger FORMATTED'!$A$6:$Q$231,+X$3,FALSE),0)</f>
        <v>-1322</v>
      </c>
      <c r="Y30" s="386">
        <f>ROUND(VLOOKUP($T30,'[13]Monthly BS -UC Ledger FORMATTED'!$A$6:$Q$231,+Y$3,FALSE),0)</f>
        <v>-1330</v>
      </c>
      <c r="Z30" s="386">
        <f>ROUND(VLOOKUP($T30,'[13]Monthly BS -UC Ledger FORMATTED'!$A$6:$Q$231,+Z$3,FALSE),0)</f>
        <v>-1339</v>
      </c>
      <c r="AA30" s="386">
        <f>ROUND(VLOOKUP($T30,'[13]Monthly BS -UC Ledger FORMATTED'!$A$6:$Q$231,+AA$3,FALSE),0)</f>
        <v>-1347</v>
      </c>
      <c r="AB30" s="386">
        <f>ROUND(VLOOKUP($T30,'[13]Monthly BS -UC Ledger FORMATTED'!$A$6:$Q$231,+AB$3,FALSE),0)</f>
        <v>-1355</v>
      </c>
      <c r="AC30" s="386">
        <f>ROUND(VLOOKUP($T30,'[13]Monthly BS -UC Ledger FORMATTED'!$A$6:$Q$231,+AC$3,FALSE),0)</f>
        <v>-1364</v>
      </c>
      <c r="AD30" s="386">
        <f>ROUND(VLOOKUP($T30,'[13]Monthly BS -UC Ledger FORMATTED'!$A$6:$Q$231,+AD$3,FALSE),0)</f>
        <v>-1372</v>
      </c>
      <c r="AE30" s="386">
        <f>ROUND(VLOOKUP($T30,'[13]Monthly BS -UC Ledger FORMATTED'!$A$6:$Q$231,+AE$3,FALSE),0)</f>
        <v>-1381</v>
      </c>
      <c r="AF30" s="386">
        <f>ROUND(VLOOKUP($T30,'[13]Monthly BS -UC Ledger FORMATTED'!$A$6:$Q$231,+AF$3,FALSE),0)</f>
        <v>-1389</v>
      </c>
      <c r="AG30" s="386">
        <f>ROUND(VLOOKUP($T30,'[13]Monthly BS -UC Ledger FORMATTED'!$A$6:$Q$231,+AG$3,FALSE),0)</f>
        <v>-1398</v>
      </c>
      <c r="AH30" s="386">
        <f>ROUND(VLOOKUP($T30,'[13]Monthly BS -UC Ledger FORMATTED'!$A$6:$Q$231,+AH$3,FALSE),0)</f>
        <v>-1347</v>
      </c>
    </row>
    <row r="31" spans="1:35" ht="12" customHeight="1" x14ac:dyDescent="0.2">
      <c r="A31" s="382" t="s">
        <v>69</v>
      </c>
      <c r="B31" s="383">
        <v>1125</v>
      </c>
      <c r="C31" s="384" t="s">
        <v>710</v>
      </c>
      <c r="D31" s="385">
        <f>ROUND(VLOOKUP($B31,'[13]Monthly BS -UC Ledger FORMATTED'!$A$6:$Q$231,+D$3,FALSE),0)</f>
        <v>494743</v>
      </c>
      <c r="E31" s="385">
        <f>ROUND(VLOOKUP($B31,'[13]Monthly BS -UC Ledger FORMATTED'!$A$6:$Q$231,+E$3,FALSE),0)</f>
        <v>494743</v>
      </c>
      <c r="F31" s="386">
        <f>ROUND(VLOOKUP($B31,'[13]Monthly BS -UC Ledger FORMATTED'!$A$6:$Q$231,+F$3,FALSE),0)</f>
        <v>494743</v>
      </c>
      <c r="G31" s="386">
        <f>ROUND(VLOOKUP($B31,'[13]Monthly BS -UC Ledger FORMATTED'!$A$6:$Q$231,+G$3,FALSE),0)</f>
        <v>494784</v>
      </c>
      <c r="H31" s="386">
        <f>ROUND(VLOOKUP($B31,'[13]Monthly BS -UC Ledger FORMATTED'!$A$6:$Q$231,+H$3,FALSE),0)</f>
        <v>494784</v>
      </c>
      <c r="I31" s="386">
        <f>ROUND(VLOOKUP($B31,'[13]Monthly BS -UC Ledger FORMATTED'!$A$6:$Q$231,+I$3,FALSE),0)</f>
        <v>494945</v>
      </c>
      <c r="J31" s="386">
        <f>ROUND(VLOOKUP($B31,'[13]Monthly BS -UC Ledger FORMATTED'!$A$6:$Q$231,+J$3,FALSE),0)</f>
        <v>495187</v>
      </c>
      <c r="K31" s="386">
        <f>ROUND(VLOOKUP($B31,'[13]Monthly BS -UC Ledger FORMATTED'!$A$6:$Q$231,+K$3,FALSE),0)</f>
        <v>495187</v>
      </c>
      <c r="L31" s="386">
        <f>ROUND(VLOOKUP($B31,'[13]Monthly BS -UC Ledger FORMATTED'!$A$6:$Q$231,+L$3,FALSE),0)</f>
        <v>495267</v>
      </c>
      <c r="M31" s="386">
        <f>ROUND(VLOOKUP($B31,'[13]Monthly BS -UC Ledger FORMATTED'!$A$6:$Q$231,+M$3,FALSE),0)</f>
        <v>495267</v>
      </c>
      <c r="N31" s="386">
        <f>ROUND(VLOOKUP($B31,'[13]Monthly BS -UC Ledger FORMATTED'!$A$6:$Q$231,+N$3,FALSE),0)</f>
        <v>495267</v>
      </c>
      <c r="O31" s="386">
        <f>ROUND(VLOOKUP($B31,'[13]Monthly BS -UC Ledger FORMATTED'!$A$6:$Q$231,+O$3,FALSE),0)</f>
        <v>495469</v>
      </c>
      <c r="P31" s="386">
        <f>ROUND(VLOOKUP($B31,'[13]Monthly BS -UC Ledger FORMATTED'!$A$6:$Q$231,+P$3,FALSE),0)</f>
        <v>495494</v>
      </c>
      <c r="Q31" s="386">
        <f>ROUND(VLOOKUP($B31,'[13]Monthly BS -UC Ledger FORMATTED'!$A$6:$Q$231,+Q$3,FALSE),0)</f>
        <v>495068</v>
      </c>
      <c r="R31" s="381"/>
      <c r="S31" s="384" t="s">
        <v>711</v>
      </c>
      <c r="T31" s="388">
        <v>1920</v>
      </c>
      <c r="U31" s="386">
        <f>ROUND(VLOOKUP($T31,'[13]Monthly BS -UC Ledger FORMATTED'!$A$6:$Q$231,+U$3,FALSE),0)</f>
        <v>-94898</v>
      </c>
      <c r="V31" s="386">
        <f>ROUND(VLOOKUP($T31,'[13]Monthly BS -UC Ledger FORMATTED'!$A$6:$Q$231,+V$3,FALSE),0)</f>
        <v>-95859</v>
      </c>
      <c r="W31" s="386">
        <f>ROUND(VLOOKUP($T31,'[13]Monthly BS -UC Ledger FORMATTED'!$A$6:$Q$231,+W$3,FALSE),0)</f>
        <v>-96820</v>
      </c>
      <c r="X31" s="386">
        <f>ROUND(VLOOKUP($T31,'[13]Monthly BS -UC Ledger FORMATTED'!$A$6:$Q$231,+X$3,FALSE),0)</f>
        <v>-97781</v>
      </c>
      <c r="Y31" s="386">
        <f>ROUND(VLOOKUP($T31,'[13]Monthly BS -UC Ledger FORMATTED'!$A$6:$Q$231,+Y$3,FALSE),0)</f>
        <v>-98741</v>
      </c>
      <c r="Z31" s="386">
        <f>ROUND(VLOOKUP($T31,'[13]Monthly BS -UC Ledger FORMATTED'!$A$6:$Q$231,+Z$3,FALSE),0)</f>
        <v>-99702</v>
      </c>
      <c r="AA31" s="386">
        <f>ROUND(VLOOKUP($T31,'[13]Monthly BS -UC Ledger FORMATTED'!$A$6:$Q$231,+AA$3,FALSE),0)</f>
        <v>-100664</v>
      </c>
      <c r="AB31" s="386">
        <f>ROUND(VLOOKUP($T31,'[13]Monthly BS -UC Ledger FORMATTED'!$A$6:$Q$231,+AB$3,FALSE),0)</f>
        <v>-101625</v>
      </c>
      <c r="AC31" s="386">
        <f>ROUND(VLOOKUP($T31,'[13]Monthly BS -UC Ledger FORMATTED'!$A$6:$Q$231,+AC$3,FALSE),0)</f>
        <v>-102587</v>
      </c>
      <c r="AD31" s="386">
        <f>ROUND(VLOOKUP($T31,'[13]Monthly BS -UC Ledger FORMATTED'!$A$6:$Q$231,+AD$3,FALSE),0)</f>
        <v>-103549</v>
      </c>
      <c r="AE31" s="386">
        <f>ROUND(VLOOKUP($T31,'[13]Monthly BS -UC Ledger FORMATTED'!$A$6:$Q$231,+AE$3,FALSE),0)</f>
        <v>-104511</v>
      </c>
      <c r="AF31" s="386">
        <f>ROUND(VLOOKUP($T31,'[13]Monthly BS -UC Ledger FORMATTED'!$A$6:$Q$231,+AF$3,FALSE),0)</f>
        <v>-105473</v>
      </c>
      <c r="AG31" s="386">
        <f>ROUND(VLOOKUP($T31,'[13]Monthly BS -UC Ledger FORMATTED'!$A$6:$Q$231,+AG$3,FALSE),0)</f>
        <v>-106435</v>
      </c>
      <c r="AH31" s="386">
        <f>ROUND(VLOOKUP($T31,'[13]Monthly BS -UC Ledger FORMATTED'!$A$6:$Q$231,+AH$3,FALSE),0)</f>
        <v>-100665</v>
      </c>
    </row>
    <row r="32" spans="1:35" ht="12" customHeight="1" x14ac:dyDescent="0.2">
      <c r="A32" s="382" t="s">
        <v>712</v>
      </c>
      <c r="B32" s="383">
        <v>1130</v>
      </c>
      <c r="C32" s="384" t="s">
        <v>371</v>
      </c>
      <c r="D32" s="385">
        <f>ROUND(VLOOKUP($B32,'[13]Monthly BS -UC Ledger FORMATTED'!$A$6:$Q$231,+D$3,FALSE),0)</f>
        <v>25097</v>
      </c>
      <c r="E32" s="385">
        <f>ROUND(VLOOKUP($B32,'[13]Monthly BS -UC Ledger FORMATTED'!$A$6:$Q$231,+E$3,FALSE),0)</f>
        <v>25097</v>
      </c>
      <c r="F32" s="386">
        <f>ROUND(VLOOKUP($B32,'[13]Monthly BS -UC Ledger FORMATTED'!$A$6:$Q$231,+F$3,FALSE),0)</f>
        <v>25097</v>
      </c>
      <c r="G32" s="386">
        <f>ROUND(VLOOKUP($B32,'[13]Monthly BS -UC Ledger FORMATTED'!$A$6:$Q$231,+G$3,FALSE),0)</f>
        <v>25097</v>
      </c>
      <c r="H32" s="386">
        <f>ROUND(VLOOKUP($B32,'[13]Monthly BS -UC Ledger FORMATTED'!$A$6:$Q$231,+H$3,FALSE),0)</f>
        <v>25097</v>
      </c>
      <c r="I32" s="386">
        <f>ROUND(VLOOKUP($B32,'[13]Monthly BS -UC Ledger FORMATTED'!$A$6:$Q$231,+I$3,FALSE),0)</f>
        <v>25097</v>
      </c>
      <c r="J32" s="386">
        <f>ROUND(VLOOKUP($B32,'[13]Monthly BS -UC Ledger FORMATTED'!$A$6:$Q$231,+J$3,FALSE),0)</f>
        <v>25097</v>
      </c>
      <c r="K32" s="386">
        <f>ROUND(VLOOKUP($B32,'[13]Monthly BS -UC Ledger FORMATTED'!$A$6:$Q$231,+K$3,FALSE),0)</f>
        <v>25097</v>
      </c>
      <c r="L32" s="386">
        <f>ROUND(VLOOKUP($B32,'[13]Monthly BS -UC Ledger FORMATTED'!$A$6:$Q$231,+L$3,FALSE),0)</f>
        <v>25097</v>
      </c>
      <c r="M32" s="386">
        <f>ROUND(VLOOKUP($B32,'[13]Monthly BS -UC Ledger FORMATTED'!$A$6:$Q$231,+M$3,FALSE),0)</f>
        <v>25097</v>
      </c>
      <c r="N32" s="386">
        <f>ROUND(VLOOKUP($B32,'[13]Monthly BS -UC Ledger FORMATTED'!$A$6:$Q$231,+N$3,FALSE),0)</f>
        <v>25137</v>
      </c>
      <c r="O32" s="386">
        <f>ROUND(VLOOKUP($B32,'[13]Monthly BS -UC Ledger FORMATTED'!$A$6:$Q$231,+O$3,FALSE),0)</f>
        <v>25137</v>
      </c>
      <c r="P32" s="386">
        <f>ROUND(VLOOKUP($B32,'[13]Monthly BS -UC Ledger FORMATTED'!$A$6:$Q$231,+P$3,FALSE),0)</f>
        <v>25137</v>
      </c>
      <c r="Q32" s="386">
        <f>ROUND(VLOOKUP($B32,'[13]Monthly BS -UC Ledger FORMATTED'!$A$6:$Q$231,+Q$3,FALSE),0)</f>
        <v>25106</v>
      </c>
      <c r="R32" s="381"/>
      <c r="S32" s="384" t="s">
        <v>713</v>
      </c>
      <c r="T32" s="388">
        <v>1925</v>
      </c>
      <c r="U32" s="386">
        <f>ROUND(VLOOKUP($T32,'[13]Monthly BS -UC Ledger FORMATTED'!$A$6:$Q$231,+U$3,FALSE),0)</f>
        <v>-13469</v>
      </c>
      <c r="V32" s="386">
        <f>ROUND(VLOOKUP($T32,'[13]Monthly BS -UC Ledger FORMATTED'!$A$6:$Q$231,+V$3,FALSE),0)</f>
        <v>-13521</v>
      </c>
      <c r="W32" s="386">
        <f>ROUND(VLOOKUP($T32,'[13]Monthly BS -UC Ledger FORMATTED'!$A$6:$Q$231,+W$3,FALSE),0)</f>
        <v>-13573</v>
      </c>
      <c r="X32" s="386">
        <f>ROUND(VLOOKUP($T32,'[13]Monthly BS -UC Ledger FORMATTED'!$A$6:$Q$231,+X$3,FALSE),0)</f>
        <v>-13626</v>
      </c>
      <c r="Y32" s="386">
        <f>ROUND(VLOOKUP($T32,'[13]Monthly BS -UC Ledger FORMATTED'!$A$6:$Q$231,+Y$3,FALSE),0)</f>
        <v>-13678</v>
      </c>
      <c r="Z32" s="386">
        <f>ROUND(VLOOKUP($T32,'[13]Monthly BS -UC Ledger FORMATTED'!$A$6:$Q$231,+Z$3,FALSE),0)</f>
        <v>-13730</v>
      </c>
      <c r="AA32" s="386">
        <f>ROUND(VLOOKUP($T32,'[13]Monthly BS -UC Ledger FORMATTED'!$A$6:$Q$231,+AA$3,FALSE),0)</f>
        <v>-13782</v>
      </c>
      <c r="AB32" s="386">
        <f>ROUND(VLOOKUP($T32,'[13]Monthly BS -UC Ledger FORMATTED'!$A$6:$Q$231,+AB$3,FALSE),0)</f>
        <v>-13835</v>
      </c>
      <c r="AC32" s="386">
        <f>ROUND(VLOOKUP($T32,'[13]Monthly BS -UC Ledger FORMATTED'!$A$6:$Q$231,+AC$3,FALSE),0)</f>
        <v>-13887</v>
      </c>
      <c r="AD32" s="386">
        <f>ROUND(VLOOKUP($T32,'[13]Monthly BS -UC Ledger FORMATTED'!$A$6:$Q$231,+AD$3,FALSE),0)</f>
        <v>-13939</v>
      </c>
      <c r="AE32" s="386">
        <f>ROUND(VLOOKUP($T32,'[13]Monthly BS -UC Ledger FORMATTED'!$A$6:$Q$231,+AE$3,FALSE),0)</f>
        <v>-13992</v>
      </c>
      <c r="AF32" s="386">
        <f>ROUND(VLOOKUP($T32,'[13]Monthly BS -UC Ledger FORMATTED'!$A$6:$Q$231,+AF$3,FALSE),0)</f>
        <v>-14044</v>
      </c>
      <c r="AG32" s="386">
        <f>ROUND(VLOOKUP($T32,'[13]Monthly BS -UC Ledger FORMATTED'!$A$6:$Q$231,+AG$3,FALSE),0)</f>
        <v>-14096</v>
      </c>
      <c r="AH32" s="386">
        <f>ROUND(VLOOKUP($T32,'[13]Monthly BS -UC Ledger FORMATTED'!$A$6:$Q$231,+AH$3,FALSE),0)</f>
        <v>-13782</v>
      </c>
    </row>
    <row r="33" spans="1:39" ht="12" customHeight="1" x14ac:dyDescent="0.2">
      <c r="A33" s="378"/>
      <c r="B33" s="393">
        <v>1135</v>
      </c>
      <c r="C33" s="391" t="s">
        <v>373</v>
      </c>
      <c r="D33" s="394">
        <f>ROUND(VLOOKUP($B33,'[13]Monthly BS -UC Ledger FORMATTED'!$A$6:$Q$231,+D$3,FALSE),0)</f>
        <v>32137</v>
      </c>
      <c r="E33" s="394">
        <f>ROUND(VLOOKUP($B33,'[13]Monthly BS -UC Ledger FORMATTED'!$A$6:$Q$231,+E$3,FALSE),0)</f>
        <v>32137</v>
      </c>
      <c r="F33" s="395">
        <f>ROUND(VLOOKUP($B33,'[13]Monthly BS -UC Ledger FORMATTED'!$A$6:$Q$231,+F$3,FALSE),0)</f>
        <v>32137</v>
      </c>
      <c r="G33" s="395">
        <f>ROUND(VLOOKUP($B33,'[13]Monthly BS -UC Ledger FORMATTED'!$A$6:$Q$231,+G$3,FALSE),0)</f>
        <v>32137</v>
      </c>
      <c r="H33" s="395">
        <f>ROUND(VLOOKUP($B33,'[13]Monthly BS -UC Ledger FORMATTED'!$A$6:$Q$231,+H$3,FALSE),0)</f>
        <v>32137</v>
      </c>
      <c r="I33" s="395">
        <f>ROUND(VLOOKUP($B33,'[13]Monthly BS -UC Ledger FORMATTED'!$A$6:$Q$231,+I$3,FALSE),0)</f>
        <v>32137</v>
      </c>
      <c r="J33" s="395">
        <f>ROUND(VLOOKUP($B33,'[13]Monthly BS -UC Ledger FORMATTED'!$A$6:$Q$231,+J$3,FALSE),0)</f>
        <v>32137</v>
      </c>
      <c r="K33" s="395">
        <f>ROUND(VLOOKUP($B33,'[13]Monthly BS -UC Ledger FORMATTED'!$A$6:$Q$231,+K$3,FALSE),0)</f>
        <v>32137</v>
      </c>
      <c r="L33" s="395">
        <f>ROUND(VLOOKUP($B33,'[13]Monthly BS -UC Ledger FORMATTED'!$A$6:$Q$231,+L$3,FALSE),0)</f>
        <v>32137</v>
      </c>
      <c r="M33" s="395">
        <f>ROUND(VLOOKUP($B33,'[13]Monthly BS -UC Ledger FORMATTED'!$A$6:$Q$231,+M$3,FALSE),0)</f>
        <v>32137</v>
      </c>
      <c r="N33" s="395">
        <f>ROUND(VLOOKUP($B33,'[13]Monthly BS -UC Ledger FORMATTED'!$A$6:$Q$231,+N$3,FALSE),0)</f>
        <v>32137</v>
      </c>
      <c r="O33" s="395">
        <f>ROUND(VLOOKUP($B33,'[13]Monthly BS -UC Ledger FORMATTED'!$A$6:$Q$231,+O$3,FALSE),0)</f>
        <v>32137</v>
      </c>
      <c r="P33" s="395">
        <f>ROUND(VLOOKUP($B33,'[13]Monthly BS -UC Ledger FORMATTED'!$A$6:$Q$231,+P$3,FALSE),0)</f>
        <v>32137</v>
      </c>
      <c r="Q33" s="395">
        <f>ROUND(VLOOKUP($B33,'[13]Monthly BS -UC Ledger FORMATTED'!$A$6:$Q$231,+Q$3,FALSE),0)</f>
        <v>32137</v>
      </c>
      <c r="R33" s="381"/>
      <c r="S33" s="391" t="s">
        <v>714</v>
      </c>
      <c r="T33" s="397">
        <v>1930</v>
      </c>
      <c r="U33" s="395">
        <f>ROUND(VLOOKUP($T33,'[13]Monthly BS -UC Ledger FORMATTED'!$A$6:$Q$231,+U$3,FALSE),0)</f>
        <v>-23312</v>
      </c>
      <c r="V33" s="395">
        <f>ROUND(VLOOKUP($T33,'[13]Monthly BS -UC Ledger FORMATTED'!$A$6:$Q$231,+V$3,FALSE),0)</f>
        <v>-23323</v>
      </c>
      <c r="W33" s="395">
        <f>ROUND(VLOOKUP($T33,'[13]Monthly BS -UC Ledger FORMATTED'!$A$6:$Q$231,+W$3,FALSE),0)</f>
        <v>-23334</v>
      </c>
      <c r="X33" s="395">
        <f>ROUND(VLOOKUP($T33,'[13]Monthly BS -UC Ledger FORMATTED'!$A$6:$Q$231,+X$3,FALSE),0)</f>
        <v>-23345</v>
      </c>
      <c r="Y33" s="395">
        <f>ROUND(VLOOKUP($T33,'[13]Monthly BS -UC Ledger FORMATTED'!$A$6:$Q$231,+Y$3,FALSE),0)</f>
        <v>-23479</v>
      </c>
      <c r="Z33" s="395">
        <f>ROUND(VLOOKUP($T33,'[13]Monthly BS -UC Ledger FORMATTED'!$A$6:$Q$231,+Z$3,FALSE),0)</f>
        <v>-23613</v>
      </c>
      <c r="AA33" s="395">
        <f>ROUND(VLOOKUP($T33,'[13]Monthly BS -UC Ledger FORMATTED'!$A$6:$Q$231,+AA$3,FALSE),0)</f>
        <v>-23747</v>
      </c>
      <c r="AB33" s="395">
        <f>ROUND(VLOOKUP($T33,'[13]Monthly BS -UC Ledger FORMATTED'!$A$6:$Q$231,+AB$3,FALSE),0)</f>
        <v>-23881</v>
      </c>
      <c r="AC33" s="395">
        <f>ROUND(VLOOKUP($T33,'[13]Monthly BS -UC Ledger FORMATTED'!$A$6:$Q$231,+AC$3,FALSE),0)</f>
        <v>-24015</v>
      </c>
      <c r="AD33" s="395">
        <f>ROUND(VLOOKUP($T33,'[13]Monthly BS -UC Ledger FORMATTED'!$A$6:$Q$231,+AD$3,FALSE),0)</f>
        <v>-24148</v>
      </c>
      <c r="AE33" s="395">
        <f>ROUND(VLOOKUP($T33,'[13]Monthly BS -UC Ledger FORMATTED'!$A$6:$Q$231,+AE$3,FALSE),0)</f>
        <v>-24282</v>
      </c>
      <c r="AF33" s="395">
        <f>ROUND(VLOOKUP($T33,'[13]Monthly BS -UC Ledger FORMATTED'!$A$6:$Q$231,+AF$3,FALSE),0)</f>
        <v>-24416</v>
      </c>
      <c r="AG33" s="395">
        <f>ROUND(VLOOKUP($T33,'[13]Monthly BS -UC Ledger FORMATTED'!$A$6:$Q$231,+AG$3,FALSE),0)</f>
        <v>-24550</v>
      </c>
      <c r="AH33" s="395">
        <f>ROUND(VLOOKUP($T33,'[13]Monthly BS -UC Ledger FORMATTED'!$A$6:$Q$231,+AH$3,FALSE),0)</f>
        <v>-23803</v>
      </c>
      <c r="AI33" s="375"/>
    </row>
    <row r="34" spans="1:39" ht="12" customHeight="1" x14ac:dyDescent="0.2">
      <c r="A34" s="374"/>
      <c r="B34" s="390">
        <v>1140</v>
      </c>
      <c r="C34" s="381" t="s">
        <v>375</v>
      </c>
      <c r="D34" s="398">
        <f>ROUND(VLOOKUP($B34,'[13]Monthly BS -UC Ledger FORMATTED'!$A$6:$Q$231,+D$3,FALSE),0)</f>
        <v>9062</v>
      </c>
      <c r="E34" s="398">
        <f>ROUND(VLOOKUP($B34,'[13]Monthly BS -UC Ledger FORMATTED'!$A$6:$Q$231,+E$3,FALSE),0)</f>
        <v>9380</v>
      </c>
      <c r="F34" s="399">
        <f>ROUND(VLOOKUP($B34,'[13]Monthly BS -UC Ledger FORMATTED'!$A$6:$Q$231,+F$3,FALSE),0)</f>
        <v>9743</v>
      </c>
      <c r="G34" s="399">
        <f>ROUND(VLOOKUP($B34,'[13]Monthly BS -UC Ledger FORMATTED'!$A$6:$Q$231,+G$3,FALSE),0)</f>
        <v>10107</v>
      </c>
      <c r="H34" s="399">
        <f>ROUND(VLOOKUP($B34,'[13]Monthly BS -UC Ledger FORMATTED'!$A$6:$Q$231,+H$3,FALSE),0)</f>
        <v>10107</v>
      </c>
      <c r="I34" s="399">
        <f>ROUND(VLOOKUP($B34,'[13]Monthly BS -UC Ledger FORMATTED'!$A$6:$Q$231,+I$3,FALSE),0)</f>
        <v>10147</v>
      </c>
      <c r="J34" s="399">
        <f>ROUND(VLOOKUP($B34,'[13]Monthly BS -UC Ledger FORMATTED'!$A$6:$Q$231,+J$3,FALSE),0)</f>
        <v>10147</v>
      </c>
      <c r="K34" s="399">
        <f>ROUND(VLOOKUP($B34,'[13]Monthly BS -UC Ledger FORMATTED'!$A$6:$Q$231,+K$3,FALSE),0)</f>
        <v>10187</v>
      </c>
      <c r="L34" s="399">
        <f>ROUND(VLOOKUP($B34,'[13]Monthly BS -UC Ledger FORMATTED'!$A$6:$Q$231,+L$3,FALSE),0)</f>
        <v>10187</v>
      </c>
      <c r="M34" s="399">
        <f>ROUND(VLOOKUP($B34,'[13]Monthly BS -UC Ledger FORMATTED'!$A$6:$Q$231,+M$3,FALSE),0)</f>
        <v>12565</v>
      </c>
      <c r="N34" s="399">
        <f>ROUND(VLOOKUP($B34,'[13]Monthly BS -UC Ledger FORMATTED'!$A$6:$Q$231,+N$3,FALSE),0)</f>
        <v>12685</v>
      </c>
      <c r="O34" s="399">
        <f>ROUND(VLOOKUP($B34,'[13]Monthly BS -UC Ledger FORMATTED'!$A$6:$Q$231,+O$3,FALSE),0)</f>
        <v>12726</v>
      </c>
      <c r="P34" s="399">
        <f>ROUND(VLOOKUP($B34,'[13]Monthly BS -UC Ledger FORMATTED'!$A$6:$Q$231,+P$3,FALSE),0)</f>
        <v>12726</v>
      </c>
      <c r="Q34" s="399">
        <f>ROUND(VLOOKUP($B34,'[13]Monthly BS -UC Ledger FORMATTED'!$A$6:$Q$231,+Q$3,FALSE),0)</f>
        <v>10751</v>
      </c>
      <c r="R34" s="381"/>
      <c r="S34" s="381" t="s">
        <v>715</v>
      </c>
      <c r="T34" s="401">
        <v>1935</v>
      </c>
      <c r="U34" s="399">
        <f>ROUND(VLOOKUP($T34,'[13]Monthly BS -UC Ledger FORMATTED'!$A$6:$Q$231,+U$3,FALSE),0)</f>
        <v>-1834</v>
      </c>
      <c r="V34" s="399">
        <f>ROUND(VLOOKUP($T34,'[13]Monthly BS -UC Ledger FORMATTED'!$A$6:$Q$231,+V$3,FALSE),0)</f>
        <v>-1873</v>
      </c>
      <c r="W34" s="399">
        <f>ROUND(VLOOKUP($T34,'[13]Monthly BS -UC Ledger FORMATTED'!$A$6:$Q$231,+W$3,FALSE),0)</f>
        <v>-1913</v>
      </c>
      <c r="X34" s="399">
        <f>ROUND(VLOOKUP($T34,'[13]Monthly BS -UC Ledger FORMATTED'!$A$6:$Q$231,+X$3,FALSE),0)</f>
        <v>-1955</v>
      </c>
      <c r="Y34" s="399">
        <f>ROUND(VLOOKUP($T34,'[13]Monthly BS -UC Ledger FORMATTED'!$A$6:$Q$231,+Y$3,FALSE),0)</f>
        <v>-1997</v>
      </c>
      <c r="Z34" s="399">
        <f>ROUND(VLOOKUP($T34,'[13]Monthly BS -UC Ledger FORMATTED'!$A$6:$Q$231,+Z$3,FALSE),0)</f>
        <v>-2040</v>
      </c>
      <c r="AA34" s="399">
        <f>ROUND(VLOOKUP($T34,'[13]Monthly BS -UC Ledger FORMATTED'!$A$6:$Q$231,+AA$3,FALSE),0)</f>
        <v>-2082</v>
      </c>
      <c r="AB34" s="399">
        <f>ROUND(VLOOKUP($T34,'[13]Monthly BS -UC Ledger FORMATTED'!$A$6:$Q$231,+AB$3,FALSE),0)</f>
        <v>-2124</v>
      </c>
      <c r="AC34" s="399">
        <f>ROUND(VLOOKUP($T34,'[13]Monthly BS -UC Ledger FORMATTED'!$A$6:$Q$231,+AC$3,FALSE),0)</f>
        <v>-2167</v>
      </c>
      <c r="AD34" s="399">
        <f>ROUND(VLOOKUP($T34,'[13]Monthly BS -UC Ledger FORMATTED'!$A$6:$Q$231,+AD$3,FALSE),0)</f>
        <v>-2219</v>
      </c>
      <c r="AE34" s="399">
        <f>ROUND(VLOOKUP($T34,'[13]Monthly BS -UC Ledger FORMATTED'!$A$6:$Q$231,+AE$3,FALSE),0)</f>
        <v>-2272</v>
      </c>
      <c r="AF34" s="399">
        <f>ROUND(VLOOKUP($T34,'[13]Monthly BS -UC Ledger FORMATTED'!$A$6:$Q$231,+AF$3,FALSE),0)</f>
        <v>-2325</v>
      </c>
      <c r="AG34" s="399">
        <f>ROUND(VLOOKUP($T34,'[13]Monthly BS -UC Ledger FORMATTED'!$A$6:$Q$231,+AG$3,FALSE),0)</f>
        <v>-2378</v>
      </c>
      <c r="AH34" s="399">
        <f>ROUND(VLOOKUP($T34,'[13]Monthly BS -UC Ledger FORMATTED'!$A$6:$Q$231,+AH$3,FALSE),0)</f>
        <v>-2091</v>
      </c>
      <c r="AI34" s="375"/>
    </row>
    <row r="35" spans="1:39" ht="12" customHeight="1" x14ac:dyDescent="0.2">
      <c r="A35" s="374"/>
      <c r="B35" s="390"/>
      <c r="C35" s="381"/>
      <c r="D35" s="398"/>
      <c r="E35" s="398"/>
      <c r="F35" s="399"/>
      <c r="G35" s="399"/>
      <c r="H35" s="399"/>
      <c r="I35" s="399"/>
      <c r="J35" s="399"/>
      <c r="K35" s="399"/>
      <c r="L35" s="399"/>
      <c r="M35" s="399"/>
      <c r="N35" s="399"/>
      <c r="O35" s="399"/>
      <c r="P35" s="399"/>
      <c r="Q35" s="399"/>
      <c r="R35" s="381"/>
      <c r="S35" s="381"/>
      <c r="T35" s="401"/>
      <c r="U35" s="398"/>
      <c r="V35" s="399"/>
      <c r="W35" s="399"/>
      <c r="X35" s="399"/>
      <c r="Y35" s="399"/>
      <c r="Z35" s="399"/>
      <c r="AA35" s="399"/>
      <c r="AB35" s="399"/>
      <c r="AC35" s="399"/>
      <c r="AD35" s="399"/>
      <c r="AE35" s="399"/>
      <c r="AF35" s="399"/>
      <c r="AG35" s="399"/>
      <c r="AH35" s="399"/>
      <c r="AI35" s="375"/>
    </row>
    <row r="36" spans="1:39" ht="12" customHeight="1" x14ac:dyDescent="0.25">
      <c r="A36" s="389" t="s">
        <v>80</v>
      </c>
      <c r="B36" s="402"/>
      <c r="C36" s="403" t="s">
        <v>81</v>
      </c>
      <c r="D36" s="404">
        <f>SUM(D33:D35)</f>
        <v>41199</v>
      </c>
      <c r="E36" s="404">
        <f t="shared" ref="E36:Q36" si="0">SUM(E33:E35)</f>
        <v>41517</v>
      </c>
      <c r="F36" s="404">
        <f t="shared" si="0"/>
        <v>41880</v>
      </c>
      <c r="G36" s="404">
        <f t="shared" si="0"/>
        <v>42244</v>
      </c>
      <c r="H36" s="404">
        <f t="shared" si="0"/>
        <v>42244</v>
      </c>
      <c r="I36" s="404">
        <f t="shared" si="0"/>
        <v>42284</v>
      </c>
      <c r="J36" s="404">
        <f t="shared" si="0"/>
        <v>42284</v>
      </c>
      <c r="K36" s="404">
        <f t="shared" si="0"/>
        <v>42324</v>
      </c>
      <c r="L36" s="404">
        <f t="shared" si="0"/>
        <v>42324</v>
      </c>
      <c r="M36" s="404">
        <f t="shared" si="0"/>
        <v>44702</v>
      </c>
      <c r="N36" s="404">
        <f t="shared" si="0"/>
        <v>44822</v>
      </c>
      <c r="O36" s="404">
        <f t="shared" si="0"/>
        <v>44863</v>
      </c>
      <c r="P36" s="404">
        <f t="shared" si="0"/>
        <v>44863</v>
      </c>
      <c r="Q36" s="404">
        <f t="shared" si="0"/>
        <v>42888</v>
      </c>
      <c r="R36" s="392"/>
      <c r="S36" s="403" t="s">
        <v>81</v>
      </c>
      <c r="T36" s="406"/>
      <c r="U36" s="404">
        <f>SUM(U33:U35)</f>
        <v>-25146</v>
      </c>
      <c r="V36" s="404">
        <f t="shared" ref="V36:AH36" si="1">SUM(V33:V35)</f>
        <v>-25196</v>
      </c>
      <c r="W36" s="404">
        <f t="shared" si="1"/>
        <v>-25247</v>
      </c>
      <c r="X36" s="404">
        <f t="shared" si="1"/>
        <v>-25300</v>
      </c>
      <c r="Y36" s="404">
        <f t="shared" si="1"/>
        <v>-25476</v>
      </c>
      <c r="Z36" s="404">
        <f t="shared" si="1"/>
        <v>-25653</v>
      </c>
      <c r="AA36" s="404">
        <f t="shared" si="1"/>
        <v>-25829</v>
      </c>
      <c r="AB36" s="404">
        <f t="shared" si="1"/>
        <v>-26005</v>
      </c>
      <c r="AC36" s="404">
        <f t="shared" si="1"/>
        <v>-26182</v>
      </c>
      <c r="AD36" s="404">
        <f t="shared" si="1"/>
        <v>-26367</v>
      </c>
      <c r="AE36" s="404">
        <f t="shared" si="1"/>
        <v>-26554</v>
      </c>
      <c r="AF36" s="404">
        <f t="shared" si="1"/>
        <v>-26741</v>
      </c>
      <c r="AG36" s="404">
        <f t="shared" si="1"/>
        <v>-26928</v>
      </c>
      <c r="AH36" s="404">
        <f t="shared" si="1"/>
        <v>-25894</v>
      </c>
      <c r="AI36" s="375"/>
    </row>
    <row r="37" spans="1:39" ht="12" customHeight="1" x14ac:dyDescent="0.2">
      <c r="A37" s="382" t="s">
        <v>82</v>
      </c>
      <c r="B37" s="383">
        <v>1145</v>
      </c>
      <c r="C37" s="384" t="s">
        <v>377</v>
      </c>
      <c r="D37" s="385">
        <f>ROUND(VLOOKUP($B37,'[13]Monthly BS -UC Ledger FORMATTED'!$A$6:$Q$231,+D$3,FALSE),0)</f>
        <v>28</v>
      </c>
      <c r="E37" s="385">
        <f>ROUND(VLOOKUP($B37,'[13]Monthly BS -UC Ledger FORMATTED'!$A$6:$Q$231,+E$3,FALSE),0)</f>
        <v>28</v>
      </c>
      <c r="F37" s="386">
        <f>ROUND(VLOOKUP($B37,'[13]Monthly BS -UC Ledger FORMATTED'!$A$6:$Q$231,+F$3,FALSE),0)</f>
        <v>28</v>
      </c>
      <c r="G37" s="386">
        <f>ROUND(VLOOKUP($B37,'[13]Monthly BS -UC Ledger FORMATTED'!$A$6:$Q$231,+G$3,FALSE),0)</f>
        <v>28</v>
      </c>
      <c r="H37" s="386">
        <f>ROUND(VLOOKUP($B37,'[13]Monthly BS -UC Ledger FORMATTED'!$A$6:$Q$231,+H$3,FALSE),0)</f>
        <v>28</v>
      </c>
      <c r="I37" s="386">
        <f>ROUND(VLOOKUP($B37,'[13]Monthly BS -UC Ledger FORMATTED'!$A$6:$Q$231,+I$3,FALSE),0)</f>
        <v>28</v>
      </c>
      <c r="J37" s="386">
        <f>ROUND(VLOOKUP($B37,'[13]Monthly BS -UC Ledger FORMATTED'!$A$6:$Q$231,+J$3,FALSE),0)</f>
        <v>28</v>
      </c>
      <c r="K37" s="386">
        <f>ROUND(VLOOKUP($B37,'[13]Monthly BS -UC Ledger FORMATTED'!$A$6:$Q$231,+K$3,FALSE),0)</f>
        <v>28</v>
      </c>
      <c r="L37" s="386">
        <f>ROUND(VLOOKUP($B37,'[13]Monthly BS -UC Ledger FORMATTED'!$A$6:$Q$231,+L$3,FALSE),0)</f>
        <v>28</v>
      </c>
      <c r="M37" s="386">
        <f>ROUND(VLOOKUP($B37,'[13]Monthly BS -UC Ledger FORMATTED'!$A$6:$Q$231,+M$3,FALSE),0)</f>
        <v>28</v>
      </c>
      <c r="N37" s="386">
        <f>ROUND(VLOOKUP($B37,'[13]Monthly BS -UC Ledger FORMATTED'!$A$6:$Q$231,+N$3,FALSE),0)</f>
        <v>28</v>
      </c>
      <c r="O37" s="386">
        <f>ROUND(VLOOKUP($B37,'[13]Monthly BS -UC Ledger FORMATTED'!$A$6:$Q$231,+O$3,FALSE),0)</f>
        <v>28</v>
      </c>
      <c r="P37" s="386">
        <f>ROUND(VLOOKUP($B37,'[13]Monthly BS -UC Ledger FORMATTED'!$A$6:$Q$231,+P$3,FALSE),0)</f>
        <v>28</v>
      </c>
      <c r="Q37" s="386">
        <f>ROUND(VLOOKUP($B37,'[13]Monthly BS -UC Ledger FORMATTED'!$A$6:$Q$231,+Q$3,FALSE),0)</f>
        <v>28</v>
      </c>
      <c r="R37" s="381"/>
      <c r="S37" s="384" t="s">
        <v>716</v>
      </c>
      <c r="T37" s="397">
        <v>1940</v>
      </c>
      <c r="U37" s="386">
        <f>ROUND(VLOOKUP($T37,'[13]Monthly BS -UC Ledger FORMATTED'!$A$6:$Q$231,+U$3,FALSE),0)</f>
        <v>-22</v>
      </c>
      <c r="V37" s="386">
        <f>ROUND(VLOOKUP($T37,'[13]Monthly BS -UC Ledger FORMATTED'!$A$6:$Q$231,+V$3,FALSE),0)</f>
        <v>-22</v>
      </c>
      <c r="W37" s="386">
        <f>ROUND(VLOOKUP($T37,'[13]Monthly BS -UC Ledger FORMATTED'!$A$6:$Q$231,+W$3,FALSE),0)</f>
        <v>-22</v>
      </c>
      <c r="X37" s="386">
        <f>ROUND(VLOOKUP($T37,'[13]Monthly BS -UC Ledger FORMATTED'!$A$6:$Q$231,+X$3,FALSE),0)</f>
        <v>-22</v>
      </c>
      <c r="Y37" s="386">
        <f>ROUND(VLOOKUP($T37,'[13]Monthly BS -UC Ledger FORMATTED'!$A$6:$Q$231,+Y$3,FALSE),0)</f>
        <v>-22</v>
      </c>
      <c r="Z37" s="386">
        <f>ROUND(VLOOKUP($T37,'[13]Monthly BS -UC Ledger FORMATTED'!$A$6:$Q$231,+Z$3,FALSE),0)</f>
        <v>-22</v>
      </c>
      <c r="AA37" s="386">
        <f>ROUND(VLOOKUP($T37,'[13]Monthly BS -UC Ledger FORMATTED'!$A$6:$Q$231,+AA$3,FALSE),0)</f>
        <v>-22</v>
      </c>
      <c r="AB37" s="386">
        <f>ROUND(VLOOKUP($T37,'[13]Monthly BS -UC Ledger FORMATTED'!$A$6:$Q$231,+AB$3,FALSE),0)</f>
        <v>-22</v>
      </c>
      <c r="AC37" s="386">
        <f>ROUND(VLOOKUP($T37,'[13]Monthly BS -UC Ledger FORMATTED'!$A$6:$Q$231,+AC$3,FALSE),0)</f>
        <v>-22</v>
      </c>
      <c r="AD37" s="386">
        <f>ROUND(VLOOKUP($T37,'[13]Monthly BS -UC Ledger FORMATTED'!$A$6:$Q$231,+AD$3,FALSE),0)</f>
        <v>-22</v>
      </c>
      <c r="AE37" s="386">
        <f>ROUND(VLOOKUP($T37,'[13]Monthly BS -UC Ledger FORMATTED'!$A$6:$Q$231,+AE$3,FALSE),0)</f>
        <v>-22</v>
      </c>
      <c r="AF37" s="386">
        <f>ROUND(VLOOKUP($T37,'[13]Monthly BS -UC Ledger FORMATTED'!$A$6:$Q$231,+AF$3,FALSE),0)</f>
        <v>-22</v>
      </c>
      <c r="AG37" s="386">
        <f>ROUND(VLOOKUP($T37,'[13]Monthly BS -UC Ledger FORMATTED'!$A$6:$Q$231,+AG$3,FALSE),0)</f>
        <v>-22</v>
      </c>
      <c r="AH37" s="386">
        <f>ROUND(VLOOKUP($T37,'[13]Monthly BS -UC Ledger FORMATTED'!$A$6:$Q$231,+AH$3,FALSE),0)</f>
        <v>-22</v>
      </c>
    </row>
    <row r="38" spans="1:39" ht="12" customHeight="1" x14ac:dyDescent="0.2">
      <c r="A38" s="382" t="s">
        <v>85</v>
      </c>
      <c r="B38" s="383">
        <v>1150</v>
      </c>
      <c r="C38" s="384" t="s">
        <v>717</v>
      </c>
      <c r="D38" s="385">
        <f>ROUND(VLOOKUP($B38,'[13]Monthly BS -UC Ledger FORMATTED'!$A$6:$Q$231,+D$3,FALSE),0)</f>
        <v>297</v>
      </c>
      <c r="E38" s="385">
        <f>ROUND(VLOOKUP($B38,'[13]Monthly BS -UC Ledger FORMATTED'!$A$6:$Q$231,+E$3,FALSE),0)</f>
        <v>297</v>
      </c>
      <c r="F38" s="386">
        <f>ROUND(VLOOKUP($B38,'[13]Monthly BS -UC Ledger FORMATTED'!$A$6:$Q$231,+F$3,FALSE),0)</f>
        <v>297</v>
      </c>
      <c r="G38" s="386">
        <f>ROUND(VLOOKUP($B38,'[13]Monthly BS -UC Ledger FORMATTED'!$A$6:$Q$231,+G$3,FALSE),0)</f>
        <v>297</v>
      </c>
      <c r="H38" s="386">
        <f>ROUND(VLOOKUP($B38,'[13]Monthly BS -UC Ledger FORMATTED'!$A$6:$Q$231,+H$3,FALSE),0)</f>
        <v>297</v>
      </c>
      <c r="I38" s="386">
        <f>ROUND(VLOOKUP($B38,'[13]Monthly BS -UC Ledger FORMATTED'!$A$6:$Q$231,+I$3,FALSE),0)</f>
        <v>297</v>
      </c>
      <c r="J38" s="386">
        <f>ROUND(VLOOKUP($B38,'[13]Monthly BS -UC Ledger FORMATTED'!$A$6:$Q$231,+J$3,FALSE),0)</f>
        <v>297</v>
      </c>
      <c r="K38" s="386">
        <f>ROUND(VLOOKUP($B38,'[13]Monthly BS -UC Ledger FORMATTED'!$A$6:$Q$231,+K$3,FALSE),0)</f>
        <v>297</v>
      </c>
      <c r="L38" s="386">
        <f>ROUND(VLOOKUP($B38,'[13]Monthly BS -UC Ledger FORMATTED'!$A$6:$Q$231,+L$3,FALSE),0)</f>
        <v>297</v>
      </c>
      <c r="M38" s="386">
        <f>ROUND(VLOOKUP($B38,'[13]Monthly BS -UC Ledger FORMATTED'!$A$6:$Q$231,+M$3,FALSE),0)</f>
        <v>1711</v>
      </c>
      <c r="N38" s="386">
        <f>ROUND(VLOOKUP($B38,'[13]Monthly BS -UC Ledger FORMATTED'!$A$6:$Q$231,+N$3,FALSE),0)</f>
        <v>1711</v>
      </c>
      <c r="O38" s="386">
        <f>ROUND(VLOOKUP($B38,'[13]Monthly BS -UC Ledger FORMATTED'!$A$6:$Q$231,+O$3,FALSE),0)</f>
        <v>1711</v>
      </c>
      <c r="P38" s="386">
        <f>ROUND(VLOOKUP($B38,'[13]Monthly BS -UC Ledger FORMATTED'!$A$6:$Q$231,+P$3,FALSE),0)</f>
        <v>1711</v>
      </c>
      <c r="Q38" s="386">
        <f>ROUND(VLOOKUP($B38,'[13]Monthly BS -UC Ledger FORMATTED'!$A$6:$Q$231,+Q$3,FALSE),0)</f>
        <v>732</v>
      </c>
      <c r="R38" s="381"/>
      <c r="S38" s="384" t="s">
        <v>718</v>
      </c>
      <c r="T38" s="388">
        <v>1945</v>
      </c>
      <c r="U38" s="386">
        <f>ROUND(VLOOKUP($T38,'[13]Monthly BS -UC Ledger FORMATTED'!$A$6:$Q$231,+U$3,FALSE),0)</f>
        <v>99</v>
      </c>
      <c r="V38" s="386">
        <f>ROUND(VLOOKUP($T38,'[13]Monthly BS -UC Ledger FORMATTED'!$A$6:$Q$231,+V$3,FALSE),0)</f>
        <v>97</v>
      </c>
      <c r="W38" s="386">
        <f>ROUND(VLOOKUP($T38,'[13]Monthly BS -UC Ledger FORMATTED'!$A$6:$Q$231,+W$3,FALSE),0)</f>
        <v>96</v>
      </c>
      <c r="X38" s="386">
        <f>ROUND(VLOOKUP($T38,'[13]Monthly BS -UC Ledger FORMATTED'!$A$6:$Q$231,+X$3,FALSE),0)</f>
        <v>94</v>
      </c>
      <c r="Y38" s="386">
        <f>ROUND(VLOOKUP($T38,'[13]Monthly BS -UC Ledger FORMATTED'!$A$6:$Q$231,+Y$3,FALSE),0)</f>
        <v>92</v>
      </c>
      <c r="Z38" s="386">
        <f>ROUND(VLOOKUP($T38,'[13]Monthly BS -UC Ledger FORMATTED'!$A$6:$Q$231,+Z$3,FALSE),0)</f>
        <v>91</v>
      </c>
      <c r="AA38" s="386">
        <f>ROUND(VLOOKUP($T38,'[13]Monthly BS -UC Ledger FORMATTED'!$A$6:$Q$231,+AA$3,FALSE),0)</f>
        <v>89</v>
      </c>
      <c r="AB38" s="386">
        <f>ROUND(VLOOKUP($T38,'[13]Monthly BS -UC Ledger FORMATTED'!$A$6:$Q$231,+AB$3,FALSE),0)</f>
        <v>87</v>
      </c>
      <c r="AC38" s="386">
        <f>ROUND(VLOOKUP($T38,'[13]Monthly BS -UC Ledger FORMATTED'!$A$6:$Q$231,+AC$3,FALSE),0)</f>
        <v>86</v>
      </c>
      <c r="AD38" s="386">
        <f>ROUND(VLOOKUP($T38,'[13]Monthly BS -UC Ledger FORMATTED'!$A$6:$Q$231,+AD$3,FALSE),0)</f>
        <v>76</v>
      </c>
      <c r="AE38" s="386">
        <f>ROUND(VLOOKUP($T38,'[13]Monthly BS -UC Ledger FORMATTED'!$A$6:$Q$231,+AE$3,FALSE),0)</f>
        <v>67</v>
      </c>
      <c r="AF38" s="386">
        <f>ROUND(VLOOKUP($T38,'[13]Monthly BS -UC Ledger FORMATTED'!$A$6:$Q$231,+AF$3,FALSE),0)</f>
        <v>57</v>
      </c>
      <c r="AG38" s="386">
        <f>ROUND(VLOOKUP($T38,'[13]Monthly BS -UC Ledger FORMATTED'!$A$6:$Q$231,+AG$3,FALSE),0)</f>
        <v>48</v>
      </c>
      <c r="AH38" s="386">
        <f>ROUND(VLOOKUP($T38,'[13]Monthly BS -UC Ledger FORMATTED'!$A$6:$Q$231,+AH$3,FALSE),0)</f>
        <v>83</v>
      </c>
    </row>
    <row r="39" spans="1:39" ht="12" customHeight="1" x14ac:dyDescent="0.2">
      <c r="A39" s="382" t="s">
        <v>88</v>
      </c>
      <c r="B39" s="383">
        <v>1170</v>
      </c>
      <c r="C39" s="384" t="s">
        <v>719</v>
      </c>
      <c r="D39" s="385"/>
      <c r="E39" s="385"/>
      <c r="F39" s="386"/>
      <c r="G39" s="386"/>
      <c r="H39" s="386"/>
      <c r="I39" s="386"/>
      <c r="J39" s="386"/>
      <c r="K39" s="386"/>
      <c r="L39" s="386"/>
      <c r="M39" s="386"/>
      <c r="N39" s="386"/>
      <c r="O39" s="386"/>
      <c r="P39" s="386"/>
      <c r="Q39" s="386"/>
      <c r="R39" s="381"/>
      <c r="S39" s="384" t="s">
        <v>720</v>
      </c>
      <c r="T39" s="388">
        <v>1965</v>
      </c>
      <c r="U39" s="386"/>
      <c r="V39" s="386"/>
      <c r="W39" s="386"/>
      <c r="X39" s="386"/>
      <c r="Y39" s="386"/>
      <c r="Z39" s="386"/>
      <c r="AA39" s="386"/>
      <c r="AB39" s="386"/>
      <c r="AC39" s="386"/>
      <c r="AD39" s="386"/>
      <c r="AE39" s="386"/>
      <c r="AF39" s="386"/>
      <c r="AG39" s="386"/>
      <c r="AH39" s="386"/>
    </row>
    <row r="40" spans="1:39" ht="12" customHeight="1" x14ac:dyDescent="0.25">
      <c r="A40" s="602" t="s">
        <v>91</v>
      </c>
      <c r="B40" s="603"/>
      <c r="C40" s="603"/>
      <c r="D40" s="603"/>
      <c r="E40" s="603"/>
      <c r="F40" s="603"/>
      <c r="G40" s="603"/>
      <c r="H40" s="603"/>
      <c r="I40" s="603"/>
      <c r="J40" s="603"/>
      <c r="K40" s="603"/>
      <c r="L40" s="603"/>
      <c r="M40" s="603"/>
      <c r="N40" s="603"/>
      <c r="O40" s="603"/>
      <c r="P40" s="603"/>
      <c r="Q40" s="604"/>
      <c r="R40" s="381"/>
      <c r="S40" s="602" t="s">
        <v>91</v>
      </c>
      <c r="T40" s="603"/>
      <c r="U40" s="603"/>
      <c r="V40" s="603"/>
      <c r="W40" s="603"/>
      <c r="X40" s="603"/>
      <c r="Y40" s="603"/>
      <c r="Z40" s="603"/>
      <c r="AA40" s="603"/>
      <c r="AB40" s="603"/>
      <c r="AC40" s="603"/>
      <c r="AD40" s="603"/>
      <c r="AE40" s="603"/>
      <c r="AF40" s="603"/>
      <c r="AG40" s="603"/>
      <c r="AH40" s="603"/>
      <c r="AI40" s="604"/>
    </row>
    <row r="41" spans="1:39" ht="12" customHeight="1" x14ac:dyDescent="0.25">
      <c r="A41" s="407"/>
      <c r="B41" s="393">
        <v>1045</v>
      </c>
      <c r="C41" s="391" t="s">
        <v>721</v>
      </c>
      <c r="D41" s="394">
        <f>ROUND(VLOOKUP($B41,'[13]Monthly BS -UC Ledger FORMATTED'!$A$6:$Q$231,+D$3,FALSE),0)</f>
        <v>75</v>
      </c>
      <c r="E41" s="394">
        <f>ROUND(VLOOKUP($B41,'[13]Monthly BS -UC Ledger FORMATTED'!$A$6:$Q$231,+E$3,FALSE),0)</f>
        <v>75</v>
      </c>
      <c r="F41" s="395">
        <f>ROUND(VLOOKUP($B41,'[13]Monthly BS -UC Ledger FORMATTED'!$A$6:$Q$231,+F$3,FALSE),0)</f>
        <v>73</v>
      </c>
      <c r="G41" s="395">
        <f>ROUND(VLOOKUP($B41,'[13]Monthly BS -UC Ledger FORMATTED'!$A$6:$Q$231,+G$3,FALSE),0)</f>
        <v>73</v>
      </c>
      <c r="H41" s="395">
        <f>ROUND(VLOOKUP($B41,'[13]Monthly BS -UC Ledger FORMATTED'!$A$6:$Q$231,+H$3,FALSE),0)</f>
        <v>73</v>
      </c>
      <c r="I41" s="395">
        <f>ROUND(VLOOKUP($B41,'[13]Monthly BS -UC Ledger FORMATTED'!$A$6:$Q$231,+I$3,FALSE),0)</f>
        <v>73</v>
      </c>
      <c r="J41" s="395">
        <f>ROUND(VLOOKUP($B41,'[13]Monthly BS -UC Ledger FORMATTED'!$A$6:$Q$231,+J$3,FALSE),0)</f>
        <v>73</v>
      </c>
      <c r="K41" s="395">
        <f>ROUND(VLOOKUP($B41,'[13]Monthly BS -UC Ledger FORMATTED'!$A$6:$Q$231,+K$3,FALSE),0)</f>
        <v>73</v>
      </c>
      <c r="L41" s="395">
        <f>ROUND(VLOOKUP($B41,'[13]Monthly BS -UC Ledger FORMATTED'!$A$6:$Q$231,+L$3,FALSE),0)</f>
        <v>73</v>
      </c>
      <c r="M41" s="395">
        <f>ROUND(VLOOKUP($B41,'[13]Monthly BS -UC Ledger FORMATTED'!$A$6:$Q$231,+M$3,FALSE),0)</f>
        <v>72</v>
      </c>
      <c r="N41" s="395">
        <f>ROUND(VLOOKUP($B41,'[13]Monthly BS -UC Ledger FORMATTED'!$A$6:$Q$231,+N$3,FALSE),0)</f>
        <v>72</v>
      </c>
      <c r="O41" s="395">
        <f>ROUND(VLOOKUP($B41,'[13]Monthly BS -UC Ledger FORMATTED'!$A$6:$Q$231,+O$3,FALSE),0)</f>
        <v>72</v>
      </c>
      <c r="P41" s="395">
        <f>ROUND(VLOOKUP($B41,'[13]Monthly BS -UC Ledger FORMATTED'!$A$6:$Q$231,+P$3,FALSE),0)</f>
        <v>71</v>
      </c>
      <c r="Q41" s="395">
        <f>ROUND(VLOOKUP($B41,'[13]Monthly BS -UC Ledger FORMATTED'!$A$6:$Q$231,+Q$3,FALSE),0)</f>
        <v>73</v>
      </c>
      <c r="R41" s="381"/>
      <c r="S41" s="391" t="s">
        <v>676</v>
      </c>
      <c r="T41" s="397"/>
      <c r="U41" s="395"/>
      <c r="V41" s="395"/>
      <c r="W41" s="395"/>
      <c r="X41" s="395"/>
      <c r="Y41" s="395"/>
      <c r="Z41" s="395"/>
      <c r="AA41" s="395"/>
      <c r="AB41" s="395"/>
      <c r="AC41" s="395"/>
      <c r="AD41" s="395"/>
      <c r="AE41" s="395"/>
      <c r="AF41" s="395"/>
      <c r="AG41" s="395"/>
      <c r="AH41" s="395"/>
      <c r="AI41" s="375"/>
      <c r="AJ41" s="375"/>
      <c r="AK41" s="375"/>
      <c r="AL41" s="375"/>
      <c r="AM41" s="375"/>
    </row>
    <row r="42" spans="1:39" ht="12" customHeight="1" x14ac:dyDescent="0.25">
      <c r="A42" s="408"/>
      <c r="B42" s="390">
        <v>1285</v>
      </c>
      <c r="C42" s="381" t="s">
        <v>928</v>
      </c>
      <c r="D42" s="398"/>
      <c r="E42" s="398"/>
      <c r="F42" s="399"/>
      <c r="G42" s="399"/>
      <c r="H42" s="399"/>
      <c r="I42" s="399"/>
      <c r="J42" s="399"/>
      <c r="K42" s="399"/>
      <c r="L42" s="399"/>
      <c r="M42" s="399"/>
      <c r="N42" s="399"/>
      <c r="O42" s="399"/>
      <c r="P42" s="399"/>
      <c r="Q42" s="399"/>
      <c r="R42" s="381"/>
      <c r="S42" s="381"/>
      <c r="T42" s="401"/>
      <c r="U42" s="398"/>
      <c r="V42" s="399"/>
      <c r="W42" s="399"/>
      <c r="X42" s="399"/>
      <c r="Y42" s="399"/>
      <c r="Z42" s="399"/>
      <c r="AA42" s="399"/>
      <c r="AB42" s="399"/>
      <c r="AC42" s="399"/>
      <c r="AD42" s="399"/>
      <c r="AE42" s="399"/>
      <c r="AF42" s="399"/>
      <c r="AG42" s="399"/>
      <c r="AH42" s="399"/>
      <c r="AI42" s="375"/>
      <c r="AJ42" s="375"/>
      <c r="AK42" s="375"/>
      <c r="AL42" s="375"/>
      <c r="AM42" s="375"/>
    </row>
    <row r="43" spans="1:39" s="415" customFormat="1" ht="12" customHeight="1" x14ac:dyDescent="0.25">
      <c r="A43" s="411" t="s">
        <v>92</v>
      </c>
      <c r="B43" s="402"/>
      <c r="C43" s="403" t="s">
        <v>81</v>
      </c>
      <c r="D43" s="404">
        <f t="shared" ref="D43:Q43" si="2">SUM(D41:D42)</f>
        <v>75</v>
      </c>
      <c r="E43" s="404">
        <f t="shared" si="2"/>
        <v>75</v>
      </c>
      <c r="F43" s="404">
        <f t="shared" si="2"/>
        <v>73</v>
      </c>
      <c r="G43" s="404">
        <f t="shared" si="2"/>
        <v>73</v>
      </c>
      <c r="H43" s="404">
        <f t="shared" si="2"/>
        <v>73</v>
      </c>
      <c r="I43" s="404">
        <f t="shared" si="2"/>
        <v>73</v>
      </c>
      <c r="J43" s="404">
        <f t="shared" si="2"/>
        <v>73</v>
      </c>
      <c r="K43" s="404">
        <f t="shared" si="2"/>
        <v>73</v>
      </c>
      <c r="L43" s="404">
        <f t="shared" si="2"/>
        <v>73</v>
      </c>
      <c r="M43" s="404">
        <f t="shared" si="2"/>
        <v>72</v>
      </c>
      <c r="N43" s="404">
        <f t="shared" si="2"/>
        <v>72</v>
      </c>
      <c r="O43" s="404">
        <f t="shared" si="2"/>
        <v>72</v>
      </c>
      <c r="P43" s="404">
        <f t="shared" si="2"/>
        <v>71</v>
      </c>
      <c r="Q43" s="404">
        <f t="shared" si="2"/>
        <v>73</v>
      </c>
      <c r="R43" s="412"/>
      <c r="S43" s="413" t="s">
        <v>676</v>
      </c>
      <c r="T43" s="406"/>
      <c r="U43" s="404">
        <f t="shared" ref="U43:AH43" si="3">SUM(U41:U42)</f>
        <v>0</v>
      </c>
      <c r="V43" s="404">
        <f t="shared" si="3"/>
        <v>0</v>
      </c>
      <c r="W43" s="404">
        <f t="shared" si="3"/>
        <v>0</v>
      </c>
      <c r="X43" s="404">
        <f t="shared" si="3"/>
        <v>0</v>
      </c>
      <c r="Y43" s="404">
        <f t="shared" si="3"/>
        <v>0</v>
      </c>
      <c r="Z43" s="404">
        <f t="shared" si="3"/>
        <v>0</v>
      </c>
      <c r="AA43" s="404">
        <f t="shared" si="3"/>
        <v>0</v>
      </c>
      <c r="AB43" s="404">
        <f t="shared" si="3"/>
        <v>0</v>
      </c>
      <c r="AC43" s="404">
        <f t="shared" si="3"/>
        <v>0</v>
      </c>
      <c r="AD43" s="404">
        <f t="shared" si="3"/>
        <v>0</v>
      </c>
      <c r="AE43" s="404">
        <f t="shared" si="3"/>
        <v>0</v>
      </c>
      <c r="AF43" s="404">
        <f t="shared" si="3"/>
        <v>0</v>
      </c>
      <c r="AG43" s="404">
        <f t="shared" si="3"/>
        <v>0</v>
      </c>
      <c r="AH43" s="404">
        <f t="shared" si="3"/>
        <v>0</v>
      </c>
      <c r="AI43" s="414"/>
      <c r="AJ43" s="414"/>
      <c r="AK43" s="414"/>
      <c r="AL43" s="414"/>
      <c r="AM43" s="414"/>
    </row>
    <row r="44" spans="1:39" ht="12" customHeight="1" x14ac:dyDescent="0.2">
      <c r="A44" s="378"/>
      <c r="B44" s="393">
        <v>1065</v>
      </c>
      <c r="C44" s="391" t="s">
        <v>929</v>
      </c>
      <c r="D44" s="394">
        <f>ROUND(VLOOKUP($B44,'[13]Monthly BS -UC Ledger FORMATTED'!$A$6:$Q$231,+D$3,FALSE),0)</f>
        <v>0</v>
      </c>
      <c r="E44" s="394">
        <f>ROUND(VLOOKUP($B44,'[13]Monthly BS -UC Ledger FORMATTED'!$A$6:$Q$231,+E$3,FALSE),0)</f>
        <v>0</v>
      </c>
      <c r="F44" s="395">
        <f>ROUND(VLOOKUP($B44,'[13]Monthly BS -UC Ledger FORMATTED'!$A$6:$Q$231,+F$3,FALSE),0)</f>
        <v>0</v>
      </c>
      <c r="G44" s="395">
        <f>ROUND(VLOOKUP($B44,'[13]Monthly BS -UC Ledger FORMATTED'!$A$6:$Q$231,+G$3,FALSE),0)</f>
        <v>0</v>
      </c>
      <c r="H44" s="395">
        <f>ROUND(VLOOKUP($B44,'[13]Monthly BS -UC Ledger FORMATTED'!$A$6:$Q$231,+H$3,FALSE),0)</f>
        <v>0</v>
      </c>
      <c r="I44" s="395">
        <f>ROUND(VLOOKUP($B44,'[13]Monthly BS -UC Ledger FORMATTED'!$A$6:$Q$231,+I$3,FALSE),0)</f>
        <v>0</v>
      </c>
      <c r="J44" s="395">
        <f>ROUND(VLOOKUP($B44,'[13]Monthly BS -UC Ledger FORMATTED'!$A$6:$Q$231,+J$3,FALSE),0)</f>
        <v>0</v>
      </c>
      <c r="K44" s="395">
        <f>ROUND(VLOOKUP($B44,'[13]Monthly BS -UC Ledger FORMATTED'!$A$6:$Q$231,+K$3,FALSE),0)</f>
        <v>0</v>
      </c>
      <c r="L44" s="395">
        <f>ROUND(VLOOKUP($B44,'[13]Monthly BS -UC Ledger FORMATTED'!$A$6:$Q$231,+L$3,FALSE),0)</f>
        <v>0</v>
      </c>
      <c r="M44" s="395">
        <f>ROUND(VLOOKUP($B44,'[13]Monthly BS -UC Ledger FORMATTED'!$A$6:$Q$231,+M$3,FALSE),0)</f>
        <v>0</v>
      </c>
      <c r="N44" s="395">
        <f>ROUND(VLOOKUP($B44,'[13]Monthly BS -UC Ledger FORMATTED'!$A$6:$Q$231,+N$3,FALSE),0)</f>
        <v>0</v>
      </c>
      <c r="O44" s="395">
        <f>ROUND(VLOOKUP($B44,'[13]Monthly BS -UC Ledger FORMATTED'!$A$6:$Q$231,+O$3,FALSE),0)</f>
        <v>0</v>
      </c>
      <c r="P44" s="395">
        <f>ROUND(VLOOKUP($B44,'[13]Monthly BS -UC Ledger FORMATTED'!$A$6:$Q$231,+P$3,FALSE),0)</f>
        <v>0</v>
      </c>
      <c r="Q44" s="395">
        <f>ROUND(VLOOKUP($B44,'[13]Monthly BS -UC Ledger FORMATTED'!$A$6:$Q$231,+Q$3,FALSE),0)</f>
        <v>0</v>
      </c>
      <c r="R44" s="381"/>
      <c r="S44" s="391" t="s">
        <v>930</v>
      </c>
      <c r="T44" s="397">
        <v>1860</v>
      </c>
      <c r="U44" s="395">
        <f>ROUND(VLOOKUP($T44,'[13]Monthly BS -UC Ledger FORMATTED'!$A$6:$Q$231,+U$3,FALSE),0)</f>
        <v>0</v>
      </c>
      <c r="V44" s="395">
        <f>ROUND(VLOOKUP($T44,'[13]Monthly BS -UC Ledger FORMATTED'!$A$6:$Q$231,+V$3,FALSE),0)</f>
        <v>0</v>
      </c>
      <c r="W44" s="395">
        <f>ROUND(VLOOKUP($T44,'[13]Monthly BS -UC Ledger FORMATTED'!$A$6:$Q$231,+W$3,FALSE),0)</f>
        <v>0</v>
      </c>
      <c r="X44" s="395">
        <f>ROUND(VLOOKUP($T44,'[13]Monthly BS -UC Ledger FORMATTED'!$A$6:$Q$231,+X$3,FALSE),0)</f>
        <v>0</v>
      </c>
      <c r="Y44" s="395">
        <f>ROUND(VLOOKUP($T44,'[13]Monthly BS -UC Ledger FORMATTED'!$A$6:$Q$231,+Y$3,FALSE),0)</f>
        <v>0</v>
      </c>
      <c r="Z44" s="395">
        <f>ROUND(VLOOKUP($T44,'[13]Monthly BS -UC Ledger FORMATTED'!$A$6:$Q$231,+Z$3,FALSE),0)</f>
        <v>0</v>
      </c>
      <c r="AA44" s="395">
        <f>ROUND(VLOOKUP($T44,'[13]Monthly BS -UC Ledger FORMATTED'!$A$6:$Q$231,+AA$3,FALSE),0)</f>
        <v>0</v>
      </c>
      <c r="AB44" s="395">
        <f>ROUND(VLOOKUP($T44,'[13]Monthly BS -UC Ledger FORMATTED'!$A$6:$Q$231,+AB$3,FALSE),0)</f>
        <v>0</v>
      </c>
      <c r="AC44" s="395">
        <f>ROUND(VLOOKUP($T44,'[13]Monthly BS -UC Ledger FORMATTED'!$A$6:$Q$231,+AC$3,FALSE),0)</f>
        <v>0</v>
      </c>
      <c r="AD44" s="395">
        <f>ROUND(VLOOKUP($T44,'[13]Monthly BS -UC Ledger FORMATTED'!$A$6:$Q$231,+AD$3,FALSE),0)</f>
        <v>0</v>
      </c>
      <c r="AE44" s="395">
        <f>ROUND(VLOOKUP($T44,'[13]Monthly BS -UC Ledger FORMATTED'!$A$6:$Q$231,+AE$3,FALSE),0)</f>
        <v>0</v>
      </c>
      <c r="AF44" s="395">
        <f>ROUND(VLOOKUP($T44,'[13]Monthly BS -UC Ledger FORMATTED'!$A$6:$Q$231,+AF$3,FALSE),0)</f>
        <v>0</v>
      </c>
      <c r="AG44" s="395">
        <f>ROUND(VLOOKUP($T44,'[13]Monthly BS -UC Ledger FORMATTED'!$A$6:$Q$231,+AG$3,FALSE),0)</f>
        <v>0</v>
      </c>
      <c r="AH44" s="395">
        <f>ROUND(VLOOKUP($T44,'[13]Monthly BS -UC Ledger FORMATTED'!$A$6:$Q$231,+AH$3,FALSE),0)</f>
        <v>0</v>
      </c>
      <c r="AI44" s="375"/>
      <c r="AJ44" s="375"/>
      <c r="AK44" s="375"/>
      <c r="AL44" s="375"/>
      <c r="AM44" s="375"/>
    </row>
    <row r="45" spans="1:39" ht="12" customHeight="1" x14ac:dyDescent="0.2">
      <c r="A45" s="374"/>
      <c r="B45" s="390">
        <v>1175</v>
      </c>
      <c r="C45" s="381" t="s">
        <v>931</v>
      </c>
      <c r="D45" s="398">
        <f>ROUND(VLOOKUP($B45,'[13]Monthly BS -UC Ledger FORMATTED'!$A$6:$Q$231,+D$3,FALSE),0)</f>
        <v>11148</v>
      </c>
      <c r="E45" s="398">
        <f>ROUND(VLOOKUP($B45,'[13]Monthly BS -UC Ledger FORMATTED'!$A$6:$Q$231,+E$3,FALSE),0)</f>
        <v>11148</v>
      </c>
      <c r="F45" s="399">
        <f>ROUND(VLOOKUP($B45,'[13]Monthly BS -UC Ledger FORMATTED'!$A$6:$Q$231,+F$3,FALSE),0)</f>
        <v>11086</v>
      </c>
      <c r="G45" s="399">
        <f>ROUND(VLOOKUP($B45,'[13]Monthly BS -UC Ledger FORMATTED'!$A$6:$Q$231,+G$3,FALSE),0)</f>
        <v>11074</v>
      </c>
      <c r="H45" s="399">
        <f>ROUND(VLOOKUP($B45,'[13]Monthly BS -UC Ledger FORMATTED'!$A$6:$Q$231,+H$3,FALSE),0)</f>
        <v>11086</v>
      </c>
      <c r="I45" s="399">
        <f>ROUND(VLOOKUP($B45,'[13]Monthly BS -UC Ledger FORMATTED'!$A$6:$Q$231,+I$3,FALSE),0)</f>
        <v>11086</v>
      </c>
      <c r="J45" s="399">
        <f>ROUND(VLOOKUP($B45,'[13]Monthly BS -UC Ledger FORMATTED'!$A$6:$Q$231,+J$3,FALSE),0)</f>
        <v>11115</v>
      </c>
      <c r="K45" s="399">
        <f>ROUND(VLOOKUP($B45,'[13]Monthly BS -UC Ledger FORMATTED'!$A$6:$Q$231,+K$3,FALSE),0)</f>
        <v>11145</v>
      </c>
      <c r="L45" s="399">
        <f>ROUND(VLOOKUP($B45,'[13]Monthly BS -UC Ledger FORMATTED'!$A$6:$Q$231,+L$3,FALSE),0)</f>
        <v>11137</v>
      </c>
      <c r="M45" s="399">
        <f>ROUND(VLOOKUP($B45,'[13]Monthly BS -UC Ledger FORMATTED'!$A$6:$Q$231,+M$3,FALSE),0)</f>
        <v>11108</v>
      </c>
      <c r="N45" s="399">
        <f>ROUND(VLOOKUP($B45,'[13]Monthly BS -UC Ledger FORMATTED'!$A$6:$Q$231,+N$3,FALSE),0)</f>
        <v>11103</v>
      </c>
      <c r="O45" s="399">
        <f>ROUND(VLOOKUP($B45,'[13]Monthly BS -UC Ledger FORMATTED'!$A$6:$Q$231,+O$3,FALSE),0)</f>
        <v>11140</v>
      </c>
      <c r="P45" s="399">
        <f>ROUND(VLOOKUP($B45,'[13]Monthly BS -UC Ledger FORMATTED'!$A$6:$Q$231,+P$3,FALSE),0)</f>
        <v>11152</v>
      </c>
      <c r="Q45" s="399">
        <f>ROUND(VLOOKUP($B45,'[13]Monthly BS -UC Ledger FORMATTED'!$A$6:$Q$231,+Q$3,FALSE),0)</f>
        <v>11118</v>
      </c>
      <c r="R45" s="381"/>
      <c r="S45" s="381" t="s">
        <v>932</v>
      </c>
      <c r="T45" s="401">
        <v>1970</v>
      </c>
      <c r="U45" s="399">
        <f>ROUND(VLOOKUP($T45,'[13]Monthly BS -UC Ledger FORMATTED'!$A$6:$Q$231,+U$3,FALSE),0)</f>
        <v>-4712</v>
      </c>
      <c r="V45" s="399">
        <f>ROUND(VLOOKUP($T45,'[13]Monthly BS -UC Ledger FORMATTED'!$A$6:$Q$231,+V$3,FALSE),0)</f>
        <v>-4731</v>
      </c>
      <c r="W45" s="399">
        <f>ROUND(VLOOKUP($T45,'[13]Monthly BS -UC Ledger FORMATTED'!$A$6:$Q$231,+W$3,FALSE),0)</f>
        <v>-4721</v>
      </c>
      <c r="X45" s="399">
        <f>ROUND(VLOOKUP($T45,'[13]Monthly BS -UC Ledger FORMATTED'!$A$6:$Q$231,+X$3,FALSE),0)</f>
        <v>-4728</v>
      </c>
      <c r="Y45" s="399">
        <f>ROUND(VLOOKUP($T45,'[13]Monthly BS -UC Ledger FORMATTED'!$A$6:$Q$231,+Y$3,FALSE),0)</f>
        <v>-4753</v>
      </c>
      <c r="Z45" s="399">
        <f>ROUND(VLOOKUP($T45,'[13]Monthly BS -UC Ledger FORMATTED'!$A$6:$Q$231,+Z$3,FALSE),0)</f>
        <v>-4772</v>
      </c>
      <c r="AA45" s="399">
        <f>ROUND(VLOOKUP($T45,'[13]Monthly BS -UC Ledger FORMATTED'!$A$6:$Q$231,+AA$3,FALSE),0)</f>
        <v>-4795</v>
      </c>
      <c r="AB45" s="399">
        <f>ROUND(VLOOKUP($T45,'[13]Monthly BS -UC Ledger FORMATTED'!$A$6:$Q$231,+AB$3,FALSE),0)</f>
        <v>-4809</v>
      </c>
      <c r="AC45" s="399">
        <f>ROUND(VLOOKUP($T45,'[13]Monthly BS -UC Ledger FORMATTED'!$A$6:$Q$231,+AC$3,FALSE),0)</f>
        <v>-4823</v>
      </c>
      <c r="AD45" s="399">
        <f>ROUND(VLOOKUP($T45,'[13]Monthly BS -UC Ledger FORMATTED'!$A$6:$Q$231,+AD$3,FALSE),0)</f>
        <v>-4822</v>
      </c>
      <c r="AE45" s="399">
        <f>ROUND(VLOOKUP($T45,'[13]Monthly BS -UC Ledger FORMATTED'!$A$6:$Q$231,+AE$3,FALSE),0)</f>
        <v>-4839</v>
      </c>
      <c r="AF45" s="399">
        <f>ROUND(VLOOKUP($T45,'[13]Monthly BS -UC Ledger FORMATTED'!$A$6:$Q$231,+AF$3,FALSE),0)</f>
        <v>-4855</v>
      </c>
      <c r="AG45" s="399">
        <f>ROUND(VLOOKUP($T45,'[13]Monthly BS -UC Ledger FORMATTED'!$A$6:$Q$231,+AG$3,FALSE),0)</f>
        <v>-4866</v>
      </c>
      <c r="AH45" s="399">
        <f>ROUND(VLOOKUP($T45,'[13]Monthly BS -UC Ledger FORMATTED'!$A$6:$Q$231,+AH$3,FALSE),0)</f>
        <v>-4787</v>
      </c>
      <c r="AI45" s="375"/>
      <c r="AJ45" s="375"/>
      <c r="AK45" s="375"/>
      <c r="AL45" s="375"/>
      <c r="AM45" s="375"/>
    </row>
    <row r="46" spans="1:39" ht="12" customHeight="1" x14ac:dyDescent="0.2">
      <c r="A46" s="374"/>
      <c r="B46" s="390">
        <v>1315</v>
      </c>
      <c r="C46" s="381" t="s">
        <v>933</v>
      </c>
      <c r="D46" s="398"/>
      <c r="E46" s="398"/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81"/>
      <c r="S46" s="381"/>
      <c r="T46" s="401"/>
      <c r="U46" s="399"/>
      <c r="V46" s="399"/>
      <c r="W46" s="399"/>
      <c r="X46" s="399"/>
      <c r="Y46" s="399"/>
      <c r="Z46" s="399"/>
      <c r="AA46" s="399"/>
      <c r="AB46" s="399"/>
      <c r="AC46" s="399"/>
      <c r="AD46" s="399"/>
      <c r="AE46" s="399"/>
      <c r="AF46" s="399"/>
      <c r="AG46" s="399"/>
      <c r="AH46" s="399"/>
      <c r="AI46" s="375"/>
      <c r="AJ46" s="375"/>
      <c r="AK46" s="375"/>
      <c r="AL46" s="375"/>
      <c r="AM46" s="375"/>
    </row>
    <row r="47" spans="1:39" ht="12" customHeight="1" x14ac:dyDescent="0.2">
      <c r="A47" s="374"/>
      <c r="B47" s="390">
        <v>1455</v>
      </c>
      <c r="C47" s="381" t="s">
        <v>886</v>
      </c>
      <c r="D47" s="398"/>
      <c r="E47" s="398"/>
      <c r="F47" s="399"/>
      <c r="G47" s="399"/>
      <c r="H47" s="399"/>
      <c r="I47" s="399"/>
      <c r="J47" s="399"/>
      <c r="K47" s="399"/>
      <c r="L47" s="399"/>
      <c r="M47" s="399"/>
      <c r="N47" s="399"/>
      <c r="O47" s="399"/>
      <c r="P47" s="399"/>
      <c r="Q47" s="399"/>
      <c r="R47" s="381"/>
      <c r="S47" s="381" t="s">
        <v>934</v>
      </c>
      <c r="T47" s="401">
        <v>2215</v>
      </c>
      <c r="U47" s="399"/>
      <c r="V47" s="399"/>
      <c r="W47" s="399"/>
      <c r="X47" s="399"/>
      <c r="Y47" s="399"/>
      <c r="Z47" s="399"/>
      <c r="AA47" s="399"/>
      <c r="AB47" s="399"/>
      <c r="AC47" s="399"/>
      <c r="AD47" s="399"/>
      <c r="AE47" s="399"/>
      <c r="AF47" s="399"/>
      <c r="AG47" s="399"/>
      <c r="AH47" s="399"/>
      <c r="AI47" s="375"/>
      <c r="AJ47" s="375"/>
      <c r="AK47" s="375"/>
      <c r="AL47" s="375"/>
      <c r="AM47" s="375"/>
    </row>
    <row r="48" spans="1:39" ht="12" customHeight="1" x14ac:dyDescent="0.2">
      <c r="A48" s="374"/>
      <c r="B48" s="390"/>
      <c r="C48" s="381"/>
      <c r="D48" s="398"/>
      <c r="E48" s="398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81"/>
      <c r="S48" s="381" t="s">
        <v>885</v>
      </c>
      <c r="T48" s="401">
        <v>2075</v>
      </c>
      <c r="U48" s="399">
        <f>ROUND(VLOOKUP($T48,'[13]Monthly BS -UC Ledger FORMATTED'!$A$6:$Q$231,+U$3,FALSE),0)</f>
        <v>0</v>
      </c>
      <c r="V48" s="399">
        <f>ROUND(VLOOKUP($T48,'[13]Monthly BS -UC Ledger FORMATTED'!$A$6:$Q$231,+V$3,FALSE),0)</f>
        <v>0</v>
      </c>
      <c r="W48" s="399">
        <f>ROUND(VLOOKUP($T48,'[13]Monthly BS -UC Ledger FORMATTED'!$A$6:$Q$231,+W$3,FALSE),0)</f>
        <v>0</v>
      </c>
      <c r="X48" s="399">
        <f>ROUND(VLOOKUP($T48,'[13]Monthly BS -UC Ledger FORMATTED'!$A$6:$Q$231,+X$3,FALSE),0)</f>
        <v>0</v>
      </c>
      <c r="Y48" s="399">
        <f>ROUND(VLOOKUP($T48,'[13]Monthly BS -UC Ledger FORMATTED'!$A$6:$Q$231,+Y$3,FALSE),0)</f>
        <v>0</v>
      </c>
      <c r="Z48" s="399">
        <f>ROUND(VLOOKUP($T48,'[13]Monthly BS -UC Ledger FORMATTED'!$A$6:$Q$231,+Z$3,FALSE),0)</f>
        <v>0</v>
      </c>
      <c r="AA48" s="399">
        <f>ROUND(VLOOKUP($T48,'[13]Monthly BS -UC Ledger FORMATTED'!$A$6:$Q$231,+AA$3,FALSE),0)</f>
        <v>0</v>
      </c>
      <c r="AB48" s="399">
        <f>ROUND(VLOOKUP($T48,'[13]Monthly BS -UC Ledger FORMATTED'!$A$6:$Q$231,+AB$3,FALSE),0)</f>
        <v>0</v>
      </c>
      <c r="AC48" s="399">
        <f>ROUND(VLOOKUP($T48,'[13]Monthly BS -UC Ledger FORMATTED'!$A$6:$Q$231,+AC$3,FALSE),0)</f>
        <v>0</v>
      </c>
      <c r="AD48" s="399">
        <f>ROUND(VLOOKUP($T48,'[13]Monthly BS -UC Ledger FORMATTED'!$A$6:$Q$231,+AD$3,FALSE),0)</f>
        <v>0</v>
      </c>
      <c r="AE48" s="399">
        <f>ROUND(VLOOKUP($T48,'[13]Monthly BS -UC Ledger FORMATTED'!$A$6:$Q$231,+AE$3,FALSE),0)</f>
        <v>0</v>
      </c>
      <c r="AF48" s="399">
        <f>ROUND(VLOOKUP($T48,'[13]Monthly BS -UC Ledger FORMATTED'!$A$6:$Q$231,+AF$3,FALSE),0)</f>
        <v>0</v>
      </c>
      <c r="AG48" s="399">
        <f>ROUND(VLOOKUP($T48,'[13]Monthly BS -UC Ledger FORMATTED'!$A$6:$Q$231,+AG$3,FALSE),0)</f>
        <v>0</v>
      </c>
      <c r="AH48" s="399">
        <f>ROUND(VLOOKUP($T48,'[13]Monthly BS -UC Ledger FORMATTED'!$A$6:$Q$231,+AH$3,FALSE),0)</f>
        <v>0</v>
      </c>
      <c r="AI48" s="375"/>
      <c r="AJ48" s="375"/>
      <c r="AK48" s="375"/>
      <c r="AL48" s="375"/>
      <c r="AM48" s="375"/>
    </row>
    <row r="49" spans="1:43" s="415" customFormat="1" ht="12" customHeight="1" x14ac:dyDescent="0.25">
      <c r="A49" s="411" t="s">
        <v>94</v>
      </c>
      <c r="B49" s="419"/>
      <c r="C49" s="403" t="s">
        <v>81</v>
      </c>
      <c r="D49" s="404">
        <f t="shared" ref="D49:Q49" si="4">SUM(D44:D48)</f>
        <v>11148</v>
      </c>
      <c r="E49" s="404">
        <f t="shared" si="4"/>
        <v>11148</v>
      </c>
      <c r="F49" s="404">
        <f t="shared" si="4"/>
        <v>11086</v>
      </c>
      <c r="G49" s="404">
        <f t="shared" si="4"/>
        <v>11074</v>
      </c>
      <c r="H49" s="404">
        <f t="shared" si="4"/>
        <v>11086</v>
      </c>
      <c r="I49" s="404">
        <f t="shared" si="4"/>
        <v>11086</v>
      </c>
      <c r="J49" s="404">
        <f t="shared" si="4"/>
        <v>11115</v>
      </c>
      <c r="K49" s="404">
        <f t="shared" si="4"/>
        <v>11145</v>
      </c>
      <c r="L49" s="404">
        <f t="shared" si="4"/>
        <v>11137</v>
      </c>
      <c r="M49" s="404">
        <f t="shared" si="4"/>
        <v>11108</v>
      </c>
      <c r="N49" s="404">
        <f t="shared" si="4"/>
        <v>11103</v>
      </c>
      <c r="O49" s="404">
        <f t="shared" si="4"/>
        <v>11140</v>
      </c>
      <c r="P49" s="404">
        <f t="shared" si="4"/>
        <v>11152</v>
      </c>
      <c r="Q49" s="404">
        <f t="shared" si="4"/>
        <v>11118</v>
      </c>
      <c r="R49" s="392"/>
      <c r="S49" s="403" t="s">
        <v>81</v>
      </c>
      <c r="T49" s="406"/>
      <c r="U49" s="404">
        <f t="shared" ref="U49:AH49" si="5">SUM(U44:U48)</f>
        <v>-4712</v>
      </c>
      <c r="V49" s="404">
        <f t="shared" si="5"/>
        <v>-4731</v>
      </c>
      <c r="W49" s="404">
        <f t="shared" si="5"/>
        <v>-4721</v>
      </c>
      <c r="X49" s="404">
        <f t="shared" si="5"/>
        <v>-4728</v>
      </c>
      <c r="Y49" s="404">
        <f t="shared" si="5"/>
        <v>-4753</v>
      </c>
      <c r="Z49" s="404">
        <f t="shared" si="5"/>
        <v>-4772</v>
      </c>
      <c r="AA49" s="404">
        <f t="shared" si="5"/>
        <v>-4795</v>
      </c>
      <c r="AB49" s="404">
        <f t="shared" si="5"/>
        <v>-4809</v>
      </c>
      <c r="AC49" s="404">
        <f t="shared" si="5"/>
        <v>-4823</v>
      </c>
      <c r="AD49" s="404">
        <f t="shared" si="5"/>
        <v>-4822</v>
      </c>
      <c r="AE49" s="404">
        <f t="shared" si="5"/>
        <v>-4839</v>
      </c>
      <c r="AF49" s="404">
        <f t="shared" si="5"/>
        <v>-4855</v>
      </c>
      <c r="AG49" s="404">
        <f t="shared" si="5"/>
        <v>-4866</v>
      </c>
      <c r="AH49" s="404">
        <f t="shared" si="5"/>
        <v>-4787</v>
      </c>
      <c r="AI49" s="414"/>
      <c r="AJ49" s="414"/>
      <c r="AK49" s="414"/>
      <c r="AL49" s="414"/>
      <c r="AM49" s="414"/>
    </row>
    <row r="50" spans="1:43" ht="12" customHeight="1" x14ac:dyDescent="0.2">
      <c r="A50" s="374"/>
      <c r="B50" s="390">
        <v>1180</v>
      </c>
      <c r="C50" s="381" t="s">
        <v>386</v>
      </c>
      <c r="D50" s="398">
        <f>ROUND(VLOOKUP($B50,'[13]Monthly BS -UC Ledger FORMATTED'!$A$6:$Q$231,+D$3,FALSE),0)</f>
        <v>3725</v>
      </c>
      <c r="E50" s="398">
        <f>ROUND(VLOOKUP($B50,'[13]Monthly BS -UC Ledger FORMATTED'!$A$6:$Q$231,+E$3,FALSE),0)</f>
        <v>3732</v>
      </c>
      <c r="F50" s="399">
        <f>ROUND(VLOOKUP($B50,'[13]Monthly BS -UC Ledger FORMATTED'!$A$6:$Q$231,+F$3,FALSE),0)</f>
        <v>3709</v>
      </c>
      <c r="G50" s="399">
        <f>ROUND(VLOOKUP($B50,'[13]Monthly BS -UC Ledger FORMATTED'!$A$6:$Q$231,+G$3,FALSE),0)</f>
        <v>3702</v>
      </c>
      <c r="H50" s="399">
        <f>ROUND(VLOOKUP($B50,'[13]Monthly BS -UC Ledger FORMATTED'!$A$6:$Q$231,+H$3,FALSE),0)</f>
        <v>3709</v>
      </c>
      <c r="I50" s="399">
        <f>ROUND(VLOOKUP($B50,'[13]Monthly BS -UC Ledger FORMATTED'!$A$6:$Q$231,+I$3,FALSE),0)</f>
        <v>3733</v>
      </c>
      <c r="J50" s="399">
        <f>ROUND(VLOOKUP($B50,'[13]Monthly BS -UC Ledger FORMATTED'!$A$6:$Q$231,+J$3,FALSE),0)</f>
        <v>3746</v>
      </c>
      <c r="K50" s="399">
        <f>ROUND(VLOOKUP($B50,'[13]Monthly BS -UC Ledger FORMATTED'!$A$6:$Q$231,+K$3,FALSE),0)</f>
        <v>3745</v>
      </c>
      <c r="L50" s="399">
        <f>ROUND(VLOOKUP($B50,'[13]Monthly BS -UC Ledger FORMATTED'!$A$6:$Q$231,+L$3,FALSE),0)</f>
        <v>3741</v>
      </c>
      <c r="M50" s="399">
        <f>ROUND(VLOOKUP($B50,'[13]Monthly BS -UC Ledger FORMATTED'!$A$6:$Q$231,+M$3,FALSE),0)</f>
        <v>3719</v>
      </c>
      <c r="N50" s="399">
        <f>ROUND(VLOOKUP($B50,'[13]Monthly BS -UC Ledger FORMATTED'!$A$6:$Q$231,+N$3,FALSE),0)</f>
        <v>3722</v>
      </c>
      <c r="O50" s="399">
        <f>ROUND(VLOOKUP($B50,'[13]Monthly BS -UC Ledger FORMATTED'!$A$6:$Q$231,+O$3,FALSE),0)</f>
        <v>3720</v>
      </c>
      <c r="P50" s="399">
        <f>ROUND(VLOOKUP($B50,'[13]Monthly BS -UC Ledger FORMATTED'!$A$6:$Q$231,+P$3,FALSE),0)</f>
        <v>3729</v>
      </c>
      <c r="Q50" s="399">
        <f>ROUND(VLOOKUP($B50,'[13]Monthly BS -UC Ledger FORMATTED'!$A$6:$Q$231,+Q$3,FALSE),0)</f>
        <v>3726</v>
      </c>
      <c r="R50" s="381"/>
      <c r="S50" s="391" t="s">
        <v>729</v>
      </c>
      <c r="T50" s="397">
        <v>1975</v>
      </c>
      <c r="U50" s="395">
        <f>ROUND(VLOOKUP($T50,'[13]Monthly BS -UC Ledger FORMATTED'!$A$6:$Q$231,+U$3,FALSE),0)</f>
        <v>-3218</v>
      </c>
      <c r="V50" s="395">
        <f>ROUND(VLOOKUP($T50,'[13]Monthly BS -UC Ledger FORMATTED'!$A$6:$Q$231,+V$3,FALSE),0)</f>
        <v>-3230</v>
      </c>
      <c r="W50" s="395">
        <f>ROUND(VLOOKUP($T50,'[13]Monthly BS -UC Ledger FORMATTED'!$A$6:$Q$231,+W$3,FALSE),0)</f>
        <v>-3218</v>
      </c>
      <c r="X50" s="395">
        <f>ROUND(VLOOKUP($T50,'[13]Monthly BS -UC Ledger FORMATTED'!$A$6:$Q$231,+X$3,FALSE),0)</f>
        <v>-3222</v>
      </c>
      <c r="Y50" s="395">
        <f>ROUND(VLOOKUP($T50,'[13]Monthly BS -UC Ledger FORMATTED'!$A$6:$Q$231,+Y$3,FALSE),0)</f>
        <v>-3239</v>
      </c>
      <c r="Z50" s="395">
        <f>ROUND(VLOOKUP($T50,'[13]Monthly BS -UC Ledger FORMATTED'!$A$6:$Q$231,+Z$3,FALSE),0)</f>
        <v>-3251</v>
      </c>
      <c r="AA50" s="395">
        <f>ROUND(VLOOKUP($T50,'[13]Monthly BS -UC Ledger FORMATTED'!$A$6:$Q$231,+AA$3,FALSE),0)</f>
        <v>-3266</v>
      </c>
      <c r="AB50" s="395">
        <f>ROUND(VLOOKUP($T50,'[13]Monthly BS -UC Ledger FORMATTED'!$A$6:$Q$231,+AB$3,FALSE),0)</f>
        <v>-3273</v>
      </c>
      <c r="AC50" s="395">
        <f>ROUND(VLOOKUP($T50,'[13]Monthly BS -UC Ledger FORMATTED'!$A$6:$Q$231,+AC$3,FALSE),0)</f>
        <v>-3282</v>
      </c>
      <c r="AD50" s="395">
        <f>ROUND(VLOOKUP($T50,'[13]Monthly BS -UC Ledger FORMATTED'!$A$6:$Q$231,+AD$3,FALSE),0)</f>
        <v>-3277</v>
      </c>
      <c r="AE50" s="395">
        <f>ROUND(VLOOKUP($T50,'[13]Monthly BS -UC Ledger FORMATTED'!$A$6:$Q$231,+AE$3,FALSE),0)</f>
        <v>-3287</v>
      </c>
      <c r="AF50" s="395">
        <f>ROUND(VLOOKUP($T50,'[13]Monthly BS -UC Ledger FORMATTED'!$A$6:$Q$231,+AF$3,FALSE),0)</f>
        <v>-3297</v>
      </c>
      <c r="AG50" s="395">
        <f>ROUND(VLOOKUP($T50,'[13]Monthly BS -UC Ledger FORMATTED'!$A$6:$Q$231,+AG$3,FALSE),0)</f>
        <v>-3303</v>
      </c>
      <c r="AH50" s="395">
        <f>ROUND(VLOOKUP($T50,'[13]Monthly BS -UC Ledger FORMATTED'!$A$6:$Q$231,+AH$3,FALSE),0)</f>
        <v>-3259</v>
      </c>
      <c r="AI50" s="375"/>
      <c r="AJ50" s="375"/>
      <c r="AK50" s="375"/>
      <c r="AL50" s="375"/>
      <c r="AM50" s="375"/>
      <c r="AN50" s="375"/>
      <c r="AO50" s="375"/>
      <c r="AP50" s="375"/>
      <c r="AQ50" s="375"/>
    </row>
    <row r="51" spans="1:43" ht="12" customHeight="1" x14ac:dyDescent="0.2">
      <c r="A51" s="374"/>
      <c r="B51" s="390">
        <v>1460</v>
      </c>
      <c r="C51" s="381" t="s">
        <v>454</v>
      </c>
      <c r="D51" s="398">
        <f>ROUND(VLOOKUP($B51,'[13]Monthly BS -UC Ledger FORMATTED'!$A$6:$Q$231,+D$3,FALSE),0)</f>
        <v>0</v>
      </c>
      <c r="E51" s="398">
        <f>ROUND(VLOOKUP($B51,'[13]Monthly BS -UC Ledger FORMATTED'!$A$6:$Q$231,+E$3,FALSE),0)</f>
        <v>0</v>
      </c>
      <c r="F51" s="399">
        <f>ROUND(VLOOKUP($B51,'[13]Monthly BS -UC Ledger FORMATTED'!$A$6:$Q$231,+F$3,FALSE),0)</f>
        <v>0</v>
      </c>
      <c r="G51" s="399">
        <f>ROUND(VLOOKUP($B51,'[13]Monthly BS -UC Ledger FORMATTED'!$A$6:$Q$231,+G$3,FALSE),0)</f>
        <v>0</v>
      </c>
      <c r="H51" s="399">
        <f>ROUND(VLOOKUP($B51,'[13]Monthly BS -UC Ledger FORMATTED'!$A$6:$Q$231,+H$3,FALSE),0)</f>
        <v>0</v>
      </c>
      <c r="I51" s="399">
        <f>ROUND(VLOOKUP($B51,'[13]Monthly BS -UC Ledger FORMATTED'!$A$6:$Q$231,+I$3,FALSE),0)</f>
        <v>0</v>
      </c>
      <c r="J51" s="399">
        <f>ROUND(VLOOKUP($B51,'[13]Monthly BS -UC Ledger FORMATTED'!$A$6:$Q$231,+J$3,FALSE),0)</f>
        <v>0</v>
      </c>
      <c r="K51" s="399">
        <f>ROUND(VLOOKUP($B51,'[13]Monthly BS -UC Ledger FORMATTED'!$A$6:$Q$231,+K$3,FALSE),0)</f>
        <v>0</v>
      </c>
      <c r="L51" s="399">
        <f>ROUND(VLOOKUP($B51,'[13]Monthly BS -UC Ledger FORMATTED'!$A$6:$Q$231,+L$3,FALSE),0)</f>
        <v>0</v>
      </c>
      <c r="M51" s="399">
        <f>ROUND(VLOOKUP($B51,'[13]Monthly BS -UC Ledger FORMATTED'!$A$6:$Q$231,+M$3,FALSE),0)</f>
        <v>0</v>
      </c>
      <c r="N51" s="399">
        <f>ROUND(VLOOKUP($B51,'[13]Monthly BS -UC Ledger FORMATTED'!$A$6:$Q$231,+N$3,FALSE),0)</f>
        <v>0</v>
      </c>
      <c r="O51" s="399">
        <f>ROUND(VLOOKUP($B51,'[13]Monthly BS -UC Ledger FORMATTED'!$A$6:$Q$231,+O$3,FALSE),0)</f>
        <v>0</v>
      </c>
      <c r="P51" s="399">
        <f>ROUND(VLOOKUP($B51,'[13]Monthly BS -UC Ledger FORMATTED'!$A$6:$Q$231,+P$3,FALSE),0)</f>
        <v>0</v>
      </c>
      <c r="Q51" s="399">
        <f>ROUND(VLOOKUP($B51,'[13]Monthly BS -UC Ledger FORMATTED'!$A$6:$Q$231,+Q$3,FALSE),0)</f>
        <v>0</v>
      </c>
      <c r="R51" s="381"/>
      <c r="S51" s="381" t="s">
        <v>730</v>
      </c>
      <c r="T51" s="401">
        <v>2220</v>
      </c>
      <c r="U51" s="399">
        <f>ROUND(VLOOKUP($T51,'[13]Monthly BS -UC Ledger FORMATTED'!$A$6:$Q$231,+U$3,FALSE),0)</f>
        <v>0</v>
      </c>
      <c r="V51" s="399">
        <f>ROUND(VLOOKUP($T51,'[13]Monthly BS -UC Ledger FORMATTED'!$A$6:$Q$231,+V$3,FALSE),0)</f>
        <v>0</v>
      </c>
      <c r="W51" s="399">
        <f>ROUND(VLOOKUP($T51,'[13]Monthly BS -UC Ledger FORMATTED'!$A$6:$Q$231,+W$3,FALSE),0)</f>
        <v>0</v>
      </c>
      <c r="X51" s="399">
        <f>ROUND(VLOOKUP($T51,'[13]Monthly BS -UC Ledger FORMATTED'!$A$6:$Q$231,+X$3,FALSE),0)</f>
        <v>0</v>
      </c>
      <c r="Y51" s="399">
        <f>ROUND(VLOOKUP($T51,'[13]Monthly BS -UC Ledger FORMATTED'!$A$6:$Q$231,+Y$3,FALSE),0)</f>
        <v>0</v>
      </c>
      <c r="Z51" s="399">
        <f>ROUND(VLOOKUP($T51,'[13]Monthly BS -UC Ledger FORMATTED'!$A$6:$Q$231,+Z$3,FALSE),0)</f>
        <v>0</v>
      </c>
      <c r="AA51" s="399">
        <f>ROUND(VLOOKUP($T51,'[13]Monthly BS -UC Ledger FORMATTED'!$A$6:$Q$231,+AA$3,FALSE),0)</f>
        <v>0</v>
      </c>
      <c r="AB51" s="399">
        <f>ROUND(VLOOKUP($T51,'[13]Monthly BS -UC Ledger FORMATTED'!$A$6:$Q$231,+AB$3,FALSE),0)</f>
        <v>0</v>
      </c>
      <c r="AC51" s="399">
        <f>ROUND(VLOOKUP($T51,'[13]Monthly BS -UC Ledger FORMATTED'!$A$6:$Q$231,+AC$3,FALSE),0)</f>
        <v>0</v>
      </c>
      <c r="AD51" s="399">
        <f>ROUND(VLOOKUP($T51,'[13]Monthly BS -UC Ledger FORMATTED'!$A$6:$Q$231,+AD$3,FALSE),0)</f>
        <v>0</v>
      </c>
      <c r="AE51" s="399">
        <f>ROUND(VLOOKUP($T51,'[13]Monthly BS -UC Ledger FORMATTED'!$A$6:$Q$231,+AE$3,FALSE),0)</f>
        <v>0</v>
      </c>
      <c r="AF51" s="399">
        <f>ROUND(VLOOKUP($T51,'[13]Monthly BS -UC Ledger FORMATTED'!$A$6:$Q$231,+AF$3,FALSE),0)</f>
        <v>0</v>
      </c>
      <c r="AG51" s="399">
        <f>ROUND(VLOOKUP($T51,'[13]Monthly BS -UC Ledger FORMATTED'!$A$6:$Q$231,+AG$3,FALSE),0)</f>
        <v>0</v>
      </c>
      <c r="AH51" s="399">
        <f>ROUND(VLOOKUP($T51,'[13]Monthly BS -UC Ledger FORMATTED'!$A$6:$Q$231,+AH$3,FALSE),0)</f>
        <v>0</v>
      </c>
      <c r="AI51" s="375"/>
      <c r="AJ51" s="375"/>
      <c r="AK51" s="375"/>
      <c r="AL51" s="375"/>
      <c r="AM51" s="375"/>
      <c r="AN51" s="375"/>
      <c r="AO51" s="375"/>
      <c r="AP51" s="375"/>
      <c r="AQ51" s="375"/>
    </row>
    <row r="52" spans="1:43" ht="20" x14ac:dyDescent="0.2">
      <c r="A52" s="374"/>
      <c r="B52" s="390">
        <v>1575</v>
      </c>
      <c r="C52" s="507" t="s">
        <v>935</v>
      </c>
      <c r="D52" s="398"/>
      <c r="E52" s="398"/>
      <c r="F52" s="399"/>
      <c r="G52" s="399"/>
      <c r="H52" s="399"/>
      <c r="I52" s="399"/>
      <c r="J52" s="399"/>
      <c r="K52" s="399"/>
      <c r="L52" s="399"/>
      <c r="M52" s="399"/>
      <c r="N52" s="399"/>
      <c r="O52" s="399"/>
      <c r="P52" s="399"/>
      <c r="Q52" s="399"/>
      <c r="R52" s="381"/>
      <c r="S52" s="381" t="s">
        <v>732</v>
      </c>
      <c r="T52" s="401">
        <v>2315</v>
      </c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75"/>
      <c r="AJ52" s="375"/>
      <c r="AK52" s="375"/>
      <c r="AL52" s="375"/>
      <c r="AM52" s="375"/>
      <c r="AN52" s="375"/>
      <c r="AO52" s="375"/>
      <c r="AP52" s="375"/>
      <c r="AQ52" s="375"/>
    </row>
    <row r="53" spans="1:43" ht="12" customHeight="1" x14ac:dyDescent="0.2">
      <c r="A53" s="374"/>
      <c r="B53" s="390">
        <v>1580</v>
      </c>
      <c r="C53" s="381" t="s">
        <v>733</v>
      </c>
      <c r="D53" s="398">
        <f>ROUND(VLOOKUP($B53,'[13]Monthly BS -UC Ledger FORMATTED'!$A$6:$Q$231,+D$3,FALSE),0)</f>
        <v>1327</v>
      </c>
      <c r="E53" s="398">
        <f>ROUND(VLOOKUP($B53,'[13]Monthly BS -UC Ledger FORMATTED'!$A$6:$Q$231,+E$3,FALSE),0)</f>
        <v>1326</v>
      </c>
      <c r="F53" s="399">
        <f>ROUND(VLOOKUP($B53,'[13]Monthly BS -UC Ledger FORMATTED'!$A$6:$Q$231,+F$3,FALSE),0)</f>
        <v>1313</v>
      </c>
      <c r="G53" s="399">
        <f>ROUND(VLOOKUP($B53,'[13]Monthly BS -UC Ledger FORMATTED'!$A$6:$Q$231,+G$3,FALSE),0)</f>
        <v>1311</v>
      </c>
      <c r="H53" s="399">
        <f>ROUND(VLOOKUP($B53,'[13]Monthly BS -UC Ledger FORMATTED'!$A$6:$Q$231,+H$3,FALSE),0)</f>
        <v>1315</v>
      </c>
      <c r="I53" s="399">
        <f>ROUND(VLOOKUP($B53,'[13]Monthly BS -UC Ledger FORMATTED'!$A$6:$Q$231,+I$3,FALSE),0)</f>
        <v>1315</v>
      </c>
      <c r="J53" s="399">
        <f>ROUND(VLOOKUP($B53,'[13]Monthly BS -UC Ledger FORMATTED'!$A$6:$Q$231,+J$3,FALSE),0)</f>
        <v>1317</v>
      </c>
      <c r="K53" s="399">
        <f>ROUND(VLOOKUP($B53,'[13]Monthly BS -UC Ledger FORMATTED'!$A$6:$Q$231,+K$3,FALSE),0)</f>
        <v>1315</v>
      </c>
      <c r="L53" s="399">
        <f>ROUND(VLOOKUP($B53,'[13]Monthly BS -UC Ledger FORMATTED'!$A$6:$Q$231,+L$3,FALSE),0)</f>
        <v>1314</v>
      </c>
      <c r="M53" s="399">
        <f>ROUND(VLOOKUP($B53,'[13]Monthly BS -UC Ledger FORMATTED'!$A$6:$Q$231,+M$3,FALSE),0)</f>
        <v>1304</v>
      </c>
      <c r="N53" s="399">
        <f>ROUND(VLOOKUP($B53,'[13]Monthly BS -UC Ledger FORMATTED'!$A$6:$Q$231,+N$3,FALSE),0)</f>
        <v>1303</v>
      </c>
      <c r="O53" s="399">
        <f>ROUND(VLOOKUP($B53,'[13]Monthly BS -UC Ledger FORMATTED'!$A$6:$Q$231,+O$3,FALSE),0)</f>
        <v>1302</v>
      </c>
      <c r="P53" s="399">
        <f>ROUND(VLOOKUP($B53,'[13]Monthly BS -UC Ledger FORMATTED'!$A$6:$Q$231,+P$3,FALSE),0)</f>
        <v>1300</v>
      </c>
      <c r="Q53" s="399">
        <f>ROUND(VLOOKUP($B53,'[13]Monthly BS -UC Ledger FORMATTED'!$A$6:$Q$231,+Q$3,FALSE),0)</f>
        <v>1313</v>
      </c>
      <c r="R53" s="381"/>
      <c r="S53" s="381" t="s">
        <v>734</v>
      </c>
      <c r="T53" s="401">
        <v>2320</v>
      </c>
      <c r="U53" s="399">
        <f>ROUND(VLOOKUP($T53,'[13]Monthly BS -UC Ledger FORMATTED'!$A$6:$Q$231,+U$3,FALSE),0)</f>
        <v>-1326</v>
      </c>
      <c r="V53" s="399">
        <f>ROUND(VLOOKUP($T53,'[13]Monthly BS -UC Ledger FORMATTED'!$A$6:$Q$231,+V$3,FALSE),0)</f>
        <v>-1325</v>
      </c>
      <c r="W53" s="399">
        <f>ROUND(VLOOKUP($T53,'[13]Monthly BS -UC Ledger FORMATTED'!$A$6:$Q$231,+W$3,FALSE),0)</f>
        <v>-1312</v>
      </c>
      <c r="X53" s="399">
        <f>ROUND(VLOOKUP($T53,'[13]Monthly BS -UC Ledger FORMATTED'!$A$6:$Q$231,+X$3,FALSE),0)</f>
        <v>-1310</v>
      </c>
      <c r="Y53" s="399">
        <f>ROUND(VLOOKUP($T53,'[13]Monthly BS -UC Ledger FORMATTED'!$A$6:$Q$231,+Y$3,FALSE),0)</f>
        <v>-1314</v>
      </c>
      <c r="Z53" s="399">
        <f>ROUND(VLOOKUP($T53,'[13]Monthly BS -UC Ledger FORMATTED'!$A$6:$Q$231,+Z$3,FALSE),0)</f>
        <v>-1314</v>
      </c>
      <c r="AA53" s="399">
        <f>ROUND(VLOOKUP($T53,'[13]Monthly BS -UC Ledger FORMATTED'!$A$6:$Q$231,+AA$3,FALSE),0)</f>
        <v>-1316</v>
      </c>
      <c r="AB53" s="399">
        <f>ROUND(VLOOKUP($T53,'[13]Monthly BS -UC Ledger FORMATTED'!$A$6:$Q$231,+AB$3,FALSE),0)</f>
        <v>-1314</v>
      </c>
      <c r="AC53" s="399">
        <f>ROUND(VLOOKUP($T53,'[13]Monthly BS -UC Ledger FORMATTED'!$A$6:$Q$231,+AC$3,FALSE),0)</f>
        <v>-1313</v>
      </c>
      <c r="AD53" s="399">
        <f>ROUND(VLOOKUP($T53,'[13]Monthly BS -UC Ledger FORMATTED'!$A$6:$Q$231,+AD$3,FALSE),0)</f>
        <v>-1303</v>
      </c>
      <c r="AE53" s="399">
        <f>ROUND(VLOOKUP($T53,'[13]Monthly BS -UC Ledger FORMATTED'!$A$6:$Q$231,+AE$3,FALSE),0)</f>
        <v>-1302</v>
      </c>
      <c r="AF53" s="399">
        <f>ROUND(VLOOKUP($T53,'[13]Monthly BS -UC Ledger FORMATTED'!$A$6:$Q$231,+AF$3,FALSE),0)</f>
        <v>-1302</v>
      </c>
      <c r="AG53" s="399">
        <f>ROUND(VLOOKUP($T53,'[13]Monthly BS -UC Ledger FORMATTED'!$A$6:$Q$231,+AG$3,FALSE),0)</f>
        <v>-1299</v>
      </c>
      <c r="AH53" s="399">
        <f>ROUND(VLOOKUP($T53,'[13]Monthly BS -UC Ledger FORMATTED'!$A$6:$Q$231,+AH$3,FALSE),0)</f>
        <v>-1311</v>
      </c>
      <c r="AI53" s="375"/>
      <c r="AJ53" s="375"/>
      <c r="AK53" s="375"/>
      <c r="AL53" s="375"/>
      <c r="AM53" s="375"/>
      <c r="AN53" s="375"/>
      <c r="AO53" s="375"/>
      <c r="AP53" s="375"/>
      <c r="AQ53" s="375"/>
    </row>
    <row r="54" spans="1:43" ht="12" customHeight="1" x14ac:dyDescent="0.2">
      <c r="A54" s="374"/>
      <c r="B54" s="390">
        <v>1585</v>
      </c>
      <c r="C54" s="381" t="s">
        <v>735</v>
      </c>
      <c r="D54" s="398">
        <f>ROUND(VLOOKUP($B54,'[13]Monthly BS -UC Ledger FORMATTED'!$A$6:$Q$231,+D$3,FALSE),0)</f>
        <v>5827</v>
      </c>
      <c r="E54" s="398">
        <f>ROUND(VLOOKUP($B54,'[13]Monthly BS -UC Ledger FORMATTED'!$A$6:$Q$231,+E$3,FALSE),0)</f>
        <v>5797</v>
      </c>
      <c r="F54" s="399">
        <f>ROUND(VLOOKUP($B54,'[13]Monthly BS -UC Ledger FORMATTED'!$A$6:$Q$231,+F$3,FALSE),0)</f>
        <v>5774</v>
      </c>
      <c r="G54" s="399">
        <f>ROUND(VLOOKUP($B54,'[13]Monthly BS -UC Ledger FORMATTED'!$A$6:$Q$231,+G$3,FALSE),0)</f>
        <v>5810</v>
      </c>
      <c r="H54" s="399">
        <f>ROUND(VLOOKUP($B54,'[13]Monthly BS -UC Ledger FORMATTED'!$A$6:$Q$231,+H$3,FALSE),0)</f>
        <v>5848</v>
      </c>
      <c r="I54" s="399">
        <f>ROUND(VLOOKUP($B54,'[13]Monthly BS -UC Ledger FORMATTED'!$A$6:$Q$231,+I$3,FALSE),0)</f>
        <v>5860</v>
      </c>
      <c r="J54" s="399">
        <f>ROUND(VLOOKUP($B54,'[13]Monthly BS -UC Ledger FORMATTED'!$A$6:$Q$231,+J$3,FALSE),0)</f>
        <v>6027</v>
      </c>
      <c r="K54" s="399">
        <f>ROUND(VLOOKUP($B54,'[13]Monthly BS -UC Ledger FORMATTED'!$A$6:$Q$231,+K$3,FALSE),0)</f>
        <v>6102</v>
      </c>
      <c r="L54" s="399">
        <f>ROUND(VLOOKUP($B54,'[13]Monthly BS -UC Ledger FORMATTED'!$A$6:$Q$231,+L$3,FALSE),0)</f>
        <v>6233</v>
      </c>
      <c r="M54" s="399">
        <f>ROUND(VLOOKUP($B54,'[13]Monthly BS -UC Ledger FORMATTED'!$A$6:$Q$231,+M$3,FALSE),0)</f>
        <v>6237</v>
      </c>
      <c r="N54" s="399">
        <f>ROUND(VLOOKUP($B54,'[13]Monthly BS -UC Ledger FORMATTED'!$A$6:$Q$231,+N$3,FALSE),0)</f>
        <v>6236</v>
      </c>
      <c r="O54" s="399">
        <f>ROUND(VLOOKUP($B54,'[13]Monthly BS -UC Ledger FORMATTED'!$A$6:$Q$231,+O$3,FALSE),0)</f>
        <v>6237</v>
      </c>
      <c r="P54" s="399">
        <f>ROUND(VLOOKUP($B54,'[13]Monthly BS -UC Ledger FORMATTED'!$A$6:$Q$231,+P$3,FALSE),0)</f>
        <v>6298</v>
      </c>
      <c r="Q54" s="399">
        <f>ROUND(VLOOKUP($B54,'[13]Monthly BS -UC Ledger FORMATTED'!$A$6:$Q$231,+Q$3,FALSE),0)</f>
        <v>6022</v>
      </c>
      <c r="R54" s="381"/>
      <c r="S54" s="381" t="s">
        <v>736</v>
      </c>
      <c r="T54" s="401">
        <v>2325</v>
      </c>
      <c r="U54" s="399">
        <f>ROUND(VLOOKUP($T54,'[13]Monthly BS -UC Ledger FORMATTED'!$A$6:$Q$231,+U$3,FALSE),0)</f>
        <v>-4301</v>
      </c>
      <c r="V54" s="399">
        <f>ROUND(VLOOKUP($T54,'[13]Monthly BS -UC Ledger FORMATTED'!$A$6:$Q$231,+V$3,FALSE),0)</f>
        <v>-4347</v>
      </c>
      <c r="W54" s="399">
        <f>ROUND(VLOOKUP($T54,'[13]Monthly BS -UC Ledger FORMATTED'!$A$6:$Q$231,+W$3,FALSE),0)</f>
        <v>-4371</v>
      </c>
      <c r="X54" s="399">
        <f>ROUND(VLOOKUP($T54,'[13]Monthly BS -UC Ledger FORMATTED'!$A$6:$Q$231,+X$3,FALSE),0)</f>
        <v>-4414</v>
      </c>
      <c r="Y54" s="399">
        <f>ROUND(VLOOKUP($T54,'[13]Monthly BS -UC Ledger FORMATTED'!$A$6:$Q$231,+Y$3,FALSE),0)</f>
        <v>-4471</v>
      </c>
      <c r="Z54" s="399">
        <f>ROUND(VLOOKUP($T54,'[13]Monthly BS -UC Ledger FORMATTED'!$A$6:$Q$231,+Z$3,FALSE),0)</f>
        <v>-4525</v>
      </c>
      <c r="AA54" s="399">
        <f>ROUND(VLOOKUP($T54,'[13]Monthly BS -UC Ledger FORMATTED'!$A$6:$Q$231,+AA$3,FALSE),0)</f>
        <v>-4588</v>
      </c>
      <c r="AB54" s="399">
        <f>ROUND(VLOOKUP($T54,'[13]Monthly BS -UC Ledger FORMATTED'!$A$6:$Q$231,+AB$3,FALSE),0)</f>
        <v>-4642</v>
      </c>
      <c r="AC54" s="399">
        <f>ROUND(VLOOKUP($T54,'[13]Monthly BS -UC Ledger FORMATTED'!$A$6:$Q$231,+AC$3,FALSE),0)</f>
        <v>-4701</v>
      </c>
      <c r="AD54" s="399">
        <f>ROUND(VLOOKUP($T54,'[13]Monthly BS -UC Ledger FORMATTED'!$A$6:$Q$231,+AD$3,FALSE),0)</f>
        <v>-4743</v>
      </c>
      <c r="AE54" s="399">
        <f>ROUND(VLOOKUP($T54,'[13]Monthly BS -UC Ledger FORMATTED'!$A$6:$Q$231,+AE$3,FALSE),0)</f>
        <v>-4806</v>
      </c>
      <c r="AF54" s="399">
        <f>ROUND(VLOOKUP($T54,'[13]Monthly BS -UC Ledger FORMATTED'!$A$6:$Q$231,+AF$3,FALSE),0)</f>
        <v>-4866</v>
      </c>
      <c r="AG54" s="399">
        <f>ROUND(VLOOKUP($T54,'[13]Monthly BS -UC Ledger FORMATTED'!$A$6:$Q$231,+AG$3,FALSE),0)</f>
        <v>-4925</v>
      </c>
      <c r="AH54" s="399">
        <f>ROUND(VLOOKUP($T54,'[13]Monthly BS -UC Ledger FORMATTED'!$A$6:$Q$231,+AH$3,FALSE),0)</f>
        <v>-4592</v>
      </c>
      <c r="AI54" s="375"/>
      <c r="AJ54" s="375"/>
      <c r="AK54" s="375"/>
      <c r="AL54" s="375"/>
      <c r="AM54" s="375"/>
      <c r="AN54" s="375"/>
      <c r="AO54" s="375"/>
      <c r="AP54" s="375"/>
      <c r="AQ54" s="375"/>
    </row>
    <row r="55" spans="1:43" ht="12" customHeight="1" x14ac:dyDescent="0.2">
      <c r="A55" s="374"/>
      <c r="B55" s="390">
        <v>1590</v>
      </c>
      <c r="C55" s="381" t="s">
        <v>737</v>
      </c>
      <c r="D55" s="398">
        <f>ROUND(VLOOKUP($B55,'[13]Monthly BS -UC Ledger FORMATTED'!$A$6:$Q$231,+D$3,FALSE),0)</f>
        <v>28283</v>
      </c>
      <c r="E55" s="398">
        <f>ROUND(VLOOKUP($B55,'[13]Monthly BS -UC Ledger FORMATTED'!$A$6:$Q$231,+E$3,FALSE),0)</f>
        <v>28262</v>
      </c>
      <c r="F55" s="399">
        <f>ROUND(VLOOKUP($B55,'[13]Monthly BS -UC Ledger FORMATTED'!$A$6:$Q$231,+F$3,FALSE),0)</f>
        <v>27985</v>
      </c>
      <c r="G55" s="399">
        <f>ROUND(VLOOKUP($B55,'[13]Monthly BS -UC Ledger FORMATTED'!$A$6:$Q$231,+G$3,FALSE),0)</f>
        <v>27950</v>
      </c>
      <c r="H55" s="399">
        <f>ROUND(VLOOKUP($B55,'[13]Monthly BS -UC Ledger FORMATTED'!$A$6:$Q$231,+H$3,FALSE),0)</f>
        <v>28039</v>
      </c>
      <c r="I55" s="399">
        <f>ROUND(VLOOKUP($B55,'[13]Monthly BS -UC Ledger FORMATTED'!$A$6:$Q$231,+I$3,FALSE),0)</f>
        <v>28048</v>
      </c>
      <c r="J55" s="399">
        <f>ROUND(VLOOKUP($B55,'[13]Monthly BS -UC Ledger FORMATTED'!$A$6:$Q$231,+J$3,FALSE),0)</f>
        <v>28086</v>
      </c>
      <c r="K55" s="399">
        <f>ROUND(VLOOKUP($B55,'[13]Monthly BS -UC Ledger FORMATTED'!$A$6:$Q$231,+K$3,FALSE),0)</f>
        <v>28051</v>
      </c>
      <c r="L55" s="399">
        <f>ROUND(VLOOKUP($B55,'[13]Monthly BS -UC Ledger FORMATTED'!$A$6:$Q$231,+L$3,FALSE),0)</f>
        <v>28029</v>
      </c>
      <c r="M55" s="399">
        <f>ROUND(VLOOKUP($B55,'[13]Monthly BS -UC Ledger FORMATTED'!$A$6:$Q$231,+M$3,FALSE),0)</f>
        <v>27821</v>
      </c>
      <c r="N55" s="399">
        <f>ROUND(VLOOKUP($B55,'[13]Monthly BS -UC Ledger FORMATTED'!$A$6:$Q$231,+N$3,FALSE),0)</f>
        <v>27812</v>
      </c>
      <c r="O55" s="399">
        <f>ROUND(VLOOKUP($B55,'[13]Monthly BS -UC Ledger FORMATTED'!$A$6:$Q$231,+O$3,FALSE),0)</f>
        <v>27795</v>
      </c>
      <c r="P55" s="399">
        <f>ROUND(VLOOKUP($B55,'[13]Monthly BS -UC Ledger FORMATTED'!$A$6:$Q$231,+P$3,FALSE),0)</f>
        <v>27746</v>
      </c>
      <c r="Q55" s="399">
        <f>ROUND(VLOOKUP($B55,'[13]Monthly BS -UC Ledger FORMATTED'!$A$6:$Q$231,+Q$3,FALSE),0)</f>
        <v>27993</v>
      </c>
      <c r="R55" s="381"/>
      <c r="S55" s="381" t="s">
        <v>738</v>
      </c>
      <c r="T55" s="401">
        <v>2330</v>
      </c>
      <c r="U55" s="399">
        <f>ROUND(VLOOKUP($T55,'[13]Monthly BS -UC Ledger FORMATTED'!$A$6:$Q$231,+U$3,FALSE),0)</f>
        <v>-22962</v>
      </c>
      <c r="V55" s="399">
        <f>ROUND(VLOOKUP($T55,'[13]Monthly BS -UC Ledger FORMATTED'!$A$6:$Q$231,+V$3,FALSE),0)</f>
        <v>-23237</v>
      </c>
      <c r="W55" s="399">
        <f>ROUND(VLOOKUP($T55,'[13]Monthly BS -UC Ledger FORMATTED'!$A$6:$Q$231,+W$3,FALSE),0)</f>
        <v>-23283</v>
      </c>
      <c r="X55" s="399">
        <f>ROUND(VLOOKUP($T55,'[13]Monthly BS -UC Ledger FORMATTED'!$A$6:$Q$231,+X$3,FALSE),0)</f>
        <v>-23536</v>
      </c>
      <c r="Y55" s="399">
        <f>ROUND(VLOOKUP($T55,'[13]Monthly BS -UC Ledger FORMATTED'!$A$6:$Q$231,+Y$3,FALSE),0)</f>
        <v>-23944</v>
      </c>
      <c r="Z55" s="399">
        <f>ROUND(VLOOKUP($T55,'[13]Monthly BS -UC Ledger FORMATTED'!$A$6:$Q$231,+Z$3,FALSE),0)</f>
        <v>-24240</v>
      </c>
      <c r="AA55" s="399">
        <f>ROUND(VLOOKUP($T55,'[13]Monthly BS -UC Ledger FORMATTED'!$A$6:$Q$231,+AA$3,FALSE),0)</f>
        <v>-24539</v>
      </c>
      <c r="AB55" s="399">
        <f>ROUND(VLOOKUP($T55,'[13]Monthly BS -UC Ledger FORMATTED'!$A$6:$Q$231,+AB$3,FALSE),0)</f>
        <v>-24796</v>
      </c>
      <c r="AC55" s="399">
        <f>ROUND(VLOOKUP($T55,'[13]Monthly BS -UC Ledger FORMATTED'!$A$6:$Q$231,+AC$3,FALSE),0)</f>
        <v>-25070</v>
      </c>
      <c r="AD55" s="399">
        <f>ROUND(VLOOKUP($T55,'[13]Monthly BS -UC Ledger FORMATTED'!$A$6:$Q$231,+AD$3,FALSE),0)</f>
        <v>-25158</v>
      </c>
      <c r="AE55" s="399">
        <f>ROUND(VLOOKUP($T55,'[13]Monthly BS -UC Ledger FORMATTED'!$A$6:$Q$231,+AE$3,FALSE),0)</f>
        <v>-25445</v>
      </c>
      <c r="AF55" s="399">
        <f>ROUND(VLOOKUP($T55,'[13]Monthly BS -UC Ledger FORMATTED'!$A$6:$Q$231,+AF$3,FALSE),0)</f>
        <v>-25723</v>
      </c>
      <c r="AG55" s="399">
        <f>ROUND(VLOOKUP($T55,'[13]Monthly BS -UC Ledger FORMATTED'!$A$6:$Q$231,+AG$3,FALSE),0)</f>
        <v>-25955</v>
      </c>
      <c r="AH55" s="399">
        <f>ROUND(VLOOKUP($T55,'[13]Monthly BS -UC Ledger FORMATTED'!$A$6:$Q$231,+AH$3,FALSE),0)</f>
        <v>-24453</v>
      </c>
      <c r="AI55" s="375"/>
      <c r="AJ55" s="375"/>
      <c r="AK55" s="375"/>
      <c r="AL55" s="375"/>
      <c r="AM55" s="375"/>
      <c r="AN55" s="375"/>
      <c r="AO55" s="375"/>
      <c r="AP55" s="375"/>
      <c r="AQ55" s="375"/>
    </row>
    <row r="56" spans="1:43" ht="12" customHeight="1" x14ac:dyDescent="0.2">
      <c r="A56" s="374"/>
      <c r="B56" s="390">
        <v>1595</v>
      </c>
      <c r="C56" s="381" t="s">
        <v>739</v>
      </c>
      <c r="D56" s="398">
        <f>ROUND(VLOOKUP($B56,'[13]Monthly BS -UC Ledger FORMATTED'!$A$6:$Q$231,+D$3,FALSE),0)</f>
        <v>723</v>
      </c>
      <c r="E56" s="398">
        <f>ROUND(VLOOKUP($B56,'[13]Monthly BS -UC Ledger FORMATTED'!$A$6:$Q$231,+E$3,FALSE),0)</f>
        <v>722</v>
      </c>
      <c r="F56" s="399">
        <f>ROUND(VLOOKUP($B56,'[13]Monthly BS -UC Ledger FORMATTED'!$A$6:$Q$231,+F$3,FALSE),0)</f>
        <v>715</v>
      </c>
      <c r="G56" s="399">
        <f>ROUND(VLOOKUP($B56,'[13]Monthly BS -UC Ledger FORMATTED'!$A$6:$Q$231,+G$3,FALSE),0)</f>
        <v>714</v>
      </c>
      <c r="H56" s="399">
        <f>ROUND(VLOOKUP($B56,'[13]Monthly BS -UC Ledger FORMATTED'!$A$6:$Q$231,+H$3,FALSE),0)</f>
        <v>716</v>
      </c>
      <c r="I56" s="399">
        <f>ROUND(VLOOKUP($B56,'[13]Monthly BS -UC Ledger FORMATTED'!$A$6:$Q$231,+I$3,FALSE),0)</f>
        <v>716</v>
      </c>
      <c r="J56" s="399">
        <f>ROUND(VLOOKUP($B56,'[13]Monthly BS -UC Ledger FORMATTED'!$A$6:$Q$231,+J$3,FALSE),0)</f>
        <v>717</v>
      </c>
      <c r="K56" s="399">
        <f>ROUND(VLOOKUP($B56,'[13]Monthly BS -UC Ledger FORMATTED'!$A$6:$Q$231,+K$3,FALSE),0)</f>
        <v>716</v>
      </c>
      <c r="L56" s="399">
        <f>ROUND(VLOOKUP($B56,'[13]Monthly BS -UC Ledger FORMATTED'!$A$6:$Q$231,+L$3,FALSE),0)</f>
        <v>715</v>
      </c>
      <c r="M56" s="399">
        <f>ROUND(VLOOKUP($B56,'[13]Monthly BS -UC Ledger FORMATTED'!$A$6:$Q$231,+M$3,FALSE),0)</f>
        <v>710</v>
      </c>
      <c r="N56" s="399">
        <f>ROUND(VLOOKUP($B56,'[13]Monthly BS -UC Ledger FORMATTED'!$A$6:$Q$231,+N$3,FALSE),0)</f>
        <v>710</v>
      </c>
      <c r="O56" s="399">
        <f>ROUND(VLOOKUP($B56,'[13]Monthly BS -UC Ledger FORMATTED'!$A$6:$Q$231,+O$3,FALSE),0)</f>
        <v>709</v>
      </c>
      <c r="P56" s="399">
        <f>ROUND(VLOOKUP($B56,'[13]Monthly BS -UC Ledger FORMATTED'!$A$6:$Q$231,+P$3,FALSE),0)</f>
        <v>708</v>
      </c>
      <c r="Q56" s="399">
        <f>ROUND(VLOOKUP($B56,'[13]Monthly BS -UC Ledger FORMATTED'!$A$6:$Q$231,+Q$3,FALSE),0)</f>
        <v>715</v>
      </c>
      <c r="R56" s="381"/>
      <c r="S56" s="381" t="s">
        <v>740</v>
      </c>
      <c r="T56" s="401">
        <v>2335</v>
      </c>
      <c r="U56" s="399">
        <f>ROUND(VLOOKUP($T56,'[13]Monthly BS -UC Ledger FORMATTED'!$A$6:$Q$231,+U$3,FALSE),0)</f>
        <v>-723</v>
      </c>
      <c r="V56" s="399">
        <f>ROUND(VLOOKUP($T56,'[13]Monthly BS -UC Ledger FORMATTED'!$A$6:$Q$231,+V$3,FALSE),0)</f>
        <v>-722</v>
      </c>
      <c r="W56" s="399">
        <f>ROUND(VLOOKUP($T56,'[13]Monthly BS -UC Ledger FORMATTED'!$A$6:$Q$231,+W$3,FALSE),0)</f>
        <v>-715</v>
      </c>
      <c r="X56" s="399">
        <f>ROUND(VLOOKUP($T56,'[13]Monthly BS -UC Ledger FORMATTED'!$A$6:$Q$231,+X$3,FALSE),0)</f>
        <v>-714</v>
      </c>
      <c r="Y56" s="399">
        <f>ROUND(VLOOKUP($T56,'[13]Monthly BS -UC Ledger FORMATTED'!$A$6:$Q$231,+Y$3,FALSE),0)</f>
        <v>-716</v>
      </c>
      <c r="Z56" s="399">
        <f>ROUND(VLOOKUP($T56,'[13]Monthly BS -UC Ledger FORMATTED'!$A$6:$Q$231,+Z$3,FALSE),0)</f>
        <v>-716</v>
      </c>
      <c r="AA56" s="399">
        <f>ROUND(VLOOKUP($T56,'[13]Monthly BS -UC Ledger FORMATTED'!$A$6:$Q$231,+AA$3,FALSE),0)</f>
        <v>-717</v>
      </c>
      <c r="AB56" s="399">
        <f>ROUND(VLOOKUP($T56,'[13]Monthly BS -UC Ledger FORMATTED'!$A$6:$Q$231,+AB$3,FALSE),0)</f>
        <v>-716</v>
      </c>
      <c r="AC56" s="399">
        <f>ROUND(VLOOKUP($T56,'[13]Monthly BS -UC Ledger FORMATTED'!$A$6:$Q$231,+AC$3,FALSE),0)</f>
        <v>-715</v>
      </c>
      <c r="AD56" s="399">
        <f>ROUND(VLOOKUP($T56,'[13]Monthly BS -UC Ledger FORMATTED'!$A$6:$Q$231,+AD$3,FALSE),0)</f>
        <v>-710</v>
      </c>
      <c r="AE56" s="399">
        <f>ROUND(VLOOKUP($T56,'[13]Monthly BS -UC Ledger FORMATTED'!$A$6:$Q$231,+AE$3,FALSE),0)</f>
        <v>-710</v>
      </c>
      <c r="AF56" s="399">
        <f>ROUND(VLOOKUP($T56,'[13]Monthly BS -UC Ledger FORMATTED'!$A$6:$Q$231,+AF$3,FALSE),0)</f>
        <v>-709</v>
      </c>
      <c r="AG56" s="399">
        <f>ROUND(VLOOKUP($T56,'[13]Monthly BS -UC Ledger FORMATTED'!$A$6:$Q$231,+AG$3,FALSE),0)</f>
        <v>-708</v>
      </c>
      <c r="AH56" s="399">
        <f>ROUND(VLOOKUP($T56,'[13]Monthly BS -UC Ledger FORMATTED'!$A$6:$Q$231,+AH$3,FALSE),0)</f>
        <v>-715</v>
      </c>
      <c r="AI56" s="375"/>
      <c r="AJ56" s="375"/>
      <c r="AK56" s="375"/>
      <c r="AL56" s="375"/>
      <c r="AM56" s="375"/>
      <c r="AN56" s="375"/>
      <c r="AO56" s="375"/>
      <c r="AP56" s="375"/>
      <c r="AQ56" s="375"/>
    </row>
    <row r="57" spans="1:43" ht="12" customHeight="1" x14ac:dyDescent="0.2">
      <c r="A57" s="374"/>
      <c r="B57" s="390">
        <v>1605</v>
      </c>
      <c r="C57" s="381" t="s">
        <v>741</v>
      </c>
      <c r="D57" s="398"/>
      <c r="E57" s="398"/>
      <c r="F57" s="399"/>
      <c r="G57" s="399"/>
      <c r="H57" s="399"/>
      <c r="I57" s="399"/>
      <c r="J57" s="399"/>
      <c r="K57" s="399"/>
      <c r="L57" s="399"/>
      <c r="M57" s="399"/>
      <c r="N57" s="399"/>
      <c r="O57" s="399"/>
      <c r="P57" s="399"/>
      <c r="Q57" s="399"/>
      <c r="R57" s="381"/>
      <c r="S57" s="381" t="s">
        <v>742</v>
      </c>
      <c r="T57" s="401">
        <v>2345</v>
      </c>
      <c r="U57" s="399"/>
      <c r="V57" s="399"/>
      <c r="W57" s="399"/>
      <c r="X57" s="399"/>
      <c r="Y57" s="399"/>
      <c r="Z57" s="399"/>
      <c r="AA57" s="399"/>
      <c r="AB57" s="399"/>
      <c r="AC57" s="399"/>
      <c r="AD57" s="399"/>
      <c r="AE57" s="399"/>
      <c r="AF57" s="399"/>
      <c r="AG57" s="399"/>
      <c r="AH57" s="399"/>
      <c r="AI57" s="375"/>
      <c r="AJ57" s="375"/>
      <c r="AK57" s="375"/>
      <c r="AL57" s="375"/>
      <c r="AM57" s="375"/>
      <c r="AN57" s="375"/>
      <c r="AO57" s="375"/>
      <c r="AP57" s="375"/>
      <c r="AQ57" s="375"/>
    </row>
    <row r="58" spans="1:43" ht="12" customHeight="1" x14ac:dyDescent="0.2">
      <c r="A58" s="374"/>
      <c r="B58" s="390">
        <v>1610</v>
      </c>
      <c r="C58" s="381" t="s">
        <v>743</v>
      </c>
      <c r="D58" s="398"/>
      <c r="E58" s="398"/>
      <c r="F58" s="399"/>
      <c r="G58" s="399"/>
      <c r="H58" s="399"/>
      <c r="I58" s="399"/>
      <c r="J58" s="399"/>
      <c r="K58" s="399"/>
      <c r="L58" s="399"/>
      <c r="M58" s="399"/>
      <c r="N58" s="399"/>
      <c r="O58" s="399"/>
      <c r="P58" s="399"/>
      <c r="Q58" s="399"/>
      <c r="R58" s="381"/>
      <c r="S58" s="381" t="s">
        <v>744</v>
      </c>
      <c r="T58" s="401">
        <v>2350</v>
      </c>
      <c r="U58" s="399"/>
      <c r="V58" s="399"/>
      <c r="W58" s="399"/>
      <c r="X58" s="399"/>
      <c r="Y58" s="399"/>
      <c r="Z58" s="399"/>
      <c r="AA58" s="399"/>
      <c r="AB58" s="399"/>
      <c r="AC58" s="399"/>
      <c r="AD58" s="399"/>
      <c r="AE58" s="399"/>
      <c r="AF58" s="399"/>
      <c r="AG58" s="399"/>
      <c r="AH58" s="399"/>
      <c r="AI58" s="375"/>
      <c r="AJ58" s="375"/>
      <c r="AK58" s="375"/>
      <c r="AL58" s="375"/>
      <c r="AM58" s="375"/>
      <c r="AN58" s="375"/>
      <c r="AO58" s="375"/>
      <c r="AP58" s="375"/>
      <c r="AQ58" s="375"/>
    </row>
    <row r="59" spans="1:43" ht="12" customHeight="1" x14ac:dyDescent="0.2">
      <c r="A59" s="374"/>
      <c r="B59" s="390">
        <v>1615</v>
      </c>
      <c r="C59" s="381" t="s">
        <v>745</v>
      </c>
      <c r="D59" s="398"/>
      <c r="E59" s="398"/>
      <c r="F59" s="399"/>
      <c r="G59" s="399"/>
      <c r="H59" s="399"/>
      <c r="I59" s="399"/>
      <c r="J59" s="399"/>
      <c r="K59" s="399"/>
      <c r="L59" s="399"/>
      <c r="M59" s="399"/>
      <c r="N59" s="399"/>
      <c r="O59" s="399"/>
      <c r="P59" s="399"/>
      <c r="Q59" s="399"/>
      <c r="R59" s="381"/>
      <c r="S59" s="381" t="s">
        <v>746</v>
      </c>
      <c r="T59" s="401">
        <v>2355</v>
      </c>
      <c r="U59" s="399"/>
      <c r="V59" s="399"/>
      <c r="W59" s="399"/>
      <c r="X59" s="399"/>
      <c r="Y59" s="399"/>
      <c r="Z59" s="399"/>
      <c r="AA59" s="399"/>
      <c r="AB59" s="399"/>
      <c r="AC59" s="399"/>
      <c r="AD59" s="399"/>
      <c r="AE59" s="399"/>
      <c r="AF59" s="399"/>
      <c r="AG59" s="399"/>
      <c r="AH59" s="399"/>
      <c r="AI59" s="375"/>
      <c r="AJ59" s="375"/>
      <c r="AK59" s="375"/>
      <c r="AL59" s="375"/>
      <c r="AM59" s="375"/>
      <c r="AN59" s="375"/>
      <c r="AO59" s="375"/>
      <c r="AP59" s="375"/>
      <c r="AQ59" s="375"/>
    </row>
    <row r="60" spans="1:43" ht="12" customHeight="1" x14ac:dyDescent="0.2">
      <c r="A60" s="374"/>
      <c r="B60" s="390">
        <v>1620</v>
      </c>
      <c r="C60" s="381" t="s">
        <v>747</v>
      </c>
      <c r="D60" s="398"/>
      <c r="E60" s="398"/>
      <c r="F60" s="399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399"/>
      <c r="R60" s="381"/>
      <c r="S60" s="381" t="s">
        <v>748</v>
      </c>
      <c r="T60" s="401">
        <v>2360</v>
      </c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399"/>
      <c r="AG60" s="399"/>
      <c r="AH60" s="399"/>
      <c r="AI60" s="375"/>
      <c r="AJ60" s="375"/>
      <c r="AK60" s="375"/>
      <c r="AL60" s="375"/>
      <c r="AM60" s="375"/>
      <c r="AN60" s="375"/>
      <c r="AO60" s="375"/>
      <c r="AP60" s="375"/>
      <c r="AQ60" s="375"/>
    </row>
    <row r="61" spans="1:43" ht="12" customHeight="1" x14ac:dyDescent="0.2">
      <c r="A61" s="374"/>
      <c r="B61" s="390">
        <v>1625</v>
      </c>
      <c r="C61" s="381" t="s">
        <v>749</v>
      </c>
      <c r="D61" s="398"/>
      <c r="E61" s="398"/>
      <c r="F61" s="399"/>
      <c r="G61" s="399"/>
      <c r="H61" s="399"/>
      <c r="I61" s="399"/>
      <c r="J61" s="399"/>
      <c r="K61" s="399"/>
      <c r="L61" s="399"/>
      <c r="M61" s="399"/>
      <c r="N61" s="399"/>
      <c r="O61" s="399"/>
      <c r="P61" s="399"/>
      <c r="Q61" s="399"/>
      <c r="R61" s="381"/>
      <c r="S61" s="381" t="s">
        <v>750</v>
      </c>
      <c r="T61" s="401">
        <v>2365</v>
      </c>
      <c r="U61" s="399"/>
      <c r="V61" s="399"/>
      <c r="W61" s="399"/>
      <c r="X61" s="399"/>
      <c r="Y61" s="399"/>
      <c r="Z61" s="399"/>
      <c r="AA61" s="399"/>
      <c r="AB61" s="399"/>
      <c r="AC61" s="399"/>
      <c r="AD61" s="399"/>
      <c r="AE61" s="399"/>
      <c r="AF61" s="399"/>
      <c r="AG61" s="399"/>
      <c r="AH61" s="399"/>
      <c r="AI61" s="375"/>
      <c r="AJ61" s="375"/>
      <c r="AK61" s="375"/>
      <c r="AL61" s="375"/>
      <c r="AM61" s="375"/>
      <c r="AN61" s="375"/>
      <c r="AO61" s="375"/>
      <c r="AP61" s="375"/>
      <c r="AQ61" s="375"/>
    </row>
    <row r="62" spans="1:43" ht="12" customHeight="1" x14ac:dyDescent="0.2">
      <c r="A62" s="374"/>
      <c r="B62" s="390"/>
      <c r="C62" s="381" t="s">
        <v>936</v>
      </c>
      <c r="D62" s="398"/>
      <c r="E62" s="398"/>
      <c r="F62" s="398"/>
      <c r="G62" s="398"/>
      <c r="H62" s="398"/>
      <c r="I62" s="398"/>
      <c r="J62" s="398"/>
      <c r="K62" s="398"/>
      <c r="L62" s="398"/>
      <c r="M62" s="398"/>
      <c r="N62" s="398"/>
      <c r="O62" s="398"/>
      <c r="P62" s="398"/>
      <c r="Q62" s="398"/>
      <c r="R62" s="381"/>
      <c r="S62" s="381" t="s">
        <v>936</v>
      </c>
      <c r="T62" s="401"/>
      <c r="U62" s="399"/>
      <c r="V62" s="399"/>
      <c r="W62" s="399"/>
      <c r="X62" s="399"/>
      <c r="Y62" s="399"/>
      <c r="Z62" s="399"/>
      <c r="AA62" s="399"/>
      <c r="AB62" s="399"/>
      <c r="AC62" s="399"/>
      <c r="AD62" s="399"/>
      <c r="AE62" s="399"/>
      <c r="AF62" s="399"/>
      <c r="AG62" s="399"/>
      <c r="AH62" s="399"/>
      <c r="AI62" s="375"/>
      <c r="AJ62" s="375"/>
      <c r="AK62" s="375"/>
      <c r="AL62" s="375"/>
      <c r="AM62" s="375"/>
      <c r="AN62" s="375"/>
      <c r="AO62" s="375"/>
      <c r="AP62" s="375"/>
      <c r="AQ62" s="375"/>
    </row>
    <row r="63" spans="1:43" s="415" customFormat="1" ht="12" customHeight="1" x14ac:dyDescent="0.25">
      <c r="A63" s="420" t="s">
        <v>751</v>
      </c>
      <c r="B63" s="402"/>
      <c r="C63" s="403" t="s">
        <v>81</v>
      </c>
      <c r="D63" s="404">
        <f t="shared" ref="D63:Q63" si="6">SUM(D50:D62)</f>
        <v>39885</v>
      </c>
      <c r="E63" s="404">
        <f t="shared" si="6"/>
        <v>39839</v>
      </c>
      <c r="F63" s="404">
        <f t="shared" si="6"/>
        <v>39496</v>
      </c>
      <c r="G63" s="404">
        <f t="shared" si="6"/>
        <v>39487</v>
      </c>
      <c r="H63" s="404">
        <f t="shared" si="6"/>
        <v>39627</v>
      </c>
      <c r="I63" s="404">
        <f t="shared" si="6"/>
        <v>39672</v>
      </c>
      <c r="J63" s="404">
        <f t="shared" si="6"/>
        <v>39893</v>
      </c>
      <c r="K63" s="404">
        <f t="shared" si="6"/>
        <v>39929</v>
      </c>
      <c r="L63" s="404">
        <f t="shared" si="6"/>
        <v>40032</v>
      </c>
      <c r="M63" s="404">
        <f t="shared" si="6"/>
        <v>39791</v>
      </c>
      <c r="N63" s="404">
        <f t="shared" si="6"/>
        <v>39783</v>
      </c>
      <c r="O63" s="404">
        <f t="shared" si="6"/>
        <v>39763</v>
      </c>
      <c r="P63" s="404">
        <f t="shared" si="6"/>
        <v>39781</v>
      </c>
      <c r="Q63" s="404">
        <f t="shared" si="6"/>
        <v>39769</v>
      </c>
      <c r="R63" s="392"/>
      <c r="S63" s="403" t="s">
        <v>81</v>
      </c>
      <c r="T63" s="406"/>
      <c r="U63" s="404">
        <f t="shared" ref="U63:AH63" si="7">SUM(U50:U62)</f>
        <v>-32530</v>
      </c>
      <c r="V63" s="404">
        <f t="shared" si="7"/>
        <v>-32861</v>
      </c>
      <c r="W63" s="404">
        <f t="shared" si="7"/>
        <v>-32899</v>
      </c>
      <c r="X63" s="404">
        <f t="shared" si="7"/>
        <v>-33196</v>
      </c>
      <c r="Y63" s="404">
        <f t="shared" si="7"/>
        <v>-33684</v>
      </c>
      <c r="Z63" s="404">
        <f t="shared" si="7"/>
        <v>-34046</v>
      </c>
      <c r="AA63" s="404">
        <f t="shared" si="7"/>
        <v>-34426</v>
      </c>
      <c r="AB63" s="404">
        <f t="shared" si="7"/>
        <v>-34741</v>
      </c>
      <c r="AC63" s="404">
        <f t="shared" si="7"/>
        <v>-35081</v>
      </c>
      <c r="AD63" s="404">
        <f t="shared" si="7"/>
        <v>-35191</v>
      </c>
      <c r="AE63" s="404">
        <f t="shared" si="7"/>
        <v>-35550</v>
      </c>
      <c r="AF63" s="404">
        <f t="shared" si="7"/>
        <v>-35897</v>
      </c>
      <c r="AG63" s="404">
        <f t="shared" si="7"/>
        <v>-36190</v>
      </c>
      <c r="AH63" s="404">
        <f t="shared" si="7"/>
        <v>-34330</v>
      </c>
      <c r="AI63" s="414"/>
      <c r="AJ63" s="414"/>
      <c r="AK63" s="414"/>
      <c r="AL63" s="414"/>
      <c r="AM63" s="414"/>
      <c r="AN63" s="414"/>
      <c r="AO63" s="414"/>
      <c r="AP63" s="414"/>
      <c r="AQ63" s="414"/>
    </row>
    <row r="64" spans="1:43" ht="12" customHeight="1" x14ac:dyDescent="0.2">
      <c r="A64" s="381"/>
      <c r="B64" s="390">
        <v>1555</v>
      </c>
      <c r="C64" s="421" t="s">
        <v>752</v>
      </c>
      <c r="D64" s="398">
        <f>ROUND(VLOOKUP($B64,'[13]Monthly BS -UC Ledger FORMATTED'!$A$6:$Q$231,+D$3,FALSE),0)</f>
        <v>13839</v>
      </c>
      <c r="E64" s="398">
        <f>ROUND(VLOOKUP($B64,'[13]Monthly BS -UC Ledger FORMATTED'!$A$6:$Q$231,+E$3,FALSE),0)</f>
        <v>13825</v>
      </c>
      <c r="F64" s="399">
        <f>ROUND(VLOOKUP($B64,'[13]Monthly BS -UC Ledger FORMATTED'!$A$6:$Q$231,+F$3,FALSE),0)</f>
        <v>13797</v>
      </c>
      <c r="G64" s="399">
        <f>ROUND(VLOOKUP($B64,'[13]Monthly BS -UC Ledger FORMATTED'!$A$6:$Q$231,+G$3,FALSE),0)</f>
        <v>14678</v>
      </c>
      <c r="H64" s="399">
        <f>ROUND(VLOOKUP($B64,'[13]Monthly BS -UC Ledger FORMATTED'!$A$6:$Q$231,+H$3,FALSE),0)</f>
        <v>14539</v>
      </c>
      <c r="I64" s="399">
        <f>ROUND(VLOOKUP($B64,'[13]Monthly BS -UC Ledger FORMATTED'!$A$6:$Q$231,+I$3,FALSE),0)</f>
        <v>14537</v>
      </c>
      <c r="J64" s="399">
        <f>ROUND(VLOOKUP($B64,'[13]Monthly BS -UC Ledger FORMATTED'!$A$6:$Q$231,+J$3,FALSE),0)</f>
        <v>14581</v>
      </c>
      <c r="K64" s="399">
        <f>ROUND(VLOOKUP($B64,'[13]Monthly BS -UC Ledger FORMATTED'!$A$6:$Q$231,+K$3,FALSE),0)</f>
        <v>14174</v>
      </c>
      <c r="L64" s="399">
        <f>ROUND(VLOOKUP($B64,'[13]Monthly BS -UC Ledger FORMATTED'!$A$6:$Q$231,+L$3,FALSE),0)</f>
        <v>14132</v>
      </c>
      <c r="M64" s="399">
        <f>ROUND(VLOOKUP($B64,'[13]Monthly BS -UC Ledger FORMATTED'!$A$6:$Q$231,+M$3,FALSE),0)</f>
        <v>14318</v>
      </c>
      <c r="N64" s="399">
        <f>ROUND(VLOOKUP($B64,'[13]Monthly BS -UC Ledger FORMATTED'!$A$6:$Q$231,+N$3,FALSE),0)</f>
        <v>14311</v>
      </c>
      <c r="O64" s="399">
        <f>ROUND(VLOOKUP($B64,'[13]Monthly BS -UC Ledger FORMATTED'!$A$6:$Q$231,+O$3,FALSE),0)</f>
        <v>14301</v>
      </c>
      <c r="P64" s="399">
        <f>ROUND(VLOOKUP($B64,'[13]Monthly BS -UC Ledger FORMATTED'!$A$6:$Q$231,+P$3,FALSE),0)</f>
        <v>14283</v>
      </c>
      <c r="Q64" s="399">
        <f>ROUND(VLOOKUP($B64,'[13]Monthly BS -UC Ledger FORMATTED'!$A$6:$Q$231,+Q$3,FALSE),0)</f>
        <v>14255</v>
      </c>
      <c r="R64" s="422"/>
      <c r="S64" s="421" t="s">
        <v>753</v>
      </c>
      <c r="T64" s="401">
        <v>2300</v>
      </c>
      <c r="U64" s="399">
        <f>ROUND(VLOOKUP($T64,'[13]Monthly BS -UC Ledger FORMATTED'!$A$6:$Q$231,+U$3,FALSE),0)</f>
        <v>-11129</v>
      </c>
      <c r="V64" s="399">
        <f>ROUND(VLOOKUP($T64,'[13]Monthly BS -UC Ledger FORMATTED'!$A$6:$Q$231,+V$3,FALSE),0)</f>
        <v>-11269</v>
      </c>
      <c r="W64" s="399">
        <f>ROUND(VLOOKUP($T64,'[13]Monthly BS -UC Ledger FORMATTED'!$A$6:$Q$231,+W$3,FALSE),0)</f>
        <v>-11324</v>
      </c>
      <c r="X64" s="399">
        <f>ROUND(VLOOKUP($T64,'[13]Monthly BS -UC Ledger FORMATTED'!$A$6:$Q$231,+X$3,FALSE),0)</f>
        <v>-11809</v>
      </c>
      <c r="Y64" s="399">
        <f>ROUND(VLOOKUP($T64,'[13]Monthly BS -UC Ledger FORMATTED'!$A$6:$Q$231,+Y$3,FALSE),0)</f>
        <v>-11766</v>
      </c>
      <c r="Z64" s="399">
        <f>ROUND(VLOOKUP($T64,'[13]Monthly BS -UC Ledger FORMATTED'!$A$6:$Q$231,+Z$3,FALSE),0)</f>
        <v>-11860</v>
      </c>
      <c r="AA64" s="399">
        <f>ROUND(VLOOKUP($T64,'[13]Monthly BS -UC Ledger FORMATTED'!$A$6:$Q$231,+AA$3,FALSE),0)</f>
        <v>-11960</v>
      </c>
      <c r="AB64" s="399">
        <f>ROUND(VLOOKUP($T64,'[13]Monthly BS -UC Ledger FORMATTED'!$A$6:$Q$231,+AB$3,FALSE),0)</f>
        <v>-10745</v>
      </c>
      <c r="AC64" s="399">
        <f>ROUND(VLOOKUP($T64,'[13]Monthly BS -UC Ledger FORMATTED'!$A$6:$Q$231,+AC$3,FALSE),0)</f>
        <v>-10830</v>
      </c>
      <c r="AD64" s="399">
        <f>ROUND(VLOOKUP($T64,'[13]Monthly BS -UC Ledger FORMATTED'!$A$6:$Q$231,+AD$3,FALSE),0)</f>
        <v>-10937</v>
      </c>
      <c r="AE64" s="399">
        <f>ROUND(VLOOKUP($T64,'[13]Monthly BS -UC Ledger FORMATTED'!$A$6:$Q$231,+AE$3,FALSE),0)</f>
        <v>-11043</v>
      </c>
      <c r="AF64" s="399">
        <f>ROUND(VLOOKUP($T64,'[13]Monthly BS -UC Ledger FORMATTED'!$A$6:$Q$231,+AF$3,FALSE),0)</f>
        <v>-11136</v>
      </c>
      <c r="AG64" s="399">
        <f>ROUND(VLOOKUP($T64,'[13]Monthly BS -UC Ledger FORMATTED'!$A$6:$Q$231,+AG$3,FALSE),0)</f>
        <v>-11239</v>
      </c>
      <c r="AH64" s="399">
        <f>ROUND(VLOOKUP($T64,'[13]Monthly BS -UC Ledger FORMATTED'!$A$6:$Q$231,+AH$3,FALSE),0)</f>
        <v>-11311</v>
      </c>
      <c r="AI64" s="423"/>
      <c r="AJ64" s="423"/>
      <c r="AK64" s="424"/>
      <c r="AL64" s="424"/>
      <c r="AM64" s="424"/>
      <c r="AN64" s="424"/>
      <c r="AO64" s="424"/>
    </row>
    <row r="65" spans="1:42" ht="12" customHeight="1" x14ac:dyDescent="0.2">
      <c r="A65" s="381"/>
      <c r="B65" s="390">
        <v>1560</v>
      </c>
      <c r="C65" s="421" t="s">
        <v>754</v>
      </c>
      <c r="D65" s="398"/>
      <c r="E65" s="398"/>
      <c r="F65" s="399"/>
      <c r="G65" s="399"/>
      <c r="H65" s="399"/>
      <c r="I65" s="399"/>
      <c r="J65" s="399"/>
      <c r="K65" s="399"/>
      <c r="L65" s="399"/>
      <c r="M65" s="399"/>
      <c r="N65" s="399"/>
      <c r="O65" s="399"/>
      <c r="P65" s="399"/>
      <c r="Q65" s="399"/>
      <c r="R65" s="422"/>
      <c r="S65" s="421" t="s">
        <v>755</v>
      </c>
      <c r="T65" s="401">
        <v>2305</v>
      </c>
      <c r="U65" s="399"/>
      <c r="V65" s="399"/>
      <c r="W65" s="399"/>
      <c r="X65" s="399"/>
      <c r="Y65" s="399"/>
      <c r="Z65" s="399"/>
      <c r="AA65" s="399"/>
      <c r="AB65" s="399"/>
      <c r="AC65" s="399"/>
      <c r="AD65" s="399"/>
      <c r="AE65" s="399"/>
      <c r="AF65" s="399"/>
      <c r="AG65" s="399"/>
      <c r="AH65" s="399"/>
      <c r="AI65" s="423"/>
      <c r="AJ65" s="423"/>
      <c r="AK65" s="424"/>
      <c r="AL65" s="424"/>
      <c r="AM65" s="424"/>
      <c r="AN65" s="424"/>
      <c r="AO65" s="424"/>
    </row>
    <row r="66" spans="1:42" ht="12" customHeight="1" x14ac:dyDescent="0.2">
      <c r="A66" s="381"/>
      <c r="B66" s="390"/>
      <c r="C66" s="421"/>
      <c r="D66" s="398"/>
      <c r="E66" s="398"/>
      <c r="F66" s="425"/>
      <c r="G66" s="425"/>
      <c r="H66" s="425"/>
      <c r="I66" s="425"/>
      <c r="J66" s="425"/>
      <c r="K66" s="425"/>
      <c r="L66" s="425"/>
      <c r="M66" s="425"/>
      <c r="N66" s="425"/>
      <c r="O66" s="425"/>
      <c r="P66" s="425"/>
      <c r="Q66" s="425"/>
      <c r="R66" s="421"/>
      <c r="S66" s="421"/>
      <c r="T66" s="401"/>
      <c r="U66" s="398"/>
      <c r="V66" s="425"/>
      <c r="W66" s="425"/>
      <c r="X66" s="425"/>
      <c r="Y66" s="425"/>
      <c r="Z66" s="425"/>
      <c r="AA66" s="425"/>
      <c r="AB66" s="425"/>
      <c r="AC66" s="425"/>
      <c r="AD66" s="425"/>
      <c r="AE66" s="425"/>
      <c r="AF66" s="425"/>
      <c r="AG66" s="425"/>
      <c r="AH66" s="425"/>
      <c r="AI66" s="375"/>
      <c r="AJ66" s="375"/>
    </row>
    <row r="67" spans="1:42" s="415" customFormat="1" ht="12" customHeight="1" x14ac:dyDescent="0.25">
      <c r="A67" s="420" t="s">
        <v>102</v>
      </c>
      <c r="B67" s="402"/>
      <c r="C67" s="403" t="s">
        <v>81</v>
      </c>
      <c r="D67" s="427">
        <f t="shared" ref="D67:Q67" si="8">SUM(D64:D66)</f>
        <v>13839</v>
      </c>
      <c r="E67" s="427">
        <f t="shared" si="8"/>
        <v>13825</v>
      </c>
      <c r="F67" s="427">
        <f t="shared" si="8"/>
        <v>13797</v>
      </c>
      <c r="G67" s="427">
        <f t="shared" si="8"/>
        <v>14678</v>
      </c>
      <c r="H67" s="427">
        <f t="shared" si="8"/>
        <v>14539</v>
      </c>
      <c r="I67" s="427">
        <f t="shared" si="8"/>
        <v>14537</v>
      </c>
      <c r="J67" s="427">
        <f t="shared" si="8"/>
        <v>14581</v>
      </c>
      <c r="K67" s="427">
        <f t="shared" si="8"/>
        <v>14174</v>
      </c>
      <c r="L67" s="427">
        <f t="shared" si="8"/>
        <v>14132</v>
      </c>
      <c r="M67" s="427">
        <f t="shared" si="8"/>
        <v>14318</v>
      </c>
      <c r="N67" s="427">
        <f t="shared" si="8"/>
        <v>14311</v>
      </c>
      <c r="O67" s="427">
        <f t="shared" si="8"/>
        <v>14301</v>
      </c>
      <c r="P67" s="427">
        <f t="shared" si="8"/>
        <v>14283</v>
      </c>
      <c r="Q67" s="427">
        <f t="shared" si="8"/>
        <v>14255</v>
      </c>
      <c r="R67" s="429"/>
      <c r="S67" s="403" t="s">
        <v>81</v>
      </c>
      <c r="T67" s="430"/>
      <c r="U67" s="427">
        <f t="shared" ref="U67:AH67" si="9">SUM(U64:U66)</f>
        <v>-11129</v>
      </c>
      <c r="V67" s="427">
        <f t="shared" si="9"/>
        <v>-11269</v>
      </c>
      <c r="W67" s="427">
        <f t="shared" si="9"/>
        <v>-11324</v>
      </c>
      <c r="X67" s="427">
        <f t="shared" si="9"/>
        <v>-11809</v>
      </c>
      <c r="Y67" s="427">
        <f t="shared" si="9"/>
        <v>-11766</v>
      </c>
      <c r="Z67" s="427">
        <f t="shared" si="9"/>
        <v>-11860</v>
      </c>
      <c r="AA67" s="427">
        <f t="shared" si="9"/>
        <v>-11960</v>
      </c>
      <c r="AB67" s="427">
        <f t="shared" si="9"/>
        <v>-10745</v>
      </c>
      <c r="AC67" s="427">
        <f t="shared" si="9"/>
        <v>-10830</v>
      </c>
      <c r="AD67" s="427">
        <f t="shared" si="9"/>
        <v>-10937</v>
      </c>
      <c r="AE67" s="427">
        <f t="shared" si="9"/>
        <v>-11043</v>
      </c>
      <c r="AF67" s="427">
        <f t="shared" si="9"/>
        <v>-11136</v>
      </c>
      <c r="AG67" s="427">
        <f t="shared" si="9"/>
        <v>-11239</v>
      </c>
      <c r="AH67" s="427">
        <f t="shared" si="9"/>
        <v>-11311</v>
      </c>
      <c r="AI67" s="431"/>
      <c r="AJ67" s="431"/>
      <c r="AK67" s="362"/>
      <c r="AL67" s="362"/>
      <c r="AM67" s="362"/>
      <c r="AN67" s="362"/>
      <c r="AO67" s="362"/>
      <c r="AP67" s="362"/>
    </row>
    <row r="68" spans="1:42" ht="12" customHeight="1" x14ac:dyDescent="0.2">
      <c r="A68" s="378"/>
      <c r="B68" s="393">
        <v>1185</v>
      </c>
      <c r="C68" s="391" t="s">
        <v>756</v>
      </c>
      <c r="D68" s="394"/>
      <c r="E68" s="394"/>
      <c r="F68" s="395"/>
      <c r="G68" s="395"/>
      <c r="H68" s="395"/>
      <c r="I68" s="395"/>
      <c r="J68" s="395"/>
      <c r="K68" s="395"/>
      <c r="L68" s="395"/>
      <c r="M68" s="395"/>
      <c r="N68" s="395"/>
      <c r="O68" s="395"/>
      <c r="P68" s="395"/>
      <c r="Q68" s="395"/>
      <c r="R68" s="381"/>
      <c r="S68" s="391" t="s">
        <v>757</v>
      </c>
      <c r="T68" s="397">
        <v>1980</v>
      </c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395"/>
      <c r="AI68" s="375"/>
      <c r="AJ68" s="375"/>
      <c r="AK68" s="375"/>
      <c r="AL68" s="375"/>
      <c r="AM68" s="375"/>
      <c r="AN68" s="375"/>
      <c r="AO68" s="375"/>
      <c r="AP68" s="375"/>
    </row>
    <row r="69" spans="1:42" ht="12" customHeight="1" x14ac:dyDescent="0.2">
      <c r="A69" s="374"/>
      <c r="B69" s="390">
        <v>1465</v>
      </c>
      <c r="C69" s="381" t="s">
        <v>756</v>
      </c>
      <c r="D69" s="398"/>
      <c r="E69" s="398"/>
      <c r="F69" s="399"/>
      <c r="G69" s="399"/>
      <c r="H69" s="399"/>
      <c r="I69" s="399"/>
      <c r="J69" s="399"/>
      <c r="K69" s="399"/>
      <c r="L69" s="399"/>
      <c r="M69" s="399"/>
      <c r="N69" s="399"/>
      <c r="O69" s="399"/>
      <c r="P69" s="399"/>
      <c r="Q69" s="399"/>
      <c r="R69" s="381"/>
      <c r="S69" s="381" t="s">
        <v>757</v>
      </c>
      <c r="T69" s="401">
        <v>2225</v>
      </c>
      <c r="U69" s="399"/>
      <c r="V69" s="399"/>
      <c r="W69" s="399"/>
      <c r="X69" s="399"/>
      <c r="Y69" s="399"/>
      <c r="Z69" s="399"/>
      <c r="AA69" s="399"/>
      <c r="AB69" s="399"/>
      <c r="AC69" s="399"/>
      <c r="AD69" s="399"/>
      <c r="AE69" s="399"/>
      <c r="AF69" s="399"/>
      <c r="AG69" s="399"/>
      <c r="AH69" s="399"/>
      <c r="AI69" s="375"/>
      <c r="AJ69" s="375"/>
      <c r="AK69" s="375"/>
      <c r="AL69" s="375"/>
      <c r="AM69" s="375"/>
      <c r="AN69" s="375"/>
      <c r="AO69" s="375"/>
      <c r="AP69" s="375"/>
    </row>
    <row r="70" spans="1:42" ht="12" customHeight="1" x14ac:dyDescent="0.2">
      <c r="A70" s="374"/>
      <c r="B70" s="390"/>
      <c r="C70" s="381"/>
      <c r="D70" s="398"/>
      <c r="E70" s="398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81"/>
      <c r="S70" s="381"/>
      <c r="T70" s="401"/>
      <c r="U70" s="398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399"/>
      <c r="AG70" s="399"/>
      <c r="AH70" s="399"/>
      <c r="AI70" s="375"/>
      <c r="AJ70" s="375"/>
      <c r="AK70" s="375"/>
      <c r="AL70" s="375"/>
      <c r="AM70" s="375"/>
      <c r="AN70" s="375"/>
      <c r="AO70" s="375"/>
      <c r="AP70" s="375"/>
    </row>
    <row r="71" spans="1:42" s="415" customFormat="1" ht="12" customHeight="1" x14ac:dyDescent="0.25">
      <c r="A71" s="411" t="s">
        <v>758</v>
      </c>
      <c r="B71" s="402"/>
      <c r="C71" s="403" t="s">
        <v>81</v>
      </c>
      <c r="D71" s="404">
        <f>SUM(D68:D69)</f>
        <v>0</v>
      </c>
      <c r="E71" s="404">
        <f t="shared" ref="E71:Q71" si="10">SUM(E68:E69)</f>
        <v>0</v>
      </c>
      <c r="F71" s="404">
        <f t="shared" si="10"/>
        <v>0</v>
      </c>
      <c r="G71" s="404">
        <f t="shared" si="10"/>
        <v>0</v>
      </c>
      <c r="H71" s="404">
        <f t="shared" si="10"/>
        <v>0</v>
      </c>
      <c r="I71" s="404">
        <f t="shared" si="10"/>
        <v>0</v>
      </c>
      <c r="J71" s="404">
        <f t="shared" si="10"/>
        <v>0</v>
      </c>
      <c r="K71" s="404">
        <f t="shared" si="10"/>
        <v>0</v>
      </c>
      <c r="L71" s="404">
        <f t="shared" si="10"/>
        <v>0</v>
      </c>
      <c r="M71" s="404">
        <f t="shared" si="10"/>
        <v>0</v>
      </c>
      <c r="N71" s="404">
        <f t="shared" si="10"/>
        <v>0</v>
      </c>
      <c r="O71" s="404">
        <f t="shared" si="10"/>
        <v>0</v>
      </c>
      <c r="P71" s="404">
        <f t="shared" si="10"/>
        <v>0</v>
      </c>
      <c r="Q71" s="404">
        <f t="shared" si="10"/>
        <v>0</v>
      </c>
      <c r="R71" s="392"/>
      <c r="S71" s="403" t="s">
        <v>81</v>
      </c>
      <c r="T71" s="406"/>
      <c r="U71" s="404">
        <f>SUM(U68:U69)</f>
        <v>0</v>
      </c>
      <c r="V71" s="404">
        <f t="shared" ref="V71:AH71" si="11">SUM(V68:V69)</f>
        <v>0</v>
      </c>
      <c r="W71" s="404">
        <f t="shared" si="11"/>
        <v>0</v>
      </c>
      <c r="X71" s="404">
        <f t="shared" si="11"/>
        <v>0</v>
      </c>
      <c r="Y71" s="404">
        <f t="shared" si="11"/>
        <v>0</v>
      </c>
      <c r="Z71" s="404">
        <f t="shared" si="11"/>
        <v>0</v>
      </c>
      <c r="AA71" s="404">
        <f t="shared" si="11"/>
        <v>0</v>
      </c>
      <c r="AB71" s="404">
        <f t="shared" si="11"/>
        <v>0</v>
      </c>
      <c r="AC71" s="404">
        <f t="shared" si="11"/>
        <v>0</v>
      </c>
      <c r="AD71" s="404">
        <f t="shared" si="11"/>
        <v>0</v>
      </c>
      <c r="AE71" s="404">
        <f t="shared" si="11"/>
        <v>0</v>
      </c>
      <c r="AF71" s="404">
        <f t="shared" si="11"/>
        <v>0</v>
      </c>
      <c r="AG71" s="404">
        <f t="shared" si="11"/>
        <v>0</v>
      </c>
      <c r="AH71" s="404">
        <f t="shared" si="11"/>
        <v>0</v>
      </c>
      <c r="AI71" s="414"/>
      <c r="AJ71" s="414"/>
      <c r="AK71" s="414"/>
      <c r="AL71" s="414"/>
      <c r="AM71" s="414"/>
      <c r="AN71" s="414"/>
      <c r="AO71" s="414"/>
      <c r="AP71" s="414"/>
    </row>
    <row r="72" spans="1:42" ht="12" customHeight="1" x14ac:dyDescent="0.2">
      <c r="A72" s="374"/>
      <c r="B72" s="390">
        <v>1190</v>
      </c>
      <c r="C72" s="381" t="s">
        <v>394</v>
      </c>
      <c r="D72" s="394">
        <f>ROUND(VLOOKUP($B72,'[13]Monthly BS -UC Ledger FORMATTED'!$A$6:$Q$231,+D$3,FALSE),0)</f>
        <v>32860</v>
      </c>
      <c r="E72" s="394">
        <f>ROUND(VLOOKUP($B72,'[13]Monthly BS -UC Ledger FORMATTED'!$A$6:$Q$231,+E$3,FALSE),0)</f>
        <v>32860</v>
      </c>
      <c r="F72" s="395">
        <f>ROUND(VLOOKUP($B72,'[13]Monthly BS -UC Ledger FORMATTED'!$A$6:$Q$231,+F$3,FALSE),0)</f>
        <v>32857</v>
      </c>
      <c r="G72" s="395">
        <f>ROUND(VLOOKUP($B72,'[13]Monthly BS -UC Ledger FORMATTED'!$A$6:$Q$231,+G$3,FALSE),0)</f>
        <v>32851</v>
      </c>
      <c r="H72" s="395">
        <f>ROUND(VLOOKUP($B72,'[13]Monthly BS -UC Ledger FORMATTED'!$A$6:$Q$231,+H$3,FALSE),0)</f>
        <v>32851</v>
      </c>
      <c r="I72" s="395">
        <f>ROUND(VLOOKUP($B72,'[13]Monthly BS -UC Ledger FORMATTED'!$A$6:$Q$231,+I$3,FALSE),0)</f>
        <v>32850</v>
      </c>
      <c r="J72" s="395">
        <f>ROUND(VLOOKUP($B72,'[13]Monthly BS -UC Ledger FORMATTED'!$A$6:$Q$231,+J$3,FALSE),0)</f>
        <v>32851</v>
      </c>
      <c r="K72" s="395">
        <f>ROUND(VLOOKUP($B72,'[13]Monthly BS -UC Ledger FORMATTED'!$A$6:$Q$231,+K$3,FALSE),0)</f>
        <v>32850</v>
      </c>
      <c r="L72" s="395">
        <f>ROUND(VLOOKUP($B72,'[13]Monthly BS -UC Ledger FORMATTED'!$A$6:$Q$231,+L$3,FALSE),0)</f>
        <v>32848</v>
      </c>
      <c r="M72" s="395">
        <f>ROUND(VLOOKUP($B72,'[13]Monthly BS -UC Ledger FORMATTED'!$A$6:$Q$231,+M$3,FALSE),0)</f>
        <v>32848</v>
      </c>
      <c r="N72" s="395">
        <f>ROUND(VLOOKUP($B72,'[13]Monthly BS -UC Ledger FORMATTED'!$A$6:$Q$231,+N$3,FALSE),0)</f>
        <v>32847</v>
      </c>
      <c r="O72" s="395">
        <f>ROUND(VLOOKUP($B72,'[13]Monthly BS -UC Ledger FORMATTED'!$A$6:$Q$231,+O$3,FALSE),0)</f>
        <v>32846</v>
      </c>
      <c r="P72" s="395">
        <f>ROUND(VLOOKUP($B72,'[13]Monthly BS -UC Ledger FORMATTED'!$A$6:$Q$231,+P$3,FALSE),0)</f>
        <v>32844</v>
      </c>
      <c r="Q72" s="395">
        <f>ROUND(VLOOKUP($B72,'[13]Monthly BS -UC Ledger FORMATTED'!$A$6:$Q$231,+Q$3,FALSE),0)</f>
        <v>32851</v>
      </c>
      <c r="R72" s="381"/>
      <c r="S72" s="381" t="s">
        <v>759</v>
      </c>
      <c r="T72" s="397">
        <v>1985</v>
      </c>
      <c r="U72" s="395">
        <f>ROUND(VLOOKUP($T72,'[13]Monthly BS -UC Ledger FORMATTED'!$A$6:$Q$231,+U$3,FALSE),0)</f>
        <v>-2213</v>
      </c>
      <c r="V72" s="395">
        <f>ROUND(VLOOKUP($T72,'[13]Monthly BS -UC Ledger FORMATTED'!$A$6:$Q$231,+V$3,FALSE),0)</f>
        <v>-2383</v>
      </c>
      <c r="W72" s="395">
        <f>ROUND(VLOOKUP($T72,'[13]Monthly BS -UC Ledger FORMATTED'!$A$6:$Q$231,+W$3,FALSE),0)</f>
        <v>-2555</v>
      </c>
      <c r="X72" s="395">
        <f>ROUND(VLOOKUP($T72,'[13]Monthly BS -UC Ledger FORMATTED'!$A$6:$Q$231,+X$3,FALSE),0)</f>
        <v>-2720</v>
      </c>
      <c r="Y72" s="395">
        <f>ROUND(VLOOKUP($T72,'[13]Monthly BS -UC Ledger FORMATTED'!$A$6:$Q$231,+Y$3,FALSE),0)</f>
        <v>-2891</v>
      </c>
      <c r="Z72" s="395">
        <f>ROUND(VLOOKUP($T72,'[13]Monthly BS -UC Ledger FORMATTED'!$A$6:$Q$231,+Z$3,FALSE),0)</f>
        <v>-3061</v>
      </c>
      <c r="AA72" s="395">
        <f>ROUND(VLOOKUP($T72,'[13]Monthly BS -UC Ledger FORMATTED'!$A$6:$Q$231,+AA$3,FALSE),0)</f>
        <v>-3233</v>
      </c>
      <c r="AB72" s="395">
        <f>ROUND(VLOOKUP($T72,'[13]Monthly BS -UC Ledger FORMATTED'!$A$6:$Q$231,+AB$3,FALSE),0)</f>
        <v>-3403</v>
      </c>
      <c r="AC72" s="395">
        <f>ROUND(VLOOKUP($T72,'[13]Monthly BS -UC Ledger FORMATTED'!$A$6:$Q$231,+AC$3,FALSE),0)</f>
        <v>-3572</v>
      </c>
      <c r="AD72" s="395">
        <f>ROUND(VLOOKUP($T72,'[13]Monthly BS -UC Ledger FORMATTED'!$A$6:$Q$231,+AD$3,FALSE),0)</f>
        <v>-3743</v>
      </c>
      <c r="AE72" s="395">
        <f>ROUND(VLOOKUP($T72,'[13]Monthly BS -UC Ledger FORMATTED'!$A$6:$Q$231,+AE$3,FALSE),0)</f>
        <v>-3909</v>
      </c>
      <c r="AF72" s="395">
        <f>ROUND(VLOOKUP($T72,'[13]Monthly BS -UC Ledger FORMATTED'!$A$6:$Q$231,+AF$3,FALSE),0)</f>
        <v>-4078</v>
      </c>
      <c r="AG72" s="395">
        <f>ROUND(VLOOKUP($T72,'[13]Monthly BS -UC Ledger FORMATTED'!$A$6:$Q$231,+AG$3,FALSE),0)</f>
        <v>-4247</v>
      </c>
      <c r="AH72" s="395">
        <f>ROUND(VLOOKUP($T72,'[13]Monthly BS -UC Ledger FORMATTED'!$A$6:$Q$231,+AH$3,FALSE),0)</f>
        <v>-3231</v>
      </c>
      <c r="AI72" s="375"/>
      <c r="AJ72" s="375"/>
      <c r="AK72" s="375"/>
      <c r="AL72" s="375"/>
      <c r="AM72" s="375"/>
      <c r="AN72" s="375"/>
      <c r="AO72" s="375"/>
      <c r="AP72" s="375"/>
    </row>
    <row r="73" spans="1:42" ht="12" customHeight="1" x14ac:dyDescent="0.2">
      <c r="A73" s="374"/>
      <c r="B73" s="390">
        <v>1470</v>
      </c>
      <c r="C73" s="381" t="s">
        <v>760</v>
      </c>
      <c r="D73" s="398">
        <f>ROUND(VLOOKUP($B73,'[13]Monthly BS -UC Ledger FORMATTED'!$A$6:$Q$231,+D$3,FALSE),0)</f>
        <v>0</v>
      </c>
      <c r="E73" s="398">
        <f>ROUND(VLOOKUP($B73,'[13]Monthly BS -UC Ledger FORMATTED'!$A$6:$Q$231,+E$3,FALSE),0)</f>
        <v>0</v>
      </c>
      <c r="F73" s="399">
        <f>ROUND(VLOOKUP($B73,'[13]Monthly BS -UC Ledger FORMATTED'!$A$6:$Q$231,+F$3,FALSE),0)</f>
        <v>0</v>
      </c>
      <c r="G73" s="399">
        <f>ROUND(VLOOKUP($B73,'[13]Monthly BS -UC Ledger FORMATTED'!$A$6:$Q$231,+G$3,FALSE),0)</f>
        <v>0</v>
      </c>
      <c r="H73" s="399">
        <f>ROUND(VLOOKUP($B73,'[13]Monthly BS -UC Ledger FORMATTED'!$A$6:$Q$231,+H$3,FALSE),0)</f>
        <v>0</v>
      </c>
      <c r="I73" s="399">
        <f>ROUND(VLOOKUP($B73,'[13]Monthly BS -UC Ledger FORMATTED'!$A$6:$Q$231,+I$3,FALSE),0)</f>
        <v>0</v>
      </c>
      <c r="J73" s="399">
        <f>ROUND(VLOOKUP($B73,'[13]Monthly BS -UC Ledger FORMATTED'!$A$6:$Q$231,+J$3,FALSE),0)</f>
        <v>0</v>
      </c>
      <c r="K73" s="399">
        <f>ROUND(VLOOKUP($B73,'[13]Monthly BS -UC Ledger FORMATTED'!$A$6:$Q$231,+K$3,FALSE),0)</f>
        <v>0</v>
      </c>
      <c r="L73" s="399">
        <f>ROUND(VLOOKUP($B73,'[13]Monthly BS -UC Ledger FORMATTED'!$A$6:$Q$231,+L$3,FALSE),0)</f>
        <v>0</v>
      </c>
      <c r="M73" s="399">
        <f>ROUND(VLOOKUP($B73,'[13]Monthly BS -UC Ledger FORMATTED'!$A$6:$Q$231,+M$3,FALSE),0)</f>
        <v>0</v>
      </c>
      <c r="N73" s="399">
        <f>ROUND(VLOOKUP($B73,'[13]Monthly BS -UC Ledger FORMATTED'!$A$6:$Q$231,+N$3,FALSE),0)</f>
        <v>0</v>
      </c>
      <c r="O73" s="399">
        <f>ROUND(VLOOKUP($B73,'[13]Monthly BS -UC Ledger FORMATTED'!$A$6:$Q$231,+O$3,FALSE),0)</f>
        <v>0</v>
      </c>
      <c r="P73" s="399">
        <f>ROUND(VLOOKUP($B73,'[13]Monthly BS -UC Ledger FORMATTED'!$A$6:$Q$231,+P$3,FALSE),0)</f>
        <v>0</v>
      </c>
      <c r="Q73" s="399">
        <f>ROUND(VLOOKUP($B73,'[13]Monthly BS -UC Ledger FORMATTED'!$A$6:$Q$231,+Q$3,FALSE),0)</f>
        <v>0</v>
      </c>
      <c r="R73" s="422"/>
      <c r="S73" s="381" t="s">
        <v>761</v>
      </c>
      <c r="T73" s="401">
        <v>2230</v>
      </c>
      <c r="U73" s="395">
        <f>ROUND(VLOOKUP($T73,'[13]Monthly BS -UC Ledger FORMATTED'!$A$6:$Q$231,+U$3,FALSE),0)</f>
        <v>0</v>
      </c>
      <c r="V73" s="395">
        <f>ROUND(VLOOKUP($T73,'[13]Monthly BS -UC Ledger FORMATTED'!$A$6:$Q$231,+V$3,FALSE),0)</f>
        <v>0</v>
      </c>
      <c r="W73" s="395">
        <f>ROUND(VLOOKUP($T73,'[13]Monthly BS -UC Ledger FORMATTED'!$A$6:$Q$231,+W$3,FALSE),0)</f>
        <v>0</v>
      </c>
      <c r="X73" s="395">
        <f>ROUND(VLOOKUP($T73,'[13]Monthly BS -UC Ledger FORMATTED'!$A$6:$Q$231,+X$3,FALSE),0)</f>
        <v>0</v>
      </c>
      <c r="Y73" s="395">
        <f>ROUND(VLOOKUP($T73,'[13]Monthly BS -UC Ledger FORMATTED'!$A$6:$Q$231,+Y$3,FALSE),0)</f>
        <v>0</v>
      </c>
      <c r="Z73" s="395">
        <f>ROUND(VLOOKUP($T73,'[13]Monthly BS -UC Ledger FORMATTED'!$A$6:$Q$231,+Z$3,FALSE),0)</f>
        <v>0</v>
      </c>
      <c r="AA73" s="395">
        <f>ROUND(VLOOKUP($T73,'[13]Monthly BS -UC Ledger FORMATTED'!$A$6:$Q$231,+AA$3,FALSE),0)</f>
        <v>0</v>
      </c>
      <c r="AB73" s="395">
        <f>ROUND(VLOOKUP($T73,'[13]Monthly BS -UC Ledger FORMATTED'!$A$6:$Q$231,+AB$3,FALSE),0)</f>
        <v>0</v>
      </c>
      <c r="AC73" s="395">
        <f>ROUND(VLOOKUP($T73,'[13]Monthly BS -UC Ledger FORMATTED'!$A$6:$Q$231,+AC$3,FALSE),0)</f>
        <v>0</v>
      </c>
      <c r="AD73" s="395">
        <f>ROUND(VLOOKUP($T73,'[13]Monthly BS -UC Ledger FORMATTED'!$A$6:$Q$231,+AD$3,FALSE),0)</f>
        <v>0</v>
      </c>
      <c r="AE73" s="395">
        <f>ROUND(VLOOKUP($T73,'[13]Monthly BS -UC Ledger FORMATTED'!$A$6:$Q$231,+AE$3,FALSE),0)</f>
        <v>0</v>
      </c>
      <c r="AF73" s="395">
        <f>ROUND(VLOOKUP($T73,'[13]Monthly BS -UC Ledger FORMATTED'!$A$6:$Q$231,+AF$3,FALSE),0)</f>
        <v>0</v>
      </c>
      <c r="AG73" s="395">
        <f>ROUND(VLOOKUP($T73,'[13]Monthly BS -UC Ledger FORMATTED'!$A$6:$Q$231,+AG$3,FALSE),0)</f>
        <v>0</v>
      </c>
      <c r="AH73" s="395">
        <f>ROUND(VLOOKUP($T73,'[13]Monthly BS -UC Ledger FORMATTED'!$A$6:$Q$231,+AH$3,FALSE),0)</f>
        <v>0</v>
      </c>
      <c r="AI73" s="375"/>
      <c r="AJ73" s="375"/>
      <c r="AK73" s="375"/>
      <c r="AL73" s="375"/>
      <c r="AM73" s="375"/>
      <c r="AN73" s="375"/>
      <c r="AO73" s="375"/>
      <c r="AP73" s="375"/>
    </row>
    <row r="74" spans="1:42" ht="12" customHeight="1" x14ac:dyDescent="0.2">
      <c r="A74" s="374"/>
      <c r="B74" s="390"/>
      <c r="C74" s="381"/>
      <c r="D74" s="398"/>
      <c r="E74" s="398"/>
      <c r="F74" s="398"/>
      <c r="G74" s="398"/>
      <c r="H74" s="398"/>
      <c r="I74" s="398"/>
      <c r="J74" s="398"/>
      <c r="K74" s="398"/>
      <c r="L74" s="398"/>
      <c r="M74" s="398"/>
      <c r="N74" s="398"/>
      <c r="O74" s="398"/>
      <c r="P74" s="398"/>
      <c r="Q74" s="398"/>
      <c r="R74" s="422"/>
      <c r="S74" s="381"/>
      <c r="T74" s="401"/>
      <c r="U74" s="398"/>
      <c r="V74" s="398"/>
      <c r="W74" s="398"/>
      <c r="X74" s="398"/>
      <c r="Y74" s="398"/>
      <c r="Z74" s="398"/>
      <c r="AA74" s="398"/>
      <c r="AB74" s="398"/>
      <c r="AC74" s="398"/>
      <c r="AD74" s="398"/>
      <c r="AE74" s="398"/>
      <c r="AF74" s="398"/>
      <c r="AG74" s="398"/>
      <c r="AH74" s="398"/>
      <c r="AI74" s="375"/>
      <c r="AJ74" s="375"/>
      <c r="AK74" s="375"/>
      <c r="AL74" s="375"/>
      <c r="AM74" s="375"/>
      <c r="AN74" s="375"/>
      <c r="AO74" s="375"/>
      <c r="AP74" s="375"/>
    </row>
    <row r="75" spans="1:42" s="415" customFormat="1" ht="12" customHeight="1" x14ac:dyDescent="0.25">
      <c r="A75" s="411" t="s">
        <v>106</v>
      </c>
      <c r="B75" s="402"/>
      <c r="C75" s="403" t="s">
        <v>81</v>
      </c>
      <c r="D75" s="404">
        <f>SUM(D72:D74)</f>
        <v>32860</v>
      </c>
      <c r="E75" s="404">
        <f t="shared" ref="E75:Q75" si="12">SUM(E72:E74)</f>
        <v>32860</v>
      </c>
      <c r="F75" s="404">
        <f t="shared" si="12"/>
        <v>32857</v>
      </c>
      <c r="G75" s="404">
        <f t="shared" si="12"/>
        <v>32851</v>
      </c>
      <c r="H75" s="404">
        <f t="shared" si="12"/>
        <v>32851</v>
      </c>
      <c r="I75" s="404">
        <f t="shared" si="12"/>
        <v>32850</v>
      </c>
      <c r="J75" s="404">
        <f t="shared" si="12"/>
        <v>32851</v>
      </c>
      <c r="K75" s="404">
        <f t="shared" si="12"/>
        <v>32850</v>
      </c>
      <c r="L75" s="404">
        <f t="shared" si="12"/>
        <v>32848</v>
      </c>
      <c r="M75" s="404">
        <f t="shared" si="12"/>
        <v>32848</v>
      </c>
      <c r="N75" s="404">
        <f t="shared" si="12"/>
        <v>32847</v>
      </c>
      <c r="O75" s="404">
        <f t="shared" si="12"/>
        <v>32846</v>
      </c>
      <c r="P75" s="404">
        <f t="shared" si="12"/>
        <v>32844</v>
      </c>
      <c r="Q75" s="404">
        <f t="shared" si="12"/>
        <v>32851</v>
      </c>
      <c r="R75" s="392"/>
      <c r="S75" s="403" t="s">
        <v>81</v>
      </c>
      <c r="T75" s="406"/>
      <c r="U75" s="404">
        <f>SUM(U72:U74)</f>
        <v>-2213</v>
      </c>
      <c r="V75" s="404">
        <f t="shared" ref="V75:AH75" si="13">SUM(V72:V74)</f>
        <v>-2383</v>
      </c>
      <c r="W75" s="404">
        <f t="shared" si="13"/>
        <v>-2555</v>
      </c>
      <c r="X75" s="404">
        <f t="shared" si="13"/>
        <v>-2720</v>
      </c>
      <c r="Y75" s="404">
        <f t="shared" si="13"/>
        <v>-2891</v>
      </c>
      <c r="Z75" s="404">
        <f t="shared" si="13"/>
        <v>-3061</v>
      </c>
      <c r="AA75" s="404">
        <f t="shared" si="13"/>
        <v>-3233</v>
      </c>
      <c r="AB75" s="404">
        <f t="shared" si="13"/>
        <v>-3403</v>
      </c>
      <c r="AC75" s="404">
        <f t="shared" si="13"/>
        <v>-3572</v>
      </c>
      <c r="AD75" s="404">
        <f t="shared" si="13"/>
        <v>-3743</v>
      </c>
      <c r="AE75" s="404">
        <f t="shared" si="13"/>
        <v>-3909</v>
      </c>
      <c r="AF75" s="404">
        <f t="shared" si="13"/>
        <v>-4078</v>
      </c>
      <c r="AG75" s="404">
        <f t="shared" si="13"/>
        <v>-4247</v>
      </c>
      <c r="AH75" s="404">
        <f t="shared" si="13"/>
        <v>-3231</v>
      </c>
      <c r="AI75" s="414"/>
      <c r="AJ75" s="414"/>
      <c r="AK75" s="414"/>
      <c r="AL75" s="414"/>
      <c r="AM75" s="414"/>
      <c r="AN75" s="414"/>
      <c r="AO75" s="414"/>
      <c r="AP75" s="414"/>
    </row>
    <row r="76" spans="1:42" ht="12" customHeight="1" x14ac:dyDescent="0.2">
      <c r="A76" s="378"/>
      <c r="B76" s="390">
        <v>1195</v>
      </c>
      <c r="C76" s="381" t="s">
        <v>762</v>
      </c>
      <c r="D76" s="394">
        <f>ROUND(VLOOKUP($B76,'[13]Monthly BS -UC Ledger FORMATTED'!$A$6:$Q$231,+D$3,FALSE),0)</f>
        <v>129</v>
      </c>
      <c r="E76" s="394">
        <f>ROUND(VLOOKUP($B76,'[13]Monthly BS -UC Ledger FORMATTED'!$A$6:$Q$231,+E$3,FALSE),0)</f>
        <v>129</v>
      </c>
      <c r="F76" s="395">
        <f>ROUND(VLOOKUP($B76,'[13]Monthly BS -UC Ledger FORMATTED'!$A$6:$Q$231,+F$3,FALSE),0)</f>
        <v>129</v>
      </c>
      <c r="G76" s="395">
        <f>ROUND(VLOOKUP($B76,'[13]Monthly BS -UC Ledger FORMATTED'!$A$6:$Q$231,+G$3,FALSE),0)</f>
        <v>129</v>
      </c>
      <c r="H76" s="395">
        <f>ROUND(VLOOKUP($B76,'[13]Monthly BS -UC Ledger FORMATTED'!$A$6:$Q$231,+H$3,FALSE),0)</f>
        <v>129</v>
      </c>
      <c r="I76" s="395">
        <f>ROUND(VLOOKUP($B76,'[13]Monthly BS -UC Ledger FORMATTED'!$A$6:$Q$231,+I$3,FALSE),0)</f>
        <v>129</v>
      </c>
      <c r="J76" s="395">
        <f>ROUND(VLOOKUP($B76,'[13]Monthly BS -UC Ledger FORMATTED'!$A$6:$Q$231,+J$3,FALSE),0)</f>
        <v>129</v>
      </c>
      <c r="K76" s="395">
        <f>ROUND(VLOOKUP($B76,'[13]Monthly BS -UC Ledger FORMATTED'!$A$6:$Q$231,+K$3,FALSE),0)</f>
        <v>129</v>
      </c>
      <c r="L76" s="395">
        <f>ROUND(VLOOKUP($B76,'[13]Monthly BS -UC Ledger FORMATTED'!$A$6:$Q$231,+L$3,FALSE),0)</f>
        <v>129</v>
      </c>
      <c r="M76" s="395">
        <f>ROUND(VLOOKUP($B76,'[13]Monthly BS -UC Ledger FORMATTED'!$A$6:$Q$231,+M$3,FALSE),0)</f>
        <v>129</v>
      </c>
      <c r="N76" s="395">
        <f>ROUND(VLOOKUP($B76,'[13]Monthly BS -UC Ledger FORMATTED'!$A$6:$Q$231,+N$3,FALSE),0)</f>
        <v>129</v>
      </c>
      <c r="O76" s="395">
        <f>ROUND(VLOOKUP($B76,'[13]Monthly BS -UC Ledger FORMATTED'!$A$6:$Q$231,+O$3,FALSE),0)</f>
        <v>129</v>
      </c>
      <c r="P76" s="395">
        <f>ROUND(VLOOKUP($B76,'[13]Monthly BS -UC Ledger FORMATTED'!$A$6:$Q$231,+P$3,FALSE),0)</f>
        <v>129</v>
      </c>
      <c r="Q76" s="395">
        <f>ROUND(VLOOKUP($B76,'[13]Monthly BS -UC Ledger FORMATTED'!$A$6:$Q$231,+Q$3,FALSE),0)</f>
        <v>129</v>
      </c>
      <c r="R76" s="422"/>
      <c r="S76" s="381" t="s">
        <v>763</v>
      </c>
      <c r="T76" s="397">
        <v>1990</v>
      </c>
      <c r="U76" s="395">
        <f>ROUND(VLOOKUP($T76,'[13]Monthly BS -UC Ledger FORMATTED'!$A$6:$Q$231,+U$3,FALSE),0)</f>
        <v>-137</v>
      </c>
      <c r="V76" s="395">
        <f>ROUND(VLOOKUP($T76,'[13]Monthly BS -UC Ledger FORMATTED'!$A$6:$Q$231,+V$3,FALSE),0)</f>
        <v>-138</v>
      </c>
      <c r="W76" s="395">
        <f>ROUND(VLOOKUP($T76,'[13]Monthly BS -UC Ledger FORMATTED'!$A$6:$Q$231,+W$3,FALSE),0)</f>
        <v>-138</v>
      </c>
      <c r="X76" s="395">
        <f>ROUND(VLOOKUP($T76,'[13]Monthly BS -UC Ledger FORMATTED'!$A$6:$Q$231,+X$3,FALSE),0)</f>
        <v>-139</v>
      </c>
      <c r="Y76" s="395">
        <f>ROUND(VLOOKUP($T76,'[13]Monthly BS -UC Ledger FORMATTED'!$A$6:$Q$231,+Y$3,FALSE),0)</f>
        <v>-140</v>
      </c>
      <c r="Z76" s="395">
        <f>ROUND(VLOOKUP($T76,'[13]Monthly BS -UC Ledger FORMATTED'!$A$6:$Q$231,+Z$3,FALSE),0)</f>
        <v>-141</v>
      </c>
      <c r="AA76" s="395">
        <f>ROUND(VLOOKUP($T76,'[13]Monthly BS -UC Ledger FORMATTED'!$A$6:$Q$231,+AA$3,FALSE),0)</f>
        <v>-141</v>
      </c>
      <c r="AB76" s="395">
        <f>ROUND(VLOOKUP($T76,'[13]Monthly BS -UC Ledger FORMATTED'!$A$6:$Q$231,+AB$3,FALSE),0)</f>
        <v>-142</v>
      </c>
      <c r="AC76" s="395">
        <f>ROUND(VLOOKUP($T76,'[13]Monthly BS -UC Ledger FORMATTED'!$A$6:$Q$231,+AC$3,FALSE),0)</f>
        <v>-143</v>
      </c>
      <c r="AD76" s="395">
        <f>ROUND(VLOOKUP($T76,'[13]Monthly BS -UC Ledger FORMATTED'!$A$6:$Q$231,+AD$3,FALSE),0)</f>
        <v>-143</v>
      </c>
      <c r="AE76" s="395">
        <f>ROUND(VLOOKUP($T76,'[13]Monthly BS -UC Ledger FORMATTED'!$A$6:$Q$231,+AE$3,FALSE),0)</f>
        <v>-144</v>
      </c>
      <c r="AF76" s="395">
        <f>ROUND(VLOOKUP($T76,'[13]Monthly BS -UC Ledger FORMATTED'!$A$6:$Q$231,+AF$3,FALSE),0)</f>
        <v>-145</v>
      </c>
      <c r="AG76" s="395">
        <f>ROUND(VLOOKUP($T76,'[13]Monthly BS -UC Ledger FORMATTED'!$A$6:$Q$231,+AG$3,FALSE),0)</f>
        <v>-146</v>
      </c>
      <c r="AH76" s="395">
        <f>ROUND(VLOOKUP($T76,'[13]Monthly BS -UC Ledger FORMATTED'!$A$6:$Q$231,+AH$3,FALSE),0)</f>
        <v>-141</v>
      </c>
      <c r="AI76" s="375"/>
      <c r="AJ76" s="375"/>
      <c r="AK76" s="375"/>
      <c r="AL76" s="375"/>
      <c r="AM76" s="375"/>
      <c r="AN76" s="375"/>
      <c r="AO76" s="375"/>
      <c r="AP76" s="375"/>
    </row>
    <row r="77" spans="1:42" ht="12" customHeight="1" x14ac:dyDescent="0.2">
      <c r="A77" s="374"/>
      <c r="B77" s="390">
        <v>1475</v>
      </c>
      <c r="C77" s="381" t="s">
        <v>764</v>
      </c>
      <c r="D77" s="398"/>
      <c r="E77" s="398"/>
      <c r="F77" s="399"/>
      <c r="G77" s="399"/>
      <c r="H77" s="399"/>
      <c r="I77" s="399"/>
      <c r="J77" s="399"/>
      <c r="K77" s="399"/>
      <c r="L77" s="399"/>
      <c r="M77" s="399"/>
      <c r="N77" s="399"/>
      <c r="O77" s="399"/>
      <c r="P77" s="399"/>
      <c r="Q77" s="399"/>
      <c r="R77" s="422"/>
      <c r="S77" s="381" t="s">
        <v>765</v>
      </c>
      <c r="T77" s="401">
        <v>2235</v>
      </c>
      <c r="U77" s="399"/>
      <c r="V77" s="399"/>
      <c r="W77" s="399"/>
      <c r="X77" s="399"/>
      <c r="Y77" s="399"/>
      <c r="Z77" s="399"/>
      <c r="AA77" s="399"/>
      <c r="AB77" s="399"/>
      <c r="AC77" s="399"/>
      <c r="AD77" s="399"/>
      <c r="AE77" s="399"/>
      <c r="AF77" s="399"/>
      <c r="AG77" s="399"/>
      <c r="AH77" s="399"/>
      <c r="AI77" s="375"/>
      <c r="AJ77" s="375"/>
      <c r="AK77" s="375"/>
      <c r="AL77" s="375"/>
      <c r="AM77" s="375"/>
      <c r="AN77" s="375"/>
      <c r="AO77" s="375"/>
      <c r="AP77" s="375"/>
    </row>
    <row r="78" spans="1:42" ht="12" customHeight="1" x14ac:dyDescent="0.2">
      <c r="A78" s="374"/>
      <c r="B78" s="390"/>
      <c r="C78" s="381"/>
      <c r="D78" s="398"/>
      <c r="E78" s="398"/>
      <c r="F78" s="399"/>
      <c r="G78" s="399"/>
      <c r="H78" s="399"/>
      <c r="I78" s="399"/>
      <c r="J78" s="399"/>
      <c r="K78" s="399"/>
      <c r="L78" s="399"/>
      <c r="M78" s="399"/>
      <c r="N78" s="399"/>
      <c r="O78" s="399"/>
      <c r="P78" s="399"/>
      <c r="Q78" s="399"/>
      <c r="R78" s="422"/>
      <c r="S78" s="381"/>
      <c r="T78" s="401"/>
      <c r="U78" s="398"/>
      <c r="V78" s="399"/>
      <c r="W78" s="399"/>
      <c r="X78" s="399"/>
      <c r="Y78" s="399"/>
      <c r="Z78" s="399"/>
      <c r="AA78" s="399"/>
      <c r="AB78" s="399"/>
      <c r="AC78" s="399"/>
      <c r="AD78" s="399"/>
      <c r="AE78" s="399"/>
      <c r="AF78" s="399"/>
      <c r="AG78" s="399"/>
      <c r="AH78" s="399"/>
      <c r="AI78" s="375"/>
      <c r="AJ78" s="375"/>
      <c r="AK78" s="375"/>
      <c r="AL78" s="375"/>
      <c r="AM78" s="375"/>
      <c r="AN78" s="375"/>
      <c r="AO78" s="375"/>
      <c r="AP78" s="375"/>
    </row>
    <row r="79" spans="1:42" s="415" customFormat="1" ht="12" customHeight="1" x14ac:dyDescent="0.25">
      <c r="A79" s="411" t="s">
        <v>109</v>
      </c>
      <c r="B79" s="402"/>
      <c r="C79" s="403" t="s">
        <v>81</v>
      </c>
      <c r="D79" s="404">
        <f>SUM(D76:D78)</f>
        <v>129</v>
      </c>
      <c r="E79" s="404">
        <f t="shared" ref="E79:Q79" si="14">SUM(E76:E78)</f>
        <v>129</v>
      </c>
      <c r="F79" s="404">
        <f t="shared" si="14"/>
        <v>129</v>
      </c>
      <c r="G79" s="404">
        <f t="shared" si="14"/>
        <v>129</v>
      </c>
      <c r="H79" s="404">
        <f t="shared" si="14"/>
        <v>129</v>
      </c>
      <c r="I79" s="404">
        <f t="shared" si="14"/>
        <v>129</v>
      </c>
      <c r="J79" s="404">
        <f t="shared" si="14"/>
        <v>129</v>
      </c>
      <c r="K79" s="404">
        <f t="shared" si="14"/>
        <v>129</v>
      </c>
      <c r="L79" s="404">
        <f t="shared" si="14"/>
        <v>129</v>
      </c>
      <c r="M79" s="404">
        <f t="shared" si="14"/>
        <v>129</v>
      </c>
      <c r="N79" s="404">
        <f t="shared" si="14"/>
        <v>129</v>
      </c>
      <c r="O79" s="404">
        <f t="shared" si="14"/>
        <v>129</v>
      </c>
      <c r="P79" s="404">
        <f t="shared" si="14"/>
        <v>129</v>
      </c>
      <c r="Q79" s="404">
        <f t="shared" si="14"/>
        <v>129</v>
      </c>
      <c r="R79" s="392"/>
      <c r="S79" s="403" t="s">
        <v>81</v>
      </c>
      <c r="T79" s="406"/>
      <c r="U79" s="404">
        <f>SUM(U76:U78)</f>
        <v>-137</v>
      </c>
      <c r="V79" s="404">
        <f t="shared" ref="V79:AH79" si="15">SUM(V76:V78)</f>
        <v>-138</v>
      </c>
      <c r="W79" s="404">
        <f t="shared" si="15"/>
        <v>-138</v>
      </c>
      <c r="X79" s="404">
        <f t="shared" si="15"/>
        <v>-139</v>
      </c>
      <c r="Y79" s="404">
        <f t="shared" si="15"/>
        <v>-140</v>
      </c>
      <c r="Z79" s="404">
        <f t="shared" si="15"/>
        <v>-141</v>
      </c>
      <c r="AA79" s="404">
        <f t="shared" si="15"/>
        <v>-141</v>
      </c>
      <c r="AB79" s="404">
        <f t="shared" si="15"/>
        <v>-142</v>
      </c>
      <c r="AC79" s="404">
        <f t="shared" si="15"/>
        <v>-143</v>
      </c>
      <c r="AD79" s="404">
        <f t="shared" si="15"/>
        <v>-143</v>
      </c>
      <c r="AE79" s="404">
        <f t="shared" si="15"/>
        <v>-144</v>
      </c>
      <c r="AF79" s="404">
        <f t="shared" si="15"/>
        <v>-145</v>
      </c>
      <c r="AG79" s="404">
        <f t="shared" si="15"/>
        <v>-146</v>
      </c>
      <c r="AH79" s="404">
        <f t="shared" si="15"/>
        <v>-141</v>
      </c>
      <c r="AI79" s="414"/>
      <c r="AJ79" s="414"/>
      <c r="AK79" s="414"/>
      <c r="AL79" s="414"/>
      <c r="AM79" s="414"/>
      <c r="AN79" s="414"/>
      <c r="AO79" s="414"/>
      <c r="AP79" s="414"/>
    </row>
    <row r="80" spans="1:42" ht="12" customHeight="1" x14ac:dyDescent="0.2">
      <c r="A80" s="374"/>
      <c r="B80" s="393">
        <v>1200</v>
      </c>
      <c r="C80" s="381" t="s">
        <v>766</v>
      </c>
      <c r="D80" s="394">
        <f>ROUND(VLOOKUP($B80,'[13]Monthly BS -UC Ledger FORMATTED'!$A$6:$Q$231,+D$3,FALSE),0)</f>
        <v>0</v>
      </c>
      <c r="E80" s="394">
        <f>ROUND(VLOOKUP($B80,'[13]Monthly BS -UC Ledger FORMATTED'!$A$6:$Q$231,+E$3,FALSE),0)</f>
        <v>0</v>
      </c>
      <c r="F80" s="395">
        <f>ROUND(VLOOKUP($B80,'[13]Monthly BS -UC Ledger FORMATTED'!$A$6:$Q$231,+F$3,FALSE),0)</f>
        <v>0</v>
      </c>
      <c r="G80" s="395">
        <f>ROUND(VLOOKUP($B80,'[13]Monthly BS -UC Ledger FORMATTED'!$A$6:$Q$231,+G$3,FALSE),0)</f>
        <v>0</v>
      </c>
      <c r="H80" s="395">
        <f>ROUND(VLOOKUP($B80,'[13]Monthly BS -UC Ledger FORMATTED'!$A$6:$Q$231,+H$3,FALSE),0)</f>
        <v>0</v>
      </c>
      <c r="I80" s="395">
        <f>ROUND(VLOOKUP($B80,'[13]Monthly BS -UC Ledger FORMATTED'!$A$6:$Q$231,+I$3,FALSE),0)</f>
        <v>0</v>
      </c>
      <c r="J80" s="395">
        <f>ROUND(VLOOKUP($B80,'[13]Monthly BS -UC Ledger FORMATTED'!$A$6:$Q$231,+J$3,FALSE),0)</f>
        <v>0</v>
      </c>
      <c r="K80" s="395">
        <f>ROUND(VLOOKUP($B80,'[13]Monthly BS -UC Ledger FORMATTED'!$A$6:$Q$231,+K$3,FALSE),0)</f>
        <v>0</v>
      </c>
      <c r="L80" s="395">
        <f>ROUND(VLOOKUP($B80,'[13]Monthly BS -UC Ledger FORMATTED'!$A$6:$Q$231,+L$3,FALSE),0)</f>
        <v>0</v>
      </c>
      <c r="M80" s="395">
        <f>ROUND(VLOOKUP($B80,'[13]Monthly BS -UC Ledger FORMATTED'!$A$6:$Q$231,+M$3,FALSE),0)</f>
        <v>0</v>
      </c>
      <c r="N80" s="395">
        <f>ROUND(VLOOKUP($B80,'[13]Monthly BS -UC Ledger FORMATTED'!$A$6:$Q$231,+N$3,FALSE),0)</f>
        <v>0</v>
      </c>
      <c r="O80" s="395">
        <f>ROUND(VLOOKUP($B80,'[13]Monthly BS -UC Ledger FORMATTED'!$A$6:$Q$231,+O$3,FALSE),0)</f>
        <v>0</v>
      </c>
      <c r="P80" s="395">
        <f>ROUND(VLOOKUP($B80,'[13]Monthly BS -UC Ledger FORMATTED'!$A$6:$Q$231,+P$3,FALSE),0)</f>
        <v>0</v>
      </c>
      <c r="Q80" s="395">
        <f>ROUND(VLOOKUP($B80,'[13]Monthly BS -UC Ledger FORMATTED'!$A$6:$Q$231,+Q$3,FALSE),0)</f>
        <v>0</v>
      </c>
      <c r="R80" s="422"/>
      <c r="S80" s="381" t="s">
        <v>767</v>
      </c>
      <c r="T80" s="397">
        <v>1995</v>
      </c>
      <c r="U80" s="395">
        <f>ROUND(VLOOKUP($T80,'[13]Monthly BS -UC Ledger FORMATTED'!$A$6:$Q$231,+U$3,FALSE),0)</f>
        <v>0</v>
      </c>
      <c r="V80" s="395">
        <f>ROUND(VLOOKUP($T80,'[13]Monthly BS -UC Ledger FORMATTED'!$A$6:$Q$231,+V$3,FALSE),0)</f>
        <v>0</v>
      </c>
      <c r="W80" s="395">
        <f>ROUND(VLOOKUP($T80,'[13]Monthly BS -UC Ledger FORMATTED'!$A$6:$Q$231,+W$3,FALSE),0)</f>
        <v>0</v>
      </c>
      <c r="X80" s="395">
        <f>ROUND(VLOOKUP($T80,'[13]Monthly BS -UC Ledger FORMATTED'!$A$6:$Q$231,+X$3,FALSE),0)</f>
        <v>0</v>
      </c>
      <c r="Y80" s="395">
        <f>ROUND(VLOOKUP($T80,'[13]Monthly BS -UC Ledger FORMATTED'!$A$6:$Q$231,+Y$3,FALSE),0)</f>
        <v>0</v>
      </c>
      <c r="Z80" s="395">
        <f>ROUND(VLOOKUP($T80,'[13]Monthly BS -UC Ledger FORMATTED'!$A$6:$Q$231,+Z$3,FALSE),0)</f>
        <v>0</v>
      </c>
      <c r="AA80" s="395">
        <f>ROUND(VLOOKUP($T80,'[13]Monthly BS -UC Ledger FORMATTED'!$A$6:$Q$231,+AA$3,FALSE),0)</f>
        <v>0</v>
      </c>
      <c r="AB80" s="395">
        <f>ROUND(VLOOKUP($T80,'[13]Monthly BS -UC Ledger FORMATTED'!$A$6:$Q$231,+AB$3,FALSE),0)</f>
        <v>0</v>
      </c>
      <c r="AC80" s="395">
        <f>ROUND(VLOOKUP($T80,'[13]Monthly BS -UC Ledger FORMATTED'!$A$6:$Q$231,+AC$3,FALSE),0)</f>
        <v>0</v>
      </c>
      <c r="AD80" s="395">
        <f>ROUND(VLOOKUP($T80,'[13]Monthly BS -UC Ledger FORMATTED'!$A$6:$Q$231,+AD$3,FALSE),0)</f>
        <v>0</v>
      </c>
      <c r="AE80" s="395">
        <f>ROUND(VLOOKUP($T80,'[13]Monthly BS -UC Ledger FORMATTED'!$A$6:$Q$231,+AE$3,FALSE),0)</f>
        <v>0</v>
      </c>
      <c r="AF80" s="395">
        <f>ROUND(VLOOKUP($T80,'[13]Monthly BS -UC Ledger FORMATTED'!$A$6:$Q$231,+AF$3,FALSE),0)</f>
        <v>0</v>
      </c>
      <c r="AG80" s="395">
        <f>ROUND(VLOOKUP($T80,'[13]Monthly BS -UC Ledger FORMATTED'!$A$6:$Q$231,+AG$3,FALSE),0)</f>
        <v>0</v>
      </c>
      <c r="AH80" s="395">
        <f>ROUND(VLOOKUP($T80,'[13]Monthly BS -UC Ledger FORMATTED'!$A$6:$Q$231,+AH$3,FALSE),0)</f>
        <v>0</v>
      </c>
      <c r="AI80" s="375"/>
      <c r="AJ80" s="375"/>
      <c r="AK80" s="375"/>
      <c r="AL80" s="375"/>
      <c r="AM80" s="375"/>
      <c r="AN80" s="375"/>
      <c r="AO80" s="375"/>
      <c r="AP80" s="375"/>
    </row>
    <row r="81" spans="1:46" ht="12" customHeight="1" x14ac:dyDescent="0.2">
      <c r="A81" s="374"/>
      <c r="B81" s="390">
        <v>1480</v>
      </c>
      <c r="C81" s="381" t="s">
        <v>766</v>
      </c>
      <c r="D81" s="398">
        <f>ROUND(VLOOKUP($B81,'[13]Monthly BS -UC Ledger FORMATTED'!$A$6:$Q$231,+D$3,FALSE),0)</f>
        <v>0</v>
      </c>
      <c r="E81" s="398">
        <f>ROUND(VLOOKUP($B81,'[13]Monthly BS -UC Ledger FORMATTED'!$A$6:$Q$231,+E$3,FALSE),0)</f>
        <v>0</v>
      </c>
      <c r="F81" s="399">
        <f>ROUND(VLOOKUP($B81,'[13]Monthly BS -UC Ledger FORMATTED'!$A$6:$Q$231,+F$3,FALSE),0)</f>
        <v>0</v>
      </c>
      <c r="G81" s="399">
        <f>ROUND(VLOOKUP($B81,'[13]Monthly BS -UC Ledger FORMATTED'!$A$6:$Q$231,+G$3,FALSE),0)</f>
        <v>0</v>
      </c>
      <c r="H81" s="399">
        <f>ROUND(VLOOKUP($B81,'[13]Monthly BS -UC Ledger FORMATTED'!$A$6:$Q$231,+H$3,FALSE),0)</f>
        <v>0</v>
      </c>
      <c r="I81" s="399">
        <f>ROUND(VLOOKUP($B81,'[13]Monthly BS -UC Ledger FORMATTED'!$A$6:$Q$231,+I$3,FALSE),0)</f>
        <v>0</v>
      </c>
      <c r="J81" s="399">
        <f>ROUND(VLOOKUP($B81,'[13]Monthly BS -UC Ledger FORMATTED'!$A$6:$Q$231,+J$3,FALSE),0)</f>
        <v>0</v>
      </c>
      <c r="K81" s="399">
        <f>ROUND(VLOOKUP($B81,'[13]Monthly BS -UC Ledger FORMATTED'!$A$6:$Q$231,+K$3,FALSE),0)</f>
        <v>0</v>
      </c>
      <c r="L81" s="399">
        <f>ROUND(VLOOKUP($B81,'[13]Monthly BS -UC Ledger FORMATTED'!$A$6:$Q$231,+L$3,FALSE),0)</f>
        <v>0</v>
      </c>
      <c r="M81" s="399">
        <f>ROUND(VLOOKUP($B81,'[13]Monthly BS -UC Ledger FORMATTED'!$A$6:$Q$231,+M$3,FALSE),0)</f>
        <v>0</v>
      </c>
      <c r="N81" s="399">
        <f>ROUND(VLOOKUP($B81,'[13]Monthly BS -UC Ledger FORMATTED'!$A$6:$Q$231,+N$3,FALSE),0)</f>
        <v>0</v>
      </c>
      <c r="O81" s="399">
        <f>ROUND(VLOOKUP($B81,'[13]Monthly BS -UC Ledger FORMATTED'!$A$6:$Q$231,+O$3,FALSE),0)</f>
        <v>0</v>
      </c>
      <c r="P81" s="399">
        <f>ROUND(VLOOKUP($B81,'[13]Monthly BS -UC Ledger FORMATTED'!$A$6:$Q$231,+P$3,FALSE),0)</f>
        <v>0</v>
      </c>
      <c r="Q81" s="399">
        <f>ROUND(VLOOKUP($B81,'[13]Monthly BS -UC Ledger FORMATTED'!$A$6:$Q$231,+Q$3,FALSE),0)</f>
        <v>0</v>
      </c>
      <c r="R81" s="422"/>
      <c r="S81" s="381" t="s">
        <v>767</v>
      </c>
      <c r="T81" s="401">
        <v>2240</v>
      </c>
      <c r="U81" s="399">
        <f>ROUND(VLOOKUP($T81,'[13]Monthly BS -UC Ledger FORMATTED'!$A$6:$Q$231,+U$3,FALSE),0)</f>
        <v>0</v>
      </c>
      <c r="V81" s="399">
        <f>ROUND(VLOOKUP($T81,'[13]Monthly BS -UC Ledger FORMATTED'!$A$6:$Q$231,+V$3,FALSE),0)</f>
        <v>0</v>
      </c>
      <c r="W81" s="399">
        <f>ROUND(VLOOKUP($T81,'[13]Monthly BS -UC Ledger FORMATTED'!$A$6:$Q$231,+W$3,FALSE),0)</f>
        <v>0</v>
      </c>
      <c r="X81" s="399">
        <f>ROUND(VLOOKUP($T81,'[13]Monthly BS -UC Ledger FORMATTED'!$A$6:$Q$231,+X$3,FALSE),0)</f>
        <v>0</v>
      </c>
      <c r="Y81" s="399">
        <f>ROUND(VLOOKUP($T81,'[13]Monthly BS -UC Ledger FORMATTED'!$A$6:$Q$231,+Y$3,FALSE),0)</f>
        <v>0</v>
      </c>
      <c r="Z81" s="399">
        <f>ROUND(VLOOKUP($T81,'[13]Monthly BS -UC Ledger FORMATTED'!$A$6:$Q$231,+Z$3,FALSE),0)</f>
        <v>0</v>
      </c>
      <c r="AA81" s="399">
        <f>ROUND(VLOOKUP($T81,'[13]Monthly BS -UC Ledger FORMATTED'!$A$6:$Q$231,+AA$3,FALSE),0)</f>
        <v>0</v>
      </c>
      <c r="AB81" s="399">
        <f>ROUND(VLOOKUP($T81,'[13]Monthly BS -UC Ledger FORMATTED'!$A$6:$Q$231,+AB$3,FALSE),0)</f>
        <v>0</v>
      </c>
      <c r="AC81" s="399">
        <f>ROUND(VLOOKUP($T81,'[13]Monthly BS -UC Ledger FORMATTED'!$A$6:$Q$231,+AC$3,FALSE),0)</f>
        <v>0</v>
      </c>
      <c r="AD81" s="399">
        <f>ROUND(VLOOKUP($T81,'[13]Monthly BS -UC Ledger FORMATTED'!$A$6:$Q$231,+AD$3,FALSE),0)</f>
        <v>0</v>
      </c>
      <c r="AE81" s="399">
        <f>ROUND(VLOOKUP($T81,'[13]Monthly BS -UC Ledger FORMATTED'!$A$6:$Q$231,+AE$3,FALSE),0)</f>
        <v>0</v>
      </c>
      <c r="AF81" s="399">
        <f>ROUND(VLOOKUP($T81,'[13]Monthly BS -UC Ledger FORMATTED'!$A$6:$Q$231,+AF$3,FALSE),0)</f>
        <v>0</v>
      </c>
      <c r="AG81" s="399">
        <f>ROUND(VLOOKUP($T81,'[13]Monthly BS -UC Ledger FORMATTED'!$A$6:$Q$231,+AG$3,FALSE),0)</f>
        <v>0</v>
      </c>
      <c r="AH81" s="399">
        <f>ROUND(VLOOKUP($T81,'[13]Monthly BS -UC Ledger FORMATTED'!$A$6:$Q$231,+AH$3,FALSE),0)</f>
        <v>0</v>
      </c>
      <c r="AI81" s="375"/>
      <c r="AJ81" s="375"/>
      <c r="AK81" s="375"/>
      <c r="AL81" s="375"/>
      <c r="AM81" s="375"/>
      <c r="AN81" s="375"/>
      <c r="AO81" s="375"/>
      <c r="AP81" s="375"/>
    </row>
    <row r="82" spans="1:46" ht="12" customHeight="1" x14ac:dyDescent="0.25">
      <c r="A82" s="374"/>
      <c r="B82" s="390"/>
      <c r="C82" s="433"/>
      <c r="D82" s="398"/>
      <c r="E82" s="398"/>
      <c r="F82" s="399"/>
      <c r="G82" s="399"/>
      <c r="H82" s="399"/>
      <c r="I82" s="399"/>
      <c r="J82" s="399"/>
      <c r="K82" s="399"/>
      <c r="L82" s="399"/>
      <c r="M82" s="399"/>
      <c r="N82" s="399"/>
      <c r="O82" s="399"/>
      <c r="P82" s="399"/>
      <c r="Q82" s="399"/>
      <c r="R82" s="422"/>
      <c r="S82" s="433"/>
      <c r="T82" s="401"/>
      <c r="U82" s="398"/>
      <c r="V82" s="399"/>
      <c r="W82" s="399"/>
      <c r="X82" s="399"/>
      <c r="Y82" s="399"/>
      <c r="Z82" s="399"/>
      <c r="AA82" s="399"/>
      <c r="AB82" s="399"/>
      <c r="AC82" s="399"/>
      <c r="AD82" s="399"/>
      <c r="AE82" s="399"/>
      <c r="AF82" s="399"/>
      <c r="AG82" s="399"/>
      <c r="AH82" s="399"/>
      <c r="AI82" s="375"/>
      <c r="AJ82" s="375"/>
      <c r="AK82" s="375"/>
      <c r="AL82" s="375"/>
      <c r="AM82" s="375"/>
      <c r="AN82" s="375"/>
      <c r="AO82" s="375"/>
      <c r="AP82" s="375"/>
    </row>
    <row r="83" spans="1:46" s="415" customFormat="1" ht="12" customHeight="1" x14ac:dyDescent="0.25">
      <c r="A83" s="411" t="s">
        <v>112</v>
      </c>
      <c r="B83" s="402"/>
      <c r="C83" s="403" t="s">
        <v>81</v>
      </c>
      <c r="D83" s="404">
        <f>SUM(D80:D82)</f>
        <v>0</v>
      </c>
      <c r="E83" s="404">
        <f t="shared" ref="E83:Q83" si="16">SUM(E80:E82)</f>
        <v>0</v>
      </c>
      <c r="F83" s="404">
        <f t="shared" si="16"/>
        <v>0</v>
      </c>
      <c r="G83" s="404">
        <f t="shared" si="16"/>
        <v>0</v>
      </c>
      <c r="H83" s="404">
        <f t="shared" si="16"/>
        <v>0</v>
      </c>
      <c r="I83" s="404">
        <f t="shared" si="16"/>
        <v>0</v>
      </c>
      <c r="J83" s="404">
        <f t="shared" si="16"/>
        <v>0</v>
      </c>
      <c r="K83" s="404">
        <f t="shared" si="16"/>
        <v>0</v>
      </c>
      <c r="L83" s="404">
        <f t="shared" si="16"/>
        <v>0</v>
      </c>
      <c r="M83" s="404">
        <f t="shared" si="16"/>
        <v>0</v>
      </c>
      <c r="N83" s="404">
        <f t="shared" si="16"/>
        <v>0</v>
      </c>
      <c r="O83" s="404">
        <f t="shared" si="16"/>
        <v>0</v>
      </c>
      <c r="P83" s="404">
        <f t="shared" si="16"/>
        <v>0</v>
      </c>
      <c r="Q83" s="404">
        <f t="shared" si="16"/>
        <v>0</v>
      </c>
      <c r="R83" s="392"/>
      <c r="S83" s="403" t="s">
        <v>81</v>
      </c>
      <c r="T83" s="406"/>
      <c r="U83" s="404">
        <f>SUM(U80:U82)</f>
        <v>0</v>
      </c>
      <c r="V83" s="404">
        <f t="shared" ref="V83:AH83" si="17">SUM(V80:V82)</f>
        <v>0</v>
      </c>
      <c r="W83" s="404">
        <f t="shared" si="17"/>
        <v>0</v>
      </c>
      <c r="X83" s="404">
        <f t="shared" si="17"/>
        <v>0</v>
      </c>
      <c r="Y83" s="404">
        <f t="shared" si="17"/>
        <v>0</v>
      </c>
      <c r="Z83" s="404">
        <f t="shared" si="17"/>
        <v>0</v>
      </c>
      <c r="AA83" s="404">
        <f t="shared" si="17"/>
        <v>0</v>
      </c>
      <c r="AB83" s="404">
        <f t="shared" si="17"/>
        <v>0</v>
      </c>
      <c r="AC83" s="404">
        <f t="shared" si="17"/>
        <v>0</v>
      </c>
      <c r="AD83" s="404">
        <f t="shared" si="17"/>
        <v>0</v>
      </c>
      <c r="AE83" s="404">
        <f t="shared" si="17"/>
        <v>0</v>
      </c>
      <c r="AF83" s="404">
        <f t="shared" si="17"/>
        <v>0</v>
      </c>
      <c r="AG83" s="404">
        <f t="shared" si="17"/>
        <v>0</v>
      </c>
      <c r="AH83" s="404">
        <f t="shared" si="17"/>
        <v>0</v>
      </c>
      <c r="AI83" s="414"/>
      <c r="AJ83" s="414"/>
      <c r="AK83" s="414"/>
      <c r="AL83" s="414"/>
    </row>
    <row r="84" spans="1:46" ht="12" customHeight="1" x14ac:dyDescent="0.2">
      <c r="A84" s="391"/>
      <c r="B84" s="393">
        <v>1205</v>
      </c>
      <c r="C84" s="391" t="s">
        <v>768</v>
      </c>
      <c r="D84" s="394">
        <f>ROUND(VLOOKUP($B84,'[13]Monthly BS -UC Ledger FORMATTED'!$A$6:$Q$231,+D$3,FALSE),0)</f>
        <v>564</v>
      </c>
      <c r="E84" s="394">
        <f>ROUND(VLOOKUP($B84,'[13]Monthly BS -UC Ledger FORMATTED'!$A$6:$Q$231,+E$3,FALSE),0)</f>
        <v>564</v>
      </c>
      <c r="F84" s="395">
        <f>ROUND(VLOOKUP($B84,'[13]Monthly BS -UC Ledger FORMATTED'!$A$6:$Q$231,+F$3,FALSE),0)</f>
        <v>558</v>
      </c>
      <c r="G84" s="395">
        <f>ROUND(VLOOKUP($B84,'[13]Monthly BS -UC Ledger FORMATTED'!$A$6:$Q$231,+G$3,FALSE),0)</f>
        <v>557</v>
      </c>
      <c r="H84" s="395">
        <f>ROUND(VLOOKUP($B84,'[13]Monthly BS -UC Ledger FORMATTED'!$A$6:$Q$231,+H$3,FALSE),0)</f>
        <v>559</v>
      </c>
      <c r="I84" s="395">
        <f>ROUND(VLOOKUP($B84,'[13]Monthly BS -UC Ledger FORMATTED'!$A$6:$Q$231,+I$3,FALSE),0)</f>
        <v>559</v>
      </c>
      <c r="J84" s="395">
        <f>ROUND(VLOOKUP($B84,'[13]Monthly BS -UC Ledger FORMATTED'!$A$6:$Q$231,+J$3,FALSE),0)</f>
        <v>560</v>
      </c>
      <c r="K84" s="395">
        <f>ROUND(VLOOKUP($B84,'[13]Monthly BS -UC Ledger FORMATTED'!$A$6:$Q$231,+K$3,FALSE),0)</f>
        <v>559</v>
      </c>
      <c r="L84" s="395">
        <f>ROUND(VLOOKUP($B84,'[13]Monthly BS -UC Ledger FORMATTED'!$A$6:$Q$231,+L$3,FALSE),0)</f>
        <v>558</v>
      </c>
      <c r="M84" s="395">
        <f>ROUND(VLOOKUP($B84,'[13]Monthly BS -UC Ledger FORMATTED'!$A$6:$Q$231,+M$3,FALSE),0)</f>
        <v>554</v>
      </c>
      <c r="N84" s="395">
        <f>ROUND(VLOOKUP($B84,'[13]Monthly BS -UC Ledger FORMATTED'!$A$6:$Q$231,+N$3,FALSE),0)</f>
        <v>553</v>
      </c>
      <c r="O84" s="395">
        <f>ROUND(VLOOKUP($B84,'[13]Monthly BS -UC Ledger FORMATTED'!$A$6:$Q$231,+O$3,FALSE),0)</f>
        <v>553</v>
      </c>
      <c r="P84" s="395">
        <f>ROUND(VLOOKUP($B84,'[13]Monthly BS -UC Ledger FORMATTED'!$A$6:$Q$231,+P$3,FALSE),0)</f>
        <v>552</v>
      </c>
      <c r="Q84" s="395">
        <f>ROUND(VLOOKUP($B84,'[13]Monthly BS -UC Ledger FORMATTED'!$A$6:$Q$231,+Q$3,FALSE),0)</f>
        <v>558</v>
      </c>
      <c r="R84" s="381"/>
      <c r="S84" s="391" t="s">
        <v>769</v>
      </c>
      <c r="T84" s="397">
        <v>2000</v>
      </c>
      <c r="U84" s="395">
        <f>ROUND(VLOOKUP($T84,'[13]Monthly BS -UC Ledger FORMATTED'!$A$6:$Q$231,+U$3,FALSE),0)</f>
        <v>8070</v>
      </c>
      <c r="V84" s="395">
        <f>ROUND(VLOOKUP($T84,'[13]Monthly BS -UC Ledger FORMATTED'!$A$6:$Q$231,+V$3,FALSE),0)</f>
        <v>8066</v>
      </c>
      <c r="W84" s="395">
        <f>ROUND(VLOOKUP($T84,'[13]Monthly BS -UC Ledger FORMATTED'!$A$6:$Q$231,+W$3,FALSE),0)</f>
        <v>8064</v>
      </c>
      <c r="X84" s="395">
        <f>ROUND(VLOOKUP($T84,'[13]Monthly BS -UC Ledger FORMATTED'!$A$6:$Q$231,+X$3,FALSE),0)</f>
        <v>8060</v>
      </c>
      <c r="Y84" s="395">
        <f>ROUND(VLOOKUP($T84,'[13]Monthly BS -UC Ledger FORMATTED'!$A$6:$Q$231,+Y$3,FALSE),0)</f>
        <v>8054</v>
      </c>
      <c r="Z84" s="395">
        <f>ROUND(VLOOKUP($T84,'[13]Monthly BS -UC Ledger FORMATTED'!$A$6:$Q$231,+Z$3,FALSE),0)</f>
        <v>8049</v>
      </c>
      <c r="AA84" s="395">
        <f>ROUND(VLOOKUP($T84,'[13]Monthly BS -UC Ledger FORMATTED'!$A$6:$Q$231,+AA$3,FALSE),0)</f>
        <v>8044</v>
      </c>
      <c r="AB84" s="395">
        <f>ROUND(VLOOKUP($T84,'[13]Monthly BS -UC Ledger FORMATTED'!$A$6:$Q$231,+AB$3,FALSE),0)</f>
        <v>8040</v>
      </c>
      <c r="AC84" s="395">
        <f>ROUND(VLOOKUP($T84,'[13]Monthly BS -UC Ledger FORMATTED'!$A$6:$Q$231,+AC$3,FALSE),0)</f>
        <v>8036</v>
      </c>
      <c r="AD84" s="395">
        <f>ROUND(VLOOKUP($T84,'[13]Monthly BS -UC Ledger FORMATTED'!$A$6:$Q$231,+AD$3,FALSE),0)</f>
        <v>8034</v>
      </c>
      <c r="AE84" s="395">
        <f>ROUND(VLOOKUP($T84,'[13]Monthly BS -UC Ledger FORMATTED'!$A$6:$Q$231,+AE$3,FALSE),0)</f>
        <v>8029</v>
      </c>
      <c r="AF84" s="395">
        <f>ROUND(VLOOKUP($T84,'[13]Monthly BS -UC Ledger FORMATTED'!$A$6:$Q$231,+AF$3,FALSE),0)</f>
        <v>8025</v>
      </c>
      <c r="AG84" s="395">
        <f>ROUND(VLOOKUP($T84,'[13]Monthly BS -UC Ledger FORMATTED'!$A$6:$Q$231,+AG$3,FALSE),0)</f>
        <v>8021</v>
      </c>
      <c r="AH84" s="395">
        <f>ROUND(VLOOKUP($T84,'[13]Monthly BS -UC Ledger FORMATTED'!$A$6:$Q$231,+AH$3,FALSE),0)</f>
        <v>8046</v>
      </c>
      <c r="AI84" s="375"/>
      <c r="AJ84" s="375"/>
      <c r="AK84" s="375"/>
      <c r="AL84" s="375"/>
      <c r="AM84" s="375"/>
      <c r="AN84" s="375"/>
    </row>
    <row r="85" spans="1:46" ht="12" customHeight="1" x14ac:dyDescent="0.2">
      <c r="A85" s="381"/>
      <c r="B85" s="390">
        <v>1485</v>
      </c>
      <c r="C85" s="381" t="s">
        <v>770</v>
      </c>
      <c r="D85" s="398"/>
      <c r="E85" s="398"/>
      <c r="F85" s="399"/>
      <c r="G85" s="399"/>
      <c r="H85" s="399"/>
      <c r="I85" s="399"/>
      <c r="J85" s="399"/>
      <c r="K85" s="399"/>
      <c r="L85" s="399"/>
      <c r="M85" s="399"/>
      <c r="N85" s="399"/>
      <c r="O85" s="399"/>
      <c r="P85" s="399"/>
      <c r="Q85" s="399"/>
      <c r="R85" s="422"/>
      <c r="S85" s="381" t="s">
        <v>771</v>
      </c>
      <c r="T85" s="401">
        <v>2245</v>
      </c>
      <c r="U85" s="399"/>
      <c r="V85" s="399"/>
      <c r="W85" s="399"/>
      <c r="X85" s="399"/>
      <c r="Y85" s="399"/>
      <c r="Z85" s="399"/>
      <c r="AA85" s="399"/>
      <c r="AB85" s="399"/>
      <c r="AC85" s="399"/>
      <c r="AD85" s="399"/>
      <c r="AE85" s="399"/>
      <c r="AF85" s="399"/>
      <c r="AG85" s="399"/>
      <c r="AH85" s="399"/>
      <c r="AI85" s="375"/>
      <c r="AJ85" s="375"/>
      <c r="AK85" s="375"/>
      <c r="AL85" s="375"/>
      <c r="AM85" s="375"/>
      <c r="AN85" s="375"/>
    </row>
    <row r="86" spans="1:46" ht="12" customHeight="1" x14ac:dyDescent="0.25">
      <c r="A86" s="381"/>
      <c r="B86" s="390"/>
      <c r="C86" s="433"/>
      <c r="D86" s="398"/>
      <c r="E86" s="398"/>
      <c r="F86" s="399"/>
      <c r="G86" s="399"/>
      <c r="H86" s="399"/>
      <c r="I86" s="399"/>
      <c r="J86" s="399"/>
      <c r="K86" s="399"/>
      <c r="L86" s="399"/>
      <c r="M86" s="399"/>
      <c r="N86" s="399"/>
      <c r="O86" s="399"/>
      <c r="P86" s="399"/>
      <c r="Q86" s="399"/>
      <c r="R86" s="422"/>
      <c r="S86" s="433"/>
      <c r="T86" s="401"/>
      <c r="U86" s="398"/>
      <c r="V86" s="399"/>
      <c r="W86" s="399"/>
      <c r="X86" s="399"/>
      <c r="Y86" s="399"/>
      <c r="Z86" s="399"/>
      <c r="AA86" s="399"/>
      <c r="AB86" s="399"/>
      <c r="AC86" s="399"/>
      <c r="AD86" s="399"/>
      <c r="AE86" s="399"/>
      <c r="AF86" s="399"/>
      <c r="AG86" s="399"/>
      <c r="AH86" s="399"/>
      <c r="AI86" s="375"/>
      <c r="AJ86" s="375"/>
      <c r="AK86" s="375"/>
      <c r="AL86" s="375"/>
      <c r="AM86" s="375"/>
      <c r="AN86" s="375"/>
    </row>
    <row r="87" spans="1:46" s="415" customFormat="1" ht="12" customHeight="1" x14ac:dyDescent="0.25">
      <c r="A87" s="420" t="s">
        <v>115</v>
      </c>
      <c r="B87" s="420"/>
      <c r="C87" s="403" t="s">
        <v>81</v>
      </c>
      <c r="D87" s="418">
        <f>SUM(D84:D86)</f>
        <v>564</v>
      </c>
      <c r="E87" s="418">
        <f t="shared" ref="E87:Q87" si="18">SUM(E84:E86)</f>
        <v>564</v>
      </c>
      <c r="F87" s="418">
        <f t="shared" si="18"/>
        <v>558</v>
      </c>
      <c r="G87" s="418">
        <f t="shared" si="18"/>
        <v>557</v>
      </c>
      <c r="H87" s="418">
        <f t="shared" si="18"/>
        <v>559</v>
      </c>
      <c r="I87" s="418">
        <f t="shared" si="18"/>
        <v>559</v>
      </c>
      <c r="J87" s="418">
        <f t="shared" si="18"/>
        <v>560</v>
      </c>
      <c r="K87" s="418">
        <f t="shared" si="18"/>
        <v>559</v>
      </c>
      <c r="L87" s="418">
        <f t="shared" si="18"/>
        <v>558</v>
      </c>
      <c r="M87" s="418">
        <f t="shared" si="18"/>
        <v>554</v>
      </c>
      <c r="N87" s="418">
        <f t="shared" si="18"/>
        <v>553</v>
      </c>
      <c r="O87" s="418">
        <f t="shared" si="18"/>
        <v>553</v>
      </c>
      <c r="P87" s="418">
        <f t="shared" si="18"/>
        <v>552</v>
      </c>
      <c r="Q87" s="418">
        <f t="shared" si="18"/>
        <v>558</v>
      </c>
      <c r="R87" s="412"/>
      <c r="S87" s="403" t="s">
        <v>81</v>
      </c>
      <c r="T87" s="435"/>
      <c r="U87" s="418">
        <f>SUM(U84:U86)</f>
        <v>8070</v>
      </c>
      <c r="V87" s="418">
        <f t="shared" ref="V87:AH87" si="19">SUM(V84:V86)</f>
        <v>8066</v>
      </c>
      <c r="W87" s="418">
        <f t="shared" si="19"/>
        <v>8064</v>
      </c>
      <c r="X87" s="418">
        <f t="shared" si="19"/>
        <v>8060</v>
      </c>
      <c r="Y87" s="418">
        <f t="shared" si="19"/>
        <v>8054</v>
      </c>
      <c r="Z87" s="418">
        <f t="shared" si="19"/>
        <v>8049</v>
      </c>
      <c r="AA87" s="418">
        <f t="shared" si="19"/>
        <v>8044</v>
      </c>
      <c r="AB87" s="418">
        <f t="shared" si="19"/>
        <v>8040</v>
      </c>
      <c r="AC87" s="418">
        <f t="shared" si="19"/>
        <v>8036</v>
      </c>
      <c r="AD87" s="418">
        <f t="shared" si="19"/>
        <v>8034</v>
      </c>
      <c r="AE87" s="418">
        <f t="shared" si="19"/>
        <v>8029</v>
      </c>
      <c r="AF87" s="418">
        <f t="shared" si="19"/>
        <v>8025</v>
      </c>
      <c r="AG87" s="418">
        <f t="shared" si="19"/>
        <v>8021</v>
      </c>
      <c r="AH87" s="418">
        <f t="shared" si="19"/>
        <v>8046</v>
      </c>
      <c r="AI87" s="414"/>
      <c r="AJ87" s="414"/>
      <c r="AK87" s="414"/>
      <c r="AL87" s="414"/>
      <c r="AM87" s="414"/>
      <c r="AN87" s="414"/>
    </row>
    <row r="88" spans="1:46" ht="12" customHeight="1" x14ac:dyDescent="0.2">
      <c r="A88" s="381"/>
      <c r="B88" s="393">
        <v>1210</v>
      </c>
      <c r="C88" s="391" t="s">
        <v>772</v>
      </c>
      <c r="D88" s="394">
        <f>ROUND(VLOOKUP($B88,'[13]Monthly BS -UC Ledger FORMATTED'!$A$6:$Q$231,+D$3,FALSE),0)</f>
        <v>0</v>
      </c>
      <c r="E88" s="394">
        <f>ROUND(VLOOKUP($B88,'[13]Monthly BS -UC Ledger FORMATTED'!$A$6:$Q$231,+E$3,FALSE),0)</f>
        <v>0</v>
      </c>
      <c r="F88" s="395">
        <f>ROUND(VLOOKUP($B88,'[13]Monthly BS -UC Ledger FORMATTED'!$A$6:$Q$231,+F$3,FALSE),0)</f>
        <v>0</v>
      </c>
      <c r="G88" s="395">
        <f>ROUND(VLOOKUP($B88,'[13]Monthly BS -UC Ledger FORMATTED'!$A$6:$Q$231,+G$3,FALSE),0)</f>
        <v>0</v>
      </c>
      <c r="H88" s="395">
        <f>ROUND(VLOOKUP($B88,'[13]Monthly BS -UC Ledger FORMATTED'!$A$6:$Q$231,+H$3,FALSE),0)</f>
        <v>0</v>
      </c>
      <c r="I88" s="395">
        <f>ROUND(VLOOKUP($B88,'[13]Monthly BS -UC Ledger FORMATTED'!$A$6:$Q$231,+I$3,FALSE),0)</f>
        <v>0</v>
      </c>
      <c r="J88" s="395">
        <f>ROUND(VLOOKUP($B88,'[13]Monthly BS -UC Ledger FORMATTED'!$A$6:$Q$231,+J$3,FALSE),0)</f>
        <v>0</v>
      </c>
      <c r="K88" s="395">
        <f>ROUND(VLOOKUP($B88,'[13]Monthly BS -UC Ledger FORMATTED'!$A$6:$Q$231,+K$3,FALSE),0)</f>
        <v>0</v>
      </c>
      <c r="L88" s="395">
        <f>ROUND(VLOOKUP($B88,'[13]Monthly BS -UC Ledger FORMATTED'!$A$6:$Q$231,+L$3,FALSE),0)</f>
        <v>0</v>
      </c>
      <c r="M88" s="395">
        <f>ROUND(VLOOKUP($B88,'[13]Monthly BS -UC Ledger FORMATTED'!$A$6:$Q$231,+M$3,FALSE),0)</f>
        <v>0</v>
      </c>
      <c r="N88" s="395">
        <f>ROUND(VLOOKUP($B88,'[13]Monthly BS -UC Ledger FORMATTED'!$A$6:$Q$231,+N$3,FALSE),0)</f>
        <v>0</v>
      </c>
      <c r="O88" s="395">
        <f>ROUND(VLOOKUP($B88,'[13]Monthly BS -UC Ledger FORMATTED'!$A$6:$Q$231,+O$3,FALSE),0)</f>
        <v>0</v>
      </c>
      <c r="P88" s="395">
        <f>ROUND(VLOOKUP($B88,'[13]Monthly BS -UC Ledger FORMATTED'!$A$6:$Q$231,+P$3,FALSE),0)</f>
        <v>0</v>
      </c>
      <c r="Q88" s="395">
        <f>ROUND(VLOOKUP($B88,'[13]Monthly BS -UC Ledger FORMATTED'!$A$6:$Q$231,+Q$3,FALSE),0)</f>
        <v>0</v>
      </c>
      <c r="R88" s="381"/>
      <c r="S88" s="391" t="s">
        <v>773</v>
      </c>
      <c r="T88" s="397">
        <v>2005</v>
      </c>
      <c r="U88" s="395"/>
      <c r="V88" s="395"/>
      <c r="W88" s="395"/>
      <c r="X88" s="395"/>
      <c r="Y88" s="395"/>
      <c r="Z88" s="395"/>
      <c r="AA88" s="395"/>
      <c r="AB88" s="395"/>
      <c r="AC88" s="395"/>
      <c r="AD88" s="395"/>
      <c r="AE88" s="395"/>
      <c r="AF88" s="395"/>
      <c r="AG88" s="395"/>
      <c r="AH88" s="395"/>
      <c r="AI88" s="375"/>
      <c r="AJ88" s="375"/>
      <c r="AK88" s="375"/>
      <c r="AL88" s="375"/>
      <c r="AM88" s="375"/>
      <c r="AN88" s="375"/>
      <c r="AO88" s="375"/>
      <c r="AP88" s="375"/>
      <c r="AQ88" s="375"/>
      <c r="AR88" s="375"/>
      <c r="AS88" s="375"/>
      <c r="AT88" s="375"/>
    </row>
    <row r="89" spans="1:46" ht="12" customHeight="1" x14ac:dyDescent="0.2">
      <c r="A89" s="381"/>
      <c r="B89" s="390">
        <v>1490</v>
      </c>
      <c r="C89" s="381" t="s">
        <v>774</v>
      </c>
      <c r="D89" s="398"/>
      <c r="E89" s="398"/>
      <c r="F89" s="399"/>
      <c r="G89" s="399"/>
      <c r="H89" s="399"/>
      <c r="I89" s="399"/>
      <c r="J89" s="399"/>
      <c r="K89" s="399"/>
      <c r="L89" s="399"/>
      <c r="M89" s="399"/>
      <c r="N89" s="399"/>
      <c r="O89" s="399"/>
      <c r="P89" s="399"/>
      <c r="Q89" s="399"/>
      <c r="R89" s="381"/>
      <c r="S89" s="381" t="s">
        <v>775</v>
      </c>
      <c r="T89" s="401">
        <v>2250</v>
      </c>
      <c r="U89" s="399"/>
      <c r="V89" s="399"/>
      <c r="W89" s="399"/>
      <c r="X89" s="399"/>
      <c r="Y89" s="399"/>
      <c r="Z89" s="399"/>
      <c r="AA89" s="399"/>
      <c r="AB89" s="399"/>
      <c r="AC89" s="399"/>
      <c r="AD89" s="399"/>
      <c r="AE89" s="399"/>
      <c r="AF89" s="399"/>
      <c r="AG89" s="399"/>
      <c r="AH89" s="399"/>
      <c r="AI89" s="375"/>
      <c r="AJ89" s="375"/>
      <c r="AK89" s="375"/>
      <c r="AL89" s="375"/>
      <c r="AM89" s="375"/>
      <c r="AN89" s="375"/>
      <c r="AO89" s="375"/>
      <c r="AP89" s="375"/>
      <c r="AQ89" s="375"/>
      <c r="AR89" s="375"/>
      <c r="AS89" s="375"/>
      <c r="AT89" s="375"/>
    </row>
    <row r="90" spans="1:46" ht="12" customHeight="1" x14ac:dyDescent="0.25">
      <c r="A90" s="381"/>
      <c r="B90" s="381"/>
      <c r="C90" s="433"/>
      <c r="D90" s="399"/>
      <c r="E90" s="399"/>
      <c r="F90" s="399"/>
      <c r="G90" s="399"/>
      <c r="H90" s="399"/>
      <c r="I90" s="399"/>
      <c r="J90" s="399"/>
      <c r="K90" s="399"/>
      <c r="L90" s="399"/>
      <c r="M90" s="399"/>
      <c r="N90" s="399"/>
      <c r="O90" s="399"/>
      <c r="P90" s="399"/>
      <c r="Q90" s="399"/>
      <c r="R90" s="381"/>
      <c r="S90" s="433"/>
      <c r="T90" s="436"/>
      <c r="U90" s="399"/>
      <c r="V90" s="399"/>
      <c r="W90" s="399"/>
      <c r="X90" s="399"/>
      <c r="Y90" s="399"/>
      <c r="Z90" s="399"/>
      <c r="AA90" s="399"/>
      <c r="AB90" s="399"/>
      <c r="AC90" s="399"/>
      <c r="AD90" s="399"/>
      <c r="AE90" s="399"/>
      <c r="AF90" s="399"/>
      <c r="AG90" s="399"/>
      <c r="AH90" s="399"/>
      <c r="AI90" s="375"/>
      <c r="AJ90" s="375"/>
      <c r="AK90" s="375"/>
      <c r="AL90" s="375"/>
      <c r="AM90" s="375"/>
      <c r="AN90" s="375"/>
      <c r="AO90" s="375"/>
      <c r="AP90" s="375"/>
      <c r="AQ90" s="375"/>
      <c r="AR90" s="375"/>
      <c r="AS90" s="375"/>
      <c r="AT90" s="375"/>
    </row>
    <row r="91" spans="1:46" s="415" customFormat="1" ht="12" customHeight="1" x14ac:dyDescent="0.25">
      <c r="A91" s="420" t="s">
        <v>118</v>
      </c>
      <c r="B91" s="412"/>
      <c r="C91" s="403" t="s">
        <v>81</v>
      </c>
      <c r="D91" s="404">
        <f>SUM(D88:D90)</f>
        <v>0</v>
      </c>
      <c r="E91" s="404">
        <f t="shared" ref="E91:Q91" si="20">SUM(E88:E90)</f>
        <v>0</v>
      </c>
      <c r="F91" s="404">
        <f t="shared" si="20"/>
        <v>0</v>
      </c>
      <c r="G91" s="404">
        <f t="shared" si="20"/>
        <v>0</v>
      </c>
      <c r="H91" s="404">
        <f t="shared" si="20"/>
        <v>0</v>
      </c>
      <c r="I91" s="404">
        <f t="shared" si="20"/>
        <v>0</v>
      </c>
      <c r="J91" s="404">
        <f t="shared" si="20"/>
        <v>0</v>
      </c>
      <c r="K91" s="404">
        <f t="shared" si="20"/>
        <v>0</v>
      </c>
      <c r="L91" s="404">
        <f t="shared" si="20"/>
        <v>0</v>
      </c>
      <c r="M91" s="404">
        <f t="shared" si="20"/>
        <v>0</v>
      </c>
      <c r="N91" s="404">
        <f t="shared" si="20"/>
        <v>0</v>
      </c>
      <c r="O91" s="404">
        <f t="shared" si="20"/>
        <v>0</v>
      </c>
      <c r="P91" s="404">
        <f t="shared" si="20"/>
        <v>0</v>
      </c>
      <c r="Q91" s="404">
        <f t="shared" si="20"/>
        <v>0</v>
      </c>
      <c r="R91" s="392"/>
      <c r="S91" s="403" t="s">
        <v>81</v>
      </c>
      <c r="T91" s="406"/>
      <c r="U91" s="404">
        <f>SUM(U88:U90)</f>
        <v>0</v>
      </c>
      <c r="V91" s="404">
        <f t="shared" ref="V91:AH91" si="21">SUM(V88:V90)</f>
        <v>0</v>
      </c>
      <c r="W91" s="404">
        <f t="shared" si="21"/>
        <v>0</v>
      </c>
      <c r="X91" s="404">
        <f t="shared" si="21"/>
        <v>0</v>
      </c>
      <c r="Y91" s="404">
        <f t="shared" si="21"/>
        <v>0</v>
      </c>
      <c r="Z91" s="404">
        <f t="shared" si="21"/>
        <v>0</v>
      </c>
      <c r="AA91" s="404">
        <f t="shared" si="21"/>
        <v>0</v>
      </c>
      <c r="AB91" s="404">
        <f t="shared" si="21"/>
        <v>0</v>
      </c>
      <c r="AC91" s="404">
        <f t="shared" si="21"/>
        <v>0</v>
      </c>
      <c r="AD91" s="404">
        <f t="shared" si="21"/>
        <v>0</v>
      </c>
      <c r="AE91" s="404">
        <f t="shared" si="21"/>
        <v>0</v>
      </c>
      <c r="AF91" s="404">
        <f t="shared" si="21"/>
        <v>0</v>
      </c>
      <c r="AG91" s="404">
        <f t="shared" si="21"/>
        <v>0</v>
      </c>
      <c r="AH91" s="404">
        <f t="shared" si="21"/>
        <v>0</v>
      </c>
      <c r="AI91" s="414"/>
      <c r="AJ91" s="414"/>
      <c r="AK91" s="414"/>
      <c r="AL91" s="414"/>
      <c r="AM91" s="414"/>
      <c r="AN91" s="414"/>
      <c r="AO91" s="414"/>
      <c r="AP91" s="414"/>
      <c r="AQ91" s="414"/>
      <c r="AR91" s="414"/>
      <c r="AS91" s="414"/>
      <c r="AT91" s="414"/>
    </row>
    <row r="92" spans="1:46" ht="12" customHeight="1" x14ac:dyDescent="0.2">
      <c r="A92" s="378"/>
      <c r="B92" s="393">
        <v>1215</v>
      </c>
      <c r="C92" s="437" t="s">
        <v>776</v>
      </c>
      <c r="D92" s="394">
        <f>ROUND(VLOOKUP($B92,'[13]Monthly BS -UC Ledger FORMATTED'!$A$6:$Q$231,+D$3,FALSE),0)</f>
        <v>-16080</v>
      </c>
      <c r="E92" s="394">
        <f>ROUND(VLOOKUP($B92,'[13]Monthly BS -UC Ledger FORMATTED'!$A$6:$Q$231,+E$3,FALSE),0)</f>
        <v>-16088</v>
      </c>
      <c r="F92" s="395">
        <f>ROUND(VLOOKUP($B92,'[13]Monthly BS -UC Ledger FORMATTED'!$A$6:$Q$231,+F$3,FALSE),0)</f>
        <v>-16088</v>
      </c>
      <c r="G92" s="395">
        <f>ROUND(VLOOKUP($B92,'[13]Monthly BS -UC Ledger FORMATTED'!$A$6:$Q$231,+G$3,FALSE),0)</f>
        <v>-16088</v>
      </c>
      <c r="H92" s="395">
        <f>ROUND(VLOOKUP($B92,'[13]Monthly BS -UC Ledger FORMATTED'!$A$6:$Q$231,+H$3,FALSE),0)</f>
        <v>-16088</v>
      </c>
      <c r="I92" s="395">
        <f>ROUND(VLOOKUP($B92,'[13]Monthly BS -UC Ledger FORMATTED'!$A$6:$Q$231,+I$3,FALSE),0)</f>
        <v>-16088</v>
      </c>
      <c r="J92" s="395">
        <f>ROUND(VLOOKUP($B92,'[13]Monthly BS -UC Ledger FORMATTED'!$A$6:$Q$231,+J$3,FALSE),0)</f>
        <v>-16088</v>
      </c>
      <c r="K92" s="395">
        <f>ROUND(VLOOKUP($B92,'[13]Monthly BS -UC Ledger FORMATTED'!$A$6:$Q$231,+K$3,FALSE),0)</f>
        <v>-16088</v>
      </c>
      <c r="L92" s="395">
        <f>ROUND(VLOOKUP($B92,'[13]Monthly BS -UC Ledger FORMATTED'!$A$6:$Q$231,+L$3,FALSE),0)</f>
        <v>-16088</v>
      </c>
      <c r="M92" s="395">
        <f>ROUND(VLOOKUP($B92,'[13]Monthly BS -UC Ledger FORMATTED'!$A$6:$Q$231,+M$3,FALSE),0)</f>
        <v>-16088</v>
      </c>
      <c r="N92" s="395">
        <f>ROUND(VLOOKUP($B92,'[13]Monthly BS -UC Ledger FORMATTED'!$A$6:$Q$231,+N$3,FALSE),0)</f>
        <v>-16088</v>
      </c>
      <c r="O92" s="395">
        <f>ROUND(VLOOKUP($B92,'[13]Monthly BS -UC Ledger FORMATTED'!$A$6:$Q$231,+O$3,FALSE),0)</f>
        <v>-16088</v>
      </c>
      <c r="P92" s="395">
        <f>ROUND(VLOOKUP($B92,'[13]Monthly BS -UC Ledger FORMATTED'!$A$6:$Q$231,+P$3,FALSE),0)</f>
        <v>-16088</v>
      </c>
      <c r="Q92" s="395">
        <f>ROUND(VLOOKUP($B92,'[13]Monthly BS -UC Ledger FORMATTED'!$A$6:$Q$231,+Q$3,FALSE),0)</f>
        <v>-16087</v>
      </c>
      <c r="R92" s="436"/>
      <c r="S92" s="436" t="s">
        <v>777</v>
      </c>
      <c r="T92" s="397">
        <v>2010</v>
      </c>
      <c r="U92" s="395">
        <f>ROUND(VLOOKUP($T92,'[13]Monthly BS -UC Ledger FORMATTED'!$A$6:$Q$231,+U$3,FALSE),0)</f>
        <v>65043</v>
      </c>
      <c r="V92" s="395">
        <f>ROUND(VLOOKUP($T92,'[13]Monthly BS -UC Ledger FORMATTED'!$A$6:$Q$231,+V$3,FALSE),0)</f>
        <v>65177</v>
      </c>
      <c r="W92" s="395">
        <f>ROUND(VLOOKUP($T92,'[13]Monthly BS -UC Ledger FORMATTED'!$A$6:$Q$231,+W$3,FALSE),0)</f>
        <v>65338</v>
      </c>
      <c r="X92" s="395">
        <f>ROUND(VLOOKUP($T92,'[13]Monthly BS -UC Ledger FORMATTED'!$A$6:$Q$231,+X$3,FALSE),0)</f>
        <v>65498</v>
      </c>
      <c r="Y92" s="395">
        <f>ROUND(VLOOKUP($T92,'[13]Monthly BS -UC Ledger FORMATTED'!$A$6:$Q$231,+Y$3,FALSE),0)</f>
        <v>65659</v>
      </c>
      <c r="Z92" s="395">
        <f>ROUND(VLOOKUP($T92,'[13]Monthly BS -UC Ledger FORMATTED'!$A$6:$Q$231,+Z$3,FALSE),0)</f>
        <v>65820</v>
      </c>
      <c r="AA92" s="395">
        <f>ROUND(VLOOKUP($T92,'[13]Monthly BS -UC Ledger FORMATTED'!$A$6:$Q$231,+AA$3,FALSE),0)</f>
        <v>65980</v>
      </c>
      <c r="AB92" s="395">
        <f>ROUND(VLOOKUP($T92,'[13]Monthly BS -UC Ledger FORMATTED'!$A$6:$Q$231,+AB$3,FALSE),0)</f>
        <v>66141</v>
      </c>
      <c r="AC92" s="395">
        <f>ROUND(VLOOKUP($T92,'[13]Monthly BS -UC Ledger FORMATTED'!$A$6:$Q$231,+AC$3,FALSE),0)</f>
        <v>66302</v>
      </c>
      <c r="AD92" s="395">
        <f>ROUND(VLOOKUP($T92,'[13]Monthly BS -UC Ledger FORMATTED'!$A$6:$Q$231,+AD$3,FALSE),0)</f>
        <v>66463</v>
      </c>
      <c r="AE92" s="395">
        <f>ROUND(VLOOKUP($T92,'[13]Monthly BS -UC Ledger FORMATTED'!$A$6:$Q$231,+AE$3,FALSE),0)</f>
        <v>66623</v>
      </c>
      <c r="AF92" s="395">
        <f>ROUND(VLOOKUP($T92,'[13]Monthly BS -UC Ledger FORMATTED'!$A$6:$Q$231,+AF$3,FALSE),0)</f>
        <v>66784</v>
      </c>
      <c r="AG92" s="395">
        <f>ROUND(VLOOKUP($T92,'[13]Monthly BS -UC Ledger FORMATTED'!$A$6:$Q$231,+AG$3,FALSE),0)</f>
        <v>66945</v>
      </c>
      <c r="AH92" s="395">
        <f>ROUND(VLOOKUP($T92,'[13]Monthly BS -UC Ledger FORMATTED'!$A$6:$Q$231,+AH$3,FALSE),0)</f>
        <v>65982</v>
      </c>
      <c r="AI92" s="375"/>
      <c r="AJ92" s="375"/>
      <c r="AK92" s="375"/>
      <c r="AL92" s="375"/>
      <c r="AM92" s="375"/>
      <c r="AN92" s="375"/>
      <c r="AO92" s="375"/>
      <c r="AP92" s="375"/>
      <c r="AQ92" s="375"/>
      <c r="AR92" s="375"/>
      <c r="AS92" s="375"/>
      <c r="AT92" s="375"/>
    </row>
    <row r="93" spans="1:46" ht="12" customHeight="1" x14ac:dyDescent="0.2">
      <c r="A93" s="374"/>
      <c r="B93" s="390">
        <v>1220</v>
      </c>
      <c r="C93" s="436" t="s">
        <v>778</v>
      </c>
      <c r="D93" s="398">
        <f>ROUND(VLOOKUP($B93,'[13]Monthly BS -UC Ledger FORMATTED'!$A$6:$Q$231,+D$3,FALSE),0)</f>
        <v>-60394</v>
      </c>
      <c r="E93" s="398">
        <f>ROUND(VLOOKUP($B93,'[13]Monthly BS -UC Ledger FORMATTED'!$A$6:$Q$231,+E$3,FALSE),0)</f>
        <v>-60420</v>
      </c>
      <c r="F93" s="399">
        <f>ROUND(VLOOKUP($B93,'[13]Monthly BS -UC Ledger FORMATTED'!$A$6:$Q$231,+F$3,FALSE),0)</f>
        <v>-60420</v>
      </c>
      <c r="G93" s="399">
        <f>ROUND(VLOOKUP($B93,'[13]Monthly BS -UC Ledger FORMATTED'!$A$6:$Q$231,+G$3,FALSE),0)</f>
        <v>-60420</v>
      </c>
      <c r="H93" s="399">
        <f>ROUND(VLOOKUP($B93,'[13]Monthly BS -UC Ledger FORMATTED'!$A$6:$Q$231,+H$3,FALSE),0)</f>
        <v>-60420</v>
      </c>
      <c r="I93" s="399">
        <f>ROUND(VLOOKUP($B93,'[13]Monthly BS -UC Ledger FORMATTED'!$A$6:$Q$231,+I$3,FALSE),0)</f>
        <v>-60420</v>
      </c>
      <c r="J93" s="399">
        <f>ROUND(VLOOKUP($B93,'[13]Monthly BS -UC Ledger FORMATTED'!$A$6:$Q$231,+J$3,FALSE),0)</f>
        <v>-60420</v>
      </c>
      <c r="K93" s="399">
        <f>ROUND(VLOOKUP($B93,'[13]Monthly BS -UC Ledger FORMATTED'!$A$6:$Q$231,+K$3,FALSE),0)</f>
        <v>-60420</v>
      </c>
      <c r="L93" s="399">
        <f>ROUND(VLOOKUP($B93,'[13]Monthly BS -UC Ledger FORMATTED'!$A$6:$Q$231,+L$3,FALSE),0)</f>
        <v>-60420</v>
      </c>
      <c r="M93" s="399">
        <f>ROUND(VLOOKUP($B93,'[13]Monthly BS -UC Ledger FORMATTED'!$A$6:$Q$231,+M$3,FALSE),0)</f>
        <v>-60420</v>
      </c>
      <c r="N93" s="399">
        <f>ROUND(VLOOKUP($B93,'[13]Monthly BS -UC Ledger FORMATTED'!$A$6:$Q$231,+N$3,FALSE),0)</f>
        <v>-60420</v>
      </c>
      <c r="O93" s="399">
        <f>ROUND(VLOOKUP($B93,'[13]Monthly BS -UC Ledger FORMATTED'!$A$6:$Q$231,+O$3,FALSE),0)</f>
        <v>-60420</v>
      </c>
      <c r="P93" s="399">
        <f>ROUND(VLOOKUP($B93,'[13]Monthly BS -UC Ledger FORMATTED'!$A$6:$Q$231,+P$3,FALSE),0)</f>
        <v>-60420</v>
      </c>
      <c r="Q93" s="399">
        <f>ROUND(VLOOKUP($B93,'[13]Monthly BS -UC Ledger FORMATTED'!$A$6:$Q$231,+Q$3,FALSE),0)</f>
        <v>-60418</v>
      </c>
      <c r="R93" s="436"/>
      <c r="S93" s="436"/>
      <c r="T93" s="401"/>
      <c r="U93" s="399"/>
      <c r="V93" s="399"/>
      <c r="W93" s="399"/>
      <c r="X93" s="399"/>
      <c r="Y93" s="399"/>
      <c r="Z93" s="399"/>
      <c r="AA93" s="399"/>
      <c r="AB93" s="399"/>
      <c r="AC93" s="399"/>
      <c r="AD93" s="399"/>
      <c r="AE93" s="399"/>
      <c r="AF93" s="399"/>
      <c r="AG93" s="399"/>
      <c r="AH93" s="399"/>
      <c r="AI93" s="375"/>
      <c r="AJ93" s="375"/>
      <c r="AK93" s="375"/>
      <c r="AL93" s="375"/>
      <c r="AM93" s="375"/>
      <c r="AN93" s="375"/>
      <c r="AO93" s="375"/>
      <c r="AP93" s="375"/>
    </row>
    <row r="94" spans="1:46" ht="12" customHeight="1" x14ac:dyDescent="0.2">
      <c r="A94" s="374"/>
      <c r="B94" s="509">
        <v>1495</v>
      </c>
      <c r="C94" s="510" t="s">
        <v>921</v>
      </c>
      <c r="D94" s="398">
        <f>ROUND(VLOOKUP($B94,'[13]Monthly BS -UC Ledger FORMATTED'!$A$6:$Q$231,+D$3,FALSE),0)</f>
        <v>0</v>
      </c>
      <c r="E94" s="398">
        <f>ROUND(VLOOKUP($B94,'[13]Monthly BS -UC Ledger FORMATTED'!$A$6:$Q$231,+E$3,FALSE),0)</f>
        <v>0</v>
      </c>
      <c r="F94" s="399">
        <f>ROUND(VLOOKUP($B94,'[13]Monthly BS -UC Ledger FORMATTED'!$A$6:$Q$231,+F$3,FALSE),0)</f>
        <v>0</v>
      </c>
      <c r="G94" s="399">
        <f>ROUND(VLOOKUP($B94,'[13]Monthly BS -UC Ledger FORMATTED'!$A$6:$Q$231,+G$3,FALSE),0)</f>
        <v>0</v>
      </c>
      <c r="H94" s="399">
        <f>ROUND(VLOOKUP($B94,'[13]Monthly BS -UC Ledger FORMATTED'!$A$6:$Q$231,+H$3,FALSE),0)</f>
        <v>0</v>
      </c>
      <c r="I94" s="399">
        <f>ROUND(VLOOKUP($B94,'[13]Monthly BS -UC Ledger FORMATTED'!$A$6:$Q$231,+I$3,FALSE),0)</f>
        <v>0</v>
      </c>
      <c r="J94" s="399">
        <f>ROUND(VLOOKUP($B94,'[13]Monthly BS -UC Ledger FORMATTED'!$A$6:$Q$231,+J$3,FALSE),0)</f>
        <v>0</v>
      </c>
      <c r="K94" s="399">
        <f>ROUND(VLOOKUP($B94,'[13]Monthly BS -UC Ledger FORMATTED'!$A$6:$Q$231,+K$3,FALSE),0)</f>
        <v>0</v>
      </c>
      <c r="L94" s="399">
        <f>ROUND(VLOOKUP($B94,'[13]Monthly BS -UC Ledger FORMATTED'!$A$6:$Q$231,+L$3,FALSE),0)</f>
        <v>0</v>
      </c>
      <c r="M94" s="399">
        <f>ROUND(VLOOKUP($B94,'[13]Monthly BS -UC Ledger FORMATTED'!$A$6:$Q$231,+M$3,FALSE),0)</f>
        <v>0</v>
      </c>
      <c r="N94" s="399">
        <f>ROUND(VLOOKUP($B94,'[13]Monthly BS -UC Ledger FORMATTED'!$A$6:$Q$231,+N$3,FALSE),0)</f>
        <v>0</v>
      </c>
      <c r="O94" s="399">
        <f>ROUND(VLOOKUP($B94,'[13]Monthly BS -UC Ledger FORMATTED'!$A$6:$Q$231,+O$3,FALSE),0)</f>
        <v>0</v>
      </c>
      <c r="P94" s="399">
        <f>ROUND(VLOOKUP($B94,'[13]Monthly BS -UC Ledger FORMATTED'!$A$6:$Q$231,+P$3,FALSE),0)</f>
        <v>0</v>
      </c>
      <c r="Q94" s="399">
        <f>ROUND(VLOOKUP($B94,'[13]Monthly BS -UC Ledger FORMATTED'!$A$6:$Q$231,+Q$3,FALSE),0)</f>
        <v>0</v>
      </c>
      <c r="R94" s="436"/>
      <c r="S94" s="381"/>
      <c r="T94" s="401"/>
      <c r="U94" s="398"/>
      <c r="V94" s="399"/>
      <c r="W94" s="399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75"/>
      <c r="AJ94" s="375"/>
      <c r="AK94" s="375"/>
      <c r="AL94" s="375"/>
      <c r="AM94" s="375"/>
      <c r="AN94" s="375"/>
      <c r="AO94" s="375"/>
      <c r="AP94" s="375"/>
    </row>
    <row r="95" spans="1:46" ht="12" customHeight="1" x14ac:dyDescent="0.2">
      <c r="A95" s="374"/>
      <c r="B95" s="390">
        <v>1640</v>
      </c>
      <c r="C95" s="381"/>
      <c r="D95" s="398">
        <f>ROUND(VLOOKUP($B95,'[13]Monthly BS -UC Ledger FORMATTED'!$A$6:$Q$231,+D$3,FALSE),0)</f>
        <v>15</v>
      </c>
      <c r="E95" s="398">
        <f>ROUND(VLOOKUP($B95,'[13]Monthly BS -UC Ledger FORMATTED'!$A$6:$Q$231,+E$3,FALSE),0)</f>
        <v>15</v>
      </c>
      <c r="F95" s="399">
        <f>ROUND(VLOOKUP($B95,'[13]Monthly BS -UC Ledger FORMATTED'!$A$6:$Q$231,+F$3,FALSE),0)</f>
        <v>15</v>
      </c>
      <c r="G95" s="399">
        <f>ROUND(VLOOKUP($B95,'[13]Monthly BS -UC Ledger FORMATTED'!$A$6:$Q$231,+G$3,FALSE),0)</f>
        <v>15</v>
      </c>
      <c r="H95" s="399">
        <f>ROUND(VLOOKUP($B95,'[13]Monthly BS -UC Ledger FORMATTED'!$A$6:$Q$231,+H$3,FALSE),0)</f>
        <v>15</v>
      </c>
      <c r="I95" s="399">
        <f>ROUND(VLOOKUP($B95,'[13]Monthly BS -UC Ledger FORMATTED'!$A$6:$Q$231,+I$3,FALSE),0)</f>
        <v>15</v>
      </c>
      <c r="J95" s="399">
        <f>ROUND(VLOOKUP($B95,'[13]Monthly BS -UC Ledger FORMATTED'!$A$6:$Q$231,+J$3,FALSE),0)</f>
        <v>15</v>
      </c>
      <c r="K95" s="399">
        <f>ROUND(VLOOKUP($B95,'[13]Monthly BS -UC Ledger FORMATTED'!$A$6:$Q$231,+K$3,FALSE),0)</f>
        <v>15</v>
      </c>
      <c r="L95" s="399">
        <f>ROUND(VLOOKUP($B95,'[13]Monthly BS -UC Ledger FORMATTED'!$A$6:$Q$231,+L$3,FALSE),0)</f>
        <v>15</v>
      </c>
      <c r="M95" s="399">
        <f>ROUND(VLOOKUP($B95,'[13]Monthly BS -UC Ledger FORMATTED'!$A$6:$Q$231,+M$3,FALSE),0)</f>
        <v>15</v>
      </c>
      <c r="N95" s="399">
        <f>ROUND(VLOOKUP($B95,'[13]Monthly BS -UC Ledger FORMATTED'!$A$6:$Q$231,+N$3,FALSE),0)</f>
        <v>15</v>
      </c>
      <c r="O95" s="399">
        <f>ROUND(VLOOKUP($B95,'[13]Monthly BS -UC Ledger FORMATTED'!$A$6:$Q$231,+O$3,FALSE),0)</f>
        <v>15</v>
      </c>
      <c r="P95" s="399">
        <f>ROUND(VLOOKUP($B95,'[13]Monthly BS -UC Ledger FORMATTED'!$A$6:$Q$231,+P$3,FALSE),0)</f>
        <v>15</v>
      </c>
      <c r="Q95" s="399">
        <f>ROUND(VLOOKUP($B95,'[13]Monthly BS -UC Ledger FORMATTED'!$A$6:$Q$231,+Q$3,FALSE),0)</f>
        <v>15</v>
      </c>
      <c r="R95" s="436"/>
      <c r="S95" s="381"/>
      <c r="T95" s="401"/>
      <c r="U95" s="398"/>
      <c r="V95" s="399"/>
      <c r="W95" s="399"/>
      <c r="X95" s="399"/>
      <c r="Y95" s="399"/>
      <c r="Z95" s="399"/>
      <c r="AA95" s="399"/>
      <c r="AB95" s="399"/>
      <c r="AC95" s="399"/>
      <c r="AD95" s="399"/>
      <c r="AE95" s="399"/>
      <c r="AF95" s="399"/>
      <c r="AG95" s="399"/>
      <c r="AH95" s="399"/>
      <c r="AI95" s="375"/>
      <c r="AJ95" s="375"/>
      <c r="AK95" s="375"/>
      <c r="AL95" s="375"/>
      <c r="AM95" s="375"/>
      <c r="AN95" s="375"/>
      <c r="AO95" s="375"/>
      <c r="AP95" s="375"/>
    </row>
    <row r="96" spans="1:46" ht="12" customHeight="1" x14ac:dyDescent="0.2">
      <c r="A96" s="374"/>
      <c r="B96" s="390"/>
      <c r="C96" s="381"/>
      <c r="D96" s="398"/>
      <c r="E96" s="398"/>
      <c r="F96" s="399"/>
      <c r="G96" s="399"/>
      <c r="H96" s="399"/>
      <c r="I96" s="399"/>
      <c r="J96" s="399"/>
      <c r="K96" s="399"/>
      <c r="L96" s="399"/>
      <c r="M96" s="399"/>
      <c r="N96" s="399"/>
      <c r="O96" s="399"/>
      <c r="P96" s="399"/>
      <c r="Q96" s="399"/>
      <c r="R96" s="436"/>
      <c r="S96" s="381"/>
      <c r="T96" s="401"/>
      <c r="U96" s="398"/>
      <c r="V96" s="399"/>
      <c r="W96" s="399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75"/>
      <c r="AJ96" s="375"/>
      <c r="AK96" s="375"/>
      <c r="AL96" s="375"/>
      <c r="AM96" s="375"/>
      <c r="AN96" s="375"/>
      <c r="AO96" s="375"/>
      <c r="AP96" s="375"/>
    </row>
    <row r="97" spans="1:42" ht="12" customHeight="1" x14ac:dyDescent="0.2">
      <c r="A97" s="374"/>
      <c r="B97" s="390"/>
      <c r="C97" s="436"/>
      <c r="D97" s="398"/>
      <c r="E97" s="398"/>
      <c r="F97" s="399"/>
      <c r="G97" s="399"/>
      <c r="H97" s="399"/>
      <c r="I97" s="399"/>
      <c r="J97" s="399"/>
      <c r="K97" s="399"/>
      <c r="L97" s="399"/>
      <c r="M97" s="399"/>
      <c r="N97" s="399"/>
      <c r="O97" s="399"/>
      <c r="P97" s="399"/>
      <c r="Q97" s="399"/>
      <c r="R97" s="436"/>
      <c r="S97" s="436"/>
      <c r="T97" s="401"/>
      <c r="U97" s="398"/>
      <c r="V97" s="399"/>
      <c r="W97" s="399"/>
      <c r="X97" s="399"/>
      <c r="Y97" s="399"/>
      <c r="Z97" s="399"/>
      <c r="AA97" s="399"/>
      <c r="AB97" s="399"/>
      <c r="AC97" s="399"/>
      <c r="AD97" s="399"/>
      <c r="AE97" s="399"/>
      <c r="AF97" s="399"/>
      <c r="AG97" s="399"/>
      <c r="AH97" s="399"/>
      <c r="AI97" s="375"/>
      <c r="AJ97" s="375"/>
      <c r="AK97" s="375"/>
      <c r="AL97" s="375"/>
      <c r="AM97" s="375"/>
      <c r="AN97" s="375"/>
      <c r="AO97" s="375"/>
      <c r="AP97" s="375"/>
    </row>
    <row r="98" spans="1:42" ht="12" customHeight="1" x14ac:dyDescent="0.2">
      <c r="A98" s="374"/>
      <c r="B98" s="390"/>
      <c r="C98" s="381"/>
      <c r="D98" s="398"/>
      <c r="E98" s="398"/>
      <c r="F98" s="399"/>
      <c r="G98" s="399"/>
      <c r="H98" s="399"/>
      <c r="I98" s="399"/>
      <c r="J98" s="399"/>
      <c r="K98" s="399"/>
      <c r="L98" s="399"/>
      <c r="M98" s="399"/>
      <c r="N98" s="399"/>
      <c r="O98" s="399"/>
      <c r="P98" s="399"/>
      <c r="Q98" s="399"/>
      <c r="R98" s="381"/>
      <c r="S98" s="381"/>
      <c r="T98" s="401"/>
      <c r="U98" s="398"/>
      <c r="V98" s="399"/>
      <c r="W98" s="399"/>
      <c r="X98" s="399"/>
      <c r="Y98" s="399"/>
      <c r="Z98" s="399"/>
      <c r="AA98" s="399"/>
      <c r="AB98" s="399"/>
      <c r="AC98" s="399"/>
      <c r="AD98" s="399"/>
      <c r="AE98" s="399"/>
      <c r="AF98" s="399"/>
      <c r="AG98" s="399"/>
      <c r="AH98" s="399"/>
      <c r="AI98" s="375"/>
      <c r="AJ98" s="375"/>
      <c r="AK98" s="375"/>
      <c r="AL98" s="375"/>
      <c r="AM98" s="375"/>
      <c r="AN98" s="375"/>
      <c r="AO98" s="375"/>
      <c r="AP98" s="375"/>
    </row>
    <row r="99" spans="1:42" s="415" customFormat="1" ht="12" customHeight="1" x14ac:dyDescent="0.25">
      <c r="A99" s="411" t="s">
        <v>121</v>
      </c>
      <c r="B99" s="419"/>
      <c r="C99" s="403" t="s">
        <v>81</v>
      </c>
      <c r="D99" s="404">
        <f t="shared" ref="D99:Q99" si="22">SUM(D92:D98)</f>
        <v>-76459</v>
      </c>
      <c r="E99" s="404">
        <f t="shared" si="22"/>
        <v>-76493</v>
      </c>
      <c r="F99" s="438">
        <f t="shared" si="22"/>
        <v>-76493</v>
      </c>
      <c r="G99" s="438">
        <f t="shared" si="22"/>
        <v>-76493</v>
      </c>
      <c r="H99" s="438">
        <f t="shared" si="22"/>
        <v>-76493</v>
      </c>
      <c r="I99" s="438">
        <f t="shared" si="22"/>
        <v>-76493</v>
      </c>
      <c r="J99" s="438">
        <f t="shared" si="22"/>
        <v>-76493</v>
      </c>
      <c r="K99" s="438">
        <f t="shared" si="22"/>
        <v>-76493</v>
      </c>
      <c r="L99" s="438">
        <f t="shared" si="22"/>
        <v>-76493</v>
      </c>
      <c r="M99" s="438">
        <f t="shared" si="22"/>
        <v>-76493</v>
      </c>
      <c r="N99" s="438">
        <f t="shared" si="22"/>
        <v>-76493</v>
      </c>
      <c r="O99" s="438">
        <f t="shared" si="22"/>
        <v>-76493</v>
      </c>
      <c r="P99" s="438">
        <f t="shared" si="22"/>
        <v>-76493</v>
      </c>
      <c r="Q99" s="438">
        <f t="shared" si="22"/>
        <v>-76490</v>
      </c>
      <c r="R99" s="433"/>
      <c r="S99" s="403" t="s">
        <v>81</v>
      </c>
      <c r="T99" s="406"/>
      <c r="U99" s="427">
        <f>SUM(U92:U98)</f>
        <v>65043</v>
      </c>
      <c r="V99" s="427">
        <f t="shared" ref="V99:AH99" si="23">SUM(V92:V98)</f>
        <v>65177</v>
      </c>
      <c r="W99" s="427">
        <f t="shared" si="23"/>
        <v>65338</v>
      </c>
      <c r="X99" s="427">
        <f t="shared" si="23"/>
        <v>65498</v>
      </c>
      <c r="Y99" s="427">
        <f t="shared" si="23"/>
        <v>65659</v>
      </c>
      <c r="Z99" s="427">
        <f t="shared" si="23"/>
        <v>65820</v>
      </c>
      <c r="AA99" s="427">
        <f t="shared" si="23"/>
        <v>65980</v>
      </c>
      <c r="AB99" s="427">
        <f t="shared" si="23"/>
        <v>66141</v>
      </c>
      <c r="AC99" s="427">
        <f t="shared" si="23"/>
        <v>66302</v>
      </c>
      <c r="AD99" s="427">
        <f t="shared" si="23"/>
        <v>66463</v>
      </c>
      <c r="AE99" s="427">
        <f t="shared" si="23"/>
        <v>66623</v>
      </c>
      <c r="AF99" s="427">
        <f t="shared" si="23"/>
        <v>66784</v>
      </c>
      <c r="AG99" s="427">
        <f t="shared" si="23"/>
        <v>66945</v>
      </c>
      <c r="AH99" s="427">
        <f t="shared" si="23"/>
        <v>65982</v>
      </c>
      <c r="AI99" s="414"/>
      <c r="AJ99" s="414"/>
      <c r="AK99" s="414"/>
      <c r="AL99" s="414"/>
      <c r="AM99" s="414"/>
      <c r="AN99" s="414"/>
      <c r="AO99" s="414"/>
      <c r="AP99" s="414"/>
    </row>
    <row r="100" spans="1:42" ht="12" customHeight="1" x14ac:dyDescent="0.2">
      <c r="A100" s="384"/>
      <c r="B100" s="383"/>
      <c r="C100" s="384"/>
      <c r="D100" s="385"/>
      <c r="E100" s="385"/>
      <c r="F100" s="386"/>
      <c r="G100" s="386"/>
      <c r="H100" s="386"/>
      <c r="I100" s="386"/>
      <c r="J100" s="386"/>
      <c r="K100" s="386"/>
      <c r="L100" s="386"/>
      <c r="M100" s="386"/>
      <c r="N100" s="386"/>
      <c r="O100" s="386"/>
      <c r="P100" s="386"/>
      <c r="Q100" s="386"/>
      <c r="R100" s="381"/>
      <c r="S100" s="384"/>
      <c r="T100" s="383"/>
      <c r="U100" s="385"/>
      <c r="V100" s="385"/>
      <c r="W100" s="386"/>
      <c r="X100" s="386"/>
      <c r="Y100" s="386"/>
      <c r="Z100" s="386"/>
      <c r="AA100" s="386"/>
      <c r="AB100" s="386"/>
      <c r="AC100" s="386"/>
      <c r="AD100" s="386"/>
      <c r="AE100" s="386"/>
      <c r="AF100" s="386"/>
      <c r="AG100" s="386"/>
      <c r="AH100" s="386"/>
    </row>
    <row r="101" spans="1:42" s="415" customFormat="1" ht="12" customHeight="1" x14ac:dyDescent="0.25">
      <c r="A101" s="440" t="s">
        <v>780</v>
      </c>
      <c r="B101" s="441"/>
      <c r="C101" s="440"/>
      <c r="D101" s="442">
        <f t="shared" ref="D101:Q101" si="24">SUM(D4:D100)-D36-D43-D49-D63-D67-D71-D75-D79-D83-D87-D91-D99</f>
        <v>600353</v>
      </c>
      <c r="E101" s="442">
        <f t="shared" si="24"/>
        <v>600579</v>
      </c>
      <c r="F101" s="442">
        <f t="shared" si="24"/>
        <v>600498</v>
      </c>
      <c r="G101" s="442">
        <f t="shared" si="24"/>
        <v>601756</v>
      </c>
      <c r="H101" s="442">
        <f t="shared" si="24"/>
        <v>601771</v>
      </c>
      <c r="I101" s="442">
        <f t="shared" si="24"/>
        <v>602014</v>
      </c>
      <c r="J101" s="442">
        <f t="shared" si="24"/>
        <v>602552</v>
      </c>
      <c r="K101" s="442">
        <f t="shared" si="24"/>
        <v>602248</v>
      </c>
      <c r="L101" s="442">
        <f t="shared" si="24"/>
        <v>602378</v>
      </c>
      <c r="M101" s="442">
        <f t="shared" si="24"/>
        <v>606081</v>
      </c>
      <c r="N101" s="442">
        <f t="shared" si="24"/>
        <v>606219</v>
      </c>
      <c r="O101" s="442">
        <f t="shared" si="24"/>
        <v>606468</v>
      </c>
      <c r="P101" s="442">
        <f t="shared" si="24"/>
        <v>606655</v>
      </c>
      <c r="Q101" s="442">
        <f t="shared" si="24"/>
        <v>603047</v>
      </c>
      <c r="R101" s="392"/>
      <c r="S101" s="440" t="s">
        <v>781</v>
      </c>
      <c r="T101" s="441"/>
      <c r="U101" s="442">
        <f>SUM(U4:U100)-U36-U43-U49-U63-U67-U71-U75-U79-U83-U87-U91-U99</f>
        <v>-183081</v>
      </c>
      <c r="V101" s="442">
        <f t="shared" ref="V101:AH101" si="25">SUM(V4:V100)-V36-V43-V49-V63-V67-V71-V75-V79-V83-V87-V91-V99</f>
        <v>-184708</v>
      </c>
      <c r="W101" s="442">
        <f t="shared" si="25"/>
        <v>-185899</v>
      </c>
      <c r="X101" s="442">
        <f t="shared" si="25"/>
        <v>-187797</v>
      </c>
      <c r="Y101" s="442">
        <f t="shared" si="25"/>
        <v>-189519</v>
      </c>
      <c r="Z101" s="442">
        <f t="shared" si="25"/>
        <v>-191247</v>
      </c>
      <c r="AA101" s="442">
        <f t="shared" si="25"/>
        <v>-193003</v>
      </c>
      <c r="AB101" s="442">
        <f t="shared" si="25"/>
        <v>-193368</v>
      </c>
      <c r="AC101" s="442">
        <f t="shared" si="25"/>
        <v>-195056</v>
      </c>
      <c r="AD101" s="442">
        <f t="shared" si="25"/>
        <v>-196539</v>
      </c>
      <c r="AE101" s="442">
        <f t="shared" si="25"/>
        <v>-198291</v>
      </c>
      <c r="AF101" s="442">
        <f t="shared" si="25"/>
        <v>-200017</v>
      </c>
      <c r="AG101" s="442">
        <f t="shared" si="25"/>
        <v>-201693</v>
      </c>
      <c r="AH101" s="442">
        <f t="shared" si="25"/>
        <v>-192323</v>
      </c>
    </row>
    <row r="102" spans="1:42" ht="12" customHeight="1" x14ac:dyDescent="0.25">
      <c r="A102" s="440" t="s">
        <v>782</v>
      </c>
      <c r="B102" s="383"/>
      <c r="C102" s="384"/>
      <c r="D102" s="385">
        <f>+'[13]Monthly BS -UC Ledger FORMATTED'!D51</f>
        <v>600350.43999999994</v>
      </c>
      <c r="E102" s="385">
        <f>+'[13]Monthly BS -UC Ledger FORMATTED'!E51</f>
        <v>600578.56000000017</v>
      </c>
      <c r="F102" s="385">
        <f>+'[13]Monthly BS -UC Ledger FORMATTED'!F51</f>
        <v>600497.76</v>
      </c>
      <c r="G102" s="385">
        <f>+'[13]Monthly BS -UC Ledger FORMATTED'!G51</f>
        <v>601753.70999999985</v>
      </c>
      <c r="H102" s="385">
        <f>+'[13]Monthly BS -UC Ledger FORMATTED'!H51</f>
        <v>601769.6399999999</v>
      </c>
      <c r="I102" s="385">
        <f>+'[13]Monthly BS -UC Ledger FORMATTED'!I51</f>
        <v>602013.85</v>
      </c>
      <c r="J102" s="385">
        <f>+'[13]Monthly BS -UC Ledger FORMATTED'!J51</f>
        <v>602550.25</v>
      </c>
      <c r="K102" s="385">
        <f>+'[13]Monthly BS -UC Ledger FORMATTED'!K51</f>
        <v>602247.33000000007</v>
      </c>
      <c r="L102" s="385">
        <f>+'[13]Monthly BS -UC Ledger FORMATTED'!L51</f>
        <v>602379.33000000019</v>
      </c>
      <c r="M102" s="385">
        <f>+'[13]Monthly BS -UC Ledger FORMATTED'!M51</f>
        <v>606079.86</v>
      </c>
      <c r="N102" s="385">
        <f>+'[13]Monthly BS -UC Ledger FORMATTED'!N51</f>
        <v>606220.43999999994</v>
      </c>
      <c r="O102" s="385">
        <f>+'[13]Monthly BS -UC Ledger FORMATTED'!O51</f>
        <v>606468.95000000007</v>
      </c>
      <c r="P102" s="385">
        <f>+'[13]Monthly BS -UC Ledger FORMATTED'!P51</f>
        <v>606656.55999999994</v>
      </c>
      <c r="Q102" s="385">
        <f>+'[13]Monthly BS -UC Ledger FORMATTED'!Q51</f>
        <v>603043.59076923074</v>
      </c>
      <c r="R102" s="381">
        <v>0</v>
      </c>
      <c r="S102" s="384" t="s">
        <v>783</v>
      </c>
      <c r="T102" s="383"/>
      <c r="U102" s="386">
        <f>+'[13]Monthly BS -UC Ledger FORMATTED'!D112</f>
        <v>-183080.08000000002</v>
      </c>
      <c r="V102" s="386">
        <f>+'[13]Monthly BS -UC Ledger FORMATTED'!E112</f>
        <v>-184707.96</v>
      </c>
      <c r="W102" s="386">
        <f>+'[13]Monthly BS -UC Ledger FORMATTED'!F112</f>
        <v>-185900.47999999998</v>
      </c>
      <c r="X102" s="386">
        <f>+'[13]Monthly BS -UC Ledger FORMATTED'!G112</f>
        <v>-187796.99000000002</v>
      </c>
      <c r="Y102" s="386">
        <f>+'[13]Monthly BS -UC Ledger FORMATTED'!H112</f>
        <v>-189518.13999999998</v>
      </c>
      <c r="Z102" s="386">
        <f>+'[13]Monthly BS -UC Ledger FORMATTED'!I112</f>
        <v>-191245.79</v>
      </c>
      <c r="AA102" s="386">
        <f>+'[13]Monthly BS -UC Ledger FORMATTED'!J112</f>
        <v>-193002.06999999998</v>
      </c>
      <c r="AB102" s="386">
        <f>+'[13]Monthly BS -UC Ledger FORMATTED'!K112</f>
        <v>-193367.56000000003</v>
      </c>
      <c r="AC102" s="386">
        <f>+'[13]Monthly BS -UC Ledger FORMATTED'!L112</f>
        <v>-195056.71</v>
      </c>
      <c r="AD102" s="386">
        <f>+'[13]Monthly BS -UC Ledger FORMATTED'!M112</f>
        <v>-196542.45000000007</v>
      </c>
      <c r="AE102" s="386">
        <f>+'[13]Monthly BS -UC Ledger FORMATTED'!N112</f>
        <v>-198290.23000000004</v>
      </c>
      <c r="AF102" s="386">
        <f>+'[13]Monthly BS -UC Ledger FORMATTED'!O112</f>
        <v>-200016.37999999995</v>
      </c>
      <c r="AG102" s="386">
        <f>+'[13]Monthly BS -UC Ledger FORMATTED'!P112</f>
        <v>-201693.77999999991</v>
      </c>
      <c r="AH102" s="386">
        <f>+'[13]Monthly BS -UC Ledger FORMATTED'!Q112</f>
        <v>-192324.50923076921</v>
      </c>
    </row>
    <row r="103" spans="1:42" ht="12" customHeight="1" x14ac:dyDescent="0.25">
      <c r="A103" s="440" t="s">
        <v>784</v>
      </c>
      <c r="B103" s="383"/>
      <c r="C103" s="384"/>
      <c r="D103" s="385">
        <f>+D101-D102</f>
        <v>2.5600000000558794</v>
      </c>
      <c r="E103" s="385">
        <f t="shared" ref="E103:Q103" si="26">+E101-E102</f>
        <v>0.43999999982770532</v>
      </c>
      <c r="F103" s="385">
        <f t="shared" si="26"/>
        <v>0.23999999999068677</v>
      </c>
      <c r="G103" s="385">
        <f t="shared" si="26"/>
        <v>2.2900000001536682</v>
      </c>
      <c r="H103" s="385">
        <f t="shared" si="26"/>
        <v>1.3600000001024455</v>
      </c>
      <c r="I103" s="385">
        <f t="shared" si="26"/>
        <v>0.15000000002328306</v>
      </c>
      <c r="J103" s="385">
        <f t="shared" si="26"/>
        <v>1.75</v>
      </c>
      <c r="K103" s="385">
        <f t="shared" si="26"/>
        <v>0.66999999992549419</v>
      </c>
      <c r="L103" s="385">
        <f t="shared" si="26"/>
        <v>-1.3300000001909211</v>
      </c>
      <c r="M103" s="385">
        <f t="shared" si="26"/>
        <v>1.1400000000139698</v>
      </c>
      <c r="N103" s="385">
        <f t="shared" si="26"/>
        <v>-1.4399999999441206</v>
      </c>
      <c r="O103" s="385">
        <f t="shared" si="26"/>
        <v>-0.95000000006984919</v>
      </c>
      <c r="P103" s="385">
        <f t="shared" si="26"/>
        <v>-1.559999999939464</v>
      </c>
      <c r="Q103" s="385">
        <f t="shared" si="26"/>
        <v>3.4092307692626491</v>
      </c>
      <c r="R103" s="422"/>
      <c r="S103" s="384" t="s">
        <v>784</v>
      </c>
      <c r="T103" s="383"/>
      <c r="U103" s="386">
        <f>+U101-U102</f>
        <v>-0.91999999998370185</v>
      </c>
      <c r="V103" s="386">
        <f t="shared" ref="V103:AH103" si="27">+V101-V102</f>
        <v>-4.0000000008149073E-2</v>
      </c>
      <c r="W103" s="386">
        <f t="shared" si="27"/>
        <v>1.4799999999813735</v>
      </c>
      <c r="X103" s="386">
        <f t="shared" si="27"/>
        <v>-9.9999999802093953E-3</v>
      </c>
      <c r="Y103" s="386">
        <f t="shared" si="27"/>
        <v>-0.86000000001513399</v>
      </c>
      <c r="Z103" s="386">
        <f t="shared" si="27"/>
        <v>-1.2099999999918509</v>
      </c>
      <c r="AA103" s="386">
        <f t="shared" si="27"/>
        <v>-0.93000000002211891</v>
      </c>
      <c r="AB103" s="386">
        <f t="shared" si="27"/>
        <v>-0.43999999997322448</v>
      </c>
      <c r="AC103" s="386">
        <f t="shared" si="27"/>
        <v>0.70999999999185093</v>
      </c>
      <c r="AD103" s="386">
        <f t="shared" si="27"/>
        <v>3.4500000000698492</v>
      </c>
      <c r="AE103" s="386">
        <f t="shared" si="27"/>
        <v>-0.76999999996041879</v>
      </c>
      <c r="AF103" s="386">
        <f t="shared" si="27"/>
        <v>-0.62000000005355105</v>
      </c>
      <c r="AG103" s="386">
        <f t="shared" si="27"/>
        <v>0.77999999991152436</v>
      </c>
      <c r="AH103" s="386">
        <f t="shared" si="27"/>
        <v>1.5092307692102622</v>
      </c>
    </row>
    <row r="104" spans="1:42" ht="12" customHeight="1" x14ac:dyDescent="0.25">
      <c r="A104" s="440"/>
      <c r="B104" s="383"/>
      <c r="C104" s="384"/>
      <c r="D104" s="385"/>
      <c r="E104" s="385"/>
      <c r="F104" s="385"/>
      <c r="G104" s="385"/>
      <c r="H104" s="385"/>
      <c r="I104" s="385"/>
      <c r="J104" s="385"/>
      <c r="K104" s="385"/>
      <c r="L104" s="385"/>
      <c r="M104" s="385"/>
      <c r="N104" s="385"/>
      <c r="O104" s="385"/>
      <c r="P104" s="385"/>
      <c r="Q104" s="385"/>
      <c r="R104" s="423"/>
      <c r="S104" s="384"/>
      <c r="T104" s="383"/>
      <c r="U104" s="386"/>
      <c r="V104" s="386"/>
      <c r="W104" s="386"/>
      <c r="X104" s="386"/>
      <c r="Y104" s="386"/>
      <c r="Z104" s="386"/>
      <c r="AA104" s="386"/>
      <c r="AB104" s="386"/>
      <c r="AC104" s="386"/>
      <c r="AD104" s="386"/>
      <c r="AE104" s="386"/>
      <c r="AF104" s="386"/>
      <c r="AG104" s="386"/>
      <c r="AH104" s="386"/>
    </row>
    <row r="105" spans="1:42" ht="12" customHeight="1" x14ac:dyDescent="0.25">
      <c r="A105" s="440"/>
      <c r="B105" s="383"/>
      <c r="C105" s="384"/>
      <c r="D105" s="385"/>
      <c r="E105" s="385"/>
      <c r="F105" s="385"/>
      <c r="G105" s="385"/>
      <c r="H105" s="385"/>
      <c r="I105" s="385"/>
      <c r="J105" s="385"/>
      <c r="K105" s="385"/>
      <c r="L105" s="385"/>
      <c r="M105" s="385"/>
      <c r="N105" s="385"/>
      <c r="O105" s="385"/>
      <c r="P105" s="385"/>
      <c r="Q105" s="385"/>
      <c r="R105" s="423"/>
      <c r="S105" s="384"/>
      <c r="T105" s="383"/>
      <c r="U105" s="386"/>
      <c r="V105" s="386"/>
      <c r="W105" s="386"/>
      <c r="X105" s="386"/>
      <c r="Y105" s="386"/>
      <c r="Z105" s="386"/>
      <c r="AA105" s="386"/>
      <c r="AB105" s="386"/>
      <c r="AC105" s="386"/>
      <c r="AD105" s="386"/>
      <c r="AE105" s="386"/>
      <c r="AF105" s="386"/>
      <c r="AG105" s="386"/>
      <c r="AH105" s="386"/>
    </row>
    <row r="106" spans="1:42" s="415" customFormat="1" ht="21" x14ac:dyDescent="0.25">
      <c r="A106" s="445" t="s">
        <v>134</v>
      </c>
      <c r="B106" s="367" t="s">
        <v>668</v>
      </c>
      <c r="C106" s="445" t="s">
        <v>135</v>
      </c>
      <c r="D106" s="508">
        <v>41974</v>
      </c>
      <c r="E106" s="508">
        <v>42005</v>
      </c>
      <c r="F106" s="508">
        <v>42036</v>
      </c>
      <c r="G106" s="508">
        <v>42064</v>
      </c>
      <c r="H106" s="508">
        <v>42095</v>
      </c>
      <c r="I106" s="508">
        <v>42125</v>
      </c>
      <c r="J106" s="508">
        <v>42156</v>
      </c>
      <c r="K106" s="508">
        <v>42186</v>
      </c>
      <c r="L106" s="508">
        <v>42217</v>
      </c>
      <c r="M106" s="508">
        <v>42248</v>
      </c>
      <c r="N106" s="508">
        <v>42278</v>
      </c>
      <c r="O106" s="508">
        <v>42309</v>
      </c>
      <c r="P106" s="508">
        <v>42339</v>
      </c>
      <c r="Q106" s="372" t="s">
        <v>669</v>
      </c>
      <c r="R106" s="414"/>
      <c r="S106" s="446" t="s">
        <v>135</v>
      </c>
      <c r="T106" s="367" t="s">
        <v>668</v>
      </c>
      <c r="U106" s="508">
        <v>41974</v>
      </c>
      <c r="V106" s="508">
        <v>42005</v>
      </c>
      <c r="W106" s="508">
        <v>42036</v>
      </c>
      <c r="X106" s="508">
        <v>42064</v>
      </c>
      <c r="Y106" s="508">
        <v>42095</v>
      </c>
      <c r="Z106" s="508">
        <v>42125</v>
      </c>
      <c r="AA106" s="508">
        <v>42156</v>
      </c>
      <c r="AB106" s="508">
        <v>42186</v>
      </c>
      <c r="AC106" s="508">
        <v>42217</v>
      </c>
      <c r="AD106" s="508">
        <v>42248</v>
      </c>
      <c r="AE106" s="508">
        <v>42278</v>
      </c>
      <c r="AF106" s="508">
        <v>42309</v>
      </c>
      <c r="AG106" s="508">
        <v>42339</v>
      </c>
      <c r="AH106" s="372" t="s">
        <v>669</v>
      </c>
    </row>
    <row r="107" spans="1:42" ht="12" customHeight="1" x14ac:dyDescent="0.25">
      <c r="A107" s="602" t="s">
        <v>11</v>
      </c>
      <c r="B107" s="603"/>
      <c r="C107" s="603"/>
      <c r="D107" s="603"/>
      <c r="E107" s="603"/>
      <c r="F107" s="603"/>
      <c r="G107" s="603"/>
      <c r="H107" s="603"/>
      <c r="I107" s="603"/>
      <c r="J107" s="603"/>
      <c r="K107" s="603"/>
      <c r="L107" s="603"/>
      <c r="M107" s="603"/>
      <c r="N107" s="603"/>
      <c r="O107" s="603"/>
      <c r="P107" s="603"/>
      <c r="Q107" s="604"/>
      <c r="R107" s="375"/>
      <c r="S107" s="602" t="s">
        <v>11</v>
      </c>
      <c r="T107" s="603"/>
      <c r="U107" s="603"/>
      <c r="V107" s="603"/>
      <c r="W107" s="603"/>
      <c r="X107" s="603"/>
      <c r="Y107" s="603"/>
      <c r="Z107" s="603"/>
      <c r="AA107" s="603"/>
      <c r="AB107" s="603"/>
      <c r="AC107" s="603"/>
      <c r="AD107" s="603"/>
      <c r="AE107" s="603"/>
      <c r="AF107" s="603"/>
      <c r="AG107" s="603"/>
      <c r="AH107" s="603"/>
      <c r="AI107" s="604"/>
    </row>
    <row r="108" spans="1:42" ht="12" customHeight="1" x14ac:dyDescent="0.2">
      <c r="A108" s="391"/>
      <c r="B108" s="393">
        <v>1245</v>
      </c>
      <c r="C108" s="391" t="s">
        <v>785</v>
      </c>
      <c r="D108" s="394">
        <f>ROUND(VLOOKUP($B108,'[13]Monthly BS -UC Ledger FORMATTED'!$A$6:$Q$231,+D$3,FALSE),0)</f>
        <v>0</v>
      </c>
      <c r="E108" s="394">
        <f>ROUND(VLOOKUP($B108,'[13]Monthly BS -UC Ledger FORMATTED'!$A$6:$Q$231,+E$3,FALSE),0)</f>
        <v>0</v>
      </c>
      <c r="F108" s="395">
        <f>ROUND(VLOOKUP($B108,'[13]Monthly BS -UC Ledger FORMATTED'!$A$6:$Q$231,+F$3,FALSE),0)</f>
        <v>0</v>
      </c>
      <c r="G108" s="395">
        <f>ROUND(VLOOKUP($B108,'[13]Monthly BS -UC Ledger FORMATTED'!$A$6:$Q$231,+G$3,FALSE),0)</f>
        <v>0</v>
      </c>
      <c r="H108" s="395">
        <f>ROUND(VLOOKUP($B108,'[13]Monthly BS -UC Ledger FORMATTED'!$A$6:$Q$231,+H$3,FALSE),0)</f>
        <v>0</v>
      </c>
      <c r="I108" s="395">
        <f>ROUND(VLOOKUP($B108,'[13]Monthly BS -UC Ledger FORMATTED'!$A$6:$Q$231,+I$3,FALSE),0)</f>
        <v>0</v>
      </c>
      <c r="J108" s="395">
        <f>ROUND(VLOOKUP($B108,'[13]Monthly BS -UC Ledger FORMATTED'!$A$6:$Q$231,+J$3,FALSE),0)</f>
        <v>0</v>
      </c>
      <c r="K108" s="395">
        <f>ROUND(VLOOKUP($B108,'[13]Monthly BS -UC Ledger FORMATTED'!$A$6:$Q$231,+K$3,FALSE),0)</f>
        <v>0</v>
      </c>
      <c r="L108" s="395">
        <f>ROUND(VLOOKUP($B108,'[13]Monthly BS -UC Ledger FORMATTED'!$A$6:$Q$231,+L$3,FALSE),0)</f>
        <v>0</v>
      </c>
      <c r="M108" s="395">
        <f>ROUND(VLOOKUP($B108,'[13]Monthly BS -UC Ledger FORMATTED'!$A$6:$Q$231,+M$3,FALSE),0)</f>
        <v>0</v>
      </c>
      <c r="N108" s="395">
        <f>ROUND(VLOOKUP($B108,'[13]Monthly BS -UC Ledger FORMATTED'!$A$6:$Q$231,+N$3,FALSE),0)</f>
        <v>0</v>
      </c>
      <c r="O108" s="395">
        <f>ROUND(VLOOKUP($B108,'[13]Monthly BS -UC Ledger FORMATTED'!$A$6:$Q$231,+O$3,FALSE),0)</f>
        <v>0</v>
      </c>
      <c r="P108" s="395">
        <f>ROUND(VLOOKUP($B108,'[13]Monthly BS -UC Ledger FORMATTED'!$A$6:$Q$231,+P$3,FALSE),0)</f>
        <v>0</v>
      </c>
      <c r="Q108" s="395">
        <f>ROUND(VLOOKUP($B108,'[13]Monthly BS -UC Ledger FORMATTED'!$A$6:$Q$231,+Q$3,FALSE),0)</f>
        <v>0</v>
      </c>
      <c r="R108" s="375"/>
      <c r="S108" s="391" t="s">
        <v>786</v>
      </c>
      <c r="T108" s="393">
        <v>2030</v>
      </c>
      <c r="U108" s="395">
        <f>ROUND(VLOOKUP($T108,'[13]Monthly BS -UC Ledger FORMATTED'!$A$6:$Q$231,+U$3,FALSE),0)</f>
        <v>0</v>
      </c>
      <c r="V108" s="395">
        <f>ROUND(VLOOKUP($T108,'[13]Monthly BS -UC Ledger FORMATTED'!$A$6:$Q$231,+V$3,FALSE),0)</f>
        <v>0</v>
      </c>
      <c r="W108" s="395">
        <f>ROUND(VLOOKUP($T108,'[13]Monthly BS -UC Ledger FORMATTED'!$A$6:$Q$231,+W$3,FALSE),0)</f>
        <v>0</v>
      </c>
      <c r="X108" s="395">
        <f>ROUND(VLOOKUP($T108,'[13]Monthly BS -UC Ledger FORMATTED'!$A$6:$Q$231,+X$3,FALSE),0)</f>
        <v>0</v>
      </c>
      <c r="Y108" s="395">
        <f>ROUND(VLOOKUP($T108,'[13]Monthly BS -UC Ledger FORMATTED'!$A$6:$Q$231,+Y$3,FALSE),0)</f>
        <v>0</v>
      </c>
      <c r="Z108" s="395">
        <f>ROUND(VLOOKUP($T108,'[13]Monthly BS -UC Ledger FORMATTED'!$A$6:$Q$231,+Z$3,FALSE),0)</f>
        <v>0</v>
      </c>
      <c r="AA108" s="395">
        <f>ROUND(VLOOKUP($T108,'[13]Monthly BS -UC Ledger FORMATTED'!$A$6:$Q$231,+AA$3,FALSE),0)</f>
        <v>0</v>
      </c>
      <c r="AB108" s="395">
        <f>ROUND(VLOOKUP($T108,'[13]Monthly BS -UC Ledger FORMATTED'!$A$6:$Q$231,+AB$3,FALSE),0)</f>
        <v>0</v>
      </c>
      <c r="AC108" s="395">
        <f>ROUND(VLOOKUP($T108,'[13]Monthly BS -UC Ledger FORMATTED'!$A$6:$Q$231,+AC$3,FALSE),0)</f>
        <v>0</v>
      </c>
      <c r="AD108" s="395">
        <f>ROUND(VLOOKUP($T108,'[13]Monthly BS -UC Ledger FORMATTED'!$A$6:$Q$231,+AD$3,FALSE),0)</f>
        <v>0</v>
      </c>
      <c r="AE108" s="395">
        <f>ROUND(VLOOKUP($T108,'[13]Monthly BS -UC Ledger FORMATTED'!$A$6:$Q$231,+AE$3,FALSE),0)</f>
        <v>0</v>
      </c>
      <c r="AF108" s="395">
        <f>ROUND(VLOOKUP($T108,'[13]Monthly BS -UC Ledger FORMATTED'!$A$6:$Q$231,+AF$3,FALSE),0)</f>
        <v>0</v>
      </c>
      <c r="AG108" s="395">
        <f>ROUND(VLOOKUP($T108,'[13]Monthly BS -UC Ledger FORMATTED'!$A$6:$Q$231,+AG$3,FALSE),0)</f>
        <v>0</v>
      </c>
      <c r="AH108" s="395">
        <f>ROUND(VLOOKUP($T108,'[13]Monthly BS -UC Ledger FORMATTED'!$A$6:$Q$231,+AH$3,FALSE),0)</f>
        <v>0</v>
      </c>
    </row>
    <row r="109" spans="1:42" ht="12" customHeight="1" x14ac:dyDescent="0.2">
      <c r="A109" s="381"/>
      <c r="B109" s="390"/>
      <c r="C109" s="381"/>
      <c r="D109" s="398"/>
      <c r="E109" s="398"/>
      <c r="F109" s="399"/>
      <c r="G109" s="399"/>
      <c r="H109" s="399"/>
      <c r="I109" s="399"/>
      <c r="J109" s="399"/>
      <c r="K109" s="399"/>
      <c r="L109" s="399"/>
      <c r="M109" s="399"/>
      <c r="N109" s="399"/>
      <c r="O109" s="399"/>
      <c r="P109" s="399"/>
      <c r="Q109" s="399"/>
      <c r="R109" s="375"/>
      <c r="S109" s="381" t="s">
        <v>787</v>
      </c>
      <c r="T109" s="390">
        <v>2035</v>
      </c>
      <c r="U109" s="399"/>
      <c r="V109" s="399"/>
      <c r="W109" s="399"/>
      <c r="X109" s="399"/>
      <c r="Y109" s="399"/>
      <c r="Z109" s="399"/>
      <c r="AA109" s="399"/>
      <c r="AB109" s="399"/>
      <c r="AC109" s="399"/>
      <c r="AD109" s="399"/>
      <c r="AE109" s="399"/>
      <c r="AF109" s="399"/>
      <c r="AG109" s="399"/>
      <c r="AH109" s="399"/>
    </row>
    <row r="110" spans="1:42" ht="12" customHeight="1" x14ac:dyDescent="0.2">
      <c r="A110" s="381"/>
      <c r="B110" s="390"/>
      <c r="C110" s="381"/>
      <c r="D110" s="398"/>
      <c r="E110" s="398"/>
      <c r="F110" s="399"/>
      <c r="G110" s="399"/>
      <c r="H110" s="399"/>
      <c r="I110" s="399"/>
      <c r="J110" s="399"/>
      <c r="K110" s="399"/>
      <c r="L110" s="399"/>
      <c r="M110" s="399"/>
      <c r="N110" s="399"/>
      <c r="O110" s="399"/>
      <c r="P110" s="399"/>
      <c r="Q110" s="399"/>
      <c r="R110" s="375"/>
      <c r="S110" s="381"/>
      <c r="T110" s="390"/>
      <c r="U110" s="399"/>
      <c r="V110" s="399"/>
      <c r="W110" s="399"/>
      <c r="X110" s="399"/>
      <c r="Y110" s="399"/>
      <c r="Z110" s="399"/>
      <c r="AA110" s="399"/>
      <c r="AB110" s="399"/>
      <c r="AC110" s="399"/>
      <c r="AD110" s="399"/>
      <c r="AE110" s="399"/>
      <c r="AF110" s="399"/>
      <c r="AG110" s="399"/>
      <c r="AH110" s="399"/>
    </row>
    <row r="111" spans="1:42" ht="12" customHeight="1" x14ac:dyDescent="0.25">
      <c r="A111" s="413" t="s">
        <v>137</v>
      </c>
      <c r="B111" s="416"/>
      <c r="C111" s="403" t="s">
        <v>81</v>
      </c>
      <c r="D111" s="447">
        <f>SUM(D108:D110)</f>
        <v>0</v>
      </c>
      <c r="E111" s="447">
        <f t="shared" ref="E111:Q111" si="28">SUM(E108:E110)</f>
        <v>0</v>
      </c>
      <c r="F111" s="447">
        <f t="shared" si="28"/>
        <v>0</v>
      </c>
      <c r="G111" s="447">
        <f t="shared" si="28"/>
        <v>0</v>
      </c>
      <c r="H111" s="447">
        <f t="shared" si="28"/>
        <v>0</v>
      </c>
      <c r="I111" s="447">
        <f t="shared" si="28"/>
        <v>0</v>
      </c>
      <c r="J111" s="447">
        <f t="shared" si="28"/>
        <v>0</v>
      </c>
      <c r="K111" s="447">
        <f t="shared" si="28"/>
        <v>0</v>
      </c>
      <c r="L111" s="447">
        <f t="shared" si="28"/>
        <v>0</v>
      </c>
      <c r="M111" s="447">
        <f t="shared" si="28"/>
        <v>0</v>
      </c>
      <c r="N111" s="447">
        <f t="shared" si="28"/>
        <v>0</v>
      </c>
      <c r="O111" s="447">
        <f t="shared" si="28"/>
        <v>0</v>
      </c>
      <c r="P111" s="447">
        <f t="shared" si="28"/>
        <v>0</v>
      </c>
      <c r="Q111" s="447">
        <f t="shared" si="28"/>
        <v>0</v>
      </c>
      <c r="R111" s="375"/>
      <c r="S111" s="403" t="s">
        <v>81</v>
      </c>
      <c r="T111" s="416"/>
      <c r="U111" s="449">
        <f>SUM(U108:U110)</f>
        <v>0</v>
      </c>
      <c r="V111" s="449">
        <f t="shared" ref="V111:AH111" si="29">SUM(V108:V110)</f>
        <v>0</v>
      </c>
      <c r="W111" s="449">
        <f t="shared" si="29"/>
        <v>0</v>
      </c>
      <c r="X111" s="449">
        <f t="shared" si="29"/>
        <v>0</v>
      </c>
      <c r="Y111" s="449">
        <f t="shared" si="29"/>
        <v>0</v>
      </c>
      <c r="Z111" s="449">
        <f t="shared" si="29"/>
        <v>0</v>
      </c>
      <c r="AA111" s="449">
        <f t="shared" si="29"/>
        <v>0</v>
      </c>
      <c r="AB111" s="449">
        <f t="shared" si="29"/>
        <v>0</v>
      </c>
      <c r="AC111" s="449">
        <f t="shared" si="29"/>
        <v>0</v>
      </c>
      <c r="AD111" s="449">
        <f t="shared" si="29"/>
        <v>0</v>
      </c>
      <c r="AE111" s="449">
        <f t="shared" si="29"/>
        <v>0</v>
      </c>
      <c r="AF111" s="449">
        <f t="shared" si="29"/>
        <v>0</v>
      </c>
      <c r="AG111" s="449">
        <f t="shared" si="29"/>
        <v>0</v>
      </c>
      <c r="AH111" s="449">
        <f t="shared" si="29"/>
        <v>0</v>
      </c>
    </row>
    <row r="112" spans="1:42" ht="12" customHeight="1" x14ac:dyDescent="0.2">
      <c r="A112" s="384" t="s">
        <v>140</v>
      </c>
      <c r="B112" s="383">
        <v>1250</v>
      </c>
      <c r="C112" s="384" t="s">
        <v>788</v>
      </c>
      <c r="D112" s="385"/>
      <c r="E112" s="385"/>
      <c r="F112" s="386"/>
      <c r="G112" s="386"/>
      <c r="H112" s="386"/>
      <c r="I112" s="386"/>
      <c r="J112" s="386"/>
      <c r="K112" s="386"/>
      <c r="L112" s="386"/>
      <c r="M112" s="386"/>
      <c r="N112" s="386"/>
      <c r="O112" s="386"/>
      <c r="P112" s="386"/>
      <c r="Q112" s="386"/>
      <c r="R112" s="375"/>
      <c r="S112" s="384" t="s">
        <v>789</v>
      </c>
      <c r="T112" s="383">
        <v>2040</v>
      </c>
      <c r="U112" s="386"/>
      <c r="V112" s="386"/>
      <c r="W112" s="386"/>
      <c r="X112" s="386"/>
      <c r="Y112" s="386"/>
      <c r="Z112" s="386"/>
      <c r="AA112" s="386"/>
      <c r="AB112" s="386"/>
      <c r="AC112" s="386"/>
      <c r="AD112" s="386"/>
      <c r="AE112" s="386"/>
      <c r="AF112" s="386"/>
      <c r="AG112" s="386"/>
      <c r="AH112" s="386"/>
    </row>
    <row r="113" spans="1:42" ht="12" customHeight="1" x14ac:dyDescent="0.2">
      <c r="A113" s="384" t="s">
        <v>143</v>
      </c>
      <c r="B113" s="383"/>
      <c r="C113" s="384"/>
      <c r="D113" s="450"/>
      <c r="E113" s="384"/>
      <c r="F113" s="384"/>
      <c r="G113" s="384"/>
      <c r="H113" s="384"/>
      <c r="I113" s="384"/>
      <c r="J113" s="384"/>
      <c r="K113" s="384"/>
      <c r="L113" s="384"/>
      <c r="M113" s="384"/>
      <c r="N113" s="384"/>
      <c r="O113" s="384"/>
      <c r="P113" s="384"/>
      <c r="Q113" s="384"/>
      <c r="R113" s="375"/>
      <c r="S113" s="384" t="s">
        <v>790</v>
      </c>
      <c r="T113" s="383">
        <v>2185</v>
      </c>
      <c r="U113" s="384"/>
      <c r="V113" s="384"/>
      <c r="W113" s="384"/>
      <c r="X113" s="384"/>
      <c r="Y113" s="384"/>
      <c r="Z113" s="384"/>
      <c r="AA113" s="384"/>
      <c r="AB113" s="384"/>
      <c r="AC113" s="384"/>
      <c r="AD113" s="384"/>
      <c r="AE113" s="384"/>
      <c r="AF113" s="384"/>
      <c r="AG113" s="384"/>
      <c r="AH113" s="384"/>
    </row>
    <row r="114" spans="1:42" ht="12" customHeight="1" x14ac:dyDescent="0.25">
      <c r="A114" s="602" t="s">
        <v>144</v>
      </c>
      <c r="B114" s="603"/>
      <c r="C114" s="603"/>
      <c r="D114" s="603"/>
      <c r="E114" s="603"/>
      <c r="F114" s="603"/>
      <c r="G114" s="603"/>
      <c r="H114" s="603"/>
      <c r="I114" s="603"/>
      <c r="J114" s="603"/>
      <c r="K114" s="603"/>
      <c r="L114" s="603"/>
      <c r="M114" s="603"/>
      <c r="N114" s="603"/>
      <c r="O114" s="603"/>
      <c r="P114" s="603"/>
      <c r="Q114" s="604"/>
      <c r="R114" s="375"/>
      <c r="S114" s="602" t="s">
        <v>144</v>
      </c>
      <c r="T114" s="603"/>
      <c r="U114" s="603"/>
      <c r="V114" s="603"/>
      <c r="W114" s="603"/>
      <c r="X114" s="603"/>
      <c r="Y114" s="603"/>
      <c r="Z114" s="603"/>
      <c r="AA114" s="603"/>
      <c r="AB114" s="603"/>
      <c r="AC114" s="603"/>
      <c r="AD114" s="603"/>
      <c r="AE114" s="603"/>
      <c r="AF114" s="603"/>
      <c r="AG114" s="603"/>
      <c r="AH114" s="603"/>
      <c r="AI114" s="604"/>
    </row>
    <row r="115" spans="1:42" ht="12" customHeight="1" x14ac:dyDescent="0.2">
      <c r="A115" s="384" t="s">
        <v>145</v>
      </c>
      <c r="B115" s="383">
        <v>1265</v>
      </c>
      <c r="C115" s="384" t="s">
        <v>791</v>
      </c>
      <c r="D115" s="385"/>
      <c r="E115" s="385"/>
      <c r="F115" s="386"/>
      <c r="G115" s="386"/>
      <c r="H115" s="386"/>
      <c r="I115" s="386"/>
      <c r="J115" s="386"/>
      <c r="K115" s="386"/>
      <c r="L115" s="386"/>
      <c r="M115" s="386"/>
      <c r="N115" s="386"/>
      <c r="O115" s="386"/>
      <c r="P115" s="386"/>
      <c r="Q115" s="386"/>
      <c r="R115" s="375"/>
      <c r="S115" s="384" t="s">
        <v>676</v>
      </c>
      <c r="T115" s="383"/>
      <c r="U115" s="386"/>
      <c r="V115" s="386"/>
      <c r="W115" s="386"/>
      <c r="X115" s="386"/>
      <c r="Y115" s="386"/>
      <c r="Z115" s="386"/>
      <c r="AA115" s="386"/>
      <c r="AB115" s="386"/>
      <c r="AC115" s="386"/>
      <c r="AD115" s="386"/>
      <c r="AE115" s="386"/>
      <c r="AF115" s="386"/>
      <c r="AG115" s="386"/>
      <c r="AH115" s="386"/>
    </row>
    <row r="116" spans="1:42" ht="12" customHeight="1" x14ac:dyDescent="0.2">
      <c r="A116" s="384" t="s">
        <v>147</v>
      </c>
      <c r="B116" s="383">
        <v>1290</v>
      </c>
      <c r="C116" s="384" t="s">
        <v>792</v>
      </c>
      <c r="D116" s="385"/>
      <c r="E116" s="385"/>
      <c r="F116" s="386"/>
      <c r="G116" s="386"/>
      <c r="H116" s="386"/>
      <c r="I116" s="386"/>
      <c r="J116" s="386"/>
      <c r="K116" s="386"/>
      <c r="L116" s="386"/>
      <c r="M116" s="386"/>
      <c r="N116" s="386"/>
      <c r="O116" s="386"/>
      <c r="P116" s="386"/>
      <c r="Q116" s="386"/>
      <c r="R116" s="375"/>
      <c r="S116" s="384" t="s">
        <v>793</v>
      </c>
      <c r="T116" s="383">
        <v>2050</v>
      </c>
      <c r="U116" s="386"/>
      <c r="V116" s="386"/>
      <c r="W116" s="386"/>
      <c r="X116" s="386"/>
      <c r="Y116" s="386"/>
      <c r="Z116" s="386"/>
      <c r="AA116" s="386"/>
      <c r="AB116" s="386"/>
      <c r="AC116" s="386"/>
      <c r="AD116" s="386"/>
      <c r="AE116" s="386"/>
      <c r="AF116" s="386"/>
      <c r="AG116" s="386"/>
      <c r="AH116" s="386"/>
    </row>
    <row r="117" spans="1:42" ht="12" customHeight="1" x14ac:dyDescent="0.2">
      <c r="A117" s="384" t="s">
        <v>794</v>
      </c>
      <c r="B117" s="383">
        <v>1320</v>
      </c>
      <c r="C117" s="384" t="s">
        <v>795</v>
      </c>
      <c r="D117" s="385">
        <f>ROUND(VLOOKUP($B117,'[13]Monthly BS -UC Ledger FORMATTED'!$A$6:$Q$231,+D$3,FALSE),0)</f>
        <v>0</v>
      </c>
      <c r="E117" s="385">
        <f>ROUND(VLOOKUP($B117,'[13]Monthly BS -UC Ledger FORMATTED'!$A$6:$Q$231,+E$3,FALSE),0)</f>
        <v>0</v>
      </c>
      <c r="F117" s="386">
        <f>ROUND(VLOOKUP($B117,'[13]Monthly BS -UC Ledger FORMATTED'!$A$6:$Q$231,+F$3,FALSE),0)</f>
        <v>0</v>
      </c>
      <c r="G117" s="386">
        <f>ROUND(VLOOKUP($B117,'[13]Monthly BS -UC Ledger FORMATTED'!$A$6:$Q$231,+G$3,FALSE),0)</f>
        <v>0</v>
      </c>
      <c r="H117" s="386">
        <f>ROUND(VLOOKUP($B117,'[13]Monthly BS -UC Ledger FORMATTED'!$A$6:$Q$231,+H$3,FALSE),0)</f>
        <v>0</v>
      </c>
      <c r="I117" s="386">
        <f>ROUND(VLOOKUP($B117,'[13]Monthly BS -UC Ledger FORMATTED'!$A$6:$Q$231,+I$3,FALSE),0)</f>
        <v>0</v>
      </c>
      <c r="J117" s="386">
        <f>ROUND(VLOOKUP($B117,'[13]Monthly BS -UC Ledger FORMATTED'!$A$6:$Q$231,+J$3,FALSE),0)</f>
        <v>0</v>
      </c>
      <c r="K117" s="386">
        <f>ROUND(VLOOKUP($B117,'[13]Monthly BS -UC Ledger FORMATTED'!$A$6:$Q$231,+K$3,FALSE),0)</f>
        <v>0</v>
      </c>
      <c r="L117" s="386">
        <f>ROUND(VLOOKUP($B117,'[13]Monthly BS -UC Ledger FORMATTED'!$A$6:$Q$231,+L$3,FALSE),0)</f>
        <v>0</v>
      </c>
      <c r="M117" s="386">
        <f>ROUND(VLOOKUP($B117,'[13]Monthly BS -UC Ledger FORMATTED'!$A$6:$Q$231,+M$3,FALSE),0)</f>
        <v>0</v>
      </c>
      <c r="N117" s="386">
        <f>ROUND(VLOOKUP($B117,'[13]Monthly BS -UC Ledger FORMATTED'!$A$6:$Q$231,+N$3,FALSE),0)</f>
        <v>0</v>
      </c>
      <c r="O117" s="386">
        <f>ROUND(VLOOKUP($B117,'[13]Monthly BS -UC Ledger FORMATTED'!$A$6:$Q$231,+O$3,FALSE),0)</f>
        <v>0</v>
      </c>
      <c r="P117" s="386">
        <f>ROUND(VLOOKUP($B117,'[13]Monthly BS -UC Ledger FORMATTED'!$A$6:$Q$231,+P$3,FALSE),0)</f>
        <v>0</v>
      </c>
      <c r="Q117" s="386">
        <f>ROUND(VLOOKUP($B117,'[13]Monthly BS -UC Ledger FORMATTED'!$A$6:$Q$231,+Q$3,FALSE),0)</f>
        <v>0</v>
      </c>
      <c r="R117" s="375"/>
      <c r="S117" s="384" t="s">
        <v>796</v>
      </c>
      <c r="T117" s="383">
        <v>2080</v>
      </c>
      <c r="U117" s="386"/>
      <c r="V117" s="386"/>
      <c r="W117" s="386"/>
      <c r="X117" s="386"/>
      <c r="Y117" s="386"/>
      <c r="Z117" s="386"/>
      <c r="AA117" s="386"/>
      <c r="AB117" s="386"/>
      <c r="AC117" s="386"/>
      <c r="AD117" s="386"/>
      <c r="AE117" s="386"/>
      <c r="AF117" s="386"/>
      <c r="AG117" s="386"/>
      <c r="AH117" s="386"/>
    </row>
    <row r="118" spans="1:42" ht="12" customHeight="1" x14ac:dyDescent="0.2">
      <c r="A118" s="384" t="s">
        <v>153</v>
      </c>
      <c r="B118" s="383">
        <v>1345</v>
      </c>
      <c r="C118" s="384" t="s">
        <v>797</v>
      </c>
      <c r="D118" s="385">
        <f>ROUND(VLOOKUP($B118,'[13]Monthly BS -UC Ledger FORMATTED'!$A$6:$Q$231,+D$3,FALSE),0)</f>
        <v>0</v>
      </c>
      <c r="E118" s="385">
        <f>ROUND(VLOOKUP($B118,'[13]Monthly BS -UC Ledger FORMATTED'!$A$6:$Q$231,+E$3,FALSE),0)</f>
        <v>0</v>
      </c>
      <c r="F118" s="386">
        <f>ROUND(VLOOKUP($B118,'[13]Monthly BS -UC Ledger FORMATTED'!$A$6:$Q$231,+F$3,FALSE),0)</f>
        <v>0</v>
      </c>
      <c r="G118" s="386">
        <f>ROUND(VLOOKUP($B118,'[13]Monthly BS -UC Ledger FORMATTED'!$A$6:$Q$231,+G$3,FALSE),0)</f>
        <v>0</v>
      </c>
      <c r="H118" s="386">
        <f>ROUND(VLOOKUP($B118,'[13]Monthly BS -UC Ledger FORMATTED'!$A$6:$Q$231,+H$3,FALSE),0)</f>
        <v>0</v>
      </c>
      <c r="I118" s="386">
        <f>ROUND(VLOOKUP($B118,'[13]Monthly BS -UC Ledger FORMATTED'!$A$6:$Q$231,+I$3,FALSE),0)</f>
        <v>0</v>
      </c>
      <c r="J118" s="386">
        <f>ROUND(VLOOKUP($B118,'[13]Monthly BS -UC Ledger FORMATTED'!$A$6:$Q$231,+J$3,FALSE),0)</f>
        <v>0</v>
      </c>
      <c r="K118" s="386">
        <f>ROUND(VLOOKUP($B118,'[13]Monthly BS -UC Ledger FORMATTED'!$A$6:$Q$231,+K$3,FALSE),0)</f>
        <v>0</v>
      </c>
      <c r="L118" s="386">
        <f>ROUND(VLOOKUP($B118,'[13]Monthly BS -UC Ledger FORMATTED'!$A$6:$Q$231,+L$3,FALSE),0)</f>
        <v>0</v>
      </c>
      <c r="M118" s="386">
        <f>ROUND(VLOOKUP($B118,'[13]Monthly BS -UC Ledger FORMATTED'!$A$6:$Q$231,+M$3,FALSE),0)</f>
        <v>0</v>
      </c>
      <c r="N118" s="386">
        <f>ROUND(VLOOKUP($B118,'[13]Monthly BS -UC Ledger FORMATTED'!$A$6:$Q$231,+N$3,FALSE),0)</f>
        <v>0</v>
      </c>
      <c r="O118" s="386">
        <f>ROUND(VLOOKUP($B118,'[13]Monthly BS -UC Ledger FORMATTED'!$A$6:$Q$231,+O$3,FALSE),0)</f>
        <v>0</v>
      </c>
      <c r="P118" s="386">
        <f>ROUND(VLOOKUP($B118,'[13]Monthly BS -UC Ledger FORMATTED'!$A$6:$Q$231,+P$3,FALSE),0)</f>
        <v>0</v>
      </c>
      <c r="Q118" s="386">
        <f>ROUND(VLOOKUP($B118,'[13]Monthly BS -UC Ledger FORMATTED'!$A$6:$Q$231,+Q$3,FALSE),0)</f>
        <v>0</v>
      </c>
      <c r="R118" s="375"/>
      <c r="S118" s="384" t="s">
        <v>798</v>
      </c>
      <c r="T118" s="383">
        <v>2105</v>
      </c>
      <c r="U118" s="386">
        <f>ROUND(VLOOKUP($T118,'[13]Monthly BS -UC Ledger FORMATTED'!$A$6:$Q$231,+U$3,FALSE),0)</f>
        <v>0</v>
      </c>
      <c r="V118" s="386">
        <f>ROUND(VLOOKUP($T118,'[13]Monthly BS -UC Ledger FORMATTED'!$A$6:$Q$231,+V$3,FALSE),0)</f>
        <v>0</v>
      </c>
      <c r="W118" s="386">
        <f>ROUND(VLOOKUP($T118,'[13]Monthly BS -UC Ledger FORMATTED'!$A$6:$Q$231,+W$3,FALSE),0)</f>
        <v>0</v>
      </c>
      <c r="X118" s="386">
        <f>ROUND(VLOOKUP($T118,'[13]Monthly BS -UC Ledger FORMATTED'!$A$6:$Q$231,+X$3,FALSE),0)</f>
        <v>0</v>
      </c>
      <c r="Y118" s="386">
        <f>ROUND(VLOOKUP($T118,'[13]Monthly BS -UC Ledger FORMATTED'!$A$6:$Q$231,+Y$3,FALSE),0)</f>
        <v>0</v>
      </c>
      <c r="Z118" s="386">
        <f>ROUND(VLOOKUP($T118,'[13]Monthly BS -UC Ledger FORMATTED'!$A$6:$Q$231,+Z$3,FALSE),0)</f>
        <v>0</v>
      </c>
      <c r="AA118" s="386">
        <f>ROUND(VLOOKUP($T118,'[13]Monthly BS -UC Ledger FORMATTED'!$A$6:$Q$231,+AA$3,FALSE),0)</f>
        <v>0</v>
      </c>
      <c r="AB118" s="386">
        <f>ROUND(VLOOKUP($T118,'[13]Monthly BS -UC Ledger FORMATTED'!$A$6:$Q$231,+AB$3,FALSE),0)</f>
        <v>0</v>
      </c>
      <c r="AC118" s="386">
        <f>ROUND(VLOOKUP($T118,'[13]Monthly BS -UC Ledger FORMATTED'!$A$6:$Q$231,+AC$3,FALSE),0)</f>
        <v>0</v>
      </c>
      <c r="AD118" s="386">
        <f>ROUND(VLOOKUP($T118,'[13]Monthly BS -UC Ledger FORMATTED'!$A$6:$Q$231,+AD$3,FALSE),0)</f>
        <v>0</v>
      </c>
      <c r="AE118" s="386">
        <f>ROUND(VLOOKUP($T118,'[13]Monthly BS -UC Ledger FORMATTED'!$A$6:$Q$231,+AE$3,FALSE),0)</f>
        <v>0</v>
      </c>
      <c r="AF118" s="386">
        <f>ROUND(VLOOKUP($T118,'[13]Monthly BS -UC Ledger FORMATTED'!$A$6:$Q$231,+AF$3,FALSE),0)</f>
        <v>0</v>
      </c>
      <c r="AG118" s="386">
        <f>ROUND(VLOOKUP($T118,'[13]Monthly BS -UC Ledger FORMATTED'!$A$6:$Q$231,+AG$3,FALSE),0)</f>
        <v>0</v>
      </c>
      <c r="AH118" s="386">
        <f>ROUND(VLOOKUP($T118,'[13]Monthly BS -UC Ledger FORMATTED'!$A$6:$Q$231,+AH$3,FALSE),0)</f>
        <v>0</v>
      </c>
    </row>
    <row r="119" spans="1:42" ht="12" customHeight="1" x14ac:dyDescent="0.2">
      <c r="A119" s="391"/>
      <c r="B119" s="393">
        <v>1350</v>
      </c>
      <c r="C119" s="391" t="s">
        <v>419</v>
      </c>
      <c r="D119" s="394">
        <f>ROUND(VLOOKUP($B119,'[13]Monthly BS -UC Ledger FORMATTED'!$A$6:$Q$231,+D$3,FALSE),0)</f>
        <v>0</v>
      </c>
      <c r="E119" s="394">
        <f>ROUND(VLOOKUP($B119,'[13]Monthly BS -UC Ledger FORMATTED'!$A$6:$Q$231,+E$3,FALSE),0)</f>
        <v>0</v>
      </c>
      <c r="F119" s="395">
        <f>ROUND(VLOOKUP($B119,'[13]Monthly BS -UC Ledger FORMATTED'!$A$6:$Q$231,+F$3,FALSE),0)</f>
        <v>0</v>
      </c>
      <c r="G119" s="395">
        <f>ROUND(VLOOKUP($B119,'[13]Monthly BS -UC Ledger FORMATTED'!$A$6:$Q$231,+G$3,FALSE),0)</f>
        <v>0</v>
      </c>
      <c r="H119" s="395">
        <f>ROUND(VLOOKUP($B119,'[13]Monthly BS -UC Ledger FORMATTED'!$A$6:$Q$231,+H$3,FALSE),0)</f>
        <v>0</v>
      </c>
      <c r="I119" s="395">
        <f>ROUND(VLOOKUP($B119,'[13]Monthly BS -UC Ledger FORMATTED'!$A$6:$Q$231,+I$3,FALSE),0)</f>
        <v>0</v>
      </c>
      <c r="J119" s="395">
        <f>ROUND(VLOOKUP($B119,'[13]Monthly BS -UC Ledger FORMATTED'!$A$6:$Q$231,+J$3,FALSE),0)</f>
        <v>0</v>
      </c>
      <c r="K119" s="395">
        <f>ROUND(VLOOKUP($B119,'[13]Monthly BS -UC Ledger FORMATTED'!$A$6:$Q$231,+K$3,FALSE),0)</f>
        <v>0</v>
      </c>
      <c r="L119" s="395">
        <f>ROUND(VLOOKUP($B119,'[13]Monthly BS -UC Ledger FORMATTED'!$A$6:$Q$231,+L$3,FALSE),0)</f>
        <v>0</v>
      </c>
      <c r="M119" s="395">
        <f>ROUND(VLOOKUP($B119,'[13]Monthly BS -UC Ledger FORMATTED'!$A$6:$Q$231,+M$3,FALSE),0)</f>
        <v>0</v>
      </c>
      <c r="N119" s="395">
        <f>ROUND(VLOOKUP($B119,'[13]Monthly BS -UC Ledger FORMATTED'!$A$6:$Q$231,+N$3,FALSE),0)</f>
        <v>0</v>
      </c>
      <c r="O119" s="395">
        <f>ROUND(VLOOKUP($B119,'[13]Monthly BS -UC Ledger FORMATTED'!$A$6:$Q$231,+O$3,FALSE),0)</f>
        <v>0</v>
      </c>
      <c r="P119" s="395">
        <f>ROUND(VLOOKUP($B119,'[13]Monthly BS -UC Ledger FORMATTED'!$A$6:$Q$231,+P$3,FALSE),0)</f>
        <v>0</v>
      </c>
      <c r="Q119" s="395">
        <f>ROUND(VLOOKUP($B119,'[13]Monthly BS -UC Ledger FORMATTED'!$A$6:$Q$231,+Q$3,FALSE),0)</f>
        <v>0</v>
      </c>
      <c r="R119" s="375"/>
      <c r="S119" s="391" t="s">
        <v>799</v>
      </c>
      <c r="T119" s="393">
        <v>2110</v>
      </c>
      <c r="U119" s="395">
        <f>ROUND(VLOOKUP($T119,'[13]Monthly BS -UC Ledger FORMATTED'!$A$6:$Q$231,+U$3,FALSE),0)</f>
        <v>0</v>
      </c>
      <c r="V119" s="395">
        <f>ROUND(VLOOKUP($T119,'[13]Monthly BS -UC Ledger FORMATTED'!$A$6:$Q$231,+V$3,FALSE),0)</f>
        <v>0</v>
      </c>
      <c r="W119" s="395">
        <f>ROUND(VLOOKUP($T119,'[13]Monthly BS -UC Ledger FORMATTED'!$A$6:$Q$231,+W$3,FALSE),0)</f>
        <v>0</v>
      </c>
      <c r="X119" s="395">
        <f>ROUND(VLOOKUP($T119,'[13]Monthly BS -UC Ledger FORMATTED'!$A$6:$Q$231,+X$3,FALSE),0)</f>
        <v>0</v>
      </c>
      <c r="Y119" s="395">
        <f>ROUND(VLOOKUP($T119,'[13]Monthly BS -UC Ledger FORMATTED'!$A$6:$Q$231,+Y$3,FALSE),0)</f>
        <v>0</v>
      </c>
      <c r="Z119" s="395">
        <f>ROUND(VLOOKUP($T119,'[13]Monthly BS -UC Ledger FORMATTED'!$A$6:$Q$231,+Z$3,FALSE),0)</f>
        <v>0</v>
      </c>
      <c r="AA119" s="395">
        <f>ROUND(VLOOKUP($T119,'[13]Monthly BS -UC Ledger FORMATTED'!$A$6:$Q$231,+AA$3,FALSE),0)</f>
        <v>0</v>
      </c>
      <c r="AB119" s="395">
        <f>ROUND(VLOOKUP($T119,'[13]Monthly BS -UC Ledger FORMATTED'!$A$6:$Q$231,+AB$3,FALSE),0)</f>
        <v>0</v>
      </c>
      <c r="AC119" s="395">
        <f>ROUND(VLOOKUP($T119,'[13]Monthly BS -UC Ledger FORMATTED'!$A$6:$Q$231,+AC$3,FALSE),0)</f>
        <v>0</v>
      </c>
      <c r="AD119" s="395">
        <f>ROUND(VLOOKUP($T119,'[13]Monthly BS -UC Ledger FORMATTED'!$A$6:$Q$231,+AD$3,FALSE),0)</f>
        <v>0</v>
      </c>
      <c r="AE119" s="395">
        <f>ROUND(VLOOKUP($T119,'[13]Monthly BS -UC Ledger FORMATTED'!$A$6:$Q$231,+AE$3,FALSE),0)</f>
        <v>0</v>
      </c>
      <c r="AF119" s="395">
        <f>ROUND(VLOOKUP($T119,'[13]Monthly BS -UC Ledger FORMATTED'!$A$6:$Q$231,+AF$3,FALSE),0)</f>
        <v>0</v>
      </c>
      <c r="AG119" s="395">
        <f>ROUND(VLOOKUP($T119,'[13]Monthly BS -UC Ledger FORMATTED'!$A$6:$Q$231,+AG$3,FALSE),0)</f>
        <v>0</v>
      </c>
      <c r="AH119" s="395">
        <f>ROUND(VLOOKUP($T119,'[13]Monthly BS -UC Ledger FORMATTED'!$A$6:$Q$231,+AH$3,FALSE),0)</f>
        <v>0</v>
      </c>
      <c r="AI119" s="375"/>
      <c r="AJ119" s="375"/>
      <c r="AK119" s="375"/>
      <c r="AL119" s="375"/>
      <c r="AM119" s="375"/>
      <c r="AN119" s="375"/>
      <c r="AO119" s="375"/>
      <c r="AP119" s="375"/>
    </row>
    <row r="120" spans="1:42" ht="12" customHeight="1" x14ac:dyDescent="0.2">
      <c r="A120" s="381"/>
      <c r="B120" s="390">
        <v>1353</v>
      </c>
      <c r="C120" s="381" t="s">
        <v>421</v>
      </c>
      <c r="D120" s="398">
        <f>ROUND(VLOOKUP($B120,'[13]Monthly BS -UC Ledger FORMATTED'!$A$6:$Q$231,+D$3,FALSE),0)</f>
        <v>0</v>
      </c>
      <c r="E120" s="398">
        <f>ROUND(VLOOKUP($B120,'[13]Monthly BS -UC Ledger FORMATTED'!$A$6:$Q$231,+E$3,FALSE),0)</f>
        <v>0</v>
      </c>
      <c r="F120" s="399">
        <f>ROUND(VLOOKUP($B120,'[13]Monthly BS -UC Ledger FORMATTED'!$A$6:$Q$231,+F$3,FALSE),0)</f>
        <v>0</v>
      </c>
      <c r="G120" s="399">
        <f>ROUND(VLOOKUP($B120,'[13]Monthly BS -UC Ledger FORMATTED'!$A$6:$Q$231,+G$3,FALSE),0)</f>
        <v>0</v>
      </c>
      <c r="H120" s="399">
        <f>ROUND(VLOOKUP($B120,'[13]Monthly BS -UC Ledger FORMATTED'!$A$6:$Q$231,+H$3,FALSE),0)</f>
        <v>0</v>
      </c>
      <c r="I120" s="399">
        <f>ROUND(VLOOKUP($B120,'[13]Monthly BS -UC Ledger FORMATTED'!$A$6:$Q$231,+I$3,FALSE),0)</f>
        <v>0</v>
      </c>
      <c r="J120" s="399">
        <f>ROUND(VLOOKUP($B120,'[13]Monthly BS -UC Ledger FORMATTED'!$A$6:$Q$231,+J$3,FALSE),0)</f>
        <v>0</v>
      </c>
      <c r="K120" s="399">
        <f>ROUND(VLOOKUP($B120,'[13]Monthly BS -UC Ledger FORMATTED'!$A$6:$Q$231,+K$3,FALSE),0)</f>
        <v>0</v>
      </c>
      <c r="L120" s="399">
        <f>ROUND(VLOOKUP($B120,'[13]Monthly BS -UC Ledger FORMATTED'!$A$6:$Q$231,+L$3,FALSE),0)</f>
        <v>0</v>
      </c>
      <c r="M120" s="399">
        <f>ROUND(VLOOKUP($B120,'[13]Monthly BS -UC Ledger FORMATTED'!$A$6:$Q$231,+M$3,FALSE),0)</f>
        <v>0</v>
      </c>
      <c r="N120" s="399">
        <f>ROUND(VLOOKUP($B120,'[13]Monthly BS -UC Ledger FORMATTED'!$A$6:$Q$231,+N$3,FALSE),0)</f>
        <v>0</v>
      </c>
      <c r="O120" s="399">
        <f>ROUND(VLOOKUP($B120,'[13]Monthly BS -UC Ledger FORMATTED'!$A$6:$Q$231,+O$3,FALSE),0)</f>
        <v>0</v>
      </c>
      <c r="P120" s="399">
        <f>ROUND(VLOOKUP($B120,'[13]Monthly BS -UC Ledger FORMATTED'!$A$6:$Q$231,+P$3,FALSE),0)</f>
        <v>0</v>
      </c>
      <c r="Q120" s="399">
        <f>ROUND(VLOOKUP($B120,'[13]Monthly BS -UC Ledger FORMATTED'!$A$6:$Q$231,+Q$3,FALSE),0)</f>
        <v>0</v>
      </c>
      <c r="R120" s="375"/>
      <c r="S120" s="381" t="s">
        <v>800</v>
      </c>
      <c r="T120" s="390">
        <v>2113</v>
      </c>
      <c r="U120" s="399">
        <f>ROUND(VLOOKUP($T120,'[13]Monthly BS -UC Ledger FORMATTED'!$A$6:$Q$231,+U$3,FALSE),0)</f>
        <v>0</v>
      </c>
      <c r="V120" s="399">
        <f>ROUND(VLOOKUP($T120,'[13]Monthly BS -UC Ledger FORMATTED'!$A$6:$Q$231,+V$3,FALSE),0)</f>
        <v>0</v>
      </c>
      <c r="W120" s="399">
        <f>ROUND(VLOOKUP($T120,'[13]Monthly BS -UC Ledger FORMATTED'!$A$6:$Q$231,+W$3,FALSE),0)</f>
        <v>0</v>
      </c>
      <c r="X120" s="399">
        <f>ROUND(VLOOKUP($T120,'[13]Monthly BS -UC Ledger FORMATTED'!$A$6:$Q$231,+X$3,FALSE),0)</f>
        <v>0</v>
      </c>
      <c r="Y120" s="399">
        <f>ROUND(VLOOKUP($T120,'[13]Monthly BS -UC Ledger FORMATTED'!$A$6:$Q$231,+Y$3,FALSE),0)</f>
        <v>0</v>
      </c>
      <c r="Z120" s="399">
        <f>ROUND(VLOOKUP($T120,'[13]Monthly BS -UC Ledger FORMATTED'!$A$6:$Q$231,+Z$3,FALSE),0)</f>
        <v>0</v>
      </c>
      <c r="AA120" s="399">
        <f>ROUND(VLOOKUP($T120,'[13]Monthly BS -UC Ledger FORMATTED'!$A$6:$Q$231,+AA$3,FALSE),0)</f>
        <v>0</v>
      </c>
      <c r="AB120" s="399">
        <f>ROUND(VLOOKUP($T120,'[13]Monthly BS -UC Ledger FORMATTED'!$A$6:$Q$231,+AB$3,FALSE),0)</f>
        <v>0</v>
      </c>
      <c r="AC120" s="399">
        <f>ROUND(VLOOKUP($T120,'[13]Monthly BS -UC Ledger FORMATTED'!$A$6:$Q$231,+AC$3,FALSE),0)</f>
        <v>0</v>
      </c>
      <c r="AD120" s="399">
        <f>ROUND(VLOOKUP($T120,'[13]Monthly BS -UC Ledger FORMATTED'!$A$6:$Q$231,+AD$3,FALSE),0)</f>
        <v>0</v>
      </c>
      <c r="AE120" s="399">
        <f>ROUND(VLOOKUP($T120,'[13]Monthly BS -UC Ledger FORMATTED'!$A$6:$Q$231,+AE$3,FALSE),0)</f>
        <v>0</v>
      </c>
      <c r="AF120" s="399">
        <f>ROUND(VLOOKUP($T120,'[13]Monthly BS -UC Ledger FORMATTED'!$A$6:$Q$231,+AF$3,FALSE),0)</f>
        <v>0</v>
      </c>
      <c r="AG120" s="399">
        <f>ROUND(VLOOKUP($T120,'[13]Monthly BS -UC Ledger FORMATTED'!$A$6:$Q$231,+AG$3,FALSE),0)</f>
        <v>0</v>
      </c>
      <c r="AH120" s="399">
        <f>ROUND(VLOOKUP($T120,'[13]Monthly BS -UC Ledger FORMATTED'!$A$6:$Q$231,+AH$3,FALSE),0)</f>
        <v>0</v>
      </c>
      <c r="AI120" s="375"/>
      <c r="AJ120" s="375"/>
      <c r="AK120" s="375"/>
      <c r="AL120" s="375"/>
      <c r="AM120" s="375"/>
      <c r="AN120" s="375"/>
      <c r="AO120" s="375"/>
      <c r="AP120" s="375"/>
    </row>
    <row r="121" spans="1:42" ht="12" customHeight="1" x14ac:dyDescent="0.2">
      <c r="A121" s="381"/>
      <c r="B121" s="390"/>
      <c r="C121" s="381"/>
      <c r="D121" s="422"/>
      <c r="E121" s="381"/>
      <c r="F121" s="381"/>
      <c r="G121" s="381"/>
      <c r="H121" s="381"/>
      <c r="I121" s="381"/>
      <c r="J121" s="381"/>
      <c r="K121" s="381"/>
      <c r="L121" s="381"/>
      <c r="M121" s="381"/>
      <c r="N121" s="381"/>
      <c r="O121" s="381"/>
      <c r="P121" s="381"/>
      <c r="Q121" s="381"/>
      <c r="R121" s="375"/>
      <c r="S121" s="381"/>
      <c r="T121" s="390"/>
      <c r="U121" s="381"/>
      <c r="V121" s="381"/>
      <c r="W121" s="381"/>
      <c r="X121" s="381"/>
      <c r="Y121" s="381"/>
      <c r="Z121" s="381"/>
      <c r="AA121" s="381"/>
      <c r="AB121" s="381"/>
      <c r="AC121" s="381"/>
      <c r="AD121" s="381"/>
      <c r="AE121" s="381"/>
      <c r="AF121" s="381"/>
      <c r="AG121" s="381"/>
      <c r="AH121" s="381"/>
      <c r="AI121" s="375"/>
      <c r="AJ121" s="375"/>
      <c r="AK121" s="375"/>
      <c r="AL121" s="375"/>
      <c r="AM121" s="375"/>
      <c r="AN121" s="375"/>
      <c r="AO121" s="375"/>
      <c r="AP121" s="375"/>
    </row>
    <row r="122" spans="1:42" ht="12" customHeight="1" x14ac:dyDescent="0.25">
      <c r="A122" s="413" t="s">
        <v>160</v>
      </c>
      <c r="B122" s="402"/>
      <c r="C122" s="403" t="s">
        <v>81</v>
      </c>
      <c r="D122" s="447">
        <f>SUM(D119:D121)</f>
        <v>0</v>
      </c>
      <c r="E122" s="447">
        <f t="shared" ref="E122:Q122" si="30">SUM(E119:E121)</f>
        <v>0</v>
      </c>
      <c r="F122" s="447">
        <f t="shared" si="30"/>
        <v>0</v>
      </c>
      <c r="G122" s="447">
        <f t="shared" si="30"/>
        <v>0</v>
      </c>
      <c r="H122" s="447">
        <f t="shared" si="30"/>
        <v>0</v>
      </c>
      <c r="I122" s="447">
        <f t="shared" si="30"/>
        <v>0</v>
      </c>
      <c r="J122" s="447">
        <f t="shared" si="30"/>
        <v>0</v>
      </c>
      <c r="K122" s="447">
        <f t="shared" si="30"/>
        <v>0</v>
      </c>
      <c r="L122" s="447">
        <f t="shared" si="30"/>
        <v>0</v>
      </c>
      <c r="M122" s="447">
        <f t="shared" si="30"/>
        <v>0</v>
      </c>
      <c r="N122" s="447">
        <f t="shared" si="30"/>
        <v>0</v>
      </c>
      <c r="O122" s="447">
        <f t="shared" si="30"/>
        <v>0</v>
      </c>
      <c r="P122" s="447">
        <f t="shared" si="30"/>
        <v>0</v>
      </c>
      <c r="Q122" s="447">
        <f t="shared" si="30"/>
        <v>0</v>
      </c>
      <c r="R122" s="375"/>
      <c r="S122" s="403" t="s">
        <v>81</v>
      </c>
      <c r="T122" s="402"/>
      <c r="U122" s="413">
        <f t="shared" ref="U122:AH122" si="31">SUM(U119:U121)</f>
        <v>0</v>
      </c>
      <c r="V122" s="413">
        <f t="shared" si="31"/>
        <v>0</v>
      </c>
      <c r="W122" s="413">
        <f t="shared" si="31"/>
        <v>0</v>
      </c>
      <c r="X122" s="413">
        <f t="shared" si="31"/>
        <v>0</v>
      </c>
      <c r="Y122" s="413">
        <f t="shared" si="31"/>
        <v>0</v>
      </c>
      <c r="Z122" s="413">
        <f t="shared" si="31"/>
        <v>0</v>
      </c>
      <c r="AA122" s="413">
        <f t="shared" si="31"/>
        <v>0</v>
      </c>
      <c r="AB122" s="413">
        <f t="shared" si="31"/>
        <v>0</v>
      </c>
      <c r="AC122" s="413">
        <f t="shared" si="31"/>
        <v>0</v>
      </c>
      <c r="AD122" s="413">
        <f t="shared" si="31"/>
        <v>0</v>
      </c>
      <c r="AE122" s="413">
        <f t="shared" si="31"/>
        <v>0</v>
      </c>
      <c r="AF122" s="413">
        <f t="shared" si="31"/>
        <v>0</v>
      </c>
      <c r="AG122" s="413">
        <f t="shared" si="31"/>
        <v>0</v>
      </c>
      <c r="AH122" s="413">
        <f t="shared" si="31"/>
        <v>0</v>
      </c>
      <c r="AI122" s="375"/>
      <c r="AJ122" s="375"/>
      <c r="AK122" s="375"/>
      <c r="AL122" s="375"/>
      <c r="AM122" s="375"/>
      <c r="AN122" s="375"/>
      <c r="AO122" s="375"/>
      <c r="AP122" s="375"/>
    </row>
    <row r="123" spans="1:42" ht="12" customHeight="1" x14ac:dyDescent="0.2">
      <c r="A123" s="384" t="s">
        <v>161</v>
      </c>
      <c r="B123" s="383">
        <v>1355</v>
      </c>
      <c r="C123" s="384" t="s">
        <v>801</v>
      </c>
      <c r="D123" s="385"/>
      <c r="E123" s="385"/>
      <c r="F123" s="386"/>
      <c r="G123" s="386"/>
      <c r="H123" s="386"/>
      <c r="I123" s="386"/>
      <c r="J123" s="386"/>
      <c r="K123" s="386"/>
      <c r="L123" s="386"/>
      <c r="M123" s="386"/>
      <c r="N123" s="386"/>
      <c r="O123" s="386"/>
      <c r="P123" s="386"/>
      <c r="Q123" s="386"/>
      <c r="R123" s="375"/>
      <c r="S123" s="384" t="s">
        <v>802</v>
      </c>
      <c r="T123" s="383">
        <v>2115</v>
      </c>
      <c r="U123" s="386"/>
      <c r="V123" s="386"/>
      <c r="W123" s="386"/>
      <c r="X123" s="386"/>
      <c r="Y123" s="386"/>
      <c r="Z123" s="386"/>
      <c r="AA123" s="386"/>
      <c r="AB123" s="386"/>
      <c r="AC123" s="386"/>
      <c r="AD123" s="386"/>
      <c r="AE123" s="386"/>
      <c r="AF123" s="386"/>
      <c r="AG123" s="386"/>
      <c r="AH123" s="386"/>
    </row>
    <row r="124" spans="1:42" ht="12" customHeight="1" x14ac:dyDescent="0.2">
      <c r="A124" s="384" t="s">
        <v>162</v>
      </c>
      <c r="B124" s="383">
        <v>1360</v>
      </c>
      <c r="C124" s="384" t="s">
        <v>803</v>
      </c>
      <c r="D124" s="385"/>
      <c r="E124" s="385"/>
      <c r="F124" s="386"/>
      <c r="G124" s="386"/>
      <c r="H124" s="386"/>
      <c r="I124" s="386"/>
      <c r="J124" s="386"/>
      <c r="K124" s="386"/>
      <c r="L124" s="386"/>
      <c r="M124" s="386"/>
      <c r="N124" s="386"/>
      <c r="O124" s="386"/>
      <c r="P124" s="386"/>
      <c r="Q124" s="386"/>
      <c r="R124" s="375"/>
      <c r="S124" s="384" t="s">
        <v>804</v>
      </c>
      <c r="T124" s="383">
        <v>2120</v>
      </c>
      <c r="U124" s="386"/>
      <c r="V124" s="386"/>
      <c r="W124" s="386"/>
      <c r="X124" s="386"/>
      <c r="Y124" s="386"/>
      <c r="Z124" s="386"/>
      <c r="AA124" s="386"/>
      <c r="AB124" s="386"/>
      <c r="AC124" s="386"/>
      <c r="AD124" s="386"/>
      <c r="AE124" s="386"/>
      <c r="AF124" s="386"/>
      <c r="AG124" s="386"/>
      <c r="AH124" s="386"/>
    </row>
    <row r="125" spans="1:42" ht="12" customHeight="1" x14ac:dyDescent="0.2">
      <c r="A125" s="384" t="s">
        <v>165</v>
      </c>
      <c r="B125" s="383">
        <v>1365</v>
      </c>
      <c r="C125" s="384" t="s">
        <v>805</v>
      </c>
      <c r="D125" s="385"/>
      <c r="E125" s="385"/>
      <c r="F125" s="386"/>
      <c r="G125" s="386"/>
      <c r="H125" s="386"/>
      <c r="I125" s="386"/>
      <c r="J125" s="386"/>
      <c r="K125" s="386"/>
      <c r="L125" s="386"/>
      <c r="M125" s="386"/>
      <c r="N125" s="386"/>
      <c r="O125" s="386"/>
      <c r="P125" s="386"/>
      <c r="Q125" s="386"/>
      <c r="R125" s="375"/>
      <c r="S125" s="384" t="s">
        <v>806</v>
      </c>
      <c r="T125" s="383">
        <v>2125</v>
      </c>
      <c r="U125" s="386"/>
      <c r="V125" s="386"/>
      <c r="W125" s="386"/>
      <c r="X125" s="386"/>
      <c r="Y125" s="386"/>
      <c r="Z125" s="386"/>
      <c r="AA125" s="386"/>
      <c r="AB125" s="386"/>
      <c r="AC125" s="386"/>
      <c r="AD125" s="386"/>
      <c r="AE125" s="386"/>
      <c r="AF125" s="386"/>
      <c r="AG125" s="386"/>
      <c r="AH125" s="386"/>
    </row>
    <row r="126" spans="1:42" ht="12" customHeight="1" x14ac:dyDescent="0.2">
      <c r="A126" s="384" t="s">
        <v>168</v>
      </c>
      <c r="B126" s="383">
        <v>1370</v>
      </c>
      <c r="C126" s="384" t="s">
        <v>807</v>
      </c>
      <c r="D126" s="385"/>
      <c r="E126" s="385"/>
      <c r="F126" s="386"/>
      <c r="G126" s="386"/>
      <c r="H126" s="386"/>
      <c r="I126" s="386"/>
      <c r="J126" s="386"/>
      <c r="K126" s="386"/>
      <c r="L126" s="386"/>
      <c r="M126" s="386"/>
      <c r="N126" s="386"/>
      <c r="O126" s="386"/>
      <c r="P126" s="386"/>
      <c r="Q126" s="386"/>
      <c r="R126" s="375"/>
      <c r="S126" s="384" t="s">
        <v>808</v>
      </c>
      <c r="T126" s="383">
        <v>2130</v>
      </c>
      <c r="U126" s="386"/>
      <c r="V126" s="386"/>
      <c r="W126" s="386"/>
      <c r="X126" s="386"/>
      <c r="Y126" s="386"/>
      <c r="Z126" s="386"/>
      <c r="AA126" s="386"/>
      <c r="AB126" s="386"/>
      <c r="AC126" s="386"/>
      <c r="AD126" s="386"/>
      <c r="AE126" s="386"/>
      <c r="AF126" s="386"/>
      <c r="AG126" s="386"/>
      <c r="AH126" s="386"/>
    </row>
    <row r="127" spans="1:42" ht="12" customHeight="1" x14ac:dyDescent="0.2">
      <c r="A127" s="384" t="s">
        <v>169</v>
      </c>
      <c r="B127" s="383">
        <v>1430</v>
      </c>
      <c r="C127" s="384" t="s">
        <v>809</v>
      </c>
      <c r="D127" s="385"/>
      <c r="E127" s="385"/>
      <c r="F127" s="386"/>
      <c r="G127" s="386"/>
      <c r="H127" s="386"/>
      <c r="I127" s="386"/>
      <c r="J127" s="386"/>
      <c r="K127" s="386"/>
      <c r="L127" s="386"/>
      <c r="M127" s="386"/>
      <c r="N127" s="386"/>
      <c r="O127" s="386"/>
      <c r="P127" s="386"/>
      <c r="Q127" s="386"/>
      <c r="R127" s="375"/>
      <c r="S127" s="384" t="s">
        <v>810</v>
      </c>
      <c r="T127" s="383">
        <v>2190</v>
      </c>
      <c r="U127" s="386"/>
      <c r="V127" s="386"/>
      <c r="W127" s="386"/>
      <c r="X127" s="386"/>
      <c r="Y127" s="386"/>
      <c r="Z127" s="386"/>
      <c r="AA127" s="386"/>
      <c r="AB127" s="386"/>
      <c r="AC127" s="386"/>
      <c r="AD127" s="386"/>
      <c r="AE127" s="386"/>
      <c r="AF127" s="386"/>
      <c r="AG127" s="386"/>
      <c r="AH127" s="386"/>
    </row>
    <row r="128" spans="1:42" ht="12" customHeight="1" x14ac:dyDescent="0.25">
      <c r="A128" s="602" t="s">
        <v>172</v>
      </c>
      <c r="B128" s="603"/>
      <c r="C128" s="603"/>
      <c r="D128" s="603"/>
      <c r="E128" s="603"/>
      <c r="F128" s="603"/>
      <c r="G128" s="603"/>
      <c r="H128" s="603"/>
      <c r="I128" s="603"/>
      <c r="J128" s="603"/>
      <c r="K128" s="603"/>
      <c r="L128" s="603"/>
      <c r="M128" s="603"/>
      <c r="N128" s="603"/>
      <c r="O128" s="603"/>
      <c r="P128" s="603"/>
      <c r="Q128" s="604"/>
      <c r="R128" s="375"/>
      <c r="S128" s="602" t="s">
        <v>172</v>
      </c>
      <c r="T128" s="603"/>
      <c r="U128" s="603"/>
      <c r="V128" s="603"/>
      <c r="W128" s="603"/>
      <c r="X128" s="603"/>
      <c r="Y128" s="603"/>
      <c r="Z128" s="603"/>
      <c r="AA128" s="603"/>
      <c r="AB128" s="603"/>
      <c r="AC128" s="603"/>
      <c r="AD128" s="603"/>
      <c r="AE128" s="603"/>
      <c r="AF128" s="603"/>
      <c r="AG128" s="603"/>
      <c r="AH128" s="603"/>
      <c r="AI128" s="604"/>
    </row>
    <row r="129" spans="1:43" ht="12" customHeight="1" x14ac:dyDescent="0.2">
      <c r="A129" s="384" t="s">
        <v>173</v>
      </c>
      <c r="B129" s="383"/>
      <c r="C129" s="384"/>
      <c r="D129" s="450"/>
      <c r="E129" s="384"/>
      <c r="F129" s="384"/>
      <c r="G129" s="384"/>
      <c r="H129" s="384"/>
      <c r="I129" s="384"/>
      <c r="J129" s="384"/>
      <c r="K129" s="384"/>
      <c r="L129" s="384"/>
      <c r="M129" s="384"/>
      <c r="N129" s="384"/>
      <c r="O129" s="384"/>
      <c r="P129" s="384"/>
      <c r="Q129" s="384"/>
      <c r="R129" s="375"/>
      <c r="S129" s="384" t="s">
        <v>676</v>
      </c>
      <c r="T129" s="383"/>
      <c r="U129" s="386"/>
      <c r="V129" s="386"/>
      <c r="W129" s="386"/>
      <c r="X129" s="386"/>
      <c r="Y129" s="386"/>
      <c r="Z129" s="386"/>
      <c r="AA129" s="386"/>
      <c r="AB129" s="386"/>
      <c r="AC129" s="386"/>
      <c r="AD129" s="386"/>
      <c r="AE129" s="386"/>
      <c r="AF129" s="386"/>
      <c r="AG129" s="386"/>
      <c r="AH129" s="386"/>
    </row>
    <row r="130" spans="1:43" ht="12" customHeight="1" x14ac:dyDescent="0.2">
      <c r="A130" s="384" t="s">
        <v>174</v>
      </c>
      <c r="B130" s="383">
        <v>1295</v>
      </c>
      <c r="C130" s="384" t="s">
        <v>811</v>
      </c>
      <c r="D130" s="385">
        <f>ROUND(VLOOKUP($B130,'[13]Monthly BS -UC Ledger FORMATTED'!$A$6:$Q$231,+D$3,FALSE),0)</f>
        <v>0</v>
      </c>
      <c r="E130" s="385">
        <f>ROUND(VLOOKUP($B130,'[13]Monthly BS -UC Ledger FORMATTED'!$A$6:$Q$231,+E$3,FALSE),0)</f>
        <v>0</v>
      </c>
      <c r="F130" s="386">
        <f>ROUND(VLOOKUP($B130,'[13]Monthly BS -UC Ledger FORMATTED'!$A$6:$Q$231,+F$3,FALSE),0)</f>
        <v>0</v>
      </c>
      <c r="G130" s="386">
        <f>ROUND(VLOOKUP($B130,'[13]Monthly BS -UC Ledger FORMATTED'!$A$6:$Q$231,+G$3,FALSE),0)</f>
        <v>0</v>
      </c>
      <c r="H130" s="386">
        <f>ROUND(VLOOKUP($B130,'[13]Monthly BS -UC Ledger FORMATTED'!$A$6:$Q$231,+H$3,FALSE),0)</f>
        <v>0</v>
      </c>
      <c r="I130" s="386">
        <f>ROUND(VLOOKUP($B130,'[13]Monthly BS -UC Ledger FORMATTED'!$A$6:$Q$231,+I$3,FALSE),0)</f>
        <v>0</v>
      </c>
      <c r="J130" s="386">
        <f>ROUND(VLOOKUP($B130,'[13]Monthly BS -UC Ledger FORMATTED'!$A$6:$Q$231,+J$3,FALSE),0)</f>
        <v>0</v>
      </c>
      <c r="K130" s="386">
        <f>ROUND(VLOOKUP($B130,'[13]Monthly BS -UC Ledger FORMATTED'!$A$6:$Q$231,+K$3,FALSE),0)</f>
        <v>0</v>
      </c>
      <c r="L130" s="386">
        <f>ROUND(VLOOKUP($B130,'[13]Monthly BS -UC Ledger FORMATTED'!$A$6:$Q$231,+L$3,FALSE),0)</f>
        <v>0</v>
      </c>
      <c r="M130" s="386">
        <f>ROUND(VLOOKUP($B130,'[13]Monthly BS -UC Ledger FORMATTED'!$A$6:$Q$231,+M$3,FALSE),0)</f>
        <v>0</v>
      </c>
      <c r="N130" s="386">
        <f>ROUND(VLOOKUP($B130,'[13]Monthly BS -UC Ledger FORMATTED'!$A$6:$Q$231,+N$3,FALSE),0)</f>
        <v>0</v>
      </c>
      <c r="O130" s="386">
        <f>ROUND(VLOOKUP($B130,'[13]Monthly BS -UC Ledger FORMATTED'!$A$6:$Q$231,+O$3,FALSE),0)</f>
        <v>0</v>
      </c>
      <c r="P130" s="386">
        <f>ROUND(VLOOKUP($B130,'[13]Monthly BS -UC Ledger FORMATTED'!$A$6:$Q$231,+P$3,FALSE),0)</f>
        <v>0</v>
      </c>
      <c r="Q130" s="386">
        <f>ROUND(VLOOKUP($B130,'[13]Monthly BS -UC Ledger FORMATTED'!$A$6:$Q$231,+Q$3,FALSE),0)</f>
        <v>0</v>
      </c>
      <c r="R130" s="375"/>
      <c r="S130" s="384" t="s">
        <v>812</v>
      </c>
      <c r="T130" s="383">
        <v>2055</v>
      </c>
      <c r="U130" s="386">
        <f>ROUND(VLOOKUP($T130,'[13]Monthly BS -UC Ledger FORMATTED'!$A$6:$Q$231,+U$3,FALSE),0)</f>
        <v>0</v>
      </c>
      <c r="V130" s="386">
        <f>ROUND(VLOOKUP($T130,'[13]Monthly BS -UC Ledger FORMATTED'!$A$6:$Q$231,+V$3,FALSE),0)</f>
        <v>0</v>
      </c>
      <c r="W130" s="386">
        <f>ROUND(VLOOKUP($T130,'[13]Monthly BS -UC Ledger FORMATTED'!$A$6:$Q$231,+W$3,FALSE),0)</f>
        <v>0</v>
      </c>
      <c r="X130" s="386">
        <f>ROUND(VLOOKUP($T130,'[13]Monthly BS -UC Ledger FORMATTED'!$A$6:$Q$231,+X$3,FALSE),0)</f>
        <v>0</v>
      </c>
      <c r="Y130" s="386">
        <f>ROUND(VLOOKUP($T130,'[13]Monthly BS -UC Ledger FORMATTED'!$A$6:$Q$231,+Y$3,FALSE),0)</f>
        <v>0</v>
      </c>
      <c r="Z130" s="386">
        <f>ROUND(VLOOKUP($T130,'[13]Monthly BS -UC Ledger FORMATTED'!$A$6:$Q$231,+Z$3,FALSE),0)</f>
        <v>0</v>
      </c>
      <c r="AA130" s="386">
        <f>ROUND(VLOOKUP($T130,'[13]Monthly BS -UC Ledger FORMATTED'!$A$6:$Q$231,+AA$3,FALSE),0)</f>
        <v>0</v>
      </c>
      <c r="AB130" s="386">
        <f>ROUND(VLOOKUP($T130,'[13]Monthly BS -UC Ledger FORMATTED'!$A$6:$Q$231,+AB$3,FALSE),0)</f>
        <v>0</v>
      </c>
      <c r="AC130" s="386">
        <f>ROUND(VLOOKUP($T130,'[13]Monthly BS -UC Ledger FORMATTED'!$A$6:$Q$231,+AC$3,FALSE),0)</f>
        <v>0</v>
      </c>
      <c r="AD130" s="386">
        <f>ROUND(VLOOKUP($T130,'[13]Monthly BS -UC Ledger FORMATTED'!$A$6:$Q$231,+AD$3,FALSE),0)</f>
        <v>0</v>
      </c>
      <c r="AE130" s="386">
        <f>ROUND(VLOOKUP($T130,'[13]Monthly BS -UC Ledger FORMATTED'!$A$6:$Q$231,+AE$3,FALSE),0)</f>
        <v>0</v>
      </c>
      <c r="AF130" s="386">
        <f>ROUND(VLOOKUP($T130,'[13]Monthly BS -UC Ledger FORMATTED'!$A$6:$Q$231,+AF$3,FALSE),0)</f>
        <v>0</v>
      </c>
      <c r="AG130" s="386">
        <f>ROUND(VLOOKUP($T130,'[13]Monthly BS -UC Ledger FORMATTED'!$A$6:$Q$231,+AG$3,FALSE),0)</f>
        <v>0</v>
      </c>
      <c r="AH130" s="386">
        <f>ROUND(VLOOKUP($T130,'[13]Monthly BS -UC Ledger FORMATTED'!$A$6:$Q$231,+AH$3,FALSE),0)</f>
        <v>0</v>
      </c>
    </row>
    <row r="131" spans="1:43" ht="12" customHeight="1" x14ac:dyDescent="0.2">
      <c r="A131" s="384" t="s">
        <v>813</v>
      </c>
      <c r="B131" s="383">
        <v>1325</v>
      </c>
      <c r="C131" s="384" t="s">
        <v>814</v>
      </c>
      <c r="D131" s="385"/>
      <c r="E131" s="385"/>
      <c r="F131" s="386"/>
      <c r="G131" s="386"/>
      <c r="H131" s="386"/>
      <c r="I131" s="386"/>
      <c r="J131" s="386"/>
      <c r="K131" s="386"/>
      <c r="L131" s="386"/>
      <c r="M131" s="386"/>
      <c r="N131" s="386"/>
      <c r="O131" s="386"/>
      <c r="P131" s="386"/>
      <c r="Q131" s="386"/>
      <c r="R131" s="375"/>
      <c r="S131" s="384" t="s">
        <v>815</v>
      </c>
      <c r="T131" s="383">
        <v>2085</v>
      </c>
      <c r="U131" s="386"/>
      <c r="V131" s="386"/>
      <c r="W131" s="386"/>
      <c r="X131" s="386"/>
      <c r="Y131" s="386"/>
      <c r="Z131" s="386"/>
      <c r="AA131" s="386"/>
      <c r="AB131" s="386"/>
      <c r="AC131" s="386"/>
      <c r="AD131" s="386"/>
      <c r="AE131" s="386"/>
      <c r="AF131" s="386"/>
      <c r="AG131" s="386"/>
      <c r="AH131" s="386"/>
    </row>
    <row r="132" spans="1:43" ht="12" customHeight="1" x14ac:dyDescent="0.2">
      <c r="A132" s="384" t="s">
        <v>177</v>
      </c>
      <c r="B132" s="383">
        <v>1375</v>
      </c>
      <c r="C132" s="384" t="s">
        <v>816</v>
      </c>
      <c r="D132" s="385"/>
      <c r="E132" s="385"/>
      <c r="F132" s="386"/>
      <c r="G132" s="386"/>
      <c r="H132" s="386"/>
      <c r="I132" s="386"/>
      <c r="J132" s="386"/>
      <c r="K132" s="386"/>
      <c r="L132" s="386"/>
      <c r="M132" s="386"/>
      <c r="N132" s="386"/>
      <c r="O132" s="386"/>
      <c r="P132" s="386"/>
      <c r="Q132" s="386"/>
      <c r="R132" s="375"/>
      <c r="S132" s="384" t="s">
        <v>817</v>
      </c>
      <c r="T132" s="383">
        <v>2135</v>
      </c>
      <c r="U132" s="386"/>
      <c r="V132" s="386"/>
      <c r="W132" s="386"/>
      <c r="X132" s="386"/>
      <c r="Y132" s="386"/>
      <c r="Z132" s="386"/>
      <c r="AA132" s="386"/>
      <c r="AB132" s="386"/>
      <c r="AC132" s="386"/>
      <c r="AD132" s="386"/>
      <c r="AE132" s="386"/>
      <c r="AF132" s="386"/>
      <c r="AG132" s="386"/>
      <c r="AH132" s="386"/>
    </row>
    <row r="133" spans="1:43" ht="12" customHeight="1" x14ac:dyDescent="0.2">
      <c r="A133" s="384" t="s">
        <v>178</v>
      </c>
      <c r="B133" s="383">
        <v>1380</v>
      </c>
      <c r="C133" s="384" t="s">
        <v>818</v>
      </c>
      <c r="D133" s="385">
        <f>ROUND(VLOOKUP($B133,'[13]Monthly BS -UC Ledger FORMATTED'!$A$6:$Q$231,+D$3,FALSE),0)</f>
        <v>0</v>
      </c>
      <c r="E133" s="385">
        <f>ROUND(VLOOKUP($B133,'[13]Monthly BS -UC Ledger FORMATTED'!$A$6:$Q$231,+E$3,FALSE),0)</f>
        <v>0</v>
      </c>
      <c r="F133" s="386">
        <f>ROUND(VLOOKUP($B133,'[13]Monthly BS -UC Ledger FORMATTED'!$A$6:$Q$231,+F$3,FALSE),0)</f>
        <v>0</v>
      </c>
      <c r="G133" s="386">
        <f>ROUND(VLOOKUP($B133,'[13]Monthly BS -UC Ledger FORMATTED'!$A$6:$Q$231,+G$3,FALSE),0)</f>
        <v>0</v>
      </c>
      <c r="H133" s="386">
        <f>ROUND(VLOOKUP($B133,'[13]Monthly BS -UC Ledger FORMATTED'!$A$6:$Q$231,+H$3,FALSE),0)</f>
        <v>0</v>
      </c>
      <c r="I133" s="386">
        <f>ROUND(VLOOKUP($B133,'[13]Monthly BS -UC Ledger FORMATTED'!$A$6:$Q$231,+I$3,FALSE),0)</f>
        <v>0</v>
      </c>
      <c r="J133" s="386">
        <f>ROUND(VLOOKUP($B133,'[13]Monthly BS -UC Ledger FORMATTED'!$A$6:$Q$231,+J$3,FALSE),0)</f>
        <v>0</v>
      </c>
      <c r="K133" s="386">
        <f>ROUND(VLOOKUP($B133,'[13]Monthly BS -UC Ledger FORMATTED'!$A$6:$Q$231,+K$3,FALSE),0)</f>
        <v>0</v>
      </c>
      <c r="L133" s="386">
        <f>ROUND(VLOOKUP($B133,'[13]Monthly BS -UC Ledger FORMATTED'!$A$6:$Q$231,+L$3,FALSE),0)</f>
        <v>0</v>
      </c>
      <c r="M133" s="386">
        <f>ROUND(VLOOKUP($B133,'[13]Monthly BS -UC Ledger FORMATTED'!$A$6:$Q$231,+M$3,FALSE),0)</f>
        <v>0</v>
      </c>
      <c r="N133" s="386">
        <f>ROUND(VLOOKUP($B133,'[13]Monthly BS -UC Ledger FORMATTED'!$A$6:$Q$231,+N$3,FALSE),0)</f>
        <v>0</v>
      </c>
      <c r="O133" s="386">
        <f>ROUND(VLOOKUP($B133,'[13]Monthly BS -UC Ledger FORMATTED'!$A$6:$Q$231,+O$3,FALSE),0)</f>
        <v>0</v>
      </c>
      <c r="P133" s="386">
        <f>ROUND(VLOOKUP($B133,'[13]Monthly BS -UC Ledger FORMATTED'!$A$6:$Q$231,+P$3,FALSE),0)</f>
        <v>0</v>
      </c>
      <c r="Q133" s="386">
        <f>ROUND(VLOOKUP($B133,'[13]Monthly BS -UC Ledger FORMATTED'!$A$6:$Q$231,+Q$3,FALSE),0)</f>
        <v>0</v>
      </c>
      <c r="R133" s="375"/>
      <c r="S133" s="384" t="s">
        <v>819</v>
      </c>
      <c r="T133" s="383">
        <v>2140</v>
      </c>
      <c r="U133" s="386">
        <f>ROUND(VLOOKUP($T133,'[13]Monthly BS -UC Ledger FORMATTED'!$A$6:$Q$231,+U$3,FALSE),0)</f>
        <v>0</v>
      </c>
      <c r="V133" s="386">
        <f>ROUND(VLOOKUP($T133,'[13]Monthly BS -UC Ledger FORMATTED'!$A$6:$Q$231,+V$3,FALSE),0)</f>
        <v>0</v>
      </c>
      <c r="W133" s="386">
        <f>ROUND(VLOOKUP($T133,'[13]Monthly BS -UC Ledger FORMATTED'!$A$6:$Q$231,+W$3,FALSE),0)</f>
        <v>0</v>
      </c>
      <c r="X133" s="386">
        <f>ROUND(VLOOKUP($T133,'[13]Monthly BS -UC Ledger FORMATTED'!$A$6:$Q$231,+X$3,FALSE),0)</f>
        <v>0</v>
      </c>
      <c r="Y133" s="386">
        <f>ROUND(VLOOKUP($T133,'[13]Monthly BS -UC Ledger FORMATTED'!$A$6:$Q$231,+Y$3,FALSE),0)</f>
        <v>0</v>
      </c>
      <c r="Z133" s="386">
        <f>ROUND(VLOOKUP($T133,'[13]Monthly BS -UC Ledger FORMATTED'!$A$6:$Q$231,+Z$3,FALSE),0)</f>
        <v>0</v>
      </c>
      <c r="AA133" s="386">
        <f>ROUND(VLOOKUP($T133,'[13]Monthly BS -UC Ledger FORMATTED'!$A$6:$Q$231,+AA$3,FALSE),0)</f>
        <v>0</v>
      </c>
      <c r="AB133" s="386">
        <f>ROUND(VLOOKUP($T133,'[13]Monthly BS -UC Ledger FORMATTED'!$A$6:$Q$231,+AB$3,FALSE),0)</f>
        <v>0</v>
      </c>
      <c r="AC133" s="386">
        <f>ROUND(VLOOKUP($T133,'[13]Monthly BS -UC Ledger FORMATTED'!$A$6:$Q$231,+AC$3,FALSE),0)</f>
        <v>0</v>
      </c>
      <c r="AD133" s="386">
        <f>ROUND(VLOOKUP($T133,'[13]Monthly BS -UC Ledger FORMATTED'!$A$6:$Q$231,+AD$3,FALSE),0)</f>
        <v>0</v>
      </c>
      <c r="AE133" s="386">
        <f>ROUND(VLOOKUP($T133,'[13]Monthly BS -UC Ledger FORMATTED'!$A$6:$Q$231,+AE$3,FALSE),0)</f>
        <v>0</v>
      </c>
      <c r="AF133" s="386">
        <f>ROUND(VLOOKUP($T133,'[13]Monthly BS -UC Ledger FORMATTED'!$A$6:$Q$231,+AF$3,FALSE),0)</f>
        <v>0</v>
      </c>
      <c r="AG133" s="386">
        <f>ROUND(VLOOKUP($T133,'[13]Monthly BS -UC Ledger FORMATTED'!$A$6:$Q$231,+AG$3,FALSE),0)</f>
        <v>0</v>
      </c>
      <c r="AH133" s="386">
        <f>ROUND(VLOOKUP($T133,'[13]Monthly BS -UC Ledger FORMATTED'!$A$6:$Q$231,+AH$3,FALSE),0)</f>
        <v>0</v>
      </c>
    </row>
    <row r="134" spans="1:43" ht="12" customHeight="1" x14ac:dyDescent="0.2">
      <c r="A134" s="384" t="s">
        <v>181</v>
      </c>
      <c r="B134" s="383">
        <v>1435</v>
      </c>
      <c r="C134" s="384" t="s">
        <v>820</v>
      </c>
      <c r="D134" s="385">
        <f>ROUND(VLOOKUP($B134,'[13]Monthly BS -UC Ledger FORMATTED'!$A$6:$Q$231,+D$3,FALSE),0)</f>
        <v>0</v>
      </c>
      <c r="E134" s="385">
        <f>ROUND(VLOOKUP($B134,'[13]Monthly BS -UC Ledger FORMATTED'!$A$6:$Q$231,+E$3,FALSE),0)</f>
        <v>0</v>
      </c>
      <c r="F134" s="386">
        <f>ROUND(VLOOKUP($B134,'[13]Monthly BS -UC Ledger FORMATTED'!$A$6:$Q$231,+F$3,FALSE),0)</f>
        <v>0</v>
      </c>
      <c r="G134" s="386">
        <f>ROUND(VLOOKUP($B134,'[13]Monthly BS -UC Ledger FORMATTED'!$A$6:$Q$231,+G$3,FALSE),0)</f>
        <v>0</v>
      </c>
      <c r="H134" s="386">
        <f>ROUND(VLOOKUP($B134,'[13]Monthly BS -UC Ledger FORMATTED'!$A$6:$Q$231,+H$3,FALSE),0)</f>
        <v>0</v>
      </c>
      <c r="I134" s="386">
        <f>ROUNDDOWN(VLOOKUP($B134,'[13]Monthly BS -UC Ledger FORMATTED'!$A$6:$Q$231,+I$3,FALSE),0)</f>
        <v>0</v>
      </c>
      <c r="J134" s="386">
        <f>ROUNDDOWN(VLOOKUP($B134,'[13]Monthly BS -UC Ledger FORMATTED'!$A$6:$Q$231,+J$3,FALSE),0)</f>
        <v>0</v>
      </c>
      <c r="K134" s="386">
        <f>ROUNDDOWN(VLOOKUP($B134,'[13]Monthly BS -UC Ledger FORMATTED'!$A$6:$Q$231,+K$3,FALSE),0)</f>
        <v>0</v>
      </c>
      <c r="L134" s="386">
        <f>ROUNDDOWN(VLOOKUP($B134,'[13]Monthly BS -UC Ledger FORMATTED'!$A$6:$Q$231,+L$3,FALSE),0)</f>
        <v>0</v>
      </c>
      <c r="M134" s="386">
        <f>ROUNDDOWN(VLOOKUP($B134,'[13]Monthly BS -UC Ledger FORMATTED'!$A$6:$Q$231,+M$3,FALSE),0)</f>
        <v>0</v>
      </c>
      <c r="N134" s="386">
        <f>ROUNDDOWN(VLOOKUP($B134,'[13]Monthly BS -UC Ledger FORMATTED'!$A$6:$Q$231,+N$3,FALSE),0)</f>
        <v>0</v>
      </c>
      <c r="O134" s="386">
        <f>ROUNDDOWN(VLOOKUP($B134,'[13]Monthly BS -UC Ledger FORMATTED'!$A$6:$Q$231,+O$3,FALSE),0)</f>
        <v>0</v>
      </c>
      <c r="P134" s="386">
        <f>ROUNDDOWN(VLOOKUP($B134,'[13]Monthly BS -UC Ledger FORMATTED'!$A$6:$Q$231,+P$3,FALSE),0)</f>
        <v>0</v>
      </c>
      <c r="Q134" s="386">
        <f>ROUND(VLOOKUP($B134,'[13]Monthly BS -UC Ledger FORMATTED'!$A$6:$Q$231,+Q$3,FALSE),0)</f>
        <v>0</v>
      </c>
      <c r="R134" s="375"/>
      <c r="S134" s="384" t="s">
        <v>821</v>
      </c>
      <c r="T134" s="383">
        <v>2195</v>
      </c>
      <c r="U134" s="386">
        <f>ROUND(VLOOKUP($T134,'[13]Monthly BS -UC Ledger FORMATTED'!$A$6:$Q$231,+U$3,FALSE),0)</f>
        <v>0</v>
      </c>
      <c r="V134" s="386">
        <f>ROUND(VLOOKUP($T134,'[13]Monthly BS -UC Ledger FORMATTED'!$A$6:$Q$231,+V$3,FALSE),0)</f>
        <v>0</v>
      </c>
      <c r="W134" s="386">
        <f>ROUND(VLOOKUP($T134,'[13]Monthly BS -UC Ledger FORMATTED'!$A$6:$Q$231,+W$3,FALSE),0)</f>
        <v>0</v>
      </c>
      <c r="X134" s="386">
        <f>ROUND(VLOOKUP($T134,'[13]Monthly BS -UC Ledger FORMATTED'!$A$6:$Q$231,+X$3,FALSE),0)</f>
        <v>0</v>
      </c>
      <c r="Y134" s="386">
        <f>ROUND(VLOOKUP($T134,'[13]Monthly BS -UC Ledger FORMATTED'!$A$6:$Q$231,+Y$3,FALSE),0)</f>
        <v>0</v>
      </c>
      <c r="Z134" s="386">
        <f>ROUND(VLOOKUP($T134,'[13]Monthly BS -UC Ledger FORMATTED'!$A$6:$Q$231,+Z$3,FALSE),0)</f>
        <v>0</v>
      </c>
      <c r="AA134" s="386">
        <f>ROUND(VLOOKUP($T134,'[13]Monthly BS -UC Ledger FORMATTED'!$A$6:$Q$231,+AA$3,FALSE),0)</f>
        <v>0</v>
      </c>
      <c r="AB134" s="386">
        <f>ROUND(VLOOKUP($T134,'[13]Monthly BS -UC Ledger FORMATTED'!$A$6:$Q$231,+AB$3,FALSE),0)</f>
        <v>0</v>
      </c>
      <c r="AC134" s="386">
        <f>ROUND(VLOOKUP($T134,'[13]Monthly BS -UC Ledger FORMATTED'!$A$6:$Q$231,+AC$3,FALSE),0)</f>
        <v>0</v>
      </c>
      <c r="AD134" s="386">
        <f>ROUND(VLOOKUP($T134,'[13]Monthly BS -UC Ledger FORMATTED'!$A$6:$Q$231,+AD$3,FALSE),0)</f>
        <v>0</v>
      </c>
      <c r="AE134" s="386">
        <f>ROUND(VLOOKUP($T134,'[13]Monthly BS -UC Ledger FORMATTED'!$A$6:$Q$231,+AE$3,FALSE),0)</f>
        <v>0</v>
      </c>
      <c r="AF134" s="386">
        <f>ROUND(VLOOKUP($T134,'[13]Monthly BS -UC Ledger FORMATTED'!$A$6:$Q$231,+AF$3,FALSE),0)</f>
        <v>0</v>
      </c>
      <c r="AG134" s="386">
        <f>ROUND(VLOOKUP($T134,'[13]Monthly BS -UC Ledger FORMATTED'!$A$6:$Q$231,+AG$3,FALSE),0)</f>
        <v>0</v>
      </c>
      <c r="AH134" s="386">
        <f>ROUND(VLOOKUP($T134,'[13]Monthly BS -UC Ledger FORMATTED'!$A$6:$Q$231,+AH$3,FALSE),0)</f>
        <v>0</v>
      </c>
    </row>
    <row r="135" spans="1:43" ht="12" customHeight="1" x14ac:dyDescent="0.25">
      <c r="A135" s="602" t="s">
        <v>184</v>
      </c>
      <c r="B135" s="603"/>
      <c r="C135" s="603"/>
      <c r="D135" s="603"/>
      <c r="E135" s="603"/>
      <c r="F135" s="603"/>
      <c r="G135" s="603"/>
      <c r="H135" s="603"/>
      <c r="I135" s="603"/>
      <c r="J135" s="603"/>
      <c r="K135" s="603"/>
      <c r="L135" s="603"/>
      <c r="M135" s="603"/>
      <c r="N135" s="603"/>
      <c r="O135" s="603"/>
      <c r="P135" s="603"/>
      <c r="Q135" s="604"/>
      <c r="R135" s="375"/>
      <c r="S135" s="602" t="s">
        <v>184</v>
      </c>
      <c r="T135" s="603"/>
      <c r="U135" s="603"/>
      <c r="V135" s="603"/>
      <c r="W135" s="603"/>
      <c r="X135" s="603"/>
      <c r="Y135" s="603"/>
      <c r="Z135" s="603"/>
      <c r="AA135" s="603"/>
      <c r="AB135" s="603"/>
      <c r="AC135" s="603"/>
      <c r="AD135" s="603"/>
      <c r="AE135" s="603"/>
      <c r="AF135" s="603"/>
      <c r="AG135" s="603"/>
      <c r="AH135" s="603"/>
      <c r="AI135" s="604"/>
    </row>
    <row r="136" spans="1:43" ht="12" customHeight="1" x14ac:dyDescent="0.2">
      <c r="A136" s="384" t="s">
        <v>185</v>
      </c>
      <c r="B136" s="383">
        <v>1270</v>
      </c>
      <c r="C136" s="384" t="s">
        <v>822</v>
      </c>
      <c r="D136" s="385"/>
      <c r="E136" s="385"/>
      <c r="F136" s="386"/>
      <c r="G136" s="386"/>
      <c r="H136" s="386"/>
      <c r="I136" s="386"/>
      <c r="J136" s="386"/>
      <c r="K136" s="386"/>
      <c r="L136" s="386"/>
      <c r="M136" s="386"/>
      <c r="N136" s="386"/>
      <c r="O136" s="386"/>
      <c r="P136" s="386"/>
      <c r="Q136" s="386"/>
      <c r="R136" s="375"/>
      <c r="S136" s="384" t="s">
        <v>676</v>
      </c>
      <c r="T136" s="383"/>
      <c r="U136" s="386"/>
      <c r="V136" s="386"/>
      <c r="W136" s="386"/>
      <c r="X136" s="386"/>
      <c r="Y136" s="386"/>
      <c r="Z136" s="386"/>
      <c r="AA136" s="386"/>
      <c r="AB136" s="386"/>
      <c r="AC136" s="386"/>
      <c r="AD136" s="386"/>
      <c r="AE136" s="386"/>
      <c r="AF136" s="386"/>
      <c r="AG136" s="386"/>
      <c r="AH136" s="386"/>
    </row>
    <row r="137" spans="1:43" ht="12" customHeight="1" x14ac:dyDescent="0.2">
      <c r="A137" s="381"/>
      <c r="B137" s="390">
        <v>1300</v>
      </c>
      <c r="C137" s="381" t="s">
        <v>823</v>
      </c>
      <c r="D137" s="394"/>
      <c r="E137" s="394"/>
      <c r="F137" s="395"/>
      <c r="G137" s="395"/>
      <c r="H137" s="395"/>
      <c r="I137" s="395"/>
      <c r="J137" s="395"/>
      <c r="K137" s="395"/>
      <c r="L137" s="395"/>
      <c r="M137" s="395"/>
      <c r="N137" s="395"/>
      <c r="O137" s="395"/>
      <c r="P137" s="395"/>
      <c r="Q137" s="395"/>
      <c r="R137" s="375"/>
      <c r="S137" s="381" t="s">
        <v>824</v>
      </c>
      <c r="T137" s="390">
        <v>2060</v>
      </c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395"/>
      <c r="AI137" s="375"/>
      <c r="AJ137" s="375"/>
      <c r="AK137" s="375"/>
      <c r="AL137" s="375"/>
      <c r="AM137" s="375"/>
      <c r="AN137" s="375"/>
      <c r="AO137" s="375"/>
      <c r="AP137" s="375"/>
      <c r="AQ137" s="375"/>
    </row>
    <row r="138" spans="1:43" ht="12" customHeight="1" x14ac:dyDescent="0.2">
      <c r="A138" s="381"/>
      <c r="B138" s="390"/>
      <c r="C138" s="381"/>
      <c r="D138" s="422"/>
      <c r="E138" s="381"/>
      <c r="F138" s="381"/>
      <c r="G138" s="381"/>
      <c r="H138" s="381"/>
      <c r="I138" s="381"/>
      <c r="J138" s="381"/>
      <c r="K138" s="381"/>
      <c r="L138" s="381"/>
      <c r="M138" s="381"/>
      <c r="N138" s="381"/>
      <c r="O138" s="381"/>
      <c r="P138" s="381"/>
      <c r="Q138" s="381"/>
      <c r="R138" s="375"/>
      <c r="S138" s="381"/>
      <c r="T138" s="390"/>
      <c r="U138" s="381"/>
      <c r="V138" s="381"/>
      <c r="W138" s="381"/>
      <c r="X138" s="381"/>
      <c r="Y138" s="381"/>
      <c r="Z138" s="381"/>
      <c r="AA138" s="381"/>
      <c r="AB138" s="381"/>
      <c r="AC138" s="381"/>
      <c r="AD138" s="381"/>
      <c r="AE138" s="381"/>
      <c r="AF138" s="381"/>
      <c r="AG138" s="381"/>
      <c r="AH138" s="381"/>
      <c r="AI138" s="375"/>
      <c r="AJ138" s="375"/>
      <c r="AK138" s="375"/>
      <c r="AL138" s="375"/>
      <c r="AM138" s="375"/>
      <c r="AN138" s="375"/>
      <c r="AO138" s="375"/>
      <c r="AP138" s="375"/>
      <c r="AQ138" s="375"/>
    </row>
    <row r="139" spans="1:43" ht="12" customHeight="1" x14ac:dyDescent="0.25">
      <c r="A139" s="413" t="s">
        <v>825</v>
      </c>
      <c r="B139" s="416"/>
      <c r="C139" s="403" t="s">
        <v>81</v>
      </c>
      <c r="D139" s="453">
        <f t="shared" ref="D139:Q139" si="32">SUM(D137:D138)</f>
        <v>0</v>
      </c>
      <c r="E139" s="413">
        <f t="shared" si="32"/>
        <v>0</v>
      </c>
      <c r="F139" s="413">
        <f t="shared" si="32"/>
        <v>0</v>
      </c>
      <c r="G139" s="413">
        <f t="shared" si="32"/>
        <v>0</v>
      </c>
      <c r="H139" s="413">
        <f t="shared" si="32"/>
        <v>0</v>
      </c>
      <c r="I139" s="413">
        <f t="shared" si="32"/>
        <v>0</v>
      </c>
      <c r="J139" s="413">
        <f t="shared" si="32"/>
        <v>0</v>
      </c>
      <c r="K139" s="413">
        <f t="shared" si="32"/>
        <v>0</v>
      </c>
      <c r="L139" s="413">
        <f t="shared" si="32"/>
        <v>0</v>
      </c>
      <c r="M139" s="413">
        <f t="shared" si="32"/>
        <v>0</v>
      </c>
      <c r="N139" s="413">
        <f t="shared" si="32"/>
        <v>0</v>
      </c>
      <c r="O139" s="413">
        <f t="shared" si="32"/>
        <v>0</v>
      </c>
      <c r="P139" s="413">
        <f t="shared" si="32"/>
        <v>0</v>
      </c>
      <c r="Q139" s="413">
        <f t="shared" si="32"/>
        <v>0</v>
      </c>
      <c r="R139" s="375"/>
      <c r="S139" s="403" t="s">
        <v>81</v>
      </c>
      <c r="T139" s="402"/>
      <c r="U139" s="413">
        <f t="shared" ref="U139:AH139" si="33">SUM(U137:U138)</f>
        <v>0</v>
      </c>
      <c r="V139" s="413">
        <f t="shared" si="33"/>
        <v>0</v>
      </c>
      <c r="W139" s="413">
        <f t="shared" si="33"/>
        <v>0</v>
      </c>
      <c r="X139" s="413">
        <f t="shared" si="33"/>
        <v>0</v>
      </c>
      <c r="Y139" s="413">
        <f t="shared" si="33"/>
        <v>0</v>
      </c>
      <c r="Z139" s="413">
        <f t="shared" si="33"/>
        <v>0</v>
      </c>
      <c r="AA139" s="413">
        <f t="shared" si="33"/>
        <v>0</v>
      </c>
      <c r="AB139" s="413">
        <f t="shared" si="33"/>
        <v>0</v>
      </c>
      <c r="AC139" s="413">
        <f t="shared" si="33"/>
        <v>0</v>
      </c>
      <c r="AD139" s="413">
        <f t="shared" si="33"/>
        <v>0</v>
      </c>
      <c r="AE139" s="413">
        <f t="shared" si="33"/>
        <v>0</v>
      </c>
      <c r="AF139" s="413">
        <f t="shared" si="33"/>
        <v>0</v>
      </c>
      <c r="AG139" s="413">
        <f t="shared" si="33"/>
        <v>0</v>
      </c>
      <c r="AH139" s="413">
        <f t="shared" si="33"/>
        <v>0</v>
      </c>
      <c r="AI139" s="375"/>
      <c r="AJ139" s="375"/>
      <c r="AK139" s="375"/>
      <c r="AL139" s="375"/>
      <c r="AM139" s="375"/>
      <c r="AN139" s="375"/>
      <c r="AO139" s="375"/>
      <c r="AP139" s="375"/>
      <c r="AQ139" s="375"/>
    </row>
    <row r="140" spans="1:43" ht="12" customHeight="1" x14ac:dyDescent="0.2">
      <c r="A140" s="455" t="s">
        <v>826</v>
      </c>
      <c r="B140" s="390">
        <v>1330</v>
      </c>
      <c r="C140" s="421" t="s">
        <v>827</v>
      </c>
      <c r="D140" s="385"/>
      <c r="E140" s="385"/>
      <c r="F140" s="386"/>
      <c r="G140" s="386"/>
      <c r="H140" s="386"/>
      <c r="I140" s="386"/>
      <c r="J140" s="386"/>
      <c r="K140" s="386"/>
      <c r="L140" s="386"/>
      <c r="M140" s="386"/>
      <c r="N140" s="386"/>
      <c r="O140" s="386"/>
      <c r="P140" s="386"/>
      <c r="Q140" s="386"/>
      <c r="R140" s="375"/>
      <c r="S140" s="384" t="s">
        <v>828</v>
      </c>
      <c r="T140" s="390">
        <v>2090</v>
      </c>
      <c r="U140" s="386"/>
      <c r="V140" s="386"/>
      <c r="W140" s="386"/>
      <c r="X140" s="386"/>
      <c r="Y140" s="386"/>
      <c r="Z140" s="386"/>
      <c r="AA140" s="386"/>
      <c r="AB140" s="386"/>
      <c r="AC140" s="386"/>
      <c r="AD140" s="386"/>
      <c r="AE140" s="386"/>
      <c r="AF140" s="386"/>
      <c r="AG140" s="386"/>
      <c r="AH140" s="386"/>
    </row>
    <row r="141" spans="1:43" ht="12" customHeight="1" x14ac:dyDescent="0.2">
      <c r="A141" s="391" t="s">
        <v>192</v>
      </c>
      <c r="B141" s="393">
        <v>1400</v>
      </c>
      <c r="C141" s="391" t="s">
        <v>829</v>
      </c>
      <c r="D141" s="394">
        <f>ROUND(VLOOKUP($B141,'[13]Monthly BS -UC Ledger FORMATTED'!$A$6:$Q$231,+D$3,FALSE),0)</f>
        <v>0</v>
      </c>
      <c r="E141" s="394">
        <f>ROUND(VLOOKUP($B141,'[13]Monthly BS -UC Ledger FORMATTED'!$A$6:$Q$231,+E$3,FALSE),0)</f>
        <v>0</v>
      </c>
      <c r="F141" s="395">
        <f>ROUND(VLOOKUP($B141,'[13]Monthly BS -UC Ledger FORMATTED'!$A$6:$Q$231,+F$3,FALSE),0)</f>
        <v>0</v>
      </c>
      <c r="G141" s="395">
        <f>ROUND(VLOOKUP($B141,'[13]Monthly BS -UC Ledger FORMATTED'!$A$6:$Q$231,+G$3,FALSE),0)</f>
        <v>0</v>
      </c>
      <c r="H141" s="395">
        <f>ROUND(VLOOKUP($B141,'[13]Monthly BS -UC Ledger FORMATTED'!$A$6:$Q$231,+H$3,FALSE),0)</f>
        <v>0</v>
      </c>
      <c r="I141" s="395">
        <f>ROUND(VLOOKUP($B141,'[13]Monthly BS -UC Ledger FORMATTED'!$A$6:$Q$231,+I$3,FALSE),0)</f>
        <v>0</v>
      </c>
      <c r="J141" s="395">
        <f>ROUND(VLOOKUP($B141,'[13]Monthly BS -UC Ledger FORMATTED'!$A$6:$Q$231,+J$3,FALSE),0)</f>
        <v>0</v>
      </c>
      <c r="K141" s="395">
        <f>ROUND(VLOOKUP($B141,'[13]Monthly BS -UC Ledger FORMATTED'!$A$6:$Q$231,+K$3,FALSE),0)</f>
        <v>0</v>
      </c>
      <c r="L141" s="395">
        <f>ROUND(VLOOKUP($B141,'[13]Monthly BS -UC Ledger FORMATTED'!$A$6:$Q$231,+L$3,FALSE),0)</f>
        <v>0</v>
      </c>
      <c r="M141" s="395">
        <f>ROUND(VLOOKUP($B141,'[13]Monthly BS -UC Ledger FORMATTED'!$A$6:$Q$231,+M$3,FALSE),0)</f>
        <v>0</v>
      </c>
      <c r="N141" s="395">
        <f>ROUND(VLOOKUP($B141,'[13]Monthly BS -UC Ledger FORMATTED'!$A$6:$Q$231,+N$3,FALSE),0)</f>
        <v>0</v>
      </c>
      <c r="O141" s="395">
        <f>ROUND(VLOOKUP($B141,'[13]Monthly BS -UC Ledger FORMATTED'!$A$6:$Q$231,+O$3,FALSE),0)</f>
        <v>0</v>
      </c>
      <c r="P141" s="395">
        <f>ROUND(VLOOKUP($B141,'[13]Monthly BS -UC Ledger FORMATTED'!$A$6:$Q$231,+P$3,FALSE),0)</f>
        <v>0</v>
      </c>
      <c r="Q141" s="395">
        <f>ROUND(VLOOKUP($B141,'[13]Monthly BS -UC Ledger FORMATTED'!$A$6:$Q$231,+Q$3,FALSE),0)</f>
        <v>0</v>
      </c>
      <c r="R141" s="375"/>
      <c r="S141" s="391" t="s">
        <v>830</v>
      </c>
      <c r="T141" s="393">
        <v>2160</v>
      </c>
      <c r="U141" s="395">
        <f>ROUND(VLOOKUP($T141,'[13]Monthly BS -UC Ledger FORMATTED'!$A$6:$Q$231,+U$3,FALSE),0)</f>
        <v>0</v>
      </c>
      <c r="V141" s="395">
        <f>ROUND(VLOOKUP($T141,'[13]Monthly BS -UC Ledger FORMATTED'!$A$6:$Q$231,+V$3,FALSE),0)</f>
        <v>0</v>
      </c>
      <c r="W141" s="395">
        <f>ROUND(VLOOKUP($T141,'[13]Monthly BS -UC Ledger FORMATTED'!$A$6:$Q$231,+W$3,FALSE),0)</f>
        <v>0</v>
      </c>
      <c r="X141" s="395">
        <f>ROUND(VLOOKUP($T141,'[13]Monthly BS -UC Ledger FORMATTED'!$A$6:$Q$231,+X$3,FALSE),0)</f>
        <v>0</v>
      </c>
      <c r="Y141" s="395">
        <f>ROUND(VLOOKUP($T141,'[13]Monthly BS -UC Ledger FORMATTED'!$A$6:$Q$231,+Y$3,FALSE),0)</f>
        <v>0</v>
      </c>
      <c r="Z141" s="395">
        <f>ROUND(VLOOKUP($T141,'[13]Monthly BS -UC Ledger FORMATTED'!$A$6:$Q$231,+Z$3,FALSE),0)</f>
        <v>0</v>
      </c>
      <c r="AA141" s="395">
        <f>ROUND(VLOOKUP($T141,'[13]Monthly BS -UC Ledger FORMATTED'!$A$6:$Q$231,+AA$3,FALSE),0)</f>
        <v>0</v>
      </c>
      <c r="AB141" s="395">
        <f>ROUND(VLOOKUP($T141,'[13]Monthly BS -UC Ledger FORMATTED'!$A$6:$Q$231,+AB$3,FALSE),0)</f>
        <v>0</v>
      </c>
      <c r="AC141" s="395">
        <f>ROUND(VLOOKUP($T141,'[13]Monthly BS -UC Ledger FORMATTED'!$A$6:$Q$231,+AC$3,FALSE),0)</f>
        <v>0</v>
      </c>
      <c r="AD141" s="395">
        <f>ROUND(VLOOKUP($T141,'[13]Monthly BS -UC Ledger FORMATTED'!$A$6:$Q$231,+AD$3,FALSE),0)</f>
        <v>0</v>
      </c>
      <c r="AE141" s="395">
        <f>ROUND(VLOOKUP($T141,'[13]Monthly BS -UC Ledger FORMATTED'!$A$6:$Q$231,+AE$3,FALSE),0)</f>
        <v>0</v>
      </c>
      <c r="AF141" s="395">
        <f>ROUND(VLOOKUP($T141,'[13]Monthly BS -UC Ledger FORMATTED'!$A$6:$Q$231,+AF$3,FALSE),0)</f>
        <v>0</v>
      </c>
      <c r="AG141" s="395">
        <f>ROUND(VLOOKUP($T141,'[13]Monthly BS -UC Ledger FORMATTED'!$A$6:$Q$231,+AG$3,FALSE),0)</f>
        <v>0</v>
      </c>
      <c r="AH141" s="395">
        <f>ROUND(VLOOKUP($T141,'[13]Monthly BS -UC Ledger FORMATTED'!$A$6:$Q$231,+AH$3,FALSE),0)</f>
        <v>0</v>
      </c>
      <c r="AI141" s="375"/>
      <c r="AJ141" s="375"/>
      <c r="AK141" s="375"/>
      <c r="AL141" s="375"/>
      <c r="AM141" s="375"/>
      <c r="AN141" s="375"/>
      <c r="AO141" s="375"/>
      <c r="AP141" s="375"/>
    </row>
    <row r="142" spans="1:43" ht="12" customHeight="1" x14ac:dyDescent="0.2">
      <c r="A142" s="381"/>
      <c r="B142" s="456">
        <v>1395</v>
      </c>
      <c r="C142" s="455" t="s">
        <v>439</v>
      </c>
      <c r="D142" s="398">
        <f>ROUND(VLOOKUP($B142,'[13]Monthly BS -UC Ledger FORMATTED'!$A$6:$Q$231,+D$3,FALSE),0)</f>
        <v>0</v>
      </c>
      <c r="E142" s="398">
        <f>ROUND(VLOOKUP($B142,'[13]Monthly BS -UC Ledger FORMATTED'!$A$6:$Q$231,+E$3,FALSE),0)</f>
        <v>0</v>
      </c>
      <c r="F142" s="399">
        <f>ROUND(VLOOKUP($B142,'[13]Monthly BS -UC Ledger FORMATTED'!$A$6:$Q$231,+F$3,FALSE),0)</f>
        <v>0</v>
      </c>
      <c r="G142" s="399">
        <f>ROUND(VLOOKUP($B142,'[13]Monthly BS -UC Ledger FORMATTED'!$A$6:$Q$231,+G$3,FALSE),0)</f>
        <v>0</v>
      </c>
      <c r="H142" s="399">
        <f>ROUND(VLOOKUP($B142,'[13]Monthly BS -UC Ledger FORMATTED'!$A$6:$Q$231,+H$3,FALSE),0)</f>
        <v>0</v>
      </c>
      <c r="I142" s="399">
        <f>ROUND(VLOOKUP($B142,'[13]Monthly BS -UC Ledger FORMATTED'!$A$6:$Q$231,+I$3,FALSE),0)</f>
        <v>0</v>
      </c>
      <c r="J142" s="399">
        <f>ROUND(VLOOKUP($B142,'[13]Monthly BS -UC Ledger FORMATTED'!$A$6:$Q$231,+J$3,FALSE),0)</f>
        <v>0</v>
      </c>
      <c r="K142" s="399">
        <f>ROUND(VLOOKUP($B142,'[13]Monthly BS -UC Ledger FORMATTED'!$A$6:$Q$231,+K$3,FALSE),0)</f>
        <v>0</v>
      </c>
      <c r="L142" s="399">
        <f>ROUND(VLOOKUP($B142,'[13]Monthly BS -UC Ledger FORMATTED'!$A$6:$Q$231,+L$3,FALSE),0)</f>
        <v>0</v>
      </c>
      <c r="M142" s="399">
        <f>ROUND(VLOOKUP($B142,'[13]Monthly BS -UC Ledger FORMATTED'!$A$6:$Q$231,+M$3,FALSE),0)</f>
        <v>0</v>
      </c>
      <c r="N142" s="399">
        <f>ROUND(VLOOKUP($B142,'[13]Monthly BS -UC Ledger FORMATTED'!$A$6:$Q$231,+N$3,FALSE),0)</f>
        <v>0</v>
      </c>
      <c r="O142" s="399">
        <f>ROUND(VLOOKUP($B142,'[13]Monthly BS -UC Ledger FORMATTED'!$A$6:$Q$231,+O$3,FALSE),0)</f>
        <v>0</v>
      </c>
      <c r="P142" s="399">
        <f>ROUND(VLOOKUP($B142,'[13]Monthly BS -UC Ledger FORMATTED'!$A$6:$Q$231,+P$3,FALSE),0)</f>
        <v>0</v>
      </c>
      <c r="Q142" s="399">
        <f>ROUND(VLOOKUP($B142,'[13]Monthly BS -UC Ledger FORMATTED'!$A$6:$Q$231,+Q$3,FALSE),0)</f>
        <v>0</v>
      </c>
      <c r="R142" s="375"/>
      <c r="S142" s="381" t="s">
        <v>831</v>
      </c>
      <c r="T142" s="456">
        <v>2155</v>
      </c>
      <c r="U142" s="399">
        <f>ROUND(VLOOKUP($T142,'[13]Monthly BS -UC Ledger FORMATTED'!$A$6:$Q$231,+U$3,FALSE),0)</f>
        <v>0</v>
      </c>
      <c r="V142" s="399">
        <f>ROUND(VLOOKUP($T142,'[13]Monthly BS -UC Ledger FORMATTED'!$A$6:$Q$231,+V$3,FALSE),0)</f>
        <v>0</v>
      </c>
      <c r="W142" s="399">
        <f>ROUND(VLOOKUP($T142,'[13]Monthly BS -UC Ledger FORMATTED'!$A$6:$Q$231,+W$3,FALSE),0)</f>
        <v>0</v>
      </c>
      <c r="X142" s="399">
        <f>ROUND(VLOOKUP($T142,'[13]Monthly BS -UC Ledger FORMATTED'!$A$6:$Q$231,+X$3,FALSE),0)</f>
        <v>0</v>
      </c>
      <c r="Y142" s="399">
        <f>ROUND(VLOOKUP($T142,'[13]Monthly BS -UC Ledger FORMATTED'!$A$6:$Q$231,+Y$3,FALSE),0)</f>
        <v>0</v>
      </c>
      <c r="Z142" s="399">
        <f>ROUND(VLOOKUP($T142,'[13]Monthly BS -UC Ledger FORMATTED'!$A$6:$Q$231,+Z$3,FALSE),0)</f>
        <v>0</v>
      </c>
      <c r="AA142" s="399">
        <f>ROUND(VLOOKUP($T142,'[13]Monthly BS -UC Ledger FORMATTED'!$A$6:$Q$231,+AA$3,FALSE),0)</f>
        <v>0</v>
      </c>
      <c r="AB142" s="399">
        <f>ROUND(VLOOKUP($T142,'[13]Monthly BS -UC Ledger FORMATTED'!$A$6:$Q$231,+AB$3,FALSE),0)</f>
        <v>0</v>
      </c>
      <c r="AC142" s="399">
        <f>ROUND(VLOOKUP($T142,'[13]Monthly BS -UC Ledger FORMATTED'!$A$6:$Q$231,+AC$3,FALSE),0)</f>
        <v>0</v>
      </c>
      <c r="AD142" s="399">
        <f>ROUND(VLOOKUP($T142,'[13]Monthly BS -UC Ledger FORMATTED'!$A$6:$Q$231,+AD$3,FALSE),0)</f>
        <v>0</v>
      </c>
      <c r="AE142" s="399">
        <f>ROUND(VLOOKUP($T142,'[13]Monthly BS -UC Ledger FORMATTED'!$A$6:$Q$231,+AE$3,FALSE),0)</f>
        <v>0</v>
      </c>
      <c r="AF142" s="399">
        <f>ROUND(VLOOKUP($T142,'[13]Monthly BS -UC Ledger FORMATTED'!$A$6:$Q$231,+AF$3,FALSE),0)</f>
        <v>0</v>
      </c>
      <c r="AG142" s="399">
        <f>ROUND(VLOOKUP($T142,'[13]Monthly BS -UC Ledger FORMATTED'!$A$6:$Q$231,+AG$3,FALSE),0)</f>
        <v>0</v>
      </c>
      <c r="AH142" s="399">
        <f>ROUND(VLOOKUP($T142,'[13]Monthly BS -UC Ledger FORMATTED'!$A$6:$Q$231,+AH$3,FALSE),0)</f>
        <v>0</v>
      </c>
      <c r="AI142" s="375"/>
      <c r="AJ142" s="375"/>
      <c r="AK142" s="375"/>
      <c r="AL142" s="375"/>
      <c r="AM142" s="375"/>
      <c r="AN142" s="375"/>
      <c r="AO142" s="375"/>
      <c r="AP142" s="375"/>
    </row>
    <row r="143" spans="1:43" ht="12" customHeight="1" x14ac:dyDescent="0.25">
      <c r="A143" s="413"/>
      <c r="B143" s="402"/>
      <c r="C143" s="403" t="s">
        <v>81</v>
      </c>
      <c r="D143" s="453">
        <f t="shared" ref="D143:Q143" si="34">SUM(D141:D142)</f>
        <v>0</v>
      </c>
      <c r="E143" s="413">
        <f t="shared" si="34"/>
        <v>0</v>
      </c>
      <c r="F143" s="413">
        <f t="shared" si="34"/>
        <v>0</v>
      </c>
      <c r="G143" s="413">
        <f t="shared" si="34"/>
        <v>0</v>
      </c>
      <c r="H143" s="413">
        <f t="shared" si="34"/>
        <v>0</v>
      </c>
      <c r="I143" s="413">
        <f t="shared" si="34"/>
        <v>0</v>
      </c>
      <c r="J143" s="413">
        <f t="shared" si="34"/>
        <v>0</v>
      </c>
      <c r="K143" s="413">
        <f t="shared" si="34"/>
        <v>0</v>
      </c>
      <c r="L143" s="413">
        <f t="shared" si="34"/>
        <v>0</v>
      </c>
      <c r="M143" s="413">
        <f t="shared" si="34"/>
        <v>0</v>
      </c>
      <c r="N143" s="413">
        <f t="shared" si="34"/>
        <v>0</v>
      </c>
      <c r="O143" s="413">
        <f t="shared" si="34"/>
        <v>0</v>
      </c>
      <c r="P143" s="413">
        <f t="shared" si="34"/>
        <v>0</v>
      </c>
      <c r="Q143" s="413">
        <f t="shared" si="34"/>
        <v>0</v>
      </c>
      <c r="R143" s="375"/>
      <c r="S143" s="403" t="s">
        <v>81</v>
      </c>
      <c r="T143" s="402"/>
      <c r="U143" s="447">
        <f t="shared" ref="U143:AH143" si="35">SUM(U141:U142)</f>
        <v>0</v>
      </c>
      <c r="V143" s="449">
        <f t="shared" si="35"/>
        <v>0</v>
      </c>
      <c r="W143" s="449">
        <f t="shared" si="35"/>
        <v>0</v>
      </c>
      <c r="X143" s="449">
        <f t="shared" si="35"/>
        <v>0</v>
      </c>
      <c r="Y143" s="449">
        <f t="shared" si="35"/>
        <v>0</v>
      </c>
      <c r="Z143" s="449">
        <f t="shared" si="35"/>
        <v>0</v>
      </c>
      <c r="AA143" s="449">
        <f t="shared" si="35"/>
        <v>0</v>
      </c>
      <c r="AB143" s="449">
        <f t="shared" si="35"/>
        <v>0</v>
      </c>
      <c r="AC143" s="449">
        <f t="shared" si="35"/>
        <v>0</v>
      </c>
      <c r="AD143" s="449">
        <f t="shared" si="35"/>
        <v>0</v>
      </c>
      <c r="AE143" s="449">
        <f t="shared" si="35"/>
        <v>0</v>
      </c>
      <c r="AF143" s="449">
        <f t="shared" si="35"/>
        <v>0</v>
      </c>
      <c r="AG143" s="449">
        <f t="shared" si="35"/>
        <v>0</v>
      </c>
      <c r="AH143" s="449">
        <f t="shared" si="35"/>
        <v>0</v>
      </c>
      <c r="AI143" s="375"/>
      <c r="AJ143" s="375"/>
      <c r="AK143" s="375"/>
      <c r="AL143" s="375"/>
      <c r="AM143" s="375"/>
      <c r="AN143" s="375"/>
      <c r="AO143" s="375"/>
      <c r="AP143" s="375"/>
    </row>
    <row r="144" spans="1:43" ht="12" customHeight="1" x14ac:dyDescent="0.2">
      <c r="A144" s="384" t="s">
        <v>197</v>
      </c>
      <c r="B144" s="383">
        <v>1410</v>
      </c>
      <c r="C144" s="384" t="s">
        <v>832</v>
      </c>
      <c r="D144" s="385"/>
      <c r="E144" s="385"/>
      <c r="F144" s="386"/>
      <c r="G144" s="386"/>
      <c r="H144" s="386"/>
      <c r="I144" s="386"/>
      <c r="J144" s="386"/>
      <c r="K144" s="386"/>
      <c r="L144" s="386"/>
      <c r="M144" s="386"/>
      <c r="N144" s="386"/>
      <c r="O144" s="386"/>
      <c r="P144" s="386"/>
      <c r="Q144" s="386"/>
      <c r="R144" s="375"/>
      <c r="S144" s="384" t="s">
        <v>833</v>
      </c>
      <c r="T144" s="383">
        <v>2170</v>
      </c>
      <c r="U144" s="386"/>
      <c r="V144" s="386"/>
      <c r="W144" s="386"/>
      <c r="X144" s="386"/>
      <c r="Y144" s="386"/>
      <c r="Z144" s="386"/>
      <c r="AA144" s="386"/>
      <c r="AB144" s="386"/>
      <c r="AC144" s="386"/>
      <c r="AD144" s="386"/>
      <c r="AE144" s="386"/>
      <c r="AF144" s="386"/>
      <c r="AG144" s="386"/>
      <c r="AH144" s="386"/>
    </row>
    <row r="145" spans="1:35" ht="12" customHeight="1" x14ac:dyDescent="0.2">
      <c r="A145" s="384" t="s">
        <v>200</v>
      </c>
      <c r="B145" s="383">
        <v>1420</v>
      </c>
      <c r="C145" s="384" t="s">
        <v>443</v>
      </c>
      <c r="D145" s="385"/>
      <c r="E145" s="385"/>
      <c r="F145" s="386"/>
      <c r="G145" s="386"/>
      <c r="H145" s="386"/>
      <c r="I145" s="386"/>
      <c r="J145" s="386"/>
      <c r="K145" s="386"/>
      <c r="L145" s="386"/>
      <c r="M145" s="386"/>
      <c r="N145" s="386"/>
      <c r="O145" s="386"/>
      <c r="P145" s="386"/>
      <c r="Q145" s="386"/>
      <c r="R145" s="375"/>
      <c r="S145" s="384" t="s">
        <v>834</v>
      </c>
      <c r="T145" s="383">
        <v>2180</v>
      </c>
      <c r="U145" s="386"/>
      <c r="V145" s="386"/>
      <c r="W145" s="386"/>
      <c r="X145" s="386"/>
      <c r="Y145" s="386"/>
      <c r="Z145" s="386"/>
      <c r="AA145" s="386"/>
      <c r="AB145" s="386"/>
      <c r="AC145" s="386"/>
      <c r="AD145" s="386"/>
      <c r="AE145" s="386"/>
      <c r="AF145" s="386"/>
      <c r="AG145" s="386"/>
      <c r="AH145" s="386"/>
    </row>
    <row r="146" spans="1:35" ht="12" customHeight="1" x14ac:dyDescent="0.2">
      <c r="A146" s="384" t="s">
        <v>203</v>
      </c>
      <c r="B146" s="383">
        <v>1440</v>
      </c>
      <c r="C146" s="384" t="s">
        <v>835</v>
      </c>
      <c r="D146" s="385"/>
      <c r="E146" s="385"/>
      <c r="F146" s="386"/>
      <c r="G146" s="386"/>
      <c r="H146" s="386"/>
      <c r="I146" s="386"/>
      <c r="J146" s="386"/>
      <c r="K146" s="386"/>
      <c r="L146" s="386"/>
      <c r="M146" s="386"/>
      <c r="N146" s="386"/>
      <c r="O146" s="386"/>
      <c r="P146" s="386"/>
      <c r="Q146" s="386"/>
      <c r="R146" s="375"/>
      <c r="S146" s="384" t="s">
        <v>836</v>
      </c>
      <c r="T146" s="383">
        <v>2200</v>
      </c>
      <c r="U146" s="386"/>
      <c r="V146" s="386"/>
      <c r="W146" s="386"/>
      <c r="X146" s="386"/>
      <c r="Y146" s="386"/>
      <c r="Z146" s="386"/>
      <c r="AA146" s="386"/>
      <c r="AB146" s="386"/>
      <c r="AC146" s="386"/>
      <c r="AD146" s="386"/>
      <c r="AE146" s="386"/>
      <c r="AF146" s="386"/>
      <c r="AG146" s="386"/>
      <c r="AH146" s="386"/>
    </row>
    <row r="147" spans="1:35" ht="12" customHeight="1" x14ac:dyDescent="0.25">
      <c r="A147" s="602" t="s">
        <v>837</v>
      </c>
      <c r="B147" s="603"/>
      <c r="C147" s="603"/>
      <c r="D147" s="603"/>
      <c r="E147" s="603"/>
      <c r="F147" s="603"/>
      <c r="G147" s="603"/>
      <c r="H147" s="603"/>
      <c r="I147" s="603"/>
      <c r="J147" s="603"/>
      <c r="K147" s="603"/>
      <c r="L147" s="603"/>
      <c r="M147" s="603"/>
      <c r="N147" s="603"/>
      <c r="O147" s="603"/>
      <c r="P147" s="603"/>
      <c r="Q147" s="604"/>
      <c r="R147" s="375"/>
      <c r="S147" s="602" t="s">
        <v>837</v>
      </c>
      <c r="T147" s="603"/>
      <c r="U147" s="603"/>
      <c r="V147" s="603"/>
      <c r="W147" s="603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4"/>
    </row>
    <row r="148" spans="1:35" ht="12" customHeight="1" x14ac:dyDescent="0.2">
      <c r="A148" s="458" t="s">
        <v>838</v>
      </c>
      <c r="B148" s="383">
        <v>1275</v>
      </c>
      <c r="C148" s="384" t="s">
        <v>839</v>
      </c>
      <c r="D148" s="385"/>
      <c r="E148" s="385"/>
      <c r="F148" s="386"/>
      <c r="G148" s="386"/>
      <c r="H148" s="386"/>
      <c r="I148" s="386"/>
      <c r="J148" s="386"/>
      <c r="K148" s="386"/>
      <c r="L148" s="386"/>
      <c r="M148" s="386"/>
      <c r="N148" s="386"/>
      <c r="O148" s="386"/>
      <c r="P148" s="386"/>
      <c r="Q148" s="386"/>
      <c r="R148" s="375"/>
      <c r="S148" s="384" t="s">
        <v>676</v>
      </c>
      <c r="T148" s="383"/>
      <c r="U148" s="386"/>
      <c r="V148" s="386"/>
      <c r="W148" s="386"/>
      <c r="X148" s="386"/>
      <c r="Y148" s="386"/>
      <c r="Z148" s="386"/>
      <c r="AA148" s="386"/>
      <c r="AB148" s="386"/>
      <c r="AC148" s="386"/>
      <c r="AD148" s="386"/>
      <c r="AE148" s="386"/>
      <c r="AF148" s="386"/>
      <c r="AG148" s="386"/>
      <c r="AH148" s="386"/>
    </row>
    <row r="149" spans="1:35" ht="12" customHeight="1" x14ac:dyDescent="0.2">
      <c r="A149" s="458" t="s">
        <v>840</v>
      </c>
      <c r="B149" s="383">
        <v>1305</v>
      </c>
      <c r="C149" s="384" t="s">
        <v>841</v>
      </c>
      <c r="D149" s="385"/>
      <c r="E149" s="385"/>
      <c r="F149" s="386"/>
      <c r="G149" s="386"/>
      <c r="H149" s="386"/>
      <c r="I149" s="386"/>
      <c r="J149" s="386"/>
      <c r="K149" s="386"/>
      <c r="L149" s="386"/>
      <c r="M149" s="386"/>
      <c r="N149" s="386"/>
      <c r="O149" s="386"/>
      <c r="P149" s="386"/>
      <c r="Q149" s="386"/>
      <c r="R149" s="375"/>
      <c r="S149" s="381" t="s">
        <v>842</v>
      </c>
      <c r="T149" s="383">
        <v>2065</v>
      </c>
      <c r="U149" s="386"/>
      <c r="V149" s="386"/>
      <c r="W149" s="386"/>
      <c r="X149" s="386"/>
      <c r="Y149" s="386"/>
      <c r="Z149" s="386"/>
      <c r="AA149" s="386"/>
      <c r="AB149" s="386"/>
      <c r="AC149" s="386"/>
      <c r="AD149" s="386"/>
      <c r="AE149" s="386"/>
      <c r="AF149" s="386"/>
      <c r="AG149" s="386"/>
      <c r="AH149" s="386"/>
    </row>
    <row r="150" spans="1:35" ht="12" customHeight="1" x14ac:dyDescent="0.2">
      <c r="A150" s="458" t="s">
        <v>843</v>
      </c>
      <c r="B150" s="383">
        <v>1335</v>
      </c>
      <c r="C150" s="384" t="s">
        <v>844</v>
      </c>
      <c r="D150" s="385"/>
      <c r="E150" s="385"/>
      <c r="F150" s="386"/>
      <c r="G150" s="386"/>
      <c r="H150" s="386"/>
      <c r="I150" s="386"/>
      <c r="J150" s="386"/>
      <c r="K150" s="386"/>
      <c r="L150" s="386"/>
      <c r="M150" s="386"/>
      <c r="N150" s="386"/>
      <c r="O150" s="386"/>
      <c r="P150" s="386"/>
      <c r="Q150" s="386"/>
      <c r="R150" s="375"/>
      <c r="S150" s="384" t="s">
        <v>845</v>
      </c>
      <c r="T150" s="383">
        <v>2095</v>
      </c>
      <c r="U150" s="386"/>
      <c r="V150" s="386"/>
      <c r="W150" s="386"/>
      <c r="X150" s="386"/>
      <c r="Y150" s="386"/>
      <c r="Z150" s="386"/>
      <c r="AA150" s="386"/>
      <c r="AB150" s="386"/>
      <c r="AC150" s="386"/>
      <c r="AD150" s="386"/>
      <c r="AE150" s="386"/>
      <c r="AF150" s="386"/>
      <c r="AG150" s="386"/>
      <c r="AH150" s="386"/>
    </row>
    <row r="151" spans="1:35" ht="12" customHeight="1" x14ac:dyDescent="0.2">
      <c r="A151" s="458" t="s">
        <v>846</v>
      </c>
      <c r="B151" s="383">
        <v>1385</v>
      </c>
      <c r="C151" s="384" t="s">
        <v>847</v>
      </c>
      <c r="D151" s="385"/>
      <c r="E151" s="385"/>
      <c r="F151" s="386"/>
      <c r="G151" s="386"/>
      <c r="H151" s="386"/>
      <c r="I151" s="386"/>
      <c r="J151" s="386"/>
      <c r="K151" s="386"/>
      <c r="L151" s="386"/>
      <c r="M151" s="386"/>
      <c r="N151" s="386"/>
      <c r="O151" s="386"/>
      <c r="P151" s="386"/>
      <c r="Q151" s="386"/>
      <c r="R151" s="375"/>
      <c r="S151" s="384" t="s">
        <v>848</v>
      </c>
      <c r="T151" s="383">
        <v>2145</v>
      </c>
      <c r="U151" s="386"/>
      <c r="V151" s="386"/>
      <c r="W151" s="386"/>
      <c r="X151" s="386"/>
      <c r="Y151" s="386"/>
      <c r="Z151" s="386"/>
      <c r="AA151" s="386"/>
      <c r="AB151" s="386"/>
      <c r="AC151" s="386"/>
      <c r="AD151" s="386"/>
      <c r="AE151" s="386"/>
      <c r="AF151" s="386"/>
      <c r="AG151" s="386"/>
      <c r="AH151" s="386"/>
    </row>
    <row r="152" spans="1:35" ht="12" customHeight="1" x14ac:dyDescent="0.2">
      <c r="A152" s="458" t="s">
        <v>849</v>
      </c>
      <c r="B152" s="383">
        <v>1535</v>
      </c>
      <c r="C152" s="384" t="s">
        <v>850</v>
      </c>
      <c r="D152" s="385">
        <f>ROUND(VLOOKUP($B152,'[13]Monthly BS -UC Ledger FORMATTED'!$A$6:$Q$231,+D$3,FALSE),0)</f>
        <v>0</v>
      </c>
      <c r="E152" s="385">
        <f>ROUND(VLOOKUP($B152,'[13]Monthly BS -UC Ledger FORMATTED'!$A$6:$Q$231,+E$3,FALSE),0)</f>
        <v>0</v>
      </c>
      <c r="F152" s="386">
        <f>ROUND(VLOOKUP($B152,'[13]Monthly BS -UC Ledger FORMATTED'!$A$6:$Q$231,+F$3,FALSE),0)</f>
        <v>0</v>
      </c>
      <c r="G152" s="386">
        <f>ROUND(VLOOKUP($B152,'[13]Monthly BS -UC Ledger FORMATTED'!$A$6:$Q$231,+G$3,FALSE),0)</f>
        <v>0</v>
      </c>
      <c r="H152" s="386">
        <f>ROUND(VLOOKUP($B152,'[13]Monthly BS -UC Ledger FORMATTED'!$A$6:$Q$231,+H$3,FALSE),0)</f>
        <v>0</v>
      </c>
      <c r="I152" s="386">
        <f>ROUND(VLOOKUP($B152,'[13]Monthly BS -UC Ledger FORMATTED'!$A$6:$Q$231,+I$3,FALSE),0)</f>
        <v>0</v>
      </c>
      <c r="J152" s="386">
        <f>ROUND(VLOOKUP($B152,'[13]Monthly BS -UC Ledger FORMATTED'!$A$6:$Q$231,+J$3,FALSE),0)</f>
        <v>0</v>
      </c>
      <c r="K152" s="386">
        <f>ROUND(VLOOKUP($B152,'[13]Monthly BS -UC Ledger FORMATTED'!$A$6:$Q$231,+K$3,FALSE),0)</f>
        <v>0</v>
      </c>
      <c r="L152" s="386">
        <f>ROUND(VLOOKUP($B152,'[13]Monthly BS -UC Ledger FORMATTED'!$A$6:$Q$231,+L$3,FALSE),0)</f>
        <v>0</v>
      </c>
      <c r="M152" s="386">
        <f>ROUND(VLOOKUP($B152,'[13]Monthly BS -UC Ledger FORMATTED'!$A$6:$Q$231,+M$3,FALSE),0)</f>
        <v>0</v>
      </c>
      <c r="N152" s="386">
        <f>ROUND(VLOOKUP($B152,'[13]Monthly BS -UC Ledger FORMATTED'!$A$6:$Q$231,+N$3,FALSE),0)</f>
        <v>0</v>
      </c>
      <c r="O152" s="386">
        <f>ROUND(VLOOKUP($B152,'[13]Monthly BS -UC Ledger FORMATTED'!$A$6:$Q$231,+O$3,FALSE),0)</f>
        <v>0</v>
      </c>
      <c r="P152" s="386">
        <f>ROUND(VLOOKUP($B152,'[13]Monthly BS -UC Ledger FORMATTED'!$A$6:$Q$231,+P$3,FALSE),0)</f>
        <v>0</v>
      </c>
      <c r="Q152" s="386">
        <f>ROUND(VLOOKUP($B152,'[13]Monthly BS -UC Ledger FORMATTED'!$A$6:$Q$231,+Q$3,FALSE),0)</f>
        <v>0</v>
      </c>
      <c r="R152" s="375"/>
      <c r="S152" s="384" t="s">
        <v>851</v>
      </c>
      <c r="T152" s="383">
        <v>2280</v>
      </c>
      <c r="U152" s="386">
        <f>ROUND(VLOOKUP($T152,'[13]Monthly BS -UC Ledger FORMATTED'!$A$6:$Q$231,+U$3,FALSE),0)</f>
        <v>0</v>
      </c>
      <c r="V152" s="386">
        <f>ROUND(VLOOKUP($T152,'[13]Monthly BS -UC Ledger FORMATTED'!$A$6:$Q$231,+V$3,FALSE),0)</f>
        <v>0</v>
      </c>
      <c r="W152" s="386">
        <f>ROUND(VLOOKUP($T152,'[13]Monthly BS -UC Ledger FORMATTED'!$A$6:$Q$231,+W$3,FALSE),0)</f>
        <v>0</v>
      </c>
      <c r="X152" s="386">
        <f>ROUND(VLOOKUP($T152,'[13]Monthly BS -UC Ledger FORMATTED'!$A$6:$Q$231,+X$3,FALSE),0)</f>
        <v>0</v>
      </c>
      <c r="Y152" s="386">
        <f>ROUND(VLOOKUP($T152,'[13]Monthly BS -UC Ledger FORMATTED'!$A$6:$Q$231,+Y$3,FALSE),0)</f>
        <v>0</v>
      </c>
      <c r="Z152" s="386">
        <f>ROUND(VLOOKUP($T152,'[13]Monthly BS -UC Ledger FORMATTED'!$A$6:$Q$231,+Z$3,FALSE),0)</f>
        <v>0</v>
      </c>
      <c r="AA152" s="386">
        <f>ROUND(VLOOKUP($T152,'[13]Monthly BS -UC Ledger FORMATTED'!$A$6:$Q$231,+AA$3,FALSE),0)</f>
        <v>0</v>
      </c>
      <c r="AB152" s="386">
        <f>ROUND(VLOOKUP($T152,'[13]Monthly BS -UC Ledger FORMATTED'!$A$6:$Q$231,+AB$3,FALSE),0)</f>
        <v>0</v>
      </c>
      <c r="AC152" s="386">
        <f>ROUND(VLOOKUP($T152,'[13]Monthly BS -UC Ledger FORMATTED'!$A$6:$Q$231,+AC$3,FALSE),0)</f>
        <v>0</v>
      </c>
      <c r="AD152" s="386">
        <f>ROUND(VLOOKUP($T152,'[13]Monthly BS -UC Ledger FORMATTED'!$A$6:$Q$231,+AD$3,FALSE),0)</f>
        <v>0</v>
      </c>
      <c r="AE152" s="386">
        <f>ROUND(VLOOKUP($T152,'[13]Monthly BS -UC Ledger FORMATTED'!$A$6:$Q$231,+AE$3,FALSE),0)</f>
        <v>0</v>
      </c>
      <c r="AF152" s="386">
        <f>ROUND(VLOOKUP($T152,'[13]Monthly BS -UC Ledger FORMATTED'!$A$6:$Q$231,+AF$3,FALSE),0)</f>
        <v>0</v>
      </c>
      <c r="AG152" s="386">
        <f>ROUND(VLOOKUP($T152,'[13]Monthly BS -UC Ledger FORMATTED'!$A$6:$Q$231,+AG$3,FALSE),0)</f>
        <v>0</v>
      </c>
      <c r="AH152" s="386">
        <f>ROUND(VLOOKUP($T152,'[13]Monthly BS -UC Ledger FORMATTED'!$A$6:$Q$231,+AH$3,FALSE),0)</f>
        <v>0</v>
      </c>
    </row>
    <row r="153" spans="1:35" ht="12" customHeight="1" x14ac:dyDescent="0.2">
      <c r="A153" s="458" t="s">
        <v>852</v>
      </c>
      <c r="B153" s="383">
        <v>1405</v>
      </c>
      <c r="C153" s="384" t="s">
        <v>853</v>
      </c>
      <c r="D153" s="385"/>
      <c r="E153" s="385"/>
      <c r="F153" s="386"/>
      <c r="G153" s="386"/>
      <c r="H153" s="386"/>
      <c r="I153" s="386"/>
      <c r="J153" s="386"/>
      <c r="K153" s="386"/>
      <c r="L153" s="386"/>
      <c r="M153" s="386"/>
      <c r="N153" s="386"/>
      <c r="O153" s="386"/>
      <c r="P153" s="386"/>
      <c r="Q153" s="386"/>
      <c r="R153" s="375"/>
      <c r="S153" s="384" t="s">
        <v>854</v>
      </c>
      <c r="T153" s="383">
        <v>2165</v>
      </c>
      <c r="U153" s="386"/>
      <c r="V153" s="386"/>
      <c r="W153" s="386"/>
      <c r="X153" s="386"/>
      <c r="Y153" s="386"/>
      <c r="Z153" s="386"/>
      <c r="AA153" s="386"/>
      <c r="AB153" s="386"/>
      <c r="AC153" s="386"/>
      <c r="AD153" s="386"/>
      <c r="AE153" s="386"/>
      <c r="AF153" s="386"/>
      <c r="AG153" s="386"/>
      <c r="AH153" s="386"/>
    </row>
    <row r="154" spans="1:35" ht="12" customHeight="1" x14ac:dyDescent="0.2">
      <c r="A154" s="458" t="s">
        <v>855</v>
      </c>
      <c r="B154" s="383">
        <v>1415</v>
      </c>
      <c r="C154" s="384" t="s">
        <v>856</v>
      </c>
      <c r="D154" s="385"/>
      <c r="E154" s="385"/>
      <c r="F154" s="386"/>
      <c r="G154" s="386"/>
      <c r="H154" s="386"/>
      <c r="I154" s="386"/>
      <c r="J154" s="386"/>
      <c r="K154" s="386"/>
      <c r="L154" s="386"/>
      <c r="M154" s="386"/>
      <c r="N154" s="386"/>
      <c r="O154" s="386"/>
      <c r="P154" s="386"/>
      <c r="Q154" s="386"/>
      <c r="R154" s="375"/>
      <c r="S154" s="384" t="s">
        <v>857</v>
      </c>
      <c r="T154" s="383">
        <v>2175</v>
      </c>
      <c r="U154" s="386"/>
      <c r="V154" s="386"/>
      <c r="W154" s="386"/>
      <c r="X154" s="386"/>
      <c r="Y154" s="386"/>
      <c r="Z154" s="386"/>
      <c r="AA154" s="386"/>
      <c r="AB154" s="386"/>
      <c r="AC154" s="386"/>
      <c r="AD154" s="386"/>
      <c r="AE154" s="386"/>
      <c r="AF154" s="386"/>
      <c r="AG154" s="386"/>
      <c r="AH154" s="386"/>
    </row>
    <row r="155" spans="1:35" ht="12" customHeight="1" x14ac:dyDescent="0.2">
      <c r="A155" s="459" t="s">
        <v>858</v>
      </c>
      <c r="B155" s="383">
        <v>1445</v>
      </c>
      <c r="C155" s="384" t="s">
        <v>859</v>
      </c>
      <c r="D155" s="385"/>
      <c r="E155" s="385"/>
      <c r="F155" s="386"/>
      <c r="G155" s="386"/>
      <c r="H155" s="386"/>
      <c r="I155" s="386"/>
      <c r="J155" s="386"/>
      <c r="K155" s="386"/>
      <c r="L155" s="386"/>
      <c r="M155" s="386"/>
      <c r="N155" s="386"/>
      <c r="O155" s="386"/>
      <c r="P155" s="386"/>
      <c r="Q155" s="386"/>
      <c r="R155" s="375"/>
      <c r="S155" s="384" t="s">
        <v>860</v>
      </c>
      <c r="T155" s="383">
        <v>2205</v>
      </c>
      <c r="U155" s="386"/>
      <c r="V155" s="386"/>
      <c r="W155" s="386"/>
      <c r="X155" s="386"/>
      <c r="Y155" s="386"/>
      <c r="Z155" s="386"/>
      <c r="AA155" s="386"/>
      <c r="AB155" s="386"/>
      <c r="AC155" s="386"/>
      <c r="AD155" s="386"/>
      <c r="AE155" s="386"/>
      <c r="AF155" s="386"/>
      <c r="AG155" s="386"/>
      <c r="AH155" s="386"/>
    </row>
    <row r="156" spans="1:35" ht="12" customHeight="1" x14ac:dyDescent="0.25">
      <c r="A156" s="602" t="s">
        <v>206</v>
      </c>
      <c r="B156" s="603"/>
      <c r="C156" s="603"/>
      <c r="D156" s="603"/>
      <c r="E156" s="603"/>
      <c r="F156" s="603"/>
      <c r="G156" s="603"/>
      <c r="H156" s="603"/>
      <c r="I156" s="603"/>
      <c r="J156" s="603"/>
      <c r="K156" s="603"/>
      <c r="L156" s="603"/>
      <c r="M156" s="603"/>
      <c r="N156" s="603"/>
      <c r="O156" s="603"/>
      <c r="P156" s="603"/>
      <c r="Q156" s="604"/>
      <c r="R156" s="375"/>
      <c r="S156" s="602" t="s">
        <v>206</v>
      </c>
      <c r="T156" s="603"/>
      <c r="U156" s="603"/>
      <c r="V156" s="603"/>
      <c r="W156" s="603"/>
      <c r="X156" s="603"/>
      <c r="Y156" s="603"/>
      <c r="Z156" s="603"/>
      <c r="AA156" s="603"/>
      <c r="AB156" s="603"/>
      <c r="AC156" s="603"/>
      <c r="AD156" s="603"/>
      <c r="AE156" s="603"/>
      <c r="AF156" s="603"/>
      <c r="AG156" s="603"/>
      <c r="AH156" s="603"/>
      <c r="AI156" s="604"/>
    </row>
    <row r="157" spans="1:35" ht="12" customHeight="1" x14ac:dyDescent="0.2">
      <c r="A157" s="458" t="s">
        <v>861</v>
      </c>
      <c r="B157" s="383">
        <v>1255</v>
      </c>
      <c r="C157" s="384" t="s">
        <v>862</v>
      </c>
      <c r="D157" s="385"/>
      <c r="E157" s="385"/>
      <c r="F157" s="386"/>
      <c r="G157" s="386"/>
      <c r="H157" s="386"/>
      <c r="I157" s="386"/>
      <c r="J157" s="386"/>
      <c r="K157" s="386"/>
      <c r="L157" s="386"/>
      <c r="M157" s="386"/>
      <c r="N157" s="386"/>
      <c r="O157" s="386"/>
      <c r="P157" s="386"/>
      <c r="Q157" s="386"/>
      <c r="R157" s="375"/>
      <c r="S157" s="384" t="s">
        <v>863</v>
      </c>
      <c r="T157" s="383">
        <v>2045</v>
      </c>
      <c r="U157" s="386"/>
      <c r="V157" s="386"/>
      <c r="W157" s="386"/>
      <c r="X157" s="386"/>
      <c r="Y157" s="386"/>
      <c r="Z157" s="386"/>
      <c r="AA157" s="386"/>
      <c r="AB157" s="386"/>
      <c r="AC157" s="386"/>
      <c r="AD157" s="386"/>
      <c r="AE157" s="386"/>
      <c r="AF157" s="386"/>
      <c r="AG157" s="386"/>
      <c r="AH157" s="386"/>
    </row>
    <row r="158" spans="1:35" ht="12" customHeight="1" x14ac:dyDescent="0.2">
      <c r="A158" s="458" t="s">
        <v>657</v>
      </c>
      <c r="B158" s="383">
        <v>1280</v>
      </c>
      <c r="C158" s="384" t="s">
        <v>864</v>
      </c>
      <c r="D158" s="385"/>
      <c r="E158" s="385"/>
      <c r="F158" s="386"/>
      <c r="G158" s="386"/>
      <c r="H158" s="386"/>
      <c r="I158" s="386"/>
      <c r="J158" s="386"/>
      <c r="K158" s="386"/>
      <c r="L158" s="386"/>
      <c r="M158" s="386"/>
      <c r="N158" s="386"/>
      <c r="O158" s="386"/>
      <c r="P158" s="386"/>
      <c r="Q158" s="386"/>
      <c r="R158" s="375"/>
      <c r="S158" s="384" t="s">
        <v>676</v>
      </c>
      <c r="T158" s="383"/>
      <c r="U158" s="386"/>
      <c r="V158" s="386"/>
      <c r="W158" s="386"/>
      <c r="X158" s="386"/>
      <c r="Y158" s="386"/>
      <c r="Z158" s="386"/>
      <c r="AA158" s="386"/>
      <c r="AB158" s="386"/>
      <c r="AC158" s="386"/>
      <c r="AD158" s="386"/>
      <c r="AE158" s="386"/>
      <c r="AF158" s="386"/>
      <c r="AG158" s="386"/>
      <c r="AH158" s="386"/>
    </row>
    <row r="159" spans="1:35" ht="12" customHeight="1" x14ac:dyDescent="0.2">
      <c r="A159" s="458" t="s">
        <v>865</v>
      </c>
      <c r="B159" s="383">
        <v>1310</v>
      </c>
      <c r="C159" s="384" t="s">
        <v>866</v>
      </c>
      <c r="D159" s="385"/>
      <c r="E159" s="385"/>
      <c r="F159" s="386"/>
      <c r="G159" s="386"/>
      <c r="H159" s="386"/>
      <c r="I159" s="386"/>
      <c r="J159" s="386"/>
      <c r="K159" s="386"/>
      <c r="L159" s="386"/>
      <c r="M159" s="386"/>
      <c r="N159" s="386"/>
      <c r="O159" s="386"/>
      <c r="P159" s="386"/>
      <c r="Q159" s="386"/>
      <c r="R159" s="375"/>
      <c r="S159" s="381" t="s">
        <v>867</v>
      </c>
      <c r="T159" s="383">
        <v>2070</v>
      </c>
      <c r="U159" s="386"/>
      <c r="V159" s="386"/>
      <c r="W159" s="386"/>
      <c r="X159" s="386"/>
      <c r="Y159" s="386"/>
      <c r="Z159" s="386"/>
      <c r="AA159" s="386"/>
      <c r="AB159" s="386"/>
      <c r="AC159" s="386"/>
      <c r="AD159" s="386"/>
      <c r="AE159" s="386"/>
      <c r="AF159" s="386"/>
      <c r="AG159" s="386"/>
      <c r="AH159" s="386"/>
    </row>
    <row r="160" spans="1:35" ht="12" customHeight="1" x14ac:dyDescent="0.2">
      <c r="A160" s="458" t="s">
        <v>868</v>
      </c>
      <c r="B160" s="383">
        <v>1340</v>
      </c>
      <c r="C160" s="384" t="s">
        <v>869</v>
      </c>
      <c r="D160" s="385"/>
      <c r="E160" s="385"/>
      <c r="F160" s="386"/>
      <c r="G160" s="386"/>
      <c r="H160" s="386"/>
      <c r="I160" s="386"/>
      <c r="J160" s="386"/>
      <c r="K160" s="386"/>
      <c r="L160" s="386"/>
      <c r="M160" s="386"/>
      <c r="N160" s="386"/>
      <c r="O160" s="386"/>
      <c r="P160" s="386"/>
      <c r="Q160" s="386"/>
      <c r="R160" s="375"/>
      <c r="S160" s="384" t="s">
        <v>870</v>
      </c>
      <c r="T160" s="383">
        <v>2100</v>
      </c>
      <c r="U160" s="386"/>
      <c r="V160" s="386"/>
      <c r="W160" s="386"/>
      <c r="X160" s="386"/>
      <c r="Y160" s="386"/>
      <c r="Z160" s="386"/>
      <c r="AA160" s="386"/>
      <c r="AB160" s="386"/>
      <c r="AC160" s="386"/>
      <c r="AD160" s="386"/>
      <c r="AE160" s="386"/>
      <c r="AF160" s="386"/>
      <c r="AG160" s="386"/>
      <c r="AH160" s="386"/>
    </row>
    <row r="161" spans="1:43" ht="12" customHeight="1" x14ac:dyDescent="0.2">
      <c r="A161" s="458" t="s">
        <v>227</v>
      </c>
      <c r="B161" s="383">
        <v>1525</v>
      </c>
      <c r="C161" s="384" t="s">
        <v>871</v>
      </c>
      <c r="D161" s="385"/>
      <c r="E161" s="385"/>
      <c r="F161" s="386"/>
      <c r="G161" s="386"/>
      <c r="H161" s="386"/>
      <c r="I161" s="386"/>
      <c r="J161" s="386"/>
      <c r="K161" s="386"/>
      <c r="L161" s="386"/>
      <c r="M161" s="386"/>
      <c r="N161" s="386"/>
      <c r="O161" s="386"/>
      <c r="P161" s="386"/>
      <c r="Q161" s="386"/>
      <c r="R161" s="375"/>
      <c r="S161" s="384" t="s">
        <v>872</v>
      </c>
      <c r="T161" s="383">
        <v>2270</v>
      </c>
      <c r="U161" s="386"/>
      <c r="V161" s="386"/>
      <c r="W161" s="386"/>
      <c r="X161" s="386"/>
      <c r="Y161" s="386"/>
      <c r="Z161" s="386"/>
      <c r="AA161" s="386"/>
      <c r="AB161" s="386"/>
      <c r="AC161" s="386"/>
      <c r="AD161" s="386"/>
      <c r="AE161" s="386"/>
      <c r="AF161" s="386"/>
      <c r="AG161" s="386"/>
      <c r="AH161" s="386"/>
    </row>
    <row r="162" spans="1:43" ht="12" customHeight="1" x14ac:dyDescent="0.2">
      <c r="A162" s="458" t="s">
        <v>873</v>
      </c>
      <c r="B162" s="383">
        <v>1530</v>
      </c>
      <c r="C162" s="384" t="s">
        <v>874</v>
      </c>
      <c r="D162" s="385"/>
      <c r="E162" s="385"/>
      <c r="F162" s="386"/>
      <c r="G162" s="386"/>
      <c r="H162" s="386"/>
      <c r="I162" s="386"/>
      <c r="J162" s="386"/>
      <c r="K162" s="386"/>
      <c r="L162" s="386"/>
      <c r="M162" s="386"/>
      <c r="N162" s="386"/>
      <c r="O162" s="386"/>
      <c r="P162" s="386"/>
      <c r="Q162" s="386"/>
      <c r="R162" s="375"/>
      <c r="S162" s="384" t="s">
        <v>875</v>
      </c>
      <c r="T162" s="383">
        <v>2275</v>
      </c>
      <c r="U162" s="386"/>
      <c r="V162" s="386"/>
      <c r="W162" s="386"/>
      <c r="X162" s="386"/>
      <c r="Y162" s="386"/>
      <c r="Z162" s="386"/>
      <c r="AA162" s="386"/>
      <c r="AB162" s="386"/>
      <c r="AC162" s="386"/>
      <c r="AD162" s="386"/>
      <c r="AE162" s="386"/>
      <c r="AF162" s="386"/>
      <c r="AG162" s="386"/>
      <c r="AH162" s="386"/>
    </row>
    <row r="163" spans="1:43" ht="12" customHeight="1" x14ac:dyDescent="0.2">
      <c r="A163" s="458" t="s">
        <v>876</v>
      </c>
      <c r="B163" s="383">
        <v>1390</v>
      </c>
      <c r="C163" s="384" t="s">
        <v>877</v>
      </c>
      <c r="D163" s="385"/>
      <c r="E163" s="385"/>
      <c r="F163" s="386"/>
      <c r="G163" s="386"/>
      <c r="H163" s="386"/>
      <c r="I163" s="386"/>
      <c r="J163" s="386"/>
      <c r="K163" s="386"/>
      <c r="L163" s="386"/>
      <c r="M163" s="386"/>
      <c r="N163" s="386"/>
      <c r="O163" s="386"/>
      <c r="P163" s="386"/>
      <c r="Q163" s="386"/>
      <c r="R163" s="375"/>
      <c r="S163" s="384" t="s">
        <v>878</v>
      </c>
      <c r="T163" s="383">
        <v>2150</v>
      </c>
      <c r="U163" s="386"/>
      <c r="V163" s="386"/>
      <c r="W163" s="386"/>
      <c r="X163" s="386"/>
      <c r="Y163" s="386"/>
      <c r="Z163" s="386"/>
      <c r="AA163" s="386"/>
      <c r="AB163" s="386"/>
      <c r="AC163" s="386"/>
      <c r="AD163" s="386"/>
      <c r="AE163" s="386"/>
      <c r="AF163" s="386"/>
      <c r="AG163" s="386"/>
      <c r="AH163" s="386"/>
    </row>
    <row r="164" spans="1:43" ht="12" customHeight="1" x14ac:dyDescent="0.2">
      <c r="A164" s="458" t="s">
        <v>879</v>
      </c>
      <c r="B164" s="383">
        <v>1540</v>
      </c>
      <c r="C164" s="384" t="s">
        <v>446</v>
      </c>
      <c r="D164" s="385">
        <f>ROUND(VLOOKUP($B164,'[13]Monthly BS -UC Ledger FORMATTED'!$A$6:$Q$231,+D$3,FALSE),0)</f>
        <v>0</v>
      </c>
      <c r="E164" s="385">
        <f>ROUND(VLOOKUP($B164,'[13]Monthly BS -UC Ledger FORMATTED'!$A$6:$Q$231,+E$3,FALSE),0)</f>
        <v>0</v>
      </c>
      <c r="F164" s="386">
        <f>ROUND(VLOOKUP($B164,'[13]Monthly BS -UC Ledger FORMATTED'!$A$6:$Q$231,+F$3,FALSE),0)</f>
        <v>0</v>
      </c>
      <c r="G164" s="386">
        <f>ROUND(VLOOKUP($B164,'[13]Monthly BS -UC Ledger FORMATTED'!$A$6:$Q$231,+G$3,FALSE),0)</f>
        <v>0</v>
      </c>
      <c r="H164" s="386">
        <f>ROUND(VLOOKUP($B164,'[13]Monthly BS -UC Ledger FORMATTED'!$A$6:$Q$231,+H$3,FALSE),0)</f>
        <v>0</v>
      </c>
      <c r="I164" s="386">
        <f>ROUND(VLOOKUP($B164,'[13]Monthly BS -UC Ledger FORMATTED'!$A$6:$Q$231,+I$3,FALSE),0)</f>
        <v>0</v>
      </c>
      <c r="J164" s="386">
        <f>ROUND(VLOOKUP($B164,'[13]Monthly BS -UC Ledger FORMATTED'!$A$6:$Q$231,+J$3,FALSE),0)</f>
        <v>0</v>
      </c>
      <c r="K164" s="386">
        <f>ROUND(VLOOKUP($B164,'[13]Monthly BS -UC Ledger FORMATTED'!$A$6:$Q$231,+K$3,FALSE),0)</f>
        <v>0</v>
      </c>
      <c r="L164" s="386">
        <f>ROUND(VLOOKUP($B164,'[13]Monthly BS -UC Ledger FORMATTED'!$A$6:$Q$231,+L$3,FALSE),0)</f>
        <v>0</v>
      </c>
      <c r="M164" s="386">
        <f>ROUND(VLOOKUP($B164,'[13]Monthly BS -UC Ledger FORMATTED'!$A$6:$Q$231,+M$3,FALSE),0)</f>
        <v>0</v>
      </c>
      <c r="N164" s="386">
        <f>ROUND(VLOOKUP($B164,'[13]Monthly BS -UC Ledger FORMATTED'!$A$6:$Q$231,+N$3,FALSE),0)</f>
        <v>0</v>
      </c>
      <c r="O164" s="386">
        <f>ROUND(VLOOKUP($B164,'[13]Monthly BS -UC Ledger FORMATTED'!$A$6:$Q$231,+O$3,FALSE),0)</f>
        <v>0</v>
      </c>
      <c r="P164" s="386">
        <f>ROUND(VLOOKUP($B164,'[13]Monthly BS -UC Ledger FORMATTED'!$A$6:$Q$231,+P$3,FALSE),0)</f>
        <v>0</v>
      </c>
      <c r="Q164" s="386">
        <f>ROUND(VLOOKUP($B164,'[13]Monthly BS -UC Ledger FORMATTED'!$A$6:$Q$231,+Q$3,FALSE),0)</f>
        <v>0</v>
      </c>
      <c r="R164" s="375"/>
      <c r="S164" s="384" t="s">
        <v>880</v>
      </c>
      <c r="T164" s="383">
        <v>2285</v>
      </c>
      <c r="U164" s="386">
        <f>ROUND(VLOOKUP($T164,'[13]Monthly BS -UC Ledger FORMATTED'!$A$6:$Q$231,+U$3,FALSE),0)</f>
        <v>0</v>
      </c>
      <c r="V164" s="386">
        <f>ROUND(VLOOKUP($T164,'[13]Monthly BS -UC Ledger FORMATTED'!$A$6:$Q$231,+V$3,FALSE),0)</f>
        <v>0</v>
      </c>
      <c r="W164" s="386">
        <f>ROUND(VLOOKUP($T164,'[13]Monthly BS -UC Ledger FORMATTED'!$A$6:$Q$231,+W$3,FALSE),0)</f>
        <v>0</v>
      </c>
      <c r="X164" s="386">
        <f>ROUND(VLOOKUP($T164,'[13]Monthly BS -UC Ledger FORMATTED'!$A$6:$Q$231,+X$3,FALSE),0)</f>
        <v>0</v>
      </c>
      <c r="Y164" s="386">
        <f>ROUND(VLOOKUP($T164,'[13]Monthly BS -UC Ledger FORMATTED'!$A$6:$Q$231,+Y$3,FALSE),0)</f>
        <v>0</v>
      </c>
      <c r="Z164" s="386">
        <f>ROUND(VLOOKUP($T164,'[13]Monthly BS -UC Ledger FORMATTED'!$A$6:$Q$231,+Z$3,FALSE),0)</f>
        <v>0</v>
      </c>
      <c r="AA164" s="386">
        <f>ROUND(VLOOKUP($T164,'[13]Monthly BS -UC Ledger FORMATTED'!$A$6:$Q$231,+AA$3,FALSE),0)</f>
        <v>0</v>
      </c>
      <c r="AB164" s="386">
        <f>ROUND(VLOOKUP($T164,'[13]Monthly BS -UC Ledger FORMATTED'!$A$6:$Q$231,+AB$3,FALSE),0)</f>
        <v>0</v>
      </c>
      <c r="AC164" s="386">
        <f>ROUND(VLOOKUP($T164,'[13]Monthly BS -UC Ledger FORMATTED'!$A$6:$Q$231,+AC$3,FALSE),0)</f>
        <v>0</v>
      </c>
      <c r="AD164" s="386">
        <f>ROUND(VLOOKUP($T164,'[13]Monthly BS -UC Ledger FORMATTED'!$A$6:$Q$231,+AD$3,FALSE),0)</f>
        <v>0</v>
      </c>
      <c r="AE164" s="386">
        <f>ROUND(VLOOKUP($T164,'[13]Monthly BS -UC Ledger FORMATTED'!$A$6:$Q$231,+AE$3,FALSE),0)</f>
        <v>0</v>
      </c>
      <c r="AF164" s="386">
        <f>ROUND(VLOOKUP($T164,'[13]Monthly BS -UC Ledger FORMATTED'!$A$6:$Q$231,+AF$3,FALSE),0)</f>
        <v>0</v>
      </c>
      <c r="AG164" s="386">
        <f>ROUND(VLOOKUP($T164,'[13]Monthly BS -UC Ledger FORMATTED'!$A$6:$Q$231,+AG$3,FALSE),0)</f>
        <v>0</v>
      </c>
      <c r="AH164" s="386">
        <f>ROUND(VLOOKUP($T164,'[13]Monthly BS -UC Ledger FORMATTED'!$A$6:$Q$231,+AH$3,FALSE),0)</f>
        <v>0</v>
      </c>
    </row>
    <row r="165" spans="1:43" ht="12" customHeight="1" x14ac:dyDescent="0.2">
      <c r="A165" s="459" t="s">
        <v>881</v>
      </c>
      <c r="B165" s="383">
        <v>1450</v>
      </c>
      <c r="C165" s="384" t="s">
        <v>859</v>
      </c>
      <c r="D165" s="385"/>
      <c r="E165" s="385"/>
      <c r="F165" s="386"/>
      <c r="G165" s="386"/>
      <c r="H165" s="386"/>
      <c r="I165" s="386"/>
      <c r="J165" s="386"/>
      <c r="K165" s="386"/>
      <c r="L165" s="386"/>
      <c r="M165" s="386"/>
      <c r="N165" s="386"/>
      <c r="O165" s="386"/>
      <c r="P165" s="386"/>
      <c r="Q165" s="386"/>
      <c r="R165" s="375"/>
      <c r="S165" s="384" t="s">
        <v>882</v>
      </c>
      <c r="T165" s="383">
        <v>2210</v>
      </c>
      <c r="U165" s="386"/>
      <c r="V165" s="386"/>
      <c r="W165" s="386"/>
      <c r="X165" s="386"/>
      <c r="Y165" s="386"/>
      <c r="Z165" s="386"/>
      <c r="AA165" s="386"/>
      <c r="AB165" s="386"/>
      <c r="AC165" s="386"/>
      <c r="AD165" s="386"/>
      <c r="AE165" s="386"/>
      <c r="AF165" s="386"/>
      <c r="AG165" s="386"/>
      <c r="AH165" s="386"/>
    </row>
    <row r="166" spans="1:43" ht="12" customHeight="1" x14ac:dyDescent="0.25">
      <c r="A166" s="602" t="s">
        <v>91</v>
      </c>
      <c r="B166" s="603"/>
      <c r="C166" s="603"/>
      <c r="D166" s="603"/>
      <c r="E166" s="603"/>
      <c r="F166" s="603"/>
      <c r="G166" s="603"/>
      <c r="H166" s="603"/>
      <c r="I166" s="603"/>
      <c r="J166" s="603"/>
      <c r="K166" s="603"/>
      <c r="L166" s="603"/>
      <c r="M166" s="603"/>
      <c r="N166" s="603"/>
      <c r="O166" s="603"/>
      <c r="P166" s="603"/>
      <c r="Q166" s="604"/>
      <c r="R166" s="375"/>
      <c r="S166" s="602" t="s">
        <v>91</v>
      </c>
      <c r="T166" s="603"/>
      <c r="U166" s="603"/>
      <c r="V166" s="603"/>
      <c r="W166" s="603"/>
      <c r="X166" s="603"/>
      <c r="Y166" s="603"/>
      <c r="Z166" s="603"/>
      <c r="AA166" s="603"/>
      <c r="AB166" s="603"/>
      <c r="AC166" s="603"/>
      <c r="AD166" s="603"/>
      <c r="AE166" s="603"/>
      <c r="AF166" s="603"/>
      <c r="AG166" s="603"/>
      <c r="AH166" s="603"/>
      <c r="AI166" s="604"/>
    </row>
    <row r="167" spans="1:43" ht="12" customHeight="1" x14ac:dyDescent="0.2">
      <c r="A167" s="384" t="s">
        <v>940</v>
      </c>
      <c r="B167" s="383"/>
      <c r="C167" s="384" t="s">
        <v>941</v>
      </c>
      <c r="D167" s="385"/>
      <c r="E167" s="385"/>
      <c r="F167" s="386"/>
      <c r="G167" s="386"/>
      <c r="H167" s="386"/>
      <c r="I167" s="386"/>
      <c r="J167" s="386"/>
      <c r="K167" s="386"/>
      <c r="L167" s="386"/>
      <c r="M167" s="386"/>
      <c r="N167" s="386"/>
      <c r="O167" s="386"/>
      <c r="P167" s="386"/>
      <c r="Q167" s="386"/>
      <c r="R167" s="375"/>
      <c r="S167" s="384" t="s">
        <v>676</v>
      </c>
      <c r="T167" s="383"/>
      <c r="U167" s="386"/>
      <c r="V167" s="386"/>
      <c r="W167" s="386"/>
      <c r="X167" s="386"/>
      <c r="Y167" s="386"/>
      <c r="Z167" s="386"/>
      <c r="AA167" s="386"/>
      <c r="AB167" s="386"/>
      <c r="AC167" s="386"/>
      <c r="AD167" s="386"/>
      <c r="AE167" s="386"/>
      <c r="AF167" s="386"/>
      <c r="AG167" s="386"/>
      <c r="AH167" s="386"/>
    </row>
    <row r="168" spans="1:43" ht="12" customHeight="1" x14ac:dyDescent="0.2">
      <c r="A168" s="391"/>
      <c r="B168" s="393"/>
      <c r="C168" s="391" t="s">
        <v>942</v>
      </c>
      <c r="D168" s="394"/>
      <c r="E168" s="394"/>
      <c r="F168" s="395"/>
      <c r="G168" s="395"/>
      <c r="H168" s="395"/>
      <c r="I168" s="395"/>
      <c r="J168" s="395"/>
      <c r="K168" s="395"/>
      <c r="L168" s="395"/>
      <c r="M168" s="395"/>
      <c r="N168" s="395"/>
      <c r="O168" s="395"/>
      <c r="P168" s="395"/>
      <c r="Q168" s="395"/>
      <c r="R168" s="381"/>
      <c r="S168" s="381" t="s">
        <v>943</v>
      </c>
      <c r="T168" s="393"/>
      <c r="U168" s="395"/>
      <c r="V168" s="395"/>
      <c r="W168" s="395"/>
      <c r="X168" s="395"/>
      <c r="Y168" s="395"/>
      <c r="Z168" s="395"/>
      <c r="AA168" s="395"/>
      <c r="AB168" s="395"/>
      <c r="AC168" s="395"/>
      <c r="AD168" s="395"/>
      <c r="AE168" s="395"/>
      <c r="AF168" s="395"/>
      <c r="AG168" s="395"/>
      <c r="AH168" s="395"/>
      <c r="AI168" s="375"/>
      <c r="AJ168" s="375"/>
      <c r="AK168" s="375"/>
      <c r="AL168" s="375"/>
      <c r="AM168" s="375"/>
      <c r="AN168" s="375"/>
      <c r="AO168" s="375"/>
      <c r="AP168" s="375"/>
      <c r="AQ168" s="375"/>
    </row>
    <row r="169" spans="1:43" ht="12" customHeight="1" x14ac:dyDescent="0.2">
      <c r="A169" s="381"/>
      <c r="B169" s="390"/>
      <c r="C169" s="381" t="s">
        <v>944</v>
      </c>
      <c r="D169" s="398"/>
      <c r="E169" s="398"/>
      <c r="F169" s="399"/>
      <c r="G169" s="399"/>
      <c r="H169" s="399"/>
      <c r="I169" s="399"/>
      <c r="J169" s="399"/>
      <c r="K169" s="399"/>
      <c r="L169" s="399"/>
      <c r="M169" s="399"/>
      <c r="N169" s="399"/>
      <c r="O169" s="399"/>
      <c r="P169" s="399"/>
      <c r="Q169" s="399"/>
      <c r="R169" s="381"/>
      <c r="S169" s="381" t="s">
        <v>887</v>
      </c>
      <c r="T169" s="401"/>
      <c r="U169" s="399"/>
      <c r="V169" s="399"/>
      <c r="W169" s="399"/>
      <c r="X169" s="399"/>
      <c r="Y169" s="399"/>
      <c r="Z169" s="399"/>
      <c r="AA169" s="399"/>
      <c r="AB169" s="399"/>
      <c r="AC169" s="399"/>
      <c r="AD169" s="399"/>
      <c r="AE169" s="399"/>
      <c r="AF169" s="399"/>
      <c r="AG169" s="399"/>
      <c r="AH169" s="399"/>
      <c r="AI169" s="375"/>
      <c r="AJ169" s="375"/>
      <c r="AK169" s="375"/>
      <c r="AL169" s="375"/>
      <c r="AM169" s="375"/>
      <c r="AN169" s="375"/>
      <c r="AO169" s="375"/>
      <c r="AP169" s="375"/>
      <c r="AQ169" s="375"/>
    </row>
    <row r="170" spans="1:43" ht="12" customHeight="1" x14ac:dyDescent="0.2">
      <c r="A170" s="381"/>
      <c r="B170" s="390"/>
      <c r="C170" s="381"/>
      <c r="D170" s="422"/>
      <c r="E170" s="381"/>
      <c r="F170" s="381"/>
      <c r="G170" s="381"/>
      <c r="H170" s="381"/>
      <c r="I170" s="381"/>
      <c r="J170" s="381"/>
      <c r="K170" s="381"/>
      <c r="L170" s="381"/>
      <c r="M170" s="381"/>
      <c r="N170" s="381"/>
      <c r="O170" s="381"/>
      <c r="P170" s="381"/>
      <c r="Q170" s="381"/>
      <c r="R170" s="375"/>
      <c r="S170" s="381"/>
      <c r="T170" s="390"/>
      <c r="U170" s="381"/>
      <c r="V170" s="381"/>
      <c r="W170" s="381"/>
      <c r="X170" s="381"/>
      <c r="Y170" s="381"/>
      <c r="Z170" s="381"/>
      <c r="AA170" s="381"/>
      <c r="AB170" s="381"/>
      <c r="AC170" s="381"/>
      <c r="AD170" s="381"/>
      <c r="AE170" s="381"/>
      <c r="AF170" s="381"/>
      <c r="AG170" s="381"/>
      <c r="AH170" s="381"/>
      <c r="AI170" s="375"/>
      <c r="AJ170" s="375"/>
      <c r="AK170" s="375"/>
      <c r="AL170" s="375"/>
      <c r="AM170" s="375"/>
      <c r="AN170" s="375"/>
      <c r="AO170" s="375"/>
      <c r="AP170" s="375"/>
      <c r="AQ170" s="375"/>
    </row>
    <row r="171" spans="1:43" ht="12" customHeight="1" x14ac:dyDescent="0.25">
      <c r="A171" s="381" t="s">
        <v>888</v>
      </c>
      <c r="B171" s="390"/>
      <c r="C171" s="403" t="s">
        <v>81</v>
      </c>
      <c r="D171" s="398">
        <f>SUM(D168:D170)</f>
        <v>0</v>
      </c>
      <c r="E171" s="398">
        <f t="shared" ref="E171:Q171" si="36">SUM(E168:E170)</f>
        <v>0</v>
      </c>
      <c r="F171" s="398">
        <f t="shared" si="36"/>
        <v>0</v>
      </c>
      <c r="G171" s="398">
        <f t="shared" si="36"/>
        <v>0</v>
      </c>
      <c r="H171" s="398">
        <f t="shared" si="36"/>
        <v>0</v>
      </c>
      <c r="I171" s="398">
        <f t="shared" si="36"/>
        <v>0</v>
      </c>
      <c r="J171" s="398">
        <f t="shared" si="36"/>
        <v>0</v>
      </c>
      <c r="K171" s="398">
        <f t="shared" si="36"/>
        <v>0</v>
      </c>
      <c r="L171" s="398">
        <f t="shared" si="36"/>
        <v>0</v>
      </c>
      <c r="M171" s="398">
        <f t="shared" si="36"/>
        <v>0</v>
      </c>
      <c r="N171" s="398">
        <f t="shared" si="36"/>
        <v>0</v>
      </c>
      <c r="O171" s="398">
        <f t="shared" si="36"/>
        <v>0</v>
      </c>
      <c r="P171" s="398">
        <f t="shared" si="36"/>
        <v>0</v>
      </c>
      <c r="Q171" s="398">
        <f t="shared" si="36"/>
        <v>0</v>
      </c>
      <c r="R171" s="375"/>
      <c r="S171" s="403" t="s">
        <v>81</v>
      </c>
      <c r="T171" s="390"/>
      <c r="U171" s="399">
        <f>SUM(U167:U170)</f>
        <v>0</v>
      </c>
      <c r="V171" s="399">
        <f t="shared" ref="V171:AH171" si="37">SUM(V167:V170)</f>
        <v>0</v>
      </c>
      <c r="W171" s="399">
        <f t="shared" si="37"/>
        <v>0</v>
      </c>
      <c r="X171" s="399">
        <f t="shared" si="37"/>
        <v>0</v>
      </c>
      <c r="Y171" s="399">
        <f t="shared" si="37"/>
        <v>0</v>
      </c>
      <c r="Z171" s="399">
        <f t="shared" si="37"/>
        <v>0</v>
      </c>
      <c r="AA171" s="399">
        <f t="shared" si="37"/>
        <v>0</v>
      </c>
      <c r="AB171" s="399">
        <f t="shared" si="37"/>
        <v>0</v>
      </c>
      <c r="AC171" s="399">
        <f t="shared" si="37"/>
        <v>0</v>
      </c>
      <c r="AD171" s="399">
        <f t="shared" si="37"/>
        <v>0</v>
      </c>
      <c r="AE171" s="399">
        <f t="shared" si="37"/>
        <v>0</v>
      </c>
      <c r="AF171" s="399">
        <f t="shared" si="37"/>
        <v>0</v>
      </c>
      <c r="AG171" s="399">
        <f t="shared" si="37"/>
        <v>0</v>
      </c>
      <c r="AH171" s="399">
        <f t="shared" si="37"/>
        <v>0</v>
      </c>
      <c r="AI171" s="375"/>
      <c r="AJ171" s="375"/>
      <c r="AK171" s="375"/>
      <c r="AL171" s="375"/>
      <c r="AM171" s="375"/>
      <c r="AN171" s="375"/>
      <c r="AO171" s="375"/>
      <c r="AP171" s="375"/>
      <c r="AQ171" s="375"/>
    </row>
    <row r="172" spans="1:43" ht="12" customHeight="1" x14ac:dyDescent="0.2">
      <c r="A172" s="391"/>
      <c r="B172" s="393"/>
      <c r="C172" s="391" t="s">
        <v>889</v>
      </c>
      <c r="D172" s="394"/>
      <c r="E172" s="394"/>
      <c r="F172" s="395"/>
      <c r="G172" s="395"/>
      <c r="H172" s="395"/>
      <c r="I172" s="395"/>
      <c r="J172" s="395"/>
      <c r="K172" s="395"/>
      <c r="L172" s="395"/>
      <c r="M172" s="395"/>
      <c r="N172" s="395"/>
      <c r="O172" s="395"/>
      <c r="P172" s="395"/>
      <c r="Q172" s="395"/>
      <c r="R172" s="375"/>
      <c r="S172" s="391"/>
      <c r="T172" s="393"/>
      <c r="U172" s="395"/>
      <c r="V172" s="395"/>
      <c r="W172" s="395"/>
      <c r="X172" s="395"/>
      <c r="Y172" s="395"/>
      <c r="Z172" s="395"/>
      <c r="AA172" s="395"/>
      <c r="AB172" s="395"/>
      <c r="AC172" s="395"/>
      <c r="AD172" s="395"/>
      <c r="AE172" s="395"/>
      <c r="AF172" s="395"/>
      <c r="AG172" s="395"/>
      <c r="AH172" s="395"/>
      <c r="AI172" s="375"/>
      <c r="AJ172" s="375"/>
      <c r="AK172" s="375"/>
      <c r="AL172" s="375"/>
      <c r="AM172" s="375"/>
      <c r="AN172" s="375"/>
      <c r="AO172" s="375"/>
      <c r="AP172" s="375"/>
    </row>
    <row r="173" spans="1:43" ht="12" customHeight="1" x14ac:dyDescent="0.2">
      <c r="A173" s="381"/>
      <c r="B173" s="390"/>
      <c r="C173" s="381" t="s">
        <v>890</v>
      </c>
      <c r="D173" s="398"/>
      <c r="E173" s="398"/>
      <c r="F173" s="399"/>
      <c r="G173" s="399"/>
      <c r="H173" s="399"/>
      <c r="I173" s="399"/>
      <c r="J173" s="399"/>
      <c r="K173" s="399"/>
      <c r="L173" s="399"/>
      <c r="M173" s="399"/>
      <c r="N173" s="399"/>
      <c r="O173" s="399"/>
      <c r="P173" s="399"/>
      <c r="Q173" s="399"/>
      <c r="R173" s="375"/>
      <c r="S173" s="381" t="s">
        <v>891</v>
      </c>
      <c r="T173" s="390"/>
      <c r="U173" s="399"/>
      <c r="V173" s="399"/>
      <c r="W173" s="399"/>
      <c r="X173" s="399"/>
      <c r="Y173" s="399"/>
      <c r="Z173" s="399"/>
      <c r="AA173" s="399"/>
      <c r="AB173" s="399"/>
      <c r="AC173" s="399"/>
      <c r="AD173" s="399"/>
      <c r="AE173" s="399"/>
      <c r="AF173" s="399"/>
      <c r="AG173" s="399"/>
      <c r="AH173" s="399"/>
      <c r="AI173" s="375"/>
      <c r="AJ173" s="375"/>
      <c r="AK173" s="375"/>
      <c r="AL173" s="375"/>
      <c r="AM173" s="375"/>
      <c r="AN173" s="375"/>
      <c r="AO173" s="375"/>
      <c r="AP173" s="375"/>
    </row>
    <row r="174" spans="1:43" ht="12" customHeight="1" x14ac:dyDescent="0.2">
      <c r="A174" s="381"/>
      <c r="B174" s="390"/>
      <c r="C174" s="381" t="s">
        <v>892</v>
      </c>
      <c r="D174" s="398"/>
      <c r="E174" s="398"/>
      <c r="F174" s="399"/>
      <c r="G174" s="399"/>
      <c r="H174" s="399"/>
      <c r="I174" s="399"/>
      <c r="J174" s="399"/>
      <c r="K174" s="399"/>
      <c r="L174" s="399"/>
      <c r="M174" s="399"/>
      <c r="N174" s="399"/>
      <c r="O174" s="399"/>
      <c r="P174" s="399"/>
      <c r="Q174" s="399"/>
      <c r="R174" s="375"/>
      <c r="S174" s="381" t="s">
        <v>893</v>
      </c>
      <c r="T174" s="390"/>
      <c r="U174" s="399"/>
      <c r="V174" s="399"/>
      <c r="W174" s="399"/>
      <c r="X174" s="399"/>
      <c r="Y174" s="399"/>
      <c r="Z174" s="399"/>
      <c r="AA174" s="399"/>
      <c r="AB174" s="399"/>
      <c r="AC174" s="399"/>
      <c r="AD174" s="399"/>
      <c r="AE174" s="399"/>
      <c r="AF174" s="399"/>
      <c r="AG174" s="399"/>
      <c r="AH174" s="399"/>
      <c r="AI174" s="375"/>
      <c r="AJ174" s="375"/>
      <c r="AK174" s="375"/>
      <c r="AL174" s="375"/>
      <c r="AM174" s="375"/>
      <c r="AN174" s="375"/>
      <c r="AO174" s="375"/>
      <c r="AP174" s="375"/>
    </row>
    <row r="175" spans="1:43" ht="12" customHeight="1" x14ac:dyDescent="0.2">
      <c r="A175" s="381"/>
      <c r="B175" s="390"/>
      <c r="C175" s="381" t="s">
        <v>894</v>
      </c>
      <c r="D175" s="398"/>
      <c r="E175" s="398"/>
      <c r="F175" s="399"/>
      <c r="G175" s="399"/>
      <c r="H175" s="399"/>
      <c r="I175" s="399"/>
      <c r="J175" s="399"/>
      <c r="K175" s="399"/>
      <c r="L175" s="399"/>
      <c r="M175" s="399"/>
      <c r="N175" s="399"/>
      <c r="O175" s="399"/>
      <c r="P175" s="399"/>
      <c r="Q175" s="399"/>
      <c r="R175" s="375"/>
      <c r="S175" s="381" t="s">
        <v>895</v>
      </c>
      <c r="T175" s="390"/>
      <c r="U175" s="399"/>
      <c r="V175" s="399"/>
      <c r="W175" s="399"/>
      <c r="X175" s="399"/>
      <c r="Y175" s="399"/>
      <c r="Z175" s="399"/>
      <c r="AA175" s="399"/>
      <c r="AB175" s="399"/>
      <c r="AC175" s="399"/>
      <c r="AD175" s="399"/>
      <c r="AE175" s="399"/>
      <c r="AF175" s="399"/>
      <c r="AG175" s="399"/>
      <c r="AH175" s="399"/>
      <c r="AI175" s="375"/>
      <c r="AJ175" s="375"/>
      <c r="AK175" s="375"/>
      <c r="AL175" s="375"/>
      <c r="AM175" s="375"/>
      <c r="AN175" s="375"/>
      <c r="AO175" s="375"/>
      <c r="AP175" s="375"/>
    </row>
    <row r="176" spans="1:43" ht="12" customHeight="1" x14ac:dyDescent="0.2">
      <c r="A176" s="381"/>
      <c r="B176" s="390"/>
      <c r="C176" s="381" t="s">
        <v>896</v>
      </c>
      <c r="D176" s="398"/>
      <c r="E176" s="398"/>
      <c r="F176" s="399"/>
      <c r="G176" s="399"/>
      <c r="H176" s="399"/>
      <c r="I176" s="399"/>
      <c r="J176" s="399"/>
      <c r="K176" s="399"/>
      <c r="L176" s="399"/>
      <c r="M176" s="399"/>
      <c r="N176" s="399"/>
      <c r="O176" s="399"/>
      <c r="P176" s="399"/>
      <c r="Q176" s="399"/>
      <c r="R176" s="375"/>
      <c r="S176" s="381" t="s">
        <v>897</v>
      </c>
      <c r="T176" s="390"/>
      <c r="U176" s="399"/>
      <c r="V176" s="399"/>
      <c r="W176" s="399"/>
      <c r="X176" s="399"/>
      <c r="Y176" s="399"/>
      <c r="Z176" s="399"/>
      <c r="AA176" s="399"/>
      <c r="AB176" s="399"/>
      <c r="AC176" s="399"/>
      <c r="AD176" s="399"/>
      <c r="AE176" s="399"/>
      <c r="AF176" s="399"/>
      <c r="AG176" s="399"/>
      <c r="AH176" s="399"/>
      <c r="AI176" s="375"/>
      <c r="AJ176" s="375"/>
      <c r="AK176" s="375"/>
      <c r="AL176" s="375"/>
      <c r="AM176" s="375"/>
      <c r="AN176" s="375"/>
      <c r="AO176" s="375"/>
      <c r="AP176" s="375"/>
    </row>
    <row r="177" spans="1:43" ht="12" customHeight="1" x14ac:dyDescent="0.2">
      <c r="A177" s="381"/>
      <c r="B177" s="390"/>
      <c r="C177" s="381" t="s">
        <v>898</v>
      </c>
      <c r="D177" s="398"/>
      <c r="E177" s="398"/>
      <c r="F177" s="399"/>
      <c r="G177" s="399"/>
      <c r="H177" s="399"/>
      <c r="I177" s="399"/>
      <c r="J177" s="399"/>
      <c r="K177" s="399"/>
      <c r="L177" s="399"/>
      <c r="M177" s="399"/>
      <c r="N177" s="399"/>
      <c r="O177" s="399"/>
      <c r="P177" s="399"/>
      <c r="Q177" s="399"/>
      <c r="R177" s="375"/>
      <c r="S177" s="381" t="s">
        <v>899</v>
      </c>
      <c r="T177" s="390"/>
      <c r="U177" s="399"/>
      <c r="V177" s="399"/>
      <c r="W177" s="399"/>
      <c r="X177" s="399"/>
      <c r="Y177" s="399"/>
      <c r="Z177" s="399"/>
      <c r="AA177" s="399"/>
      <c r="AB177" s="399"/>
      <c r="AC177" s="399"/>
      <c r="AD177" s="399"/>
      <c r="AE177" s="399"/>
      <c r="AF177" s="399"/>
      <c r="AG177" s="399"/>
      <c r="AH177" s="399"/>
      <c r="AI177" s="375"/>
      <c r="AJ177" s="375"/>
      <c r="AK177" s="375"/>
      <c r="AL177" s="375"/>
      <c r="AM177" s="375"/>
      <c r="AN177" s="375"/>
      <c r="AO177" s="375"/>
      <c r="AP177" s="375"/>
    </row>
    <row r="178" spans="1:43" ht="12" customHeight="1" x14ac:dyDescent="0.2">
      <c r="A178" s="381"/>
      <c r="B178" s="390"/>
      <c r="C178" s="381" t="s">
        <v>900</v>
      </c>
      <c r="D178" s="398"/>
      <c r="E178" s="398"/>
      <c r="F178" s="399"/>
      <c r="G178" s="399"/>
      <c r="H178" s="399"/>
      <c r="I178" s="399"/>
      <c r="J178" s="399"/>
      <c r="K178" s="399"/>
      <c r="L178" s="399"/>
      <c r="M178" s="399"/>
      <c r="N178" s="399"/>
      <c r="O178" s="399"/>
      <c r="P178" s="399"/>
      <c r="Q178" s="399"/>
      <c r="R178" s="375"/>
      <c r="S178" s="381" t="s">
        <v>901</v>
      </c>
      <c r="T178" s="390"/>
      <c r="U178" s="399"/>
      <c r="V178" s="399"/>
      <c r="W178" s="399"/>
      <c r="X178" s="399"/>
      <c r="Y178" s="399"/>
      <c r="Z178" s="399"/>
      <c r="AA178" s="399"/>
      <c r="AB178" s="399"/>
      <c r="AC178" s="399"/>
      <c r="AD178" s="399"/>
      <c r="AE178" s="399"/>
      <c r="AF178" s="399"/>
      <c r="AG178" s="399"/>
      <c r="AH178" s="399"/>
      <c r="AI178" s="375"/>
      <c r="AJ178" s="375"/>
      <c r="AK178" s="375"/>
      <c r="AL178" s="375"/>
      <c r="AM178" s="375"/>
      <c r="AN178" s="375"/>
      <c r="AO178" s="375"/>
      <c r="AP178" s="375"/>
    </row>
    <row r="179" spans="1:43" ht="12" customHeight="1" x14ac:dyDescent="0.2">
      <c r="A179" s="381"/>
      <c r="B179" s="390"/>
      <c r="C179" s="381"/>
      <c r="D179" s="466"/>
      <c r="E179" s="467"/>
      <c r="F179" s="467"/>
      <c r="G179" s="467"/>
      <c r="H179" s="467"/>
      <c r="I179" s="467"/>
      <c r="J179" s="467"/>
      <c r="K179" s="467"/>
      <c r="L179" s="467"/>
      <c r="M179" s="467"/>
      <c r="N179" s="467"/>
      <c r="O179" s="467"/>
      <c r="P179" s="467"/>
      <c r="Q179" s="467"/>
      <c r="R179" s="375"/>
      <c r="S179" s="381"/>
      <c r="T179" s="390"/>
      <c r="U179" s="381"/>
      <c r="V179" s="381"/>
      <c r="W179" s="381"/>
      <c r="X179" s="381"/>
      <c r="Y179" s="381"/>
      <c r="Z179" s="381"/>
      <c r="AA179" s="381"/>
      <c r="AB179" s="381"/>
      <c r="AC179" s="381"/>
      <c r="AD179" s="381"/>
      <c r="AE179" s="381"/>
      <c r="AF179" s="381"/>
      <c r="AG179" s="381"/>
      <c r="AH179" s="381"/>
      <c r="AI179" s="375"/>
      <c r="AJ179" s="375"/>
      <c r="AK179" s="375"/>
      <c r="AL179" s="375"/>
      <c r="AM179" s="375"/>
      <c r="AN179" s="375"/>
      <c r="AO179" s="375"/>
      <c r="AP179" s="375"/>
    </row>
    <row r="180" spans="1:43" ht="12" customHeight="1" x14ac:dyDescent="0.2">
      <c r="A180" s="381"/>
      <c r="B180" s="390"/>
      <c r="C180" s="381"/>
      <c r="D180" s="422"/>
      <c r="E180" s="381"/>
      <c r="F180" s="381"/>
      <c r="G180" s="381"/>
      <c r="H180" s="381"/>
      <c r="I180" s="381"/>
      <c r="J180" s="381"/>
      <c r="K180" s="381"/>
      <c r="L180" s="381"/>
      <c r="M180" s="381"/>
      <c r="N180" s="381"/>
      <c r="O180" s="381"/>
      <c r="P180" s="381"/>
      <c r="Q180" s="381"/>
      <c r="R180" s="375"/>
      <c r="S180" s="381"/>
      <c r="T180" s="390"/>
      <c r="U180" s="381"/>
      <c r="V180" s="381"/>
      <c r="W180" s="381"/>
      <c r="X180" s="381"/>
      <c r="Y180" s="381"/>
      <c r="Z180" s="381"/>
      <c r="AA180" s="381"/>
      <c r="AB180" s="381"/>
      <c r="AC180" s="381"/>
      <c r="AD180" s="381"/>
      <c r="AE180" s="381"/>
      <c r="AF180" s="381"/>
      <c r="AG180" s="381"/>
      <c r="AH180" s="381"/>
      <c r="AI180" s="375"/>
      <c r="AJ180" s="375"/>
      <c r="AK180" s="375"/>
      <c r="AL180" s="375"/>
      <c r="AM180" s="375"/>
      <c r="AN180" s="375"/>
      <c r="AO180" s="375"/>
      <c r="AP180" s="375"/>
    </row>
    <row r="181" spans="1:43" ht="12" customHeight="1" x14ac:dyDescent="0.25">
      <c r="A181" s="413" t="s">
        <v>241</v>
      </c>
      <c r="B181" s="402"/>
      <c r="C181" s="433" t="s">
        <v>81</v>
      </c>
      <c r="D181" s="453">
        <f t="shared" ref="D181:Q181" si="38">SUM(D172:D180)</f>
        <v>0</v>
      </c>
      <c r="E181" s="413">
        <f t="shared" si="38"/>
        <v>0</v>
      </c>
      <c r="F181" s="413">
        <f t="shared" si="38"/>
        <v>0</v>
      </c>
      <c r="G181" s="413">
        <f t="shared" si="38"/>
        <v>0</v>
      </c>
      <c r="H181" s="413">
        <f t="shared" si="38"/>
        <v>0</v>
      </c>
      <c r="I181" s="413">
        <f t="shared" si="38"/>
        <v>0</v>
      </c>
      <c r="J181" s="413">
        <f t="shared" si="38"/>
        <v>0</v>
      </c>
      <c r="K181" s="413">
        <f t="shared" si="38"/>
        <v>0</v>
      </c>
      <c r="L181" s="413">
        <f t="shared" si="38"/>
        <v>0</v>
      </c>
      <c r="M181" s="413">
        <f t="shared" si="38"/>
        <v>0</v>
      </c>
      <c r="N181" s="413">
        <f t="shared" si="38"/>
        <v>0</v>
      </c>
      <c r="O181" s="413">
        <f t="shared" si="38"/>
        <v>0</v>
      </c>
      <c r="P181" s="413">
        <f t="shared" si="38"/>
        <v>0</v>
      </c>
      <c r="Q181" s="413">
        <f t="shared" si="38"/>
        <v>0</v>
      </c>
      <c r="R181" s="375"/>
      <c r="S181" s="403" t="s">
        <v>81</v>
      </c>
      <c r="T181" s="402"/>
      <c r="U181" s="413">
        <f>SUM(U172:U180)</f>
        <v>0</v>
      </c>
      <c r="V181" s="413">
        <f t="shared" ref="V181:AH181" si="39">SUM(V172:V180)</f>
        <v>0</v>
      </c>
      <c r="W181" s="413">
        <f t="shared" si="39"/>
        <v>0</v>
      </c>
      <c r="X181" s="413">
        <f t="shared" si="39"/>
        <v>0</v>
      </c>
      <c r="Y181" s="413">
        <f t="shared" si="39"/>
        <v>0</v>
      </c>
      <c r="Z181" s="413">
        <f t="shared" si="39"/>
        <v>0</v>
      </c>
      <c r="AA181" s="413">
        <f t="shared" si="39"/>
        <v>0</v>
      </c>
      <c r="AB181" s="413">
        <f t="shared" si="39"/>
        <v>0</v>
      </c>
      <c r="AC181" s="413">
        <f t="shared" si="39"/>
        <v>0</v>
      </c>
      <c r="AD181" s="413">
        <f t="shared" si="39"/>
        <v>0</v>
      </c>
      <c r="AE181" s="413">
        <f t="shared" si="39"/>
        <v>0</v>
      </c>
      <c r="AF181" s="413">
        <f t="shared" si="39"/>
        <v>0</v>
      </c>
      <c r="AG181" s="413">
        <f t="shared" si="39"/>
        <v>0</v>
      </c>
      <c r="AH181" s="413">
        <f t="shared" si="39"/>
        <v>0</v>
      </c>
      <c r="AI181" s="375"/>
      <c r="AJ181" s="375"/>
      <c r="AK181" s="375"/>
      <c r="AL181" s="375"/>
      <c r="AM181" s="375"/>
      <c r="AN181" s="375"/>
      <c r="AO181" s="375"/>
      <c r="AP181" s="375"/>
    </row>
    <row r="182" spans="1:43" ht="12" customHeight="1" x14ac:dyDescent="0.2">
      <c r="A182" s="391"/>
      <c r="B182" s="393"/>
      <c r="C182" s="391" t="s">
        <v>902</v>
      </c>
      <c r="D182" s="394"/>
      <c r="E182" s="394"/>
      <c r="F182" s="395"/>
      <c r="G182" s="395"/>
      <c r="H182" s="395"/>
      <c r="I182" s="395"/>
      <c r="J182" s="395"/>
      <c r="K182" s="395"/>
      <c r="L182" s="395"/>
      <c r="M182" s="395"/>
      <c r="N182" s="395"/>
      <c r="O182" s="395"/>
      <c r="P182" s="395"/>
      <c r="Q182" s="395"/>
      <c r="R182" s="375"/>
      <c r="S182" s="391" t="s">
        <v>903</v>
      </c>
      <c r="T182" s="393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395"/>
      <c r="AI182" s="375"/>
      <c r="AJ182" s="375"/>
      <c r="AK182" s="375"/>
      <c r="AL182" s="375"/>
      <c r="AM182" s="375"/>
      <c r="AN182" s="375"/>
      <c r="AO182" s="375"/>
      <c r="AP182" s="375"/>
      <c r="AQ182" s="375"/>
    </row>
    <row r="183" spans="1:43" ht="12" customHeight="1" x14ac:dyDescent="0.25">
      <c r="A183" s="381"/>
      <c r="B183" s="469"/>
      <c r="C183" s="601" t="s">
        <v>904</v>
      </c>
      <c r="D183" s="398"/>
      <c r="E183" s="398"/>
      <c r="F183" s="399"/>
      <c r="G183" s="399"/>
      <c r="H183" s="399"/>
      <c r="I183" s="399"/>
      <c r="J183" s="399"/>
      <c r="K183" s="399"/>
      <c r="L183" s="399"/>
      <c r="M183" s="399"/>
      <c r="N183" s="399"/>
      <c r="O183" s="399"/>
      <c r="P183" s="399"/>
      <c r="Q183" s="399"/>
      <c r="R183" s="375"/>
      <c r="S183" s="601" t="s">
        <v>905</v>
      </c>
      <c r="T183" s="469"/>
      <c r="U183" s="399"/>
      <c r="V183" s="399"/>
      <c r="W183" s="399"/>
      <c r="X183" s="399"/>
      <c r="Y183" s="399"/>
      <c r="Z183" s="399"/>
      <c r="AA183" s="399"/>
      <c r="AB183" s="399"/>
      <c r="AC183" s="399"/>
      <c r="AD183" s="399"/>
      <c r="AE183" s="399"/>
      <c r="AF183" s="399"/>
      <c r="AG183" s="399"/>
      <c r="AH183" s="399"/>
      <c r="AI183" s="375"/>
      <c r="AJ183" s="375"/>
      <c r="AK183" s="375"/>
      <c r="AL183" s="375"/>
      <c r="AM183" s="375"/>
      <c r="AN183" s="375"/>
      <c r="AO183" s="375"/>
      <c r="AP183" s="375"/>
      <c r="AQ183" s="375"/>
    </row>
    <row r="184" spans="1:43" ht="12" customHeight="1" x14ac:dyDescent="0.25">
      <c r="A184" s="381"/>
      <c r="B184" s="469"/>
      <c r="C184" s="601"/>
      <c r="D184" s="422"/>
      <c r="E184" s="381"/>
      <c r="F184" s="381"/>
      <c r="G184" s="381"/>
      <c r="H184" s="381"/>
      <c r="I184" s="381"/>
      <c r="J184" s="381"/>
      <c r="K184" s="381"/>
      <c r="L184" s="381"/>
      <c r="M184" s="381"/>
      <c r="N184" s="381"/>
      <c r="O184" s="381"/>
      <c r="P184" s="381"/>
      <c r="Q184" s="381"/>
      <c r="R184" s="375"/>
      <c r="S184" s="601"/>
      <c r="T184" s="469"/>
      <c r="U184" s="381"/>
      <c r="V184" s="381"/>
      <c r="W184" s="381"/>
      <c r="X184" s="381"/>
      <c r="Y184" s="381"/>
      <c r="Z184" s="381"/>
      <c r="AA184" s="381"/>
      <c r="AB184" s="381"/>
      <c r="AC184" s="381"/>
      <c r="AD184" s="381"/>
      <c r="AE184" s="381"/>
      <c r="AF184" s="381"/>
      <c r="AG184" s="381"/>
      <c r="AH184" s="381"/>
      <c r="AI184" s="375"/>
      <c r="AJ184" s="375"/>
      <c r="AK184" s="375"/>
      <c r="AL184" s="375"/>
      <c r="AM184" s="375"/>
      <c r="AN184" s="375"/>
      <c r="AO184" s="375"/>
      <c r="AP184" s="375"/>
      <c r="AQ184" s="375"/>
    </row>
    <row r="185" spans="1:43" ht="12" customHeight="1" x14ac:dyDescent="0.25">
      <c r="A185" s="413" t="s">
        <v>244</v>
      </c>
      <c r="B185" s="402"/>
      <c r="C185" s="403" t="s">
        <v>81</v>
      </c>
      <c r="D185" s="453">
        <f>SUM(D182:D184)</f>
        <v>0</v>
      </c>
      <c r="E185" s="413">
        <f t="shared" ref="E185:Q185" si="40">SUM(E182:E184)</f>
        <v>0</v>
      </c>
      <c r="F185" s="413">
        <f t="shared" si="40"/>
        <v>0</v>
      </c>
      <c r="G185" s="413">
        <f t="shared" si="40"/>
        <v>0</v>
      </c>
      <c r="H185" s="413">
        <f t="shared" si="40"/>
        <v>0</v>
      </c>
      <c r="I185" s="413">
        <f t="shared" si="40"/>
        <v>0</v>
      </c>
      <c r="J185" s="413">
        <f t="shared" si="40"/>
        <v>0</v>
      </c>
      <c r="K185" s="413">
        <f t="shared" si="40"/>
        <v>0</v>
      </c>
      <c r="L185" s="413">
        <f t="shared" si="40"/>
        <v>0</v>
      </c>
      <c r="M185" s="413">
        <f t="shared" si="40"/>
        <v>0</v>
      </c>
      <c r="N185" s="413">
        <f t="shared" si="40"/>
        <v>0</v>
      </c>
      <c r="O185" s="413">
        <f t="shared" si="40"/>
        <v>0</v>
      </c>
      <c r="P185" s="413">
        <f t="shared" si="40"/>
        <v>0</v>
      </c>
      <c r="Q185" s="413">
        <f t="shared" si="40"/>
        <v>0</v>
      </c>
      <c r="R185" s="375"/>
      <c r="S185" s="403" t="s">
        <v>81</v>
      </c>
      <c r="T185" s="402"/>
      <c r="U185" s="413">
        <f t="shared" ref="U185:AH185" si="41">SUM(U182:U184)</f>
        <v>0</v>
      </c>
      <c r="V185" s="413">
        <f t="shared" si="41"/>
        <v>0</v>
      </c>
      <c r="W185" s="413">
        <f t="shared" si="41"/>
        <v>0</v>
      </c>
      <c r="X185" s="413">
        <f t="shared" si="41"/>
        <v>0</v>
      </c>
      <c r="Y185" s="413">
        <f t="shared" si="41"/>
        <v>0</v>
      </c>
      <c r="Z185" s="413">
        <f t="shared" si="41"/>
        <v>0</v>
      </c>
      <c r="AA185" s="413">
        <f t="shared" si="41"/>
        <v>0</v>
      </c>
      <c r="AB185" s="413">
        <f t="shared" si="41"/>
        <v>0</v>
      </c>
      <c r="AC185" s="413">
        <f t="shared" si="41"/>
        <v>0</v>
      </c>
      <c r="AD185" s="413">
        <f t="shared" si="41"/>
        <v>0</v>
      </c>
      <c r="AE185" s="413">
        <f t="shared" si="41"/>
        <v>0</v>
      </c>
      <c r="AF185" s="413">
        <f t="shared" si="41"/>
        <v>0</v>
      </c>
      <c r="AG185" s="413">
        <f t="shared" si="41"/>
        <v>0</v>
      </c>
      <c r="AH185" s="413">
        <f t="shared" si="41"/>
        <v>0</v>
      </c>
      <c r="AI185" s="375"/>
      <c r="AJ185" s="375"/>
      <c r="AK185" s="375"/>
      <c r="AL185" s="375"/>
      <c r="AM185" s="375"/>
      <c r="AN185" s="375"/>
      <c r="AO185" s="375"/>
      <c r="AP185" s="375"/>
      <c r="AQ185" s="375"/>
    </row>
    <row r="186" spans="1:43" ht="12" customHeight="1" x14ac:dyDescent="0.2">
      <c r="A186" s="384" t="s">
        <v>247</v>
      </c>
      <c r="B186" s="383"/>
      <c r="C186" s="384" t="s">
        <v>906</v>
      </c>
      <c r="D186" s="385"/>
      <c r="E186" s="385"/>
      <c r="F186" s="386"/>
      <c r="G186" s="386"/>
      <c r="H186" s="386"/>
      <c r="I186" s="386"/>
      <c r="J186" s="386"/>
      <c r="K186" s="386"/>
      <c r="L186" s="386"/>
      <c r="M186" s="386"/>
      <c r="N186" s="386"/>
      <c r="O186" s="386"/>
      <c r="P186" s="386"/>
      <c r="Q186" s="386"/>
      <c r="R186" s="375"/>
      <c r="S186" s="384" t="s">
        <v>907</v>
      </c>
      <c r="T186" s="383"/>
      <c r="U186" s="386"/>
      <c r="V186" s="386"/>
      <c r="W186" s="386"/>
      <c r="X186" s="386"/>
      <c r="Y186" s="386"/>
      <c r="Z186" s="386"/>
      <c r="AA186" s="386"/>
      <c r="AB186" s="386"/>
      <c r="AC186" s="386"/>
      <c r="AD186" s="386"/>
      <c r="AE186" s="386"/>
      <c r="AF186" s="386"/>
      <c r="AG186" s="386"/>
      <c r="AH186" s="386"/>
    </row>
    <row r="187" spans="1:43" ht="12" customHeight="1" x14ac:dyDescent="0.2">
      <c r="A187" s="384" t="s">
        <v>249</v>
      </c>
      <c r="B187" s="383"/>
      <c r="C187" s="384" t="s">
        <v>908</v>
      </c>
      <c r="D187" s="385"/>
      <c r="E187" s="385"/>
      <c r="F187" s="386"/>
      <c r="G187" s="386"/>
      <c r="H187" s="386"/>
      <c r="I187" s="386"/>
      <c r="J187" s="386"/>
      <c r="K187" s="386"/>
      <c r="L187" s="386"/>
      <c r="M187" s="386"/>
      <c r="N187" s="386"/>
      <c r="O187" s="386"/>
      <c r="P187" s="386"/>
      <c r="Q187" s="386"/>
      <c r="R187" s="375"/>
      <c r="S187" s="384" t="s">
        <v>909</v>
      </c>
      <c r="T187" s="383"/>
      <c r="U187" s="386"/>
      <c r="V187" s="386"/>
      <c r="W187" s="386"/>
      <c r="X187" s="386"/>
      <c r="Y187" s="386"/>
      <c r="Z187" s="386"/>
      <c r="AA187" s="386"/>
      <c r="AB187" s="386"/>
      <c r="AC187" s="386"/>
      <c r="AD187" s="386"/>
      <c r="AE187" s="386"/>
      <c r="AF187" s="386"/>
      <c r="AG187" s="386"/>
      <c r="AH187" s="386"/>
    </row>
    <row r="188" spans="1:43" ht="12" customHeight="1" x14ac:dyDescent="0.2">
      <c r="A188" s="384" t="s">
        <v>910</v>
      </c>
      <c r="B188" s="383"/>
      <c r="C188" s="384" t="s">
        <v>911</v>
      </c>
      <c r="D188" s="385"/>
      <c r="E188" s="385"/>
      <c r="F188" s="386"/>
      <c r="G188" s="386"/>
      <c r="H188" s="386"/>
      <c r="I188" s="386"/>
      <c r="J188" s="386"/>
      <c r="K188" s="386"/>
      <c r="L188" s="386"/>
      <c r="M188" s="386"/>
      <c r="N188" s="386"/>
      <c r="O188" s="386"/>
      <c r="P188" s="386"/>
      <c r="Q188" s="386"/>
      <c r="R188" s="375"/>
      <c r="S188" s="413" t="s">
        <v>912</v>
      </c>
      <c r="T188" s="383"/>
      <c r="U188" s="386"/>
      <c r="V188" s="386"/>
      <c r="W188" s="386"/>
      <c r="X188" s="386"/>
      <c r="Y188" s="386"/>
      <c r="Z188" s="386"/>
      <c r="AA188" s="386"/>
      <c r="AB188" s="386"/>
      <c r="AC188" s="386"/>
      <c r="AD188" s="386"/>
      <c r="AE188" s="386"/>
      <c r="AF188" s="386"/>
      <c r="AG188" s="386"/>
      <c r="AH188" s="386"/>
    </row>
    <row r="189" spans="1:43" ht="12" customHeight="1" x14ac:dyDescent="0.2">
      <c r="A189" s="384" t="s">
        <v>255</v>
      </c>
      <c r="B189" s="383"/>
      <c r="C189" s="384" t="s">
        <v>913</v>
      </c>
      <c r="D189" s="385"/>
      <c r="E189" s="385"/>
      <c r="F189" s="386"/>
      <c r="G189" s="386"/>
      <c r="H189" s="386"/>
      <c r="I189" s="386"/>
      <c r="J189" s="386"/>
      <c r="K189" s="386"/>
      <c r="L189" s="386"/>
      <c r="M189" s="386"/>
      <c r="N189" s="386"/>
      <c r="O189" s="386"/>
      <c r="P189" s="386"/>
      <c r="Q189" s="386"/>
      <c r="R189" s="375"/>
      <c r="S189" s="384" t="s">
        <v>914</v>
      </c>
      <c r="T189" s="383"/>
      <c r="U189" s="386"/>
      <c r="V189" s="386"/>
      <c r="W189" s="386"/>
      <c r="X189" s="386"/>
      <c r="Y189" s="386"/>
      <c r="Z189" s="386"/>
      <c r="AA189" s="386"/>
      <c r="AB189" s="386"/>
      <c r="AC189" s="386"/>
      <c r="AD189" s="386"/>
      <c r="AE189" s="386"/>
      <c r="AF189" s="386"/>
      <c r="AG189" s="386"/>
      <c r="AH189" s="386"/>
    </row>
    <row r="190" spans="1:43" ht="12" customHeight="1" x14ac:dyDescent="0.2">
      <c r="A190" s="384" t="s">
        <v>258</v>
      </c>
      <c r="B190" s="383"/>
      <c r="C190" s="384" t="s">
        <v>915</v>
      </c>
      <c r="D190" s="385"/>
      <c r="E190" s="385"/>
      <c r="F190" s="386"/>
      <c r="G190" s="386"/>
      <c r="H190" s="386"/>
      <c r="I190" s="386"/>
      <c r="J190" s="386"/>
      <c r="K190" s="386"/>
      <c r="L190" s="386"/>
      <c r="M190" s="386"/>
      <c r="N190" s="386"/>
      <c r="O190" s="386"/>
      <c r="P190" s="386"/>
      <c r="Q190" s="386"/>
      <c r="R190" s="375"/>
      <c r="S190" s="384" t="s">
        <v>916</v>
      </c>
      <c r="T190" s="383"/>
      <c r="U190" s="386"/>
      <c r="V190" s="386"/>
      <c r="W190" s="386"/>
      <c r="X190" s="386"/>
      <c r="Y190" s="386"/>
      <c r="Z190" s="386"/>
      <c r="AA190" s="386"/>
      <c r="AB190" s="386"/>
      <c r="AC190" s="386"/>
      <c r="AD190" s="386"/>
      <c r="AE190" s="386"/>
      <c r="AF190" s="386"/>
      <c r="AG190" s="386"/>
      <c r="AH190" s="386"/>
    </row>
    <row r="191" spans="1:43" ht="12" customHeight="1" x14ac:dyDescent="0.2">
      <c r="A191" s="384" t="s">
        <v>261</v>
      </c>
      <c r="B191" s="383"/>
      <c r="C191" s="384" t="s">
        <v>917</v>
      </c>
      <c r="D191" s="385"/>
      <c r="E191" s="385"/>
      <c r="F191" s="386"/>
      <c r="G191" s="386"/>
      <c r="H191" s="386"/>
      <c r="I191" s="386"/>
      <c r="J191" s="386"/>
      <c r="K191" s="386"/>
      <c r="L191" s="386"/>
      <c r="M191" s="386"/>
      <c r="N191" s="386"/>
      <c r="O191" s="386"/>
      <c r="P191" s="386"/>
      <c r="Q191" s="386"/>
      <c r="R191" s="375"/>
      <c r="S191" s="384" t="s">
        <v>918</v>
      </c>
      <c r="T191" s="383"/>
      <c r="U191" s="386"/>
      <c r="V191" s="386"/>
      <c r="W191" s="386"/>
      <c r="X191" s="386"/>
      <c r="Y191" s="386"/>
      <c r="Z191" s="386"/>
      <c r="AA191" s="386"/>
      <c r="AB191" s="386"/>
      <c r="AC191" s="386"/>
      <c r="AD191" s="386"/>
      <c r="AE191" s="386"/>
      <c r="AF191" s="386"/>
      <c r="AG191" s="386"/>
      <c r="AH191" s="386"/>
    </row>
    <row r="192" spans="1:43" ht="12" customHeight="1" x14ac:dyDescent="0.2">
      <c r="A192" s="391"/>
      <c r="B192" s="393">
        <v>1425</v>
      </c>
      <c r="C192" s="391" t="s">
        <v>919</v>
      </c>
      <c r="D192" s="394"/>
      <c r="E192" s="394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75"/>
      <c r="S192" s="391" t="s">
        <v>920</v>
      </c>
      <c r="T192" s="393">
        <v>2185</v>
      </c>
      <c r="U192" s="395"/>
      <c r="V192" s="395"/>
      <c r="W192" s="395"/>
      <c r="X192" s="395"/>
      <c r="Y192" s="395"/>
      <c r="Z192" s="395"/>
      <c r="AA192" s="395"/>
      <c r="AB192" s="395"/>
      <c r="AC192" s="395"/>
      <c r="AD192" s="395"/>
      <c r="AE192" s="395"/>
      <c r="AF192" s="395"/>
      <c r="AG192" s="395"/>
      <c r="AH192" s="395"/>
      <c r="AI192" s="375"/>
      <c r="AJ192" s="375"/>
      <c r="AK192" s="375"/>
      <c r="AL192" s="375"/>
      <c r="AM192" s="375"/>
      <c r="AN192" s="375"/>
    </row>
    <row r="193" spans="1:40" ht="20" x14ac:dyDescent="0.2">
      <c r="A193" s="381"/>
      <c r="B193" s="390"/>
      <c r="C193" s="507" t="s">
        <v>945</v>
      </c>
      <c r="D193" s="398"/>
      <c r="E193" s="398"/>
      <c r="F193" s="399"/>
      <c r="G193" s="399"/>
      <c r="H193" s="399"/>
      <c r="I193" s="399"/>
      <c r="J193" s="399"/>
      <c r="K193" s="399"/>
      <c r="L193" s="399"/>
      <c r="M193" s="399"/>
      <c r="N193" s="399"/>
      <c r="O193" s="399"/>
      <c r="P193" s="399"/>
      <c r="Q193" s="399"/>
      <c r="R193" s="375"/>
      <c r="S193" s="381"/>
      <c r="T193" s="390"/>
      <c r="U193" s="399"/>
      <c r="V193" s="399"/>
      <c r="W193" s="399"/>
      <c r="X193" s="399"/>
      <c r="Y193" s="399"/>
      <c r="Z193" s="399"/>
      <c r="AA193" s="399"/>
      <c r="AB193" s="399"/>
      <c r="AC193" s="399"/>
      <c r="AD193" s="399"/>
      <c r="AE193" s="399"/>
      <c r="AF193" s="399"/>
      <c r="AG193" s="399"/>
      <c r="AH193" s="399"/>
      <c r="AI193" s="375"/>
      <c r="AJ193" s="375"/>
      <c r="AK193" s="375"/>
      <c r="AL193" s="375"/>
      <c r="AM193" s="375"/>
      <c r="AN193" s="375"/>
    </row>
    <row r="194" spans="1:40" ht="12" customHeight="1" x14ac:dyDescent="0.2">
      <c r="A194" s="381"/>
      <c r="B194" s="390">
        <v>1500</v>
      </c>
      <c r="C194" s="381" t="s">
        <v>922</v>
      </c>
      <c r="D194" s="398"/>
      <c r="E194" s="398"/>
      <c r="F194" s="399"/>
      <c r="G194" s="399"/>
      <c r="H194" s="399"/>
      <c r="I194" s="399"/>
      <c r="J194" s="399"/>
      <c r="K194" s="399"/>
      <c r="L194" s="399"/>
      <c r="M194" s="399"/>
      <c r="N194" s="399"/>
      <c r="O194" s="399"/>
      <c r="P194" s="399"/>
      <c r="Q194" s="399"/>
      <c r="R194" s="375"/>
      <c r="S194" s="381" t="s">
        <v>923</v>
      </c>
      <c r="T194" s="390">
        <v>2255</v>
      </c>
      <c r="U194" s="399">
        <f>ROUND(VLOOKUP($T194,'[13]Monthly BS -UC Ledger FORMATTED'!$A$6:$Q$231,+U$3,FALSE),0)</f>
        <v>0</v>
      </c>
      <c r="V194" s="399">
        <f>ROUND(VLOOKUP($T194,'[13]Monthly BS -UC Ledger FORMATTED'!$A$6:$Q$231,+V$3,FALSE),0)</f>
        <v>0</v>
      </c>
      <c r="W194" s="399">
        <f>ROUND(VLOOKUP($T194,'[13]Monthly BS -UC Ledger FORMATTED'!$A$6:$Q$231,+W$3,FALSE),0)</f>
        <v>0</v>
      </c>
      <c r="X194" s="399">
        <f>ROUND(VLOOKUP($T194,'[13]Monthly BS -UC Ledger FORMATTED'!$A$6:$Q$231,+X$3,FALSE),0)</f>
        <v>0</v>
      </c>
      <c r="Y194" s="399">
        <f>ROUND(VLOOKUP($T194,'[13]Monthly BS -UC Ledger FORMATTED'!$A$6:$Q$231,+Y$3,FALSE),0)</f>
        <v>0</v>
      </c>
      <c r="Z194" s="399">
        <f>ROUND(VLOOKUP($T194,'[13]Monthly BS -UC Ledger FORMATTED'!$A$6:$Q$231,+Z$3,FALSE),0)</f>
        <v>0</v>
      </c>
      <c r="AA194" s="399">
        <f>ROUND(VLOOKUP($T194,'[13]Monthly BS -UC Ledger FORMATTED'!$A$6:$Q$231,+AA$3,FALSE),0)</f>
        <v>0</v>
      </c>
      <c r="AB194" s="399">
        <f>ROUND(VLOOKUP($T194,'[13]Monthly BS -UC Ledger FORMATTED'!$A$6:$Q$231,+AB$3,FALSE),0)</f>
        <v>0</v>
      </c>
      <c r="AC194" s="399">
        <f>ROUND(VLOOKUP($T194,'[13]Monthly BS -UC Ledger FORMATTED'!$A$6:$Q$231,+AC$3,FALSE),0)</f>
        <v>0</v>
      </c>
      <c r="AD194" s="399">
        <f>ROUND(VLOOKUP($T194,'[13]Monthly BS -UC Ledger FORMATTED'!$A$6:$Q$231,+AD$3,FALSE),0)</f>
        <v>0</v>
      </c>
      <c r="AE194" s="399">
        <f>ROUND(VLOOKUP($T194,'[13]Monthly BS -UC Ledger FORMATTED'!$A$6:$Q$231,+AE$3,FALSE),0)</f>
        <v>0</v>
      </c>
      <c r="AF194" s="399">
        <f>ROUND(VLOOKUP($T194,'[13]Monthly BS -UC Ledger FORMATTED'!$A$6:$Q$231,+AF$3,FALSE),0)</f>
        <v>0</v>
      </c>
      <c r="AG194" s="399">
        <f>ROUND(VLOOKUP($T194,'[13]Monthly BS -UC Ledger FORMATTED'!$A$6:$Q$231,+AG$3,FALSE),0)</f>
        <v>0</v>
      </c>
      <c r="AH194" s="399">
        <f>ROUND(VLOOKUP($T194,'[13]Monthly BS -UC Ledger FORMATTED'!$A$6:$Q$231,+AH$3,FALSE),0)</f>
        <v>0</v>
      </c>
      <c r="AI194" s="375"/>
      <c r="AJ194" s="375"/>
      <c r="AK194" s="375"/>
      <c r="AL194" s="375"/>
      <c r="AM194" s="375"/>
      <c r="AN194" s="375"/>
    </row>
    <row r="195" spans="1:40" ht="12" customHeight="1" x14ac:dyDescent="0.2">
      <c r="A195" s="381"/>
      <c r="B195" s="390">
        <v>1640</v>
      </c>
      <c r="C195" s="381" t="s">
        <v>924</v>
      </c>
      <c r="D195" s="398">
        <f>ROUND(VLOOKUP($B195,'[13]Monthly BS -UC Ledger FORMATTED'!$A$6:$Q$231,+D$3,FALSE),0)</f>
        <v>15</v>
      </c>
      <c r="E195" s="398">
        <f>ROUND(VLOOKUP($B195,'[13]Monthly BS -UC Ledger FORMATTED'!$A$6:$Q$231,+E$3,FALSE),0)</f>
        <v>15</v>
      </c>
      <c r="F195" s="399">
        <f>ROUND(VLOOKUP($B195,'[13]Monthly BS -UC Ledger FORMATTED'!$A$6:$Q$231,+F$3,FALSE),0)</f>
        <v>15</v>
      </c>
      <c r="G195" s="399">
        <f>ROUND(VLOOKUP($B195,'[13]Monthly BS -UC Ledger FORMATTED'!$A$6:$Q$231,+G$3,FALSE),0)</f>
        <v>15</v>
      </c>
      <c r="H195" s="399">
        <f>ROUND(VLOOKUP($B195,'[13]Monthly BS -UC Ledger FORMATTED'!$A$6:$Q$231,+H$3,FALSE),0)</f>
        <v>15</v>
      </c>
      <c r="I195" s="399">
        <f>ROUND(VLOOKUP($B195,'[13]Monthly BS -UC Ledger FORMATTED'!$A$6:$Q$231,+I$3,FALSE),0)</f>
        <v>15</v>
      </c>
      <c r="J195" s="399">
        <f>ROUND(VLOOKUP($B195,'[13]Monthly BS -UC Ledger FORMATTED'!$A$6:$Q$231,+J$3,FALSE),0)</f>
        <v>15</v>
      </c>
      <c r="K195" s="399">
        <f>ROUND(VLOOKUP($B195,'[13]Monthly BS -UC Ledger FORMATTED'!$A$6:$Q$231,+K$3,FALSE),0)</f>
        <v>15</v>
      </c>
      <c r="L195" s="399">
        <f>ROUND(VLOOKUP($B195,'[13]Monthly BS -UC Ledger FORMATTED'!$A$6:$Q$231,+L$3,FALSE),0)</f>
        <v>15</v>
      </c>
      <c r="M195" s="399">
        <f>ROUND(VLOOKUP($B195,'[13]Monthly BS -UC Ledger FORMATTED'!$A$6:$Q$231,+M$3,FALSE),0)</f>
        <v>15</v>
      </c>
      <c r="N195" s="399">
        <f>ROUND(VLOOKUP($B195,'[13]Monthly BS -UC Ledger FORMATTED'!$A$6:$Q$231,+N$3,FALSE),0)</f>
        <v>15</v>
      </c>
      <c r="O195" s="399">
        <f>ROUND(VLOOKUP($B195,'[13]Monthly BS -UC Ledger FORMATTED'!$A$6:$Q$231,+O$3,FALSE),0)</f>
        <v>15</v>
      </c>
      <c r="P195" s="399">
        <f>ROUND(VLOOKUP($B195,'[13]Monthly BS -UC Ledger FORMATTED'!$A$6:$Q$231,+P$3,FALSE),0)</f>
        <v>15</v>
      </c>
      <c r="Q195" s="399">
        <f>ROUND(VLOOKUP($B195,'[13]Monthly BS -UC Ledger FORMATTED'!$A$6:$Q$231,+Q$3,FALSE),0)</f>
        <v>15</v>
      </c>
      <c r="R195" s="375"/>
      <c r="S195" s="381"/>
      <c r="T195" s="390"/>
      <c r="U195" s="399"/>
      <c r="V195" s="399"/>
      <c r="W195" s="399"/>
      <c r="X195" s="399"/>
      <c r="Y195" s="399"/>
      <c r="Z195" s="399"/>
      <c r="AA195" s="399"/>
      <c r="AB195" s="399"/>
      <c r="AC195" s="399"/>
      <c r="AD195" s="399"/>
      <c r="AE195" s="399"/>
      <c r="AF195" s="399"/>
      <c r="AG195" s="399"/>
      <c r="AH195" s="399"/>
      <c r="AI195" s="375"/>
      <c r="AJ195" s="375"/>
      <c r="AK195" s="375"/>
      <c r="AL195" s="375"/>
      <c r="AM195" s="375"/>
      <c r="AN195" s="375"/>
    </row>
    <row r="196" spans="1:40" ht="12" customHeight="1" x14ac:dyDescent="0.25">
      <c r="A196" s="413" t="s">
        <v>579</v>
      </c>
      <c r="B196" s="416"/>
      <c r="C196" s="403" t="s">
        <v>81</v>
      </c>
      <c r="D196" s="447">
        <f>SUM(D192:D195)</f>
        <v>15</v>
      </c>
      <c r="E196" s="449">
        <f t="shared" ref="E196:Q196" si="42">SUM(E192:E195)</f>
        <v>15</v>
      </c>
      <c r="F196" s="449">
        <f t="shared" si="42"/>
        <v>15</v>
      </c>
      <c r="G196" s="449">
        <f t="shared" si="42"/>
        <v>15</v>
      </c>
      <c r="H196" s="449">
        <f t="shared" si="42"/>
        <v>15</v>
      </c>
      <c r="I196" s="449">
        <f t="shared" si="42"/>
        <v>15</v>
      </c>
      <c r="J196" s="449">
        <f t="shared" si="42"/>
        <v>15</v>
      </c>
      <c r="K196" s="449">
        <f t="shared" si="42"/>
        <v>15</v>
      </c>
      <c r="L196" s="449">
        <f t="shared" si="42"/>
        <v>15</v>
      </c>
      <c r="M196" s="449">
        <f t="shared" si="42"/>
        <v>15</v>
      </c>
      <c r="N196" s="449">
        <f t="shared" si="42"/>
        <v>15</v>
      </c>
      <c r="O196" s="449">
        <f t="shared" si="42"/>
        <v>15</v>
      </c>
      <c r="P196" s="449">
        <f t="shared" si="42"/>
        <v>15</v>
      </c>
      <c r="Q196" s="449">
        <f t="shared" si="42"/>
        <v>15</v>
      </c>
      <c r="R196" s="375"/>
      <c r="S196" s="403" t="s">
        <v>81</v>
      </c>
      <c r="T196" s="470"/>
      <c r="U196" s="449">
        <f>SUM(U192:U195)</f>
        <v>0</v>
      </c>
      <c r="V196" s="449">
        <f t="shared" ref="V196:AH196" si="43">SUM(V192:V195)</f>
        <v>0</v>
      </c>
      <c r="W196" s="449">
        <f t="shared" si="43"/>
        <v>0</v>
      </c>
      <c r="X196" s="449">
        <f t="shared" si="43"/>
        <v>0</v>
      </c>
      <c r="Y196" s="449">
        <f t="shared" si="43"/>
        <v>0</v>
      </c>
      <c r="Z196" s="449">
        <f t="shared" si="43"/>
        <v>0</v>
      </c>
      <c r="AA196" s="449">
        <f t="shared" si="43"/>
        <v>0</v>
      </c>
      <c r="AB196" s="449">
        <f t="shared" si="43"/>
        <v>0</v>
      </c>
      <c r="AC196" s="449">
        <f t="shared" si="43"/>
        <v>0</v>
      </c>
      <c r="AD196" s="449">
        <f t="shared" si="43"/>
        <v>0</v>
      </c>
      <c r="AE196" s="449">
        <f t="shared" si="43"/>
        <v>0</v>
      </c>
      <c r="AF196" s="449">
        <f t="shared" si="43"/>
        <v>0</v>
      </c>
      <c r="AG196" s="449">
        <f t="shared" si="43"/>
        <v>0</v>
      </c>
      <c r="AH196" s="449">
        <f t="shared" si="43"/>
        <v>0</v>
      </c>
      <c r="AI196" s="375"/>
      <c r="AJ196" s="375"/>
      <c r="AK196" s="375"/>
      <c r="AL196" s="375"/>
      <c r="AM196" s="375"/>
      <c r="AN196" s="375"/>
    </row>
    <row r="197" spans="1:40" ht="12" customHeight="1" x14ac:dyDescent="0.2">
      <c r="A197" s="384"/>
      <c r="B197" s="383"/>
      <c r="C197" s="384"/>
      <c r="D197" s="450"/>
      <c r="E197" s="384"/>
      <c r="F197" s="384"/>
      <c r="G197" s="384"/>
      <c r="H197" s="384"/>
      <c r="I197" s="384"/>
      <c r="J197" s="384"/>
      <c r="K197" s="384"/>
      <c r="L197" s="384"/>
      <c r="M197" s="384"/>
      <c r="N197" s="384"/>
      <c r="O197" s="384"/>
      <c r="P197" s="384"/>
      <c r="Q197" s="384"/>
      <c r="R197" s="375"/>
      <c r="S197" s="384"/>
      <c r="T197" s="383"/>
      <c r="U197" s="384"/>
      <c r="V197" s="384"/>
      <c r="W197" s="384"/>
      <c r="X197" s="384"/>
      <c r="Y197" s="384"/>
      <c r="Z197" s="384"/>
      <c r="AA197" s="384"/>
      <c r="AB197" s="384"/>
      <c r="AC197" s="384"/>
      <c r="AD197" s="384"/>
      <c r="AE197" s="384"/>
      <c r="AF197" s="384"/>
      <c r="AG197" s="384"/>
      <c r="AH197" s="384"/>
    </row>
    <row r="198" spans="1:40" ht="12" customHeight="1" x14ac:dyDescent="0.25">
      <c r="A198" s="440" t="s">
        <v>780</v>
      </c>
      <c r="B198" s="383"/>
      <c r="C198" s="384"/>
      <c r="D198" s="385">
        <f>SUM(D107:D196)-D122-D139-D143-D181-D185-D196-D171-D111</f>
        <v>15</v>
      </c>
      <c r="E198" s="385">
        <f t="shared" ref="E198:Q198" si="44">SUM(E107:E196)-E122-E139-E143-E181-E185-E196-E171-E111</f>
        <v>15</v>
      </c>
      <c r="F198" s="385">
        <f t="shared" si="44"/>
        <v>15</v>
      </c>
      <c r="G198" s="385">
        <f t="shared" si="44"/>
        <v>15</v>
      </c>
      <c r="H198" s="385">
        <f t="shared" si="44"/>
        <v>15</v>
      </c>
      <c r="I198" s="385">
        <f t="shared" si="44"/>
        <v>15</v>
      </c>
      <c r="J198" s="385">
        <f t="shared" si="44"/>
        <v>15</v>
      </c>
      <c r="K198" s="385">
        <f t="shared" si="44"/>
        <v>15</v>
      </c>
      <c r="L198" s="385">
        <f t="shared" si="44"/>
        <v>15</v>
      </c>
      <c r="M198" s="385">
        <f t="shared" si="44"/>
        <v>15</v>
      </c>
      <c r="N198" s="385">
        <f t="shared" si="44"/>
        <v>15</v>
      </c>
      <c r="O198" s="385">
        <f t="shared" si="44"/>
        <v>15</v>
      </c>
      <c r="P198" s="385">
        <f t="shared" si="44"/>
        <v>15</v>
      </c>
      <c r="Q198" s="385">
        <f t="shared" si="44"/>
        <v>15</v>
      </c>
      <c r="R198" s="375"/>
      <c r="S198" s="440" t="s">
        <v>780</v>
      </c>
      <c r="T198" s="383"/>
      <c r="U198" s="386">
        <f>SUM(U107:U196)-U122-U139-U143-U181-U185-U196-U171-U111</f>
        <v>0</v>
      </c>
      <c r="V198" s="386">
        <f t="shared" ref="V198:AH198" si="45">SUM(V107:V196)-V122-V139-V143-V181-V185-V196-V171-V111</f>
        <v>0</v>
      </c>
      <c r="W198" s="386">
        <f t="shared" si="45"/>
        <v>0</v>
      </c>
      <c r="X198" s="386">
        <f t="shared" si="45"/>
        <v>0</v>
      </c>
      <c r="Y198" s="386">
        <f t="shared" si="45"/>
        <v>0</v>
      </c>
      <c r="Z198" s="386">
        <f t="shared" si="45"/>
        <v>0</v>
      </c>
      <c r="AA198" s="386">
        <f t="shared" si="45"/>
        <v>0</v>
      </c>
      <c r="AB198" s="386">
        <f t="shared" si="45"/>
        <v>0</v>
      </c>
      <c r="AC198" s="386">
        <f t="shared" si="45"/>
        <v>0</v>
      </c>
      <c r="AD198" s="386">
        <f t="shared" si="45"/>
        <v>0</v>
      </c>
      <c r="AE198" s="386">
        <f t="shared" si="45"/>
        <v>0</v>
      </c>
      <c r="AF198" s="386">
        <f t="shared" si="45"/>
        <v>0</v>
      </c>
      <c r="AG198" s="386">
        <f t="shared" si="45"/>
        <v>0</v>
      </c>
      <c r="AH198" s="386">
        <f t="shared" si="45"/>
        <v>0</v>
      </c>
    </row>
    <row r="199" spans="1:40" ht="12" customHeight="1" x14ac:dyDescent="0.25">
      <c r="A199" s="440" t="s">
        <v>782</v>
      </c>
      <c r="B199" s="383"/>
      <c r="C199" s="384"/>
      <c r="D199" s="385">
        <v>0</v>
      </c>
      <c r="E199" s="385">
        <v>0</v>
      </c>
      <c r="F199" s="385">
        <v>0</v>
      </c>
      <c r="G199" s="385">
        <v>0</v>
      </c>
      <c r="H199" s="385">
        <v>0</v>
      </c>
      <c r="I199" s="385">
        <v>0</v>
      </c>
      <c r="J199" s="385">
        <v>0</v>
      </c>
      <c r="K199" s="385">
        <v>0</v>
      </c>
      <c r="L199" s="385">
        <v>0</v>
      </c>
      <c r="M199" s="385">
        <v>0</v>
      </c>
      <c r="N199" s="385">
        <v>0</v>
      </c>
      <c r="O199" s="385">
        <v>0</v>
      </c>
      <c r="P199" s="385">
        <v>0</v>
      </c>
      <c r="Q199" s="385">
        <v>0</v>
      </c>
      <c r="R199" s="375"/>
      <c r="S199" s="440" t="s">
        <v>782</v>
      </c>
      <c r="T199" s="383"/>
      <c r="U199" s="386"/>
      <c r="V199" s="386"/>
      <c r="W199" s="386"/>
      <c r="X199" s="386"/>
      <c r="Y199" s="386"/>
      <c r="Z199" s="386"/>
      <c r="AA199" s="386"/>
      <c r="AB199" s="386"/>
      <c r="AC199" s="386"/>
      <c r="AD199" s="386"/>
      <c r="AE199" s="386"/>
      <c r="AF199" s="386"/>
      <c r="AG199" s="386"/>
      <c r="AH199" s="386"/>
    </row>
    <row r="200" spans="1:40" ht="12" customHeight="1" x14ac:dyDescent="0.25">
      <c r="A200" s="440" t="s">
        <v>784</v>
      </c>
      <c r="B200" s="383"/>
      <c r="C200" s="384"/>
      <c r="D200" s="385">
        <f>+D198-D199</f>
        <v>15</v>
      </c>
      <c r="E200" s="385">
        <f t="shared" ref="E200:Q200" si="46">+E198-E199</f>
        <v>15</v>
      </c>
      <c r="F200" s="385">
        <f t="shared" si="46"/>
        <v>15</v>
      </c>
      <c r="G200" s="385">
        <f t="shared" si="46"/>
        <v>15</v>
      </c>
      <c r="H200" s="385">
        <f t="shared" si="46"/>
        <v>15</v>
      </c>
      <c r="I200" s="385">
        <f t="shared" si="46"/>
        <v>15</v>
      </c>
      <c r="J200" s="385">
        <f t="shared" si="46"/>
        <v>15</v>
      </c>
      <c r="K200" s="385">
        <f t="shared" si="46"/>
        <v>15</v>
      </c>
      <c r="L200" s="385">
        <f t="shared" si="46"/>
        <v>15</v>
      </c>
      <c r="M200" s="385">
        <f t="shared" si="46"/>
        <v>15</v>
      </c>
      <c r="N200" s="385">
        <f t="shared" si="46"/>
        <v>15</v>
      </c>
      <c r="O200" s="385">
        <f t="shared" si="46"/>
        <v>15</v>
      </c>
      <c r="P200" s="385">
        <f t="shared" si="46"/>
        <v>15</v>
      </c>
      <c r="Q200" s="385">
        <f t="shared" si="46"/>
        <v>15</v>
      </c>
      <c r="R200" s="375"/>
      <c r="S200" s="440" t="s">
        <v>784</v>
      </c>
      <c r="T200" s="383"/>
      <c r="U200" s="385">
        <f t="shared" ref="U200:AH200" si="47">+U198-U199</f>
        <v>0</v>
      </c>
      <c r="V200" s="385">
        <f t="shared" si="47"/>
        <v>0</v>
      </c>
      <c r="W200" s="385">
        <f t="shared" si="47"/>
        <v>0</v>
      </c>
      <c r="X200" s="385">
        <f t="shared" si="47"/>
        <v>0</v>
      </c>
      <c r="Y200" s="385">
        <f t="shared" si="47"/>
        <v>0</v>
      </c>
      <c r="Z200" s="385">
        <f t="shared" si="47"/>
        <v>0</v>
      </c>
      <c r="AA200" s="385">
        <f t="shared" si="47"/>
        <v>0</v>
      </c>
      <c r="AB200" s="385">
        <f t="shared" si="47"/>
        <v>0</v>
      </c>
      <c r="AC200" s="385">
        <f t="shared" si="47"/>
        <v>0</v>
      </c>
      <c r="AD200" s="385">
        <f t="shared" si="47"/>
        <v>0</v>
      </c>
      <c r="AE200" s="385">
        <f t="shared" si="47"/>
        <v>0</v>
      </c>
      <c r="AF200" s="385">
        <f t="shared" si="47"/>
        <v>0</v>
      </c>
      <c r="AG200" s="385">
        <f t="shared" si="47"/>
        <v>0</v>
      </c>
      <c r="AH200" s="385">
        <f t="shared" si="47"/>
        <v>0</v>
      </c>
    </row>
    <row r="201" spans="1:40" ht="12" customHeight="1" x14ac:dyDescent="0.2">
      <c r="B201" s="471"/>
    </row>
    <row r="202" spans="1:40" ht="12" customHeight="1" x14ac:dyDescent="0.2">
      <c r="B202" s="471"/>
    </row>
    <row r="203" spans="1:40" ht="12" customHeight="1" x14ac:dyDescent="0.35">
      <c r="B203" s="471"/>
      <c r="D203" s="511"/>
      <c r="E203" s="511"/>
      <c r="F203" s="511"/>
      <c r="G203" s="511"/>
      <c r="H203" s="511"/>
      <c r="I203" s="511"/>
      <c r="J203" s="511"/>
      <c r="K203" s="511"/>
      <c r="L203" s="511"/>
      <c r="M203" s="511"/>
      <c r="N203" s="511"/>
      <c r="O203" s="511"/>
      <c r="P203" s="511"/>
    </row>
    <row r="204" spans="1:40" ht="12" customHeight="1" x14ac:dyDescent="0.3">
      <c r="B204" s="471"/>
      <c r="D204" s="512"/>
      <c r="E204" s="512"/>
      <c r="F204" s="512"/>
      <c r="G204" s="512"/>
      <c r="H204" s="512"/>
      <c r="I204" s="512"/>
      <c r="J204" s="512"/>
      <c r="K204" s="512"/>
      <c r="L204" s="512"/>
      <c r="M204" s="512"/>
      <c r="N204" s="512"/>
      <c r="O204" s="512"/>
      <c r="P204" s="512"/>
    </row>
    <row r="205" spans="1:40" ht="12" customHeight="1" x14ac:dyDescent="0.35">
      <c r="B205" s="471"/>
      <c r="D205" s="511">
        <v>-12578.06</v>
      </c>
      <c r="E205" s="511">
        <v>-13153.4</v>
      </c>
      <c r="F205" s="511">
        <v>-13728.74</v>
      </c>
      <c r="G205" s="511">
        <v>-14304.08</v>
      </c>
      <c r="H205" s="511">
        <v>-14879.42</v>
      </c>
      <c r="I205" s="511">
        <v>-15454.76</v>
      </c>
      <c r="J205" s="511">
        <v>-16030.1</v>
      </c>
      <c r="K205" s="511">
        <v>-16605.439999999999</v>
      </c>
      <c r="L205" s="511">
        <v>-17180.78</v>
      </c>
      <c r="M205" s="511">
        <v>-17756.12</v>
      </c>
      <c r="N205" s="511">
        <v>-18331.46</v>
      </c>
      <c r="O205" s="511">
        <v>-18906.8</v>
      </c>
      <c r="P205" s="511">
        <v>-19482.14</v>
      </c>
    </row>
    <row r="206" spans="1:40" ht="12" customHeight="1" x14ac:dyDescent="0.2">
      <c r="B206" s="471"/>
    </row>
    <row r="207" spans="1:40" ht="12" customHeight="1" x14ac:dyDescent="0.2">
      <c r="B207" s="474"/>
    </row>
    <row r="208" spans="1:40" ht="12" customHeight="1" x14ac:dyDescent="0.2">
      <c r="B208" s="474"/>
    </row>
    <row r="209" spans="2:2" ht="12" customHeight="1" x14ac:dyDescent="0.2">
      <c r="B209" s="474"/>
    </row>
    <row r="210" spans="2:2" ht="12" customHeight="1" x14ac:dyDescent="0.2">
      <c r="B210" s="474"/>
    </row>
    <row r="211" spans="2:2" ht="12" customHeight="1" x14ac:dyDescent="0.2">
      <c r="B211" s="474"/>
    </row>
    <row r="212" spans="2:2" ht="12" customHeight="1" x14ac:dyDescent="0.2">
      <c r="B212" s="474"/>
    </row>
    <row r="213" spans="2:2" ht="12" customHeight="1" x14ac:dyDescent="0.2">
      <c r="B213" s="474"/>
    </row>
    <row r="214" spans="2:2" ht="12" customHeight="1" x14ac:dyDescent="0.2">
      <c r="B214" s="474"/>
    </row>
    <row r="215" spans="2:2" ht="12" customHeight="1" x14ac:dyDescent="0.2">
      <c r="B215" s="474"/>
    </row>
    <row r="216" spans="2:2" ht="12" customHeight="1" x14ac:dyDescent="0.2">
      <c r="B216" s="474"/>
    </row>
    <row r="217" spans="2:2" ht="12" customHeight="1" x14ac:dyDescent="0.2">
      <c r="B217" s="474"/>
    </row>
    <row r="218" spans="2:2" ht="12" customHeight="1" x14ac:dyDescent="0.2">
      <c r="B218" s="474"/>
    </row>
    <row r="219" spans="2:2" ht="12" customHeight="1" x14ac:dyDescent="0.2">
      <c r="B219" s="474"/>
    </row>
    <row r="220" spans="2:2" ht="12" customHeight="1" x14ac:dyDescent="0.2">
      <c r="B220" s="474"/>
    </row>
    <row r="221" spans="2:2" ht="12" customHeight="1" x14ac:dyDescent="0.2">
      <c r="B221" s="474"/>
    </row>
    <row r="222" spans="2:2" ht="12" customHeight="1" x14ac:dyDescent="0.2">
      <c r="B222" s="474"/>
    </row>
    <row r="223" spans="2:2" ht="12" customHeight="1" x14ac:dyDescent="0.2">
      <c r="B223" s="474"/>
    </row>
    <row r="224" spans="2:2" ht="12" customHeight="1" x14ac:dyDescent="0.2">
      <c r="B224" s="474"/>
    </row>
    <row r="225" spans="2:2" ht="12" customHeight="1" x14ac:dyDescent="0.2">
      <c r="B225" s="474"/>
    </row>
    <row r="226" spans="2:2" ht="12" customHeight="1" x14ac:dyDescent="0.2">
      <c r="B226" s="474"/>
    </row>
    <row r="227" spans="2:2" ht="12" customHeight="1" x14ac:dyDescent="0.2">
      <c r="B227" s="474"/>
    </row>
    <row r="228" spans="2:2" ht="12" customHeight="1" x14ac:dyDescent="0.2">
      <c r="B228" s="474"/>
    </row>
    <row r="229" spans="2:2" ht="12" customHeight="1" x14ac:dyDescent="0.2">
      <c r="B229" s="474"/>
    </row>
  </sheetData>
  <mergeCells count="26">
    <mergeCell ref="A4:Q4"/>
    <mergeCell ref="S4:AI4"/>
    <mergeCell ref="A8:Q8"/>
    <mergeCell ref="S8:AI8"/>
    <mergeCell ref="A19:Q19"/>
    <mergeCell ref="S19:AI19"/>
    <mergeCell ref="A26:Q26"/>
    <mergeCell ref="S26:AI26"/>
    <mergeCell ref="A40:Q40"/>
    <mergeCell ref="S40:AI40"/>
    <mergeCell ref="A107:Q107"/>
    <mergeCell ref="S107:AI107"/>
    <mergeCell ref="A114:Q114"/>
    <mergeCell ref="S114:AI114"/>
    <mergeCell ref="A128:Q128"/>
    <mergeCell ref="S128:AI128"/>
    <mergeCell ref="A135:Q135"/>
    <mergeCell ref="S135:AI135"/>
    <mergeCell ref="C183:C184"/>
    <mergeCell ref="S183:S184"/>
    <mergeCell ref="A147:Q147"/>
    <mergeCell ref="S147:AI147"/>
    <mergeCell ref="A156:Q156"/>
    <mergeCell ref="S156:AI156"/>
    <mergeCell ref="A166:Q166"/>
    <mergeCell ref="S166:AI166"/>
  </mergeCells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229"/>
  <sheetViews>
    <sheetView workbookViewId="0">
      <selection activeCell="A3" sqref="A3"/>
    </sheetView>
  </sheetViews>
  <sheetFormatPr defaultColWidth="9.1796875" defaultRowHeight="10.5" x14ac:dyDescent="0.25"/>
  <cols>
    <col min="1" max="1" width="37" style="515" customWidth="1"/>
    <col min="2" max="2" width="7.54296875" style="515" bestFit="1" customWidth="1"/>
    <col min="3" max="3" width="37.26953125" style="515" bestFit="1" customWidth="1"/>
    <col min="4" max="4" width="10.7265625" style="563" customWidth="1"/>
    <col min="5" max="16" width="10.7265625" style="515" customWidth="1"/>
    <col min="17" max="17" width="9.54296875" style="515" customWidth="1"/>
    <col min="18" max="18" width="3.1796875" style="515" customWidth="1"/>
    <col min="19" max="19" width="43.7265625" style="515" bestFit="1" customWidth="1"/>
    <col min="20" max="20" width="7.453125" style="599" bestFit="1" customWidth="1"/>
    <col min="21" max="22" width="9.54296875" style="515" customWidth="1"/>
    <col min="23" max="26" width="10" style="515" customWidth="1"/>
    <col min="27" max="29" width="9.54296875" style="515" customWidth="1"/>
    <col min="30" max="31" width="10" style="515" customWidth="1"/>
    <col min="32" max="32" width="9.54296875" style="515" customWidth="1"/>
    <col min="33" max="33" width="10" style="515" customWidth="1"/>
    <col min="34" max="34" width="10.26953125" style="515" bestFit="1" customWidth="1"/>
    <col min="35" max="35" width="9.1796875" style="515"/>
    <col min="36" max="36" width="9.54296875" style="515" bestFit="1" customWidth="1"/>
    <col min="37" max="16384" width="9.1796875" style="515"/>
  </cols>
  <sheetData>
    <row r="1" spans="1:35" ht="12" customHeight="1" x14ac:dyDescent="0.25">
      <c r="A1" s="513" t="s">
        <v>947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4"/>
      <c r="U1" s="513"/>
      <c r="V1" s="513"/>
      <c r="W1" s="513"/>
      <c r="X1" s="513"/>
      <c r="Y1" s="513"/>
      <c r="Z1" s="513"/>
      <c r="AA1" s="513"/>
      <c r="AB1" s="513"/>
      <c r="AC1" s="513"/>
      <c r="AD1" s="513"/>
      <c r="AE1" s="513"/>
      <c r="AF1" s="513"/>
      <c r="AG1" s="513"/>
    </row>
    <row r="2" spans="1:35" s="521" customFormat="1" ht="21.5" x14ac:dyDescent="0.3">
      <c r="A2" s="516" t="s">
        <v>0</v>
      </c>
      <c r="B2" s="517" t="s">
        <v>668</v>
      </c>
      <c r="C2" s="516" t="s">
        <v>1</v>
      </c>
      <c r="D2" s="518">
        <v>41974</v>
      </c>
      <c r="E2" s="518">
        <v>42005</v>
      </c>
      <c r="F2" s="518">
        <v>42036</v>
      </c>
      <c r="G2" s="518">
        <v>42064</v>
      </c>
      <c r="H2" s="518">
        <v>42095</v>
      </c>
      <c r="I2" s="518">
        <v>42125</v>
      </c>
      <c r="J2" s="518">
        <v>42156</v>
      </c>
      <c r="K2" s="518">
        <v>42186</v>
      </c>
      <c r="L2" s="518">
        <v>42217</v>
      </c>
      <c r="M2" s="518">
        <v>42248</v>
      </c>
      <c r="N2" s="518">
        <v>42278</v>
      </c>
      <c r="O2" s="518">
        <v>42309</v>
      </c>
      <c r="P2" s="518">
        <v>42339</v>
      </c>
      <c r="Q2" s="519" t="s">
        <v>669</v>
      </c>
      <c r="R2" s="520"/>
      <c r="S2" s="516" t="s">
        <v>1</v>
      </c>
      <c r="T2" s="517" t="s">
        <v>668</v>
      </c>
      <c r="U2" s="518">
        <v>41974</v>
      </c>
      <c r="V2" s="518">
        <v>42005</v>
      </c>
      <c r="W2" s="518">
        <v>42036</v>
      </c>
      <c r="X2" s="518">
        <v>42064</v>
      </c>
      <c r="Y2" s="518">
        <v>42095</v>
      </c>
      <c r="Z2" s="518">
        <v>42125</v>
      </c>
      <c r="AA2" s="518">
        <v>42156</v>
      </c>
      <c r="AB2" s="518">
        <v>42186</v>
      </c>
      <c r="AC2" s="518">
        <v>42217</v>
      </c>
      <c r="AD2" s="518">
        <v>42248</v>
      </c>
      <c r="AE2" s="518">
        <v>42278</v>
      </c>
      <c r="AF2" s="518">
        <v>42309</v>
      </c>
      <c r="AG2" s="518">
        <v>42339</v>
      </c>
      <c r="AH2" s="519" t="s">
        <v>669</v>
      </c>
    </row>
    <row r="3" spans="1:35" ht="12" customHeight="1" x14ac:dyDescent="0.3">
      <c r="A3" s="522"/>
      <c r="B3" s="523"/>
      <c r="C3" s="523"/>
      <c r="D3" s="524">
        <v>4</v>
      </c>
      <c r="E3" s="524">
        <v>5</v>
      </c>
      <c r="F3" s="524">
        <v>6</v>
      </c>
      <c r="G3" s="524">
        <v>7</v>
      </c>
      <c r="H3" s="524">
        <v>8</v>
      </c>
      <c r="I3" s="524">
        <v>9</v>
      </c>
      <c r="J3" s="524">
        <v>10</v>
      </c>
      <c r="K3" s="524">
        <v>11</v>
      </c>
      <c r="L3" s="524">
        <v>12</v>
      </c>
      <c r="M3" s="524">
        <v>13</v>
      </c>
      <c r="N3" s="524">
        <v>14</v>
      </c>
      <c r="O3" s="524">
        <v>15</v>
      </c>
      <c r="P3" s="524">
        <v>16</v>
      </c>
      <c r="Q3" s="524">
        <v>17</v>
      </c>
      <c r="R3" s="523"/>
      <c r="S3" s="525"/>
      <c r="T3" s="526"/>
      <c r="U3" s="527">
        <v>4</v>
      </c>
      <c r="V3" s="524">
        <v>5</v>
      </c>
      <c r="W3" s="524">
        <v>6</v>
      </c>
      <c r="X3" s="524">
        <v>7</v>
      </c>
      <c r="Y3" s="524">
        <v>8</v>
      </c>
      <c r="Z3" s="524">
        <v>9</v>
      </c>
      <c r="AA3" s="524">
        <v>10</v>
      </c>
      <c r="AB3" s="524">
        <v>11</v>
      </c>
      <c r="AC3" s="524">
        <v>12</v>
      </c>
      <c r="AD3" s="524">
        <v>13</v>
      </c>
      <c r="AE3" s="524">
        <v>14</v>
      </c>
      <c r="AF3" s="524">
        <v>15</v>
      </c>
      <c r="AG3" s="524">
        <v>16</v>
      </c>
      <c r="AH3" s="524">
        <v>17</v>
      </c>
    </row>
    <row r="4" spans="1:35" ht="12" customHeight="1" x14ac:dyDescent="0.25">
      <c r="A4" s="606" t="s">
        <v>11</v>
      </c>
      <c r="B4" s="607"/>
      <c r="C4" s="607"/>
      <c r="D4" s="607"/>
      <c r="E4" s="607"/>
      <c r="F4" s="607"/>
      <c r="G4" s="607"/>
      <c r="H4" s="607"/>
      <c r="I4" s="607"/>
      <c r="J4" s="607"/>
      <c r="K4" s="607"/>
      <c r="L4" s="607"/>
      <c r="M4" s="607"/>
      <c r="N4" s="607"/>
      <c r="O4" s="607"/>
      <c r="P4" s="607"/>
      <c r="Q4" s="608"/>
      <c r="R4" s="528"/>
      <c r="S4" s="606" t="s">
        <v>11</v>
      </c>
      <c r="T4" s="607"/>
      <c r="U4" s="607"/>
      <c r="V4" s="607"/>
      <c r="W4" s="607"/>
      <c r="X4" s="607"/>
      <c r="Y4" s="607"/>
      <c r="Z4" s="607"/>
      <c r="AA4" s="607"/>
      <c r="AB4" s="607"/>
      <c r="AC4" s="607"/>
      <c r="AD4" s="607"/>
      <c r="AE4" s="607"/>
      <c r="AF4" s="607"/>
      <c r="AG4" s="607"/>
      <c r="AH4" s="607"/>
      <c r="AI4" s="608"/>
    </row>
    <row r="5" spans="1:35" ht="12" customHeight="1" x14ac:dyDescent="0.25">
      <c r="A5" s="529" t="s">
        <v>12</v>
      </c>
      <c r="B5" s="530">
        <v>1020</v>
      </c>
      <c r="C5" s="531" t="s">
        <v>670</v>
      </c>
      <c r="D5" s="532">
        <f>ROUND(VLOOKUP($B5,'[14]Monthly BS - UC Ledger '!$A$6:$Q$269,+D$3,FALSE),0)</f>
        <v>1155</v>
      </c>
      <c r="E5" s="532">
        <f>ROUND(VLOOKUP($B5,'[14]Monthly BS - UC Ledger '!$A$6:$Q$269,+E$3,FALSE),0)</f>
        <v>1153</v>
      </c>
      <c r="F5" s="533">
        <f>ROUND(VLOOKUP($B5,'[14]Monthly BS - UC Ledger '!$A$6:$Q$269,+F$3,FALSE),0)</f>
        <v>1153</v>
      </c>
      <c r="G5" s="533">
        <f>ROUND(VLOOKUP($B5,'[14]Monthly BS - UC Ledger '!$A$6:$Q$269,+G$3,FALSE),0)</f>
        <v>1153</v>
      </c>
      <c r="H5" s="533">
        <f>ROUND(VLOOKUP($B5,'[14]Monthly BS - UC Ledger '!$A$6:$Q$269,+H$3,FALSE),0)</f>
        <v>1153</v>
      </c>
      <c r="I5" s="533">
        <f>ROUND(VLOOKUP($B5,'[14]Monthly BS - UC Ledger '!$A$6:$Q$269,+I$3,FALSE),0)</f>
        <v>1153</v>
      </c>
      <c r="J5" s="533">
        <f>ROUND(VLOOKUP($B5,'[14]Monthly BS - UC Ledger '!$A$6:$Q$269,+J$3,FALSE),0)</f>
        <v>1153</v>
      </c>
      <c r="K5" s="533">
        <f>ROUND(VLOOKUP($B5,'[14]Monthly BS - UC Ledger '!$A$6:$Q$269,+K$3,FALSE),0)</f>
        <v>1153</v>
      </c>
      <c r="L5" s="533">
        <f>ROUND(VLOOKUP($B5,'[14]Monthly BS - UC Ledger '!$A$6:$Q$269,+L$3,FALSE),0)</f>
        <v>1153</v>
      </c>
      <c r="M5" s="533">
        <f>ROUND(VLOOKUP($B5,'[14]Monthly BS - UC Ledger '!$A$6:$Q$269,+M$3,FALSE),0)</f>
        <v>1153</v>
      </c>
      <c r="N5" s="533">
        <f>ROUND(VLOOKUP($B5,'[14]Monthly BS - UC Ledger '!$A$6:$Q$269,+N$3,FALSE),0)</f>
        <v>1153</v>
      </c>
      <c r="O5" s="533">
        <f>ROUND(VLOOKUP($B5,'[14]Monthly BS - UC Ledger '!$A$6:$Q$269,+O$3,FALSE),0)</f>
        <v>1153</v>
      </c>
      <c r="P5" s="533">
        <f>ROUND(VLOOKUP($B5,'[14]Monthly BS - UC Ledger '!$A$6:$Q$269,+P$3,FALSE),0)</f>
        <v>1153</v>
      </c>
      <c r="Q5" s="533">
        <f>SUM(D5:P5)/13</f>
        <v>1153.1538461538462</v>
      </c>
      <c r="R5" s="528"/>
      <c r="S5" s="531" t="s">
        <v>671</v>
      </c>
      <c r="T5" s="534">
        <v>1835</v>
      </c>
      <c r="U5" s="533">
        <f>ROUND(VLOOKUP($T5,'[14]Monthly BS - UC Ledger '!$A$6:$Q$269,+U$3,FALSE),0)</f>
        <v>-11631</v>
      </c>
      <c r="V5" s="533">
        <f>ROUND(VLOOKUP($T5,'[14]Monthly BS - UC Ledger '!$A$6:$Q$269,+V$3,FALSE),0)</f>
        <v>-11633</v>
      </c>
      <c r="W5" s="533">
        <f>ROUND(VLOOKUP($T5,'[14]Monthly BS - UC Ledger '!$A$6:$Q$269,+W$3,FALSE),0)</f>
        <v>-11635</v>
      </c>
      <c r="X5" s="533">
        <f>ROUND(VLOOKUP($T5,'[14]Monthly BS - UC Ledger '!$A$6:$Q$269,+X$3,FALSE),0)</f>
        <v>-11637</v>
      </c>
      <c r="Y5" s="533">
        <f>ROUND(VLOOKUP($T5,'[14]Monthly BS - UC Ledger '!$A$6:$Q$269,+Y$3,FALSE),0)</f>
        <v>-11640</v>
      </c>
      <c r="Z5" s="533">
        <f>ROUND(VLOOKUP($T5,'[14]Monthly BS - UC Ledger '!$A$6:$Q$269,+Z$3,FALSE),0)</f>
        <v>-11642</v>
      </c>
      <c r="AA5" s="533">
        <f>ROUND(VLOOKUP($T5,'[14]Monthly BS - UC Ledger '!$A$6:$Q$269,+AA$3,FALSE),0)</f>
        <v>-11645</v>
      </c>
      <c r="AB5" s="533">
        <f>ROUND(VLOOKUP($T5,'[14]Monthly BS - UC Ledger '!$A$6:$Q$269,+AB$3,FALSE),0)</f>
        <v>-11647</v>
      </c>
      <c r="AC5" s="533">
        <f>ROUND(VLOOKUP($T5,'[14]Monthly BS - UC Ledger '!$A$6:$Q$269,+AC$3,FALSE),0)</f>
        <v>-11649</v>
      </c>
      <c r="AD5" s="533">
        <f>ROUND(VLOOKUP($T5,'[14]Monthly BS - UC Ledger '!$A$6:$Q$269,+AD$3,FALSE),0)</f>
        <v>-11652</v>
      </c>
      <c r="AE5" s="533">
        <f>ROUND(VLOOKUP($T5,'[14]Monthly BS - UC Ledger '!$A$6:$Q$269,+AE$3,FALSE),0)</f>
        <v>-11654</v>
      </c>
      <c r="AF5" s="533">
        <f>ROUND(VLOOKUP($T5,'[14]Monthly BS - UC Ledger '!$A$6:$Q$269,+AF$3,FALSE),0)</f>
        <v>-11657</v>
      </c>
      <c r="AG5" s="533">
        <f>ROUND(VLOOKUP($T5,'[14]Monthly BS - UC Ledger '!$A$6:$Q$269,+AG$3,FALSE),0)</f>
        <v>-11659</v>
      </c>
      <c r="AH5" s="533">
        <f>ROUND(VLOOKUP($T5,'[14]Monthly BS - UC Ledger '!$A$6:$Q$269,+AH$3,FALSE),0)</f>
        <v>-11645</v>
      </c>
    </row>
    <row r="6" spans="1:35" ht="12" customHeight="1" x14ac:dyDescent="0.25">
      <c r="A6" s="529" t="s">
        <v>15</v>
      </c>
      <c r="B6" s="530">
        <v>1025</v>
      </c>
      <c r="C6" s="531" t="s">
        <v>350</v>
      </c>
      <c r="D6" s="532">
        <f>ROUND(VLOOKUP($B6,'[14]Monthly BS - UC Ledger '!$A$6:$Q$269,+D$3,FALSE),0)</f>
        <v>9228</v>
      </c>
      <c r="E6" s="532">
        <f>ROUND(VLOOKUP($B6,'[14]Monthly BS - UC Ledger '!$A$6:$Q$269,+E$3,FALSE),0)</f>
        <v>9223</v>
      </c>
      <c r="F6" s="533">
        <f>ROUND(VLOOKUP($B6,'[14]Monthly BS - UC Ledger '!$A$6:$Q$269,+F$3,FALSE),0)</f>
        <v>9223</v>
      </c>
      <c r="G6" s="533">
        <f>ROUND(VLOOKUP($B6,'[14]Monthly BS - UC Ledger '!$A$6:$Q$269,+G$3,FALSE),0)</f>
        <v>9223</v>
      </c>
      <c r="H6" s="533">
        <f>ROUND(VLOOKUP($B6,'[14]Monthly BS - UC Ledger '!$A$6:$Q$269,+H$3,FALSE),0)</f>
        <v>9223</v>
      </c>
      <c r="I6" s="533">
        <f>ROUND(VLOOKUP($B6,'[14]Monthly BS - UC Ledger '!$A$6:$Q$269,+I$3,FALSE),0)</f>
        <v>9223</v>
      </c>
      <c r="J6" s="533">
        <f>ROUND(VLOOKUP($B6,'[14]Monthly BS - UC Ledger '!$A$6:$Q$269,+J$3,FALSE),0)</f>
        <v>9223</v>
      </c>
      <c r="K6" s="533">
        <f>ROUNDDOWN(VLOOKUP($B6,'[14]Monthly BS - UC Ledger '!$A$6:$Q$269,+K$3,FALSE),0)</f>
        <v>9222</v>
      </c>
      <c r="L6" s="533">
        <f>ROUNDDOWN(VLOOKUP($B6,'[14]Monthly BS - UC Ledger '!$A$6:$Q$269,+L$3,FALSE),0)</f>
        <v>9222</v>
      </c>
      <c r="M6" s="533">
        <f>ROUNDDOWN(VLOOKUP($B6,'[14]Monthly BS - UC Ledger '!$A$6:$Q$269,+M$3,FALSE),0)</f>
        <v>9222</v>
      </c>
      <c r="N6" s="533">
        <f>ROUNDDOWN(VLOOKUP($B6,'[14]Monthly BS - UC Ledger '!$A$6:$Q$269,+N$3,FALSE),0)</f>
        <v>9222</v>
      </c>
      <c r="O6" s="533">
        <f>ROUNDDOWN(VLOOKUP($B6,'[14]Monthly BS - UC Ledger '!$A$6:$Q$269,+O$3,FALSE),0)</f>
        <v>9222</v>
      </c>
      <c r="P6" s="533">
        <f>ROUNDDOWN(VLOOKUP($B6,'[14]Monthly BS - UC Ledger '!$A$6:$Q$269,+P$3,FALSE),0)</f>
        <v>9222</v>
      </c>
      <c r="Q6" s="533">
        <f>SUM(D6:P6)/13</f>
        <v>9222.9230769230762</v>
      </c>
      <c r="R6" s="528"/>
      <c r="S6" s="531" t="s">
        <v>672</v>
      </c>
      <c r="T6" s="534">
        <v>1840</v>
      </c>
      <c r="U6" s="533">
        <f>ROUND(VLOOKUP($T6,'[14]Monthly BS - UC Ledger '!$A$6:$Q$269,+U$3,FALSE),0)</f>
        <v>-1965</v>
      </c>
      <c r="V6" s="533">
        <f>ROUND(VLOOKUP($T6,'[14]Monthly BS - UC Ledger '!$A$6:$Q$269,+V$3,FALSE),0)</f>
        <v>-1984</v>
      </c>
      <c r="W6" s="533">
        <f>ROUND(VLOOKUP($T6,'[14]Monthly BS - UC Ledger '!$A$6:$Q$269,+W$3,FALSE),0)</f>
        <v>-2003</v>
      </c>
      <c r="X6" s="533">
        <f>ROUND(VLOOKUP($T6,'[14]Monthly BS - UC Ledger '!$A$6:$Q$269,+X$3,FALSE),0)</f>
        <v>-2022</v>
      </c>
      <c r="Y6" s="533">
        <f>ROUND(VLOOKUP($T6,'[14]Monthly BS - UC Ledger '!$A$6:$Q$269,+Y$3,FALSE),0)</f>
        <v>-2041</v>
      </c>
      <c r="Z6" s="533">
        <f>ROUND(VLOOKUP($T6,'[14]Monthly BS - UC Ledger '!$A$6:$Q$269,+Z$3,FALSE),0)</f>
        <v>-2060</v>
      </c>
      <c r="AA6" s="533">
        <f>ROUND(VLOOKUP($T6,'[14]Monthly BS - UC Ledger '!$A$6:$Q$269,+AA$3,FALSE),0)</f>
        <v>-2080</v>
      </c>
      <c r="AB6" s="533">
        <f>ROUND(VLOOKUP($T6,'[14]Monthly BS - UC Ledger '!$A$6:$Q$269,+AB$3,FALSE),0)</f>
        <v>-2099</v>
      </c>
      <c r="AC6" s="533">
        <f>ROUND(VLOOKUP($T6,'[14]Monthly BS - UC Ledger '!$A$6:$Q$269,+AC$3,FALSE),0)</f>
        <v>-2118</v>
      </c>
      <c r="AD6" s="533">
        <f>ROUND(VLOOKUP($T6,'[14]Monthly BS - UC Ledger '!$A$6:$Q$269,+AD$3,FALSE),0)</f>
        <v>-2137</v>
      </c>
      <c r="AE6" s="533">
        <f>ROUND(VLOOKUP($T6,'[14]Monthly BS - UC Ledger '!$A$6:$Q$269,+AE$3,FALSE),0)</f>
        <v>-2156</v>
      </c>
      <c r="AF6" s="533">
        <f>ROUND(VLOOKUP($T6,'[14]Monthly BS - UC Ledger '!$A$6:$Q$269,+AF$3,FALSE),0)</f>
        <v>-2176</v>
      </c>
      <c r="AG6" s="533">
        <f>ROUND(VLOOKUP($T6,'[14]Monthly BS - UC Ledger '!$A$6:$Q$269,+AG$3,FALSE),0)</f>
        <v>-2195</v>
      </c>
      <c r="AH6" s="533">
        <f>ROUND(VLOOKUP($T6,'[14]Monthly BS - UC Ledger '!$A$6:$Q$269,+AH$3,FALSE),0)</f>
        <v>-2080</v>
      </c>
    </row>
    <row r="7" spans="1:35" ht="12" customHeight="1" x14ac:dyDescent="0.25">
      <c r="A7" s="529" t="s">
        <v>18</v>
      </c>
      <c r="B7" s="530">
        <v>1155</v>
      </c>
      <c r="C7" s="531" t="s">
        <v>673</v>
      </c>
      <c r="D7" s="532">
        <f>ROUND(VLOOKUP($B7,'[14]Monthly BS - UC Ledger '!$A$6:$Q$269,+D$3,FALSE),0)</f>
        <v>0</v>
      </c>
      <c r="E7" s="532">
        <f>ROUND(VLOOKUP($B7,'[14]Monthly BS - UC Ledger '!$A$6:$Q$269,+E$3,FALSE),0)</f>
        <v>0</v>
      </c>
      <c r="F7" s="533">
        <f>ROUND(VLOOKUP($B7,'[14]Monthly BS - UC Ledger '!$A$6:$Q$269,+F$3,FALSE),0)</f>
        <v>0</v>
      </c>
      <c r="G7" s="533">
        <f>ROUND(VLOOKUP($B7,'[14]Monthly BS - UC Ledger '!$A$6:$Q$269,+G$3,FALSE),0)</f>
        <v>0</v>
      </c>
      <c r="H7" s="533">
        <f>ROUND(VLOOKUP($B7,'[14]Monthly BS - UC Ledger '!$A$6:$Q$269,+H$3,FALSE),0)</f>
        <v>0</v>
      </c>
      <c r="I7" s="533">
        <f>ROUND(VLOOKUP($B7,'[14]Monthly BS - UC Ledger '!$A$6:$Q$269,+I$3,FALSE),0)</f>
        <v>0</v>
      </c>
      <c r="J7" s="533">
        <f>ROUND(VLOOKUP($B7,'[14]Monthly BS - UC Ledger '!$A$6:$Q$269,+J$3,FALSE),0)</f>
        <v>0</v>
      </c>
      <c r="K7" s="533">
        <f>ROUNDDOWN(VLOOKUP($B7,'[14]Monthly BS - UC Ledger '!$A$6:$Q$269,+K$3,FALSE),0)</f>
        <v>0</v>
      </c>
      <c r="L7" s="533">
        <f>ROUNDDOWN(VLOOKUP($B7,'[14]Monthly BS - UC Ledger '!$A$6:$Q$269,+L$3,FALSE),0)</f>
        <v>35754</v>
      </c>
      <c r="M7" s="533">
        <f>ROUNDDOWN(VLOOKUP($B7,'[14]Monthly BS - UC Ledger '!$A$6:$Q$269,+M$3,FALSE),0)</f>
        <v>35754</v>
      </c>
      <c r="N7" s="533">
        <f>ROUNDDOWN(VLOOKUP($B7,'[14]Monthly BS - UC Ledger '!$A$6:$Q$269,+N$3,FALSE),0)</f>
        <v>35754</v>
      </c>
      <c r="O7" s="533">
        <f>ROUNDDOWN(VLOOKUP($B7,'[14]Monthly BS - UC Ledger '!$A$6:$Q$269,+O$3,FALSE),0)</f>
        <v>35754</v>
      </c>
      <c r="P7" s="533">
        <f>ROUNDDOWN(VLOOKUP($B7,'[14]Monthly BS - UC Ledger '!$A$6:$Q$269,+P$3,FALSE),0)</f>
        <v>35754</v>
      </c>
      <c r="Q7" s="533">
        <f>SUM(D7:P7)/13</f>
        <v>13751.538461538461</v>
      </c>
      <c r="R7" s="528"/>
      <c r="S7" s="531" t="s">
        <v>674</v>
      </c>
      <c r="T7" s="534">
        <v>1950</v>
      </c>
      <c r="U7" s="533">
        <f>ROUND(VLOOKUP($T7,'[14]Monthly BS - UC Ledger '!$A$6:$Q$269,+U$3,FALSE),0)</f>
        <v>0</v>
      </c>
      <c r="V7" s="533">
        <f>ROUND(VLOOKUP($T7,'[14]Monthly BS - UC Ledger '!$A$6:$Q$269,+V$3,FALSE),0)</f>
        <v>0</v>
      </c>
      <c r="W7" s="533">
        <f>ROUND(VLOOKUP($T7,'[14]Monthly BS - UC Ledger '!$A$6:$Q$269,+W$3,FALSE),0)</f>
        <v>0</v>
      </c>
      <c r="X7" s="533">
        <f>ROUND(VLOOKUP($T7,'[14]Monthly BS - UC Ledger '!$A$6:$Q$269,+X$3,FALSE),0)</f>
        <v>0</v>
      </c>
      <c r="Y7" s="533">
        <f>ROUND(VLOOKUP($T7,'[14]Monthly BS - UC Ledger '!$A$6:$Q$269,+Y$3,FALSE),0)</f>
        <v>0</v>
      </c>
      <c r="Z7" s="533">
        <f>ROUND(VLOOKUP($T7,'[14]Monthly BS - UC Ledger '!$A$6:$Q$269,+Z$3,FALSE),0)</f>
        <v>0</v>
      </c>
      <c r="AA7" s="533">
        <f>ROUND(VLOOKUP($T7,'[14]Monthly BS - UC Ledger '!$A$6:$Q$269,+AA$3,FALSE),0)</f>
        <v>0</v>
      </c>
      <c r="AB7" s="533">
        <f>ROUND(VLOOKUP($T7,'[14]Monthly BS - UC Ledger '!$A$6:$Q$269,+AB$3,FALSE),0)</f>
        <v>0</v>
      </c>
      <c r="AC7" s="533">
        <f>ROUND(VLOOKUP($T7,'[14]Monthly BS - UC Ledger '!$A$6:$Q$269,+AC$3,FALSE),0)</f>
        <v>-166</v>
      </c>
      <c r="AD7" s="533">
        <f>ROUND(VLOOKUP($T7,'[14]Monthly BS - UC Ledger '!$A$6:$Q$269,+AD$3,FALSE),0)</f>
        <v>-331</v>
      </c>
      <c r="AE7" s="533">
        <f>ROUND(VLOOKUP($T7,'[14]Monthly BS - UC Ledger '!$A$6:$Q$269,+AE$3,FALSE),0)</f>
        <v>-497</v>
      </c>
      <c r="AF7" s="533">
        <f>ROUND(VLOOKUP($T7,'[14]Monthly BS - UC Ledger '!$A$6:$Q$269,+AF$3,FALSE),0)</f>
        <v>-662</v>
      </c>
      <c r="AG7" s="533">
        <f>ROUND(VLOOKUP($T7,'[14]Monthly BS - UC Ledger '!$A$6:$Q$269,+AG$3,FALSE),0)</f>
        <v>-828</v>
      </c>
      <c r="AH7" s="533">
        <f>ROUND(VLOOKUP($T7,'[14]Monthly BS - UC Ledger '!$A$6:$Q$269,+AH$3,FALSE),0)</f>
        <v>-191</v>
      </c>
    </row>
    <row r="8" spans="1:35" ht="12" customHeight="1" x14ac:dyDescent="0.25">
      <c r="A8" s="606" t="s">
        <v>19</v>
      </c>
      <c r="B8" s="607"/>
      <c r="C8" s="607"/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8"/>
      <c r="R8" s="528"/>
      <c r="S8" s="606" t="s">
        <v>19</v>
      </c>
      <c r="T8" s="607"/>
      <c r="U8" s="607"/>
      <c r="V8" s="607"/>
      <c r="W8" s="607"/>
      <c r="X8" s="607"/>
      <c r="Y8" s="607"/>
      <c r="Z8" s="607"/>
      <c r="AA8" s="607"/>
      <c r="AB8" s="607"/>
      <c r="AC8" s="607"/>
      <c r="AD8" s="607"/>
      <c r="AE8" s="607"/>
      <c r="AF8" s="607"/>
      <c r="AG8" s="607"/>
      <c r="AH8" s="607"/>
      <c r="AI8" s="608"/>
    </row>
    <row r="9" spans="1:35" ht="12" customHeight="1" x14ac:dyDescent="0.25">
      <c r="A9" s="529" t="s">
        <v>20</v>
      </c>
      <c r="B9" s="530">
        <v>1030</v>
      </c>
      <c r="C9" s="531" t="s">
        <v>675</v>
      </c>
      <c r="D9" s="532">
        <f>ROUND(VLOOKUP($B9,'[14]Monthly BS - UC Ledger '!$A$6:$Q$269,+D$3,FALSE),0)</f>
        <v>-5169</v>
      </c>
      <c r="E9" s="532">
        <f>ROUND(VLOOKUP($B9,'[14]Monthly BS - UC Ledger '!$A$6:$Q$269,+E$3,FALSE),0)</f>
        <v>-5169</v>
      </c>
      <c r="F9" s="533">
        <f>ROUND(VLOOKUP($B9,'[14]Monthly BS - UC Ledger '!$A$6:$Q$269,+F$3,FALSE),0)</f>
        <v>-5169</v>
      </c>
      <c r="G9" s="533">
        <f>ROUND(VLOOKUP($B9,'[14]Monthly BS - UC Ledger '!$A$6:$Q$269,+G$3,FALSE),0)</f>
        <v>-5169</v>
      </c>
      <c r="H9" s="533">
        <f>ROUND(VLOOKUP($B9,'[14]Monthly BS - UC Ledger '!$A$6:$Q$269,+H$3,FALSE),0)</f>
        <v>-5169</v>
      </c>
      <c r="I9" s="533">
        <f>ROUND(VLOOKUP($B9,'[14]Monthly BS - UC Ledger '!$A$6:$Q$269,+I$3,FALSE),0)</f>
        <v>-5169</v>
      </c>
      <c r="J9" s="533">
        <f>ROUND(VLOOKUP($B9,'[14]Monthly BS - UC Ledger '!$A$6:$Q$269,+J$3,FALSE),0)</f>
        <v>-5169</v>
      </c>
      <c r="K9" s="533">
        <f>ROUND(VLOOKUP($B9,'[14]Monthly BS - UC Ledger '!$A$6:$Q$269,+K$3,FALSE),0)</f>
        <v>-5169</v>
      </c>
      <c r="L9" s="533">
        <f>ROUND(VLOOKUP($B9,'[14]Monthly BS - UC Ledger '!$A$6:$Q$269,+L$3,FALSE),0)</f>
        <v>-5169</v>
      </c>
      <c r="M9" s="533">
        <f>ROUND(VLOOKUP($B9,'[14]Monthly BS - UC Ledger '!$A$6:$Q$269,+M$3,FALSE),0)</f>
        <v>-5169</v>
      </c>
      <c r="N9" s="533">
        <f>ROUND(VLOOKUP($B9,'[14]Monthly BS - UC Ledger '!$A$6:$Q$269,+N$3,FALSE),0)</f>
        <v>-5169</v>
      </c>
      <c r="O9" s="533">
        <f>ROUND(VLOOKUP($B9,'[14]Monthly BS - UC Ledger '!$A$6:$Q$269,+O$3,FALSE),0)</f>
        <v>-5169</v>
      </c>
      <c r="P9" s="533">
        <f>ROUND(VLOOKUP($B9,'[14]Monthly BS - UC Ledger '!$A$6:$Q$269,+P$3,FALSE),0)</f>
        <v>-5169</v>
      </c>
      <c r="Q9" s="533">
        <f t="shared" ref="Q9:Q10" si="0">SUM(D9:P9)/13</f>
        <v>-5169</v>
      </c>
      <c r="R9" s="528"/>
      <c r="S9" s="531" t="s">
        <v>676</v>
      </c>
      <c r="T9" s="534"/>
      <c r="U9" s="533"/>
      <c r="V9" s="533"/>
      <c r="W9" s="533"/>
      <c r="X9" s="533"/>
      <c r="Y9" s="533"/>
      <c r="Z9" s="533"/>
      <c r="AA9" s="533"/>
      <c r="AB9" s="533"/>
      <c r="AC9" s="533"/>
      <c r="AD9" s="533"/>
      <c r="AE9" s="533"/>
      <c r="AF9" s="533"/>
      <c r="AG9" s="533"/>
      <c r="AH9" s="533"/>
    </row>
    <row r="10" spans="1:35" ht="12" customHeight="1" x14ac:dyDescent="0.25">
      <c r="A10" s="535" t="s">
        <v>22</v>
      </c>
      <c r="B10" s="536">
        <v>1050</v>
      </c>
      <c r="C10" s="537" t="s">
        <v>677</v>
      </c>
      <c r="D10" s="532">
        <f>ROUND(VLOOKUP($B10,'[14]Monthly BS - UC Ledger '!$A$6:$Q$269,+D$3,FALSE),0)</f>
        <v>107574</v>
      </c>
      <c r="E10" s="532">
        <f>ROUND(VLOOKUP($B10,'[14]Monthly BS - UC Ledger '!$A$6:$Q$269,+E$3,FALSE),0)</f>
        <v>107574</v>
      </c>
      <c r="F10" s="533">
        <f>ROUND(VLOOKUP($B10,'[14]Monthly BS - UC Ledger '!$A$6:$Q$269,+F$3,FALSE),0)</f>
        <v>107574</v>
      </c>
      <c r="G10" s="533">
        <f>ROUND(VLOOKUP($B10,'[14]Monthly BS - UC Ledger '!$A$6:$Q$269,+G$3,FALSE),0)</f>
        <v>107574</v>
      </c>
      <c r="H10" s="533">
        <f>ROUND(VLOOKUP($B10,'[14]Monthly BS - UC Ledger '!$A$6:$Q$269,+H$3,FALSE),0)</f>
        <v>107574</v>
      </c>
      <c r="I10" s="533">
        <f>ROUND(VLOOKUP($B10,'[14]Monthly BS - UC Ledger '!$A$6:$Q$269,+I$3,FALSE),0)</f>
        <v>107742</v>
      </c>
      <c r="J10" s="533">
        <f>ROUND(VLOOKUP($B10,'[14]Monthly BS - UC Ledger '!$A$6:$Q$269,+J$3,FALSE),0)</f>
        <v>107742</v>
      </c>
      <c r="K10" s="533">
        <f>ROUND(VLOOKUP($B10,'[14]Monthly BS - UC Ledger '!$A$6:$Q$269,+K$3,FALSE),0)</f>
        <v>107742</v>
      </c>
      <c r="L10" s="533">
        <f>ROUND(VLOOKUP($B10,'[14]Monthly BS - UC Ledger '!$A$6:$Q$269,+L$3,FALSE),0)</f>
        <v>107742</v>
      </c>
      <c r="M10" s="533">
        <f>ROUND(VLOOKUP($B10,'[14]Monthly BS - UC Ledger '!$A$6:$Q$269,+M$3,FALSE),0)</f>
        <v>107742</v>
      </c>
      <c r="N10" s="533">
        <f>ROUND(VLOOKUP($B10,'[14]Monthly BS - UC Ledger '!$A$6:$Q$269,+N$3,FALSE),0)</f>
        <v>107742</v>
      </c>
      <c r="O10" s="533">
        <f>ROUND(VLOOKUP($B10,'[14]Monthly BS - UC Ledger '!$A$6:$Q$269,+O$3,FALSE),0)</f>
        <v>107742</v>
      </c>
      <c r="P10" s="533">
        <f>ROUND(VLOOKUP($B10,'[14]Monthly BS - UC Ledger '!$A$6:$Q$269,+P$3,FALSE),0)</f>
        <v>107742</v>
      </c>
      <c r="Q10" s="533">
        <f t="shared" si="0"/>
        <v>107677.38461538461</v>
      </c>
      <c r="R10" s="538"/>
      <c r="S10" s="537" t="s">
        <v>678</v>
      </c>
      <c r="T10" s="534">
        <v>1845</v>
      </c>
      <c r="U10" s="533">
        <f>ROUND(VLOOKUP($T10,'[14]Monthly BS - UC Ledger '!$A$6:$Q$269,+U$3,FALSE),0)</f>
        <v>-54812</v>
      </c>
      <c r="V10" s="533">
        <f>ROUND(VLOOKUP($T10,'[14]Monthly BS - UC Ledger '!$A$6:$Q$269,+V$3,FALSE),0)</f>
        <v>-55093</v>
      </c>
      <c r="W10" s="533">
        <f>ROUND(VLOOKUP($T10,'[14]Monthly BS - UC Ledger '!$A$6:$Q$269,+W$3,FALSE),0)</f>
        <v>-55374</v>
      </c>
      <c r="X10" s="533">
        <f>ROUND(VLOOKUP($T10,'[14]Monthly BS - UC Ledger '!$A$6:$Q$269,+X$3,FALSE),0)</f>
        <v>-55654</v>
      </c>
      <c r="Y10" s="533">
        <f>ROUND(VLOOKUP($T10,'[14]Monthly BS - UC Ledger '!$A$6:$Q$269,+Y$3,FALSE),0)</f>
        <v>-55935</v>
      </c>
      <c r="Z10" s="533">
        <f>ROUND(VLOOKUP($T10,'[14]Monthly BS - UC Ledger '!$A$6:$Q$269,+Z$3,FALSE),0)</f>
        <v>-56217</v>
      </c>
      <c r="AA10" s="533">
        <f>ROUND(VLOOKUP($T10,'[14]Monthly BS - UC Ledger '!$A$6:$Q$269,+AA$3,FALSE),0)</f>
        <v>-56498</v>
      </c>
      <c r="AB10" s="533">
        <f>ROUND(VLOOKUP($T10,'[14]Monthly BS - UC Ledger '!$A$6:$Q$269,+AB$3,FALSE),0)</f>
        <v>-56779</v>
      </c>
      <c r="AC10" s="533">
        <f>ROUND(VLOOKUP($T10,'[14]Monthly BS - UC Ledger '!$A$6:$Q$269,+AC$3,FALSE),0)</f>
        <v>-57061</v>
      </c>
      <c r="AD10" s="533">
        <f>ROUND(VLOOKUP($T10,'[14]Monthly BS - UC Ledger '!$A$6:$Q$269,+AD$3,FALSE),0)</f>
        <v>-57342</v>
      </c>
      <c r="AE10" s="533">
        <f>ROUND(VLOOKUP($T10,'[14]Monthly BS - UC Ledger '!$A$6:$Q$269,+AE$3,FALSE),0)</f>
        <v>-57623</v>
      </c>
      <c r="AF10" s="533">
        <f>ROUND(VLOOKUP($T10,'[14]Monthly BS - UC Ledger '!$A$6:$Q$269,+AF$3,FALSE),0)</f>
        <v>-57905</v>
      </c>
      <c r="AG10" s="533">
        <f>ROUND(VLOOKUP($T10,'[14]Monthly BS - UC Ledger '!$A$6:$Q$269,+AG$3,FALSE),0)</f>
        <v>-58186</v>
      </c>
      <c r="AH10" s="533">
        <f>ROUND(VLOOKUP($T10,'[14]Monthly BS - UC Ledger '!$A$6:$Q$269,+AH$3,FALSE),0)</f>
        <v>-56498</v>
      </c>
    </row>
    <row r="11" spans="1:35" ht="12" customHeight="1" x14ac:dyDescent="0.25">
      <c r="A11" s="529" t="s">
        <v>25</v>
      </c>
      <c r="B11" s="530">
        <v>1070</v>
      </c>
      <c r="C11" s="531" t="s">
        <v>679</v>
      </c>
      <c r="D11" s="532"/>
      <c r="E11" s="532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28"/>
      <c r="S11" s="531" t="s">
        <v>680</v>
      </c>
      <c r="T11" s="534">
        <v>1865</v>
      </c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</row>
    <row r="12" spans="1:35" ht="12" customHeight="1" x14ac:dyDescent="0.25">
      <c r="A12" s="529" t="s">
        <v>26</v>
      </c>
      <c r="B12" s="530">
        <v>1075</v>
      </c>
      <c r="C12" s="531" t="s">
        <v>681</v>
      </c>
      <c r="D12" s="532"/>
      <c r="E12" s="532"/>
      <c r="F12" s="533"/>
      <c r="G12" s="533"/>
      <c r="H12" s="533"/>
      <c r="I12" s="533"/>
      <c r="J12" s="533"/>
      <c r="K12" s="533"/>
      <c r="L12" s="533"/>
      <c r="M12" s="533"/>
      <c r="N12" s="533"/>
      <c r="O12" s="533"/>
      <c r="P12" s="533"/>
      <c r="Q12" s="533"/>
      <c r="R12" s="528"/>
      <c r="S12" s="531" t="s">
        <v>682</v>
      </c>
      <c r="T12" s="534">
        <v>1870</v>
      </c>
      <c r="U12" s="533"/>
      <c r="V12" s="533"/>
      <c r="W12" s="533"/>
      <c r="X12" s="533"/>
      <c r="Y12" s="533"/>
      <c r="Z12" s="533"/>
      <c r="AA12" s="533"/>
      <c r="AB12" s="533"/>
      <c r="AC12" s="533"/>
      <c r="AD12" s="533"/>
      <c r="AE12" s="533"/>
      <c r="AF12" s="533"/>
      <c r="AG12" s="533"/>
      <c r="AH12" s="533"/>
    </row>
    <row r="13" spans="1:35" ht="12" customHeight="1" x14ac:dyDescent="0.25">
      <c r="A13" s="529" t="s">
        <v>27</v>
      </c>
      <c r="B13" s="530">
        <v>1080</v>
      </c>
      <c r="C13" s="531" t="s">
        <v>352</v>
      </c>
      <c r="D13" s="532">
        <f>ROUND(VLOOKUP($B13,'[14]Monthly BS - UC Ledger '!$A$6:$Q$269,+D$3,FALSE),0)</f>
        <v>372709</v>
      </c>
      <c r="E13" s="532">
        <f>ROUND(VLOOKUP($B13,'[14]Monthly BS - UC Ledger '!$A$6:$Q$269,+E$3,FALSE),0)</f>
        <v>372790</v>
      </c>
      <c r="F13" s="533">
        <f>ROUND(VLOOKUP($B13,'[14]Monthly BS - UC Ledger '!$A$6:$Q$269,+F$3,FALSE),0)</f>
        <v>372790</v>
      </c>
      <c r="G13" s="533">
        <f>ROUND(VLOOKUP($B13,'[14]Monthly BS - UC Ledger '!$A$6:$Q$269,+G$3,FALSE),0)</f>
        <v>373072</v>
      </c>
      <c r="H13" s="533">
        <f>ROUND(VLOOKUP($B13,'[14]Monthly BS - UC Ledger '!$A$6:$Q$269,+H$3,FALSE),0)</f>
        <v>373072</v>
      </c>
      <c r="I13" s="533">
        <f>ROUND(VLOOKUP($B13,'[14]Monthly BS - UC Ledger '!$A$6:$Q$269,+I$3,FALSE),0)</f>
        <v>373153</v>
      </c>
      <c r="J13" s="533">
        <f>ROUND(VLOOKUP($B13,'[14]Monthly BS - UC Ledger '!$A$6:$Q$269,+J$3,FALSE),0)</f>
        <v>373234</v>
      </c>
      <c r="K13" s="533">
        <f>ROUND(VLOOKUP($B13,'[14]Monthly BS - UC Ledger '!$A$6:$Q$269,+K$3,FALSE),0)</f>
        <v>373435</v>
      </c>
      <c r="L13" s="533">
        <f>ROUND(VLOOKUP($B13,'[14]Monthly BS - UC Ledger '!$A$6:$Q$269,+L$3,FALSE),0)</f>
        <v>373435</v>
      </c>
      <c r="M13" s="533">
        <f>ROUND(VLOOKUP($B13,'[14]Monthly BS - UC Ledger '!$A$6:$Q$269,+M$3,FALSE),0)</f>
        <v>374513</v>
      </c>
      <c r="N13" s="533">
        <f>ROUND(VLOOKUP($B13,'[14]Monthly BS - UC Ledger '!$A$6:$Q$269,+N$3,FALSE),0)</f>
        <v>374703</v>
      </c>
      <c r="O13" s="533">
        <f>ROUND(VLOOKUP($B13,'[14]Monthly BS - UC Ledger '!$A$6:$Q$269,+O$3,FALSE),0)</f>
        <v>374876</v>
      </c>
      <c r="P13" s="533">
        <f>ROUND(VLOOKUP($B13,'[14]Monthly BS - UC Ledger '!$A$6:$Q$269,+P$3,FALSE),0)</f>
        <v>374876</v>
      </c>
      <c r="Q13" s="533">
        <f>SUM(D13:P13)/13</f>
        <v>373589.07692307694</v>
      </c>
      <c r="R13" s="528"/>
      <c r="S13" s="531" t="s">
        <v>683</v>
      </c>
      <c r="T13" s="534">
        <v>1875</v>
      </c>
      <c r="U13" s="533">
        <f>ROUND(VLOOKUP($T13,'[14]Monthly BS - UC Ledger '!$A$6:$Q$269,+U$3,FALSE),0)</f>
        <v>-142308</v>
      </c>
      <c r="V13" s="533">
        <f>ROUND(VLOOKUP($T13,'[14]Monthly BS - UC Ledger '!$A$6:$Q$269,+V$3,FALSE),0)</f>
        <v>-143344</v>
      </c>
      <c r="W13" s="533">
        <f>ROUND(VLOOKUP($T13,'[14]Monthly BS - UC Ledger '!$A$6:$Q$269,+W$3,FALSE),0)</f>
        <v>-144379</v>
      </c>
      <c r="X13" s="533">
        <f>ROUND(VLOOKUP($T13,'[14]Monthly BS - UC Ledger '!$A$6:$Q$269,+X$3,FALSE),0)</f>
        <v>-145416</v>
      </c>
      <c r="Y13" s="533">
        <f>ROUND(VLOOKUP($T13,'[14]Monthly BS - UC Ledger '!$A$6:$Q$269,+Y$3,FALSE),0)</f>
        <v>-146452</v>
      </c>
      <c r="Z13" s="533">
        <f>ROUND(VLOOKUP($T13,'[14]Monthly BS - UC Ledger '!$A$6:$Q$269,+Z$3,FALSE),0)</f>
        <v>-147489</v>
      </c>
      <c r="AA13" s="533">
        <f>ROUND(VLOOKUP($T13,'[14]Monthly BS - UC Ledger '!$A$6:$Q$269,+AA$3,FALSE),0)</f>
        <v>-148525</v>
      </c>
      <c r="AB13" s="533">
        <f>ROUND(VLOOKUP($T13,'[14]Monthly BS - UC Ledger '!$A$6:$Q$269,+AB$3,FALSE),0)</f>
        <v>-149563</v>
      </c>
      <c r="AC13" s="533">
        <f>ROUND(VLOOKUP($T13,'[14]Monthly BS - UC Ledger '!$A$6:$Q$269,+AC$3,FALSE),0)</f>
        <v>-150600</v>
      </c>
      <c r="AD13" s="533">
        <f>ROUND(VLOOKUP($T13,'[14]Monthly BS - UC Ledger '!$A$6:$Q$269,+AD$3,FALSE),0)</f>
        <v>-151640</v>
      </c>
      <c r="AE13" s="533">
        <f>ROUND(VLOOKUP($T13,'[14]Monthly BS - UC Ledger '!$A$6:$Q$269,+AE$3,FALSE),0)</f>
        <v>-152681</v>
      </c>
      <c r="AF13" s="533">
        <f>ROUND(VLOOKUP($T13,'[14]Monthly BS - UC Ledger '!$A$6:$Q$269,+AF$3,FALSE),0)</f>
        <v>-153723</v>
      </c>
      <c r="AG13" s="533">
        <f>ROUND(VLOOKUP($T13,'[14]Monthly BS - UC Ledger '!$A$6:$Q$269,+AG$3,FALSE),0)</f>
        <v>-154764</v>
      </c>
      <c r="AH13" s="533">
        <f>ROUND(VLOOKUP($T13,'[14]Monthly BS - UC Ledger '!$A$6:$Q$269,+AH$3,FALSE),0)</f>
        <v>-148530</v>
      </c>
    </row>
    <row r="14" spans="1:35" ht="12" customHeight="1" x14ac:dyDescent="0.25">
      <c r="A14" s="529" t="s">
        <v>30</v>
      </c>
      <c r="B14" s="530">
        <v>1085</v>
      </c>
      <c r="C14" s="531" t="s">
        <v>684</v>
      </c>
      <c r="D14" s="532"/>
      <c r="E14" s="532"/>
      <c r="F14" s="533"/>
      <c r="G14" s="533"/>
      <c r="H14" s="533"/>
      <c r="I14" s="533"/>
      <c r="J14" s="533"/>
      <c r="K14" s="533"/>
      <c r="L14" s="533"/>
      <c r="M14" s="533"/>
      <c r="N14" s="533"/>
      <c r="O14" s="533"/>
      <c r="P14" s="533"/>
      <c r="Q14" s="533"/>
      <c r="R14" s="528"/>
      <c r="S14" s="531" t="s">
        <v>685</v>
      </c>
      <c r="T14" s="534">
        <v>1880</v>
      </c>
      <c r="U14" s="533"/>
      <c r="V14" s="533"/>
      <c r="W14" s="533"/>
      <c r="X14" s="533"/>
      <c r="Y14" s="533"/>
      <c r="Z14" s="533"/>
      <c r="AA14" s="533"/>
      <c r="AB14" s="533"/>
      <c r="AC14" s="533"/>
      <c r="AD14" s="533"/>
      <c r="AE14" s="533"/>
      <c r="AF14" s="533"/>
      <c r="AG14" s="533"/>
      <c r="AH14" s="533"/>
    </row>
    <row r="15" spans="1:35" ht="12" customHeight="1" x14ac:dyDescent="0.25">
      <c r="A15" s="529" t="s">
        <v>33</v>
      </c>
      <c r="B15" s="530">
        <v>1090</v>
      </c>
      <c r="C15" s="531" t="s">
        <v>686</v>
      </c>
      <c r="D15" s="532">
        <f>ROUND(VLOOKUP($B15,'[14]Monthly BS - UC Ledger '!$A$6:$Q$269,+D$3,FALSE),0)</f>
        <v>414387</v>
      </c>
      <c r="E15" s="532">
        <f>ROUND(VLOOKUP($B15,'[14]Monthly BS - UC Ledger '!$A$6:$Q$269,+E$3,FALSE),0)</f>
        <v>414387</v>
      </c>
      <c r="F15" s="533">
        <f>ROUND(VLOOKUP($B15,'[14]Monthly BS - UC Ledger '!$A$6:$Q$269,+F$3,FALSE),0)</f>
        <v>414468</v>
      </c>
      <c r="G15" s="533">
        <f>ROUND(VLOOKUP($B15,'[14]Monthly BS - UC Ledger '!$A$6:$Q$269,+G$3,FALSE),0)</f>
        <v>414468</v>
      </c>
      <c r="H15" s="533">
        <f>ROUND(VLOOKUP($B15,'[14]Monthly BS - UC Ledger '!$A$6:$Q$269,+H$3,FALSE),0)</f>
        <v>414468</v>
      </c>
      <c r="I15" s="533">
        <f>ROUND(VLOOKUP($B15,'[14]Monthly BS - UC Ledger '!$A$6:$Q$269,+I$3,FALSE),0)</f>
        <v>414548</v>
      </c>
      <c r="J15" s="533">
        <f>ROUND(VLOOKUP($B15,'[14]Monthly BS - UC Ledger '!$A$6:$Q$269,+J$3,FALSE),0)</f>
        <v>414548</v>
      </c>
      <c r="K15" s="533">
        <f>ROUND(VLOOKUP($B15,'[14]Monthly BS - UC Ledger '!$A$6:$Q$269,+K$3,FALSE),0)</f>
        <v>414750</v>
      </c>
      <c r="L15" s="533">
        <f>ROUND(VLOOKUP($B15,'[14]Monthly BS - UC Ledger '!$A$6:$Q$269,+L$3,FALSE),0)</f>
        <v>414830</v>
      </c>
      <c r="M15" s="533">
        <f>ROUND(VLOOKUP($B15,'[14]Monthly BS - UC Ledger '!$A$6:$Q$269,+M$3,FALSE),0)</f>
        <v>415325</v>
      </c>
      <c r="N15" s="533">
        <f>ROUND(VLOOKUP($B15,'[14]Monthly BS - UC Ledger '!$A$6:$Q$269,+N$3,FALSE),0)</f>
        <v>415527</v>
      </c>
      <c r="O15" s="533">
        <f>ROUND(VLOOKUP($B15,'[14]Monthly BS - UC Ledger '!$A$6:$Q$269,+O$3,FALSE),0)</f>
        <v>415570</v>
      </c>
      <c r="P15" s="533">
        <f>ROUND(VLOOKUP($B15,'[14]Monthly BS - UC Ledger '!$A$6:$Q$269,+P$3,FALSE),0)</f>
        <v>415651</v>
      </c>
      <c r="Q15" s="533">
        <f t="shared" ref="Q15:Q17" si="1">SUM(D15:P15)/13</f>
        <v>414840.53846153844</v>
      </c>
      <c r="R15" s="528"/>
      <c r="S15" s="531" t="s">
        <v>687</v>
      </c>
      <c r="T15" s="534">
        <v>1885</v>
      </c>
      <c r="U15" s="533">
        <f>ROUND(VLOOKUP($T15,'[14]Monthly BS - UC Ledger '!$A$6:$Q$269,+U$3,FALSE),0)</f>
        <v>-159208</v>
      </c>
      <c r="V15" s="533">
        <f>ROUND(VLOOKUP($T15,'[14]Monthly BS - UC Ledger '!$A$6:$Q$269,+V$3,FALSE),0)</f>
        <v>-160195</v>
      </c>
      <c r="W15" s="533">
        <f>ROUND(VLOOKUP($T15,'[14]Monthly BS - UC Ledger '!$A$6:$Q$269,+W$3,FALSE),0)</f>
        <v>-161182</v>
      </c>
      <c r="X15" s="533">
        <f>ROUND(VLOOKUP($T15,'[14]Monthly BS - UC Ledger '!$A$6:$Q$269,+X$3,FALSE),0)</f>
        <v>-162169</v>
      </c>
      <c r="Y15" s="533">
        <f>ROUND(VLOOKUP($T15,'[14]Monthly BS - UC Ledger '!$A$6:$Q$269,+Y$3,FALSE),0)</f>
        <v>-163156</v>
      </c>
      <c r="Z15" s="533">
        <f>ROUND(VLOOKUP($T15,'[14]Monthly BS - UC Ledger '!$A$6:$Q$269,+Z$3,FALSE),0)</f>
        <v>-164143</v>
      </c>
      <c r="AA15" s="533">
        <f>ROUND(VLOOKUP($T15,'[14]Monthly BS - UC Ledger '!$A$6:$Q$269,+AA$3,FALSE),0)</f>
        <v>-165130</v>
      </c>
      <c r="AB15" s="533">
        <f>ROUND(VLOOKUP($T15,'[14]Monthly BS - UC Ledger '!$A$6:$Q$269,+AB$3,FALSE),0)</f>
        <v>-166117</v>
      </c>
      <c r="AC15" s="533">
        <f>ROUND(VLOOKUP($T15,'[14]Monthly BS - UC Ledger '!$A$6:$Q$269,+AC$3,FALSE),0)</f>
        <v>-167105</v>
      </c>
      <c r="AD15" s="533">
        <f>ROUND(VLOOKUP($T15,'[14]Monthly BS - UC Ledger '!$A$6:$Q$269,+AD$3,FALSE),0)</f>
        <v>-168094</v>
      </c>
      <c r="AE15" s="533">
        <f>ROUND(VLOOKUP($T15,'[14]Monthly BS - UC Ledger '!$A$6:$Q$269,+AE$3,FALSE),0)</f>
        <v>-169083</v>
      </c>
      <c r="AF15" s="533">
        <f>ROUND(VLOOKUP($T15,'[14]Monthly BS - UC Ledger '!$A$6:$Q$269,+AF$3,FALSE),0)</f>
        <v>-170073</v>
      </c>
      <c r="AG15" s="533">
        <f>ROUND(VLOOKUP($T15,'[14]Monthly BS - UC Ledger '!$A$6:$Q$269,+AG$3,FALSE),0)</f>
        <v>-171062</v>
      </c>
      <c r="AH15" s="533">
        <f>ROUND(VLOOKUP($T15,'[14]Monthly BS - UC Ledger '!$A$6:$Q$269,+AH$3,FALSE),0)</f>
        <v>-165132</v>
      </c>
    </row>
    <row r="16" spans="1:35" ht="12" customHeight="1" x14ac:dyDescent="0.25">
      <c r="A16" s="529" t="s">
        <v>36</v>
      </c>
      <c r="B16" s="530">
        <v>1095</v>
      </c>
      <c r="C16" s="531" t="s">
        <v>688</v>
      </c>
      <c r="D16" s="532">
        <f>ROUND(VLOOKUP($B16,'[14]Monthly BS - UC Ledger '!$A$6:$Q$269,+D$3,FALSE),0)</f>
        <v>1312</v>
      </c>
      <c r="E16" s="532">
        <f>ROUND(VLOOKUP($B16,'[14]Monthly BS - UC Ledger '!$A$6:$Q$269,+E$3,FALSE),0)</f>
        <v>1312</v>
      </c>
      <c r="F16" s="533">
        <f>ROUND(VLOOKUP($B16,'[14]Monthly BS - UC Ledger '!$A$6:$Q$269,+F$3,FALSE),0)</f>
        <v>1312</v>
      </c>
      <c r="G16" s="533">
        <f>ROUND(VLOOKUP($B16,'[14]Monthly BS - UC Ledger '!$A$6:$Q$269,+G$3,FALSE),0)</f>
        <v>1312</v>
      </c>
      <c r="H16" s="533">
        <f>ROUND(VLOOKUP($B16,'[14]Monthly BS - UC Ledger '!$A$6:$Q$269,+H$3,FALSE),0)</f>
        <v>1312</v>
      </c>
      <c r="I16" s="533">
        <f>ROUND(VLOOKUP($B16,'[14]Monthly BS - UC Ledger '!$A$6:$Q$269,+I$3,FALSE),0)</f>
        <v>1312</v>
      </c>
      <c r="J16" s="533">
        <f>ROUND(VLOOKUP($B16,'[14]Monthly BS - UC Ledger '!$A$6:$Q$269,+J$3,FALSE),0)</f>
        <v>1312</v>
      </c>
      <c r="K16" s="533">
        <f>ROUND(VLOOKUP($B16,'[14]Monthly BS - UC Ledger '!$A$6:$Q$269,+K$3,FALSE),0)</f>
        <v>1312</v>
      </c>
      <c r="L16" s="533">
        <f>ROUND(VLOOKUP($B16,'[14]Monthly BS - UC Ledger '!$A$6:$Q$269,+L$3,FALSE),0)</f>
        <v>1312</v>
      </c>
      <c r="M16" s="533">
        <f>ROUND(VLOOKUP($B16,'[14]Monthly BS - UC Ledger '!$A$6:$Q$269,+M$3,FALSE),0)</f>
        <v>1312</v>
      </c>
      <c r="N16" s="533">
        <f>ROUND(VLOOKUP($B16,'[14]Monthly BS - UC Ledger '!$A$6:$Q$269,+N$3,FALSE),0)</f>
        <v>1312</v>
      </c>
      <c r="O16" s="533">
        <f>ROUND(VLOOKUP($B16,'[14]Monthly BS - UC Ledger '!$A$6:$Q$269,+O$3,FALSE),0)</f>
        <v>1312</v>
      </c>
      <c r="P16" s="533">
        <f>ROUND(VLOOKUP($B16,'[14]Monthly BS - UC Ledger '!$A$6:$Q$269,+P$3,FALSE),0)</f>
        <v>1312</v>
      </c>
      <c r="Q16" s="533">
        <f t="shared" si="1"/>
        <v>1312</v>
      </c>
      <c r="R16" s="528"/>
      <c r="S16" s="531" t="s">
        <v>689</v>
      </c>
      <c r="T16" s="534">
        <v>1890</v>
      </c>
      <c r="U16" s="533">
        <f>ROUND(VLOOKUP($T16,'[14]Monthly BS - UC Ledger '!$A$6:$Q$269,+U$3,FALSE),0)</f>
        <v>-2641</v>
      </c>
      <c r="V16" s="533">
        <f>ROUND(VLOOKUP($T16,'[14]Monthly BS - UC Ledger '!$A$6:$Q$269,+V$3,FALSE),0)</f>
        <v>-2647</v>
      </c>
      <c r="W16" s="533">
        <f>ROUND(VLOOKUP($T16,'[14]Monthly BS - UC Ledger '!$A$6:$Q$269,+W$3,FALSE),0)</f>
        <v>-2652</v>
      </c>
      <c r="X16" s="533">
        <f>ROUND(VLOOKUP($T16,'[14]Monthly BS - UC Ledger '!$A$6:$Q$269,+X$3,FALSE),0)</f>
        <v>-2658</v>
      </c>
      <c r="Y16" s="533">
        <f>ROUND(VLOOKUP($T16,'[14]Monthly BS - UC Ledger '!$A$6:$Q$269,+Y$3,FALSE),0)</f>
        <v>-2663</v>
      </c>
      <c r="Z16" s="533">
        <f>ROUND(VLOOKUP($T16,'[14]Monthly BS - UC Ledger '!$A$6:$Q$269,+Z$3,FALSE),0)</f>
        <v>-2669</v>
      </c>
      <c r="AA16" s="533">
        <f>ROUND(VLOOKUP($T16,'[14]Monthly BS - UC Ledger '!$A$6:$Q$269,+AA$3,FALSE),0)</f>
        <v>-2674</v>
      </c>
      <c r="AB16" s="533">
        <f>ROUND(VLOOKUP($T16,'[14]Monthly BS - UC Ledger '!$A$6:$Q$269,+AB$3,FALSE),0)</f>
        <v>-2680</v>
      </c>
      <c r="AC16" s="533">
        <f>ROUND(VLOOKUP($T16,'[14]Monthly BS - UC Ledger '!$A$6:$Q$269,+AC$3,FALSE),0)</f>
        <v>-2685</v>
      </c>
      <c r="AD16" s="533">
        <f>ROUND(VLOOKUP($T16,'[14]Monthly BS - UC Ledger '!$A$6:$Q$269,+AD$3,FALSE),0)</f>
        <v>-2691</v>
      </c>
      <c r="AE16" s="533">
        <f>ROUND(VLOOKUP($T16,'[14]Monthly BS - UC Ledger '!$A$6:$Q$269,+AE$3,FALSE),0)</f>
        <v>-2696</v>
      </c>
      <c r="AF16" s="533">
        <f>ROUND(VLOOKUP($T16,'[14]Monthly BS - UC Ledger '!$A$6:$Q$269,+AF$3,FALSE),0)</f>
        <v>-2702</v>
      </c>
      <c r="AG16" s="533">
        <f>ROUND(VLOOKUP($T16,'[14]Monthly BS - UC Ledger '!$A$6:$Q$269,+AG$3,FALSE),0)</f>
        <v>-2707</v>
      </c>
      <c r="AH16" s="533">
        <f>ROUND(VLOOKUP($T16,'[14]Monthly BS - UC Ledger '!$A$6:$Q$269,+AH$3,FALSE),0)</f>
        <v>-2674</v>
      </c>
    </row>
    <row r="17" spans="1:35" ht="12" customHeight="1" x14ac:dyDescent="0.25">
      <c r="A17" s="529" t="s">
        <v>39</v>
      </c>
      <c r="B17" s="530">
        <v>1100</v>
      </c>
      <c r="C17" s="531" t="s">
        <v>690</v>
      </c>
      <c r="D17" s="532">
        <f>ROUND(VLOOKUP($B17,'[14]Monthly BS - UC Ledger '!$A$6:$Q$269,+D$3,FALSE),0)</f>
        <v>0</v>
      </c>
      <c r="E17" s="532">
        <f>ROUND(VLOOKUP($B17,'[14]Monthly BS - UC Ledger '!$A$6:$Q$269,+E$3,FALSE),0)</f>
        <v>0</v>
      </c>
      <c r="F17" s="533">
        <f>ROUND(VLOOKUP($B17,'[14]Monthly BS - UC Ledger '!$A$6:$Q$269,+F$3,FALSE),0)</f>
        <v>0</v>
      </c>
      <c r="G17" s="533">
        <f>ROUND(VLOOKUP($B17,'[14]Monthly BS - UC Ledger '!$A$6:$Q$269,+G$3,FALSE),0)</f>
        <v>0</v>
      </c>
      <c r="H17" s="533">
        <f>ROUND(VLOOKUP($B17,'[14]Monthly BS - UC Ledger '!$A$6:$Q$269,+H$3,FALSE),0)</f>
        <v>0</v>
      </c>
      <c r="I17" s="533">
        <f>ROUND(VLOOKUP($B17,'[14]Monthly BS - UC Ledger '!$A$6:$Q$269,+I$3,FALSE),0)</f>
        <v>0</v>
      </c>
      <c r="J17" s="533">
        <f>ROUND(VLOOKUP($B17,'[14]Monthly BS - UC Ledger '!$A$6:$Q$269,+J$3,FALSE),0)</f>
        <v>0</v>
      </c>
      <c r="K17" s="533">
        <f>ROUND(VLOOKUP($B17,'[14]Monthly BS - UC Ledger '!$A$6:$Q$269,+K$3,FALSE),0)</f>
        <v>0</v>
      </c>
      <c r="L17" s="533">
        <f>ROUND(VLOOKUP($B17,'[14]Monthly BS - UC Ledger '!$A$6:$Q$269,+L$3,FALSE),0)</f>
        <v>0</v>
      </c>
      <c r="M17" s="533">
        <f>ROUND(VLOOKUP($B17,'[14]Monthly BS - UC Ledger '!$A$6:$Q$269,+M$3,FALSE),0)</f>
        <v>0</v>
      </c>
      <c r="N17" s="533">
        <f>ROUND(VLOOKUP($B17,'[14]Monthly BS - UC Ledger '!$A$6:$Q$269,+N$3,FALSE),0)</f>
        <v>0</v>
      </c>
      <c r="O17" s="533">
        <f>ROUND(VLOOKUP($B17,'[14]Monthly BS - UC Ledger '!$A$6:$Q$269,+O$3,FALSE),0)</f>
        <v>0</v>
      </c>
      <c r="P17" s="533">
        <f>ROUND(VLOOKUP($B17,'[14]Monthly BS - UC Ledger '!$A$6:$Q$269,+P$3,FALSE),0)</f>
        <v>0</v>
      </c>
      <c r="Q17" s="533">
        <f t="shared" si="1"/>
        <v>0</v>
      </c>
      <c r="R17" s="528"/>
      <c r="S17" s="531" t="s">
        <v>691</v>
      </c>
      <c r="T17" s="534">
        <v>1895</v>
      </c>
      <c r="U17" s="533">
        <f>ROUND(VLOOKUP($T17,'[14]Monthly BS - UC Ledger '!$A$6:$Q$269,+U$3,FALSE),0)</f>
        <v>-5698</v>
      </c>
      <c r="V17" s="533">
        <f>ROUND(VLOOKUP($T17,'[14]Monthly BS - UC Ledger '!$A$6:$Q$269,+V$3,FALSE),0)</f>
        <v>-5698</v>
      </c>
      <c r="W17" s="533">
        <f>ROUND(VLOOKUP($T17,'[14]Monthly BS - UC Ledger '!$A$6:$Q$269,+W$3,FALSE),0)</f>
        <v>-5698</v>
      </c>
      <c r="X17" s="533">
        <f>ROUND(VLOOKUP($T17,'[14]Monthly BS - UC Ledger '!$A$6:$Q$269,+X$3,FALSE),0)</f>
        <v>-5698</v>
      </c>
      <c r="Y17" s="533">
        <f>ROUND(VLOOKUP($T17,'[14]Monthly BS - UC Ledger '!$A$6:$Q$269,+Y$3,FALSE),0)</f>
        <v>-5698</v>
      </c>
      <c r="Z17" s="533">
        <f>ROUND(VLOOKUP($T17,'[14]Monthly BS - UC Ledger '!$A$6:$Q$269,+Z$3,FALSE),0)</f>
        <v>-5698</v>
      </c>
      <c r="AA17" s="533">
        <f>ROUND(VLOOKUP($T17,'[14]Monthly BS - UC Ledger '!$A$6:$Q$269,+AA$3,FALSE),0)</f>
        <v>-5698</v>
      </c>
      <c r="AB17" s="533">
        <f>ROUND(VLOOKUP($T17,'[14]Monthly BS - UC Ledger '!$A$6:$Q$269,+AB$3,FALSE),0)</f>
        <v>-5698</v>
      </c>
      <c r="AC17" s="533">
        <f>ROUND(VLOOKUP($T17,'[14]Monthly BS - UC Ledger '!$A$6:$Q$269,+AC$3,FALSE),0)</f>
        <v>-5698</v>
      </c>
      <c r="AD17" s="533">
        <f>ROUND(VLOOKUP($T17,'[14]Monthly BS - UC Ledger '!$A$6:$Q$269,+AD$3,FALSE),0)</f>
        <v>-5698</v>
      </c>
      <c r="AE17" s="533">
        <f>ROUND(VLOOKUP($T17,'[14]Monthly BS - UC Ledger '!$A$6:$Q$269,+AE$3,FALSE),0)</f>
        <v>-5698</v>
      </c>
      <c r="AF17" s="533">
        <f>ROUND(VLOOKUP($T17,'[14]Monthly BS - UC Ledger '!$A$6:$Q$269,+AF$3,FALSE),0)</f>
        <v>-5698</v>
      </c>
      <c r="AG17" s="533">
        <f>ROUND(VLOOKUP($T17,'[14]Monthly BS - UC Ledger '!$A$6:$Q$269,+AG$3,FALSE),0)</f>
        <v>-5698</v>
      </c>
      <c r="AH17" s="533">
        <f>ROUND(VLOOKUP($T17,'[14]Monthly BS - UC Ledger '!$A$6:$Q$269,+AH$3,FALSE),0)</f>
        <v>-5698</v>
      </c>
    </row>
    <row r="18" spans="1:35" ht="12" customHeight="1" x14ac:dyDescent="0.25">
      <c r="A18" s="529" t="s">
        <v>42</v>
      </c>
      <c r="B18" s="530">
        <v>1160</v>
      </c>
      <c r="C18" s="531" t="s">
        <v>692</v>
      </c>
      <c r="D18" s="532"/>
      <c r="E18" s="532"/>
      <c r="F18" s="533"/>
      <c r="G18" s="533"/>
      <c r="H18" s="533"/>
      <c r="I18" s="533"/>
      <c r="J18" s="533"/>
      <c r="K18" s="533"/>
      <c r="L18" s="533"/>
      <c r="M18" s="533"/>
      <c r="N18" s="533"/>
      <c r="O18" s="533"/>
      <c r="P18" s="533"/>
      <c r="Q18" s="533"/>
      <c r="R18" s="528"/>
      <c r="S18" s="531" t="s">
        <v>693</v>
      </c>
      <c r="T18" s="534">
        <v>1955</v>
      </c>
      <c r="U18" s="533"/>
      <c r="V18" s="533"/>
      <c r="W18" s="533"/>
      <c r="X18" s="533"/>
      <c r="Y18" s="533"/>
      <c r="Z18" s="533"/>
      <c r="AA18" s="533"/>
      <c r="AB18" s="533"/>
      <c r="AC18" s="533"/>
      <c r="AD18" s="533"/>
      <c r="AE18" s="533"/>
      <c r="AF18" s="533"/>
      <c r="AG18" s="533"/>
      <c r="AH18" s="533"/>
    </row>
    <row r="19" spans="1:35" ht="12" customHeight="1" x14ac:dyDescent="0.25">
      <c r="A19" s="606" t="s">
        <v>43</v>
      </c>
      <c r="B19" s="607"/>
      <c r="C19" s="607"/>
      <c r="D19" s="607"/>
      <c r="E19" s="607"/>
      <c r="F19" s="607"/>
      <c r="G19" s="607"/>
      <c r="H19" s="607"/>
      <c r="I19" s="607"/>
      <c r="J19" s="607"/>
      <c r="K19" s="607"/>
      <c r="L19" s="607"/>
      <c r="M19" s="607"/>
      <c r="N19" s="607"/>
      <c r="O19" s="607"/>
      <c r="P19" s="607"/>
      <c r="Q19" s="608"/>
      <c r="R19" s="528"/>
      <c r="S19" s="606" t="s">
        <v>43</v>
      </c>
      <c r="T19" s="607"/>
      <c r="U19" s="607"/>
      <c r="V19" s="607"/>
      <c r="W19" s="607"/>
      <c r="X19" s="607"/>
      <c r="Y19" s="607"/>
      <c r="Z19" s="607"/>
      <c r="AA19" s="607"/>
      <c r="AB19" s="607"/>
      <c r="AC19" s="607"/>
      <c r="AD19" s="607"/>
      <c r="AE19" s="607"/>
      <c r="AF19" s="607"/>
      <c r="AG19" s="607"/>
      <c r="AH19" s="607"/>
      <c r="AI19" s="608"/>
    </row>
    <row r="20" spans="1:35" ht="12" customHeight="1" x14ac:dyDescent="0.25">
      <c r="A20" s="529" t="s">
        <v>44</v>
      </c>
      <c r="B20" s="530">
        <v>1035</v>
      </c>
      <c r="C20" s="531" t="s">
        <v>694</v>
      </c>
      <c r="D20" s="532">
        <f>ROUND(VLOOKUP($B20,'[14]Monthly BS - UC Ledger '!$A$6:$Q$269,+D$3,FALSE),0)</f>
        <v>4685</v>
      </c>
      <c r="E20" s="532">
        <f>ROUND(VLOOKUP($B20,'[14]Monthly BS - UC Ledger '!$A$6:$Q$269,+E$3,FALSE),0)</f>
        <v>4685</v>
      </c>
      <c r="F20" s="533">
        <f>ROUND(VLOOKUP($B20,'[14]Monthly BS - UC Ledger '!$A$6:$Q$269,+F$3,FALSE),0)</f>
        <v>4685</v>
      </c>
      <c r="G20" s="533">
        <f>ROUND(VLOOKUP($B20,'[14]Monthly BS - UC Ledger '!$A$6:$Q$269,+G$3,FALSE),0)</f>
        <v>4685</v>
      </c>
      <c r="H20" s="533">
        <f>ROUND(VLOOKUP($B20,'[14]Monthly BS - UC Ledger '!$A$6:$Q$269,+H$3,FALSE),0)</f>
        <v>4685</v>
      </c>
      <c r="I20" s="533">
        <f>ROUND(VLOOKUP($B20,'[14]Monthly BS - UC Ledger '!$A$6:$Q$269,+I$3,FALSE),0)</f>
        <v>8185</v>
      </c>
      <c r="J20" s="533">
        <f>ROUND(VLOOKUP($B20,'[14]Monthly BS - UC Ledger '!$A$6:$Q$269,+J$3,FALSE),0)</f>
        <v>8185</v>
      </c>
      <c r="K20" s="533">
        <f>ROUND(VLOOKUP($B20,'[14]Monthly BS - UC Ledger '!$A$6:$Q$269,+K$3,FALSE),0)</f>
        <v>8185</v>
      </c>
      <c r="L20" s="533">
        <f>ROUND(VLOOKUP($B20,'[14]Monthly BS - UC Ledger '!$A$6:$Q$269,+L$3,FALSE),0)</f>
        <v>8185</v>
      </c>
      <c r="M20" s="533">
        <f>ROUND(VLOOKUP($B20,'[14]Monthly BS - UC Ledger '!$A$6:$Q$269,+M$3,FALSE),0)</f>
        <v>8185</v>
      </c>
      <c r="N20" s="533">
        <f>ROUND(VLOOKUP($B20,'[14]Monthly BS - UC Ledger '!$A$6:$Q$269,+N$3,FALSE),0)</f>
        <v>8185</v>
      </c>
      <c r="O20" s="533">
        <f>ROUND(VLOOKUP($B20,'[14]Monthly BS - UC Ledger '!$A$6:$Q$269,+O$3,FALSE),0)</f>
        <v>8185</v>
      </c>
      <c r="P20" s="533">
        <f>ROUND(VLOOKUP($B20,'[14]Monthly BS - UC Ledger '!$A$6:$Q$269,+P$3,FALSE),0)</f>
        <v>8185</v>
      </c>
      <c r="Q20" s="533">
        <f t="shared" ref="Q20:Q21" si="2">SUM(D20:P20)/13</f>
        <v>6838.8461538461543</v>
      </c>
      <c r="R20" s="528"/>
      <c r="S20" s="531" t="s">
        <v>676</v>
      </c>
      <c r="T20" s="534"/>
      <c r="U20" s="533"/>
      <c r="V20" s="533"/>
      <c r="W20" s="533"/>
      <c r="X20" s="533"/>
      <c r="Y20" s="533"/>
      <c r="Z20" s="533"/>
      <c r="AA20" s="533"/>
      <c r="AB20" s="533"/>
      <c r="AC20" s="533"/>
      <c r="AD20" s="533"/>
      <c r="AE20" s="533"/>
      <c r="AF20" s="533"/>
      <c r="AG20" s="533"/>
      <c r="AH20" s="533"/>
    </row>
    <row r="21" spans="1:35" ht="12" customHeight="1" x14ac:dyDescent="0.25">
      <c r="A21" s="529" t="s">
        <v>46</v>
      </c>
      <c r="B21" s="530">
        <v>1055</v>
      </c>
      <c r="C21" s="531" t="s">
        <v>362</v>
      </c>
      <c r="D21" s="532">
        <f>ROUND(VLOOKUP($B21,'[14]Monthly BS - UC Ledger '!$A$6:$Q$269,+D$3,FALSE),0)</f>
        <v>435573</v>
      </c>
      <c r="E21" s="532">
        <f>ROUND(VLOOKUP($B21,'[14]Monthly BS - UC Ledger '!$A$6:$Q$269,+E$3,FALSE),0)</f>
        <v>435654</v>
      </c>
      <c r="F21" s="533">
        <f>ROUND(VLOOKUP($B21,'[14]Monthly BS - UC Ledger '!$A$6:$Q$269,+F$3,FALSE),0)</f>
        <v>435654</v>
      </c>
      <c r="G21" s="533">
        <f>ROUND(VLOOKUP($B21,'[14]Monthly BS - UC Ledger '!$A$6:$Q$269,+G$3,FALSE),0)</f>
        <v>435654</v>
      </c>
      <c r="H21" s="533">
        <f>ROUND(VLOOKUP($B21,'[14]Monthly BS - UC Ledger '!$A$6:$Q$269,+H$3,FALSE),0)</f>
        <v>435654</v>
      </c>
      <c r="I21" s="533">
        <f>ROUND(VLOOKUP($B21,'[14]Monthly BS - UC Ledger '!$A$6:$Q$269,+I$3,FALSE),0)</f>
        <v>435895</v>
      </c>
      <c r="J21" s="533">
        <f>ROUND(VLOOKUP($B21,'[14]Monthly BS - UC Ledger '!$A$6:$Q$269,+J$3,FALSE),0)</f>
        <v>435895</v>
      </c>
      <c r="K21" s="533">
        <f>ROUND(VLOOKUP($B21,'[14]Monthly BS - UC Ledger '!$A$6:$Q$269,+K$3,FALSE),0)</f>
        <v>435895</v>
      </c>
      <c r="L21" s="533">
        <f>ROUND(VLOOKUP($B21,'[14]Monthly BS - UC Ledger '!$A$6:$Q$269,+L$3,FALSE),0)</f>
        <v>436413</v>
      </c>
      <c r="M21" s="533">
        <f>ROUND(VLOOKUP($B21,'[14]Monthly BS - UC Ledger '!$A$6:$Q$269,+M$3,FALSE),0)</f>
        <v>436494</v>
      </c>
      <c r="N21" s="533">
        <f>ROUND(VLOOKUP($B21,'[14]Monthly BS - UC Ledger '!$A$6:$Q$269,+N$3,FALSE),0)</f>
        <v>436666</v>
      </c>
      <c r="O21" s="533">
        <f>ROUND(VLOOKUP($B21,'[14]Monthly BS - UC Ledger '!$A$6:$Q$269,+O$3,FALSE),0)</f>
        <v>437259</v>
      </c>
      <c r="P21" s="533">
        <f>ROUND(VLOOKUP($B21,'[14]Monthly BS - UC Ledger '!$A$6:$Q$269,+P$3,FALSE),0)</f>
        <v>437300</v>
      </c>
      <c r="Q21" s="533">
        <f t="shared" si="2"/>
        <v>436154.30769230769</v>
      </c>
      <c r="R21" s="528"/>
      <c r="S21" s="531" t="s">
        <v>695</v>
      </c>
      <c r="T21" s="534">
        <v>1850</v>
      </c>
      <c r="U21" s="533">
        <f>ROUND(VLOOKUP($T21,'[14]Monthly BS - UC Ledger '!$A$6:$Q$269,+U$3,FALSE),0)</f>
        <v>-76049</v>
      </c>
      <c r="V21" s="533">
        <f>ROUND(VLOOKUP($T21,'[14]Monthly BS - UC Ledger '!$A$6:$Q$269,+V$3,FALSE),0)</f>
        <v>-77186</v>
      </c>
      <c r="W21" s="533">
        <f>ROUND(VLOOKUP($T21,'[14]Monthly BS - UC Ledger '!$A$6:$Q$269,+W$3,FALSE),0)</f>
        <v>-78324</v>
      </c>
      <c r="X21" s="533">
        <f>ROUND(VLOOKUP($T21,'[14]Monthly BS - UC Ledger '!$A$6:$Q$269,+X$3,FALSE),0)</f>
        <v>-79461</v>
      </c>
      <c r="Y21" s="533">
        <f>ROUND(VLOOKUP($T21,'[14]Monthly BS - UC Ledger '!$A$6:$Q$269,+Y$3,FALSE),0)</f>
        <v>-80599</v>
      </c>
      <c r="Z21" s="533">
        <f>ROUND(VLOOKUP($T21,'[14]Monthly BS - UC Ledger '!$A$6:$Q$269,+Z$3,FALSE),0)</f>
        <v>-81737</v>
      </c>
      <c r="AA21" s="533">
        <f>ROUND(VLOOKUP($T21,'[14]Monthly BS - UC Ledger '!$A$6:$Q$269,+AA$3,FALSE),0)</f>
        <v>-82875</v>
      </c>
      <c r="AB21" s="533">
        <f>ROUND(VLOOKUP($T21,'[14]Monthly BS - UC Ledger '!$A$6:$Q$269,+AB$3,FALSE),0)</f>
        <v>-84013</v>
      </c>
      <c r="AC21" s="533">
        <f>ROUND(VLOOKUP($T21,'[14]Monthly BS - UC Ledger '!$A$6:$Q$269,+AC$3,FALSE),0)</f>
        <v>-85152</v>
      </c>
      <c r="AD21" s="533">
        <f>ROUND(VLOOKUP($T21,'[14]Monthly BS - UC Ledger '!$A$6:$Q$269,+AD$3,FALSE),0)</f>
        <v>-86292</v>
      </c>
      <c r="AE21" s="533">
        <f>ROUND(VLOOKUP($T21,'[14]Monthly BS - UC Ledger '!$A$6:$Q$269,+AE$3,FALSE),0)</f>
        <v>-87432</v>
      </c>
      <c r="AF21" s="533">
        <f>ROUND(VLOOKUP($T21,'[14]Monthly BS - UC Ledger '!$A$6:$Q$269,+AF$3,FALSE),0)</f>
        <v>-88574</v>
      </c>
      <c r="AG21" s="533">
        <f>ROUND(VLOOKUP($T21,'[14]Monthly BS - UC Ledger '!$A$6:$Q$269,+AG$3,FALSE),0)</f>
        <v>-89716</v>
      </c>
      <c r="AH21" s="533">
        <f>ROUND(VLOOKUP($T21,'[14]Monthly BS - UC Ledger '!$A$6:$Q$269,+AH$3,FALSE),0)</f>
        <v>-82878</v>
      </c>
    </row>
    <row r="22" spans="1:35" ht="12" customHeight="1" x14ac:dyDescent="0.25">
      <c r="A22" s="529" t="s">
        <v>696</v>
      </c>
      <c r="B22" s="530"/>
      <c r="C22" s="529" t="s">
        <v>696</v>
      </c>
      <c r="D22" s="532"/>
      <c r="E22" s="532"/>
      <c r="F22" s="533"/>
      <c r="G22" s="533"/>
      <c r="H22" s="533"/>
      <c r="I22" s="533"/>
      <c r="J22" s="533"/>
      <c r="K22" s="533"/>
      <c r="L22" s="533"/>
      <c r="M22" s="533"/>
      <c r="N22" s="533"/>
      <c r="O22" s="533"/>
      <c r="P22" s="533"/>
      <c r="Q22" s="533"/>
      <c r="R22" s="528"/>
      <c r="S22" s="529"/>
      <c r="T22" s="534"/>
      <c r="U22" s="533"/>
      <c r="V22" s="533"/>
      <c r="W22" s="533"/>
      <c r="X22" s="533"/>
      <c r="Y22" s="533"/>
      <c r="Z22" s="533"/>
      <c r="AA22" s="533"/>
      <c r="AB22" s="533"/>
      <c r="AC22" s="533"/>
      <c r="AD22" s="533"/>
      <c r="AE22" s="533"/>
      <c r="AF22" s="533"/>
      <c r="AG22" s="533"/>
      <c r="AH22" s="533"/>
    </row>
    <row r="23" spans="1:35" ht="12" customHeight="1" x14ac:dyDescent="0.25">
      <c r="A23" s="529" t="s">
        <v>697</v>
      </c>
      <c r="B23" s="530">
        <v>1105</v>
      </c>
      <c r="C23" s="531" t="s">
        <v>698</v>
      </c>
      <c r="D23" s="532">
        <f>ROUND(VLOOKUP($B23,'[14]Monthly BS - UC Ledger '!$A$6:$Q$269,+D$3,FALSE),0)</f>
        <v>224209</v>
      </c>
      <c r="E23" s="532">
        <f>ROUND(VLOOKUP($B23,'[14]Monthly BS - UC Ledger '!$A$6:$Q$269,+E$3,FALSE),0)</f>
        <v>224159</v>
      </c>
      <c r="F23" s="533">
        <f>ROUND(VLOOKUP($B23,'[14]Monthly BS - UC Ledger '!$A$6:$Q$269,+F$3,FALSE),0)</f>
        <v>224483</v>
      </c>
      <c r="G23" s="533">
        <f>ROUND(VLOOKUP($B23,'[14]Monthly BS - UC Ledger '!$A$6:$Q$269,+G$3,FALSE),0)</f>
        <v>226118</v>
      </c>
      <c r="H23" s="533">
        <f>ROUND(VLOOKUP($B23,'[14]Monthly BS - UC Ledger '!$A$6:$Q$269,+H$3,FALSE),0)</f>
        <v>226159</v>
      </c>
      <c r="I23" s="533">
        <f>ROUND(VLOOKUP($B23,'[14]Monthly BS - UC Ledger '!$A$6:$Q$269,+I$3,FALSE),0)</f>
        <v>226940</v>
      </c>
      <c r="J23" s="533">
        <f>ROUND(VLOOKUP($B23,'[14]Monthly BS - UC Ledger '!$A$6:$Q$269,+J$3,FALSE),0)</f>
        <v>227101</v>
      </c>
      <c r="K23" s="533">
        <f>ROUND(VLOOKUP($B23,'[14]Monthly BS - UC Ledger '!$A$6:$Q$269,+K$3,FALSE),0)</f>
        <v>227141</v>
      </c>
      <c r="L23" s="533">
        <f>ROUND(VLOOKUP($B23,'[14]Monthly BS - UC Ledger '!$A$6:$Q$269,+L$3,FALSE),0)</f>
        <v>228069</v>
      </c>
      <c r="M23" s="533">
        <f>ROUND(VLOOKUP($B23,'[14]Monthly BS - UC Ledger '!$A$6:$Q$269,+M$3,FALSE),0)</f>
        <v>228360</v>
      </c>
      <c r="N23" s="533">
        <f>ROUND(VLOOKUP($B23,'[14]Monthly BS - UC Ledger '!$A$6:$Q$269,+N$3,FALSE),0)</f>
        <v>228440</v>
      </c>
      <c r="O23" s="533">
        <f>ROUND(VLOOKUP($B23,'[14]Monthly BS - UC Ledger '!$A$6:$Q$269,+O$3,FALSE),0)</f>
        <v>228773</v>
      </c>
      <c r="P23" s="533">
        <f>ROUND(VLOOKUP($B23,'[14]Monthly BS - UC Ledger '!$A$6:$Q$269,+P$3,FALSE),0)</f>
        <v>230263</v>
      </c>
      <c r="Q23" s="533">
        <f t="shared" ref="Q23:Q25" si="3">SUM(D23:P23)/13</f>
        <v>226939.61538461538</v>
      </c>
      <c r="R23" s="528"/>
      <c r="S23" s="531" t="s">
        <v>699</v>
      </c>
      <c r="T23" s="534">
        <v>1900</v>
      </c>
      <c r="U23" s="533">
        <f>ROUND(VLOOKUP($T23,'[14]Monthly BS - UC Ledger '!$A$6:$Q$269,+U$3,FALSE),0)</f>
        <v>-152761</v>
      </c>
      <c r="V23" s="533">
        <f>ROUND(VLOOKUP($T23,'[14]Monthly BS - UC Ledger '!$A$6:$Q$269,+V$3,FALSE),0)</f>
        <v>-153676</v>
      </c>
      <c r="W23" s="533">
        <f>ROUND(VLOOKUP($T23,'[14]Monthly BS - UC Ledger '!$A$6:$Q$269,+W$3,FALSE),0)</f>
        <v>-154612</v>
      </c>
      <c r="X23" s="533">
        <f>ROUND(VLOOKUP($T23,'[14]Monthly BS - UC Ledger '!$A$6:$Q$269,+X$3,FALSE),0)</f>
        <v>-155167</v>
      </c>
      <c r="Y23" s="533">
        <f>ROUND(VLOOKUP($T23,'[14]Monthly BS - UC Ledger '!$A$6:$Q$269,+Y$3,FALSE),0)</f>
        <v>-156109</v>
      </c>
      <c r="Z23" s="533">
        <f>ROUND(VLOOKUP($T23,'[14]Monthly BS - UC Ledger '!$A$6:$Q$269,+Z$3,FALSE),0)</f>
        <v>-156717</v>
      </c>
      <c r="AA23" s="533">
        <f>ROUND(VLOOKUP($T23,'[14]Monthly BS - UC Ledger '!$A$6:$Q$269,+AA$3,FALSE),0)</f>
        <v>-157663</v>
      </c>
      <c r="AB23" s="533">
        <f>ROUND(VLOOKUP($T23,'[14]Monthly BS - UC Ledger '!$A$6:$Q$269,+AB$3,FALSE),0)</f>
        <v>-158609</v>
      </c>
      <c r="AC23" s="533">
        <f>ROUND(VLOOKUP($T23,'[14]Monthly BS - UC Ledger '!$A$6:$Q$269,+AC$3,FALSE),0)</f>
        <v>-159129</v>
      </c>
      <c r="AD23" s="533">
        <f>ROUND(VLOOKUP($T23,'[14]Monthly BS - UC Ledger '!$A$6:$Q$269,+AD$3,FALSE),0)</f>
        <v>-160080</v>
      </c>
      <c r="AE23" s="533">
        <f>ROUND(VLOOKUP($T23,'[14]Monthly BS - UC Ledger '!$A$6:$Q$269,+AE$3,FALSE),0)</f>
        <v>-161032</v>
      </c>
      <c r="AF23" s="533">
        <f>ROUND(VLOOKUP($T23,'[14]Monthly BS - UC Ledger '!$A$6:$Q$269,+AF$3,FALSE),0)</f>
        <v>-161985</v>
      </c>
      <c r="AG23" s="533">
        <f>ROUND(VLOOKUP($T23,'[14]Monthly BS - UC Ledger '!$A$6:$Q$269,+AG$3,FALSE),0)</f>
        <v>-162939</v>
      </c>
      <c r="AH23" s="533">
        <f>ROUND(VLOOKUP($T23,'[14]Monthly BS - UC Ledger '!$A$6:$Q$269,+AH$3,FALSE),0)</f>
        <v>-157729</v>
      </c>
    </row>
    <row r="24" spans="1:35" ht="12" customHeight="1" x14ac:dyDescent="0.25">
      <c r="A24" s="529" t="s">
        <v>52</v>
      </c>
      <c r="B24" s="530">
        <v>1115</v>
      </c>
      <c r="C24" s="531" t="s">
        <v>364</v>
      </c>
      <c r="D24" s="532">
        <f>ROUND(VLOOKUP($B24,'[14]Monthly BS - UC Ledger '!$A$6:$Q$269,+D$3,FALSE),0)</f>
        <v>220653</v>
      </c>
      <c r="E24" s="532">
        <f>ROUND(VLOOKUP($B24,'[14]Monthly BS - UC Ledger '!$A$6:$Q$269,+E$3,FALSE),0)</f>
        <v>220814</v>
      </c>
      <c r="F24" s="533">
        <f>ROUND(VLOOKUP($B24,'[14]Monthly BS - UC Ledger '!$A$6:$Q$269,+F$3,FALSE),0)</f>
        <v>221299</v>
      </c>
      <c r="G24" s="533">
        <f>ROUND(VLOOKUP($B24,'[14]Monthly BS - UC Ledger '!$A$6:$Q$269,+G$3,FALSE),0)</f>
        <v>223177</v>
      </c>
      <c r="H24" s="533">
        <f>ROUND(VLOOKUP($B24,'[14]Monthly BS - UC Ledger '!$A$6:$Q$269,+H$3,FALSE),0)</f>
        <v>224125</v>
      </c>
      <c r="I24" s="533">
        <f>ROUND(VLOOKUP($B24,'[14]Monthly BS - UC Ledger '!$A$6:$Q$269,+I$3,FALSE),0)</f>
        <v>225052</v>
      </c>
      <c r="J24" s="533">
        <f>ROUND(VLOOKUP($B24,'[14]Monthly BS - UC Ledger '!$A$6:$Q$269,+J$3,FALSE),0)</f>
        <v>226180</v>
      </c>
      <c r="K24" s="533">
        <f>ROUND(VLOOKUP($B24,'[14]Monthly BS - UC Ledger '!$A$6:$Q$269,+K$3,FALSE),0)</f>
        <v>227403</v>
      </c>
      <c r="L24" s="533">
        <f>ROUND(VLOOKUP($B24,'[14]Monthly BS - UC Ledger '!$A$6:$Q$269,+L$3,FALSE),0)</f>
        <v>228061</v>
      </c>
      <c r="M24" s="533">
        <f>ROUND(VLOOKUP($B24,'[14]Monthly BS - UC Ledger '!$A$6:$Q$269,+M$3,FALSE),0)</f>
        <v>229572</v>
      </c>
      <c r="N24" s="533">
        <f>ROUND(VLOOKUP($B24,'[14]Monthly BS - UC Ledger '!$A$6:$Q$269,+N$3,FALSE),0)</f>
        <v>230237</v>
      </c>
      <c r="O24" s="533">
        <f>ROUND(VLOOKUP($B24,'[14]Monthly BS - UC Ledger '!$A$6:$Q$269,+O$3,FALSE),0)</f>
        <v>231123</v>
      </c>
      <c r="P24" s="533">
        <f>ROUND(VLOOKUP($B24,'[14]Monthly BS - UC Ledger '!$A$6:$Q$269,+P$3,FALSE),0)</f>
        <v>231569</v>
      </c>
      <c r="Q24" s="533">
        <f t="shared" si="3"/>
        <v>226097.30769230769</v>
      </c>
      <c r="R24" s="528"/>
      <c r="S24" s="531" t="s">
        <v>700</v>
      </c>
      <c r="T24" s="534">
        <v>1910</v>
      </c>
      <c r="U24" s="533">
        <f>ROUND(VLOOKUP($T24,'[14]Monthly BS - UC Ledger '!$A$6:$Q$269,+U$3,FALSE),0)</f>
        <v>-82843</v>
      </c>
      <c r="V24" s="533">
        <f>ROUND(VLOOKUP($T24,'[14]Monthly BS - UC Ledger '!$A$6:$Q$269,+V$3,FALSE),0)</f>
        <v>-83679</v>
      </c>
      <c r="W24" s="533">
        <f>ROUND(VLOOKUP($T24,'[14]Monthly BS - UC Ledger '!$A$6:$Q$269,+W$3,FALSE),0)</f>
        <v>-84517</v>
      </c>
      <c r="X24" s="533">
        <f>ROUND(VLOOKUP($T24,'[14]Monthly BS - UC Ledger '!$A$6:$Q$269,+X$3,FALSE),0)</f>
        <v>-85363</v>
      </c>
      <c r="Y24" s="533">
        <f>ROUND(VLOOKUP($T24,'[14]Monthly BS - UC Ledger '!$A$6:$Q$269,+Y$3,FALSE),0)</f>
        <v>-86212</v>
      </c>
      <c r="Z24" s="533">
        <f>ROUND(VLOOKUP($T24,'[14]Monthly BS - UC Ledger '!$A$6:$Q$269,+Z$3,FALSE),0)</f>
        <v>-87064</v>
      </c>
      <c r="AA24" s="533">
        <f>ROUND(VLOOKUP($T24,'[14]Monthly BS - UC Ledger '!$A$6:$Q$269,+AA$3,FALSE),0)</f>
        <v>-87921</v>
      </c>
      <c r="AB24" s="533">
        <f>ROUND(VLOOKUP($T24,'[14]Monthly BS - UC Ledger '!$A$6:$Q$269,+AB$3,FALSE),0)</f>
        <v>-87776</v>
      </c>
      <c r="AC24" s="533">
        <f>ROUND(VLOOKUP($T24,'[14]Monthly BS - UC Ledger '!$A$6:$Q$269,+AC$3,FALSE),0)</f>
        <v>-88640</v>
      </c>
      <c r="AD24" s="533">
        <f>ROUND(VLOOKUP($T24,'[14]Monthly BS - UC Ledger '!$A$6:$Q$269,+AD$3,FALSE),0)</f>
        <v>-89510</v>
      </c>
      <c r="AE24" s="533">
        <f>ROUND(VLOOKUP($T24,'[14]Monthly BS - UC Ledger '!$A$6:$Q$269,+AE$3,FALSE),0)</f>
        <v>-90382</v>
      </c>
      <c r="AF24" s="533">
        <f>ROUND(VLOOKUP($T24,'[14]Monthly BS - UC Ledger '!$A$6:$Q$269,+AF$3,FALSE),0)</f>
        <v>-91257</v>
      </c>
      <c r="AG24" s="533">
        <f>ROUND(VLOOKUP($T24,'[14]Monthly BS - UC Ledger '!$A$6:$Q$269,+AG$3,FALSE),0)</f>
        <v>-91844</v>
      </c>
      <c r="AH24" s="533">
        <f>ROUND(VLOOKUP($T24,'[14]Monthly BS - UC Ledger '!$A$6:$Q$269,+AH$3,FALSE),0)</f>
        <v>-87462</v>
      </c>
    </row>
    <row r="25" spans="1:35" ht="12" customHeight="1" x14ac:dyDescent="0.25">
      <c r="A25" s="529" t="s">
        <v>55</v>
      </c>
      <c r="B25" s="530">
        <v>1165</v>
      </c>
      <c r="C25" s="531" t="s">
        <v>701</v>
      </c>
      <c r="D25" s="532">
        <f>ROUND(VLOOKUP($B25,'[14]Monthly BS - UC Ledger '!$A$6:$Q$269,+D$3,FALSE),0)</f>
        <v>0</v>
      </c>
      <c r="E25" s="532">
        <f>ROUND(VLOOKUP($B25,'[14]Monthly BS - UC Ledger '!$A$6:$Q$269,+E$3,FALSE),0)</f>
        <v>0</v>
      </c>
      <c r="F25" s="533">
        <f>ROUND(VLOOKUP($B25,'[14]Monthly BS - UC Ledger '!$A$6:$Q$269,+F$3,FALSE),0)</f>
        <v>0</v>
      </c>
      <c r="G25" s="533">
        <f>ROUND(VLOOKUP($B25,'[14]Monthly BS - UC Ledger '!$A$6:$Q$269,+G$3,FALSE),0)</f>
        <v>0</v>
      </c>
      <c r="H25" s="533">
        <f>ROUND(VLOOKUP($B25,'[14]Monthly BS - UC Ledger '!$A$6:$Q$269,+H$3,FALSE),0)</f>
        <v>0</v>
      </c>
      <c r="I25" s="533">
        <f>ROUND(VLOOKUP($B25,'[14]Monthly BS - UC Ledger '!$A$6:$Q$269,+I$3,FALSE),0)</f>
        <v>0</v>
      </c>
      <c r="J25" s="533">
        <f>ROUND(VLOOKUP($B25,'[14]Monthly BS - UC Ledger '!$A$6:$Q$269,+J$3,FALSE),0)</f>
        <v>0</v>
      </c>
      <c r="K25" s="533">
        <f>ROUND(VLOOKUP($B25,'[14]Monthly BS - UC Ledger '!$A$6:$Q$269,+K$3,FALSE),0)</f>
        <v>0</v>
      </c>
      <c r="L25" s="533">
        <f>ROUND(VLOOKUP($B25,'[14]Monthly BS - UC Ledger '!$A$6:$Q$269,+L$3,FALSE),0)</f>
        <v>0</v>
      </c>
      <c r="M25" s="533">
        <f>ROUND(VLOOKUP($B25,'[14]Monthly BS - UC Ledger '!$A$6:$Q$269,+M$3,FALSE),0)</f>
        <v>0</v>
      </c>
      <c r="N25" s="533">
        <f>ROUND(VLOOKUP($B25,'[14]Monthly BS - UC Ledger '!$A$6:$Q$269,+N$3,FALSE),0)</f>
        <v>0</v>
      </c>
      <c r="O25" s="533">
        <f>ROUND(VLOOKUP($B25,'[14]Monthly BS - UC Ledger '!$A$6:$Q$269,+O$3,FALSE),0)</f>
        <v>0</v>
      </c>
      <c r="P25" s="533">
        <f>ROUND(VLOOKUP($B25,'[14]Monthly BS - UC Ledger '!$A$6:$Q$269,+P$3,FALSE),0)</f>
        <v>0</v>
      </c>
      <c r="Q25" s="533">
        <f t="shared" si="3"/>
        <v>0</v>
      </c>
      <c r="R25" s="528"/>
      <c r="S25" s="531" t="s">
        <v>702</v>
      </c>
      <c r="T25" s="534">
        <v>1960</v>
      </c>
      <c r="U25" s="533">
        <f>ROUND(VLOOKUP($T25,'[14]Monthly BS - UC Ledger '!$A$6:$Q$269,+U$3,FALSE),0)</f>
        <v>-3178</v>
      </c>
      <c r="V25" s="533">
        <f>ROUND(VLOOKUP($T25,'[14]Monthly BS - UC Ledger '!$A$6:$Q$269,+V$3,FALSE),0)</f>
        <v>-3178</v>
      </c>
      <c r="W25" s="533">
        <f>ROUND(VLOOKUP($T25,'[14]Monthly BS - UC Ledger '!$A$6:$Q$269,+W$3,FALSE),0)</f>
        <v>-3178</v>
      </c>
      <c r="X25" s="533">
        <f>ROUND(VLOOKUP($T25,'[14]Monthly BS - UC Ledger '!$A$6:$Q$269,+X$3,FALSE),0)</f>
        <v>-3178</v>
      </c>
      <c r="Y25" s="533">
        <f>ROUND(VLOOKUP($T25,'[14]Monthly BS - UC Ledger '!$A$6:$Q$269,+Y$3,FALSE),0)</f>
        <v>-3178</v>
      </c>
      <c r="Z25" s="533">
        <f>ROUND(VLOOKUP($T25,'[14]Monthly BS - UC Ledger '!$A$6:$Q$269,+Z$3,FALSE),0)</f>
        <v>-3178</v>
      </c>
      <c r="AA25" s="533">
        <f>ROUND(VLOOKUP($T25,'[14]Monthly BS - UC Ledger '!$A$6:$Q$269,+AA$3,FALSE),0)</f>
        <v>-3178</v>
      </c>
      <c r="AB25" s="533">
        <f>ROUND(VLOOKUP($T25,'[14]Monthly BS - UC Ledger '!$A$6:$Q$269,+AB$3,FALSE),0)</f>
        <v>-3178</v>
      </c>
      <c r="AC25" s="533">
        <f>ROUND(VLOOKUP($T25,'[14]Monthly BS - UC Ledger '!$A$6:$Q$269,+AC$3,FALSE),0)</f>
        <v>-3178</v>
      </c>
      <c r="AD25" s="533">
        <f>ROUND(VLOOKUP($T25,'[14]Monthly BS - UC Ledger '!$A$6:$Q$269,+AD$3,FALSE),0)</f>
        <v>-3178</v>
      </c>
      <c r="AE25" s="533">
        <f>ROUND(VLOOKUP($T25,'[14]Monthly BS - UC Ledger '!$A$6:$Q$269,+AE$3,FALSE),0)</f>
        <v>-3178</v>
      </c>
      <c r="AF25" s="533">
        <f>ROUND(VLOOKUP($T25,'[14]Monthly BS - UC Ledger '!$A$6:$Q$269,+AF$3,FALSE),0)</f>
        <v>-3178</v>
      </c>
      <c r="AG25" s="533">
        <f>ROUND(VLOOKUP($T25,'[14]Monthly BS - UC Ledger '!$A$6:$Q$269,+AG$3,FALSE),0)</f>
        <v>-3178</v>
      </c>
      <c r="AH25" s="533">
        <f>ROUND(VLOOKUP($T25,'[14]Monthly BS - UC Ledger '!$A$6:$Q$269,+AH$3,FALSE),0)</f>
        <v>-3178</v>
      </c>
    </row>
    <row r="26" spans="1:35" ht="12" customHeight="1" x14ac:dyDescent="0.25">
      <c r="A26" s="606" t="s">
        <v>58</v>
      </c>
      <c r="B26" s="607"/>
      <c r="C26" s="607"/>
      <c r="D26" s="607"/>
      <c r="E26" s="607"/>
      <c r="F26" s="607"/>
      <c r="G26" s="607"/>
      <c r="H26" s="607"/>
      <c r="I26" s="607"/>
      <c r="J26" s="607"/>
      <c r="K26" s="607"/>
      <c r="L26" s="607"/>
      <c r="M26" s="607"/>
      <c r="N26" s="607"/>
      <c r="O26" s="607"/>
      <c r="P26" s="607"/>
      <c r="Q26" s="608"/>
      <c r="R26" s="528"/>
      <c r="S26" s="606" t="s">
        <v>58</v>
      </c>
      <c r="T26" s="607"/>
      <c r="U26" s="607"/>
      <c r="V26" s="607"/>
      <c r="W26" s="607"/>
      <c r="X26" s="607"/>
      <c r="Y26" s="607"/>
      <c r="Z26" s="607"/>
      <c r="AA26" s="607"/>
      <c r="AB26" s="607"/>
      <c r="AC26" s="607"/>
      <c r="AD26" s="607"/>
      <c r="AE26" s="607"/>
      <c r="AF26" s="607"/>
      <c r="AG26" s="607"/>
      <c r="AH26" s="607"/>
      <c r="AI26" s="608"/>
    </row>
    <row r="27" spans="1:35" ht="12" customHeight="1" x14ac:dyDescent="0.25">
      <c r="A27" s="529" t="s">
        <v>59</v>
      </c>
      <c r="B27" s="530">
        <v>1040</v>
      </c>
      <c r="C27" s="531" t="s">
        <v>703</v>
      </c>
      <c r="D27" s="532"/>
      <c r="E27" s="532"/>
      <c r="F27" s="533"/>
      <c r="G27" s="533"/>
      <c r="H27" s="533"/>
      <c r="I27" s="533"/>
      <c r="J27" s="533"/>
      <c r="K27" s="533"/>
      <c r="L27" s="533"/>
      <c r="M27" s="533"/>
      <c r="N27" s="533"/>
      <c r="O27" s="533"/>
      <c r="P27" s="533"/>
      <c r="Q27" s="533"/>
      <c r="R27" s="528"/>
      <c r="S27" s="531" t="s">
        <v>676</v>
      </c>
      <c r="T27" s="534"/>
      <c r="U27" s="533"/>
      <c r="V27" s="533"/>
      <c r="W27" s="533"/>
      <c r="X27" s="533"/>
      <c r="Y27" s="533"/>
      <c r="Z27" s="533"/>
      <c r="AA27" s="533"/>
      <c r="AB27" s="533"/>
      <c r="AC27" s="533"/>
      <c r="AD27" s="533"/>
      <c r="AE27" s="533"/>
      <c r="AF27" s="533"/>
      <c r="AG27" s="533"/>
      <c r="AH27" s="533"/>
    </row>
    <row r="28" spans="1:35" ht="12" customHeight="1" x14ac:dyDescent="0.25">
      <c r="A28" s="529" t="s">
        <v>60</v>
      </c>
      <c r="B28" s="530">
        <v>1060</v>
      </c>
      <c r="C28" s="531" t="s">
        <v>704</v>
      </c>
      <c r="D28" s="532">
        <f>ROUND(VLOOKUP($B28,'[14]Monthly BS - UC Ledger '!$A$6:$Q$269,+D$3,FALSE),0)</f>
        <v>-7881</v>
      </c>
      <c r="E28" s="532">
        <f>ROUND(VLOOKUP($B28,'[14]Monthly BS - UC Ledger '!$A$6:$Q$269,+E$3,FALSE),0)</f>
        <v>-7881</v>
      </c>
      <c r="F28" s="533">
        <f>ROUND(VLOOKUP($B28,'[14]Monthly BS - UC Ledger '!$A$6:$Q$269,+F$3,FALSE),0)</f>
        <v>-7881</v>
      </c>
      <c r="G28" s="533">
        <f>ROUND(VLOOKUP($B28,'[14]Monthly BS - UC Ledger '!$A$6:$Q$269,+G$3,FALSE),0)</f>
        <v>-7881</v>
      </c>
      <c r="H28" s="533">
        <f>ROUND(VLOOKUP($B28,'[14]Monthly BS - UC Ledger '!$A$6:$Q$269,+H$3,FALSE),0)</f>
        <v>-7881</v>
      </c>
      <c r="I28" s="533">
        <f>ROUND(VLOOKUP($B28,'[14]Monthly BS - UC Ledger '!$A$6:$Q$269,+I$3,FALSE),0)</f>
        <v>-7881</v>
      </c>
      <c r="J28" s="533">
        <f>ROUND(VLOOKUP($B28,'[14]Monthly BS - UC Ledger '!$A$6:$Q$269,+J$3,FALSE),0)</f>
        <v>-7881</v>
      </c>
      <c r="K28" s="533">
        <f>ROUND(VLOOKUP($B28,'[14]Monthly BS - UC Ledger '!$A$6:$Q$269,+K$3,FALSE),0)</f>
        <v>-7881</v>
      </c>
      <c r="L28" s="533">
        <f>ROUND(VLOOKUP($B28,'[14]Monthly BS - UC Ledger '!$A$6:$Q$269,+L$3,FALSE),0)</f>
        <v>-7881</v>
      </c>
      <c r="M28" s="533">
        <f>ROUND(VLOOKUP($B28,'[14]Monthly BS - UC Ledger '!$A$6:$Q$269,+M$3,FALSE),0)</f>
        <v>-7881</v>
      </c>
      <c r="N28" s="533">
        <f>ROUND(VLOOKUP($B28,'[14]Monthly BS - UC Ledger '!$A$6:$Q$269,+N$3,FALSE),0)</f>
        <v>-7881</v>
      </c>
      <c r="O28" s="533">
        <f>ROUND(VLOOKUP($B28,'[14]Monthly BS - UC Ledger '!$A$6:$Q$269,+O$3,FALSE),0)</f>
        <v>-7881</v>
      </c>
      <c r="P28" s="533">
        <f>ROUND(VLOOKUP($B28,'[14]Monthly BS - UC Ledger '!$A$6:$Q$269,+P$3,FALSE),0)</f>
        <v>-7881</v>
      </c>
      <c r="Q28" s="533">
        <f t="shared" ref="Q28:Q34" si="4">SUM(D28:P28)/13</f>
        <v>-7881</v>
      </c>
      <c r="R28" s="528"/>
      <c r="S28" s="531" t="s">
        <v>705</v>
      </c>
      <c r="T28" s="534">
        <v>1855</v>
      </c>
      <c r="U28" s="533">
        <f>ROUND(VLOOKUP($T28,'[14]Monthly BS - UC Ledger '!$A$6:$Q$269,+U$3,FALSE),0)</f>
        <v>-780</v>
      </c>
      <c r="V28" s="533">
        <f>ROUND(VLOOKUP($T28,'[14]Monthly BS - UC Ledger '!$A$6:$Q$269,+V$3,FALSE),0)</f>
        <v>-759</v>
      </c>
      <c r="W28" s="533">
        <f>ROUND(VLOOKUP($T28,'[14]Monthly BS - UC Ledger '!$A$6:$Q$269,+W$3,FALSE),0)</f>
        <v>-739</v>
      </c>
      <c r="X28" s="533">
        <f>ROUND(VLOOKUP($T28,'[14]Monthly BS - UC Ledger '!$A$6:$Q$269,+X$3,FALSE),0)</f>
        <v>-718</v>
      </c>
      <c r="Y28" s="533">
        <f>ROUND(VLOOKUP($T28,'[14]Monthly BS - UC Ledger '!$A$6:$Q$269,+Y$3,FALSE),0)</f>
        <v>-697</v>
      </c>
      <c r="Z28" s="533">
        <f>ROUND(VLOOKUP($T28,'[14]Monthly BS - UC Ledger '!$A$6:$Q$269,+Z$3,FALSE),0)</f>
        <v>-677</v>
      </c>
      <c r="AA28" s="533">
        <f>ROUND(VLOOKUP($T28,'[14]Monthly BS - UC Ledger '!$A$6:$Q$269,+AA$3,FALSE),0)</f>
        <v>-656</v>
      </c>
      <c r="AB28" s="533">
        <f>ROUND(VLOOKUP($T28,'[14]Monthly BS - UC Ledger '!$A$6:$Q$269,+AB$3,FALSE),0)</f>
        <v>-636</v>
      </c>
      <c r="AC28" s="533">
        <f>ROUND(VLOOKUP($T28,'[14]Monthly BS - UC Ledger '!$A$6:$Q$269,+AC$3,FALSE),0)</f>
        <v>-615</v>
      </c>
      <c r="AD28" s="533">
        <f>ROUND(VLOOKUP($T28,'[14]Monthly BS - UC Ledger '!$A$6:$Q$269,+AD$3,FALSE),0)</f>
        <v>-594</v>
      </c>
      <c r="AE28" s="533">
        <f>ROUND(VLOOKUP($T28,'[14]Monthly BS - UC Ledger '!$A$6:$Q$269,+AE$3,FALSE),0)</f>
        <v>-574</v>
      </c>
      <c r="AF28" s="533">
        <f>ROUND(VLOOKUP($T28,'[14]Monthly BS - UC Ledger '!$A$6:$Q$269,+AF$3,FALSE),0)</f>
        <v>-553</v>
      </c>
      <c r="AG28" s="533">
        <f>ROUND(VLOOKUP($T28,'[14]Monthly BS - UC Ledger '!$A$6:$Q$269,+AG$3,FALSE),0)</f>
        <v>-533</v>
      </c>
      <c r="AH28" s="533">
        <f>ROUND(VLOOKUP($T28,'[14]Monthly BS - UC Ledger '!$A$6:$Q$269,+AH$3,FALSE),0)</f>
        <v>-656</v>
      </c>
    </row>
    <row r="29" spans="1:35" ht="12" customHeight="1" x14ac:dyDescent="0.25">
      <c r="A29" s="529" t="s">
        <v>706</v>
      </c>
      <c r="B29" s="530">
        <v>1110</v>
      </c>
      <c r="C29" s="531" t="s">
        <v>707</v>
      </c>
      <c r="D29" s="532">
        <f>ROUND(VLOOKUP($B29,'[14]Monthly BS - UC Ledger '!$A$6:$Q$269,+D$3,FALSE),0)</f>
        <v>607</v>
      </c>
      <c r="E29" s="532">
        <f>ROUND(VLOOKUP($B29,'[14]Monthly BS - UC Ledger '!$A$6:$Q$269,+E$3,FALSE),0)</f>
        <v>607</v>
      </c>
      <c r="F29" s="533">
        <f>ROUND(VLOOKUP($B29,'[14]Monthly BS - UC Ledger '!$A$6:$Q$269,+F$3,FALSE),0)</f>
        <v>607</v>
      </c>
      <c r="G29" s="533">
        <f>ROUND(VLOOKUP($B29,'[14]Monthly BS - UC Ledger '!$A$6:$Q$269,+G$3,FALSE),0)</f>
        <v>607</v>
      </c>
      <c r="H29" s="533">
        <f>ROUND(VLOOKUP($B29,'[14]Monthly BS - UC Ledger '!$A$6:$Q$269,+H$3,FALSE),0)</f>
        <v>607</v>
      </c>
      <c r="I29" s="533">
        <f>ROUND(VLOOKUP($B29,'[14]Monthly BS - UC Ledger '!$A$6:$Q$269,+I$3,FALSE),0)</f>
        <v>607</v>
      </c>
      <c r="J29" s="533">
        <f>ROUND(VLOOKUP($B29,'[14]Monthly BS - UC Ledger '!$A$6:$Q$269,+J$3,FALSE),0)</f>
        <v>607</v>
      </c>
      <c r="K29" s="533">
        <f>ROUND(VLOOKUP($B29,'[14]Monthly BS - UC Ledger '!$A$6:$Q$269,+K$3,FALSE),0)</f>
        <v>835</v>
      </c>
      <c r="L29" s="533">
        <f>ROUND(VLOOKUP($B29,'[14]Monthly BS - UC Ledger '!$A$6:$Q$269,+L$3,FALSE),0)</f>
        <v>1041</v>
      </c>
      <c r="M29" s="533">
        <f>ROUND(VLOOKUP($B29,'[14]Monthly BS - UC Ledger '!$A$6:$Q$269,+M$3,FALSE),0)</f>
        <v>1041</v>
      </c>
      <c r="N29" s="533">
        <f>ROUND(VLOOKUP($B29,'[14]Monthly BS - UC Ledger '!$A$6:$Q$269,+N$3,FALSE),0)</f>
        <v>1041</v>
      </c>
      <c r="O29" s="533">
        <f>ROUND(VLOOKUP($B29,'[14]Monthly BS - UC Ledger '!$A$6:$Q$269,+O$3,FALSE),0)</f>
        <v>1041</v>
      </c>
      <c r="P29" s="533">
        <f>ROUND(VLOOKUP($B29,'[14]Monthly BS - UC Ledger '!$A$6:$Q$269,+P$3,FALSE),0)</f>
        <v>1041</v>
      </c>
      <c r="Q29" s="533">
        <f t="shared" si="4"/>
        <v>791.46153846153845</v>
      </c>
      <c r="R29" s="528"/>
      <c r="S29" s="531" t="s">
        <v>708</v>
      </c>
      <c r="T29" s="534">
        <v>1905</v>
      </c>
      <c r="U29" s="533">
        <f>ROUND(VLOOKUP($T29,'[14]Monthly BS - UC Ledger '!$A$6:$Q$269,+U$3,FALSE),0)</f>
        <v>2504</v>
      </c>
      <c r="V29" s="533">
        <f>ROUND(VLOOKUP($T29,'[14]Monthly BS - UC Ledger '!$A$6:$Q$269,+V$3,FALSE),0)</f>
        <v>2502</v>
      </c>
      <c r="W29" s="533">
        <f>ROUND(VLOOKUP($T29,'[14]Monthly BS - UC Ledger '!$A$6:$Q$269,+W$3,FALSE),0)</f>
        <v>2499</v>
      </c>
      <c r="X29" s="533">
        <f>ROUND(VLOOKUP($T29,'[14]Monthly BS - UC Ledger '!$A$6:$Q$269,+X$3,FALSE),0)</f>
        <v>2497</v>
      </c>
      <c r="Y29" s="533">
        <f>ROUND(VLOOKUP($T29,'[14]Monthly BS - UC Ledger '!$A$6:$Q$269,+Y$3,FALSE),0)</f>
        <v>2494</v>
      </c>
      <c r="Z29" s="533">
        <f>ROUND(VLOOKUP($T29,'[14]Monthly BS - UC Ledger '!$A$6:$Q$269,+Z$3,FALSE),0)</f>
        <v>2492</v>
      </c>
      <c r="AA29" s="533">
        <f>ROUND(VLOOKUP($T29,'[14]Monthly BS - UC Ledger '!$A$6:$Q$269,+AA$3,FALSE),0)</f>
        <v>2489</v>
      </c>
      <c r="AB29" s="533">
        <f>ROUND(VLOOKUP($T29,'[14]Monthly BS - UC Ledger '!$A$6:$Q$269,+AB$3,FALSE),0)</f>
        <v>2486</v>
      </c>
      <c r="AC29" s="533">
        <f>ROUND(VLOOKUP($T29,'[14]Monthly BS - UC Ledger '!$A$6:$Q$269,+AC$3,FALSE),0)</f>
        <v>2481</v>
      </c>
      <c r="AD29" s="533">
        <f>ROUND(VLOOKUP($T29,'[14]Monthly BS - UC Ledger '!$A$6:$Q$269,+AD$3,FALSE),0)</f>
        <v>2477</v>
      </c>
      <c r="AE29" s="533">
        <f>ROUND(VLOOKUP($T29,'[14]Monthly BS - UC Ledger '!$A$6:$Q$269,+AE$3,FALSE),0)</f>
        <v>2473</v>
      </c>
      <c r="AF29" s="533">
        <f>ROUND(VLOOKUP($T29,'[14]Monthly BS - UC Ledger '!$A$6:$Q$269,+AF$3,FALSE),0)</f>
        <v>2468</v>
      </c>
      <c r="AG29" s="533">
        <f>ROUND(VLOOKUP($T29,'[14]Monthly BS - UC Ledger '!$A$6:$Q$269,+AG$3,FALSE),0)</f>
        <v>2464</v>
      </c>
      <c r="AH29" s="533">
        <f>ROUND(VLOOKUP($T29,'[14]Monthly BS - UC Ledger '!$A$6:$Q$269,+AH$3,FALSE),0)</f>
        <v>2487</v>
      </c>
    </row>
    <row r="30" spans="1:35" ht="12" customHeight="1" x14ac:dyDescent="0.25">
      <c r="A30" s="529" t="s">
        <v>66</v>
      </c>
      <c r="B30" s="530">
        <v>1120</v>
      </c>
      <c r="C30" s="531" t="s">
        <v>367</v>
      </c>
      <c r="D30" s="532">
        <f>ROUND(VLOOKUP($B30,'[14]Monthly BS - UC Ledger '!$A$6:$Q$269,+D$3,FALSE),0)</f>
        <v>311398</v>
      </c>
      <c r="E30" s="532">
        <f>ROUND(VLOOKUP($B30,'[14]Monthly BS - UC Ledger '!$A$6:$Q$269,+E$3,FALSE),0)</f>
        <v>311398</v>
      </c>
      <c r="F30" s="533">
        <f>ROUND(VLOOKUP($B30,'[14]Monthly BS - UC Ledger '!$A$6:$Q$269,+F$3,FALSE),0)</f>
        <v>311478</v>
      </c>
      <c r="G30" s="533">
        <f>ROUND(VLOOKUP($B30,'[14]Monthly BS - UC Ledger '!$A$6:$Q$269,+G$3,FALSE),0)</f>
        <v>312074</v>
      </c>
      <c r="H30" s="533">
        <f>ROUND(VLOOKUP($B30,'[14]Monthly BS - UC Ledger '!$A$6:$Q$269,+H$3,FALSE),0)</f>
        <v>312114</v>
      </c>
      <c r="I30" s="533">
        <f>ROUND(VLOOKUP($B30,'[14]Monthly BS - UC Ledger '!$A$6:$Q$269,+I$3,FALSE),0)</f>
        <v>312356</v>
      </c>
      <c r="J30" s="533">
        <f>ROUND(VLOOKUP($B30,'[14]Monthly BS - UC Ledger '!$A$6:$Q$269,+J$3,FALSE),0)</f>
        <v>312880</v>
      </c>
      <c r="K30" s="533">
        <f>ROUND(VLOOKUP($B30,'[14]Monthly BS - UC Ledger '!$A$6:$Q$269,+K$3,FALSE),0)</f>
        <v>312880</v>
      </c>
      <c r="L30" s="533">
        <f>ROUND(VLOOKUP($B30,'[14]Monthly BS - UC Ledger '!$A$6:$Q$269,+L$3,FALSE),0)</f>
        <v>312880</v>
      </c>
      <c r="M30" s="533">
        <f>ROUND(VLOOKUP($B30,'[14]Monthly BS - UC Ledger '!$A$6:$Q$269,+M$3,FALSE),0)</f>
        <v>312960</v>
      </c>
      <c r="N30" s="533">
        <f>ROUND(VLOOKUP($B30,'[14]Monthly BS - UC Ledger '!$A$6:$Q$269,+N$3,FALSE),0)</f>
        <v>315712</v>
      </c>
      <c r="O30" s="533">
        <f>ROUND(VLOOKUP($B30,'[14]Monthly BS - UC Ledger '!$A$6:$Q$269,+O$3,FALSE),0)</f>
        <v>315712</v>
      </c>
      <c r="P30" s="533">
        <f>ROUND(VLOOKUP($B30,'[14]Monthly BS - UC Ledger '!$A$6:$Q$269,+P$3,FALSE),0)</f>
        <v>316013</v>
      </c>
      <c r="Q30" s="533">
        <f t="shared" si="4"/>
        <v>313065.76923076925</v>
      </c>
      <c r="R30" s="528"/>
      <c r="S30" s="531" t="s">
        <v>709</v>
      </c>
      <c r="T30" s="534">
        <v>1915</v>
      </c>
      <c r="U30" s="533">
        <f>ROUND(VLOOKUP($T30,'[14]Monthly BS - UC Ledger '!$A$6:$Q$269,+U$3,FALSE),0)</f>
        <v>-140239</v>
      </c>
      <c r="V30" s="533">
        <f>ROUND(VLOOKUP($T30,'[14]Monthly BS - UC Ledger '!$A$6:$Q$269,+V$3,FALSE),0)</f>
        <v>-140940</v>
      </c>
      <c r="W30" s="533">
        <f>ROUND(VLOOKUP($T30,'[14]Monthly BS - UC Ledger '!$A$6:$Q$269,+W$3,FALSE),0)</f>
        <v>-141642</v>
      </c>
      <c r="X30" s="533">
        <f>ROUND(VLOOKUP($T30,'[14]Monthly BS - UC Ledger '!$A$6:$Q$269,+X$3,FALSE),0)</f>
        <v>-142345</v>
      </c>
      <c r="Y30" s="533">
        <f>ROUND(VLOOKUP($T30,'[14]Monthly BS - UC Ledger '!$A$6:$Q$269,+Y$3,FALSE),0)</f>
        <v>-143048</v>
      </c>
      <c r="Z30" s="533">
        <f>ROUND(VLOOKUP($T30,'[14]Monthly BS - UC Ledger '!$A$6:$Q$269,+Z$3,FALSE),0)</f>
        <v>-143751</v>
      </c>
      <c r="AA30" s="533">
        <f>ROUND(VLOOKUP($T30,'[14]Monthly BS - UC Ledger '!$A$6:$Q$269,+AA$3,FALSE),0)</f>
        <v>-144456</v>
      </c>
      <c r="AB30" s="533">
        <f>ROUND(VLOOKUP($T30,'[14]Monthly BS - UC Ledger '!$A$6:$Q$269,+AB$3,FALSE),0)</f>
        <v>-145160</v>
      </c>
      <c r="AC30" s="533">
        <f>ROUND(VLOOKUP($T30,'[14]Monthly BS - UC Ledger '!$A$6:$Q$269,+AC$3,FALSE),0)</f>
        <v>-145865</v>
      </c>
      <c r="AD30" s="533">
        <f>ROUND(VLOOKUP($T30,'[14]Monthly BS - UC Ledger '!$A$6:$Q$269,+AD$3,FALSE),0)</f>
        <v>-146570</v>
      </c>
      <c r="AE30" s="533">
        <f>ROUND(VLOOKUP($T30,'[14]Monthly BS - UC Ledger '!$A$6:$Q$269,+AE$3,FALSE),0)</f>
        <v>-147281</v>
      </c>
      <c r="AF30" s="533">
        <f>ROUND(VLOOKUP($T30,'[14]Monthly BS - UC Ledger '!$A$6:$Q$269,+AF$3,FALSE),0)</f>
        <v>-147992</v>
      </c>
      <c r="AG30" s="533">
        <f>ROUND(VLOOKUP($T30,'[14]Monthly BS - UC Ledger '!$A$6:$Q$269,+AG$3,FALSE),0)</f>
        <v>-148704</v>
      </c>
      <c r="AH30" s="533">
        <f>ROUND(VLOOKUP($T30,'[14]Monthly BS - UC Ledger '!$A$6:$Q$269,+AH$3,FALSE),0)</f>
        <v>-144461</v>
      </c>
    </row>
    <row r="31" spans="1:35" ht="12" customHeight="1" x14ac:dyDescent="0.25">
      <c r="A31" s="529" t="s">
        <v>69</v>
      </c>
      <c r="B31" s="530">
        <v>1125</v>
      </c>
      <c r="C31" s="531" t="s">
        <v>710</v>
      </c>
      <c r="D31" s="532">
        <f>ROUND(VLOOKUP($B31,'[14]Monthly BS - UC Ledger '!$A$6:$Q$269,+D$3,FALSE),0)</f>
        <v>1136736</v>
      </c>
      <c r="E31" s="532">
        <f>ROUND(VLOOKUP($B31,'[14]Monthly BS - UC Ledger '!$A$6:$Q$269,+E$3,FALSE),0)</f>
        <v>1137591</v>
      </c>
      <c r="F31" s="533">
        <f>ROUND(VLOOKUP($B31,'[14]Monthly BS - UC Ledger '!$A$6:$Q$269,+F$3,FALSE),0)</f>
        <v>1141197</v>
      </c>
      <c r="G31" s="533">
        <f>ROUND(VLOOKUP($B31,'[14]Monthly BS - UC Ledger '!$A$6:$Q$269,+G$3,FALSE),0)</f>
        <v>1143859</v>
      </c>
      <c r="H31" s="533">
        <f>ROUND(VLOOKUP($B31,'[14]Monthly BS - UC Ledger '!$A$6:$Q$269,+H$3,FALSE),0)</f>
        <v>1144702</v>
      </c>
      <c r="I31" s="533">
        <f>ROUND(VLOOKUP($B31,'[14]Monthly BS - UC Ledger '!$A$6:$Q$269,+I$3,FALSE),0)</f>
        <v>1147107</v>
      </c>
      <c r="J31" s="533">
        <f>ROUND(VLOOKUP($B31,'[14]Monthly BS - UC Ledger '!$A$6:$Q$269,+J$3,FALSE),0)</f>
        <v>1148074</v>
      </c>
      <c r="K31" s="533">
        <f>ROUND(VLOOKUP($B31,'[14]Monthly BS - UC Ledger '!$A$6:$Q$269,+K$3,FALSE),0)</f>
        <v>1159921</v>
      </c>
      <c r="L31" s="533">
        <f>ROUND(VLOOKUP($B31,'[14]Monthly BS - UC Ledger '!$A$6:$Q$269,+L$3,FALSE),0)</f>
        <v>1167699</v>
      </c>
      <c r="M31" s="533">
        <f>ROUND(VLOOKUP($B31,'[14]Monthly BS - UC Ledger '!$A$6:$Q$269,+M$3,FALSE),0)</f>
        <v>1170674</v>
      </c>
      <c r="N31" s="533">
        <f>ROUND(VLOOKUP($B31,'[14]Monthly BS - UC Ledger '!$A$6:$Q$269,+N$3,FALSE),0)</f>
        <v>1175009</v>
      </c>
      <c r="O31" s="533">
        <f>ROUND(VLOOKUP($B31,'[14]Monthly BS - UC Ledger '!$A$6:$Q$269,+O$3,FALSE),0)</f>
        <v>1182777</v>
      </c>
      <c r="P31" s="533">
        <f>ROUND(VLOOKUP($B31,'[14]Monthly BS - UC Ledger '!$A$6:$Q$269,+P$3,FALSE),0)</f>
        <v>1187309</v>
      </c>
      <c r="Q31" s="533">
        <f t="shared" si="4"/>
        <v>1157127.3076923077</v>
      </c>
      <c r="R31" s="528"/>
      <c r="S31" s="531" t="s">
        <v>711</v>
      </c>
      <c r="T31" s="534">
        <v>1920</v>
      </c>
      <c r="U31" s="533">
        <f>ROUND(VLOOKUP($T31,'[14]Monthly BS - UC Ledger '!$A$6:$Q$269,+U$3,FALSE),0)</f>
        <v>-355770</v>
      </c>
      <c r="V31" s="533">
        <f>ROUND(VLOOKUP($T31,'[14]Monthly BS - UC Ledger '!$A$6:$Q$269,+V$3,FALSE),0)</f>
        <v>-357978</v>
      </c>
      <c r="W31" s="533">
        <f>ROUND(VLOOKUP($T31,'[14]Monthly BS - UC Ledger '!$A$6:$Q$269,+W$3,FALSE),0)</f>
        <v>-358954</v>
      </c>
      <c r="X31" s="533">
        <f>ROUND(VLOOKUP($T31,'[14]Monthly BS - UC Ledger '!$A$6:$Q$269,+X$3,FALSE),0)</f>
        <v>-360137</v>
      </c>
      <c r="Y31" s="533">
        <f>ROUND(VLOOKUP($T31,'[14]Monthly BS - UC Ledger '!$A$6:$Q$269,+Y$3,FALSE),0)</f>
        <v>-362360</v>
      </c>
      <c r="Z31" s="533">
        <f>ROUND(VLOOKUP($T31,'[14]Monthly BS - UC Ledger '!$A$6:$Q$269,+Z$3,FALSE),0)</f>
        <v>-363271</v>
      </c>
      <c r="AA31" s="533">
        <f>ROUND(VLOOKUP($T31,'[14]Monthly BS - UC Ledger '!$A$6:$Q$269,+AA$3,FALSE),0)</f>
        <v>-365500</v>
      </c>
      <c r="AB31" s="533">
        <f>ROUND(VLOOKUP($T31,'[14]Monthly BS - UC Ledger '!$A$6:$Q$269,+AB$3,FALSE),0)</f>
        <v>-363575</v>
      </c>
      <c r="AC31" s="533">
        <f>ROUND(VLOOKUP($T31,'[14]Monthly BS - UC Ledger '!$A$6:$Q$269,+AC$3,FALSE),0)</f>
        <v>-365843</v>
      </c>
      <c r="AD31" s="533">
        <f>ROUND(VLOOKUP($T31,'[14]Monthly BS - UC Ledger '!$A$6:$Q$269,+AD$3,FALSE),0)</f>
        <v>-368116</v>
      </c>
      <c r="AE31" s="533">
        <f>ROUND(VLOOKUP($T31,'[14]Monthly BS - UC Ledger '!$A$6:$Q$269,+AE$3,FALSE),0)</f>
        <v>-370398</v>
      </c>
      <c r="AF31" s="533">
        <f>ROUND(VLOOKUP($T31,'[14]Monthly BS - UC Ledger '!$A$6:$Q$269,+AF$3,FALSE),0)</f>
        <v>-370140</v>
      </c>
      <c r="AG31" s="533">
        <f>ROUND(VLOOKUP($T31,'[14]Monthly BS - UC Ledger '!$A$6:$Q$269,+AG$3,FALSE),0)</f>
        <v>-365909</v>
      </c>
      <c r="AH31" s="533">
        <f>ROUND(VLOOKUP($T31,'[14]Monthly BS - UC Ledger '!$A$6:$Q$269,+AH$3,FALSE),0)</f>
        <v>-363688</v>
      </c>
    </row>
    <row r="32" spans="1:35" ht="12" customHeight="1" x14ac:dyDescent="0.25">
      <c r="A32" s="529" t="s">
        <v>712</v>
      </c>
      <c r="B32" s="530">
        <v>1130</v>
      </c>
      <c r="C32" s="531" t="s">
        <v>371</v>
      </c>
      <c r="D32" s="532">
        <f>ROUND(VLOOKUP($B32,'[14]Monthly BS - UC Ledger '!$A$6:$Q$269,+D$3,FALSE),0)</f>
        <v>534563</v>
      </c>
      <c r="E32" s="532">
        <f>ROUND(VLOOKUP($B32,'[14]Monthly BS - UC Ledger '!$A$6:$Q$269,+E$3,FALSE),0)</f>
        <v>535539</v>
      </c>
      <c r="F32" s="533">
        <f>ROUND(VLOOKUP($B32,'[14]Monthly BS - UC Ledger '!$A$6:$Q$269,+F$3,FALSE),0)</f>
        <v>538470</v>
      </c>
      <c r="G32" s="533">
        <f>ROUND(VLOOKUP($B32,'[14]Monthly BS - UC Ledger '!$A$6:$Q$269,+G$3,FALSE),0)</f>
        <v>539670</v>
      </c>
      <c r="H32" s="533">
        <f>ROUND(VLOOKUP($B32,'[14]Monthly BS - UC Ledger '!$A$6:$Q$269,+H$3,FALSE),0)</f>
        <v>537807</v>
      </c>
      <c r="I32" s="533">
        <f>ROUND(VLOOKUP($B32,'[14]Monthly BS - UC Ledger '!$A$6:$Q$269,+I$3,FALSE),0)</f>
        <v>538207</v>
      </c>
      <c r="J32" s="533">
        <f>ROUND(VLOOKUP($B32,'[14]Monthly BS - UC Ledger '!$A$6:$Q$269,+J$3,FALSE),0)</f>
        <v>539192</v>
      </c>
      <c r="K32" s="533">
        <f>ROUND(VLOOKUP($B32,'[14]Monthly BS - UC Ledger '!$A$6:$Q$269,+K$3,FALSE),0)</f>
        <v>542617</v>
      </c>
      <c r="L32" s="533">
        <f>ROUND(VLOOKUP($B32,'[14]Monthly BS - UC Ledger '!$A$6:$Q$269,+L$3,FALSE),0)</f>
        <v>545052</v>
      </c>
      <c r="M32" s="533">
        <f>ROUND(VLOOKUP($B32,'[14]Monthly BS - UC Ledger '!$A$6:$Q$269,+M$3,FALSE),0)</f>
        <v>548092</v>
      </c>
      <c r="N32" s="533">
        <f>ROUND(VLOOKUP($B32,'[14]Monthly BS - UC Ledger '!$A$6:$Q$269,+N$3,FALSE),0)</f>
        <v>549768</v>
      </c>
      <c r="O32" s="533">
        <f>ROUND(VLOOKUP($B32,'[14]Monthly BS - UC Ledger '!$A$6:$Q$269,+O$3,FALSE),0)</f>
        <v>550262</v>
      </c>
      <c r="P32" s="533">
        <f>ROUND(VLOOKUP($B32,'[14]Monthly BS - UC Ledger '!$A$6:$Q$269,+P$3,FALSE),0)</f>
        <v>551420</v>
      </c>
      <c r="Q32" s="533">
        <f t="shared" si="4"/>
        <v>542358.38461538462</v>
      </c>
      <c r="R32" s="528"/>
      <c r="S32" s="531" t="s">
        <v>713</v>
      </c>
      <c r="T32" s="534">
        <v>1925</v>
      </c>
      <c r="U32" s="533">
        <f>ROUND(VLOOKUP($T32,'[14]Monthly BS - UC Ledger '!$A$6:$Q$269,+U$3,FALSE),0)</f>
        <v>-62870</v>
      </c>
      <c r="V32" s="533">
        <f>ROUND(VLOOKUP($T32,'[14]Monthly BS - UC Ledger '!$A$6:$Q$269,+V$3,FALSE),0)</f>
        <v>-63985</v>
      </c>
      <c r="W32" s="533">
        <f>ROUND(VLOOKUP($T32,'[14]Monthly BS - UC Ledger '!$A$6:$Q$269,+W$3,FALSE),0)</f>
        <v>-62325</v>
      </c>
      <c r="X32" s="533">
        <f>ROUND(VLOOKUP($T32,'[14]Monthly BS - UC Ledger '!$A$6:$Q$269,+X$3,FALSE),0)</f>
        <v>-63449</v>
      </c>
      <c r="Y32" s="533">
        <f>ROUND(VLOOKUP($T32,'[14]Monthly BS - UC Ledger '!$A$6:$Q$269,+Y$3,FALSE),0)</f>
        <v>-56584</v>
      </c>
      <c r="Z32" s="533">
        <f>ROUND(VLOOKUP($T32,'[14]Monthly BS - UC Ledger '!$A$6:$Q$269,+Z$3,FALSE),0)</f>
        <v>-57484</v>
      </c>
      <c r="AA32" s="533">
        <f>ROUND(VLOOKUP($T32,'[14]Monthly BS - UC Ledger '!$A$6:$Q$269,+AA$3,FALSE),0)</f>
        <v>-57864</v>
      </c>
      <c r="AB32" s="533">
        <f>ROUND(VLOOKUP($T32,'[14]Monthly BS - UC Ledger '!$A$6:$Q$269,+AB$3,FALSE),0)</f>
        <v>-56851</v>
      </c>
      <c r="AC32" s="533">
        <f>ROUND(VLOOKUP($T32,'[14]Monthly BS - UC Ledger '!$A$6:$Q$269,+AC$3,FALSE),0)</f>
        <v>-54756</v>
      </c>
      <c r="AD32" s="533">
        <f>ROUND(VLOOKUP($T32,'[14]Monthly BS - UC Ledger '!$A$6:$Q$269,+AD$3,FALSE),0)</f>
        <v>-52601</v>
      </c>
      <c r="AE32" s="533">
        <f>ROUND(VLOOKUP($T32,'[14]Monthly BS - UC Ledger '!$A$6:$Q$269,+AE$3,FALSE),0)</f>
        <v>-52128</v>
      </c>
      <c r="AF32" s="533">
        <f>ROUND(VLOOKUP($T32,'[14]Monthly BS - UC Ledger '!$A$6:$Q$269,+AF$3,FALSE),0)</f>
        <v>-52932</v>
      </c>
      <c r="AG32" s="533">
        <f>ROUND(VLOOKUP($T32,'[14]Monthly BS - UC Ledger '!$A$6:$Q$269,+AG$3,FALSE),0)</f>
        <v>-53360</v>
      </c>
      <c r="AH32" s="533">
        <f>ROUND(VLOOKUP($T32,'[14]Monthly BS - UC Ledger '!$A$6:$Q$269,+AH$3,FALSE),0)</f>
        <v>-57476</v>
      </c>
    </row>
    <row r="33" spans="1:39" ht="12" customHeight="1" x14ac:dyDescent="0.25">
      <c r="A33" s="525"/>
      <c r="B33" s="539">
        <v>1135</v>
      </c>
      <c r="C33" s="537" t="s">
        <v>373</v>
      </c>
      <c r="D33" s="540">
        <f>ROUND(VLOOKUP($B33,'[14]Monthly BS - UC Ledger '!$A$6:$Q$269,+D$3,FALSE),0)</f>
        <v>301780</v>
      </c>
      <c r="E33" s="540">
        <f>ROUND(VLOOKUP($B33,'[14]Monthly BS - UC Ledger '!$A$6:$Q$269,+E$3,FALSE),0)</f>
        <v>303580</v>
      </c>
      <c r="F33" s="541">
        <f>ROUND(VLOOKUP($B33,'[14]Monthly BS - UC Ledger '!$A$6:$Q$269,+F$3,FALSE),0)</f>
        <v>303963</v>
      </c>
      <c r="G33" s="541">
        <f>ROUND(VLOOKUP($B33,'[14]Monthly BS - UC Ledger '!$A$6:$Q$269,+G$3,FALSE),0)</f>
        <v>304960</v>
      </c>
      <c r="H33" s="541">
        <f>ROUND(VLOOKUP($B33,'[14]Monthly BS - UC Ledger '!$A$6:$Q$269,+H$3,FALSE),0)</f>
        <v>308392</v>
      </c>
      <c r="I33" s="541">
        <f>ROUND(VLOOKUP($B33,'[14]Monthly BS - UC Ledger '!$A$6:$Q$269,+I$3,FALSE),0)</f>
        <v>309052</v>
      </c>
      <c r="J33" s="541">
        <f>ROUND(VLOOKUP($B33,'[14]Monthly BS - UC Ledger '!$A$6:$Q$269,+J$3,FALSE),0)</f>
        <v>309052</v>
      </c>
      <c r="K33" s="541">
        <f>ROUND(VLOOKUP($B33,'[14]Monthly BS - UC Ledger '!$A$6:$Q$269,+K$3,FALSE),0)</f>
        <v>309052</v>
      </c>
      <c r="L33" s="541">
        <f>ROUND(VLOOKUP($B33,'[14]Monthly BS - UC Ledger '!$A$6:$Q$269,+L$3,FALSE),0)</f>
        <v>310894</v>
      </c>
      <c r="M33" s="541">
        <f>ROUND(VLOOKUP($B33,'[14]Monthly BS - UC Ledger '!$A$6:$Q$269,+M$3,FALSE),0)</f>
        <v>313385</v>
      </c>
      <c r="N33" s="541">
        <f>ROUND(VLOOKUP($B33,'[14]Monthly BS - UC Ledger '!$A$6:$Q$269,+N$3,FALSE),0)</f>
        <v>314650</v>
      </c>
      <c r="O33" s="541">
        <f>ROUND(VLOOKUP($B33,'[14]Monthly BS - UC Ledger '!$A$6:$Q$269,+O$3,FALSE),0)</f>
        <v>316566</v>
      </c>
      <c r="P33" s="541">
        <f>ROUND(VLOOKUP($B33,'[14]Monthly BS - UC Ledger '!$A$6:$Q$269,+P$3,FALSE),0)</f>
        <v>318561</v>
      </c>
      <c r="Q33" s="533">
        <f t="shared" si="4"/>
        <v>309529.76923076925</v>
      </c>
      <c r="R33" s="528"/>
      <c r="S33" s="537" t="s">
        <v>714</v>
      </c>
      <c r="T33" s="542">
        <v>1930</v>
      </c>
      <c r="U33" s="541">
        <f>ROUND(VLOOKUP($T33,'[14]Monthly BS - UC Ledger '!$A$6:$Q$269,+U$3,FALSE),0)</f>
        <v>-250980</v>
      </c>
      <c r="V33" s="541">
        <f>ROUND(VLOOKUP($T33,'[14]Monthly BS - UC Ledger '!$A$6:$Q$269,+V$3,FALSE),0)</f>
        <v>-251981</v>
      </c>
      <c r="W33" s="541">
        <f>ROUND(VLOOKUP($T33,'[14]Monthly BS - UC Ledger '!$A$6:$Q$269,+W$3,FALSE),0)</f>
        <v>-252987</v>
      </c>
      <c r="X33" s="541">
        <f>ROUND(VLOOKUP($T33,'[14]Monthly BS - UC Ledger '!$A$6:$Q$269,+X$3,FALSE),0)</f>
        <v>-253996</v>
      </c>
      <c r="Y33" s="541">
        <f>ROUND(VLOOKUP($T33,'[14]Monthly BS - UC Ledger '!$A$6:$Q$269,+Y$3,FALSE),0)</f>
        <v>-258037</v>
      </c>
      <c r="Z33" s="541">
        <f>ROUND(VLOOKUP($T33,'[14]Monthly BS - UC Ledger '!$A$6:$Q$269,+Z$3,FALSE),0)</f>
        <v>-259325</v>
      </c>
      <c r="AA33" s="541">
        <f>ROUND(VLOOKUP($T33,'[14]Monthly BS - UC Ledger '!$A$6:$Q$269,+AA$3,FALSE),0)</f>
        <v>-260612</v>
      </c>
      <c r="AB33" s="541">
        <f>ROUND(VLOOKUP($T33,'[14]Monthly BS - UC Ledger '!$A$6:$Q$269,+AB$3,FALSE),0)</f>
        <v>-261900</v>
      </c>
      <c r="AC33" s="541">
        <f>ROUND(VLOOKUP($T33,'[14]Monthly BS - UC Ledger '!$A$6:$Q$269,+AC$3,FALSE),0)</f>
        <v>-263196</v>
      </c>
      <c r="AD33" s="541">
        <f>ROUND(VLOOKUP($T33,'[14]Monthly BS - UC Ledger '!$A$6:$Q$269,+AD$3,FALSE),0)</f>
        <v>-264501</v>
      </c>
      <c r="AE33" s="541">
        <f>ROUND(VLOOKUP($T33,'[14]Monthly BS - UC Ledger '!$A$6:$Q$269,+AE$3,FALSE),0)</f>
        <v>-265812</v>
      </c>
      <c r="AF33" s="541">
        <f>ROUND(VLOOKUP($T33,'[14]Monthly BS - UC Ledger '!$A$6:$Q$269,+AF$3,FALSE),0)</f>
        <v>-267131</v>
      </c>
      <c r="AG33" s="541">
        <f>ROUND(VLOOKUP($T33,'[14]Monthly BS - UC Ledger '!$A$6:$Q$269,+AG$3,FALSE),0)</f>
        <v>-268459</v>
      </c>
      <c r="AH33" s="541">
        <f>ROUND(VLOOKUP($T33,'[14]Monthly BS - UC Ledger '!$A$6:$Q$269,+AH$3,FALSE),0)</f>
        <v>-259917</v>
      </c>
      <c r="AI33" s="523"/>
    </row>
    <row r="34" spans="1:39" ht="12" customHeight="1" x14ac:dyDescent="0.25">
      <c r="A34" s="522"/>
      <c r="B34" s="536">
        <v>1140</v>
      </c>
      <c r="C34" s="528" t="s">
        <v>375</v>
      </c>
      <c r="D34" s="543">
        <f>ROUND(VLOOKUP($B34,'[14]Monthly BS - UC Ledger '!$A$6:$Q$269,+D$3,FALSE),0)</f>
        <v>113688</v>
      </c>
      <c r="E34" s="543">
        <f>ROUND(VLOOKUP($B34,'[14]Monthly BS - UC Ledger '!$A$6:$Q$269,+E$3,FALSE),0)</f>
        <v>114615</v>
      </c>
      <c r="F34" s="544">
        <f>ROUND(VLOOKUP($B34,'[14]Monthly BS - UC Ledger '!$A$6:$Q$269,+F$3,FALSE),0)</f>
        <v>115894</v>
      </c>
      <c r="G34" s="544">
        <f>ROUND(VLOOKUP($B34,'[14]Monthly BS - UC Ledger '!$A$6:$Q$269,+G$3,FALSE),0)</f>
        <v>117853</v>
      </c>
      <c r="H34" s="544">
        <f>ROUND(VLOOKUP($B34,'[14]Monthly BS - UC Ledger '!$A$6:$Q$269,+H$3,FALSE),0)</f>
        <v>118458</v>
      </c>
      <c r="I34" s="544">
        <f>ROUND(VLOOKUP($B34,'[14]Monthly BS - UC Ledger '!$A$6:$Q$269,+I$3,FALSE),0)</f>
        <v>120120</v>
      </c>
      <c r="J34" s="544">
        <f>ROUND(VLOOKUP($B34,'[14]Monthly BS - UC Ledger '!$A$6:$Q$269,+J$3,FALSE),0)</f>
        <v>120543</v>
      </c>
      <c r="K34" s="544">
        <f>ROUND(VLOOKUP($B34,'[14]Monthly BS - UC Ledger '!$A$6:$Q$269,+K$3,FALSE),0)</f>
        <v>121752</v>
      </c>
      <c r="L34" s="544">
        <f>ROUND(VLOOKUP($B34,'[14]Monthly BS - UC Ledger '!$A$6:$Q$269,+L$3,FALSE),0)</f>
        <v>123896</v>
      </c>
      <c r="M34" s="544">
        <f>ROUND(VLOOKUP($B34,'[14]Monthly BS - UC Ledger '!$A$6:$Q$269,+M$3,FALSE),0)</f>
        <v>125784</v>
      </c>
      <c r="N34" s="544">
        <f>ROUND(VLOOKUP($B34,'[14]Monthly BS - UC Ledger '!$A$6:$Q$269,+N$3,FALSE),0)</f>
        <v>129803</v>
      </c>
      <c r="O34" s="544">
        <f>ROUND(VLOOKUP($B34,'[14]Monthly BS - UC Ledger '!$A$6:$Q$269,+O$3,FALSE),0)</f>
        <v>131213</v>
      </c>
      <c r="P34" s="544">
        <f>ROUND(VLOOKUP($B34,'[14]Monthly BS - UC Ledger '!$A$6:$Q$269,+P$3,FALSE),0)</f>
        <v>132557</v>
      </c>
      <c r="Q34" s="533">
        <f t="shared" si="4"/>
        <v>122013.53846153847</v>
      </c>
      <c r="R34" s="528"/>
      <c r="S34" s="528" t="s">
        <v>715</v>
      </c>
      <c r="T34" s="545">
        <v>1935</v>
      </c>
      <c r="U34" s="544">
        <f>ROUND(VLOOKUP($T34,'[14]Monthly BS - UC Ledger '!$A$6:$Q$269,+U$3,FALSE),0)</f>
        <v>-42984</v>
      </c>
      <c r="V34" s="544">
        <f>ROUND(VLOOKUP($T34,'[14]Monthly BS - UC Ledger '!$A$6:$Q$269,+V$3,FALSE),0)</f>
        <v>-43461</v>
      </c>
      <c r="W34" s="544">
        <f>ROUND(VLOOKUP($T34,'[14]Monthly BS - UC Ledger '!$A$6:$Q$269,+W$3,FALSE),0)</f>
        <v>-43944</v>
      </c>
      <c r="X34" s="544">
        <f>ROUND(VLOOKUP($T34,'[14]Monthly BS - UC Ledger '!$A$6:$Q$269,+X$3,FALSE),0)</f>
        <v>-44435</v>
      </c>
      <c r="Y34" s="544">
        <f>ROUND(VLOOKUP($T34,'[14]Monthly BS - UC Ledger '!$A$6:$Q$269,+Y$3,FALSE),0)</f>
        <v>-44929</v>
      </c>
      <c r="Z34" s="544">
        <f>ROUND(VLOOKUP($T34,'[14]Monthly BS - UC Ledger '!$A$6:$Q$269,+Z$3,FALSE),0)</f>
        <v>-45429</v>
      </c>
      <c r="AA34" s="544">
        <f>ROUND(VLOOKUP($T34,'[14]Monthly BS - UC Ledger '!$A$6:$Q$269,+AA$3,FALSE),0)</f>
        <v>-45931</v>
      </c>
      <c r="AB34" s="544">
        <f>ROUND(VLOOKUP($T34,'[14]Monthly BS - UC Ledger '!$A$6:$Q$269,+AB$3,FALSE),0)</f>
        <v>-46439</v>
      </c>
      <c r="AC34" s="544">
        <f>ROUND(VLOOKUP($T34,'[14]Monthly BS - UC Ledger '!$A$6:$Q$269,+AC$3,FALSE),0)</f>
        <v>-46955</v>
      </c>
      <c r="AD34" s="544">
        <f>ROUND(VLOOKUP($T34,'[14]Monthly BS - UC Ledger '!$A$6:$Q$269,+AD$3,FALSE),0)</f>
        <v>-47479</v>
      </c>
      <c r="AE34" s="544">
        <f>ROUND(VLOOKUP($T34,'[14]Monthly BS - UC Ledger '!$A$6:$Q$269,+AE$3,FALSE),0)</f>
        <v>-48020</v>
      </c>
      <c r="AF34" s="544">
        <f>ROUND(VLOOKUP($T34,'[14]Monthly BS - UC Ledger '!$A$6:$Q$269,+AF$3,FALSE),0)</f>
        <v>-48566</v>
      </c>
      <c r="AG34" s="544">
        <f>ROUND(VLOOKUP($T34,'[14]Monthly BS - UC Ledger '!$A$6:$Q$269,+AG$3,FALSE),0)</f>
        <v>-49119</v>
      </c>
      <c r="AH34" s="544">
        <f>ROUND(VLOOKUP($T34,'[14]Monthly BS - UC Ledger '!$A$6:$Q$269,+AH$3,FALSE),0)</f>
        <v>-45976</v>
      </c>
      <c r="AI34" s="523"/>
    </row>
    <row r="35" spans="1:39" ht="12" customHeight="1" x14ac:dyDescent="0.25">
      <c r="A35" s="522"/>
      <c r="B35" s="536"/>
      <c r="C35" s="528"/>
      <c r="D35" s="543"/>
      <c r="E35" s="543"/>
      <c r="F35" s="544"/>
      <c r="G35" s="544"/>
      <c r="H35" s="544"/>
      <c r="I35" s="544"/>
      <c r="J35" s="544"/>
      <c r="K35" s="544"/>
      <c r="L35" s="544"/>
      <c r="M35" s="544"/>
      <c r="N35" s="544"/>
      <c r="O35" s="544"/>
      <c r="P35" s="544"/>
      <c r="Q35" s="544"/>
      <c r="R35" s="528"/>
      <c r="S35" s="528"/>
      <c r="T35" s="545"/>
      <c r="U35" s="543"/>
      <c r="V35" s="544"/>
      <c r="W35" s="544"/>
      <c r="X35" s="544"/>
      <c r="Y35" s="544"/>
      <c r="Z35" s="544"/>
      <c r="AA35" s="544"/>
      <c r="AB35" s="544"/>
      <c r="AC35" s="544"/>
      <c r="AD35" s="544"/>
      <c r="AE35" s="544"/>
      <c r="AF35" s="544"/>
      <c r="AG35" s="544"/>
      <c r="AH35" s="544"/>
      <c r="AI35" s="523"/>
    </row>
    <row r="36" spans="1:39" ht="12" customHeight="1" x14ac:dyDescent="0.25">
      <c r="A36" s="535" t="s">
        <v>80</v>
      </c>
      <c r="B36" s="546"/>
      <c r="C36" s="547" t="s">
        <v>81</v>
      </c>
      <c r="D36" s="548">
        <f>SUM(D33:D35)</f>
        <v>415468</v>
      </c>
      <c r="E36" s="548">
        <f t="shared" ref="E36:Q36" si="5">SUM(E33:E35)</f>
        <v>418195</v>
      </c>
      <c r="F36" s="548">
        <f t="shared" si="5"/>
        <v>419857</v>
      </c>
      <c r="G36" s="548">
        <f t="shared" si="5"/>
        <v>422813</v>
      </c>
      <c r="H36" s="548">
        <f t="shared" si="5"/>
        <v>426850</v>
      </c>
      <c r="I36" s="548">
        <f t="shared" si="5"/>
        <v>429172</v>
      </c>
      <c r="J36" s="548">
        <f t="shared" si="5"/>
        <v>429595</v>
      </c>
      <c r="K36" s="548">
        <f t="shared" si="5"/>
        <v>430804</v>
      </c>
      <c r="L36" s="548">
        <f t="shared" si="5"/>
        <v>434790</v>
      </c>
      <c r="M36" s="548">
        <f t="shared" si="5"/>
        <v>439169</v>
      </c>
      <c r="N36" s="548">
        <f t="shared" si="5"/>
        <v>444453</v>
      </c>
      <c r="O36" s="548">
        <f t="shared" si="5"/>
        <v>447779</v>
      </c>
      <c r="P36" s="548">
        <f t="shared" si="5"/>
        <v>451118</v>
      </c>
      <c r="Q36" s="548">
        <f t="shared" si="5"/>
        <v>431543.30769230775</v>
      </c>
      <c r="R36" s="538"/>
      <c r="S36" s="547" t="s">
        <v>81</v>
      </c>
      <c r="T36" s="549"/>
      <c r="U36" s="548">
        <f>SUM(U33:U35)</f>
        <v>-293964</v>
      </c>
      <c r="V36" s="548">
        <f t="shared" ref="V36:AH36" si="6">SUM(V33:V35)</f>
        <v>-295442</v>
      </c>
      <c r="W36" s="548">
        <f t="shared" si="6"/>
        <v>-296931</v>
      </c>
      <c r="X36" s="548">
        <f t="shared" si="6"/>
        <v>-298431</v>
      </c>
      <c r="Y36" s="548">
        <f t="shared" si="6"/>
        <v>-302966</v>
      </c>
      <c r="Z36" s="548">
        <f t="shared" si="6"/>
        <v>-304754</v>
      </c>
      <c r="AA36" s="548">
        <f t="shared" si="6"/>
        <v>-306543</v>
      </c>
      <c r="AB36" s="548">
        <f t="shared" si="6"/>
        <v>-308339</v>
      </c>
      <c r="AC36" s="548">
        <f t="shared" si="6"/>
        <v>-310151</v>
      </c>
      <c r="AD36" s="548">
        <f t="shared" si="6"/>
        <v>-311980</v>
      </c>
      <c r="AE36" s="548">
        <f t="shared" si="6"/>
        <v>-313832</v>
      </c>
      <c r="AF36" s="548">
        <f t="shared" si="6"/>
        <v>-315697</v>
      </c>
      <c r="AG36" s="548">
        <f t="shared" si="6"/>
        <v>-317578</v>
      </c>
      <c r="AH36" s="548">
        <f t="shared" si="6"/>
        <v>-305893</v>
      </c>
      <c r="AI36" s="523"/>
    </row>
    <row r="37" spans="1:39" ht="12" customHeight="1" x14ac:dyDescent="0.25">
      <c r="A37" s="529" t="s">
        <v>82</v>
      </c>
      <c r="B37" s="530">
        <v>1145</v>
      </c>
      <c r="C37" s="531" t="s">
        <v>377</v>
      </c>
      <c r="D37" s="532">
        <f>ROUND(VLOOKUP($B37,'[14]Monthly BS - UC Ledger '!$A$6:$Q$269,+D$3,FALSE),0)</f>
        <v>72450</v>
      </c>
      <c r="E37" s="532">
        <f>ROUND(VLOOKUP($B37,'[14]Monthly BS - UC Ledger '!$A$6:$Q$269,+E$3,FALSE),0)</f>
        <v>72450</v>
      </c>
      <c r="F37" s="533">
        <f>ROUND(VLOOKUP($B37,'[14]Monthly BS - UC Ledger '!$A$6:$Q$269,+F$3,FALSE),0)</f>
        <v>72450</v>
      </c>
      <c r="G37" s="533">
        <f>ROUND(VLOOKUP($B37,'[14]Monthly BS - UC Ledger '!$A$6:$Q$269,+G$3,FALSE),0)</f>
        <v>72450</v>
      </c>
      <c r="H37" s="533">
        <f>ROUND(VLOOKUP($B37,'[14]Monthly BS - UC Ledger '!$A$6:$Q$269,+H$3,FALSE),0)</f>
        <v>72450</v>
      </c>
      <c r="I37" s="533">
        <f>ROUND(VLOOKUP($B37,'[14]Monthly BS - UC Ledger '!$A$6:$Q$269,+I$3,FALSE),0)</f>
        <v>72450</v>
      </c>
      <c r="J37" s="533">
        <f>ROUND(VLOOKUP($B37,'[14]Monthly BS - UC Ledger '!$A$6:$Q$269,+J$3,FALSE),0)</f>
        <v>72450</v>
      </c>
      <c r="K37" s="533">
        <f>ROUND(VLOOKUP($B37,'[14]Monthly BS - UC Ledger '!$A$6:$Q$269,+K$3,FALSE),0)</f>
        <v>72450</v>
      </c>
      <c r="L37" s="533">
        <f>ROUND(VLOOKUP($B37,'[14]Monthly BS - UC Ledger '!$A$6:$Q$269,+L$3,FALSE),0)</f>
        <v>72450</v>
      </c>
      <c r="M37" s="533">
        <f>ROUND(VLOOKUP($B37,'[14]Monthly BS - UC Ledger '!$A$6:$Q$269,+M$3,FALSE),0)</f>
        <v>72450</v>
      </c>
      <c r="N37" s="533">
        <f>ROUND(VLOOKUP($B37,'[14]Monthly BS - UC Ledger '!$A$6:$Q$269,+N$3,FALSE),0)</f>
        <v>72450</v>
      </c>
      <c r="O37" s="533">
        <f>ROUND(VLOOKUP($B37,'[14]Monthly BS - UC Ledger '!$A$6:$Q$269,+O$3,FALSE),0)</f>
        <v>72450</v>
      </c>
      <c r="P37" s="533">
        <f>ROUND(VLOOKUP($B37,'[14]Monthly BS - UC Ledger '!$A$6:$Q$269,+P$3,FALSE),0)</f>
        <v>72450</v>
      </c>
      <c r="Q37" s="533">
        <f t="shared" ref="Q37:Q38" si="7">SUM(D37:P37)/13</f>
        <v>72450</v>
      </c>
      <c r="R37" s="528"/>
      <c r="S37" s="531" t="s">
        <v>716</v>
      </c>
      <c r="T37" s="542">
        <v>1940</v>
      </c>
      <c r="U37" s="533">
        <f>ROUND(VLOOKUP($T37,'[14]Monthly BS - UC Ledger '!$A$6:$Q$269,+U$3,FALSE),0)</f>
        <v>-36413</v>
      </c>
      <c r="V37" s="533">
        <f>ROUND(VLOOKUP($T37,'[14]Monthly BS - UC Ledger '!$A$6:$Q$269,+V$3,FALSE),0)</f>
        <v>-36547</v>
      </c>
      <c r="W37" s="533">
        <f>ROUND(VLOOKUP($T37,'[14]Monthly BS - UC Ledger '!$A$6:$Q$269,+W$3,FALSE),0)</f>
        <v>-36681</v>
      </c>
      <c r="X37" s="533">
        <f>ROUND(VLOOKUP($T37,'[14]Monthly BS - UC Ledger '!$A$6:$Q$269,+X$3,FALSE),0)</f>
        <v>-36815</v>
      </c>
      <c r="Y37" s="533">
        <f>ROUND(VLOOKUP($T37,'[14]Monthly BS - UC Ledger '!$A$6:$Q$269,+Y$3,FALSE),0)</f>
        <v>-36949</v>
      </c>
      <c r="Z37" s="533">
        <f>ROUND(VLOOKUP($T37,'[14]Monthly BS - UC Ledger '!$A$6:$Q$269,+Z$3,FALSE),0)</f>
        <v>-37083</v>
      </c>
      <c r="AA37" s="533">
        <f>ROUND(VLOOKUP($T37,'[14]Monthly BS - UC Ledger '!$A$6:$Q$269,+AA$3,FALSE),0)</f>
        <v>-37217</v>
      </c>
      <c r="AB37" s="533">
        <f>ROUND(VLOOKUP($T37,'[14]Monthly BS - UC Ledger '!$A$6:$Q$269,+AB$3,FALSE),0)</f>
        <v>-37351</v>
      </c>
      <c r="AC37" s="533">
        <f>ROUND(VLOOKUP($T37,'[14]Monthly BS - UC Ledger '!$A$6:$Q$269,+AC$3,FALSE),0)</f>
        <v>-37485</v>
      </c>
      <c r="AD37" s="533">
        <f>ROUND(VLOOKUP($T37,'[14]Monthly BS - UC Ledger '!$A$6:$Q$269,+AD$3,FALSE),0)</f>
        <v>-37619</v>
      </c>
      <c r="AE37" s="533">
        <f>ROUND(VLOOKUP($T37,'[14]Monthly BS - UC Ledger '!$A$6:$Q$269,+AE$3,FALSE),0)</f>
        <v>-37752</v>
      </c>
      <c r="AF37" s="533">
        <f>ROUND(VLOOKUP($T37,'[14]Monthly BS - UC Ledger '!$A$6:$Q$269,+AF$3,FALSE),0)</f>
        <v>-37886</v>
      </c>
      <c r="AG37" s="533">
        <f>ROUND(VLOOKUP($T37,'[14]Monthly BS - UC Ledger '!$A$6:$Q$269,+AG$3,FALSE),0)</f>
        <v>-38020</v>
      </c>
      <c r="AH37" s="533">
        <f>ROUND(VLOOKUP($T37,'[14]Monthly BS - UC Ledger '!$A$6:$Q$269,+AH$3,FALSE),0)</f>
        <v>-37217</v>
      </c>
    </row>
    <row r="38" spans="1:39" ht="12" customHeight="1" x14ac:dyDescent="0.25">
      <c r="A38" s="529" t="s">
        <v>85</v>
      </c>
      <c r="B38" s="530">
        <v>1150</v>
      </c>
      <c r="C38" s="531" t="s">
        <v>717</v>
      </c>
      <c r="D38" s="532">
        <f>ROUND(VLOOKUP($B38,'[14]Monthly BS - UC Ledger '!$A$6:$Q$269,+D$3,FALSE),0)</f>
        <v>238</v>
      </c>
      <c r="E38" s="532">
        <f>ROUND(VLOOKUP($B38,'[14]Monthly BS - UC Ledger '!$A$6:$Q$269,+E$3,FALSE),0)</f>
        <v>238</v>
      </c>
      <c r="F38" s="533">
        <f>ROUND(VLOOKUP($B38,'[14]Monthly BS - UC Ledger '!$A$6:$Q$269,+F$3,FALSE),0)</f>
        <v>238</v>
      </c>
      <c r="G38" s="533">
        <f>ROUND(VLOOKUP($B38,'[14]Monthly BS - UC Ledger '!$A$6:$Q$269,+G$3,FALSE),0)</f>
        <v>238</v>
      </c>
      <c r="H38" s="533">
        <f>ROUND(VLOOKUP($B38,'[14]Monthly BS - UC Ledger '!$A$6:$Q$269,+H$3,FALSE),0)</f>
        <v>238</v>
      </c>
      <c r="I38" s="533">
        <f>ROUND(VLOOKUP($B38,'[14]Monthly BS - UC Ledger '!$A$6:$Q$269,+I$3,FALSE),0)</f>
        <v>238</v>
      </c>
      <c r="J38" s="533">
        <f>ROUND(VLOOKUP($B38,'[14]Monthly BS - UC Ledger '!$A$6:$Q$269,+J$3,FALSE),0)</f>
        <v>238</v>
      </c>
      <c r="K38" s="533">
        <f>ROUND(VLOOKUP($B38,'[14]Monthly BS - UC Ledger '!$A$6:$Q$269,+K$3,FALSE),0)</f>
        <v>238</v>
      </c>
      <c r="L38" s="533">
        <f>ROUND(VLOOKUP($B38,'[14]Monthly BS - UC Ledger '!$A$6:$Q$269,+L$3,FALSE),0)</f>
        <v>238</v>
      </c>
      <c r="M38" s="533">
        <f>ROUND(VLOOKUP($B38,'[14]Monthly BS - UC Ledger '!$A$6:$Q$269,+M$3,FALSE),0)</f>
        <v>238</v>
      </c>
      <c r="N38" s="533">
        <f>ROUND(VLOOKUP($B38,'[14]Monthly BS - UC Ledger '!$A$6:$Q$269,+N$3,FALSE),0)</f>
        <v>238</v>
      </c>
      <c r="O38" s="533">
        <f>ROUND(VLOOKUP($B38,'[14]Monthly BS - UC Ledger '!$A$6:$Q$269,+O$3,FALSE),0)</f>
        <v>238</v>
      </c>
      <c r="P38" s="533">
        <f>ROUND(VLOOKUP($B38,'[14]Monthly BS - UC Ledger '!$A$6:$Q$269,+P$3,FALSE),0)</f>
        <v>2729</v>
      </c>
      <c r="Q38" s="533">
        <f t="shared" si="7"/>
        <v>429.61538461538464</v>
      </c>
      <c r="R38" s="528"/>
      <c r="S38" s="531" t="s">
        <v>718</v>
      </c>
      <c r="T38" s="534">
        <v>1945</v>
      </c>
      <c r="U38" s="533">
        <f>ROUND(VLOOKUP($T38,'[14]Monthly BS - UC Ledger '!$A$6:$Q$269,+U$3,FALSE),0)</f>
        <v>329</v>
      </c>
      <c r="V38" s="533">
        <f>ROUND(VLOOKUP($T38,'[14]Monthly BS - UC Ledger '!$A$6:$Q$269,+V$3,FALSE),0)</f>
        <v>327</v>
      </c>
      <c r="W38" s="533">
        <f>ROUND(VLOOKUP($T38,'[14]Monthly BS - UC Ledger '!$A$6:$Q$269,+W$3,FALSE),0)</f>
        <v>326</v>
      </c>
      <c r="X38" s="533">
        <f>ROUND(VLOOKUP($T38,'[14]Monthly BS - UC Ledger '!$A$6:$Q$269,+X$3,FALSE),0)</f>
        <v>325</v>
      </c>
      <c r="Y38" s="533">
        <f>ROUND(VLOOKUP($T38,'[14]Monthly BS - UC Ledger '!$A$6:$Q$269,+Y$3,FALSE),0)</f>
        <v>323</v>
      </c>
      <c r="Z38" s="533">
        <f>ROUND(VLOOKUP($T38,'[14]Monthly BS - UC Ledger '!$A$6:$Q$269,+Z$3,FALSE),0)</f>
        <v>322</v>
      </c>
      <c r="AA38" s="533">
        <f>ROUND(VLOOKUP($T38,'[14]Monthly BS - UC Ledger '!$A$6:$Q$269,+AA$3,FALSE),0)</f>
        <v>321</v>
      </c>
      <c r="AB38" s="533">
        <f>ROUND(VLOOKUP($T38,'[14]Monthly BS - UC Ledger '!$A$6:$Q$269,+AB$3,FALSE),0)</f>
        <v>320</v>
      </c>
      <c r="AC38" s="533">
        <f>ROUND(VLOOKUP($T38,'[14]Monthly BS - UC Ledger '!$A$6:$Q$269,+AC$3,FALSE),0)</f>
        <v>318</v>
      </c>
      <c r="AD38" s="533">
        <f>ROUND(VLOOKUP($T38,'[14]Monthly BS - UC Ledger '!$A$6:$Q$269,+AD$3,FALSE),0)</f>
        <v>317</v>
      </c>
      <c r="AE38" s="533">
        <f>ROUND(VLOOKUP($T38,'[14]Monthly BS - UC Ledger '!$A$6:$Q$269,+AE$3,FALSE),0)</f>
        <v>316</v>
      </c>
      <c r="AF38" s="533">
        <f>ROUND(VLOOKUP($T38,'[14]Monthly BS - UC Ledger '!$A$6:$Q$269,+AF$3,FALSE),0)</f>
        <v>314</v>
      </c>
      <c r="AG38" s="533">
        <f>ROUND(VLOOKUP($T38,'[14]Monthly BS - UC Ledger '!$A$6:$Q$269,+AG$3,FALSE),0)</f>
        <v>299</v>
      </c>
      <c r="AH38" s="533">
        <f>ROUND(VLOOKUP($T38,'[14]Monthly BS - UC Ledger '!$A$6:$Q$269,+AH$3,FALSE),0)</f>
        <v>320</v>
      </c>
    </row>
    <row r="39" spans="1:39" ht="12" customHeight="1" x14ac:dyDescent="0.25">
      <c r="A39" s="529" t="s">
        <v>88</v>
      </c>
      <c r="B39" s="530">
        <v>1170</v>
      </c>
      <c r="C39" s="531" t="s">
        <v>719</v>
      </c>
      <c r="D39" s="532"/>
      <c r="E39" s="532"/>
      <c r="F39" s="533"/>
      <c r="G39" s="533"/>
      <c r="H39" s="533"/>
      <c r="I39" s="533"/>
      <c r="J39" s="533"/>
      <c r="K39" s="533"/>
      <c r="L39" s="533"/>
      <c r="M39" s="533"/>
      <c r="N39" s="533"/>
      <c r="O39" s="533"/>
      <c r="P39" s="533"/>
      <c r="Q39" s="533"/>
      <c r="R39" s="528"/>
      <c r="S39" s="531" t="s">
        <v>720</v>
      </c>
      <c r="T39" s="534">
        <v>1965</v>
      </c>
      <c r="U39" s="533"/>
      <c r="V39" s="533"/>
      <c r="W39" s="533"/>
      <c r="X39" s="533"/>
      <c r="Y39" s="533"/>
      <c r="Z39" s="533"/>
      <c r="AA39" s="533"/>
      <c r="AB39" s="533"/>
      <c r="AC39" s="533"/>
      <c r="AD39" s="533"/>
      <c r="AE39" s="533"/>
      <c r="AF39" s="533"/>
      <c r="AG39" s="533"/>
      <c r="AH39" s="533"/>
    </row>
    <row r="40" spans="1:39" ht="12" customHeight="1" x14ac:dyDescent="0.25">
      <c r="A40" s="606" t="s">
        <v>91</v>
      </c>
      <c r="B40" s="607"/>
      <c r="C40" s="607"/>
      <c r="D40" s="607"/>
      <c r="E40" s="607"/>
      <c r="F40" s="607"/>
      <c r="G40" s="607"/>
      <c r="H40" s="607"/>
      <c r="I40" s="607"/>
      <c r="J40" s="607"/>
      <c r="K40" s="607"/>
      <c r="L40" s="607"/>
      <c r="M40" s="607"/>
      <c r="N40" s="607"/>
      <c r="O40" s="607"/>
      <c r="P40" s="607"/>
      <c r="Q40" s="608"/>
      <c r="R40" s="528"/>
      <c r="S40" s="606" t="s">
        <v>91</v>
      </c>
      <c r="T40" s="607"/>
      <c r="U40" s="607"/>
      <c r="V40" s="607"/>
      <c r="W40" s="607"/>
      <c r="X40" s="607"/>
      <c r="Y40" s="607"/>
      <c r="Z40" s="607"/>
      <c r="AA40" s="607"/>
      <c r="AB40" s="607"/>
      <c r="AC40" s="607"/>
      <c r="AD40" s="607"/>
      <c r="AE40" s="607"/>
      <c r="AF40" s="607"/>
      <c r="AG40" s="607"/>
      <c r="AH40" s="607"/>
      <c r="AI40" s="608"/>
    </row>
    <row r="41" spans="1:39" ht="12" customHeight="1" x14ac:dyDescent="0.25">
      <c r="A41" s="550"/>
      <c r="B41" s="539">
        <v>1045</v>
      </c>
      <c r="C41" s="537" t="s">
        <v>721</v>
      </c>
      <c r="D41" s="540">
        <f>ROUND(VLOOKUP($B41,'[14]Monthly BS - UC Ledger '!$A$6:$Q$269,+D$3,FALSE),0)</f>
        <v>690</v>
      </c>
      <c r="E41" s="540">
        <f>ROUND(VLOOKUP($B41,'[14]Monthly BS - UC Ledger '!$A$6:$Q$269,+E$3,FALSE),0)</f>
        <v>689</v>
      </c>
      <c r="F41" s="541">
        <f>ROUND(VLOOKUP($B41,'[14]Monthly BS - UC Ledger '!$A$6:$Q$269,+F$3,FALSE),0)</f>
        <v>675</v>
      </c>
      <c r="G41" s="541">
        <f>ROUND(VLOOKUP($B41,'[14]Monthly BS - UC Ledger '!$A$6:$Q$269,+G$3,FALSE),0)</f>
        <v>672</v>
      </c>
      <c r="H41" s="541">
        <f>ROUND(VLOOKUP($B41,'[14]Monthly BS - UC Ledger '!$A$6:$Q$269,+H$3,FALSE),0)</f>
        <v>677</v>
      </c>
      <c r="I41" s="541">
        <f>ROUND(VLOOKUP($B41,'[14]Monthly BS - UC Ledger '!$A$6:$Q$269,+I$3,FALSE),0)</f>
        <v>677</v>
      </c>
      <c r="J41" s="541">
        <f>ROUND(VLOOKUP($B41,'[14]Monthly BS - UC Ledger '!$A$6:$Q$269,+J$3,FALSE),0)</f>
        <v>679</v>
      </c>
      <c r="K41" s="541">
        <f>ROUND(VLOOKUP($B41,'[14]Monthly BS - UC Ledger '!$A$6:$Q$269,+K$3,FALSE),0)</f>
        <v>677</v>
      </c>
      <c r="L41" s="541">
        <f>ROUND(VLOOKUP($B41,'[14]Monthly BS - UC Ledger '!$A$6:$Q$269,+L$3,FALSE),0)</f>
        <v>675</v>
      </c>
      <c r="M41" s="541">
        <f>ROUND(VLOOKUP($B41,'[14]Monthly BS - UC Ledger '!$A$6:$Q$269,+M$3,FALSE),0)</f>
        <v>664</v>
      </c>
      <c r="N41" s="541">
        <f>ROUND(VLOOKUP($B41,'[14]Monthly BS - UC Ledger '!$A$6:$Q$269,+N$3,FALSE),0)</f>
        <v>663</v>
      </c>
      <c r="O41" s="541">
        <f>ROUND(VLOOKUP($B41,'[14]Monthly BS - UC Ledger '!$A$6:$Q$269,+O$3,FALSE),0)</f>
        <v>662</v>
      </c>
      <c r="P41" s="541">
        <f>ROUND(VLOOKUP($B41,'[14]Monthly BS - UC Ledger '!$A$6:$Q$269,+P$3,FALSE),0)</f>
        <v>660</v>
      </c>
      <c r="Q41" s="533">
        <f>SUM(D41:P41)/13</f>
        <v>673.84615384615381</v>
      </c>
      <c r="R41" s="528"/>
      <c r="S41" s="537" t="s">
        <v>676</v>
      </c>
      <c r="T41" s="542"/>
      <c r="U41" s="541"/>
      <c r="V41" s="541"/>
      <c r="W41" s="541"/>
      <c r="X41" s="541"/>
      <c r="Y41" s="541"/>
      <c r="Z41" s="541"/>
      <c r="AA41" s="541"/>
      <c r="AB41" s="541"/>
      <c r="AC41" s="541"/>
      <c r="AD41" s="541"/>
      <c r="AE41" s="541"/>
      <c r="AF41" s="541"/>
      <c r="AG41" s="541"/>
      <c r="AH41" s="541"/>
      <c r="AI41" s="523"/>
      <c r="AJ41" s="523"/>
      <c r="AK41" s="523"/>
      <c r="AL41" s="523"/>
      <c r="AM41" s="523"/>
    </row>
    <row r="42" spans="1:39" ht="12" customHeight="1" x14ac:dyDescent="0.25">
      <c r="A42" s="551"/>
      <c r="B42" s="536"/>
      <c r="C42" s="552" t="s">
        <v>948</v>
      </c>
      <c r="D42" s="540"/>
      <c r="E42" s="540"/>
      <c r="F42" s="541"/>
      <c r="G42" s="541"/>
      <c r="H42" s="541"/>
      <c r="I42" s="541"/>
      <c r="J42" s="541"/>
      <c r="K42" s="541"/>
      <c r="L42" s="541"/>
      <c r="M42" s="541"/>
      <c r="N42" s="541"/>
      <c r="O42" s="541"/>
      <c r="P42" s="541"/>
      <c r="Q42" s="541"/>
      <c r="R42" s="528"/>
      <c r="S42" s="528"/>
      <c r="T42" s="545"/>
      <c r="U42" s="543"/>
      <c r="V42" s="544"/>
      <c r="W42" s="544"/>
      <c r="X42" s="544"/>
      <c r="Y42" s="544"/>
      <c r="Z42" s="544"/>
      <c r="AA42" s="544"/>
      <c r="AB42" s="544"/>
      <c r="AC42" s="544"/>
      <c r="AD42" s="544"/>
      <c r="AE42" s="544"/>
      <c r="AF42" s="544"/>
      <c r="AG42" s="544"/>
      <c r="AH42" s="544"/>
      <c r="AI42" s="523"/>
      <c r="AJ42" s="523"/>
      <c r="AK42" s="523"/>
      <c r="AL42" s="523"/>
      <c r="AM42" s="523"/>
    </row>
    <row r="43" spans="1:39" s="557" customFormat="1" ht="12" customHeight="1" x14ac:dyDescent="0.25">
      <c r="A43" s="553" t="s">
        <v>92</v>
      </c>
      <c r="B43" s="546"/>
      <c r="C43" s="547" t="s">
        <v>81</v>
      </c>
      <c r="D43" s="548">
        <f t="shared" ref="D43:Q43" si="8">SUM(D41:D42)</f>
        <v>690</v>
      </c>
      <c r="E43" s="548">
        <f t="shared" si="8"/>
        <v>689</v>
      </c>
      <c r="F43" s="548">
        <f t="shared" si="8"/>
        <v>675</v>
      </c>
      <c r="G43" s="548">
        <f t="shared" si="8"/>
        <v>672</v>
      </c>
      <c r="H43" s="548">
        <f t="shared" si="8"/>
        <v>677</v>
      </c>
      <c r="I43" s="548">
        <f t="shared" si="8"/>
        <v>677</v>
      </c>
      <c r="J43" s="548">
        <f t="shared" si="8"/>
        <v>679</v>
      </c>
      <c r="K43" s="548">
        <f t="shared" si="8"/>
        <v>677</v>
      </c>
      <c r="L43" s="548">
        <f t="shared" si="8"/>
        <v>675</v>
      </c>
      <c r="M43" s="548">
        <f t="shared" si="8"/>
        <v>664</v>
      </c>
      <c r="N43" s="548">
        <f t="shared" si="8"/>
        <v>663</v>
      </c>
      <c r="O43" s="548">
        <f t="shared" si="8"/>
        <v>662</v>
      </c>
      <c r="P43" s="548">
        <f t="shared" si="8"/>
        <v>660</v>
      </c>
      <c r="Q43" s="548">
        <f t="shared" si="8"/>
        <v>673.84615384615381</v>
      </c>
      <c r="R43" s="554"/>
      <c r="S43" s="555" t="s">
        <v>676</v>
      </c>
      <c r="T43" s="549"/>
      <c r="U43" s="548">
        <f t="shared" ref="U43:AH43" si="9">SUM(U41:U42)</f>
        <v>0</v>
      </c>
      <c r="V43" s="548">
        <f t="shared" si="9"/>
        <v>0</v>
      </c>
      <c r="W43" s="548">
        <f t="shared" si="9"/>
        <v>0</v>
      </c>
      <c r="X43" s="548">
        <f t="shared" si="9"/>
        <v>0</v>
      </c>
      <c r="Y43" s="548">
        <f t="shared" si="9"/>
        <v>0</v>
      </c>
      <c r="Z43" s="548">
        <f t="shared" si="9"/>
        <v>0</v>
      </c>
      <c r="AA43" s="548">
        <f t="shared" si="9"/>
        <v>0</v>
      </c>
      <c r="AB43" s="548">
        <f t="shared" si="9"/>
        <v>0</v>
      </c>
      <c r="AC43" s="548">
        <f t="shared" si="9"/>
        <v>0</v>
      </c>
      <c r="AD43" s="548">
        <f t="shared" si="9"/>
        <v>0</v>
      </c>
      <c r="AE43" s="548">
        <f t="shared" si="9"/>
        <v>0</v>
      </c>
      <c r="AF43" s="548">
        <f t="shared" si="9"/>
        <v>0</v>
      </c>
      <c r="AG43" s="548">
        <f t="shared" si="9"/>
        <v>0</v>
      </c>
      <c r="AH43" s="548">
        <f t="shared" si="9"/>
        <v>0</v>
      </c>
      <c r="AI43" s="556"/>
      <c r="AJ43" s="556"/>
      <c r="AK43" s="556"/>
      <c r="AL43" s="556"/>
      <c r="AM43" s="556"/>
    </row>
    <row r="44" spans="1:39" ht="12" customHeight="1" x14ac:dyDescent="0.25">
      <c r="A44" s="525"/>
      <c r="B44" s="539">
        <v>1065</v>
      </c>
      <c r="C44" s="537" t="s">
        <v>929</v>
      </c>
      <c r="D44" s="540">
        <f>ROUND(VLOOKUP($B44,'[14]Monthly BS - UC Ledger '!$A$6:$Q$269,+D$3,FALSE),0)</f>
        <v>12389</v>
      </c>
      <c r="E44" s="540">
        <f>ROUND(VLOOKUP($B44,'[14]Monthly BS - UC Ledger '!$A$6:$Q$269,+E$3,FALSE),0)</f>
        <v>12389</v>
      </c>
      <c r="F44" s="541">
        <f>ROUND(VLOOKUP($B44,'[14]Monthly BS - UC Ledger '!$A$6:$Q$269,+F$3,FALSE),0)</f>
        <v>12389</v>
      </c>
      <c r="G44" s="541">
        <f>ROUND(VLOOKUP($B44,'[14]Monthly BS - UC Ledger '!$A$6:$Q$269,+G$3,FALSE),0)</f>
        <v>12389</v>
      </c>
      <c r="H44" s="541">
        <f>ROUND(VLOOKUP($B44,'[14]Monthly BS - UC Ledger '!$A$6:$Q$269,+H$3,FALSE),0)</f>
        <v>12389</v>
      </c>
      <c r="I44" s="541">
        <f>ROUND(VLOOKUP($B44,'[14]Monthly BS - UC Ledger '!$A$6:$Q$269,+I$3,FALSE),0)</f>
        <v>12389</v>
      </c>
      <c r="J44" s="541">
        <f>ROUND(VLOOKUP($B44,'[14]Monthly BS - UC Ledger '!$A$6:$Q$269,+J$3,FALSE),0)</f>
        <v>12389</v>
      </c>
      <c r="K44" s="541">
        <f>ROUND(VLOOKUP($B44,'[14]Monthly BS - UC Ledger '!$A$6:$Q$269,+K$3,FALSE),0)</f>
        <v>12389</v>
      </c>
      <c r="L44" s="541">
        <f>ROUND(VLOOKUP($B44,'[14]Monthly BS - UC Ledger '!$A$6:$Q$269,+L$3,FALSE),0)</f>
        <v>12389</v>
      </c>
      <c r="M44" s="541">
        <f>ROUND(VLOOKUP($B44,'[14]Monthly BS - UC Ledger '!$A$6:$Q$269,+M$3,FALSE),0)</f>
        <v>12389</v>
      </c>
      <c r="N44" s="541">
        <f>ROUND(VLOOKUP($B44,'[14]Monthly BS - UC Ledger '!$A$6:$Q$269,+N$3,FALSE),0)</f>
        <v>12389</v>
      </c>
      <c r="O44" s="541">
        <f>ROUND(VLOOKUP($B44,'[14]Monthly BS - UC Ledger '!$A$6:$Q$269,+O$3,FALSE),0)</f>
        <v>12389</v>
      </c>
      <c r="P44" s="541">
        <f>ROUND(VLOOKUP($B44,'[14]Monthly BS - UC Ledger '!$A$6:$Q$269,+P$3,FALSE),0)</f>
        <v>12389</v>
      </c>
      <c r="Q44" s="533">
        <f t="shared" ref="Q44:Q45" si="10">SUM(D44:P44)/13</f>
        <v>12389</v>
      </c>
      <c r="R44" s="528"/>
      <c r="S44" s="537" t="s">
        <v>930</v>
      </c>
      <c r="T44" s="542">
        <v>1860</v>
      </c>
      <c r="U44" s="541">
        <f>ROUND(VLOOKUP($T44,'[14]Monthly BS - UC Ledger '!$A$6:$Q$269,+U$3,FALSE),0)</f>
        <v>-1723</v>
      </c>
      <c r="V44" s="541">
        <f>ROUND(VLOOKUP($T44,'[14]Monthly BS - UC Ledger '!$A$6:$Q$269,+V$3,FALSE),0)</f>
        <v>-1756</v>
      </c>
      <c r="W44" s="541">
        <f>ROUND(VLOOKUP($T44,'[14]Monthly BS - UC Ledger '!$A$6:$Q$269,+W$3,FALSE),0)</f>
        <v>-1788</v>
      </c>
      <c r="X44" s="541">
        <f>ROUND(VLOOKUP($T44,'[14]Monthly BS - UC Ledger '!$A$6:$Q$269,+X$3,FALSE),0)</f>
        <v>-1820</v>
      </c>
      <c r="Y44" s="541">
        <f>ROUND(VLOOKUP($T44,'[14]Monthly BS - UC Ledger '!$A$6:$Q$269,+Y$3,FALSE),0)</f>
        <v>-1853</v>
      </c>
      <c r="Z44" s="541">
        <f>ROUND(VLOOKUP($T44,'[14]Monthly BS - UC Ledger '!$A$6:$Q$269,+Z$3,FALSE),0)</f>
        <v>-1885</v>
      </c>
      <c r="AA44" s="541">
        <f>ROUND(VLOOKUP($T44,'[14]Monthly BS - UC Ledger '!$A$6:$Q$269,+AA$3,FALSE),0)</f>
        <v>-1917</v>
      </c>
      <c r="AB44" s="541">
        <f>ROUND(VLOOKUP($T44,'[14]Monthly BS - UC Ledger '!$A$6:$Q$269,+AB$3,FALSE),0)</f>
        <v>-1950</v>
      </c>
      <c r="AC44" s="541">
        <f>ROUND(VLOOKUP($T44,'[14]Monthly BS - UC Ledger '!$A$6:$Q$269,+AC$3,FALSE),0)</f>
        <v>-1982</v>
      </c>
      <c r="AD44" s="541">
        <f>ROUND(VLOOKUP($T44,'[14]Monthly BS - UC Ledger '!$A$6:$Q$269,+AD$3,FALSE),0)</f>
        <v>-2014</v>
      </c>
      <c r="AE44" s="541">
        <f>ROUND(VLOOKUP($T44,'[14]Monthly BS - UC Ledger '!$A$6:$Q$269,+AE$3,FALSE),0)</f>
        <v>-2047</v>
      </c>
      <c r="AF44" s="541">
        <f>ROUND(VLOOKUP($T44,'[14]Monthly BS - UC Ledger '!$A$6:$Q$269,+AF$3,FALSE),0)</f>
        <v>-2079</v>
      </c>
      <c r="AG44" s="541">
        <f>ROUND(VLOOKUP($T44,'[14]Monthly BS - UC Ledger '!$A$6:$Q$269,+AG$3,FALSE),0)</f>
        <v>-2111</v>
      </c>
      <c r="AH44" s="541">
        <f>ROUND(VLOOKUP($T44,'[14]Monthly BS - UC Ledger '!$A$6:$Q$269,+AH$3,FALSE),0)</f>
        <v>-1917</v>
      </c>
      <c r="AI44" s="523"/>
      <c r="AJ44" s="523"/>
      <c r="AK44" s="523"/>
      <c r="AL44" s="523"/>
      <c r="AM44" s="523"/>
    </row>
    <row r="45" spans="1:39" ht="12" customHeight="1" x14ac:dyDescent="0.25">
      <c r="A45" s="522"/>
      <c r="B45" s="536">
        <v>1175</v>
      </c>
      <c r="C45" s="528" t="s">
        <v>931</v>
      </c>
      <c r="D45" s="543">
        <f>ROUND(VLOOKUP($B45,'[14]Monthly BS - UC Ledger '!$A$6:$Q$269,+D$3,FALSE),0)</f>
        <v>107591</v>
      </c>
      <c r="E45" s="543">
        <f>ROUND(VLOOKUP($B45,'[14]Monthly BS - UC Ledger '!$A$6:$Q$269,+E$3,FALSE),0)</f>
        <v>107418</v>
      </c>
      <c r="F45" s="544">
        <f>ROUND(VLOOKUP($B45,'[14]Monthly BS - UC Ledger '!$A$6:$Q$269,+F$3,FALSE),0)</f>
        <v>106843</v>
      </c>
      <c r="G45" s="544">
        <f>ROUND(VLOOKUP($B45,'[14]Monthly BS - UC Ledger '!$A$6:$Q$269,+G$3,FALSE),0)</f>
        <v>106729</v>
      </c>
      <c r="H45" s="544">
        <f>ROUND(VLOOKUP($B45,'[14]Monthly BS - UC Ledger '!$A$6:$Q$269,+H$3,FALSE),0)</f>
        <v>106844</v>
      </c>
      <c r="I45" s="544">
        <f>ROUND(VLOOKUP($B45,'[14]Monthly BS - UC Ledger '!$A$6:$Q$269,+I$3,FALSE),0)</f>
        <v>106845</v>
      </c>
      <c r="J45" s="544">
        <f>ROUND(VLOOKUP($B45,'[14]Monthly BS - UC Ledger '!$A$6:$Q$269,+J$3,FALSE),0)</f>
        <v>107116</v>
      </c>
      <c r="K45" s="544">
        <f>ROUND(VLOOKUP($B45,'[14]Monthly BS - UC Ledger '!$A$6:$Q$269,+K$3,FALSE),0)</f>
        <v>107389</v>
      </c>
      <c r="L45" s="544">
        <f>ROUND(VLOOKUP($B45,'[14]Monthly BS - UC Ledger '!$A$6:$Q$269,+L$3,FALSE),0)</f>
        <v>107318</v>
      </c>
      <c r="M45" s="544">
        <f>ROUND(VLOOKUP($B45,'[14]Monthly BS - UC Ledger '!$A$6:$Q$269,+M$3,FALSE),0)</f>
        <v>107045</v>
      </c>
      <c r="N45" s="544">
        <f>ROUND(VLOOKUP($B45,'[14]Monthly BS - UC Ledger '!$A$6:$Q$269,+N$3,FALSE),0)</f>
        <v>106999</v>
      </c>
      <c r="O45" s="544">
        <f>ROUND(VLOOKUP($B45,'[14]Monthly BS - UC Ledger '!$A$6:$Q$269,+O$3,FALSE),0)</f>
        <v>107347</v>
      </c>
      <c r="P45" s="544">
        <f>ROUND(VLOOKUP($B45,'[14]Monthly BS - UC Ledger '!$A$6:$Q$269,+P$3,FALSE),0)</f>
        <v>107457</v>
      </c>
      <c r="Q45" s="533">
        <f t="shared" si="10"/>
        <v>107149.30769230769</v>
      </c>
      <c r="R45" s="528"/>
      <c r="S45" s="528" t="s">
        <v>932</v>
      </c>
      <c r="T45" s="545">
        <v>1970</v>
      </c>
      <c r="U45" s="544">
        <f>ROUND(VLOOKUP($T45,'[14]Monthly BS - UC Ledger '!$A$6:$Q$269,+U$3,FALSE),0)</f>
        <v>-44170</v>
      </c>
      <c r="V45" s="544">
        <f>ROUND(VLOOKUP($T45,'[14]Monthly BS - UC Ledger '!$A$6:$Q$269,+V$3,FALSE),0)</f>
        <v>-44284</v>
      </c>
      <c r="W45" s="544">
        <f>ROUND(VLOOKUP($T45,'[14]Monthly BS - UC Ledger '!$A$6:$Q$269,+W$3,FALSE),0)</f>
        <v>-44192</v>
      </c>
      <c r="X45" s="544">
        <f>ROUND(VLOOKUP($T45,'[14]Monthly BS - UC Ledger '!$A$6:$Q$269,+X$3,FALSE),0)</f>
        <v>-44267</v>
      </c>
      <c r="Y45" s="544">
        <f>ROUND(VLOOKUP($T45,'[14]Monthly BS - UC Ledger '!$A$6:$Q$269,+Y$3,FALSE),0)</f>
        <v>-44513</v>
      </c>
      <c r="Z45" s="544">
        <f>ROUND(VLOOKUP($T45,'[14]Monthly BS - UC Ledger '!$A$6:$Q$269,+Z$3,FALSE),0)</f>
        <v>-44698</v>
      </c>
      <c r="AA45" s="544">
        <f>ROUND(VLOOKUP($T45,'[14]Monthly BS - UC Ledger '!$A$6:$Q$269,+AA$3,FALSE),0)</f>
        <v>-44922</v>
      </c>
      <c r="AB45" s="544">
        <f>ROUND(VLOOKUP($T45,'[14]Monthly BS - UC Ledger '!$A$6:$Q$269,+AB$3,FALSE),0)</f>
        <v>-45055</v>
      </c>
      <c r="AC45" s="544">
        <f>ROUND(VLOOKUP($T45,'[14]Monthly BS - UC Ledger '!$A$6:$Q$269,+AC$3,FALSE),0)</f>
        <v>-45192</v>
      </c>
      <c r="AD45" s="544">
        <f>ROUND(VLOOKUP($T45,'[14]Monthly BS - UC Ledger '!$A$6:$Q$269,+AD$3,FALSE),0)</f>
        <v>-45194</v>
      </c>
      <c r="AE45" s="544">
        <f>ROUND(VLOOKUP($T45,'[14]Monthly BS - UC Ledger '!$A$6:$Q$269,+AE$3,FALSE),0)</f>
        <v>-45360</v>
      </c>
      <c r="AF45" s="544">
        <f>ROUND(VLOOKUP($T45,'[14]Monthly BS - UC Ledger '!$A$6:$Q$269,+AF$3,FALSE),0)</f>
        <v>-45513</v>
      </c>
      <c r="AG45" s="544">
        <f>ROUND(VLOOKUP($T45,'[14]Monthly BS - UC Ledger '!$A$6:$Q$269,+AG$3,FALSE),0)</f>
        <v>-45630</v>
      </c>
      <c r="AH45" s="544">
        <f>ROUND(VLOOKUP($T45,'[14]Monthly BS - UC Ledger '!$A$6:$Q$269,+AH$3,FALSE),0)</f>
        <v>-44845</v>
      </c>
      <c r="AI45" s="523"/>
      <c r="AJ45" s="523"/>
      <c r="AK45" s="523"/>
      <c r="AL45" s="523"/>
      <c r="AM45" s="523"/>
    </row>
    <row r="46" spans="1:39" ht="12" customHeight="1" x14ac:dyDescent="0.25">
      <c r="A46" s="522"/>
      <c r="B46" s="536"/>
      <c r="C46" s="528" t="s">
        <v>949</v>
      </c>
      <c r="D46" s="543"/>
      <c r="E46" s="543"/>
      <c r="F46" s="544"/>
      <c r="G46" s="544"/>
      <c r="H46" s="544"/>
      <c r="I46" s="544"/>
      <c r="J46" s="544"/>
      <c r="K46" s="544"/>
      <c r="L46" s="544"/>
      <c r="M46" s="544"/>
      <c r="N46" s="544"/>
      <c r="O46" s="544"/>
      <c r="P46" s="544"/>
      <c r="Q46" s="544"/>
      <c r="R46" s="528"/>
      <c r="S46" s="528" t="s">
        <v>950</v>
      </c>
      <c r="T46" s="545"/>
      <c r="U46" s="544"/>
      <c r="V46" s="544"/>
      <c r="W46" s="544"/>
      <c r="X46" s="544"/>
      <c r="Y46" s="544"/>
      <c r="Z46" s="544"/>
      <c r="AA46" s="544"/>
      <c r="AB46" s="544"/>
      <c r="AC46" s="544"/>
      <c r="AD46" s="544"/>
      <c r="AE46" s="544"/>
      <c r="AF46" s="544"/>
      <c r="AG46" s="544"/>
      <c r="AH46" s="544"/>
      <c r="AI46" s="523"/>
      <c r="AJ46" s="523"/>
      <c r="AK46" s="523"/>
      <c r="AL46" s="523"/>
      <c r="AM46" s="523"/>
    </row>
    <row r="47" spans="1:39" ht="12" customHeight="1" x14ac:dyDescent="0.25">
      <c r="A47" s="522"/>
      <c r="B47" s="536"/>
      <c r="C47" s="528" t="s">
        <v>951</v>
      </c>
      <c r="D47" s="543"/>
      <c r="E47" s="543"/>
      <c r="F47" s="544"/>
      <c r="G47" s="544"/>
      <c r="H47" s="544"/>
      <c r="I47" s="544"/>
      <c r="J47" s="544"/>
      <c r="K47" s="544"/>
      <c r="L47" s="544"/>
      <c r="M47" s="544"/>
      <c r="N47" s="544"/>
      <c r="O47" s="544"/>
      <c r="P47" s="544"/>
      <c r="Q47" s="544"/>
      <c r="R47" s="528"/>
      <c r="S47" s="528" t="s">
        <v>952</v>
      </c>
      <c r="T47" s="545"/>
      <c r="U47" s="544"/>
      <c r="V47" s="544"/>
      <c r="W47" s="544"/>
      <c r="X47" s="544"/>
      <c r="Y47" s="544"/>
      <c r="Z47" s="544"/>
      <c r="AA47" s="544"/>
      <c r="AB47" s="544"/>
      <c r="AC47" s="544"/>
      <c r="AD47" s="544"/>
      <c r="AE47" s="544"/>
      <c r="AF47" s="544"/>
      <c r="AG47" s="544"/>
      <c r="AH47" s="544"/>
      <c r="AI47" s="523"/>
      <c r="AJ47" s="523"/>
      <c r="AK47" s="523"/>
      <c r="AL47" s="523"/>
      <c r="AM47" s="523"/>
    </row>
    <row r="48" spans="1:39" ht="12" customHeight="1" x14ac:dyDescent="0.25">
      <c r="A48" s="522"/>
      <c r="B48" s="536"/>
      <c r="C48" s="528"/>
      <c r="D48" s="543"/>
      <c r="E48" s="543"/>
      <c r="F48" s="544"/>
      <c r="G48" s="544"/>
      <c r="H48" s="544"/>
      <c r="I48" s="544"/>
      <c r="J48" s="544"/>
      <c r="K48" s="544"/>
      <c r="L48" s="544"/>
      <c r="M48" s="544"/>
      <c r="N48" s="544"/>
      <c r="O48" s="544"/>
      <c r="P48" s="544"/>
      <c r="Q48" s="544"/>
      <c r="R48" s="528"/>
      <c r="S48" s="528"/>
      <c r="T48" s="545"/>
      <c r="U48" s="544"/>
      <c r="V48" s="544"/>
      <c r="W48" s="544"/>
      <c r="X48" s="544"/>
      <c r="Y48" s="544"/>
      <c r="Z48" s="544"/>
      <c r="AA48" s="544"/>
      <c r="AB48" s="544"/>
      <c r="AC48" s="544"/>
      <c r="AD48" s="544"/>
      <c r="AE48" s="544"/>
      <c r="AF48" s="544"/>
      <c r="AG48" s="544"/>
      <c r="AH48" s="544"/>
      <c r="AI48" s="523"/>
      <c r="AJ48" s="523"/>
      <c r="AK48" s="523"/>
      <c r="AL48" s="523"/>
      <c r="AM48" s="523"/>
    </row>
    <row r="49" spans="1:43" s="557" customFormat="1" ht="12" customHeight="1" x14ac:dyDescent="0.25">
      <c r="A49" s="553" t="s">
        <v>94</v>
      </c>
      <c r="B49" s="558"/>
      <c r="C49" s="547" t="s">
        <v>81</v>
      </c>
      <c r="D49" s="548">
        <f t="shared" ref="D49:Q49" si="11">SUM(D44:D48)</f>
        <v>119980</v>
      </c>
      <c r="E49" s="548">
        <f t="shared" si="11"/>
        <v>119807</v>
      </c>
      <c r="F49" s="548">
        <f t="shared" si="11"/>
        <v>119232</v>
      </c>
      <c r="G49" s="548">
        <f t="shared" si="11"/>
        <v>119118</v>
      </c>
      <c r="H49" s="548">
        <f t="shared" si="11"/>
        <v>119233</v>
      </c>
      <c r="I49" s="548">
        <f t="shared" si="11"/>
        <v>119234</v>
      </c>
      <c r="J49" s="548">
        <f t="shared" si="11"/>
        <v>119505</v>
      </c>
      <c r="K49" s="548">
        <f t="shared" si="11"/>
        <v>119778</v>
      </c>
      <c r="L49" s="548">
        <f t="shared" si="11"/>
        <v>119707</v>
      </c>
      <c r="M49" s="548">
        <f t="shared" si="11"/>
        <v>119434</v>
      </c>
      <c r="N49" s="548">
        <f t="shared" si="11"/>
        <v>119388</v>
      </c>
      <c r="O49" s="548">
        <f t="shared" si="11"/>
        <v>119736</v>
      </c>
      <c r="P49" s="548">
        <f t="shared" si="11"/>
        <v>119846</v>
      </c>
      <c r="Q49" s="548">
        <f t="shared" si="11"/>
        <v>119538.30769230769</v>
      </c>
      <c r="R49" s="538"/>
      <c r="S49" s="547" t="s">
        <v>81</v>
      </c>
      <c r="T49" s="549"/>
      <c r="U49" s="548">
        <f t="shared" ref="U49:AH49" si="12">SUM(U44:U48)</f>
        <v>-45893</v>
      </c>
      <c r="V49" s="548">
        <f t="shared" si="12"/>
        <v>-46040</v>
      </c>
      <c r="W49" s="548">
        <f t="shared" si="12"/>
        <v>-45980</v>
      </c>
      <c r="X49" s="548">
        <f t="shared" si="12"/>
        <v>-46087</v>
      </c>
      <c r="Y49" s="548">
        <f t="shared" si="12"/>
        <v>-46366</v>
      </c>
      <c r="Z49" s="548">
        <f t="shared" si="12"/>
        <v>-46583</v>
      </c>
      <c r="AA49" s="548">
        <f t="shared" si="12"/>
        <v>-46839</v>
      </c>
      <c r="AB49" s="548">
        <f t="shared" si="12"/>
        <v>-47005</v>
      </c>
      <c r="AC49" s="548">
        <f t="shared" si="12"/>
        <v>-47174</v>
      </c>
      <c r="AD49" s="548">
        <f t="shared" si="12"/>
        <v>-47208</v>
      </c>
      <c r="AE49" s="548">
        <f t="shared" si="12"/>
        <v>-47407</v>
      </c>
      <c r="AF49" s="548">
        <f t="shared" si="12"/>
        <v>-47592</v>
      </c>
      <c r="AG49" s="548">
        <f t="shared" si="12"/>
        <v>-47741</v>
      </c>
      <c r="AH49" s="548">
        <f t="shared" si="12"/>
        <v>-46762</v>
      </c>
      <c r="AI49" s="556"/>
      <c r="AJ49" s="556"/>
      <c r="AK49" s="556"/>
      <c r="AL49" s="556"/>
      <c r="AM49" s="556"/>
    </row>
    <row r="50" spans="1:43" ht="12" customHeight="1" x14ac:dyDescent="0.25">
      <c r="A50" s="522"/>
      <c r="B50" s="536">
        <v>1180</v>
      </c>
      <c r="C50" s="528" t="s">
        <v>386</v>
      </c>
      <c r="D50" s="543">
        <f>ROUND(VLOOKUP($B50,'[14]Monthly BS - UC Ledger '!$A$6:$Q$269,+D$3,FALSE),0)</f>
        <v>60020</v>
      </c>
      <c r="E50" s="543">
        <f>ROUND(VLOOKUP($B50,'[14]Monthly BS - UC Ledger '!$A$6:$Q$269,+E$3,FALSE),0)</f>
        <v>60031</v>
      </c>
      <c r="F50" s="544">
        <f>ROUND(VLOOKUP($B50,'[14]Monthly BS - UC Ledger '!$A$6:$Q$269,+F$3,FALSE),0)</f>
        <v>59814</v>
      </c>
      <c r="G50" s="544">
        <f>ROUND(VLOOKUP($B50,'[14]Monthly BS - UC Ledger '!$A$6:$Q$269,+G$3,FALSE),0)</f>
        <v>59754</v>
      </c>
      <c r="H50" s="544">
        <f>ROUND(VLOOKUP($B50,'[14]Monthly BS - UC Ledger '!$A$6:$Q$269,+H$3,FALSE),0)</f>
        <v>59817</v>
      </c>
      <c r="I50" s="544">
        <f>ROUND(VLOOKUP($B50,'[14]Monthly BS - UC Ledger '!$A$6:$Q$269,+I$3,FALSE),0)</f>
        <v>60034</v>
      </c>
      <c r="J50" s="544">
        <f>ROUND(VLOOKUP($B50,'[14]Monthly BS - UC Ledger '!$A$6:$Q$269,+J$3,FALSE),0)</f>
        <v>60157</v>
      </c>
      <c r="K50" s="544">
        <f>ROUND(VLOOKUP($B50,'[14]Monthly BS - UC Ledger '!$A$6:$Q$269,+K$3,FALSE),0)</f>
        <v>60150</v>
      </c>
      <c r="L50" s="544">
        <f>ROUND(VLOOKUP($B50,'[14]Monthly BS - UC Ledger '!$A$6:$Q$269,+L$3,FALSE),0)</f>
        <v>60286</v>
      </c>
      <c r="M50" s="544">
        <f>ROUND(VLOOKUP($B50,'[14]Monthly BS - UC Ledger '!$A$6:$Q$269,+M$3,FALSE),0)</f>
        <v>60085</v>
      </c>
      <c r="N50" s="544">
        <f>ROUND(VLOOKUP($B50,'[14]Monthly BS - UC Ledger '!$A$6:$Q$269,+N$3,FALSE),0)</f>
        <v>60280</v>
      </c>
      <c r="O50" s="544">
        <f>ROUND(VLOOKUP($B50,'[14]Monthly BS - UC Ledger '!$A$6:$Q$269,+O$3,FALSE),0)</f>
        <v>60458</v>
      </c>
      <c r="P50" s="544">
        <f>ROUND(VLOOKUP($B50,'[14]Monthly BS - UC Ledger '!$A$6:$Q$269,+P$3,FALSE),0)</f>
        <v>60536</v>
      </c>
      <c r="Q50" s="533">
        <f t="shared" ref="Q50:Q51" si="13">SUM(D50:P50)/13</f>
        <v>60109.384615384617</v>
      </c>
      <c r="R50" s="528"/>
      <c r="S50" s="537" t="s">
        <v>729</v>
      </c>
      <c r="T50" s="542">
        <v>1975</v>
      </c>
      <c r="U50" s="541">
        <f>ROUND(VLOOKUP($T50,'[14]Monthly BS - UC Ledger '!$A$6:$Q$269,+U$3,FALSE),0)</f>
        <v>-26011</v>
      </c>
      <c r="V50" s="541">
        <f>ROUND(VLOOKUP($T50,'[14]Monthly BS - UC Ledger '!$A$6:$Q$269,+V$3,FALSE),0)</f>
        <v>-26108</v>
      </c>
      <c r="W50" s="541">
        <f>ROUND(VLOOKUP($T50,'[14]Monthly BS - UC Ledger '!$A$6:$Q$269,+W$3,FALSE),0)</f>
        <v>-26038</v>
      </c>
      <c r="X50" s="541">
        <f>ROUND(VLOOKUP($T50,'[14]Monthly BS - UC Ledger '!$A$6:$Q$269,+X$3,FALSE),0)</f>
        <v>-26112</v>
      </c>
      <c r="Y50" s="541">
        <f>ROUND(VLOOKUP($T50,'[14]Monthly BS - UC Ledger '!$A$6:$Q$269,+Y$3,FALSE),0)</f>
        <v>-26413</v>
      </c>
      <c r="Z50" s="541">
        <f>ROUND(VLOOKUP($T50,'[14]Monthly BS - UC Ledger '!$A$6:$Q$269,+Z$3,FALSE),0)</f>
        <v>-26664</v>
      </c>
      <c r="AA50" s="541">
        <f>ROUND(VLOOKUP($T50,'[14]Monthly BS - UC Ledger '!$A$6:$Q$269,+AA$3,FALSE),0)</f>
        <v>-26942</v>
      </c>
      <c r="AB50" s="541">
        <f>ROUND(VLOOKUP($T50,'[14]Monthly BS - UC Ledger '!$A$6:$Q$269,+AB$3,FALSE),0)</f>
        <v>-27154</v>
      </c>
      <c r="AC50" s="541">
        <f>ROUND(VLOOKUP($T50,'[14]Monthly BS - UC Ledger '!$A$6:$Q$269,+AC$3,FALSE),0)</f>
        <v>-27372</v>
      </c>
      <c r="AD50" s="541">
        <f>ROUND(VLOOKUP($T50,'[14]Monthly BS - UC Ledger '!$A$6:$Q$269,+AD$3,FALSE),0)</f>
        <v>-27473</v>
      </c>
      <c r="AE50" s="541">
        <f>ROUND(VLOOKUP($T50,'[14]Monthly BS - UC Ledger '!$A$6:$Q$269,+AE$3,FALSE),0)</f>
        <v>-27711</v>
      </c>
      <c r="AF50" s="541">
        <f>ROUND(VLOOKUP($T50,'[14]Monthly BS - UC Ledger '!$A$6:$Q$269,+AF$3,FALSE),0)</f>
        <v>-27943</v>
      </c>
      <c r="AG50" s="541">
        <f>ROUND(VLOOKUP($T50,'[14]Monthly BS - UC Ledger '!$A$6:$Q$269,+AG$3,FALSE),0)</f>
        <v>-28148</v>
      </c>
      <c r="AH50" s="541">
        <f>ROUND(VLOOKUP($T50,'[14]Monthly BS - UC Ledger '!$A$6:$Q$269,+AH$3,FALSE),0)</f>
        <v>-26930</v>
      </c>
      <c r="AI50" s="523"/>
      <c r="AJ50" s="523"/>
      <c r="AK50" s="523"/>
      <c r="AL50" s="523"/>
      <c r="AM50" s="523"/>
      <c r="AN50" s="523"/>
      <c r="AO50" s="523"/>
      <c r="AP50" s="523"/>
      <c r="AQ50" s="523"/>
    </row>
    <row r="51" spans="1:43" ht="12" customHeight="1" x14ac:dyDescent="0.25">
      <c r="A51" s="522"/>
      <c r="B51" s="536">
        <v>1460</v>
      </c>
      <c r="C51" s="528" t="s">
        <v>454</v>
      </c>
      <c r="D51" s="543">
        <f>ROUND(VLOOKUP($B51,'[14]Monthly BS - UC Ledger '!$A$6:$Q$269,+D$3,FALSE),0)</f>
        <v>0</v>
      </c>
      <c r="E51" s="543">
        <f>ROUND(VLOOKUP($B51,'[14]Monthly BS - UC Ledger '!$A$6:$Q$269,+E$3,FALSE),0)</f>
        <v>0</v>
      </c>
      <c r="F51" s="544">
        <f>ROUND(VLOOKUP($B51,'[14]Monthly BS - UC Ledger '!$A$6:$Q$269,+F$3,FALSE),0)</f>
        <v>0</v>
      </c>
      <c r="G51" s="544">
        <f>ROUND(VLOOKUP($B51,'[14]Monthly BS - UC Ledger '!$A$6:$Q$269,+G$3,FALSE),0)</f>
        <v>0</v>
      </c>
      <c r="H51" s="544">
        <f>ROUND(VLOOKUP($B51,'[14]Monthly BS - UC Ledger '!$A$6:$Q$269,+H$3,FALSE),0)</f>
        <v>0</v>
      </c>
      <c r="I51" s="544">
        <f>ROUND(VLOOKUP($B51,'[14]Monthly BS - UC Ledger '!$A$6:$Q$269,+I$3,FALSE),0)</f>
        <v>0</v>
      </c>
      <c r="J51" s="544">
        <f>ROUND(VLOOKUP($B51,'[14]Monthly BS - UC Ledger '!$A$6:$Q$269,+J$3,FALSE),0)</f>
        <v>0</v>
      </c>
      <c r="K51" s="544">
        <f>ROUND(VLOOKUP($B51,'[14]Monthly BS - UC Ledger '!$A$6:$Q$269,+K$3,FALSE),0)</f>
        <v>0</v>
      </c>
      <c r="L51" s="544">
        <f>ROUND(VLOOKUP($B51,'[14]Monthly BS - UC Ledger '!$A$6:$Q$269,+L$3,FALSE),0)</f>
        <v>0</v>
      </c>
      <c r="M51" s="544">
        <f>ROUND(VLOOKUP($B51,'[14]Monthly BS - UC Ledger '!$A$6:$Q$269,+M$3,FALSE),0)</f>
        <v>0</v>
      </c>
      <c r="N51" s="544">
        <f>ROUND(VLOOKUP($B51,'[14]Monthly BS - UC Ledger '!$A$6:$Q$269,+N$3,FALSE),0)</f>
        <v>0</v>
      </c>
      <c r="O51" s="544">
        <f>ROUND(VLOOKUP($B51,'[14]Monthly BS - UC Ledger '!$A$6:$Q$269,+O$3,FALSE),0)</f>
        <v>0</v>
      </c>
      <c r="P51" s="544">
        <f>ROUND(VLOOKUP($B51,'[14]Monthly BS - UC Ledger '!$A$6:$Q$269,+P$3,FALSE),0)</f>
        <v>0</v>
      </c>
      <c r="Q51" s="533">
        <f t="shared" si="13"/>
        <v>0</v>
      </c>
      <c r="R51" s="528"/>
      <c r="S51" s="528" t="s">
        <v>730</v>
      </c>
      <c r="T51" s="545">
        <v>2220</v>
      </c>
      <c r="U51" s="544">
        <f>ROUND(VLOOKUP($T51,'[14]Monthly BS - UC Ledger '!$A$6:$Q$269,+U$3,FALSE),0)</f>
        <v>0</v>
      </c>
      <c r="V51" s="544">
        <f>ROUND(VLOOKUP($T51,'[14]Monthly BS - UC Ledger '!$A$6:$Q$269,+V$3,FALSE),0)</f>
        <v>0</v>
      </c>
      <c r="W51" s="544">
        <f>ROUND(VLOOKUP($T51,'[14]Monthly BS - UC Ledger '!$A$6:$Q$269,+W$3,FALSE),0)</f>
        <v>0</v>
      </c>
      <c r="X51" s="544">
        <f>ROUND(VLOOKUP($T51,'[14]Monthly BS - UC Ledger '!$A$6:$Q$269,+X$3,FALSE),0)</f>
        <v>0</v>
      </c>
      <c r="Y51" s="544">
        <f>ROUND(VLOOKUP($T51,'[14]Monthly BS - UC Ledger '!$A$6:$Q$269,+Y$3,FALSE),0)</f>
        <v>0</v>
      </c>
      <c r="Z51" s="544">
        <f>ROUND(VLOOKUP($T51,'[14]Monthly BS - UC Ledger '!$A$6:$Q$269,+Z$3,FALSE),0)</f>
        <v>0</v>
      </c>
      <c r="AA51" s="544">
        <f>ROUND(VLOOKUP($T51,'[14]Monthly BS - UC Ledger '!$A$6:$Q$269,+AA$3,FALSE),0)</f>
        <v>0</v>
      </c>
      <c r="AB51" s="544">
        <f>ROUND(VLOOKUP($T51,'[14]Monthly BS - UC Ledger '!$A$6:$Q$269,+AB$3,FALSE),0)</f>
        <v>0</v>
      </c>
      <c r="AC51" s="544">
        <f>ROUND(VLOOKUP($T51,'[14]Monthly BS - UC Ledger '!$A$6:$Q$269,+AC$3,FALSE),0)</f>
        <v>0</v>
      </c>
      <c r="AD51" s="544">
        <f>ROUND(VLOOKUP($T51,'[14]Monthly BS - UC Ledger '!$A$6:$Q$269,+AD$3,FALSE),0)</f>
        <v>0</v>
      </c>
      <c r="AE51" s="544">
        <f>ROUND(VLOOKUP($T51,'[14]Monthly BS - UC Ledger '!$A$6:$Q$269,+AE$3,FALSE),0)</f>
        <v>0</v>
      </c>
      <c r="AF51" s="544">
        <f>ROUND(VLOOKUP($T51,'[14]Monthly BS - UC Ledger '!$A$6:$Q$269,+AF$3,FALSE),0)</f>
        <v>0</v>
      </c>
      <c r="AG51" s="544">
        <f>ROUND(VLOOKUP($T51,'[14]Monthly BS - UC Ledger '!$A$6:$Q$269,+AG$3,FALSE),0)</f>
        <v>0</v>
      </c>
      <c r="AH51" s="544">
        <f>ROUND(VLOOKUP($T51,'[14]Monthly BS - UC Ledger '!$A$6:$Q$269,+AH$3,FALSE),0)</f>
        <v>0</v>
      </c>
      <c r="AI51" s="523"/>
      <c r="AJ51" s="523"/>
      <c r="AK51" s="523"/>
      <c r="AL51" s="523"/>
      <c r="AM51" s="523"/>
      <c r="AN51" s="523"/>
      <c r="AO51" s="523"/>
      <c r="AP51" s="523"/>
      <c r="AQ51" s="523"/>
    </row>
    <row r="52" spans="1:43" ht="12" customHeight="1" x14ac:dyDescent="0.25">
      <c r="A52" s="522"/>
      <c r="B52" s="536">
        <v>1575</v>
      </c>
      <c r="C52" s="528" t="s">
        <v>935</v>
      </c>
      <c r="D52" s="543"/>
      <c r="E52" s="543"/>
      <c r="F52" s="544"/>
      <c r="G52" s="544"/>
      <c r="H52" s="544"/>
      <c r="I52" s="544"/>
      <c r="J52" s="544"/>
      <c r="K52" s="544"/>
      <c r="L52" s="544"/>
      <c r="M52" s="544"/>
      <c r="N52" s="544"/>
      <c r="O52" s="544"/>
      <c r="P52" s="544"/>
      <c r="Q52" s="544"/>
      <c r="R52" s="528"/>
      <c r="S52" s="528" t="s">
        <v>732</v>
      </c>
      <c r="T52" s="545">
        <v>2315</v>
      </c>
      <c r="U52" s="544"/>
      <c r="V52" s="544"/>
      <c r="W52" s="544"/>
      <c r="X52" s="544"/>
      <c r="Y52" s="544"/>
      <c r="Z52" s="544"/>
      <c r="AA52" s="544"/>
      <c r="AB52" s="544"/>
      <c r="AC52" s="544"/>
      <c r="AD52" s="544"/>
      <c r="AE52" s="544"/>
      <c r="AF52" s="544"/>
      <c r="AG52" s="544"/>
      <c r="AH52" s="544"/>
      <c r="AI52" s="523"/>
      <c r="AJ52" s="523"/>
      <c r="AK52" s="523"/>
      <c r="AL52" s="523"/>
      <c r="AM52" s="523"/>
      <c r="AN52" s="523"/>
      <c r="AO52" s="523"/>
      <c r="AP52" s="523"/>
      <c r="AQ52" s="523"/>
    </row>
    <row r="53" spans="1:43" ht="12" customHeight="1" x14ac:dyDescent="0.3">
      <c r="A53" s="522"/>
      <c r="B53" s="536">
        <v>1580</v>
      </c>
      <c r="C53" s="528" t="s">
        <v>733</v>
      </c>
      <c r="D53" s="543">
        <f>+'[14]Common Plant'!D139</f>
        <v>12288.16992814794</v>
      </c>
      <c r="E53" s="543">
        <f>+'[14]Common Plant'!E139</f>
        <v>12258.15134226452</v>
      </c>
      <c r="F53" s="543">
        <f>+'[14]Common Plant'!F139</f>
        <v>12136.94454094036</v>
      </c>
      <c r="G53" s="543">
        <f>+'[14]Common Plant'!G139</f>
        <v>12116.889358609631</v>
      </c>
      <c r="H53" s="543">
        <f>+'[14]Common Plant'!H139</f>
        <v>12152.555879584132</v>
      </c>
      <c r="I53" s="543">
        <f>+'[14]Common Plant'!I139</f>
        <v>12153.96888532561</v>
      </c>
      <c r="J53" s="543">
        <f>+'[14]Common Plant'!J139</f>
        <v>12169.114169554648</v>
      </c>
      <c r="K53" s="543">
        <f>+'[14]Common Plant'!K139</f>
        <v>12154.040129312574</v>
      </c>
      <c r="L53" s="543">
        <f>+'[14]Common Plant'!L139</f>
        <v>12140.972794703359</v>
      </c>
      <c r="M53" s="543">
        <f>+'[14]Common Plant'!M139</f>
        <v>12048.088446697358</v>
      </c>
      <c r="N53" s="543">
        <f>+'[14]Common Plant'!N139</f>
        <v>12044.238302901775</v>
      </c>
      <c r="O53" s="543">
        <f>+'[14]Common Plant'!O139</f>
        <v>12036.570668804636</v>
      </c>
      <c r="P53" s="543">
        <f>+'[14]Common Plant'!P139</f>
        <v>12015.657590130866</v>
      </c>
      <c r="Q53" s="533">
        <f t="shared" ref="Q53:Q56" si="14">SUM(D53:P53)/13</f>
        <v>12131.950925921339</v>
      </c>
      <c r="R53" s="528"/>
      <c r="S53" s="528" t="s">
        <v>734</v>
      </c>
      <c r="T53" s="545">
        <v>2320</v>
      </c>
      <c r="U53" s="465">
        <v>-12270.927386329418</v>
      </c>
      <c r="V53" s="465">
        <v>-12242.10363420059</v>
      </c>
      <c r="W53" s="465">
        <v>-12122.202972637459</v>
      </c>
      <c r="X53" s="465">
        <v>-12103.305505094913</v>
      </c>
      <c r="Y53" s="465">
        <v>-12140.067402369003</v>
      </c>
      <c r="Z53" s="465">
        <v>-12142.617343402468</v>
      </c>
      <c r="AA53" s="465">
        <v>-12158.890657425123</v>
      </c>
      <c r="AB53" s="465">
        <v>-12141.352762633833</v>
      </c>
      <c r="AC53" s="465">
        <v>-12129.502512801941</v>
      </c>
      <c r="AD53" s="465">
        <v>-12037.903525060772</v>
      </c>
      <c r="AE53" s="465">
        <v>-12035.243749547402</v>
      </c>
      <c r="AF53" s="465">
        <v>-12028.772420731386</v>
      </c>
      <c r="AG53" s="465">
        <v>-12009.058615838198</v>
      </c>
      <c r="AH53" s="544">
        <f>ROUND(VLOOKUP($T53,'[14]Monthly BS - UC Ledger '!$A$6:$Q$269,+AH$3,FALSE),0)</f>
        <v>-12120</v>
      </c>
      <c r="AI53" s="523"/>
      <c r="AJ53" s="523">
        <v>582052.03239527834</v>
      </c>
      <c r="AK53" s="523"/>
      <c r="AL53" s="523"/>
      <c r="AM53" s="523"/>
      <c r="AN53" s="523"/>
      <c r="AO53" s="523"/>
      <c r="AP53" s="523"/>
      <c r="AQ53" s="523"/>
    </row>
    <row r="54" spans="1:43" ht="12" customHeight="1" x14ac:dyDescent="0.3">
      <c r="A54" s="522"/>
      <c r="B54" s="536">
        <v>1585</v>
      </c>
      <c r="C54" s="528" t="s">
        <v>735</v>
      </c>
      <c r="D54" s="543">
        <f>+'[14]Common Plant'!D140</f>
        <v>53944.725982826109</v>
      </c>
      <c r="E54" s="543">
        <f>+'[14]Common Plant'!E140</f>
        <v>53575.187284953179</v>
      </c>
      <c r="F54" s="543">
        <f>+'[14]Common Plant'!F140</f>
        <v>53363.960737598922</v>
      </c>
      <c r="G54" s="543">
        <f>+'[14]Common Plant'!G140</f>
        <v>53688.732389179117</v>
      </c>
      <c r="H54" s="543">
        <f>+'[14]Common Plant'!H140</f>
        <v>54044.976072001235</v>
      </c>
      <c r="I54" s="543">
        <f>+'[14]Common Plant'!I140</f>
        <v>54158.473680235853</v>
      </c>
      <c r="J54" s="543">
        <f>+'[14]Common Plant'!J140</f>
        <v>55697.138972223649</v>
      </c>
      <c r="K54" s="543">
        <f>+'[14]Common Plant'!K140</f>
        <v>56392.542623493493</v>
      </c>
      <c r="L54" s="543">
        <f>+'[14]Common Plant'!L140</f>
        <v>57605.346824600405</v>
      </c>
      <c r="M54" s="543">
        <f>+'[14]Common Plant'!M140</f>
        <v>57638.858214969208</v>
      </c>
      <c r="N54" s="543">
        <f>+'[14]Common Plant'!N140</f>
        <v>57633.823639890332</v>
      </c>
      <c r="O54" s="543">
        <f>+'[14]Common Plant'!O140</f>
        <v>57635.821440024818</v>
      </c>
      <c r="P54" s="543">
        <f>+'[14]Common Plant'!P140</f>
        <v>58200.988114622654</v>
      </c>
      <c r="Q54" s="533">
        <f t="shared" si="14"/>
        <v>55660.04430589376</v>
      </c>
      <c r="R54" s="528"/>
      <c r="S54" s="528" t="s">
        <v>736</v>
      </c>
      <c r="T54" s="545">
        <v>2325</v>
      </c>
      <c r="U54" s="465">
        <v>-39816.262779283345</v>
      </c>
      <c r="V54" s="465">
        <v>-40168.478975327162</v>
      </c>
      <c r="W54" s="465">
        <v>-40398.258644286972</v>
      </c>
      <c r="X54" s="465">
        <v>-40796.040540009315</v>
      </c>
      <c r="Y54" s="465">
        <v>-41316.290849324992</v>
      </c>
      <c r="Z54" s="465">
        <v>-41817.450738633437</v>
      </c>
      <c r="AA54" s="465">
        <v>-42396.17751875033</v>
      </c>
      <c r="AB54" s="465">
        <v>-42898.061721926249</v>
      </c>
      <c r="AC54" s="465">
        <v>-43442.707159778627</v>
      </c>
      <c r="AD54" s="465">
        <v>-43836.481581234177</v>
      </c>
      <c r="AE54" s="465">
        <v>-44410.233156261325</v>
      </c>
      <c r="AF54" s="465">
        <v>-44971.724828531536</v>
      </c>
      <c r="AG54" s="465">
        <v>-45511.558328764302</v>
      </c>
      <c r="AH54" s="544">
        <f>ROUND(VLOOKUP($T54,'[14]Monthly BS - UC Ledger '!$A$6:$Q$269,+AH$3,FALSE),0)</f>
        <v>-42445</v>
      </c>
      <c r="AI54" s="523"/>
      <c r="AJ54" s="523"/>
      <c r="AK54" s="523"/>
      <c r="AL54" s="523"/>
      <c r="AM54" s="523"/>
      <c r="AN54" s="523"/>
      <c r="AO54" s="523"/>
      <c r="AP54" s="523"/>
      <c r="AQ54" s="523"/>
    </row>
    <row r="55" spans="1:43" ht="12" customHeight="1" x14ac:dyDescent="0.3">
      <c r="A55" s="522"/>
      <c r="B55" s="536">
        <v>1590</v>
      </c>
      <c r="C55" s="528" t="s">
        <v>737</v>
      </c>
      <c r="D55" s="543">
        <f>+'[14]Common Plant'!D141</f>
        <v>261822.29759877059</v>
      </c>
      <c r="E55" s="543">
        <f>+'[14]Common Plant'!E141</f>
        <v>261188.99955619921</v>
      </c>
      <c r="F55" s="543">
        <f>+'[14]Common Plant'!F141</f>
        <v>258621.87981637611</v>
      </c>
      <c r="G55" s="543">
        <f>+'[14]Common Plant'!G141</f>
        <v>258301.85479542747</v>
      </c>
      <c r="H55" s="543">
        <f>+'[14]Common Plant'!H141</f>
        <v>259128.09802875909</v>
      </c>
      <c r="I55" s="543">
        <f>+'[14]Common Plant'!I141</f>
        <v>259210.83010862253</v>
      </c>
      <c r="J55" s="543">
        <f>+'[14]Common Plant'!J141</f>
        <v>259555.80536750628</v>
      </c>
      <c r="K55" s="543">
        <f>+'[14]Common Plant'!K141</f>
        <v>259231.27713288157</v>
      </c>
      <c r="L55" s="543">
        <f>+'[14]Common Plant'!L141</f>
        <v>259031.60101691404</v>
      </c>
      <c r="M55" s="543">
        <f>+'[14]Common Plant'!M141</f>
        <v>257107.88869187393</v>
      </c>
      <c r="N55" s="543">
        <f>+'[14]Common Plant'!N141</f>
        <v>257030.27727357365</v>
      </c>
      <c r="O55" s="543">
        <f>+'[14]Common Plant'!O141</f>
        <v>256870.29890084307</v>
      </c>
      <c r="P55" s="543">
        <f>+'[14]Common Plant'!P141</f>
        <v>256415.33776858216</v>
      </c>
      <c r="Q55" s="533">
        <f t="shared" si="14"/>
        <v>258732.03431202535</v>
      </c>
      <c r="R55" s="528"/>
      <c r="S55" s="528" t="s">
        <v>738</v>
      </c>
      <c r="T55" s="545">
        <v>2330</v>
      </c>
      <c r="U55" s="465">
        <v>-212562.40235699672</v>
      </c>
      <c r="V55" s="465">
        <v>-214744.99695753373</v>
      </c>
      <c r="W55" s="465">
        <v>-215166.85338385144</v>
      </c>
      <c r="X55" s="465">
        <v>-217510.51635855788</v>
      </c>
      <c r="Y55" s="465">
        <v>-221276.69614700251</v>
      </c>
      <c r="Z55" s="465">
        <v>-224015.28532095379</v>
      </c>
      <c r="AA55" s="465">
        <v>-226779.62029069464</v>
      </c>
      <c r="AB55" s="465">
        <v>-229150.51627941857</v>
      </c>
      <c r="AC55" s="465">
        <v>-231686.68644390418</v>
      </c>
      <c r="AD55" s="465">
        <v>-232502.81303108673</v>
      </c>
      <c r="AE55" s="465">
        <v>-235152.39471732269</v>
      </c>
      <c r="AF55" s="465">
        <v>-237724.12453680235</v>
      </c>
      <c r="AG55" s="465">
        <v>-239861.94879066877</v>
      </c>
      <c r="AH55" s="544">
        <f>ROUND(VLOOKUP($T55,'[14]Monthly BS - UC Ledger '!$A$6:$Q$269,+AH$3,FALSE),0)</f>
        <v>-226010</v>
      </c>
      <c r="AI55" s="523"/>
      <c r="AJ55" s="523"/>
      <c r="AK55" s="523"/>
      <c r="AL55" s="523"/>
      <c r="AM55" s="523"/>
      <c r="AN55" s="523"/>
      <c r="AO55" s="523"/>
      <c r="AP55" s="523"/>
      <c r="AQ55" s="523"/>
    </row>
    <row r="56" spans="1:43" ht="12" customHeight="1" x14ac:dyDescent="0.3">
      <c r="A56" s="522"/>
      <c r="B56" s="536">
        <v>1595</v>
      </c>
      <c r="C56" s="528" t="s">
        <v>739</v>
      </c>
      <c r="D56" s="543">
        <f>+'[14]Common Plant'!D142</f>
        <v>6691.5758280119189</v>
      </c>
      <c r="E56" s="543">
        <f>+'[14]Common Plant'!E142</f>
        <v>6675.1222407282867</v>
      </c>
      <c r="F56" s="543">
        <f>+'[14]Common Plant'!F142</f>
        <v>6611.7477458232024</v>
      </c>
      <c r="G56" s="543">
        <f>+'[14]Common Plant'!G142</f>
        <v>6600.1795034397119</v>
      </c>
      <c r="H56" s="543">
        <f>+'[14]Common Plant'!H142</f>
        <v>6618.4743655925085</v>
      </c>
      <c r="I56" s="543">
        <f>+'[14]Common Plant'!I142</f>
        <v>6619.151183468678</v>
      </c>
      <c r="J56" s="543">
        <f>+'[14]Common Plant'!J142</f>
        <v>6627.1186360109632</v>
      </c>
      <c r="K56" s="543">
        <f>+'[14]Common Plant'!K142</f>
        <v>6617.1563518336498</v>
      </c>
      <c r="L56" s="543">
        <f>+'[14]Common Plant'!L142</f>
        <v>6610.0378901360345</v>
      </c>
      <c r="M56" s="543">
        <f>+'[14]Common Plant'!M142</f>
        <v>6562.028348419798</v>
      </c>
      <c r="N56" s="543">
        <f>+'[14]Common Plant'!N142</f>
        <v>6559.8524383178992</v>
      </c>
      <c r="O56" s="543">
        <f>+'[14]Common Plant'!O142</f>
        <v>6555.6134210934642</v>
      </c>
      <c r="P56" s="543">
        <f>+'[14]Common Plant'!P142</f>
        <v>6544.3717136502328</v>
      </c>
      <c r="Q56" s="533">
        <f t="shared" si="14"/>
        <v>6607.1099743481818</v>
      </c>
      <c r="R56" s="528"/>
      <c r="S56" s="528" t="s">
        <v>740</v>
      </c>
      <c r="T56" s="545">
        <v>2335</v>
      </c>
      <c r="U56" s="465">
        <v>-6691.5758280119189</v>
      </c>
      <c r="V56" s="465">
        <v>-6675.1222407282867</v>
      </c>
      <c r="W56" s="465">
        <v>-6611.7477458232024</v>
      </c>
      <c r="X56" s="465">
        <v>-6600.1795034397119</v>
      </c>
      <c r="Y56" s="465">
        <v>-6618.4743655925085</v>
      </c>
      <c r="Z56" s="465">
        <v>-6619.151183468678</v>
      </c>
      <c r="AA56" s="465">
        <v>-6627.1186360109632</v>
      </c>
      <c r="AB56" s="465">
        <v>-6617.1563518336498</v>
      </c>
      <c r="AC56" s="465">
        <v>-6610.0378901360345</v>
      </c>
      <c r="AD56" s="465">
        <v>-6562.028348419798</v>
      </c>
      <c r="AE56" s="465">
        <v>-6559.8524383178992</v>
      </c>
      <c r="AF56" s="465">
        <v>-6555.6134210934642</v>
      </c>
      <c r="AG56" s="465">
        <v>-6544.3717136502328</v>
      </c>
      <c r="AH56" s="544">
        <f>ROUND(VLOOKUP($T56,'[14]Monthly BS - UC Ledger '!$A$6:$Q$269,+AH$3,FALSE),0)</f>
        <v>-6607</v>
      </c>
      <c r="AI56" s="523"/>
      <c r="AJ56" s="523"/>
      <c r="AK56" s="523"/>
      <c r="AL56" s="523"/>
      <c r="AM56" s="523"/>
      <c r="AN56" s="523"/>
      <c r="AO56" s="523"/>
      <c r="AP56" s="523"/>
      <c r="AQ56" s="523"/>
    </row>
    <row r="57" spans="1:43" ht="12" customHeight="1" x14ac:dyDescent="0.25">
      <c r="A57" s="522"/>
      <c r="B57" s="536">
        <v>1605</v>
      </c>
      <c r="C57" s="528" t="s">
        <v>741</v>
      </c>
      <c r="D57" s="543"/>
      <c r="E57" s="543"/>
      <c r="F57" s="544"/>
      <c r="G57" s="544"/>
      <c r="H57" s="544"/>
      <c r="I57" s="544"/>
      <c r="J57" s="544"/>
      <c r="K57" s="544"/>
      <c r="L57" s="544"/>
      <c r="M57" s="544"/>
      <c r="N57" s="544"/>
      <c r="O57" s="544"/>
      <c r="P57" s="544"/>
      <c r="Q57" s="544"/>
      <c r="R57" s="528"/>
      <c r="S57" s="528" t="s">
        <v>742</v>
      </c>
      <c r="T57" s="545">
        <v>2345</v>
      </c>
      <c r="U57" s="544"/>
      <c r="V57" s="544"/>
      <c r="W57" s="544"/>
      <c r="X57" s="544"/>
      <c r="Y57" s="544"/>
      <c r="Z57" s="544"/>
      <c r="AA57" s="544"/>
      <c r="AB57" s="544"/>
      <c r="AC57" s="544"/>
      <c r="AD57" s="544"/>
      <c r="AE57" s="544"/>
      <c r="AF57" s="544"/>
      <c r="AG57" s="544"/>
      <c r="AH57" s="544"/>
      <c r="AI57" s="523"/>
      <c r="AJ57" s="523"/>
      <c r="AK57" s="523"/>
      <c r="AL57" s="523"/>
      <c r="AM57" s="523"/>
      <c r="AN57" s="523"/>
      <c r="AO57" s="523"/>
      <c r="AP57" s="523"/>
      <c r="AQ57" s="523"/>
    </row>
    <row r="58" spans="1:43" ht="12" customHeight="1" x14ac:dyDescent="0.25">
      <c r="A58" s="522"/>
      <c r="B58" s="536">
        <v>1610</v>
      </c>
      <c r="C58" s="528" t="s">
        <v>743</v>
      </c>
      <c r="D58" s="543"/>
      <c r="E58" s="543"/>
      <c r="F58" s="544"/>
      <c r="G58" s="544"/>
      <c r="H58" s="544"/>
      <c r="I58" s="544"/>
      <c r="J58" s="544"/>
      <c r="K58" s="544"/>
      <c r="L58" s="544"/>
      <c r="M58" s="544"/>
      <c r="N58" s="544"/>
      <c r="O58" s="544"/>
      <c r="P58" s="544"/>
      <c r="Q58" s="544"/>
      <c r="R58" s="528"/>
      <c r="S58" s="528" t="s">
        <v>744</v>
      </c>
      <c r="T58" s="545">
        <v>2350</v>
      </c>
      <c r="U58" s="544"/>
      <c r="V58" s="544"/>
      <c r="W58" s="544"/>
      <c r="X58" s="544"/>
      <c r="Y58" s="544"/>
      <c r="Z58" s="544"/>
      <c r="AA58" s="544"/>
      <c r="AB58" s="544"/>
      <c r="AC58" s="544"/>
      <c r="AD58" s="544"/>
      <c r="AE58" s="544"/>
      <c r="AF58" s="544"/>
      <c r="AG58" s="544"/>
      <c r="AH58" s="544"/>
      <c r="AI58" s="523"/>
      <c r="AJ58" s="523"/>
      <c r="AK58" s="523"/>
      <c r="AL58" s="523"/>
      <c r="AM58" s="523"/>
      <c r="AN58" s="523"/>
      <c r="AO58" s="523"/>
      <c r="AP58" s="523"/>
      <c r="AQ58" s="523"/>
    </row>
    <row r="59" spans="1:43" ht="12" customHeight="1" x14ac:dyDescent="0.25">
      <c r="A59" s="522"/>
      <c r="B59" s="536">
        <v>1615</v>
      </c>
      <c r="C59" s="528" t="s">
        <v>745</v>
      </c>
      <c r="D59" s="543"/>
      <c r="E59" s="543"/>
      <c r="F59" s="544"/>
      <c r="G59" s="544"/>
      <c r="H59" s="544"/>
      <c r="I59" s="544"/>
      <c r="J59" s="544"/>
      <c r="K59" s="544"/>
      <c r="L59" s="544"/>
      <c r="M59" s="544"/>
      <c r="N59" s="544"/>
      <c r="O59" s="544"/>
      <c r="P59" s="544"/>
      <c r="Q59" s="544"/>
      <c r="R59" s="528"/>
      <c r="S59" s="528" t="s">
        <v>746</v>
      </c>
      <c r="T59" s="545">
        <v>2355</v>
      </c>
      <c r="U59" s="544"/>
      <c r="V59" s="544"/>
      <c r="W59" s="544"/>
      <c r="X59" s="544"/>
      <c r="Y59" s="544"/>
      <c r="Z59" s="544"/>
      <c r="AA59" s="544"/>
      <c r="AB59" s="544"/>
      <c r="AC59" s="544"/>
      <c r="AD59" s="544"/>
      <c r="AE59" s="544"/>
      <c r="AF59" s="544"/>
      <c r="AG59" s="544"/>
      <c r="AH59" s="544"/>
      <c r="AI59" s="523"/>
      <c r="AJ59" s="523"/>
      <c r="AK59" s="523"/>
      <c r="AL59" s="523"/>
      <c r="AM59" s="523"/>
      <c r="AN59" s="523"/>
      <c r="AO59" s="523"/>
      <c r="AP59" s="523"/>
      <c r="AQ59" s="523"/>
    </row>
    <row r="60" spans="1:43" ht="12" customHeight="1" x14ac:dyDescent="0.25">
      <c r="A60" s="522"/>
      <c r="B60" s="536">
        <v>1620</v>
      </c>
      <c r="C60" s="528" t="s">
        <v>747</v>
      </c>
      <c r="D60" s="543"/>
      <c r="E60" s="543"/>
      <c r="F60" s="544"/>
      <c r="G60" s="544"/>
      <c r="H60" s="544"/>
      <c r="I60" s="544"/>
      <c r="J60" s="544"/>
      <c r="K60" s="544"/>
      <c r="L60" s="544"/>
      <c r="M60" s="544"/>
      <c r="N60" s="544"/>
      <c r="O60" s="544"/>
      <c r="P60" s="544"/>
      <c r="Q60" s="544"/>
      <c r="R60" s="528"/>
      <c r="S60" s="528" t="s">
        <v>748</v>
      </c>
      <c r="T60" s="545">
        <v>2360</v>
      </c>
      <c r="U60" s="544"/>
      <c r="V60" s="544"/>
      <c r="W60" s="544"/>
      <c r="X60" s="544"/>
      <c r="Y60" s="544"/>
      <c r="Z60" s="544"/>
      <c r="AA60" s="544"/>
      <c r="AB60" s="544"/>
      <c r="AC60" s="544"/>
      <c r="AD60" s="544"/>
      <c r="AE60" s="544"/>
      <c r="AF60" s="544"/>
      <c r="AG60" s="544"/>
      <c r="AH60" s="544"/>
      <c r="AI60" s="523"/>
      <c r="AJ60" s="523"/>
      <c r="AK60" s="523"/>
      <c r="AL60" s="523"/>
      <c r="AM60" s="523"/>
      <c r="AN60" s="523"/>
      <c r="AO60" s="523"/>
      <c r="AP60" s="523"/>
      <c r="AQ60" s="523"/>
    </row>
    <row r="61" spans="1:43" ht="12" customHeight="1" x14ac:dyDescent="0.25">
      <c r="A61" s="522"/>
      <c r="B61" s="536">
        <v>1625</v>
      </c>
      <c r="C61" s="528" t="s">
        <v>749</v>
      </c>
      <c r="D61" s="543"/>
      <c r="E61" s="543"/>
      <c r="F61" s="544"/>
      <c r="G61" s="544"/>
      <c r="H61" s="544"/>
      <c r="I61" s="544"/>
      <c r="J61" s="544"/>
      <c r="K61" s="544"/>
      <c r="L61" s="544"/>
      <c r="M61" s="544"/>
      <c r="N61" s="544"/>
      <c r="O61" s="544"/>
      <c r="P61" s="544"/>
      <c r="Q61" s="544"/>
      <c r="R61" s="528"/>
      <c r="S61" s="528" t="s">
        <v>750</v>
      </c>
      <c r="T61" s="545">
        <v>2365</v>
      </c>
      <c r="U61" s="544"/>
      <c r="V61" s="544"/>
      <c r="W61" s="544"/>
      <c r="X61" s="544"/>
      <c r="Y61" s="544"/>
      <c r="Z61" s="544"/>
      <c r="AA61" s="544"/>
      <c r="AB61" s="544"/>
      <c r="AC61" s="544"/>
      <c r="AD61" s="544"/>
      <c r="AE61" s="544"/>
      <c r="AF61" s="544"/>
      <c r="AG61" s="544"/>
      <c r="AH61" s="544"/>
      <c r="AI61" s="523"/>
      <c r="AJ61" s="523"/>
      <c r="AK61" s="523"/>
      <c r="AL61" s="523"/>
      <c r="AM61" s="523"/>
      <c r="AN61" s="523"/>
      <c r="AO61" s="523"/>
      <c r="AP61" s="523"/>
      <c r="AQ61" s="523"/>
    </row>
    <row r="62" spans="1:43" ht="12" customHeight="1" x14ac:dyDescent="0.25">
      <c r="A62" s="522"/>
      <c r="B62" s="536"/>
      <c r="C62" s="528"/>
      <c r="D62" s="543"/>
      <c r="E62" s="543"/>
      <c r="F62" s="544"/>
      <c r="G62" s="544"/>
      <c r="H62" s="544"/>
      <c r="I62" s="544"/>
      <c r="J62" s="544"/>
      <c r="K62" s="544"/>
      <c r="L62" s="544"/>
      <c r="M62" s="544"/>
      <c r="N62" s="544"/>
      <c r="O62" s="544"/>
      <c r="P62" s="544"/>
      <c r="Q62" s="544"/>
      <c r="R62" s="528"/>
      <c r="S62" s="528"/>
      <c r="T62" s="545"/>
      <c r="U62" s="544"/>
      <c r="V62" s="544"/>
      <c r="W62" s="544"/>
      <c r="X62" s="544"/>
      <c r="Y62" s="544"/>
      <c r="Z62" s="544"/>
      <c r="AA62" s="544"/>
      <c r="AB62" s="544"/>
      <c r="AC62" s="544"/>
      <c r="AD62" s="544"/>
      <c r="AE62" s="544"/>
      <c r="AF62" s="544"/>
      <c r="AG62" s="544"/>
      <c r="AH62" s="544"/>
      <c r="AI62" s="523"/>
      <c r="AJ62" s="523"/>
      <c r="AK62" s="523"/>
      <c r="AL62" s="523"/>
      <c r="AM62" s="523"/>
      <c r="AN62" s="523"/>
      <c r="AO62" s="523"/>
      <c r="AP62" s="523"/>
      <c r="AQ62" s="523"/>
    </row>
    <row r="63" spans="1:43" s="557" customFormat="1" ht="12" customHeight="1" x14ac:dyDescent="0.25">
      <c r="A63" s="559" t="s">
        <v>751</v>
      </c>
      <c r="B63" s="546"/>
      <c r="C63" s="547" t="s">
        <v>81</v>
      </c>
      <c r="D63" s="548">
        <f>SUM(D50:D62)</f>
        <v>394766.7693377565</v>
      </c>
      <c r="E63" s="548">
        <f>SUM(E50:E62)</f>
        <v>393728.46042414522</v>
      </c>
      <c r="F63" s="548">
        <f t="shared" ref="F63:Q63" si="15">SUM(F50:F62)</f>
        <v>390548.53284073866</v>
      </c>
      <c r="G63" s="548">
        <f t="shared" si="15"/>
        <v>390461.6560466559</v>
      </c>
      <c r="H63" s="548">
        <f t="shared" si="15"/>
        <v>391761.10434593697</v>
      </c>
      <c r="I63" s="548">
        <f t="shared" si="15"/>
        <v>392176.4238576527</v>
      </c>
      <c r="J63" s="548">
        <f t="shared" si="15"/>
        <v>394206.17714529554</v>
      </c>
      <c r="K63" s="548">
        <f t="shared" si="15"/>
        <v>394545.01623752131</v>
      </c>
      <c r="L63" s="548">
        <f t="shared" si="15"/>
        <v>395673.95852635382</v>
      </c>
      <c r="M63" s="548">
        <f t="shared" si="15"/>
        <v>393441.8637019603</v>
      </c>
      <c r="N63" s="548">
        <f t="shared" si="15"/>
        <v>393548.19165468367</v>
      </c>
      <c r="O63" s="548">
        <f t="shared" si="15"/>
        <v>393556.30443076597</v>
      </c>
      <c r="P63" s="548">
        <f t="shared" si="15"/>
        <v>393712.35518698592</v>
      </c>
      <c r="Q63" s="548">
        <f t="shared" si="15"/>
        <v>393240.52413357323</v>
      </c>
      <c r="R63" s="538"/>
      <c r="S63" s="547" t="s">
        <v>81</v>
      </c>
      <c r="T63" s="549"/>
      <c r="U63" s="548">
        <f t="shared" ref="U63:AH63" si="16">SUM(U50:U62)</f>
        <v>-297352.16835062142</v>
      </c>
      <c r="V63" s="548">
        <f t="shared" si="16"/>
        <v>-299938.7018077898</v>
      </c>
      <c r="W63" s="548">
        <f t="shared" si="16"/>
        <v>-300337.06274659908</v>
      </c>
      <c r="X63" s="548">
        <f t="shared" si="16"/>
        <v>-303122.04190710181</v>
      </c>
      <c r="Y63" s="548">
        <f t="shared" si="16"/>
        <v>-307764.52876428905</v>
      </c>
      <c r="Z63" s="548">
        <f t="shared" si="16"/>
        <v>-311258.50458645838</v>
      </c>
      <c r="AA63" s="548">
        <f t="shared" si="16"/>
        <v>-314903.80710288108</v>
      </c>
      <c r="AB63" s="548">
        <f t="shared" si="16"/>
        <v>-317961.08711581229</v>
      </c>
      <c r="AC63" s="548">
        <f t="shared" si="16"/>
        <v>-321240.93400662078</v>
      </c>
      <c r="AD63" s="548">
        <f t="shared" si="16"/>
        <v>-322412.22648580151</v>
      </c>
      <c r="AE63" s="548">
        <f t="shared" si="16"/>
        <v>-325868.72406144935</v>
      </c>
      <c r="AF63" s="548">
        <f t="shared" si="16"/>
        <v>-329223.23520715872</v>
      </c>
      <c r="AG63" s="548">
        <f t="shared" si="16"/>
        <v>-332074.9374489215</v>
      </c>
      <c r="AH63" s="548">
        <f t="shared" si="16"/>
        <v>-314112</v>
      </c>
      <c r="AI63" s="556"/>
      <c r="AJ63" s="556"/>
      <c r="AK63" s="556"/>
      <c r="AL63" s="556"/>
      <c r="AM63" s="556"/>
      <c r="AN63" s="556"/>
      <c r="AO63" s="556"/>
      <c r="AP63" s="556"/>
      <c r="AQ63" s="556"/>
    </row>
    <row r="64" spans="1:43" ht="12" customHeight="1" x14ac:dyDescent="0.3">
      <c r="A64" s="528"/>
      <c r="B64" s="536">
        <v>1555</v>
      </c>
      <c r="C64" s="560" t="s">
        <v>752</v>
      </c>
      <c r="D64" s="465">
        <v>128112.54087188112</v>
      </c>
      <c r="E64" s="465">
        <v>127763.44184606631</v>
      </c>
      <c r="F64" s="465">
        <v>127509.9616774427</v>
      </c>
      <c r="G64" s="465">
        <v>135643.30881187605</v>
      </c>
      <c r="H64" s="465">
        <v>134361.19608544974</v>
      </c>
      <c r="I64" s="465">
        <v>134341.31010758804</v>
      </c>
      <c r="J64" s="465">
        <v>134750.11701029327</v>
      </c>
      <c r="K64" s="465">
        <v>130987.87048362901</v>
      </c>
      <c r="L64" s="465">
        <v>130601.22936636838</v>
      </c>
      <c r="M64" s="465">
        <v>132320.73564526974</v>
      </c>
      <c r="N64" s="465">
        <v>132251.22526198727</v>
      </c>
      <c r="O64" s="465">
        <v>132165.01410076037</v>
      </c>
      <c r="P64" s="465">
        <v>131995.15656183727</v>
      </c>
      <c r="Q64" s="533">
        <f>SUM(D64:P64)/13</f>
        <v>131754.08521772688</v>
      </c>
      <c r="R64" s="561"/>
      <c r="S64" s="560" t="s">
        <v>753</v>
      </c>
      <c r="T64" s="545">
        <v>2300</v>
      </c>
      <c r="U64" s="465">
        <v>-103021.84909136218</v>
      </c>
      <c r="V64" s="465">
        <v>-104143.32024207314</v>
      </c>
      <c r="W64" s="465">
        <v>-104652.82458335489</v>
      </c>
      <c r="X64" s="465">
        <v>-109137.3129648787</v>
      </c>
      <c r="Y64" s="465">
        <v>-108733.8345186986</v>
      </c>
      <c r="Z64" s="465">
        <v>-109600.91539905861</v>
      </c>
      <c r="AA64" s="465">
        <v>-110525.24379144466</v>
      </c>
      <c r="AB64" s="465">
        <v>-99300.691306574226</v>
      </c>
      <c r="AC64" s="465">
        <v>-100083.75474680595</v>
      </c>
      <c r="AD64" s="465">
        <v>-101072.27990844667</v>
      </c>
      <c r="AE64" s="465">
        <v>-102051.90550871564</v>
      </c>
      <c r="AF64" s="465">
        <v>-102909.99183572129</v>
      </c>
      <c r="AG64" s="465">
        <v>-103866.63828169448</v>
      </c>
      <c r="AH64" s="544">
        <f>ROUND(VLOOKUP($T64,'[14]Monthly BS - UC Ledger '!$A$6:$Q$269,+AH$3,FALSE),0)</f>
        <v>-104546</v>
      </c>
      <c r="AI64" s="562"/>
      <c r="AJ64" s="562"/>
      <c r="AK64" s="563"/>
      <c r="AL64" s="563"/>
      <c r="AM64" s="563"/>
      <c r="AN64" s="563"/>
      <c r="AO64" s="563"/>
    </row>
    <row r="65" spans="1:42" ht="12" customHeight="1" x14ac:dyDescent="0.25">
      <c r="A65" s="528"/>
      <c r="B65" s="536">
        <v>1560</v>
      </c>
      <c r="C65" s="560" t="s">
        <v>754</v>
      </c>
      <c r="D65" s="543"/>
      <c r="E65" s="543"/>
      <c r="F65" s="544"/>
      <c r="G65" s="544"/>
      <c r="H65" s="544"/>
      <c r="I65" s="544"/>
      <c r="J65" s="544"/>
      <c r="K65" s="544"/>
      <c r="L65" s="544"/>
      <c r="M65" s="544"/>
      <c r="N65" s="544"/>
      <c r="O65" s="544"/>
      <c r="P65" s="544"/>
      <c r="Q65" s="544"/>
      <c r="R65" s="561"/>
      <c r="S65" s="560" t="s">
        <v>755</v>
      </c>
      <c r="T65" s="545">
        <v>2305</v>
      </c>
      <c r="U65" s="544"/>
      <c r="V65" s="544"/>
      <c r="W65" s="544"/>
      <c r="X65" s="544"/>
      <c r="Y65" s="544"/>
      <c r="Z65" s="544"/>
      <c r="AA65" s="544"/>
      <c r="AB65" s="544"/>
      <c r="AC65" s="544"/>
      <c r="AD65" s="544"/>
      <c r="AE65" s="544"/>
      <c r="AF65" s="544"/>
      <c r="AG65" s="544"/>
      <c r="AH65" s="544"/>
      <c r="AI65" s="562"/>
      <c r="AJ65" s="562"/>
      <c r="AK65" s="563"/>
      <c r="AL65" s="563"/>
      <c r="AM65" s="563"/>
      <c r="AN65" s="563"/>
      <c r="AO65" s="563"/>
    </row>
    <row r="66" spans="1:42" ht="12" customHeight="1" x14ac:dyDescent="0.25">
      <c r="A66" s="528"/>
      <c r="B66" s="536"/>
      <c r="C66" s="560"/>
      <c r="D66" s="543"/>
      <c r="E66" s="543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0"/>
      <c r="S66" s="560"/>
      <c r="T66" s="545"/>
      <c r="U66" s="543"/>
      <c r="V66" s="564"/>
      <c r="W66" s="564"/>
      <c r="X66" s="564"/>
      <c r="Y66" s="564"/>
      <c r="Z66" s="564"/>
      <c r="AA66" s="564"/>
      <c r="AB66" s="564"/>
      <c r="AC66" s="564"/>
      <c r="AD66" s="564"/>
      <c r="AE66" s="564"/>
      <c r="AF66" s="564"/>
      <c r="AG66" s="564"/>
      <c r="AH66" s="564"/>
      <c r="AI66" s="523"/>
      <c r="AJ66" s="523"/>
    </row>
    <row r="67" spans="1:42" s="557" customFormat="1" ht="12" customHeight="1" x14ac:dyDescent="0.25">
      <c r="A67" s="559" t="s">
        <v>102</v>
      </c>
      <c r="B67" s="546"/>
      <c r="C67" s="547" t="s">
        <v>81</v>
      </c>
      <c r="D67" s="565">
        <f t="shared" ref="D67:Q67" si="17">SUM(D64:D66)</f>
        <v>128112.54087188112</v>
      </c>
      <c r="E67" s="565">
        <f t="shared" si="17"/>
        <v>127763.44184606631</v>
      </c>
      <c r="F67" s="565">
        <f t="shared" si="17"/>
        <v>127509.9616774427</v>
      </c>
      <c r="G67" s="565">
        <f t="shared" si="17"/>
        <v>135643.30881187605</v>
      </c>
      <c r="H67" s="565">
        <f t="shared" si="17"/>
        <v>134361.19608544974</v>
      </c>
      <c r="I67" s="565">
        <f t="shared" si="17"/>
        <v>134341.31010758804</v>
      </c>
      <c r="J67" s="565">
        <f t="shared" si="17"/>
        <v>134750.11701029327</v>
      </c>
      <c r="K67" s="565">
        <f t="shared" si="17"/>
        <v>130987.87048362901</v>
      </c>
      <c r="L67" s="565">
        <f t="shared" si="17"/>
        <v>130601.22936636838</v>
      </c>
      <c r="M67" s="565">
        <f t="shared" si="17"/>
        <v>132320.73564526974</v>
      </c>
      <c r="N67" s="565">
        <f t="shared" si="17"/>
        <v>132251.22526198727</v>
      </c>
      <c r="O67" s="565">
        <f t="shared" si="17"/>
        <v>132165.01410076037</v>
      </c>
      <c r="P67" s="565">
        <f t="shared" si="17"/>
        <v>131995.15656183727</v>
      </c>
      <c r="Q67" s="565">
        <f t="shared" si="17"/>
        <v>131754.08521772688</v>
      </c>
      <c r="R67" s="566"/>
      <c r="S67" s="547" t="s">
        <v>81</v>
      </c>
      <c r="T67" s="567"/>
      <c r="U67" s="565">
        <f t="shared" ref="U67:AH67" si="18">SUM(U64:U66)</f>
        <v>-103021.84909136218</v>
      </c>
      <c r="V67" s="565">
        <f t="shared" si="18"/>
        <v>-104143.32024207314</v>
      </c>
      <c r="W67" s="565">
        <f t="shared" si="18"/>
        <v>-104652.82458335489</v>
      </c>
      <c r="X67" s="565">
        <f t="shared" si="18"/>
        <v>-109137.3129648787</v>
      </c>
      <c r="Y67" s="565">
        <f t="shared" si="18"/>
        <v>-108733.8345186986</v>
      </c>
      <c r="Z67" s="565">
        <f t="shared" si="18"/>
        <v>-109600.91539905861</v>
      </c>
      <c r="AA67" s="565">
        <f t="shared" si="18"/>
        <v>-110525.24379144466</v>
      </c>
      <c r="AB67" s="565">
        <f t="shared" si="18"/>
        <v>-99300.691306574226</v>
      </c>
      <c r="AC67" s="565">
        <f t="shared" si="18"/>
        <v>-100083.75474680595</v>
      </c>
      <c r="AD67" s="565">
        <f t="shared" si="18"/>
        <v>-101072.27990844667</v>
      </c>
      <c r="AE67" s="565">
        <f t="shared" si="18"/>
        <v>-102051.90550871564</v>
      </c>
      <c r="AF67" s="565">
        <f t="shared" si="18"/>
        <v>-102909.99183572129</v>
      </c>
      <c r="AG67" s="565">
        <f t="shared" si="18"/>
        <v>-103866.63828169448</v>
      </c>
      <c r="AH67" s="565">
        <f t="shared" si="18"/>
        <v>-104546</v>
      </c>
      <c r="AI67" s="568"/>
      <c r="AJ67" s="568"/>
      <c r="AK67" s="513"/>
      <c r="AL67" s="513"/>
      <c r="AM67" s="513"/>
      <c r="AN67" s="513"/>
      <c r="AO67" s="513"/>
      <c r="AP67" s="513"/>
    </row>
    <row r="68" spans="1:42" ht="12" customHeight="1" x14ac:dyDescent="0.25">
      <c r="A68" s="525"/>
      <c r="B68" s="539">
        <v>1185</v>
      </c>
      <c r="C68" s="537" t="s">
        <v>756</v>
      </c>
      <c r="D68" s="540"/>
      <c r="E68" s="540"/>
      <c r="F68" s="541"/>
      <c r="G68" s="541"/>
      <c r="H68" s="541"/>
      <c r="I68" s="541"/>
      <c r="J68" s="541"/>
      <c r="K68" s="541"/>
      <c r="L68" s="541"/>
      <c r="M68" s="541"/>
      <c r="N68" s="541"/>
      <c r="O68" s="541"/>
      <c r="P68" s="541"/>
      <c r="Q68" s="541"/>
      <c r="R68" s="528"/>
      <c r="S68" s="537" t="s">
        <v>757</v>
      </c>
      <c r="T68" s="542">
        <v>1980</v>
      </c>
      <c r="U68" s="541"/>
      <c r="V68" s="541"/>
      <c r="W68" s="541"/>
      <c r="X68" s="541"/>
      <c r="Y68" s="541"/>
      <c r="Z68" s="541"/>
      <c r="AA68" s="541"/>
      <c r="AB68" s="541"/>
      <c r="AC68" s="541"/>
      <c r="AD68" s="541"/>
      <c r="AE68" s="541"/>
      <c r="AF68" s="541"/>
      <c r="AG68" s="541"/>
      <c r="AH68" s="541"/>
      <c r="AI68" s="523"/>
      <c r="AJ68" s="523"/>
      <c r="AK68" s="523"/>
      <c r="AL68" s="523"/>
      <c r="AM68" s="523"/>
      <c r="AN68" s="523"/>
      <c r="AO68" s="523"/>
      <c r="AP68" s="523"/>
    </row>
    <row r="69" spans="1:42" ht="12" customHeight="1" x14ac:dyDescent="0.25">
      <c r="A69" s="522"/>
      <c r="B69" s="536">
        <v>1465</v>
      </c>
      <c r="C69" s="528" t="s">
        <v>756</v>
      </c>
      <c r="D69" s="543"/>
      <c r="E69" s="543"/>
      <c r="F69" s="544"/>
      <c r="G69" s="544"/>
      <c r="H69" s="544"/>
      <c r="I69" s="544"/>
      <c r="J69" s="544"/>
      <c r="K69" s="544"/>
      <c r="L69" s="544"/>
      <c r="M69" s="544"/>
      <c r="N69" s="544"/>
      <c r="O69" s="544"/>
      <c r="P69" s="544"/>
      <c r="Q69" s="544"/>
      <c r="R69" s="528"/>
      <c r="S69" s="528" t="s">
        <v>757</v>
      </c>
      <c r="T69" s="545">
        <v>2225</v>
      </c>
      <c r="U69" s="544"/>
      <c r="V69" s="544"/>
      <c r="W69" s="544"/>
      <c r="X69" s="544"/>
      <c r="Y69" s="544"/>
      <c r="Z69" s="544"/>
      <c r="AA69" s="544"/>
      <c r="AB69" s="544"/>
      <c r="AC69" s="544"/>
      <c r="AD69" s="544"/>
      <c r="AE69" s="544"/>
      <c r="AF69" s="544"/>
      <c r="AG69" s="544"/>
      <c r="AH69" s="544"/>
      <c r="AI69" s="523"/>
      <c r="AJ69" s="523"/>
      <c r="AK69" s="523"/>
      <c r="AL69" s="523"/>
      <c r="AM69" s="523"/>
      <c r="AN69" s="523"/>
      <c r="AO69" s="523"/>
      <c r="AP69" s="523"/>
    </row>
    <row r="70" spans="1:42" ht="12" customHeight="1" x14ac:dyDescent="0.25">
      <c r="A70" s="522"/>
      <c r="B70" s="536"/>
      <c r="C70" s="528"/>
      <c r="D70" s="543"/>
      <c r="E70" s="543"/>
      <c r="F70" s="544"/>
      <c r="G70" s="544"/>
      <c r="H70" s="544"/>
      <c r="I70" s="544"/>
      <c r="J70" s="544"/>
      <c r="K70" s="544"/>
      <c r="L70" s="544"/>
      <c r="M70" s="544"/>
      <c r="N70" s="544"/>
      <c r="O70" s="544"/>
      <c r="P70" s="544"/>
      <c r="Q70" s="544"/>
      <c r="R70" s="528"/>
      <c r="S70" s="528"/>
      <c r="T70" s="545"/>
      <c r="U70" s="543"/>
      <c r="V70" s="544"/>
      <c r="W70" s="544"/>
      <c r="X70" s="544"/>
      <c r="Y70" s="544"/>
      <c r="Z70" s="544"/>
      <c r="AA70" s="544"/>
      <c r="AB70" s="544"/>
      <c r="AC70" s="544"/>
      <c r="AD70" s="544"/>
      <c r="AE70" s="544"/>
      <c r="AF70" s="544"/>
      <c r="AG70" s="544"/>
      <c r="AH70" s="544"/>
      <c r="AI70" s="523"/>
      <c r="AJ70" s="523"/>
      <c r="AK70" s="523"/>
      <c r="AL70" s="523"/>
      <c r="AM70" s="523"/>
      <c r="AN70" s="523"/>
      <c r="AO70" s="523"/>
      <c r="AP70" s="523"/>
    </row>
    <row r="71" spans="1:42" s="557" customFormat="1" ht="12" customHeight="1" x14ac:dyDescent="0.25">
      <c r="A71" s="553" t="s">
        <v>758</v>
      </c>
      <c r="B71" s="546"/>
      <c r="C71" s="547" t="s">
        <v>81</v>
      </c>
      <c r="D71" s="548">
        <f>SUM(D68:D69)</f>
        <v>0</v>
      </c>
      <c r="E71" s="548">
        <f t="shared" ref="E71:Q71" si="19">SUM(E68:E69)</f>
        <v>0</v>
      </c>
      <c r="F71" s="548">
        <f t="shared" si="19"/>
        <v>0</v>
      </c>
      <c r="G71" s="548">
        <f t="shared" si="19"/>
        <v>0</v>
      </c>
      <c r="H71" s="548">
        <f t="shared" si="19"/>
        <v>0</v>
      </c>
      <c r="I71" s="548">
        <f t="shared" si="19"/>
        <v>0</v>
      </c>
      <c r="J71" s="548">
        <f t="shared" si="19"/>
        <v>0</v>
      </c>
      <c r="K71" s="548">
        <f t="shared" si="19"/>
        <v>0</v>
      </c>
      <c r="L71" s="548">
        <f t="shared" si="19"/>
        <v>0</v>
      </c>
      <c r="M71" s="548">
        <f t="shared" si="19"/>
        <v>0</v>
      </c>
      <c r="N71" s="548">
        <f t="shared" si="19"/>
        <v>0</v>
      </c>
      <c r="O71" s="548">
        <f t="shared" si="19"/>
        <v>0</v>
      </c>
      <c r="P71" s="548">
        <f t="shared" si="19"/>
        <v>0</v>
      </c>
      <c r="Q71" s="548">
        <f t="shared" si="19"/>
        <v>0</v>
      </c>
      <c r="R71" s="538"/>
      <c r="S71" s="547" t="s">
        <v>81</v>
      </c>
      <c r="T71" s="549"/>
      <c r="U71" s="548">
        <f>SUM(U68:U69)</f>
        <v>0</v>
      </c>
      <c r="V71" s="548">
        <f t="shared" ref="V71:AH71" si="20">SUM(V68:V69)</f>
        <v>0</v>
      </c>
      <c r="W71" s="548">
        <f t="shared" si="20"/>
        <v>0</v>
      </c>
      <c r="X71" s="548">
        <f t="shared" si="20"/>
        <v>0</v>
      </c>
      <c r="Y71" s="548">
        <f t="shared" si="20"/>
        <v>0</v>
      </c>
      <c r="Z71" s="548">
        <f t="shared" si="20"/>
        <v>0</v>
      </c>
      <c r="AA71" s="548">
        <f t="shared" si="20"/>
        <v>0</v>
      </c>
      <c r="AB71" s="548">
        <f t="shared" si="20"/>
        <v>0</v>
      </c>
      <c r="AC71" s="548">
        <f t="shared" si="20"/>
        <v>0</v>
      </c>
      <c r="AD71" s="548">
        <f t="shared" si="20"/>
        <v>0</v>
      </c>
      <c r="AE71" s="548">
        <f t="shared" si="20"/>
        <v>0</v>
      </c>
      <c r="AF71" s="548">
        <f t="shared" si="20"/>
        <v>0</v>
      </c>
      <c r="AG71" s="548">
        <f t="shared" si="20"/>
        <v>0</v>
      </c>
      <c r="AH71" s="548">
        <f t="shared" si="20"/>
        <v>0</v>
      </c>
      <c r="AI71" s="556"/>
      <c r="AJ71" s="556"/>
      <c r="AK71" s="556"/>
      <c r="AL71" s="556"/>
      <c r="AM71" s="556"/>
      <c r="AN71" s="556"/>
      <c r="AO71" s="556"/>
      <c r="AP71" s="556"/>
    </row>
    <row r="72" spans="1:42" ht="12" customHeight="1" x14ac:dyDescent="0.25">
      <c r="A72" s="522"/>
      <c r="B72" s="536">
        <v>1190</v>
      </c>
      <c r="C72" s="528" t="s">
        <v>394</v>
      </c>
      <c r="D72" s="540">
        <f>ROUND(VLOOKUP($B72,'[14]Monthly BS - UC Ledger '!$A$6:$Q$269,+D$3,FALSE),0)</f>
        <v>40474</v>
      </c>
      <c r="E72" s="540">
        <f>ROUND(VLOOKUP($B72,'[14]Monthly BS - UC Ledger '!$A$6:$Q$269,+E$3,FALSE),0)</f>
        <v>40449</v>
      </c>
      <c r="F72" s="541">
        <f>ROUND(VLOOKUP($B72,'[14]Monthly BS - UC Ledger '!$A$6:$Q$269,+F$3,FALSE),0)</f>
        <v>40419</v>
      </c>
      <c r="G72" s="541">
        <f>ROUND(VLOOKUP($B72,'[14]Monthly BS - UC Ledger '!$A$6:$Q$269,+G$3,FALSE),0)</f>
        <v>40410</v>
      </c>
      <c r="H72" s="541">
        <f>ROUND(VLOOKUP($B72,'[14]Monthly BS - UC Ledger '!$A$6:$Q$269,+H$3,FALSE),0)</f>
        <v>40405</v>
      </c>
      <c r="I72" s="541">
        <f>ROUND(VLOOKUP($B72,'[14]Monthly BS - UC Ledger '!$A$6:$Q$269,+I$3,FALSE),0)</f>
        <v>40403</v>
      </c>
      <c r="J72" s="541">
        <f>ROUND(VLOOKUP($B72,'[14]Monthly BS - UC Ledger '!$A$6:$Q$269,+J$3,FALSE),0)</f>
        <v>40408</v>
      </c>
      <c r="K72" s="541">
        <f>ROUND(VLOOKUP($B72,'[14]Monthly BS - UC Ledger '!$A$6:$Q$269,+K$3,FALSE),0)</f>
        <v>40397</v>
      </c>
      <c r="L72" s="541">
        <f>ROUND(VLOOKUP($B72,'[14]Monthly BS - UC Ledger '!$A$6:$Q$269,+L$3,FALSE),0)</f>
        <v>40382</v>
      </c>
      <c r="M72" s="541">
        <f>ROUND(VLOOKUP($B72,'[14]Monthly BS - UC Ledger '!$A$6:$Q$269,+M$3,FALSE),0)</f>
        <v>40382</v>
      </c>
      <c r="N72" s="541">
        <f>ROUND(VLOOKUP($B72,'[14]Monthly BS - UC Ledger '!$A$6:$Q$269,+N$3,FALSE),0)</f>
        <v>40374</v>
      </c>
      <c r="O72" s="541">
        <f>ROUND(VLOOKUP($B72,'[14]Monthly BS - UC Ledger '!$A$6:$Q$269,+O$3,FALSE),0)</f>
        <v>40573</v>
      </c>
      <c r="P72" s="541">
        <f>ROUND(VLOOKUP($B72,'[14]Monthly BS - UC Ledger '!$A$6:$Q$269,+P$3,FALSE),0)</f>
        <v>40555</v>
      </c>
      <c r="Q72" s="533">
        <f t="shared" ref="Q72" si="21">SUM(D72:P72)/13</f>
        <v>40433.153846153844</v>
      </c>
      <c r="R72" s="528"/>
      <c r="S72" s="528" t="s">
        <v>759</v>
      </c>
      <c r="T72" s="542">
        <v>1985</v>
      </c>
      <c r="U72" s="541">
        <f>ROUND(VLOOKUP($T72,'[14]Monthly BS - UC Ledger '!$A$6:$Q$269,+U$3,FALSE),0)</f>
        <v>-72317</v>
      </c>
      <c r="V72" s="541">
        <f>ROUND(VLOOKUP($T72,'[14]Monthly BS - UC Ledger '!$A$6:$Q$269,+V$3,FALSE),0)</f>
        <v>-72359</v>
      </c>
      <c r="W72" s="541">
        <f>ROUND(VLOOKUP($T72,'[14]Monthly BS - UC Ledger '!$A$6:$Q$269,+W$3,FALSE),0)</f>
        <v>-72437</v>
      </c>
      <c r="X72" s="541">
        <f>ROUND(VLOOKUP($T72,'[14]Monthly BS - UC Ledger '!$A$6:$Q$269,+X$3,FALSE),0)</f>
        <v>-72453</v>
      </c>
      <c r="Y72" s="541">
        <f>ROUND(VLOOKUP($T72,'[14]Monthly BS - UC Ledger '!$A$6:$Q$269,+Y$3,FALSE),0)</f>
        <v>-72656</v>
      </c>
      <c r="Z72" s="541">
        <f>ROUND(VLOOKUP($T72,'[14]Monthly BS - UC Ledger '!$A$6:$Q$269,+Z$3,FALSE),0)</f>
        <v>-72862</v>
      </c>
      <c r="AA72" s="541">
        <f>ROUND(VLOOKUP($T72,'[14]Monthly BS - UC Ledger '!$A$6:$Q$269,+AA$3,FALSE),0)</f>
        <v>-73078</v>
      </c>
      <c r="AB72" s="541">
        <f>ROUND(VLOOKUP($T72,'[14]Monthly BS - UC Ledger '!$A$6:$Q$269,+AB$3,FALSE),0)</f>
        <v>-73275</v>
      </c>
      <c r="AC72" s="541">
        <f>ROUND(VLOOKUP($T72,'[14]Monthly BS - UC Ledger '!$A$6:$Q$269,+AC$3,FALSE),0)</f>
        <v>-73467</v>
      </c>
      <c r="AD72" s="541">
        <f>ROUND(VLOOKUP($T72,'[14]Monthly BS - UC Ledger '!$A$6:$Q$269,+AD$3,FALSE),0)</f>
        <v>-73676</v>
      </c>
      <c r="AE72" s="541">
        <f>ROUND(VLOOKUP($T72,'[14]Monthly BS - UC Ledger '!$A$6:$Q$269,+AE$3,FALSE),0)</f>
        <v>-73932</v>
      </c>
      <c r="AF72" s="541">
        <f>ROUND(VLOOKUP($T72,'[14]Monthly BS - UC Ledger '!$A$6:$Q$269,+AF$3,FALSE),0)</f>
        <v>-74129</v>
      </c>
      <c r="AG72" s="541">
        <f>ROUND(VLOOKUP($T72,'[14]Monthly BS - UC Ledger '!$A$6:$Q$269,+AG$3,FALSE),0)</f>
        <v>-74319</v>
      </c>
      <c r="AH72" s="541">
        <f>ROUND(VLOOKUP($T72,'[14]Monthly BS - UC Ledger '!$A$6:$Q$269,+AH$3,FALSE),0)</f>
        <v>-73151</v>
      </c>
      <c r="AI72" s="523"/>
      <c r="AJ72" s="523"/>
      <c r="AK72" s="523"/>
      <c r="AL72" s="523"/>
      <c r="AM72" s="523"/>
      <c r="AN72" s="523"/>
      <c r="AO72" s="523"/>
      <c r="AP72" s="523"/>
    </row>
    <row r="73" spans="1:42" ht="12" customHeight="1" x14ac:dyDescent="0.25">
      <c r="A73" s="522"/>
      <c r="B73" s="536"/>
      <c r="C73" s="528" t="s">
        <v>760</v>
      </c>
      <c r="D73" s="543"/>
      <c r="E73" s="543"/>
      <c r="F73" s="544"/>
      <c r="G73" s="544"/>
      <c r="H73" s="544"/>
      <c r="I73" s="544"/>
      <c r="J73" s="544"/>
      <c r="K73" s="544"/>
      <c r="L73" s="544"/>
      <c r="M73" s="544"/>
      <c r="N73" s="544"/>
      <c r="O73" s="544"/>
      <c r="P73" s="544"/>
      <c r="Q73" s="533"/>
      <c r="R73" s="561"/>
      <c r="S73" s="528" t="s">
        <v>761</v>
      </c>
      <c r="T73" s="545"/>
      <c r="U73" s="544"/>
      <c r="V73" s="544"/>
      <c r="W73" s="544"/>
      <c r="X73" s="544"/>
      <c r="Y73" s="544"/>
      <c r="Z73" s="544"/>
      <c r="AA73" s="544"/>
      <c r="AB73" s="544"/>
      <c r="AC73" s="544"/>
      <c r="AD73" s="544"/>
      <c r="AE73" s="544"/>
      <c r="AF73" s="544"/>
      <c r="AG73" s="544"/>
      <c r="AH73" s="544"/>
      <c r="AI73" s="523"/>
      <c r="AJ73" s="523"/>
      <c r="AK73" s="523"/>
      <c r="AL73" s="523"/>
      <c r="AM73" s="523"/>
      <c r="AN73" s="523"/>
      <c r="AO73" s="523"/>
      <c r="AP73" s="523"/>
    </row>
    <row r="74" spans="1:42" ht="12" customHeight="1" x14ac:dyDescent="0.25">
      <c r="A74" s="522"/>
      <c r="B74" s="536"/>
      <c r="C74" s="528"/>
      <c r="D74" s="543"/>
      <c r="E74" s="543"/>
      <c r="F74" s="543"/>
      <c r="G74" s="543"/>
      <c r="H74" s="543"/>
      <c r="I74" s="543"/>
      <c r="J74" s="543"/>
      <c r="K74" s="543"/>
      <c r="L74" s="543"/>
      <c r="M74" s="543"/>
      <c r="N74" s="543"/>
      <c r="O74" s="543"/>
      <c r="P74" s="543"/>
      <c r="Q74" s="543"/>
      <c r="R74" s="561"/>
      <c r="S74" s="528"/>
      <c r="T74" s="545"/>
      <c r="U74" s="543"/>
      <c r="V74" s="543"/>
      <c r="W74" s="543"/>
      <c r="X74" s="543"/>
      <c r="Y74" s="543"/>
      <c r="Z74" s="543"/>
      <c r="AA74" s="543"/>
      <c r="AB74" s="543"/>
      <c r="AC74" s="543"/>
      <c r="AD74" s="543"/>
      <c r="AE74" s="543"/>
      <c r="AF74" s="543"/>
      <c r="AG74" s="543"/>
      <c r="AH74" s="543"/>
      <c r="AI74" s="523"/>
      <c r="AJ74" s="523"/>
      <c r="AK74" s="523"/>
      <c r="AL74" s="523"/>
      <c r="AM74" s="523"/>
      <c r="AN74" s="523"/>
      <c r="AO74" s="523"/>
      <c r="AP74" s="523"/>
    </row>
    <row r="75" spans="1:42" s="557" customFormat="1" ht="12" customHeight="1" x14ac:dyDescent="0.25">
      <c r="A75" s="553" t="s">
        <v>106</v>
      </c>
      <c r="B75" s="546"/>
      <c r="C75" s="547" t="s">
        <v>81</v>
      </c>
      <c r="D75" s="548">
        <f>SUM(D72:D74)</f>
        <v>40474</v>
      </c>
      <c r="E75" s="548">
        <f t="shared" ref="E75:Q75" si="22">SUM(E72:E74)</f>
        <v>40449</v>
      </c>
      <c r="F75" s="548">
        <f t="shared" si="22"/>
        <v>40419</v>
      </c>
      <c r="G75" s="548">
        <f t="shared" si="22"/>
        <v>40410</v>
      </c>
      <c r="H75" s="548">
        <f t="shared" si="22"/>
        <v>40405</v>
      </c>
      <c r="I75" s="548">
        <f t="shared" si="22"/>
        <v>40403</v>
      </c>
      <c r="J75" s="548">
        <f t="shared" si="22"/>
        <v>40408</v>
      </c>
      <c r="K75" s="548">
        <f t="shared" si="22"/>
        <v>40397</v>
      </c>
      <c r="L75" s="548">
        <f t="shared" si="22"/>
        <v>40382</v>
      </c>
      <c r="M75" s="548">
        <f t="shared" si="22"/>
        <v>40382</v>
      </c>
      <c r="N75" s="548">
        <f t="shared" si="22"/>
        <v>40374</v>
      </c>
      <c r="O75" s="548">
        <f t="shared" si="22"/>
        <v>40573</v>
      </c>
      <c r="P75" s="548">
        <f t="shared" si="22"/>
        <v>40555</v>
      </c>
      <c r="Q75" s="548">
        <f t="shared" si="22"/>
        <v>40433.153846153844</v>
      </c>
      <c r="R75" s="538"/>
      <c r="S75" s="547" t="s">
        <v>81</v>
      </c>
      <c r="T75" s="549"/>
      <c r="U75" s="548">
        <f>SUM(U72:U74)</f>
        <v>-72317</v>
      </c>
      <c r="V75" s="548">
        <f t="shared" ref="V75:AH75" si="23">SUM(V72:V74)</f>
        <v>-72359</v>
      </c>
      <c r="W75" s="548">
        <f t="shared" si="23"/>
        <v>-72437</v>
      </c>
      <c r="X75" s="548">
        <f t="shared" si="23"/>
        <v>-72453</v>
      </c>
      <c r="Y75" s="548">
        <f t="shared" si="23"/>
        <v>-72656</v>
      </c>
      <c r="Z75" s="548">
        <f t="shared" si="23"/>
        <v>-72862</v>
      </c>
      <c r="AA75" s="548">
        <f t="shared" si="23"/>
        <v>-73078</v>
      </c>
      <c r="AB75" s="548">
        <f t="shared" si="23"/>
        <v>-73275</v>
      </c>
      <c r="AC75" s="548">
        <f t="shared" si="23"/>
        <v>-73467</v>
      </c>
      <c r="AD75" s="548">
        <f t="shared" si="23"/>
        <v>-73676</v>
      </c>
      <c r="AE75" s="548">
        <f t="shared" si="23"/>
        <v>-73932</v>
      </c>
      <c r="AF75" s="548">
        <f t="shared" si="23"/>
        <v>-74129</v>
      </c>
      <c r="AG75" s="548">
        <f t="shared" si="23"/>
        <v>-74319</v>
      </c>
      <c r="AH75" s="548">
        <f t="shared" si="23"/>
        <v>-73151</v>
      </c>
      <c r="AI75" s="556"/>
      <c r="AJ75" s="556"/>
      <c r="AK75" s="556"/>
      <c r="AL75" s="556"/>
      <c r="AM75" s="556"/>
      <c r="AN75" s="556"/>
      <c r="AO75" s="556"/>
      <c r="AP75" s="556"/>
    </row>
    <row r="76" spans="1:42" ht="12" customHeight="1" x14ac:dyDescent="0.25">
      <c r="A76" s="525"/>
      <c r="B76" s="536">
        <v>1195</v>
      </c>
      <c r="C76" s="528" t="s">
        <v>762</v>
      </c>
      <c r="D76" s="540">
        <f>ROUND(VLOOKUP($B76,'[14]Monthly BS - UC Ledger '!$A$6:$Q$269,+D$3,FALSE),0)</f>
        <v>2157</v>
      </c>
      <c r="E76" s="540">
        <f>ROUND(VLOOKUP($B76,'[14]Monthly BS - UC Ledger '!$A$6:$Q$269,+E$3,FALSE),0)</f>
        <v>2156</v>
      </c>
      <c r="F76" s="541">
        <f>ROUND(VLOOKUP($B76,'[14]Monthly BS - UC Ledger '!$A$6:$Q$269,+F$3,FALSE),0)</f>
        <v>2156</v>
      </c>
      <c r="G76" s="541">
        <f>ROUND(VLOOKUP($B76,'[14]Monthly BS - UC Ledger '!$A$6:$Q$269,+G$3,FALSE),0)</f>
        <v>2156</v>
      </c>
      <c r="H76" s="541">
        <f>ROUND(VLOOKUP($B76,'[14]Monthly BS - UC Ledger '!$A$6:$Q$269,+H$3,FALSE),0)</f>
        <v>2156</v>
      </c>
      <c r="I76" s="541">
        <f>ROUND(VLOOKUP($B76,'[14]Monthly BS - UC Ledger '!$A$6:$Q$269,+I$3,FALSE),0)</f>
        <v>2156</v>
      </c>
      <c r="J76" s="541">
        <f>ROUND(VLOOKUP($B76,'[14]Monthly BS - UC Ledger '!$A$6:$Q$269,+J$3,FALSE),0)</f>
        <v>2156</v>
      </c>
      <c r="K76" s="541">
        <f>ROUND(VLOOKUP($B76,'[14]Monthly BS - UC Ledger '!$A$6:$Q$269,+K$3,FALSE),0)</f>
        <v>2156</v>
      </c>
      <c r="L76" s="541">
        <f>ROUND(VLOOKUP($B76,'[14]Monthly BS - UC Ledger '!$A$6:$Q$269,+L$3,FALSE),0)</f>
        <v>2156</v>
      </c>
      <c r="M76" s="541">
        <f>ROUND(VLOOKUP($B76,'[14]Monthly BS - UC Ledger '!$A$6:$Q$269,+M$3,FALSE),0)</f>
        <v>2156</v>
      </c>
      <c r="N76" s="541">
        <f>ROUND(VLOOKUP($B76,'[14]Monthly BS - UC Ledger '!$A$6:$Q$269,+N$3,FALSE),0)</f>
        <v>2156</v>
      </c>
      <c r="O76" s="541">
        <f>ROUND(VLOOKUP($B76,'[14]Monthly BS - UC Ledger '!$A$6:$Q$269,+O$3,FALSE),0)</f>
        <v>2156</v>
      </c>
      <c r="P76" s="541">
        <f>ROUND(VLOOKUP($B76,'[14]Monthly BS - UC Ledger '!$A$6:$Q$269,+P$3,FALSE),0)</f>
        <v>2156</v>
      </c>
      <c r="Q76" s="533">
        <f>SUM(D76:P76)/13</f>
        <v>2156.0769230769229</v>
      </c>
      <c r="R76" s="561"/>
      <c r="S76" s="528" t="s">
        <v>763</v>
      </c>
      <c r="T76" s="542">
        <v>1990</v>
      </c>
      <c r="U76" s="541">
        <f>ROUND(VLOOKUP($T76,'[14]Monthly BS - UC Ledger '!$A$6:$Q$269,+U$3,FALSE),0)</f>
        <v>-894</v>
      </c>
      <c r="V76" s="541">
        <f>ROUND(VLOOKUP($T76,'[14]Monthly BS - UC Ledger '!$A$6:$Q$269,+V$3,FALSE),0)</f>
        <v>-904</v>
      </c>
      <c r="W76" s="541">
        <f>ROUND(VLOOKUP($T76,'[14]Monthly BS - UC Ledger '!$A$6:$Q$269,+W$3,FALSE),0)</f>
        <v>-916</v>
      </c>
      <c r="X76" s="541">
        <f>ROUND(VLOOKUP($T76,'[14]Monthly BS - UC Ledger '!$A$6:$Q$269,+X$3,FALSE),0)</f>
        <v>-928</v>
      </c>
      <c r="Y76" s="541">
        <f>ROUND(VLOOKUP($T76,'[14]Monthly BS - UC Ledger '!$A$6:$Q$269,+Y$3,FALSE),0)</f>
        <v>-940</v>
      </c>
      <c r="Z76" s="541">
        <f>ROUND(VLOOKUP($T76,'[14]Monthly BS - UC Ledger '!$A$6:$Q$269,+Z$3,FALSE),0)</f>
        <v>-952</v>
      </c>
      <c r="AA76" s="541">
        <f>ROUND(VLOOKUP($T76,'[14]Monthly BS - UC Ledger '!$A$6:$Q$269,+AA$3,FALSE),0)</f>
        <v>-964</v>
      </c>
      <c r="AB76" s="541">
        <f>ROUND(VLOOKUP($T76,'[14]Monthly BS - UC Ledger '!$A$6:$Q$269,+AB$3,FALSE),0)</f>
        <v>-976</v>
      </c>
      <c r="AC76" s="541">
        <f>ROUND(VLOOKUP($T76,'[14]Monthly BS - UC Ledger '!$A$6:$Q$269,+AC$3,FALSE),0)</f>
        <v>-988</v>
      </c>
      <c r="AD76" s="541">
        <f>ROUND(VLOOKUP($T76,'[14]Monthly BS - UC Ledger '!$A$6:$Q$269,+AD$3,FALSE),0)</f>
        <v>-1000</v>
      </c>
      <c r="AE76" s="541">
        <f>ROUND(VLOOKUP($T76,'[14]Monthly BS - UC Ledger '!$A$6:$Q$269,+AE$3,FALSE),0)</f>
        <v>-1012</v>
      </c>
      <c r="AF76" s="541">
        <f>ROUND(VLOOKUP($T76,'[14]Monthly BS - UC Ledger '!$A$6:$Q$269,+AF$3,FALSE),0)</f>
        <v>-1024</v>
      </c>
      <c r="AG76" s="541">
        <f>ROUND(VLOOKUP($T76,'[14]Monthly BS - UC Ledger '!$A$6:$Q$269,+AG$3,FALSE),0)</f>
        <v>-1036</v>
      </c>
      <c r="AH76" s="541">
        <f>ROUND(VLOOKUP($T76,'[14]Monthly BS - UC Ledger '!$A$6:$Q$269,+AH$3,FALSE),0)</f>
        <v>-964</v>
      </c>
      <c r="AI76" s="523"/>
      <c r="AJ76" s="523"/>
      <c r="AK76" s="523"/>
      <c r="AL76" s="523"/>
      <c r="AM76" s="523"/>
      <c r="AN76" s="523"/>
      <c r="AO76" s="523"/>
      <c r="AP76" s="523"/>
    </row>
    <row r="77" spans="1:42" ht="12" customHeight="1" x14ac:dyDescent="0.25">
      <c r="A77" s="522"/>
      <c r="B77" s="536">
        <v>1475</v>
      </c>
      <c r="C77" s="528" t="s">
        <v>764</v>
      </c>
      <c r="D77" s="543"/>
      <c r="E77" s="543"/>
      <c r="F77" s="544"/>
      <c r="G77" s="544"/>
      <c r="H77" s="544"/>
      <c r="I77" s="544"/>
      <c r="J77" s="544"/>
      <c r="K77" s="544"/>
      <c r="L77" s="544"/>
      <c r="M77" s="544"/>
      <c r="N77" s="544"/>
      <c r="O77" s="544"/>
      <c r="P77" s="544"/>
      <c r="Q77" s="544"/>
      <c r="R77" s="561"/>
      <c r="S77" s="528" t="s">
        <v>765</v>
      </c>
      <c r="T77" s="545">
        <v>2235</v>
      </c>
      <c r="U77" s="544"/>
      <c r="V77" s="544"/>
      <c r="W77" s="544"/>
      <c r="X77" s="544"/>
      <c r="Y77" s="544"/>
      <c r="Z77" s="544"/>
      <c r="AA77" s="544"/>
      <c r="AB77" s="544"/>
      <c r="AC77" s="544"/>
      <c r="AD77" s="544"/>
      <c r="AE77" s="544"/>
      <c r="AF77" s="544"/>
      <c r="AG77" s="544"/>
      <c r="AH77" s="544"/>
      <c r="AI77" s="523"/>
      <c r="AJ77" s="523"/>
      <c r="AK77" s="523"/>
      <c r="AL77" s="523"/>
      <c r="AM77" s="523"/>
      <c r="AN77" s="523"/>
      <c r="AO77" s="523"/>
      <c r="AP77" s="523"/>
    </row>
    <row r="78" spans="1:42" ht="12" customHeight="1" x14ac:dyDescent="0.25">
      <c r="A78" s="522"/>
      <c r="B78" s="536"/>
      <c r="C78" s="528"/>
      <c r="D78" s="543"/>
      <c r="E78" s="543"/>
      <c r="F78" s="544"/>
      <c r="G78" s="544"/>
      <c r="H78" s="544"/>
      <c r="I78" s="544"/>
      <c r="J78" s="544"/>
      <c r="K78" s="544"/>
      <c r="L78" s="544"/>
      <c r="M78" s="544"/>
      <c r="N78" s="544"/>
      <c r="O78" s="544"/>
      <c r="P78" s="544"/>
      <c r="Q78" s="544"/>
      <c r="R78" s="561"/>
      <c r="S78" s="528"/>
      <c r="T78" s="545"/>
      <c r="U78" s="543"/>
      <c r="V78" s="544"/>
      <c r="W78" s="544"/>
      <c r="X78" s="544"/>
      <c r="Y78" s="544"/>
      <c r="Z78" s="544"/>
      <c r="AA78" s="544"/>
      <c r="AB78" s="544"/>
      <c r="AC78" s="544"/>
      <c r="AD78" s="544"/>
      <c r="AE78" s="544"/>
      <c r="AF78" s="544"/>
      <c r="AG78" s="544"/>
      <c r="AH78" s="544"/>
      <c r="AI78" s="523"/>
      <c r="AJ78" s="523"/>
      <c r="AK78" s="523"/>
      <c r="AL78" s="523"/>
      <c r="AM78" s="523"/>
      <c r="AN78" s="523"/>
      <c r="AO78" s="523"/>
      <c r="AP78" s="523"/>
    </row>
    <row r="79" spans="1:42" s="557" customFormat="1" ht="12" customHeight="1" x14ac:dyDescent="0.25">
      <c r="A79" s="553" t="s">
        <v>109</v>
      </c>
      <c r="B79" s="546"/>
      <c r="C79" s="547" t="s">
        <v>81</v>
      </c>
      <c r="D79" s="548">
        <f>SUM(D76:D78)</f>
        <v>2157</v>
      </c>
      <c r="E79" s="548">
        <f t="shared" ref="E79:Q79" si="24">SUM(E76:E78)</f>
        <v>2156</v>
      </c>
      <c r="F79" s="548">
        <f t="shared" si="24"/>
        <v>2156</v>
      </c>
      <c r="G79" s="548">
        <f t="shared" si="24"/>
        <v>2156</v>
      </c>
      <c r="H79" s="548">
        <f t="shared" si="24"/>
        <v>2156</v>
      </c>
      <c r="I79" s="548">
        <f t="shared" si="24"/>
        <v>2156</v>
      </c>
      <c r="J79" s="548">
        <f t="shared" si="24"/>
        <v>2156</v>
      </c>
      <c r="K79" s="548">
        <f t="shared" si="24"/>
        <v>2156</v>
      </c>
      <c r="L79" s="548">
        <f t="shared" si="24"/>
        <v>2156</v>
      </c>
      <c r="M79" s="548">
        <f t="shared" si="24"/>
        <v>2156</v>
      </c>
      <c r="N79" s="548">
        <f t="shared" si="24"/>
        <v>2156</v>
      </c>
      <c r="O79" s="548">
        <f t="shared" si="24"/>
        <v>2156</v>
      </c>
      <c r="P79" s="548">
        <f t="shared" si="24"/>
        <v>2156</v>
      </c>
      <c r="Q79" s="548">
        <f t="shared" si="24"/>
        <v>2156.0769230769229</v>
      </c>
      <c r="R79" s="538"/>
      <c r="S79" s="547" t="s">
        <v>81</v>
      </c>
      <c r="T79" s="549"/>
      <c r="U79" s="548">
        <f>SUM(U76:U78)</f>
        <v>-894</v>
      </c>
      <c r="V79" s="548">
        <f t="shared" ref="V79:AH79" si="25">SUM(V76:V78)</f>
        <v>-904</v>
      </c>
      <c r="W79" s="548">
        <f t="shared" si="25"/>
        <v>-916</v>
      </c>
      <c r="X79" s="548">
        <f t="shared" si="25"/>
        <v>-928</v>
      </c>
      <c r="Y79" s="548">
        <f t="shared" si="25"/>
        <v>-940</v>
      </c>
      <c r="Z79" s="548">
        <f t="shared" si="25"/>
        <v>-952</v>
      </c>
      <c r="AA79" s="548">
        <f t="shared" si="25"/>
        <v>-964</v>
      </c>
      <c r="AB79" s="548">
        <f t="shared" si="25"/>
        <v>-976</v>
      </c>
      <c r="AC79" s="548">
        <f t="shared" si="25"/>
        <v>-988</v>
      </c>
      <c r="AD79" s="548">
        <f t="shared" si="25"/>
        <v>-1000</v>
      </c>
      <c r="AE79" s="548">
        <f t="shared" si="25"/>
        <v>-1012</v>
      </c>
      <c r="AF79" s="548">
        <f t="shared" si="25"/>
        <v>-1024</v>
      </c>
      <c r="AG79" s="548">
        <f t="shared" si="25"/>
        <v>-1036</v>
      </c>
      <c r="AH79" s="548">
        <f t="shared" si="25"/>
        <v>-964</v>
      </c>
      <c r="AI79" s="556"/>
      <c r="AJ79" s="556"/>
      <c r="AK79" s="556"/>
      <c r="AL79" s="556"/>
      <c r="AM79" s="556"/>
      <c r="AN79" s="556"/>
      <c r="AO79" s="556"/>
      <c r="AP79" s="556"/>
    </row>
    <row r="80" spans="1:42" ht="12" customHeight="1" x14ac:dyDescent="0.25">
      <c r="A80" s="522"/>
      <c r="B80" s="539">
        <v>1200</v>
      </c>
      <c r="C80" s="528" t="s">
        <v>766</v>
      </c>
      <c r="D80" s="540">
        <f>ROUND(VLOOKUP($B80,'[14]Monthly BS - UC Ledger '!$A$6:$Q$269,+D$3,FALSE),0)</f>
        <v>9359</v>
      </c>
      <c r="E80" s="540">
        <f>ROUND(VLOOKUP($B80,'[14]Monthly BS - UC Ledger '!$A$6:$Q$269,+E$3,FALSE),0)</f>
        <v>9359</v>
      </c>
      <c r="F80" s="541">
        <f>ROUND(VLOOKUP($B80,'[14]Monthly BS - UC Ledger '!$A$6:$Q$269,+F$3,FALSE),0)</f>
        <v>10367</v>
      </c>
      <c r="G80" s="541">
        <f>ROUND(VLOOKUP($B80,'[14]Monthly BS - UC Ledger '!$A$6:$Q$269,+G$3,FALSE),0)</f>
        <v>10968</v>
      </c>
      <c r="H80" s="541">
        <f>ROUND(VLOOKUP($B80,'[14]Monthly BS - UC Ledger '!$A$6:$Q$269,+H$3,FALSE),0)</f>
        <v>10968</v>
      </c>
      <c r="I80" s="541">
        <f>ROUND(VLOOKUP($B80,'[14]Monthly BS - UC Ledger '!$A$6:$Q$269,+I$3,FALSE),0)</f>
        <v>13171</v>
      </c>
      <c r="J80" s="541">
        <f>ROUND(VLOOKUP($B80,'[14]Monthly BS - UC Ledger '!$A$6:$Q$269,+J$3,FALSE),0)</f>
        <v>13171</v>
      </c>
      <c r="K80" s="541">
        <f>ROUND(VLOOKUP($B80,'[14]Monthly BS - UC Ledger '!$A$6:$Q$269,+K$3,FALSE),0)</f>
        <v>13171</v>
      </c>
      <c r="L80" s="541">
        <f>ROUND(VLOOKUP($B80,'[14]Monthly BS - UC Ledger '!$A$6:$Q$269,+L$3,FALSE),0)</f>
        <v>13171</v>
      </c>
      <c r="M80" s="541">
        <f>ROUND(VLOOKUP($B80,'[14]Monthly BS - UC Ledger '!$A$6:$Q$269,+M$3,FALSE),0)</f>
        <v>13171</v>
      </c>
      <c r="N80" s="541">
        <f>ROUND(VLOOKUP($B80,'[14]Monthly BS - UC Ledger '!$A$6:$Q$269,+N$3,FALSE),0)</f>
        <v>13171</v>
      </c>
      <c r="O80" s="541">
        <f>ROUND(VLOOKUP($B80,'[14]Monthly BS - UC Ledger '!$A$6:$Q$269,+O$3,FALSE),0)</f>
        <v>13171</v>
      </c>
      <c r="P80" s="541">
        <f>ROUND(VLOOKUP($B80,'[14]Monthly BS - UC Ledger '!$A$6:$Q$269,+P$3,FALSE),0)</f>
        <v>17341</v>
      </c>
      <c r="Q80" s="533">
        <f t="shared" ref="Q80" si="26">SUM(D80:P80)/13</f>
        <v>12350.692307692309</v>
      </c>
      <c r="R80" s="561"/>
      <c r="S80" s="528" t="s">
        <v>767</v>
      </c>
      <c r="T80" s="542">
        <v>1995</v>
      </c>
      <c r="U80" s="541">
        <f>ROUND(VLOOKUP($T80,'[14]Monthly BS - UC Ledger '!$A$6:$Q$269,+U$3,FALSE),0)</f>
        <v>2360</v>
      </c>
      <c r="V80" s="541">
        <f>ROUND(VLOOKUP($T80,'[14]Monthly BS - UC Ledger '!$A$6:$Q$269,+V$3,FALSE),0)</f>
        <v>2295</v>
      </c>
      <c r="W80" s="541">
        <f>ROUND(VLOOKUP($T80,'[14]Monthly BS - UC Ledger '!$A$6:$Q$269,+W$3,FALSE),0)</f>
        <v>3089</v>
      </c>
      <c r="X80" s="541">
        <f>ROUND(VLOOKUP($T80,'[14]Monthly BS - UC Ledger '!$A$6:$Q$269,+X$3,FALSE),0)</f>
        <v>3013</v>
      </c>
      <c r="Y80" s="541">
        <f>ROUND(VLOOKUP($T80,'[14]Monthly BS - UC Ledger '!$A$6:$Q$269,+Y$3,FALSE),0)</f>
        <v>2937</v>
      </c>
      <c r="Z80" s="541">
        <f>ROUND(VLOOKUP($T80,'[14]Monthly BS - UC Ledger '!$A$6:$Q$269,+Z$3,FALSE),0)</f>
        <v>2845</v>
      </c>
      <c r="AA80" s="541">
        <f>ROUND(VLOOKUP($T80,'[14]Monthly BS - UC Ledger '!$A$6:$Q$269,+AA$3,FALSE),0)</f>
        <v>2754</v>
      </c>
      <c r="AB80" s="541">
        <f>ROUND(VLOOKUP($T80,'[14]Monthly BS - UC Ledger '!$A$6:$Q$269,+AB$3,FALSE),0)</f>
        <v>2662</v>
      </c>
      <c r="AC80" s="541">
        <f>ROUND(VLOOKUP($T80,'[14]Monthly BS - UC Ledger '!$A$6:$Q$269,+AC$3,FALSE),0)</f>
        <v>2571</v>
      </c>
      <c r="AD80" s="541">
        <f>ROUND(VLOOKUP($T80,'[14]Monthly BS - UC Ledger '!$A$6:$Q$269,+AD$3,FALSE),0)</f>
        <v>2479</v>
      </c>
      <c r="AE80" s="541">
        <f>ROUND(VLOOKUP($T80,'[14]Monthly BS - UC Ledger '!$A$6:$Q$269,+AE$3,FALSE),0)</f>
        <v>2388</v>
      </c>
      <c r="AF80" s="541">
        <f>ROUND(VLOOKUP($T80,'[14]Monthly BS - UC Ledger '!$A$6:$Q$269,+AF$3,FALSE),0)</f>
        <v>2296</v>
      </c>
      <c r="AG80" s="541">
        <f>ROUND(VLOOKUP($T80,'[14]Monthly BS - UC Ledger '!$A$6:$Q$269,+AG$3,FALSE),0)</f>
        <v>2176</v>
      </c>
      <c r="AH80" s="541">
        <f>ROUND(VLOOKUP($T80,'[14]Monthly BS - UC Ledger '!$A$6:$Q$269,+AH$3,FALSE),0)</f>
        <v>2605</v>
      </c>
      <c r="AI80" s="523"/>
      <c r="AJ80" s="523"/>
      <c r="AK80" s="523"/>
      <c r="AL80" s="523"/>
      <c r="AM80" s="523"/>
      <c r="AN80" s="523"/>
      <c r="AO80" s="523"/>
      <c r="AP80" s="523"/>
    </row>
    <row r="81" spans="1:46" ht="12" customHeight="1" x14ac:dyDescent="0.25">
      <c r="A81" s="522"/>
      <c r="B81" s="536"/>
      <c r="C81" s="528" t="s">
        <v>766</v>
      </c>
      <c r="D81" s="543"/>
      <c r="E81" s="543"/>
      <c r="F81" s="544"/>
      <c r="G81" s="544"/>
      <c r="H81" s="544"/>
      <c r="I81" s="544"/>
      <c r="J81" s="544"/>
      <c r="K81" s="544"/>
      <c r="L81" s="544"/>
      <c r="M81" s="544"/>
      <c r="N81" s="544"/>
      <c r="O81" s="544"/>
      <c r="P81" s="544"/>
      <c r="Q81" s="533"/>
      <c r="R81" s="561"/>
      <c r="S81" s="528" t="s">
        <v>767</v>
      </c>
      <c r="T81" s="545"/>
      <c r="U81" s="541"/>
      <c r="V81" s="541"/>
      <c r="W81" s="541"/>
      <c r="X81" s="541"/>
      <c r="Y81" s="541"/>
      <c r="Z81" s="541"/>
      <c r="AA81" s="541"/>
      <c r="AB81" s="541"/>
      <c r="AC81" s="541"/>
      <c r="AD81" s="541"/>
      <c r="AE81" s="541"/>
      <c r="AF81" s="541"/>
      <c r="AG81" s="541"/>
      <c r="AH81" s="541"/>
      <c r="AI81" s="523"/>
      <c r="AJ81" s="523"/>
      <c r="AK81" s="523"/>
      <c r="AL81" s="523"/>
      <c r="AM81" s="523"/>
      <c r="AN81" s="523"/>
      <c r="AO81" s="523"/>
      <c r="AP81" s="523"/>
    </row>
    <row r="82" spans="1:46" ht="12" customHeight="1" x14ac:dyDescent="0.25">
      <c r="A82" s="522"/>
      <c r="B82" s="536"/>
      <c r="C82" s="569"/>
      <c r="D82" s="543"/>
      <c r="E82" s="543"/>
      <c r="F82" s="544"/>
      <c r="G82" s="544"/>
      <c r="H82" s="544"/>
      <c r="I82" s="544"/>
      <c r="J82" s="544"/>
      <c r="K82" s="544"/>
      <c r="L82" s="544"/>
      <c r="M82" s="544"/>
      <c r="N82" s="544"/>
      <c r="O82" s="544"/>
      <c r="P82" s="544"/>
      <c r="Q82" s="544"/>
      <c r="R82" s="561"/>
      <c r="S82" s="569"/>
      <c r="T82" s="545"/>
      <c r="U82" s="543"/>
      <c r="V82" s="544"/>
      <c r="W82" s="544"/>
      <c r="X82" s="544"/>
      <c r="Y82" s="544"/>
      <c r="Z82" s="544"/>
      <c r="AA82" s="544"/>
      <c r="AB82" s="544"/>
      <c r="AC82" s="544"/>
      <c r="AD82" s="544"/>
      <c r="AE82" s="544"/>
      <c r="AF82" s="544"/>
      <c r="AG82" s="544"/>
      <c r="AH82" s="544"/>
      <c r="AI82" s="523"/>
      <c r="AJ82" s="523"/>
      <c r="AK82" s="523"/>
      <c r="AL82" s="523"/>
      <c r="AM82" s="523"/>
      <c r="AN82" s="523"/>
      <c r="AO82" s="523"/>
      <c r="AP82" s="523"/>
    </row>
    <row r="83" spans="1:46" s="557" customFormat="1" ht="12" customHeight="1" x14ac:dyDescent="0.25">
      <c r="A83" s="553" t="s">
        <v>112</v>
      </c>
      <c r="B83" s="546"/>
      <c r="C83" s="547" t="s">
        <v>81</v>
      </c>
      <c r="D83" s="548">
        <f>SUM(D80:D82)</f>
        <v>9359</v>
      </c>
      <c r="E83" s="548">
        <f t="shared" ref="E83:Q83" si="27">SUM(E80:E82)</f>
        <v>9359</v>
      </c>
      <c r="F83" s="548">
        <f t="shared" si="27"/>
        <v>10367</v>
      </c>
      <c r="G83" s="548">
        <f t="shared" si="27"/>
        <v>10968</v>
      </c>
      <c r="H83" s="548">
        <f t="shared" si="27"/>
        <v>10968</v>
      </c>
      <c r="I83" s="548">
        <f t="shared" si="27"/>
        <v>13171</v>
      </c>
      <c r="J83" s="548">
        <f t="shared" si="27"/>
        <v>13171</v>
      </c>
      <c r="K83" s="548">
        <f t="shared" si="27"/>
        <v>13171</v>
      </c>
      <c r="L83" s="548">
        <f t="shared" si="27"/>
        <v>13171</v>
      </c>
      <c r="M83" s="548">
        <f t="shared" si="27"/>
        <v>13171</v>
      </c>
      <c r="N83" s="548">
        <f t="shared" si="27"/>
        <v>13171</v>
      </c>
      <c r="O83" s="548">
        <f t="shared" si="27"/>
        <v>13171</v>
      </c>
      <c r="P83" s="548">
        <f t="shared" si="27"/>
        <v>17341</v>
      </c>
      <c r="Q83" s="548">
        <f t="shared" si="27"/>
        <v>12350.692307692309</v>
      </c>
      <c r="R83" s="538"/>
      <c r="S83" s="547" t="s">
        <v>81</v>
      </c>
      <c r="T83" s="549"/>
      <c r="U83" s="548">
        <f>SUM(U80:U82)</f>
        <v>2360</v>
      </c>
      <c r="V83" s="548">
        <f t="shared" ref="V83:AH83" si="28">SUM(V80:V82)</f>
        <v>2295</v>
      </c>
      <c r="W83" s="548">
        <f t="shared" si="28"/>
        <v>3089</v>
      </c>
      <c r="X83" s="548">
        <f t="shared" si="28"/>
        <v>3013</v>
      </c>
      <c r="Y83" s="548">
        <f t="shared" si="28"/>
        <v>2937</v>
      </c>
      <c r="Z83" s="548">
        <f t="shared" si="28"/>
        <v>2845</v>
      </c>
      <c r="AA83" s="548">
        <f t="shared" si="28"/>
        <v>2754</v>
      </c>
      <c r="AB83" s="548">
        <f t="shared" si="28"/>
        <v>2662</v>
      </c>
      <c r="AC83" s="548">
        <f t="shared" si="28"/>
        <v>2571</v>
      </c>
      <c r="AD83" s="548">
        <f t="shared" si="28"/>
        <v>2479</v>
      </c>
      <c r="AE83" s="548">
        <f t="shared" si="28"/>
        <v>2388</v>
      </c>
      <c r="AF83" s="548">
        <f t="shared" si="28"/>
        <v>2296</v>
      </c>
      <c r="AG83" s="548">
        <f t="shared" si="28"/>
        <v>2176</v>
      </c>
      <c r="AH83" s="548">
        <f t="shared" si="28"/>
        <v>2605</v>
      </c>
      <c r="AI83" s="556"/>
      <c r="AJ83" s="556"/>
      <c r="AK83" s="556"/>
      <c r="AL83" s="556"/>
    </row>
    <row r="84" spans="1:46" ht="12" customHeight="1" x14ac:dyDescent="0.25">
      <c r="A84" s="537"/>
      <c r="B84" s="539">
        <v>1205</v>
      </c>
      <c r="C84" s="537" t="s">
        <v>768</v>
      </c>
      <c r="D84" s="540">
        <f>ROUND(VLOOKUP($B84,'[14]Monthly BS - UC Ledger '!$A$6:$Q$269,+D$3,FALSE),0)</f>
        <v>9920</v>
      </c>
      <c r="E84" s="540">
        <f>ROUND(VLOOKUP($B84,'[14]Monthly BS - UC Ledger '!$A$6:$Q$269,+E$3,FALSE),0)</f>
        <v>9912</v>
      </c>
      <c r="F84" s="541">
        <f>ROUND(VLOOKUP($B84,'[14]Monthly BS - UC Ledger '!$A$6:$Q$269,+F$3,FALSE),0)</f>
        <v>9858</v>
      </c>
      <c r="G84" s="541">
        <f>ROUND(VLOOKUP($B84,'[14]Monthly BS - UC Ledger '!$A$6:$Q$269,+G$3,FALSE),0)</f>
        <v>9850</v>
      </c>
      <c r="H84" s="541">
        <f>ROUND(VLOOKUP($B84,'[14]Monthly BS - UC Ledger '!$A$6:$Q$269,+H$3,FALSE),0)</f>
        <v>9866</v>
      </c>
      <c r="I84" s="541">
        <f>ROUND(VLOOKUP($B84,'[14]Monthly BS - UC Ledger '!$A$6:$Q$269,+I$3,FALSE),0)</f>
        <v>9867</v>
      </c>
      <c r="J84" s="541">
        <f>ROUND(VLOOKUP($B84,'[14]Monthly BS - UC Ledger '!$A$6:$Q$269,+J$3,FALSE),0)</f>
        <v>9874</v>
      </c>
      <c r="K84" s="541">
        <f>ROUND(VLOOKUP($B84,'[14]Monthly BS - UC Ledger '!$A$6:$Q$269,+K$3,FALSE),0)</f>
        <v>9866</v>
      </c>
      <c r="L84" s="541">
        <f>ROUND(VLOOKUP($B84,'[14]Monthly BS - UC Ledger '!$A$6:$Q$269,+L$3,FALSE),0)</f>
        <v>9860</v>
      </c>
      <c r="M84" s="541">
        <f>ROUND(VLOOKUP($B84,'[14]Monthly BS - UC Ledger '!$A$6:$Q$269,+M$3,FALSE),0)</f>
        <v>9817</v>
      </c>
      <c r="N84" s="541">
        <f>ROUND(VLOOKUP($B84,'[14]Monthly BS - UC Ledger '!$A$6:$Q$269,+N$3,FALSE),0)</f>
        <v>9816</v>
      </c>
      <c r="O84" s="541">
        <f>ROUND(VLOOKUP($B84,'[14]Monthly BS - UC Ledger '!$A$6:$Q$269,+O$3,FALSE),0)</f>
        <v>9813</v>
      </c>
      <c r="P84" s="541">
        <f>ROUND(VLOOKUP($B84,'[14]Monthly BS - UC Ledger '!$A$6:$Q$269,+P$3,FALSE),0)</f>
        <v>9804</v>
      </c>
      <c r="Q84" s="533">
        <f>SUM(D84:P84)/13</f>
        <v>9855.6153846153848</v>
      </c>
      <c r="R84" s="528"/>
      <c r="S84" s="537" t="s">
        <v>769</v>
      </c>
      <c r="T84" s="542">
        <v>2000</v>
      </c>
      <c r="U84" s="541">
        <f>ROUND(VLOOKUP($T84,'[14]Monthly BS - UC Ledger '!$A$6:$Q$269,+U$3,FALSE),0)</f>
        <v>-7230</v>
      </c>
      <c r="V84" s="541">
        <f>ROUND(VLOOKUP($T84,'[14]Monthly BS - UC Ledger '!$A$6:$Q$269,+V$3,FALSE),0)</f>
        <v>-7270</v>
      </c>
      <c r="W84" s="541">
        <f>ROUND(VLOOKUP($T84,'[14]Monthly BS - UC Ledger '!$A$6:$Q$269,+W$3,FALSE),0)</f>
        <v>-7286</v>
      </c>
      <c r="X84" s="541">
        <f>ROUND(VLOOKUP($T84,'[14]Monthly BS - UC Ledger '!$A$6:$Q$269,+X$3,FALSE),0)</f>
        <v>-7325</v>
      </c>
      <c r="Y84" s="541">
        <f>ROUND(VLOOKUP($T84,'[14]Monthly BS - UC Ledger '!$A$6:$Q$269,+Y$3,FALSE),0)</f>
        <v>-7377</v>
      </c>
      <c r="Z84" s="541">
        <f>ROUND(VLOOKUP($T84,'[14]Monthly BS - UC Ledger '!$A$6:$Q$269,+Z$3,FALSE),0)</f>
        <v>-7420</v>
      </c>
      <c r="AA84" s="541">
        <f>ROUND(VLOOKUP($T84,'[14]Monthly BS - UC Ledger '!$A$6:$Q$269,+AA$3,FALSE),0)</f>
        <v>-7467</v>
      </c>
      <c r="AB84" s="541">
        <f>ROUND(VLOOKUP($T84,'[14]Monthly BS - UC Ledger '!$A$6:$Q$269,+AB$3,FALSE),0)</f>
        <v>-7505</v>
      </c>
      <c r="AC84" s="541">
        <f>ROUND(VLOOKUP($T84,'[14]Monthly BS - UC Ledger '!$A$6:$Q$269,+AC$3,FALSE),0)</f>
        <v>-7545</v>
      </c>
      <c r="AD84" s="541">
        <f>ROUND(VLOOKUP($T84,'[14]Monthly BS - UC Ledger '!$A$6:$Q$269,+AD$3,FALSE),0)</f>
        <v>-7564</v>
      </c>
      <c r="AE84" s="541">
        <f>ROUND(VLOOKUP($T84,'[14]Monthly BS - UC Ledger '!$A$6:$Q$269,+AE$3,FALSE),0)</f>
        <v>-7606</v>
      </c>
      <c r="AF84" s="541">
        <f>ROUND(VLOOKUP($T84,'[14]Monthly BS - UC Ledger '!$A$6:$Q$269,+AF$3,FALSE),0)</f>
        <v>-7647</v>
      </c>
      <c r="AG84" s="541">
        <f>ROUND(VLOOKUP($T84,'[14]Monthly BS - UC Ledger '!$A$6:$Q$269,+AG$3,FALSE),0)</f>
        <v>-7684</v>
      </c>
      <c r="AH84" s="541">
        <f>ROUND(VLOOKUP($T84,'[14]Monthly BS - UC Ledger '!$A$6:$Q$269,+AH$3,FALSE),0)</f>
        <v>-7456</v>
      </c>
      <c r="AI84" s="523"/>
      <c r="AJ84" s="523"/>
      <c r="AK84" s="523"/>
      <c r="AL84" s="523"/>
      <c r="AM84" s="523"/>
      <c r="AN84" s="523"/>
    </row>
    <row r="85" spans="1:46" ht="12" customHeight="1" x14ac:dyDescent="0.25">
      <c r="A85" s="528"/>
      <c r="B85" s="536">
        <v>1485</v>
      </c>
      <c r="C85" s="528" t="s">
        <v>770</v>
      </c>
      <c r="D85" s="543"/>
      <c r="E85" s="543"/>
      <c r="F85" s="544"/>
      <c r="G85" s="544"/>
      <c r="H85" s="544"/>
      <c r="I85" s="544"/>
      <c r="J85" s="544"/>
      <c r="K85" s="544"/>
      <c r="L85" s="544"/>
      <c r="M85" s="544"/>
      <c r="N85" s="544"/>
      <c r="O85" s="544"/>
      <c r="P85" s="544"/>
      <c r="Q85" s="544"/>
      <c r="R85" s="561"/>
      <c r="S85" s="528" t="s">
        <v>771</v>
      </c>
      <c r="T85" s="545">
        <v>2245</v>
      </c>
      <c r="U85" s="544"/>
      <c r="V85" s="544"/>
      <c r="W85" s="544"/>
      <c r="X85" s="544"/>
      <c r="Y85" s="544"/>
      <c r="Z85" s="544"/>
      <c r="AA85" s="544"/>
      <c r="AB85" s="544"/>
      <c r="AC85" s="544"/>
      <c r="AD85" s="544"/>
      <c r="AE85" s="544"/>
      <c r="AF85" s="544"/>
      <c r="AG85" s="544"/>
      <c r="AH85" s="544"/>
      <c r="AI85" s="523"/>
      <c r="AJ85" s="523"/>
      <c r="AK85" s="523"/>
      <c r="AL85" s="523"/>
      <c r="AM85" s="523"/>
      <c r="AN85" s="523"/>
    </row>
    <row r="86" spans="1:46" ht="12" customHeight="1" x14ac:dyDescent="0.25">
      <c r="A86" s="528"/>
      <c r="B86" s="536"/>
      <c r="C86" s="569"/>
      <c r="D86" s="543"/>
      <c r="E86" s="543"/>
      <c r="F86" s="544"/>
      <c r="G86" s="544"/>
      <c r="H86" s="544"/>
      <c r="I86" s="544"/>
      <c r="J86" s="544"/>
      <c r="K86" s="544"/>
      <c r="L86" s="544"/>
      <c r="M86" s="544"/>
      <c r="N86" s="544"/>
      <c r="O86" s="544"/>
      <c r="P86" s="544"/>
      <c r="Q86" s="544"/>
      <c r="R86" s="561"/>
      <c r="S86" s="569"/>
      <c r="T86" s="545"/>
      <c r="U86" s="543"/>
      <c r="V86" s="544"/>
      <c r="W86" s="544"/>
      <c r="X86" s="544"/>
      <c r="Y86" s="544"/>
      <c r="Z86" s="544"/>
      <c r="AA86" s="544"/>
      <c r="AB86" s="544"/>
      <c r="AC86" s="544"/>
      <c r="AD86" s="544"/>
      <c r="AE86" s="544"/>
      <c r="AF86" s="544"/>
      <c r="AG86" s="544"/>
      <c r="AH86" s="544"/>
      <c r="AI86" s="523"/>
      <c r="AJ86" s="523"/>
      <c r="AK86" s="523"/>
      <c r="AL86" s="523"/>
      <c r="AM86" s="523"/>
      <c r="AN86" s="523"/>
    </row>
    <row r="87" spans="1:46" s="557" customFormat="1" ht="12" customHeight="1" x14ac:dyDescent="0.25">
      <c r="A87" s="559" t="s">
        <v>115</v>
      </c>
      <c r="B87" s="559"/>
      <c r="C87" s="547" t="s">
        <v>81</v>
      </c>
      <c r="D87" s="570">
        <f>SUM(D84:D86)</f>
        <v>9920</v>
      </c>
      <c r="E87" s="570">
        <f t="shared" ref="E87:Q87" si="29">SUM(E84:E86)</f>
        <v>9912</v>
      </c>
      <c r="F87" s="570">
        <f t="shared" si="29"/>
        <v>9858</v>
      </c>
      <c r="G87" s="570">
        <f t="shared" si="29"/>
        <v>9850</v>
      </c>
      <c r="H87" s="570">
        <f t="shared" si="29"/>
        <v>9866</v>
      </c>
      <c r="I87" s="570">
        <f t="shared" si="29"/>
        <v>9867</v>
      </c>
      <c r="J87" s="570">
        <f t="shared" si="29"/>
        <v>9874</v>
      </c>
      <c r="K87" s="570">
        <f t="shared" si="29"/>
        <v>9866</v>
      </c>
      <c r="L87" s="570">
        <f t="shared" si="29"/>
        <v>9860</v>
      </c>
      <c r="M87" s="570">
        <f t="shared" si="29"/>
        <v>9817</v>
      </c>
      <c r="N87" s="570">
        <f t="shared" si="29"/>
        <v>9816</v>
      </c>
      <c r="O87" s="570">
        <f t="shared" si="29"/>
        <v>9813</v>
      </c>
      <c r="P87" s="570">
        <f t="shared" si="29"/>
        <v>9804</v>
      </c>
      <c r="Q87" s="570">
        <f t="shared" si="29"/>
        <v>9855.6153846153848</v>
      </c>
      <c r="R87" s="554"/>
      <c r="S87" s="547" t="s">
        <v>81</v>
      </c>
      <c r="T87" s="571"/>
      <c r="U87" s="570">
        <f>SUM(U84:U86)</f>
        <v>-7230</v>
      </c>
      <c r="V87" s="570">
        <f t="shared" ref="V87:AH87" si="30">SUM(V84:V86)</f>
        <v>-7270</v>
      </c>
      <c r="W87" s="570">
        <f t="shared" si="30"/>
        <v>-7286</v>
      </c>
      <c r="X87" s="570">
        <f t="shared" si="30"/>
        <v>-7325</v>
      </c>
      <c r="Y87" s="570">
        <f t="shared" si="30"/>
        <v>-7377</v>
      </c>
      <c r="Z87" s="570">
        <f t="shared" si="30"/>
        <v>-7420</v>
      </c>
      <c r="AA87" s="570">
        <f t="shared" si="30"/>
        <v>-7467</v>
      </c>
      <c r="AB87" s="570">
        <f t="shared" si="30"/>
        <v>-7505</v>
      </c>
      <c r="AC87" s="570">
        <f t="shared" si="30"/>
        <v>-7545</v>
      </c>
      <c r="AD87" s="570">
        <f t="shared" si="30"/>
        <v>-7564</v>
      </c>
      <c r="AE87" s="570">
        <f t="shared" si="30"/>
        <v>-7606</v>
      </c>
      <c r="AF87" s="570">
        <f t="shared" si="30"/>
        <v>-7647</v>
      </c>
      <c r="AG87" s="570">
        <f t="shared" si="30"/>
        <v>-7684</v>
      </c>
      <c r="AH87" s="570">
        <f t="shared" si="30"/>
        <v>-7456</v>
      </c>
      <c r="AI87" s="556"/>
      <c r="AJ87" s="556"/>
      <c r="AK87" s="556"/>
      <c r="AL87" s="556"/>
      <c r="AM87" s="556"/>
      <c r="AN87" s="556"/>
    </row>
    <row r="88" spans="1:46" ht="12" customHeight="1" x14ac:dyDescent="0.25">
      <c r="A88" s="528"/>
      <c r="B88" s="539">
        <v>1210</v>
      </c>
      <c r="C88" s="537" t="s">
        <v>772</v>
      </c>
      <c r="D88" s="540">
        <f>ROUND(VLOOKUP($B88,'[14]Monthly BS - UC Ledger '!$A$6:$Q$269,+D$3,FALSE),0)</f>
        <v>423</v>
      </c>
      <c r="E88" s="540">
        <f>ROUND(VLOOKUP($B88,'[14]Monthly BS - UC Ledger '!$A$6:$Q$269,+E$3,FALSE),0)</f>
        <v>423</v>
      </c>
      <c r="F88" s="541">
        <f>ROUND(VLOOKUP($B88,'[14]Monthly BS - UC Ledger '!$A$6:$Q$269,+F$3,FALSE),0)</f>
        <v>423</v>
      </c>
      <c r="G88" s="541">
        <f>ROUND(VLOOKUP($B88,'[14]Monthly BS - UC Ledger '!$A$6:$Q$269,+G$3,FALSE),0)</f>
        <v>423</v>
      </c>
      <c r="H88" s="541">
        <f>ROUND(VLOOKUP($B88,'[14]Monthly BS - UC Ledger '!$A$6:$Q$269,+H$3,FALSE),0)</f>
        <v>423</v>
      </c>
      <c r="I88" s="541">
        <f>ROUND(VLOOKUP($B88,'[14]Monthly BS - UC Ledger '!$A$6:$Q$269,+I$3,FALSE),0)</f>
        <v>423</v>
      </c>
      <c r="J88" s="541">
        <f>ROUND(VLOOKUP($B88,'[14]Monthly BS - UC Ledger '!$A$6:$Q$269,+J$3,FALSE),0)</f>
        <v>423</v>
      </c>
      <c r="K88" s="541">
        <f>ROUND(VLOOKUP($B88,'[14]Monthly BS - UC Ledger '!$A$6:$Q$269,+K$3,FALSE),0)</f>
        <v>423</v>
      </c>
      <c r="L88" s="541">
        <f>ROUND(VLOOKUP($B88,'[14]Monthly BS - UC Ledger '!$A$6:$Q$269,+L$3,FALSE),0)</f>
        <v>423</v>
      </c>
      <c r="M88" s="541">
        <f>ROUND(VLOOKUP($B88,'[14]Monthly BS - UC Ledger '!$A$6:$Q$269,+M$3,FALSE),0)</f>
        <v>423</v>
      </c>
      <c r="N88" s="541">
        <f>ROUND(VLOOKUP($B88,'[14]Monthly BS - UC Ledger '!$A$6:$Q$269,+N$3,FALSE),0)</f>
        <v>423</v>
      </c>
      <c r="O88" s="541">
        <f>ROUND(VLOOKUP($B88,'[14]Monthly BS - UC Ledger '!$A$6:$Q$269,+O$3,FALSE),0)</f>
        <v>423</v>
      </c>
      <c r="P88" s="541">
        <f>ROUND(VLOOKUP($B88,'[14]Monthly BS - UC Ledger '!$A$6:$Q$269,+P$3,FALSE),0)</f>
        <v>423</v>
      </c>
      <c r="Q88" s="533">
        <f>SUM(D88:P88)/13</f>
        <v>423</v>
      </c>
      <c r="R88" s="528"/>
      <c r="S88" s="537" t="s">
        <v>773</v>
      </c>
      <c r="T88" s="542">
        <v>2005</v>
      </c>
      <c r="U88" s="541">
        <f>ROUND(VLOOKUP($T88,'[14]Monthly BS - UC Ledger '!$A$6:$Q$269,+U$3,FALSE),0)</f>
        <v>-111</v>
      </c>
      <c r="V88" s="541">
        <f>ROUND(VLOOKUP($T88,'[14]Monthly BS - UC Ledger '!$A$6:$Q$269,+V$3,FALSE),0)</f>
        <v>-111</v>
      </c>
      <c r="W88" s="541">
        <f>ROUND(VLOOKUP($T88,'[14]Monthly BS - UC Ledger '!$A$6:$Q$269,+W$3,FALSE),0)</f>
        <v>-111</v>
      </c>
      <c r="X88" s="541">
        <f>ROUND(VLOOKUP($T88,'[14]Monthly BS - UC Ledger '!$A$6:$Q$269,+X$3,FALSE),0)</f>
        <v>-111</v>
      </c>
      <c r="Y88" s="541">
        <f>ROUND(VLOOKUP($T88,'[14]Monthly BS - UC Ledger '!$A$6:$Q$269,+Y$3,FALSE),0)</f>
        <v>-113</v>
      </c>
      <c r="Z88" s="541">
        <f>ROUND(VLOOKUP($T88,'[14]Monthly BS - UC Ledger '!$A$6:$Q$269,+Z$3,FALSE),0)</f>
        <v>-115</v>
      </c>
      <c r="AA88" s="541">
        <f>ROUND(VLOOKUP($T88,'[14]Monthly BS - UC Ledger '!$A$6:$Q$269,+AA$3,FALSE),0)</f>
        <v>-118</v>
      </c>
      <c r="AB88" s="541">
        <f>ROUND(VLOOKUP($T88,'[14]Monthly BS - UC Ledger '!$A$6:$Q$269,+AB$3,FALSE),0)</f>
        <v>-120</v>
      </c>
      <c r="AC88" s="541">
        <f>ROUND(VLOOKUP($T88,'[14]Monthly BS - UC Ledger '!$A$6:$Q$269,+AC$3,FALSE),0)</f>
        <v>-122</v>
      </c>
      <c r="AD88" s="541">
        <f>ROUND(VLOOKUP($T88,'[14]Monthly BS - UC Ledger '!$A$6:$Q$269,+AD$3,FALSE),0)</f>
        <v>-125</v>
      </c>
      <c r="AE88" s="541">
        <f>ROUND(VLOOKUP($T88,'[14]Monthly BS - UC Ledger '!$A$6:$Q$269,+AE$3,FALSE),0)</f>
        <v>-127</v>
      </c>
      <c r="AF88" s="541">
        <f>ROUND(VLOOKUP($T88,'[14]Monthly BS - UC Ledger '!$A$6:$Q$269,+AF$3,FALSE),0)</f>
        <v>-129</v>
      </c>
      <c r="AG88" s="541">
        <f>ROUND(VLOOKUP($T88,'[14]Monthly BS - UC Ledger '!$A$6:$Q$269,+AG$3,FALSE),0)</f>
        <v>-132</v>
      </c>
      <c r="AH88" s="541">
        <f>ROUND(VLOOKUP($T88,'[14]Monthly BS - UC Ledger '!$A$6:$Q$269,+AH$3,FALSE),0)</f>
        <v>-119</v>
      </c>
      <c r="AI88" s="523"/>
      <c r="AJ88" s="523"/>
      <c r="AK88" s="523"/>
      <c r="AL88" s="523"/>
      <c r="AM88" s="523"/>
      <c r="AN88" s="523"/>
      <c r="AO88" s="523"/>
      <c r="AP88" s="523"/>
      <c r="AQ88" s="523"/>
      <c r="AR88" s="523"/>
      <c r="AS88" s="523"/>
      <c r="AT88" s="523"/>
    </row>
    <row r="89" spans="1:46" ht="12" customHeight="1" x14ac:dyDescent="0.25">
      <c r="A89" s="528"/>
      <c r="B89" s="536">
        <v>1490</v>
      </c>
      <c r="C89" s="528" t="s">
        <v>774</v>
      </c>
      <c r="D89" s="543"/>
      <c r="E89" s="543"/>
      <c r="F89" s="544"/>
      <c r="G89" s="544"/>
      <c r="H89" s="544"/>
      <c r="I89" s="544"/>
      <c r="J89" s="544"/>
      <c r="K89" s="544"/>
      <c r="L89" s="544"/>
      <c r="M89" s="544"/>
      <c r="N89" s="544"/>
      <c r="O89" s="544"/>
      <c r="P89" s="544"/>
      <c r="Q89" s="544"/>
      <c r="R89" s="528"/>
      <c r="S89" s="528" t="s">
        <v>775</v>
      </c>
      <c r="T89" s="545">
        <v>2250</v>
      </c>
      <c r="U89" s="544"/>
      <c r="V89" s="544"/>
      <c r="W89" s="544"/>
      <c r="X89" s="544"/>
      <c r="Y89" s="544"/>
      <c r="Z89" s="544"/>
      <c r="AA89" s="544"/>
      <c r="AB89" s="544"/>
      <c r="AC89" s="544"/>
      <c r="AD89" s="544"/>
      <c r="AE89" s="544"/>
      <c r="AF89" s="544"/>
      <c r="AG89" s="544"/>
      <c r="AH89" s="544"/>
      <c r="AI89" s="523"/>
      <c r="AJ89" s="523"/>
      <c r="AK89" s="523"/>
      <c r="AL89" s="523"/>
      <c r="AM89" s="523"/>
      <c r="AN89" s="523"/>
      <c r="AO89" s="523"/>
      <c r="AP89" s="523"/>
      <c r="AQ89" s="523"/>
      <c r="AR89" s="523"/>
      <c r="AS89" s="523"/>
      <c r="AT89" s="523"/>
    </row>
    <row r="90" spans="1:46" ht="12" customHeight="1" x14ac:dyDescent="0.25">
      <c r="A90" s="528"/>
      <c r="B90" s="528"/>
      <c r="C90" s="569"/>
      <c r="D90" s="544"/>
      <c r="E90" s="544"/>
      <c r="F90" s="544"/>
      <c r="G90" s="544"/>
      <c r="H90" s="544"/>
      <c r="I90" s="544"/>
      <c r="J90" s="544"/>
      <c r="K90" s="544"/>
      <c r="L90" s="544"/>
      <c r="M90" s="544"/>
      <c r="N90" s="544"/>
      <c r="O90" s="544"/>
      <c r="P90" s="544"/>
      <c r="Q90" s="544"/>
      <c r="R90" s="528"/>
      <c r="S90" s="569"/>
      <c r="T90" s="572"/>
      <c r="U90" s="544"/>
      <c r="V90" s="544"/>
      <c r="W90" s="544"/>
      <c r="X90" s="544"/>
      <c r="Y90" s="544"/>
      <c r="Z90" s="544"/>
      <c r="AA90" s="544"/>
      <c r="AB90" s="544"/>
      <c r="AC90" s="544"/>
      <c r="AD90" s="544"/>
      <c r="AE90" s="544"/>
      <c r="AF90" s="544"/>
      <c r="AG90" s="544"/>
      <c r="AH90" s="544"/>
      <c r="AI90" s="523"/>
      <c r="AJ90" s="523"/>
      <c r="AK90" s="523"/>
      <c r="AL90" s="523"/>
      <c r="AM90" s="523"/>
      <c r="AN90" s="523"/>
      <c r="AO90" s="523"/>
      <c r="AP90" s="523"/>
      <c r="AQ90" s="523"/>
      <c r="AR90" s="523"/>
      <c r="AS90" s="523"/>
      <c r="AT90" s="523"/>
    </row>
    <row r="91" spans="1:46" s="557" customFormat="1" ht="12" customHeight="1" x14ac:dyDescent="0.25">
      <c r="A91" s="559" t="s">
        <v>118</v>
      </c>
      <c r="B91" s="554"/>
      <c r="C91" s="547" t="s">
        <v>81</v>
      </c>
      <c r="D91" s="548">
        <f>SUM(D88:D90)</f>
        <v>423</v>
      </c>
      <c r="E91" s="548">
        <f t="shared" ref="E91:Q91" si="31">SUM(E88:E90)</f>
        <v>423</v>
      </c>
      <c r="F91" s="548">
        <f t="shared" si="31"/>
        <v>423</v>
      </c>
      <c r="G91" s="548">
        <f t="shared" si="31"/>
        <v>423</v>
      </c>
      <c r="H91" s="548">
        <f t="shared" si="31"/>
        <v>423</v>
      </c>
      <c r="I91" s="548">
        <f t="shared" si="31"/>
        <v>423</v>
      </c>
      <c r="J91" s="548">
        <f t="shared" si="31"/>
        <v>423</v>
      </c>
      <c r="K91" s="548">
        <f t="shared" si="31"/>
        <v>423</v>
      </c>
      <c r="L91" s="548">
        <f t="shared" si="31"/>
        <v>423</v>
      </c>
      <c r="M91" s="548">
        <f t="shared" si="31"/>
        <v>423</v>
      </c>
      <c r="N91" s="548">
        <f t="shared" si="31"/>
        <v>423</v>
      </c>
      <c r="O91" s="548">
        <f t="shared" si="31"/>
        <v>423</v>
      </c>
      <c r="P91" s="548">
        <f t="shared" si="31"/>
        <v>423</v>
      </c>
      <c r="Q91" s="548">
        <f t="shared" si="31"/>
        <v>423</v>
      </c>
      <c r="R91" s="538"/>
      <c r="S91" s="547" t="s">
        <v>81</v>
      </c>
      <c r="T91" s="549"/>
      <c r="U91" s="548">
        <f>SUM(U88:U90)</f>
        <v>-111</v>
      </c>
      <c r="V91" s="548">
        <f t="shared" ref="V91:AH91" si="32">SUM(V88:V90)</f>
        <v>-111</v>
      </c>
      <c r="W91" s="548">
        <f t="shared" si="32"/>
        <v>-111</v>
      </c>
      <c r="X91" s="548">
        <f t="shared" si="32"/>
        <v>-111</v>
      </c>
      <c r="Y91" s="548">
        <f t="shared" si="32"/>
        <v>-113</v>
      </c>
      <c r="Z91" s="548">
        <f t="shared" si="32"/>
        <v>-115</v>
      </c>
      <c r="AA91" s="548">
        <f t="shared" si="32"/>
        <v>-118</v>
      </c>
      <c r="AB91" s="548">
        <f t="shared" si="32"/>
        <v>-120</v>
      </c>
      <c r="AC91" s="548">
        <f t="shared" si="32"/>
        <v>-122</v>
      </c>
      <c r="AD91" s="548">
        <f t="shared" si="32"/>
        <v>-125</v>
      </c>
      <c r="AE91" s="548">
        <f t="shared" si="32"/>
        <v>-127</v>
      </c>
      <c r="AF91" s="548">
        <f t="shared" si="32"/>
        <v>-129</v>
      </c>
      <c r="AG91" s="548">
        <f t="shared" si="32"/>
        <v>-132</v>
      </c>
      <c r="AH91" s="548">
        <f t="shared" si="32"/>
        <v>-119</v>
      </c>
      <c r="AI91" s="556"/>
      <c r="AJ91" s="556"/>
      <c r="AK91" s="556"/>
      <c r="AL91" s="556"/>
      <c r="AM91" s="556"/>
      <c r="AN91" s="556"/>
      <c r="AO91" s="556"/>
      <c r="AP91" s="556"/>
      <c r="AQ91" s="556"/>
      <c r="AR91" s="556"/>
      <c r="AS91" s="556"/>
      <c r="AT91" s="556"/>
    </row>
    <row r="92" spans="1:46" ht="12" customHeight="1" x14ac:dyDescent="0.25">
      <c r="A92" s="525"/>
      <c r="B92" s="539">
        <v>1215</v>
      </c>
      <c r="C92" s="573" t="s">
        <v>776</v>
      </c>
      <c r="D92" s="540">
        <f>ROUND(VLOOKUP($B92,'[14]Monthly BS - UC Ledger '!$A$6:$Q$269,+D$3,FALSE),0)</f>
        <v>-148855</v>
      </c>
      <c r="E92" s="540">
        <f>ROUND(VLOOKUP($B92,'[14]Monthly BS - UC Ledger '!$A$6:$Q$269,+E$3,FALSE),0)</f>
        <v>-148675</v>
      </c>
      <c r="F92" s="541">
        <f>ROUND(VLOOKUP($B92,'[14]Monthly BS - UC Ledger '!$A$6:$Q$269,+F$3,FALSE),0)</f>
        <v>-148675</v>
      </c>
      <c r="G92" s="541">
        <f>ROUND(VLOOKUP($B92,'[14]Monthly BS - UC Ledger '!$A$6:$Q$269,+G$3,FALSE),0)</f>
        <v>-148675</v>
      </c>
      <c r="H92" s="541">
        <f>ROUND(VLOOKUP($B92,'[14]Monthly BS - UC Ledger '!$A$6:$Q$269,+H$3,FALSE),0)</f>
        <v>-148675</v>
      </c>
      <c r="I92" s="541">
        <f>ROUND(VLOOKUP($B92,'[14]Monthly BS - UC Ledger '!$A$6:$Q$269,+I$3,FALSE),0)</f>
        <v>-148675</v>
      </c>
      <c r="J92" s="541">
        <f>ROUND(VLOOKUP($B92,'[14]Monthly BS - UC Ledger '!$A$6:$Q$269,+J$3,FALSE),0)</f>
        <v>-148675</v>
      </c>
      <c r="K92" s="541">
        <f>ROUND(VLOOKUP($B92,'[14]Monthly BS - UC Ledger '!$A$6:$Q$269,+K$3,FALSE),0)</f>
        <v>-148675</v>
      </c>
      <c r="L92" s="541">
        <f>ROUND(VLOOKUP($B92,'[14]Monthly BS - UC Ledger '!$A$6:$Q$269,+L$3,FALSE),0)</f>
        <v>-148675</v>
      </c>
      <c r="M92" s="541">
        <f>ROUND(VLOOKUP($B92,'[14]Monthly BS - UC Ledger '!$A$6:$Q$269,+M$3,FALSE),0)</f>
        <v>-148675</v>
      </c>
      <c r="N92" s="541">
        <f>ROUND(VLOOKUP($B92,'[14]Monthly BS - UC Ledger '!$A$6:$Q$269,+N$3,FALSE),0)</f>
        <v>-148675</v>
      </c>
      <c r="O92" s="541">
        <f>ROUND(VLOOKUP($B92,'[14]Monthly BS - UC Ledger '!$A$6:$Q$269,+O$3,FALSE),0)</f>
        <v>-148675</v>
      </c>
      <c r="P92" s="541">
        <f>ROUND(VLOOKUP($B92,'[14]Monthly BS - UC Ledger '!$A$6:$Q$269,+P$3,FALSE),0)</f>
        <v>-148675</v>
      </c>
      <c r="Q92" s="533">
        <f t="shared" ref="Q92:Q94" si="33">SUM(D92:P92)/13</f>
        <v>-148688.84615384616</v>
      </c>
      <c r="R92" s="572"/>
      <c r="S92" s="572" t="s">
        <v>777</v>
      </c>
      <c r="T92" s="542">
        <v>2010</v>
      </c>
      <c r="U92" s="541">
        <f>ROUND(VLOOKUP($T92,'[14]Monthly BS - UC Ledger '!$A$6:$Q$269,+U$3,FALSE),0)</f>
        <v>571978</v>
      </c>
      <c r="V92" s="541">
        <f>ROUND(VLOOKUP($T92,'[14]Monthly BS - UC Ledger '!$A$6:$Q$269,+V$3,FALSE),0)</f>
        <v>571701</v>
      </c>
      <c r="W92" s="541">
        <f>ROUND(VLOOKUP($T92,'[14]Monthly BS - UC Ledger '!$A$6:$Q$269,+W$3,FALSE),0)</f>
        <v>572642</v>
      </c>
      <c r="X92" s="541">
        <f>ROUND(VLOOKUP($T92,'[14]Monthly BS - UC Ledger '!$A$6:$Q$269,+X$3,FALSE),0)</f>
        <v>573583</v>
      </c>
      <c r="Y92" s="541">
        <f>ROUND(VLOOKUP($T92,'[14]Monthly BS - UC Ledger '!$A$6:$Q$269,+Y$3,FALSE),0)</f>
        <v>574524</v>
      </c>
      <c r="Z92" s="541">
        <f>ROUND(VLOOKUP($T92,'[14]Monthly BS - UC Ledger '!$A$6:$Q$269,+Z$3,FALSE),0)</f>
        <v>575465</v>
      </c>
      <c r="AA92" s="541">
        <f>ROUND(VLOOKUP($T92,'[14]Monthly BS - UC Ledger '!$A$6:$Q$269,+AA$3,FALSE),0)</f>
        <v>576406</v>
      </c>
      <c r="AB92" s="541">
        <f>ROUND(VLOOKUP($T92,'[14]Monthly BS - UC Ledger '!$A$6:$Q$269,+AB$3,FALSE),0)</f>
        <v>577347</v>
      </c>
      <c r="AC92" s="541">
        <f>ROUND(VLOOKUP($T92,'[14]Monthly BS - UC Ledger '!$A$6:$Q$269,+AC$3,FALSE),0)</f>
        <v>578288</v>
      </c>
      <c r="AD92" s="541">
        <f>ROUND(VLOOKUP($T92,'[14]Monthly BS - UC Ledger '!$A$6:$Q$269,+AD$3,FALSE),0)</f>
        <v>579229</v>
      </c>
      <c r="AE92" s="541">
        <f>ROUND(VLOOKUP($T92,'[14]Monthly BS - UC Ledger '!$A$6:$Q$269,+AE$3,FALSE),0)</f>
        <v>580170</v>
      </c>
      <c r="AF92" s="541">
        <f>ROUND(VLOOKUP($T92,'[14]Monthly BS - UC Ledger '!$A$6:$Q$269,+AF$3,FALSE),0)</f>
        <v>581111</v>
      </c>
      <c r="AG92" s="541">
        <f>ROUND(VLOOKUP($T92,'[14]Monthly BS - UC Ledger '!$A$6:$Q$269,+AG$3,FALSE),0)</f>
        <v>582052</v>
      </c>
      <c r="AH92" s="541">
        <f>ROUND(VLOOKUP($T92,'[14]Monthly BS - UC Ledger '!$A$6:$Q$269,+AH$3,FALSE),0)</f>
        <v>576500</v>
      </c>
      <c r="AI92" s="523"/>
      <c r="AJ92" s="523"/>
      <c r="AK92" s="523"/>
      <c r="AL92" s="523"/>
      <c r="AM92" s="523"/>
      <c r="AN92" s="523"/>
      <c r="AO92" s="523"/>
      <c r="AP92" s="523"/>
      <c r="AQ92" s="523"/>
      <c r="AR92" s="523"/>
      <c r="AS92" s="523"/>
      <c r="AT92" s="523"/>
    </row>
    <row r="93" spans="1:46" ht="12" customHeight="1" x14ac:dyDescent="0.3">
      <c r="A93" s="522"/>
      <c r="B93" s="536">
        <v>1220</v>
      </c>
      <c r="C93" s="572" t="s">
        <v>778</v>
      </c>
      <c r="D93" s="543">
        <f>ROUND(VLOOKUP($B93,'[14]Monthly BS - UC Ledger '!$A$6:$Q$269,+D$3,FALSE),0)</f>
        <v>-495398</v>
      </c>
      <c r="E93" s="543">
        <f>ROUND(VLOOKUP($B93,'[14]Monthly BS - UC Ledger '!$A$6:$Q$269,+E$3,FALSE),0)</f>
        <v>-494808</v>
      </c>
      <c r="F93" s="544">
        <f>ROUND(VLOOKUP($B93,'[14]Monthly BS - UC Ledger '!$A$6:$Q$269,+F$3,FALSE),0)</f>
        <v>-494808</v>
      </c>
      <c r="G93" s="544">
        <f>ROUND(VLOOKUP($B93,'[14]Monthly BS - UC Ledger '!$A$6:$Q$269,+G$3,FALSE),0)</f>
        <v>-494808</v>
      </c>
      <c r="H93" s="544">
        <f>ROUND(VLOOKUP($B93,'[14]Monthly BS - UC Ledger '!$A$6:$Q$269,+H$3,FALSE),0)</f>
        <v>-494808</v>
      </c>
      <c r="I93" s="544">
        <f>ROUND(VLOOKUP($B93,'[14]Monthly BS - UC Ledger '!$A$6:$Q$269,+I$3,FALSE),0)</f>
        <v>-494808</v>
      </c>
      <c r="J93" s="544">
        <f>ROUND(VLOOKUP($B93,'[14]Monthly BS - UC Ledger '!$A$6:$Q$269,+J$3,FALSE),0)</f>
        <v>-494808</v>
      </c>
      <c r="K93" s="544">
        <f>ROUND(VLOOKUP($B93,'[14]Monthly BS - UC Ledger '!$A$6:$Q$269,+K$3,FALSE),0)</f>
        <v>-494808</v>
      </c>
      <c r="L93" s="544">
        <f>ROUND(VLOOKUP($B93,'[14]Monthly BS - UC Ledger '!$A$6:$Q$269,+L$3,FALSE),0)</f>
        <v>-494808</v>
      </c>
      <c r="M93" s="544">
        <f>ROUND(VLOOKUP($B93,'[14]Monthly BS - UC Ledger '!$A$6:$Q$269,+M$3,FALSE),0)</f>
        <v>-494808</v>
      </c>
      <c r="N93" s="544">
        <f>ROUND(VLOOKUP($B93,'[14]Monthly BS - UC Ledger '!$A$6:$Q$269,+N$3,FALSE),0)</f>
        <v>-494808</v>
      </c>
      <c r="O93" s="544">
        <f>ROUND(VLOOKUP($B93,'[14]Monthly BS - UC Ledger '!$A$6:$Q$269,+O$3,FALSE),0)</f>
        <v>-494808</v>
      </c>
      <c r="P93" s="544">
        <f>ROUND(VLOOKUP($B93,'[14]Monthly BS - UC Ledger '!$A$6:$Q$269,+P$3,FALSE),0)</f>
        <v>-494808</v>
      </c>
      <c r="Q93" s="533">
        <f t="shared" si="33"/>
        <v>-494853.38461538462</v>
      </c>
      <c r="R93" s="572"/>
      <c r="S93" s="572"/>
      <c r="T93" s="545"/>
      <c r="U93" s="465"/>
      <c r="V93" s="465"/>
      <c r="W93" s="465"/>
      <c r="X93" s="465"/>
      <c r="Y93" s="465"/>
      <c r="Z93" s="465"/>
      <c r="AA93" s="465"/>
      <c r="AB93" s="465"/>
      <c r="AC93" s="465"/>
      <c r="AD93" s="465"/>
      <c r="AE93" s="465"/>
      <c r="AF93" s="465"/>
      <c r="AG93" s="465"/>
      <c r="AH93" s="544"/>
      <c r="AI93" s="523"/>
      <c r="AJ93" s="523"/>
      <c r="AK93" s="523"/>
      <c r="AL93" s="523"/>
      <c r="AM93" s="523"/>
      <c r="AN93" s="523"/>
      <c r="AO93" s="523"/>
      <c r="AP93" s="523"/>
    </row>
    <row r="94" spans="1:46" ht="12" customHeight="1" x14ac:dyDescent="0.25">
      <c r="A94" s="522"/>
      <c r="B94" s="536">
        <v>1640</v>
      </c>
      <c r="C94" s="528"/>
      <c r="D94" s="574">
        <v>2124.185047121111</v>
      </c>
      <c r="E94" s="574">
        <v>2120.2677969175443</v>
      </c>
      <c r="F94" s="574">
        <v>2120.2677969175443</v>
      </c>
      <c r="G94" s="574">
        <v>2120.2677969175443</v>
      </c>
      <c r="H94" s="574">
        <v>2120.2677969175443</v>
      </c>
      <c r="I94" s="574">
        <v>2120.2677969175443</v>
      </c>
      <c r="J94" s="574">
        <v>2120.2677969175443</v>
      </c>
      <c r="K94" s="574">
        <v>2120.2677969175443</v>
      </c>
      <c r="L94" s="574">
        <v>2120.2677969175443</v>
      </c>
      <c r="M94" s="574">
        <v>2120.2677969175443</v>
      </c>
      <c r="N94" s="574">
        <v>2120.2677969175443</v>
      </c>
      <c r="O94" s="574">
        <v>2120.2677969175443</v>
      </c>
      <c r="P94" s="574">
        <v>2120.2677969175443</v>
      </c>
      <c r="Q94" s="575">
        <f t="shared" si="33"/>
        <v>2120.5691238562804</v>
      </c>
      <c r="R94" s="572"/>
      <c r="S94" s="528"/>
      <c r="T94" s="545"/>
      <c r="U94" s="543"/>
      <c r="V94" s="544"/>
      <c r="W94" s="544"/>
      <c r="X94" s="544"/>
      <c r="Y94" s="544"/>
      <c r="Z94" s="544"/>
      <c r="AA94" s="544"/>
      <c r="AB94" s="544"/>
      <c r="AC94" s="544"/>
      <c r="AD94" s="544"/>
      <c r="AE94" s="544"/>
      <c r="AF94" s="544"/>
      <c r="AG94" s="544"/>
      <c r="AH94" s="544"/>
      <c r="AI94" s="523"/>
      <c r="AJ94" s="523"/>
      <c r="AK94" s="523"/>
      <c r="AL94" s="523"/>
      <c r="AM94" s="523"/>
      <c r="AN94" s="523"/>
      <c r="AO94" s="523"/>
      <c r="AP94" s="523"/>
    </row>
    <row r="95" spans="1:46" ht="12" customHeight="1" x14ac:dyDescent="0.25">
      <c r="A95" s="522"/>
      <c r="B95" s="536"/>
      <c r="C95" s="528"/>
      <c r="D95" s="543"/>
      <c r="E95" s="543"/>
      <c r="F95" s="544"/>
      <c r="G95" s="544"/>
      <c r="H95" s="544"/>
      <c r="I95" s="544"/>
      <c r="J95" s="544"/>
      <c r="K95" s="544"/>
      <c r="L95" s="544"/>
      <c r="M95" s="544"/>
      <c r="N95" s="544"/>
      <c r="O95" s="544"/>
      <c r="P95" s="544"/>
      <c r="Q95" s="544"/>
      <c r="R95" s="572"/>
      <c r="S95" s="528"/>
      <c r="T95" s="545"/>
      <c r="U95" s="543"/>
      <c r="V95" s="544"/>
      <c r="W95" s="544"/>
      <c r="X95" s="544"/>
      <c r="Y95" s="544"/>
      <c r="Z95" s="544"/>
      <c r="AA95" s="544"/>
      <c r="AB95" s="544"/>
      <c r="AC95" s="544"/>
      <c r="AD95" s="544"/>
      <c r="AE95" s="544"/>
      <c r="AF95" s="544"/>
      <c r="AG95" s="544"/>
      <c r="AH95" s="544"/>
      <c r="AI95" s="523"/>
      <c r="AJ95" s="523"/>
      <c r="AK95" s="523"/>
      <c r="AL95" s="523"/>
      <c r="AM95" s="523"/>
      <c r="AN95" s="523"/>
      <c r="AO95" s="523"/>
      <c r="AP95" s="523"/>
    </row>
    <row r="96" spans="1:46" ht="12" customHeight="1" x14ac:dyDescent="0.25">
      <c r="A96" s="522"/>
      <c r="B96" s="536"/>
      <c r="C96" s="528"/>
      <c r="D96" s="543"/>
      <c r="E96" s="543"/>
      <c r="F96" s="544"/>
      <c r="G96" s="544"/>
      <c r="H96" s="544"/>
      <c r="I96" s="544"/>
      <c r="J96" s="544"/>
      <c r="K96" s="544"/>
      <c r="L96" s="544"/>
      <c r="M96" s="544"/>
      <c r="N96" s="544"/>
      <c r="O96" s="544"/>
      <c r="P96" s="544"/>
      <c r="Q96" s="544"/>
      <c r="R96" s="572"/>
      <c r="S96" s="528"/>
      <c r="T96" s="545"/>
      <c r="U96" s="543"/>
      <c r="V96" s="544"/>
      <c r="W96" s="544"/>
      <c r="X96" s="544"/>
      <c r="Y96" s="544"/>
      <c r="Z96" s="544"/>
      <c r="AA96" s="544"/>
      <c r="AB96" s="544"/>
      <c r="AC96" s="544"/>
      <c r="AD96" s="544"/>
      <c r="AE96" s="544"/>
      <c r="AF96" s="544"/>
      <c r="AG96" s="544"/>
      <c r="AH96" s="544"/>
      <c r="AI96" s="523"/>
      <c r="AJ96" s="523"/>
      <c r="AK96" s="523"/>
      <c r="AL96" s="523"/>
      <c r="AM96" s="523"/>
      <c r="AN96" s="523"/>
      <c r="AO96" s="523"/>
      <c r="AP96" s="523"/>
    </row>
    <row r="97" spans="1:42" ht="12" customHeight="1" x14ac:dyDescent="0.25">
      <c r="A97" s="522"/>
      <c r="B97" s="536"/>
      <c r="C97" s="572"/>
      <c r="D97" s="543"/>
      <c r="E97" s="543"/>
      <c r="F97" s="544"/>
      <c r="G97" s="544"/>
      <c r="H97" s="544"/>
      <c r="I97" s="544"/>
      <c r="J97" s="544"/>
      <c r="K97" s="544"/>
      <c r="L97" s="544"/>
      <c r="M97" s="544"/>
      <c r="N97" s="544"/>
      <c r="O97" s="544"/>
      <c r="P97" s="544"/>
      <c r="Q97" s="544"/>
      <c r="R97" s="572"/>
      <c r="S97" s="572"/>
      <c r="T97" s="545"/>
      <c r="U97" s="543"/>
      <c r="V97" s="544"/>
      <c r="W97" s="544"/>
      <c r="X97" s="544"/>
      <c r="Y97" s="544"/>
      <c r="Z97" s="544"/>
      <c r="AA97" s="544"/>
      <c r="AB97" s="544"/>
      <c r="AC97" s="544"/>
      <c r="AD97" s="544"/>
      <c r="AE97" s="544"/>
      <c r="AF97" s="544"/>
      <c r="AG97" s="544"/>
      <c r="AH97" s="544"/>
      <c r="AI97" s="523"/>
      <c r="AJ97" s="523"/>
      <c r="AK97" s="523"/>
      <c r="AL97" s="523"/>
      <c r="AM97" s="523"/>
      <c r="AN97" s="523"/>
      <c r="AO97" s="523"/>
      <c r="AP97" s="523"/>
    </row>
    <row r="98" spans="1:42" ht="12" customHeight="1" x14ac:dyDescent="0.25">
      <c r="A98" s="522"/>
      <c r="B98" s="536"/>
      <c r="C98" s="528"/>
      <c r="D98" s="543"/>
      <c r="E98" s="543"/>
      <c r="F98" s="544"/>
      <c r="G98" s="544"/>
      <c r="H98" s="544"/>
      <c r="I98" s="544"/>
      <c r="J98" s="544"/>
      <c r="K98" s="544"/>
      <c r="L98" s="544"/>
      <c r="M98" s="544"/>
      <c r="N98" s="544"/>
      <c r="O98" s="544"/>
      <c r="P98" s="544"/>
      <c r="Q98" s="544"/>
      <c r="R98" s="528"/>
      <c r="S98" s="528"/>
      <c r="T98" s="545"/>
      <c r="U98" s="543"/>
      <c r="V98" s="544"/>
      <c r="W98" s="544"/>
      <c r="X98" s="544"/>
      <c r="Y98" s="544"/>
      <c r="Z98" s="544"/>
      <c r="AA98" s="544"/>
      <c r="AB98" s="544"/>
      <c r="AC98" s="544"/>
      <c r="AD98" s="544"/>
      <c r="AE98" s="544"/>
      <c r="AF98" s="544"/>
      <c r="AG98" s="544"/>
      <c r="AH98" s="544"/>
      <c r="AI98" s="523"/>
      <c r="AJ98" s="523"/>
      <c r="AK98" s="523"/>
      <c r="AL98" s="523"/>
      <c r="AM98" s="523"/>
      <c r="AN98" s="523"/>
      <c r="AO98" s="523"/>
      <c r="AP98" s="523"/>
    </row>
    <row r="99" spans="1:42" s="557" customFormat="1" ht="12" customHeight="1" x14ac:dyDescent="0.25">
      <c r="A99" s="553" t="s">
        <v>121</v>
      </c>
      <c r="B99" s="558"/>
      <c r="C99" s="547" t="s">
        <v>81</v>
      </c>
      <c r="D99" s="548">
        <f>SUM(D92:D98)</f>
        <v>-642128.81495287886</v>
      </c>
      <c r="E99" s="548">
        <f t="shared" ref="E99:Q99" si="34">SUM(E92:E98)</f>
        <v>-641362.73220308241</v>
      </c>
      <c r="F99" s="576">
        <f t="shared" si="34"/>
        <v>-641362.73220308241</v>
      </c>
      <c r="G99" s="576">
        <f t="shared" si="34"/>
        <v>-641362.73220308241</v>
      </c>
      <c r="H99" s="576">
        <f t="shared" si="34"/>
        <v>-641362.73220308241</v>
      </c>
      <c r="I99" s="576">
        <f t="shared" si="34"/>
        <v>-641362.73220308241</v>
      </c>
      <c r="J99" s="576">
        <f t="shared" si="34"/>
        <v>-641362.73220308241</v>
      </c>
      <c r="K99" s="576">
        <f t="shared" si="34"/>
        <v>-641362.73220308241</v>
      </c>
      <c r="L99" s="576">
        <f t="shared" si="34"/>
        <v>-641362.73220308241</v>
      </c>
      <c r="M99" s="576">
        <f t="shared" si="34"/>
        <v>-641362.73220308241</v>
      </c>
      <c r="N99" s="576">
        <f t="shared" si="34"/>
        <v>-641362.73220308241</v>
      </c>
      <c r="O99" s="576">
        <f t="shared" si="34"/>
        <v>-641362.73220308241</v>
      </c>
      <c r="P99" s="576">
        <f t="shared" si="34"/>
        <v>-641362.73220308241</v>
      </c>
      <c r="Q99" s="576">
        <f t="shared" si="34"/>
        <v>-641421.66164537449</v>
      </c>
      <c r="R99" s="569"/>
      <c r="S99" s="547" t="s">
        <v>81</v>
      </c>
      <c r="T99" s="549"/>
      <c r="U99" s="548">
        <f>SUM(U92:U98)</f>
        <v>571978</v>
      </c>
      <c r="V99" s="576">
        <f t="shared" ref="V99:AH99" si="35">SUM(V92:V98)</f>
        <v>571701</v>
      </c>
      <c r="W99" s="576">
        <f t="shared" si="35"/>
        <v>572642</v>
      </c>
      <c r="X99" s="576">
        <f t="shared" si="35"/>
        <v>573583</v>
      </c>
      <c r="Y99" s="576">
        <f t="shared" si="35"/>
        <v>574524</v>
      </c>
      <c r="Z99" s="576">
        <f t="shared" si="35"/>
        <v>575465</v>
      </c>
      <c r="AA99" s="576">
        <f t="shared" si="35"/>
        <v>576406</v>
      </c>
      <c r="AB99" s="576">
        <f t="shared" si="35"/>
        <v>577347</v>
      </c>
      <c r="AC99" s="576">
        <f t="shared" si="35"/>
        <v>578288</v>
      </c>
      <c r="AD99" s="576">
        <f t="shared" si="35"/>
        <v>579229</v>
      </c>
      <c r="AE99" s="576">
        <f t="shared" si="35"/>
        <v>580170</v>
      </c>
      <c r="AF99" s="576">
        <f t="shared" si="35"/>
        <v>581111</v>
      </c>
      <c r="AG99" s="576">
        <f t="shared" si="35"/>
        <v>582052</v>
      </c>
      <c r="AH99" s="576">
        <f t="shared" si="35"/>
        <v>576500</v>
      </c>
      <c r="AI99" s="556"/>
      <c r="AJ99" s="556"/>
      <c r="AK99" s="556"/>
      <c r="AL99" s="556"/>
      <c r="AM99" s="556"/>
      <c r="AN99" s="556"/>
      <c r="AO99" s="556"/>
      <c r="AP99" s="556"/>
    </row>
    <row r="100" spans="1:42" ht="12" customHeight="1" x14ac:dyDescent="0.25">
      <c r="A100" s="531"/>
      <c r="B100" s="530"/>
      <c r="C100" s="531"/>
      <c r="D100" s="532"/>
      <c r="E100" s="532"/>
      <c r="F100" s="533"/>
      <c r="G100" s="533"/>
      <c r="H100" s="533"/>
      <c r="I100" s="533"/>
      <c r="J100" s="533"/>
      <c r="K100" s="533"/>
      <c r="L100" s="533"/>
      <c r="M100" s="533"/>
      <c r="N100" s="533"/>
      <c r="O100" s="533"/>
      <c r="P100" s="533"/>
      <c r="Q100" s="533"/>
      <c r="R100" s="528"/>
      <c r="S100" s="531"/>
      <c r="T100" s="530"/>
      <c r="U100" s="532"/>
      <c r="V100" s="532"/>
      <c r="W100" s="533"/>
      <c r="X100" s="533"/>
      <c r="Y100" s="533"/>
      <c r="Z100" s="533"/>
      <c r="AA100" s="533"/>
      <c r="AB100" s="533"/>
      <c r="AC100" s="533"/>
      <c r="AD100" s="533"/>
      <c r="AE100" s="533"/>
      <c r="AF100" s="533"/>
      <c r="AG100" s="533"/>
      <c r="AH100" s="533"/>
    </row>
    <row r="101" spans="1:42" s="557" customFormat="1" ht="12" customHeight="1" x14ac:dyDescent="0.25">
      <c r="A101" s="577" t="s">
        <v>780</v>
      </c>
      <c r="B101" s="578"/>
      <c r="C101" s="577"/>
      <c r="D101" s="579">
        <f t="shared" ref="D101:Q101" si="36">SUM(D4:D100)-D36-D43-D49-D63-D67-D71-D75-D79-D83-D87-D91-D99</f>
        <v>4313648.4952567592</v>
      </c>
      <c r="E101" s="579">
        <f>SUM(E4:E100)-E36-E43-E49-E63-E67-E71-E75-E79-E83-E87-E91-E99</f>
        <v>4317643.1700671306</v>
      </c>
      <c r="F101" s="579">
        <f t="shared" si="36"/>
        <v>4323713.7623150982</v>
      </c>
      <c r="G101" s="579">
        <f t="shared" si="36"/>
        <v>4343436.2326554498</v>
      </c>
      <c r="H101" s="579">
        <f t="shared" si="36"/>
        <v>4347630.5682283053</v>
      </c>
      <c r="I101" s="579">
        <f t="shared" si="36"/>
        <v>4361376.0017621573</v>
      </c>
      <c r="J101" s="579">
        <f t="shared" si="36"/>
        <v>4368368.5619525081</v>
      </c>
      <c r="K101" s="579">
        <f t="shared" si="36"/>
        <v>4383571.1545180697</v>
      </c>
      <c r="L101" s="579">
        <f t="shared" si="36"/>
        <v>4436562.4556896416</v>
      </c>
      <c r="M101" s="579">
        <f t="shared" si="36"/>
        <v>4449652.8671441479</v>
      </c>
      <c r="N101" s="579">
        <f t="shared" si="36"/>
        <v>4464989.684713589</v>
      </c>
      <c r="O101" s="579">
        <f t="shared" si="36"/>
        <v>4479070.5863284441</v>
      </c>
      <c r="P101" s="579">
        <f t="shared" si="36"/>
        <v>4497186.779545743</v>
      </c>
      <c r="Q101" s="579">
        <f t="shared" si="36"/>
        <v>4391296.1784751564</v>
      </c>
      <c r="R101" s="538"/>
      <c r="S101" s="577" t="s">
        <v>781</v>
      </c>
      <c r="T101" s="578"/>
      <c r="U101" s="579">
        <f>SUM(U4:U100)-U36-U43-U49-U63-U67-U71-U75-U79-U83-U87-U91-U99</f>
        <v>-1532778.017441984</v>
      </c>
      <c r="V101" s="579">
        <f t="shared" ref="V101:AH101" si="37">SUM(V4:V100)-V36-V43-V49-V63-V67-V71-V75-V79-V83-V87-V91-V99</f>
        <v>-1547905.0220498624</v>
      </c>
      <c r="W101" s="579">
        <f t="shared" si="37"/>
        <v>-1553989.8873299535</v>
      </c>
      <c r="X101" s="579">
        <f t="shared" si="37"/>
        <v>-1570063.3548719801</v>
      </c>
      <c r="Y101" s="579">
        <f t="shared" si="37"/>
        <v>-1579959.3632829876</v>
      </c>
      <c r="Z101" s="579">
        <f t="shared" si="37"/>
        <v>-1593301.4199855174</v>
      </c>
      <c r="AA101" s="579">
        <f t="shared" si="37"/>
        <v>-1608048.0508943258</v>
      </c>
      <c r="AB101" s="579">
        <f t="shared" si="37"/>
        <v>-1603398.7784223862</v>
      </c>
      <c r="AC101" s="579">
        <f t="shared" si="37"/>
        <v>-1614858.688753427</v>
      </c>
      <c r="AD101" s="579">
        <f t="shared" si="37"/>
        <v>-1624680.5063942485</v>
      </c>
      <c r="AE101" s="579">
        <f t="shared" si="37"/>
        <v>-1638734.6295701654</v>
      </c>
      <c r="AF101" s="579">
        <f t="shared" si="37"/>
        <v>-1651255.2270428804</v>
      </c>
      <c r="AG101" s="579">
        <f t="shared" si="37"/>
        <v>-1658742.5757306169</v>
      </c>
      <c r="AH101" s="579">
        <f t="shared" si="37"/>
        <v>-1598284</v>
      </c>
    </row>
    <row r="102" spans="1:42" ht="12" customHeight="1" x14ac:dyDescent="0.25">
      <c r="A102" s="577" t="s">
        <v>782</v>
      </c>
      <c r="B102" s="530"/>
      <c r="C102" s="531"/>
      <c r="D102" s="532">
        <f>+'[14]Monthly BS - UC Ledger '!D48</f>
        <v>4313648.3352567581</v>
      </c>
      <c r="E102" s="532">
        <f>+'[14]Monthly BS - UC Ledger '!E48</f>
        <v>4317642.2100671316</v>
      </c>
      <c r="F102" s="532">
        <f>+'[14]Monthly BS - UC Ledger '!F48</f>
        <v>4323711.6323151002</v>
      </c>
      <c r="G102" s="532">
        <f>+'[14]Monthly BS - UC Ledger '!G48</f>
        <v>4343437.3426554501</v>
      </c>
      <c r="H102" s="532">
        <f>+'[14]Monthly BS - UC Ledger '!H48</f>
        <v>4347630.6382283065</v>
      </c>
      <c r="I102" s="532">
        <f>+'[14]Monthly BS - UC Ledger '!I48</f>
        <v>4361375.7117621601</v>
      </c>
      <c r="J102" s="532">
        <f>+'[14]Monthly BS - UC Ledger '!J48</f>
        <v>4368367.2519525085</v>
      </c>
      <c r="K102" s="532">
        <f>+'[14]Monthly BS - UC Ledger '!K48</f>
        <v>4383569.5845180685</v>
      </c>
      <c r="L102" s="532">
        <f>+'[14]Monthly BS - UC Ledger '!L48</f>
        <v>4436565.1556896418</v>
      </c>
      <c r="M102" s="532">
        <f>+'[14]Monthly BS - UC Ledger '!M48</f>
        <v>4449653.7271441491</v>
      </c>
      <c r="N102" s="532">
        <f>+'[14]Monthly BS - UC Ledger '!N48</f>
        <v>4464990.9447135916</v>
      </c>
      <c r="O102" s="532">
        <f>+'[14]Monthly BS - UC Ledger '!O48</f>
        <v>4479073.0763284452</v>
      </c>
      <c r="P102" s="532">
        <f>+'[14]Monthly BS - UC Ledger '!P48</f>
        <v>4497188.1995457411</v>
      </c>
      <c r="Q102" s="532">
        <f>+'[14]Monthly BS - UC Ledger '!Q48</f>
        <v>4391296.4469366958</v>
      </c>
      <c r="R102" s="528"/>
      <c r="S102" s="531" t="s">
        <v>783</v>
      </c>
      <c r="T102" s="530"/>
      <c r="U102" s="533">
        <f>+'[14]Monthly BS - UC Ledger '!D149</f>
        <v>-1532776.1622647766</v>
      </c>
      <c r="V102" s="533">
        <f>+'[14]Monthly BS - UC Ledger '!E149</f>
        <v>-1547905.0611152695</v>
      </c>
      <c r="W102" s="533">
        <f>+'[14]Monthly BS - UC Ledger '!F149</f>
        <v>-1553986.2817171162</v>
      </c>
      <c r="X102" s="533">
        <f>+'[14]Monthly BS - UC Ledger '!G149</f>
        <v>-1570063.404580899</v>
      </c>
      <c r="Y102" s="533">
        <f>+'[14]Monthly BS - UC Ledger '!H149</f>
        <v>-1579956.7883136619</v>
      </c>
      <c r="Z102" s="533">
        <f>+'[14]Monthly BS - UC Ledger '!I149</f>
        <v>-1593299.3803379473</v>
      </c>
      <c r="AA102" s="533">
        <f>+'[14]Monthly BS - UC Ledger '!J149</f>
        <v>-1608046.6665685123</v>
      </c>
      <c r="AB102" s="533">
        <f>+'[14]Monthly BS - UC Ledger '!K149</f>
        <v>-1603397.6494183287</v>
      </c>
      <c r="AC102" s="533">
        <f>+'[14]Monthly BS - UC Ledger '!L149</f>
        <v>-1614857.3350711251</v>
      </c>
      <c r="AD102" s="533">
        <f>+'[14]Monthly BS - UC Ledger '!M149</f>
        <v>-1624679.2880337024</v>
      </c>
      <c r="AE102" s="533">
        <f>+'[14]Monthly BS - UC Ledger '!N149</f>
        <v>-1638735.9365313749</v>
      </c>
      <c r="AF102" s="533">
        <f>+'[14]Monthly BS - UC Ledger '!O149</f>
        <v>-1651254.389325846</v>
      </c>
      <c r="AG102" s="533">
        <f>+'[14]Monthly BS - UC Ledger '!P149</f>
        <v>-1658742.0833353379</v>
      </c>
      <c r="AH102" s="533">
        <f>+'[14]Monthly BS - UC Ledger '!Q149</f>
        <v>-1598284.6482010686</v>
      </c>
    </row>
    <row r="103" spans="1:42" ht="12" customHeight="1" x14ac:dyDescent="0.25">
      <c r="A103" s="577" t="s">
        <v>784</v>
      </c>
      <c r="B103" s="530"/>
      <c r="C103" s="531"/>
      <c r="D103" s="532">
        <f>+D101-D102</f>
        <v>0.16000000108033419</v>
      </c>
      <c r="E103" s="532">
        <f t="shared" ref="E103:Q103" si="38">+E101-E102</f>
        <v>0.95999999903142452</v>
      </c>
      <c r="F103" s="532">
        <f t="shared" si="38"/>
        <v>2.1299999980255961</v>
      </c>
      <c r="G103" s="532">
        <f t="shared" si="38"/>
        <v>-1.1100000003352761</v>
      </c>
      <c r="H103" s="532">
        <f t="shared" si="38"/>
        <v>-7.0000001229345798E-2</v>
      </c>
      <c r="I103" s="532">
        <f t="shared" si="38"/>
        <v>0.28999999724328518</v>
      </c>
      <c r="J103" s="532">
        <f t="shared" si="38"/>
        <v>1.3099999995902181</v>
      </c>
      <c r="K103" s="532">
        <f t="shared" si="38"/>
        <v>1.5700000012293458</v>
      </c>
      <c r="L103" s="532">
        <f t="shared" si="38"/>
        <v>-2.7000000001862645</v>
      </c>
      <c r="M103" s="532">
        <f t="shared" si="38"/>
        <v>-0.8600000012665987</v>
      </c>
      <c r="N103" s="532">
        <f t="shared" si="38"/>
        <v>-1.2600000025704503</v>
      </c>
      <c r="O103" s="532">
        <f t="shared" si="38"/>
        <v>-2.49000000115484</v>
      </c>
      <c r="P103" s="532">
        <f t="shared" si="38"/>
        <v>-1.419999998062849</v>
      </c>
      <c r="Q103" s="532">
        <f t="shared" si="38"/>
        <v>-0.26846153941005468</v>
      </c>
      <c r="R103" s="561"/>
      <c r="S103" s="531" t="s">
        <v>784</v>
      </c>
      <c r="T103" s="530"/>
      <c r="U103" s="533">
        <f>+U101-U102</f>
        <v>-1.8551772073842585</v>
      </c>
      <c r="V103" s="533">
        <f t="shared" ref="V103:AH103" si="39">+V101-V102</f>
        <v>3.9065407123416662E-2</v>
      </c>
      <c r="W103" s="533">
        <f t="shared" si="39"/>
        <v>-3.6056128372438252</v>
      </c>
      <c r="X103" s="533">
        <f t="shared" si="39"/>
        <v>4.9708918901160359E-2</v>
      </c>
      <c r="Y103" s="533">
        <f t="shared" si="39"/>
        <v>-2.5749693256802857</v>
      </c>
      <c r="Z103" s="533">
        <f t="shared" si="39"/>
        <v>-2.0396475701127201</v>
      </c>
      <c r="AA103" s="533">
        <f t="shared" si="39"/>
        <v>-1.3843258135020733</v>
      </c>
      <c r="AB103" s="533">
        <f t="shared" si="39"/>
        <v>-1.1290040574967861</v>
      </c>
      <c r="AC103" s="533">
        <f t="shared" si="39"/>
        <v>-1.3536823019385338</v>
      </c>
      <c r="AD103" s="533">
        <f t="shared" si="39"/>
        <v>-1.2183605460450053</v>
      </c>
      <c r="AE103" s="533">
        <f t="shared" si="39"/>
        <v>1.306961209513247</v>
      </c>
      <c r="AF103" s="533">
        <f t="shared" si="39"/>
        <v>-0.83771703438833356</v>
      </c>
      <c r="AG103" s="533">
        <f t="shared" si="39"/>
        <v>-0.49239527899771929</v>
      </c>
      <c r="AH103" s="533">
        <f t="shared" si="39"/>
        <v>0.64820106863044202</v>
      </c>
    </row>
    <row r="104" spans="1:42" ht="12" customHeight="1" x14ac:dyDescent="0.25">
      <c r="A104" s="577"/>
      <c r="B104" s="530"/>
      <c r="C104" s="531"/>
      <c r="D104" s="532"/>
      <c r="E104" s="532"/>
      <c r="F104" s="532"/>
      <c r="G104" s="532"/>
      <c r="H104" s="532"/>
      <c r="I104" s="532"/>
      <c r="J104" s="532"/>
      <c r="K104" s="532"/>
      <c r="L104" s="532"/>
      <c r="M104" s="532"/>
      <c r="N104" s="532"/>
      <c r="O104" s="532"/>
      <c r="P104" s="532"/>
      <c r="Q104" s="532"/>
      <c r="R104" s="562"/>
      <c r="S104" s="531"/>
      <c r="T104" s="530"/>
      <c r="U104" s="533"/>
      <c r="V104" s="533"/>
      <c r="W104" s="533"/>
      <c r="X104" s="533"/>
      <c r="Y104" s="533"/>
      <c r="Z104" s="533"/>
      <c r="AA104" s="533"/>
      <c r="AB104" s="533"/>
      <c r="AC104" s="533"/>
      <c r="AD104" s="533"/>
      <c r="AE104" s="533"/>
      <c r="AF104" s="533"/>
      <c r="AG104" s="533">
        <f>+'[14]A 9 (a)'!P58</f>
        <v>1658742.5757306162</v>
      </c>
      <c r="AH104" s="533"/>
      <c r="AJ104" s="515">
        <v>1658742</v>
      </c>
    </row>
    <row r="105" spans="1:42" ht="12" customHeight="1" x14ac:dyDescent="0.25">
      <c r="A105" s="577"/>
      <c r="B105" s="530"/>
      <c r="C105" s="531"/>
      <c r="D105" s="532"/>
      <c r="E105" s="532"/>
      <c r="F105" s="532"/>
      <c r="G105" s="532"/>
      <c r="H105" s="532"/>
      <c r="I105" s="532"/>
      <c r="J105" s="532"/>
      <c r="K105" s="532"/>
      <c r="L105" s="532"/>
      <c r="M105" s="532"/>
      <c r="N105" s="532"/>
      <c r="O105" s="532"/>
      <c r="P105" s="532"/>
      <c r="Q105" s="532"/>
      <c r="R105" s="562"/>
      <c r="S105" s="531"/>
      <c r="T105" s="530"/>
      <c r="U105" s="533"/>
      <c r="V105" s="533"/>
      <c r="W105" s="533"/>
      <c r="X105" s="533"/>
      <c r="Y105" s="533"/>
      <c r="Z105" s="533"/>
      <c r="AA105" s="533"/>
      <c r="AB105" s="533"/>
      <c r="AC105" s="533"/>
      <c r="AD105" s="533"/>
      <c r="AE105" s="533"/>
      <c r="AF105" s="533"/>
      <c r="AG105" s="533"/>
      <c r="AH105" s="533"/>
      <c r="AJ105" s="515">
        <f>+AJ104-AG104</f>
        <v>-0.57573061622679234</v>
      </c>
    </row>
    <row r="106" spans="1:42" s="557" customFormat="1" ht="22.5" x14ac:dyDescent="0.4">
      <c r="A106" s="580" t="s">
        <v>134</v>
      </c>
      <c r="B106" s="517" t="s">
        <v>668</v>
      </c>
      <c r="C106" s="580" t="s">
        <v>135</v>
      </c>
      <c r="D106" s="581" t="s">
        <v>953</v>
      </c>
      <c r="E106" s="581" t="s">
        <v>954</v>
      </c>
      <c r="F106" s="581" t="s">
        <v>955</v>
      </c>
      <c r="G106" s="581" t="s">
        <v>956</v>
      </c>
      <c r="H106" s="581" t="s">
        <v>957</v>
      </c>
      <c r="I106" s="581" t="s">
        <v>958</v>
      </c>
      <c r="J106" s="581" t="s">
        <v>959</v>
      </c>
      <c r="K106" s="581" t="s">
        <v>960</v>
      </c>
      <c r="L106" s="581" t="s">
        <v>961</v>
      </c>
      <c r="M106" s="581" t="s">
        <v>962</v>
      </c>
      <c r="N106" s="581" t="s">
        <v>963</v>
      </c>
      <c r="O106" s="581" t="s">
        <v>964</v>
      </c>
      <c r="P106" s="581" t="s">
        <v>965</v>
      </c>
      <c r="Q106" s="519" t="s">
        <v>669</v>
      </c>
      <c r="R106" s="556"/>
      <c r="S106" s="582" t="s">
        <v>135</v>
      </c>
      <c r="T106" s="517" t="s">
        <v>668</v>
      </c>
      <c r="U106" s="581" t="s">
        <v>953</v>
      </c>
      <c r="V106" s="581" t="s">
        <v>954</v>
      </c>
      <c r="W106" s="581" t="s">
        <v>955</v>
      </c>
      <c r="X106" s="581" t="s">
        <v>956</v>
      </c>
      <c r="Y106" s="581" t="s">
        <v>957</v>
      </c>
      <c r="Z106" s="581" t="s">
        <v>958</v>
      </c>
      <c r="AA106" s="581" t="s">
        <v>959</v>
      </c>
      <c r="AB106" s="581" t="s">
        <v>960</v>
      </c>
      <c r="AC106" s="581" t="s">
        <v>961</v>
      </c>
      <c r="AD106" s="581" t="s">
        <v>962</v>
      </c>
      <c r="AE106" s="581" t="s">
        <v>963</v>
      </c>
      <c r="AF106" s="581" t="s">
        <v>964</v>
      </c>
      <c r="AG106" s="581" t="s">
        <v>965</v>
      </c>
      <c r="AH106" s="519" t="s">
        <v>669</v>
      </c>
    </row>
    <row r="107" spans="1:42" ht="12" customHeight="1" x14ac:dyDescent="0.25">
      <c r="A107" s="606" t="s">
        <v>11</v>
      </c>
      <c r="B107" s="607"/>
      <c r="C107" s="607"/>
      <c r="D107" s="607"/>
      <c r="E107" s="607"/>
      <c r="F107" s="607"/>
      <c r="G107" s="607"/>
      <c r="H107" s="607"/>
      <c r="I107" s="607"/>
      <c r="J107" s="607"/>
      <c r="K107" s="607"/>
      <c r="L107" s="607"/>
      <c r="M107" s="607"/>
      <c r="N107" s="607"/>
      <c r="O107" s="607"/>
      <c r="P107" s="607"/>
      <c r="Q107" s="608"/>
      <c r="R107" s="523"/>
      <c r="S107" s="606" t="s">
        <v>11</v>
      </c>
      <c r="T107" s="607"/>
      <c r="U107" s="607"/>
      <c r="V107" s="607"/>
      <c r="W107" s="607"/>
      <c r="X107" s="607"/>
      <c r="Y107" s="607"/>
      <c r="Z107" s="607"/>
      <c r="AA107" s="607"/>
      <c r="AB107" s="607"/>
      <c r="AC107" s="607"/>
      <c r="AD107" s="607"/>
      <c r="AE107" s="607"/>
      <c r="AF107" s="607"/>
      <c r="AG107" s="607"/>
      <c r="AH107" s="607"/>
      <c r="AI107" s="608"/>
    </row>
    <row r="108" spans="1:42" ht="12" customHeight="1" x14ac:dyDescent="0.25">
      <c r="A108" s="537"/>
      <c r="B108" s="539">
        <v>1245</v>
      </c>
      <c r="C108" s="537" t="s">
        <v>785</v>
      </c>
      <c r="D108" s="540">
        <f>ROUND(VLOOKUP($B108,'[14]Monthly BS - UC Ledger '!$A$6:$Q$269,+D$3,FALSE),0)</f>
        <v>256</v>
      </c>
      <c r="E108" s="540">
        <f>ROUND(VLOOKUP($B108,'[14]Monthly BS - UC Ledger '!$A$6:$Q$269,+E$3,FALSE),0)</f>
        <v>256</v>
      </c>
      <c r="F108" s="541">
        <f>ROUND(VLOOKUP($B108,'[14]Monthly BS - UC Ledger '!$A$6:$Q$269,+F$3,FALSE),0)</f>
        <v>256</v>
      </c>
      <c r="G108" s="541">
        <f>ROUND(VLOOKUP($B108,'[14]Monthly BS - UC Ledger '!$A$6:$Q$269,+G$3,FALSE),0)</f>
        <v>256</v>
      </c>
      <c r="H108" s="541">
        <f>ROUND(VLOOKUP($B108,'[14]Monthly BS - UC Ledger '!$A$6:$Q$269,+H$3,FALSE),0)</f>
        <v>256</v>
      </c>
      <c r="I108" s="541">
        <f>ROUND(VLOOKUP($B108,'[14]Monthly BS - UC Ledger '!$A$6:$Q$269,+I$3,FALSE),0)</f>
        <v>256</v>
      </c>
      <c r="J108" s="541">
        <f>ROUND(VLOOKUP($B108,'[14]Monthly BS - UC Ledger '!$A$6:$Q$269,+J$3,FALSE),0)</f>
        <v>256</v>
      </c>
      <c r="K108" s="541">
        <f>ROUND(VLOOKUP($B108,'[14]Monthly BS - UC Ledger '!$A$6:$Q$269,+K$3,FALSE),0)</f>
        <v>256</v>
      </c>
      <c r="L108" s="541">
        <f>ROUND(VLOOKUP($B108,'[14]Monthly BS - UC Ledger '!$A$6:$Q$269,+L$3,FALSE),0)</f>
        <v>256</v>
      </c>
      <c r="M108" s="541">
        <f>ROUND(VLOOKUP($B108,'[14]Monthly BS - UC Ledger '!$A$6:$Q$269,+M$3,FALSE),0)</f>
        <v>256</v>
      </c>
      <c r="N108" s="541">
        <f>ROUND(VLOOKUP($B108,'[14]Monthly BS - UC Ledger '!$A$6:$Q$269,+N$3,FALSE),0)</f>
        <v>256</v>
      </c>
      <c r="O108" s="541">
        <f>ROUND(VLOOKUP($B108,'[14]Monthly BS - UC Ledger '!$A$6:$Q$269,+O$3,FALSE),0)</f>
        <v>256</v>
      </c>
      <c r="P108" s="541">
        <f>ROUND(VLOOKUP($B108,'[14]Monthly BS - UC Ledger '!$A$6:$Q$269,+P$3,FALSE),0)</f>
        <v>256</v>
      </c>
      <c r="Q108" s="533">
        <f>SUM(D108:P108)/13</f>
        <v>256</v>
      </c>
      <c r="R108" s="523"/>
      <c r="S108" s="537" t="s">
        <v>786</v>
      </c>
      <c r="T108" s="539">
        <v>2030</v>
      </c>
      <c r="U108" s="541">
        <f>ROUND(VLOOKUP($T108,'[14]Monthly BS - UC Ledger '!$A$6:$Q$269,+U$3,FALSE),0)</f>
        <v>906</v>
      </c>
      <c r="V108" s="541">
        <f>ROUND(VLOOKUP($T108,'[14]Monthly BS - UC Ledger '!$A$6:$Q$269,+V$3,FALSE),0)</f>
        <v>906</v>
      </c>
      <c r="W108" s="541">
        <f>ROUND(VLOOKUP($T108,'[14]Monthly BS - UC Ledger '!$A$6:$Q$269,+W$3,FALSE),0)</f>
        <v>905</v>
      </c>
      <c r="X108" s="541">
        <f>ROUND(VLOOKUP($T108,'[14]Monthly BS - UC Ledger '!$A$6:$Q$269,+X$3,FALSE),0)</f>
        <v>905</v>
      </c>
      <c r="Y108" s="541">
        <f>ROUND(VLOOKUP($T108,'[14]Monthly BS - UC Ledger '!$A$6:$Q$269,+Y$3,FALSE),0)</f>
        <v>904</v>
      </c>
      <c r="Z108" s="541">
        <f>ROUND(VLOOKUP($T108,'[14]Monthly BS - UC Ledger '!$A$6:$Q$269,+Z$3,FALSE),0)</f>
        <v>904</v>
      </c>
      <c r="AA108" s="541">
        <f>ROUND(VLOOKUP($T108,'[14]Monthly BS - UC Ledger '!$A$6:$Q$269,+AA$3,FALSE),0)</f>
        <v>903</v>
      </c>
      <c r="AB108" s="541">
        <f>ROUND(VLOOKUP($T108,'[14]Monthly BS - UC Ledger '!$A$6:$Q$269,+AB$3,FALSE),0)</f>
        <v>903</v>
      </c>
      <c r="AC108" s="541">
        <f>ROUND(VLOOKUP($T108,'[14]Monthly BS - UC Ledger '!$A$6:$Q$269,+AC$3,FALSE),0)</f>
        <v>902</v>
      </c>
      <c r="AD108" s="541">
        <f>ROUND(VLOOKUP($T108,'[14]Monthly BS - UC Ledger '!$A$6:$Q$269,+AD$3,FALSE),0)</f>
        <v>902</v>
      </c>
      <c r="AE108" s="541">
        <f>ROUND(VLOOKUP($T108,'[14]Monthly BS - UC Ledger '!$A$6:$Q$269,+AE$3,FALSE),0)</f>
        <v>901</v>
      </c>
      <c r="AF108" s="541">
        <f>ROUND(VLOOKUP($T108,'[14]Monthly BS - UC Ledger '!$A$6:$Q$269,+AF$3,FALSE),0)</f>
        <v>901</v>
      </c>
      <c r="AG108" s="541">
        <f>ROUND(VLOOKUP($T108,'[14]Monthly BS - UC Ledger '!$A$6:$Q$269,+AG$3,FALSE),0)</f>
        <v>900</v>
      </c>
      <c r="AH108" s="541">
        <f>ROUND(VLOOKUP($T108,'[14]Monthly BS - UC Ledger '!$A$6:$Q$269,+AH$3,FALSE),0)</f>
        <v>903</v>
      </c>
    </row>
    <row r="109" spans="1:42" ht="12" customHeight="1" x14ac:dyDescent="0.25">
      <c r="A109" s="528"/>
      <c r="B109" s="536"/>
      <c r="C109" s="528"/>
      <c r="D109" s="543"/>
      <c r="E109" s="543"/>
      <c r="F109" s="544"/>
      <c r="G109" s="544"/>
      <c r="H109" s="544"/>
      <c r="I109" s="544"/>
      <c r="J109" s="544"/>
      <c r="K109" s="544"/>
      <c r="L109" s="544"/>
      <c r="M109" s="544"/>
      <c r="N109" s="544"/>
      <c r="O109" s="544"/>
      <c r="P109" s="544"/>
      <c r="Q109" s="544"/>
      <c r="R109" s="523"/>
      <c r="S109" s="528" t="s">
        <v>787</v>
      </c>
      <c r="T109" s="536">
        <v>2035</v>
      </c>
      <c r="U109" s="544"/>
      <c r="V109" s="544"/>
      <c r="W109" s="544"/>
      <c r="X109" s="544"/>
      <c r="Y109" s="544"/>
      <c r="Z109" s="544"/>
      <c r="AA109" s="544"/>
      <c r="AB109" s="544"/>
      <c r="AC109" s="544"/>
      <c r="AD109" s="544"/>
      <c r="AE109" s="544"/>
      <c r="AF109" s="544"/>
      <c r="AG109" s="544"/>
      <c r="AH109" s="544"/>
    </row>
    <row r="110" spans="1:42" ht="12" customHeight="1" x14ac:dyDescent="0.25">
      <c r="A110" s="528"/>
      <c r="B110" s="536"/>
      <c r="C110" s="528"/>
      <c r="D110" s="543"/>
      <c r="E110" s="543"/>
      <c r="F110" s="544"/>
      <c r="G110" s="544"/>
      <c r="H110" s="544"/>
      <c r="I110" s="544"/>
      <c r="J110" s="544"/>
      <c r="K110" s="544"/>
      <c r="L110" s="544"/>
      <c r="M110" s="544"/>
      <c r="N110" s="544"/>
      <c r="O110" s="544"/>
      <c r="P110" s="544"/>
      <c r="Q110" s="544"/>
      <c r="R110" s="523"/>
      <c r="S110" s="528"/>
      <c r="T110" s="536"/>
      <c r="U110" s="544"/>
      <c r="V110" s="544"/>
      <c r="W110" s="544"/>
      <c r="X110" s="544"/>
      <c r="Y110" s="544"/>
      <c r="Z110" s="544"/>
      <c r="AA110" s="544"/>
      <c r="AB110" s="544"/>
      <c r="AC110" s="544"/>
      <c r="AD110" s="544"/>
      <c r="AE110" s="544"/>
      <c r="AF110" s="544"/>
      <c r="AG110" s="544"/>
      <c r="AH110" s="544"/>
    </row>
    <row r="111" spans="1:42" ht="12" customHeight="1" x14ac:dyDescent="0.25">
      <c r="A111" s="555" t="s">
        <v>137</v>
      </c>
      <c r="B111" s="583"/>
      <c r="C111" s="547" t="s">
        <v>81</v>
      </c>
      <c r="D111" s="584">
        <f>SUM(D108:D110)</f>
        <v>256</v>
      </c>
      <c r="E111" s="584">
        <f t="shared" ref="E111:Q111" si="40">SUM(E108:E110)</f>
        <v>256</v>
      </c>
      <c r="F111" s="584">
        <f t="shared" si="40"/>
        <v>256</v>
      </c>
      <c r="G111" s="584">
        <f t="shared" si="40"/>
        <v>256</v>
      </c>
      <c r="H111" s="584">
        <f t="shared" si="40"/>
        <v>256</v>
      </c>
      <c r="I111" s="584">
        <f t="shared" si="40"/>
        <v>256</v>
      </c>
      <c r="J111" s="584">
        <f t="shared" si="40"/>
        <v>256</v>
      </c>
      <c r="K111" s="584">
        <f t="shared" si="40"/>
        <v>256</v>
      </c>
      <c r="L111" s="584">
        <f t="shared" si="40"/>
        <v>256</v>
      </c>
      <c r="M111" s="584">
        <f t="shared" si="40"/>
        <v>256</v>
      </c>
      <c r="N111" s="584">
        <f t="shared" si="40"/>
        <v>256</v>
      </c>
      <c r="O111" s="584">
        <f t="shared" si="40"/>
        <v>256</v>
      </c>
      <c r="P111" s="584">
        <f t="shared" si="40"/>
        <v>256</v>
      </c>
      <c r="Q111" s="584">
        <f t="shared" si="40"/>
        <v>256</v>
      </c>
      <c r="R111" s="523"/>
      <c r="S111" s="547" t="s">
        <v>81</v>
      </c>
      <c r="T111" s="583"/>
      <c r="U111" s="585">
        <f>SUM(U108:U110)</f>
        <v>906</v>
      </c>
      <c r="V111" s="585">
        <f t="shared" ref="V111:AH111" si="41">SUM(V108:V110)</f>
        <v>906</v>
      </c>
      <c r="W111" s="585">
        <f t="shared" si="41"/>
        <v>905</v>
      </c>
      <c r="X111" s="585">
        <f t="shared" si="41"/>
        <v>905</v>
      </c>
      <c r="Y111" s="585">
        <f t="shared" si="41"/>
        <v>904</v>
      </c>
      <c r="Z111" s="585">
        <f t="shared" si="41"/>
        <v>904</v>
      </c>
      <c r="AA111" s="585">
        <f t="shared" si="41"/>
        <v>903</v>
      </c>
      <c r="AB111" s="585">
        <f t="shared" si="41"/>
        <v>903</v>
      </c>
      <c r="AC111" s="585">
        <f t="shared" si="41"/>
        <v>902</v>
      </c>
      <c r="AD111" s="585">
        <f t="shared" si="41"/>
        <v>902</v>
      </c>
      <c r="AE111" s="585">
        <f t="shared" si="41"/>
        <v>901</v>
      </c>
      <c r="AF111" s="585">
        <f t="shared" si="41"/>
        <v>901</v>
      </c>
      <c r="AG111" s="585">
        <f t="shared" si="41"/>
        <v>900</v>
      </c>
      <c r="AH111" s="585">
        <f t="shared" si="41"/>
        <v>903</v>
      </c>
    </row>
    <row r="112" spans="1:42" ht="12" customHeight="1" x14ac:dyDescent="0.25">
      <c r="A112" s="531" t="s">
        <v>140</v>
      </c>
      <c r="B112" s="530">
        <v>1250</v>
      </c>
      <c r="C112" s="531" t="s">
        <v>788</v>
      </c>
      <c r="D112" s="532"/>
      <c r="E112" s="532"/>
      <c r="F112" s="533"/>
      <c r="G112" s="533"/>
      <c r="H112" s="533"/>
      <c r="I112" s="533"/>
      <c r="J112" s="533"/>
      <c r="K112" s="533"/>
      <c r="L112" s="533"/>
      <c r="M112" s="533"/>
      <c r="N112" s="533"/>
      <c r="O112" s="533"/>
      <c r="P112" s="533"/>
      <c r="Q112" s="533"/>
      <c r="R112" s="523"/>
      <c r="S112" s="531" t="s">
        <v>789</v>
      </c>
      <c r="T112" s="530">
        <v>2040</v>
      </c>
      <c r="U112" s="533"/>
      <c r="V112" s="533"/>
      <c r="W112" s="533"/>
      <c r="X112" s="533"/>
      <c r="Y112" s="533"/>
      <c r="Z112" s="533"/>
      <c r="AA112" s="533"/>
      <c r="AB112" s="533"/>
      <c r="AC112" s="533"/>
      <c r="AD112" s="533"/>
      <c r="AE112" s="533"/>
      <c r="AF112" s="533"/>
      <c r="AG112" s="533"/>
      <c r="AH112" s="533"/>
    </row>
    <row r="113" spans="1:42" ht="12" customHeight="1" x14ac:dyDescent="0.25">
      <c r="A113" s="531" t="s">
        <v>143</v>
      </c>
      <c r="B113" s="530"/>
      <c r="C113" s="531"/>
      <c r="D113" s="586"/>
      <c r="E113" s="531"/>
      <c r="F113" s="531"/>
      <c r="G113" s="531"/>
      <c r="H113" s="531"/>
      <c r="I113" s="531"/>
      <c r="J113" s="531"/>
      <c r="K113" s="531"/>
      <c r="L113" s="531"/>
      <c r="M113" s="531"/>
      <c r="N113" s="531"/>
      <c r="O113" s="531"/>
      <c r="P113" s="531"/>
      <c r="Q113" s="531"/>
      <c r="R113" s="523"/>
      <c r="S113" s="531" t="s">
        <v>790</v>
      </c>
      <c r="T113" s="530">
        <v>2185</v>
      </c>
      <c r="U113" s="531"/>
      <c r="V113" s="531"/>
      <c r="W113" s="531"/>
      <c r="X113" s="531"/>
      <c r="Y113" s="531"/>
      <c r="Z113" s="531"/>
      <c r="AA113" s="531"/>
      <c r="AB113" s="531"/>
      <c r="AC113" s="531"/>
      <c r="AD113" s="531"/>
      <c r="AE113" s="531"/>
      <c r="AF113" s="531"/>
      <c r="AG113" s="531"/>
      <c r="AH113" s="531"/>
    </row>
    <row r="114" spans="1:42" ht="12" customHeight="1" x14ac:dyDescent="0.25">
      <c r="A114" s="606" t="s">
        <v>144</v>
      </c>
      <c r="B114" s="607"/>
      <c r="C114" s="607"/>
      <c r="D114" s="607"/>
      <c r="E114" s="607"/>
      <c r="F114" s="607"/>
      <c r="G114" s="607"/>
      <c r="H114" s="607"/>
      <c r="I114" s="607"/>
      <c r="J114" s="607"/>
      <c r="K114" s="607"/>
      <c r="L114" s="607"/>
      <c r="M114" s="607"/>
      <c r="N114" s="607"/>
      <c r="O114" s="607"/>
      <c r="P114" s="607"/>
      <c r="Q114" s="608"/>
      <c r="R114" s="523"/>
      <c r="S114" s="606" t="s">
        <v>144</v>
      </c>
      <c r="T114" s="607"/>
      <c r="U114" s="607"/>
      <c r="V114" s="607"/>
      <c r="W114" s="607"/>
      <c r="X114" s="607"/>
      <c r="Y114" s="607"/>
      <c r="Z114" s="607"/>
      <c r="AA114" s="607"/>
      <c r="AB114" s="607"/>
      <c r="AC114" s="607"/>
      <c r="AD114" s="607"/>
      <c r="AE114" s="607"/>
      <c r="AF114" s="607"/>
      <c r="AG114" s="607"/>
      <c r="AH114" s="607"/>
      <c r="AI114" s="608"/>
    </row>
    <row r="115" spans="1:42" ht="12" customHeight="1" x14ac:dyDescent="0.25">
      <c r="A115" s="531" t="s">
        <v>145</v>
      </c>
      <c r="B115" s="530">
        <v>1265</v>
      </c>
      <c r="C115" s="531" t="s">
        <v>791</v>
      </c>
      <c r="D115" s="532">
        <f>ROUND(VLOOKUP($B115,'[14]Monthly BS - UC Ledger '!$A$6:$Q$269,+D$3,FALSE),0)</f>
        <v>8454</v>
      </c>
      <c r="E115" s="532">
        <f>ROUND(VLOOKUP($B115,'[14]Monthly BS - UC Ledger '!$A$6:$Q$269,+E$3,FALSE),0)</f>
        <v>8454</v>
      </c>
      <c r="F115" s="533">
        <f>ROUND(VLOOKUP($B115,'[14]Monthly BS - UC Ledger '!$A$6:$Q$269,+F$3,FALSE),0)</f>
        <v>8454</v>
      </c>
      <c r="G115" s="533">
        <f>ROUND(VLOOKUP($B115,'[14]Monthly BS - UC Ledger '!$A$6:$Q$269,+G$3,FALSE),0)</f>
        <v>8454</v>
      </c>
      <c r="H115" s="533">
        <f>ROUND(VLOOKUP($B115,'[14]Monthly BS - UC Ledger '!$A$6:$Q$269,+H$3,FALSE),0)</f>
        <v>8454</v>
      </c>
      <c r="I115" s="533">
        <f>ROUND(VLOOKUP($B115,'[14]Monthly BS - UC Ledger '!$A$6:$Q$269,+I$3,FALSE),0)</f>
        <v>8454</v>
      </c>
      <c r="J115" s="533">
        <f>ROUND(VLOOKUP($B115,'[14]Monthly BS - UC Ledger '!$A$6:$Q$269,+J$3,FALSE),0)</f>
        <v>8454</v>
      </c>
      <c r="K115" s="533">
        <f>ROUND(VLOOKUP($B115,'[14]Monthly BS - UC Ledger '!$A$6:$Q$269,+K$3,FALSE),0)</f>
        <v>8454</v>
      </c>
      <c r="L115" s="533">
        <f>ROUND(VLOOKUP($B115,'[14]Monthly BS - UC Ledger '!$A$6:$Q$269,+L$3,FALSE),0)</f>
        <v>8454</v>
      </c>
      <c r="M115" s="533">
        <f>ROUND(VLOOKUP($B115,'[14]Monthly BS - UC Ledger '!$A$6:$Q$269,+M$3,FALSE),0)</f>
        <v>8454</v>
      </c>
      <c r="N115" s="533">
        <f>ROUND(VLOOKUP($B115,'[14]Monthly BS - UC Ledger '!$A$6:$Q$269,+N$3,FALSE),0)</f>
        <v>8454</v>
      </c>
      <c r="O115" s="533">
        <f>ROUND(VLOOKUP($B115,'[14]Monthly BS - UC Ledger '!$A$6:$Q$269,+O$3,FALSE),0)</f>
        <v>8454</v>
      </c>
      <c r="P115" s="533">
        <f>ROUND(VLOOKUP($B115,'[14]Monthly BS - UC Ledger '!$A$6:$Q$269,+P$3,FALSE),0)</f>
        <v>8454</v>
      </c>
      <c r="Q115" s="533">
        <f t="shared" ref="Q115" si="42">SUM(D115:P115)/13</f>
        <v>8454</v>
      </c>
      <c r="R115" s="523"/>
      <c r="S115" s="531" t="s">
        <v>676</v>
      </c>
      <c r="T115" s="530"/>
      <c r="U115" s="533"/>
      <c r="V115" s="533"/>
      <c r="W115" s="533"/>
      <c r="X115" s="533"/>
      <c r="Y115" s="533"/>
      <c r="Z115" s="533"/>
      <c r="AA115" s="533"/>
      <c r="AB115" s="533"/>
      <c r="AC115" s="533"/>
      <c r="AD115" s="533"/>
      <c r="AE115" s="533"/>
      <c r="AF115" s="533"/>
      <c r="AG115" s="533"/>
      <c r="AH115" s="533"/>
    </row>
    <row r="116" spans="1:42" ht="12" customHeight="1" x14ac:dyDescent="0.25">
      <c r="A116" s="531" t="s">
        <v>147</v>
      </c>
      <c r="B116" s="530">
        <v>1290</v>
      </c>
      <c r="C116" s="531" t="s">
        <v>792</v>
      </c>
      <c r="D116" s="532"/>
      <c r="E116" s="532"/>
      <c r="F116" s="533"/>
      <c r="G116" s="533"/>
      <c r="H116" s="533"/>
      <c r="I116" s="533"/>
      <c r="J116" s="533"/>
      <c r="K116" s="533"/>
      <c r="L116" s="533"/>
      <c r="M116" s="533"/>
      <c r="N116" s="533"/>
      <c r="O116" s="533"/>
      <c r="P116" s="533"/>
      <c r="Q116" s="533"/>
      <c r="R116" s="523"/>
      <c r="S116" s="531" t="s">
        <v>793</v>
      </c>
      <c r="T116" s="530">
        <v>2050</v>
      </c>
      <c r="U116" s="533"/>
      <c r="V116" s="533"/>
      <c r="W116" s="533"/>
      <c r="X116" s="533"/>
      <c r="Y116" s="533"/>
      <c r="Z116" s="533"/>
      <c r="AA116" s="533"/>
      <c r="AB116" s="533"/>
      <c r="AC116" s="533"/>
      <c r="AD116" s="533"/>
      <c r="AE116" s="533"/>
      <c r="AF116" s="533"/>
      <c r="AG116" s="533"/>
      <c r="AH116" s="533"/>
    </row>
    <row r="117" spans="1:42" ht="12" customHeight="1" x14ac:dyDescent="0.25">
      <c r="A117" s="531" t="s">
        <v>794</v>
      </c>
      <c r="B117" s="530">
        <v>1320</v>
      </c>
      <c r="C117" s="531" t="s">
        <v>795</v>
      </c>
      <c r="D117" s="532">
        <f>ROUND(VLOOKUP($B117,'[14]Monthly BS - UC Ledger '!$A$6:$Q$269,+D$3,FALSE),0)</f>
        <v>0</v>
      </c>
      <c r="E117" s="532">
        <f>ROUND(VLOOKUP($B117,'[14]Monthly BS - UC Ledger '!$A$6:$Q$269,+E$3,FALSE),0)</f>
        <v>0</v>
      </c>
      <c r="F117" s="533">
        <f>ROUND(VLOOKUP($B117,'[14]Monthly BS - UC Ledger '!$A$6:$Q$269,+F$3,FALSE),0)</f>
        <v>0</v>
      </c>
      <c r="G117" s="533">
        <f>ROUND(VLOOKUP($B117,'[14]Monthly BS - UC Ledger '!$A$6:$Q$269,+G$3,FALSE),0)</f>
        <v>0</v>
      </c>
      <c r="H117" s="533">
        <f>ROUND(VLOOKUP($B117,'[14]Monthly BS - UC Ledger '!$A$6:$Q$269,+H$3,FALSE),0)</f>
        <v>0</v>
      </c>
      <c r="I117" s="533">
        <f>ROUND(VLOOKUP($B117,'[14]Monthly BS - UC Ledger '!$A$6:$Q$269,+I$3,FALSE),0)</f>
        <v>0</v>
      </c>
      <c r="J117" s="533">
        <f>ROUND(VLOOKUP($B117,'[14]Monthly BS - UC Ledger '!$A$6:$Q$269,+J$3,FALSE),0)</f>
        <v>0</v>
      </c>
      <c r="K117" s="533">
        <f>ROUND(VLOOKUP($B117,'[14]Monthly BS - UC Ledger '!$A$6:$Q$269,+K$3,FALSE),0)</f>
        <v>0</v>
      </c>
      <c r="L117" s="533">
        <f>ROUND(VLOOKUP($B117,'[14]Monthly BS - UC Ledger '!$A$6:$Q$269,+L$3,FALSE),0)</f>
        <v>0</v>
      </c>
      <c r="M117" s="533">
        <f>ROUND(VLOOKUP($B117,'[14]Monthly BS - UC Ledger '!$A$6:$Q$269,+M$3,FALSE),0)</f>
        <v>0</v>
      </c>
      <c r="N117" s="533">
        <f>ROUND(VLOOKUP($B117,'[14]Monthly BS - UC Ledger '!$A$6:$Q$269,+N$3,FALSE),0)</f>
        <v>0</v>
      </c>
      <c r="O117" s="533">
        <f>ROUND(VLOOKUP($B117,'[14]Monthly BS - UC Ledger '!$A$6:$Q$269,+O$3,FALSE),0)</f>
        <v>0</v>
      </c>
      <c r="P117" s="533">
        <f>ROUND(VLOOKUP($B117,'[14]Monthly BS - UC Ledger '!$A$6:$Q$269,+P$3,FALSE),0)</f>
        <v>0</v>
      </c>
      <c r="Q117" s="533">
        <f t="shared" ref="Q117:Q120" si="43">SUM(D117:P117)/13</f>
        <v>0</v>
      </c>
      <c r="R117" s="523"/>
      <c r="S117" s="531" t="s">
        <v>796</v>
      </c>
      <c r="T117" s="530">
        <v>2080</v>
      </c>
      <c r="U117" s="533"/>
      <c r="V117" s="533"/>
      <c r="W117" s="533"/>
      <c r="X117" s="533"/>
      <c r="Y117" s="533"/>
      <c r="Z117" s="533"/>
      <c r="AA117" s="533"/>
      <c r="AB117" s="533"/>
      <c r="AC117" s="533"/>
      <c r="AD117" s="533"/>
      <c r="AE117" s="533"/>
      <c r="AF117" s="533"/>
      <c r="AG117" s="533"/>
      <c r="AH117" s="533"/>
    </row>
    <row r="118" spans="1:42" ht="12" customHeight="1" x14ac:dyDescent="0.25">
      <c r="A118" s="531" t="s">
        <v>153</v>
      </c>
      <c r="B118" s="530">
        <v>1345</v>
      </c>
      <c r="C118" s="531" t="s">
        <v>797</v>
      </c>
      <c r="D118" s="532">
        <f>ROUND(VLOOKUP($B118,'[14]Monthly BS - UC Ledger '!$A$6:$Q$269,+D$3,FALSE),0)</f>
        <v>190162</v>
      </c>
      <c r="E118" s="532">
        <f>ROUND(VLOOKUP($B118,'[14]Monthly BS - UC Ledger '!$A$6:$Q$269,+E$3,FALSE),0)</f>
        <v>190162</v>
      </c>
      <c r="F118" s="533">
        <f>ROUND(VLOOKUP($B118,'[14]Monthly BS - UC Ledger '!$A$6:$Q$269,+F$3,FALSE),0)</f>
        <v>190792</v>
      </c>
      <c r="G118" s="533">
        <f>ROUND(VLOOKUP($B118,'[14]Monthly BS - UC Ledger '!$A$6:$Q$269,+G$3,FALSE),0)</f>
        <v>190792</v>
      </c>
      <c r="H118" s="533">
        <f>ROUND(VLOOKUP($B118,'[14]Monthly BS - UC Ledger '!$A$6:$Q$269,+H$3,FALSE),0)</f>
        <v>190792</v>
      </c>
      <c r="I118" s="533">
        <f>ROUND(VLOOKUP($B118,'[14]Monthly BS - UC Ledger '!$A$6:$Q$269,+I$3,FALSE),0)</f>
        <v>190792</v>
      </c>
      <c r="J118" s="533">
        <f>ROUND(VLOOKUP($B118,'[14]Monthly BS - UC Ledger '!$A$6:$Q$269,+J$3,FALSE),0)</f>
        <v>190792</v>
      </c>
      <c r="K118" s="533">
        <f>ROUND(VLOOKUP($B118,'[14]Monthly BS - UC Ledger '!$A$6:$Q$269,+K$3,FALSE),0)</f>
        <v>190893</v>
      </c>
      <c r="L118" s="533">
        <f>ROUND(VLOOKUP($B118,'[14]Monthly BS - UC Ledger '!$A$6:$Q$269,+L$3,FALSE),0)</f>
        <v>190893</v>
      </c>
      <c r="M118" s="533">
        <f>ROUND(VLOOKUP($B118,'[14]Monthly BS - UC Ledger '!$A$6:$Q$269,+M$3,FALSE),0)</f>
        <v>190893</v>
      </c>
      <c r="N118" s="533">
        <f>ROUND(VLOOKUP($B118,'[14]Monthly BS - UC Ledger '!$A$6:$Q$269,+N$3,FALSE),0)</f>
        <v>190893</v>
      </c>
      <c r="O118" s="533">
        <f>ROUND(VLOOKUP($B118,'[14]Monthly BS - UC Ledger '!$A$6:$Q$269,+O$3,FALSE),0)</f>
        <v>190893</v>
      </c>
      <c r="P118" s="533">
        <f>ROUND(VLOOKUP($B118,'[14]Monthly BS - UC Ledger '!$A$6:$Q$269,+P$3,FALSE),0)</f>
        <v>190893</v>
      </c>
      <c r="Q118" s="533">
        <f t="shared" si="43"/>
        <v>190741.69230769231</v>
      </c>
      <c r="R118" s="523"/>
      <c r="S118" s="531" t="s">
        <v>798</v>
      </c>
      <c r="T118" s="530">
        <v>2105</v>
      </c>
      <c r="U118" s="533">
        <f>ROUND(VLOOKUP($T118,'[14]Monthly BS - UC Ledger '!$A$6:$Q$269,+U$3,FALSE),0)</f>
        <v>-107151</v>
      </c>
      <c r="V118" s="533">
        <f>ROUND(VLOOKUP($T118,'[14]Monthly BS - UC Ledger '!$A$6:$Q$269,+V$3,FALSE),0)</f>
        <v>-107679</v>
      </c>
      <c r="W118" s="533">
        <f>ROUND(VLOOKUP($T118,'[14]Monthly BS - UC Ledger '!$A$6:$Q$269,+W$3,FALSE),0)</f>
        <v>-107917</v>
      </c>
      <c r="X118" s="533">
        <f>ROUND(VLOOKUP($T118,'[14]Monthly BS - UC Ledger '!$A$6:$Q$269,+X$3,FALSE),0)</f>
        <v>-108447</v>
      </c>
      <c r="Y118" s="533">
        <f>ROUND(VLOOKUP($T118,'[14]Monthly BS - UC Ledger '!$A$6:$Q$269,+Y$3,FALSE),0)</f>
        <v>-108977</v>
      </c>
      <c r="Z118" s="533">
        <f>ROUND(VLOOKUP($T118,'[14]Monthly BS - UC Ledger '!$A$6:$Q$269,+Z$3,FALSE),0)</f>
        <v>-109507</v>
      </c>
      <c r="AA118" s="533">
        <f>ROUND(VLOOKUP($T118,'[14]Monthly BS - UC Ledger '!$A$6:$Q$269,+AA$3,FALSE),0)</f>
        <v>-110037</v>
      </c>
      <c r="AB118" s="533">
        <f>ROUND(VLOOKUP($T118,'[14]Monthly BS - UC Ledger '!$A$6:$Q$269,+AB$3,FALSE),0)</f>
        <v>-110567</v>
      </c>
      <c r="AC118" s="533">
        <f>ROUND(VLOOKUP($T118,'[14]Monthly BS - UC Ledger '!$A$6:$Q$269,+AC$3,FALSE),0)</f>
        <v>-111098</v>
      </c>
      <c r="AD118" s="533">
        <f>ROUND(VLOOKUP($T118,'[14]Monthly BS - UC Ledger '!$A$6:$Q$269,+AD$3,FALSE),0)</f>
        <v>-111628</v>
      </c>
      <c r="AE118" s="533">
        <f>ROUND(VLOOKUP($T118,'[14]Monthly BS - UC Ledger '!$A$6:$Q$269,+AE$3,FALSE),0)</f>
        <v>-112158</v>
      </c>
      <c r="AF118" s="533">
        <f>ROUND(VLOOKUP($T118,'[14]Monthly BS - UC Ledger '!$A$6:$Q$269,+AF$3,FALSE),0)</f>
        <v>-112688</v>
      </c>
      <c r="AG118" s="533">
        <f>ROUND(VLOOKUP($T118,'[14]Monthly BS - UC Ledger '!$A$6:$Q$269,+AG$3,FALSE),0)</f>
        <v>-113219</v>
      </c>
      <c r="AH118" s="533">
        <f>ROUND(VLOOKUP($T118,'[14]Monthly BS - UC Ledger '!$A$6:$Q$269,+AH$3,FALSE),0)</f>
        <v>-110083</v>
      </c>
    </row>
    <row r="119" spans="1:42" ht="12" customHeight="1" x14ac:dyDescent="0.25">
      <c r="A119" s="537"/>
      <c r="B119" s="539">
        <v>1350</v>
      </c>
      <c r="C119" s="537" t="s">
        <v>419</v>
      </c>
      <c r="D119" s="540">
        <f>ROUND(VLOOKUP($B119,'[14]Monthly BS - UC Ledger '!$A$6:$Q$269,+D$3,FALSE),0)</f>
        <v>563967</v>
      </c>
      <c r="E119" s="540">
        <f>ROUND(VLOOKUP($B119,'[14]Monthly BS - UC Ledger '!$A$6:$Q$269,+E$3,FALSE),0)</f>
        <v>563967</v>
      </c>
      <c r="F119" s="541">
        <f>ROUND(VLOOKUP($B119,'[14]Monthly BS - UC Ledger '!$A$6:$Q$269,+F$3,FALSE),0)</f>
        <v>563967</v>
      </c>
      <c r="G119" s="541">
        <f>ROUND(VLOOKUP($B119,'[14]Monthly BS - UC Ledger '!$A$6:$Q$269,+G$3,FALSE),0)</f>
        <v>563967</v>
      </c>
      <c r="H119" s="541">
        <f>ROUND(VLOOKUP($B119,'[14]Monthly BS - UC Ledger '!$A$6:$Q$269,+H$3,FALSE),0)</f>
        <v>564189</v>
      </c>
      <c r="I119" s="541">
        <f>ROUND(VLOOKUP($B119,'[14]Monthly BS - UC Ledger '!$A$6:$Q$269,+I$3,FALSE),0)</f>
        <v>564270</v>
      </c>
      <c r="J119" s="541">
        <f>ROUND(VLOOKUP($B119,'[14]Monthly BS - UC Ledger '!$A$6:$Q$269,+J$3,FALSE),0)</f>
        <v>564270</v>
      </c>
      <c r="K119" s="541">
        <f>ROUND(VLOOKUP($B119,'[14]Monthly BS - UC Ledger '!$A$6:$Q$269,+K$3,FALSE),0)</f>
        <v>564270</v>
      </c>
      <c r="L119" s="541">
        <f>ROUND(VLOOKUP($B119,'[14]Monthly BS - UC Ledger '!$A$6:$Q$269,+L$3,FALSE),0)</f>
        <v>564802</v>
      </c>
      <c r="M119" s="541">
        <f>ROUND(VLOOKUP($B119,'[14]Monthly BS - UC Ledger '!$A$6:$Q$269,+M$3,FALSE),0)</f>
        <v>564923</v>
      </c>
      <c r="N119" s="541">
        <f>ROUND(VLOOKUP($B119,'[14]Monthly BS - UC Ledger '!$A$6:$Q$269,+N$3,FALSE),0)</f>
        <v>565117</v>
      </c>
      <c r="O119" s="541">
        <f>ROUND(VLOOKUP($B119,'[14]Monthly BS - UC Ledger '!$A$6:$Q$269,+O$3,FALSE),0)</f>
        <v>565117</v>
      </c>
      <c r="P119" s="541">
        <f>ROUND(VLOOKUP($B119,'[14]Monthly BS - UC Ledger '!$A$6:$Q$269,+P$3,FALSE),0)</f>
        <v>566924</v>
      </c>
      <c r="Q119" s="533">
        <f t="shared" si="43"/>
        <v>564596.15384615387</v>
      </c>
      <c r="R119" s="523"/>
      <c r="S119" s="537" t="s">
        <v>799</v>
      </c>
      <c r="T119" s="539">
        <v>2110</v>
      </c>
      <c r="U119" s="541">
        <f>ROUND(VLOOKUP($T119,'[14]Monthly BS - UC Ledger '!$A$6:$Q$269,+U$3,FALSE),0)</f>
        <v>-245911</v>
      </c>
      <c r="V119" s="541">
        <f>ROUND(VLOOKUP($T119,'[14]Monthly BS - UC Ledger '!$A$6:$Q$269,+V$3,FALSE),0)</f>
        <v>-246954</v>
      </c>
      <c r="W119" s="541">
        <f>ROUND(VLOOKUP($T119,'[14]Monthly BS - UC Ledger '!$A$6:$Q$269,+W$3,FALSE),0)</f>
        <v>-247996</v>
      </c>
      <c r="X119" s="541">
        <f>ROUND(VLOOKUP($T119,'[14]Monthly BS - UC Ledger '!$A$6:$Q$269,+X$3,FALSE),0)</f>
        <v>-249038</v>
      </c>
      <c r="Y119" s="541">
        <f>ROUND(VLOOKUP($T119,'[14]Monthly BS - UC Ledger '!$A$6:$Q$269,+Y$3,FALSE),0)</f>
        <v>-250303</v>
      </c>
      <c r="Z119" s="541">
        <f>ROUND(VLOOKUP($T119,'[14]Monthly BS - UC Ledger '!$A$6:$Q$269,+Z$3,FALSE),0)</f>
        <v>-251346</v>
      </c>
      <c r="AA119" s="541">
        <f>ROUND(VLOOKUP($T119,'[14]Monthly BS - UC Ledger '!$A$6:$Q$269,+AA$3,FALSE),0)</f>
        <v>-252389</v>
      </c>
      <c r="AB119" s="541">
        <f>ROUND(VLOOKUP($T119,'[14]Monthly BS - UC Ledger '!$A$6:$Q$269,+AB$3,FALSE),0)</f>
        <v>-253432</v>
      </c>
      <c r="AC119" s="541">
        <f>ROUND(VLOOKUP($T119,'[14]Monthly BS - UC Ledger '!$A$6:$Q$269,+AC$3,FALSE),0)</f>
        <v>-254476</v>
      </c>
      <c r="AD119" s="541">
        <f>ROUND(VLOOKUP($T119,'[14]Monthly BS - UC Ledger '!$A$6:$Q$269,+AD$3,FALSE),0)</f>
        <v>-255520</v>
      </c>
      <c r="AE119" s="541">
        <f>ROUND(VLOOKUP($T119,'[14]Monthly BS - UC Ledger '!$A$6:$Q$269,+AE$3,FALSE),0)</f>
        <v>-256565</v>
      </c>
      <c r="AF119" s="541">
        <f>ROUND(VLOOKUP($T119,'[14]Monthly BS - UC Ledger '!$A$6:$Q$269,+AF$3,FALSE),0)</f>
        <v>-257609</v>
      </c>
      <c r="AG119" s="541">
        <f>ROUND(VLOOKUP($T119,'[14]Monthly BS - UC Ledger '!$A$6:$Q$269,+AG$3,FALSE),0)</f>
        <v>-257097</v>
      </c>
      <c r="AH119" s="541">
        <f>ROUND(VLOOKUP($T119,'[14]Monthly BS - UC Ledger '!$A$6:$Q$269,+AH$3,FALSE),0)</f>
        <v>-252203</v>
      </c>
      <c r="AI119" s="523"/>
      <c r="AJ119" s="523"/>
      <c r="AK119" s="523"/>
      <c r="AL119" s="523"/>
      <c r="AM119" s="523"/>
      <c r="AN119" s="523"/>
      <c r="AO119" s="523"/>
      <c r="AP119" s="523"/>
    </row>
    <row r="120" spans="1:42" ht="12" customHeight="1" x14ac:dyDescent="0.25">
      <c r="A120" s="528"/>
      <c r="B120" s="536">
        <v>1353</v>
      </c>
      <c r="C120" s="528" t="s">
        <v>421</v>
      </c>
      <c r="D120" s="543">
        <f>ROUND(VLOOKUP($B120,'[14]Monthly BS - UC Ledger '!$A$6:$Q$269,+D$3,FALSE),0)</f>
        <v>28808</v>
      </c>
      <c r="E120" s="543">
        <f>ROUND(VLOOKUP($B120,'[14]Monthly BS - UC Ledger '!$A$6:$Q$269,+E$3,FALSE),0)</f>
        <v>28808</v>
      </c>
      <c r="F120" s="544">
        <f>ROUND(VLOOKUP($B120,'[14]Monthly BS - UC Ledger '!$A$6:$Q$269,+F$3,FALSE),0)</f>
        <v>28808</v>
      </c>
      <c r="G120" s="544">
        <f>ROUND(VLOOKUP($B120,'[14]Monthly BS - UC Ledger '!$A$6:$Q$269,+G$3,FALSE),0)</f>
        <v>28808</v>
      </c>
      <c r="H120" s="544">
        <f>ROUND(VLOOKUP($B120,'[14]Monthly BS - UC Ledger '!$A$6:$Q$269,+H$3,FALSE),0)</f>
        <v>28808</v>
      </c>
      <c r="I120" s="544">
        <f>ROUND(VLOOKUP($B120,'[14]Monthly BS - UC Ledger '!$A$6:$Q$269,+I$3,FALSE),0)</f>
        <v>28808</v>
      </c>
      <c r="J120" s="544">
        <f>ROUND(VLOOKUP($B120,'[14]Monthly BS - UC Ledger '!$A$6:$Q$269,+J$3,FALSE),0)</f>
        <v>28808</v>
      </c>
      <c r="K120" s="544">
        <f>ROUND(VLOOKUP($B120,'[14]Monthly BS - UC Ledger '!$A$6:$Q$269,+K$3,FALSE),0)</f>
        <v>28808</v>
      </c>
      <c r="L120" s="544">
        <f>ROUND(VLOOKUP($B120,'[14]Monthly BS - UC Ledger '!$A$6:$Q$269,+L$3,FALSE),0)</f>
        <v>28808</v>
      </c>
      <c r="M120" s="544">
        <f>ROUND(VLOOKUP($B120,'[14]Monthly BS - UC Ledger '!$A$6:$Q$269,+M$3,FALSE),0)</f>
        <v>28808</v>
      </c>
      <c r="N120" s="544">
        <f>ROUND(VLOOKUP($B120,'[14]Monthly BS - UC Ledger '!$A$6:$Q$269,+N$3,FALSE),0)</f>
        <v>28808</v>
      </c>
      <c r="O120" s="544">
        <f>ROUND(VLOOKUP($B120,'[14]Monthly BS - UC Ledger '!$A$6:$Q$269,+O$3,FALSE),0)</f>
        <v>28808</v>
      </c>
      <c r="P120" s="544">
        <f>ROUND(VLOOKUP($B120,'[14]Monthly BS - UC Ledger '!$A$6:$Q$269,+P$3,FALSE),0)</f>
        <v>31373</v>
      </c>
      <c r="Q120" s="533">
        <f t="shared" si="43"/>
        <v>29005.307692307691</v>
      </c>
      <c r="R120" s="523"/>
      <c r="S120" s="528" t="s">
        <v>800</v>
      </c>
      <c r="T120" s="536">
        <v>2113</v>
      </c>
      <c r="U120" s="544">
        <f>ROUND(VLOOKUP($T120,'[14]Monthly BS - UC Ledger '!$A$6:$Q$269,+U$3,FALSE),0)</f>
        <v>-12504</v>
      </c>
      <c r="V120" s="544">
        <f>ROUND(VLOOKUP($T120,'[14]Monthly BS - UC Ledger '!$A$6:$Q$269,+V$3,FALSE),0)</f>
        <v>-12557</v>
      </c>
      <c r="W120" s="544">
        <f>ROUND(VLOOKUP($T120,'[14]Monthly BS - UC Ledger '!$A$6:$Q$269,+W$3,FALSE),0)</f>
        <v>-12610</v>
      </c>
      <c r="X120" s="544">
        <f>ROUND(VLOOKUP($T120,'[14]Monthly BS - UC Ledger '!$A$6:$Q$269,+X$3,FALSE),0)</f>
        <v>-12663</v>
      </c>
      <c r="Y120" s="544">
        <f>ROUND(VLOOKUP($T120,'[14]Monthly BS - UC Ledger '!$A$6:$Q$269,+Y$3,FALSE),0)</f>
        <v>-12717</v>
      </c>
      <c r="Z120" s="544">
        <f>ROUND(VLOOKUP($T120,'[14]Monthly BS - UC Ledger '!$A$6:$Q$269,+Z$3,FALSE),0)</f>
        <v>-12770</v>
      </c>
      <c r="AA120" s="544">
        <f>ROUND(VLOOKUP($T120,'[14]Monthly BS - UC Ledger '!$A$6:$Q$269,+AA$3,FALSE),0)</f>
        <v>-12823</v>
      </c>
      <c r="AB120" s="544">
        <f>ROUND(VLOOKUP($T120,'[14]Monthly BS - UC Ledger '!$A$6:$Q$269,+AB$3,FALSE),0)</f>
        <v>-12876</v>
      </c>
      <c r="AC120" s="544">
        <f>ROUND(VLOOKUP($T120,'[14]Monthly BS - UC Ledger '!$A$6:$Q$269,+AC$3,FALSE),0)</f>
        <v>-12930</v>
      </c>
      <c r="AD120" s="544">
        <f>ROUND(VLOOKUP($T120,'[14]Monthly BS - UC Ledger '!$A$6:$Q$269,+AD$3,FALSE),0)</f>
        <v>-12983</v>
      </c>
      <c r="AE120" s="544">
        <f>ROUND(VLOOKUP($T120,'[14]Monthly BS - UC Ledger '!$A$6:$Q$269,+AE$3,FALSE),0)</f>
        <v>-13036</v>
      </c>
      <c r="AF120" s="544">
        <f>ROUND(VLOOKUP($T120,'[14]Monthly BS - UC Ledger '!$A$6:$Q$269,+AF$3,FALSE),0)</f>
        <v>-13089</v>
      </c>
      <c r="AG120" s="544">
        <f>ROUND(VLOOKUP($T120,'[14]Monthly BS - UC Ledger '!$A$6:$Q$269,+AG$3,FALSE),0)</f>
        <v>-13143</v>
      </c>
      <c r="AH120" s="544">
        <f>ROUND(VLOOKUP($T120,'[14]Monthly BS - UC Ledger '!$A$6:$Q$269,+AH$3,FALSE),0)</f>
        <v>-12823</v>
      </c>
      <c r="AI120" s="523"/>
      <c r="AJ120" s="523"/>
      <c r="AK120" s="523"/>
      <c r="AL120" s="523"/>
      <c r="AM120" s="523"/>
      <c r="AN120" s="523"/>
      <c r="AO120" s="523"/>
      <c r="AP120" s="523"/>
    </row>
    <row r="121" spans="1:42" ht="12" customHeight="1" x14ac:dyDescent="0.25">
      <c r="A121" s="528"/>
      <c r="B121" s="536"/>
      <c r="C121" s="528"/>
      <c r="D121" s="561"/>
      <c r="E121" s="528"/>
      <c r="F121" s="528"/>
      <c r="G121" s="528"/>
      <c r="H121" s="528"/>
      <c r="I121" s="528"/>
      <c r="J121" s="528"/>
      <c r="K121" s="528"/>
      <c r="L121" s="528"/>
      <c r="M121" s="528"/>
      <c r="N121" s="528"/>
      <c r="O121" s="528"/>
      <c r="P121" s="528"/>
      <c r="Q121" s="528"/>
      <c r="R121" s="523"/>
      <c r="S121" s="528"/>
      <c r="T121" s="536"/>
      <c r="U121" s="528"/>
      <c r="V121" s="528"/>
      <c r="W121" s="528"/>
      <c r="X121" s="528"/>
      <c r="Y121" s="528"/>
      <c r="Z121" s="528"/>
      <c r="AA121" s="528"/>
      <c r="AB121" s="528"/>
      <c r="AC121" s="528"/>
      <c r="AD121" s="528"/>
      <c r="AE121" s="528"/>
      <c r="AF121" s="528"/>
      <c r="AG121" s="528"/>
      <c r="AH121" s="528"/>
      <c r="AI121" s="523"/>
      <c r="AJ121" s="523"/>
      <c r="AK121" s="523"/>
      <c r="AL121" s="523"/>
      <c r="AM121" s="523"/>
      <c r="AN121" s="523"/>
      <c r="AO121" s="523"/>
      <c r="AP121" s="523"/>
    </row>
    <row r="122" spans="1:42" s="557" customFormat="1" ht="12" customHeight="1" x14ac:dyDescent="0.25">
      <c r="A122" s="559" t="s">
        <v>160</v>
      </c>
      <c r="B122" s="546"/>
      <c r="C122" s="547" t="s">
        <v>81</v>
      </c>
      <c r="D122" s="548">
        <f>SUM(D119:D121)</f>
        <v>592775</v>
      </c>
      <c r="E122" s="548">
        <f t="shared" ref="E122:Q122" si="44">SUM(E119:E121)</f>
        <v>592775</v>
      </c>
      <c r="F122" s="548">
        <f t="shared" si="44"/>
        <v>592775</v>
      </c>
      <c r="G122" s="548">
        <f t="shared" si="44"/>
        <v>592775</v>
      </c>
      <c r="H122" s="548">
        <f t="shared" si="44"/>
        <v>592997</v>
      </c>
      <c r="I122" s="548">
        <f t="shared" si="44"/>
        <v>593078</v>
      </c>
      <c r="J122" s="548">
        <f t="shared" si="44"/>
        <v>593078</v>
      </c>
      <c r="K122" s="548">
        <f t="shared" si="44"/>
        <v>593078</v>
      </c>
      <c r="L122" s="548">
        <f t="shared" si="44"/>
        <v>593610</v>
      </c>
      <c r="M122" s="548">
        <f t="shared" si="44"/>
        <v>593731</v>
      </c>
      <c r="N122" s="548">
        <f t="shared" si="44"/>
        <v>593925</v>
      </c>
      <c r="O122" s="548">
        <f t="shared" si="44"/>
        <v>593925</v>
      </c>
      <c r="P122" s="548">
        <f t="shared" si="44"/>
        <v>598297</v>
      </c>
      <c r="Q122" s="548">
        <f t="shared" si="44"/>
        <v>593601.46153846162</v>
      </c>
      <c r="R122" s="556"/>
      <c r="S122" s="547" t="s">
        <v>81</v>
      </c>
      <c r="T122" s="546"/>
      <c r="U122" s="559">
        <f t="shared" ref="U122:AH122" si="45">SUM(U119:U121)</f>
        <v>-258415</v>
      </c>
      <c r="V122" s="559">
        <f t="shared" si="45"/>
        <v>-259511</v>
      </c>
      <c r="W122" s="559">
        <f t="shared" si="45"/>
        <v>-260606</v>
      </c>
      <c r="X122" s="559">
        <f t="shared" si="45"/>
        <v>-261701</v>
      </c>
      <c r="Y122" s="559">
        <f t="shared" si="45"/>
        <v>-263020</v>
      </c>
      <c r="Z122" s="559">
        <f t="shared" si="45"/>
        <v>-264116</v>
      </c>
      <c r="AA122" s="559">
        <f t="shared" si="45"/>
        <v>-265212</v>
      </c>
      <c r="AB122" s="559">
        <f t="shared" si="45"/>
        <v>-266308</v>
      </c>
      <c r="AC122" s="559">
        <f t="shared" si="45"/>
        <v>-267406</v>
      </c>
      <c r="AD122" s="559">
        <f t="shared" si="45"/>
        <v>-268503</v>
      </c>
      <c r="AE122" s="559">
        <f t="shared" si="45"/>
        <v>-269601</v>
      </c>
      <c r="AF122" s="559">
        <f t="shared" si="45"/>
        <v>-270698</v>
      </c>
      <c r="AG122" s="559">
        <f t="shared" si="45"/>
        <v>-270240</v>
      </c>
      <c r="AH122" s="559">
        <f t="shared" si="45"/>
        <v>-265026</v>
      </c>
      <c r="AI122" s="556"/>
      <c r="AJ122" s="556"/>
      <c r="AK122" s="556"/>
      <c r="AL122" s="556"/>
      <c r="AM122" s="556"/>
      <c r="AN122" s="556"/>
      <c r="AO122" s="556"/>
      <c r="AP122" s="556"/>
    </row>
    <row r="123" spans="1:42" ht="12" customHeight="1" x14ac:dyDescent="0.25">
      <c r="A123" s="531" t="s">
        <v>161</v>
      </c>
      <c r="B123" s="530">
        <v>1355</v>
      </c>
      <c r="C123" s="531" t="s">
        <v>801</v>
      </c>
      <c r="D123" s="532"/>
      <c r="E123" s="532"/>
      <c r="F123" s="533"/>
      <c r="G123" s="533"/>
      <c r="H123" s="533"/>
      <c r="I123" s="533"/>
      <c r="J123" s="533"/>
      <c r="K123" s="533"/>
      <c r="L123" s="533"/>
      <c r="M123" s="533"/>
      <c r="N123" s="533"/>
      <c r="O123" s="533"/>
      <c r="P123" s="533"/>
      <c r="Q123" s="533"/>
      <c r="R123" s="523"/>
      <c r="S123" s="531" t="s">
        <v>802</v>
      </c>
      <c r="T123" s="530">
        <v>2115</v>
      </c>
      <c r="U123" s="533"/>
      <c r="V123" s="533"/>
      <c r="W123" s="533"/>
      <c r="X123" s="533"/>
      <c r="Y123" s="533"/>
      <c r="Z123" s="533"/>
      <c r="AA123" s="533"/>
      <c r="AB123" s="533"/>
      <c r="AC123" s="533"/>
      <c r="AD123" s="533"/>
      <c r="AE123" s="533"/>
      <c r="AF123" s="533"/>
      <c r="AG123" s="533"/>
      <c r="AH123" s="533"/>
    </row>
    <row r="124" spans="1:42" ht="12" customHeight="1" x14ac:dyDescent="0.25">
      <c r="A124" s="531" t="s">
        <v>162</v>
      </c>
      <c r="B124" s="530">
        <v>1360</v>
      </c>
      <c r="C124" s="531" t="s">
        <v>803</v>
      </c>
      <c r="D124" s="532">
        <f>ROUND(VLOOKUP($B124,'[14]Monthly BS - UC Ledger '!$A$6:$Q$269,+D$3,FALSE),0)</f>
        <v>328</v>
      </c>
      <c r="E124" s="532">
        <f>ROUND(VLOOKUP($B124,'[14]Monthly BS - UC Ledger '!$A$6:$Q$269,+E$3,FALSE),0)</f>
        <v>328</v>
      </c>
      <c r="F124" s="533">
        <f>ROUND(VLOOKUP($B124,'[14]Monthly BS - UC Ledger '!$A$6:$Q$269,+F$3,FALSE),0)</f>
        <v>328</v>
      </c>
      <c r="G124" s="533">
        <f>ROUND(VLOOKUP($B124,'[14]Monthly BS - UC Ledger '!$A$6:$Q$269,+G$3,FALSE),0)</f>
        <v>328</v>
      </c>
      <c r="H124" s="533">
        <f>ROUND(VLOOKUP($B124,'[14]Monthly BS - UC Ledger '!$A$6:$Q$269,+H$3,FALSE),0)</f>
        <v>328</v>
      </c>
      <c r="I124" s="533">
        <f>ROUND(VLOOKUP($B124,'[14]Monthly BS - UC Ledger '!$A$6:$Q$269,+I$3,FALSE),0)</f>
        <v>328</v>
      </c>
      <c r="J124" s="533">
        <f>ROUND(VLOOKUP($B124,'[14]Monthly BS - UC Ledger '!$A$6:$Q$269,+J$3,FALSE),0)</f>
        <v>328</v>
      </c>
      <c r="K124" s="533">
        <f>ROUND(VLOOKUP($B124,'[14]Monthly BS - UC Ledger '!$A$6:$Q$269,+K$3,FALSE),0)</f>
        <v>328</v>
      </c>
      <c r="L124" s="533">
        <f>ROUND(VLOOKUP($B124,'[14]Monthly BS - UC Ledger '!$A$6:$Q$269,+L$3,FALSE),0)</f>
        <v>328</v>
      </c>
      <c r="M124" s="533">
        <f>ROUND(VLOOKUP($B124,'[14]Monthly BS - UC Ledger '!$A$6:$Q$269,+M$3,FALSE),0)</f>
        <v>328</v>
      </c>
      <c r="N124" s="533">
        <f>ROUND(VLOOKUP($B124,'[14]Monthly BS - UC Ledger '!$A$6:$Q$269,+N$3,FALSE),0)</f>
        <v>328</v>
      </c>
      <c r="O124" s="533">
        <f>ROUND(VLOOKUP($B124,'[14]Monthly BS - UC Ledger '!$A$6:$Q$269,+O$3,FALSE),0)</f>
        <v>328</v>
      </c>
      <c r="P124" s="533">
        <f>ROUND(VLOOKUP($B124,'[14]Monthly BS - UC Ledger '!$A$6:$Q$269,+P$3,FALSE),0)</f>
        <v>328</v>
      </c>
      <c r="Q124" s="533">
        <f t="shared" ref="Q124:Q126" si="46">SUM(D124:P124)/13</f>
        <v>328</v>
      </c>
      <c r="R124" s="523"/>
      <c r="S124" s="531" t="s">
        <v>804</v>
      </c>
      <c r="T124" s="530">
        <v>2120</v>
      </c>
      <c r="U124" s="544">
        <f>ROUND(VLOOKUP($T124,'[14]Monthly BS - UC Ledger '!$A$6:$Q$269,+U$3,FALSE),0)</f>
        <v>0</v>
      </c>
      <c r="V124" s="544">
        <f>ROUND(VLOOKUP($T124,'[14]Monthly BS - UC Ledger '!$A$6:$Q$269,+V$3,FALSE),0)</f>
        <v>-1</v>
      </c>
      <c r="W124" s="544">
        <f>ROUND(VLOOKUP($T124,'[14]Monthly BS - UC Ledger '!$A$6:$Q$269,+W$3,FALSE),0)</f>
        <v>-1</v>
      </c>
      <c r="X124" s="544">
        <f>ROUND(VLOOKUP($T124,'[14]Monthly BS - UC Ledger '!$A$6:$Q$269,+X$3,FALSE),0)</f>
        <v>-2</v>
      </c>
      <c r="Y124" s="544">
        <f>ROUND(VLOOKUP($T124,'[14]Monthly BS - UC Ledger '!$A$6:$Q$269,+Y$3,FALSE),0)</f>
        <v>-3</v>
      </c>
      <c r="Z124" s="544">
        <f>ROUND(VLOOKUP($T124,'[14]Monthly BS - UC Ledger '!$A$6:$Q$269,+Z$3,FALSE),0)</f>
        <v>-4</v>
      </c>
      <c r="AA124" s="544">
        <f>ROUND(VLOOKUP($T124,'[14]Monthly BS - UC Ledger '!$A$6:$Q$269,+AA$3,FALSE),0)</f>
        <v>-4</v>
      </c>
      <c r="AB124" s="544">
        <f>ROUND(VLOOKUP($T124,'[14]Monthly BS - UC Ledger '!$A$6:$Q$269,+AB$3,FALSE),0)</f>
        <v>-5</v>
      </c>
      <c r="AC124" s="544">
        <f>ROUND(VLOOKUP($T124,'[14]Monthly BS - UC Ledger '!$A$6:$Q$269,+AC$3,FALSE),0)</f>
        <v>-6</v>
      </c>
      <c r="AD124" s="544">
        <f>ROUND(VLOOKUP($T124,'[14]Monthly BS - UC Ledger '!$A$6:$Q$269,+AD$3,FALSE),0)</f>
        <v>-6</v>
      </c>
      <c r="AE124" s="544">
        <f>ROUND(VLOOKUP($T124,'[14]Monthly BS - UC Ledger '!$A$6:$Q$269,+AE$3,FALSE),0)</f>
        <v>-7</v>
      </c>
      <c r="AF124" s="544">
        <f>ROUND(VLOOKUP($T124,'[14]Monthly BS - UC Ledger '!$A$6:$Q$269,+AF$3,FALSE),0)</f>
        <v>-8</v>
      </c>
      <c r="AG124" s="544">
        <f>ROUND(VLOOKUP($T124,'[14]Monthly BS - UC Ledger '!$A$6:$Q$269,+AG$3,FALSE),0)</f>
        <v>-9</v>
      </c>
      <c r="AH124" s="544">
        <f>ROUND(VLOOKUP($T124,'[14]Monthly BS - UC Ledger '!$A$6:$Q$269,+AH$3,FALSE),0)</f>
        <v>-4</v>
      </c>
    </row>
    <row r="125" spans="1:42" ht="12" customHeight="1" x14ac:dyDescent="0.25">
      <c r="A125" s="531" t="s">
        <v>165</v>
      </c>
      <c r="B125" s="530">
        <v>1365</v>
      </c>
      <c r="C125" s="531" t="s">
        <v>805</v>
      </c>
      <c r="D125" s="532">
        <f>ROUND(VLOOKUP($B125,'[14]Monthly BS - UC Ledger '!$A$6:$Q$269,+D$3,FALSE),0)</f>
        <v>102553</v>
      </c>
      <c r="E125" s="532">
        <f>ROUND(VLOOKUP($B125,'[14]Monthly BS - UC Ledger '!$A$6:$Q$269,+E$3,FALSE),0)</f>
        <v>102553</v>
      </c>
      <c r="F125" s="533">
        <f>ROUND(VLOOKUP($B125,'[14]Monthly BS - UC Ledger '!$A$6:$Q$269,+F$3,FALSE),0)</f>
        <v>102553</v>
      </c>
      <c r="G125" s="533">
        <f>ROUND(VLOOKUP($B125,'[14]Monthly BS - UC Ledger '!$A$6:$Q$269,+G$3,FALSE),0)</f>
        <v>102553</v>
      </c>
      <c r="H125" s="533">
        <f>ROUND(VLOOKUP($B125,'[14]Monthly BS - UC Ledger '!$A$6:$Q$269,+H$3,FALSE),0)</f>
        <v>102553</v>
      </c>
      <c r="I125" s="533">
        <f>ROUND(VLOOKUP($B125,'[14]Monthly BS - UC Ledger '!$A$6:$Q$269,+I$3,FALSE),0)</f>
        <v>102553</v>
      </c>
      <c r="J125" s="533">
        <f>ROUND(VLOOKUP($B125,'[14]Monthly BS - UC Ledger '!$A$6:$Q$269,+J$3,FALSE),0)</f>
        <v>102553</v>
      </c>
      <c r="K125" s="533">
        <f>ROUND(VLOOKUP($B125,'[14]Monthly BS - UC Ledger '!$A$6:$Q$269,+K$3,FALSE),0)</f>
        <v>102553</v>
      </c>
      <c r="L125" s="533">
        <f>ROUND(VLOOKUP($B125,'[14]Monthly BS - UC Ledger '!$A$6:$Q$269,+L$3,FALSE),0)</f>
        <v>102553</v>
      </c>
      <c r="M125" s="533">
        <f>ROUND(VLOOKUP($B125,'[14]Monthly BS - UC Ledger '!$A$6:$Q$269,+M$3,FALSE),0)</f>
        <v>102553</v>
      </c>
      <c r="N125" s="533">
        <f>ROUND(VLOOKUP($B125,'[14]Monthly BS - UC Ledger '!$A$6:$Q$269,+N$3,FALSE),0)</f>
        <v>102553</v>
      </c>
      <c r="O125" s="533">
        <f>ROUND(VLOOKUP($B125,'[14]Monthly BS - UC Ledger '!$A$6:$Q$269,+O$3,FALSE),0)</f>
        <v>102553</v>
      </c>
      <c r="P125" s="533">
        <f>ROUND(VLOOKUP($B125,'[14]Monthly BS - UC Ledger '!$A$6:$Q$269,+P$3,FALSE),0)</f>
        <v>102553</v>
      </c>
      <c r="Q125" s="533">
        <f t="shared" si="46"/>
        <v>102553</v>
      </c>
      <c r="R125" s="523"/>
      <c r="S125" s="531" t="s">
        <v>806</v>
      </c>
      <c r="T125" s="530">
        <v>2125</v>
      </c>
      <c r="U125" s="544">
        <f>ROUND(VLOOKUP($T125,'[14]Monthly BS - UC Ledger '!$A$6:$Q$269,+U$3,FALSE),0)</f>
        <v>-42814</v>
      </c>
      <c r="V125" s="544">
        <f>ROUND(VLOOKUP($T125,'[14]Monthly BS - UC Ledger '!$A$6:$Q$269,+V$3,FALSE),0)</f>
        <v>-44523</v>
      </c>
      <c r="W125" s="544">
        <f>ROUND(VLOOKUP($T125,'[14]Monthly BS - UC Ledger '!$A$6:$Q$269,+W$3,FALSE),0)</f>
        <v>-46232</v>
      </c>
      <c r="X125" s="544">
        <f>ROUND(VLOOKUP($T125,'[14]Monthly BS - UC Ledger '!$A$6:$Q$269,+X$3,FALSE),0)</f>
        <v>-47942</v>
      </c>
      <c r="Y125" s="544">
        <f>ROUND(VLOOKUP($T125,'[14]Monthly BS - UC Ledger '!$A$6:$Q$269,+Y$3,FALSE),0)</f>
        <v>-49651</v>
      </c>
      <c r="Z125" s="544">
        <f>ROUND(VLOOKUP($T125,'[14]Monthly BS - UC Ledger '!$A$6:$Q$269,+Z$3,FALSE),0)</f>
        <v>-51360</v>
      </c>
      <c r="AA125" s="544">
        <f>ROUND(VLOOKUP($T125,'[14]Monthly BS - UC Ledger '!$A$6:$Q$269,+AA$3,FALSE),0)</f>
        <v>-53069</v>
      </c>
      <c r="AB125" s="544">
        <f>ROUND(VLOOKUP($T125,'[14]Monthly BS - UC Ledger '!$A$6:$Q$269,+AB$3,FALSE),0)</f>
        <v>-54779</v>
      </c>
      <c r="AC125" s="544">
        <f>ROUND(VLOOKUP($T125,'[14]Monthly BS - UC Ledger '!$A$6:$Q$269,+AC$3,FALSE),0)</f>
        <v>-56488</v>
      </c>
      <c r="AD125" s="544">
        <f>ROUND(VLOOKUP($T125,'[14]Monthly BS - UC Ledger '!$A$6:$Q$269,+AD$3,FALSE),0)</f>
        <v>-58197</v>
      </c>
      <c r="AE125" s="544">
        <f>ROUND(VLOOKUP($T125,'[14]Monthly BS - UC Ledger '!$A$6:$Q$269,+AE$3,FALSE),0)</f>
        <v>-59906</v>
      </c>
      <c r="AF125" s="544">
        <f>ROUND(VLOOKUP($T125,'[14]Monthly BS - UC Ledger '!$A$6:$Q$269,+AF$3,FALSE),0)</f>
        <v>-61615</v>
      </c>
      <c r="AG125" s="544">
        <f>ROUND(VLOOKUP($T125,'[14]Monthly BS - UC Ledger '!$A$6:$Q$269,+AG$3,FALSE),0)</f>
        <v>-63325</v>
      </c>
      <c r="AH125" s="544">
        <f>ROUND(VLOOKUP($T125,'[14]Monthly BS - UC Ledger '!$A$6:$Q$269,+AH$3,FALSE),0)</f>
        <v>-53069</v>
      </c>
    </row>
    <row r="126" spans="1:42" ht="12" customHeight="1" x14ac:dyDescent="0.25">
      <c r="A126" s="531" t="s">
        <v>168</v>
      </c>
      <c r="B126" s="530">
        <v>1370</v>
      </c>
      <c r="C126" s="531" t="s">
        <v>807</v>
      </c>
      <c r="D126" s="543">
        <f>ROUND(VLOOKUP($B126,'[14]Monthly BS - UC Ledger '!$A$6:$Q$269,+D$3,FALSE),0)</f>
        <v>497</v>
      </c>
      <c r="E126" s="543">
        <f>ROUND(VLOOKUP($B126,'[14]Monthly BS - UC Ledger '!$A$6:$Q$269,+E$3,FALSE),0)</f>
        <v>497</v>
      </c>
      <c r="F126" s="544">
        <f>ROUND(VLOOKUP($B126,'[14]Monthly BS - UC Ledger '!$A$6:$Q$269,+F$3,FALSE),0)</f>
        <v>497</v>
      </c>
      <c r="G126" s="544">
        <f>ROUND(VLOOKUP($B126,'[14]Monthly BS - UC Ledger '!$A$6:$Q$269,+G$3,FALSE),0)</f>
        <v>497</v>
      </c>
      <c r="H126" s="544">
        <f>ROUND(VLOOKUP($B126,'[14]Monthly BS - UC Ledger '!$A$6:$Q$269,+H$3,FALSE),0)</f>
        <v>497</v>
      </c>
      <c r="I126" s="544">
        <f>ROUND(VLOOKUP($B126,'[14]Monthly BS - UC Ledger '!$A$6:$Q$269,+I$3,FALSE),0)</f>
        <v>497</v>
      </c>
      <c r="J126" s="544">
        <f>ROUND(VLOOKUP($B126,'[14]Monthly BS - UC Ledger '!$A$6:$Q$269,+J$3,FALSE),0)</f>
        <v>497</v>
      </c>
      <c r="K126" s="544">
        <f>ROUND(VLOOKUP($B126,'[14]Monthly BS - UC Ledger '!$A$6:$Q$269,+K$3,FALSE),0)</f>
        <v>497</v>
      </c>
      <c r="L126" s="544">
        <f>ROUND(VLOOKUP($B126,'[14]Monthly BS - UC Ledger '!$A$6:$Q$269,+L$3,FALSE),0)</f>
        <v>497</v>
      </c>
      <c r="M126" s="544">
        <f>ROUND(VLOOKUP($B126,'[14]Monthly BS - UC Ledger '!$A$6:$Q$269,+M$3,FALSE),0)</f>
        <v>497</v>
      </c>
      <c r="N126" s="544">
        <f>ROUND(VLOOKUP($B126,'[14]Monthly BS - UC Ledger '!$A$6:$Q$269,+N$3,FALSE),0)</f>
        <v>497</v>
      </c>
      <c r="O126" s="544">
        <f>ROUND(VLOOKUP($B126,'[14]Monthly BS - UC Ledger '!$A$6:$Q$269,+O$3,FALSE),0)</f>
        <v>497</v>
      </c>
      <c r="P126" s="544">
        <f>ROUND(VLOOKUP($B126,'[14]Monthly BS - UC Ledger '!$A$6:$Q$269,+P$3,FALSE),0)</f>
        <v>497</v>
      </c>
      <c r="Q126" s="533">
        <f t="shared" si="46"/>
        <v>497</v>
      </c>
      <c r="R126" s="523"/>
      <c r="S126" s="531" t="s">
        <v>808</v>
      </c>
      <c r="T126" s="530">
        <v>2130</v>
      </c>
      <c r="U126" s="544">
        <f>ROUND(VLOOKUP($T126,'[14]Monthly BS - UC Ledger '!$A$6:$Q$269,+U$3,FALSE),0)</f>
        <v>-53</v>
      </c>
      <c r="V126" s="544">
        <f>ROUND(VLOOKUP($T126,'[14]Monthly BS - UC Ledger '!$A$6:$Q$269,+V$3,FALSE),0)</f>
        <v>-53</v>
      </c>
      <c r="W126" s="544">
        <f>ROUND(VLOOKUP($T126,'[14]Monthly BS - UC Ledger '!$A$6:$Q$269,+W$3,FALSE),0)</f>
        <v>-54</v>
      </c>
      <c r="X126" s="544">
        <f>ROUND(VLOOKUP($T126,'[14]Monthly BS - UC Ledger '!$A$6:$Q$269,+X$3,FALSE),0)</f>
        <v>-55</v>
      </c>
      <c r="Y126" s="544">
        <f>ROUND(VLOOKUP($T126,'[14]Monthly BS - UC Ledger '!$A$6:$Q$269,+Y$3,FALSE),0)</f>
        <v>-55</v>
      </c>
      <c r="Z126" s="544">
        <f>ROUND(VLOOKUP($T126,'[14]Monthly BS - UC Ledger '!$A$6:$Q$269,+Z$3,FALSE),0)</f>
        <v>-56</v>
      </c>
      <c r="AA126" s="544">
        <f>ROUND(VLOOKUP($T126,'[14]Monthly BS - UC Ledger '!$A$6:$Q$269,+AA$3,FALSE),0)</f>
        <v>-56</v>
      </c>
      <c r="AB126" s="544">
        <f>ROUND(VLOOKUP($T126,'[14]Monthly BS - UC Ledger '!$A$6:$Q$269,+AB$3,FALSE),0)</f>
        <v>-57</v>
      </c>
      <c r="AC126" s="544">
        <f>ROUND(VLOOKUP($T126,'[14]Monthly BS - UC Ledger '!$A$6:$Q$269,+AC$3,FALSE),0)</f>
        <v>-58</v>
      </c>
      <c r="AD126" s="544">
        <f>ROUND(VLOOKUP($T126,'[14]Monthly BS - UC Ledger '!$A$6:$Q$269,+AD$3,FALSE),0)</f>
        <v>-58</v>
      </c>
      <c r="AE126" s="544">
        <f>ROUND(VLOOKUP($T126,'[14]Monthly BS - UC Ledger '!$A$6:$Q$269,+AE$3,FALSE),0)</f>
        <v>-59</v>
      </c>
      <c r="AF126" s="544">
        <f>ROUND(VLOOKUP($T126,'[14]Monthly BS - UC Ledger '!$A$6:$Q$269,+AF$3,FALSE),0)</f>
        <v>-60</v>
      </c>
      <c r="AG126" s="544">
        <f>ROUND(VLOOKUP($T126,'[14]Monthly BS - UC Ledger '!$A$6:$Q$269,+AG$3,FALSE),0)</f>
        <v>-60</v>
      </c>
      <c r="AH126" s="544">
        <f>ROUND(VLOOKUP($T126,'[14]Monthly BS - UC Ledger '!$A$6:$Q$269,+AH$3,FALSE),0)</f>
        <v>-56</v>
      </c>
    </row>
    <row r="127" spans="1:42" ht="12" customHeight="1" x14ac:dyDescent="0.25">
      <c r="A127" s="531" t="s">
        <v>169</v>
      </c>
      <c r="B127" s="530">
        <v>1430</v>
      </c>
      <c r="C127" s="531" t="s">
        <v>809</v>
      </c>
      <c r="D127" s="532"/>
      <c r="E127" s="532"/>
      <c r="F127" s="533"/>
      <c r="G127" s="533"/>
      <c r="H127" s="533"/>
      <c r="I127" s="533"/>
      <c r="J127" s="533"/>
      <c r="K127" s="533"/>
      <c r="L127" s="533"/>
      <c r="M127" s="533"/>
      <c r="N127" s="533"/>
      <c r="O127" s="533"/>
      <c r="P127" s="533"/>
      <c r="Q127" s="533"/>
      <c r="R127" s="523"/>
      <c r="S127" s="531" t="s">
        <v>810</v>
      </c>
      <c r="T127" s="530">
        <v>2190</v>
      </c>
      <c r="U127" s="533"/>
      <c r="V127" s="533"/>
      <c r="W127" s="533"/>
      <c r="X127" s="533"/>
      <c r="Y127" s="533"/>
      <c r="Z127" s="533"/>
      <c r="AA127" s="533"/>
      <c r="AB127" s="533"/>
      <c r="AC127" s="533"/>
      <c r="AD127" s="533"/>
      <c r="AE127" s="533"/>
      <c r="AF127" s="533"/>
      <c r="AG127" s="533"/>
      <c r="AH127" s="533"/>
    </row>
    <row r="128" spans="1:42" ht="12" customHeight="1" x14ac:dyDescent="0.25">
      <c r="A128" s="606" t="s">
        <v>172</v>
      </c>
      <c r="B128" s="607"/>
      <c r="C128" s="607"/>
      <c r="D128" s="607"/>
      <c r="E128" s="607"/>
      <c r="F128" s="607"/>
      <c r="G128" s="607"/>
      <c r="H128" s="607"/>
      <c r="I128" s="607"/>
      <c r="J128" s="607"/>
      <c r="K128" s="607"/>
      <c r="L128" s="607"/>
      <c r="M128" s="607"/>
      <c r="N128" s="607"/>
      <c r="O128" s="607"/>
      <c r="P128" s="607"/>
      <c r="Q128" s="608"/>
      <c r="R128" s="523"/>
      <c r="S128" s="606" t="s">
        <v>172</v>
      </c>
      <c r="T128" s="607"/>
      <c r="U128" s="607"/>
      <c r="V128" s="607"/>
      <c r="W128" s="607"/>
      <c r="X128" s="607"/>
      <c r="Y128" s="607"/>
      <c r="Z128" s="607"/>
      <c r="AA128" s="607"/>
      <c r="AB128" s="607"/>
      <c r="AC128" s="607"/>
      <c r="AD128" s="607"/>
      <c r="AE128" s="607"/>
      <c r="AF128" s="607"/>
      <c r="AG128" s="607"/>
      <c r="AH128" s="607"/>
      <c r="AI128" s="608"/>
    </row>
    <row r="129" spans="1:43" ht="12" customHeight="1" x14ac:dyDescent="0.25">
      <c r="A129" s="531" t="s">
        <v>173</v>
      </c>
      <c r="B129" s="530"/>
      <c r="C129" s="531"/>
      <c r="D129" s="586"/>
      <c r="E129" s="531"/>
      <c r="F129" s="531"/>
      <c r="G129" s="531"/>
      <c r="H129" s="531"/>
      <c r="I129" s="531"/>
      <c r="J129" s="531"/>
      <c r="K129" s="531"/>
      <c r="L129" s="531"/>
      <c r="M129" s="531"/>
      <c r="N129" s="531"/>
      <c r="O129" s="531"/>
      <c r="P129" s="531"/>
      <c r="Q129" s="531"/>
      <c r="R129" s="523"/>
      <c r="S129" s="531" t="s">
        <v>676</v>
      </c>
      <c r="T129" s="530"/>
      <c r="U129" s="533"/>
      <c r="V129" s="533"/>
      <c r="W129" s="533"/>
      <c r="X129" s="533"/>
      <c r="Y129" s="533"/>
      <c r="Z129" s="533"/>
      <c r="AA129" s="533"/>
      <c r="AB129" s="533"/>
      <c r="AC129" s="533"/>
      <c r="AD129" s="533"/>
      <c r="AE129" s="533"/>
      <c r="AF129" s="533"/>
      <c r="AG129" s="533"/>
      <c r="AH129" s="533"/>
    </row>
    <row r="130" spans="1:43" ht="12" customHeight="1" x14ac:dyDescent="0.25">
      <c r="A130" s="531" t="s">
        <v>174</v>
      </c>
      <c r="B130" s="530">
        <v>1295</v>
      </c>
      <c r="C130" s="531" t="s">
        <v>811</v>
      </c>
      <c r="D130" s="532">
        <f>ROUND(VLOOKUP($B130,'[14]Monthly BS - UC Ledger '!$A$6:$Q$269,+D$3,FALSE),0)</f>
        <v>278455</v>
      </c>
      <c r="E130" s="532">
        <f>ROUND(VLOOKUP($B130,'[14]Monthly BS - UC Ledger '!$A$6:$Q$269,+E$3,FALSE),0)</f>
        <v>278455</v>
      </c>
      <c r="F130" s="533">
        <f>ROUND(VLOOKUP($B130,'[14]Monthly BS - UC Ledger '!$A$6:$Q$269,+F$3,FALSE),0)</f>
        <v>278455</v>
      </c>
      <c r="G130" s="533">
        <f>ROUND(VLOOKUP($B130,'[14]Monthly BS - UC Ledger '!$A$6:$Q$269,+G$3,FALSE),0)</f>
        <v>278455</v>
      </c>
      <c r="H130" s="533">
        <f>ROUND(VLOOKUP($B130,'[14]Monthly BS - UC Ledger '!$A$6:$Q$269,+H$3,FALSE),0)</f>
        <v>278455</v>
      </c>
      <c r="I130" s="533">
        <f>ROUND(VLOOKUP($B130,'[14]Monthly BS - UC Ledger '!$A$6:$Q$269,+I$3,FALSE),0)</f>
        <v>278455</v>
      </c>
      <c r="J130" s="533">
        <f>ROUND(VLOOKUP($B130,'[14]Monthly BS - UC Ledger '!$A$6:$Q$269,+J$3,FALSE),0)</f>
        <v>283176</v>
      </c>
      <c r="K130" s="533">
        <f>ROUND(VLOOKUP($B130,'[14]Monthly BS - UC Ledger '!$A$6:$Q$269,+K$3,FALSE),0)</f>
        <v>288203</v>
      </c>
      <c r="L130" s="533">
        <f>ROUND(VLOOKUP($B130,'[14]Monthly BS - UC Ledger '!$A$6:$Q$269,+L$3,FALSE),0)</f>
        <v>288203</v>
      </c>
      <c r="M130" s="533">
        <f>ROUND(VLOOKUP($B130,'[14]Monthly BS - UC Ledger '!$A$6:$Q$269,+M$3,FALSE),0)</f>
        <v>288203</v>
      </c>
      <c r="N130" s="533">
        <f>ROUND(VLOOKUP($B130,'[14]Monthly BS - UC Ledger '!$A$6:$Q$269,+N$3,FALSE),0)</f>
        <v>289090</v>
      </c>
      <c r="O130" s="533">
        <f>ROUND(VLOOKUP($B130,'[14]Monthly BS - UC Ledger '!$A$6:$Q$269,+O$3,FALSE),0)</f>
        <v>289090</v>
      </c>
      <c r="P130" s="533">
        <f>ROUND(VLOOKUP($B130,'[14]Monthly BS - UC Ledger '!$A$6:$Q$269,+P$3,FALSE),0)</f>
        <v>289410</v>
      </c>
      <c r="Q130" s="533">
        <f>SUM(D130:P130)/13</f>
        <v>283546.53846153844</v>
      </c>
      <c r="R130" s="523"/>
      <c r="S130" s="531" t="s">
        <v>812</v>
      </c>
      <c r="T130" s="530">
        <v>2055</v>
      </c>
      <c r="U130" s="533">
        <f>ROUND(VLOOKUP($T130,'[14]Monthly BS - UC Ledger '!$A$6:$Q$269,+U$3,FALSE),0)</f>
        <v>-115133</v>
      </c>
      <c r="V130" s="533">
        <f>ROUND(VLOOKUP($T130,'[14]Monthly BS - UC Ledger '!$A$6:$Q$269,+V$3,FALSE),0)</f>
        <v>-116061</v>
      </c>
      <c r="W130" s="533">
        <f>ROUND(VLOOKUP($T130,'[14]Monthly BS - UC Ledger '!$A$6:$Q$269,+W$3,FALSE),0)</f>
        <v>-116989</v>
      </c>
      <c r="X130" s="533">
        <f>ROUND(VLOOKUP($T130,'[14]Monthly BS - UC Ledger '!$A$6:$Q$269,+X$3,FALSE),0)</f>
        <v>-117918</v>
      </c>
      <c r="Y130" s="533">
        <f>ROUND(VLOOKUP($T130,'[14]Monthly BS - UC Ledger '!$A$6:$Q$269,+Y$3,FALSE),0)</f>
        <v>-118846</v>
      </c>
      <c r="Z130" s="533">
        <f>ROUND(VLOOKUP($T130,'[14]Monthly BS - UC Ledger '!$A$6:$Q$269,+Z$3,FALSE),0)</f>
        <v>-119774</v>
      </c>
      <c r="AA130" s="533">
        <f>ROUND(VLOOKUP($T130,'[14]Monthly BS - UC Ledger '!$A$6:$Q$269,+AA$3,FALSE),0)</f>
        <v>-113957</v>
      </c>
      <c r="AB130" s="533">
        <f>ROUND(VLOOKUP($T130,'[14]Monthly BS - UC Ledger '!$A$6:$Q$269,+AB$3,FALSE),0)</f>
        <v>-114917</v>
      </c>
      <c r="AC130" s="533">
        <f>ROUND(VLOOKUP($T130,'[14]Monthly BS - UC Ledger '!$A$6:$Q$269,+AC$3,FALSE),0)</f>
        <v>-115878</v>
      </c>
      <c r="AD130" s="533">
        <f>ROUND(VLOOKUP($T130,'[14]Monthly BS - UC Ledger '!$A$6:$Q$269,+AD$3,FALSE),0)</f>
        <v>-116839</v>
      </c>
      <c r="AE130" s="533">
        <f>ROUND(VLOOKUP($T130,'[14]Monthly BS - UC Ledger '!$A$6:$Q$269,+AE$3,FALSE),0)</f>
        <v>-117552</v>
      </c>
      <c r="AF130" s="533">
        <f>ROUND(VLOOKUP($T130,'[14]Monthly BS - UC Ledger '!$A$6:$Q$269,+AF$3,FALSE),0)</f>
        <v>-118515</v>
      </c>
      <c r="AG130" s="533">
        <f>ROUND(VLOOKUP($T130,'[14]Monthly BS - UC Ledger '!$A$6:$Q$269,+AG$3,FALSE),0)</f>
        <v>-119480</v>
      </c>
      <c r="AH130" s="533">
        <f>ROUND(VLOOKUP($T130,'[14]Monthly BS - UC Ledger '!$A$6:$Q$269,+AH$3,FALSE),0)</f>
        <v>-117066</v>
      </c>
    </row>
    <row r="131" spans="1:43" ht="12" customHeight="1" x14ac:dyDescent="0.25">
      <c r="A131" s="531" t="s">
        <v>813</v>
      </c>
      <c r="B131" s="530">
        <v>1325</v>
      </c>
      <c r="C131" s="531" t="s">
        <v>814</v>
      </c>
      <c r="D131" s="532"/>
      <c r="E131" s="532"/>
      <c r="F131" s="533"/>
      <c r="G131" s="533"/>
      <c r="H131" s="533"/>
      <c r="I131" s="533"/>
      <c r="J131" s="533"/>
      <c r="K131" s="533"/>
      <c r="L131" s="533"/>
      <c r="M131" s="533"/>
      <c r="N131" s="533"/>
      <c r="O131" s="533"/>
      <c r="P131" s="533"/>
      <c r="Q131" s="533"/>
      <c r="R131" s="523"/>
      <c r="S131" s="531" t="s">
        <v>815</v>
      </c>
      <c r="T131" s="530">
        <v>2085</v>
      </c>
      <c r="U131" s="533"/>
      <c r="V131" s="533"/>
      <c r="W131" s="533"/>
      <c r="X131" s="533"/>
      <c r="Y131" s="533"/>
      <c r="Z131" s="533"/>
      <c r="AA131" s="533"/>
      <c r="AB131" s="533"/>
      <c r="AC131" s="533"/>
      <c r="AD131" s="533"/>
      <c r="AE131" s="533"/>
      <c r="AF131" s="533"/>
      <c r="AG131" s="533"/>
      <c r="AH131" s="533"/>
    </row>
    <row r="132" spans="1:43" ht="12" customHeight="1" x14ac:dyDescent="0.25">
      <c r="A132" s="531" t="s">
        <v>177</v>
      </c>
      <c r="B132" s="530">
        <v>1375</v>
      </c>
      <c r="C132" s="531" t="s">
        <v>816</v>
      </c>
      <c r="D132" s="532"/>
      <c r="E132" s="532"/>
      <c r="F132" s="533"/>
      <c r="G132" s="533"/>
      <c r="H132" s="533"/>
      <c r="I132" s="533"/>
      <c r="J132" s="533"/>
      <c r="K132" s="533"/>
      <c r="L132" s="533"/>
      <c r="M132" s="533"/>
      <c r="N132" s="533"/>
      <c r="O132" s="533"/>
      <c r="P132" s="533"/>
      <c r="Q132" s="533"/>
      <c r="R132" s="523"/>
      <c r="S132" s="531" t="s">
        <v>817</v>
      </c>
      <c r="T132" s="530">
        <v>2135</v>
      </c>
      <c r="U132" s="533"/>
      <c r="V132" s="533"/>
      <c r="W132" s="533"/>
      <c r="X132" s="533"/>
      <c r="Y132" s="533"/>
      <c r="Z132" s="533"/>
      <c r="AA132" s="533"/>
      <c r="AB132" s="533"/>
      <c r="AC132" s="533"/>
      <c r="AD132" s="533"/>
      <c r="AE132" s="533"/>
      <c r="AF132" s="533"/>
      <c r="AG132" s="533"/>
      <c r="AH132" s="533"/>
    </row>
    <row r="133" spans="1:43" ht="12" customHeight="1" x14ac:dyDescent="0.25">
      <c r="A133" s="531" t="s">
        <v>178</v>
      </c>
      <c r="B133" s="530">
        <v>1380</v>
      </c>
      <c r="C133" s="531" t="s">
        <v>818</v>
      </c>
      <c r="D133" s="532">
        <f>ROUND(VLOOKUP($B133,'[14]Monthly BS - UC Ledger '!$A$6:$Q$269,+D$3,FALSE),0)</f>
        <v>62477</v>
      </c>
      <c r="E133" s="532">
        <f>ROUND(VLOOKUP($B133,'[14]Monthly BS - UC Ledger '!$A$6:$Q$269,+E$3,FALSE),0)</f>
        <v>62477</v>
      </c>
      <c r="F133" s="533">
        <f>ROUND(VLOOKUP($B133,'[14]Monthly BS - UC Ledger '!$A$6:$Q$269,+F$3,FALSE),0)</f>
        <v>62792</v>
      </c>
      <c r="G133" s="533">
        <f>ROUND(VLOOKUP($B133,'[14]Monthly BS - UC Ledger '!$A$6:$Q$269,+G$3,FALSE),0)</f>
        <v>61509</v>
      </c>
      <c r="H133" s="533">
        <f>ROUND(VLOOKUP($B133,'[14]Monthly BS - UC Ledger '!$A$6:$Q$269,+H$3,FALSE),0)</f>
        <v>63916</v>
      </c>
      <c r="I133" s="533">
        <f>ROUND(VLOOKUP($B133,'[14]Monthly BS - UC Ledger '!$A$6:$Q$269,+I$3,FALSE),0)</f>
        <v>64786</v>
      </c>
      <c r="J133" s="533">
        <f>ROUND(VLOOKUP($B133,'[14]Monthly BS - UC Ledger '!$A$6:$Q$269,+J$3,FALSE),0)</f>
        <v>64651</v>
      </c>
      <c r="K133" s="533">
        <f>ROUND(VLOOKUP($B133,'[14]Monthly BS - UC Ledger '!$A$6:$Q$269,+K$3,FALSE),0)</f>
        <v>64996</v>
      </c>
      <c r="L133" s="533">
        <f>ROUND(VLOOKUP($B133,'[14]Monthly BS - UC Ledger '!$A$6:$Q$269,+L$3,FALSE),0)</f>
        <v>68139</v>
      </c>
      <c r="M133" s="533">
        <f>ROUND(VLOOKUP($B133,'[14]Monthly BS - UC Ledger '!$A$6:$Q$269,+M$3,FALSE),0)</f>
        <v>70627</v>
      </c>
      <c r="N133" s="533">
        <f>ROUND(VLOOKUP($B133,'[14]Monthly BS - UC Ledger '!$A$6:$Q$269,+N$3,FALSE),0)</f>
        <v>70627</v>
      </c>
      <c r="O133" s="533">
        <f>ROUND(VLOOKUP($B133,'[14]Monthly BS - UC Ledger '!$A$6:$Q$269,+O$3,FALSE),0)</f>
        <v>73882</v>
      </c>
      <c r="P133" s="533">
        <f>ROUND(VLOOKUP($B133,'[14]Monthly BS - UC Ledger '!$A$6:$Q$269,+P$3,FALSE),0)</f>
        <v>71597</v>
      </c>
      <c r="Q133" s="533">
        <f t="shared" ref="Q133:Q134" si="47">SUM(D133:P133)/13</f>
        <v>66344.307692307688</v>
      </c>
      <c r="R133" s="523"/>
      <c r="S133" s="531" t="s">
        <v>819</v>
      </c>
      <c r="T133" s="530">
        <v>2140</v>
      </c>
      <c r="U133" s="533">
        <f>ROUND(VLOOKUP($T133,'[14]Monthly BS - UC Ledger '!$A$6:$Q$269,+U$3,FALSE),0)</f>
        <v>-20403</v>
      </c>
      <c r="V133" s="533">
        <f>ROUND(VLOOKUP($T133,'[14]Monthly BS - UC Ledger '!$A$6:$Q$269,+V$3,FALSE),0)</f>
        <v>-20692</v>
      </c>
      <c r="W133" s="533">
        <f>ROUND(VLOOKUP($T133,'[14]Monthly BS - UC Ledger '!$A$6:$Q$269,+W$3,FALSE),0)</f>
        <v>-20983</v>
      </c>
      <c r="X133" s="533">
        <f>ROUND(VLOOKUP($T133,'[14]Monthly BS - UC Ledger '!$A$6:$Q$269,+X$3,FALSE),0)</f>
        <v>-19146</v>
      </c>
      <c r="Y133" s="533">
        <f>ROUND(VLOOKUP($T133,'[14]Monthly BS - UC Ledger '!$A$6:$Q$269,+Y$3,FALSE),0)</f>
        <v>-19442</v>
      </c>
      <c r="Z133" s="533">
        <f>ROUND(VLOOKUP($T133,'[14]Monthly BS - UC Ledger '!$A$6:$Q$269,+Z$3,FALSE),0)</f>
        <v>-19262</v>
      </c>
      <c r="AA133" s="533">
        <f>ROUND(VLOOKUP($T133,'[14]Monthly BS - UC Ledger '!$A$6:$Q$269,+AA$3,FALSE),0)</f>
        <v>-18947</v>
      </c>
      <c r="AB133" s="533">
        <f>ROUND(VLOOKUP($T133,'[14]Monthly BS - UC Ledger '!$A$6:$Q$269,+AB$3,FALSE),0)</f>
        <v>-19248</v>
      </c>
      <c r="AC133" s="533">
        <f>ROUND(VLOOKUP($T133,'[14]Monthly BS - UC Ledger '!$A$6:$Q$269,+AC$3,FALSE),0)</f>
        <v>-19563</v>
      </c>
      <c r="AD133" s="533">
        <f>ROUND(VLOOKUP($T133,'[14]Monthly BS - UC Ledger '!$A$6:$Q$269,+AD$3,FALSE),0)</f>
        <v>-19890</v>
      </c>
      <c r="AE133" s="533">
        <f>ROUND(VLOOKUP($T133,'[14]Monthly BS - UC Ledger '!$A$6:$Q$269,+AE$3,FALSE),0)</f>
        <v>-20217</v>
      </c>
      <c r="AF133" s="533">
        <f>ROUND(VLOOKUP($T133,'[14]Monthly BS - UC Ledger '!$A$6:$Q$269,+AF$3,FALSE),0)</f>
        <v>-20559</v>
      </c>
      <c r="AG133" s="533">
        <f>ROUND(VLOOKUP($T133,'[14]Monthly BS - UC Ledger '!$A$6:$Q$269,+AG$3,FALSE),0)</f>
        <v>-20683</v>
      </c>
      <c r="AH133" s="533">
        <f>ROUND(VLOOKUP($T133,'[14]Monthly BS - UC Ledger '!$A$6:$Q$269,+AH$3,FALSE),0)</f>
        <v>-19926</v>
      </c>
    </row>
    <row r="134" spans="1:43" ht="12" customHeight="1" x14ac:dyDescent="0.25">
      <c r="A134" s="531" t="s">
        <v>181</v>
      </c>
      <c r="B134" s="530">
        <v>1435</v>
      </c>
      <c r="C134" s="531" t="s">
        <v>820</v>
      </c>
      <c r="D134" s="532">
        <f>ROUND(VLOOKUP($B134,'[14]Monthly BS - UC Ledger '!$A$6:$Q$269,+D$3,FALSE),0)</f>
        <v>2256</v>
      </c>
      <c r="E134" s="532">
        <f>ROUND(VLOOKUP($B134,'[14]Monthly BS - UC Ledger '!$A$6:$Q$269,+E$3,FALSE),0)</f>
        <v>2256</v>
      </c>
      <c r="F134" s="533">
        <f>ROUND(VLOOKUP($B134,'[14]Monthly BS - UC Ledger '!$A$6:$Q$269,+F$3,FALSE),0)</f>
        <v>2256</v>
      </c>
      <c r="G134" s="533">
        <f>ROUND(VLOOKUP($B134,'[14]Monthly BS - UC Ledger '!$A$6:$Q$269,+G$3,FALSE),0)</f>
        <v>2256</v>
      </c>
      <c r="H134" s="533">
        <f>ROUND(VLOOKUP($B134,'[14]Monthly BS - UC Ledger '!$A$6:$Q$269,+H$3,FALSE),0)</f>
        <v>2256</v>
      </c>
      <c r="I134" s="533">
        <f>ROUNDDOWN(VLOOKUP($B134,'[14]Monthly BS - UC Ledger '!$A$6:$Q$269,+I$3,FALSE),0)</f>
        <v>2255</v>
      </c>
      <c r="J134" s="533">
        <f>ROUNDDOWN(VLOOKUP($B134,'[14]Monthly BS - UC Ledger '!$A$6:$Q$269,+J$3,FALSE),0)</f>
        <v>2255</v>
      </c>
      <c r="K134" s="533">
        <f>ROUNDDOWN(VLOOKUP($B134,'[14]Monthly BS - UC Ledger '!$A$6:$Q$269,+K$3,FALSE),0)</f>
        <v>2255</v>
      </c>
      <c r="L134" s="533">
        <f>ROUNDDOWN(VLOOKUP($B134,'[14]Monthly BS - UC Ledger '!$A$6:$Q$269,+L$3,FALSE),0)</f>
        <v>2255</v>
      </c>
      <c r="M134" s="533">
        <f>ROUNDDOWN(VLOOKUP($B134,'[14]Monthly BS - UC Ledger '!$A$6:$Q$269,+M$3,FALSE),0)</f>
        <v>2255</v>
      </c>
      <c r="N134" s="533">
        <f>ROUNDDOWN(VLOOKUP($B134,'[14]Monthly BS - UC Ledger '!$A$6:$Q$269,+N$3,FALSE),0)</f>
        <v>2255</v>
      </c>
      <c r="O134" s="533">
        <f>ROUNDDOWN(VLOOKUP($B134,'[14]Monthly BS - UC Ledger '!$A$6:$Q$269,+O$3,FALSE),0)</f>
        <v>2255</v>
      </c>
      <c r="P134" s="533">
        <f>ROUNDDOWN(VLOOKUP($B134,'[14]Monthly BS - UC Ledger '!$A$6:$Q$269,+P$3,FALSE),0)</f>
        <v>2255</v>
      </c>
      <c r="Q134" s="533">
        <f t="shared" si="47"/>
        <v>2255.3846153846152</v>
      </c>
      <c r="R134" s="523"/>
      <c r="S134" s="531" t="s">
        <v>821</v>
      </c>
      <c r="T134" s="530">
        <v>2195</v>
      </c>
      <c r="U134" s="533">
        <f>ROUND(VLOOKUP($T134,'[14]Monthly BS - UC Ledger '!$A$6:$Q$269,+U$3,FALSE),0)</f>
        <v>-298</v>
      </c>
      <c r="V134" s="533">
        <f>ROUND(VLOOKUP($T134,'[14]Monthly BS - UC Ledger '!$A$6:$Q$269,+V$3,FALSE),0)</f>
        <v>-301</v>
      </c>
      <c r="W134" s="533">
        <f>ROUND(VLOOKUP($T134,'[14]Monthly BS - UC Ledger '!$A$6:$Q$269,+W$3,FALSE),0)</f>
        <v>-305</v>
      </c>
      <c r="X134" s="533">
        <f>ROUND(VLOOKUP($T134,'[14]Monthly BS - UC Ledger '!$A$6:$Q$269,+X$3,FALSE),0)</f>
        <v>-309</v>
      </c>
      <c r="Y134" s="533">
        <f>ROUND(VLOOKUP($T134,'[14]Monthly BS - UC Ledger '!$A$6:$Q$269,+Y$3,FALSE),0)</f>
        <v>-319</v>
      </c>
      <c r="Z134" s="533">
        <f>ROUND(VLOOKUP($T134,'[14]Monthly BS - UC Ledger '!$A$6:$Q$269,+Z$3,FALSE),0)</f>
        <v>-330</v>
      </c>
      <c r="AA134" s="533">
        <f>ROUND(VLOOKUP($T134,'[14]Monthly BS - UC Ledger '!$A$6:$Q$269,+AA$3,FALSE),0)</f>
        <v>-340</v>
      </c>
      <c r="AB134" s="533">
        <f>ROUND(VLOOKUP($T134,'[14]Monthly BS - UC Ledger '!$A$6:$Q$269,+AB$3,FALSE),0)</f>
        <v>-351</v>
      </c>
      <c r="AC134" s="533">
        <f>ROUND(VLOOKUP($T134,'[14]Monthly BS - UC Ledger '!$A$6:$Q$269,+AC$3,FALSE),0)</f>
        <v>-361</v>
      </c>
      <c r="AD134" s="533">
        <f>ROUND(VLOOKUP($T134,'[14]Monthly BS - UC Ledger '!$A$6:$Q$269,+AD$3,FALSE),0)</f>
        <v>-372</v>
      </c>
      <c r="AE134" s="533">
        <f>ROUND(VLOOKUP($T134,'[14]Monthly BS - UC Ledger '!$A$6:$Q$269,+AE$3,FALSE),0)</f>
        <v>-382</v>
      </c>
      <c r="AF134" s="533">
        <f>ROUND(VLOOKUP($T134,'[14]Monthly BS - UC Ledger '!$A$6:$Q$269,+AF$3,FALSE),0)</f>
        <v>-392</v>
      </c>
      <c r="AG134" s="533">
        <f>ROUND(VLOOKUP($T134,'[14]Monthly BS - UC Ledger '!$A$6:$Q$269,+AG$3,FALSE),0)</f>
        <v>-403</v>
      </c>
      <c r="AH134" s="533">
        <f>ROUND(VLOOKUP($T134,'[14]Monthly BS - UC Ledger '!$A$6:$Q$269,+AH$3,FALSE),0)</f>
        <v>-343</v>
      </c>
    </row>
    <row r="135" spans="1:43" ht="12" customHeight="1" x14ac:dyDescent="0.25">
      <c r="A135" s="606" t="s">
        <v>184</v>
      </c>
      <c r="B135" s="607"/>
      <c r="C135" s="607"/>
      <c r="D135" s="607"/>
      <c r="E135" s="607"/>
      <c r="F135" s="607"/>
      <c r="G135" s="607"/>
      <c r="H135" s="607"/>
      <c r="I135" s="607"/>
      <c r="J135" s="607"/>
      <c r="K135" s="607"/>
      <c r="L135" s="607"/>
      <c r="M135" s="607"/>
      <c r="N135" s="607"/>
      <c r="O135" s="607"/>
      <c r="P135" s="607"/>
      <c r="Q135" s="608"/>
      <c r="R135" s="523"/>
      <c r="S135" s="606" t="s">
        <v>184</v>
      </c>
      <c r="T135" s="607"/>
      <c r="U135" s="607"/>
      <c r="V135" s="607"/>
      <c r="W135" s="607"/>
      <c r="X135" s="607"/>
      <c r="Y135" s="607"/>
      <c r="Z135" s="607"/>
      <c r="AA135" s="607"/>
      <c r="AB135" s="607"/>
      <c r="AC135" s="607"/>
      <c r="AD135" s="607"/>
      <c r="AE135" s="607"/>
      <c r="AF135" s="607"/>
      <c r="AG135" s="607"/>
      <c r="AH135" s="607"/>
      <c r="AI135" s="608"/>
    </row>
    <row r="136" spans="1:43" ht="12" customHeight="1" x14ac:dyDescent="0.25">
      <c r="A136" s="531" t="s">
        <v>185</v>
      </c>
      <c r="B136" s="530">
        <v>1270</v>
      </c>
      <c r="C136" s="531" t="s">
        <v>822</v>
      </c>
      <c r="D136" s="532"/>
      <c r="E136" s="532"/>
      <c r="F136" s="533"/>
      <c r="G136" s="533"/>
      <c r="H136" s="533"/>
      <c r="I136" s="533"/>
      <c r="J136" s="533"/>
      <c r="K136" s="533"/>
      <c r="L136" s="533"/>
      <c r="M136" s="533"/>
      <c r="N136" s="533"/>
      <c r="O136" s="533"/>
      <c r="P136" s="533"/>
      <c r="Q136" s="533"/>
      <c r="R136" s="523"/>
      <c r="S136" s="531" t="s">
        <v>676</v>
      </c>
      <c r="T136" s="530"/>
      <c r="U136" s="533"/>
      <c r="V136" s="533"/>
      <c r="W136" s="533"/>
      <c r="X136" s="533"/>
      <c r="Y136" s="533"/>
      <c r="Z136" s="533"/>
      <c r="AA136" s="533"/>
      <c r="AB136" s="533"/>
      <c r="AC136" s="533"/>
      <c r="AD136" s="533"/>
      <c r="AE136" s="533"/>
      <c r="AF136" s="533"/>
      <c r="AG136" s="533"/>
      <c r="AH136" s="533"/>
    </row>
    <row r="137" spans="1:43" ht="12" customHeight="1" x14ac:dyDescent="0.25">
      <c r="A137" s="528"/>
      <c r="B137" s="536">
        <v>1300</v>
      </c>
      <c r="C137" s="528" t="s">
        <v>823</v>
      </c>
      <c r="D137" s="532">
        <f>ROUND(VLOOKUP($B137,'[14]Monthly BS - UC Ledger '!$A$6:$Q$269,+D$3,FALSE),0)</f>
        <v>31836</v>
      </c>
      <c r="E137" s="532">
        <f>ROUND(VLOOKUP($B137,'[14]Monthly BS - UC Ledger '!$A$6:$Q$269,+E$3,FALSE),0)</f>
        <v>31836</v>
      </c>
      <c r="F137" s="533">
        <f>ROUND(VLOOKUP($B137,'[14]Monthly BS - UC Ledger '!$A$6:$Q$269,+F$3,FALSE),0)</f>
        <v>31836</v>
      </c>
      <c r="G137" s="533">
        <f>ROUND(VLOOKUP($B137,'[14]Monthly BS - UC Ledger '!$A$6:$Q$269,+G$3,FALSE),0)</f>
        <v>31836</v>
      </c>
      <c r="H137" s="533">
        <f>ROUND(VLOOKUP($B137,'[14]Monthly BS - UC Ledger '!$A$6:$Q$269,+H$3,FALSE),0)</f>
        <v>31836</v>
      </c>
      <c r="I137" s="533">
        <f>ROUND(VLOOKUP($B137,'[14]Monthly BS - UC Ledger '!$A$6:$Q$269,+I$3,FALSE),0)</f>
        <v>31836</v>
      </c>
      <c r="J137" s="533">
        <f>ROUND(VLOOKUP($B137,'[14]Monthly BS - UC Ledger '!$A$6:$Q$269,+J$3,FALSE),0)</f>
        <v>31836</v>
      </c>
      <c r="K137" s="533">
        <f>ROUND(VLOOKUP($B137,'[14]Monthly BS - UC Ledger '!$A$6:$Q$269,+K$3,FALSE),0)</f>
        <v>31836</v>
      </c>
      <c r="L137" s="533">
        <f>ROUND(VLOOKUP($B137,'[14]Monthly BS - UC Ledger '!$A$6:$Q$269,+L$3,FALSE),0)</f>
        <v>31836</v>
      </c>
      <c r="M137" s="533">
        <f>ROUND(VLOOKUP($B137,'[14]Monthly BS - UC Ledger '!$A$6:$Q$269,+M$3,FALSE),0)</f>
        <v>31836</v>
      </c>
      <c r="N137" s="533">
        <f>ROUND(VLOOKUP($B137,'[14]Monthly BS - UC Ledger '!$A$6:$Q$269,+N$3,FALSE),0)</f>
        <v>31836</v>
      </c>
      <c r="O137" s="533">
        <f>ROUND(VLOOKUP($B137,'[14]Monthly BS - UC Ledger '!$A$6:$Q$269,+O$3,FALSE),0)</f>
        <v>31836</v>
      </c>
      <c r="P137" s="533">
        <f>ROUND(VLOOKUP($B137,'[14]Monthly BS - UC Ledger '!$A$6:$Q$269,+P$3,FALSE),0)</f>
        <v>31836</v>
      </c>
      <c r="Q137" s="533">
        <f t="shared" ref="Q137" si="48">SUM(D137:P137)/13</f>
        <v>31836</v>
      </c>
      <c r="R137" s="523"/>
      <c r="S137" s="528" t="s">
        <v>824</v>
      </c>
      <c r="T137" s="536">
        <v>2060</v>
      </c>
      <c r="U137" s="533">
        <f>ROUND(VLOOKUP($T137,'[14]Monthly BS - UC Ledger '!$A$6:$Q$269,+U$3,FALSE),0)</f>
        <v>-22201</v>
      </c>
      <c r="V137" s="533">
        <f>ROUND(VLOOKUP($T137,'[14]Monthly BS - UC Ledger '!$A$6:$Q$269,+V$3,FALSE),0)</f>
        <v>-22284</v>
      </c>
      <c r="W137" s="533">
        <f>ROUND(VLOOKUP($T137,'[14]Monthly BS - UC Ledger '!$A$6:$Q$269,+W$3,FALSE),0)</f>
        <v>-22367</v>
      </c>
      <c r="X137" s="533">
        <f>ROUND(VLOOKUP($T137,'[14]Monthly BS - UC Ledger '!$A$6:$Q$269,+X$3,FALSE),0)</f>
        <v>-22450</v>
      </c>
      <c r="Y137" s="533">
        <f>ROUND(VLOOKUP($T137,'[14]Monthly BS - UC Ledger '!$A$6:$Q$269,+Y$3,FALSE),0)</f>
        <v>-22533</v>
      </c>
      <c r="Z137" s="533">
        <f>ROUND(VLOOKUP($T137,'[14]Monthly BS - UC Ledger '!$A$6:$Q$269,+Z$3,FALSE),0)</f>
        <v>-22616</v>
      </c>
      <c r="AA137" s="533">
        <f>ROUND(VLOOKUP($T137,'[14]Monthly BS - UC Ledger '!$A$6:$Q$269,+AA$3,FALSE),0)</f>
        <v>-22699</v>
      </c>
      <c r="AB137" s="533">
        <f>ROUND(VLOOKUP($T137,'[14]Monthly BS - UC Ledger '!$A$6:$Q$269,+AB$3,FALSE),0)</f>
        <v>-22783</v>
      </c>
      <c r="AC137" s="533">
        <f>ROUND(VLOOKUP($T137,'[14]Monthly BS - UC Ledger '!$A$6:$Q$269,+AC$3,FALSE),0)</f>
        <v>-22866</v>
      </c>
      <c r="AD137" s="533">
        <f>ROUND(VLOOKUP($T137,'[14]Monthly BS - UC Ledger '!$A$6:$Q$269,+AD$3,FALSE),0)</f>
        <v>-22949</v>
      </c>
      <c r="AE137" s="533">
        <f>ROUND(VLOOKUP($T137,'[14]Monthly BS - UC Ledger '!$A$6:$Q$269,+AE$3,FALSE),0)</f>
        <v>-23032</v>
      </c>
      <c r="AF137" s="533">
        <f>ROUND(VLOOKUP($T137,'[14]Monthly BS - UC Ledger '!$A$6:$Q$269,+AF$3,FALSE),0)</f>
        <v>-23115</v>
      </c>
      <c r="AG137" s="533">
        <f>ROUND(VLOOKUP($T137,'[14]Monthly BS - UC Ledger '!$A$6:$Q$269,+AG$3,FALSE),0)</f>
        <v>-23198</v>
      </c>
      <c r="AH137" s="533">
        <f>ROUND(VLOOKUP($T137,'[14]Monthly BS - UC Ledger '!$A$6:$Q$269,+AH$3,FALSE),0)</f>
        <v>-22699</v>
      </c>
      <c r="AI137" s="523"/>
      <c r="AJ137" s="523"/>
      <c r="AK137" s="523"/>
      <c r="AL137" s="523"/>
      <c r="AM137" s="523"/>
      <c r="AN137" s="523"/>
      <c r="AO137" s="523"/>
      <c r="AP137" s="523"/>
      <c r="AQ137" s="523"/>
    </row>
    <row r="138" spans="1:43" ht="12" customHeight="1" x14ac:dyDescent="0.25">
      <c r="A138" s="528"/>
      <c r="B138" s="536"/>
      <c r="C138" s="528"/>
      <c r="D138" s="561"/>
      <c r="E138" s="528"/>
      <c r="F138" s="528"/>
      <c r="G138" s="528"/>
      <c r="H138" s="528"/>
      <c r="I138" s="528"/>
      <c r="J138" s="528"/>
      <c r="K138" s="528"/>
      <c r="L138" s="528"/>
      <c r="M138" s="528"/>
      <c r="N138" s="528"/>
      <c r="O138" s="528"/>
      <c r="P138" s="528"/>
      <c r="Q138" s="528"/>
      <c r="R138" s="523"/>
      <c r="S138" s="528"/>
      <c r="T138" s="536"/>
      <c r="U138" s="528"/>
      <c r="V138" s="528"/>
      <c r="W138" s="528"/>
      <c r="X138" s="528"/>
      <c r="Y138" s="528"/>
      <c r="Z138" s="528"/>
      <c r="AA138" s="528"/>
      <c r="AB138" s="528"/>
      <c r="AC138" s="528"/>
      <c r="AD138" s="528"/>
      <c r="AE138" s="528"/>
      <c r="AF138" s="528"/>
      <c r="AG138" s="528"/>
      <c r="AH138" s="528"/>
      <c r="AI138" s="523"/>
      <c r="AJ138" s="523"/>
      <c r="AK138" s="523"/>
      <c r="AL138" s="523"/>
      <c r="AM138" s="523"/>
      <c r="AN138" s="523"/>
      <c r="AO138" s="523"/>
      <c r="AP138" s="523"/>
      <c r="AQ138" s="523"/>
    </row>
    <row r="139" spans="1:43" ht="12" customHeight="1" x14ac:dyDescent="0.25">
      <c r="A139" s="555" t="s">
        <v>825</v>
      </c>
      <c r="B139" s="583"/>
      <c r="C139" s="547" t="s">
        <v>81</v>
      </c>
      <c r="D139" s="587">
        <f t="shared" ref="D139:P139" si="49">SUM(D137:D138)</f>
        <v>31836</v>
      </c>
      <c r="E139" s="555">
        <f t="shared" si="49"/>
        <v>31836</v>
      </c>
      <c r="F139" s="555">
        <f t="shared" si="49"/>
        <v>31836</v>
      </c>
      <c r="G139" s="555">
        <f t="shared" si="49"/>
        <v>31836</v>
      </c>
      <c r="H139" s="555">
        <f t="shared" si="49"/>
        <v>31836</v>
      </c>
      <c r="I139" s="555">
        <f t="shared" si="49"/>
        <v>31836</v>
      </c>
      <c r="J139" s="555">
        <f t="shared" si="49"/>
        <v>31836</v>
      </c>
      <c r="K139" s="555">
        <f t="shared" si="49"/>
        <v>31836</v>
      </c>
      <c r="L139" s="555">
        <f t="shared" si="49"/>
        <v>31836</v>
      </c>
      <c r="M139" s="555">
        <f t="shared" si="49"/>
        <v>31836</v>
      </c>
      <c r="N139" s="555">
        <f t="shared" si="49"/>
        <v>31836</v>
      </c>
      <c r="O139" s="555">
        <f t="shared" si="49"/>
        <v>31836</v>
      </c>
      <c r="P139" s="555">
        <f t="shared" si="49"/>
        <v>31836</v>
      </c>
      <c r="Q139" s="533">
        <f>SUM(D139:P139)/13</f>
        <v>31836</v>
      </c>
      <c r="R139" s="523"/>
      <c r="S139" s="547" t="s">
        <v>81</v>
      </c>
      <c r="T139" s="546"/>
      <c r="U139" s="555">
        <f t="shared" ref="U139:AG139" si="50">SUM(U137:U138)</f>
        <v>-22201</v>
      </c>
      <c r="V139" s="555">
        <f t="shared" si="50"/>
        <v>-22284</v>
      </c>
      <c r="W139" s="555">
        <f t="shared" si="50"/>
        <v>-22367</v>
      </c>
      <c r="X139" s="555">
        <f t="shared" si="50"/>
        <v>-22450</v>
      </c>
      <c r="Y139" s="555">
        <f t="shared" si="50"/>
        <v>-22533</v>
      </c>
      <c r="Z139" s="555">
        <f t="shared" si="50"/>
        <v>-22616</v>
      </c>
      <c r="AA139" s="555">
        <f t="shared" si="50"/>
        <v>-22699</v>
      </c>
      <c r="AB139" s="555">
        <f t="shared" si="50"/>
        <v>-22783</v>
      </c>
      <c r="AC139" s="555">
        <f t="shared" si="50"/>
        <v>-22866</v>
      </c>
      <c r="AD139" s="555">
        <f t="shared" si="50"/>
        <v>-22949</v>
      </c>
      <c r="AE139" s="555">
        <f t="shared" si="50"/>
        <v>-23032</v>
      </c>
      <c r="AF139" s="555">
        <f t="shared" si="50"/>
        <v>-23115</v>
      </c>
      <c r="AG139" s="555">
        <f t="shared" si="50"/>
        <v>-23198</v>
      </c>
      <c r="AH139" s="555">
        <f t="shared" ref="AH139" si="51">SUM(AH137:AH138)</f>
        <v>-22699</v>
      </c>
      <c r="AI139" s="523"/>
      <c r="AJ139" s="523"/>
      <c r="AK139" s="523"/>
      <c r="AL139" s="523"/>
      <c r="AM139" s="523"/>
      <c r="AN139" s="523"/>
      <c r="AO139" s="523"/>
      <c r="AP139" s="523"/>
      <c r="AQ139" s="523"/>
    </row>
    <row r="140" spans="1:43" ht="12" customHeight="1" x14ac:dyDescent="0.25">
      <c r="A140" s="552" t="s">
        <v>826</v>
      </c>
      <c r="B140" s="536">
        <v>1330</v>
      </c>
      <c r="C140" s="560" t="s">
        <v>827</v>
      </c>
      <c r="D140" s="532"/>
      <c r="E140" s="532"/>
      <c r="F140" s="533"/>
      <c r="G140" s="533"/>
      <c r="H140" s="533"/>
      <c r="I140" s="533"/>
      <c r="J140" s="533"/>
      <c r="K140" s="533"/>
      <c r="L140" s="533"/>
      <c r="M140" s="533"/>
      <c r="N140" s="533"/>
      <c r="O140" s="533"/>
      <c r="P140" s="533"/>
      <c r="Q140" s="533"/>
      <c r="R140" s="523"/>
      <c r="S140" s="531" t="s">
        <v>828</v>
      </c>
      <c r="T140" s="536">
        <v>2090</v>
      </c>
      <c r="U140" s="533"/>
      <c r="V140" s="533"/>
      <c r="W140" s="533"/>
      <c r="X140" s="533"/>
      <c r="Y140" s="533"/>
      <c r="Z140" s="533"/>
      <c r="AA140" s="533"/>
      <c r="AB140" s="533"/>
      <c r="AC140" s="533"/>
      <c r="AD140" s="533"/>
      <c r="AE140" s="533"/>
      <c r="AF140" s="533"/>
      <c r="AG140" s="533"/>
      <c r="AH140" s="533"/>
    </row>
    <row r="141" spans="1:43" ht="12" customHeight="1" x14ac:dyDescent="0.25">
      <c r="A141" s="537" t="s">
        <v>192</v>
      </c>
      <c r="B141" s="539">
        <v>1400</v>
      </c>
      <c r="C141" s="537" t="s">
        <v>829</v>
      </c>
      <c r="D141" s="540">
        <f>ROUND(VLOOKUP($B141,'[14]Monthly BS - UC Ledger '!$A$6:$Q$269,+D$3,FALSE),0)</f>
        <v>-29334</v>
      </c>
      <c r="E141" s="540">
        <f>ROUND(VLOOKUP($B141,'[14]Monthly BS - UC Ledger '!$A$6:$Q$269,+E$3,FALSE),0)</f>
        <v>-29334</v>
      </c>
      <c r="F141" s="541">
        <f>ROUND(VLOOKUP($B141,'[14]Monthly BS - UC Ledger '!$A$6:$Q$269,+F$3,FALSE),0)</f>
        <v>-29334</v>
      </c>
      <c r="G141" s="541">
        <f>ROUND(VLOOKUP($B141,'[14]Monthly BS - UC Ledger '!$A$6:$Q$269,+G$3,FALSE),0)</f>
        <v>-29334</v>
      </c>
      <c r="H141" s="541">
        <f>ROUND(VLOOKUP($B141,'[14]Monthly BS - UC Ledger '!$A$6:$Q$269,+H$3,FALSE),0)</f>
        <v>-29334</v>
      </c>
      <c r="I141" s="541">
        <f>ROUND(VLOOKUP($B141,'[14]Monthly BS - UC Ledger '!$A$6:$Q$269,+I$3,FALSE),0)</f>
        <v>-29253</v>
      </c>
      <c r="J141" s="541">
        <f>ROUND(VLOOKUP($B141,'[14]Monthly BS - UC Ledger '!$A$6:$Q$269,+J$3,FALSE),0)</f>
        <v>-29253</v>
      </c>
      <c r="K141" s="541">
        <f>ROUND(VLOOKUP($B141,'[14]Monthly BS - UC Ledger '!$A$6:$Q$269,+K$3,FALSE),0)</f>
        <v>-29253</v>
      </c>
      <c r="L141" s="541">
        <f>ROUND(VLOOKUP($B141,'[14]Monthly BS - UC Ledger '!$A$6:$Q$269,+L$3,FALSE),0)</f>
        <v>-29253</v>
      </c>
      <c r="M141" s="541">
        <f>ROUND(VLOOKUP($B141,'[14]Monthly BS - UC Ledger '!$A$6:$Q$269,+M$3,FALSE),0)</f>
        <v>-29253</v>
      </c>
      <c r="N141" s="541">
        <f>ROUND(VLOOKUP($B141,'[14]Monthly BS - UC Ledger '!$A$6:$Q$269,+N$3,FALSE),0)</f>
        <v>-29253</v>
      </c>
      <c r="O141" s="541">
        <f>ROUND(VLOOKUP($B141,'[14]Monthly BS - UC Ledger '!$A$6:$Q$269,+O$3,FALSE),0)</f>
        <v>-29253</v>
      </c>
      <c r="P141" s="541">
        <f>ROUND(VLOOKUP($B141,'[14]Monthly BS - UC Ledger '!$A$6:$Q$269,+P$3,FALSE),0)</f>
        <v>-29162</v>
      </c>
      <c r="Q141" s="533">
        <f t="shared" ref="Q141:Q142" si="52">SUM(D141:P141)/13</f>
        <v>-29277.153846153848</v>
      </c>
      <c r="R141" s="523"/>
      <c r="S141" s="537" t="s">
        <v>830</v>
      </c>
      <c r="T141" s="539">
        <v>2160</v>
      </c>
      <c r="U141" s="541">
        <f>ROUND(VLOOKUP($T141,'[14]Monthly BS - UC Ledger '!$A$6:$Q$269,+U$3,FALSE),0)</f>
        <v>555769</v>
      </c>
      <c r="V141" s="541">
        <f>ROUND(VLOOKUP($T141,'[14]Monthly BS - UC Ledger '!$A$6:$Q$269,+V$3,FALSE),0)</f>
        <v>555904</v>
      </c>
      <c r="W141" s="541">
        <f>ROUND(VLOOKUP($T141,'[14]Monthly BS - UC Ledger '!$A$6:$Q$269,+W$3,FALSE),0)</f>
        <v>556040</v>
      </c>
      <c r="X141" s="541">
        <f>ROUND(VLOOKUP($T141,'[14]Monthly BS - UC Ledger '!$A$6:$Q$269,+X$3,FALSE),0)</f>
        <v>556176</v>
      </c>
      <c r="Y141" s="541">
        <f>ROUND(VLOOKUP($T141,'[14]Monthly BS - UC Ledger '!$A$6:$Q$269,+Y$3,FALSE),0)</f>
        <v>556312</v>
      </c>
      <c r="Z141" s="541">
        <f>ROUND(VLOOKUP($T141,'[14]Monthly BS - UC Ledger '!$A$6:$Q$269,+Z$3,FALSE),0)</f>
        <v>556447</v>
      </c>
      <c r="AA141" s="541">
        <f>ROUND(VLOOKUP($T141,'[14]Monthly BS - UC Ledger '!$A$6:$Q$269,+AA$3,FALSE),0)</f>
        <v>556582</v>
      </c>
      <c r="AB141" s="541">
        <f>ROUND(VLOOKUP($T141,'[14]Monthly BS - UC Ledger '!$A$6:$Q$269,+AB$3,FALSE),0)</f>
        <v>556718</v>
      </c>
      <c r="AC141" s="541">
        <f>ROUND(VLOOKUP($T141,'[14]Monthly BS - UC Ledger '!$A$6:$Q$269,+AC$3,FALSE),0)</f>
        <v>556853</v>
      </c>
      <c r="AD141" s="541">
        <f>ROUND(VLOOKUP($T141,'[14]Monthly BS - UC Ledger '!$A$6:$Q$269,+AD$3,FALSE),0)</f>
        <v>556989</v>
      </c>
      <c r="AE141" s="541">
        <f>ROUND(VLOOKUP($T141,'[14]Monthly BS - UC Ledger '!$A$6:$Q$269,+AE$3,FALSE),0)</f>
        <v>557124</v>
      </c>
      <c r="AF141" s="541">
        <f>ROUND(VLOOKUP($T141,'[14]Monthly BS - UC Ledger '!$A$6:$Q$269,+AF$3,FALSE),0)</f>
        <v>557260</v>
      </c>
      <c r="AG141" s="541">
        <f>ROUND(VLOOKUP($T141,'[14]Monthly BS - UC Ledger '!$A$6:$Q$269,+AG$3,FALSE),0)</f>
        <v>557395</v>
      </c>
      <c r="AH141" s="541">
        <f>ROUND(VLOOKUP($T141,'[14]Monthly BS - UC Ledger '!$A$6:$Q$269,+AH$3,FALSE),0)</f>
        <v>556582</v>
      </c>
      <c r="AI141" s="523"/>
      <c r="AJ141" s="523"/>
      <c r="AK141" s="523"/>
      <c r="AL141" s="523"/>
      <c r="AM141" s="523"/>
      <c r="AN141" s="523"/>
      <c r="AO141" s="523"/>
      <c r="AP141" s="523"/>
    </row>
    <row r="142" spans="1:43" ht="12" customHeight="1" x14ac:dyDescent="0.25">
      <c r="A142" s="528"/>
      <c r="B142" s="588">
        <v>1395</v>
      </c>
      <c r="C142" s="552" t="s">
        <v>439</v>
      </c>
      <c r="D142" s="543">
        <f>ROUND(VLOOKUP($B142,'[14]Monthly BS - UC Ledger '!$A$6:$Q$269,+D$3,FALSE),0)</f>
        <v>0</v>
      </c>
      <c r="E142" s="543">
        <f>ROUND(VLOOKUP($B142,'[14]Monthly BS - UC Ledger '!$A$6:$Q$269,+E$3,FALSE),0)</f>
        <v>0</v>
      </c>
      <c r="F142" s="544">
        <f>ROUND(VLOOKUP($B142,'[14]Monthly BS - UC Ledger '!$A$6:$Q$269,+F$3,FALSE),0)</f>
        <v>0</v>
      </c>
      <c r="G142" s="544">
        <f>ROUND(VLOOKUP($B142,'[14]Monthly BS - UC Ledger '!$A$6:$Q$269,+G$3,FALSE),0)</f>
        <v>0</v>
      </c>
      <c r="H142" s="544">
        <f>ROUND(VLOOKUP($B142,'[14]Monthly BS - UC Ledger '!$A$6:$Q$269,+H$3,FALSE),0)</f>
        <v>0</v>
      </c>
      <c r="I142" s="544">
        <f>ROUND(VLOOKUP($B142,'[14]Monthly BS - UC Ledger '!$A$6:$Q$269,+I$3,FALSE),0)</f>
        <v>0</v>
      </c>
      <c r="J142" s="544">
        <f>ROUND(VLOOKUP($B142,'[14]Monthly BS - UC Ledger '!$A$6:$Q$269,+J$3,FALSE),0)</f>
        <v>0</v>
      </c>
      <c r="K142" s="544">
        <f>ROUND(VLOOKUP($B142,'[14]Monthly BS - UC Ledger '!$A$6:$Q$269,+K$3,FALSE),0)</f>
        <v>0</v>
      </c>
      <c r="L142" s="544">
        <f>ROUND(VLOOKUP($B142,'[14]Monthly BS - UC Ledger '!$A$6:$Q$269,+L$3,FALSE),0)</f>
        <v>0</v>
      </c>
      <c r="M142" s="544">
        <f>ROUND(VLOOKUP($B142,'[14]Monthly BS - UC Ledger '!$A$6:$Q$269,+M$3,FALSE),0)</f>
        <v>0</v>
      </c>
      <c r="N142" s="544">
        <f>ROUND(VLOOKUP($B142,'[14]Monthly BS - UC Ledger '!$A$6:$Q$269,+N$3,FALSE),0)</f>
        <v>0</v>
      </c>
      <c r="O142" s="544">
        <f>ROUND(VLOOKUP($B142,'[14]Monthly BS - UC Ledger '!$A$6:$Q$269,+O$3,FALSE),0)</f>
        <v>0</v>
      </c>
      <c r="P142" s="544">
        <f>ROUND(VLOOKUP($B142,'[14]Monthly BS - UC Ledger '!$A$6:$Q$269,+P$3,FALSE),0)</f>
        <v>0</v>
      </c>
      <c r="Q142" s="533">
        <f t="shared" si="52"/>
        <v>0</v>
      </c>
      <c r="R142" s="523"/>
      <c r="S142" s="528" t="s">
        <v>831</v>
      </c>
      <c r="T142" s="588">
        <v>2155</v>
      </c>
      <c r="U142" s="544">
        <f>ROUND(VLOOKUP($T142,'[14]Monthly BS - UC Ledger '!$A$6:$Q$269,+U$3,FALSE),0)</f>
        <v>-56275</v>
      </c>
      <c r="V142" s="544">
        <f>ROUND(VLOOKUP($T142,'[14]Monthly BS - UC Ledger '!$A$6:$Q$269,+V$3,FALSE),0)</f>
        <v>-56275</v>
      </c>
      <c r="W142" s="544">
        <f>ROUND(VLOOKUP($T142,'[14]Monthly BS - UC Ledger '!$A$6:$Q$269,+W$3,FALSE),0)</f>
        <v>-56275</v>
      </c>
      <c r="X142" s="544">
        <f>ROUND(VLOOKUP($T142,'[14]Monthly BS - UC Ledger '!$A$6:$Q$269,+X$3,FALSE),0)</f>
        <v>-56275</v>
      </c>
      <c r="Y142" s="544">
        <f>ROUND(VLOOKUP($T142,'[14]Monthly BS - UC Ledger '!$A$6:$Q$269,+Y$3,FALSE),0)</f>
        <v>-56275</v>
      </c>
      <c r="Z142" s="544">
        <f>ROUND(VLOOKUP($T142,'[14]Monthly BS - UC Ledger '!$A$6:$Q$269,+Z$3,FALSE),0)</f>
        <v>-56275</v>
      </c>
      <c r="AA142" s="544">
        <f>ROUND(VLOOKUP($T142,'[14]Monthly BS - UC Ledger '!$A$6:$Q$269,+AA$3,FALSE),0)</f>
        <v>-56275</v>
      </c>
      <c r="AB142" s="544">
        <f>ROUND(VLOOKUP($T142,'[14]Monthly BS - UC Ledger '!$A$6:$Q$269,+AB$3,FALSE),0)</f>
        <v>-56275</v>
      </c>
      <c r="AC142" s="544">
        <f>ROUND(VLOOKUP($T142,'[14]Monthly BS - UC Ledger '!$A$6:$Q$269,+AC$3,FALSE),0)</f>
        <v>-56275</v>
      </c>
      <c r="AD142" s="544">
        <f>ROUND(VLOOKUP($T142,'[14]Monthly BS - UC Ledger '!$A$6:$Q$269,+AD$3,FALSE),0)</f>
        <v>-56275</v>
      </c>
      <c r="AE142" s="544">
        <f>ROUND(VLOOKUP($T142,'[14]Monthly BS - UC Ledger '!$A$6:$Q$269,+AE$3,FALSE),0)</f>
        <v>-56275</v>
      </c>
      <c r="AF142" s="544">
        <f>ROUND(VLOOKUP($T142,'[14]Monthly BS - UC Ledger '!$A$6:$Q$269,+AF$3,FALSE),0)</f>
        <v>-56275</v>
      </c>
      <c r="AG142" s="544">
        <f>ROUND(VLOOKUP($T142,'[14]Monthly BS - UC Ledger '!$A$6:$Q$269,+AG$3,FALSE),0)</f>
        <v>-56275</v>
      </c>
      <c r="AH142" s="544">
        <f>ROUND(VLOOKUP($T142,'[14]Monthly BS - UC Ledger '!$A$6:$Q$269,+AH$3,FALSE),0)</f>
        <v>-56275</v>
      </c>
      <c r="AI142" s="523"/>
      <c r="AJ142" s="523"/>
      <c r="AK142" s="523"/>
      <c r="AL142" s="523"/>
      <c r="AM142" s="523"/>
      <c r="AN142" s="523"/>
      <c r="AO142" s="523"/>
      <c r="AP142" s="523"/>
    </row>
    <row r="143" spans="1:43" s="557" customFormat="1" ht="12" customHeight="1" x14ac:dyDescent="0.25">
      <c r="A143" s="559"/>
      <c r="B143" s="546"/>
      <c r="C143" s="547" t="s">
        <v>81</v>
      </c>
      <c r="D143" s="589">
        <f t="shared" ref="D143:Q143" si="53">SUM(D141:D142)</f>
        <v>-29334</v>
      </c>
      <c r="E143" s="559">
        <f t="shared" si="53"/>
        <v>-29334</v>
      </c>
      <c r="F143" s="559">
        <f t="shared" si="53"/>
        <v>-29334</v>
      </c>
      <c r="G143" s="559">
        <f t="shared" si="53"/>
        <v>-29334</v>
      </c>
      <c r="H143" s="559">
        <f t="shared" si="53"/>
        <v>-29334</v>
      </c>
      <c r="I143" s="559">
        <f t="shared" si="53"/>
        <v>-29253</v>
      </c>
      <c r="J143" s="559">
        <f t="shared" si="53"/>
        <v>-29253</v>
      </c>
      <c r="K143" s="559">
        <f t="shared" si="53"/>
        <v>-29253</v>
      </c>
      <c r="L143" s="559">
        <f t="shared" si="53"/>
        <v>-29253</v>
      </c>
      <c r="M143" s="559">
        <f t="shared" si="53"/>
        <v>-29253</v>
      </c>
      <c r="N143" s="559">
        <f t="shared" si="53"/>
        <v>-29253</v>
      </c>
      <c r="O143" s="559">
        <f t="shared" si="53"/>
        <v>-29253</v>
      </c>
      <c r="P143" s="559">
        <f t="shared" si="53"/>
        <v>-29162</v>
      </c>
      <c r="Q143" s="559">
        <f t="shared" si="53"/>
        <v>-29277.153846153848</v>
      </c>
      <c r="R143" s="556"/>
      <c r="S143" s="547" t="s">
        <v>81</v>
      </c>
      <c r="T143" s="546"/>
      <c r="U143" s="548">
        <f t="shared" ref="U143:AH143" si="54">SUM(U141:U142)</f>
        <v>499494</v>
      </c>
      <c r="V143" s="570">
        <f t="shared" si="54"/>
        <v>499629</v>
      </c>
      <c r="W143" s="570">
        <f t="shared" si="54"/>
        <v>499765</v>
      </c>
      <c r="X143" s="570">
        <f t="shared" si="54"/>
        <v>499901</v>
      </c>
      <c r="Y143" s="570">
        <f t="shared" si="54"/>
        <v>500037</v>
      </c>
      <c r="Z143" s="570">
        <f t="shared" si="54"/>
        <v>500172</v>
      </c>
      <c r="AA143" s="570">
        <f t="shared" si="54"/>
        <v>500307</v>
      </c>
      <c r="AB143" s="570">
        <f t="shared" si="54"/>
        <v>500443</v>
      </c>
      <c r="AC143" s="570">
        <f t="shared" si="54"/>
        <v>500578</v>
      </c>
      <c r="AD143" s="570">
        <f t="shared" si="54"/>
        <v>500714</v>
      </c>
      <c r="AE143" s="570">
        <f t="shared" si="54"/>
        <v>500849</v>
      </c>
      <c r="AF143" s="570">
        <f t="shared" si="54"/>
        <v>500985</v>
      </c>
      <c r="AG143" s="570">
        <f t="shared" si="54"/>
        <v>501120</v>
      </c>
      <c r="AH143" s="570">
        <f t="shared" si="54"/>
        <v>500307</v>
      </c>
      <c r="AI143" s="556"/>
      <c r="AJ143" s="556"/>
      <c r="AK143" s="556"/>
      <c r="AL143" s="556"/>
      <c r="AM143" s="556"/>
      <c r="AN143" s="556"/>
      <c r="AO143" s="556"/>
      <c r="AP143" s="556"/>
    </row>
    <row r="144" spans="1:43" ht="12" customHeight="1" x14ac:dyDescent="0.25">
      <c r="A144" s="531" t="s">
        <v>197</v>
      </c>
      <c r="B144" s="530">
        <v>1410</v>
      </c>
      <c r="C144" s="531" t="s">
        <v>832</v>
      </c>
      <c r="D144" s="532">
        <f>ROUND(VLOOKUP($B144,'[14]Monthly BS - UC Ledger '!$A$6:$Q$269,+D$3,FALSE),0)</f>
        <v>254</v>
      </c>
      <c r="E144" s="532">
        <f>ROUND(VLOOKUP($B144,'[14]Monthly BS - UC Ledger '!$A$6:$Q$269,+E$3,FALSE),0)</f>
        <v>254</v>
      </c>
      <c r="F144" s="533">
        <f>ROUND(VLOOKUP($B144,'[14]Monthly BS - UC Ledger '!$A$6:$Q$269,+F$3,FALSE),0)</f>
        <v>254</v>
      </c>
      <c r="G144" s="533">
        <f>ROUND(VLOOKUP($B144,'[14]Monthly BS - UC Ledger '!$A$6:$Q$269,+G$3,FALSE),0)</f>
        <v>254</v>
      </c>
      <c r="H144" s="533">
        <f>ROUND(VLOOKUP($B144,'[14]Monthly BS - UC Ledger '!$A$6:$Q$269,+H$3,FALSE),0)</f>
        <v>643</v>
      </c>
      <c r="I144" s="533">
        <f>ROUND(VLOOKUP($B144,'[14]Monthly BS - UC Ledger '!$A$6:$Q$269,+I$3,FALSE),0)</f>
        <v>643</v>
      </c>
      <c r="J144" s="533">
        <f>ROUND(VLOOKUP($B144,'[14]Monthly BS - UC Ledger '!$A$6:$Q$269,+J$3,FALSE),0)</f>
        <v>643</v>
      </c>
      <c r="K144" s="533">
        <f>ROUND(VLOOKUP($B144,'[14]Monthly BS - UC Ledger '!$A$6:$Q$269,+K$3,FALSE),0)</f>
        <v>643</v>
      </c>
      <c r="L144" s="533">
        <f>ROUND(VLOOKUP($B144,'[14]Monthly BS - UC Ledger '!$A$6:$Q$269,+L$3,FALSE),0)</f>
        <v>643</v>
      </c>
      <c r="M144" s="533">
        <f>ROUND(VLOOKUP($B144,'[14]Monthly BS - UC Ledger '!$A$6:$Q$269,+M$3,FALSE),0)</f>
        <v>643</v>
      </c>
      <c r="N144" s="533">
        <f>ROUND(VLOOKUP($B144,'[14]Monthly BS - UC Ledger '!$A$6:$Q$269,+N$3,FALSE),0)</f>
        <v>643</v>
      </c>
      <c r="O144" s="533">
        <f>ROUND(VLOOKUP($B144,'[14]Monthly BS - UC Ledger '!$A$6:$Q$269,+O$3,FALSE),0)</f>
        <v>684</v>
      </c>
      <c r="P144" s="533">
        <f>ROUND(VLOOKUP($B144,'[14]Monthly BS - UC Ledger '!$A$6:$Q$269,+P$3,FALSE),0)</f>
        <v>1234</v>
      </c>
      <c r="Q144" s="533">
        <f t="shared" ref="Q144" si="55">SUM(D144:P144)/13</f>
        <v>571.92307692307691</v>
      </c>
      <c r="R144" s="523"/>
      <c r="S144" s="531" t="s">
        <v>833</v>
      </c>
      <c r="T144" s="530">
        <v>2170</v>
      </c>
      <c r="U144" s="533">
        <f>ROUND(VLOOKUP($T144,'[14]Monthly BS - UC Ledger '!$A$6:$Q$269,+U$3,FALSE),0)</f>
        <v>195</v>
      </c>
      <c r="V144" s="533">
        <f>ROUND(VLOOKUP($T144,'[14]Monthly BS - UC Ledger '!$A$6:$Q$269,+V$3,FALSE),0)</f>
        <v>194</v>
      </c>
      <c r="W144" s="533">
        <f>ROUND(VLOOKUP($T144,'[14]Monthly BS - UC Ledger '!$A$6:$Q$269,+W$3,FALSE),0)</f>
        <v>194</v>
      </c>
      <c r="X144" s="533">
        <f>ROUND(VLOOKUP($T144,'[14]Monthly BS - UC Ledger '!$A$6:$Q$269,+X$3,FALSE),0)</f>
        <v>193</v>
      </c>
      <c r="Y144" s="533">
        <f>ROUND(VLOOKUP($T144,'[14]Monthly BS - UC Ledger '!$A$6:$Q$269,+Y$3,FALSE),0)</f>
        <v>192</v>
      </c>
      <c r="Z144" s="533">
        <f>ROUND(VLOOKUP($T144,'[14]Monthly BS - UC Ledger '!$A$6:$Q$269,+Z$3,FALSE),0)</f>
        <v>190</v>
      </c>
      <c r="AA144" s="533">
        <f>ROUND(VLOOKUP($T144,'[14]Monthly BS - UC Ledger '!$A$6:$Q$269,+AA$3,FALSE),0)</f>
        <v>188</v>
      </c>
      <c r="AB144" s="533">
        <f>ROUND(VLOOKUP($T144,'[14]Monthly BS - UC Ledger '!$A$6:$Q$269,+AB$3,FALSE),0)</f>
        <v>187</v>
      </c>
      <c r="AC144" s="533">
        <f>ROUND(VLOOKUP($T144,'[14]Monthly BS - UC Ledger '!$A$6:$Q$269,+AC$3,FALSE),0)</f>
        <v>185</v>
      </c>
      <c r="AD144" s="533">
        <f>ROUND(VLOOKUP($T144,'[14]Monthly BS - UC Ledger '!$A$6:$Q$269,+AD$3,FALSE),0)</f>
        <v>184</v>
      </c>
      <c r="AE144" s="533">
        <f>ROUND(VLOOKUP($T144,'[14]Monthly BS - UC Ledger '!$A$6:$Q$269,+AE$3,FALSE),0)</f>
        <v>182</v>
      </c>
      <c r="AF144" s="533">
        <f>ROUND(VLOOKUP($T144,'[14]Monthly BS - UC Ledger '!$A$6:$Q$269,+AF$3,FALSE),0)</f>
        <v>181</v>
      </c>
      <c r="AG144" s="533">
        <f>ROUND(VLOOKUP($T144,'[14]Monthly BS - UC Ledger '!$A$6:$Q$269,+AG$3,FALSE),0)</f>
        <v>178</v>
      </c>
      <c r="AH144" s="533">
        <f>ROUND(VLOOKUP($T144,'[14]Monthly BS - UC Ledger '!$A$6:$Q$269,+AH$3,FALSE),0)</f>
        <v>188</v>
      </c>
    </row>
    <row r="145" spans="1:35" ht="12" customHeight="1" x14ac:dyDescent="0.25">
      <c r="A145" s="531" t="s">
        <v>200</v>
      </c>
      <c r="B145" s="530">
        <v>1420</v>
      </c>
      <c r="C145" s="531" t="s">
        <v>443</v>
      </c>
      <c r="D145" s="532"/>
      <c r="E145" s="532"/>
      <c r="F145" s="533"/>
      <c r="G145" s="533"/>
      <c r="H145" s="533"/>
      <c r="I145" s="533"/>
      <c r="J145" s="533"/>
      <c r="K145" s="533"/>
      <c r="L145" s="533"/>
      <c r="M145" s="533"/>
      <c r="N145" s="533"/>
      <c r="O145" s="533"/>
      <c r="P145" s="533"/>
      <c r="Q145" s="533"/>
      <c r="R145" s="523"/>
      <c r="S145" s="531" t="s">
        <v>834</v>
      </c>
      <c r="T145" s="530">
        <v>2180</v>
      </c>
      <c r="U145" s="533"/>
      <c r="V145" s="533"/>
      <c r="W145" s="533"/>
      <c r="X145" s="533"/>
      <c r="Y145" s="533"/>
      <c r="Z145" s="533"/>
      <c r="AA145" s="533"/>
      <c r="AB145" s="533"/>
      <c r="AC145" s="533"/>
      <c r="AD145" s="533"/>
      <c r="AE145" s="533"/>
      <c r="AF145" s="533"/>
      <c r="AG145" s="533"/>
      <c r="AH145" s="533"/>
    </row>
    <row r="146" spans="1:35" ht="12" customHeight="1" x14ac:dyDescent="0.25">
      <c r="A146" s="531" t="s">
        <v>203</v>
      </c>
      <c r="B146" s="530">
        <v>1440</v>
      </c>
      <c r="C146" s="531" t="s">
        <v>835</v>
      </c>
      <c r="D146" s="532"/>
      <c r="E146" s="532"/>
      <c r="F146" s="533"/>
      <c r="G146" s="533"/>
      <c r="H146" s="533"/>
      <c r="I146" s="533"/>
      <c r="J146" s="533"/>
      <c r="K146" s="533"/>
      <c r="L146" s="533"/>
      <c r="M146" s="533"/>
      <c r="N146" s="533"/>
      <c r="O146" s="533"/>
      <c r="P146" s="533"/>
      <c r="Q146" s="533"/>
      <c r="R146" s="523"/>
      <c r="S146" s="531" t="s">
        <v>836</v>
      </c>
      <c r="T146" s="530">
        <v>2200</v>
      </c>
      <c r="U146" s="533">
        <f>ROUND(VLOOKUP($T146,'[14]Monthly BS - UC Ledger '!$A$6:$Q$269,+U$3,FALSE),0)</f>
        <v>-464</v>
      </c>
      <c r="V146" s="533">
        <f>ROUND(VLOOKUP($T146,'[14]Monthly BS - UC Ledger '!$A$6:$Q$269,+V$3,FALSE),0)</f>
        <v>-464</v>
      </c>
      <c r="W146" s="533">
        <f>ROUND(VLOOKUP($T146,'[14]Monthly BS - UC Ledger '!$A$6:$Q$269,+W$3,FALSE),0)</f>
        <v>-464</v>
      </c>
      <c r="X146" s="533">
        <f>ROUND(VLOOKUP($T146,'[14]Monthly BS - UC Ledger '!$A$6:$Q$269,+X$3,FALSE),0)</f>
        <v>-464</v>
      </c>
      <c r="Y146" s="533">
        <f>ROUND(VLOOKUP($T146,'[14]Monthly BS - UC Ledger '!$A$6:$Q$269,+Y$3,FALSE),0)</f>
        <v>-464</v>
      </c>
      <c r="Z146" s="533">
        <f>ROUND(VLOOKUP($T146,'[14]Monthly BS - UC Ledger '!$A$6:$Q$269,+Z$3,FALSE),0)</f>
        <v>-464</v>
      </c>
      <c r="AA146" s="533">
        <f>ROUND(VLOOKUP($T146,'[14]Monthly BS - UC Ledger '!$A$6:$Q$269,+AA$3,FALSE),0)</f>
        <v>-464</v>
      </c>
      <c r="AB146" s="533">
        <f>ROUND(VLOOKUP($T146,'[14]Monthly BS - UC Ledger '!$A$6:$Q$269,+AB$3,FALSE),0)</f>
        <v>-464</v>
      </c>
      <c r="AC146" s="533">
        <f>ROUND(VLOOKUP($T146,'[14]Monthly BS - UC Ledger '!$A$6:$Q$269,+AC$3,FALSE),0)</f>
        <v>-464</v>
      </c>
      <c r="AD146" s="533">
        <f>ROUND(VLOOKUP($T146,'[14]Monthly BS - UC Ledger '!$A$6:$Q$269,+AD$3,FALSE),0)</f>
        <v>-464</v>
      </c>
      <c r="AE146" s="533">
        <f>ROUND(VLOOKUP($T146,'[14]Monthly BS - UC Ledger '!$A$6:$Q$269,+AE$3,FALSE),0)</f>
        <v>-464</v>
      </c>
      <c r="AF146" s="533">
        <f>ROUND(VLOOKUP($T146,'[14]Monthly BS - UC Ledger '!$A$6:$Q$269,+AF$3,FALSE),0)</f>
        <v>-464</v>
      </c>
      <c r="AG146" s="533">
        <f>ROUND(VLOOKUP($T146,'[14]Monthly BS - UC Ledger '!$A$6:$Q$269,+AG$3,FALSE),0)</f>
        <v>-464</v>
      </c>
      <c r="AH146" s="533">
        <f>ROUND(VLOOKUP($T146,'[14]Monthly BS - UC Ledger '!$A$6:$Q$269,+AH$3,FALSE),0)</f>
        <v>-464</v>
      </c>
    </row>
    <row r="147" spans="1:35" ht="12" customHeight="1" x14ac:dyDescent="0.25">
      <c r="A147" s="606" t="s">
        <v>837</v>
      </c>
      <c r="B147" s="607"/>
      <c r="C147" s="607"/>
      <c r="D147" s="607"/>
      <c r="E147" s="607"/>
      <c r="F147" s="607"/>
      <c r="G147" s="607"/>
      <c r="H147" s="607"/>
      <c r="I147" s="607"/>
      <c r="J147" s="607"/>
      <c r="K147" s="607"/>
      <c r="L147" s="607"/>
      <c r="M147" s="607"/>
      <c r="N147" s="607"/>
      <c r="O147" s="607"/>
      <c r="P147" s="607"/>
      <c r="Q147" s="608"/>
      <c r="R147" s="523"/>
      <c r="S147" s="606" t="s">
        <v>837</v>
      </c>
      <c r="T147" s="607"/>
      <c r="U147" s="607"/>
      <c r="V147" s="607"/>
      <c r="W147" s="607"/>
      <c r="X147" s="607"/>
      <c r="Y147" s="607"/>
      <c r="Z147" s="607"/>
      <c r="AA147" s="607"/>
      <c r="AB147" s="607"/>
      <c r="AC147" s="607"/>
      <c r="AD147" s="607"/>
      <c r="AE147" s="607"/>
      <c r="AF147" s="607"/>
      <c r="AG147" s="607"/>
      <c r="AH147" s="607"/>
      <c r="AI147" s="608"/>
    </row>
    <row r="148" spans="1:35" ht="12" customHeight="1" x14ac:dyDescent="0.25">
      <c r="A148" s="590" t="s">
        <v>838</v>
      </c>
      <c r="B148" s="530">
        <v>1275</v>
      </c>
      <c r="C148" s="531" t="s">
        <v>839</v>
      </c>
      <c r="D148" s="532"/>
      <c r="E148" s="532"/>
      <c r="F148" s="533"/>
      <c r="G148" s="533"/>
      <c r="H148" s="533"/>
      <c r="I148" s="533"/>
      <c r="J148" s="533"/>
      <c r="K148" s="533"/>
      <c r="L148" s="533"/>
      <c r="M148" s="533"/>
      <c r="N148" s="533"/>
      <c r="O148" s="533"/>
      <c r="P148" s="533"/>
      <c r="Q148" s="533"/>
      <c r="R148" s="523"/>
      <c r="S148" s="531" t="s">
        <v>676</v>
      </c>
      <c r="T148" s="530"/>
      <c r="U148" s="533"/>
      <c r="V148" s="533"/>
      <c r="W148" s="533"/>
      <c r="X148" s="533"/>
      <c r="Y148" s="533"/>
      <c r="Z148" s="533"/>
      <c r="AA148" s="533"/>
      <c r="AB148" s="533"/>
      <c r="AC148" s="533"/>
      <c r="AD148" s="533"/>
      <c r="AE148" s="533"/>
      <c r="AF148" s="533"/>
      <c r="AG148" s="533"/>
      <c r="AH148" s="533"/>
    </row>
    <row r="149" spans="1:35" ht="12" customHeight="1" x14ac:dyDescent="0.25">
      <c r="A149" s="590" t="s">
        <v>840</v>
      </c>
      <c r="B149" s="530">
        <v>1305</v>
      </c>
      <c r="C149" s="531" t="s">
        <v>841</v>
      </c>
      <c r="D149" s="532"/>
      <c r="E149" s="532"/>
      <c r="F149" s="533"/>
      <c r="G149" s="533"/>
      <c r="H149" s="533"/>
      <c r="I149" s="533"/>
      <c r="J149" s="533"/>
      <c r="K149" s="533"/>
      <c r="L149" s="533"/>
      <c r="M149" s="533"/>
      <c r="N149" s="533"/>
      <c r="O149" s="533"/>
      <c r="P149" s="533"/>
      <c r="Q149" s="533"/>
      <c r="R149" s="523"/>
      <c r="S149" s="528" t="s">
        <v>842</v>
      </c>
      <c r="T149" s="530">
        <v>2065</v>
      </c>
      <c r="U149" s="533"/>
      <c r="V149" s="533"/>
      <c r="W149" s="533"/>
      <c r="X149" s="533"/>
      <c r="Y149" s="533"/>
      <c r="Z149" s="533"/>
      <c r="AA149" s="533"/>
      <c r="AB149" s="533"/>
      <c r="AC149" s="533"/>
      <c r="AD149" s="533"/>
      <c r="AE149" s="533"/>
      <c r="AF149" s="533"/>
      <c r="AG149" s="533"/>
      <c r="AH149" s="533"/>
    </row>
    <row r="150" spans="1:35" ht="12" customHeight="1" x14ac:dyDescent="0.25">
      <c r="A150" s="590" t="s">
        <v>843</v>
      </c>
      <c r="B150" s="530">
        <v>1335</v>
      </c>
      <c r="C150" s="531" t="s">
        <v>844</v>
      </c>
      <c r="D150" s="532"/>
      <c r="E150" s="532"/>
      <c r="F150" s="533"/>
      <c r="G150" s="533"/>
      <c r="H150" s="533"/>
      <c r="I150" s="533"/>
      <c r="J150" s="533"/>
      <c r="K150" s="533"/>
      <c r="L150" s="533"/>
      <c r="M150" s="533"/>
      <c r="N150" s="533"/>
      <c r="O150" s="533"/>
      <c r="P150" s="533"/>
      <c r="Q150" s="533"/>
      <c r="R150" s="523"/>
      <c r="S150" s="531" t="s">
        <v>845</v>
      </c>
      <c r="T150" s="530">
        <v>2095</v>
      </c>
      <c r="U150" s="533"/>
      <c r="V150" s="533"/>
      <c r="W150" s="533"/>
      <c r="X150" s="533"/>
      <c r="Y150" s="533"/>
      <c r="Z150" s="533"/>
      <c r="AA150" s="533"/>
      <c r="AB150" s="533"/>
      <c r="AC150" s="533"/>
      <c r="AD150" s="533"/>
      <c r="AE150" s="533"/>
      <c r="AF150" s="533"/>
      <c r="AG150" s="533"/>
      <c r="AH150" s="533"/>
    </row>
    <row r="151" spans="1:35" ht="12" customHeight="1" x14ac:dyDescent="0.25">
      <c r="A151" s="590" t="s">
        <v>846</v>
      </c>
      <c r="B151" s="530">
        <v>1385</v>
      </c>
      <c r="C151" s="531" t="s">
        <v>847</v>
      </c>
      <c r="D151" s="532"/>
      <c r="E151" s="532"/>
      <c r="F151" s="533"/>
      <c r="G151" s="533"/>
      <c r="H151" s="533"/>
      <c r="I151" s="533"/>
      <c r="J151" s="533"/>
      <c r="K151" s="533"/>
      <c r="L151" s="533"/>
      <c r="M151" s="533"/>
      <c r="N151" s="533"/>
      <c r="O151" s="533"/>
      <c r="P151" s="533"/>
      <c r="Q151" s="533"/>
      <c r="R151" s="523"/>
      <c r="S151" s="531" t="s">
        <v>848</v>
      </c>
      <c r="T151" s="530">
        <v>2145</v>
      </c>
      <c r="U151" s="533"/>
      <c r="V151" s="533"/>
      <c r="W151" s="533"/>
      <c r="X151" s="533"/>
      <c r="Y151" s="533"/>
      <c r="Z151" s="533"/>
      <c r="AA151" s="533"/>
      <c r="AB151" s="533"/>
      <c r="AC151" s="533"/>
      <c r="AD151" s="533"/>
      <c r="AE151" s="533"/>
      <c r="AF151" s="533"/>
      <c r="AG151" s="533"/>
      <c r="AH151" s="533"/>
    </row>
    <row r="152" spans="1:35" ht="12" customHeight="1" x14ac:dyDescent="0.25">
      <c r="A152" s="590" t="s">
        <v>849</v>
      </c>
      <c r="B152" s="530">
        <v>1535</v>
      </c>
      <c r="C152" s="531" t="s">
        <v>850</v>
      </c>
      <c r="D152" s="532">
        <f>ROUND(VLOOKUP($B152,'[14]Monthly BS - UC Ledger '!$A$6:$Q$269,+D$3,FALSE),0)</f>
        <v>0</v>
      </c>
      <c r="E152" s="532">
        <f>ROUND(VLOOKUP($B152,'[14]Monthly BS - UC Ledger '!$A$6:$Q$269,+E$3,FALSE),0)</f>
        <v>0</v>
      </c>
      <c r="F152" s="533">
        <f>ROUND(VLOOKUP($B152,'[14]Monthly BS - UC Ledger '!$A$6:$Q$269,+F$3,FALSE),0)</f>
        <v>0</v>
      </c>
      <c r="G152" s="533">
        <f>ROUND(VLOOKUP($B152,'[14]Monthly BS - UC Ledger '!$A$6:$Q$269,+G$3,FALSE),0)</f>
        <v>0</v>
      </c>
      <c r="H152" s="533">
        <f>ROUND(VLOOKUP($B152,'[14]Monthly BS - UC Ledger '!$A$6:$Q$269,+H$3,FALSE),0)</f>
        <v>0</v>
      </c>
      <c r="I152" s="533">
        <f>ROUND(VLOOKUP($B152,'[14]Monthly BS - UC Ledger '!$A$6:$Q$269,+I$3,FALSE),0)</f>
        <v>0</v>
      </c>
      <c r="J152" s="533">
        <f>ROUND(VLOOKUP($B152,'[14]Monthly BS - UC Ledger '!$A$6:$Q$269,+J$3,FALSE),0)</f>
        <v>0</v>
      </c>
      <c r="K152" s="533">
        <f>ROUND(VLOOKUP($B152,'[14]Monthly BS - UC Ledger '!$A$6:$Q$269,+K$3,FALSE),0)</f>
        <v>0</v>
      </c>
      <c r="L152" s="533">
        <f>ROUND(VLOOKUP($B152,'[14]Monthly BS - UC Ledger '!$A$6:$Q$269,+L$3,FALSE),0)</f>
        <v>0</v>
      </c>
      <c r="M152" s="533">
        <f>ROUND(VLOOKUP($B152,'[14]Monthly BS - UC Ledger '!$A$6:$Q$269,+M$3,FALSE),0)</f>
        <v>0</v>
      </c>
      <c r="N152" s="533">
        <f>ROUND(VLOOKUP($B152,'[14]Monthly BS - UC Ledger '!$A$6:$Q$269,+N$3,FALSE),0)</f>
        <v>0</v>
      </c>
      <c r="O152" s="533">
        <f>ROUND(VLOOKUP($B152,'[14]Monthly BS - UC Ledger '!$A$6:$Q$269,+O$3,FALSE),0)</f>
        <v>0</v>
      </c>
      <c r="P152" s="533">
        <f>ROUND(VLOOKUP($B152,'[14]Monthly BS - UC Ledger '!$A$6:$Q$269,+P$3,FALSE),0)</f>
        <v>0</v>
      </c>
      <c r="Q152" s="533">
        <f>SUM(D152:P152)/13</f>
        <v>0</v>
      </c>
      <c r="R152" s="523"/>
      <c r="S152" s="531" t="s">
        <v>851</v>
      </c>
      <c r="T152" s="530">
        <v>2280</v>
      </c>
      <c r="U152" s="533">
        <f>ROUND(VLOOKUP($T152,'[14]Monthly BS - UC Ledger '!$A$6:$Q$269,+U$3,FALSE),0)</f>
        <v>0</v>
      </c>
      <c r="V152" s="533">
        <f>ROUND(VLOOKUP($T152,'[14]Monthly BS - UC Ledger '!$A$6:$Q$269,+V$3,FALSE),0)</f>
        <v>0</v>
      </c>
      <c r="W152" s="533">
        <f>ROUND(VLOOKUP($T152,'[14]Monthly BS - UC Ledger '!$A$6:$Q$269,+W$3,FALSE),0)</f>
        <v>0</v>
      </c>
      <c r="X152" s="533">
        <f>ROUND(VLOOKUP($T152,'[14]Monthly BS - UC Ledger '!$A$6:$Q$269,+X$3,FALSE),0)</f>
        <v>0</v>
      </c>
      <c r="Y152" s="533">
        <f>ROUND(VLOOKUP($T152,'[14]Monthly BS - UC Ledger '!$A$6:$Q$269,+Y$3,FALSE),0)</f>
        <v>0</v>
      </c>
      <c r="Z152" s="533">
        <f>ROUND(VLOOKUP($T152,'[14]Monthly BS - UC Ledger '!$A$6:$Q$269,+Z$3,FALSE),0)</f>
        <v>0</v>
      </c>
      <c r="AA152" s="533">
        <f>ROUND(VLOOKUP($T152,'[14]Monthly BS - UC Ledger '!$A$6:$Q$269,+AA$3,FALSE),0)</f>
        <v>0</v>
      </c>
      <c r="AB152" s="533">
        <f>ROUND(VLOOKUP($T152,'[14]Monthly BS - UC Ledger '!$A$6:$Q$269,+AB$3,FALSE),0)</f>
        <v>0</v>
      </c>
      <c r="AC152" s="533">
        <f>ROUND(VLOOKUP($T152,'[14]Monthly BS - UC Ledger '!$A$6:$Q$269,+AC$3,FALSE),0)</f>
        <v>0</v>
      </c>
      <c r="AD152" s="533">
        <f>ROUND(VLOOKUP($T152,'[14]Monthly BS - UC Ledger '!$A$6:$Q$269,+AD$3,FALSE),0)</f>
        <v>0</v>
      </c>
      <c r="AE152" s="533">
        <f>ROUND(VLOOKUP($T152,'[14]Monthly BS - UC Ledger '!$A$6:$Q$269,+AE$3,FALSE),0)</f>
        <v>0</v>
      </c>
      <c r="AF152" s="533">
        <f>ROUND(VLOOKUP($T152,'[14]Monthly BS - UC Ledger '!$A$6:$Q$269,+AF$3,FALSE),0)</f>
        <v>0</v>
      </c>
      <c r="AG152" s="533">
        <f>ROUND(VLOOKUP($T152,'[14]Monthly BS - UC Ledger '!$A$6:$Q$269,+AG$3,FALSE),0)</f>
        <v>0</v>
      </c>
      <c r="AH152" s="533">
        <f>ROUND(VLOOKUP($T152,'[14]Monthly BS - UC Ledger '!$A$6:$Q$269,+AH$3,FALSE),0)</f>
        <v>0</v>
      </c>
    </row>
    <row r="153" spans="1:35" ht="12" customHeight="1" x14ac:dyDescent="0.25">
      <c r="A153" s="590" t="s">
        <v>852</v>
      </c>
      <c r="B153" s="530">
        <v>1405</v>
      </c>
      <c r="C153" s="531" t="s">
        <v>853</v>
      </c>
      <c r="D153" s="532"/>
      <c r="E153" s="532"/>
      <c r="F153" s="533"/>
      <c r="G153" s="533"/>
      <c r="H153" s="533"/>
      <c r="I153" s="533"/>
      <c r="J153" s="533"/>
      <c r="K153" s="533"/>
      <c r="L153" s="533"/>
      <c r="M153" s="533"/>
      <c r="N153" s="533"/>
      <c r="O153" s="533"/>
      <c r="P153" s="533"/>
      <c r="Q153" s="533"/>
      <c r="R153" s="523"/>
      <c r="S153" s="531" t="s">
        <v>854</v>
      </c>
      <c r="T153" s="530">
        <v>2165</v>
      </c>
      <c r="U153" s="533"/>
      <c r="V153" s="533"/>
      <c r="W153" s="533"/>
      <c r="X153" s="533"/>
      <c r="Y153" s="533"/>
      <c r="Z153" s="533"/>
      <c r="AA153" s="533"/>
      <c r="AB153" s="533"/>
      <c r="AC153" s="533"/>
      <c r="AD153" s="533"/>
      <c r="AE153" s="533"/>
      <c r="AF153" s="533"/>
      <c r="AG153" s="533"/>
      <c r="AH153" s="533"/>
    </row>
    <row r="154" spans="1:35" ht="12" customHeight="1" x14ac:dyDescent="0.25">
      <c r="A154" s="590" t="s">
        <v>855</v>
      </c>
      <c r="B154" s="530">
        <v>1415</v>
      </c>
      <c r="C154" s="531" t="s">
        <v>856</v>
      </c>
      <c r="D154" s="532"/>
      <c r="E154" s="532"/>
      <c r="F154" s="533"/>
      <c r="G154" s="533"/>
      <c r="H154" s="533"/>
      <c r="I154" s="533"/>
      <c r="J154" s="533"/>
      <c r="K154" s="533"/>
      <c r="L154" s="533"/>
      <c r="M154" s="533"/>
      <c r="N154" s="533"/>
      <c r="O154" s="533"/>
      <c r="P154" s="533"/>
      <c r="Q154" s="533"/>
      <c r="R154" s="523"/>
      <c r="S154" s="531" t="s">
        <v>857</v>
      </c>
      <c r="T154" s="530">
        <v>2175</v>
      </c>
      <c r="U154" s="533"/>
      <c r="V154" s="533"/>
      <c r="W154" s="533"/>
      <c r="X154" s="533"/>
      <c r="Y154" s="533"/>
      <c r="Z154" s="533"/>
      <c r="AA154" s="533"/>
      <c r="AB154" s="533"/>
      <c r="AC154" s="533"/>
      <c r="AD154" s="533"/>
      <c r="AE154" s="533"/>
      <c r="AF154" s="533"/>
      <c r="AG154" s="533"/>
      <c r="AH154" s="533"/>
    </row>
    <row r="155" spans="1:35" ht="12" customHeight="1" x14ac:dyDescent="0.25">
      <c r="A155" s="591" t="s">
        <v>858</v>
      </c>
      <c r="B155" s="530">
        <v>1445</v>
      </c>
      <c r="C155" s="531" t="s">
        <v>859</v>
      </c>
      <c r="D155" s="532"/>
      <c r="E155" s="532"/>
      <c r="F155" s="533"/>
      <c r="G155" s="533"/>
      <c r="H155" s="533"/>
      <c r="I155" s="533"/>
      <c r="J155" s="533"/>
      <c r="K155" s="533"/>
      <c r="L155" s="533"/>
      <c r="M155" s="533"/>
      <c r="N155" s="533"/>
      <c r="O155" s="533"/>
      <c r="P155" s="533"/>
      <c r="Q155" s="533"/>
      <c r="R155" s="523"/>
      <c r="S155" s="531" t="s">
        <v>860</v>
      </c>
      <c r="T155" s="530">
        <v>2205</v>
      </c>
      <c r="U155" s="533"/>
      <c r="V155" s="533"/>
      <c r="W155" s="533"/>
      <c r="X155" s="533"/>
      <c r="Y155" s="533"/>
      <c r="Z155" s="533"/>
      <c r="AA155" s="533"/>
      <c r="AB155" s="533"/>
      <c r="AC155" s="533"/>
      <c r="AD155" s="533"/>
      <c r="AE155" s="533"/>
      <c r="AF155" s="533"/>
      <c r="AG155" s="533"/>
      <c r="AH155" s="533"/>
    </row>
    <row r="156" spans="1:35" ht="12" customHeight="1" x14ac:dyDescent="0.25">
      <c r="A156" s="606" t="s">
        <v>206</v>
      </c>
      <c r="B156" s="607"/>
      <c r="C156" s="607"/>
      <c r="D156" s="607"/>
      <c r="E156" s="607"/>
      <c r="F156" s="607"/>
      <c r="G156" s="607"/>
      <c r="H156" s="607"/>
      <c r="I156" s="607"/>
      <c r="J156" s="607"/>
      <c r="K156" s="607"/>
      <c r="L156" s="607"/>
      <c r="M156" s="607"/>
      <c r="N156" s="607"/>
      <c r="O156" s="607"/>
      <c r="P156" s="607"/>
      <c r="Q156" s="608"/>
      <c r="R156" s="523"/>
      <c r="S156" s="606" t="s">
        <v>206</v>
      </c>
      <c r="T156" s="607"/>
      <c r="U156" s="607"/>
      <c r="V156" s="607"/>
      <c r="W156" s="607"/>
      <c r="X156" s="607"/>
      <c r="Y156" s="607"/>
      <c r="Z156" s="607"/>
      <c r="AA156" s="607"/>
      <c r="AB156" s="607"/>
      <c r="AC156" s="607"/>
      <c r="AD156" s="607"/>
      <c r="AE156" s="607"/>
      <c r="AF156" s="607"/>
      <c r="AG156" s="607"/>
      <c r="AH156" s="607"/>
      <c r="AI156" s="608"/>
    </row>
    <row r="157" spans="1:35" ht="12" customHeight="1" x14ac:dyDescent="0.25">
      <c r="A157" s="590" t="s">
        <v>861</v>
      </c>
      <c r="B157" s="530">
        <v>1255</v>
      </c>
      <c r="C157" s="531" t="s">
        <v>862</v>
      </c>
      <c r="D157" s="532"/>
      <c r="E157" s="532"/>
      <c r="F157" s="533"/>
      <c r="G157" s="533"/>
      <c r="H157" s="533"/>
      <c r="I157" s="533"/>
      <c r="J157" s="533"/>
      <c r="K157" s="533"/>
      <c r="L157" s="533"/>
      <c r="M157" s="533"/>
      <c r="N157" s="533"/>
      <c r="O157" s="533"/>
      <c r="P157" s="533"/>
      <c r="Q157" s="533"/>
      <c r="R157" s="523"/>
      <c r="S157" s="531" t="s">
        <v>863</v>
      </c>
      <c r="T157" s="530">
        <v>2045</v>
      </c>
      <c r="U157" s="533"/>
      <c r="V157" s="533"/>
      <c r="W157" s="533"/>
      <c r="X157" s="533"/>
      <c r="Y157" s="533"/>
      <c r="Z157" s="533"/>
      <c r="AA157" s="533"/>
      <c r="AB157" s="533"/>
      <c r="AC157" s="533"/>
      <c r="AD157" s="533"/>
      <c r="AE157" s="533"/>
      <c r="AF157" s="533"/>
      <c r="AG157" s="533"/>
      <c r="AH157" s="533"/>
    </row>
    <row r="158" spans="1:35" ht="12" customHeight="1" x14ac:dyDescent="0.25">
      <c r="A158" s="590" t="s">
        <v>657</v>
      </c>
      <c r="B158" s="530">
        <v>1280</v>
      </c>
      <c r="C158" s="531" t="s">
        <v>864</v>
      </c>
      <c r="D158" s="532"/>
      <c r="E158" s="532"/>
      <c r="F158" s="533"/>
      <c r="G158" s="533"/>
      <c r="H158" s="533"/>
      <c r="I158" s="533"/>
      <c r="J158" s="533"/>
      <c r="K158" s="533"/>
      <c r="L158" s="533"/>
      <c r="M158" s="533"/>
      <c r="N158" s="533"/>
      <c r="O158" s="533"/>
      <c r="P158" s="533"/>
      <c r="Q158" s="533"/>
      <c r="R158" s="523"/>
      <c r="S158" s="531" t="s">
        <v>676</v>
      </c>
      <c r="T158" s="530"/>
      <c r="U158" s="533"/>
      <c r="V158" s="533"/>
      <c r="W158" s="533"/>
      <c r="X158" s="533"/>
      <c r="Y158" s="533"/>
      <c r="Z158" s="533"/>
      <c r="AA158" s="533"/>
      <c r="AB158" s="533"/>
      <c r="AC158" s="533"/>
      <c r="AD158" s="533"/>
      <c r="AE158" s="533"/>
      <c r="AF158" s="533"/>
      <c r="AG158" s="533"/>
      <c r="AH158" s="533"/>
    </row>
    <row r="159" spans="1:35" ht="12" customHeight="1" x14ac:dyDescent="0.25">
      <c r="A159" s="590" t="s">
        <v>865</v>
      </c>
      <c r="B159" s="530">
        <v>1310</v>
      </c>
      <c r="C159" s="531" t="s">
        <v>866</v>
      </c>
      <c r="D159" s="532"/>
      <c r="E159" s="532"/>
      <c r="F159" s="533"/>
      <c r="G159" s="533"/>
      <c r="H159" s="533"/>
      <c r="I159" s="533"/>
      <c r="J159" s="533"/>
      <c r="K159" s="533"/>
      <c r="L159" s="533"/>
      <c r="M159" s="533"/>
      <c r="N159" s="533"/>
      <c r="O159" s="533"/>
      <c r="P159" s="533"/>
      <c r="Q159" s="533"/>
      <c r="R159" s="523"/>
      <c r="S159" s="528" t="s">
        <v>867</v>
      </c>
      <c r="T159" s="530">
        <v>2070</v>
      </c>
      <c r="U159" s="533"/>
      <c r="V159" s="533"/>
      <c r="W159" s="533"/>
      <c r="X159" s="533"/>
      <c r="Y159" s="533"/>
      <c r="Z159" s="533"/>
      <c r="AA159" s="533"/>
      <c r="AB159" s="533"/>
      <c r="AC159" s="533"/>
      <c r="AD159" s="533"/>
      <c r="AE159" s="533"/>
      <c r="AF159" s="533"/>
      <c r="AG159" s="533"/>
      <c r="AH159" s="533"/>
    </row>
    <row r="160" spans="1:35" ht="12" customHeight="1" x14ac:dyDescent="0.25">
      <c r="A160" s="590" t="s">
        <v>868</v>
      </c>
      <c r="B160" s="530">
        <v>1340</v>
      </c>
      <c r="C160" s="531" t="s">
        <v>869</v>
      </c>
      <c r="D160" s="532"/>
      <c r="E160" s="532"/>
      <c r="F160" s="533"/>
      <c r="G160" s="533"/>
      <c r="H160" s="533"/>
      <c r="I160" s="533"/>
      <c r="J160" s="533"/>
      <c r="K160" s="533"/>
      <c r="L160" s="533"/>
      <c r="M160" s="533"/>
      <c r="N160" s="533"/>
      <c r="O160" s="533"/>
      <c r="P160" s="533"/>
      <c r="Q160" s="533"/>
      <c r="R160" s="523"/>
      <c r="S160" s="531" t="s">
        <v>870</v>
      </c>
      <c r="T160" s="530">
        <v>2100</v>
      </c>
      <c r="U160" s="533"/>
      <c r="V160" s="533"/>
      <c r="W160" s="533"/>
      <c r="X160" s="533"/>
      <c r="Y160" s="533"/>
      <c r="Z160" s="533"/>
      <c r="AA160" s="533"/>
      <c r="AB160" s="533"/>
      <c r="AC160" s="533"/>
      <c r="AD160" s="533"/>
      <c r="AE160" s="533"/>
      <c r="AF160" s="533"/>
      <c r="AG160" s="533"/>
      <c r="AH160" s="533"/>
    </row>
    <row r="161" spans="1:43" ht="12" customHeight="1" x14ac:dyDescent="0.25">
      <c r="A161" s="590" t="s">
        <v>227</v>
      </c>
      <c r="B161" s="530">
        <v>1525</v>
      </c>
      <c r="C161" s="531" t="s">
        <v>871</v>
      </c>
      <c r="D161" s="532"/>
      <c r="E161" s="532"/>
      <c r="F161" s="533"/>
      <c r="G161" s="533"/>
      <c r="H161" s="533"/>
      <c r="I161" s="533"/>
      <c r="J161" s="533"/>
      <c r="K161" s="533"/>
      <c r="L161" s="533"/>
      <c r="M161" s="533"/>
      <c r="N161" s="533"/>
      <c r="O161" s="533"/>
      <c r="P161" s="533"/>
      <c r="Q161" s="533"/>
      <c r="R161" s="523"/>
      <c r="S161" s="531" t="s">
        <v>872</v>
      </c>
      <c r="T161" s="530">
        <v>2270</v>
      </c>
      <c r="U161" s="533"/>
      <c r="V161" s="533"/>
      <c r="W161" s="533"/>
      <c r="X161" s="533"/>
      <c r="Y161" s="533"/>
      <c r="Z161" s="533"/>
      <c r="AA161" s="533"/>
      <c r="AB161" s="533"/>
      <c r="AC161" s="533"/>
      <c r="AD161" s="533"/>
      <c r="AE161" s="533"/>
      <c r="AF161" s="533"/>
      <c r="AG161" s="533"/>
      <c r="AH161" s="533"/>
    </row>
    <row r="162" spans="1:43" ht="12" customHeight="1" x14ac:dyDescent="0.25">
      <c r="A162" s="590" t="s">
        <v>873</v>
      </c>
      <c r="B162" s="530">
        <v>1530</v>
      </c>
      <c r="C162" s="531" t="s">
        <v>874</v>
      </c>
      <c r="D162" s="532"/>
      <c r="E162" s="532"/>
      <c r="F162" s="533"/>
      <c r="G162" s="533"/>
      <c r="H162" s="533"/>
      <c r="I162" s="533"/>
      <c r="J162" s="533"/>
      <c r="K162" s="533"/>
      <c r="L162" s="533"/>
      <c r="M162" s="533"/>
      <c r="N162" s="533"/>
      <c r="O162" s="533"/>
      <c r="P162" s="533"/>
      <c r="Q162" s="533"/>
      <c r="R162" s="523"/>
      <c r="S162" s="531" t="s">
        <v>875</v>
      </c>
      <c r="T162" s="530">
        <v>2275</v>
      </c>
      <c r="U162" s="533"/>
      <c r="V162" s="533"/>
      <c r="W162" s="533"/>
      <c r="X162" s="533"/>
      <c r="Y162" s="533"/>
      <c r="Z162" s="533"/>
      <c r="AA162" s="533"/>
      <c r="AB162" s="533"/>
      <c r="AC162" s="533"/>
      <c r="AD162" s="533"/>
      <c r="AE162" s="533"/>
      <c r="AF162" s="533"/>
      <c r="AG162" s="533"/>
      <c r="AH162" s="533"/>
    </row>
    <row r="163" spans="1:43" ht="12" customHeight="1" x14ac:dyDescent="0.25">
      <c r="A163" s="590" t="s">
        <v>876</v>
      </c>
      <c r="B163" s="530">
        <v>1390</v>
      </c>
      <c r="C163" s="531" t="s">
        <v>877</v>
      </c>
      <c r="D163" s="532"/>
      <c r="E163" s="532"/>
      <c r="F163" s="533"/>
      <c r="G163" s="533"/>
      <c r="H163" s="533"/>
      <c r="I163" s="533"/>
      <c r="J163" s="533"/>
      <c r="K163" s="533"/>
      <c r="L163" s="533"/>
      <c r="M163" s="533"/>
      <c r="N163" s="533"/>
      <c r="O163" s="533"/>
      <c r="P163" s="533"/>
      <c r="Q163" s="533"/>
      <c r="R163" s="523"/>
      <c r="S163" s="531" t="s">
        <v>878</v>
      </c>
      <c r="T163" s="530">
        <v>2150</v>
      </c>
      <c r="U163" s="533"/>
      <c r="V163" s="533"/>
      <c r="W163" s="533"/>
      <c r="X163" s="533"/>
      <c r="Y163" s="533"/>
      <c r="Z163" s="533"/>
      <c r="AA163" s="533"/>
      <c r="AB163" s="533"/>
      <c r="AC163" s="533"/>
      <c r="AD163" s="533"/>
      <c r="AE163" s="533"/>
      <c r="AF163" s="533"/>
      <c r="AG163" s="533"/>
      <c r="AH163" s="533"/>
    </row>
    <row r="164" spans="1:43" ht="12" customHeight="1" x14ac:dyDescent="0.25">
      <c r="A164" s="590" t="s">
        <v>879</v>
      </c>
      <c r="B164" s="530">
        <v>1540</v>
      </c>
      <c r="C164" s="531" t="s">
        <v>446</v>
      </c>
      <c r="D164" s="532">
        <f>ROUND(VLOOKUP($B164,'[14]Monthly BS - UC Ledger '!$A$6:$Q$269,+D$3,FALSE),0)</f>
        <v>6426</v>
      </c>
      <c r="E164" s="532">
        <f>ROUND(VLOOKUP($B164,'[14]Monthly BS - UC Ledger '!$A$6:$Q$269,+E$3,FALSE),0)</f>
        <v>6507</v>
      </c>
      <c r="F164" s="533">
        <f>ROUND(VLOOKUP($B164,'[14]Monthly BS - UC Ledger '!$A$6:$Q$269,+F$3,FALSE),0)</f>
        <v>6507</v>
      </c>
      <c r="G164" s="533">
        <f>ROUND(VLOOKUP($B164,'[14]Monthly BS - UC Ledger '!$A$6:$Q$269,+G$3,FALSE),0)</f>
        <v>6668</v>
      </c>
      <c r="H164" s="533">
        <f>ROUND(VLOOKUP($B164,'[14]Monthly BS - UC Ledger '!$A$6:$Q$269,+H$3,FALSE),0)</f>
        <v>6769</v>
      </c>
      <c r="I164" s="533">
        <f>ROUND(VLOOKUP($B164,'[14]Monthly BS - UC Ledger '!$A$6:$Q$269,+I$3,FALSE),0)</f>
        <v>7091</v>
      </c>
      <c r="J164" s="533">
        <f>ROUND(VLOOKUP($B164,'[14]Monthly BS - UC Ledger '!$A$6:$Q$269,+J$3,FALSE),0)</f>
        <v>7091</v>
      </c>
      <c r="K164" s="533">
        <f>ROUND(VLOOKUP($B164,'[14]Monthly BS - UC Ledger '!$A$6:$Q$269,+K$3,FALSE),0)</f>
        <v>7091</v>
      </c>
      <c r="L164" s="533">
        <f>ROUND(VLOOKUP($B164,'[14]Monthly BS - UC Ledger '!$A$6:$Q$269,+L$3,FALSE),0)</f>
        <v>7091</v>
      </c>
      <c r="M164" s="533">
        <f>ROUND(VLOOKUP($B164,'[14]Monthly BS - UC Ledger '!$A$6:$Q$269,+M$3,FALSE),0)</f>
        <v>7091</v>
      </c>
      <c r="N164" s="533">
        <f>ROUND(VLOOKUP($B164,'[14]Monthly BS - UC Ledger '!$A$6:$Q$269,+N$3,FALSE),0)</f>
        <v>7091</v>
      </c>
      <c r="O164" s="533">
        <f>ROUND(VLOOKUP($B164,'[14]Monthly BS - UC Ledger '!$A$6:$Q$269,+O$3,FALSE),0)</f>
        <v>7091</v>
      </c>
      <c r="P164" s="533">
        <f>ROUND(VLOOKUP($B164,'[14]Monthly BS - UC Ledger '!$A$6:$Q$269,+P$3,FALSE),0)</f>
        <v>7091</v>
      </c>
      <c r="Q164" s="533">
        <f>SUM(D164:P164)/13</f>
        <v>6892.6923076923076</v>
      </c>
      <c r="R164" s="523"/>
      <c r="S164" s="531" t="s">
        <v>880</v>
      </c>
      <c r="T164" s="530">
        <v>2285</v>
      </c>
      <c r="U164" s="533">
        <f>ROUND(VLOOKUP($T164,'[14]Monthly BS - UC Ledger '!$A$6:$Q$269,+U$3,FALSE),0)</f>
        <v>-676</v>
      </c>
      <c r="V164" s="533">
        <f>ROUND(VLOOKUP($T164,'[14]Monthly BS - UC Ledger '!$A$6:$Q$269,+V$3,FALSE),0)</f>
        <v>-689</v>
      </c>
      <c r="W164" s="533">
        <f>ROUND(VLOOKUP($T164,'[14]Monthly BS - UC Ledger '!$A$6:$Q$269,+W$3,FALSE),0)</f>
        <v>-701</v>
      </c>
      <c r="X164" s="533">
        <f>ROUND(VLOOKUP($T164,'[14]Monthly BS - UC Ledger '!$A$6:$Q$269,+X$3,FALSE),0)</f>
        <v>-714</v>
      </c>
      <c r="Y164" s="533">
        <f>ROUND(VLOOKUP($T164,'[14]Monthly BS - UC Ledger '!$A$6:$Q$269,+Y$3,FALSE),0)</f>
        <v>-728</v>
      </c>
      <c r="Z164" s="533">
        <f>ROUND(VLOOKUP($T164,'[14]Monthly BS - UC Ledger '!$A$6:$Q$269,+Z$3,FALSE),0)</f>
        <v>-741</v>
      </c>
      <c r="AA164" s="533">
        <f>ROUND(VLOOKUP($T164,'[14]Monthly BS - UC Ledger '!$A$6:$Q$269,+AA$3,FALSE),0)</f>
        <v>-755</v>
      </c>
      <c r="AB164" s="533">
        <f>ROUND(VLOOKUP($T164,'[14]Monthly BS - UC Ledger '!$A$6:$Q$269,+AB$3,FALSE),0)</f>
        <v>-769</v>
      </c>
      <c r="AC164" s="533">
        <f>ROUND(VLOOKUP($T164,'[14]Monthly BS - UC Ledger '!$A$6:$Q$269,+AC$3,FALSE),0)</f>
        <v>-783</v>
      </c>
      <c r="AD164" s="533">
        <f>ROUND(VLOOKUP($T164,'[14]Monthly BS - UC Ledger '!$A$6:$Q$269,+AD$3,FALSE),0)</f>
        <v>-796</v>
      </c>
      <c r="AE164" s="533">
        <f>ROUND(VLOOKUP($T164,'[14]Monthly BS - UC Ledger '!$A$6:$Q$269,+AE$3,FALSE),0)</f>
        <v>-810</v>
      </c>
      <c r="AF164" s="533">
        <f>ROUND(VLOOKUP($T164,'[14]Monthly BS - UC Ledger '!$A$6:$Q$269,+AF$3,FALSE),0)</f>
        <v>-824</v>
      </c>
      <c r="AG164" s="533">
        <f>ROUND(VLOOKUP($T164,'[14]Monthly BS - UC Ledger '!$A$6:$Q$269,+AG$3,FALSE),0)</f>
        <v>-838</v>
      </c>
      <c r="AH164" s="533">
        <f>ROUND(VLOOKUP($T164,'[14]Monthly BS - UC Ledger '!$A$6:$Q$269,+AH$3,FALSE),0)</f>
        <v>-756</v>
      </c>
    </row>
    <row r="165" spans="1:43" ht="12" customHeight="1" x14ac:dyDescent="0.25">
      <c r="A165" s="591" t="s">
        <v>881</v>
      </c>
      <c r="B165" s="530">
        <v>1450</v>
      </c>
      <c r="C165" s="531" t="s">
        <v>859</v>
      </c>
      <c r="D165" s="532"/>
      <c r="E165" s="532"/>
      <c r="F165" s="533"/>
      <c r="G165" s="533"/>
      <c r="H165" s="533"/>
      <c r="I165" s="533"/>
      <c r="J165" s="533"/>
      <c r="K165" s="533"/>
      <c r="L165" s="533"/>
      <c r="M165" s="533"/>
      <c r="N165" s="533"/>
      <c r="O165" s="533"/>
      <c r="P165" s="533"/>
      <c r="Q165" s="533"/>
      <c r="R165" s="523"/>
      <c r="S165" s="531" t="s">
        <v>882</v>
      </c>
      <c r="T165" s="530">
        <v>2210</v>
      </c>
      <c r="U165" s="533"/>
      <c r="V165" s="533"/>
      <c r="W165" s="533"/>
      <c r="X165" s="533"/>
      <c r="Y165" s="533"/>
      <c r="Z165" s="533"/>
      <c r="AA165" s="533"/>
      <c r="AB165" s="533"/>
      <c r="AC165" s="533"/>
      <c r="AD165" s="533"/>
      <c r="AE165" s="533"/>
      <c r="AF165" s="533"/>
      <c r="AG165" s="533"/>
      <c r="AH165" s="533"/>
    </row>
    <row r="166" spans="1:43" ht="12" customHeight="1" x14ac:dyDescent="0.25">
      <c r="A166" s="606" t="s">
        <v>91</v>
      </c>
      <c r="B166" s="607"/>
      <c r="C166" s="607"/>
      <c r="D166" s="607"/>
      <c r="E166" s="607"/>
      <c r="F166" s="607"/>
      <c r="G166" s="607"/>
      <c r="H166" s="607"/>
      <c r="I166" s="607"/>
      <c r="J166" s="607"/>
      <c r="K166" s="607"/>
      <c r="L166" s="607"/>
      <c r="M166" s="607"/>
      <c r="N166" s="607"/>
      <c r="O166" s="607"/>
      <c r="P166" s="607"/>
      <c r="Q166" s="608"/>
      <c r="R166" s="523"/>
      <c r="S166" s="606" t="s">
        <v>91</v>
      </c>
      <c r="T166" s="607"/>
      <c r="U166" s="607"/>
      <c r="V166" s="607"/>
      <c r="W166" s="607"/>
      <c r="X166" s="607"/>
      <c r="Y166" s="607"/>
      <c r="Z166" s="607"/>
      <c r="AA166" s="607"/>
      <c r="AB166" s="607"/>
      <c r="AC166" s="607"/>
      <c r="AD166" s="607"/>
      <c r="AE166" s="607"/>
      <c r="AF166" s="607"/>
      <c r="AG166" s="607"/>
      <c r="AH166" s="607"/>
      <c r="AI166" s="608"/>
    </row>
    <row r="167" spans="1:43" ht="12" customHeight="1" x14ac:dyDescent="0.25">
      <c r="A167" s="531" t="s">
        <v>233</v>
      </c>
      <c r="B167" s="530">
        <v>1285</v>
      </c>
      <c r="C167" s="531" t="s">
        <v>966</v>
      </c>
      <c r="D167" s="532">
        <f>ROUND(VLOOKUP($B167,'[14]Monthly BS - UC Ledger '!$A$6:$Q$269,+D$3,FALSE),0)</f>
        <v>-718</v>
      </c>
      <c r="E167" s="532">
        <f>ROUND(VLOOKUP($B167,'[14]Monthly BS - UC Ledger '!$A$6:$Q$269,+E$3,FALSE),0)</f>
        <v>-720</v>
      </c>
      <c r="F167" s="533">
        <f>ROUND(VLOOKUP($B167,'[14]Monthly BS - UC Ledger '!$A$6:$Q$269,+F$3,FALSE),0)</f>
        <v>-720</v>
      </c>
      <c r="G167" s="533">
        <f>ROUND(VLOOKUP($B167,'[14]Monthly BS - UC Ledger '!$A$6:$Q$269,+G$3,FALSE),0)</f>
        <v>-720</v>
      </c>
      <c r="H167" s="533">
        <f>ROUND(VLOOKUP($B167,'[14]Monthly BS - UC Ledger '!$A$6:$Q$269,+H$3,FALSE),0)</f>
        <v>-720</v>
      </c>
      <c r="I167" s="533">
        <f>ROUND(VLOOKUP($B167,'[14]Monthly BS - UC Ledger '!$A$6:$Q$269,+I$3,FALSE),0)</f>
        <v>-720</v>
      </c>
      <c r="J167" s="533">
        <f>ROUND(VLOOKUP($B167,'[14]Monthly BS - UC Ledger '!$A$6:$Q$269,+J$3,FALSE),0)</f>
        <v>-720</v>
      </c>
      <c r="K167" s="533">
        <f>ROUND(VLOOKUP($B167,'[14]Monthly BS - UC Ledger '!$A$6:$Q$269,+K$3,FALSE),0)</f>
        <v>-720</v>
      </c>
      <c r="L167" s="533">
        <f>ROUND(VLOOKUP($B167,'[14]Monthly BS - UC Ledger '!$A$6:$Q$269,+L$3,FALSE),0)</f>
        <v>-720</v>
      </c>
      <c r="M167" s="533">
        <f>ROUND(VLOOKUP($B167,'[14]Monthly BS - UC Ledger '!$A$6:$Q$269,+M$3,FALSE),0)</f>
        <v>-720</v>
      </c>
      <c r="N167" s="533">
        <f>ROUND(VLOOKUP($B167,'[14]Monthly BS - UC Ledger '!$A$6:$Q$269,+N$3,FALSE),0)</f>
        <v>-720</v>
      </c>
      <c r="O167" s="533">
        <f>ROUND(VLOOKUP($B167,'[14]Monthly BS - UC Ledger '!$A$6:$Q$269,+O$3,FALSE),0)</f>
        <v>-720</v>
      </c>
      <c r="P167" s="533">
        <f>ROUND(VLOOKUP($B167,'[14]Monthly BS - UC Ledger '!$A$6:$Q$269,+P$3,FALSE),0)</f>
        <v>-720</v>
      </c>
      <c r="Q167" s="533">
        <f t="shared" ref="Q167:Q168" si="56">SUM(D167:P167)/13</f>
        <v>-719.84615384615381</v>
      </c>
      <c r="R167" s="523"/>
      <c r="S167" s="531" t="s">
        <v>676</v>
      </c>
      <c r="T167" s="530"/>
      <c r="U167" s="533"/>
      <c r="V167" s="533"/>
      <c r="W167" s="533"/>
      <c r="X167" s="533"/>
      <c r="Y167" s="533"/>
      <c r="Z167" s="533"/>
      <c r="AA167" s="533"/>
      <c r="AB167" s="533"/>
      <c r="AC167" s="533"/>
      <c r="AD167" s="533"/>
      <c r="AE167" s="533"/>
      <c r="AF167" s="533"/>
      <c r="AG167" s="533"/>
      <c r="AH167" s="533"/>
    </row>
    <row r="168" spans="1:43" ht="12" customHeight="1" x14ac:dyDescent="0.25">
      <c r="A168" s="537"/>
      <c r="B168" s="539">
        <v>1315</v>
      </c>
      <c r="C168" s="537" t="s">
        <v>884</v>
      </c>
      <c r="D168" s="543">
        <f>ROUND(VLOOKUP($B168,'[14]Monthly BS - UC Ledger '!$A$6:$Q$269,+D$3,FALSE),0)</f>
        <v>-28920</v>
      </c>
      <c r="E168" s="543">
        <f>ROUND(VLOOKUP($B168,'[14]Monthly BS - UC Ledger '!$A$6:$Q$269,+E$3,FALSE),0)</f>
        <v>-28759</v>
      </c>
      <c r="F168" s="544">
        <f>ROUND(VLOOKUP($B168,'[14]Monthly BS - UC Ledger '!$A$6:$Q$269,+F$3,FALSE),0)</f>
        <v>-28759</v>
      </c>
      <c r="G168" s="544">
        <f>ROUND(VLOOKUP($B168,'[14]Monthly BS - UC Ledger '!$A$6:$Q$269,+G$3,FALSE),0)</f>
        <v>-28759</v>
      </c>
      <c r="H168" s="544">
        <f>ROUND(VLOOKUP($B168,'[14]Monthly BS - UC Ledger '!$A$6:$Q$269,+H$3,FALSE),0)</f>
        <v>-28759</v>
      </c>
      <c r="I168" s="544">
        <f>ROUND(VLOOKUP($B168,'[14]Monthly BS - UC Ledger '!$A$6:$Q$269,+I$3,FALSE),0)</f>
        <v>-28718</v>
      </c>
      <c r="J168" s="544">
        <f>ROUND(VLOOKUP($B168,'[14]Monthly BS - UC Ledger '!$A$6:$Q$269,+J$3,FALSE),0)</f>
        <v>-28718</v>
      </c>
      <c r="K168" s="544">
        <f>ROUND(VLOOKUP($B168,'[14]Monthly BS - UC Ledger '!$A$6:$Q$269,+K$3,FALSE),0)</f>
        <v>-28718</v>
      </c>
      <c r="L168" s="544">
        <f>ROUND(VLOOKUP($B168,'[14]Monthly BS - UC Ledger '!$A$6:$Q$269,+L$3,FALSE),0)</f>
        <v>-28718</v>
      </c>
      <c r="M168" s="544">
        <f>ROUND(VLOOKUP($B168,'[14]Monthly BS - UC Ledger '!$A$6:$Q$269,+M$3,FALSE),0)</f>
        <v>-28508</v>
      </c>
      <c r="N168" s="544">
        <f>ROUND(VLOOKUP($B168,'[14]Monthly BS - UC Ledger '!$A$6:$Q$269,+N$3,FALSE),0)</f>
        <v>-28099</v>
      </c>
      <c r="O168" s="544">
        <f>ROUND(VLOOKUP($B168,'[14]Monthly BS - UC Ledger '!$A$6:$Q$269,+O$3,FALSE),0)</f>
        <v>-28099</v>
      </c>
      <c r="P168" s="544">
        <f>ROUND(VLOOKUP($B168,'[14]Monthly BS - UC Ledger '!$A$6:$Q$269,+P$3,FALSE),0)</f>
        <v>-27892</v>
      </c>
      <c r="Q168" s="533">
        <f t="shared" si="56"/>
        <v>-28571.23076923077</v>
      </c>
      <c r="R168" s="528"/>
      <c r="S168" s="528" t="s">
        <v>967</v>
      </c>
      <c r="T168" s="539">
        <v>2075</v>
      </c>
      <c r="U168" s="533">
        <f>ROUND(VLOOKUP($T168,'[14]Monthly BS - UC Ledger '!$A$6:$Q$269,+U$3,FALSE),0)</f>
        <v>-5624</v>
      </c>
      <c r="V168" s="533">
        <f>ROUND(VLOOKUP($T168,'[14]Monthly BS - UC Ledger '!$A$6:$Q$269,+V$3,FALSE),0)</f>
        <v>-5592</v>
      </c>
      <c r="W168" s="533">
        <f>ROUND(VLOOKUP($T168,'[14]Monthly BS - UC Ledger '!$A$6:$Q$269,+W$3,FALSE),0)</f>
        <v>-5517</v>
      </c>
      <c r="X168" s="533">
        <f>ROUND(VLOOKUP($T168,'[14]Monthly BS - UC Ledger '!$A$6:$Q$269,+X$3,FALSE),0)</f>
        <v>-5442</v>
      </c>
      <c r="Y168" s="533">
        <f>ROUND(VLOOKUP($T168,'[14]Monthly BS - UC Ledger '!$A$6:$Q$269,+Y$3,FALSE),0)</f>
        <v>-5367</v>
      </c>
      <c r="Z168" s="533">
        <f>ROUND(VLOOKUP($T168,'[14]Monthly BS - UC Ledger '!$A$6:$Q$269,+Z$3,FALSE),0)</f>
        <v>-5292</v>
      </c>
      <c r="AA168" s="533">
        <f>ROUND(VLOOKUP($T168,'[14]Monthly BS - UC Ledger '!$A$6:$Q$269,+AA$3,FALSE),0)</f>
        <v>-5217</v>
      </c>
      <c r="AB168" s="533">
        <f>ROUND(VLOOKUP($T168,'[14]Monthly BS - UC Ledger '!$A$6:$Q$269,+AB$3,FALSE),0)</f>
        <v>-5142</v>
      </c>
      <c r="AC168" s="533">
        <f>ROUND(VLOOKUP($T168,'[14]Monthly BS - UC Ledger '!$A$6:$Q$269,+AC$3,FALSE),0)</f>
        <v>-5067</v>
      </c>
      <c r="AD168" s="533">
        <f>ROUND(VLOOKUP($T168,'[14]Monthly BS - UC Ledger '!$A$6:$Q$269,+AD$3,FALSE),0)</f>
        <v>-4992</v>
      </c>
      <c r="AE168" s="533">
        <f>ROUND(VLOOKUP($T168,'[14]Monthly BS - UC Ledger '!$A$6:$Q$269,+AE$3,FALSE),0)</f>
        <v>-4919</v>
      </c>
      <c r="AF168" s="533">
        <f>ROUND(VLOOKUP($T168,'[14]Monthly BS - UC Ledger '!$A$6:$Q$269,+AF$3,FALSE),0)</f>
        <v>-4846</v>
      </c>
      <c r="AG168" s="533">
        <f>ROUND(VLOOKUP($T168,'[14]Monthly BS - UC Ledger '!$A$6:$Q$269,+AG$3,FALSE),0)</f>
        <v>-4773</v>
      </c>
      <c r="AH168" s="533">
        <f>ROUND(VLOOKUP($T168,'[14]Monthly BS - UC Ledger '!$A$6:$Q$269,+AH$3,FALSE),0)</f>
        <v>-5215</v>
      </c>
      <c r="AI168" s="523"/>
      <c r="AJ168" s="523"/>
      <c r="AK168" s="523"/>
      <c r="AL168" s="523"/>
      <c r="AM168" s="523"/>
      <c r="AN168" s="523"/>
      <c r="AO168" s="523"/>
      <c r="AP168" s="523"/>
      <c r="AQ168" s="523"/>
    </row>
    <row r="169" spans="1:43" ht="12" customHeight="1" x14ac:dyDescent="0.25">
      <c r="A169" s="528"/>
      <c r="B169" s="536">
        <v>1455</v>
      </c>
      <c r="C169" s="528" t="s">
        <v>968</v>
      </c>
      <c r="D169" s="543"/>
      <c r="E169" s="543"/>
      <c r="F169" s="544"/>
      <c r="G169" s="544"/>
      <c r="H169" s="544"/>
      <c r="I169" s="544"/>
      <c r="J169" s="544"/>
      <c r="K169" s="544"/>
      <c r="L169" s="544"/>
      <c r="M169" s="544"/>
      <c r="N169" s="544"/>
      <c r="O169" s="544"/>
      <c r="P169" s="544"/>
      <c r="Q169" s="544"/>
      <c r="R169" s="528"/>
      <c r="S169" s="528" t="s">
        <v>969</v>
      </c>
      <c r="T169" s="545">
        <v>2215</v>
      </c>
      <c r="U169" s="544"/>
      <c r="V169" s="544"/>
      <c r="W169" s="544"/>
      <c r="X169" s="544"/>
      <c r="Y169" s="544"/>
      <c r="Z169" s="544"/>
      <c r="AA169" s="544"/>
      <c r="AB169" s="544"/>
      <c r="AC169" s="544"/>
      <c r="AD169" s="544"/>
      <c r="AE169" s="544"/>
      <c r="AF169" s="544"/>
      <c r="AG169" s="544"/>
      <c r="AH169" s="544"/>
      <c r="AI169" s="523"/>
      <c r="AJ169" s="523"/>
      <c r="AK169" s="523"/>
      <c r="AL169" s="523"/>
      <c r="AM169" s="523"/>
      <c r="AN169" s="523"/>
      <c r="AO169" s="523"/>
      <c r="AP169" s="523"/>
      <c r="AQ169" s="523"/>
    </row>
    <row r="170" spans="1:43" ht="12" customHeight="1" x14ac:dyDescent="0.25">
      <c r="A170" s="528"/>
      <c r="B170" s="536"/>
      <c r="C170" s="528"/>
      <c r="D170" s="561"/>
      <c r="E170" s="528"/>
      <c r="F170" s="528"/>
      <c r="G170" s="528"/>
      <c r="H170" s="528"/>
      <c r="I170" s="528"/>
      <c r="J170" s="528"/>
      <c r="K170" s="528"/>
      <c r="L170" s="528"/>
      <c r="M170" s="528"/>
      <c r="N170" s="528"/>
      <c r="O170" s="528"/>
      <c r="P170" s="528"/>
      <c r="Q170" s="528"/>
      <c r="R170" s="523"/>
      <c r="S170" s="528"/>
      <c r="T170" s="536"/>
      <c r="U170" s="528"/>
      <c r="V170" s="528"/>
      <c r="W170" s="528"/>
      <c r="X170" s="528"/>
      <c r="Y170" s="528"/>
      <c r="Z170" s="528"/>
      <c r="AA170" s="528"/>
      <c r="AB170" s="528"/>
      <c r="AC170" s="528"/>
      <c r="AD170" s="528"/>
      <c r="AE170" s="528"/>
      <c r="AF170" s="528"/>
      <c r="AG170" s="528"/>
      <c r="AH170" s="528"/>
      <c r="AI170" s="523"/>
      <c r="AJ170" s="523"/>
      <c r="AK170" s="523"/>
      <c r="AL170" s="523"/>
      <c r="AM170" s="523"/>
      <c r="AN170" s="523"/>
      <c r="AO170" s="523"/>
      <c r="AP170" s="523"/>
      <c r="AQ170" s="523"/>
    </row>
    <row r="171" spans="1:43" ht="12" customHeight="1" x14ac:dyDescent="0.25">
      <c r="A171" s="528" t="s">
        <v>888</v>
      </c>
      <c r="B171" s="536"/>
      <c r="C171" s="547" t="s">
        <v>81</v>
      </c>
      <c r="D171" s="543">
        <f>SUM(D168:D170)</f>
        <v>-28920</v>
      </c>
      <c r="E171" s="543">
        <f t="shared" ref="E171:Q171" si="57">SUM(E168:E170)</f>
        <v>-28759</v>
      </c>
      <c r="F171" s="543">
        <f t="shared" si="57"/>
        <v>-28759</v>
      </c>
      <c r="G171" s="543">
        <f t="shared" si="57"/>
        <v>-28759</v>
      </c>
      <c r="H171" s="543">
        <f t="shared" si="57"/>
        <v>-28759</v>
      </c>
      <c r="I171" s="543">
        <f t="shared" si="57"/>
        <v>-28718</v>
      </c>
      <c r="J171" s="543">
        <f t="shared" si="57"/>
        <v>-28718</v>
      </c>
      <c r="K171" s="543">
        <f t="shared" si="57"/>
        <v>-28718</v>
      </c>
      <c r="L171" s="543">
        <f t="shared" si="57"/>
        <v>-28718</v>
      </c>
      <c r="M171" s="543">
        <f t="shared" si="57"/>
        <v>-28508</v>
      </c>
      <c r="N171" s="543">
        <f t="shared" si="57"/>
        <v>-28099</v>
      </c>
      <c r="O171" s="543">
        <f t="shared" si="57"/>
        <v>-28099</v>
      </c>
      <c r="P171" s="543">
        <f t="shared" si="57"/>
        <v>-27892</v>
      </c>
      <c r="Q171" s="543">
        <f t="shared" si="57"/>
        <v>-28571.23076923077</v>
      </c>
      <c r="R171" s="523"/>
      <c r="S171" s="547" t="s">
        <v>81</v>
      </c>
      <c r="T171" s="536"/>
      <c r="U171" s="544">
        <f>SUM(U167:U170)</f>
        <v>-5624</v>
      </c>
      <c r="V171" s="544">
        <f t="shared" ref="V171:AH171" si="58">SUM(V167:V170)</f>
        <v>-5592</v>
      </c>
      <c r="W171" s="544">
        <f t="shared" si="58"/>
        <v>-5517</v>
      </c>
      <c r="X171" s="544">
        <f t="shared" si="58"/>
        <v>-5442</v>
      </c>
      <c r="Y171" s="544">
        <f t="shared" si="58"/>
        <v>-5367</v>
      </c>
      <c r="Z171" s="544">
        <f t="shared" si="58"/>
        <v>-5292</v>
      </c>
      <c r="AA171" s="544">
        <f t="shared" si="58"/>
        <v>-5217</v>
      </c>
      <c r="AB171" s="544">
        <f t="shared" si="58"/>
        <v>-5142</v>
      </c>
      <c r="AC171" s="544">
        <f t="shared" si="58"/>
        <v>-5067</v>
      </c>
      <c r="AD171" s="544">
        <f t="shared" si="58"/>
        <v>-4992</v>
      </c>
      <c r="AE171" s="544">
        <f t="shared" si="58"/>
        <v>-4919</v>
      </c>
      <c r="AF171" s="544">
        <f t="shared" si="58"/>
        <v>-4846</v>
      </c>
      <c r="AG171" s="544">
        <f t="shared" si="58"/>
        <v>-4773</v>
      </c>
      <c r="AH171" s="544">
        <f t="shared" si="58"/>
        <v>-5215</v>
      </c>
      <c r="AI171" s="523"/>
      <c r="AJ171" s="523"/>
      <c r="AK171" s="523"/>
      <c r="AL171" s="523"/>
      <c r="AM171" s="523"/>
      <c r="AN171" s="523"/>
      <c r="AO171" s="523"/>
      <c r="AP171" s="523"/>
      <c r="AQ171" s="523"/>
    </row>
    <row r="172" spans="1:43" ht="12" customHeight="1" x14ac:dyDescent="0.25">
      <c r="A172" s="537"/>
      <c r="B172" s="539"/>
      <c r="C172" s="537" t="s">
        <v>889</v>
      </c>
      <c r="D172" s="540"/>
      <c r="E172" s="540"/>
      <c r="F172" s="541"/>
      <c r="G172" s="541"/>
      <c r="H172" s="541"/>
      <c r="I172" s="541"/>
      <c r="J172" s="541"/>
      <c r="K172" s="541"/>
      <c r="L172" s="541"/>
      <c r="M172" s="541"/>
      <c r="N172" s="541"/>
      <c r="O172" s="541"/>
      <c r="P172" s="541"/>
      <c r="Q172" s="541"/>
      <c r="R172" s="523"/>
      <c r="S172" s="537"/>
      <c r="T172" s="539"/>
      <c r="U172" s="541"/>
      <c r="V172" s="541"/>
      <c r="W172" s="541"/>
      <c r="X172" s="541"/>
      <c r="Y172" s="541"/>
      <c r="Z172" s="541"/>
      <c r="AA172" s="541"/>
      <c r="AB172" s="541"/>
      <c r="AC172" s="541"/>
      <c r="AD172" s="541"/>
      <c r="AE172" s="541"/>
      <c r="AF172" s="541"/>
      <c r="AG172" s="541"/>
      <c r="AH172" s="541"/>
      <c r="AI172" s="523"/>
      <c r="AJ172" s="523"/>
      <c r="AK172" s="523"/>
      <c r="AL172" s="523"/>
      <c r="AM172" s="523"/>
      <c r="AN172" s="523"/>
      <c r="AO172" s="523"/>
      <c r="AP172" s="523"/>
    </row>
    <row r="173" spans="1:43" ht="12" customHeight="1" x14ac:dyDescent="0.25">
      <c r="A173" s="528"/>
      <c r="B173" s="536"/>
      <c r="C173" s="528" t="s">
        <v>890</v>
      </c>
      <c r="D173" s="543"/>
      <c r="E173" s="543"/>
      <c r="F173" s="544"/>
      <c r="G173" s="544"/>
      <c r="H173" s="544"/>
      <c r="I173" s="544"/>
      <c r="J173" s="544"/>
      <c r="K173" s="544"/>
      <c r="L173" s="544"/>
      <c r="M173" s="544"/>
      <c r="N173" s="544"/>
      <c r="O173" s="544"/>
      <c r="P173" s="544"/>
      <c r="Q173" s="544"/>
      <c r="R173" s="523"/>
      <c r="S173" s="528" t="s">
        <v>891</v>
      </c>
      <c r="T173" s="536"/>
      <c r="U173" s="544"/>
      <c r="V173" s="544"/>
      <c r="W173" s="544"/>
      <c r="X173" s="544"/>
      <c r="Y173" s="544"/>
      <c r="Z173" s="544"/>
      <c r="AA173" s="544"/>
      <c r="AB173" s="544"/>
      <c r="AC173" s="544"/>
      <c r="AD173" s="544"/>
      <c r="AE173" s="544"/>
      <c r="AF173" s="544"/>
      <c r="AG173" s="544"/>
      <c r="AH173" s="544"/>
      <c r="AI173" s="523"/>
      <c r="AJ173" s="523"/>
      <c r="AK173" s="523"/>
      <c r="AL173" s="523"/>
      <c r="AM173" s="523"/>
      <c r="AN173" s="523"/>
      <c r="AO173" s="523"/>
      <c r="AP173" s="523"/>
    </row>
    <row r="174" spans="1:43" ht="12" customHeight="1" x14ac:dyDescent="0.25">
      <c r="A174" s="528"/>
      <c r="B174" s="536"/>
      <c r="C174" s="528" t="s">
        <v>892</v>
      </c>
      <c r="D174" s="543"/>
      <c r="E174" s="543"/>
      <c r="F174" s="544"/>
      <c r="G174" s="544"/>
      <c r="H174" s="544"/>
      <c r="I174" s="544"/>
      <c r="J174" s="544"/>
      <c r="K174" s="544"/>
      <c r="L174" s="544"/>
      <c r="M174" s="544"/>
      <c r="N174" s="544"/>
      <c r="O174" s="544"/>
      <c r="P174" s="544"/>
      <c r="Q174" s="544"/>
      <c r="R174" s="523"/>
      <c r="S174" s="528" t="s">
        <v>893</v>
      </c>
      <c r="T174" s="536"/>
      <c r="U174" s="544"/>
      <c r="V174" s="544"/>
      <c r="W174" s="544"/>
      <c r="X174" s="544"/>
      <c r="Y174" s="544"/>
      <c r="Z174" s="544"/>
      <c r="AA174" s="544"/>
      <c r="AB174" s="544"/>
      <c r="AC174" s="544"/>
      <c r="AD174" s="544"/>
      <c r="AE174" s="544"/>
      <c r="AF174" s="544"/>
      <c r="AG174" s="544"/>
      <c r="AH174" s="544"/>
      <c r="AI174" s="523"/>
      <c r="AJ174" s="523"/>
      <c r="AK174" s="523"/>
      <c r="AL174" s="523"/>
      <c r="AM174" s="523"/>
      <c r="AN174" s="523"/>
      <c r="AO174" s="523"/>
      <c r="AP174" s="523"/>
    </row>
    <row r="175" spans="1:43" ht="12" customHeight="1" x14ac:dyDescent="0.3">
      <c r="A175" s="528"/>
      <c r="B175" s="536"/>
      <c r="C175" s="528" t="s">
        <v>894</v>
      </c>
      <c r="D175" s="465">
        <v>5300.2409679261546</v>
      </c>
      <c r="E175" s="465">
        <v>5319.341366575286</v>
      </c>
      <c r="F175" s="465">
        <v>5266.7444998706878</v>
      </c>
      <c r="G175" s="465">
        <v>5258.0416899601723</v>
      </c>
      <c r="H175" s="465">
        <v>5273.5189340505876</v>
      </c>
      <c r="I175" s="465">
        <v>5274.1320982775578</v>
      </c>
      <c r="J175" s="465">
        <v>5280.7042913153682</v>
      </c>
      <c r="K175" s="465">
        <v>5274.1630141209334</v>
      </c>
      <c r="L175" s="465">
        <v>5268.4925331816075</v>
      </c>
      <c r="M175" s="465">
        <v>5228.1860023793524</v>
      </c>
      <c r="N175" s="465">
        <v>5226.5152586768745</v>
      </c>
      <c r="O175" s="465">
        <v>5223.1879410334668</v>
      </c>
      <c r="P175" s="465">
        <v>5214.1128528422914</v>
      </c>
      <c r="Q175" s="533">
        <f t="shared" ref="Q175:Q178" si="59">SUM(D175:P175)/13</f>
        <v>5262.1062654007947</v>
      </c>
      <c r="R175" s="523"/>
      <c r="S175" s="528" t="s">
        <v>895</v>
      </c>
      <c r="T175" s="536"/>
      <c r="U175" s="465">
        <v>-5292.8037639265285</v>
      </c>
      <c r="V175" s="465">
        <v>-5312.3775728547043</v>
      </c>
      <c r="W175" s="465">
        <v>-5260.3474966120102</v>
      </c>
      <c r="X175" s="465">
        <v>-5252.1470691563636</v>
      </c>
      <c r="Y175" s="465">
        <v>-5268.0996443386939</v>
      </c>
      <c r="Z175" s="465">
        <v>-5269.206173899548</v>
      </c>
      <c r="AA175" s="465">
        <v>-5276.2678677908225</v>
      </c>
      <c r="AB175" s="465">
        <v>-5268.657417679613</v>
      </c>
      <c r="AC175" s="465">
        <v>-5263.5150823979702</v>
      </c>
      <c r="AD175" s="465">
        <v>-5223.7663249366351</v>
      </c>
      <c r="AE175" s="465">
        <v>-5222.6121334505751</v>
      </c>
      <c r="AF175" s="465">
        <v>-5219.8039443438656</v>
      </c>
      <c r="AG175" s="465">
        <v>-5211.2492728495299</v>
      </c>
      <c r="AH175" s="544"/>
      <c r="AI175" s="523"/>
      <c r="AJ175" s="523"/>
      <c r="AK175" s="523"/>
      <c r="AL175" s="523"/>
      <c r="AM175" s="523"/>
      <c r="AN175" s="523"/>
      <c r="AO175" s="523"/>
      <c r="AP175" s="523"/>
    </row>
    <row r="176" spans="1:43" ht="12" customHeight="1" x14ac:dyDescent="0.3">
      <c r="A176" s="528"/>
      <c r="B176" s="536"/>
      <c r="C176" s="528" t="s">
        <v>896</v>
      </c>
      <c r="D176" s="465">
        <v>23267.911196669058</v>
      </c>
      <c r="E176" s="465">
        <v>23248.587979516888</v>
      </c>
      <c r="F176" s="465">
        <v>23156.927656545802</v>
      </c>
      <c r="G176" s="465">
        <v>23297.860104898358</v>
      </c>
      <c r="H176" s="465">
        <v>23452.449627062531</v>
      </c>
      <c r="I176" s="465">
        <v>23501.701141881753</v>
      </c>
      <c r="J176" s="465">
        <v>24169.394475766821</v>
      </c>
      <c r="K176" s="465">
        <v>24471.160158485487</v>
      </c>
      <c r="L176" s="465">
        <v>24997.44828924636</v>
      </c>
      <c r="M176" s="465">
        <v>25011.990329074633</v>
      </c>
      <c r="N176" s="465">
        <v>25009.805609476021</v>
      </c>
      <c r="O176" s="465">
        <v>25010.672541250708</v>
      </c>
      <c r="P176" s="465">
        <v>25255.922774116792</v>
      </c>
      <c r="Q176" s="533">
        <f t="shared" si="59"/>
        <v>24142.448606460861</v>
      </c>
      <c r="R176" s="523"/>
      <c r="S176" s="528" t="s">
        <v>897</v>
      </c>
      <c r="T176" s="536"/>
      <c r="U176" s="465">
        <v>-17173.898831677208</v>
      </c>
      <c r="V176" s="465">
        <v>-17430.838132105728</v>
      </c>
      <c r="W176" s="465">
        <v>-17530.549455956138</v>
      </c>
      <c r="X176" s="465">
        <v>-17703.164202969019</v>
      </c>
      <c r="Y176" s="465">
        <v>-17928.923284746292</v>
      </c>
      <c r="Z176" s="465">
        <v>-18146.398208658775</v>
      </c>
      <c r="AA176" s="465">
        <v>-18397.532757047542</v>
      </c>
      <c r="AB176" s="465">
        <v>-18615.321992034351</v>
      </c>
      <c r="AC176" s="465">
        <v>-18851.667173847833</v>
      </c>
      <c r="AD176" s="465">
        <v>-19022.54290467078</v>
      </c>
      <c r="AE176" s="465">
        <v>-19271.518496663743</v>
      </c>
      <c r="AF176" s="465">
        <v>-19515.173987275648</v>
      </c>
      <c r="AG176" s="465">
        <v>-19749.431061501069</v>
      </c>
      <c r="AH176" s="544"/>
      <c r="AI176" s="523"/>
      <c r="AJ176" s="523"/>
      <c r="AK176" s="523"/>
      <c r="AL176" s="523"/>
      <c r="AM176" s="523"/>
      <c r="AN176" s="523"/>
      <c r="AO176" s="523"/>
      <c r="AP176" s="523"/>
    </row>
    <row r="177" spans="1:43" ht="12" customHeight="1" x14ac:dyDescent="0.3">
      <c r="A177" s="528"/>
      <c r="B177" s="536"/>
      <c r="C177" s="528" t="s">
        <v>898</v>
      </c>
      <c r="D177" s="465">
        <v>112931.48419690787</v>
      </c>
      <c r="E177" s="465">
        <v>113341.18914353695</v>
      </c>
      <c r="F177" s="465">
        <v>112227.20499994827</v>
      </c>
      <c r="G177" s="465">
        <v>112088.33231966068</v>
      </c>
      <c r="H177" s="465">
        <v>112446.87494874049</v>
      </c>
      <c r="I177" s="465">
        <v>112482.77597186157</v>
      </c>
      <c r="J177" s="465">
        <v>112632.47563813168</v>
      </c>
      <c r="K177" s="465">
        <v>112491.64881891066</v>
      </c>
      <c r="L177" s="465">
        <v>112405.00072704701</v>
      </c>
      <c r="M177" s="465">
        <v>111570.21885315262</v>
      </c>
      <c r="N177" s="465">
        <v>111536.53990627424</v>
      </c>
      <c r="O177" s="465">
        <v>111467.11837997205</v>
      </c>
      <c r="P177" s="465">
        <v>111269.69109232916</v>
      </c>
      <c r="Q177" s="533">
        <f t="shared" si="59"/>
        <v>112222.3503843441</v>
      </c>
      <c r="R177" s="523"/>
      <c r="S177" s="528" t="s">
        <v>899</v>
      </c>
      <c r="T177" s="536"/>
      <c r="U177" s="465">
        <v>-91684.275185081366</v>
      </c>
      <c r="V177" s="465">
        <v>-93187.130235762685</v>
      </c>
      <c r="W177" s="465">
        <v>-93370.191961516583</v>
      </c>
      <c r="X177" s="465">
        <v>-94387.208562354514</v>
      </c>
      <c r="Y177" s="465">
        <v>-96021.516655252679</v>
      </c>
      <c r="Z177" s="465">
        <v>-97209.908793048162</v>
      </c>
      <c r="AA177" s="465">
        <v>-98409.47314374386</v>
      </c>
      <c r="AB177" s="465">
        <v>-99438.307325712507</v>
      </c>
      <c r="AC177" s="465">
        <v>-100538.86111167433</v>
      </c>
      <c r="AD177" s="465">
        <v>-100893.01369099467</v>
      </c>
      <c r="AE177" s="465">
        <v>-102042.78163513164</v>
      </c>
      <c r="AF177" s="465">
        <v>-103158.76629141883</v>
      </c>
      <c r="AG177" s="465">
        <v>-104086.46057994103</v>
      </c>
      <c r="AH177" s="544"/>
      <c r="AI177" s="523"/>
      <c r="AJ177" s="523"/>
      <c r="AK177" s="523"/>
      <c r="AL177" s="523"/>
      <c r="AM177" s="523"/>
      <c r="AN177" s="523"/>
      <c r="AO177" s="523"/>
      <c r="AP177" s="523"/>
    </row>
    <row r="178" spans="1:43" ht="12" customHeight="1" x14ac:dyDescent="0.3">
      <c r="A178" s="528"/>
      <c r="B178" s="536"/>
      <c r="C178" s="528" t="s">
        <v>900</v>
      </c>
      <c r="D178" s="465">
        <v>2886.2690336313326</v>
      </c>
      <c r="E178" s="465">
        <v>2896.6238766875285</v>
      </c>
      <c r="F178" s="465">
        <v>2869.1229458438934</v>
      </c>
      <c r="G178" s="465">
        <v>2864.1029857756162</v>
      </c>
      <c r="H178" s="465">
        <v>2872.0419167227014</v>
      </c>
      <c r="I178" s="465">
        <v>2872.335617234779</v>
      </c>
      <c r="J178" s="465">
        <v>2875.7930390523966</v>
      </c>
      <c r="K178" s="465">
        <v>2871.4699736202338</v>
      </c>
      <c r="L178" s="465">
        <v>2868.3809656028543</v>
      </c>
      <c r="M178" s="465">
        <v>2847.5475516474412</v>
      </c>
      <c r="N178" s="465">
        <v>2846.6033302643141</v>
      </c>
      <c r="O178" s="465">
        <v>2844.7638375834058</v>
      </c>
      <c r="P178" s="465">
        <v>2839.885575130605</v>
      </c>
      <c r="Q178" s="533">
        <f t="shared" si="59"/>
        <v>2865.7646652920844</v>
      </c>
      <c r="R178" s="523"/>
      <c r="S178" s="528" t="s">
        <v>901</v>
      </c>
      <c r="T178" s="536"/>
      <c r="U178" s="465">
        <v>-2886.2690336313326</v>
      </c>
      <c r="V178" s="465">
        <v>-2896.6238766875285</v>
      </c>
      <c r="W178" s="465">
        <v>-2869.1229458438934</v>
      </c>
      <c r="X178" s="465">
        <v>-2864.1029857756162</v>
      </c>
      <c r="Y178" s="465">
        <v>-2872.0419167227014</v>
      </c>
      <c r="Z178" s="465">
        <v>-2872.335617234779</v>
      </c>
      <c r="AA178" s="465">
        <v>-2875.7930390523966</v>
      </c>
      <c r="AB178" s="465">
        <v>-2871.4699736202338</v>
      </c>
      <c r="AC178" s="465">
        <v>-2868.3809656028543</v>
      </c>
      <c r="AD178" s="465">
        <v>-2847.5475516474412</v>
      </c>
      <c r="AE178" s="465">
        <v>-2846.6033302643141</v>
      </c>
      <c r="AF178" s="465">
        <v>-2844.7638375834058</v>
      </c>
      <c r="AG178" s="465">
        <v>-2839.885575130605</v>
      </c>
      <c r="AH178" s="544"/>
      <c r="AI178" s="523"/>
      <c r="AJ178" s="523"/>
      <c r="AK178" s="523"/>
      <c r="AL178" s="523"/>
      <c r="AM178" s="523"/>
      <c r="AN178" s="523"/>
      <c r="AO178" s="523"/>
      <c r="AP178" s="523"/>
    </row>
    <row r="179" spans="1:43" ht="12" customHeight="1" x14ac:dyDescent="0.25">
      <c r="A179" s="528"/>
      <c r="B179" s="536"/>
      <c r="C179" s="528"/>
      <c r="D179" s="592"/>
      <c r="E179" s="593"/>
      <c r="F179" s="593"/>
      <c r="G179" s="593"/>
      <c r="H179" s="593"/>
      <c r="I179" s="593"/>
      <c r="J179" s="593"/>
      <c r="K179" s="593"/>
      <c r="L179" s="593"/>
      <c r="M179" s="593"/>
      <c r="N179" s="593"/>
      <c r="O179" s="593"/>
      <c r="P179" s="593"/>
      <c r="Q179" s="593"/>
      <c r="R179" s="523"/>
      <c r="S179" s="528"/>
      <c r="T179" s="536"/>
      <c r="U179" s="528"/>
      <c r="V179" s="528"/>
      <c r="W179" s="528"/>
      <c r="X179" s="528"/>
      <c r="Y179" s="528"/>
      <c r="Z179" s="528"/>
      <c r="AA179" s="528"/>
      <c r="AB179" s="528"/>
      <c r="AC179" s="528"/>
      <c r="AD179" s="528"/>
      <c r="AE179" s="528"/>
      <c r="AF179" s="528"/>
      <c r="AG179" s="528"/>
      <c r="AH179" s="528"/>
      <c r="AI179" s="523"/>
      <c r="AJ179" s="523"/>
      <c r="AK179" s="523"/>
      <c r="AL179" s="523"/>
      <c r="AM179" s="523"/>
      <c r="AN179" s="523"/>
      <c r="AO179" s="523"/>
      <c r="AP179" s="523"/>
    </row>
    <row r="180" spans="1:43" ht="12" customHeight="1" x14ac:dyDescent="0.25">
      <c r="A180" s="528"/>
      <c r="B180" s="536"/>
      <c r="C180" s="528"/>
      <c r="D180" s="561"/>
      <c r="E180" s="528"/>
      <c r="F180" s="528"/>
      <c r="G180" s="528"/>
      <c r="H180" s="528"/>
      <c r="I180" s="528"/>
      <c r="J180" s="528"/>
      <c r="K180" s="528"/>
      <c r="L180" s="528"/>
      <c r="M180" s="528"/>
      <c r="N180" s="528"/>
      <c r="O180" s="528"/>
      <c r="P180" s="528"/>
      <c r="Q180" s="528"/>
      <c r="R180" s="523"/>
      <c r="S180" s="528"/>
      <c r="T180" s="536"/>
      <c r="U180" s="528"/>
      <c r="V180" s="528"/>
      <c r="W180" s="528"/>
      <c r="X180" s="528"/>
      <c r="Y180" s="528"/>
      <c r="Z180" s="528"/>
      <c r="AA180" s="528"/>
      <c r="AB180" s="528"/>
      <c r="AC180" s="528"/>
      <c r="AD180" s="528"/>
      <c r="AE180" s="528"/>
      <c r="AF180" s="528"/>
      <c r="AG180" s="528"/>
      <c r="AH180" s="528"/>
      <c r="AI180" s="523"/>
      <c r="AJ180" s="523"/>
      <c r="AK180" s="523"/>
      <c r="AL180" s="523"/>
      <c r="AM180" s="523"/>
      <c r="AN180" s="523"/>
      <c r="AO180" s="523"/>
      <c r="AP180" s="523"/>
    </row>
    <row r="181" spans="1:43" ht="12" customHeight="1" x14ac:dyDescent="0.25">
      <c r="A181" s="555" t="s">
        <v>241</v>
      </c>
      <c r="B181" s="546"/>
      <c r="C181" s="569" t="s">
        <v>81</v>
      </c>
      <c r="D181" s="587">
        <f t="shared" ref="D181:P181" si="60">SUM(D172:D180)</f>
        <v>144385.90539513441</v>
      </c>
      <c r="E181" s="555">
        <f t="shared" si="60"/>
        <v>144805.74236631664</v>
      </c>
      <c r="F181" s="555">
        <f t="shared" si="60"/>
        <v>143520.00010220867</v>
      </c>
      <c r="G181" s="555">
        <f t="shared" si="60"/>
        <v>143508.33710029483</v>
      </c>
      <c r="H181" s="555">
        <f t="shared" si="60"/>
        <v>144044.88542657631</v>
      </c>
      <c r="I181" s="555">
        <f t="shared" si="60"/>
        <v>144130.94482925566</v>
      </c>
      <c r="J181" s="555">
        <f t="shared" si="60"/>
        <v>144958.36744426627</v>
      </c>
      <c r="K181" s="555">
        <f t="shared" si="60"/>
        <v>145108.44196513732</v>
      </c>
      <c r="L181" s="555">
        <f t="shared" si="60"/>
        <v>145539.32251507783</v>
      </c>
      <c r="M181" s="555">
        <f t="shared" si="60"/>
        <v>144657.94273625404</v>
      </c>
      <c r="N181" s="555">
        <f t="shared" si="60"/>
        <v>144619.46410469143</v>
      </c>
      <c r="O181" s="555">
        <f t="shared" si="60"/>
        <v>144545.74269983961</v>
      </c>
      <c r="P181" s="555">
        <f t="shared" si="60"/>
        <v>144579.61229441885</v>
      </c>
      <c r="Q181" s="555">
        <f t="shared" ref="Q181" si="61">SUM(Q172:Q180)</f>
        <v>144492.66992149784</v>
      </c>
      <c r="R181" s="523"/>
      <c r="S181" s="547" t="s">
        <v>81</v>
      </c>
      <c r="T181" s="546"/>
      <c r="U181" s="555">
        <f>SUM(U172:U180)</f>
        <v>-117037.24681431644</v>
      </c>
      <c r="V181" s="555">
        <f t="shared" ref="V181:AH181" si="62">SUM(V172:V180)</f>
        <v>-118826.96981741065</v>
      </c>
      <c r="W181" s="555">
        <f t="shared" si="62"/>
        <v>-119030.21185992862</v>
      </c>
      <c r="X181" s="555">
        <f t="shared" si="62"/>
        <v>-120206.62282025552</v>
      </c>
      <c r="Y181" s="555">
        <f t="shared" si="62"/>
        <v>-122090.58150106037</v>
      </c>
      <c r="Z181" s="555">
        <f t="shared" si="62"/>
        <v>-123497.84879284127</v>
      </c>
      <c r="AA181" s="555">
        <f t="shared" si="62"/>
        <v>-124959.06680763462</v>
      </c>
      <c r="AB181" s="555">
        <f t="shared" si="62"/>
        <v>-126193.75670904671</v>
      </c>
      <c r="AC181" s="555">
        <f t="shared" si="62"/>
        <v>-127522.42433352298</v>
      </c>
      <c r="AD181" s="555">
        <f t="shared" si="62"/>
        <v>-127986.87047224953</v>
      </c>
      <c r="AE181" s="555">
        <f t="shared" si="62"/>
        <v>-129383.51559551028</v>
      </c>
      <c r="AF181" s="555">
        <f t="shared" si="62"/>
        <v>-130738.50806062175</v>
      </c>
      <c r="AG181" s="555">
        <f t="shared" si="62"/>
        <v>-131887.02648942225</v>
      </c>
      <c r="AH181" s="555">
        <f t="shared" si="62"/>
        <v>0</v>
      </c>
      <c r="AI181" s="523"/>
      <c r="AJ181" s="523"/>
      <c r="AK181" s="523"/>
      <c r="AL181" s="523"/>
      <c r="AM181" s="523"/>
      <c r="AN181" s="523"/>
      <c r="AO181" s="523"/>
      <c r="AP181" s="523"/>
    </row>
    <row r="182" spans="1:43" ht="12" customHeight="1" x14ac:dyDescent="0.3">
      <c r="A182" s="537"/>
      <c r="B182" s="539"/>
      <c r="C182" s="537" t="s">
        <v>902</v>
      </c>
      <c r="D182" s="465">
        <v>55258.622040930764</v>
      </c>
      <c r="E182" s="465">
        <v>55442.076245590441</v>
      </c>
      <c r="F182" s="465">
        <v>55332.080251176747</v>
      </c>
      <c r="G182" s="465">
        <v>58861.49089825686</v>
      </c>
      <c r="H182" s="465">
        <v>58305.126804531108</v>
      </c>
      <c r="I182" s="465">
        <v>58296.497419748615</v>
      </c>
      <c r="J182" s="465">
        <v>58473.896393524024</v>
      </c>
      <c r="K182" s="465">
        <v>56841.295112812288</v>
      </c>
      <c r="L182" s="465">
        <v>56673.514830807428</v>
      </c>
      <c r="M182" s="465">
        <v>57419.682880463457</v>
      </c>
      <c r="N182" s="465">
        <v>57389.519322609012</v>
      </c>
      <c r="O182" s="465">
        <v>57352.108575803039</v>
      </c>
      <c r="P182" s="465">
        <v>57278.400052552635</v>
      </c>
      <c r="Q182" s="533">
        <f>SUM(D182:P182)/13</f>
        <v>57148.023909908181</v>
      </c>
      <c r="R182" s="523"/>
      <c r="S182" s="537" t="s">
        <v>903</v>
      </c>
      <c r="T182" s="539"/>
      <c r="U182" s="541"/>
      <c r="V182" s="541"/>
      <c r="W182" s="541"/>
      <c r="X182" s="541"/>
      <c r="Y182" s="541"/>
      <c r="Z182" s="541"/>
      <c r="AA182" s="541"/>
      <c r="AB182" s="541"/>
      <c r="AC182" s="541"/>
      <c r="AD182" s="541"/>
      <c r="AE182" s="541"/>
      <c r="AF182" s="541"/>
      <c r="AG182" s="541"/>
      <c r="AH182" s="541"/>
      <c r="AI182" s="523"/>
      <c r="AJ182" s="523"/>
      <c r="AK182" s="523"/>
      <c r="AL182" s="523"/>
      <c r="AM182" s="523"/>
      <c r="AN182" s="523"/>
      <c r="AO182" s="523"/>
      <c r="AP182" s="523"/>
      <c r="AQ182" s="523"/>
    </row>
    <row r="183" spans="1:43" ht="12" customHeight="1" x14ac:dyDescent="0.3">
      <c r="A183" s="528"/>
      <c r="B183" s="594"/>
      <c r="C183" s="605" t="s">
        <v>904</v>
      </c>
      <c r="D183" s="543"/>
      <c r="E183" s="543"/>
      <c r="F183" s="544"/>
      <c r="G183" s="544"/>
      <c r="H183" s="544"/>
      <c r="I183" s="544"/>
      <c r="J183" s="544"/>
      <c r="K183" s="544"/>
      <c r="L183" s="544"/>
      <c r="M183" s="544"/>
      <c r="N183" s="544"/>
      <c r="O183" s="544"/>
      <c r="P183" s="544"/>
      <c r="Q183" s="544"/>
      <c r="R183" s="523"/>
      <c r="S183" s="605" t="s">
        <v>905</v>
      </c>
      <c r="T183" s="594"/>
      <c r="U183" s="465">
        <v>-44436.285332834945</v>
      </c>
      <c r="V183" s="465">
        <v>-45192.285194434393</v>
      </c>
      <c r="W183" s="465">
        <v>-45413.381136502358</v>
      </c>
      <c r="X183" s="465">
        <v>-47359.394355764758</v>
      </c>
      <c r="Y183" s="465">
        <v>-47184.307629441886</v>
      </c>
      <c r="Z183" s="465">
        <v>-47560.571477577199</v>
      </c>
      <c r="AA183" s="465">
        <v>-47961.67749402576</v>
      </c>
      <c r="AB183" s="465">
        <v>-43090.859318677904</v>
      </c>
      <c r="AC183" s="465">
        <v>-43430.664370351202</v>
      </c>
      <c r="AD183" s="465">
        <v>-43859.628138002372</v>
      </c>
      <c r="AE183" s="465">
        <v>-44284.730001551739</v>
      </c>
      <c r="AF183" s="465">
        <v>-44657.090724460759</v>
      </c>
      <c r="AG183" s="465">
        <v>-45072.220940361032</v>
      </c>
      <c r="AH183" s="544"/>
      <c r="AI183" s="523"/>
      <c r="AJ183" s="523"/>
      <c r="AK183" s="523"/>
      <c r="AL183" s="523"/>
      <c r="AM183" s="523"/>
      <c r="AN183" s="523"/>
      <c r="AO183" s="523"/>
      <c r="AP183" s="523"/>
      <c r="AQ183" s="523"/>
    </row>
    <row r="184" spans="1:43" ht="12" customHeight="1" x14ac:dyDescent="0.25">
      <c r="A184" s="528"/>
      <c r="B184" s="594"/>
      <c r="C184" s="605"/>
      <c r="D184" s="561"/>
      <c r="E184" s="528"/>
      <c r="F184" s="528"/>
      <c r="G184" s="528"/>
      <c r="H184" s="528"/>
      <c r="I184" s="528"/>
      <c r="J184" s="528"/>
      <c r="K184" s="528"/>
      <c r="L184" s="528"/>
      <c r="M184" s="528"/>
      <c r="N184" s="528"/>
      <c r="O184" s="528"/>
      <c r="P184" s="528"/>
      <c r="Q184" s="528"/>
      <c r="R184" s="523"/>
      <c r="S184" s="605"/>
      <c r="T184" s="594"/>
      <c r="U184" s="528"/>
      <c r="V184" s="528"/>
      <c r="W184" s="528"/>
      <c r="X184" s="528"/>
      <c r="Y184" s="528"/>
      <c r="Z184" s="528"/>
      <c r="AA184" s="528"/>
      <c r="AB184" s="528"/>
      <c r="AC184" s="528"/>
      <c r="AD184" s="528"/>
      <c r="AE184" s="528"/>
      <c r="AF184" s="528"/>
      <c r="AG184" s="528"/>
      <c r="AH184" s="528"/>
      <c r="AI184" s="523"/>
      <c r="AJ184" s="523"/>
      <c r="AK184" s="523"/>
      <c r="AL184" s="523"/>
      <c r="AM184" s="523"/>
      <c r="AN184" s="523"/>
      <c r="AO184" s="523"/>
      <c r="AP184" s="523"/>
      <c r="AQ184" s="523"/>
    </row>
    <row r="185" spans="1:43" ht="12" customHeight="1" x14ac:dyDescent="0.25">
      <c r="A185" s="555" t="s">
        <v>244</v>
      </c>
      <c r="B185" s="546"/>
      <c r="C185" s="547" t="s">
        <v>81</v>
      </c>
      <c r="D185" s="587">
        <f>SUM(D182:D184)</f>
        <v>55258.622040930764</v>
      </c>
      <c r="E185" s="555">
        <f t="shared" ref="E185:Q185" si="63">SUM(E182:E184)</f>
        <v>55442.076245590441</v>
      </c>
      <c r="F185" s="555">
        <f t="shared" si="63"/>
        <v>55332.080251176747</v>
      </c>
      <c r="G185" s="555">
        <f t="shared" si="63"/>
        <v>58861.49089825686</v>
      </c>
      <c r="H185" s="555">
        <f t="shared" si="63"/>
        <v>58305.126804531108</v>
      </c>
      <c r="I185" s="555">
        <f t="shared" si="63"/>
        <v>58296.497419748615</v>
      </c>
      <c r="J185" s="555">
        <f t="shared" si="63"/>
        <v>58473.896393524024</v>
      </c>
      <c r="K185" s="555">
        <f t="shared" si="63"/>
        <v>56841.295112812288</v>
      </c>
      <c r="L185" s="555">
        <f t="shared" si="63"/>
        <v>56673.514830807428</v>
      </c>
      <c r="M185" s="555">
        <f t="shared" si="63"/>
        <v>57419.682880463457</v>
      </c>
      <c r="N185" s="555">
        <f t="shared" si="63"/>
        <v>57389.519322609012</v>
      </c>
      <c r="O185" s="555">
        <f t="shared" si="63"/>
        <v>57352.108575803039</v>
      </c>
      <c r="P185" s="555">
        <f t="shared" si="63"/>
        <v>57278.400052552635</v>
      </c>
      <c r="Q185" s="555">
        <f t="shared" si="63"/>
        <v>57148.023909908181</v>
      </c>
      <c r="R185" s="523"/>
      <c r="S185" s="547" t="s">
        <v>81</v>
      </c>
      <c r="T185" s="546"/>
      <c r="U185" s="555">
        <f t="shared" ref="U185:AH185" si="64">SUM(U182:U184)</f>
        <v>-44436.285332834945</v>
      </c>
      <c r="V185" s="555">
        <f t="shared" si="64"/>
        <v>-45192.285194434393</v>
      </c>
      <c r="W185" s="555">
        <f t="shared" si="64"/>
        <v>-45413.381136502358</v>
      </c>
      <c r="X185" s="555">
        <f t="shared" si="64"/>
        <v>-47359.394355764758</v>
      </c>
      <c r="Y185" s="555">
        <f t="shared" si="64"/>
        <v>-47184.307629441886</v>
      </c>
      <c r="Z185" s="555">
        <f t="shared" si="64"/>
        <v>-47560.571477577199</v>
      </c>
      <c r="AA185" s="555">
        <f t="shared" si="64"/>
        <v>-47961.67749402576</v>
      </c>
      <c r="AB185" s="555">
        <f t="shared" si="64"/>
        <v>-43090.859318677904</v>
      </c>
      <c r="AC185" s="555">
        <f t="shared" si="64"/>
        <v>-43430.664370351202</v>
      </c>
      <c r="AD185" s="555">
        <f t="shared" si="64"/>
        <v>-43859.628138002372</v>
      </c>
      <c r="AE185" s="555">
        <f t="shared" si="64"/>
        <v>-44284.730001551739</v>
      </c>
      <c r="AF185" s="555">
        <f t="shared" si="64"/>
        <v>-44657.090724460759</v>
      </c>
      <c r="AG185" s="555">
        <f t="shared" si="64"/>
        <v>-45072.220940361032</v>
      </c>
      <c r="AH185" s="555">
        <f t="shared" si="64"/>
        <v>0</v>
      </c>
      <c r="AI185" s="523"/>
      <c r="AJ185" s="523"/>
      <c r="AK185" s="523"/>
      <c r="AL185" s="523"/>
      <c r="AM185" s="523"/>
      <c r="AN185" s="523"/>
      <c r="AO185" s="523"/>
      <c r="AP185" s="523"/>
      <c r="AQ185" s="523"/>
    </row>
    <row r="186" spans="1:43" ht="12" customHeight="1" x14ac:dyDescent="0.25">
      <c r="A186" s="531" t="s">
        <v>247</v>
      </c>
      <c r="B186" s="530"/>
      <c r="C186" s="531" t="s">
        <v>906</v>
      </c>
      <c r="D186" s="532"/>
      <c r="E186" s="532"/>
      <c r="F186" s="533"/>
      <c r="G186" s="533"/>
      <c r="H186" s="533"/>
      <c r="I186" s="533"/>
      <c r="J186" s="533"/>
      <c r="K186" s="533"/>
      <c r="L186" s="533"/>
      <c r="M186" s="533"/>
      <c r="N186" s="533"/>
      <c r="O186" s="533"/>
      <c r="P186" s="533"/>
      <c r="Q186" s="533"/>
      <c r="R186" s="523"/>
      <c r="S186" s="531" t="s">
        <v>907</v>
      </c>
      <c r="T186" s="530"/>
      <c r="U186" s="533"/>
      <c r="V186" s="533"/>
      <c r="W186" s="533"/>
      <c r="X186" s="533"/>
      <c r="Y186" s="533"/>
      <c r="Z186" s="533"/>
      <c r="AA186" s="533"/>
      <c r="AB186" s="533"/>
      <c r="AC186" s="533"/>
      <c r="AD186" s="533"/>
      <c r="AE186" s="533"/>
      <c r="AF186" s="533"/>
      <c r="AG186" s="533"/>
      <c r="AH186" s="533"/>
    </row>
    <row r="187" spans="1:43" ht="12" customHeight="1" x14ac:dyDescent="0.25">
      <c r="A187" s="531" t="s">
        <v>249</v>
      </c>
      <c r="B187" s="530">
        <v>1470</v>
      </c>
      <c r="C187" s="531" t="s">
        <v>908</v>
      </c>
      <c r="D187" s="532">
        <f>ROUND(VLOOKUP($B187,'[14]Monthly BS - UC Ledger '!$A$6:$Q$269,+D$3,FALSE),0)</f>
        <v>733</v>
      </c>
      <c r="E187" s="532">
        <f>ROUND(VLOOKUP($B187,'[14]Monthly BS - UC Ledger '!$A$6:$Q$269,+E$3,FALSE),0)</f>
        <v>733</v>
      </c>
      <c r="F187" s="533">
        <f>ROUND(VLOOKUP($B187,'[14]Monthly BS - UC Ledger '!$A$6:$Q$269,+F$3,FALSE),0)</f>
        <v>733</v>
      </c>
      <c r="G187" s="533">
        <f>ROUND(VLOOKUP($B187,'[14]Monthly BS - UC Ledger '!$A$6:$Q$269,+G$3,FALSE),0)</f>
        <v>733</v>
      </c>
      <c r="H187" s="533">
        <f>ROUND(VLOOKUP($B187,'[14]Monthly BS - UC Ledger '!$A$6:$Q$269,+H$3,FALSE),0)</f>
        <v>733</v>
      </c>
      <c r="I187" s="533">
        <f>ROUND(VLOOKUP($B187,'[14]Monthly BS - UC Ledger '!$A$6:$Q$269,+I$3,FALSE),0)</f>
        <v>733</v>
      </c>
      <c r="J187" s="533">
        <f>ROUND(VLOOKUP($B187,'[14]Monthly BS - UC Ledger '!$A$6:$Q$269,+J$3,FALSE),0)</f>
        <v>733</v>
      </c>
      <c r="K187" s="533">
        <f>ROUND(VLOOKUP($B187,'[14]Monthly BS - UC Ledger '!$A$6:$Q$269,+K$3,FALSE),0)</f>
        <v>732</v>
      </c>
      <c r="L187" s="533">
        <f>ROUND(VLOOKUP($B187,'[14]Monthly BS - UC Ledger '!$A$6:$Q$269,+L$3,FALSE),0)</f>
        <v>732</v>
      </c>
      <c r="M187" s="533">
        <f>ROUND(VLOOKUP($B187,'[14]Monthly BS - UC Ledger '!$A$6:$Q$269,+M$3,FALSE),0)</f>
        <v>732</v>
      </c>
      <c r="N187" s="533">
        <f>ROUND(VLOOKUP($B187,'[14]Monthly BS - UC Ledger '!$A$6:$Q$269,+N$3,FALSE),0)</f>
        <v>732</v>
      </c>
      <c r="O187" s="533">
        <f>ROUND(VLOOKUP($B187,'[14]Monthly BS - UC Ledger '!$A$6:$Q$269,+O$3,FALSE),0)</f>
        <v>732</v>
      </c>
      <c r="P187" s="533">
        <f>ROUND(VLOOKUP($B187,'[14]Monthly BS - UC Ledger '!$A$6:$Q$269,+P$3,FALSE),0)</f>
        <v>732</v>
      </c>
      <c r="Q187" s="533">
        <f t="shared" ref="Q187" si="65">SUM(D187:P187)/13</f>
        <v>732.53846153846155</v>
      </c>
      <c r="R187" s="523"/>
      <c r="S187" s="531" t="s">
        <v>909</v>
      </c>
      <c r="T187" s="530">
        <v>2230</v>
      </c>
      <c r="U187" s="544">
        <f>ROUND(VLOOKUP($T187,'[14]Monthly BS - UC Ledger '!$A$6:$Q$269,+U$3,FALSE),0)</f>
        <v>190</v>
      </c>
      <c r="V187" s="544">
        <f>ROUND(VLOOKUP($T187,'[14]Monthly BS - UC Ledger '!$A$6:$Q$269,+V$3,FALSE),0)</f>
        <v>186</v>
      </c>
      <c r="W187" s="544">
        <f>ROUND(VLOOKUP($T187,'[14]Monthly BS - UC Ledger '!$A$6:$Q$269,+W$3,FALSE),0)</f>
        <v>182</v>
      </c>
      <c r="X187" s="544">
        <f>ROUND(VLOOKUP($T187,'[14]Monthly BS - UC Ledger '!$A$6:$Q$269,+X$3,FALSE),0)</f>
        <v>178</v>
      </c>
      <c r="Y187" s="544">
        <f>ROUND(VLOOKUP($T187,'[14]Monthly BS - UC Ledger '!$A$6:$Q$269,+Y$3,FALSE),0)</f>
        <v>175</v>
      </c>
      <c r="Z187" s="544">
        <f>ROUND(VLOOKUP($T187,'[14]Monthly BS - UC Ledger '!$A$6:$Q$269,+Z$3,FALSE),0)</f>
        <v>171</v>
      </c>
      <c r="AA187" s="544">
        <f>ROUND(VLOOKUP($T187,'[14]Monthly BS - UC Ledger '!$A$6:$Q$269,+AA$3,FALSE),0)</f>
        <v>167</v>
      </c>
      <c r="AB187" s="544">
        <f>ROUND(VLOOKUP($T187,'[14]Monthly BS - UC Ledger '!$A$6:$Q$269,+AB$3,FALSE),0)</f>
        <v>163</v>
      </c>
      <c r="AC187" s="544">
        <f>ROUND(VLOOKUP($T187,'[14]Monthly BS - UC Ledger '!$A$6:$Q$269,+AC$3,FALSE),0)</f>
        <v>159</v>
      </c>
      <c r="AD187" s="544">
        <f>ROUND(VLOOKUP($T187,'[14]Monthly BS - UC Ledger '!$A$6:$Q$269,+AD$3,FALSE),0)</f>
        <v>156</v>
      </c>
      <c r="AE187" s="544">
        <f>ROUND(VLOOKUP($T187,'[14]Monthly BS - UC Ledger '!$A$6:$Q$269,+AE$3,FALSE),0)</f>
        <v>152</v>
      </c>
      <c r="AF187" s="544">
        <f>ROUND(VLOOKUP($T187,'[14]Monthly BS - UC Ledger '!$A$6:$Q$269,+AF$3,FALSE),0)</f>
        <v>148</v>
      </c>
      <c r="AG187" s="544">
        <f>ROUND(VLOOKUP($T187,'[14]Monthly BS - UC Ledger '!$A$6:$Q$269,+AG$3,FALSE),0)</f>
        <v>144</v>
      </c>
      <c r="AH187" s="544">
        <f>ROUND(VLOOKUP($T187,'[14]Monthly BS - UC Ledger '!$A$6:$Q$269,+AH$3,FALSE),0)</f>
        <v>167</v>
      </c>
    </row>
    <row r="188" spans="1:43" ht="12" customHeight="1" x14ac:dyDescent="0.25">
      <c r="A188" s="531" t="s">
        <v>910</v>
      </c>
      <c r="B188" s="530"/>
      <c r="C188" s="531" t="s">
        <v>911</v>
      </c>
      <c r="D188" s="532"/>
      <c r="E188" s="532"/>
      <c r="F188" s="533"/>
      <c r="G188" s="533"/>
      <c r="H188" s="533"/>
      <c r="I188" s="533"/>
      <c r="J188" s="533"/>
      <c r="K188" s="533"/>
      <c r="L188" s="533"/>
      <c r="M188" s="533"/>
      <c r="N188" s="533"/>
      <c r="O188" s="533"/>
      <c r="P188" s="533"/>
      <c r="Q188" s="533"/>
      <c r="R188" s="523"/>
      <c r="S188" s="555" t="s">
        <v>912</v>
      </c>
      <c r="T188" s="530"/>
      <c r="U188" s="533"/>
      <c r="V188" s="533"/>
      <c r="W188" s="533"/>
      <c r="X188" s="533"/>
      <c r="Y188" s="533"/>
      <c r="Z188" s="533"/>
      <c r="AA188" s="533"/>
      <c r="AB188" s="533"/>
      <c r="AC188" s="533"/>
      <c r="AD188" s="533"/>
      <c r="AE188" s="533"/>
      <c r="AF188" s="533"/>
      <c r="AG188" s="533"/>
      <c r="AH188" s="533"/>
    </row>
    <row r="189" spans="1:43" ht="12" customHeight="1" x14ac:dyDescent="0.25">
      <c r="A189" s="531" t="s">
        <v>255</v>
      </c>
      <c r="B189" s="530">
        <v>1480</v>
      </c>
      <c r="C189" s="531" t="s">
        <v>913</v>
      </c>
      <c r="D189" s="532">
        <f>ROUND(VLOOKUP($B189,'[14]Monthly BS - UC Ledger '!$A$6:$Q$269,+D$3,FALSE),0)</f>
        <v>2892</v>
      </c>
      <c r="E189" s="532">
        <f>ROUND(VLOOKUP($B189,'[14]Monthly BS - UC Ledger '!$A$6:$Q$269,+E$3,FALSE),0)</f>
        <v>2892</v>
      </c>
      <c r="F189" s="533">
        <f>ROUND(VLOOKUP($B189,'[14]Monthly BS - UC Ledger '!$A$6:$Q$269,+F$3,FALSE),0)</f>
        <v>4266</v>
      </c>
      <c r="G189" s="533">
        <f>ROUND(VLOOKUP($B189,'[14]Monthly BS - UC Ledger '!$A$6:$Q$269,+G$3,FALSE),0)</f>
        <v>4266</v>
      </c>
      <c r="H189" s="533">
        <f>ROUND(VLOOKUP($B189,'[14]Monthly BS - UC Ledger '!$A$6:$Q$269,+H$3,FALSE),0)</f>
        <v>4266</v>
      </c>
      <c r="I189" s="533">
        <f>ROUND(VLOOKUP($B189,'[14]Monthly BS - UC Ledger '!$A$6:$Q$269,+I$3,FALSE),0)</f>
        <v>4266</v>
      </c>
      <c r="J189" s="533">
        <f>ROUND(VLOOKUP($B189,'[14]Monthly BS - UC Ledger '!$A$6:$Q$269,+J$3,FALSE),0)</f>
        <v>4266</v>
      </c>
      <c r="K189" s="533">
        <f>ROUND(VLOOKUP($B189,'[14]Monthly BS - UC Ledger '!$A$6:$Q$269,+K$3,FALSE),0)</f>
        <v>4266</v>
      </c>
      <c r="L189" s="533">
        <f>ROUND(VLOOKUP($B189,'[14]Monthly BS - UC Ledger '!$A$6:$Q$269,+L$3,FALSE),0)</f>
        <v>4266</v>
      </c>
      <c r="M189" s="533">
        <f>ROUND(VLOOKUP($B189,'[14]Monthly BS - UC Ledger '!$A$6:$Q$269,+M$3,FALSE),0)</f>
        <v>6737</v>
      </c>
      <c r="N189" s="533">
        <f>ROUND(VLOOKUP($B189,'[14]Monthly BS - UC Ledger '!$A$6:$Q$269,+N$3,FALSE),0)</f>
        <v>6737</v>
      </c>
      <c r="O189" s="533">
        <f>ROUND(VLOOKUP($B189,'[14]Monthly BS - UC Ledger '!$A$6:$Q$269,+O$3,FALSE),0)</f>
        <v>6737</v>
      </c>
      <c r="P189" s="533">
        <f>ROUND(VLOOKUP($B189,'[14]Monthly BS - UC Ledger '!$A$6:$Q$269,+P$3,FALSE),0)</f>
        <v>6737</v>
      </c>
      <c r="Q189" s="533">
        <f t="shared" ref="Q189" si="66">SUM(D189:P189)/13</f>
        <v>4814.9230769230771</v>
      </c>
      <c r="R189" s="523"/>
      <c r="S189" s="531" t="s">
        <v>914</v>
      </c>
      <c r="T189" s="530">
        <v>2240</v>
      </c>
      <c r="U189" s="544">
        <f>ROUND(VLOOKUP($T189,'[14]Monthly BS - UC Ledger '!$A$6:$Q$269,+U$3,FALSE),0)</f>
        <v>-1025</v>
      </c>
      <c r="V189" s="544">
        <f>ROUND(VLOOKUP($T189,'[14]Monthly BS - UC Ledger '!$A$6:$Q$269,+V$3,FALSE),0)</f>
        <v>-1045</v>
      </c>
      <c r="W189" s="544">
        <f>ROUND(VLOOKUP($T189,'[14]Monthly BS - UC Ledger '!$A$6:$Q$269,+W$3,FALSE),0)</f>
        <v>-1074</v>
      </c>
      <c r="X189" s="544">
        <f>ROUND(VLOOKUP($T189,'[14]Monthly BS - UC Ledger '!$A$6:$Q$269,+X$3,FALSE),0)</f>
        <v>-1104</v>
      </c>
      <c r="Y189" s="544">
        <f>ROUND(VLOOKUP($T189,'[14]Monthly BS - UC Ledger '!$A$6:$Q$269,+Y$3,FALSE),0)</f>
        <v>-1134</v>
      </c>
      <c r="Z189" s="544">
        <f>ROUND(VLOOKUP($T189,'[14]Monthly BS - UC Ledger '!$A$6:$Q$269,+Z$3,FALSE),0)</f>
        <v>-1163</v>
      </c>
      <c r="AA189" s="544">
        <f>ROUND(VLOOKUP($T189,'[14]Monthly BS - UC Ledger '!$A$6:$Q$269,+AA$3,FALSE),0)</f>
        <v>-1193</v>
      </c>
      <c r="AB189" s="544">
        <f>ROUND(VLOOKUP($T189,'[14]Monthly BS - UC Ledger '!$A$6:$Q$269,+AB$3,FALSE),0)</f>
        <v>-1222</v>
      </c>
      <c r="AC189" s="544">
        <f>ROUND(VLOOKUP($T189,'[14]Monthly BS - UC Ledger '!$A$6:$Q$269,+AC$3,FALSE),0)</f>
        <v>-1252</v>
      </c>
      <c r="AD189" s="544">
        <f>ROUND(VLOOKUP($T189,'[14]Monthly BS - UC Ledger '!$A$6:$Q$269,+AD$3,FALSE),0)</f>
        <v>-1299</v>
      </c>
      <c r="AE189" s="544">
        <f>ROUND(VLOOKUP($T189,'[14]Monthly BS - UC Ledger '!$A$6:$Q$269,+AE$3,FALSE),0)</f>
        <v>-1346</v>
      </c>
      <c r="AF189" s="544">
        <f>ROUND(VLOOKUP($T189,'[14]Monthly BS - UC Ledger '!$A$6:$Q$269,+AF$3,FALSE),0)</f>
        <v>-1392</v>
      </c>
      <c r="AG189" s="544">
        <f>ROUND(VLOOKUP($T189,'[14]Monthly BS - UC Ledger '!$A$6:$Q$269,+AG$3,FALSE),0)</f>
        <v>-1439</v>
      </c>
      <c r="AH189" s="544">
        <f>ROUND(VLOOKUP($T189,'[14]Monthly BS - UC Ledger '!$A$6:$Q$269,+AH$3,FALSE),0)</f>
        <v>-1207</v>
      </c>
    </row>
    <row r="190" spans="1:43" ht="12" customHeight="1" x14ac:dyDescent="0.25">
      <c r="A190" s="531" t="s">
        <v>258</v>
      </c>
      <c r="B190" s="530"/>
      <c r="C190" s="531" t="s">
        <v>915</v>
      </c>
      <c r="D190" s="532"/>
      <c r="E190" s="532"/>
      <c r="F190" s="533"/>
      <c r="G190" s="533"/>
      <c r="H190" s="533"/>
      <c r="I190" s="533"/>
      <c r="J190" s="533"/>
      <c r="K190" s="533"/>
      <c r="L190" s="533"/>
      <c r="M190" s="533"/>
      <c r="N190" s="533"/>
      <c r="O190" s="533"/>
      <c r="P190" s="533"/>
      <c r="Q190" s="533"/>
      <c r="R190" s="523"/>
      <c r="S190" s="531" t="s">
        <v>916</v>
      </c>
      <c r="T190" s="530"/>
      <c r="U190" s="533"/>
      <c r="V190" s="533"/>
      <c r="W190" s="533"/>
      <c r="X190" s="533"/>
      <c r="Y190" s="533"/>
      <c r="Z190" s="533"/>
      <c r="AA190" s="533"/>
      <c r="AB190" s="533"/>
      <c r="AC190" s="533"/>
      <c r="AD190" s="533"/>
      <c r="AE190" s="533"/>
      <c r="AF190" s="533"/>
      <c r="AG190" s="533"/>
      <c r="AH190" s="533"/>
    </row>
    <row r="191" spans="1:43" ht="12" customHeight="1" x14ac:dyDescent="0.25">
      <c r="A191" s="531" t="s">
        <v>261</v>
      </c>
      <c r="B191" s="530"/>
      <c r="C191" s="531" t="s">
        <v>917</v>
      </c>
      <c r="D191" s="532"/>
      <c r="E191" s="532"/>
      <c r="F191" s="533"/>
      <c r="G191" s="533"/>
      <c r="H191" s="533"/>
      <c r="I191" s="533"/>
      <c r="J191" s="533"/>
      <c r="K191" s="533"/>
      <c r="L191" s="533"/>
      <c r="M191" s="533"/>
      <c r="N191" s="533"/>
      <c r="O191" s="533"/>
      <c r="P191" s="533"/>
      <c r="Q191" s="533"/>
      <c r="R191" s="523"/>
      <c r="S191" s="531" t="s">
        <v>918</v>
      </c>
      <c r="T191" s="530"/>
      <c r="U191" s="533"/>
      <c r="V191" s="533"/>
      <c r="W191" s="533"/>
      <c r="X191" s="533"/>
      <c r="Y191" s="533"/>
      <c r="Z191" s="533"/>
      <c r="AA191" s="533"/>
      <c r="AB191" s="533"/>
      <c r="AC191" s="533"/>
      <c r="AD191" s="533"/>
      <c r="AE191" s="533"/>
      <c r="AF191" s="533"/>
      <c r="AG191" s="533"/>
      <c r="AH191" s="533"/>
    </row>
    <row r="192" spans="1:43" ht="12" customHeight="1" x14ac:dyDescent="0.3">
      <c r="A192" s="537"/>
      <c r="B192" s="539">
        <v>1425</v>
      </c>
      <c r="C192" s="537" t="s">
        <v>919</v>
      </c>
      <c r="D192" s="540"/>
      <c r="E192" s="540"/>
      <c r="F192" s="541"/>
      <c r="G192" s="541"/>
      <c r="H192" s="541"/>
      <c r="I192" s="541"/>
      <c r="J192" s="541"/>
      <c r="K192" s="541"/>
      <c r="L192" s="541"/>
      <c r="M192" s="541"/>
      <c r="N192" s="541"/>
      <c r="O192" s="541"/>
      <c r="P192" s="541"/>
      <c r="Q192" s="541"/>
      <c r="R192" s="523"/>
      <c r="S192" s="537" t="s">
        <v>920</v>
      </c>
      <c r="T192" s="539">
        <v>2010</v>
      </c>
      <c r="U192" s="595">
        <v>246710.70864123155</v>
      </c>
      <c r="V192" s="595">
        <v>248085.75063939911</v>
      </c>
      <c r="W192" s="595">
        <v>248494.09321662495</v>
      </c>
      <c r="X192" s="595">
        <v>248902.4357938508</v>
      </c>
      <c r="Y192" s="595">
        <v>249310.77837107662</v>
      </c>
      <c r="Z192" s="595">
        <v>249719.12094830247</v>
      </c>
      <c r="AA192" s="595">
        <v>250127.46352552829</v>
      </c>
      <c r="AB192" s="595">
        <v>250535.80610275414</v>
      </c>
      <c r="AC192" s="595">
        <v>250944.14867997993</v>
      </c>
      <c r="AD192" s="595">
        <v>251352.49125720578</v>
      </c>
      <c r="AE192" s="595">
        <v>251760.8338344316</v>
      </c>
      <c r="AF192" s="595">
        <v>252169.17641165745</v>
      </c>
      <c r="AG192" s="595">
        <v>252577.5189888833</v>
      </c>
      <c r="AH192" s="596">
        <f t="shared" ref="AH192" si="67">SUM(U192:AG192)/13</f>
        <v>250053.10203160968</v>
      </c>
      <c r="AI192" s="523"/>
      <c r="AJ192" s="523"/>
      <c r="AK192" s="523"/>
      <c r="AL192" s="523"/>
      <c r="AM192" s="523"/>
      <c r="AN192" s="523"/>
    </row>
    <row r="193" spans="1:40" ht="12" customHeight="1" x14ac:dyDescent="0.25">
      <c r="A193" s="528"/>
      <c r="B193" s="536">
        <v>1495</v>
      </c>
      <c r="C193" s="528" t="s">
        <v>921</v>
      </c>
      <c r="D193" s="543">
        <f>ROUND(VLOOKUP($B193,'[14]Monthly BS - UC Ledger '!$A$6:$Q$269,+D$3,FALSE),0)</f>
        <v>51032</v>
      </c>
      <c r="E193" s="543">
        <f>ROUND(VLOOKUP($B193,'[14]Monthly BS - UC Ledger '!$A$6:$Q$269,+E$3,FALSE),0)</f>
        <v>51111</v>
      </c>
      <c r="F193" s="544">
        <f>ROUND(VLOOKUP($B193,'[14]Monthly BS - UC Ledger '!$A$6:$Q$269,+F$3,FALSE),0)</f>
        <v>51111</v>
      </c>
      <c r="G193" s="544">
        <f>ROUND(VLOOKUP($B193,'[14]Monthly BS - UC Ledger '!$A$6:$Q$269,+G$3,FALSE),0)</f>
        <v>51111</v>
      </c>
      <c r="H193" s="544">
        <f>ROUND(VLOOKUP($B193,'[14]Monthly BS - UC Ledger '!$A$6:$Q$269,+H$3,FALSE),0)</f>
        <v>51111</v>
      </c>
      <c r="I193" s="544">
        <f>ROUND(VLOOKUP($B193,'[14]Monthly BS - UC Ledger '!$A$6:$Q$269,+I$3,FALSE),0)</f>
        <v>51111</v>
      </c>
      <c r="J193" s="544">
        <f>ROUND(VLOOKUP($B193,'[14]Monthly BS - UC Ledger '!$A$6:$Q$269,+J$3,FALSE),0)</f>
        <v>51111</v>
      </c>
      <c r="K193" s="544">
        <f>ROUND(VLOOKUP($B193,'[14]Monthly BS - UC Ledger '!$A$6:$Q$269,+K$3,FALSE),0)</f>
        <v>51111</v>
      </c>
      <c r="L193" s="544">
        <f>ROUND(VLOOKUP($B193,'[14]Monthly BS - UC Ledger '!$A$6:$Q$269,+L$3,FALSE),0)</f>
        <v>51111</v>
      </c>
      <c r="M193" s="544">
        <f>ROUND(VLOOKUP($B193,'[14]Monthly BS - UC Ledger '!$A$6:$Q$269,+M$3,FALSE),0)</f>
        <v>51111</v>
      </c>
      <c r="N193" s="544">
        <f>ROUND(VLOOKUP($B193,'[14]Monthly BS - UC Ledger '!$A$6:$Q$269,+N$3,FALSE),0)</f>
        <v>51111</v>
      </c>
      <c r="O193" s="544">
        <f>ROUND(VLOOKUP($B193,'[14]Monthly BS - UC Ledger '!$A$6:$Q$269,+O$3,FALSE),0)</f>
        <v>51111</v>
      </c>
      <c r="P193" s="544">
        <f>ROUND(VLOOKUP($B193,'[14]Monthly BS - UC Ledger '!$A$6:$Q$269,+P$3,FALSE),0)</f>
        <v>51111</v>
      </c>
      <c r="Q193" s="533">
        <f>SUM(D193:P193)/13</f>
        <v>51104.923076923078</v>
      </c>
      <c r="R193" s="523"/>
      <c r="S193" s="528"/>
      <c r="T193" s="536"/>
      <c r="U193" s="544"/>
      <c r="V193" s="544"/>
      <c r="W193" s="544"/>
      <c r="X193" s="544"/>
      <c r="Y193" s="544"/>
      <c r="Z193" s="544"/>
      <c r="AA193" s="544"/>
      <c r="AB193" s="544"/>
      <c r="AC193" s="544"/>
      <c r="AD193" s="544"/>
      <c r="AE193" s="544"/>
      <c r="AF193" s="544"/>
      <c r="AG193" s="544"/>
      <c r="AH193" s="544"/>
      <c r="AI193" s="523"/>
      <c r="AJ193" s="523"/>
      <c r="AK193" s="523"/>
      <c r="AL193" s="523"/>
      <c r="AM193" s="523"/>
      <c r="AN193" s="523"/>
    </row>
    <row r="194" spans="1:40" ht="12" customHeight="1" x14ac:dyDescent="0.25">
      <c r="A194" s="528"/>
      <c r="B194" s="536">
        <v>1500</v>
      </c>
      <c r="C194" s="528" t="s">
        <v>922</v>
      </c>
      <c r="D194" s="543">
        <f>ROUND(VLOOKUP($B194,'[14]Monthly BS - UC Ledger '!$A$6:$Q$269,+D$3,FALSE),0)</f>
        <v>-445263</v>
      </c>
      <c r="E194" s="543">
        <f>ROUND(VLOOKUP($B194,'[14]Monthly BS - UC Ledger '!$A$6:$Q$269,+E$3,FALSE),0)</f>
        <v>-445955</v>
      </c>
      <c r="F194" s="544">
        <f>ROUND(VLOOKUP($B194,'[14]Monthly BS - UC Ledger '!$A$6:$Q$269,+F$3,FALSE),0)</f>
        <v>-445955</v>
      </c>
      <c r="G194" s="544">
        <f>ROUND(VLOOKUP($B194,'[14]Monthly BS - UC Ledger '!$A$6:$Q$269,+G$3,FALSE),0)</f>
        <v>-445955</v>
      </c>
      <c r="H194" s="544">
        <f>ROUND(VLOOKUP($B194,'[14]Monthly BS - UC Ledger '!$A$6:$Q$269,+H$3,FALSE),0)</f>
        <v>-445955</v>
      </c>
      <c r="I194" s="544">
        <f>ROUND(VLOOKUP($B194,'[14]Monthly BS - UC Ledger '!$A$6:$Q$269,+I$3,FALSE),0)</f>
        <v>-445955</v>
      </c>
      <c r="J194" s="544">
        <f>ROUND(VLOOKUP($B194,'[14]Monthly BS - UC Ledger '!$A$6:$Q$269,+J$3,FALSE),0)</f>
        <v>-445955</v>
      </c>
      <c r="K194" s="544">
        <f>ROUND(VLOOKUP($B194,'[14]Monthly BS - UC Ledger '!$A$6:$Q$269,+K$3,FALSE),0)</f>
        <v>-445955</v>
      </c>
      <c r="L194" s="544">
        <f>ROUND(VLOOKUP($B194,'[14]Monthly BS - UC Ledger '!$A$6:$Q$269,+L$3,FALSE),0)</f>
        <v>-445955</v>
      </c>
      <c r="M194" s="544">
        <f>ROUND(VLOOKUP($B194,'[14]Monthly BS - UC Ledger '!$A$6:$Q$269,+M$3,FALSE),0)</f>
        <v>-445955</v>
      </c>
      <c r="N194" s="544">
        <f>ROUND(VLOOKUP($B194,'[14]Monthly BS - UC Ledger '!$A$6:$Q$269,+N$3,FALSE),0)</f>
        <v>-445955</v>
      </c>
      <c r="O194" s="544">
        <f>ROUND(VLOOKUP($B194,'[14]Monthly BS - UC Ledger '!$A$6:$Q$269,+O$3,FALSE),0)</f>
        <v>-445955</v>
      </c>
      <c r="P194" s="544">
        <f>ROUND(VLOOKUP($B194,'[14]Monthly BS - UC Ledger '!$A$6:$Q$269,+P$3,FALSE),0)</f>
        <v>-445955</v>
      </c>
      <c r="Q194" s="533">
        <f>SUM(D194:P194)/13</f>
        <v>-445901.76923076925</v>
      </c>
      <c r="R194" s="523"/>
      <c r="S194" s="528" t="s">
        <v>923</v>
      </c>
      <c r="T194" s="536">
        <v>2255</v>
      </c>
      <c r="U194" s="544">
        <f>ROUND(VLOOKUP($T194,'[14]Monthly BS - UC Ledger '!$A$6:$Q$269,+U$3,FALSE),0)</f>
        <v>430519</v>
      </c>
      <c r="V194" s="544">
        <f>ROUND(VLOOKUP($T194,'[14]Monthly BS - UC Ledger '!$A$6:$Q$269,+V$3,FALSE),0)</f>
        <v>432328</v>
      </c>
      <c r="W194" s="544">
        <f>ROUND(VLOOKUP($T194,'[14]Monthly BS - UC Ledger '!$A$6:$Q$269,+W$3,FALSE),0)</f>
        <v>433468</v>
      </c>
      <c r="X194" s="544">
        <f>ROUND(VLOOKUP($T194,'[14]Monthly BS - UC Ledger '!$A$6:$Q$269,+X$3,FALSE),0)</f>
        <v>434609</v>
      </c>
      <c r="Y194" s="544">
        <f>ROUND(VLOOKUP($T194,'[14]Monthly BS - UC Ledger '!$A$6:$Q$269,+Y$3,FALSE),0)</f>
        <v>435750</v>
      </c>
      <c r="Z194" s="544">
        <f>ROUND(VLOOKUP($T194,'[14]Monthly BS - UC Ledger '!$A$6:$Q$269,+Z$3,FALSE),0)</f>
        <v>436890</v>
      </c>
      <c r="AA194" s="544">
        <f>ROUND(VLOOKUP($T194,'[14]Monthly BS - UC Ledger '!$A$6:$Q$269,+AA$3,FALSE),0)</f>
        <v>438031</v>
      </c>
      <c r="AB194" s="544">
        <f>ROUND(VLOOKUP($T194,'[14]Monthly BS - UC Ledger '!$A$6:$Q$269,+AB$3,FALSE),0)</f>
        <v>439171</v>
      </c>
      <c r="AC194" s="544">
        <f>ROUND(VLOOKUP($T194,'[14]Monthly BS - UC Ledger '!$A$6:$Q$269,+AC$3,FALSE),0)</f>
        <v>440312</v>
      </c>
      <c r="AD194" s="544">
        <f>ROUND(VLOOKUP($T194,'[14]Monthly BS - UC Ledger '!$A$6:$Q$269,+AD$3,FALSE),0)</f>
        <v>441452</v>
      </c>
      <c r="AE194" s="544">
        <f>ROUND(VLOOKUP($T194,'[14]Monthly BS - UC Ledger '!$A$6:$Q$269,+AE$3,FALSE),0)</f>
        <v>442593</v>
      </c>
      <c r="AF194" s="544">
        <f>ROUND(VLOOKUP($T194,'[14]Monthly BS - UC Ledger '!$A$6:$Q$269,+AF$3,FALSE),0)</f>
        <v>443733</v>
      </c>
      <c r="AG194" s="544">
        <f>ROUND(VLOOKUP($T194,'[14]Monthly BS - UC Ledger '!$A$6:$Q$269,+AG$3,FALSE),0)</f>
        <v>444874</v>
      </c>
      <c r="AH194" s="544">
        <f>ROUND(VLOOKUP($T194,'[14]Monthly BS - UC Ledger '!$A$6:$Q$269,+AH$3,FALSE),0)</f>
        <v>437979</v>
      </c>
      <c r="AI194" s="523"/>
      <c r="AJ194" s="523"/>
      <c r="AK194" s="523"/>
      <c r="AL194" s="523"/>
      <c r="AM194" s="523"/>
      <c r="AN194" s="523"/>
    </row>
    <row r="195" spans="1:40" ht="12" customHeight="1" x14ac:dyDescent="0.3">
      <c r="A195" s="528"/>
      <c r="B195" s="536">
        <v>1640</v>
      </c>
      <c r="C195" s="528" t="s">
        <v>924</v>
      </c>
      <c r="D195" s="465">
        <v>916.22207993866505</v>
      </c>
      <c r="E195" s="465">
        <v>920.07578348901427</v>
      </c>
      <c r="F195" s="465">
        <v>920.07578348901427</v>
      </c>
      <c r="G195" s="465">
        <v>920.07578348901427</v>
      </c>
      <c r="H195" s="465">
        <v>920.07578348901427</v>
      </c>
      <c r="I195" s="465">
        <v>920.07578348901427</v>
      </c>
      <c r="J195" s="465">
        <v>920.07578348901427</v>
      </c>
      <c r="K195" s="465">
        <v>920.07578348901427</v>
      </c>
      <c r="L195" s="465">
        <v>920.07578348901427</v>
      </c>
      <c r="M195" s="465">
        <v>920.07578348901427</v>
      </c>
      <c r="N195" s="465">
        <v>920.07578348901427</v>
      </c>
      <c r="O195" s="465">
        <v>920.07578348901427</v>
      </c>
      <c r="P195" s="465">
        <v>920.07578348901427</v>
      </c>
      <c r="Q195" s="533">
        <f t="shared" ref="Q195:Q196" si="68">SUM(D195:P195)/13</f>
        <v>919.77934475437189</v>
      </c>
      <c r="R195" s="523"/>
      <c r="S195" s="528"/>
      <c r="T195" s="536"/>
      <c r="U195" s="544"/>
      <c r="V195" s="544"/>
      <c r="W195" s="544"/>
      <c r="X195" s="544"/>
      <c r="Y195" s="544"/>
      <c r="Z195" s="544"/>
      <c r="AA195" s="544"/>
      <c r="AB195" s="544"/>
      <c r="AC195" s="544"/>
      <c r="AD195" s="544"/>
      <c r="AE195" s="544"/>
      <c r="AF195" s="544"/>
      <c r="AG195" s="544"/>
      <c r="AH195" s="544"/>
      <c r="AI195" s="523"/>
      <c r="AJ195" s="523"/>
      <c r="AK195" s="523"/>
      <c r="AL195" s="523"/>
      <c r="AM195" s="523"/>
      <c r="AN195" s="523"/>
    </row>
    <row r="196" spans="1:40" ht="12" customHeight="1" x14ac:dyDescent="0.25">
      <c r="A196" s="555" t="s">
        <v>579</v>
      </c>
      <c r="B196" s="583"/>
      <c r="C196" s="547" t="s">
        <v>81</v>
      </c>
      <c r="D196" s="584">
        <f>SUM(D192:D195)</f>
        <v>-393314.77792006131</v>
      </c>
      <c r="E196" s="585">
        <f t="shared" ref="E196:P196" si="69">SUM(E192:E195)</f>
        <v>-393923.92421651096</v>
      </c>
      <c r="F196" s="585">
        <f t="shared" si="69"/>
        <v>-393923.92421651096</v>
      </c>
      <c r="G196" s="585">
        <f t="shared" si="69"/>
        <v>-393923.92421651096</v>
      </c>
      <c r="H196" s="585">
        <f t="shared" si="69"/>
        <v>-393923.92421651096</v>
      </c>
      <c r="I196" s="585">
        <f t="shared" si="69"/>
        <v>-393923.92421651096</v>
      </c>
      <c r="J196" s="585">
        <f t="shared" si="69"/>
        <v>-393923.92421651096</v>
      </c>
      <c r="K196" s="585">
        <f t="shared" si="69"/>
        <v>-393923.92421651096</v>
      </c>
      <c r="L196" s="585">
        <f t="shared" si="69"/>
        <v>-393923.92421651096</v>
      </c>
      <c r="M196" s="585">
        <f t="shared" si="69"/>
        <v>-393923.92421651096</v>
      </c>
      <c r="N196" s="585">
        <f t="shared" si="69"/>
        <v>-393923.92421651096</v>
      </c>
      <c r="O196" s="585">
        <f t="shared" si="69"/>
        <v>-393923.92421651096</v>
      </c>
      <c r="P196" s="585">
        <f t="shared" si="69"/>
        <v>-393923.92421651096</v>
      </c>
      <c r="Q196" s="533">
        <f t="shared" si="68"/>
        <v>-393877.06680909166</v>
      </c>
      <c r="R196" s="523"/>
      <c r="S196" s="547" t="s">
        <v>81</v>
      </c>
      <c r="T196" s="597"/>
      <c r="U196" s="585">
        <f>SUM(U192:U195)</f>
        <v>677229.70864123153</v>
      </c>
      <c r="V196" s="585">
        <f t="shared" ref="V196:AH196" si="70">SUM(V192:V195)</f>
        <v>680413.75063939905</v>
      </c>
      <c r="W196" s="585">
        <f t="shared" si="70"/>
        <v>681962.09321662493</v>
      </c>
      <c r="X196" s="585">
        <f t="shared" si="70"/>
        <v>683511.4357938508</v>
      </c>
      <c r="Y196" s="585">
        <f t="shared" si="70"/>
        <v>685060.77837107657</v>
      </c>
      <c r="Z196" s="585">
        <f t="shared" si="70"/>
        <v>686609.12094830244</v>
      </c>
      <c r="AA196" s="585">
        <f t="shared" si="70"/>
        <v>688158.46352552832</v>
      </c>
      <c r="AB196" s="585">
        <f t="shared" si="70"/>
        <v>689706.80610275408</v>
      </c>
      <c r="AC196" s="585">
        <f t="shared" si="70"/>
        <v>691256.14867997996</v>
      </c>
      <c r="AD196" s="585">
        <f t="shared" si="70"/>
        <v>692804.49125720584</v>
      </c>
      <c r="AE196" s="585">
        <f t="shared" si="70"/>
        <v>694353.8338344316</v>
      </c>
      <c r="AF196" s="585">
        <f t="shared" si="70"/>
        <v>695902.17641165748</v>
      </c>
      <c r="AG196" s="585">
        <f t="shared" si="70"/>
        <v>697451.51898888336</v>
      </c>
      <c r="AH196" s="585">
        <f t="shared" si="70"/>
        <v>688032.10203160974</v>
      </c>
      <c r="AI196" s="523"/>
      <c r="AJ196" s="523"/>
      <c r="AK196" s="523"/>
      <c r="AL196" s="523"/>
      <c r="AM196" s="523"/>
      <c r="AN196" s="523"/>
    </row>
    <row r="197" spans="1:40" ht="12" customHeight="1" x14ac:dyDescent="0.25">
      <c r="A197" s="531"/>
      <c r="B197" s="530"/>
      <c r="C197" s="531"/>
      <c r="D197" s="586"/>
      <c r="E197" s="531"/>
      <c r="F197" s="531"/>
      <c r="G197" s="531"/>
      <c r="H197" s="531"/>
      <c r="I197" s="531"/>
      <c r="J197" s="531"/>
      <c r="K197" s="531"/>
      <c r="L197" s="531"/>
      <c r="M197" s="531"/>
      <c r="N197" s="531"/>
      <c r="O197" s="531"/>
      <c r="P197" s="531"/>
      <c r="Q197" s="531"/>
      <c r="R197" s="523"/>
      <c r="S197" s="531"/>
      <c r="T197" s="530"/>
      <c r="U197" s="531"/>
      <c r="V197" s="531"/>
      <c r="W197" s="531"/>
      <c r="X197" s="531"/>
      <c r="Y197" s="531"/>
      <c r="Z197" s="531"/>
      <c r="AA197" s="531"/>
      <c r="AB197" s="531"/>
      <c r="AC197" s="531"/>
      <c r="AD197" s="531"/>
      <c r="AE197" s="531"/>
      <c r="AF197" s="531"/>
      <c r="AG197" s="531"/>
      <c r="AH197" s="531"/>
    </row>
    <row r="198" spans="1:40" ht="12" customHeight="1" x14ac:dyDescent="0.25">
      <c r="A198" s="577" t="s">
        <v>780</v>
      </c>
      <c r="B198" s="530"/>
      <c r="C198" s="531"/>
      <c r="D198" s="532">
        <f>SUM(D107:D196)-D122-D139-D143-D181-D185-D196-D171-D111</f>
        <v>1027711.7495160038</v>
      </c>
      <c r="E198" s="532">
        <f t="shared" ref="E198:Q198" si="71">SUM(E107:E196)-E122-E139-E143-E181-E185-E196-E171-E111</f>
        <v>1027945.8943953966</v>
      </c>
      <c r="F198" s="532">
        <f t="shared" si="71"/>
        <v>1028869.1561368747</v>
      </c>
      <c r="G198" s="532">
        <f t="shared" si="71"/>
        <v>1031264.9037820403</v>
      </c>
      <c r="H198" s="532">
        <f t="shared" si="71"/>
        <v>1034364.0880145964</v>
      </c>
      <c r="I198" s="532">
        <f t="shared" si="71"/>
        <v>1035835.5180324928</v>
      </c>
      <c r="J198" s="532">
        <f t="shared" si="71"/>
        <v>1041426.3396212794</v>
      </c>
      <c r="K198" s="532">
        <f t="shared" si="71"/>
        <v>1045415.8128614385</v>
      </c>
      <c r="L198" s="532">
        <f t="shared" si="71"/>
        <v>1049353.9131293739</v>
      </c>
      <c r="M198" s="532">
        <f t="shared" si="71"/>
        <v>1054508.7014002069</v>
      </c>
      <c r="N198" s="532">
        <f t="shared" si="71"/>
        <v>1055930.0592107899</v>
      </c>
      <c r="O198" s="532">
        <f t="shared" si="71"/>
        <v>1059114.9270591317</v>
      </c>
      <c r="P198" s="532">
        <f t="shared" si="71"/>
        <v>1062330.0881304601</v>
      </c>
      <c r="Q198" s="532">
        <f t="shared" si="71"/>
        <v>1042620.8577915446</v>
      </c>
      <c r="R198" s="523"/>
      <c r="S198" s="577" t="s">
        <v>780</v>
      </c>
      <c r="T198" s="530"/>
      <c r="U198" s="533">
        <f>SUM(U107:U196)-U122-U139-U143-U181-U185-U196-U171-U111</f>
        <v>442284.17649408011</v>
      </c>
      <c r="V198" s="533">
        <f t="shared" ref="V198:AH198" si="72">SUM(V107:V196)-V122-V139-V143-V181-V185-V196-V171-V111</f>
        <v>438414.49562755413</v>
      </c>
      <c r="W198" s="533">
        <f t="shared" si="72"/>
        <v>435354.50022019411</v>
      </c>
      <c r="X198" s="533">
        <f t="shared" si="72"/>
        <v>431428.41861783084</v>
      </c>
      <c r="Y198" s="533">
        <f t="shared" si="72"/>
        <v>426554.88924057432</v>
      </c>
      <c r="Z198" s="533">
        <f t="shared" si="72"/>
        <v>422302.70067788393</v>
      </c>
      <c r="AA198" s="533">
        <f t="shared" si="72"/>
        <v>424852.71922386787</v>
      </c>
      <c r="AB198" s="533">
        <f t="shared" si="72"/>
        <v>425506.19007502939</v>
      </c>
      <c r="AC198" s="533">
        <f t="shared" si="72"/>
        <v>420837.05997610593</v>
      </c>
      <c r="AD198" s="533">
        <f t="shared" si="72"/>
        <v>416920.99264695402</v>
      </c>
      <c r="AE198" s="533">
        <f t="shared" si="72"/>
        <v>412316.58823736967</v>
      </c>
      <c r="AF198" s="533">
        <f t="shared" si="72"/>
        <v>407545.57762657513</v>
      </c>
      <c r="AG198" s="533">
        <f t="shared" si="72"/>
        <v>404703.2715590999</v>
      </c>
      <c r="AH198" s="533">
        <f t="shared" si="72"/>
        <v>593683.10203160974</v>
      </c>
    </row>
    <row r="199" spans="1:40" ht="12" customHeight="1" x14ac:dyDescent="0.25">
      <c r="A199" s="577" t="s">
        <v>782</v>
      </c>
      <c r="B199" s="530"/>
      <c r="C199" s="531"/>
      <c r="D199" s="532">
        <f>+'[14]Monthly BS - UC Ledger '!D80</f>
        <v>1027710.9295160039</v>
      </c>
      <c r="E199" s="532">
        <f>+'[14]Monthly BS - UC Ledger '!E80</f>
        <v>1027946.0843953961</v>
      </c>
      <c r="F199" s="532">
        <f>+'[14]Monthly BS - UC Ledger '!F80</f>
        <v>1028870.0061368744</v>
      </c>
      <c r="G199" s="532">
        <f>+'[14]Monthly BS - UC Ledger '!G80</f>
        <v>1031266.2637820407</v>
      </c>
      <c r="H199" s="532">
        <f>+'[14]Monthly BS - UC Ledger '!H80</f>
        <v>1034364.8380145963</v>
      </c>
      <c r="I199" s="532">
        <f>+'[14]Monthly BS - UC Ledger '!I80</f>
        <v>1035836.3880324933</v>
      </c>
      <c r="J199" s="532">
        <f>+'[14]Monthly BS - UC Ledger '!J80</f>
        <v>1041426.9896212794</v>
      </c>
      <c r="K199" s="532">
        <f>+'[14]Monthly BS - UC Ledger '!K80</f>
        <v>1045416.2428614388</v>
      </c>
      <c r="L199" s="532">
        <f>+'[14]Monthly BS - UC Ledger '!L80</f>
        <v>1049354.9631293744</v>
      </c>
      <c r="M199" s="532">
        <f>+'[14]Monthly BS - UC Ledger '!M80</f>
        <v>1054510.3214002065</v>
      </c>
      <c r="N199" s="532">
        <f>+'[14]Monthly BS - UC Ledger '!N80</f>
        <v>1055932.0192107894</v>
      </c>
      <c r="O199" s="532">
        <f>+'[14]Monthly BS - UC Ledger '!O80</f>
        <v>1059117.6070591316</v>
      </c>
      <c r="P199" s="532">
        <f>+'[14]Monthly BS - UC Ledger '!P80</f>
        <v>1062333.48813046</v>
      </c>
      <c r="Q199" s="532">
        <f>+'[14]Monthly BS - UC Ledger '!Q80</f>
        <v>1042622.0108684681</v>
      </c>
      <c r="R199" s="523"/>
      <c r="S199" s="577" t="s">
        <v>782</v>
      </c>
      <c r="T199" s="530"/>
      <c r="U199" s="533">
        <f>+'[14]Monthly BS - UC Ledger '!D178</f>
        <v>442285.15649408038</v>
      </c>
      <c r="V199" s="533">
        <f>+'[14]Monthly BS - UC Ledger '!E178</f>
        <v>438414.70562755404</v>
      </c>
      <c r="W199" s="533">
        <f>+'[14]Monthly BS - UC Ledger '!F178</f>
        <v>435352.89022019412</v>
      </c>
      <c r="X199" s="533">
        <f>+'[14]Monthly BS - UC Ledger '!G178</f>
        <v>431428.55861783051</v>
      </c>
      <c r="Y199" s="533">
        <f>+'[14]Monthly BS - UC Ledger '!H178</f>
        <v>426554.91924057429</v>
      </c>
      <c r="Z199" s="533">
        <f>+'[14]Monthly BS - UC Ledger '!I178</f>
        <v>422302.9206778839</v>
      </c>
      <c r="AA199" s="533">
        <f>+'[14]Monthly BS - UC Ledger '!J178</f>
        <v>424852.65922386787</v>
      </c>
      <c r="AB199" s="533">
        <f>+'[14]Monthly BS - UC Ledger '!K178</f>
        <v>425506.66007502947</v>
      </c>
      <c r="AC199" s="533">
        <f>+'[14]Monthly BS - UC Ledger '!L178</f>
        <v>420840.48997610563</v>
      </c>
      <c r="AD199" s="533">
        <f>+'[14]Monthly BS - UC Ledger '!M178</f>
        <v>416919.93264695379</v>
      </c>
      <c r="AE199" s="533">
        <f>+'[14]Monthly BS - UC Ledger '!N178</f>
        <v>412317.18823736964</v>
      </c>
      <c r="AF199" s="533">
        <f>+'[14]Monthly BS - UC Ledger '!O178</f>
        <v>407543.12762657495</v>
      </c>
      <c r="AG199" s="533">
        <f>+'[14]Monthly BS - UC Ledger '!P178</f>
        <v>404704.08155910001</v>
      </c>
      <c r="AH199" s="533"/>
    </row>
    <row r="200" spans="1:40" ht="12" customHeight="1" x14ac:dyDescent="0.25">
      <c r="A200" s="577" t="s">
        <v>784</v>
      </c>
      <c r="B200" s="530"/>
      <c r="C200" s="531"/>
      <c r="D200" s="532">
        <f>+D198-D199</f>
        <v>0.81999999983236194</v>
      </c>
      <c r="E200" s="532">
        <f t="shared" ref="E200:Q200" si="73">+E198-E199</f>
        <v>-0.18999999947845936</v>
      </c>
      <c r="F200" s="532">
        <f t="shared" si="73"/>
        <v>-0.84999999974388629</v>
      </c>
      <c r="G200" s="532">
        <f t="shared" si="73"/>
        <v>-1.3600000003352761</v>
      </c>
      <c r="H200" s="532">
        <f t="shared" si="73"/>
        <v>-0.74999999988358468</v>
      </c>
      <c r="I200" s="532">
        <f t="shared" si="73"/>
        <v>-0.87000000046100467</v>
      </c>
      <c r="J200" s="532">
        <f t="shared" si="73"/>
        <v>-0.65000000002328306</v>
      </c>
      <c r="K200" s="532">
        <f t="shared" si="73"/>
        <v>-0.43000000028405339</v>
      </c>
      <c r="L200" s="532">
        <f t="shared" si="73"/>
        <v>-1.0500000005122274</v>
      </c>
      <c r="M200" s="532">
        <f t="shared" si="73"/>
        <v>-1.6199999996460974</v>
      </c>
      <c r="N200" s="532">
        <f t="shared" si="73"/>
        <v>-1.9599999994970858</v>
      </c>
      <c r="O200" s="532">
        <f t="shared" si="73"/>
        <v>-2.6799999999348074</v>
      </c>
      <c r="P200" s="532">
        <f t="shared" si="73"/>
        <v>-3.3999999999068677</v>
      </c>
      <c r="Q200" s="532">
        <f t="shared" si="73"/>
        <v>-1.1530769234523177</v>
      </c>
      <c r="R200" s="523"/>
      <c r="S200" s="577" t="s">
        <v>784</v>
      </c>
      <c r="T200" s="530"/>
      <c r="U200" s="532">
        <f t="shared" ref="U200:AG200" si="74">+U198-U199</f>
        <v>-0.98000000027241185</v>
      </c>
      <c r="V200" s="532">
        <f t="shared" si="74"/>
        <v>-0.20999999990453944</v>
      </c>
      <c r="W200" s="532">
        <f t="shared" si="74"/>
        <v>1.6099999999860302</v>
      </c>
      <c r="X200" s="532">
        <f t="shared" si="74"/>
        <v>-0.13999999966472387</v>
      </c>
      <c r="Y200" s="532">
        <f t="shared" si="74"/>
        <v>-2.9999999969732016E-2</v>
      </c>
      <c r="Z200" s="532">
        <f t="shared" si="74"/>
        <v>-0.21999999997206032</v>
      </c>
      <c r="AA200" s="532">
        <f t="shared" si="74"/>
        <v>5.9999999997671694E-2</v>
      </c>
      <c r="AB200" s="532">
        <f t="shared" si="74"/>
        <v>-0.47000000008847564</v>
      </c>
      <c r="AC200" s="532">
        <f t="shared" si="74"/>
        <v>-3.4299999997019768</v>
      </c>
      <c r="AD200" s="532">
        <f t="shared" si="74"/>
        <v>1.0600000002305023</v>
      </c>
      <c r="AE200" s="532">
        <f t="shared" si="74"/>
        <v>-0.59999999997671694</v>
      </c>
      <c r="AF200" s="532">
        <f t="shared" si="74"/>
        <v>2.4500000001862645</v>
      </c>
      <c r="AG200" s="532">
        <f t="shared" si="74"/>
        <v>-0.81000000011408702</v>
      </c>
      <c r="AH200" s="532"/>
    </row>
    <row r="201" spans="1:40" ht="12" customHeight="1" x14ac:dyDescent="0.25">
      <c r="B201" s="598"/>
    </row>
    <row r="202" spans="1:40" ht="12" customHeight="1" x14ac:dyDescent="0.25">
      <c r="B202" s="598"/>
      <c r="AG202" s="515">
        <f>+'[14]A 10 (a)'!P74</f>
        <v>-404703.27155910007</v>
      </c>
    </row>
    <row r="203" spans="1:40" ht="12" customHeight="1" x14ac:dyDescent="0.25">
      <c r="B203" s="598"/>
    </row>
    <row r="204" spans="1:40" ht="12" customHeight="1" x14ac:dyDescent="0.25">
      <c r="B204" s="598"/>
      <c r="AG204" s="515">
        <v>404704</v>
      </c>
    </row>
    <row r="205" spans="1:40" ht="12" customHeight="1" x14ac:dyDescent="0.25">
      <c r="B205" s="598"/>
    </row>
    <row r="206" spans="1:40" ht="12" customHeight="1" x14ac:dyDescent="0.25">
      <c r="B206" s="598"/>
      <c r="AG206" s="515">
        <f>+AG198-AG204</f>
        <v>-0.72844090010039508</v>
      </c>
    </row>
    <row r="207" spans="1:40" ht="12" customHeight="1" x14ac:dyDescent="0.25">
      <c r="B207" s="600"/>
    </row>
    <row r="208" spans="1:40" ht="12" customHeight="1" x14ac:dyDescent="0.25">
      <c r="B208" s="600"/>
    </row>
    <row r="209" spans="2:2" ht="12" customHeight="1" x14ac:dyDescent="0.25">
      <c r="B209" s="600"/>
    </row>
    <row r="210" spans="2:2" ht="12" customHeight="1" x14ac:dyDescent="0.25">
      <c r="B210" s="600"/>
    </row>
    <row r="211" spans="2:2" ht="12" customHeight="1" x14ac:dyDescent="0.25">
      <c r="B211" s="600"/>
    </row>
    <row r="212" spans="2:2" ht="12" customHeight="1" x14ac:dyDescent="0.25">
      <c r="B212" s="600"/>
    </row>
    <row r="213" spans="2:2" ht="12" customHeight="1" x14ac:dyDescent="0.25">
      <c r="B213" s="600"/>
    </row>
    <row r="214" spans="2:2" ht="12" customHeight="1" x14ac:dyDescent="0.25">
      <c r="B214" s="600"/>
    </row>
    <row r="215" spans="2:2" ht="12" customHeight="1" x14ac:dyDescent="0.25">
      <c r="B215" s="600"/>
    </row>
    <row r="216" spans="2:2" ht="12" customHeight="1" x14ac:dyDescent="0.25">
      <c r="B216" s="600"/>
    </row>
    <row r="217" spans="2:2" ht="12" customHeight="1" x14ac:dyDescent="0.25">
      <c r="B217" s="600"/>
    </row>
    <row r="218" spans="2:2" ht="12" customHeight="1" x14ac:dyDescent="0.25">
      <c r="B218" s="600"/>
    </row>
    <row r="219" spans="2:2" ht="12" customHeight="1" x14ac:dyDescent="0.25">
      <c r="B219" s="600"/>
    </row>
    <row r="220" spans="2:2" ht="12" customHeight="1" x14ac:dyDescent="0.25">
      <c r="B220" s="600"/>
    </row>
    <row r="221" spans="2:2" ht="12" customHeight="1" x14ac:dyDescent="0.25">
      <c r="B221" s="600"/>
    </row>
    <row r="222" spans="2:2" ht="12" customHeight="1" x14ac:dyDescent="0.25">
      <c r="B222" s="600"/>
    </row>
    <row r="223" spans="2:2" ht="12" customHeight="1" x14ac:dyDescent="0.25">
      <c r="B223" s="600"/>
    </row>
    <row r="224" spans="2:2" ht="12" customHeight="1" x14ac:dyDescent="0.25">
      <c r="B224" s="600"/>
    </row>
    <row r="225" spans="2:2" ht="12" customHeight="1" x14ac:dyDescent="0.25">
      <c r="B225" s="600"/>
    </row>
    <row r="226" spans="2:2" ht="12" customHeight="1" x14ac:dyDescent="0.25">
      <c r="B226" s="600"/>
    </row>
    <row r="227" spans="2:2" ht="12" customHeight="1" x14ac:dyDescent="0.25">
      <c r="B227" s="600"/>
    </row>
    <row r="228" spans="2:2" ht="12" customHeight="1" x14ac:dyDescent="0.25">
      <c r="B228" s="600"/>
    </row>
    <row r="229" spans="2:2" ht="12" customHeight="1" x14ac:dyDescent="0.25">
      <c r="B229" s="600"/>
    </row>
  </sheetData>
  <mergeCells count="26">
    <mergeCell ref="A4:Q4"/>
    <mergeCell ref="S4:AI4"/>
    <mergeCell ref="A8:Q8"/>
    <mergeCell ref="S8:AI8"/>
    <mergeCell ref="A19:Q19"/>
    <mergeCell ref="S19:AI19"/>
    <mergeCell ref="A26:Q26"/>
    <mergeCell ref="S26:AI26"/>
    <mergeCell ref="A40:Q40"/>
    <mergeCell ref="S40:AI40"/>
    <mergeCell ref="A107:Q107"/>
    <mergeCell ref="S107:AI107"/>
    <mergeCell ref="A114:Q114"/>
    <mergeCell ref="S114:AI114"/>
    <mergeCell ref="A128:Q128"/>
    <mergeCell ref="S128:AI128"/>
    <mergeCell ref="A135:Q135"/>
    <mergeCell ref="S135:AI135"/>
    <mergeCell ref="C183:C184"/>
    <mergeCell ref="S183:S184"/>
    <mergeCell ref="A147:Q147"/>
    <mergeCell ref="S147:AI147"/>
    <mergeCell ref="A156:Q156"/>
    <mergeCell ref="S156:AI156"/>
    <mergeCell ref="A166:Q166"/>
    <mergeCell ref="S166:AI166"/>
  </mergeCell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232"/>
  <sheetViews>
    <sheetView workbookViewId="0">
      <selection activeCell="A7" sqref="A7"/>
    </sheetView>
  </sheetViews>
  <sheetFormatPr defaultColWidth="9.1796875" defaultRowHeight="10" x14ac:dyDescent="0.2"/>
  <cols>
    <col min="1" max="1" width="37" style="365" customWidth="1"/>
    <col min="2" max="2" width="7.54296875" style="365" bestFit="1" customWidth="1"/>
    <col min="3" max="3" width="37.26953125" style="365" bestFit="1" customWidth="1"/>
    <col min="4" max="4" width="9.26953125" style="424" customWidth="1"/>
    <col min="5" max="12" width="9.26953125" style="365" customWidth="1"/>
    <col min="13" max="13" width="9.81640625" style="365" customWidth="1"/>
    <col min="14" max="15" width="9.26953125" style="365" customWidth="1"/>
    <col min="16" max="17" width="9.54296875" style="365" customWidth="1"/>
    <col min="18" max="18" width="3.1796875" style="365" customWidth="1"/>
    <col min="19" max="19" width="43.7265625" style="365" bestFit="1" customWidth="1"/>
    <col min="20" max="20" width="7.453125" style="473" bestFit="1" customWidth="1"/>
    <col min="21" max="22" width="9.54296875" style="365" customWidth="1"/>
    <col min="23" max="26" width="10" style="365" customWidth="1"/>
    <col min="27" max="29" width="9.54296875" style="365" customWidth="1"/>
    <col min="30" max="31" width="10" style="365" customWidth="1"/>
    <col min="32" max="32" width="9.54296875" style="365" customWidth="1"/>
    <col min="33" max="33" width="10" style="365" customWidth="1"/>
    <col min="34" max="34" width="10.26953125" style="365" bestFit="1" customWidth="1"/>
    <col min="35" max="16384" width="9.1796875" style="365"/>
  </cols>
  <sheetData>
    <row r="1" spans="1:35" ht="12" customHeight="1" x14ac:dyDescent="0.25">
      <c r="A1" s="362" t="s">
        <v>925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4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</row>
    <row r="2" spans="1:35" s="373" customFormat="1" ht="21" x14ac:dyDescent="0.25">
      <c r="A2" s="366" t="s">
        <v>0</v>
      </c>
      <c r="B2" s="367" t="s">
        <v>668</v>
      </c>
      <c r="C2" s="366" t="s">
        <v>1</v>
      </c>
      <c r="D2" s="499">
        <v>41974</v>
      </c>
      <c r="E2" s="499">
        <v>42005</v>
      </c>
      <c r="F2" s="499">
        <v>42036</v>
      </c>
      <c r="G2" s="499">
        <v>42064</v>
      </c>
      <c r="H2" s="499">
        <v>42095</v>
      </c>
      <c r="I2" s="499">
        <v>42125</v>
      </c>
      <c r="J2" s="499">
        <v>42156</v>
      </c>
      <c r="K2" s="499">
        <v>42186</v>
      </c>
      <c r="L2" s="499">
        <v>42217</v>
      </c>
      <c r="M2" s="499">
        <v>42248</v>
      </c>
      <c r="N2" s="499">
        <v>42278</v>
      </c>
      <c r="O2" s="499">
        <v>42309</v>
      </c>
      <c r="P2" s="499">
        <v>42339</v>
      </c>
      <c r="Q2" s="372" t="s">
        <v>669</v>
      </c>
      <c r="R2" s="371"/>
      <c r="S2" s="366" t="s">
        <v>1</v>
      </c>
      <c r="T2" s="367" t="s">
        <v>668</v>
      </c>
      <c r="U2" s="499">
        <v>41974</v>
      </c>
      <c r="V2" s="499">
        <v>42005</v>
      </c>
      <c r="W2" s="499">
        <v>42036</v>
      </c>
      <c r="X2" s="499">
        <v>42064</v>
      </c>
      <c r="Y2" s="499">
        <v>42095</v>
      </c>
      <c r="Z2" s="499">
        <v>42125</v>
      </c>
      <c r="AA2" s="499">
        <v>42156</v>
      </c>
      <c r="AB2" s="499">
        <v>42186</v>
      </c>
      <c r="AC2" s="499">
        <v>42217</v>
      </c>
      <c r="AD2" s="499">
        <v>42248</v>
      </c>
      <c r="AE2" s="499">
        <v>42278</v>
      </c>
      <c r="AF2" s="499">
        <v>42309</v>
      </c>
      <c r="AG2" s="499">
        <v>42339</v>
      </c>
      <c r="AH2" s="372" t="s">
        <v>669</v>
      </c>
    </row>
    <row r="3" spans="1:35" ht="12" customHeight="1" x14ac:dyDescent="0.3">
      <c r="A3" s="374"/>
      <c r="B3" s="375"/>
      <c r="C3" s="375"/>
      <c r="D3" s="376">
        <v>4</v>
      </c>
      <c r="E3" s="376">
        <v>5</v>
      </c>
      <c r="F3" s="376">
        <v>6</v>
      </c>
      <c r="G3" s="376">
        <v>7</v>
      </c>
      <c r="H3" s="376">
        <v>8</v>
      </c>
      <c r="I3" s="376">
        <v>9</v>
      </c>
      <c r="J3" s="376">
        <v>10</v>
      </c>
      <c r="K3" s="376">
        <v>11</v>
      </c>
      <c r="L3" s="376">
        <v>12</v>
      </c>
      <c r="M3" s="376">
        <v>13</v>
      </c>
      <c r="N3" s="376">
        <v>14</v>
      </c>
      <c r="O3" s="376">
        <v>15</v>
      </c>
      <c r="P3" s="376">
        <v>16</v>
      </c>
      <c r="Q3" s="376">
        <v>17</v>
      </c>
      <c r="R3" s="375"/>
      <c r="S3" s="378"/>
      <c r="T3" s="379"/>
      <c r="U3" s="380">
        <v>4</v>
      </c>
      <c r="V3" s="376">
        <v>5</v>
      </c>
      <c r="W3" s="376">
        <v>6</v>
      </c>
      <c r="X3" s="376">
        <v>7</v>
      </c>
      <c r="Y3" s="376">
        <v>8</v>
      </c>
      <c r="Z3" s="376">
        <v>9</v>
      </c>
      <c r="AA3" s="376">
        <v>10</v>
      </c>
      <c r="AB3" s="376">
        <v>11</v>
      </c>
      <c r="AC3" s="376">
        <v>12</v>
      </c>
      <c r="AD3" s="376">
        <v>13</v>
      </c>
      <c r="AE3" s="376">
        <v>14</v>
      </c>
      <c r="AF3" s="376">
        <v>15</v>
      </c>
      <c r="AG3" s="376">
        <v>16</v>
      </c>
      <c r="AH3" s="376">
        <v>17</v>
      </c>
    </row>
    <row r="4" spans="1:35" ht="12" customHeight="1" x14ac:dyDescent="0.25">
      <c r="A4" s="602" t="s">
        <v>11</v>
      </c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4"/>
      <c r="R4" s="381"/>
      <c r="S4" s="602" t="s">
        <v>11</v>
      </c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3"/>
      <c r="AG4" s="603"/>
      <c r="AH4" s="603"/>
      <c r="AI4" s="604"/>
    </row>
    <row r="5" spans="1:35" ht="12" customHeight="1" x14ac:dyDescent="0.2">
      <c r="A5" s="378"/>
      <c r="B5" s="393">
        <v>1020</v>
      </c>
      <c r="C5" s="391" t="s">
        <v>670</v>
      </c>
      <c r="D5" s="395">
        <f>IFERROR(ROUND(VLOOKUP($B5,'[15]Monthly BS -UC Ledger FORMATTED'!$A$6:$Q$228,+D$3,FALSE),0),0)</f>
        <v>60</v>
      </c>
      <c r="E5" s="395">
        <f>IFERROR(ROUND(VLOOKUP($B5,'[15]Monthly BS -UC Ledger FORMATTED'!$A$6:$Q$228,+E$3,FALSE),0),0)</f>
        <v>59</v>
      </c>
      <c r="F5" s="395">
        <f>IFERROR(ROUND(VLOOKUP($B5,'[15]Monthly BS -UC Ledger FORMATTED'!$A$6:$Q$228,+F$3,FALSE),0),0)</f>
        <v>59</v>
      </c>
      <c r="G5" s="395">
        <f>IFERROR(ROUND(VLOOKUP($B5,'[15]Monthly BS -UC Ledger FORMATTED'!$A$6:$Q$228,+G$3,FALSE),0),0)</f>
        <v>59</v>
      </c>
      <c r="H5" s="395">
        <f>IFERROR(ROUND(VLOOKUP($B5,'[15]Monthly BS -UC Ledger FORMATTED'!$A$6:$Q$228,+H$3,FALSE),0),0)</f>
        <v>59</v>
      </c>
      <c r="I5" s="395">
        <f>IFERROR(ROUND(VLOOKUP($B5,'[15]Monthly BS -UC Ledger FORMATTED'!$A$6:$Q$228,+I$3,FALSE),0),0)</f>
        <v>59</v>
      </c>
      <c r="J5" s="395">
        <f>IFERROR(ROUND(VLOOKUP($B5,'[15]Monthly BS -UC Ledger FORMATTED'!$A$6:$Q$228,+J$3,FALSE),0),0)</f>
        <v>59</v>
      </c>
      <c r="K5" s="395">
        <f>IFERROR(ROUND(VLOOKUP($B5,'[15]Monthly BS -UC Ledger FORMATTED'!$A$6:$Q$228,+K$3,FALSE),0),0)</f>
        <v>59</v>
      </c>
      <c r="L5" s="395">
        <f>IFERROR(ROUND(VLOOKUP($B5,'[15]Monthly BS -UC Ledger FORMATTED'!$A$6:$Q$228,+L$3,FALSE),0),0)</f>
        <v>59</v>
      </c>
      <c r="M5" s="395">
        <f>IFERROR(ROUND(VLOOKUP($B5,'[15]Monthly BS -UC Ledger FORMATTED'!$A$6:$Q$228,+M$3,FALSE),0),0)</f>
        <v>59</v>
      </c>
      <c r="N5" s="395">
        <f>IFERROR(ROUND(VLOOKUP($B5,'[15]Monthly BS -UC Ledger FORMATTED'!$A$6:$Q$228,+N$3,FALSE),0),0)</f>
        <v>59</v>
      </c>
      <c r="O5" s="395">
        <f>IFERROR(ROUND(VLOOKUP($B5,'[15]Monthly BS -UC Ledger FORMATTED'!$A$6:$Q$228,+O$3,FALSE),0),0)</f>
        <v>59</v>
      </c>
      <c r="P5" s="395">
        <f>IFERROR(ROUND(VLOOKUP($B5,'[15]Monthly BS -UC Ledger FORMATTED'!$A$6:$Q$228,+P$3,FALSE),0),0)</f>
        <v>59</v>
      </c>
      <c r="Q5" s="395">
        <f>ROUND(VLOOKUP($B5,'[15]Monthly BS -UC Ledger FORMATTED'!$A$6:$Q$228,+Q$3,FALSE),0)</f>
        <v>59</v>
      </c>
      <c r="R5" s="381"/>
      <c r="S5" s="391" t="s">
        <v>671</v>
      </c>
      <c r="T5" s="397">
        <v>1835</v>
      </c>
      <c r="U5" s="395">
        <f>IFERROR(ROUND(VLOOKUP($T5,'[15]Monthly BS -UC Ledger FORMATTED'!$A$6:$Q$228,+U$3,FALSE),0),0)</f>
        <v>-4290</v>
      </c>
      <c r="V5" s="395">
        <f>IFERROR(ROUND(VLOOKUP($T5,'[15]Monthly BS -UC Ledger FORMATTED'!$A$6:$Q$228,+V$3,FALSE),0),0)</f>
        <v>-4290</v>
      </c>
      <c r="W5" s="395">
        <f>IFERROR(ROUND(VLOOKUP($T5,'[15]Monthly BS -UC Ledger FORMATTED'!$A$6:$Q$228,+W$3,FALSE),0),0)</f>
        <v>-4290</v>
      </c>
      <c r="X5" s="395">
        <f>IFERROR(ROUND(VLOOKUP($T5,'[15]Monthly BS -UC Ledger FORMATTED'!$A$6:$Q$228,+X$3,FALSE),0),0)</f>
        <v>-4290</v>
      </c>
      <c r="Y5" s="395">
        <f>IFERROR(ROUND(VLOOKUP($T5,'[15]Monthly BS -UC Ledger FORMATTED'!$A$6:$Q$228,+Y$3,FALSE),0),0)</f>
        <v>-4290</v>
      </c>
      <c r="Z5" s="395">
        <f>IFERROR(ROUND(VLOOKUP($T5,'[15]Monthly BS -UC Ledger FORMATTED'!$A$6:$Q$228,+Z$3,FALSE),0),0)</f>
        <v>-4291</v>
      </c>
      <c r="AA5" s="395">
        <f>IFERROR(ROUND(VLOOKUP($T5,'[15]Monthly BS -UC Ledger FORMATTED'!$A$6:$Q$228,+AA$3,FALSE),0),0)</f>
        <v>-4291</v>
      </c>
      <c r="AB5" s="395">
        <f>IFERROR(ROUND(VLOOKUP($T5,'[15]Monthly BS -UC Ledger FORMATTED'!$A$6:$Q$228,+AB$3,FALSE),0),0)</f>
        <v>-4291</v>
      </c>
      <c r="AC5" s="395">
        <f>IFERROR(ROUND(VLOOKUP($T5,'[15]Monthly BS -UC Ledger FORMATTED'!$A$6:$Q$228,+AC$3,FALSE),0),0)</f>
        <v>-4291</v>
      </c>
      <c r="AD5" s="395">
        <f>IFERROR(ROUND(VLOOKUP($T5,'[15]Monthly BS -UC Ledger FORMATTED'!$A$6:$Q$228,+AD$3,FALSE),0),0)</f>
        <v>-4291</v>
      </c>
      <c r="AE5" s="395">
        <f>IFERROR(ROUND(VLOOKUP($T5,'[15]Monthly BS -UC Ledger FORMATTED'!$A$6:$Q$228,+AE$3,FALSE),0),0)</f>
        <v>-4291</v>
      </c>
      <c r="AF5" s="395">
        <f>IFERROR(ROUND(VLOOKUP($T5,'[15]Monthly BS -UC Ledger FORMATTED'!$A$6:$Q$228,+AF$3,FALSE),0),0)</f>
        <v>-4291</v>
      </c>
      <c r="AG5" s="395">
        <f>IFERROR(ROUND(VLOOKUP($T5,'[15]Monthly BS -UC Ledger FORMATTED'!$A$6:$Q$228,+AG$3,FALSE),0),0)</f>
        <v>-4291</v>
      </c>
      <c r="AH5" s="395">
        <f>ROUND(VLOOKUP($T5,'[15]Monthly BS -UC Ledger FORMATTED'!$A$6:$Q$228,+AH$3,FALSE),0)</f>
        <v>-4291</v>
      </c>
    </row>
    <row r="6" spans="1:35" ht="12" customHeight="1" x14ac:dyDescent="0.2">
      <c r="A6" s="374"/>
      <c r="B6" s="390"/>
      <c r="C6" s="381"/>
      <c r="D6" s="399"/>
      <c r="E6" s="399"/>
      <c r="F6" s="399"/>
      <c r="G6" s="399"/>
      <c r="H6" s="399"/>
      <c r="I6" s="399"/>
      <c r="J6" s="399"/>
      <c r="K6" s="399"/>
      <c r="L6" s="399"/>
      <c r="M6" s="399"/>
      <c r="N6" s="399"/>
      <c r="O6" s="399"/>
      <c r="P6" s="399"/>
      <c r="Q6" s="399"/>
      <c r="R6" s="381"/>
      <c r="S6" s="381" t="s">
        <v>926</v>
      </c>
      <c r="T6" s="401">
        <v>2030</v>
      </c>
      <c r="U6" s="395">
        <f>IFERROR(ROUND(VLOOKUP($T6,'[15]Monthly BS -UC Ledger FORMATTED'!$A$6:$Q$228,+U$3,FALSE),0),0)</f>
        <v>0</v>
      </c>
      <c r="V6" s="395">
        <f>IFERROR(ROUND(VLOOKUP($T6,'[15]Monthly BS -UC Ledger FORMATTED'!$A$6:$Q$228,+V$3,FALSE),0),0)</f>
        <v>0</v>
      </c>
      <c r="W6" s="395">
        <f>IFERROR(ROUND(VLOOKUP($T6,'[15]Monthly BS -UC Ledger FORMATTED'!$A$6:$Q$228,+W$3,FALSE),0),0)</f>
        <v>0</v>
      </c>
      <c r="X6" s="395">
        <f>IFERROR(ROUND(VLOOKUP($T6,'[15]Monthly BS -UC Ledger FORMATTED'!$A$6:$Q$228,+X$3,FALSE),0),0)</f>
        <v>0</v>
      </c>
      <c r="Y6" s="395">
        <f>IFERROR(ROUND(VLOOKUP($T6,'[15]Monthly BS -UC Ledger FORMATTED'!$A$6:$Q$228,+Y$3,FALSE),0),0)</f>
        <v>0</v>
      </c>
      <c r="Z6" s="395">
        <f>IFERROR(ROUND(VLOOKUP($T6,'[15]Monthly BS -UC Ledger FORMATTED'!$A$6:$Q$228,+Z$3,FALSE),0),0)</f>
        <v>0</v>
      </c>
      <c r="AA6" s="395">
        <f>IFERROR(ROUND(VLOOKUP($T6,'[15]Monthly BS -UC Ledger FORMATTED'!$A$6:$Q$228,+AA$3,FALSE),0),0)</f>
        <v>0</v>
      </c>
      <c r="AB6" s="395">
        <f>IFERROR(ROUND(VLOOKUP($T6,'[15]Monthly BS -UC Ledger FORMATTED'!$A$6:$Q$228,+AB$3,FALSE),0),0)</f>
        <v>0</v>
      </c>
      <c r="AC6" s="395">
        <f>IFERROR(ROUND(VLOOKUP($T6,'[15]Monthly BS -UC Ledger FORMATTED'!$A$6:$Q$228,+AC$3,FALSE),0),0)</f>
        <v>0</v>
      </c>
      <c r="AD6" s="395">
        <f>IFERROR(ROUND(VLOOKUP($T6,'[15]Monthly BS -UC Ledger FORMATTED'!$A$6:$Q$228,+AD$3,FALSE),0),0)</f>
        <v>0</v>
      </c>
      <c r="AE6" s="395">
        <f>IFERROR(ROUND(VLOOKUP($T6,'[15]Monthly BS -UC Ledger FORMATTED'!$A$6:$Q$228,+AE$3,FALSE),0),0)</f>
        <v>0</v>
      </c>
      <c r="AF6" s="395">
        <f>IFERROR(ROUND(VLOOKUP($T6,'[15]Monthly BS -UC Ledger FORMATTED'!$A$6:$Q$228,+AF$3,FALSE),0),0)</f>
        <v>0</v>
      </c>
      <c r="AG6" s="395">
        <f>IFERROR(ROUND(VLOOKUP($T6,'[15]Monthly BS -UC Ledger FORMATTED'!$A$6:$Q$228,+AG$3,FALSE),0),0)</f>
        <v>0</v>
      </c>
      <c r="AH6" s="399">
        <f>ROUND(VLOOKUP($T6,'[15]Monthly BS -UC Ledger FORMATTED'!$A$6:$Q$228,+AH$3,FALSE),0)</f>
        <v>0</v>
      </c>
    </row>
    <row r="7" spans="1:35" s="415" customFormat="1" ht="12" customHeight="1" x14ac:dyDescent="0.25">
      <c r="A7" s="411" t="s">
        <v>927</v>
      </c>
      <c r="B7" s="402"/>
      <c r="C7" s="403" t="s">
        <v>81</v>
      </c>
      <c r="D7" s="418">
        <f>SUM(D5:D6)</f>
        <v>60</v>
      </c>
      <c r="E7" s="418">
        <f t="shared" ref="E7:Q7" si="0">SUM(E5:E6)</f>
        <v>59</v>
      </c>
      <c r="F7" s="418">
        <f t="shared" si="0"/>
        <v>59</v>
      </c>
      <c r="G7" s="418">
        <f t="shared" si="0"/>
        <v>59</v>
      </c>
      <c r="H7" s="418">
        <f t="shared" si="0"/>
        <v>59</v>
      </c>
      <c r="I7" s="418">
        <f t="shared" si="0"/>
        <v>59</v>
      </c>
      <c r="J7" s="418">
        <f t="shared" si="0"/>
        <v>59</v>
      </c>
      <c r="K7" s="418">
        <f t="shared" si="0"/>
        <v>59</v>
      </c>
      <c r="L7" s="418">
        <f t="shared" si="0"/>
        <v>59</v>
      </c>
      <c r="M7" s="418">
        <f t="shared" si="0"/>
        <v>59</v>
      </c>
      <c r="N7" s="418">
        <f t="shared" si="0"/>
        <v>59</v>
      </c>
      <c r="O7" s="418">
        <f t="shared" si="0"/>
        <v>59</v>
      </c>
      <c r="P7" s="418">
        <f t="shared" si="0"/>
        <v>59</v>
      </c>
      <c r="Q7" s="418">
        <f t="shared" si="0"/>
        <v>59</v>
      </c>
      <c r="R7" s="412"/>
      <c r="S7" s="403" t="s">
        <v>81</v>
      </c>
      <c r="T7" s="406"/>
      <c r="U7" s="418">
        <f>SUM(U5:U6)</f>
        <v>-4290</v>
      </c>
      <c r="V7" s="418">
        <f t="shared" ref="V7:AH7" si="1">SUM(V5:V6)</f>
        <v>-4290</v>
      </c>
      <c r="W7" s="418">
        <f t="shared" si="1"/>
        <v>-4290</v>
      </c>
      <c r="X7" s="418">
        <f t="shared" si="1"/>
        <v>-4290</v>
      </c>
      <c r="Y7" s="418">
        <f t="shared" si="1"/>
        <v>-4290</v>
      </c>
      <c r="Z7" s="418">
        <f t="shared" si="1"/>
        <v>-4291</v>
      </c>
      <c r="AA7" s="418">
        <f t="shared" si="1"/>
        <v>-4291</v>
      </c>
      <c r="AB7" s="418">
        <f t="shared" si="1"/>
        <v>-4291</v>
      </c>
      <c r="AC7" s="418">
        <f t="shared" si="1"/>
        <v>-4291</v>
      </c>
      <c r="AD7" s="418">
        <f t="shared" si="1"/>
        <v>-4291</v>
      </c>
      <c r="AE7" s="418">
        <f t="shared" si="1"/>
        <v>-4291</v>
      </c>
      <c r="AF7" s="418">
        <f t="shared" si="1"/>
        <v>-4291</v>
      </c>
      <c r="AG7" s="418">
        <f t="shared" si="1"/>
        <v>-4291</v>
      </c>
      <c r="AH7" s="418">
        <f t="shared" si="1"/>
        <v>-4291</v>
      </c>
    </row>
    <row r="8" spans="1:35" ht="12" customHeight="1" x14ac:dyDescent="0.2">
      <c r="A8" s="382" t="s">
        <v>15</v>
      </c>
      <c r="B8" s="383">
        <v>1025</v>
      </c>
      <c r="C8" s="384" t="s">
        <v>350</v>
      </c>
      <c r="D8" s="395">
        <f>IFERROR(ROUND(VLOOKUP($B8,'[15]Monthly BS -UC Ledger FORMATTED'!$A$6:$Q$228,+D$3,FALSE),0),0)</f>
        <v>568</v>
      </c>
      <c r="E8" s="395">
        <f>IFERROR(ROUND(VLOOKUP($B8,'[15]Monthly BS -UC Ledger FORMATTED'!$A$6:$Q$228,+E$3,FALSE),0),0)</f>
        <v>566</v>
      </c>
      <c r="F8" s="395">
        <f>IFERROR(ROUND(VLOOKUP($B8,'[15]Monthly BS -UC Ledger FORMATTED'!$A$6:$Q$228,+F$3,FALSE),0),0)</f>
        <v>566</v>
      </c>
      <c r="G8" s="395">
        <f>IFERROR(ROUND(VLOOKUP($B8,'[15]Monthly BS -UC Ledger FORMATTED'!$A$6:$Q$228,+G$3,FALSE),0),0)</f>
        <v>566</v>
      </c>
      <c r="H8" s="395">
        <f>IFERROR(ROUND(VLOOKUP($B8,'[15]Monthly BS -UC Ledger FORMATTED'!$A$6:$Q$228,+H$3,FALSE),0),0)</f>
        <v>566</v>
      </c>
      <c r="I8" s="395">
        <f>IFERROR(ROUND(VLOOKUP($B8,'[15]Monthly BS -UC Ledger FORMATTED'!$A$6:$Q$228,+I$3,FALSE),0),0)</f>
        <v>566</v>
      </c>
      <c r="J8" s="395">
        <f>IFERROR(ROUND(VLOOKUP($B8,'[15]Monthly BS -UC Ledger FORMATTED'!$A$6:$Q$228,+J$3,FALSE),0),0)</f>
        <v>566</v>
      </c>
      <c r="K8" s="395">
        <f>IFERROR(ROUND(VLOOKUP($B8,'[15]Monthly BS -UC Ledger FORMATTED'!$A$6:$Q$228,+K$3,FALSE),0),0)</f>
        <v>566</v>
      </c>
      <c r="L8" s="395">
        <f>IFERROR(ROUND(VLOOKUP($B8,'[15]Monthly BS -UC Ledger FORMATTED'!$A$6:$Q$228,+L$3,FALSE),0),0)</f>
        <v>566</v>
      </c>
      <c r="M8" s="395">
        <f>IFERROR(ROUND(VLOOKUP($B8,'[15]Monthly BS -UC Ledger FORMATTED'!$A$6:$Q$228,+M$3,FALSE),0),0)</f>
        <v>566</v>
      </c>
      <c r="N8" s="395">
        <f>IFERROR(ROUND(VLOOKUP($B8,'[15]Monthly BS -UC Ledger FORMATTED'!$A$6:$Q$228,+N$3,FALSE),0),0)</f>
        <v>566</v>
      </c>
      <c r="O8" s="395">
        <f>IFERROR(ROUND(VLOOKUP($B8,'[15]Monthly BS -UC Ledger FORMATTED'!$A$6:$Q$228,+O$3,FALSE),0),0)</f>
        <v>566</v>
      </c>
      <c r="P8" s="395">
        <f>IFERROR(ROUND(VLOOKUP($B8,'[15]Monthly BS -UC Ledger FORMATTED'!$A$6:$Q$228,+P$3,FALSE),0),0)</f>
        <v>566</v>
      </c>
      <c r="Q8" s="386">
        <f>ROUND(VLOOKUP($B8,'[15]Monthly BS -UC Ledger FORMATTED'!$A$6:$Q$228,+Q$3,FALSE),0)</f>
        <v>566</v>
      </c>
      <c r="R8" s="381"/>
      <c r="S8" s="384" t="s">
        <v>672</v>
      </c>
      <c r="T8" s="388">
        <v>1840</v>
      </c>
      <c r="U8" s="395">
        <f>IFERROR(ROUND(VLOOKUP($T8,'[15]Monthly BS -UC Ledger FORMATTED'!$A$6:$Q$228,+U$3,FALSE),0),0)</f>
        <v>-92</v>
      </c>
      <c r="V8" s="395">
        <f>IFERROR(ROUND(VLOOKUP($T8,'[15]Monthly BS -UC Ledger FORMATTED'!$A$6:$Q$228,+V$3,FALSE),0),0)</f>
        <v>-93</v>
      </c>
      <c r="W8" s="395">
        <f>IFERROR(ROUND(VLOOKUP($T8,'[15]Monthly BS -UC Ledger FORMATTED'!$A$6:$Q$228,+W$3,FALSE),0),0)</f>
        <v>-94</v>
      </c>
      <c r="X8" s="395">
        <f>IFERROR(ROUND(VLOOKUP($T8,'[15]Monthly BS -UC Ledger FORMATTED'!$A$6:$Q$228,+X$3,FALSE),0),0)</f>
        <v>-95</v>
      </c>
      <c r="Y8" s="395">
        <f>IFERROR(ROUND(VLOOKUP($T8,'[15]Monthly BS -UC Ledger FORMATTED'!$A$6:$Q$228,+Y$3,FALSE),0),0)</f>
        <v>-97</v>
      </c>
      <c r="Z8" s="395">
        <f>IFERROR(ROUND(VLOOKUP($T8,'[15]Monthly BS -UC Ledger FORMATTED'!$A$6:$Q$228,+Z$3,FALSE),0),0)</f>
        <v>-98</v>
      </c>
      <c r="AA8" s="395">
        <f>IFERROR(ROUND(VLOOKUP($T8,'[15]Monthly BS -UC Ledger FORMATTED'!$A$6:$Q$228,+AA$3,FALSE),0),0)</f>
        <v>-99</v>
      </c>
      <c r="AB8" s="395">
        <f>IFERROR(ROUND(VLOOKUP($T8,'[15]Monthly BS -UC Ledger FORMATTED'!$A$6:$Q$228,+AB$3,FALSE),0),0)</f>
        <v>-100</v>
      </c>
      <c r="AC8" s="395">
        <f>IFERROR(ROUND(VLOOKUP($T8,'[15]Monthly BS -UC Ledger FORMATTED'!$A$6:$Q$228,+AC$3,FALSE),0),0)</f>
        <v>-101</v>
      </c>
      <c r="AD8" s="395">
        <f>IFERROR(ROUND(VLOOKUP($T8,'[15]Monthly BS -UC Ledger FORMATTED'!$A$6:$Q$228,+AD$3,FALSE),0),0)</f>
        <v>-103</v>
      </c>
      <c r="AE8" s="395">
        <f>IFERROR(ROUND(VLOOKUP($T8,'[15]Monthly BS -UC Ledger FORMATTED'!$A$6:$Q$228,+AE$3,FALSE),0),0)</f>
        <v>-104</v>
      </c>
      <c r="AF8" s="395">
        <f>IFERROR(ROUND(VLOOKUP($T8,'[15]Monthly BS -UC Ledger FORMATTED'!$A$6:$Q$228,+AF$3,FALSE),0),0)</f>
        <v>-105</v>
      </c>
      <c r="AG8" s="395">
        <f>IFERROR(ROUND(VLOOKUP($T8,'[15]Monthly BS -UC Ledger FORMATTED'!$A$6:$Q$228,+AG$3,FALSE),0),0)</f>
        <v>-106</v>
      </c>
      <c r="AH8" s="386">
        <f>ROUND(VLOOKUP($T8,'[15]Monthly BS -UC Ledger FORMATTED'!$A$6:$Q$228,+AH$3,FALSE),0)</f>
        <v>-99</v>
      </c>
    </row>
    <row r="9" spans="1:35" ht="12" customHeight="1" x14ac:dyDescent="0.25">
      <c r="A9" s="382"/>
      <c r="B9" s="383"/>
      <c r="C9" s="403" t="s">
        <v>81</v>
      </c>
      <c r="D9" s="418">
        <f>SUM(D8)</f>
        <v>568</v>
      </c>
      <c r="E9" s="418">
        <f t="shared" ref="E9:Q9" si="2">SUM(E8)</f>
        <v>566</v>
      </c>
      <c r="F9" s="418">
        <f t="shared" si="2"/>
        <v>566</v>
      </c>
      <c r="G9" s="418">
        <f t="shared" si="2"/>
        <v>566</v>
      </c>
      <c r="H9" s="418">
        <f t="shared" si="2"/>
        <v>566</v>
      </c>
      <c r="I9" s="418">
        <f t="shared" si="2"/>
        <v>566</v>
      </c>
      <c r="J9" s="418">
        <f t="shared" si="2"/>
        <v>566</v>
      </c>
      <c r="K9" s="418">
        <f t="shared" si="2"/>
        <v>566</v>
      </c>
      <c r="L9" s="418">
        <f t="shared" si="2"/>
        <v>566</v>
      </c>
      <c r="M9" s="418">
        <f t="shared" si="2"/>
        <v>566</v>
      </c>
      <c r="N9" s="418">
        <f t="shared" si="2"/>
        <v>566</v>
      </c>
      <c r="O9" s="418">
        <f t="shared" si="2"/>
        <v>566</v>
      </c>
      <c r="P9" s="418">
        <f t="shared" si="2"/>
        <v>566</v>
      </c>
      <c r="Q9" s="418">
        <f t="shared" si="2"/>
        <v>566</v>
      </c>
      <c r="R9" s="412"/>
      <c r="S9" s="403" t="s">
        <v>81</v>
      </c>
      <c r="T9" s="406"/>
      <c r="U9" s="418">
        <f>SUM(U8)</f>
        <v>-92</v>
      </c>
      <c r="V9" s="418">
        <f t="shared" ref="V9:AH9" si="3">SUM(V8)</f>
        <v>-93</v>
      </c>
      <c r="W9" s="418">
        <f t="shared" si="3"/>
        <v>-94</v>
      </c>
      <c r="X9" s="418">
        <f t="shared" si="3"/>
        <v>-95</v>
      </c>
      <c r="Y9" s="418">
        <f t="shared" si="3"/>
        <v>-97</v>
      </c>
      <c r="Z9" s="418">
        <f t="shared" si="3"/>
        <v>-98</v>
      </c>
      <c r="AA9" s="418">
        <f t="shared" si="3"/>
        <v>-99</v>
      </c>
      <c r="AB9" s="418">
        <f t="shared" si="3"/>
        <v>-100</v>
      </c>
      <c r="AC9" s="418">
        <f t="shared" si="3"/>
        <v>-101</v>
      </c>
      <c r="AD9" s="418">
        <f t="shared" si="3"/>
        <v>-103</v>
      </c>
      <c r="AE9" s="418">
        <f t="shared" si="3"/>
        <v>-104</v>
      </c>
      <c r="AF9" s="418">
        <f t="shared" si="3"/>
        <v>-105</v>
      </c>
      <c r="AG9" s="418">
        <f t="shared" si="3"/>
        <v>-106</v>
      </c>
      <c r="AH9" s="418">
        <f t="shared" si="3"/>
        <v>-99</v>
      </c>
    </row>
    <row r="10" spans="1:35" ht="12" customHeight="1" x14ac:dyDescent="0.2">
      <c r="A10" s="382" t="s">
        <v>18</v>
      </c>
      <c r="B10" s="383">
        <v>1155</v>
      </c>
      <c r="C10" s="384" t="s">
        <v>673</v>
      </c>
      <c r="D10" s="395">
        <f>IFERROR(ROUND(VLOOKUP($B10,'[15]Monthly BS -UC Ledger FORMATTED'!$A$6:$Q$228,+D$3,FALSE),0),0)</f>
        <v>0</v>
      </c>
      <c r="E10" s="395">
        <f>IFERROR(ROUND(VLOOKUP($B10,'[15]Monthly BS -UC Ledger FORMATTED'!$A$6:$Q$228,+E$3,FALSE),0),0)</f>
        <v>0</v>
      </c>
      <c r="F10" s="395">
        <f>IFERROR(ROUND(VLOOKUP($B10,'[15]Monthly BS -UC Ledger FORMATTED'!$A$6:$Q$228,+F$3,FALSE),0),0)</f>
        <v>0</v>
      </c>
      <c r="G10" s="395">
        <f>IFERROR(ROUND(VLOOKUP($B10,'[15]Monthly BS -UC Ledger FORMATTED'!$A$6:$Q$228,+G$3,FALSE),0),0)</f>
        <v>0</v>
      </c>
      <c r="H10" s="395">
        <f>IFERROR(ROUND(VLOOKUP($B10,'[15]Monthly BS -UC Ledger FORMATTED'!$A$6:$Q$228,+H$3,FALSE),0),0)</f>
        <v>0</v>
      </c>
      <c r="I10" s="395">
        <f>IFERROR(ROUND(VLOOKUP($B10,'[15]Monthly BS -UC Ledger FORMATTED'!$A$6:$Q$228,+I$3,FALSE),0),0)</f>
        <v>0</v>
      </c>
      <c r="J10" s="395">
        <f>IFERROR(ROUND(VLOOKUP($B10,'[15]Monthly BS -UC Ledger FORMATTED'!$A$6:$Q$228,+J$3,FALSE),0),0)</f>
        <v>0</v>
      </c>
      <c r="K10" s="395">
        <f>IFERROR(ROUND(VLOOKUP($B10,'[15]Monthly BS -UC Ledger FORMATTED'!$A$6:$Q$228,+K$3,FALSE),0),0)</f>
        <v>0</v>
      </c>
      <c r="L10" s="395">
        <f>IFERROR(ROUND(VLOOKUP($B10,'[15]Monthly BS -UC Ledger FORMATTED'!$A$6:$Q$228,+L$3,FALSE),0),0)</f>
        <v>0</v>
      </c>
      <c r="M10" s="395">
        <f>IFERROR(ROUND(VLOOKUP($B10,'[15]Monthly BS -UC Ledger FORMATTED'!$A$6:$Q$228,+M$3,FALSE),0),0)</f>
        <v>0</v>
      </c>
      <c r="N10" s="395">
        <f>IFERROR(ROUND(VLOOKUP($B10,'[15]Monthly BS -UC Ledger FORMATTED'!$A$6:$Q$228,+N$3,FALSE),0),0)</f>
        <v>0</v>
      </c>
      <c r="O10" s="395">
        <f>IFERROR(ROUND(VLOOKUP($B10,'[15]Monthly BS -UC Ledger FORMATTED'!$A$6:$Q$228,+O$3,FALSE),0),0)</f>
        <v>0</v>
      </c>
      <c r="P10" s="395">
        <f>IFERROR(ROUND(VLOOKUP($B10,'[15]Monthly BS -UC Ledger FORMATTED'!$A$6:$Q$228,+P$3,FALSE),0),0)</f>
        <v>0</v>
      </c>
      <c r="Q10" s="386"/>
      <c r="R10" s="381"/>
      <c r="S10" s="384" t="s">
        <v>674</v>
      </c>
      <c r="T10" s="388">
        <v>1950</v>
      </c>
      <c r="U10" s="395">
        <f>IFERROR(ROUND(VLOOKUP($T10,'[15]Monthly BS -UC Ledger FORMATTED'!$A$6:$Q$228,+U$3,FALSE),0),0)</f>
        <v>0</v>
      </c>
      <c r="V10" s="395">
        <f>IFERROR(ROUND(VLOOKUP($T10,'[15]Monthly BS -UC Ledger FORMATTED'!$A$6:$Q$228,+V$3,FALSE),0),0)</f>
        <v>0</v>
      </c>
      <c r="W10" s="395">
        <f>IFERROR(ROUND(VLOOKUP($T10,'[15]Monthly BS -UC Ledger FORMATTED'!$A$6:$Q$228,+W$3,FALSE),0),0)</f>
        <v>0</v>
      </c>
      <c r="X10" s="395">
        <f>IFERROR(ROUND(VLOOKUP($T10,'[15]Monthly BS -UC Ledger FORMATTED'!$A$6:$Q$228,+X$3,FALSE),0),0)</f>
        <v>0</v>
      </c>
      <c r="Y10" s="395">
        <f>IFERROR(ROUND(VLOOKUP($T10,'[15]Monthly BS -UC Ledger FORMATTED'!$A$6:$Q$228,+Y$3,FALSE),0),0)</f>
        <v>0</v>
      </c>
      <c r="Z10" s="395">
        <f>IFERROR(ROUND(VLOOKUP($T10,'[15]Monthly BS -UC Ledger FORMATTED'!$A$6:$Q$228,+Z$3,FALSE),0),0)</f>
        <v>0</v>
      </c>
      <c r="AA10" s="395">
        <f>IFERROR(ROUND(VLOOKUP($T10,'[15]Monthly BS -UC Ledger FORMATTED'!$A$6:$Q$228,+AA$3,FALSE),0),0)</f>
        <v>0</v>
      </c>
      <c r="AB10" s="395">
        <f>IFERROR(ROUND(VLOOKUP($T10,'[15]Monthly BS -UC Ledger FORMATTED'!$A$6:$Q$228,+AB$3,FALSE),0),0)</f>
        <v>0</v>
      </c>
      <c r="AC10" s="395">
        <f>IFERROR(ROUND(VLOOKUP($T10,'[15]Monthly BS -UC Ledger FORMATTED'!$A$6:$Q$228,+AC$3,FALSE),0),0)</f>
        <v>0</v>
      </c>
      <c r="AD10" s="395">
        <f>IFERROR(ROUND(VLOOKUP($T10,'[15]Monthly BS -UC Ledger FORMATTED'!$A$6:$Q$228,+AD$3,FALSE),0),0)</f>
        <v>0</v>
      </c>
      <c r="AE10" s="395">
        <f>IFERROR(ROUND(VLOOKUP($T10,'[15]Monthly BS -UC Ledger FORMATTED'!$A$6:$Q$228,+AE$3,FALSE),0),0)</f>
        <v>0</v>
      </c>
      <c r="AF10" s="395">
        <f>IFERROR(ROUND(VLOOKUP($T10,'[15]Monthly BS -UC Ledger FORMATTED'!$A$6:$Q$228,+AF$3,FALSE),0),0)</f>
        <v>0</v>
      </c>
      <c r="AG10" s="395">
        <f>IFERROR(ROUND(VLOOKUP($T10,'[15]Monthly BS -UC Ledger FORMATTED'!$A$6:$Q$228,+AG$3,FALSE),0),0)</f>
        <v>0</v>
      </c>
      <c r="AH10" s="386"/>
    </row>
    <row r="11" spans="1:35" ht="12" customHeight="1" x14ac:dyDescent="0.25">
      <c r="A11" s="602" t="s">
        <v>19</v>
      </c>
      <c r="B11" s="603"/>
      <c r="C11" s="603"/>
      <c r="D11" s="603"/>
      <c r="E11" s="603"/>
      <c r="F11" s="603"/>
      <c r="G11" s="603"/>
      <c r="H11" s="603"/>
      <c r="I11" s="603"/>
      <c r="J11" s="603"/>
      <c r="K11" s="603"/>
      <c r="L11" s="603"/>
      <c r="M11" s="603"/>
      <c r="N11" s="603"/>
      <c r="O11" s="603"/>
      <c r="P11" s="603"/>
      <c r="Q11" s="604"/>
      <c r="R11" s="381"/>
      <c r="S11" s="602" t="s">
        <v>19</v>
      </c>
      <c r="T11" s="603"/>
      <c r="U11" s="603"/>
      <c r="V11" s="603"/>
      <c r="W11" s="603"/>
      <c r="X11" s="603"/>
      <c r="Y11" s="603"/>
      <c r="Z11" s="603"/>
      <c r="AA11" s="603"/>
      <c r="AB11" s="603"/>
      <c r="AC11" s="603"/>
      <c r="AD11" s="603"/>
      <c r="AE11" s="603"/>
      <c r="AF11" s="603"/>
      <c r="AG11" s="603"/>
      <c r="AH11" s="603"/>
      <c r="AI11" s="604"/>
    </row>
    <row r="12" spans="1:35" ht="12" customHeight="1" x14ac:dyDescent="0.2">
      <c r="A12" s="382" t="s">
        <v>20</v>
      </c>
      <c r="B12" s="383">
        <v>1030</v>
      </c>
      <c r="C12" s="384" t="s">
        <v>675</v>
      </c>
      <c r="D12" s="395">
        <f>IFERROR(ROUND(VLOOKUP($B12,'[15]Monthly BS -UC Ledger FORMATTED'!$A$6:$Q$228,+D$3,FALSE),0),0)</f>
        <v>-3701</v>
      </c>
      <c r="E12" s="395">
        <f>IFERROR(ROUND(VLOOKUP($B12,'[15]Monthly BS -UC Ledger FORMATTED'!$A$6:$Q$228,+E$3,FALSE),0),0)</f>
        <v>-3701</v>
      </c>
      <c r="F12" s="395">
        <f>IFERROR(ROUND(VLOOKUP($B12,'[15]Monthly BS -UC Ledger FORMATTED'!$A$6:$Q$228,+F$3,FALSE),0),0)</f>
        <v>-3701</v>
      </c>
      <c r="G12" s="395">
        <f>IFERROR(ROUND(VLOOKUP($B12,'[15]Monthly BS -UC Ledger FORMATTED'!$A$6:$Q$228,+G$3,FALSE),0),0)</f>
        <v>-3701</v>
      </c>
      <c r="H12" s="395">
        <f>IFERROR(ROUND(VLOOKUP($B12,'[15]Monthly BS -UC Ledger FORMATTED'!$A$6:$Q$228,+H$3,FALSE),0),0)</f>
        <v>-3701</v>
      </c>
      <c r="I12" s="395">
        <f>IFERROR(ROUND(VLOOKUP($B12,'[15]Monthly BS -UC Ledger FORMATTED'!$A$6:$Q$228,+I$3,FALSE),0),0)</f>
        <v>-3701</v>
      </c>
      <c r="J12" s="395">
        <f>IFERROR(ROUND(VLOOKUP($B12,'[15]Monthly BS -UC Ledger FORMATTED'!$A$6:$Q$228,+J$3,FALSE),0),0)</f>
        <v>-3701</v>
      </c>
      <c r="K12" s="395">
        <f>IFERROR(ROUND(VLOOKUP($B12,'[15]Monthly BS -UC Ledger FORMATTED'!$A$6:$Q$228,+K$3,FALSE),0),0)</f>
        <v>-3701</v>
      </c>
      <c r="L12" s="395">
        <f>IFERROR(ROUND(VLOOKUP($B12,'[15]Monthly BS -UC Ledger FORMATTED'!$A$6:$Q$228,+L$3,FALSE),0),0)</f>
        <v>-3701</v>
      </c>
      <c r="M12" s="395">
        <f>IFERROR(ROUND(VLOOKUP($B12,'[15]Monthly BS -UC Ledger FORMATTED'!$A$6:$Q$228,+M$3,FALSE),0),0)</f>
        <v>-3701</v>
      </c>
      <c r="N12" s="395">
        <f>IFERROR(ROUND(VLOOKUP($B12,'[15]Monthly BS -UC Ledger FORMATTED'!$A$6:$Q$228,+N$3,FALSE),0),0)</f>
        <v>-3701</v>
      </c>
      <c r="O12" s="395">
        <f>IFERROR(ROUND(VLOOKUP($B12,'[15]Monthly BS -UC Ledger FORMATTED'!$A$6:$Q$228,+O$3,FALSE),0),0)</f>
        <v>-3701</v>
      </c>
      <c r="P12" s="395">
        <f>IFERROR(ROUND(VLOOKUP($B12,'[15]Monthly BS -UC Ledger FORMATTED'!$A$6:$Q$228,+P$3,FALSE),0),0)</f>
        <v>-3701</v>
      </c>
      <c r="Q12" s="386">
        <f>ROUND(VLOOKUP($B12,'[15]Monthly BS -UC Ledger FORMATTED'!$A$6:$Q$228,+Q$3,FALSE),0)</f>
        <v>-3701</v>
      </c>
      <c r="R12" s="381"/>
      <c r="S12" s="384" t="s">
        <v>676</v>
      </c>
      <c r="T12" s="388"/>
      <c r="U12" s="386"/>
      <c r="V12" s="386"/>
      <c r="W12" s="386"/>
      <c r="X12" s="386"/>
      <c r="Y12" s="386"/>
      <c r="Z12" s="386"/>
      <c r="AA12" s="386"/>
      <c r="AB12" s="386"/>
      <c r="AC12" s="386"/>
      <c r="AD12" s="386"/>
      <c r="AE12" s="386"/>
      <c r="AF12" s="386"/>
      <c r="AG12" s="386"/>
      <c r="AH12" s="386"/>
    </row>
    <row r="13" spans="1:35" ht="12" customHeight="1" x14ac:dyDescent="0.25">
      <c r="A13" s="389" t="s">
        <v>22</v>
      </c>
      <c r="B13" s="390">
        <v>1050</v>
      </c>
      <c r="C13" s="391" t="s">
        <v>677</v>
      </c>
      <c r="D13" s="395">
        <f>IFERROR(ROUND(VLOOKUP($B13,'[15]Monthly BS -UC Ledger FORMATTED'!$A$6:$Q$228,+D$3,FALSE),0),0)</f>
        <v>9435</v>
      </c>
      <c r="E13" s="395">
        <f>IFERROR(ROUND(VLOOKUP($B13,'[15]Monthly BS -UC Ledger FORMATTED'!$A$6:$Q$228,+E$3,FALSE),0),0)</f>
        <v>9435</v>
      </c>
      <c r="F13" s="395">
        <f>IFERROR(ROUND(VLOOKUP($B13,'[15]Monthly BS -UC Ledger FORMATTED'!$A$6:$Q$228,+F$3,FALSE),0),0)</f>
        <v>9435</v>
      </c>
      <c r="G13" s="395">
        <f>IFERROR(ROUND(VLOOKUP($B13,'[15]Monthly BS -UC Ledger FORMATTED'!$A$6:$Q$228,+G$3,FALSE),0),0)</f>
        <v>9435</v>
      </c>
      <c r="H13" s="395">
        <f>IFERROR(ROUND(VLOOKUP($B13,'[15]Monthly BS -UC Ledger FORMATTED'!$A$6:$Q$228,+H$3,FALSE),0),0)</f>
        <v>9435</v>
      </c>
      <c r="I13" s="395">
        <f>IFERROR(ROUND(VLOOKUP($B13,'[15]Monthly BS -UC Ledger FORMATTED'!$A$6:$Q$228,+I$3,FALSE),0),0)</f>
        <v>9435</v>
      </c>
      <c r="J13" s="395">
        <f>IFERROR(ROUND(VLOOKUP($B13,'[15]Monthly BS -UC Ledger FORMATTED'!$A$6:$Q$228,+J$3,FALSE),0),0)</f>
        <v>9435</v>
      </c>
      <c r="K13" s="395">
        <f>IFERROR(ROUND(VLOOKUP($B13,'[15]Monthly BS -UC Ledger FORMATTED'!$A$6:$Q$228,+K$3,FALSE),0),0)</f>
        <v>9435</v>
      </c>
      <c r="L13" s="395">
        <f>IFERROR(ROUND(VLOOKUP($B13,'[15]Monthly BS -UC Ledger FORMATTED'!$A$6:$Q$228,+L$3,FALSE),0),0)</f>
        <v>9435</v>
      </c>
      <c r="M13" s="395">
        <f>IFERROR(ROUND(VLOOKUP($B13,'[15]Monthly BS -UC Ledger FORMATTED'!$A$6:$Q$228,+M$3,FALSE),0),0)</f>
        <v>9435</v>
      </c>
      <c r="N13" s="395">
        <f>IFERROR(ROUND(VLOOKUP($B13,'[15]Monthly BS -UC Ledger FORMATTED'!$A$6:$Q$228,+N$3,FALSE),0),0)</f>
        <v>9435</v>
      </c>
      <c r="O13" s="395">
        <f>IFERROR(ROUND(VLOOKUP($B13,'[15]Monthly BS -UC Ledger FORMATTED'!$A$6:$Q$228,+O$3,FALSE),0),0)</f>
        <v>9435</v>
      </c>
      <c r="P13" s="395">
        <f>IFERROR(ROUND(VLOOKUP($B13,'[15]Monthly BS -UC Ledger FORMATTED'!$A$6:$Q$228,+P$3,FALSE),0),0)</f>
        <v>9435</v>
      </c>
      <c r="Q13" s="386">
        <f>ROUND(VLOOKUP($B13,'[15]Monthly BS -UC Ledger FORMATTED'!$A$6:$Q$228,+Q$3,FALSE),0)</f>
        <v>9435</v>
      </c>
      <c r="R13" s="392"/>
      <c r="S13" s="391" t="s">
        <v>678</v>
      </c>
      <c r="T13" s="388">
        <v>1845</v>
      </c>
      <c r="U13" s="395">
        <f>IFERROR(ROUND(VLOOKUP($T13,'[15]Monthly BS -UC Ledger FORMATTED'!$A$6:$Q$228,+U$3,FALSE),0),0)</f>
        <v>-3070</v>
      </c>
      <c r="V13" s="395">
        <f>IFERROR(ROUND(VLOOKUP($T13,'[15]Monthly BS -UC Ledger FORMATTED'!$A$6:$Q$228,+V$3,FALSE),0),0)</f>
        <v>-3095</v>
      </c>
      <c r="W13" s="395">
        <f>IFERROR(ROUND(VLOOKUP($T13,'[15]Monthly BS -UC Ledger FORMATTED'!$A$6:$Q$228,+W$3,FALSE),0),0)</f>
        <v>-3120</v>
      </c>
      <c r="X13" s="395">
        <f>IFERROR(ROUND(VLOOKUP($T13,'[15]Monthly BS -UC Ledger FORMATTED'!$A$6:$Q$228,+X$3,FALSE),0),0)</f>
        <v>-3144</v>
      </c>
      <c r="Y13" s="395">
        <f>IFERROR(ROUND(VLOOKUP($T13,'[15]Monthly BS -UC Ledger FORMATTED'!$A$6:$Q$228,+Y$3,FALSE),0),0)</f>
        <v>-3169</v>
      </c>
      <c r="Z13" s="395">
        <f>IFERROR(ROUND(VLOOKUP($T13,'[15]Monthly BS -UC Ledger FORMATTED'!$A$6:$Q$228,+Z$3,FALSE),0),0)</f>
        <v>-3194</v>
      </c>
      <c r="AA13" s="395">
        <f>IFERROR(ROUND(VLOOKUP($T13,'[15]Monthly BS -UC Ledger FORMATTED'!$A$6:$Q$228,+AA$3,FALSE),0),0)</f>
        <v>-3218</v>
      </c>
      <c r="AB13" s="395">
        <f>IFERROR(ROUND(VLOOKUP($T13,'[15]Monthly BS -UC Ledger FORMATTED'!$A$6:$Q$228,+AB$3,FALSE),0),0)</f>
        <v>-3243</v>
      </c>
      <c r="AC13" s="395">
        <f>IFERROR(ROUND(VLOOKUP($T13,'[15]Monthly BS -UC Ledger FORMATTED'!$A$6:$Q$228,+AC$3,FALSE),0),0)</f>
        <v>-3268</v>
      </c>
      <c r="AD13" s="395">
        <f>IFERROR(ROUND(VLOOKUP($T13,'[15]Monthly BS -UC Ledger FORMATTED'!$A$6:$Q$228,+AD$3,FALSE),0),0)</f>
        <v>-3292</v>
      </c>
      <c r="AE13" s="395">
        <f>IFERROR(ROUND(VLOOKUP($T13,'[15]Monthly BS -UC Ledger FORMATTED'!$A$6:$Q$228,+AE$3,FALSE),0),0)</f>
        <v>-3317</v>
      </c>
      <c r="AF13" s="395">
        <f>IFERROR(ROUND(VLOOKUP($T13,'[15]Monthly BS -UC Ledger FORMATTED'!$A$6:$Q$228,+AF$3,FALSE),0),0)</f>
        <v>-3342</v>
      </c>
      <c r="AG13" s="395">
        <f>IFERROR(ROUND(VLOOKUP($T13,'[15]Monthly BS -UC Ledger FORMATTED'!$A$6:$Q$228,+AG$3,FALSE),0),0)</f>
        <v>-3366</v>
      </c>
      <c r="AH13" s="386">
        <f>ROUND(VLOOKUP($T13,'[15]Monthly BS -UC Ledger FORMATTED'!$A$6:$Q$228,+AH$3,FALSE),0)</f>
        <v>-3218</v>
      </c>
    </row>
    <row r="14" spans="1:35" ht="12" customHeight="1" x14ac:dyDescent="0.2">
      <c r="A14" s="382" t="s">
        <v>25</v>
      </c>
      <c r="B14" s="383">
        <v>1070</v>
      </c>
      <c r="C14" s="384" t="s">
        <v>679</v>
      </c>
      <c r="D14" s="395">
        <f>IFERROR(ROUND(VLOOKUP($B14,'[15]Monthly BS -UC Ledger FORMATTED'!$A$6:$Q$228,+D$3,FALSE),0),0)</f>
        <v>0</v>
      </c>
      <c r="E14" s="395">
        <f>IFERROR(ROUND(VLOOKUP($B14,'[15]Monthly BS -UC Ledger FORMATTED'!$A$6:$Q$228,+E$3,FALSE),0),0)</f>
        <v>0</v>
      </c>
      <c r="F14" s="395">
        <f>IFERROR(ROUND(VLOOKUP($B14,'[15]Monthly BS -UC Ledger FORMATTED'!$A$6:$Q$228,+F$3,FALSE),0),0)</f>
        <v>0</v>
      </c>
      <c r="G14" s="395">
        <f>IFERROR(ROUND(VLOOKUP($B14,'[15]Monthly BS -UC Ledger FORMATTED'!$A$6:$Q$228,+G$3,FALSE),0),0)</f>
        <v>0</v>
      </c>
      <c r="H14" s="395">
        <f>IFERROR(ROUND(VLOOKUP($B14,'[15]Monthly BS -UC Ledger FORMATTED'!$A$6:$Q$228,+H$3,FALSE),0),0)</f>
        <v>0</v>
      </c>
      <c r="I14" s="395">
        <f>IFERROR(ROUND(VLOOKUP($B14,'[15]Monthly BS -UC Ledger FORMATTED'!$A$6:$Q$228,+I$3,FALSE),0),0)</f>
        <v>0</v>
      </c>
      <c r="J14" s="395">
        <f>IFERROR(ROUND(VLOOKUP($B14,'[15]Monthly BS -UC Ledger FORMATTED'!$A$6:$Q$228,+J$3,FALSE),0),0)</f>
        <v>0</v>
      </c>
      <c r="K14" s="395">
        <f>IFERROR(ROUND(VLOOKUP($B14,'[15]Monthly BS -UC Ledger FORMATTED'!$A$6:$Q$228,+K$3,FALSE),0),0)</f>
        <v>0</v>
      </c>
      <c r="L14" s="395">
        <f>IFERROR(ROUND(VLOOKUP($B14,'[15]Monthly BS -UC Ledger FORMATTED'!$A$6:$Q$228,+L$3,FALSE),0),0)</f>
        <v>0</v>
      </c>
      <c r="M14" s="395">
        <f>IFERROR(ROUND(VLOOKUP($B14,'[15]Monthly BS -UC Ledger FORMATTED'!$A$6:$Q$228,+M$3,FALSE),0),0)</f>
        <v>0</v>
      </c>
      <c r="N14" s="395">
        <f>IFERROR(ROUND(VLOOKUP($B14,'[15]Monthly BS -UC Ledger FORMATTED'!$A$6:$Q$228,+N$3,FALSE),0),0)</f>
        <v>0</v>
      </c>
      <c r="O14" s="395">
        <f>IFERROR(ROUND(VLOOKUP($B14,'[15]Monthly BS -UC Ledger FORMATTED'!$A$6:$Q$228,+O$3,FALSE),0),0)</f>
        <v>0</v>
      </c>
      <c r="P14" s="395">
        <f>IFERROR(ROUND(VLOOKUP($B14,'[15]Monthly BS -UC Ledger FORMATTED'!$A$6:$Q$228,+P$3,FALSE),0),0)</f>
        <v>0</v>
      </c>
      <c r="Q14" s="386"/>
      <c r="R14" s="381"/>
      <c r="S14" s="384" t="s">
        <v>680</v>
      </c>
      <c r="T14" s="388">
        <v>1865</v>
      </c>
      <c r="U14" s="395">
        <f>IFERROR(ROUND(VLOOKUP($T14,'[15]Monthly BS -UC Ledger FORMATTED'!$A$6:$Q$228,+U$3,FALSE),0),0)</f>
        <v>0</v>
      </c>
      <c r="V14" s="395">
        <f>IFERROR(ROUND(VLOOKUP($T14,'[15]Monthly BS -UC Ledger FORMATTED'!$A$6:$Q$228,+V$3,FALSE),0),0)</f>
        <v>0</v>
      </c>
      <c r="W14" s="395">
        <f>IFERROR(ROUND(VLOOKUP($T14,'[15]Monthly BS -UC Ledger FORMATTED'!$A$6:$Q$228,+W$3,FALSE),0),0)</f>
        <v>0</v>
      </c>
      <c r="X14" s="395">
        <f>IFERROR(ROUND(VLOOKUP($T14,'[15]Monthly BS -UC Ledger FORMATTED'!$A$6:$Q$228,+X$3,FALSE),0),0)</f>
        <v>0</v>
      </c>
      <c r="Y14" s="395">
        <f>IFERROR(ROUND(VLOOKUP($T14,'[15]Monthly BS -UC Ledger FORMATTED'!$A$6:$Q$228,+Y$3,FALSE),0),0)</f>
        <v>0</v>
      </c>
      <c r="Z14" s="395">
        <f>IFERROR(ROUND(VLOOKUP($T14,'[15]Monthly BS -UC Ledger FORMATTED'!$A$6:$Q$228,+Z$3,FALSE),0),0)</f>
        <v>0</v>
      </c>
      <c r="AA14" s="395">
        <f>IFERROR(ROUND(VLOOKUP($T14,'[15]Monthly BS -UC Ledger FORMATTED'!$A$6:$Q$228,+AA$3,FALSE),0),0)</f>
        <v>0</v>
      </c>
      <c r="AB14" s="395">
        <f>IFERROR(ROUND(VLOOKUP($T14,'[15]Monthly BS -UC Ledger FORMATTED'!$A$6:$Q$228,+AB$3,FALSE),0),0)</f>
        <v>0</v>
      </c>
      <c r="AC14" s="395">
        <f>IFERROR(ROUND(VLOOKUP($T14,'[15]Monthly BS -UC Ledger FORMATTED'!$A$6:$Q$228,+AC$3,FALSE),0),0)</f>
        <v>0</v>
      </c>
      <c r="AD14" s="395">
        <f>IFERROR(ROUND(VLOOKUP($T14,'[15]Monthly BS -UC Ledger FORMATTED'!$A$6:$Q$228,+AD$3,FALSE),0),0)</f>
        <v>0</v>
      </c>
      <c r="AE14" s="395">
        <f>IFERROR(ROUND(VLOOKUP($T14,'[15]Monthly BS -UC Ledger FORMATTED'!$A$6:$Q$228,+AE$3,FALSE),0),0)</f>
        <v>0</v>
      </c>
      <c r="AF14" s="395">
        <f>IFERROR(ROUND(VLOOKUP($T14,'[15]Monthly BS -UC Ledger FORMATTED'!$A$6:$Q$228,+AF$3,FALSE),0),0)</f>
        <v>0</v>
      </c>
      <c r="AG14" s="395">
        <f>IFERROR(ROUND(VLOOKUP($T14,'[15]Monthly BS -UC Ledger FORMATTED'!$A$6:$Q$228,+AG$3,FALSE),0),0)</f>
        <v>0</v>
      </c>
      <c r="AH14" s="386"/>
    </row>
    <row r="15" spans="1:35" ht="12" customHeight="1" x14ac:dyDescent="0.2">
      <c r="A15" s="382" t="s">
        <v>26</v>
      </c>
      <c r="B15" s="383">
        <v>1075</v>
      </c>
      <c r="C15" s="384" t="s">
        <v>681</v>
      </c>
      <c r="D15" s="395">
        <f>IFERROR(ROUND(VLOOKUP($B15,'[15]Monthly BS -UC Ledger FORMATTED'!$A$6:$Q$228,+D$3,FALSE),0),0)</f>
        <v>0</v>
      </c>
      <c r="E15" s="395">
        <f>IFERROR(ROUND(VLOOKUP($B15,'[15]Monthly BS -UC Ledger FORMATTED'!$A$6:$Q$228,+E$3,FALSE),0),0)</f>
        <v>0</v>
      </c>
      <c r="F15" s="395">
        <f>IFERROR(ROUND(VLOOKUP($B15,'[15]Monthly BS -UC Ledger FORMATTED'!$A$6:$Q$228,+F$3,FALSE),0),0)</f>
        <v>0</v>
      </c>
      <c r="G15" s="395">
        <f>IFERROR(ROUND(VLOOKUP($B15,'[15]Monthly BS -UC Ledger FORMATTED'!$A$6:$Q$228,+G$3,FALSE),0),0)</f>
        <v>0</v>
      </c>
      <c r="H15" s="395">
        <f>IFERROR(ROUND(VLOOKUP($B15,'[15]Monthly BS -UC Ledger FORMATTED'!$A$6:$Q$228,+H$3,FALSE),0),0)</f>
        <v>0</v>
      </c>
      <c r="I15" s="395">
        <f>IFERROR(ROUND(VLOOKUP($B15,'[15]Monthly BS -UC Ledger FORMATTED'!$A$6:$Q$228,+I$3,FALSE),0),0)</f>
        <v>0</v>
      </c>
      <c r="J15" s="395">
        <f>IFERROR(ROUND(VLOOKUP($B15,'[15]Monthly BS -UC Ledger FORMATTED'!$A$6:$Q$228,+J$3,FALSE),0),0)</f>
        <v>0</v>
      </c>
      <c r="K15" s="395">
        <f>IFERROR(ROUND(VLOOKUP($B15,'[15]Monthly BS -UC Ledger FORMATTED'!$A$6:$Q$228,+K$3,FALSE),0),0)</f>
        <v>0</v>
      </c>
      <c r="L15" s="395">
        <f>IFERROR(ROUND(VLOOKUP($B15,'[15]Monthly BS -UC Ledger FORMATTED'!$A$6:$Q$228,+L$3,FALSE),0),0)</f>
        <v>0</v>
      </c>
      <c r="M15" s="395">
        <f>IFERROR(ROUND(VLOOKUP($B15,'[15]Monthly BS -UC Ledger FORMATTED'!$A$6:$Q$228,+M$3,FALSE),0),0)</f>
        <v>0</v>
      </c>
      <c r="N15" s="395">
        <f>IFERROR(ROUND(VLOOKUP($B15,'[15]Monthly BS -UC Ledger FORMATTED'!$A$6:$Q$228,+N$3,FALSE),0),0)</f>
        <v>0</v>
      </c>
      <c r="O15" s="395">
        <f>IFERROR(ROUND(VLOOKUP($B15,'[15]Monthly BS -UC Ledger FORMATTED'!$A$6:$Q$228,+O$3,FALSE),0),0)</f>
        <v>0</v>
      </c>
      <c r="P15" s="395">
        <f>IFERROR(ROUND(VLOOKUP($B15,'[15]Monthly BS -UC Ledger FORMATTED'!$A$6:$Q$228,+P$3,FALSE),0),0)</f>
        <v>0</v>
      </c>
      <c r="Q15" s="386"/>
      <c r="R15" s="381"/>
      <c r="S15" s="384" t="s">
        <v>682</v>
      </c>
      <c r="T15" s="388">
        <v>1870</v>
      </c>
      <c r="U15" s="395">
        <f>IFERROR(ROUND(VLOOKUP($T15,'[15]Monthly BS -UC Ledger FORMATTED'!$A$6:$Q$228,+U$3,FALSE),0),0)</f>
        <v>0</v>
      </c>
      <c r="V15" s="395">
        <f>IFERROR(ROUND(VLOOKUP($T15,'[15]Monthly BS -UC Ledger FORMATTED'!$A$6:$Q$228,+V$3,FALSE),0),0)</f>
        <v>0</v>
      </c>
      <c r="W15" s="395">
        <f>IFERROR(ROUND(VLOOKUP($T15,'[15]Monthly BS -UC Ledger FORMATTED'!$A$6:$Q$228,+W$3,FALSE),0),0)</f>
        <v>0</v>
      </c>
      <c r="X15" s="395">
        <f>IFERROR(ROUND(VLOOKUP($T15,'[15]Monthly BS -UC Ledger FORMATTED'!$A$6:$Q$228,+X$3,FALSE),0),0)</f>
        <v>0</v>
      </c>
      <c r="Y15" s="395">
        <f>IFERROR(ROUND(VLOOKUP($T15,'[15]Monthly BS -UC Ledger FORMATTED'!$A$6:$Q$228,+Y$3,FALSE),0),0)</f>
        <v>0</v>
      </c>
      <c r="Z15" s="395">
        <f>IFERROR(ROUND(VLOOKUP($T15,'[15]Monthly BS -UC Ledger FORMATTED'!$A$6:$Q$228,+Z$3,FALSE),0),0)</f>
        <v>0</v>
      </c>
      <c r="AA15" s="395">
        <f>IFERROR(ROUND(VLOOKUP($T15,'[15]Monthly BS -UC Ledger FORMATTED'!$A$6:$Q$228,+AA$3,FALSE),0),0)</f>
        <v>0</v>
      </c>
      <c r="AB15" s="395">
        <f>IFERROR(ROUND(VLOOKUP($T15,'[15]Monthly BS -UC Ledger FORMATTED'!$A$6:$Q$228,+AB$3,FALSE),0),0)</f>
        <v>0</v>
      </c>
      <c r="AC15" s="395">
        <f>IFERROR(ROUND(VLOOKUP($T15,'[15]Monthly BS -UC Ledger FORMATTED'!$A$6:$Q$228,+AC$3,FALSE),0),0)</f>
        <v>0</v>
      </c>
      <c r="AD15" s="395">
        <f>IFERROR(ROUND(VLOOKUP($T15,'[15]Monthly BS -UC Ledger FORMATTED'!$A$6:$Q$228,+AD$3,FALSE),0),0)</f>
        <v>0</v>
      </c>
      <c r="AE15" s="395">
        <f>IFERROR(ROUND(VLOOKUP($T15,'[15]Monthly BS -UC Ledger FORMATTED'!$A$6:$Q$228,+AE$3,FALSE),0),0)</f>
        <v>0</v>
      </c>
      <c r="AF15" s="395">
        <f>IFERROR(ROUND(VLOOKUP($T15,'[15]Monthly BS -UC Ledger FORMATTED'!$A$6:$Q$228,+AF$3,FALSE),0),0)</f>
        <v>0</v>
      </c>
      <c r="AG15" s="395">
        <f>IFERROR(ROUND(VLOOKUP($T15,'[15]Monthly BS -UC Ledger FORMATTED'!$A$6:$Q$228,+AG$3,FALSE),0),0)</f>
        <v>0</v>
      </c>
      <c r="AH15" s="386"/>
    </row>
    <row r="16" spans="1:35" ht="12" customHeight="1" x14ac:dyDescent="0.2">
      <c r="A16" s="382" t="s">
        <v>27</v>
      </c>
      <c r="B16" s="383">
        <v>1080</v>
      </c>
      <c r="C16" s="384" t="s">
        <v>352</v>
      </c>
      <c r="D16" s="395">
        <f>IFERROR(ROUND(VLOOKUP($B16,'[15]Monthly BS -UC Ledger FORMATTED'!$A$6:$Q$228,+D$3,FALSE),0),0)</f>
        <v>45392</v>
      </c>
      <c r="E16" s="395">
        <f>IFERROR(ROUND(VLOOKUP($B16,'[15]Monthly BS -UC Ledger FORMATTED'!$A$6:$Q$228,+E$3,FALSE),0),0)</f>
        <v>45392</v>
      </c>
      <c r="F16" s="395">
        <f>IFERROR(ROUND(VLOOKUP($B16,'[15]Monthly BS -UC Ledger FORMATTED'!$A$6:$Q$228,+F$3,FALSE),0),0)</f>
        <v>45392</v>
      </c>
      <c r="G16" s="395">
        <f>IFERROR(ROUND(VLOOKUP($B16,'[15]Monthly BS -UC Ledger FORMATTED'!$A$6:$Q$228,+G$3,FALSE),0),0)</f>
        <v>45392</v>
      </c>
      <c r="H16" s="395">
        <f>IFERROR(ROUND(VLOOKUP($B16,'[15]Monthly BS -UC Ledger FORMATTED'!$A$6:$Q$228,+H$3,FALSE),0),0)</f>
        <v>45392</v>
      </c>
      <c r="I16" s="395">
        <f>IFERROR(ROUND(VLOOKUP($B16,'[15]Monthly BS -UC Ledger FORMATTED'!$A$6:$Q$228,+I$3,FALSE),0),0)</f>
        <v>45472</v>
      </c>
      <c r="J16" s="395">
        <f>IFERROR(ROUND(VLOOKUP($B16,'[15]Monthly BS -UC Ledger FORMATTED'!$A$6:$Q$228,+J$3,FALSE),0),0)</f>
        <v>45472</v>
      </c>
      <c r="K16" s="395">
        <f>IFERROR(ROUND(VLOOKUP($B16,'[15]Monthly BS -UC Ledger FORMATTED'!$A$6:$Q$228,+K$3,FALSE),0),0)</f>
        <v>45472</v>
      </c>
      <c r="L16" s="395">
        <f>IFERROR(ROUND(VLOOKUP($B16,'[15]Monthly BS -UC Ledger FORMATTED'!$A$6:$Q$228,+L$3,FALSE),0),0)</f>
        <v>45472</v>
      </c>
      <c r="M16" s="395">
        <f>IFERROR(ROUND(VLOOKUP($B16,'[15]Monthly BS -UC Ledger FORMATTED'!$A$6:$Q$228,+M$3,FALSE),0),0)</f>
        <v>45472</v>
      </c>
      <c r="N16" s="395">
        <f>IFERROR(ROUND(VLOOKUP($B16,'[15]Monthly BS -UC Ledger FORMATTED'!$A$6:$Q$228,+N$3,FALSE),0),0)</f>
        <v>45472</v>
      </c>
      <c r="O16" s="395">
        <f>IFERROR(ROUND(VLOOKUP($B16,'[15]Monthly BS -UC Ledger FORMATTED'!$A$6:$Q$228,+O$3,FALSE),0),0)</f>
        <v>45472</v>
      </c>
      <c r="P16" s="395">
        <f>IFERROR(ROUND(VLOOKUP($B16,'[15]Monthly BS -UC Ledger FORMATTED'!$A$6:$Q$228,+P$3,FALSE),0),0)</f>
        <v>45472</v>
      </c>
      <c r="Q16" s="386">
        <f>ROUND(VLOOKUP($B16,'[15]Monthly BS -UC Ledger FORMATTED'!$A$6:$Q$228,+Q$3,FALSE),0)</f>
        <v>45441</v>
      </c>
      <c r="R16" s="381"/>
      <c r="S16" s="384" t="s">
        <v>683</v>
      </c>
      <c r="T16" s="388">
        <v>1875</v>
      </c>
      <c r="U16" s="395">
        <f>IFERROR(ROUND(VLOOKUP($T16,'[15]Monthly BS -UC Ledger FORMATTED'!$A$6:$Q$228,+U$3,FALSE),0),0)</f>
        <v>-23266</v>
      </c>
      <c r="V16" s="395">
        <f>IFERROR(ROUND(VLOOKUP($T16,'[15]Monthly BS -UC Ledger FORMATTED'!$A$6:$Q$228,+V$3,FALSE),0),0)</f>
        <v>-23392</v>
      </c>
      <c r="W16" s="395">
        <f>IFERROR(ROUND(VLOOKUP($T16,'[15]Monthly BS -UC Ledger FORMATTED'!$A$6:$Q$228,+W$3,FALSE),0),0)</f>
        <v>-23518</v>
      </c>
      <c r="X16" s="395">
        <f>IFERROR(ROUND(VLOOKUP($T16,'[15]Monthly BS -UC Ledger FORMATTED'!$A$6:$Q$228,+X$3,FALSE),0),0)</f>
        <v>-23644</v>
      </c>
      <c r="Y16" s="395">
        <f>IFERROR(ROUND(VLOOKUP($T16,'[15]Monthly BS -UC Ledger FORMATTED'!$A$6:$Q$228,+Y$3,FALSE),0),0)</f>
        <v>-23770</v>
      </c>
      <c r="Z16" s="395">
        <f>IFERROR(ROUND(VLOOKUP($T16,'[15]Monthly BS -UC Ledger FORMATTED'!$A$6:$Q$228,+Z$3,FALSE),0),0)</f>
        <v>-23896</v>
      </c>
      <c r="AA16" s="395">
        <f>IFERROR(ROUND(VLOOKUP($T16,'[15]Monthly BS -UC Ledger FORMATTED'!$A$6:$Q$228,+AA$3,FALSE),0),0)</f>
        <v>-24022</v>
      </c>
      <c r="AB16" s="395">
        <f>IFERROR(ROUND(VLOOKUP($T16,'[15]Monthly BS -UC Ledger FORMATTED'!$A$6:$Q$228,+AB$3,FALSE),0),0)</f>
        <v>-24149</v>
      </c>
      <c r="AC16" s="395">
        <f>IFERROR(ROUND(VLOOKUP($T16,'[15]Monthly BS -UC Ledger FORMATTED'!$A$6:$Q$228,+AC$3,FALSE),0),0)</f>
        <v>-24275</v>
      </c>
      <c r="AD16" s="395">
        <f>IFERROR(ROUND(VLOOKUP($T16,'[15]Monthly BS -UC Ledger FORMATTED'!$A$6:$Q$228,+AD$3,FALSE),0),0)</f>
        <v>-24401</v>
      </c>
      <c r="AE16" s="395">
        <f>IFERROR(ROUND(VLOOKUP($T16,'[15]Monthly BS -UC Ledger FORMATTED'!$A$6:$Q$228,+AE$3,FALSE),0),0)</f>
        <v>-24528</v>
      </c>
      <c r="AF16" s="395">
        <f>IFERROR(ROUND(VLOOKUP($T16,'[15]Monthly BS -UC Ledger FORMATTED'!$A$6:$Q$228,+AF$3,FALSE),0),0)</f>
        <v>-24654</v>
      </c>
      <c r="AG16" s="395">
        <f>IFERROR(ROUND(VLOOKUP($T16,'[15]Monthly BS -UC Ledger FORMATTED'!$A$6:$Q$228,+AG$3,FALSE),0),0)</f>
        <v>-24780</v>
      </c>
      <c r="AH16" s="386">
        <f>ROUND(VLOOKUP($T16,'[15]Monthly BS -UC Ledger FORMATTED'!$A$6:$Q$228,+AH$3,FALSE),0)</f>
        <v>-24023</v>
      </c>
    </row>
    <row r="17" spans="1:35" ht="12" customHeight="1" x14ac:dyDescent="0.2">
      <c r="A17" s="382" t="s">
        <v>30</v>
      </c>
      <c r="B17" s="383">
        <v>1085</v>
      </c>
      <c r="C17" s="384" t="s">
        <v>684</v>
      </c>
      <c r="D17" s="395">
        <f>IFERROR(ROUND(VLOOKUP($B17,'[15]Monthly BS -UC Ledger FORMATTED'!$A$6:$Q$228,+D$3,FALSE),0),0)</f>
        <v>0</v>
      </c>
      <c r="E17" s="395">
        <f>IFERROR(ROUND(VLOOKUP($B17,'[15]Monthly BS -UC Ledger FORMATTED'!$A$6:$Q$228,+E$3,FALSE),0),0)</f>
        <v>0</v>
      </c>
      <c r="F17" s="395">
        <f>IFERROR(ROUND(VLOOKUP($B17,'[15]Monthly BS -UC Ledger FORMATTED'!$A$6:$Q$228,+F$3,FALSE),0),0)</f>
        <v>0</v>
      </c>
      <c r="G17" s="395">
        <f>IFERROR(ROUND(VLOOKUP($B17,'[15]Monthly BS -UC Ledger FORMATTED'!$A$6:$Q$228,+G$3,FALSE),0),0)</f>
        <v>0</v>
      </c>
      <c r="H17" s="395">
        <f>IFERROR(ROUND(VLOOKUP($B17,'[15]Monthly BS -UC Ledger FORMATTED'!$A$6:$Q$228,+H$3,FALSE),0),0)</f>
        <v>0</v>
      </c>
      <c r="I17" s="395">
        <f>IFERROR(ROUND(VLOOKUP($B17,'[15]Monthly BS -UC Ledger FORMATTED'!$A$6:$Q$228,+I$3,FALSE),0),0)</f>
        <v>0</v>
      </c>
      <c r="J17" s="395">
        <f>IFERROR(ROUND(VLOOKUP($B17,'[15]Monthly BS -UC Ledger FORMATTED'!$A$6:$Q$228,+J$3,FALSE),0),0)</f>
        <v>0</v>
      </c>
      <c r="K17" s="395">
        <f>IFERROR(ROUND(VLOOKUP($B17,'[15]Monthly BS -UC Ledger FORMATTED'!$A$6:$Q$228,+K$3,FALSE),0),0)</f>
        <v>0</v>
      </c>
      <c r="L17" s="395">
        <f>IFERROR(ROUND(VLOOKUP($B17,'[15]Monthly BS -UC Ledger FORMATTED'!$A$6:$Q$228,+L$3,FALSE),0),0)</f>
        <v>0</v>
      </c>
      <c r="M17" s="395">
        <f>IFERROR(ROUND(VLOOKUP($B17,'[15]Monthly BS -UC Ledger FORMATTED'!$A$6:$Q$228,+M$3,FALSE),0),0)</f>
        <v>0</v>
      </c>
      <c r="N17" s="395">
        <f>IFERROR(ROUND(VLOOKUP($B17,'[15]Monthly BS -UC Ledger FORMATTED'!$A$6:$Q$228,+N$3,FALSE),0),0)</f>
        <v>0</v>
      </c>
      <c r="O17" s="395">
        <f>IFERROR(ROUND(VLOOKUP($B17,'[15]Monthly BS -UC Ledger FORMATTED'!$A$6:$Q$228,+O$3,FALSE),0),0)</f>
        <v>0</v>
      </c>
      <c r="P17" s="395">
        <f>IFERROR(ROUND(VLOOKUP($B17,'[15]Monthly BS -UC Ledger FORMATTED'!$A$6:$Q$228,+P$3,FALSE),0),0)</f>
        <v>0</v>
      </c>
      <c r="Q17" s="386"/>
      <c r="R17" s="381"/>
      <c r="S17" s="384" t="s">
        <v>685</v>
      </c>
      <c r="T17" s="388">
        <v>1880</v>
      </c>
      <c r="U17" s="395">
        <f>IFERROR(ROUND(VLOOKUP($T17,'[15]Monthly BS -UC Ledger FORMATTED'!$A$6:$Q$228,+U$3,FALSE),0),0)</f>
        <v>0</v>
      </c>
      <c r="V17" s="395">
        <f>IFERROR(ROUND(VLOOKUP($T17,'[15]Monthly BS -UC Ledger FORMATTED'!$A$6:$Q$228,+V$3,FALSE),0),0)</f>
        <v>0</v>
      </c>
      <c r="W17" s="395">
        <f>IFERROR(ROUND(VLOOKUP($T17,'[15]Monthly BS -UC Ledger FORMATTED'!$A$6:$Q$228,+W$3,FALSE),0),0)</f>
        <v>0</v>
      </c>
      <c r="X17" s="395">
        <f>IFERROR(ROUND(VLOOKUP($T17,'[15]Monthly BS -UC Ledger FORMATTED'!$A$6:$Q$228,+X$3,FALSE),0),0)</f>
        <v>0</v>
      </c>
      <c r="Y17" s="395">
        <f>IFERROR(ROUND(VLOOKUP($T17,'[15]Monthly BS -UC Ledger FORMATTED'!$A$6:$Q$228,+Y$3,FALSE),0),0)</f>
        <v>0</v>
      </c>
      <c r="Z17" s="395">
        <f>IFERROR(ROUND(VLOOKUP($T17,'[15]Monthly BS -UC Ledger FORMATTED'!$A$6:$Q$228,+Z$3,FALSE),0),0)</f>
        <v>0</v>
      </c>
      <c r="AA17" s="395">
        <f>IFERROR(ROUND(VLOOKUP($T17,'[15]Monthly BS -UC Ledger FORMATTED'!$A$6:$Q$228,+AA$3,FALSE),0),0)</f>
        <v>0</v>
      </c>
      <c r="AB17" s="395">
        <f>IFERROR(ROUND(VLOOKUP($T17,'[15]Monthly BS -UC Ledger FORMATTED'!$A$6:$Q$228,+AB$3,FALSE),0),0)</f>
        <v>0</v>
      </c>
      <c r="AC17" s="395">
        <f>IFERROR(ROUND(VLOOKUP($T17,'[15]Monthly BS -UC Ledger FORMATTED'!$A$6:$Q$228,+AC$3,FALSE),0),0)</f>
        <v>0</v>
      </c>
      <c r="AD17" s="395">
        <f>IFERROR(ROUND(VLOOKUP($T17,'[15]Monthly BS -UC Ledger FORMATTED'!$A$6:$Q$228,+AD$3,FALSE),0),0)</f>
        <v>0</v>
      </c>
      <c r="AE17" s="395">
        <f>IFERROR(ROUND(VLOOKUP($T17,'[15]Monthly BS -UC Ledger FORMATTED'!$A$6:$Q$228,+AE$3,FALSE),0),0)</f>
        <v>0</v>
      </c>
      <c r="AF17" s="395">
        <f>IFERROR(ROUND(VLOOKUP($T17,'[15]Monthly BS -UC Ledger FORMATTED'!$A$6:$Q$228,+AF$3,FALSE),0),0)</f>
        <v>0</v>
      </c>
      <c r="AG17" s="395">
        <f>IFERROR(ROUND(VLOOKUP($T17,'[15]Monthly BS -UC Ledger FORMATTED'!$A$6:$Q$228,+AG$3,FALSE),0),0)</f>
        <v>0</v>
      </c>
      <c r="AH17" s="386"/>
    </row>
    <row r="18" spans="1:35" ht="12" customHeight="1" x14ac:dyDescent="0.2">
      <c r="A18" s="382" t="s">
        <v>33</v>
      </c>
      <c r="B18" s="383">
        <v>1090</v>
      </c>
      <c r="C18" s="384" t="s">
        <v>686</v>
      </c>
      <c r="D18" s="395">
        <f>IFERROR(ROUND(VLOOKUP($B18,'[15]Monthly BS -UC Ledger FORMATTED'!$A$6:$Q$228,+D$3,FALSE),0),0)</f>
        <v>5522</v>
      </c>
      <c r="E18" s="395">
        <f>IFERROR(ROUND(VLOOKUP($B18,'[15]Monthly BS -UC Ledger FORMATTED'!$A$6:$Q$228,+E$3,FALSE),0),0)</f>
        <v>5602</v>
      </c>
      <c r="F18" s="395">
        <f>IFERROR(ROUND(VLOOKUP($B18,'[15]Monthly BS -UC Ledger FORMATTED'!$A$6:$Q$228,+F$3,FALSE),0),0)</f>
        <v>5602</v>
      </c>
      <c r="G18" s="395">
        <f>IFERROR(ROUND(VLOOKUP($B18,'[15]Monthly BS -UC Ledger FORMATTED'!$A$6:$Q$228,+G$3,FALSE),0),0)</f>
        <v>5602</v>
      </c>
      <c r="H18" s="395">
        <f>IFERROR(ROUND(VLOOKUP($B18,'[15]Monthly BS -UC Ledger FORMATTED'!$A$6:$Q$228,+H$3,FALSE),0),0)</f>
        <v>5602</v>
      </c>
      <c r="I18" s="395">
        <f>IFERROR(ROUND(VLOOKUP($B18,'[15]Monthly BS -UC Ledger FORMATTED'!$A$6:$Q$228,+I$3,FALSE),0),0)</f>
        <v>5602</v>
      </c>
      <c r="J18" s="395">
        <f>IFERROR(ROUND(VLOOKUP($B18,'[15]Monthly BS -UC Ledger FORMATTED'!$A$6:$Q$228,+J$3,FALSE),0),0)</f>
        <v>5602</v>
      </c>
      <c r="K18" s="395">
        <f>IFERROR(ROUND(VLOOKUP($B18,'[15]Monthly BS -UC Ledger FORMATTED'!$A$6:$Q$228,+K$3,FALSE),0),0)</f>
        <v>5602</v>
      </c>
      <c r="L18" s="395">
        <f>IFERROR(ROUND(VLOOKUP($B18,'[15]Monthly BS -UC Ledger FORMATTED'!$A$6:$Q$228,+L$3,FALSE),0),0)</f>
        <v>5602</v>
      </c>
      <c r="M18" s="395">
        <f>IFERROR(ROUND(VLOOKUP($B18,'[15]Monthly BS -UC Ledger FORMATTED'!$A$6:$Q$228,+M$3,FALSE),0),0)</f>
        <v>5703</v>
      </c>
      <c r="N18" s="395">
        <f>IFERROR(ROUND(VLOOKUP($B18,'[15]Monthly BS -UC Ledger FORMATTED'!$A$6:$Q$228,+N$3,FALSE),0),0)</f>
        <v>5763</v>
      </c>
      <c r="O18" s="395">
        <f>IFERROR(ROUND(VLOOKUP($B18,'[15]Monthly BS -UC Ledger FORMATTED'!$A$6:$Q$228,+O$3,FALSE),0),0)</f>
        <v>5763</v>
      </c>
      <c r="P18" s="395">
        <f>IFERROR(ROUND(VLOOKUP($B18,'[15]Monthly BS -UC Ledger FORMATTED'!$A$6:$Q$228,+P$3,FALSE),0),0)</f>
        <v>5763</v>
      </c>
      <c r="Q18" s="386">
        <f>ROUND(VLOOKUP($B18,'[15]Monthly BS -UC Ledger FORMATTED'!$A$6:$Q$228,+Q$3,FALSE),0)</f>
        <v>5641</v>
      </c>
      <c r="R18" s="381"/>
      <c r="S18" s="384" t="s">
        <v>687</v>
      </c>
      <c r="T18" s="388">
        <v>1885</v>
      </c>
      <c r="U18" s="395">
        <f>IFERROR(ROUND(VLOOKUP($T18,'[15]Monthly BS -UC Ledger FORMATTED'!$A$6:$Q$228,+U$3,FALSE),0),0)</f>
        <v>-11547</v>
      </c>
      <c r="V18" s="395">
        <f>IFERROR(ROUND(VLOOKUP($T18,'[15]Monthly BS -UC Ledger FORMATTED'!$A$6:$Q$228,+V$3,FALSE),0),0)</f>
        <v>-11560</v>
      </c>
      <c r="W18" s="395">
        <f>IFERROR(ROUND(VLOOKUP($T18,'[15]Monthly BS -UC Ledger FORMATTED'!$A$6:$Q$228,+W$3,FALSE),0),0)</f>
        <v>-11574</v>
      </c>
      <c r="X18" s="395">
        <f>IFERROR(ROUND(VLOOKUP($T18,'[15]Monthly BS -UC Ledger FORMATTED'!$A$6:$Q$228,+X$3,FALSE),0),0)</f>
        <v>-11587</v>
      </c>
      <c r="Y18" s="395">
        <f>IFERROR(ROUND(VLOOKUP($T18,'[15]Monthly BS -UC Ledger FORMATTED'!$A$6:$Q$228,+Y$3,FALSE),0),0)</f>
        <v>-11600</v>
      </c>
      <c r="Z18" s="395">
        <f>IFERROR(ROUND(VLOOKUP($T18,'[15]Monthly BS -UC Ledger FORMATTED'!$A$6:$Q$228,+Z$3,FALSE),0),0)</f>
        <v>-11614</v>
      </c>
      <c r="AA18" s="395">
        <f>IFERROR(ROUND(VLOOKUP($T18,'[15]Monthly BS -UC Ledger FORMATTED'!$A$6:$Q$228,+AA$3,FALSE),0),0)</f>
        <v>-11627</v>
      </c>
      <c r="AB18" s="395">
        <f>IFERROR(ROUND(VLOOKUP($T18,'[15]Monthly BS -UC Ledger FORMATTED'!$A$6:$Q$228,+AB$3,FALSE),0),0)</f>
        <v>-11640</v>
      </c>
      <c r="AC18" s="395">
        <f>IFERROR(ROUND(VLOOKUP($T18,'[15]Monthly BS -UC Ledger FORMATTED'!$A$6:$Q$228,+AC$3,FALSE),0),0)</f>
        <v>-11654</v>
      </c>
      <c r="AD18" s="395">
        <f>IFERROR(ROUND(VLOOKUP($T18,'[15]Monthly BS -UC Ledger FORMATTED'!$A$6:$Q$228,+AD$3,FALSE),0),0)</f>
        <v>-11667</v>
      </c>
      <c r="AE18" s="395">
        <f>IFERROR(ROUND(VLOOKUP($T18,'[15]Monthly BS -UC Ledger FORMATTED'!$A$6:$Q$228,+AE$3,FALSE),0),0)</f>
        <v>-11681</v>
      </c>
      <c r="AF18" s="395">
        <f>IFERROR(ROUND(VLOOKUP($T18,'[15]Monthly BS -UC Ledger FORMATTED'!$A$6:$Q$228,+AF$3,FALSE),0),0)</f>
        <v>-11695</v>
      </c>
      <c r="AG18" s="395">
        <f>IFERROR(ROUND(VLOOKUP($T18,'[15]Monthly BS -UC Ledger FORMATTED'!$A$6:$Q$228,+AG$3,FALSE),0),0)</f>
        <v>-11709</v>
      </c>
      <c r="AH18" s="386">
        <f>ROUND(VLOOKUP($T18,'[15]Monthly BS -UC Ledger FORMATTED'!$A$6:$Q$228,+AH$3,FALSE),0)</f>
        <v>-11627</v>
      </c>
    </row>
    <row r="19" spans="1:35" ht="12" customHeight="1" x14ac:dyDescent="0.2">
      <c r="A19" s="382" t="s">
        <v>36</v>
      </c>
      <c r="B19" s="383">
        <v>1095</v>
      </c>
      <c r="C19" s="384" t="s">
        <v>688</v>
      </c>
      <c r="D19" s="395">
        <f>IFERROR(ROUND(VLOOKUP($B19,'[15]Monthly BS -UC Ledger FORMATTED'!$A$6:$Q$228,+D$3,FALSE),0),0)</f>
        <v>0</v>
      </c>
      <c r="E19" s="395">
        <f>IFERROR(ROUND(VLOOKUP($B19,'[15]Monthly BS -UC Ledger FORMATTED'!$A$6:$Q$228,+E$3,FALSE),0),0)</f>
        <v>0</v>
      </c>
      <c r="F19" s="395">
        <f>IFERROR(ROUND(VLOOKUP($B19,'[15]Monthly BS -UC Ledger FORMATTED'!$A$6:$Q$228,+F$3,FALSE),0),0)</f>
        <v>0</v>
      </c>
      <c r="G19" s="395">
        <f>IFERROR(ROUND(VLOOKUP($B19,'[15]Monthly BS -UC Ledger FORMATTED'!$A$6:$Q$228,+G$3,FALSE),0),0)</f>
        <v>0</v>
      </c>
      <c r="H19" s="395">
        <f>IFERROR(ROUND(VLOOKUP($B19,'[15]Monthly BS -UC Ledger FORMATTED'!$A$6:$Q$228,+H$3,FALSE),0),0)</f>
        <v>0</v>
      </c>
      <c r="I19" s="395">
        <f>IFERROR(ROUND(VLOOKUP($B19,'[15]Monthly BS -UC Ledger FORMATTED'!$A$6:$Q$228,+I$3,FALSE),0),0)</f>
        <v>0</v>
      </c>
      <c r="J19" s="395">
        <f>IFERROR(ROUND(VLOOKUP($B19,'[15]Monthly BS -UC Ledger FORMATTED'!$A$6:$Q$228,+J$3,FALSE),0),0)</f>
        <v>0</v>
      </c>
      <c r="K19" s="395">
        <f>IFERROR(ROUND(VLOOKUP($B19,'[15]Monthly BS -UC Ledger FORMATTED'!$A$6:$Q$228,+K$3,FALSE),0),0)</f>
        <v>0</v>
      </c>
      <c r="L19" s="395">
        <f>IFERROR(ROUND(VLOOKUP($B19,'[15]Monthly BS -UC Ledger FORMATTED'!$A$6:$Q$228,+L$3,FALSE),0),0)</f>
        <v>0</v>
      </c>
      <c r="M19" s="395">
        <f>IFERROR(ROUND(VLOOKUP($B19,'[15]Monthly BS -UC Ledger FORMATTED'!$A$6:$Q$228,+M$3,FALSE),0),0)</f>
        <v>0</v>
      </c>
      <c r="N19" s="395">
        <f>IFERROR(ROUND(VLOOKUP($B19,'[15]Monthly BS -UC Ledger FORMATTED'!$A$6:$Q$228,+N$3,FALSE),0),0)</f>
        <v>0</v>
      </c>
      <c r="O19" s="395">
        <f>IFERROR(ROUND(VLOOKUP($B19,'[15]Monthly BS -UC Ledger FORMATTED'!$A$6:$Q$228,+O$3,FALSE),0),0)</f>
        <v>0</v>
      </c>
      <c r="P19" s="395">
        <f>IFERROR(ROUND(VLOOKUP($B19,'[15]Monthly BS -UC Ledger FORMATTED'!$A$6:$Q$228,+P$3,FALSE),0),0)</f>
        <v>0</v>
      </c>
      <c r="Q19" s="386">
        <f>ROUND(VLOOKUP($B19,'[15]Monthly BS -UC Ledger FORMATTED'!$A$6:$Q$228,+Q$3,FALSE),0)</f>
        <v>0</v>
      </c>
      <c r="R19" s="381"/>
      <c r="S19" s="384" t="s">
        <v>689</v>
      </c>
      <c r="T19" s="388">
        <v>1890</v>
      </c>
      <c r="U19" s="395">
        <f>IFERROR(ROUND(VLOOKUP($T19,'[15]Monthly BS -UC Ledger FORMATTED'!$A$6:$Q$228,+U$3,FALSE),0),0)</f>
        <v>-537</v>
      </c>
      <c r="V19" s="395">
        <f>IFERROR(ROUND(VLOOKUP($T19,'[15]Monthly BS -UC Ledger FORMATTED'!$A$6:$Q$228,+V$3,FALSE),0),0)</f>
        <v>-537</v>
      </c>
      <c r="W19" s="395">
        <f>IFERROR(ROUND(VLOOKUP($T19,'[15]Monthly BS -UC Ledger FORMATTED'!$A$6:$Q$228,+W$3,FALSE),0),0)</f>
        <v>-537</v>
      </c>
      <c r="X19" s="395">
        <f>IFERROR(ROUND(VLOOKUP($T19,'[15]Monthly BS -UC Ledger FORMATTED'!$A$6:$Q$228,+X$3,FALSE),0),0)</f>
        <v>-537</v>
      </c>
      <c r="Y19" s="395">
        <f>IFERROR(ROUND(VLOOKUP($T19,'[15]Monthly BS -UC Ledger FORMATTED'!$A$6:$Q$228,+Y$3,FALSE),0),0)</f>
        <v>-537</v>
      </c>
      <c r="Z19" s="395">
        <f>IFERROR(ROUND(VLOOKUP($T19,'[15]Monthly BS -UC Ledger FORMATTED'!$A$6:$Q$228,+Z$3,FALSE),0),0)</f>
        <v>-537</v>
      </c>
      <c r="AA19" s="395">
        <f>IFERROR(ROUND(VLOOKUP($T19,'[15]Monthly BS -UC Ledger FORMATTED'!$A$6:$Q$228,+AA$3,FALSE),0),0)</f>
        <v>-537</v>
      </c>
      <c r="AB19" s="395">
        <f>IFERROR(ROUND(VLOOKUP($T19,'[15]Monthly BS -UC Ledger FORMATTED'!$A$6:$Q$228,+AB$3,FALSE),0),0)</f>
        <v>-537</v>
      </c>
      <c r="AC19" s="395">
        <f>IFERROR(ROUND(VLOOKUP($T19,'[15]Monthly BS -UC Ledger FORMATTED'!$A$6:$Q$228,+AC$3,FALSE),0),0)</f>
        <v>-537</v>
      </c>
      <c r="AD19" s="395">
        <f>IFERROR(ROUND(VLOOKUP($T19,'[15]Monthly BS -UC Ledger FORMATTED'!$A$6:$Q$228,+AD$3,FALSE),0),0)</f>
        <v>-537</v>
      </c>
      <c r="AE19" s="395">
        <f>IFERROR(ROUND(VLOOKUP($T19,'[15]Monthly BS -UC Ledger FORMATTED'!$A$6:$Q$228,+AE$3,FALSE),0),0)</f>
        <v>-537</v>
      </c>
      <c r="AF19" s="395">
        <f>IFERROR(ROUND(VLOOKUP($T19,'[15]Monthly BS -UC Ledger FORMATTED'!$A$6:$Q$228,+AF$3,FALSE),0),0)</f>
        <v>-537</v>
      </c>
      <c r="AG19" s="395">
        <f>IFERROR(ROUND(VLOOKUP($T19,'[15]Monthly BS -UC Ledger FORMATTED'!$A$6:$Q$228,+AG$3,FALSE),0),0)</f>
        <v>-537</v>
      </c>
      <c r="AH19" s="386">
        <f>ROUND(VLOOKUP($T19,'[15]Monthly BS -UC Ledger FORMATTED'!$A$6:$Q$228,+AH$3,FALSE),0)</f>
        <v>-537</v>
      </c>
    </row>
    <row r="20" spans="1:35" ht="12" customHeight="1" x14ac:dyDescent="0.2">
      <c r="A20" s="382" t="s">
        <v>39</v>
      </c>
      <c r="B20" s="383">
        <v>1100</v>
      </c>
      <c r="C20" s="384" t="s">
        <v>690</v>
      </c>
      <c r="D20" s="395">
        <f>IFERROR(ROUND(VLOOKUP($B20,'[15]Monthly BS -UC Ledger FORMATTED'!$A$6:$Q$228,+D$3,FALSE),0),0)</f>
        <v>0</v>
      </c>
      <c r="E20" s="395">
        <f>IFERROR(ROUND(VLOOKUP($B20,'[15]Monthly BS -UC Ledger FORMATTED'!$A$6:$Q$228,+E$3,FALSE),0),0)</f>
        <v>0</v>
      </c>
      <c r="F20" s="395">
        <f>IFERROR(ROUND(VLOOKUP($B20,'[15]Monthly BS -UC Ledger FORMATTED'!$A$6:$Q$228,+F$3,FALSE),0),0)</f>
        <v>0</v>
      </c>
      <c r="G20" s="395">
        <f>IFERROR(ROUND(VLOOKUP($B20,'[15]Monthly BS -UC Ledger FORMATTED'!$A$6:$Q$228,+G$3,FALSE),0),0)</f>
        <v>0</v>
      </c>
      <c r="H20" s="395">
        <f>IFERROR(ROUND(VLOOKUP($B20,'[15]Monthly BS -UC Ledger FORMATTED'!$A$6:$Q$228,+H$3,FALSE),0),0)</f>
        <v>0</v>
      </c>
      <c r="I20" s="395">
        <f>IFERROR(ROUND(VLOOKUP($B20,'[15]Monthly BS -UC Ledger FORMATTED'!$A$6:$Q$228,+I$3,FALSE),0),0)</f>
        <v>0</v>
      </c>
      <c r="J20" s="395">
        <f>IFERROR(ROUND(VLOOKUP($B20,'[15]Monthly BS -UC Ledger FORMATTED'!$A$6:$Q$228,+J$3,FALSE),0),0)</f>
        <v>0</v>
      </c>
      <c r="K20" s="395">
        <f>IFERROR(ROUND(VLOOKUP($B20,'[15]Monthly BS -UC Ledger FORMATTED'!$A$6:$Q$228,+K$3,FALSE),0),0)</f>
        <v>0</v>
      </c>
      <c r="L20" s="395">
        <f>IFERROR(ROUND(VLOOKUP($B20,'[15]Monthly BS -UC Ledger FORMATTED'!$A$6:$Q$228,+L$3,FALSE),0),0)</f>
        <v>0</v>
      </c>
      <c r="M20" s="395">
        <f>IFERROR(ROUND(VLOOKUP($B20,'[15]Monthly BS -UC Ledger FORMATTED'!$A$6:$Q$228,+M$3,FALSE),0),0)</f>
        <v>0</v>
      </c>
      <c r="N20" s="395">
        <f>IFERROR(ROUND(VLOOKUP($B20,'[15]Monthly BS -UC Ledger FORMATTED'!$A$6:$Q$228,+N$3,FALSE),0),0)</f>
        <v>0</v>
      </c>
      <c r="O20" s="395">
        <f>IFERROR(ROUND(VLOOKUP($B20,'[15]Monthly BS -UC Ledger FORMATTED'!$A$6:$Q$228,+O$3,FALSE),0),0)</f>
        <v>0</v>
      </c>
      <c r="P20" s="395">
        <f>IFERROR(ROUND(VLOOKUP($B20,'[15]Monthly BS -UC Ledger FORMATTED'!$A$6:$Q$228,+P$3,FALSE),0),0)</f>
        <v>0</v>
      </c>
      <c r="Q20" s="386">
        <f>ROUND(VLOOKUP($B20,'[15]Monthly BS -UC Ledger FORMATTED'!$A$6:$Q$228,+Q$3,FALSE),0)</f>
        <v>0</v>
      </c>
      <c r="R20" s="381"/>
      <c r="S20" s="384" t="s">
        <v>691</v>
      </c>
      <c r="T20" s="388">
        <v>1895</v>
      </c>
      <c r="U20" s="395">
        <f>IFERROR(ROUND(VLOOKUP($T20,'[15]Monthly BS -UC Ledger FORMATTED'!$A$6:$Q$228,+U$3,FALSE),0),0)</f>
        <v>0</v>
      </c>
      <c r="V20" s="395">
        <f>IFERROR(ROUND(VLOOKUP($T20,'[15]Monthly BS -UC Ledger FORMATTED'!$A$6:$Q$228,+V$3,FALSE),0),0)</f>
        <v>0</v>
      </c>
      <c r="W20" s="395">
        <f>IFERROR(ROUND(VLOOKUP($T20,'[15]Monthly BS -UC Ledger FORMATTED'!$A$6:$Q$228,+W$3,FALSE),0),0)</f>
        <v>0</v>
      </c>
      <c r="X20" s="395">
        <f>IFERROR(ROUND(VLOOKUP($T20,'[15]Monthly BS -UC Ledger FORMATTED'!$A$6:$Q$228,+X$3,FALSE),0),0)</f>
        <v>0</v>
      </c>
      <c r="Y20" s="395">
        <f>IFERROR(ROUND(VLOOKUP($T20,'[15]Monthly BS -UC Ledger FORMATTED'!$A$6:$Q$228,+Y$3,FALSE),0),0)</f>
        <v>0</v>
      </c>
      <c r="Z20" s="395">
        <f>IFERROR(ROUND(VLOOKUP($T20,'[15]Monthly BS -UC Ledger FORMATTED'!$A$6:$Q$228,+Z$3,FALSE),0),0)</f>
        <v>0</v>
      </c>
      <c r="AA20" s="395">
        <f>IFERROR(ROUND(VLOOKUP($T20,'[15]Monthly BS -UC Ledger FORMATTED'!$A$6:$Q$228,+AA$3,FALSE),0),0)</f>
        <v>0</v>
      </c>
      <c r="AB20" s="395">
        <f>IFERROR(ROUND(VLOOKUP($T20,'[15]Monthly BS -UC Ledger FORMATTED'!$A$6:$Q$228,+AB$3,FALSE),0),0)</f>
        <v>0</v>
      </c>
      <c r="AC20" s="395">
        <f>IFERROR(ROUND(VLOOKUP($T20,'[15]Monthly BS -UC Ledger FORMATTED'!$A$6:$Q$228,+AC$3,FALSE),0),0)</f>
        <v>0</v>
      </c>
      <c r="AD20" s="395">
        <f>IFERROR(ROUND(VLOOKUP($T20,'[15]Monthly BS -UC Ledger FORMATTED'!$A$6:$Q$228,+AD$3,FALSE),0),0)</f>
        <v>0</v>
      </c>
      <c r="AE20" s="395">
        <f>IFERROR(ROUND(VLOOKUP($T20,'[15]Monthly BS -UC Ledger FORMATTED'!$A$6:$Q$228,+AE$3,FALSE),0),0)</f>
        <v>0</v>
      </c>
      <c r="AF20" s="395">
        <f>IFERROR(ROUND(VLOOKUP($T20,'[15]Monthly BS -UC Ledger FORMATTED'!$A$6:$Q$228,+AF$3,FALSE),0),0)</f>
        <v>0</v>
      </c>
      <c r="AG20" s="395">
        <f>IFERROR(ROUND(VLOOKUP($T20,'[15]Monthly BS -UC Ledger FORMATTED'!$A$6:$Q$228,+AG$3,FALSE),0),0)</f>
        <v>0</v>
      </c>
      <c r="AH20" s="386">
        <f>ROUND(VLOOKUP($T20,'[15]Monthly BS -UC Ledger FORMATTED'!$A$6:$Q$228,+AH$3,FALSE),0)</f>
        <v>0</v>
      </c>
    </row>
    <row r="21" spans="1:35" ht="12" customHeight="1" x14ac:dyDescent="0.2">
      <c r="A21" s="382" t="s">
        <v>42</v>
      </c>
      <c r="B21" s="383">
        <v>1160</v>
      </c>
      <c r="C21" s="384" t="s">
        <v>692</v>
      </c>
      <c r="D21" s="395">
        <f>IFERROR(ROUND(VLOOKUP($B21,'[15]Monthly BS -UC Ledger FORMATTED'!$A$6:$Q$228,+D$3,FALSE),0),0)</f>
        <v>0</v>
      </c>
      <c r="E21" s="395">
        <f>IFERROR(ROUND(VLOOKUP($B21,'[15]Monthly BS -UC Ledger FORMATTED'!$A$6:$Q$228,+E$3,FALSE),0),0)</f>
        <v>0</v>
      </c>
      <c r="F21" s="395">
        <f>IFERROR(ROUND(VLOOKUP($B21,'[15]Monthly BS -UC Ledger FORMATTED'!$A$6:$Q$228,+F$3,FALSE),0),0)</f>
        <v>0</v>
      </c>
      <c r="G21" s="395">
        <f>IFERROR(ROUND(VLOOKUP($B21,'[15]Monthly BS -UC Ledger FORMATTED'!$A$6:$Q$228,+G$3,FALSE),0),0)</f>
        <v>0</v>
      </c>
      <c r="H21" s="395">
        <f>IFERROR(ROUND(VLOOKUP($B21,'[15]Monthly BS -UC Ledger FORMATTED'!$A$6:$Q$228,+H$3,FALSE),0),0)</f>
        <v>0</v>
      </c>
      <c r="I21" s="395">
        <f>IFERROR(ROUND(VLOOKUP($B21,'[15]Monthly BS -UC Ledger FORMATTED'!$A$6:$Q$228,+I$3,FALSE),0),0)</f>
        <v>0</v>
      </c>
      <c r="J21" s="395">
        <f>IFERROR(ROUND(VLOOKUP($B21,'[15]Monthly BS -UC Ledger FORMATTED'!$A$6:$Q$228,+J$3,FALSE),0),0)</f>
        <v>0</v>
      </c>
      <c r="K21" s="395">
        <f>IFERROR(ROUND(VLOOKUP($B21,'[15]Monthly BS -UC Ledger FORMATTED'!$A$6:$Q$228,+K$3,FALSE),0),0)</f>
        <v>0</v>
      </c>
      <c r="L21" s="395">
        <f>IFERROR(ROUND(VLOOKUP($B21,'[15]Monthly BS -UC Ledger FORMATTED'!$A$6:$Q$228,+L$3,FALSE),0),0)</f>
        <v>0</v>
      </c>
      <c r="M21" s="395">
        <f>IFERROR(ROUND(VLOOKUP($B21,'[15]Monthly BS -UC Ledger FORMATTED'!$A$6:$Q$228,+M$3,FALSE),0),0)</f>
        <v>0</v>
      </c>
      <c r="N21" s="395">
        <f>IFERROR(ROUND(VLOOKUP($B21,'[15]Monthly BS -UC Ledger FORMATTED'!$A$6:$Q$228,+N$3,FALSE),0),0)</f>
        <v>0</v>
      </c>
      <c r="O21" s="395">
        <f>IFERROR(ROUND(VLOOKUP($B21,'[15]Monthly BS -UC Ledger FORMATTED'!$A$6:$Q$228,+O$3,FALSE),0),0)</f>
        <v>0</v>
      </c>
      <c r="P21" s="395">
        <f>IFERROR(ROUND(VLOOKUP($B21,'[15]Monthly BS -UC Ledger FORMATTED'!$A$6:$Q$228,+P$3,FALSE),0),0)</f>
        <v>0</v>
      </c>
      <c r="Q21" s="386"/>
      <c r="R21" s="381"/>
      <c r="S21" s="384" t="s">
        <v>693</v>
      </c>
      <c r="T21" s="388">
        <v>1955</v>
      </c>
      <c r="U21" s="395">
        <f>IFERROR(ROUND(VLOOKUP($T21,'[15]Monthly BS -UC Ledger FORMATTED'!$A$6:$Q$228,+U$3,FALSE),0),0)</f>
        <v>0</v>
      </c>
      <c r="V21" s="395">
        <f>IFERROR(ROUND(VLOOKUP($T21,'[15]Monthly BS -UC Ledger FORMATTED'!$A$6:$Q$228,+V$3,FALSE),0),0)</f>
        <v>0</v>
      </c>
      <c r="W21" s="395">
        <f>IFERROR(ROUND(VLOOKUP($T21,'[15]Monthly BS -UC Ledger FORMATTED'!$A$6:$Q$228,+W$3,FALSE),0),0)</f>
        <v>0</v>
      </c>
      <c r="X21" s="395">
        <f>IFERROR(ROUND(VLOOKUP($T21,'[15]Monthly BS -UC Ledger FORMATTED'!$A$6:$Q$228,+X$3,FALSE),0),0)</f>
        <v>0</v>
      </c>
      <c r="Y21" s="395">
        <f>IFERROR(ROUND(VLOOKUP($T21,'[15]Monthly BS -UC Ledger FORMATTED'!$A$6:$Q$228,+Y$3,FALSE),0),0)</f>
        <v>0</v>
      </c>
      <c r="Z21" s="395">
        <f>IFERROR(ROUND(VLOOKUP($T21,'[15]Monthly BS -UC Ledger FORMATTED'!$A$6:$Q$228,+Z$3,FALSE),0),0)</f>
        <v>0</v>
      </c>
      <c r="AA21" s="395">
        <f>IFERROR(ROUND(VLOOKUP($T21,'[15]Monthly BS -UC Ledger FORMATTED'!$A$6:$Q$228,+AA$3,FALSE),0),0)</f>
        <v>0</v>
      </c>
      <c r="AB21" s="395">
        <f>IFERROR(ROUND(VLOOKUP($T21,'[15]Monthly BS -UC Ledger FORMATTED'!$A$6:$Q$228,+AB$3,FALSE),0),0)</f>
        <v>0</v>
      </c>
      <c r="AC21" s="395">
        <f>IFERROR(ROUND(VLOOKUP($T21,'[15]Monthly BS -UC Ledger FORMATTED'!$A$6:$Q$228,+AC$3,FALSE),0),0)</f>
        <v>0</v>
      </c>
      <c r="AD21" s="395">
        <f>IFERROR(ROUND(VLOOKUP($T21,'[15]Monthly BS -UC Ledger FORMATTED'!$A$6:$Q$228,+AD$3,FALSE),0),0)</f>
        <v>0</v>
      </c>
      <c r="AE21" s="395">
        <f>IFERROR(ROUND(VLOOKUP($T21,'[15]Monthly BS -UC Ledger FORMATTED'!$A$6:$Q$228,+AE$3,FALSE),0),0)</f>
        <v>0</v>
      </c>
      <c r="AF21" s="395">
        <f>IFERROR(ROUND(VLOOKUP($T21,'[15]Monthly BS -UC Ledger FORMATTED'!$A$6:$Q$228,+AF$3,FALSE),0),0)</f>
        <v>0</v>
      </c>
      <c r="AG21" s="395">
        <f>IFERROR(ROUND(VLOOKUP($T21,'[15]Monthly BS -UC Ledger FORMATTED'!$A$6:$Q$228,+AG$3,FALSE),0),0)</f>
        <v>0</v>
      </c>
      <c r="AH21" s="386"/>
    </row>
    <row r="22" spans="1:35" ht="12" customHeight="1" x14ac:dyDescent="0.25">
      <c r="A22" s="602" t="s">
        <v>43</v>
      </c>
      <c r="B22" s="603"/>
      <c r="C22" s="603"/>
      <c r="D22" s="603"/>
      <c r="E22" s="603"/>
      <c r="F22" s="603"/>
      <c r="G22" s="603"/>
      <c r="H22" s="603"/>
      <c r="I22" s="603"/>
      <c r="J22" s="603"/>
      <c r="K22" s="603"/>
      <c r="L22" s="603"/>
      <c r="M22" s="603"/>
      <c r="N22" s="603"/>
      <c r="O22" s="603"/>
      <c r="P22" s="603"/>
      <c r="Q22" s="604"/>
      <c r="R22" s="381"/>
      <c r="S22" s="602" t="s">
        <v>43</v>
      </c>
      <c r="T22" s="603"/>
      <c r="U22" s="603"/>
      <c r="V22" s="603"/>
      <c r="W22" s="603"/>
      <c r="X22" s="603"/>
      <c r="Y22" s="603"/>
      <c r="Z22" s="603"/>
      <c r="AA22" s="603"/>
      <c r="AB22" s="603"/>
      <c r="AC22" s="603"/>
      <c r="AD22" s="603"/>
      <c r="AE22" s="603"/>
      <c r="AF22" s="603"/>
      <c r="AG22" s="603"/>
      <c r="AH22" s="603"/>
      <c r="AI22" s="604"/>
    </row>
    <row r="23" spans="1:35" ht="12" customHeight="1" x14ac:dyDescent="0.2">
      <c r="A23" s="382" t="s">
        <v>44</v>
      </c>
      <c r="B23" s="383">
        <v>1035</v>
      </c>
      <c r="C23" s="384" t="s">
        <v>694</v>
      </c>
      <c r="D23" s="395">
        <f>IFERROR(ROUND(VLOOKUP($B23,'[15]Monthly BS -UC Ledger FORMATTED'!$A$6:$Q$228,+D$3,FALSE),0),0)</f>
        <v>3701</v>
      </c>
      <c r="E23" s="395">
        <f>IFERROR(ROUND(VLOOKUP($B23,'[15]Monthly BS -UC Ledger FORMATTED'!$A$6:$Q$228,+E$3,FALSE),0),0)</f>
        <v>3701</v>
      </c>
      <c r="F23" s="395">
        <f>IFERROR(ROUND(VLOOKUP($B23,'[15]Monthly BS -UC Ledger FORMATTED'!$A$6:$Q$228,+F$3,FALSE),0),0)</f>
        <v>3701</v>
      </c>
      <c r="G23" s="395">
        <f>IFERROR(ROUND(VLOOKUP($B23,'[15]Monthly BS -UC Ledger FORMATTED'!$A$6:$Q$228,+G$3,FALSE),0),0)</f>
        <v>3701</v>
      </c>
      <c r="H23" s="395">
        <f>IFERROR(ROUND(VLOOKUP($B23,'[15]Monthly BS -UC Ledger FORMATTED'!$A$6:$Q$228,+H$3,FALSE),0),0)</f>
        <v>3701</v>
      </c>
      <c r="I23" s="395">
        <f>IFERROR(ROUND(VLOOKUP($B23,'[15]Monthly BS -UC Ledger FORMATTED'!$A$6:$Q$228,+I$3,FALSE),0),0)</f>
        <v>3701</v>
      </c>
      <c r="J23" s="395">
        <f>IFERROR(ROUND(VLOOKUP($B23,'[15]Monthly BS -UC Ledger FORMATTED'!$A$6:$Q$228,+J$3,FALSE),0),0)</f>
        <v>3701</v>
      </c>
      <c r="K23" s="395">
        <f>IFERROR(ROUND(VLOOKUP($B23,'[15]Monthly BS -UC Ledger FORMATTED'!$A$6:$Q$228,+K$3,FALSE),0),0)</f>
        <v>3701</v>
      </c>
      <c r="L23" s="395">
        <f>IFERROR(ROUND(VLOOKUP($B23,'[15]Monthly BS -UC Ledger FORMATTED'!$A$6:$Q$228,+L$3,FALSE),0),0)</f>
        <v>3701</v>
      </c>
      <c r="M23" s="395">
        <f>IFERROR(ROUND(VLOOKUP($B23,'[15]Monthly BS -UC Ledger FORMATTED'!$A$6:$Q$228,+M$3,FALSE),0),0)</f>
        <v>3701</v>
      </c>
      <c r="N23" s="395">
        <f>IFERROR(ROUND(VLOOKUP($B23,'[15]Monthly BS -UC Ledger FORMATTED'!$A$6:$Q$228,+N$3,FALSE),0),0)</f>
        <v>3701</v>
      </c>
      <c r="O23" s="395">
        <f>IFERROR(ROUND(VLOOKUP($B23,'[15]Monthly BS -UC Ledger FORMATTED'!$A$6:$Q$228,+O$3,FALSE),0),0)</f>
        <v>3701</v>
      </c>
      <c r="P23" s="395">
        <f>IFERROR(ROUND(VLOOKUP($B23,'[15]Monthly BS -UC Ledger FORMATTED'!$A$6:$Q$228,+P$3,FALSE),0),0)</f>
        <v>3701</v>
      </c>
      <c r="Q23" s="386">
        <f>ROUND(VLOOKUP($B23,'[15]Monthly BS -UC Ledger FORMATTED'!$A$6:$Q$228,+Q$3,FALSE),0)</f>
        <v>3701</v>
      </c>
      <c r="R23" s="381"/>
      <c r="S23" s="384" t="s">
        <v>676</v>
      </c>
      <c r="T23" s="388"/>
      <c r="U23" s="386"/>
      <c r="V23" s="386"/>
      <c r="W23" s="386"/>
      <c r="X23" s="386"/>
      <c r="Y23" s="386"/>
      <c r="Z23" s="386"/>
      <c r="AA23" s="386"/>
      <c r="AB23" s="386"/>
      <c r="AC23" s="386"/>
      <c r="AD23" s="386"/>
      <c r="AE23" s="386"/>
      <c r="AF23" s="386"/>
      <c r="AG23" s="386"/>
      <c r="AH23" s="386"/>
    </row>
    <row r="24" spans="1:35" ht="12" customHeight="1" x14ac:dyDescent="0.2">
      <c r="A24" s="382" t="s">
        <v>46</v>
      </c>
      <c r="B24" s="383">
        <v>1055</v>
      </c>
      <c r="C24" s="384" t="s">
        <v>362</v>
      </c>
      <c r="D24" s="395">
        <f>IFERROR(ROUND(VLOOKUP($B24,'[15]Monthly BS -UC Ledger FORMATTED'!$A$6:$Q$228,+D$3,FALSE),0),0)</f>
        <v>29222</v>
      </c>
      <c r="E24" s="395">
        <f>IFERROR(ROUND(VLOOKUP($B24,'[15]Monthly BS -UC Ledger FORMATTED'!$A$6:$Q$228,+E$3,FALSE),0),0)</f>
        <v>29222</v>
      </c>
      <c r="F24" s="395">
        <f>IFERROR(ROUND(VLOOKUP($B24,'[15]Monthly BS -UC Ledger FORMATTED'!$A$6:$Q$228,+F$3,FALSE),0),0)</f>
        <v>29222</v>
      </c>
      <c r="G24" s="395">
        <f>IFERROR(ROUND(VLOOKUP($B24,'[15]Monthly BS -UC Ledger FORMATTED'!$A$6:$Q$228,+G$3,FALSE),0),0)</f>
        <v>29585</v>
      </c>
      <c r="H24" s="395">
        <f>IFERROR(ROUND(VLOOKUP($B24,'[15]Monthly BS -UC Ledger FORMATTED'!$A$6:$Q$228,+H$3,FALSE),0),0)</f>
        <v>29585</v>
      </c>
      <c r="I24" s="395">
        <f>IFERROR(ROUND(VLOOKUP($B24,'[15]Monthly BS -UC Ledger FORMATTED'!$A$6:$Q$228,+I$3,FALSE),0),0)</f>
        <v>30488</v>
      </c>
      <c r="J24" s="395">
        <f>IFERROR(ROUND(VLOOKUP($B24,'[15]Monthly BS -UC Ledger FORMATTED'!$A$6:$Q$228,+J$3,FALSE),0),0)</f>
        <v>30488</v>
      </c>
      <c r="K24" s="395">
        <f>IFERROR(ROUND(VLOOKUP($B24,'[15]Monthly BS -UC Ledger FORMATTED'!$A$6:$Q$228,+K$3,FALSE),0),0)</f>
        <v>30488</v>
      </c>
      <c r="L24" s="395">
        <f>IFERROR(ROUND(VLOOKUP($B24,'[15]Monthly BS -UC Ledger FORMATTED'!$A$6:$Q$228,+L$3,FALSE),0),0)</f>
        <v>30488</v>
      </c>
      <c r="M24" s="395">
        <f>IFERROR(ROUND(VLOOKUP($B24,'[15]Monthly BS -UC Ledger FORMATTED'!$A$6:$Q$228,+M$3,FALSE),0),0)</f>
        <v>30488</v>
      </c>
      <c r="N24" s="395">
        <f>IFERROR(ROUND(VLOOKUP($B24,'[15]Monthly BS -UC Ledger FORMATTED'!$A$6:$Q$228,+N$3,FALSE),0),0)</f>
        <v>30488</v>
      </c>
      <c r="O24" s="395">
        <f>IFERROR(ROUND(VLOOKUP($B24,'[15]Monthly BS -UC Ledger FORMATTED'!$A$6:$Q$228,+O$3,FALSE),0),0)</f>
        <v>30568</v>
      </c>
      <c r="P24" s="395">
        <f>IFERROR(ROUND(VLOOKUP($B24,'[15]Monthly BS -UC Ledger FORMATTED'!$A$6:$Q$228,+P$3,FALSE),0),0)</f>
        <v>30568</v>
      </c>
      <c r="Q24" s="386">
        <f>ROUND(VLOOKUP($B24,'[15]Monthly BS -UC Ledger FORMATTED'!$A$6:$Q$228,+Q$3,FALSE),0)</f>
        <v>30069</v>
      </c>
      <c r="R24" s="381"/>
      <c r="S24" s="384" t="s">
        <v>695</v>
      </c>
      <c r="T24" s="388">
        <v>1850</v>
      </c>
      <c r="U24" s="395">
        <f>IFERROR(ROUND(VLOOKUP($T24,'[15]Monthly BS -UC Ledger FORMATTED'!$A$6:$Q$228,+U$3,FALSE),0),0)</f>
        <v>-1177</v>
      </c>
      <c r="V24" s="395">
        <f>IFERROR(ROUND(VLOOKUP($T24,'[15]Monthly BS -UC Ledger FORMATTED'!$A$6:$Q$228,+V$3,FALSE),0),0)</f>
        <v>-1253</v>
      </c>
      <c r="W24" s="395">
        <f>IFERROR(ROUND(VLOOKUP($T24,'[15]Monthly BS -UC Ledger FORMATTED'!$A$6:$Q$228,+W$3,FALSE),0),0)</f>
        <v>-1329</v>
      </c>
      <c r="X24" s="395">
        <f>IFERROR(ROUND(VLOOKUP($T24,'[15]Monthly BS -UC Ledger FORMATTED'!$A$6:$Q$228,+X$3,FALSE),0),0)</f>
        <v>-1406</v>
      </c>
      <c r="Y24" s="395">
        <f>IFERROR(ROUND(VLOOKUP($T24,'[15]Monthly BS -UC Ledger FORMATTED'!$A$6:$Q$228,+Y$3,FALSE),0),0)</f>
        <v>-1484</v>
      </c>
      <c r="Z24" s="395">
        <f>IFERROR(ROUND(VLOOKUP($T24,'[15]Monthly BS -UC Ledger FORMATTED'!$A$6:$Q$228,+Z$3,FALSE),0),0)</f>
        <v>-574</v>
      </c>
      <c r="AA24" s="395">
        <f>IFERROR(ROUND(VLOOKUP($T24,'[15]Monthly BS -UC Ledger FORMATTED'!$A$6:$Q$228,+AA$3,FALSE),0),0)</f>
        <v>-654</v>
      </c>
      <c r="AB24" s="395">
        <f>IFERROR(ROUND(VLOOKUP($T24,'[15]Monthly BS -UC Ledger FORMATTED'!$A$6:$Q$228,+AB$3,FALSE),0),0)</f>
        <v>-733</v>
      </c>
      <c r="AC24" s="395">
        <f>IFERROR(ROUND(VLOOKUP($T24,'[15]Monthly BS -UC Ledger FORMATTED'!$A$6:$Q$228,+AC$3,FALSE),0),0)</f>
        <v>-813</v>
      </c>
      <c r="AD24" s="395">
        <f>IFERROR(ROUND(VLOOKUP($T24,'[15]Monthly BS -UC Ledger FORMATTED'!$A$6:$Q$228,+AD$3,FALSE),0),0)</f>
        <v>-893</v>
      </c>
      <c r="AE24" s="395">
        <f>IFERROR(ROUND(VLOOKUP($T24,'[15]Monthly BS -UC Ledger FORMATTED'!$A$6:$Q$228,+AE$3,FALSE),0),0)</f>
        <v>-972</v>
      </c>
      <c r="AF24" s="395">
        <f>IFERROR(ROUND(VLOOKUP($T24,'[15]Monthly BS -UC Ledger FORMATTED'!$A$6:$Q$228,+AF$3,FALSE),0),0)</f>
        <v>-1052</v>
      </c>
      <c r="AG24" s="395">
        <f>IFERROR(ROUND(VLOOKUP($T24,'[15]Monthly BS -UC Ledger FORMATTED'!$A$6:$Q$228,+AG$3,FALSE),0),0)</f>
        <v>-1132</v>
      </c>
      <c r="AH24" s="386">
        <f>ROUND(VLOOKUP($T24,'[15]Monthly BS -UC Ledger FORMATTED'!$A$6:$Q$228,+AH$3,FALSE),0)</f>
        <v>-1036</v>
      </c>
    </row>
    <row r="25" spans="1:35" ht="12" customHeight="1" x14ac:dyDescent="0.2">
      <c r="A25" s="382" t="s">
        <v>696</v>
      </c>
      <c r="B25" s="383"/>
      <c r="C25" s="382" t="s">
        <v>696</v>
      </c>
      <c r="D25" s="395">
        <f>IFERROR(ROUND(VLOOKUP($B25,'[15]Monthly BS -UC Ledger FORMATTED'!$A$6:$Q$228,+D$3,FALSE),0),0)</f>
        <v>0</v>
      </c>
      <c r="E25" s="395">
        <f>IFERROR(ROUND(VLOOKUP($B25,'[15]Monthly BS -UC Ledger FORMATTED'!$A$6:$Q$228,+E$3,FALSE),0),0)</f>
        <v>0</v>
      </c>
      <c r="F25" s="395">
        <f>IFERROR(ROUND(VLOOKUP($B25,'[15]Monthly BS -UC Ledger FORMATTED'!$A$6:$Q$228,+F$3,FALSE),0),0)</f>
        <v>0</v>
      </c>
      <c r="G25" s="395">
        <f>IFERROR(ROUND(VLOOKUP($B25,'[15]Monthly BS -UC Ledger FORMATTED'!$A$6:$Q$228,+G$3,FALSE),0),0)</f>
        <v>0</v>
      </c>
      <c r="H25" s="395">
        <f>IFERROR(ROUND(VLOOKUP($B25,'[15]Monthly BS -UC Ledger FORMATTED'!$A$6:$Q$228,+H$3,FALSE),0),0)</f>
        <v>0</v>
      </c>
      <c r="I25" s="395">
        <f>IFERROR(ROUND(VLOOKUP($B25,'[15]Monthly BS -UC Ledger FORMATTED'!$A$6:$Q$228,+I$3,FALSE),0),0)</f>
        <v>0</v>
      </c>
      <c r="J25" s="395">
        <f>IFERROR(ROUND(VLOOKUP($B25,'[15]Monthly BS -UC Ledger FORMATTED'!$A$6:$Q$228,+J$3,FALSE),0),0)</f>
        <v>0</v>
      </c>
      <c r="K25" s="395">
        <f>IFERROR(ROUND(VLOOKUP($B25,'[15]Monthly BS -UC Ledger FORMATTED'!$A$6:$Q$228,+K$3,FALSE),0),0)</f>
        <v>0</v>
      </c>
      <c r="L25" s="395">
        <f>IFERROR(ROUND(VLOOKUP($B25,'[15]Monthly BS -UC Ledger FORMATTED'!$A$6:$Q$228,+L$3,FALSE),0),0)</f>
        <v>0</v>
      </c>
      <c r="M25" s="395">
        <f>IFERROR(ROUND(VLOOKUP($B25,'[15]Monthly BS -UC Ledger FORMATTED'!$A$6:$Q$228,+M$3,FALSE),0),0)</f>
        <v>0</v>
      </c>
      <c r="N25" s="395">
        <f>IFERROR(ROUND(VLOOKUP($B25,'[15]Monthly BS -UC Ledger FORMATTED'!$A$6:$Q$228,+N$3,FALSE),0),0)</f>
        <v>0</v>
      </c>
      <c r="O25" s="395">
        <f>IFERROR(ROUND(VLOOKUP($B25,'[15]Monthly BS -UC Ledger FORMATTED'!$A$6:$Q$228,+O$3,FALSE),0),0)</f>
        <v>0</v>
      </c>
      <c r="P25" s="395">
        <f>IFERROR(ROUND(VLOOKUP($B25,'[15]Monthly BS -UC Ledger FORMATTED'!$A$6:$Q$228,+P$3,FALSE),0),0)</f>
        <v>0</v>
      </c>
      <c r="Q25" s="386"/>
      <c r="R25" s="381"/>
      <c r="S25" s="382"/>
      <c r="T25" s="388"/>
      <c r="U25" s="386"/>
      <c r="V25" s="386"/>
      <c r="W25" s="386"/>
      <c r="X25" s="386"/>
      <c r="Y25" s="386"/>
      <c r="Z25" s="386"/>
      <c r="AA25" s="386"/>
      <c r="AB25" s="386"/>
      <c r="AC25" s="386"/>
      <c r="AD25" s="386"/>
      <c r="AE25" s="386"/>
      <c r="AF25" s="386"/>
      <c r="AG25" s="386"/>
      <c r="AH25" s="386"/>
    </row>
    <row r="26" spans="1:35" ht="12" customHeight="1" x14ac:dyDescent="0.2">
      <c r="A26" s="382" t="s">
        <v>697</v>
      </c>
      <c r="B26" s="383">
        <v>1105</v>
      </c>
      <c r="C26" s="384" t="s">
        <v>698</v>
      </c>
      <c r="D26" s="395">
        <f>IFERROR(ROUND(VLOOKUP($B26,'[15]Monthly BS -UC Ledger FORMATTED'!$A$6:$Q$228,+D$3,FALSE),0),0)</f>
        <v>19452</v>
      </c>
      <c r="E26" s="395">
        <f>IFERROR(ROUND(VLOOKUP($B26,'[15]Monthly BS -UC Ledger FORMATTED'!$A$6:$Q$228,+E$3,FALSE),0),0)</f>
        <v>19435</v>
      </c>
      <c r="F26" s="395">
        <f>IFERROR(ROUND(VLOOKUP($B26,'[15]Monthly BS -UC Ledger FORMATTED'!$A$6:$Q$228,+F$3,FALSE),0),0)</f>
        <v>19435</v>
      </c>
      <c r="G26" s="395">
        <f>IFERROR(ROUND(VLOOKUP($B26,'[15]Monthly BS -UC Ledger FORMATTED'!$A$6:$Q$228,+G$3,FALSE),0),0)</f>
        <v>19657</v>
      </c>
      <c r="H26" s="395">
        <f>IFERROR(ROUND(VLOOKUP($B26,'[15]Monthly BS -UC Ledger FORMATTED'!$A$6:$Q$228,+H$3,FALSE),0),0)</f>
        <v>20021</v>
      </c>
      <c r="I26" s="395">
        <f>IFERROR(ROUND(VLOOKUP($B26,'[15]Monthly BS -UC Ledger FORMATTED'!$A$6:$Q$228,+I$3,FALSE),0),0)</f>
        <v>20021</v>
      </c>
      <c r="J26" s="395">
        <f>IFERROR(ROUND(VLOOKUP($B26,'[15]Monthly BS -UC Ledger FORMATTED'!$A$6:$Q$228,+J$3,FALSE),0),0)</f>
        <v>20021</v>
      </c>
      <c r="K26" s="395">
        <f>IFERROR(ROUND(VLOOKUP($B26,'[15]Monthly BS -UC Ledger FORMATTED'!$A$6:$Q$228,+K$3,FALSE),0),0)</f>
        <v>20021</v>
      </c>
      <c r="L26" s="395">
        <f>IFERROR(ROUND(VLOOKUP($B26,'[15]Monthly BS -UC Ledger FORMATTED'!$A$6:$Q$228,+L$3,FALSE),0),0)</f>
        <v>20190</v>
      </c>
      <c r="M26" s="395">
        <f>IFERROR(ROUND(VLOOKUP($B26,'[15]Monthly BS -UC Ledger FORMATTED'!$A$6:$Q$228,+M$3,FALSE),0),0)</f>
        <v>20190</v>
      </c>
      <c r="N26" s="395">
        <f>IFERROR(ROUND(VLOOKUP($B26,'[15]Monthly BS -UC Ledger FORMATTED'!$A$6:$Q$228,+N$3,FALSE),0),0)</f>
        <v>20190</v>
      </c>
      <c r="O26" s="395">
        <f>IFERROR(ROUND(VLOOKUP($B26,'[15]Monthly BS -UC Ledger FORMATTED'!$A$6:$Q$228,+O$3,FALSE),0),0)</f>
        <v>20397</v>
      </c>
      <c r="P26" s="395">
        <f>IFERROR(ROUND(VLOOKUP($B26,'[15]Monthly BS -UC Ledger FORMATTED'!$A$6:$Q$228,+P$3,FALSE),0),0)</f>
        <v>20592</v>
      </c>
      <c r="Q26" s="386">
        <f>ROUND(VLOOKUP($B26,'[15]Monthly BS -UC Ledger FORMATTED'!$A$6:$Q$228,+Q$3,FALSE),0)</f>
        <v>19971</v>
      </c>
      <c r="R26" s="381"/>
      <c r="S26" s="384" t="s">
        <v>699</v>
      </c>
      <c r="T26" s="388">
        <v>1900</v>
      </c>
      <c r="U26" s="395">
        <f>IFERROR(ROUND(VLOOKUP($T26,'[15]Monthly BS -UC Ledger FORMATTED'!$A$6:$Q$228,+U$3,FALSE),0),0)</f>
        <v>-8843</v>
      </c>
      <c r="V26" s="395">
        <f>IFERROR(ROUND(VLOOKUP($T26,'[15]Monthly BS -UC Ledger FORMATTED'!$A$6:$Q$228,+V$3,FALSE),0),0)</f>
        <v>-8918</v>
      </c>
      <c r="W26" s="395">
        <f>IFERROR(ROUND(VLOOKUP($T26,'[15]Monthly BS -UC Ledger FORMATTED'!$A$6:$Q$228,+W$3,FALSE),0),0)</f>
        <v>-8998</v>
      </c>
      <c r="X26" s="395">
        <f>IFERROR(ROUND(VLOOKUP($T26,'[15]Monthly BS -UC Ledger FORMATTED'!$A$6:$Q$228,+X$3,FALSE),0),0)</f>
        <v>-9080</v>
      </c>
      <c r="Y26" s="395">
        <f>IFERROR(ROUND(VLOOKUP($T26,'[15]Monthly BS -UC Ledger FORMATTED'!$A$6:$Q$228,+Y$3,FALSE),0),0)</f>
        <v>-9164</v>
      </c>
      <c r="Z26" s="395">
        <f>IFERROR(ROUND(VLOOKUP($T26,'[15]Monthly BS -UC Ledger FORMATTED'!$A$6:$Q$228,+Z$3,FALSE),0),0)</f>
        <v>-9247</v>
      </c>
      <c r="AA26" s="395">
        <f>IFERROR(ROUND(VLOOKUP($T26,'[15]Monthly BS -UC Ledger FORMATTED'!$A$6:$Q$228,+AA$3,FALSE),0),0)</f>
        <v>-9331</v>
      </c>
      <c r="AB26" s="395">
        <f>IFERROR(ROUND(VLOOKUP($T26,'[15]Monthly BS -UC Ledger FORMATTED'!$A$6:$Q$228,+AB$3,FALSE),0),0)</f>
        <v>-9414</v>
      </c>
      <c r="AC26" s="395">
        <f>IFERROR(ROUND(VLOOKUP($T26,'[15]Monthly BS -UC Ledger FORMATTED'!$A$6:$Q$228,+AC$3,FALSE),0),0)</f>
        <v>-9498</v>
      </c>
      <c r="AD26" s="395">
        <f>IFERROR(ROUND(VLOOKUP($T26,'[15]Monthly BS -UC Ledger FORMATTED'!$A$6:$Q$228,+AD$3,FALSE),0),0)</f>
        <v>-9582</v>
      </c>
      <c r="AE26" s="395">
        <f>IFERROR(ROUND(VLOOKUP($T26,'[15]Monthly BS -UC Ledger FORMATTED'!$A$6:$Q$228,+AE$3,FALSE),0),0)</f>
        <v>-9666</v>
      </c>
      <c r="AF26" s="395">
        <f>IFERROR(ROUND(VLOOKUP($T26,'[15]Monthly BS -UC Ledger FORMATTED'!$A$6:$Q$228,+AF$3,FALSE),0),0)</f>
        <v>-9751</v>
      </c>
      <c r="AG26" s="395">
        <f>IFERROR(ROUND(VLOOKUP($T26,'[15]Monthly BS -UC Ledger FORMATTED'!$A$6:$Q$228,+AG$3,FALSE),0),0)</f>
        <v>-9836</v>
      </c>
      <c r="AH26" s="386">
        <f>ROUND(VLOOKUP($T26,'[15]Monthly BS -UC Ledger FORMATTED'!$A$6:$Q$228,+AH$3,FALSE),0)</f>
        <v>-9333</v>
      </c>
    </row>
    <row r="27" spans="1:35" ht="12" customHeight="1" x14ac:dyDescent="0.2">
      <c r="A27" s="382" t="s">
        <v>52</v>
      </c>
      <c r="B27" s="383">
        <v>1115</v>
      </c>
      <c r="C27" s="384" t="s">
        <v>364</v>
      </c>
      <c r="D27" s="395">
        <f>IFERROR(ROUND(VLOOKUP($B27,'[15]Monthly BS -UC Ledger FORMATTED'!$A$6:$Q$228,+D$3,FALSE),0),0)</f>
        <v>20105</v>
      </c>
      <c r="E27" s="395">
        <f>IFERROR(ROUND(VLOOKUP($B27,'[15]Monthly BS -UC Ledger FORMATTED'!$A$6:$Q$228,+E$3,FALSE),0),0)</f>
        <v>20347</v>
      </c>
      <c r="F27" s="395">
        <f>IFERROR(ROUND(VLOOKUP($B27,'[15]Monthly BS -UC Ledger FORMATTED'!$A$6:$Q$228,+F$3,FALSE),0),0)</f>
        <v>20347</v>
      </c>
      <c r="G27" s="395">
        <f>IFERROR(ROUND(VLOOKUP($B27,'[15]Monthly BS -UC Ledger FORMATTED'!$A$6:$Q$228,+G$3,FALSE),0),0)</f>
        <v>20347</v>
      </c>
      <c r="H27" s="395">
        <f>IFERROR(ROUND(VLOOKUP($B27,'[15]Monthly BS -UC Ledger FORMATTED'!$A$6:$Q$228,+H$3,FALSE),0),0)</f>
        <v>20468</v>
      </c>
      <c r="I27" s="395">
        <f>IFERROR(ROUND(VLOOKUP($B27,'[15]Monthly BS -UC Ledger FORMATTED'!$A$6:$Q$228,+I$3,FALSE),0),0)</f>
        <v>20790</v>
      </c>
      <c r="J27" s="395">
        <f>IFERROR(ROUND(VLOOKUP($B27,'[15]Monthly BS -UC Ledger FORMATTED'!$A$6:$Q$228,+J$3,FALSE),0),0)</f>
        <v>20790</v>
      </c>
      <c r="K27" s="395">
        <f>IFERROR(ROUND(VLOOKUP($B27,'[15]Monthly BS -UC Ledger FORMATTED'!$A$6:$Q$228,+K$3,FALSE),0),0)</f>
        <v>20991</v>
      </c>
      <c r="L27" s="395">
        <f>IFERROR(ROUND(VLOOKUP($B27,'[15]Monthly BS -UC Ledger FORMATTED'!$A$6:$Q$228,+L$3,FALSE),0),0)</f>
        <v>21236</v>
      </c>
      <c r="M27" s="395">
        <f>IFERROR(ROUND(VLOOKUP($B27,'[15]Monthly BS -UC Ledger FORMATTED'!$A$6:$Q$228,+M$3,FALSE),0),0)</f>
        <v>21236</v>
      </c>
      <c r="N27" s="395">
        <f>IFERROR(ROUND(VLOOKUP($B27,'[15]Monthly BS -UC Ledger FORMATTED'!$A$6:$Q$228,+N$3,FALSE),0),0)</f>
        <v>21437</v>
      </c>
      <c r="O27" s="395">
        <f>IFERROR(ROUND(VLOOKUP($B27,'[15]Monthly BS -UC Ledger FORMATTED'!$A$6:$Q$228,+O$3,FALSE),0),0)</f>
        <v>21478</v>
      </c>
      <c r="P27" s="395">
        <f>IFERROR(ROUND(VLOOKUP($B27,'[15]Monthly BS -UC Ledger FORMATTED'!$A$6:$Q$228,+P$3,FALSE),0),0)</f>
        <v>21659</v>
      </c>
      <c r="Q27" s="386">
        <f>ROUND(VLOOKUP($B27,'[15]Monthly BS -UC Ledger FORMATTED'!$A$6:$Q$228,+Q$3,FALSE),0)</f>
        <v>20864</v>
      </c>
      <c r="R27" s="381"/>
      <c r="S27" s="384" t="s">
        <v>700</v>
      </c>
      <c r="T27" s="388">
        <v>1910</v>
      </c>
      <c r="U27" s="395">
        <f>IFERROR(ROUND(VLOOKUP($T27,'[15]Monthly BS -UC Ledger FORMATTED'!$A$6:$Q$228,+U$3,FALSE),0),0)</f>
        <v>-9297</v>
      </c>
      <c r="V27" s="395">
        <f>IFERROR(ROUND(VLOOKUP($T27,'[15]Monthly BS -UC Ledger FORMATTED'!$A$6:$Q$228,+V$3,FALSE),0),0)</f>
        <v>-9374</v>
      </c>
      <c r="W27" s="395">
        <f>IFERROR(ROUND(VLOOKUP($T27,'[15]Monthly BS -UC Ledger FORMATTED'!$A$6:$Q$228,+W$3,FALSE),0),0)</f>
        <v>-9451</v>
      </c>
      <c r="X27" s="395">
        <f>IFERROR(ROUND(VLOOKUP($T27,'[15]Monthly BS -UC Ledger FORMATTED'!$A$6:$Q$228,+X$3,FALSE),0),0)</f>
        <v>-9528</v>
      </c>
      <c r="Y27" s="395">
        <f>IFERROR(ROUND(VLOOKUP($T27,'[15]Monthly BS -UC Ledger FORMATTED'!$A$6:$Q$228,+Y$3,FALSE),0),0)</f>
        <v>-9606</v>
      </c>
      <c r="Z27" s="395">
        <f>IFERROR(ROUND(VLOOKUP($T27,'[15]Monthly BS -UC Ledger FORMATTED'!$A$6:$Q$228,+Z$3,FALSE),0),0)</f>
        <v>-9685</v>
      </c>
      <c r="AA27" s="395">
        <f>IFERROR(ROUND(VLOOKUP($T27,'[15]Monthly BS -UC Ledger FORMATTED'!$A$6:$Q$228,+AA$3,FALSE),0),0)</f>
        <v>-9763</v>
      </c>
      <c r="AB27" s="395">
        <f>IFERROR(ROUND(VLOOKUP($T27,'[15]Monthly BS -UC Ledger FORMATTED'!$A$6:$Q$228,+AB$3,FALSE),0),0)</f>
        <v>-9843</v>
      </c>
      <c r="AC27" s="395">
        <f>IFERROR(ROUND(VLOOKUP($T27,'[15]Monthly BS -UC Ledger FORMATTED'!$A$6:$Q$228,+AC$3,FALSE),0),0)</f>
        <v>-9923</v>
      </c>
      <c r="AD27" s="395">
        <f>IFERROR(ROUND(VLOOKUP($T27,'[15]Monthly BS -UC Ledger FORMATTED'!$A$6:$Q$228,+AD$3,FALSE),0),0)</f>
        <v>-10004</v>
      </c>
      <c r="AE27" s="395">
        <f>IFERROR(ROUND(VLOOKUP($T27,'[15]Monthly BS -UC Ledger FORMATTED'!$A$6:$Q$228,+AE$3,FALSE),0),0)</f>
        <v>-10085</v>
      </c>
      <c r="AF27" s="395">
        <f>IFERROR(ROUND(VLOOKUP($T27,'[15]Monthly BS -UC Ledger FORMATTED'!$A$6:$Q$228,+AF$3,FALSE),0),0)</f>
        <v>-10166</v>
      </c>
      <c r="AG27" s="395">
        <f>IFERROR(ROUND(VLOOKUP($T27,'[15]Monthly BS -UC Ledger FORMATTED'!$A$6:$Q$228,+AG$3,FALSE),0),0)</f>
        <v>-10248</v>
      </c>
      <c r="AH27" s="386">
        <f>ROUND(VLOOKUP($T27,'[15]Monthly BS -UC Ledger FORMATTED'!$A$6:$Q$228,+AH$3,FALSE),0)</f>
        <v>-9767</v>
      </c>
    </row>
    <row r="28" spans="1:35" s="506" customFormat="1" ht="12" customHeight="1" x14ac:dyDescent="0.2">
      <c r="A28" s="500" t="s">
        <v>55</v>
      </c>
      <c r="B28" s="501">
        <v>1155</v>
      </c>
      <c r="C28" s="502" t="s">
        <v>701</v>
      </c>
      <c r="D28" s="395">
        <f>IFERROR(ROUND(VLOOKUP($B28,'[15]Monthly BS -UC Ledger FORMATTED'!$A$6:$Q$228,+D$3,FALSE),0),0)</f>
        <v>0</v>
      </c>
      <c r="E28" s="395">
        <f>IFERROR(ROUND(VLOOKUP($B28,'[15]Monthly BS -UC Ledger FORMATTED'!$A$6:$Q$228,+E$3,FALSE),0),0)</f>
        <v>0</v>
      </c>
      <c r="F28" s="395">
        <f>IFERROR(ROUND(VLOOKUP($B28,'[15]Monthly BS -UC Ledger FORMATTED'!$A$6:$Q$228,+F$3,FALSE),0),0)</f>
        <v>0</v>
      </c>
      <c r="G28" s="395">
        <f>IFERROR(ROUND(VLOOKUP($B28,'[15]Monthly BS -UC Ledger FORMATTED'!$A$6:$Q$228,+G$3,FALSE),0),0)</f>
        <v>0</v>
      </c>
      <c r="H28" s="395">
        <f>IFERROR(ROUND(VLOOKUP($B28,'[15]Monthly BS -UC Ledger FORMATTED'!$A$6:$Q$228,+H$3,FALSE),0),0)</f>
        <v>0</v>
      </c>
      <c r="I28" s="395">
        <f>IFERROR(ROUND(VLOOKUP($B28,'[15]Monthly BS -UC Ledger FORMATTED'!$A$6:$Q$228,+I$3,FALSE),0),0)</f>
        <v>0</v>
      </c>
      <c r="J28" s="395">
        <f>IFERROR(ROUND(VLOOKUP($B28,'[15]Monthly BS -UC Ledger FORMATTED'!$A$6:$Q$228,+J$3,FALSE),0),0)</f>
        <v>0</v>
      </c>
      <c r="K28" s="395">
        <f>IFERROR(ROUND(VLOOKUP($B28,'[15]Monthly BS -UC Ledger FORMATTED'!$A$6:$Q$228,+K$3,FALSE),0),0)</f>
        <v>0</v>
      </c>
      <c r="L28" s="395">
        <f>IFERROR(ROUND(VLOOKUP($B28,'[15]Monthly BS -UC Ledger FORMATTED'!$A$6:$Q$228,+L$3,FALSE),0),0)</f>
        <v>0</v>
      </c>
      <c r="M28" s="395">
        <f>IFERROR(ROUND(VLOOKUP($B28,'[15]Monthly BS -UC Ledger FORMATTED'!$A$6:$Q$228,+M$3,FALSE),0),0)</f>
        <v>0</v>
      </c>
      <c r="N28" s="395">
        <f>IFERROR(ROUND(VLOOKUP($B28,'[15]Monthly BS -UC Ledger FORMATTED'!$A$6:$Q$228,+N$3,FALSE),0),0)</f>
        <v>0</v>
      </c>
      <c r="O28" s="395">
        <f>IFERROR(ROUND(VLOOKUP($B28,'[15]Monthly BS -UC Ledger FORMATTED'!$A$6:$Q$228,+O$3,FALSE),0),0)</f>
        <v>0</v>
      </c>
      <c r="P28" s="395">
        <f>IFERROR(ROUND(VLOOKUP($B28,'[15]Monthly BS -UC Ledger FORMATTED'!$A$6:$Q$228,+P$3,FALSE),0),0)</f>
        <v>0</v>
      </c>
      <c r="Q28" s="503">
        <f>ROUND(VLOOKUP($B28,'[15]Monthly BS -UC Ledger FORMATTED'!$A$6:$Q$228,+Q$3,FALSE),0)</f>
        <v>0</v>
      </c>
      <c r="R28" s="504"/>
      <c r="S28" s="502" t="s">
        <v>702</v>
      </c>
      <c r="T28" s="505">
        <v>1960</v>
      </c>
      <c r="U28" s="395">
        <f>IFERROR(ROUND(VLOOKUP($T28,'[15]Monthly BS -UC Ledger FORMATTED'!$A$6:$Q$228,+U$3,FALSE),0),0)</f>
        <v>0</v>
      </c>
      <c r="V28" s="395">
        <f>IFERROR(ROUND(VLOOKUP($T28,'[15]Monthly BS -UC Ledger FORMATTED'!$A$6:$Q$228,+V$3,FALSE),0),0)</f>
        <v>0</v>
      </c>
      <c r="W28" s="395">
        <f>IFERROR(ROUND(VLOOKUP($T28,'[15]Monthly BS -UC Ledger FORMATTED'!$A$6:$Q$228,+W$3,FALSE),0),0)</f>
        <v>0</v>
      </c>
      <c r="X28" s="395">
        <f>IFERROR(ROUND(VLOOKUP($T28,'[15]Monthly BS -UC Ledger FORMATTED'!$A$6:$Q$228,+X$3,FALSE),0),0)</f>
        <v>0</v>
      </c>
      <c r="Y28" s="395">
        <f>IFERROR(ROUND(VLOOKUP($T28,'[15]Monthly BS -UC Ledger FORMATTED'!$A$6:$Q$228,+Y$3,FALSE),0),0)</f>
        <v>0</v>
      </c>
      <c r="Z28" s="395">
        <f>IFERROR(ROUND(VLOOKUP($T28,'[15]Monthly BS -UC Ledger FORMATTED'!$A$6:$Q$228,+Z$3,FALSE),0),0)</f>
        <v>0</v>
      </c>
      <c r="AA28" s="395">
        <f>IFERROR(ROUND(VLOOKUP($T28,'[15]Monthly BS -UC Ledger FORMATTED'!$A$6:$Q$228,+AA$3,FALSE),0),0)</f>
        <v>0</v>
      </c>
      <c r="AB28" s="395">
        <f>IFERROR(ROUND(VLOOKUP($T28,'[15]Monthly BS -UC Ledger FORMATTED'!$A$6:$Q$228,+AB$3,FALSE),0),0)</f>
        <v>0</v>
      </c>
      <c r="AC28" s="395">
        <f>IFERROR(ROUND(VLOOKUP($T28,'[15]Monthly BS -UC Ledger FORMATTED'!$A$6:$Q$228,+AC$3,FALSE),0),0)</f>
        <v>0</v>
      </c>
      <c r="AD28" s="395">
        <f>IFERROR(ROUND(VLOOKUP($T28,'[15]Monthly BS -UC Ledger FORMATTED'!$A$6:$Q$228,+AD$3,FALSE),0),0)</f>
        <v>0</v>
      </c>
      <c r="AE28" s="395">
        <f>IFERROR(ROUND(VLOOKUP($T28,'[15]Monthly BS -UC Ledger FORMATTED'!$A$6:$Q$228,+AE$3,FALSE),0),0)</f>
        <v>0</v>
      </c>
      <c r="AF28" s="395">
        <f>IFERROR(ROUND(VLOOKUP($T28,'[15]Monthly BS -UC Ledger FORMATTED'!$A$6:$Q$228,+AF$3,FALSE),0),0)</f>
        <v>0</v>
      </c>
      <c r="AG28" s="395">
        <f>IFERROR(ROUND(VLOOKUP($T28,'[15]Monthly BS -UC Ledger FORMATTED'!$A$6:$Q$228,+AG$3,FALSE),0),0)</f>
        <v>0</v>
      </c>
      <c r="AH28" s="503">
        <f>ROUND(VLOOKUP($T28,'[15]Monthly BS -UC Ledger FORMATTED'!$A$6:$Q$228,+AH$3,FALSE),0)</f>
        <v>0</v>
      </c>
    </row>
    <row r="29" spans="1:35" ht="12" customHeight="1" x14ac:dyDescent="0.25">
      <c r="A29" s="602" t="s">
        <v>58</v>
      </c>
      <c r="B29" s="603"/>
      <c r="C29" s="603"/>
      <c r="D29" s="603"/>
      <c r="E29" s="603"/>
      <c r="F29" s="603"/>
      <c r="G29" s="603"/>
      <c r="H29" s="603"/>
      <c r="I29" s="603"/>
      <c r="J29" s="603"/>
      <c r="K29" s="603"/>
      <c r="L29" s="603"/>
      <c r="M29" s="603"/>
      <c r="N29" s="603"/>
      <c r="O29" s="603"/>
      <c r="P29" s="603"/>
      <c r="Q29" s="604"/>
      <c r="R29" s="381"/>
      <c r="S29" s="602" t="s">
        <v>58</v>
      </c>
      <c r="T29" s="603"/>
      <c r="U29" s="603"/>
      <c r="V29" s="603"/>
      <c r="W29" s="603"/>
      <c r="X29" s="603"/>
      <c r="Y29" s="603"/>
      <c r="Z29" s="603"/>
      <c r="AA29" s="603"/>
      <c r="AB29" s="603"/>
      <c r="AC29" s="603"/>
      <c r="AD29" s="603"/>
      <c r="AE29" s="603"/>
      <c r="AF29" s="603"/>
      <c r="AG29" s="603"/>
      <c r="AH29" s="603"/>
      <c r="AI29" s="604"/>
    </row>
    <row r="30" spans="1:35" ht="12" customHeight="1" x14ac:dyDescent="0.2">
      <c r="A30" s="382" t="s">
        <v>59</v>
      </c>
      <c r="B30" s="383">
        <v>1040</v>
      </c>
      <c r="C30" s="384" t="s">
        <v>703</v>
      </c>
      <c r="D30" s="395">
        <f>IFERROR(ROUND(VLOOKUP($B30,'[15]Monthly BS -UC Ledger FORMATTED'!$A$6:$Q$228,+D$3,FALSE),0),0)</f>
        <v>0</v>
      </c>
      <c r="E30" s="395">
        <f>IFERROR(ROUND(VLOOKUP($B30,'[15]Monthly BS -UC Ledger FORMATTED'!$A$6:$Q$228,+E$3,FALSE),0),0)</f>
        <v>0</v>
      </c>
      <c r="F30" s="395">
        <f>IFERROR(ROUND(VLOOKUP($B30,'[15]Monthly BS -UC Ledger FORMATTED'!$A$6:$Q$228,+F$3,FALSE),0),0)</f>
        <v>0</v>
      </c>
      <c r="G30" s="395">
        <f>IFERROR(ROUND(VLOOKUP($B30,'[15]Monthly BS -UC Ledger FORMATTED'!$A$6:$Q$228,+G$3,FALSE),0),0)</f>
        <v>0</v>
      </c>
      <c r="H30" s="395">
        <f>IFERROR(ROUND(VLOOKUP($B30,'[15]Monthly BS -UC Ledger FORMATTED'!$A$6:$Q$228,+H$3,FALSE),0),0)</f>
        <v>0</v>
      </c>
      <c r="I30" s="395">
        <f>IFERROR(ROUND(VLOOKUP($B30,'[15]Monthly BS -UC Ledger FORMATTED'!$A$6:$Q$228,+I$3,FALSE),0),0)</f>
        <v>0</v>
      </c>
      <c r="J30" s="395">
        <f>IFERROR(ROUND(VLOOKUP($B30,'[15]Monthly BS -UC Ledger FORMATTED'!$A$6:$Q$228,+J$3,FALSE),0),0)</f>
        <v>0</v>
      </c>
      <c r="K30" s="395">
        <f>IFERROR(ROUND(VLOOKUP($B30,'[15]Monthly BS -UC Ledger FORMATTED'!$A$6:$Q$228,+K$3,FALSE),0),0)</f>
        <v>0</v>
      </c>
      <c r="L30" s="395">
        <f>IFERROR(ROUND(VLOOKUP($B30,'[15]Monthly BS -UC Ledger FORMATTED'!$A$6:$Q$228,+L$3,FALSE),0),0)</f>
        <v>0</v>
      </c>
      <c r="M30" s="395">
        <f>IFERROR(ROUND(VLOOKUP($B30,'[15]Monthly BS -UC Ledger FORMATTED'!$A$6:$Q$228,+M$3,FALSE),0),0)</f>
        <v>0</v>
      </c>
      <c r="N30" s="395">
        <f>IFERROR(ROUND(VLOOKUP($B30,'[15]Monthly BS -UC Ledger FORMATTED'!$A$6:$Q$228,+N$3,FALSE),0),0)</f>
        <v>0</v>
      </c>
      <c r="O30" s="395">
        <f>IFERROR(ROUND(VLOOKUP($B30,'[15]Monthly BS -UC Ledger FORMATTED'!$A$6:$Q$228,+O$3,FALSE),0),0)</f>
        <v>0</v>
      </c>
      <c r="P30" s="395">
        <f>IFERROR(ROUND(VLOOKUP($B30,'[15]Monthly BS -UC Ledger FORMATTED'!$A$6:$Q$228,+P$3,FALSE),0),0)</f>
        <v>0</v>
      </c>
      <c r="Q30" s="386"/>
      <c r="R30" s="381"/>
      <c r="S30" s="384" t="s">
        <v>676</v>
      </c>
      <c r="T30" s="388"/>
      <c r="U30" s="386"/>
      <c r="V30" s="386"/>
      <c r="W30" s="386"/>
      <c r="X30" s="386"/>
      <c r="Y30" s="386"/>
      <c r="Z30" s="386"/>
      <c r="AA30" s="386"/>
      <c r="AB30" s="386"/>
      <c r="AC30" s="386"/>
      <c r="AD30" s="386"/>
      <c r="AE30" s="386"/>
      <c r="AF30" s="386"/>
      <c r="AG30" s="386"/>
      <c r="AH30" s="386"/>
    </row>
    <row r="31" spans="1:35" ht="12" customHeight="1" x14ac:dyDescent="0.2">
      <c r="A31" s="382" t="s">
        <v>60</v>
      </c>
      <c r="B31" s="383">
        <v>1060</v>
      </c>
      <c r="C31" s="384" t="s">
        <v>704</v>
      </c>
      <c r="D31" s="395">
        <f>IFERROR(ROUND(VLOOKUP($B31,'[15]Monthly BS -UC Ledger FORMATTED'!$A$6:$Q$228,+D$3,FALSE),0),0)</f>
        <v>1394</v>
      </c>
      <c r="E31" s="395">
        <f>IFERROR(ROUND(VLOOKUP($B31,'[15]Monthly BS -UC Ledger FORMATTED'!$A$6:$Q$228,+E$3,FALSE),0),0)</f>
        <v>1394</v>
      </c>
      <c r="F31" s="395">
        <f>IFERROR(ROUND(VLOOKUP($B31,'[15]Monthly BS -UC Ledger FORMATTED'!$A$6:$Q$228,+F$3,FALSE),0),0)</f>
        <v>1394</v>
      </c>
      <c r="G31" s="395">
        <f>IFERROR(ROUND(VLOOKUP($B31,'[15]Monthly BS -UC Ledger FORMATTED'!$A$6:$Q$228,+G$3,FALSE),0),0)</f>
        <v>1394</v>
      </c>
      <c r="H31" s="395">
        <f>IFERROR(ROUND(VLOOKUP($B31,'[15]Monthly BS -UC Ledger FORMATTED'!$A$6:$Q$228,+H$3,FALSE),0),0)</f>
        <v>1394</v>
      </c>
      <c r="I31" s="395">
        <f>IFERROR(ROUND(VLOOKUP($B31,'[15]Monthly BS -UC Ledger FORMATTED'!$A$6:$Q$228,+I$3,FALSE),0),0)</f>
        <v>1394</v>
      </c>
      <c r="J31" s="395">
        <f>IFERROR(ROUND(VLOOKUP($B31,'[15]Monthly BS -UC Ledger FORMATTED'!$A$6:$Q$228,+J$3,FALSE),0),0)</f>
        <v>1394</v>
      </c>
      <c r="K31" s="395">
        <f>IFERROR(ROUND(VLOOKUP($B31,'[15]Monthly BS -UC Ledger FORMATTED'!$A$6:$Q$228,+K$3,FALSE),0),0)</f>
        <v>1394</v>
      </c>
      <c r="L31" s="395">
        <f>IFERROR(ROUND(VLOOKUP($B31,'[15]Monthly BS -UC Ledger FORMATTED'!$A$6:$Q$228,+L$3,FALSE),0),0)</f>
        <v>1435</v>
      </c>
      <c r="M31" s="395">
        <f>IFERROR(ROUND(VLOOKUP($B31,'[15]Monthly BS -UC Ledger FORMATTED'!$A$6:$Q$228,+M$3,FALSE),0),0)</f>
        <v>1435</v>
      </c>
      <c r="N31" s="395">
        <f>IFERROR(ROUND(VLOOKUP($B31,'[15]Monthly BS -UC Ledger FORMATTED'!$A$6:$Q$228,+N$3,FALSE),0),0)</f>
        <v>1435</v>
      </c>
      <c r="O31" s="395">
        <f>IFERROR(ROUND(VLOOKUP($B31,'[15]Monthly BS -UC Ledger FORMATTED'!$A$6:$Q$228,+O$3,FALSE),0),0)</f>
        <v>1435</v>
      </c>
      <c r="P31" s="395">
        <f>IFERROR(ROUND(VLOOKUP($B31,'[15]Monthly BS -UC Ledger FORMATTED'!$A$6:$Q$228,+P$3,FALSE),0),0)</f>
        <v>1435</v>
      </c>
      <c r="Q31" s="386">
        <f>ROUND(VLOOKUP($B31,'[15]Monthly BS -UC Ledger FORMATTED'!$A$6:$Q$228,+Q$3,FALSE),0)</f>
        <v>1410</v>
      </c>
      <c r="R31" s="381"/>
      <c r="S31" s="384" t="s">
        <v>705</v>
      </c>
      <c r="T31" s="388">
        <v>1855</v>
      </c>
      <c r="U31" s="395">
        <f>IFERROR(ROUND(VLOOKUP($T31,'[15]Monthly BS -UC Ledger FORMATTED'!$A$6:$Q$228,+U$3,FALSE),0),0)</f>
        <v>-238</v>
      </c>
      <c r="V31" s="395">
        <f>IFERROR(ROUND(VLOOKUP($T31,'[15]Monthly BS -UC Ledger FORMATTED'!$A$6:$Q$228,+V$3,FALSE),0),0)</f>
        <v>-241</v>
      </c>
      <c r="W31" s="395">
        <f>IFERROR(ROUND(VLOOKUP($T31,'[15]Monthly BS -UC Ledger FORMATTED'!$A$6:$Q$228,+W$3,FALSE),0),0)</f>
        <v>-245</v>
      </c>
      <c r="X31" s="395">
        <f>IFERROR(ROUND(VLOOKUP($T31,'[15]Monthly BS -UC Ledger FORMATTED'!$A$6:$Q$228,+X$3,FALSE),0),0)</f>
        <v>-249</v>
      </c>
      <c r="Y31" s="395">
        <f>IFERROR(ROUND(VLOOKUP($T31,'[15]Monthly BS -UC Ledger FORMATTED'!$A$6:$Q$228,+Y$3,FALSE),0),0)</f>
        <v>-252</v>
      </c>
      <c r="Z31" s="395">
        <f>IFERROR(ROUND(VLOOKUP($T31,'[15]Monthly BS -UC Ledger FORMATTED'!$A$6:$Q$228,+Z$3,FALSE),0),0)</f>
        <v>-256</v>
      </c>
      <c r="AA31" s="395">
        <f>IFERROR(ROUND(VLOOKUP($T31,'[15]Monthly BS -UC Ledger FORMATTED'!$A$6:$Q$228,+AA$3,FALSE),0),0)</f>
        <v>-260</v>
      </c>
      <c r="AB31" s="395">
        <f>IFERROR(ROUND(VLOOKUP($T31,'[15]Monthly BS -UC Ledger FORMATTED'!$A$6:$Q$228,+AB$3,FALSE),0),0)</f>
        <v>-263</v>
      </c>
      <c r="AC31" s="395">
        <f>IFERROR(ROUND(VLOOKUP($T31,'[15]Monthly BS -UC Ledger FORMATTED'!$A$6:$Q$228,+AC$3,FALSE),0),0)</f>
        <v>-267</v>
      </c>
      <c r="AD31" s="395">
        <f>IFERROR(ROUND(VLOOKUP($T31,'[15]Monthly BS -UC Ledger FORMATTED'!$A$6:$Q$228,+AD$3,FALSE),0),0)</f>
        <v>-271</v>
      </c>
      <c r="AE31" s="395">
        <f>IFERROR(ROUND(VLOOKUP($T31,'[15]Monthly BS -UC Ledger FORMATTED'!$A$6:$Q$228,+AE$3,FALSE),0),0)</f>
        <v>-275</v>
      </c>
      <c r="AF31" s="395">
        <f>IFERROR(ROUND(VLOOKUP($T31,'[15]Monthly BS -UC Ledger FORMATTED'!$A$6:$Q$228,+AF$3,FALSE),0),0)</f>
        <v>-278</v>
      </c>
      <c r="AG31" s="395">
        <f>IFERROR(ROUND(VLOOKUP($T31,'[15]Monthly BS -UC Ledger FORMATTED'!$A$6:$Q$228,+AG$3,FALSE),0),0)</f>
        <v>-282</v>
      </c>
      <c r="AH31" s="386">
        <f>ROUND(VLOOKUP($T31,'[15]Monthly BS -UC Ledger FORMATTED'!$A$6:$Q$228,+AH$3,FALSE),0)</f>
        <v>-260</v>
      </c>
    </row>
    <row r="32" spans="1:35" ht="12" customHeight="1" x14ac:dyDescent="0.2">
      <c r="A32" s="382" t="s">
        <v>706</v>
      </c>
      <c r="B32" s="383">
        <v>1110</v>
      </c>
      <c r="C32" s="384" t="s">
        <v>707</v>
      </c>
      <c r="D32" s="395">
        <f>IFERROR(ROUND(VLOOKUP($B32,'[15]Monthly BS -UC Ledger FORMATTED'!$A$6:$Q$228,+D$3,FALSE),0),0)</f>
        <v>0</v>
      </c>
      <c r="E32" s="395">
        <f>IFERROR(ROUND(VLOOKUP($B32,'[15]Monthly BS -UC Ledger FORMATTED'!$A$6:$Q$228,+E$3,FALSE),0),0)</f>
        <v>0</v>
      </c>
      <c r="F32" s="395">
        <f>IFERROR(ROUND(VLOOKUP($B32,'[15]Monthly BS -UC Ledger FORMATTED'!$A$6:$Q$228,+F$3,FALSE),0),0)</f>
        <v>0</v>
      </c>
      <c r="G32" s="395">
        <f>IFERROR(ROUND(VLOOKUP($B32,'[15]Monthly BS -UC Ledger FORMATTED'!$A$6:$Q$228,+G$3,FALSE),0),0)</f>
        <v>0</v>
      </c>
      <c r="H32" s="395">
        <f>IFERROR(ROUND(VLOOKUP($B32,'[15]Monthly BS -UC Ledger FORMATTED'!$A$6:$Q$228,+H$3,FALSE),0),0)</f>
        <v>0</v>
      </c>
      <c r="I32" s="395">
        <f>IFERROR(ROUND(VLOOKUP($B32,'[15]Monthly BS -UC Ledger FORMATTED'!$A$6:$Q$228,+I$3,FALSE),0),0)</f>
        <v>0</v>
      </c>
      <c r="J32" s="395">
        <f>IFERROR(ROUND(VLOOKUP($B32,'[15]Monthly BS -UC Ledger FORMATTED'!$A$6:$Q$228,+J$3,FALSE),0),0)</f>
        <v>0</v>
      </c>
      <c r="K32" s="395">
        <f>IFERROR(ROUND(VLOOKUP($B32,'[15]Monthly BS -UC Ledger FORMATTED'!$A$6:$Q$228,+K$3,FALSE),0),0)</f>
        <v>125</v>
      </c>
      <c r="L32" s="395">
        <f>IFERROR(ROUND(VLOOKUP($B32,'[15]Monthly BS -UC Ledger FORMATTED'!$A$6:$Q$228,+L$3,FALSE),0),0)</f>
        <v>125</v>
      </c>
      <c r="M32" s="395">
        <f>IFERROR(ROUND(VLOOKUP($B32,'[15]Monthly BS -UC Ledger FORMATTED'!$A$6:$Q$228,+M$3,FALSE),0),0)</f>
        <v>125</v>
      </c>
      <c r="N32" s="395">
        <f>IFERROR(ROUND(VLOOKUP($B32,'[15]Monthly BS -UC Ledger FORMATTED'!$A$6:$Q$228,+N$3,FALSE),0),0)</f>
        <v>125</v>
      </c>
      <c r="O32" s="395">
        <f>IFERROR(ROUND(VLOOKUP($B32,'[15]Monthly BS -UC Ledger FORMATTED'!$A$6:$Q$228,+O$3,FALSE),0),0)</f>
        <v>125</v>
      </c>
      <c r="P32" s="395">
        <f>IFERROR(ROUND(VLOOKUP($B32,'[15]Monthly BS -UC Ledger FORMATTED'!$A$6:$Q$228,+P$3,FALSE),0),0)</f>
        <v>125</v>
      </c>
      <c r="Q32" s="386">
        <f>ROUND(VLOOKUP($B32,'[15]Monthly BS -UC Ledger FORMATTED'!$A$6:$Q$228,+Q$3,FALSE),0)</f>
        <v>58</v>
      </c>
      <c r="R32" s="381"/>
      <c r="S32" s="384" t="s">
        <v>708</v>
      </c>
      <c r="T32" s="388">
        <v>1905</v>
      </c>
      <c r="U32" s="395">
        <f>IFERROR(ROUND(VLOOKUP($T32,'[15]Monthly BS -UC Ledger FORMATTED'!$A$6:$Q$228,+U$3,FALSE),0),0)</f>
        <v>0</v>
      </c>
      <c r="V32" s="395">
        <f>IFERROR(ROUND(VLOOKUP($T32,'[15]Monthly BS -UC Ledger FORMATTED'!$A$6:$Q$228,+V$3,FALSE),0),0)</f>
        <v>0</v>
      </c>
      <c r="W32" s="395">
        <f>IFERROR(ROUND(VLOOKUP($T32,'[15]Monthly BS -UC Ledger FORMATTED'!$A$6:$Q$228,+W$3,FALSE),0),0)</f>
        <v>0</v>
      </c>
      <c r="X32" s="395">
        <f>IFERROR(ROUND(VLOOKUP($T32,'[15]Monthly BS -UC Ledger FORMATTED'!$A$6:$Q$228,+X$3,FALSE),0),0)</f>
        <v>0</v>
      </c>
      <c r="Y32" s="395">
        <f>IFERROR(ROUND(VLOOKUP($T32,'[15]Monthly BS -UC Ledger FORMATTED'!$A$6:$Q$228,+Y$3,FALSE),0),0)</f>
        <v>0</v>
      </c>
      <c r="Z32" s="395">
        <f>IFERROR(ROUND(VLOOKUP($T32,'[15]Monthly BS -UC Ledger FORMATTED'!$A$6:$Q$228,+Z$3,FALSE),0),0)</f>
        <v>0</v>
      </c>
      <c r="AA32" s="395">
        <f>IFERROR(ROUND(VLOOKUP($T32,'[15]Monthly BS -UC Ledger FORMATTED'!$A$6:$Q$228,+AA$3,FALSE),0),0)</f>
        <v>0</v>
      </c>
      <c r="AB32" s="395">
        <f>IFERROR(ROUND(VLOOKUP($T32,'[15]Monthly BS -UC Ledger FORMATTED'!$A$6:$Q$228,+AB$3,FALSE),0),0)</f>
        <v>-1</v>
      </c>
      <c r="AC32" s="395">
        <f>IFERROR(ROUND(VLOOKUP($T32,'[15]Monthly BS -UC Ledger FORMATTED'!$A$6:$Q$228,+AC$3,FALSE),0),0)</f>
        <v>-1</v>
      </c>
      <c r="AD32" s="395">
        <f>IFERROR(ROUND(VLOOKUP($T32,'[15]Monthly BS -UC Ledger FORMATTED'!$A$6:$Q$228,+AD$3,FALSE),0),0)</f>
        <v>-2</v>
      </c>
      <c r="AE32" s="395">
        <f>IFERROR(ROUND(VLOOKUP($T32,'[15]Monthly BS -UC Ledger FORMATTED'!$A$6:$Q$228,+AE$3,FALSE),0),0)</f>
        <v>-2</v>
      </c>
      <c r="AF32" s="395">
        <f>IFERROR(ROUND(VLOOKUP($T32,'[15]Monthly BS -UC Ledger FORMATTED'!$A$6:$Q$228,+AF$3,FALSE),0),0)</f>
        <v>-3</v>
      </c>
      <c r="AG32" s="395">
        <f>IFERROR(ROUND(VLOOKUP($T32,'[15]Monthly BS -UC Ledger FORMATTED'!$A$6:$Q$228,+AG$3,FALSE),0),0)</f>
        <v>-3</v>
      </c>
      <c r="AH32" s="386">
        <f>ROUND(VLOOKUP($T32,'[15]Monthly BS -UC Ledger FORMATTED'!$A$6:$Q$228,+AH$3,FALSE),0)</f>
        <v>-1</v>
      </c>
    </row>
    <row r="33" spans="1:39" ht="12" customHeight="1" x14ac:dyDescent="0.2">
      <c r="A33" s="382" t="s">
        <v>66</v>
      </c>
      <c r="B33" s="383">
        <v>1120</v>
      </c>
      <c r="C33" s="384" t="s">
        <v>367</v>
      </c>
      <c r="D33" s="395">
        <f>IFERROR(ROUND(VLOOKUP($B33,'[15]Monthly BS -UC Ledger FORMATTED'!$A$6:$Q$228,+D$3,FALSE),0),0)</f>
        <v>31931</v>
      </c>
      <c r="E33" s="395">
        <f>IFERROR(ROUND(VLOOKUP($B33,'[15]Monthly BS -UC Ledger FORMATTED'!$A$6:$Q$228,+E$3,FALSE),0),0)</f>
        <v>31931</v>
      </c>
      <c r="F33" s="395">
        <f>IFERROR(ROUND(VLOOKUP($B33,'[15]Monthly BS -UC Ledger FORMATTED'!$A$6:$Q$228,+F$3,FALSE),0),0)</f>
        <v>31931</v>
      </c>
      <c r="G33" s="395">
        <f>IFERROR(ROUND(VLOOKUP($B33,'[15]Monthly BS -UC Ledger FORMATTED'!$A$6:$Q$228,+G$3,FALSE),0),0)</f>
        <v>31931</v>
      </c>
      <c r="H33" s="395">
        <f>IFERROR(ROUND(VLOOKUP($B33,'[15]Monthly BS -UC Ledger FORMATTED'!$A$6:$Q$228,+H$3,FALSE),0),0)</f>
        <v>31959</v>
      </c>
      <c r="I33" s="395">
        <f>IFERROR(ROUND(VLOOKUP($B33,'[15]Monthly BS -UC Ledger FORMATTED'!$A$6:$Q$228,+I$3,FALSE),0),0)</f>
        <v>31959</v>
      </c>
      <c r="J33" s="395">
        <f>IFERROR(ROUND(VLOOKUP($B33,'[15]Monthly BS -UC Ledger FORMATTED'!$A$6:$Q$228,+J$3,FALSE),0),0)</f>
        <v>31959</v>
      </c>
      <c r="K33" s="395">
        <f>IFERROR(ROUND(VLOOKUP($B33,'[15]Monthly BS -UC Ledger FORMATTED'!$A$6:$Q$228,+K$3,FALSE),0),0)</f>
        <v>31959</v>
      </c>
      <c r="L33" s="395">
        <f>IFERROR(ROUND(VLOOKUP($B33,'[15]Monthly BS -UC Ledger FORMATTED'!$A$6:$Q$228,+L$3,FALSE),0),0)</f>
        <v>31959</v>
      </c>
      <c r="M33" s="395">
        <f>IFERROR(ROUND(VLOOKUP($B33,'[15]Monthly BS -UC Ledger FORMATTED'!$A$6:$Q$228,+M$3,FALSE),0),0)</f>
        <v>32123</v>
      </c>
      <c r="N33" s="395">
        <f>IFERROR(ROUND(VLOOKUP($B33,'[15]Monthly BS -UC Ledger FORMATTED'!$A$6:$Q$228,+N$3,FALSE),0),0)</f>
        <v>32123</v>
      </c>
      <c r="O33" s="395">
        <f>IFERROR(ROUND(VLOOKUP($B33,'[15]Monthly BS -UC Ledger FORMATTED'!$A$6:$Q$228,+O$3,FALSE),0),0)</f>
        <v>32123</v>
      </c>
      <c r="P33" s="395">
        <f>IFERROR(ROUND(VLOOKUP($B33,'[15]Monthly BS -UC Ledger FORMATTED'!$A$6:$Q$228,+P$3,FALSE),0),0)</f>
        <v>32123</v>
      </c>
      <c r="Q33" s="386">
        <f>ROUND(VLOOKUP($B33,'[15]Monthly BS -UC Ledger FORMATTED'!$A$6:$Q$228,+Q$3,FALSE),0)</f>
        <v>32001</v>
      </c>
      <c r="R33" s="381"/>
      <c r="S33" s="384" t="s">
        <v>709</v>
      </c>
      <c r="T33" s="388">
        <v>1915</v>
      </c>
      <c r="U33" s="395">
        <f>IFERROR(ROUND(VLOOKUP($T33,'[15]Monthly BS -UC Ledger FORMATTED'!$A$6:$Q$228,+U$3,FALSE),0),0)</f>
        <v>-2490</v>
      </c>
      <c r="V33" s="395">
        <f>IFERROR(ROUND(VLOOKUP($T33,'[15]Monthly BS -UC Ledger FORMATTED'!$A$6:$Q$228,+V$3,FALSE),0),0)</f>
        <v>-2562</v>
      </c>
      <c r="W33" s="395">
        <f>IFERROR(ROUND(VLOOKUP($T33,'[15]Monthly BS -UC Ledger FORMATTED'!$A$6:$Q$228,+W$3,FALSE),0),0)</f>
        <v>-2634</v>
      </c>
      <c r="X33" s="395">
        <f>IFERROR(ROUND(VLOOKUP($T33,'[15]Monthly BS -UC Ledger FORMATTED'!$A$6:$Q$228,+X$3,FALSE),0),0)</f>
        <v>-2705</v>
      </c>
      <c r="Y33" s="395">
        <f>IFERROR(ROUND(VLOOKUP($T33,'[15]Monthly BS -UC Ledger FORMATTED'!$A$6:$Q$228,+Y$3,FALSE),0),0)</f>
        <v>-2777</v>
      </c>
      <c r="Z33" s="395">
        <f>IFERROR(ROUND(VLOOKUP($T33,'[15]Monthly BS -UC Ledger FORMATTED'!$A$6:$Q$228,+Z$3,FALSE),0),0)</f>
        <v>-2849</v>
      </c>
      <c r="AA33" s="395">
        <f>IFERROR(ROUND(VLOOKUP($T33,'[15]Monthly BS -UC Ledger FORMATTED'!$A$6:$Q$228,+AA$3,FALSE),0),0)</f>
        <v>-2921</v>
      </c>
      <c r="AB33" s="395">
        <f>IFERROR(ROUND(VLOOKUP($T33,'[15]Monthly BS -UC Ledger FORMATTED'!$A$6:$Q$228,+AB$3,FALSE),0),0)</f>
        <v>-2993</v>
      </c>
      <c r="AC33" s="395">
        <f>IFERROR(ROUND(VLOOKUP($T33,'[15]Monthly BS -UC Ledger FORMATTED'!$A$6:$Q$228,+AC$3,FALSE),0),0)</f>
        <v>-3065</v>
      </c>
      <c r="AD33" s="395">
        <f>IFERROR(ROUND(VLOOKUP($T33,'[15]Monthly BS -UC Ledger FORMATTED'!$A$6:$Q$228,+AD$3,FALSE),0),0)</f>
        <v>-3138</v>
      </c>
      <c r="AE33" s="395">
        <f>IFERROR(ROUND(VLOOKUP($T33,'[15]Monthly BS -UC Ledger FORMATTED'!$A$6:$Q$228,+AE$3,FALSE),0),0)</f>
        <v>-3210</v>
      </c>
      <c r="AF33" s="395">
        <f>IFERROR(ROUND(VLOOKUP($T33,'[15]Monthly BS -UC Ledger FORMATTED'!$A$6:$Q$228,+AF$3,FALSE),0),0)</f>
        <v>-3282</v>
      </c>
      <c r="AG33" s="395">
        <f>IFERROR(ROUND(VLOOKUP($T33,'[15]Monthly BS -UC Ledger FORMATTED'!$A$6:$Q$228,+AG$3,FALSE),0),0)</f>
        <v>-3355</v>
      </c>
      <c r="AH33" s="386">
        <f>ROUND(VLOOKUP($T33,'[15]Monthly BS -UC Ledger FORMATTED'!$A$6:$Q$228,+AH$3,FALSE),0)</f>
        <v>-2922</v>
      </c>
    </row>
    <row r="34" spans="1:39" ht="12" customHeight="1" x14ac:dyDescent="0.2">
      <c r="A34" s="382" t="s">
        <v>69</v>
      </c>
      <c r="B34" s="383">
        <v>1125</v>
      </c>
      <c r="C34" s="384" t="s">
        <v>710</v>
      </c>
      <c r="D34" s="395">
        <f>IFERROR(ROUND(VLOOKUP($B34,'[15]Monthly BS -UC Ledger FORMATTED'!$A$6:$Q$228,+D$3,FALSE),0),0)</f>
        <v>540780</v>
      </c>
      <c r="E34" s="395">
        <f>IFERROR(ROUND(VLOOKUP($B34,'[15]Monthly BS -UC Ledger FORMATTED'!$A$6:$Q$228,+E$3,FALSE),0),0)</f>
        <v>540899</v>
      </c>
      <c r="F34" s="395">
        <f>IFERROR(ROUND(VLOOKUP($B34,'[15]Monthly BS -UC Ledger FORMATTED'!$A$6:$Q$228,+F$3,FALSE),0),0)</f>
        <v>541060</v>
      </c>
      <c r="G34" s="395">
        <f>IFERROR(ROUND(VLOOKUP($B34,'[15]Monthly BS -UC Ledger FORMATTED'!$A$6:$Q$228,+G$3,FALSE),0),0)</f>
        <v>541485</v>
      </c>
      <c r="H34" s="395">
        <f>IFERROR(ROUND(VLOOKUP($B34,'[15]Monthly BS -UC Ledger FORMATTED'!$A$6:$Q$228,+H$3,FALSE),0),0)</f>
        <v>541485</v>
      </c>
      <c r="I34" s="395">
        <f>IFERROR(ROUND(VLOOKUP($B34,'[15]Monthly BS -UC Ledger FORMATTED'!$A$6:$Q$228,+I$3,FALSE),0),0)</f>
        <v>545415</v>
      </c>
      <c r="J34" s="395">
        <f>IFERROR(ROUND(VLOOKUP($B34,'[15]Monthly BS -UC Ledger FORMATTED'!$A$6:$Q$228,+J$3,FALSE),0),0)</f>
        <v>545496</v>
      </c>
      <c r="K34" s="395">
        <f>IFERROR(ROUND(VLOOKUP($B34,'[15]Monthly BS -UC Ledger FORMATTED'!$A$6:$Q$228,+K$3,FALSE),0),0)</f>
        <v>545536</v>
      </c>
      <c r="L34" s="395">
        <f>IFERROR(ROUND(VLOOKUP($B34,'[15]Monthly BS -UC Ledger FORMATTED'!$A$6:$Q$228,+L$3,FALSE),0),0)</f>
        <v>548182</v>
      </c>
      <c r="M34" s="395">
        <f>IFERROR(ROUND(VLOOKUP($B34,'[15]Monthly BS -UC Ledger FORMATTED'!$A$6:$Q$228,+M$3,FALSE),0),0)</f>
        <v>548981</v>
      </c>
      <c r="N34" s="395">
        <f>IFERROR(ROUND(VLOOKUP($B34,'[15]Monthly BS -UC Ledger FORMATTED'!$A$6:$Q$228,+N$3,FALSE),0),0)</f>
        <v>549482</v>
      </c>
      <c r="O34" s="395">
        <f>IFERROR(ROUND(VLOOKUP($B34,'[15]Monthly BS -UC Ledger FORMATTED'!$A$6:$Q$228,+O$3,FALSE),0),0)</f>
        <v>549482</v>
      </c>
      <c r="P34" s="395">
        <f>IFERROR(ROUND(VLOOKUP($B34,'[15]Monthly BS -UC Ledger FORMATTED'!$A$6:$Q$228,+P$3,FALSE),0),0)</f>
        <v>549517</v>
      </c>
      <c r="Q34" s="386">
        <f>ROUND(VLOOKUP($B34,'[15]Monthly BS -UC Ledger FORMATTED'!$A$6:$Q$228,+Q$3,FALSE),0)</f>
        <v>545215</v>
      </c>
      <c r="R34" s="381"/>
      <c r="S34" s="384" t="s">
        <v>711</v>
      </c>
      <c r="T34" s="388">
        <v>1920</v>
      </c>
      <c r="U34" s="395">
        <f>IFERROR(ROUND(VLOOKUP($T34,'[15]Monthly BS -UC Ledger FORMATTED'!$A$6:$Q$228,+U$3,FALSE),0),0)</f>
        <v>-75616</v>
      </c>
      <c r="V34" s="395">
        <f>IFERROR(ROUND(VLOOKUP($T34,'[15]Monthly BS -UC Ledger FORMATTED'!$A$6:$Q$228,+V$3,FALSE),0),0)</f>
        <v>-76666</v>
      </c>
      <c r="W34" s="395">
        <f>IFERROR(ROUND(VLOOKUP($T34,'[15]Monthly BS -UC Ledger FORMATTED'!$A$6:$Q$228,+W$3,FALSE),0),0)</f>
        <v>-77716</v>
      </c>
      <c r="X34" s="395">
        <f>IFERROR(ROUND(VLOOKUP($T34,'[15]Monthly BS -UC Ledger FORMATTED'!$A$6:$Q$228,+X$3,FALSE),0),0)</f>
        <v>-78768</v>
      </c>
      <c r="Y34" s="395">
        <f>IFERROR(ROUND(VLOOKUP($T34,'[15]Monthly BS -UC Ledger FORMATTED'!$A$6:$Q$228,+Y$3,FALSE),0),0)</f>
        <v>-79819</v>
      </c>
      <c r="Z34" s="395">
        <f>IFERROR(ROUND(VLOOKUP($T34,'[15]Monthly BS -UC Ledger FORMATTED'!$A$6:$Q$228,+Z$3,FALSE),0),0)</f>
        <v>-78701</v>
      </c>
      <c r="AA34" s="395">
        <f>IFERROR(ROUND(VLOOKUP($T34,'[15]Monthly BS -UC Ledger FORMATTED'!$A$6:$Q$228,+AA$3,FALSE),0),0)</f>
        <v>-79760</v>
      </c>
      <c r="AB34" s="395">
        <f>IFERROR(ROUND(VLOOKUP($T34,'[15]Monthly BS -UC Ledger FORMATTED'!$A$6:$Q$228,+AB$3,FALSE),0),0)</f>
        <v>-80819</v>
      </c>
      <c r="AC34" s="395">
        <f>IFERROR(ROUND(VLOOKUP($T34,'[15]Monthly BS -UC Ledger FORMATTED'!$A$6:$Q$228,+AC$3,FALSE),0),0)</f>
        <v>-81884</v>
      </c>
      <c r="AD34" s="395">
        <f>IFERROR(ROUND(VLOOKUP($T34,'[15]Monthly BS -UC Ledger FORMATTED'!$A$6:$Q$228,+AD$3,FALSE),0),0)</f>
        <v>-82950</v>
      </c>
      <c r="AE34" s="395">
        <f>IFERROR(ROUND(VLOOKUP($T34,'[15]Monthly BS -UC Ledger FORMATTED'!$A$6:$Q$228,+AE$3,FALSE),0),0)</f>
        <v>-84017</v>
      </c>
      <c r="AF34" s="395">
        <f>IFERROR(ROUND(VLOOKUP($T34,'[15]Monthly BS -UC Ledger FORMATTED'!$A$6:$Q$228,+AF$3,FALSE),0),0)</f>
        <v>-85084</v>
      </c>
      <c r="AG34" s="395">
        <f>IFERROR(ROUND(VLOOKUP($T34,'[15]Monthly BS -UC Ledger FORMATTED'!$A$6:$Q$228,+AG$3,FALSE),0),0)</f>
        <v>-86151</v>
      </c>
      <c r="AH34" s="386">
        <f>ROUND(VLOOKUP($T34,'[15]Monthly BS -UC Ledger FORMATTED'!$A$6:$Q$228,+AH$3,FALSE),0)</f>
        <v>-80611</v>
      </c>
    </row>
    <row r="35" spans="1:39" ht="12" customHeight="1" x14ac:dyDescent="0.2">
      <c r="A35" s="382" t="s">
        <v>712</v>
      </c>
      <c r="B35" s="383">
        <v>1130</v>
      </c>
      <c r="C35" s="384" t="s">
        <v>371</v>
      </c>
      <c r="D35" s="395">
        <f>IFERROR(ROUND(VLOOKUP($B35,'[15]Monthly BS -UC Ledger FORMATTED'!$A$6:$Q$228,+D$3,FALSE),0),0)</f>
        <v>121033</v>
      </c>
      <c r="E35" s="395">
        <f>IFERROR(ROUND(VLOOKUP($B35,'[15]Monthly BS -UC Ledger FORMATTED'!$A$6:$Q$228,+E$3,FALSE),0),0)</f>
        <v>121033</v>
      </c>
      <c r="F35" s="395">
        <f>IFERROR(ROUND(VLOOKUP($B35,'[15]Monthly BS -UC Ledger FORMATTED'!$A$6:$Q$228,+F$3,FALSE),0),0)</f>
        <v>121291</v>
      </c>
      <c r="G35" s="395">
        <f>IFERROR(ROUND(VLOOKUP($B35,'[15]Monthly BS -UC Ledger FORMATTED'!$A$6:$Q$228,+G$3,FALSE),0),0)</f>
        <v>121568</v>
      </c>
      <c r="H35" s="395">
        <f>IFERROR(ROUND(VLOOKUP($B35,'[15]Monthly BS -UC Ledger FORMATTED'!$A$6:$Q$228,+H$3,FALSE),0),0)</f>
        <v>121568</v>
      </c>
      <c r="I35" s="395">
        <f>IFERROR(ROUND(VLOOKUP($B35,'[15]Monthly BS -UC Ledger FORMATTED'!$A$6:$Q$228,+I$3,FALSE),0),0)</f>
        <v>122300</v>
      </c>
      <c r="J35" s="395">
        <f>IFERROR(ROUND(VLOOKUP($B35,'[15]Monthly BS -UC Ledger FORMATTED'!$A$6:$Q$228,+J$3,FALSE),0),0)</f>
        <v>122300</v>
      </c>
      <c r="K35" s="395">
        <f>IFERROR(ROUND(VLOOKUP($B35,'[15]Monthly BS -UC Ledger FORMATTED'!$A$6:$Q$228,+K$3,FALSE),0),0)</f>
        <v>123686</v>
      </c>
      <c r="L35" s="395">
        <f>IFERROR(ROUND(VLOOKUP($B35,'[15]Monthly BS -UC Ledger FORMATTED'!$A$6:$Q$228,+L$3,FALSE),0),0)</f>
        <v>123686</v>
      </c>
      <c r="M35" s="395">
        <f>IFERROR(ROUND(VLOOKUP($B35,'[15]Monthly BS -UC Ledger FORMATTED'!$A$6:$Q$228,+M$3,FALSE),0),0)</f>
        <v>123686</v>
      </c>
      <c r="N35" s="395">
        <f>IFERROR(ROUND(VLOOKUP($B35,'[15]Monthly BS -UC Ledger FORMATTED'!$A$6:$Q$228,+N$3,FALSE),0),0)</f>
        <v>123686</v>
      </c>
      <c r="O35" s="395">
        <f>IFERROR(ROUND(VLOOKUP($B35,'[15]Monthly BS -UC Ledger FORMATTED'!$A$6:$Q$228,+O$3,FALSE),0),0)</f>
        <v>123807</v>
      </c>
      <c r="P35" s="395">
        <f>IFERROR(ROUND(VLOOKUP($B35,'[15]Monthly BS -UC Ledger FORMATTED'!$A$6:$Q$228,+P$3,FALSE),0),0)</f>
        <v>123807</v>
      </c>
      <c r="Q35" s="386">
        <f>ROUND(VLOOKUP($B35,'[15]Monthly BS -UC Ledger FORMATTED'!$A$6:$Q$228,+Q$3,FALSE),0)</f>
        <v>122573</v>
      </c>
      <c r="R35" s="381"/>
      <c r="S35" s="384" t="s">
        <v>713</v>
      </c>
      <c r="T35" s="388">
        <v>1925</v>
      </c>
      <c r="U35" s="395">
        <f>IFERROR(ROUND(VLOOKUP($T35,'[15]Monthly BS -UC Ledger FORMATTED'!$A$6:$Q$228,+U$3,FALSE),0),0)</f>
        <v>-20222</v>
      </c>
      <c r="V35" s="395">
        <f>IFERROR(ROUND(VLOOKUP($T35,'[15]Monthly BS -UC Ledger FORMATTED'!$A$6:$Q$228,+V$3,FALSE),0),0)</f>
        <v>-20474</v>
      </c>
      <c r="W35" s="395">
        <f>IFERROR(ROUND(VLOOKUP($T35,'[15]Monthly BS -UC Ledger FORMATTED'!$A$6:$Q$228,+W$3,FALSE),0),0)</f>
        <v>-20381</v>
      </c>
      <c r="X35" s="395">
        <f>IFERROR(ROUND(VLOOKUP($T35,'[15]Monthly BS -UC Ledger FORMATTED'!$A$6:$Q$228,+X$3,FALSE),0),0)</f>
        <v>-20257</v>
      </c>
      <c r="Y35" s="395">
        <f>IFERROR(ROUND(VLOOKUP($T35,'[15]Monthly BS -UC Ledger FORMATTED'!$A$6:$Q$228,+Y$3,FALSE),0),0)</f>
        <v>-20510</v>
      </c>
      <c r="Z35" s="395">
        <f>IFERROR(ROUND(VLOOKUP($T35,'[15]Monthly BS -UC Ledger FORMATTED'!$A$6:$Q$228,+Z$3,FALSE),0),0)</f>
        <v>-19744</v>
      </c>
      <c r="AA35" s="395">
        <f>IFERROR(ROUND(VLOOKUP($T35,'[15]Monthly BS -UC Ledger FORMATTED'!$A$6:$Q$228,+AA$3,FALSE),0),0)</f>
        <v>-19999</v>
      </c>
      <c r="AB35" s="395">
        <f>IFERROR(ROUND(VLOOKUP($T35,'[15]Monthly BS -UC Ledger FORMATTED'!$A$6:$Q$228,+AB$3,FALSE),0),0)</f>
        <v>-19281</v>
      </c>
      <c r="AC35" s="395">
        <f>IFERROR(ROUND(VLOOKUP($T35,'[15]Monthly BS -UC Ledger FORMATTED'!$A$6:$Q$228,+AC$3,FALSE),0),0)</f>
        <v>-19539</v>
      </c>
      <c r="AD35" s="395">
        <f>IFERROR(ROUND(VLOOKUP($T35,'[15]Monthly BS -UC Ledger FORMATTED'!$A$6:$Q$228,+AD$3,FALSE),0),0)</f>
        <v>-19797</v>
      </c>
      <c r="AE35" s="395">
        <f>IFERROR(ROUND(VLOOKUP($T35,'[15]Monthly BS -UC Ledger FORMATTED'!$A$6:$Q$228,+AE$3,FALSE),0),0)</f>
        <v>-20054</v>
      </c>
      <c r="AF35" s="395">
        <f>IFERROR(ROUND(VLOOKUP($T35,'[15]Monthly BS -UC Ledger FORMATTED'!$A$6:$Q$228,+AF$3,FALSE),0),0)</f>
        <v>-20312</v>
      </c>
      <c r="AG35" s="395">
        <f>IFERROR(ROUND(VLOOKUP($T35,'[15]Monthly BS -UC Ledger FORMATTED'!$A$6:$Q$228,+AG$3,FALSE),0),0)</f>
        <v>-20570</v>
      </c>
      <c r="AH35" s="386">
        <f>ROUND(VLOOKUP($T35,'[15]Monthly BS -UC Ledger FORMATTED'!$A$6:$Q$228,+AH$3,FALSE),0)</f>
        <v>-20088</v>
      </c>
    </row>
    <row r="36" spans="1:39" ht="12" customHeight="1" x14ac:dyDescent="0.2">
      <c r="A36" s="378"/>
      <c r="B36" s="393">
        <v>1135</v>
      </c>
      <c r="C36" s="391" t="s">
        <v>373</v>
      </c>
      <c r="D36" s="395">
        <f>IFERROR(ROUND(VLOOKUP($B36,'[15]Monthly BS -UC Ledger FORMATTED'!$A$6:$Q$228,+D$3,FALSE),0),0)</f>
        <v>44097</v>
      </c>
      <c r="E36" s="395">
        <f>IFERROR(ROUND(VLOOKUP($B36,'[15]Monthly BS -UC Ledger FORMATTED'!$A$6:$Q$228,+E$3,FALSE),0),0)</f>
        <v>44097</v>
      </c>
      <c r="F36" s="395">
        <f>IFERROR(ROUND(VLOOKUP($B36,'[15]Monthly BS -UC Ledger FORMATTED'!$A$6:$Q$228,+F$3,FALSE),0),0)</f>
        <v>44097</v>
      </c>
      <c r="G36" s="395">
        <f>IFERROR(ROUND(VLOOKUP($B36,'[15]Monthly BS -UC Ledger FORMATTED'!$A$6:$Q$228,+G$3,FALSE),0),0)</f>
        <v>44097</v>
      </c>
      <c r="H36" s="395">
        <f>IFERROR(ROUND(VLOOKUP($B36,'[15]Monthly BS -UC Ledger FORMATTED'!$A$6:$Q$228,+H$3,FALSE),0),0)</f>
        <v>46335</v>
      </c>
      <c r="I36" s="395">
        <f>IFERROR(ROUND(VLOOKUP($B36,'[15]Monthly BS -UC Ledger FORMATTED'!$A$6:$Q$228,+I$3,FALSE),0),0)</f>
        <v>46335</v>
      </c>
      <c r="J36" s="395">
        <f>IFERROR(ROUND(VLOOKUP($B36,'[15]Monthly BS -UC Ledger FORMATTED'!$A$6:$Q$228,+J$3,FALSE),0),0)</f>
        <v>44208</v>
      </c>
      <c r="K36" s="395">
        <f>IFERROR(ROUND(VLOOKUP($B36,'[15]Monthly BS -UC Ledger FORMATTED'!$A$6:$Q$228,+K$3,FALSE),0),0)</f>
        <v>44208</v>
      </c>
      <c r="L36" s="395">
        <f>IFERROR(ROUND(VLOOKUP($B36,'[15]Monthly BS -UC Ledger FORMATTED'!$A$6:$Q$228,+L$3,FALSE),0),0)</f>
        <v>44208</v>
      </c>
      <c r="M36" s="395">
        <f>IFERROR(ROUND(VLOOKUP($B36,'[15]Monthly BS -UC Ledger FORMATTED'!$A$6:$Q$228,+M$3,FALSE),0),0)</f>
        <v>44208</v>
      </c>
      <c r="N36" s="395">
        <f>IFERROR(ROUND(VLOOKUP($B36,'[15]Monthly BS -UC Ledger FORMATTED'!$A$6:$Q$228,+N$3,FALSE),0),0)</f>
        <v>44208</v>
      </c>
      <c r="O36" s="395">
        <f>IFERROR(ROUND(VLOOKUP($B36,'[15]Monthly BS -UC Ledger FORMATTED'!$A$6:$Q$228,+O$3,FALSE),0),0)</f>
        <v>44208</v>
      </c>
      <c r="P36" s="395">
        <f>IFERROR(ROUND(VLOOKUP($B36,'[15]Monthly BS -UC Ledger FORMATTED'!$A$6:$Q$228,+P$3,FALSE),0),0)</f>
        <v>44208</v>
      </c>
      <c r="Q36" s="395">
        <f>ROUND(VLOOKUP($B36,'[15]Monthly BS -UC Ledger FORMATTED'!$A$6:$Q$228,+Q$3,FALSE),0)</f>
        <v>44501</v>
      </c>
      <c r="R36" s="381"/>
      <c r="S36" s="391" t="s">
        <v>714</v>
      </c>
      <c r="T36" s="397">
        <v>1930</v>
      </c>
      <c r="U36" s="395">
        <f>IFERROR(ROUND(VLOOKUP($T36,'[15]Monthly BS -UC Ledger FORMATTED'!$A$6:$Q$228,+U$3,FALSE),0),0)</f>
        <v>-16994</v>
      </c>
      <c r="V36" s="395">
        <f>IFERROR(ROUND(VLOOKUP($T36,'[15]Monthly BS -UC Ledger FORMATTED'!$A$6:$Q$228,+V$3,FALSE),0),0)</f>
        <v>-17178</v>
      </c>
      <c r="W36" s="395">
        <f>IFERROR(ROUND(VLOOKUP($T36,'[15]Monthly BS -UC Ledger FORMATTED'!$A$6:$Q$228,+W$3,FALSE),0),0)</f>
        <v>-17361</v>
      </c>
      <c r="X36" s="395">
        <f>IFERROR(ROUND(VLOOKUP($T36,'[15]Monthly BS -UC Ledger FORMATTED'!$A$6:$Q$228,+X$3,FALSE),0),0)</f>
        <v>-17545</v>
      </c>
      <c r="Y36" s="395">
        <f>IFERROR(ROUND(VLOOKUP($T36,'[15]Monthly BS -UC Ledger FORMATTED'!$A$6:$Q$228,+Y$3,FALSE),0),0)</f>
        <v>-17738</v>
      </c>
      <c r="Z36" s="395">
        <f>IFERROR(ROUND(VLOOKUP($T36,'[15]Monthly BS -UC Ledger FORMATTED'!$A$6:$Q$228,+Z$3,FALSE),0),0)</f>
        <v>-17931</v>
      </c>
      <c r="AA36" s="395">
        <f>IFERROR(ROUND(VLOOKUP($T36,'[15]Monthly BS -UC Ledger FORMATTED'!$A$6:$Q$228,+AA$3,FALSE),0),0)</f>
        <v>-15997</v>
      </c>
      <c r="AB36" s="395">
        <f>IFERROR(ROUND(VLOOKUP($T36,'[15]Monthly BS -UC Ledger FORMATTED'!$A$6:$Q$228,+AB$3,FALSE),0),0)</f>
        <v>-16181</v>
      </c>
      <c r="AC36" s="395">
        <f>IFERROR(ROUND(VLOOKUP($T36,'[15]Monthly BS -UC Ledger FORMATTED'!$A$6:$Q$228,+AC$3,FALSE),0),0)</f>
        <v>-16365</v>
      </c>
      <c r="AD36" s="395">
        <f>IFERROR(ROUND(VLOOKUP($T36,'[15]Monthly BS -UC Ledger FORMATTED'!$A$6:$Q$228,+AD$3,FALSE),0),0)</f>
        <v>-16549</v>
      </c>
      <c r="AE36" s="395">
        <f>IFERROR(ROUND(VLOOKUP($T36,'[15]Monthly BS -UC Ledger FORMATTED'!$A$6:$Q$228,+AE$3,FALSE),0),0)</f>
        <v>-16733</v>
      </c>
      <c r="AF36" s="395">
        <f>IFERROR(ROUND(VLOOKUP($T36,'[15]Monthly BS -UC Ledger FORMATTED'!$A$6:$Q$228,+AF$3,FALSE),0),0)</f>
        <v>-16918</v>
      </c>
      <c r="AG36" s="395">
        <f>IFERROR(ROUND(VLOOKUP($T36,'[15]Monthly BS -UC Ledger FORMATTED'!$A$6:$Q$228,+AG$3,FALSE),0),0)</f>
        <v>-17102</v>
      </c>
      <c r="AH36" s="395">
        <f>ROUND(VLOOKUP($T36,'[15]Monthly BS -UC Ledger FORMATTED'!$A$6:$Q$228,+AH$3,FALSE),0)</f>
        <v>-16969</v>
      </c>
      <c r="AI36" s="375"/>
    </row>
    <row r="37" spans="1:39" ht="12" customHeight="1" x14ac:dyDescent="0.2">
      <c r="A37" s="374"/>
      <c r="B37" s="390">
        <v>1140</v>
      </c>
      <c r="C37" s="381" t="s">
        <v>375</v>
      </c>
      <c r="D37" s="395">
        <f>IFERROR(ROUND(VLOOKUP($B37,'[15]Monthly BS -UC Ledger FORMATTED'!$A$6:$Q$228,+D$3,FALSE),0),0)</f>
        <v>33768</v>
      </c>
      <c r="E37" s="395">
        <f>IFERROR(ROUND(VLOOKUP($B37,'[15]Monthly BS -UC Ledger FORMATTED'!$A$6:$Q$228,+E$3,FALSE),0),0)</f>
        <v>33768</v>
      </c>
      <c r="F37" s="395">
        <f>IFERROR(ROUND(VLOOKUP($B37,'[15]Monthly BS -UC Ledger FORMATTED'!$A$6:$Q$228,+F$3,FALSE),0),0)</f>
        <v>33768</v>
      </c>
      <c r="G37" s="395">
        <f>IFERROR(ROUND(VLOOKUP($B37,'[15]Monthly BS -UC Ledger FORMATTED'!$A$6:$Q$228,+G$3,FALSE),0),0)</f>
        <v>34212</v>
      </c>
      <c r="H37" s="395">
        <f>IFERROR(ROUND(VLOOKUP($B37,'[15]Monthly BS -UC Ledger FORMATTED'!$A$6:$Q$228,+H$3,FALSE),0),0)</f>
        <v>34616</v>
      </c>
      <c r="I37" s="395">
        <f>IFERROR(ROUND(VLOOKUP($B37,'[15]Monthly BS -UC Ledger FORMATTED'!$A$6:$Q$228,+I$3,FALSE),0),0)</f>
        <v>34616</v>
      </c>
      <c r="J37" s="395">
        <f>IFERROR(ROUND(VLOOKUP($B37,'[15]Monthly BS -UC Ledger FORMATTED'!$A$6:$Q$228,+J$3,FALSE),0),0)</f>
        <v>34616</v>
      </c>
      <c r="K37" s="395">
        <f>IFERROR(ROUND(VLOOKUP($B37,'[15]Monthly BS -UC Ledger FORMATTED'!$A$6:$Q$228,+K$3,FALSE),0),0)</f>
        <v>34616</v>
      </c>
      <c r="L37" s="395">
        <f>IFERROR(ROUND(VLOOKUP($B37,'[15]Monthly BS -UC Ledger FORMATTED'!$A$6:$Q$228,+L$3,FALSE),0),0)</f>
        <v>34616</v>
      </c>
      <c r="M37" s="395">
        <f>IFERROR(ROUND(VLOOKUP($B37,'[15]Monthly BS -UC Ledger FORMATTED'!$A$6:$Q$228,+M$3,FALSE),0),0)</f>
        <v>34616</v>
      </c>
      <c r="N37" s="395">
        <f>IFERROR(ROUND(VLOOKUP($B37,'[15]Monthly BS -UC Ledger FORMATTED'!$A$6:$Q$228,+N$3,FALSE),0),0)</f>
        <v>34616</v>
      </c>
      <c r="O37" s="395">
        <f>IFERROR(ROUND(VLOOKUP($B37,'[15]Monthly BS -UC Ledger FORMATTED'!$A$6:$Q$228,+O$3,FALSE),0),0)</f>
        <v>34616</v>
      </c>
      <c r="P37" s="395">
        <f>IFERROR(ROUND(VLOOKUP($B37,'[15]Monthly BS -UC Ledger FORMATTED'!$A$6:$Q$228,+P$3,FALSE),0),0)</f>
        <v>34616</v>
      </c>
      <c r="Q37" s="399">
        <f>ROUND(VLOOKUP($B37,'[15]Monthly BS -UC Ledger FORMATTED'!$A$6:$Q$228,+Q$3,FALSE),0)</f>
        <v>34389</v>
      </c>
      <c r="R37" s="381"/>
      <c r="S37" s="381" t="s">
        <v>715</v>
      </c>
      <c r="T37" s="401">
        <v>1935</v>
      </c>
      <c r="U37" s="395">
        <f>IFERROR(ROUND(VLOOKUP($T37,'[15]Monthly BS -UC Ledger FORMATTED'!$A$6:$Q$228,+U$3,FALSE),0),0)</f>
        <v>-9315</v>
      </c>
      <c r="V37" s="395">
        <f>IFERROR(ROUND(VLOOKUP($T37,'[15]Monthly BS -UC Ledger FORMATTED'!$A$6:$Q$228,+V$3,FALSE),0),0)</f>
        <v>-9456</v>
      </c>
      <c r="W37" s="395">
        <f>IFERROR(ROUND(VLOOKUP($T37,'[15]Monthly BS -UC Ledger FORMATTED'!$A$6:$Q$228,+W$3,FALSE),0),0)</f>
        <v>-9597</v>
      </c>
      <c r="X37" s="395">
        <f>IFERROR(ROUND(VLOOKUP($T37,'[15]Monthly BS -UC Ledger FORMATTED'!$A$6:$Q$228,+X$3,FALSE),0),0)</f>
        <v>-9739</v>
      </c>
      <c r="Y37" s="395">
        <f>IFERROR(ROUND(VLOOKUP($T37,'[15]Monthly BS -UC Ledger FORMATTED'!$A$6:$Q$228,+Y$3,FALSE),0),0)</f>
        <v>-9883</v>
      </c>
      <c r="Z37" s="395">
        <f>IFERROR(ROUND(VLOOKUP($T37,'[15]Monthly BS -UC Ledger FORMATTED'!$A$6:$Q$228,+Z$3,FALSE),0),0)</f>
        <v>-10028</v>
      </c>
      <c r="AA37" s="395">
        <f>IFERROR(ROUND(VLOOKUP($T37,'[15]Monthly BS -UC Ledger FORMATTED'!$A$6:$Q$228,+AA$3,FALSE),0),0)</f>
        <v>-10172</v>
      </c>
      <c r="AB37" s="395">
        <f>IFERROR(ROUND(VLOOKUP($T37,'[15]Monthly BS -UC Ledger FORMATTED'!$A$6:$Q$228,+AB$3,FALSE),0),0)</f>
        <v>-10316</v>
      </c>
      <c r="AC37" s="395">
        <f>IFERROR(ROUND(VLOOKUP($T37,'[15]Monthly BS -UC Ledger FORMATTED'!$A$6:$Q$228,+AC$3,FALSE),0),0)</f>
        <v>-10460</v>
      </c>
      <c r="AD37" s="395">
        <f>IFERROR(ROUND(VLOOKUP($T37,'[15]Monthly BS -UC Ledger FORMATTED'!$A$6:$Q$228,+AD$3,FALSE),0),0)</f>
        <v>-10605</v>
      </c>
      <c r="AE37" s="395">
        <f>IFERROR(ROUND(VLOOKUP($T37,'[15]Monthly BS -UC Ledger FORMATTED'!$A$6:$Q$228,+AE$3,FALSE),0),0)</f>
        <v>-10749</v>
      </c>
      <c r="AF37" s="395">
        <f>IFERROR(ROUND(VLOOKUP($T37,'[15]Monthly BS -UC Ledger FORMATTED'!$A$6:$Q$228,+AF$3,FALSE),0),0)</f>
        <v>-10893</v>
      </c>
      <c r="AG37" s="395">
        <f>IFERROR(ROUND(VLOOKUP($T37,'[15]Monthly BS -UC Ledger FORMATTED'!$A$6:$Q$228,+AG$3,FALSE),0),0)</f>
        <v>-11037</v>
      </c>
      <c r="AH37" s="399">
        <f>ROUND(VLOOKUP($T37,'[15]Monthly BS -UC Ledger FORMATTED'!$A$6:$Q$228,+AH$3,FALSE),0)</f>
        <v>-10173</v>
      </c>
      <c r="AI37" s="375"/>
    </row>
    <row r="38" spans="1:39" ht="12" customHeight="1" x14ac:dyDescent="0.2">
      <c r="A38" s="374"/>
      <c r="B38" s="390"/>
      <c r="C38" s="381"/>
      <c r="D38" s="398"/>
      <c r="E38" s="398"/>
      <c r="F38" s="399"/>
      <c r="G38" s="399"/>
      <c r="H38" s="399"/>
      <c r="I38" s="399"/>
      <c r="J38" s="399"/>
      <c r="K38" s="399"/>
      <c r="L38" s="399"/>
      <c r="M38" s="399"/>
      <c r="N38" s="399"/>
      <c r="O38" s="399"/>
      <c r="P38" s="399"/>
      <c r="Q38" s="399"/>
      <c r="R38" s="381"/>
      <c r="S38" s="381"/>
      <c r="T38" s="401"/>
      <c r="U38" s="398"/>
      <c r="V38" s="399"/>
      <c r="W38" s="399"/>
      <c r="X38" s="399"/>
      <c r="Y38" s="399"/>
      <c r="Z38" s="399"/>
      <c r="AA38" s="399"/>
      <c r="AB38" s="399"/>
      <c r="AC38" s="399"/>
      <c r="AD38" s="399"/>
      <c r="AE38" s="399"/>
      <c r="AF38" s="399"/>
      <c r="AG38" s="399"/>
      <c r="AH38" s="399"/>
      <c r="AI38" s="375"/>
    </row>
    <row r="39" spans="1:39" ht="12" customHeight="1" x14ac:dyDescent="0.25">
      <c r="A39" s="389" t="s">
        <v>80</v>
      </c>
      <c r="B39" s="402"/>
      <c r="C39" s="403" t="s">
        <v>81</v>
      </c>
      <c r="D39" s="404">
        <f>SUM(D36:D38)</f>
        <v>77865</v>
      </c>
      <c r="E39" s="404">
        <f t="shared" ref="E39:P39" si="4">SUM(E36:E38)</f>
        <v>77865</v>
      </c>
      <c r="F39" s="404">
        <f t="shared" si="4"/>
        <v>77865</v>
      </c>
      <c r="G39" s="404">
        <f t="shared" si="4"/>
        <v>78309</v>
      </c>
      <c r="H39" s="404">
        <f t="shared" si="4"/>
        <v>80951</v>
      </c>
      <c r="I39" s="404">
        <f t="shared" si="4"/>
        <v>80951</v>
      </c>
      <c r="J39" s="404">
        <f t="shared" si="4"/>
        <v>78824</v>
      </c>
      <c r="K39" s="404">
        <f t="shared" si="4"/>
        <v>78824</v>
      </c>
      <c r="L39" s="404">
        <f t="shared" si="4"/>
        <v>78824</v>
      </c>
      <c r="M39" s="404">
        <f t="shared" si="4"/>
        <v>78824</v>
      </c>
      <c r="N39" s="404">
        <f t="shared" si="4"/>
        <v>78824</v>
      </c>
      <c r="O39" s="404">
        <f t="shared" si="4"/>
        <v>78824</v>
      </c>
      <c r="P39" s="404">
        <f t="shared" si="4"/>
        <v>78824</v>
      </c>
      <c r="Q39" s="404">
        <f>SUM(Q36:Q38)</f>
        <v>78890</v>
      </c>
      <c r="R39" s="392"/>
      <c r="S39" s="403" t="s">
        <v>81</v>
      </c>
      <c r="T39" s="406"/>
      <c r="U39" s="404">
        <f>SUM(U36:U38)</f>
        <v>-26309</v>
      </c>
      <c r="V39" s="404">
        <f t="shared" ref="V39:AG39" si="5">SUM(V36:V38)</f>
        <v>-26634</v>
      </c>
      <c r="W39" s="404">
        <f t="shared" si="5"/>
        <v>-26958</v>
      </c>
      <c r="X39" s="404">
        <f t="shared" si="5"/>
        <v>-27284</v>
      </c>
      <c r="Y39" s="404">
        <f t="shared" si="5"/>
        <v>-27621</v>
      </c>
      <c r="Z39" s="404">
        <f t="shared" si="5"/>
        <v>-27959</v>
      </c>
      <c r="AA39" s="404">
        <f t="shared" si="5"/>
        <v>-26169</v>
      </c>
      <c r="AB39" s="404">
        <f t="shared" si="5"/>
        <v>-26497</v>
      </c>
      <c r="AC39" s="404">
        <f t="shared" si="5"/>
        <v>-26825</v>
      </c>
      <c r="AD39" s="404">
        <f t="shared" si="5"/>
        <v>-27154</v>
      </c>
      <c r="AE39" s="404">
        <f t="shared" si="5"/>
        <v>-27482</v>
      </c>
      <c r="AF39" s="404">
        <f t="shared" si="5"/>
        <v>-27811</v>
      </c>
      <c r="AG39" s="404">
        <f t="shared" si="5"/>
        <v>-28139</v>
      </c>
      <c r="AH39" s="404">
        <f>SUM(AH36:AH38)</f>
        <v>-27142</v>
      </c>
      <c r="AI39" s="375"/>
    </row>
    <row r="40" spans="1:39" ht="12" customHeight="1" x14ac:dyDescent="0.2">
      <c r="A40" s="382" t="s">
        <v>82</v>
      </c>
      <c r="B40" s="383">
        <v>1145</v>
      </c>
      <c r="C40" s="384" t="s">
        <v>377</v>
      </c>
      <c r="D40" s="395">
        <f>IFERROR(ROUND(VLOOKUP($B40,'[15]Monthly BS -UC Ledger FORMATTED'!$A$6:$Q$228,+D$3,FALSE),0),0)</f>
        <v>2608</v>
      </c>
      <c r="E40" s="395">
        <f>IFERROR(ROUND(VLOOKUP($B40,'[15]Monthly BS -UC Ledger FORMATTED'!$A$6:$Q$228,+E$3,FALSE),0),0)</f>
        <v>2608</v>
      </c>
      <c r="F40" s="395">
        <f>IFERROR(ROUND(VLOOKUP($B40,'[15]Monthly BS -UC Ledger FORMATTED'!$A$6:$Q$228,+F$3,FALSE),0),0)</f>
        <v>2608</v>
      </c>
      <c r="G40" s="395">
        <f>IFERROR(ROUND(VLOOKUP($B40,'[15]Monthly BS -UC Ledger FORMATTED'!$A$6:$Q$228,+G$3,FALSE),0),0)</f>
        <v>2608</v>
      </c>
      <c r="H40" s="395">
        <f>IFERROR(ROUND(VLOOKUP($B40,'[15]Monthly BS -UC Ledger FORMATTED'!$A$6:$Q$228,+H$3,FALSE),0),0)</f>
        <v>2608</v>
      </c>
      <c r="I40" s="395">
        <f>IFERROR(ROUND(VLOOKUP($B40,'[15]Monthly BS -UC Ledger FORMATTED'!$A$6:$Q$228,+I$3,FALSE),0),0)</f>
        <v>2608</v>
      </c>
      <c r="J40" s="395">
        <f>IFERROR(ROUND(VLOOKUP($B40,'[15]Monthly BS -UC Ledger FORMATTED'!$A$6:$Q$228,+J$3,FALSE),0),0)</f>
        <v>2608</v>
      </c>
      <c r="K40" s="395">
        <f>IFERROR(ROUND(VLOOKUP($B40,'[15]Monthly BS -UC Ledger FORMATTED'!$A$6:$Q$228,+K$3,FALSE),0),0)</f>
        <v>2608</v>
      </c>
      <c r="L40" s="395">
        <f>IFERROR(ROUND(VLOOKUP($B40,'[15]Monthly BS -UC Ledger FORMATTED'!$A$6:$Q$228,+L$3,FALSE),0),0)</f>
        <v>2608</v>
      </c>
      <c r="M40" s="395">
        <f>IFERROR(ROUND(VLOOKUP($B40,'[15]Monthly BS -UC Ledger FORMATTED'!$A$6:$Q$228,+M$3,FALSE),0),0)</f>
        <v>2608</v>
      </c>
      <c r="N40" s="395">
        <f>IFERROR(ROUND(VLOOKUP($B40,'[15]Monthly BS -UC Ledger FORMATTED'!$A$6:$Q$228,+N$3,FALSE),0),0)</f>
        <v>2608</v>
      </c>
      <c r="O40" s="395">
        <f>IFERROR(ROUND(VLOOKUP($B40,'[15]Monthly BS -UC Ledger FORMATTED'!$A$6:$Q$228,+O$3,FALSE),0),0)</f>
        <v>2608</v>
      </c>
      <c r="P40" s="395">
        <f>IFERROR(ROUND(VLOOKUP($B40,'[15]Monthly BS -UC Ledger FORMATTED'!$A$6:$Q$228,+P$3,FALSE),0),0)</f>
        <v>2608</v>
      </c>
      <c r="Q40" s="386">
        <f>ROUND(VLOOKUP($B40,'[15]Monthly BS -UC Ledger FORMATTED'!$A$6:$Q$228,+Q$3,FALSE),0)</f>
        <v>2608</v>
      </c>
      <c r="R40" s="381"/>
      <c r="S40" s="384" t="s">
        <v>716</v>
      </c>
      <c r="T40" s="397">
        <v>1940</v>
      </c>
      <c r="U40" s="395">
        <f>IFERROR(ROUND(VLOOKUP($T40,'[15]Monthly BS -UC Ledger FORMATTED'!$A$6:$Q$228,+U$3,FALSE),0),0)</f>
        <v>508</v>
      </c>
      <c r="V40" s="395">
        <f>IFERROR(ROUND(VLOOKUP($T40,'[15]Monthly BS -UC Ledger FORMATTED'!$A$6:$Q$228,+V$3,FALSE),0),0)</f>
        <v>503</v>
      </c>
      <c r="W40" s="395">
        <f>IFERROR(ROUND(VLOOKUP($T40,'[15]Monthly BS -UC Ledger FORMATTED'!$A$6:$Q$228,+W$3,FALSE),0),0)</f>
        <v>499</v>
      </c>
      <c r="X40" s="395">
        <f>IFERROR(ROUND(VLOOKUP($T40,'[15]Monthly BS -UC Ledger FORMATTED'!$A$6:$Q$228,+X$3,FALSE),0),0)</f>
        <v>494</v>
      </c>
      <c r="Y40" s="395">
        <f>IFERROR(ROUND(VLOOKUP($T40,'[15]Monthly BS -UC Ledger FORMATTED'!$A$6:$Q$228,+Y$3,FALSE),0),0)</f>
        <v>489</v>
      </c>
      <c r="Z40" s="395">
        <f>IFERROR(ROUND(VLOOKUP($T40,'[15]Monthly BS -UC Ledger FORMATTED'!$A$6:$Q$228,+Z$3,FALSE),0),0)</f>
        <v>484</v>
      </c>
      <c r="AA40" s="395">
        <f>IFERROR(ROUND(VLOOKUP($T40,'[15]Monthly BS -UC Ledger FORMATTED'!$A$6:$Q$228,+AA$3,FALSE),0),0)</f>
        <v>479</v>
      </c>
      <c r="AB40" s="395">
        <f>IFERROR(ROUND(VLOOKUP($T40,'[15]Monthly BS -UC Ledger FORMATTED'!$A$6:$Q$228,+AB$3,FALSE),0),0)</f>
        <v>474</v>
      </c>
      <c r="AC40" s="395">
        <f>IFERROR(ROUND(VLOOKUP($T40,'[15]Monthly BS -UC Ledger FORMATTED'!$A$6:$Q$228,+AC$3,FALSE),0),0)</f>
        <v>470</v>
      </c>
      <c r="AD40" s="395">
        <f>IFERROR(ROUND(VLOOKUP($T40,'[15]Monthly BS -UC Ledger FORMATTED'!$A$6:$Q$228,+AD$3,FALSE),0),0)</f>
        <v>465</v>
      </c>
      <c r="AE40" s="395">
        <f>IFERROR(ROUND(VLOOKUP($T40,'[15]Monthly BS -UC Ledger FORMATTED'!$A$6:$Q$228,+AE$3,FALSE),0),0)</f>
        <v>460</v>
      </c>
      <c r="AF40" s="395">
        <f>IFERROR(ROUND(VLOOKUP($T40,'[15]Monthly BS -UC Ledger FORMATTED'!$A$6:$Q$228,+AF$3,FALSE),0),0)</f>
        <v>455</v>
      </c>
      <c r="AG40" s="395">
        <f>IFERROR(ROUND(VLOOKUP($T40,'[15]Monthly BS -UC Ledger FORMATTED'!$A$6:$Q$228,+AG$3,FALSE),0),0)</f>
        <v>450</v>
      </c>
      <c r="AH40" s="386">
        <f>ROUND(VLOOKUP($T40,'[15]Monthly BS -UC Ledger FORMATTED'!$A$6:$Q$228,+AH$3,FALSE),0)</f>
        <v>479</v>
      </c>
    </row>
    <row r="41" spans="1:39" ht="12" customHeight="1" x14ac:dyDescent="0.2">
      <c r="A41" s="382" t="s">
        <v>85</v>
      </c>
      <c r="B41" s="383">
        <v>1150</v>
      </c>
      <c r="C41" s="384" t="s">
        <v>717</v>
      </c>
      <c r="D41" s="395">
        <f>IFERROR(ROUND(VLOOKUP($B41,'[15]Monthly BS -UC Ledger FORMATTED'!$A$6:$Q$228,+D$3,FALSE),0),0)</f>
        <v>0</v>
      </c>
      <c r="E41" s="395">
        <f>IFERROR(ROUND(VLOOKUP($B41,'[15]Monthly BS -UC Ledger FORMATTED'!$A$6:$Q$228,+E$3,FALSE),0),0)</f>
        <v>0</v>
      </c>
      <c r="F41" s="395">
        <f>IFERROR(ROUND(VLOOKUP($B41,'[15]Monthly BS -UC Ledger FORMATTED'!$A$6:$Q$228,+F$3,FALSE),0),0)</f>
        <v>0</v>
      </c>
      <c r="G41" s="395">
        <f>IFERROR(ROUND(VLOOKUP($B41,'[15]Monthly BS -UC Ledger FORMATTED'!$A$6:$Q$228,+G$3,FALSE),0),0)</f>
        <v>0</v>
      </c>
      <c r="H41" s="395">
        <f>IFERROR(ROUND(VLOOKUP($B41,'[15]Monthly BS -UC Ledger FORMATTED'!$A$6:$Q$228,+H$3,FALSE),0),0)</f>
        <v>0</v>
      </c>
      <c r="I41" s="395">
        <f>IFERROR(ROUND(VLOOKUP($B41,'[15]Monthly BS -UC Ledger FORMATTED'!$A$6:$Q$228,+I$3,FALSE),0),0)</f>
        <v>0</v>
      </c>
      <c r="J41" s="395">
        <f>IFERROR(ROUND(VLOOKUP($B41,'[15]Monthly BS -UC Ledger FORMATTED'!$A$6:$Q$228,+J$3,FALSE),0),0)</f>
        <v>0</v>
      </c>
      <c r="K41" s="395">
        <f>IFERROR(ROUND(VLOOKUP($B41,'[15]Monthly BS -UC Ledger FORMATTED'!$A$6:$Q$228,+K$3,FALSE),0),0)</f>
        <v>0</v>
      </c>
      <c r="L41" s="395">
        <f>IFERROR(ROUND(VLOOKUP($B41,'[15]Monthly BS -UC Ledger FORMATTED'!$A$6:$Q$228,+L$3,FALSE),0),0)</f>
        <v>0</v>
      </c>
      <c r="M41" s="395">
        <f>IFERROR(ROUND(VLOOKUP($B41,'[15]Monthly BS -UC Ledger FORMATTED'!$A$6:$Q$228,+M$3,FALSE),0),0)</f>
        <v>0</v>
      </c>
      <c r="N41" s="395">
        <f>IFERROR(ROUND(VLOOKUP($B41,'[15]Monthly BS -UC Ledger FORMATTED'!$A$6:$Q$228,+N$3,FALSE),0),0)</f>
        <v>0</v>
      </c>
      <c r="O41" s="395">
        <f>IFERROR(ROUND(VLOOKUP($B41,'[15]Monthly BS -UC Ledger FORMATTED'!$A$6:$Q$228,+O$3,FALSE),0),0)</f>
        <v>0</v>
      </c>
      <c r="P41" s="395">
        <f>IFERROR(ROUND(VLOOKUP($B41,'[15]Monthly BS -UC Ledger FORMATTED'!$A$6:$Q$228,+P$3,FALSE),0),0)</f>
        <v>0</v>
      </c>
      <c r="Q41" s="386">
        <f>ROUND(VLOOKUP($B41,'[15]Monthly BS -UC Ledger FORMATTED'!$A$6:$Q$228,+Q$3,FALSE),0)</f>
        <v>0</v>
      </c>
      <c r="R41" s="381"/>
      <c r="S41" s="384" t="s">
        <v>718</v>
      </c>
      <c r="T41" s="388">
        <v>1945</v>
      </c>
      <c r="U41" s="395">
        <f>IFERROR(ROUND(VLOOKUP($T41,'[15]Monthly BS -UC Ledger FORMATTED'!$A$6:$Q$228,+U$3,FALSE),0),0)</f>
        <v>0</v>
      </c>
      <c r="V41" s="395">
        <f>IFERROR(ROUND(VLOOKUP($T41,'[15]Monthly BS -UC Ledger FORMATTED'!$A$6:$Q$228,+V$3,FALSE),0),0)</f>
        <v>0</v>
      </c>
      <c r="W41" s="395">
        <f>IFERROR(ROUND(VLOOKUP($T41,'[15]Monthly BS -UC Ledger FORMATTED'!$A$6:$Q$228,+W$3,FALSE),0),0)</f>
        <v>0</v>
      </c>
      <c r="X41" s="395">
        <f>IFERROR(ROUND(VLOOKUP($T41,'[15]Monthly BS -UC Ledger FORMATTED'!$A$6:$Q$228,+X$3,FALSE),0),0)</f>
        <v>0</v>
      </c>
      <c r="Y41" s="395">
        <f>IFERROR(ROUND(VLOOKUP($T41,'[15]Monthly BS -UC Ledger FORMATTED'!$A$6:$Q$228,+Y$3,FALSE),0),0)</f>
        <v>0</v>
      </c>
      <c r="Z41" s="395">
        <f>IFERROR(ROUND(VLOOKUP($T41,'[15]Monthly BS -UC Ledger FORMATTED'!$A$6:$Q$228,+Z$3,FALSE),0),0)</f>
        <v>0</v>
      </c>
      <c r="AA41" s="395">
        <f>IFERROR(ROUND(VLOOKUP($T41,'[15]Monthly BS -UC Ledger FORMATTED'!$A$6:$Q$228,+AA$3,FALSE),0),0)</f>
        <v>0</v>
      </c>
      <c r="AB41" s="395">
        <f>IFERROR(ROUND(VLOOKUP($T41,'[15]Monthly BS -UC Ledger FORMATTED'!$A$6:$Q$228,+AB$3,FALSE),0),0)</f>
        <v>0</v>
      </c>
      <c r="AC41" s="395">
        <f>IFERROR(ROUND(VLOOKUP($T41,'[15]Monthly BS -UC Ledger FORMATTED'!$A$6:$Q$228,+AC$3,FALSE),0),0)</f>
        <v>0</v>
      </c>
      <c r="AD41" s="395">
        <f>IFERROR(ROUND(VLOOKUP($T41,'[15]Monthly BS -UC Ledger FORMATTED'!$A$6:$Q$228,+AD$3,FALSE),0),0)</f>
        <v>0</v>
      </c>
      <c r="AE41" s="395">
        <f>IFERROR(ROUND(VLOOKUP($T41,'[15]Monthly BS -UC Ledger FORMATTED'!$A$6:$Q$228,+AE$3,FALSE),0),0)</f>
        <v>0</v>
      </c>
      <c r="AF41" s="395">
        <f>IFERROR(ROUND(VLOOKUP($T41,'[15]Monthly BS -UC Ledger FORMATTED'!$A$6:$Q$228,+AF$3,FALSE),0),0)</f>
        <v>0</v>
      </c>
      <c r="AG41" s="395">
        <f>IFERROR(ROUND(VLOOKUP($T41,'[15]Monthly BS -UC Ledger FORMATTED'!$A$6:$Q$228,+AG$3,FALSE),0),0)</f>
        <v>0</v>
      </c>
      <c r="AH41" s="386">
        <f>ROUND(VLOOKUP($T41,'[15]Monthly BS -UC Ledger FORMATTED'!$A$6:$Q$228,+AH$3,FALSE),0)</f>
        <v>0</v>
      </c>
    </row>
    <row r="42" spans="1:39" ht="12" customHeight="1" x14ac:dyDescent="0.2">
      <c r="A42" s="382" t="s">
        <v>88</v>
      </c>
      <c r="B42" s="383">
        <v>1170</v>
      </c>
      <c r="C42" s="384" t="s">
        <v>719</v>
      </c>
      <c r="D42" s="395">
        <f>IFERROR(ROUND(VLOOKUP($B42,'[15]Monthly BS -UC Ledger FORMATTED'!$A$6:$Q$228,+D$3,FALSE),0),0)</f>
        <v>0</v>
      </c>
      <c r="E42" s="395">
        <f>IFERROR(ROUND(VLOOKUP($B42,'[15]Monthly BS -UC Ledger FORMATTED'!$A$6:$Q$228,+E$3,FALSE),0),0)</f>
        <v>0</v>
      </c>
      <c r="F42" s="395">
        <f>IFERROR(ROUND(VLOOKUP($B42,'[15]Monthly BS -UC Ledger FORMATTED'!$A$6:$Q$228,+F$3,FALSE),0),0)</f>
        <v>0</v>
      </c>
      <c r="G42" s="395">
        <f>IFERROR(ROUND(VLOOKUP($B42,'[15]Monthly BS -UC Ledger FORMATTED'!$A$6:$Q$228,+G$3,FALSE),0),0)</f>
        <v>0</v>
      </c>
      <c r="H42" s="395">
        <f>IFERROR(ROUND(VLOOKUP($B42,'[15]Monthly BS -UC Ledger FORMATTED'!$A$6:$Q$228,+H$3,FALSE),0),0)</f>
        <v>0</v>
      </c>
      <c r="I42" s="395">
        <f>IFERROR(ROUND(VLOOKUP($B42,'[15]Monthly BS -UC Ledger FORMATTED'!$A$6:$Q$228,+I$3,FALSE),0),0)</f>
        <v>0</v>
      </c>
      <c r="J42" s="395">
        <f>IFERROR(ROUND(VLOOKUP($B42,'[15]Monthly BS -UC Ledger FORMATTED'!$A$6:$Q$228,+J$3,FALSE),0),0)</f>
        <v>0</v>
      </c>
      <c r="K42" s="395">
        <f>IFERROR(ROUND(VLOOKUP($B42,'[15]Monthly BS -UC Ledger FORMATTED'!$A$6:$Q$228,+K$3,FALSE),0),0)</f>
        <v>0</v>
      </c>
      <c r="L42" s="395">
        <f>IFERROR(ROUND(VLOOKUP($B42,'[15]Monthly BS -UC Ledger FORMATTED'!$A$6:$Q$228,+L$3,FALSE),0),0)</f>
        <v>0</v>
      </c>
      <c r="M42" s="395">
        <f>IFERROR(ROUND(VLOOKUP($B42,'[15]Monthly BS -UC Ledger FORMATTED'!$A$6:$Q$228,+M$3,FALSE),0),0)</f>
        <v>0</v>
      </c>
      <c r="N42" s="395">
        <f>IFERROR(ROUND(VLOOKUP($B42,'[15]Monthly BS -UC Ledger FORMATTED'!$A$6:$Q$228,+N$3,FALSE),0),0)</f>
        <v>0</v>
      </c>
      <c r="O42" s="395">
        <f>IFERROR(ROUND(VLOOKUP($B42,'[15]Monthly BS -UC Ledger FORMATTED'!$A$6:$Q$228,+O$3,FALSE),0),0)</f>
        <v>0</v>
      </c>
      <c r="P42" s="395">
        <f>IFERROR(ROUND(VLOOKUP($B42,'[15]Monthly BS -UC Ledger FORMATTED'!$A$6:$Q$228,+P$3,FALSE),0),0)</f>
        <v>0</v>
      </c>
      <c r="Q42" s="386"/>
      <c r="R42" s="381"/>
      <c r="S42" s="384" t="s">
        <v>720</v>
      </c>
      <c r="T42" s="388">
        <v>1965</v>
      </c>
      <c r="U42" s="395">
        <f>IFERROR(ROUND(VLOOKUP($T42,'[15]Monthly BS -UC Ledger FORMATTED'!$A$6:$Q$228,+U$3,FALSE),0),0)</f>
        <v>0</v>
      </c>
      <c r="V42" s="395">
        <f>IFERROR(ROUND(VLOOKUP($T42,'[15]Monthly BS -UC Ledger FORMATTED'!$A$6:$Q$228,+V$3,FALSE),0),0)</f>
        <v>0</v>
      </c>
      <c r="W42" s="395">
        <f>IFERROR(ROUND(VLOOKUP($T42,'[15]Monthly BS -UC Ledger FORMATTED'!$A$6:$Q$228,+W$3,FALSE),0),0)</f>
        <v>0</v>
      </c>
      <c r="X42" s="395">
        <f>IFERROR(ROUND(VLOOKUP($T42,'[15]Monthly BS -UC Ledger FORMATTED'!$A$6:$Q$228,+X$3,FALSE),0),0)</f>
        <v>0</v>
      </c>
      <c r="Y42" s="395">
        <f>IFERROR(ROUND(VLOOKUP($T42,'[15]Monthly BS -UC Ledger FORMATTED'!$A$6:$Q$228,+Y$3,FALSE),0),0)</f>
        <v>0</v>
      </c>
      <c r="Z42" s="395">
        <f>IFERROR(ROUND(VLOOKUP($T42,'[15]Monthly BS -UC Ledger FORMATTED'!$A$6:$Q$228,+Z$3,FALSE),0),0)</f>
        <v>0</v>
      </c>
      <c r="AA42" s="395">
        <f>IFERROR(ROUND(VLOOKUP($T42,'[15]Monthly BS -UC Ledger FORMATTED'!$A$6:$Q$228,+AA$3,FALSE),0),0)</f>
        <v>0</v>
      </c>
      <c r="AB42" s="395">
        <f>IFERROR(ROUND(VLOOKUP($T42,'[15]Monthly BS -UC Ledger FORMATTED'!$A$6:$Q$228,+AB$3,FALSE),0),0)</f>
        <v>0</v>
      </c>
      <c r="AC42" s="395">
        <f>IFERROR(ROUND(VLOOKUP($T42,'[15]Monthly BS -UC Ledger FORMATTED'!$A$6:$Q$228,+AC$3,FALSE),0),0)</f>
        <v>0</v>
      </c>
      <c r="AD42" s="395">
        <f>IFERROR(ROUND(VLOOKUP($T42,'[15]Monthly BS -UC Ledger FORMATTED'!$A$6:$Q$228,+AD$3,FALSE),0),0)</f>
        <v>0</v>
      </c>
      <c r="AE42" s="395">
        <f>IFERROR(ROUND(VLOOKUP($T42,'[15]Monthly BS -UC Ledger FORMATTED'!$A$6:$Q$228,+AE$3,FALSE),0),0)</f>
        <v>0</v>
      </c>
      <c r="AF42" s="395">
        <f>IFERROR(ROUND(VLOOKUP($T42,'[15]Monthly BS -UC Ledger FORMATTED'!$A$6:$Q$228,+AF$3,FALSE),0),0)</f>
        <v>0</v>
      </c>
      <c r="AG42" s="395">
        <f>IFERROR(ROUND(VLOOKUP($T42,'[15]Monthly BS -UC Ledger FORMATTED'!$A$6:$Q$228,+AG$3,FALSE),0),0)</f>
        <v>0</v>
      </c>
      <c r="AH42" s="386"/>
    </row>
    <row r="43" spans="1:39" ht="12" customHeight="1" x14ac:dyDescent="0.25">
      <c r="A43" s="602" t="s">
        <v>91</v>
      </c>
      <c r="B43" s="603"/>
      <c r="C43" s="603"/>
      <c r="D43" s="603"/>
      <c r="E43" s="603"/>
      <c r="F43" s="603"/>
      <c r="G43" s="603"/>
      <c r="H43" s="603"/>
      <c r="I43" s="603"/>
      <c r="J43" s="603"/>
      <c r="K43" s="603"/>
      <c r="L43" s="603"/>
      <c r="M43" s="603"/>
      <c r="N43" s="603"/>
      <c r="O43" s="603"/>
      <c r="P43" s="603"/>
      <c r="Q43" s="604"/>
      <c r="R43" s="381"/>
      <c r="S43" s="602" t="s">
        <v>91</v>
      </c>
      <c r="T43" s="603"/>
      <c r="U43" s="603"/>
      <c r="V43" s="603"/>
      <c r="W43" s="603"/>
      <c r="X43" s="603"/>
      <c r="Y43" s="603"/>
      <c r="Z43" s="603"/>
      <c r="AA43" s="603"/>
      <c r="AB43" s="603"/>
      <c r="AC43" s="603"/>
      <c r="AD43" s="603"/>
      <c r="AE43" s="603"/>
      <c r="AF43" s="603"/>
      <c r="AG43" s="603"/>
      <c r="AH43" s="603"/>
      <c r="AI43" s="604"/>
    </row>
    <row r="44" spans="1:39" ht="12" customHeight="1" x14ac:dyDescent="0.25">
      <c r="A44" s="407"/>
      <c r="B44" s="393">
        <v>1045</v>
      </c>
      <c r="C44" s="391" t="s">
        <v>721</v>
      </c>
      <c r="D44" s="395">
        <f>IFERROR(ROUND(VLOOKUP($B44,'[15]Monthly BS -UC Ledger FORMATTED'!$A$6:$Q$228,+D$3,FALSE),0),0)</f>
        <v>6210</v>
      </c>
      <c r="E44" s="395">
        <f>IFERROR(ROUND(VLOOKUP($B44,'[15]Monthly BS -UC Ledger FORMATTED'!$A$6:$Q$228,+E$3,FALSE),0),0)</f>
        <v>6209</v>
      </c>
      <c r="F44" s="395">
        <f>IFERROR(ROUND(VLOOKUP($B44,'[15]Monthly BS -UC Ledger FORMATTED'!$A$6:$Q$228,+F$3,FALSE),0),0)</f>
        <v>6207</v>
      </c>
      <c r="G44" s="395">
        <f>IFERROR(ROUND(VLOOKUP($B44,'[15]Monthly BS -UC Ledger FORMATTED'!$A$6:$Q$228,+G$3,FALSE),0),0)</f>
        <v>6207</v>
      </c>
      <c r="H44" s="395">
        <f>IFERROR(ROUND(VLOOKUP($B44,'[15]Monthly BS -UC Ledger FORMATTED'!$A$6:$Q$228,+H$3,FALSE),0),0)</f>
        <v>6207</v>
      </c>
      <c r="I44" s="395">
        <f>IFERROR(ROUND(VLOOKUP($B44,'[15]Monthly BS -UC Ledger FORMATTED'!$A$6:$Q$228,+I$3,FALSE),0),0)</f>
        <v>6207</v>
      </c>
      <c r="J44" s="395">
        <f>IFERROR(ROUND(VLOOKUP($B44,'[15]Monthly BS -UC Ledger FORMATTED'!$A$6:$Q$228,+J$3,FALSE),0),0)</f>
        <v>6208</v>
      </c>
      <c r="K44" s="395">
        <f>IFERROR(ROUND(VLOOKUP($B44,'[15]Monthly BS -UC Ledger FORMATTED'!$A$6:$Q$228,+K$3,FALSE),0),0)</f>
        <v>6207</v>
      </c>
      <c r="L44" s="395">
        <f>IFERROR(ROUND(VLOOKUP($B44,'[15]Monthly BS -UC Ledger FORMATTED'!$A$6:$Q$228,+L$3,FALSE),0),0)</f>
        <v>6207</v>
      </c>
      <c r="M44" s="395">
        <f>IFERROR(ROUND(VLOOKUP($B44,'[15]Monthly BS -UC Ledger FORMATTED'!$A$6:$Q$228,+M$3,FALSE),0),0)</f>
        <v>6205</v>
      </c>
      <c r="N44" s="395">
        <f>IFERROR(ROUND(VLOOKUP($B44,'[15]Monthly BS -UC Ledger FORMATTED'!$A$6:$Q$228,+N$3,FALSE),0),0)</f>
        <v>6205</v>
      </c>
      <c r="O44" s="395">
        <f>IFERROR(ROUND(VLOOKUP($B44,'[15]Monthly BS -UC Ledger FORMATTED'!$A$6:$Q$228,+O$3,FALSE),0),0)</f>
        <v>6205</v>
      </c>
      <c r="P44" s="395">
        <f>IFERROR(ROUND(VLOOKUP($B44,'[15]Monthly BS -UC Ledger FORMATTED'!$A$6:$Q$228,+P$3,FALSE),0),0)</f>
        <v>6205</v>
      </c>
      <c r="Q44" s="395">
        <f>ROUND(VLOOKUP($B44,'[15]Monthly BS -UC Ledger FORMATTED'!$A$6:$Q$228,+Q$3,FALSE),0)</f>
        <v>6207</v>
      </c>
      <c r="R44" s="381"/>
      <c r="S44" s="391" t="s">
        <v>676</v>
      </c>
      <c r="T44" s="397"/>
      <c r="U44" s="395"/>
      <c r="V44" s="395"/>
      <c r="W44" s="395"/>
      <c r="X44" s="395"/>
      <c r="Y44" s="395"/>
      <c r="Z44" s="395"/>
      <c r="AA44" s="395"/>
      <c r="AB44" s="395"/>
      <c r="AC44" s="395"/>
      <c r="AD44" s="395"/>
      <c r="AE44" s="395"/>
      <c r="AF44" s="395"/>
      <c r="AG44" s="395"/>
      <c r="AH44" s="395"/>
      <c r="AI44" s="375"/>
      <c r="AJ44" s="375"/>
      <c r="AK44" s="375"/>
      <c r="AL44" s="375"/>
      <c r="AM44" s="375"/>
    </row>
    <row r="45" spans="1:39" ht="12" customHeight="1" x14ac:dyDescent="0.25">
      <c r="A45" s="408"/>
      <c r="B45" s="390">
        <v>1285</v>
      </c>
      <c r="C45" s="381" t="s">
        <v>928</v>
      </c>
      <c r="D45" s="395">
        <f>IFERROR(ROUND(VLOOKUP($B45,'[15]Monthly BS -UC Ledger FORMATTED'!$A$6:$Q$228,+D$3,FALSE),0),0)</f>
        <v>0</v>
      </c>
      <c r="E45" s="395">
        <f>IFERROR(ROUND(VLOOKUP($B45,'[15]Monthly BS -UC Ledger FORMATTED'!$A$6:$Q$228,+E$3,FALSE),0),0)</f>
        <v>0</v>
      </c>
      <c r="F45" s="395">
        <f>IFERROR(ROUND(VLOOKUP($B45,'[15]Monthly BS -UC Ledger FORMATTED'!$A$6:$Q$228,+F$3,FALSE),0),0)</f>
        <v>0</v>
      </c>
      <c r="G45" s="395">
        <f>IFERROR(ROUND(VLOOKUP($B45,'[15]Monthly BS -UC Ledger FORMATTED'!$A$6:$Q$228,+G$3,FALSE),0),0)</f>
        <v>0</v>
      </c>
      <c r="H45" s="395">
        <f>IFERROR(ROUND(VLOOKUP($B45,'[15]Monthly BS -UC Ledger FORMATTED'!$A$6:$Q$228,+H$3,FALSE),0),0)</f>
        <v>0</v>
      </c>
      <c r="I45" s="395">
        <f>IFERROR(ROUND(VLOOKUP($B45,'[15]Monthly BS -UC Ledger FORMATTED'!$A$6:$Q$228,+I$3,FALSE),0),0)</f>
        <v>0</v>
      </c>
      <c r="J45" s="395">
        <f>IFERROR(ROUND(VLOOKUP($B45,'[15]Monthly BS -UC Ledger FORMATTED'!$A$6:$Q$228,+J$3,FALSE),0),0)</f>
        <v>0</v>
      </c>
      <c r="K45" s="395">
        <f>IFERROR(ROUND(VLOOKUP($B45,'[15]Monthly BS -UC Ledger FORMATTED'!$A$6:$Q$228,+K$3,FALSE),0),0)</f>
        <v>0</v>
      </c>
      <c r="L45" s="395">
        <f>IFERROR(ROUND(VLOOKUP($B45,'[15]Monthly BS -UC Ledger FORMATTED'!$A$6:$Q$228,+L$3,FALSE),0),0)</f>
        <v>0</v>
      </c>
      <c r="M45" s="395">
        <f>IFERROR(ROUND(VLOOKUP($B45,'[15]Monthly BS -UC Ledger FORMATTED'!$A$6:$Q$228,+M$3,FALSE),0),0)</f>
        <v>0</v>
      </c>
      <c r="N45" s="395">
        <f>IFERROR(ROUND(VLOOKUP($B45,'[15]Monthly BS -UC Ledger FORMATTED'!$A$6:$Q$228,+N$3,FALSE),0),0)</f>
        <v>0</v>
      </c>
      <c r="O45" s="395">
        <f>IFERROR(ROUND(VLOOKUP($B45,'[15]Monthly BS -UC Ledger FORMATTED'!$A$6:$Q$228,+O$3,FALSE),0),0)</f>
        <v>0</v>
      </c>
      <c r="P45" s="395">
        <f>IFERROR(ROUND(VLOOKUP($B45,'[15]Monthly BS -UC Ledger FORMATTED'!$A$6:$Q$228,+P$3,FALSE),0),0)</f>
        <v>0</v>
      </c>
      <c r="Q45" s="399"/>
      <c r="R45" s="381"/>
      <c r="S45" s="381"/>
      <c r="T45" s="401"/>
      <c r="U45" s="398"/>
      <c r="V45" s="399"/>
      <c r="W45" s="399"/>
      <c r="X45" s="399"/>
      <c r="Y45" s="399"/>
      <c r="Z45" s="399"/>
      <c r="AA45" s="399"/>
      <c r="AB45" s="399"/>
      <c r="AC45" s="399"/>
      <c r="AD45" s="399"/>
      <c r="AE45" s="399"/>
      <c r="AF45" s="399"/>
      <c r="AG45" s="399"/>
      <c r="AH45" s="399"/>
      <c r="AI45" s="375"/>
      <c r="AJ45" s="375"/>
      <c r="AK45" s="375"/>
      <c r="AL45" s="375"/>
      <c r="AM45" s="375"/>
    </row>
    <row r="46" spans="1:39" s="415" customFormat="1" ht="12" customHeight="1" x14ac:dyDescent="0.25">
      <c r="A46" s="411" t="s">
        <v>92</v>
      </c>
      <c r="B46" s="402"/>
      <c r="C46" s="403" t="s">
        <v>81</v>
      </c>
      <c r="D46" s="404">
        <f t="shared" ref="D46:Q46" si="6">SUM(D44:D45)</f>
        <v>6210</v>
      </c>
      <c r="E46" s="404">
        <f t="shared" si="6"/>
        <v>6209</v>
      </c>
      <c r="F46" s="404">
        <f t="shared" si="6"/>
        <v>6207</v>
      </c>
      <c r="G46" s="404">
        <f t="shared" si="6"/>
        <v>6207</v>
      </c>
      <c r="H46" s="404">
        <f t="shared" si="6"/>
        <v>6207</v>
      </c>
      <c r="I46" s="404">
        <f t="shared" si="6"/>
        <v>6207</v>
      </c>
      <c r="J46" s="404">
        <f t="shared" si="6"/>
        <v>6208</v>
      </c>
      <c r="K46" s="404">
        <f t="shared" si="6"/>
        <v>6207</v>
      </c>
      <c r="L46" s="404">
        <f t="shared" si="6"/>
        <v>6207</v>
      </c>
      <c r="M46" s="404">
        <f t="shared" si="6"/>
        <v>6205</v>
      </c>
      <c r="N46" s="404">
        <f t="shared" si="6"/>
        <v>6205</v>
      </c>
      <c r="O46" s="404">
        <f t="shared" si="6"/>
        <v>6205</v>
      </c>
      <c r="P46" s="404">
        <f t="shared" si="6"/>
        <v>6205</v>
      </c>
      <c r="Q46" s="404">
        <f t="shared" si="6"/>
        <v>6207</v>
      </c>
      <c r="R46" s="412"/>
      <c r="S46" s="413" t="s">
        <v>676</v>
      </c>
      <c r="T46" s="406"/>
      <c r="U46" s="404">
        <f t="shared" ref="U46:AH46" si="7">SUM(U44:U45)</f>
        <v>0</v>
      </c>
      <c r="V46" s="404">
        <f t="shared" si="7"/>
        <v>0</v>
      </c>
      <c r="W46" s="404">
        <f t="shared" si="7"/>
        <v>0</v>
      </c>
      <c r="X46" s="404">
        <f t="shared" si="7"/>
        <v>0</v>
      </c>
      <c r="Y46" s="404">
        <f t="shared" si="7"/>
        <v>0</v>
      </c>
      <c r="Z46" s="404">
        <f t="shared" si="7"/>
        <v>0</v>
      </c>
      <c r="AA46" s="404">
        <f t="shared" si="7"/>
        <v>0</v>
      </c>
      <c r="AB46" s="404">
        <f t="shared" si="7"/>
        <v>0</v>
      </c>
      <c r="AC46" s="404">
        <f t="shared" si="7"/>
        <v>0</v>
      </c>
      <c r="AD46" s="404">
        <f t="shared" si="7"/>
        <v>0</v>
      </c>
      <c r="AE46" s="404">
        <f t="shared" si="7"/>
        <v>0</v>
      </c>
      <c r="AF46" s="404">
        <f t="shared" si="7"/>
        <v>0</v>
      </c>
      <c r="AG46" s="404">
        <f t="shared" si="7"/>
        <v>0</v>
      </c>
      <c r="AH46" s="404">
        <f t="shared" si="7"/>
        <v>0</v>
      </c>
      <c r="AI46" s="414"/>
      <c r="AJ46" s="414"/>
      <c r="AK46" s="414"/>
      <c r="AL46" s="414"/>
      <c r="AM46" s="414"/>
    </row>
    <row r="47" spans="1:39" ht="12" customHeight="1" x14ac:dyDescent="0.2">
      <c r="A47" s="378"/>
      <c r="B47" s="393">
        <v>1065</v>
      </c>
      <c r="C47" s="391" t="s">
        <v>929</v>
      </c>
      <c r="D47" s="395">
        <f>IFERROR(ROUND(VLOOKUP($B47,'[15]Monthly BS -UC Ledger FORMATTED'!$A$6:$Q$228,+D$3,FALSE),0),0)</f>
        <v>0</v>
      </c>
      <c r="E47" s="395">
        <f>IFERROR(ROUND(VLOOKUP($B47,'[15]Monthly BS -UC Ledger FORMATTED'!$A$6:$Q$228,+E$3,FALSE),0),0)</f>
        <v>0</v>
      </c>
      <c r="F47" s="395">
        <f>IFERROR(ROUND(VLOOKUP($B47,'[15]Monthly BS -UC Ledger FORMATTED'!$A$6:$Q$228,+F$3,FALSE),0),0)</f>
        <v>0</v>
      </c>
      <c r="G47" s="395">
        <f>IFERROR(ROUND(VLOOKUP($B47,'[15]Monthly BS -UC Ledger FORMATTED'!$A$6:$Q$228,+G$3,FALSE),0),0)</f>
        <v>0</v>
      </c>
      <c r="H47" s="395">
        <f>IFERROR(ROUND(VLOOKUP($B47,'[15]Monthly BS -UC Ledger FORMATTED'!$A$6:$Q$228,+H$3,FALSE),0),0)</f>
        <v>0</v>
      </c>
      <c r="I47" s="395">
        <f>IFERROR(ROUND(VLOOKUP($B47,'[15]Monthly BS -UC Ledger FORMATTED'!$A$6:$Q$228,+I$3,FALSE),0),0)</f>
        <v>0</v>
      </c>
      <c r="J47" s="395">
        <f>IFERROR(ROUND(VLOOKUP($B47,'[15]Monthly BS -UC Ledger FORMATTED'!$A$6:$Q$228,+J$3,FALSE),0),0)</f>
        <v>0</v>
      </c>
      <c r="K47" s="395">
        <f>IFERROR(ROUND(VLOOKUP($B47,'[15]Monthly BS -UC Ledger FORMATTED'!$A$6:$Q$228,+K$3,FALSE),0),0)</f>
        <v>0</v>
      </c>
      <c r="L47" s="395">
        <f>IFERROR(ROUND(VLOOKUP($B47,'[15]Monthly BS -UC Ledger FORMATTED'!$A$6:$Q$228,+L$3,FALSE),0),0)</f>
        <v>0</v>
      </c>
      <c r="M47" s="395">
        <f>IFERROR(ROUND(VLOOKUP($B47,'[15]Monthly BS -UC Ledger FORMATTED'!$A$6:$Q$228,+M$3,FALSE),0),0)</f>
        <v>0</v>
      </c>
      <c r="N47" s="395">
        <f>IFERROR(ROUND(VLOOKUP($B47,'[15]Monthly BS -UC Ledger FORMATTED'!$A$6:$Q$228,+N$3,FALSE),0),0)</f>
        <v>0</v>
      </c>
      <c r="O47" s="395">
        <f>IFERROR(ROUND(VLOOKUP($B47,'[15]Monthly BS -UC Ledger FORMATTED'!$A$6:$Q$228,+O$3,FALSE),0),0)</f>
        <v>0</v>
      </c>
      <c r="P47" s="395">
        <f>IFERROR(ROUND(VLOOKUP($B47,'[15]Monthly BS -UC Ledger FORMATTED'!$A$6:$Q$228,+P$3,FALSE),0),0)</f>
        <v>0</v>
      </c>
      <c r="Q47" s="395">
        <f>ROUND(VLOOKUP($B47,'[15]Monthly BS -UC Ledger FORMATTED'!$A$6:$Q$228,+Q$3,FALSE),0)</f>
        <v>0</v>
      </c>
      <c r="R47" s="381"/>
      <c r="S47" s="391" t="s">
        <v>930</v>
      </c>
      <c r="T47" s="397">
        <v>1860</v>
      </c>
      <c r="U47" s="395">
        <f>IFERROR(ROUND(VLOOKUP($T47,'[15]Monthly BS -UC Ledger FORMATTED'!$A$6:$Q$228,+U$3,FALSE),0),0)</f>
        <v>0</v>
      </c>
      <c r="V47" s="395">
        <f>IFERROR(ROUND(VLOOKUP($T47,'[15]Monthly BS -UC Ledger FORMATTED'!$A$6:$Q$228,+V$3,FALSE),0),0)</f>
        <v>0</v>
      </c>
      <c r="W47" s="395">
        <f>IFERROR(ROUND(VLOOKUP($T47,'[15]Monthly BS -UC Ledger FORMATTED'!$A$6:$Q$228,+W$3,FALSE),0),0)</f>
        <v>0</v>
      </c>
      <c r="X47" s="395">
        <f>IFERROR(ROUND(VLOOKUP($T47,'[15]Monthly BS -UC Ledger FORMATTED'!$A$6:$Q$228,+X$3,FALSE),0),0)</f>
        <v>0</v>
      </c>
      <c r="Y47" s="395">
        <f>IFERROR(ROUND(VLOOKUP($T47,'[15]Monthly BS -UC Ledger FORMATTED'!$A$6:$Q$228,+Y$3,FALSE),0),0)</f>
        <v>0</v>
      </c>
      <c r="Z47" s="395">
        <f>IFERROR(ROUND(VLOOKUP($T47,'[15]Monthly BS -UC Ledger FORMATTED'!$A$6:$Q$228,+Z$3,FALSE),0),0)</f>
        <v>0</v>
      </c>
      <c r="AA47" s="395">
        <f>IFERROR(ROUND(VLOOKUP($T47,'[15]Monthly BS -UC Ledger FORMATTED'!$A$6:$Q$228,+AA$3,FALSE),0),0)</f>
        <v>0</v>
      </c>
      <c r="AB47" s="395">
        <f>IFERROR(ROUND(VLOOKUP($T47,'[15]Monthly BS -UC Ledger FORMATTED'!$A$6:$Q$228,+AB$3,FALSE),0),0)</f>
        <v>0</v>
      </c>
      <c r="AC47" s="395">
        <f>IFERROR(ROUND(VLOOKUP($T47,'[15]Monthly BS -UC Ledger FORMATTED'!$A$6:$Q$228,+AC$3,FALSE),0),0)</f>
        <v>0</v>
      </c>
      <c r="AD47" s="395">
        <f>IFERROR(ROUND(VLOOKUP($T47,'[15]Monthly BS -UC Ledger FORMATTED'!$A$6:$Q$228,+AD$3,FALSE),0),0)</f>
        <v>0</v>
      </c>
      <c r="AE47" s="395">
        <f>IFERROR(ROUND(VLOOKUP($T47,'[15]Monthly BS -UC Ledger FORMATTED'!$A$6:$Q$228,+AE$3,FALSE),0),0)</f>
        <v>0</v>
      </c>
      <c r="AF47" s="395">
        <f>IFERROR(ROUND(VLOOKUP($T47,'[15]Monthly BS -UC Ledger FORMATTED'!$A$6:$Q$228,+AF$3,FALSE),0),0)</f>
        <v>0</v>
      </c>
      <c r="AG47" s="395">
        <f>IFERROR(ROUND(VLOOKUP($T47,'[15]Monthly BS -UC Ledger FORMATTED'!$A$6:$Q$228,+AG$3,FALSE),0),0)</f>
        <v>0</v>
      </c>
      <c r="AH47" s="395">
        <f>ROUND(VLOOKUP($T47,'[15]Monthly BS -UC Ledger FORMATTED'!$A$6:$Q$228,+AH$3,FALSE),0)</f>
        <v>0</v>
      </c>
      <c r="AI47" s="375"/>
      <c r="AJ47" s="375"/>
      <c r="AK47" s="375"/>
      <c r="AL47" s="375"/>
      <c r="AM47" s="375"/>
    </row>
    <row r="48" spans="1:39" ht="12" customHeight="1" x14ac:dyDescent="0.2">
      <c r="A48" s="374"/>
      <c r="B48" s="390">
        <v>1175</v>
      </c>
      <c r="C48" s="381" t="s">
        <v>931</v>
      </c>
      <c r="D48" s="395">
        <f>IFERROR(ROUND(VLOOKUP($B48,'[15]Monthly BS -UC Ledger FORMATTED'!$A$6:$Q$228,+D$3,FALSE),0),0)</f>
        <v>15492</v>
      </c>
      <c r="E48" s="395">
        <f>IFERROR(ROUND(VLOOKUP($B48,'[15]Monthly BS -UC Ledger FORMATTED'!$A$6:$Q$228,+E$3,FALSE),0),0)</f>
        <v>15442</v>
      </c>
      <c r="F48" s="395">
        <f>IFERROR(ROUND(VLOOKUP($B48,'[15]Monthly BS -UC Ledger FORMATTED'!$A$6:$Q$228,+F$3,FALSE),0),0)</f>
        <v>15356</v>
      </c>
      <c r="G48" s="395">
        <f>IFERROR(ROUND(VLOOKUP($B48,'[15]Monthly BS -UC Ledger FORMATTED'!$A$6:$Q$228,+G$3,FALSE),0),0)</f>
        <v>15339</v>
      </c>
      <c r="H48" s="395">
        <f>IFERROR(ROUND(VLOOKUP($B48,'[15]Monthly BS -UC Ledger FORMATTED'!$A$6:$Q$228,+H$3,FALSE),0),0)</f>
        <v>15356</v>
      </c>
      <c r="I48" s="395">
        <f>IFERROR(ROUND(VLOOKUP($B48,'[15]Monthly BS -UC Ledger FORMATTED'!$A$6:$Q$228,+I$3,FALSE),0),0)</f>
        <v>15356</v>
      </c>
      <c r="J48" s="395">
        <f>IFERROR(ROUND(VLOOKUP($B48,'[15]Monthly BS -UC Ledger FORMATTED'!$A$6:$Q$228,+J$3,FALSE),0),0)</f>
        <v>15397</v>
      </c>
      <c r="K48" s="395">
        <f>IFERROR(ROUND(VLOOKUP($B48,'[15]Monthly BS -UC Ledger FORMATTED'!$A$6:$Q$228,+K$3,FALSE),0),0)</f>
        <v>15438</v>
      </c>
      <c r="L48" s="395">
        <f>IFERROR(ROUND(VLOOKUP($B48,'[15]Monthly BS -UC Ledger FORMATTED'!$A$6:$Q$228,+L$3,FALSE),0),0)</f>
        <v>15427</v>
      </c>
      <c r="M48" s="395">
        <f>IFERROR(ROUND(VLOOKUP($B48,'[15]Monthly BS -UC Ledger FORMATTED'!$A$6:$Q$228,+M$3,FALSE),0),0)</f>
        <v>15386</v>
      </c>
      <c r="N48" s="395">
        <f>IFERROR(ROUND(VLOOKUP($B48,'[15]Monthly BS -UC Ledger FORMATTED'!$A$6:$Q$228,+N$3,FALSE),0),0)</f>
        <v>15379</v>
      </c>
      <c r="O48" s="395">
        <f>IFERROR(ROUND(VLOOKUP($B48,'[15]Monthly BS -UC Ledger FORMATTED'!$A$6:$Q$228,+O$3,FALSE),0),0)</f>
        <v>15432</v>
      </c>
      <c r="P48" s="395">
        <f>IFERROR(ROUND(VLOOKUP($B48,'[15]Monthly BS -UC Ledger FORMATTED'!$A$6:$Q$228,+P$3,FALSE),0),0)</f>
        <v>15448</v>
      </c>
      <c r="Q48" s="399">
        <f>ROUND(VLOOKUP($B48,'[15]Monthly BS -UC Ledger FORMATTED'!$A$6:$Q$228,+Q$3,FALSE),0)</f>
        <v>15404</v>
      </c>
      <c r="R48" s="381"/>
      <c r="S48" s="381" t="s">
        <v>932</v>
      </c>
      <c r="T48" s="401">
        <v>1970</v>
      </c>
      <c r="U48" s="395">
        <f>IFERROR(ROUND(VLOOKUP($T48,'[15]Monthly BS -UC Ledger FORMATTED'!$A$6:$Q$228,+U$3,FALSE),0),0)</f>
        <v>-6548</v>
      </c>
      <c r="V48" s="395">
        <f>IFERROR(ROUND(VLOOKUP($T48,'[15]Monthly BS -UC Ledger FORMATTED'!$A$6:$Q$228,+V$3,FALSE),0),0)</f>
        <v>-6554</v>
      </c>
      <c r="W48" s="395">
        <f>IFERROR(ROUND(VLOOKUP($T48,'[15]Monthly BS -UC Ledger FORMATTED'!$A$6:$Q$228,+W$3,FALSE),0),0)</f>
        <v>-6539</v>
      </c>
      <c r="X48" s="395">
        <f>IFERROR(ROUND(VLOOKUP($T48,'[15]Monthly BS -UC Ledger FORMATTED'!$A$6:$Q$228,+X$3,FALSE),0),0)</f>
        <v>-6549</v>
      </c>
      <c r="Y48" s="395">
        <f>IFERROR(ROUND(VLOOKUP($T48,'[15]Monthly BS -UC Ledger FORMATTED'!$A$6:$Q$228,+Y$3,FALSE),0),0)</f>
        <v>-6584</v>
      </c>
      <c r="Z48" s="395">
        <f>IFERROR(ROUND(VLOOKUP($T48,'[15]Monthly BS -UC Ledger FORMATTED'!$A$6:$Q$228,+Z$3,FALSE),0),0)</f>
        <v>-6611</v>
      </c>
      <c r="AA48" s="395">
        <f>IFERROR(ROUND(VLOOKUP($T48,'[15]Monthly BS -UC Ledger FORMATTED'!$A$6:$Q$228,+AA$3,FALSE),0),0)</f>
        <v>-6643</v>
      </c>
      <c r="AB48" s="395">
        <f>IFERROR(ROUND(VLOOKUP($T48,'[15]Monthly BS -UC Ledger FORMATTED'!$A$6:$Q$228,+AB$3,FALSE),0),0)</f>
        <v>-6661</v>
      </c>
      <c r="AC48" s="395">
        <f>IFERROR(ROUND(VLOOKUP($T48,'[15]Monthly BS -UC Ledger FORMATTED'!$A$6:$Q$228,+AC$3,FALSE),0),0)</f>
        <v>-6680</v>
      </c>
      <c r="AD48" s="395">
        <f>IFERROR(ROUND(VLOOKUP($T48,'[15]Monthly BS -UC Ledger FORMATTED'!$A$6:$Q$228,+AD$3,FALSE),0),0)</f>
        <v>-6679</v>
      </c>
      <c r="AE48" s="395">
        <f>IFERROR(ROUND(VLOOKUP($T48,'[15]Monthly BS -UC Ledger FORMATTED'!$A$6:$Q$228,+AE$3,FALSE),0),0)</f>
        <v>-6703</v>
      </c>
      <c r="AF48" s="395">
        <f>IFERROR(ROUND(VLOOKUP($T48,'[15]Monthly BS -UC Ledger FORMATTED'!$A$6:$Q$228,+AF$3,FALSE),0),0)</f>
        <v>-6724</v>
      </c>
      <c r="AG48" s="395">
        <f>IFERROR(ROUND(VLOOKUP($T48,'[15]Monthly BS -UC Ledger FORMATTED'!$A$6:$Q$228,+AG$3,FALSE),0),0)</f>
        <v>-6741</v>
      </c>
      <c r="AH48" s="399">
        <f>ROUND(VLOOKUP($T48,'[15]Monthly BS -UC Ledger FORMATTED'!$A$6:$Q$228,+AH$3,FALSE),0)</f>
        <v>-6632</v>
      </c>
      <c r="AI48" s="375"/>
      <c r="AJ48" s="375"/>
      <c r="AK48" s="375"/>
      <c r="AL48" s="375"/>
      <c r="AM48" s="375"/>
    </row>
    <row r="49" spans="1:43" ht="12" customHeight="1" x14ac:dyDescent="0.2">
      <c r="A49" s="374"/>
      <c r="B49" s="390">
        <v>1315</v>
      </c>
      <c r="C49" s="381" t="s">
        <v>933</v>
      </c>
      <c r="D49" s="395">
        <f>IFERROR(ROUND(VLOOKUP($B49,'[15]Monthly BS -UC Ledger FORMATTED'!$A$6:$Q$228,+D$3,FALSE),0),0)</f>
        <v>0</v>
      </c>
      <c r="E49" s="395">
        <f>IFERROR(ROUND(VLOOKUP($B49,'[15]Monthly BS -UC Ledger FORMATTED'!$A$6:$Q$228,+E$3,FALSE),0),0)</f>
        <v>0</v>
      </c>
      <c r="F49" s="395">
        <f>IFERROR(ROUND(VLOOKUP($B49,'[15]Monthly BS -UC Ledger FORMATTED'!$A$6:$Q$228,+F$3,FALSE),0),0)</f>
        <v>0</v>
      </c>
      <c r="G49" s="395">
        <f>IFERROR(ROUND(VLOOKUP($B49,'[15]Monthly BS -UC Ledger FORMATTED'!$A$6:$Q$228,+G$3,FALSE),0),0)</f>
        <v>0</v>
      </c>
      <c r="H49" s="395">
        <f>IFERROR(ROUND(VLOOKUP($B49,'[15]Monthly BS -UC Ledger FORMATTED'!$A$6:$Q$228,+H$3,FALSE),0),0)</f>
        <v>0</v>
      </c>
      <c r="I49" s="395">
        <f>IFERROR(ROUND(VLOOKUP($B49,'[15]Monthly BS -UC Ledger FORMATTED'!$A$6:$Q$228,+I$3,FALSE),0),0)</f>
        <v>0</v>
      </c>
      <c r="J49" s="395">
        <f>IFERROR(ROUND(VLOOKUP($B49,'[15]Monthly BS -UC Ledger FORMATTED'!$A$6:$Q$228,+J$3,FALSE),0),0)</f>
        <v>0</v>
      </c>
      <c r="K49" s="395">
        <f>IFERROR(ROUND(VLOOKUP($B49,'[15]Monthly BS -UC Ledger FORMATTED'!$A$6:$Q$228,+K$3,FALSE),0),0)</f>
        <v>0</v>
      </c>
      <c r="L49" s="395">
        <f>IFERROR(ROUND(VLOOKUP($B49,'[15]Monthly BS -UC Ledger FORMATTED'!$A$6:$Q$228,+L$3,FALSE),0),0)</f>
        <v>0</v>
      </c>
      <c r="M49" s="395">
        <f>IFERROR(ROUND(VLOOKUP($B49,'[15]Monthly BS -UC Ledger FORMATTED'!$A$6:$Q$228,+M$3,FALSE),0),0)</f>
        <v>0</v>
      </c>
      <c r="N49" s="395">
        <f>IFERROR(ROUND(VLOOKUP($B49,'[15]Monthly BS -UC Ledger FORMATTED'!$A$6:$Q$228,+N$3,FALSE),0),0)</f>
        <v>0</v>
      </c>
      <c r="O49" s="395">
        <f>IFERROR(ROUND(VLOOKUP($B49,'[15]Monthly BS -UC Ledger FORMATTED'!$A$6:$Q$228,+O$3,FALSE),0),0)</f>
        <v>0</v>
      </c>
      <c r="P49" s="395">
        <f>IFERROR(ROUND(VLOOKUP($B49,'[15]Monthly BS -UC Ledger FORMATTED'!$A$6:$Q$228,+P$3,FALSE),0),0)</f>
        <v>0</v>
      </c>
      <c r="Q49" s="399"/>
      <c r="R49" s="381"/>
      <c r="S49" s="381"/>
      <c r="T49" s="401"/>
      <c r="U49" s="399"/>
      <c r="V49" s="399"/>
      <c r="W49" s="399"/>
      <c r="X49" s="399"/>
      <c r="Y49" s="399"/>
      <c r="Z49" s="399"/>
      <c r="AA49" s="399"/>
      <c r="AB49" s="399"/>
      <c r="AC49" s="399"/>
      <c r="AD49" s="399"/>
      <c r="AE49" s="399"/>
      <c r="AF49" s="399"/>
      <c r="AG49" s="399"/>
      <c r="AH49" s="399"/>
      <c r="AI49" s="375"/>
      <c r="AJ49" s="375"/>
      <c r="AK49" s="375"/>
      <c r="AL49" s="375"/>
      <c r="AM49" s="375"/>
    </row>
    <row r="50" spans="1:43" ht="12" customHeight="1" x14ac:dyDescent="0.2">
      <c r="A50" s="374"/>
      <c r="B50" s="390">
        <v>1455</v>
      </c>
      <c r="C50" s="381" t="s">
        <v>886</v>
      </c>
      <c r="D50" s="395">
        <f>IFERROR(ROUND(VLOOKUP($B50,'[15]Monthly BS -UC Ledger FORMATTED'!$A$6:$Q$228,+D$3,FALSE),0),0)</f>
        <v>0</v>
      </c>
      <c r="E50" s="395">
        <f>IFERROR(ROUND(VLOOKUP($B50,'[15]Monthly BS -UC Ledger FORMATTED'!$A$6:$Q$228,+E$3,FALSE),0),0)</f>
        <v>0</v>
      </c>
      <c r="F50" s="395">
        <f>IFERROR(ROUND(VLOOKUP($B50,'[15]Monthly BS -UC Ledger FORMATTED'!$A$6:$Q$228,+F$3,FALSE),0),0)</f>
        <v>0</v>
      </c>
      <c r="G50" s="395">
        <f>IFERROR(ROUND(VLOOKUP($B50,'[15]Monthly BS -UC Ledger FORMATTED'!$A$6:$Q$228,+G$3,FALSE),0),0)</f>
        <v>0</v>
      </c>
      <c r="H50" s="395">
        <f>IFERROR(ROUND(VLOOKUP($B50,'[15]Monthly BS -UC Ledger FORMATTED'!$A$6:$Q$228,+H$3,FALSE),0),0)</f>
        <v>0</v>
      </c>
      <c r="I50" s="395">
        <f>IFERROR(ROUND(VLOOKUP($B50,'[15]Monthly BS -UC Ledger FORMATTED'!$A$6:$Q$228,+I$3,FALSE),0),0)</f>
        <v>0</v>
      </c>
      <c r="J50" s="395">
        <f>IFERROR(ROUND(VLOOKUP($B50,'[15]Monthly BS -UC Ledger FORMATTED'!$A$6:$Q$228,+J$3,FALSE),0),0)</f>
        <v>0</v>
      </c>
      <c r="K50" s="395">
        <f>IFERROR(ROUND(VLOOKUP($B50,'[15]Monthly BS -UC Ledger FORMATTED'!$A$6:$Q$228,+K$3,FALSE),0),0)</f>
        <v>0</v>
      </c>
      <c r="L50" s="395">
        <f>IFERROR(ROUND(VLOOKUP($B50,'[15]Monthly BS -UC Ledger FORMATTED'!$A$6:$Q$228,+L$3,FALSE),0),0)</f>
        <v>0</v>
      </c>
      <c r="M50" s="395">
        <f>IFERROR(ROUND(VLOOKUP($B50,'[15]Monthly BS -UC Ledger FORMATTED'!$A$6:$Q$228,+M$3,FALSE),0),0)</f>
        <v>0</v>
      </c>
      <c r="N50" s="395">
        <f>IFERROR(ROUND(VLOOKUP($B50,'[15]Monthly BS -UC Ledger FORMATTED'!$A$6:$Q$228,+N$3,FALSE),0),0)</f>
        <v>0</v>
      </c>
      <c r="O50" s="395">
        <f>IFERROR(ROUND(VLOOKUP($B50,'[15]Monthly BS -UC Ledger FORMATTED'!$A$6:$Q$228,+O$3,FALSE),0),0)</f>
        <v>0</v>
      </c>
      <c r="P50" s="395">
        <f>IFERROR(ROUND(VLOOKUP($B50,'[15]Monthly BS -UC Ledger FORMATTED'!$A$6:$Q$228,+P$3,FALSE),0),0)</f>
        <v>0</v>
      </c>
      <c r="Q50" s="399"/>
      <c r="R50" s="381"/>
      <c r="S50" s="381" t="s">
        <v>934</v>
      </c>
      <c r="T50" s="401">
        <v>2215</v>
      </c>
      <c r="U50" s="395">
        <f>IFERROR(ROUND(VLOOKUP($T50,'[15]Monthly BS -UC Ledger FORMATTED'!$A$6:$Q$228,+U$3,FALSE),0),0)</f>
        <v>0</v>
      </c>
      <c r="V50" s="395">
        <f>IFERROR(ROUND(VLOOKUP($T50,'[15]Monthly BS -UC Ledger FORMATTED'!$A$6:$Q$228,+V$3,FALSE),0),0)</f>
        <v>0</v>
      </c>
      <c r="W50" s="395">
        <f>IFERROR(ROUND(VLOOKUP($T50,'[15]Monthly BS -UC Ledger FORMATTED'!$A$6:$Q$228,+W$3,FALSE),0),0)</f>
        <v>0</v>
      </c>
      <c r="X50" s="395">
        <f>IFERROR(ROUND(VLOOKUP($T50,'[15]Monthly BS -UC Ledger FORMATTED'!$A$6:$Q$228,+X$3,FALSE),0),0)</f>
        <v>0</v>
      </c>
      <c r="Y50" s="395">
        <f>IFERROR(ROUND(VLOOKUP($T50,'[15]Monthly BS -UC Ledger FORMATTED'!$A$6:$Q$228,+Y$3,FALSE),0),0)</f>
        <v>0</v>
      </c>
      <c r="Z50" s="395">
        <f>IFERROR(ROUND(VLOOKUP($T50,'[15]Monthly BS -UC Ledger FORMATTED'!$A$6:$Q$228,+Z$3,FALSE),0),0)</f>
        <v>0</v>
      </c>
      <c r="AA50" s="395">
        <f>IFERROR(ROUND(VLOOKUP($T50,'[15]Monthly BS -UC Ledger FORMATTED'!$A$6:$Q$228,+AA$3,FALSE),0),0)</f>
        <v>0</v>
      </c>
      <c r="AB50" s="395">
        <f>IFERROR(ROUND(VLOOKUP($T50,'[15]Monthly BS -UC Ledger FORMATTED'!$A$6:$Q$228,+AB$3,FALSE),0),0)</f>
        <v>0</v>
      </c>
      <c r="AC50" s="395">
        <f>IFERROR(ROUND(VLOOKUP($T50,'[15]Monthly BS -UC Ledger FORMATTED'!$A$6:$Q$228,+AC$3,FALSE),0),0)</f>
        <v>0</v>
      </c>
      <c r="AD50" s="395">
        <f>IFERROR(ROUND(VLOOKUP($T50,'[15]Monthly BS -UC Ledger FORMATTED'!$A$6:$Q$228,+AD$3,FALSE),0),0)</f>
        <v>0</v>
      </c>
      <c r="AE50" s="395">
        <f>IFERROR(ROUND(VLOOKUP($T50,'[15]Monthly BS -UC Ledger FORMATTED'!$A$6:$Q$228,+AE$3,FALSE),0),0)</f>
        <v>0</v>
      </c>
      <c r="AF50" s="395">
        <f>IFERROR(ROUND(VLOOKUP($T50,'[15]Monthly BS -UC Ledger FORMATTED'!$A$6:$Q$228,+AF$3,FALSE),0),0)</f>
        <v>0</v>
      </c>
      <c r="AG50" s="395">
        <f>IFERROR(ROUND(VLOOKUP($T50,'[15]Monthly BS -UC Ledger FORMATTED'!$A$6:$Q$228,+AG$3,FALSE),0),0)</f>
        <v>0</v>
      </c>
      <c r="AH50" s="399"/>
      <c r="AI50" s="375"/>
      <c r="AJ50" s="375"/>
      <c r="AK50" s="375"/>
      <c r="AL50" s="375"/>
      <c r="AM50" s="375"/>
    </row>
    <row r="51" spans="1:43" ht="12" customHeight="1" x14ac:dyDescent="0.2">
      <c r="A51" s="374"/>
      <c r="B51" s="390"/>
      <c r="C51" s="381"/>
      <c r="D51" s="398"/>
      <c r="E51" s="398"/>
      <c r="F51" s="399"/>
      <c r="G51" s="399"/>
      <c r="H51" s="399"/>
      <c r="I51" s="399"/>
      <c r="J51" s="399"/>
      <c r="K51" s="399"/>
      <c r="L51" s="399"/>
      <c r="M51" s="399"/>
      <c r="N51" s="399"/>
      <c r="O51" s="399"/>
      <c r="P51" s="399"/>
      <c r="Q51" s="399"/>
      <c r="R51" s="381"/>
      <c r="S51" s="381" t="s">
        <v>885</v>
      </c>
      <c r="T51" s="401">
        <v>2075</v>
      </c>
      <c r="U51" s="395">
        <f>IFERROR(ROUND(VLOOKUP($T51,'[15]Monthly BS -UC Ledger FORMATTED'!$A$6:$Q$228,+U$3,FALSE),0),0)</f>
        <v>0</v>
      </c>
      <c r="V51" s="395">
        <f>IFERROR(ROUND(VLOOKUP($T51,'[15]Monthly BS -UC Ledger FORMATTED'!$A$6:$Q$228,+V$3,FALSE),0),0)</f>
        <v>0</v>
      </c>
      <c r="W51" s="395">
        <f>IFERROR(ROUND(VLOOKUP($T51,'[15]Monthly BS -UC Ledger FORMATTED'!$A$6:$Q$228,+W$3,FALSE),0),0)</f>
        <v>0</v>
      </c>
      <c r="X51" s="395">
        <f>IFERROR(ROUND(VLOOKUP($T51,'[15]Monthly BS -UC Ledger FORMATTED'!$A$6:$Q$228,+X$3,FALSE),0),0)</f>
        <v>0</v>
      </c>
      <c r="Y51" s="395">
        <f>IFERROR(ROUND(VLOOKUP($T51,'[15]Monthly BS -UC Ledger FORMATTED'!$A$6:$Q$228,+Y$3,FALSE),0),0)</f>
        <v>0</v>
      </c>
      <c r="Z51" s="395">
        <f>IFERROR(ROUND(VLOOKUP($T51,'[15]Monthly BS -UC Ledger FORMATTED'!$A$6:$Q$228,+Z$3,FALSE),0),0)</f>
        <v>0</v>
      </c>
      <c r="AA51" s="395">
        <f>IFERROR(ROUND(VLOOKUP($T51,'[15]Monthly BS -UC Ledger FORMATTED'!$A$6:$Q$228,+AA$3,FALSE),0),0)</f>
        <v>0</v>
      </c>
      <c r="AB51" s="395">
        <f>IFERROR(ROUND(VLOOKUP($T51,'[15]Monthly BS -UC Ledger FORMATTED'!$A$6:$Q$228,+AB$3,FALSE),0),0)</f>
        <v>0</v>
      </c>
      <c r="AC51" s="395">
        <f>IFERROR(ROUND(VLOOKUP($T51,'[15]Monthly BS -UC Ledger FORMATTED'!$A$6:$Q$228,+AC$3,FALSE),0),0)</f>
        <v>0</v>
      </c>
      <c r="AD51" s="395">
        <f>IFERROR(ROUND(VLOOKUP($T51,'[15]Monthly BS -UC Ledger FORMATTED'!$A$6:$Q$228,+AD$3,FALSE),0),0)</f>
        <v>0</v>
      </c>
      <c r="AE51" s="395">
        <f>IFERROR(ROUND(VLOOKUP($T51,'[15]Monthly BS -UC Ledger FORMATTED'!$A$6:$Q$228,+AE$3,FALSE),0),0)</f>
        <v>0</v>
      </c>
      <c r="AF51" s="395">
        <f>IFERROR(ROUND(VLOOKUP($T51,'[15]Monthly BS -UC Ledger FORMATTED'!$A$6:$Q$228,+AF$3,FALSE),0),0)</f>
        <v>0</v>
      </c>
      <c r="AG51" s="395">
        <f>IFERROR(ROUND(VLOOKUP($T51,'[15]Monthly BS -UC Ledger FORMATTED'!$A$6:$Q$228,+AG$3,FALSE),0),0)</f>
        <v>0</v>
      </c>
      <c r="AH51" s="399"/>
      <c r="AI51" s="375"/>
      <c r="AJ51" s="375"/>
      <c r="AK51" s="375"/>
      <c r="AL51" s="375"/>
      <c r="AM51" s="375"/>
    </row>
    <row r="52" spans="1:43" s="415" customFormat="1" ht="12" customHeight="1" x14ac:dyDescent="0.25">
      <c r="A52" s="411" t="s">
        <v>94</v>
      </c>
      <c r="B52" s="419"/>
      <c r="C52" s="403" t="s">
        <v>81</v>
      </c>
      <c r="D52" s="404">
        <f t="shared" ref="D52:P52" si="8">SUM(D47:D51)</f>
        <v>15492</v>
      </c>
      <c r="E52" s="404">
        <f t="shared" si="8"/>
        <v>15442</v>
      </c>
      <c r="F52" s="404">
        <f t="shared" si="8"/>
        <v>15356</v>
      </c>
      <c r="G52" s="404">
        <f t="shared" si="8"/>
        <v>15339</v>
      </c>
      <c r="H52" s="404">
        <f t="shared" si="8"/>
        <v>15356</v>
      </c>
      <c r="I52" s="404">
        <f t="shared" si="8"/>
        <v>15356</v>
      </c>
      <c r="J52" s="404">
        <f t="shared" si="8"/>
        <v>15397</v>
      </c>
      <c r="K52" s="404">
        <f t="shared" si="8"/>
        <v>15438</v>
      </c>
      <c r="L52" s="404">
        <f t="shared" si="8"/>
        <v>15427</v>
      </c>
      <c r="M52" s="404">
        <f t="shared" si="8"/>
        <v>15386</v>
      </c>
      <c r="N52" s="404">
        <f t="shared" si="8"/>
        <v>15379</v>
      </c>
      <c r="O52" s="404">
        <f t="shared" si="8"/>
        <v>15432</v>
      </c>
      <c r="P52" s="404">
        <f t="shared" si="8"/>
        <v>15448</v>
      </c>
      <c r="Q52" s="404">
        <f>SUM(Q47:Q51)</f>
        <v>15404</v>
      </c>
      <c r="R52" s="392"/>
      <c r="S52" s="403" t="s">
        <v>81</v>
      </c>
      <c r="T52" s="406"/>
      <c r="U52" s="404">
        <f t="shared" ref="U52:AG52" si="9">SUM(U47:U51)</f>
        <v>-6548</v>
      </c>
      <c r="V52" s="404">
        <f t="shared" si="9"/>
        <v>-6554</v>
      </c>
      <c r="W52" s="404">
        <f t="shared" si="9"/>
        <v>-6539</v>
      </c>
      <c r="X52" s="404">
        <f t="shared" si="9"/>
        <v>-6549</v>
      </c>
      <c r="Y52" s="404">
        <f t="shared" si="9"/>
        <v>-6584</v>
      </c>
      <c r="Z52" s="404">
        <f t="shared" si="9"/>
        <v>-6611</v>
      </c>
      <c r="AA52" s="404">
        <f t="shared" si="9"/>
        <v>-6643</v>
      </c>
      <c r="AB52" s="404">
        <f t="shared" si="9"/>
        <v>-6661</v>
      </c>
      <c r="AC52" s="404">
        <f t="shared" si="9"/>
        <v>-6680</v>
      </c>
      <c r="AD52" s="404">
        <f t="shared" si="9"/>
        <v>-6679</v>
      </c>
      <c r="AE52" s="404">
        <f t="shared" si="9"/>
        <v>-6703</v>
      </c>
      <c r="AF52" s="404">
        <f t="shared" si="9"/>
        <v>-6724</v>
      </c>
      <c r="AG52" s="404">
        <f t="shared" si="9"/>
        <v>-6741</v>
      </c>
      <c r="AH52" s="404">
        <f>SUM(AH47:AH51)</f>
        <v>-6632</v>
      </c>
      <c r="AI52" s="414"/>
      <c r="AJ52" s="414"/>
      <c r="AK52" s="414"/>
      <c r="AL52" s="414"/>
      <c r="AM52" s="414"/>
    </row>
    <row r="53" spans="1:43" ht="12" customHeight="1" x14ac:dyDescent="0.2">
      <c r="A53" s="374"/>
      <c r="B53" s="390">
        <v>1180</v>
      </c>
      <c r="C53" s="381" t="s">
        <v>386</v>
      </c>
      <c r="D53" s="395">
        <f>IFERROR(ROUND(VLOOKUP($B53,'[15]Monthly BS -UC Ledger FORMATTED'!$A$6:$Q$228,+D$3,FALSE),0),0)</f>
        <v>5176</v>
      </c>
      <c r="E53" s="395">
        <f>IFERROR(ROUND(VLOOKUP($B53,'[15]Monthly BS -UC Ledger FORMATTED'!$A$6:$Q$228,+E$3,FALSE),0),0)</f>
        <v>5170</v>
      </c>
      <c r="F53" s="395">
        <f>IFERROR(ROUND(VLOOKUP($B53,'[15]Monthly BS -UC Ledger FORMATTED'!$A$6:$Q$228,+F$3,FALSE),0),0)</f>
        <v>5137</v>
      </c>
      <c r="G53" s="395">
        <f>IFERROR(ROUND(VLOOKUP($B53,'[15]Monthly BS -UC Ledger FORMATTED'!$A$6:$Q$228,+G$3,FALSE),0),0)</f>
        <v>5128</v>
      </c>
      <c r="H53" s="395">
        <f>IFERROR(ROUND(VLOOKUP($B53,'[15]Monthly BS -UC Ledger FORMATTED'!$A$6:$Q$228,+H$3,FALSE),0),0)</f>
        <v>5138</v>
      </c>
      <c r="I53" s="395">
        <f>IFERROR(ROUND(VLOOKUP($B53,'[15]Monthly BS -UC Ledger FORMATTED'!$A$6:$Q$228,+I$3,FALSE),0),0)</f>
        <v>5170</v>
      </c>
      <c r="J53" s="395">
        <f>IFERROR(ROUND(VLOOKUP($B53,'[15]Monthly BS -UC Ledger FORMATTED'!$A$6:$Q$228,+J$3,FALSE),0),0)</f>
        <v>5189</v>
      </c>
      <c r="K53" s="395">
        <f>IFERROR(ROUND(VLOOKUP($B53,'[15]Monthly BS -UC Ledger FORMATTED'!$A$6:$Q$228,+K$3,FALSE),0),0)</f>
        <v>5188</v>
      </c>
      <c r="L53" s="395">
        <f>IFERROR(ROUND(VLOOKUP($B53,'[15]Monthly BS -UC Ledger FORMATTED'!$A$6:$Q$228,+L$3,FALSE),0),0)</f>
        <v>5182</v>
      </c>
      <c r="M53" s="395">
        <f>IFERROR(ROUND(VLOOKUP($B53,'[15]Monthly BS -UC Ledger FORMATTED'!$A$6:$Q$228,+M$3,FALSE),0),0)</f>
        <v>5152</v>
      </c>
      <c r="N53" s="395">
        <f>IFERROR(ROUND(VLOOKUP($B53,'[15]Monthly BS -UC Ledger FORMATTED'!$A$6:$Q$228,+N$3,FALSE),0),0)</f>
        <v>5155</v>
      </c>
      <c r="O53" s="395">
        <f>IFERROR(ROUND(VLOOKUP($B53,'[15]Monthly BS -UC Ledger FORMATTED'!$A$6:$Q$228,+O$3,FALSE),0),0)</f>
        <v>5153</v>
      </c>
      <c r="P53" s="395">
        <f>IFERROR(ROUND(VLOOKUP($B53,'[15]Monthly BS -UC Ledger FORMATTED'!$A$6:$Q$228,+P$3,FALSE),0),0)</f>
        <v>5165</v>
      </c>
      <c r="Q53" s="399">
        <f>ROUND(VLOOKUP($B53,'[15]Monthly BS -UC Ledger FORMATTED'!$A$6:$Q$228,+Q$3,FALSE),0)</f>
        <v>5162</v>
      </c>
      <c r="R53" s="381"/>
      <c r="S53" s="391" t="s">
        <v>729</v>
      </c>
      <c r="T53" s="397">
        <v>1975</v>
      </c>
      <c r="U53" s="395">
        <f>IFERROR(ROUND(VLOOKUP($T53,'[15]Monthly BS -UC Ledger FORMATTED'!$A$6:$Q$228,+U$3,FALSE),0),0)</f>
        <v>-4472</v>
      </c>
      <c r="V53" s="395">
        <f>IFERROR(ROUND(VLOOKUP($T53,'[15]Monthly BS -UC Ledger FORMATTED'!$A$6:$Q$228,+V$3,FALSE),0),0)</f>
        <v>-4474</v>
      </c>
      <c r="W53" s="395">
        <f>IFERROR(ROUND(VLOOKUP($T53,'[15]Monthly BS -UC Ledger FORMATTED'!$A$6:$Q$228,+W$3,FALSE),0),0)</f>
        <v>-4458</v>
      </c>
      <c r="X53" s="395">
        <f>IFERROR(ROUND(VLOOKUP($T53,'[15]Monthly BS -UC Ledger FORMATTED'!$A$6:$Q$228,+X$3,FALSE),0),0)</f>
        <v>-4463</v>
      </c>
      <c r="Y53" s="395">
        <f>IFERROR(ROUND(VLOOKUP($T53,'[15]Monthly BS -UC Ledger FORMATTED'!$A$6:$Q$228,+Y$3,FALSE),0),0)</f>
        <v>-4487</v>
      </c>
      <c r="Z53" s="395">
        <f>IFERROR(ROUND(VLOOKUP($T53,'[15]Monthly BS -UC Ledger FORMATTED'!$A$6:$Q$228,+Z$3,FALSE),0),0)</f>
        <v>-4503</v>
      </c>
      <c r="AA53" s="395">
        <f>IFERROR(ROUND(VLOOKUP($T53,'[15]Monthly BS -UC Ledger FORMATTED'!$A$6:$Q$228,+AA$3,FALSE),0),0)</f>
        <v>-4524</v>
      </c>
      <c r="AB53" s="395">
        <f>IFERROR(ROUND(VLOOKUP($T53,'[15]Monthly BS -UC Ledger FORMATTED'!$A$6:$Q$228,+AB$3,FALSE),0),0)</f>
        <v>-4534</v>
      </c>
      <c r="AC53" s="395">
        <f>IFERROR(ROUND(VLOOKUP($T53,'[15]Monthly BS -UC Ledger FORMATTED'!$A$6:$Q$228,+AC$3,FALSE),0),0)</f>
        <v>-4546</v>
      </c>
      <c r="AD53" s="395">
        <f>IFERROR(ROUND(VLOOKUP($T53,'[15]Monthly BS -UC Ledger FORMATTED'!$A$6:$Q$228,+AD$3,FALSE),0),0)</f>
        <v>-4539</v>
      </c>
      <c r="AE53" s="395">
        <f>IFERROR(ROUND(VLOOKUP($T53,'[15]Monthly BS -UC Ledger FORMATTED'!$A$6:$Q$228,+AE$3,FALSE),0),0)</f>
        <v>-4554</v>
      </c>
      <c r="AF53" s="395">
        <f>IFERROR(ROUND(VLOOKUP($T53,'[15]Monthly BS -UC Ledger FORMATTED'!$A$6:$Q$228,+AF$3,FALSE),0),0)</f>
        <v>-4567</v>
      </c>
      <c r="AG53" s="395">
        <f>IFERROR(ROUND(VLOOKUP($T53,'[15]Monthly BS -UC Ledger FORMATTED'!$A$6:$Q$228,+AG$3,FALSE),0),0)</f>
        <v>-4576</v>
      </c>
      <c r="AH53" s="395">
        <f>ROUND(VLOOKUP($T53,'[15]Monthly BS -UC Ledger FORMATTED'!$A$6:$Q$228,+AH$3,FALSE),0)</f>
        <v>-4515</v>
      </c>
      <c r="AI53" s="375"/>
      <c r="AJ53" s="375"/>
      <c r="AK53" s="375"/>
      <c r="AL53" s="375"/>
      <c r="AM53" s="375"/>
      <c r="AN53" s="375"/>
      <c r="AO53" s="375"/>
      <c r="AP53" s="375"/>
      <c r="AQ53" s="375"/>
    </row>
    <row r="54" spans="1:43" ht="12" customHeight="1" x14ac:dyDescent="0.2">
      <c r="A54" s="374"/>
      <c r="B54" s="390">
        <v>1460</v>
      </c>
      <c r="C54" s="381" t="s">
        <v>454</v>
      </c>
      <c r="D54" s="395">
        <f>IFERROR(ROUND(VLOOKUP($B54,'[15]Monthly BS -UC Ledger FORMATTED'!$A$6:$Q$228,+D$3,FALSE),0),0)</f>
        <v>0</v>
      </c>
      <c r="E54" s="395">
        <f>IFERROR(ROUND(VLOOKUP($B54,'[15]Monthly BS -UC Ledger FORMATTED'!$A$6:$Q$228,+E$3,FALSE),0),0)</f>
        <v>0</v>
      </c>
      <c r="F54" s="395">
        <f>IFERROR(ROUND(VLOOKUP($B54,'[15]Monthly BS -UC Ledger FORMATTED'!$A$6:$Q$228,+F$3,FALSE),0),0)</f>
        <v>0</v>
      </c>
      <c r="G54" s="395">
        <f>IFERROR(ROUND(VLOOKUP($B54,'[15]Monthly BS -UC Ledger FORMATTED'!$A$6:$Q$228,+G$3,FALSE),0),0)</f>
        <v>0</v>
      </c>
      <c r="H54" s="395">
        <f>IFERROR(ROUND(VLOOKUP($B54,'[15]Monthly BS -UC Ledger FORMATTED'!$A$6:$Q$228,+H$3,FALSE),0),0)</f>
        <v>0</v>
      </c>
      <c r="I54" s="395">
        <f>IFERROR(ROUND(VLOOKUP($B54,'[15]Monthly BS -UC Ledger FORMATTED'!$A$6:$Q$228,+I$3,FALSE),0),0)</f>
        <v>0</v>
      </c>
      <c r="J54" s="395">
        <f>IFERROR(ROUND(VLOOKUP($B54,'[15]Monthly BS -UC Ledger FORMATTED'!$A$6:$Q$228,+J$3,FALSE),0),0)</f>
        <v>0</v>
      </c>
      <c r="K54" s="395">
        <f>IFERROR(ROUND(VLOOKUP($B54,'[15]Monthly BS -UC Ledger FORMATTED'!$A$6:$Q$228,+K$3,FALSE),0),0)</f>
        <v>0</v>
      </c>
      <c r="L54" s="395">
        <f>IFERROR(ROUND(VLOOKUP($B54,'[15]Monthly BS -UC Ledger FORMATTED'!$A$6:$Q$228,+L$3,FALSE),0),0)</f>
        <v>0</v>
      </c>
      <c r="M54" s="395">
        <f>IFERROR(ROUND(VLOOKUP($B54,'[15]Monthly BS -UC Ledger FORMATTED'!$A$6:$Q$228,+M$3,FALSE),0),0)</f>
        <v>0</v>
      </c>
      <c r="N54" s="395">
        <f>IFERROR(ROUND(VLOOKUP($B54,'[15]Monthly BS -UC Ledger FORMATTED'!$A$6:$Q$228,+N$3,FALSE),0),0)</f>
        <v>0</v>
      </c>
      <c r="O54" s="395">
        <f>IFERROR(ROUND(VLOOKUP($B54,'[15]Monthly BS -UC Ledger FORMATTED'!$A$6:$Q$228,+O$3,FALSE),0),0)</f>
        <v>0</v>
      </c>
      <c r="P54" s="395">
        <f>IFERROR(ROUND(VLOOKUP($B54,'[15]Monthly BS -UC Ledger FORMATTED'!$A$6:$Q$228,+P$3,FALSE),0),0)</f>
        <v>0</v>
      </c>
      <c r="Q54" s="399">
        <f>ROUND(VLOOKUP($B54,'[15]Monthly BS -UC Ledger FORMATTED'!$A$6:$Q$228,+Q$3,FALSE),0)</f>
        <v>0</v>
      </c>
      <c r="R54" s="381"/>
      <c r="S54" s="381" t="s">
        <v>730</v>
      </c>
      <c r="T54" s="401">
        <v>2220</v>
      </c>
      <c r="U54" s="395">
        <f>IFERROR(ROUND(VLOOKUP($T54,'[15]Monthly BS -UC Ledger FORMATTED'!$A$6:$Q$228,+U$3,FALSE),0),0)</f>
        <v>0</v>
      </c>
      <c r="V54" s="395">
        <f>IFERROR(ROUND(VLOOKUP($T54,'[15]Monthly BS -UC Ledger FORMATTED'!$A$6:$Q$228,+V$3,FALSE),0),0)</f>
        <v>0</v>
      </c>
      <c r="W54" s="395">
        <f>IFERROR(ROUND(VLOOKUP($T54,'[15]Monthly BS -UC Ledger FORMATTED'!$A$6:$Q$228,+W$3,FALSE),0),0)</f>
        <v>0</v>
      </c>
      <c r="X54" s="395">
        <f>IFERROR(ROUND(VLOOKUP($T54,'[15]Monthly BS -UC Ledger FORMATTED'!$A$6:$Q$228,+X$3,FALSE),0),0)</f>
        <v>0</v>
      </c>
      <c r="Y54" s="395">
        <f>IFERROR(ROUND(VLOOKUP($T54,'[15]Monthly BS -UC Ledger FORMATTED'!$A$6:$Q$228,+Y$3,FALSE),0),0)</f>
        <v>0</v>
      </c>
      <c r="Z54" s="395">
        <f>IFERROR(ROUND(VLOOKUP($T54,'[15]Monthly BS -UC Ledger FORMATTED'!$A$6:$Q$228,+Z$3,FALSE),0),0)</f>
        <v>0</v>
      </c>
      <c r="AA54" s="395">
        <f>IFERROR(ROUND(VLOOKUP($T54,'[15]Monthly BS -UC Ledger FORMATTED'!$A$6:$Q$228,+AA$3,FALSE),0),0)</f>
        <v>0</v>
      </c>
      <c r="AB54" s="395">
        <f>IFERROR(ROUND(VLOOKUP($T54,'[15]Monthly BS -UC Ledger FORMATTED'!$A$6:$Q$228,+AB$3,FALSE),0),0)</f>
        <v>0</v>
      </c>
      <c r="AC54" s="395">
        <f>IFERROR(ROUND(VLOOKUP($T54,'[15]Monthly BS -UC Ledger FORMATTED'!$A$6:$Q$228,+AC$3,FALSE),0),0)</f>
        <v>0</v>
      </c>
      <c r="AD54" s="395">
        <f>IFERROR(ROUND(VLOOKUP($T54,'[15]Monthly BS -UC Ledger FORMATTED'!$A$6:$Q$228,+AD$3,FALSE),0),0)</f>
        <v>0</v>
      </c>
      <c r="AE54" s="395">
        <f>IFERROR(ROUND(VLOOKUP($T54,'[15]Monthly BS -UC Ledger FORMATTED'!$A$6:$Q$228,+AE$3,FALSE),0),0)</f>
        <v>0</v>
      </c>
      <c r="AF54" s="395">
        <f>IFERROR(ROUND(VLOOKUP($T54,'[15]Monthly BS -UC Ledger FORMATTED'!$A$6:$Q$228,+AF$3,FALSE),0),0)</f>
        <v>0</v>
      </c>
      <c r="AG54" s="395">
        <f>IFERROR(ROUND(VLOOKUP($T54,'[15]Monthly BS -UC Ledger FORMATTED'!$A$6:$Q$228,+AG$3,FALSE),0),0)</f>
        <v>0</v>
      </c>
      <c r="AH54" s="399">
        <f>ROUND(VLOOKUP($T54,'[15]Monthly BS -UC Ledger FORMATTED'!$A$6:$Q$228,+AH$3,FALSE),0)</f>
        <v>0</v>
      </c>
      <c r="AI54" s="375"/>
      <c r="AJ54" s="375"/>
      <c r="AK54" s="375"/>
      <c r="AL54" s="375"/>
      <c r="AM54" s="375"/>
      <c r="AN54" s="375"/>
      <c r="AO54" s="375"/>
      <c r="AP54" s="375"/>
      <c r="AQ54" s="375"/>
    </row>
    <row r="55" spans="1:43" ht="20" x14ac:dyDescent="0.2">
      <c r="A55" s="374"/>
      <c r="B55" s="390">
        <v>1575</v>
      </c>
      <c r="C55" s="507" t="s">
        <v>935</v>
      </c>
      <c r="D55" s="395">
        <f>IFERROR(ROUND(VLOOKUP($B55,'[15]Monthly BS -UC Ledger FORMATTED'!$A$6:$Q$228,+D$3,FALSE),0),0)</f>
        <v>0</v>
      </c>
      <c r="E55" s="395">
        <f>IFERROR(ROUND(VLOOKUP($B55,'[15]Monthly BS -UC Ledger FORMATTED'!$A$6:$Q$228,+E$3,FALSE),0),0)</f>
        <v>0</v>
      </c>
      <c r="F55" s="395">
        <f>IFERROR(ROUND(VLOOKUP($B55,'[15]Monthly BS -UC Ledger FORMATTED'!$A$6:$Q$228,+F$3,FALSE),0),0)</f>
        <v>0</v>
      </c>
      <c r="G55" s="395">
        <f>IFERROR(ROUND(VLOOKUP($B55,'[15]Monthly BS -UC Ledger FORMATTED'!$A$6:$Q$228,+G$3,FALSE),0),0)</f>
        <v>0</v>
      </c>
      <c r="H55" s="395">
        <f>IFERROR(ROUND(VLOOKUP($B55,'[15]Monthly BS -UC Ledger FORMATTED'!$A$6:$Q$228,+H$3,FALSE),0),0)</f>
        <v>0</v>
      </c>
      <c r="I55" s="395">
        <f>IFERROR(ROUND(VLOOKUP($B55,'[15]Monthly BS -UC Ledger FORMATTED'!$A$6:$Q$228,+I$3,FALSE),0),0)</f>
        <v>0</v>
      </c>
      <c r="J55" s="395">
        <f>IFERROR(ROUND(VLOOKUP($B55,'[15]Monthly BS -UC Ledger FORMATTED'!$A$6:$Q$228,+J$3,FALSE),0),0)</f>
        <v>0</v>
      </c>
      <c r="K55" s="395">
        <f>IFERROR(ROUND(VLOOKUP($B55,'[15]Monthly BS -UC Ledger FORMATTED'!$A$6:$Q$228,+K$3,FALSE),0),0)</f>
        <v>0</v>
      </c>
      <c r="L55" s="395">
        <f>IFERROR(ROUND(VLOOKUP($B55,'[15]Monthly BS -UC Ledger FORMATTED'!$A$6:$Q$228,+L$3,FALSE),0),0)</f>
        <v>0</v>
      </c>
      <c r="M55" s="395">
        <f>IFERROR(ROUND(VLOOKUP($B55,'[15]Monthly BS -UC Ledger FORMATTED'!$A$6:$Q$228,+M$3,FALSE),0),0)</f>
        <v>0</v>
      </c>
      <c r="N55" s="395">
        <f>IFERROR(ROUND(VLOOKUP($B55,'[15]Monthly BS -UC Ledger FORMATTED'!$A$6:$Q$228,+N$3,FALSE),0),0)</f>
        <v>0</v>
      </c>
      <c r="O55" s="395">
        <f>IFERROR(ROUND(VLOOKUP($B55,'[15]Monthly BS -UC Ledger FORMATTED'!$A$6:$Q$228,+O$3,FALSE),0),0)</f>
        <v>0</v>
      </c>
      <c r="P55" s="395">
        <f>IFERROR(ROUND(VLOOKUP($B55,'[15]Monthly BS -UC Ledger FORMATTED'!$A$6:$Q$228,+P$3,FALSE),0),0)</f>
        <v>0</v>
      </c>
      <c r="Q55" s="399"/>
      <c r="R55" s="381"/>
      <c r="S55" s="381" t="s">
        <v>732</v>
      </c>
      <c r="T55" s="401">
        <v>2315</v>
      </c>
      <c r="U55" s="395">
        <f>IFERROR(ROUND(VLOOKUP($T55,'[15]Monthly BS -UC Ledger FORMATTED'!$A$6:$Q$228,+U$3,FALSE),0),0)</f>
        <v>0</v>
      </c>
      <c r="V55" s="395">
        <f>IFERROR(ROUND(VLOOKUP($T55,'[15]Monthly BS -UC Ledger FORMATTED'!$A$6:$Q$228,+V$3,FALSE),0),0)</f>
        <v>0</v>
      </c>
      <c r="W55" s="395">
        <f>IFERROR(ROUND(VLOOKUP($T55,'[15]Monthly BS -UC Ledger FORMATTED'!$A$6:$Q$228,+W$3,FALSE),0),0)</f>
        <v>0</v>
      </c>
      <c r="X55" s="395">
        <f>IFERROR(ROUND(VLOOKUP($T55,'[15]Monthly BS -UC Ledger FORMATTED'!$A$6:$Q$228,+X$3,FALSE),0),0)</f>
        <v>0</v>
      </c>
      <c r="Y55" s="395">
        <f>IFERROR(ROUND(VLOOKUP($T55,'[15]Monthly BS -UC Ledger FORMATTED'!$A$6:$Q$228,+Y$3,FALSE),0),0)</f>
        <v>0</v>
      </c>
      <c r="Z55" s="395">
        <f>IFERROR(ROUND(VLOOKUP($T55,'[15]Monthly BS -UC Ledger FORMATTED'!$A$6:$Q$228,+Z$3,FALSE),0),0)</f>
        <v>0</v>
      </c>
      <c r="AA55" s="395">
        <f>IFERROR(ROUND(VLOOKUP($T55,'[15]Monthly BS -UC Ledger FORMATTED'!$A$6:$Q$228,+AA$3,FALSE),0),0)</f>
        <v>0</v>
      </c>
      <c r="AB55" s="395">
        <f>IFERROR(ROUND(VLOOKUP($T55,'[15]Monthly BS -UC Ledger FORMATTED'!$A$6:$Q$228,+AB$3,FALSE),0),0)</f>
        <v>0</v>
      </c>
      <c r="AC55" s="395">
        <f>IFERROR(ROUND(VLOOKUP($T55,'[15]Monthly BS -UC Ledger FORMATTED'!$A$6:$Q$228,+AC$3,FALSE),0),0)</f>
        <v>0</v>
      </c>
      <c r="AD55" s="395">
        <f>IFERROR(ROUND(VLOOKUP($T55,'[15]Monthly BS -UC Ledger FORMATTED'!$A$6:$Q$228,+AD$3,FALSE),0),0)</f>
        <v>0</v>
      </c>
      <c r="AE55" s="395">
        <f>IFERROR(ROUND(VLOOKUP($T55,'[15]Monthly BS -UC Ledger FORMATTED'!$A$6:$Q$228,+AE$3,FALSE),0),0)</f>
        <v>0</v>
      </c>
      <c r="AF55" s="395">
        <f>IFERROR(ROUND(VLOOKUP($T55,'[15]Monthly BS -UC Ledger FORMATTED'!$A$6:$Q$228,+AF$3,FALSE),0),0)</f>
        <v>0</v>
      </c>
      <c r="AG55" s="395">
        <f>IFERROR(ROUND(VLOOKUP($T55,'[15]Monthly BS -UC Ledger FORMATTED'!$A$6:$Q$228,+AG$3,FALSE),0),0)</f>
        <v>0</v>
      </c>
      <c r="AH55" s="399"/>
      <c r="AI55" s="375"/>
      <c r="AJ55" s="375"/>
      <c r="AK55" s="375"/>
      <c r="AL55" s="375"/>
      <c r="AM55" s="375"/>
      <c r="AN55" s="375"/>
      <c r="AO55" s="375"/>
      <c r="AP55" s="375"/>
      <c r="AQ55" s="375"/>
    </row>
    <row r="56" spans="1:43" ht="12" customHeight="1" x14ac:dyDescent="0.2">
      <c r="A56" s="374"/>
      <c r="B56" s="390">
        <v>1580</v>
      </c>
      <c r="C56" s="381" t="s">
        <v>733</v>
      </c>
      <c r="D56" s="395">
        <f>IFERROR(ROUND(VLOOKUP($B56,'[15]Monthly BS -UC Ledger FORMATTED'!$A$6:$Q$228,+D$3,FALSE),0),0)</f>
        <v>1845</v>
      </c>
      <c r="E56" s="395">
        <f>IFERROR(ROUND(VLOOKUP($B56,'[15]Monthly BS -UC Ledger FORMATTED'!$A$6:$Q$228,+E$3,FALSE),0),0)</f>
        <v>1837</v>
      </c>
      <c r="F56" s="395">
        <f>IFERROR(ROUND(VLOOKUP($B56,'[15]Monthly BS -UC Ledger FORMATTED'!$A$6:$Q$228,+F$3,FALSE),0),0)</f>
        <v>1819</v>
      </c>
      <c r="G56" s="395">
        <f>IFERROR(ROUND(VLOOKUP($B56,'[15]Monthly BS -UC Ledger FORMATTED'!$A$6:$Q$228,+G$3,FALSE),0),0)</f>
        <v>1816</v>
      </c>
      <c r="H56" s="395">
        <f>IFERROR(ROUND(VLOOKUP($B56,'[15]Monthly BS -UC Ledger FORMATTED'!$A$6:$Q$228,+H$3,FALSE),0),0)</f>
        <v>1822</v>
      </c>
      <c r="I56" s="395">
        <f>IFERROR(ROUND(VLOOKUP($B56,'[15]Monthly BS -UC Ledger FORMATTED'!$A$6:$Q$228,+I$3,FALSE),0),0)</f>
        <v>1822</v>
      </c>
      <c r="J56" s="395">
        <f>IFERROR(ROUND(VLOOKUP($B56,'[15]Monthly BS -UC Ledger FORMATTED'!$A$6:$Q$228,+J$3,FALSE),0),0)</f>
        <v>1824</v>
      </c>
      <c r="K56" s="395">
        <f>IFERROR(ROUND(VLOOKUP($B56,'[15]Monthly BS -UC Ledger FORMATTED'!$A$6:$Q$228,+K$3,FALSE),0),0)</f>
        <v>1822</v>
      </c>
      <c r="L56" s="395">
        <f>IFERROR(ROUND(VLOOKUP($B56,'[15]Monthly BS -UC Ledger FORMATTED'!$A$6:$Q$228,+L$3,FALSE),0),0)</f>
        <v>1820</v>
      </c>
      <c r="M56" s="395">
        <f>IFERROR(ROUND(VLOOKUP($B56,'[15]Monthly BS -UC Ledger FORMATTED'!$A$6:$Q$228,+M$3,FALSE),0),0)</f>
        <v>1806</v>
      </c>
      <c r="N56" s="395">
        <f>IFERROR(ROUND(VLOOKUP($B56,'[15]Monthly BS -UC Ledger FORMATTED'!$A$6:$Q$228,+N$3,FALSE),0),0)</f>
        <v>1805</v>
      </c>
      <c r="O56" s="395">
        <f>IFERROR(ROUND(VLOOKUP($B56,'[15]Monthly BS -UC Ledger FORMATTED'!$A$6:$Q$228,+O$3,FALSE),0),0)</f>
        <v>1804</v>
      </c>
      <c r="P56" s="395">
        <f>IFERROR(ROUND(VLOOKUP($B56,'[15]Monthly BS -UC Ledger FORMATTED'!$A$6:$Q$228,+P$3,FALSE),0),0)</f>
        <v>1801</v>
      </c>
      <c r="Q56" s="399">
        <f>ROUND(VLOOKUP($B56,'[15]Monthly BS -UC Ledger FORMATTED'!$A$6:$Q$228,+Q$3,FALSE),0)</f>
        <v>1819</v>
      </c>
      <c r="R56" s="381"/>
      <c r="S56" s="381" t="s">
        <v>734</v>
      </c>
      <c r="T56" s="401">
        <v>2320</v>
      </c>
      <c r="U56" s="395">
        <f>IFERROR(ROUND(VLOOKUP($T56,'[15]Monthly BS -UC Ledger FORMATTED'!$A$6:$Q$228,+U$3,FALSE),0),0)</f>
        <v>-1842</v>
      </c>
      <c r="V56" s="395">
        <f>IFERROR(ROUND(VLOOKUP($T56,'[15]Monthly BS -UC Ledger FORMATTED'!$A$6:$Q$228,+V$3,FALSE),0),0)</f>
        <v>-1835</v>
      </c>
      <c r="W56" s="395">
        <f>IFERROR(ROUND(VLOOKUP($T56,'[15]Monthly BS -UC Ledger FORMATTED'!$A$6:$Q$228,+W$3,FALSE),0),0)</f>
        <v>-1817</v>
      </c>
      <c r="X56" s="395">
        <f>IFERROR(ROUND(VLOOKUP($T56,'[15]Monthly BS -UC Ledger FORMATTED'!$A$6:$Q$228,+X$3,FALSE),0),0)</f>
        <v>-1814</v>
      </c>
      <c r="Y56" s="395">
        <f>IFERROR(ROUND(VLOOKUP($T56,'[15]Monthly BS -UC Ledger FORMATTED'!$A$6:$Q$228,+Y$3,FALSE),0),0)</f>
        <v>-1820</v>
      </c>
      <c r="Z56" s="395">
        <f>IFERROR(ROUND(VLOOKUP($T56,'[15]Monthly BS -UC Ledger FORMATTED'!$A$6:$Q$228,+Z$3,FALSE),0),0)</f>
        <v>-1820</v>
      </c>
      <c r="AA56" s="395">
        <f>IFERROR(ROUND(VLOOKUP($T56,'[15]Monthly BS -UC Ledger FORMATTED'!$A$6:$Q$228,+AA$3,FALSE),0),0)</f>
        <v>-1822</v>
      </c>
      <c r="AB56" s="395">
        <f>IFERROR(ROUND(VLOOKUP($T56,'[15]Monthly BS -UC Ledger FORMATTED'!$A$6:$Q$228,+AB$3,FALSE),0),0)</f>
        <v>-1820</v>
      </c>
      <c r="AC56" s="395">
        <f>IFERROR(ROUND(VLOOKUP($T56,'[15]Monthly BS -UC Ledger FORMATTED'!$A$6:$Q$228,+AC$3,FALSE),0),0)</f>
        <v>-1818</v>
      </c>
      <c r="AD56" s="395">
        <f>IFERROR(ROUND(VLOOKUP($T56,'[15]Monthly BS -UC Ledger FORMATTED'!$A$6:$Q$228,+AD$3,FALSE),0),0)</f>
        <v>-1804</v>
      </c>
      <c r="AE56" s="395">
        <f>IFERROR(ROUND(VLOOKUP($T56,'[15]Monthly BS -UC Ledger FORMATTED'!$A$6:$Q$228,+AE$3,FALSE),0),0)</f>
        <v>-1804</v>
      </c>
      <c r="AF56" s="395">
        <f>IFERROR(ROUND(VLOOKUP($T56,'[15]Monthly BS -UC Ledger FORMATTED'!$A$6:$Q$228,+AF$3,FALSE),0),0)</f>
        <v>-1803</v>
      </c>
      <c r="AG56" s="395">
        <f>IFERROR(ROUND(VLOOKUP($T56,'[15]Monthly BS -UC Ledger FORMATTED'!$A$6:$Q$228,+AG$3,FALSE),0),0)</f>
        <v>-1800</v>
      </c>
      <c r="AH56" s="399">
        <f>ROUND(VLOOKUP($T56,'[15]Monthly BS -UC Ledger FORMATTED'!$A$6:$Q$228,+AH$3,FALSE),0)</f>
        <v>-1817</v>
      </c>
      <c r="AI56" s="375"/>
      <c r="AJ56" s="375"/>
      <c r="AK56" s="375"/>
      <c r="AL56" s="375"/>
      <c r="AM56" s="375"/>
      <c r="AN56" s="375"/>
      <c r="AO56" s="375"/>
      <c r="AP56" s="375"/>
      <c r="AQ56" s="375"/>
    </row>
    <row r="57" spans="1:43" ht="12" customHeight="1" x14ac:dyDescent="0.2">
      <c r="A57" s="374"/>
      <c r="B57" s="390">
        <v>1585</v>
      </c>
      <c r="C57" s="381" t="s">
        <v>735</v>
      </c>
      <c r="D57" s="395">
        <f>IFERROR(ROUND(VLOOKUP($B57,'[15]Monthly BS -UC Ledger FORMATTED'!$A$6:$Q$228,+D$3,FALSE),0),0)</f>
        <v>8098</v>
      </c>
      <c r="E57" s="395">
        <f>IFERROR(ROUND(VLOOKUP($B57,'[15]Monthly BS -UC Ledger FORMATTED'!$A$6:$Q$228,+E$3,FALSE),0),0)</f>
        <v>8030</v>
      </c>
      <c r="F57" s="395">
        <f>IFERROR(ROUND(VLOOKUP($B57,'[15]Monthly BS -UC Ledger FORMATTED'!$A$6:$Q$228,+F$3,FALSE),0),0)</f>
        <v>7999</v>
      </c>
      <c r="G57" s="395">
        <f>IFERROR(ROUND(VLOOKUP($B57,'[15]Monthly BS -UC Ledger FORMATTED'!$A$6:$Q$228,+G$3,FALSE),0),0)</f>
        <v>8047</v>
      </c>
      <c r="H57" s="395">
        <f>IFERROR(ROUND(VLOOKUP($B57,'[15]Monthly BS -UC Ledger FORMATTED'!$A$6:$Q$228,+H$3,FALSE),0),0)</f>
        <v>8101</v>
      </c>
      <c r="I57" s="395">
        <f>IFERROR(ROUND(VLOOKUP($B57,'[15]Monthly BS -UC Ledger FORMATTED'!$A$6:$Q$228,+I$3,FALSE),0),0)</f>
        <v>8118</v>
      </c>
      <c r="J57" s="395">
        <f>IFERROR(ROUND(VLOOKUP($B57,'[15]Monthly BS -UC Ledger FORMATTED'!$A$6:$Q$228,+J$3,FALSE),0),0)</f>
        <v>8348</v>
      </c>
      <c r="K57" s="395">
        <f>IFERROR(ROUND(VLOOKUP($B57,'[15]Monthly BS -UC Ledger FORMATTED'!$A$6:$Q$228,+K$3,FALSE),0),0)</f>
        <v>8452</v>
      </c>
      <c r="L57" s="395">
        <f>IFERROR(ROUND(VLOOKUP($B57,'[15]Monthly BS -UC Ledger FORMATTED'!$A$6:$Q$228,+L$3,FALSE),0),0)</f>
        <v>8634</v>
      </c>
      <c r="M57" s="395">
        <f>IFERROR(ROUND(VLOOKUP($B57,'[15]Monthly BS -UC Ledger FORMATTED'!$A$6:$Q$228,+M$3,FALSE),0),0)</f>
        <v>8639</v>
      </c>
      <c r="N57" s="395">
        <f>IFERROR(ROUND(VLOOKUP($B57,'[15]Monthly BS -UC Ledger FORMATTED'!$A$6:$Q$228,+N$3,FALSE),0),0)</f>
        <v>8639</v>
      </c>
      <c r="O57" s="395">
        <f>IFERROR(ROUND(VLOOKUP($B57,'[15]Monthly BS -UC Ledger FORMATTED'!$A$6:$Q$228,+O$3,FALSE),0),0)</f>
        <v>8639</v>
      </c>
      <c r="P57" s="395">
        <f>IFERROR(ROUND(VLOOKUP($B57,'[15]Monthly BS -UC Ledger FORMATTED'!$A$6:$Q$228,+P$3,FALSE),0),0)</f>
        <v>8724</v>
      </c>
      <c r="Q57" s="399">
        <f>ROUND(VLOOKUP($B57,'[15]Monthly BS -UC Ledger FORMATTED'!$A$6:$Q$228,+Q$3,FALSE),0)</f>
        <v>8344</v>
      </c>
      <c r="R57" s="381"/>
      <c r="S57" s="381" t="s">
        <v>736</v>
      </c>
      <c r="T57" s="401">
        <v>2325</v>
      </c>
      <c r="U57" s="395">
        <f>IFERROR(ROUND(VLOOKUP($T57,'[15]Monthly BS -UC Ledger FORMATTED'!$A$6:$Q$228,+U$3,FALSE),0),0)</f>
        <v>-5977</v>
      </c>
      <c r="V57" s="395">
        <f>IFERROR(ROUND(VLOOKUP($T57,'[15]Monthly BS -UC Ledger FORMATTED'!$A$6:$Q$228,+V$3,FALSE),0),0)</f>
        <v>-6021</v>
      </c>
      <c r="W57" s="395">
        <f>IFERROR(ROUND(VLOOKUP($T57,'[15]Monthly BS -UC Ledger FORMATTED'!$A$6:$Q$228,+W$3,FALSE),0),0)</f>
        <v>-6055</v>
      </c>
      <c r="X57" s="395">
        <f>IFERROR(ROUND(VLOOKUP($T57,'[15]Monthly BS -UC Ledger FORMATTED'!$A$6:$Q$228,+X$3,FALSE),0),0)</f>
        <v>-6115</v>
      </c>
      <c r="Y57" s="395">
        <f>IFERROR(ROUND(VLOOKUP($T57,'[15]Monthly BS -UC Ledger FORMATTED'!$A$6:$Q$228,+Y$3,FALSE),0),0)</f>
        <v>-6193</v>
      </c>
      <c r="Z57" s="395">
        <f>IFERROR(ROUND(VLOOKUP($T57,'[15]Monthly BS -UC Ledger FORMATTED'!$A$6:$Q$228,+Z$3,FALSE),0),0)</f>
        <v>-6268</v>
      </c>
      <c r="AA57" s="395">
        <f>IFERROR(ROUND(VLOOKUP($T57,'[15]Monthly BS -UC Ledger FORMATTED'!$A$6:$Q$228,+AA$3,FALSE),0),0)</f>
        <v>-6355</v>
      </c>
      <c r="AB57" s="395">
        <f>IFERROR(ROUND(VLOOKUP($T57,'[15]Monthly BS -UC Ledger FORMATTED'!$A$6:$Q$228,+AB$3,FALSE),0),0)</f>
        <v>-6430</v>
      </c>
      <c r="AC57" s="395">
        <f>IFERROR(ROUND(VLOOKUP($T57,'[15]Monthly BS -UC Ledger FORMATTED'!$A$6:$Q$228,+AC$3,FALSE),0),0)</f>
        <v>-6511</v>
      </c>
      <c r="AD57" s="395">
        <f>IFERROR(ROUND(VLOOKUP($T57,'[15]Monthly BS -UC Ledger FORMATTED'!$A$6:$Q$228,+AD$3,FALSE),0),0)</f>
        <v>-6571</v>
      </c>
      <c r="AE57" s="395">
        <f>IFERROR(ROUND(VLOOKUP($T57,'[15]Monthly BS -UC Ledger FORMATTED'!$A$6:$Q$228,+AE$3,FALSE),0),0)</f>
        <v>-6657</v>
      </c>
      <c r="AF57" s="395">
        <f>IFERROR(ROUND(VLOOKUP($T57,'[15]Monthly BS -UC Ledger FORMATTED'!$A$6:$Q$228,+AF$3,FALSE),0),0)</f>
        <v>-6741</v>
      </c>
      <c r="AG57" s="395">
        <f>IFERROR(ROUND(VLOOKUP($T57,'[15]Monthly BS -UC Ledger FORMATTED'!$A$6:$Q$228,+AG$3,FALSE),0),0)</f>
        <v>-6822</v>
      </c>
      <c r="AH57" s="399">
        <f>ROUND(VLOOKUP($T57,'[15]Monthly BS -UC Ledger FORMATTED'!$A$6:$Q$228,+AH$3,FALSE),0)</f>
        <v>-6363</v>
      </c>
      <c r="AI57" s="375"/>
      <c r="AJ57" s="375"/>
      <c r="AK57" s="375"/>
      <c r="AL57" s="375"/>
      <c r="AM57" s="375"/>
      <c r="AN57" s="375"/>
      <c r="AO57" s="375"/>
      <c r="AP57" s="375"/>
      <c r="AQ57" s="375"/>
    </row>
    <row r="58" spans="1:43" ht="12" customHeight="1" x14ac:dyDescent="0.2">
      <c r="A58" s="374"/>
      <c r="B58" s="390">
        <v>1590</v>
      </c>
      <c r="C58" s="381" t="s">
        <v>737</v>
      </c>
      <c r="D58" s="395">
        <f>IFERROR(ROUND(VLOOKUP($B58,'[15]Monthly BS -UC Ledger FORMATTED'!$A$6:$Q$228,+D$3,FALSE),0),0)</f>
        <v>39304</v>
      </c>
      <c r="E58" s="395">
        <f>IFERROR(ROUND(VLOOKUP($B58,'[15]Monthly BS -UC Ledger FORMATTED'!$A$6:$Q$228,+E$3,FALSE),0),0)</f>
        <v>39149</v>
      </c>
      <c r="F58" s="395">
        <f>IFERROR(ROUND(VLOOKUP($B58,'[15]Monthly BS -UC Ledger FORMATTED'!$A$6:$Q$228,+F$3,FALSE),0),0)</f>
        <v>38764</v>
      </c>
      <c r="G58" s="395">
        <f>IFERROR(ROUND(VLOOKUP($B58,'[15]Monthly BS -UC Ledger FORMATTED'!$A$6:$Q$228,+G$3,FALSE),0),0)</f>
        <v>38716</v>
      </c>
      <c r="H58" s="395">
        <f>IFERROR(ROUND(VLOOKUP($B58,'[15]Monthly BS -UC Ledger FORMATTED'!$A$6:$Q$228,+H$3,FALSE),0),0)</f>
        <v>38840</v>
      </c>
      <c r="I58" s="395">
        <f>IFERROR(ROUND(VLOOKUP($B58,'[15]Monthly BS -UC Ledger FORMATTED'!$A$6:$Q$228,+I$3,FALSE),0),0)</f>
        <v>38852</v>
      </c>
      <c r="J58" s="395">
        <f>IFERROR(ROUND(VLOOKUP($B58,'[15]Monthly BS -UC Ledger FORMATTED'!$A$6:$Q$228,+J$3,FALSE),0),0)</f>
        <v>38904</v>
      </c>
      <c r="K58" s="395">
        <f>IFERROR(ROUND(VLOOKUP($B58,'[15]Monthly BS -UC Ledger FORMATTED'!$A$6:$Q$228,+K$3,FALSE),0),0)</f>
        <v>38855</v>
      </c>
      <c r="L58" s="395">
        <f>IFERROR(ROUND(VLOOKUP($B58,'[15]Monthly BS -UC Ledger FORMATTED'!$A$6:$Q$228,+L$3,FALSE),0),0)</f>
        <v>38825</v>
      </c>
      <c r="M58" s="395">
        <f>IFERROR(ROUND(VLOOKUP($B58,'[15]Monthly BS -UC Ledger FORMATTED'!$A$6:$Q$228,+M$3,FALSE),0),0)</f>
        <v>38537</v>
      </c>
      <c r="N58" s="395">
        <f>IFERROR(ROUND(VLOOKUP($B58,'[15]Monthly BS -UC Ledger FORMATTED'!$A$6:$Q$228,+N$3,FALSE),0),0)</f>
        <v>38525</v>
      </c>
      <c r="O58" s="395">
        <f>IFERROR(ROUND(VLOOKUP($B58,'[15]Monthly BS -UC Ledger FORMATTED'!$A$6:$Q$228,+O$3,FALSE),0),0)</f>
        <v>38501</v>
      </c>
      <c r="P58" s="395">
        <f>IFERROR(ROUND(VLOOKUP($B58,'[15]Monthly BS -UC Ledger FORMATTED'!$A$6:$Q$228,+P$3,FALSE),0),0)</f>
        <v>38433</v>
      </c>
      <c r="Q58" s="399">
        <f>ROUND(VLOOKUP($B58,'[15]Monthly BS -UC Ledger FORMATTED'!$A$6:$Q$228,+Q$3,FALSE),0)</f>
        <v>38785</v>
      </c>
      <c r="R58" s="381"/>
      <c r="S58" s="381" t="s">
        <v>738</v>
      </c>
      <c r="T58" s="401">
        <v>2330</v>
      </c>
      <c r="U58" s="395">
        <f>IFERROR(ROUND(VLOOKUP($T58,'[15]Monthly BS -UC Ledger FORMATTED'!$A$6:$Q$228,+U$3,FALSE),0),0)</f>
        <v>-31909</v>
      </c>
      <c r="V58" s="395">
        <f>IFERROR(ROUND(VLOOKUP($T58,'[15]Monthly BS -UC Ledger FORMATTED'!$A$6:$Q$228,+V$3,FALSE),0),0)</f>
        <v>-32187</v>
      </c>
      <c r="W58" s="395">
        <f>IFERROR(ROUND(VLOOKUP($T58,'[15]Monthly BS -UC Ledger FORMATTED'!$A$6:$Q$228,+W$3,FALSE),0),0)</f>
        <v>-32251</v>
      </c>
      <c r="X58" s="395">
        <f>IFERROR(ROUND(VLOOKUP($T58,'[15]Monthly BS -UC Ledger FORMATTED'!$A$6:$Q$228,+X$3,FALSE),0),0)</f>
        <v>-32602</v>
      </c>
      <c r="Y58" s="395">
        <f>IFERROR(ROUND(VLOOKUP($T58,'[15]Monthly BS -UC Ledger FORMATTED'!$A$6:$Q$228,+Y$3,FALSE),0),0)</f>
        <v>-33166</v>
      </c>
      <c r="Z58" s="395">
        <f>IFERROR(ROUND(VLOOKUP($T58,'[15]Monthly BS -UC Ledger FORMATTED'!$A$6:$Q$228,+Z$3,FALSE),0),0)</f>
        <v>-33577</v>
      </c>
      <c r="AA58" s="395">
        <f>IFERROR(ROUND(VLOOKUP($T58,'[15]Monthly BS -UC Ledger FORMATTED'!$A$6:$Q$228,+AA$3,FALSE),0),0)</f>
        <v>-33991</v>
      </c>
      <c r="AB58" s="395">
        <f>IFERROR(ROUND(VLOOKUP($T58,'[15]Monthly BS -UC Ledger FORMATTED'!$A$6:$Q$228,+AB$3,FALSE),0),0)</f>
        <v>-34347</v>
      </c>
      <c r="AC58" s="395">
        <f>IFERROR(ROUND(VLOOKUP($T58,'[15]Monthly BS -UC Ledger FORMATTED'!$A$6:$Q$228,+AC$3,FALSE),0),0)</f>
        <v>-34727</v>
      </c>
      <c r="AD58" s="395">
        <f>IFERROR(ROUND(VLOOKUP($T58,'[15]Monthly BS -UC Ledger FORMATTED'!$A$6:$Q$228,+AD$3,FALSE),0),0)</f>
        <v>-34849</v>
      </c>
      <c r="AE58" s="395">
        <f>IFERROR(ROUND(VLOOKUP($T58,'[15]Monthly BS -UC Ledger FORMATTED'!$A$6:$Q$228,+AE$3,FALSE),0),0)</f>
        <v>-35246</v>
      </c>
      <c r="AF58" s="395">
        <f>IFERROR(ROUND(VLOOKUP($T58,'[15]Monthly BS -UC Ledger FORMATTED'!$A$6:$Q$228,+AF$3,FALSE),0),0)</f>
        <v>-35632</v>
      </c>
      <c r="AG58" s="395">
        <f>IFERROR(ROUND(VLOOKUP($T58,'[15]Monthly BS -UC Ledger FORMATTED'!$A$6:$Q$228,+AG$3,FALSE),0),0)</f>
        <v>-35952</v>
      </c>
      <c r="AH58" s="399">
        <f>ROUND(VLOOKUP($T58,'[15]Monthly BS -UC Ledger FORMATTED'!$A$6:$Q$228,+AH$3,FALSE),0)</f>
        <v>-33880</v>
      </c>
      <c r="AI58" s="375"/>
      <c r="AJ58" s="375"/>
      <c r="AK58" s="375"/>
      <c r="AL58" s="375"/>
      <c r="AM58" s="375"/>
      <c r="AN58" s="375"/>
      <c r="AO58" s="375"/>
      <c r="AP58" s="375"/>
      <c r="AQ58" s="375"/>
    </row>
    <row r="59" spans="1:43" ht="12" customHeight="1" x14ac:dyDescent="0.2">
      <c r="A59" s="374"/>
      <c r="B59" s="390">
        <v>1595</v>
      </c>
      <c r="C59" s="381" t="s">
        <v>739</v>
      </c>
      <c r="D59" s="395">
        <f>IFERROR(ROUND(VLOOKUP($B59,'[15]Monthly BS -UC Ledger FORMATTED'!$A$6:$Q$228,+D$3,FALSE),0),0)</f>
        <v>1005</v>
      </c>
      <c r="E59" s="395">
        <f>IFERROR(ROUND(VLOOKUP($B59,'[15]Monthly BS -UC Ledger FORMATTED'!$A$6:$Q$228,+E$3,FALSE),0),0)</f>
        <v>1001</v>
      </c>
      <c r="F59" s="395">
        <f>IFERROR(ROUND(VLOOKUP($B59,'[15]Monthly BS -UC Ledger FORMATTED'!$A$6:$Q$228,+F$3,FALSE),0),0)</f>
        <v>991</v>
      </c>
      <c r="G59" s="395">
        <f>IFERROR(ROUND(VLOOKUP($B59,'[15]Monthly BS -UC Ledger FORMATTED'!$A$6:$Q$228,+G$3,FALSE),0),0)</f>
        <v>989</v>
      </c>
      <c r="H59" s="395">
        <f>IFERROR(ROUND(VLOOKUP($B59,'[15]Monthly BS -UC Ledger FORMATTED'!$A$6:$Q$228,+H$3,FALSE),0),0)</f>
        <v>992</v>
      </c>
      <c r="I59" s="395">
        <f>IFERROR(ROUND(VLOOKUP($B59,'[15]Monthly BS -UC Ledger FORMATTED'!$A$6:$Q$228,+I$3,FALSE),0),0)</f>
        <v>992</v>
      </c>
      <c r="J59" s="395">
        <f>IFERROR(ROUND(VLOOKUP($B59,'[15]Monthly BS -UC Ledger FORMATTED'!$A$6:$Q$228,+J$3,FALSE),0),0)</f>
        <v>993</v>
      </c>
      <c r="K59" s="395">
        <f>IFERROR(ROUND(VLOOKUP($B59,'[15]Monthly BS -UC Ledger FORMATTED'!$A$6:$Q$228,+K$3,FALSE),0),0)</f>
        <v>992</v>
      </c>
      <c r="L59" s="395">
        <f>IFERROR(ROUND(VLOOKUP($B59,'[15]Monthly BS -UC Ledger FORMATTED'!$A$6:$Q$228,+L$3,FALSE),0),0)</f>
        <v>991</v>
      </c>
      <c r="M59" s="395">
        <f>IFERROR(ROUND(VLOOKUP($B59,'[15]Monthly BS -UC Ledger FORMATTED'!$A$6:$Q$228,+M$3,FALSE),0),0)</f>
        <v>984</v>
      </c>
      <c r="N59" s="395">
        <f>IFERROR(ROUND(VLOOKUP($B59,'[15]Monthly BS -UC Ledger FORMATTED'!$A$6:$Q$228,+N$3,FALSE),0),0)</f>
        <v>983</v>
      </c>
      <c r="O59" s="395">
        <f>IFERROR(ROUND(VLOOKUP($B59,'[15]Monthly BS -UC Ledger FORMATTED'!$A$6:$Q$228,+O$3,FALSE),0),0)</f>
        <v>983</v>
      </c>
      <c r="P59" s="395">
        <f>IFERROR(ROUND(VLOOKUP($B59,'[15]Monthly BS -UC Ledger FORMATTED'!$A$6:$Q$228,+P$3,FALSE),0),0)</f>
        <v>981</v>
      </c>
      <c r="Q59" s="399">
        <f>ROUND(VLOOKUP($B59,'[15]Monthly BS -UC Ledger FORMATTED'!$A$6:$Q$228,+Q$3,FALSE),0)</f>
        <v>990</v>
      </c>
      <c r="R59" s="381"/>
      <c r="S59" s="381" t="s">
        <v>740</v>
      </c>
      <c r="T59" s="401">
        <v>2335</v>
      </c>
      <c r="U59" s="395">
        <f>IFERROR(ROUND(VLOOKUP($T59,'[15]Monthly BS -UC Ledger FORMATTED'!$A$6:$Q$228,+U$3,FALSE),0),0)</f>
        <v>-1005</v>
      </c>
      <c r="V59" s="395">
        <f>IFERROR(ROUND(VLOOKUP($T59,'[15]Monthly BS -UC Ledger FORMATTED'!$A$6:$Q$228,+V$3,FALSE),0),0)</f>
        <v>-1001</v>
      </c>
      <c r="W59" s="395">
        <f>IFERROR(ROUND(VLOOKUP($T59,'[15]Monthly BS -UC Ledger FORMATTED'!$A$6:$Q$228,+W$3,FALSE),0),0)</f>
        <v>-991</v>
      </c>
      <c r="X59" s="395">
        <f>IFERROR(ROUND(VLOOKUP($T59,'[15]Monthly BS -UC Ledger FORMATTED'!$A$6:$Q$228,+X$3,FALSE),0),0)</f>
        <v>-989</v>
      </c>
      <c r="Y59" s="395">
        <f>IFERROR(ROUND(VLOOKUP($T59,'[15]Monthly BS -UC Ledger FORMATTED'!$A$6:$Q$228,+Y$3,FALSE),0),0)</f>
        <v>-992</v>
      </c>
      <c r="Z59" s="395">
        <f>IFERROR(ROUND(VLOOKUP($T59,'[15]Monthly BS -UC Ledger FORMATTED'!$A$6:$Q$228,+Z$3,FALSE),0),0)</f>
        <v>-992</v>
      </c>
      <c r="AA59" s="395">
        <f>IFERROR(ROUND(VLOOKUP($T59,'[15]Monthly BS -UC Ledger FORMATTED'!$A$6:$Q$228,+AA$3,FALSE),0),0)</f>
        <v>-993</v>
      </c>
      <c r="AB59" s="395">
        <f>IFERROR(ROUND(VLOOKUP($T59,'[15]Monthly BS -UC Ledger FORMATTED'!$A$6:$Q$228,+AB$3,FALSE),0),0)</f>
        <v>-992</v>
      </c>
      <c r="AC59" s="395">
        <f>IFERROR(ROUND(VLOOKUP($T59,'[15]Monthly BS -UC Ledger FORMATTED'!$A$6:$Q$228,+AC$3,FALSE),0),0)</f>
        <v>-991</v>
      </c>
      <c r="AD59" s="395">
        <f>IFERROR(ROUND(VLOOKUP($T59,'[15]Monthly BS -UC Ledger FORMATTED'!$A$6:$Q$228,+AD$3,FALSE),0),0)</f>
        <v>-984</v>
      </c>
      <c r="AE59" s="395">
        <f>IFERROR(ROUND(VLOOKUP($T59,'[15]Monthly BS -UC Ledger FORMATTED'!$A$6:$Q$228,+AE$3,FALSE),0),0)</f>
        <v>-983</v>
      </c>
      <c r="AF59" s="395">
        <f>IFERROR(ROUND(VLOOKUP($T59,'[15]Monthly BS -UC Ledger FORMATTED'!$A$6:$Q$228,+AF$3,FALSE),0),0)</f>
        <v>-983</v>
      </c>
      <c r="AG59" s="395">
        <f>IFERROR(ROUND(VLOOKUP($T59,'[15]Monthly BS -UC Ledger FORMATTED'!$A$6:$Q$228,+AG$3,FALSE),0),0)</f>
        <v>-981</v>
      </c>
      <c r="AH59" s="399">
        <f>ROUND(VLOOKUP($T59,'[15]Monthly BS -UC Ledger FORMATTED'!$A$6:$Q$228,+AH$3,FALSE),0)</f>
        <v>-990</v>
      </c>
      <c r="AI59" s="375"/>
      <c r="AJ59" s="375"/>
      <c r="AK59" s="375"/>
      <c r="AL59" s="375"/>
      <c r="AM59" s="375"/>
      <c r="AN59" s="375"/>
      <c r="AO59" s="375"/>
      <c r="AP59" s="375"/>
      <c r="AQ59" s="375"/>
    </row>
    <row r="60" spans="1:43" ht="12" customHeight="1" x14ac:dyDescent="0.2">
      <c r="A60" s="374"/>
      <c r="B60" s="390">
        <v>1605</v>
      </c>
      <c r="C60" s="381" t="s">
        <v>741</v>
      </c>
      <c r="D60" s="395">
        <f>IFERROR(ROUND(VLOOKUP($B60,'[15]Monthly BS -UC Ledger FORMATTED'!$A$6:$Q$228,+D$3,FALSE),0),0)</f>
        <v>0</v>
      </c>
      <c r="E60" s="395">
        <f>IFERROR(ROUND(VLOOKUP($B60,'[15]Monthly BS -UC Ledger FORMATTED'!$A$6:$Q$228,+E$3,FALSE),0),0)</f>
        <v>0</v>
      </c>
      <c r="F60" s="395">
        <f>IFERROR(ROUND(VLOOKUP($B60,'[15]Monthly BS -UC Ledger FORMATTED'!$A$6:$Q$228,+F$3,FALSE),0),0)</f>
        <v>0</v>
      </c>
      <c r="G60" s="395">
        <f>IFERROR(ROUND(VLOOKUP($B60,'[15]Monthly BS -UC Ledger FORMATTED'!$A$6:$Q$228,+G$3,FALSE),0),0)</f>
        <v>0</v>
      </c>
      <c r="H60" s="395">
        <f>IFERROR(ROUND(VLOOKUP($B60,'[15]Monthly BS -UC Ledger FORMATTED'!$A$6:$Q$228,+H$3,FALSE),0),0)</f>
        <v>0</v>
      </c>
      <c r="I60" s="395">
        <f>IFERROR(ROUND(VLOOKUP($B60,'[15]Monthly BS -UC Ledger FORMATTED'!$A$6:$Q$228,+I$3,FALSE),0),0)</f>
        <v>0</v>
      </c>
      <c r="J60" s="395">
        <f>IFERROR(ROUND(VLOOKUP($B60,'[15]Monthly BS -UC Ledger FORMATTED'!$A$6:$Q$228,+J$3,FALSE),0),0)</f>
        <v>0</v>
      </c>
      <c r="K60" s="395">
        <f>IFERROR(ROUND(VLOOKUP($B60,'[15]Monthly BS -UC Ledger FORMATTED'!$A$6:$Q$228,+K$3,FALSE),0),0)</f>
        <v>0</v>
      </c>
      <c r="L60" s="395">
        <f>IFERROR(ROUND(VLOOKUP($B60,'[15]Monthly BS -UC Ledger FORMATTED'!$A$6:$Q$228,+L$3,FALSE),0),0)</f>
        <v>0</v>
      </c>
      <c r="M60" s="395">
        <f>IFERROR(ROUND(VLOOKUP($B60,'[15]Monthly BS -UC Ledger FORMATTED'!$A$6:$Q$228,+M$3,FALSE),0),0)</f>
        <v>0</v>
      </c>
      <c r="N60" s="395">
        <f>IFERROR(ROUND(VLOOKUP($B60,'[15]Monthly BS -UC Ledger FORMATTED'!$A$6:$Q$228,+N$3,FALSE),0),0)</f>
        <v>0</v>
      </c>
      <c r="O60" s="395">
        <f>IFERROR(ROUND(VLOOKUP($B60,'[15]Monthly BS -UC Ledger FORMATTED'!$A$6:$Q$228,+O$3,FALSE),0),0)</f>
        <v>0</v>
      </c>
      <c r="P60" s="395">
        <f>IFERROR(ROUND(VLOOKUP($B60,'[15]Monthly BS -UC Ledger FORMATTED'!$A$6:$Q$228,+P$3,FALSE),0),0)</f>
        <v>0</v>
      </c>
      <c r="Q60" s="399"/>
      <c r="R60" s="381"/>
      <c r="S60" s="381" t="s">
        <v>742</v>
      </c>
      <c r="T60" s="401">
        <v>2345</v>
      </c>
      <c r="U60" s="395">
        <f>IFERROR(ROUND(VLOOKUP($T60,'[15]Monthly BS -UC Ledger FORMATTED'!$A$6:$Q$228,+U$3,FALSE),0),0)</f>
        <v>0</v>
      </c>
      <c r="V60" s="395">
        <f>IFERROR(ROUND(VLOOKUP($T60,'[15]Monthly BS -UC Ledger FORMATTED'!$A$6:$Q$228,+V$3,FALSE),0),0)</f>
        <v>0</v>
      </c>
      <c r="W60" s="395">
        <f>IFERROR(ROUND(VLOOKUP($T60,'[15]Monthly BS -UC Ledger FORMATTED'!$A$6:$Q$228,+W$3,FALSE),0),0)</f>
        <v>0</v>
      </c>
      <c r="X60" s="395">
        <f>IFERROR(ROUND(VLOOKUP($T60,'[15]Monthly BS -UC Ledger FORMATTED'!$A$6:$Q$228,+X$3,FALSE),0),0)</f>
        <v>0</v>
      </c>
      <c r="Y60" s="395">
        <f>IFERROR(ROUND(VLOOKUP($T60,'[15]Monthly BS -UC Ledger FORMATTED'!$A$6:$Q$228,+Y$3,FALSE),0),0)</f>
        <v>0</v>
      </c>
      <c r="Z60" s="395">
        <f>IFERROR(ROUND(VLOOKUP($T60,'[15]Monthly BS -UC Ledger FORMATTED'!$A$6:$Q$228,+Z$3,FALSE),0),0)</f>
        <v>0</v>
      </c>
      <c r="AA60" s="395">
        <f>IFERROR(ROUND(VLOOKUP($T60,'[15]Monthly BS -UC Ledger FORMATTED'!$A$6:$Q$228,+AA$3,FALSE),0),0)</f>
        <v>0</v>
      </c>
      <c r="AB60" s="395">
        <f>IFERROR(ROUND(VLOOKUP($T60,'[15]Monthly BS -UC Ledger FORMATTED'!$A$6:$Q$228,+AB$3,FALSE),0),0)</f>
        <v>0</v>
      </c>
      <c r="AC60" s="395">
        <f>IFERROR(ROUND(VLOOKUP($T60,'[15]Monthly BS -UC Ledger FORMATTED'!$A$6:$Q$228,+AC$3,FALSE),0),0)</f>
        <v>0</v>
      </c>
      <c r="AD60" s="395">
        <f>IFERROR(ROUND(VLOOKUP($T60,'[15]Monthly BS -UC Ledger FORMATTED'!$A$6:$Q$228,+AD$3,FALSE),0),0)</f>
        <v>0</v>
      </c>
      <c r="AE60" s="395">
        <f>IFERROR(ROUND(VLOOKUP($T60,'[15]Monthly BS -UC Ledger FORMATTED'!$A$6:$Q$228,+AE$3,FALSE),0),0)</f>
        <v>0</v>
      </c>
      <c r="AF60" s="395">
        <f>IFERROR(ROUND(VLOOKUP($T60,'[15]Monthly BS -UC Ledger FORMATTED'!$A$6:$Q$228,+AF$3,FALSE),0),0)</f>
        <v>0</v>
      </c>
      <c r="AG60" s="395">
        <f>IFERROR(ROUND(VLOOKUP($T60,'[15]Monthly BS -UC Ledger FORMATTED'!$A$6:$Q$228,+AG$3,FALSE),0),0)</f>
        <v>0</v>
      </c>
      <c r="AH60" s="399"/>
      <c r="AI60" s="375"/>
      <c r="AJ60" s="375"/>
      <c r="AK60" s="375"/>
      <c r="AL60" s="375"/>
      <c r="AM60" s="375"/>
      <c r="AN60" s="375"/>
      <c r="AO60" s="375"/>
      <c r="AP60" s="375"/>
      <c r="AQ60" s="375"/>
    </row>
    <row r="61" spans="1:43" ht="12" customHeight="1" x14ac:dyDescent="0.2">
      <c r="A61" s="374"/>
      <c r="B61" s="390">
        <v>1610</v>
      </c>
      <c r="C61" s="381" t="s">
        <v>743</v>
      </c>
      <c r="D61" s="395">
        <f>IFERROR(ROUND(VLOOKUP($B61,'[15]Monthly BS -UC Ledger FORMATTED'!$A$6:$Q$228,+D$3,FALSE),0),0)</f>
        <v>0</v>
      </c>
      <c r="E61" s="395">
        <f>IFERROR(ROUND(VLOOKUP($B61,'[15]Monthly BS -UC Ledger FORMATTED'!$A$6:$Q$228,+E$3,FALSE),0),0)</f>
        <v>0</v>
      </c>
      <c r="F61" s="395">
        <f>IFERROR(ROUND(VLOOKUP($B61,'[15]Monthly BS -UC Ledger FORMATTED'!$A$6:$Q$228,+F$3,FALSE),0),0)</f>
        <v>0</v>
      </c>
      <c r="G61" s="395">
        <f>IFERROR(ROUND(VLOOKUP($B61,'[15]Monthly BS -UC Ledger FORMATTED'!$A$6:$Q$228,+G$3,FALSE),0),0)</f>
        <v>0</v>
      </c>
      <c r="H61" s="395">
        <f>IFERROR(ROUND(VLOOKUP($B61,'[15]Monthly BS -UC Ledger FORMATTED'!$A$6:$Q$228,+H$3,FALSE),0),0)</f>
        <v>0</v>
      </c>
      <c r="I61" s="395">
        <f>IFERROR(ROUND(VLOOKUP($B61,'[15]Monthly BS -UC Ledger FORMATTED'!$A$6:$Q$228,+I$3,FALSE),0),0)</f>
        <v>0</v>
      </c>
      <c r="J61" s="395">
        <f>IFERROR(ROUND(VLOOKUP($B61,'[15]Monthly BS -UC Ledger FORMATTED'!$A$6:$Q$228,+J$3,FALSE),0),0)</f>
        <v>0</v>
      </c>
      <c r="K61" s="395">
        <f>IFERROR(ROUND(VLOOKUP($B61,'[15]Monthly BS -UC Ledger FORMATTED'!$A$6:$Q$228,+K$3,FALSE),0),0)</f>
        <v>0</v>
      </c>
      <c r="L61" s="395">
        <f>IFERROR(ROUND(VLOOKUP($B61,'[15]Monthly BS -UC Ledger FORMATTED'!$A$6:$Q$228,+L$3,FALSE),0),0)</f>
        <v>0</v>
      </c>
      <c r="M61" s="395">
        <f>IFERROR(ROUND(VLOOKUP($B61,'[15]Monthly BS -UC Ledger FORMATTED'!$A$6:$Q$228,+M$3,FALSE),0),0)</f>
        <v>0</v>
      </c>
      <c r="N61" s="395">
        <f>IFERROR(ROUND(VLOOKUP($B61,'[15]Monthly BS -UC Ledger FORMATTED'!$A$6:$Q$228,+N$3,FALSE),0),0)</f>
        <v>0</v>
      </c>
      <c r="O61" s="395">
        <f>IFERROR(ROUND(VLOOKUP($B61,'[15]Monthly BS -UC Ledger FORMATTED'!$A$6:$Q$228,+O$3,FALSE),0),0)</f>
        <v>0</v>
      </c>
      <c r="P61" s="395">
        <f>IFERROR(ROUND(VLOOKUP($B61,'[15]Monthly BS -UC Ledger FORMATTED'!$A$6:$Q$228,+P$3,FALSE),0),0)</f>
        <v>0</v>
      </c>
      <c r="Q61" s="399"/>
      <c r="R61" s="381"/>
      <c r="S61" s="381" t="s">
        <v>744</v>
      </c>
      <c r="T61" s="401">
        <v>2350</v>
      </c>
      <c r="U61" s="395">
        <f>IFERROR(ROUND(VLOOKUP($T61,'[15]Monthly BS -UC Ledger FORMATTED'!$A$6:$Q$228,+U$3,FALSE),0),0)</f>
        <v>0</v>
      </c>
      <c r="V61" s="395">
        <f>IFERROR(ROUND(VLOOKUP($T61,'[15]Monthly BS -UC Ledger FORMATTED'!$A$6:$Q$228,+V$3,FALSE),0),0)</f>
        <v>0</v>
      </c>
      <c r="W61" s="395">
        <f>IFERROR(ROUND(VLOOKUP($T61,'[15]Monthly BS -UC Ledger FORMATTED'!$A$6:$Q$228,+W$3,FALSE),0),0)</f>
        <v>0</v>
      </c>
      <c r="X61" s="395">
        <f>IFERROR(ROUND(VLOOKUP($T61,'[15]Monthly BS -UC Ledger FORMATTED'!$A$6:$Q$228,+X$3,FALSE),0),0)</f>
        <v>0</v>
      </c>
      <c r="Y61" s="395">
        <f>IFERROR(ROUND(VLOOKUP($T61,'[15]Monthly BS -UC Ledger FORMATTED'!$A$6:$Q$228,+Y$3,FALSE),0),0)</f>
        <v>0</v>
      </c>
      <c r="Z61" s="395">
        <f>IFERROR(ROUND(VLOOKUP($T61,'[15]Monthly BS -UC Ledger FORMATTED'!$A$6:$Q$228,+Z$3,FALSE),0),0)</f>
        <v>0</v>
      </c>
      <c r="AA61" s="395">
        <f>IFERROR(ROUND(VLOOKUP($T61,'[15]Monthly BS -UC Ledger FORMATTED'!$A$6:$Q$228,+AA$3,FALSE),0),0)</f>
        <v>0</v>
      </c>
      <c r="AB61" s="395">
        <f>IFERROR(ROUND(VLOOKUP($T61,'[15]Monthly BS -UC Ledger FORMATTED'!$A$6:$Q$228,+AB$3,FALSE),0),0)</f>
        <v>0</v>
      </c>
      <c r="AC61" s="395">
        <f>IFERROR(ROUND(VLOOKUP($T61,'[15]Monthly BS -UC Ledger FORMATTED'!$A$6:$Q$228,+AC$3,FALSE),0),0)</f>
        <v>0</v>
      </c>
      <c r="AD61" s="395">
        <f>IFERROR(ROUND(VLOOKUP($T61,'[15]Monthly BS -UC Ledger FORMATTED'!$A$6:$Q$228,+AD$3,FALSE),0),0)</f>
        <v>0</v>
      </c>
      <c r="AE61" s="395">
        <f>IFERROR(ROUND(VLOOKUP($T61,'[15]Monthly BS -UC Ledger FORMATTED'!$A$6:$Q$228,+AE$3,FALSE),0),0)</f>
        <v>0</v>
      </c>
      <c r="AF61" s="395">
        <f>IFERROR(ROUND(VLOOKUP($T61,'[15]Monthly BS -UC Ledger FORMATTED'!$A$6:$Q$228,+AF$3,FALSE),0),0)</f>
        <v>0</v>
      </c>
      <c r="AG61" s="395">
        <f>IFERROR(ROUND(VLOOKUP($T61,'[15]Monthly BS -UC Ledger FORMATTED'!$A$6:$Q$228,+AG$3,FALSE),0),0)</f>
        <v>0</v>
      </c>
      <c r="AH61" s="399"/>
      <c r="AI61" s="375"/>
      <c r="AJ61" s="375"/>
      <c r="AK61" s="375"/>
      <c r="AL61" s="375"/>
      <c r="AM61" s="375"/>
      <c r="AN61" s="375"/>
      <c r="AO61" s="375"/>
      <c r="AP61" s="375"/>
      <c r="AQ61" s="375"/>
    </row>
    <row r="62" spans="1:43" ht="12" customHeight="1" x14ac:dyDescent="0.2">
      <c r="A62" s="374"/>
      <c r="B62" s="390">
        <v>1615</v>
      </c>
      <c r="C62" s="381" t="s">
        <v>745</v>
      </c>
      <c r="D62" s="395">
        <f>IFERROR(ROUND(VLOOKUP($B62,'[15]Monthly BS -UC Ledger FORMATTED'!$A$6:$Q$228,+D$3,FALSE),0),0)</f>
        <v>0</v>
      </c>
      <c r="E62" s="395">
        <f>IFERROR(ROUND(VLOOKUP($B62,'[15]Monthly BS -UC Ledger FORMATTED'!$A$6:$Q$228,+E$3,FALSE),0),0)</f>
        <v>0</v>
      </c>
      <c r="F62" s="395">
        <f>IFERROR(ROUND(VLOOKUP($B62,'[15]Monthly BS -UC Ledger FORMATTED'!$A$6:$Q$228,+F$3,FALSE),0),0)</f>
        <v>0</v>
      </c>
      <c r="G62" s="395">
        <f>IFERROR(ROUND(VLOOKUP($B62,'[15]Monthly BS -UC Ledger FORMATTED'!$A$6:$Q$228,+G$3,FALSE),0),0)</f>
        <v>0</v>
      </c>
      <c r="H62" s="395">
        <f>IFERROR(ROUND(VLOOKUP($B62,'[15]Monthly BS -UC Ledger FORMATTED'!$A$6:$Q$228,+H$3,FALSE),0),0)</f>
        <v>0</v>
      </c>
      <c r="I62" s="395">
        <f>IFERROR(ROUND(VLOOKUP($B62,'[15]Monthly BS -UC Ledger FORMATTED'!$A$6:$Q$228,+I$3,FALSE),0),0)</f>
        <v>0</v>
      </c>
      <c r="J62" s="395">
        <f>IFERROR(ROUND(VLOOKUP($B62,'[15]Monthly BS -UC Ledger FORMATTED'!$A$6:$Q$228,+J$3,FALSE),0),0)</f>
        <v>0</v>
      </c>
      <c r="K62" s="395">
        <f>IFERROR(ROUND(VLOOKUP($B62,'[15]Monthly BS -UC Ledger FORMATTED'!$A$6:$Q$228,+K$3,FALSE),0),0)</f>
        <v>0</v>
      </c>
      <c r="L62" s="395">
        <f>IFERROR(ROUND(VLOOKUP($B62,'[15]Monthly BS -UC Ledger FORMATTED'!$A$6:$Q$228,+L$3,FALSE),0),0)</f>
        <v>0</v>
      </c>
      <c r="M62" s="395">
        <f>IFERROR(ROUND(VLOOKUP($B62,'[15]Monthly BS -UC Ledger FORMATTED'!$A$6:$Q$228,+M$3,FALSE),0),0)</f>
        <v>0</v>
      </c>
      <c r="N62" s="395">
        <f>IFERROR(ROUND(VLOOKUP($B62,'[15]Monthly BS -UC Ledger FORMATTED'!$A$6:$Q$228,+N$3,FALSE),0),0)</f>
        <v>0</v>
      </c>
      <c r="O62" s="395">
        <f>IFERROR(ROUND(VLOOKUP($B62,'[15]Monthly BS -UC Ledger FORMATTED'!$A$6:$Q$228,+O$3,FALSE),0),0)</f>
        <v>0</v>
      </c>
      <c r="P62" s="395">
        <f>IFERROR(ROUND(VLOOKUP($B62,'[15]Monthly BS -UC Ledger FORMATTED'!$A$6:$Q$228,+P$3,FALSE),0),0)</f>
        <v>0</v>
      </c>
      <c r="Q62" s="399"/>
      <c r="R62" s="381"/>
      <c r="S62" s="381" t="s">
        <v>746</v>
      </c>
      <c r="T62" s="401">
        <v>2355</v>
      </c>
      <c r="U62" s="395">
        <f>IFERROR(ROUND(VLOOKUP($T62,'[15]Monthly BS -UC Ledger FORMATTED'!$A$6:$Q$228,+U$3,FALSE),0),0)</f>
        <v>0</v>
      </c>
      <c r="V62" s="395">
        <f>IFERROR(ROUND(VLOOKUP($T62,'[15]Monthly BS -UC Ledger FORMATTED'!$A$6:$Q$228,+V$3,FALSE),0),0)</f>
        <v>0</v>
      </c>
      <c r="W62" s="395">
        <f>IFERROR(ROUND(VLOOKUP($T62,'[15]Monthly BS -UC Ledger FORMATTED'!$A$6:$Q$228,+W$3,FALSE),0),0)</f>
        <v>0</v>
      </c>
      <c r="X62" s="395">
        <f>IFERROR(ROUND(VLOOKUP($T62,'[15]Monthly BS -UC Ledger FORMATTED'!$A$6:$Q$228,+X$3,FALSE),0),0)</f>
        <v>0</v>
      </c>
      <c r="Y62" s="395">
        <f>IFERROR(ROUND(VLOOKUP($T62,'[15]Monthly BS -UC Ledger FORMATTED'!$A$6:$Q$228,+Y$3,FALSE),0),0)</f>
        <v>0</v>
      </c>
      <c r="Z62" s="395">
        <f>IFERROR(ROUND(VLOOKUP($T62,'[15]Monthly BS -UC Ledger FORMATTED'!$A$6:$Q$228,+Z$3,FALSE),0),0)</f>
        <v>0</v>
      </c>
      <c r="AA62" s="395">
        <f>IFERROR(ROUND(VLOOKUP($T62,'[15]Monthly BS -UC Ledger FORMATTED'!$A$6:$Q$228,+AA$3,FALSE),0),0)</f>
        <v>0</v>
      </c>
      <c r="AB62" s="395">
        <f>IFERROR(ROUND(VLOOKUP($T62,'[15]Monthly BS -UC Ledger FORMATTED'!$A$6:$Q$228,+AB$3,FALSE),0),0)</f>
        <v>0</v>
      </c>
      <c r="AC62" s="395">
        <f>IFERROR(ROUND(VLOOKUP($T62,'[15]Monthly BS -UC Ledger FORMATTED'!$A$6:$Q$228,+AC$3,FALSE),0),0)</f>
        <v>0</v>
      </c>
      <c r="AD62" s="395">
        <f>IFERROR(ROUND(VLOOKUP($T62,'[15]Monthly BS -UC Ledger FORMATTED'!$A$6:$Q$228,+AD$3,FALSE),0),0)</f>
        <v>0</v>
      </c>
      <c r="AE62" s="395">
        <f>IFERROR(ROUND(VLOOKUP($T62,'[15]Monthly BS -UC Ledger FORMATTED'!$A$6:$Q$228,+AE$3,FALSE),0),0)</f>
        <v>0</v>
      </c>
      <c r="AF62" s="395">
        <f>IFERROR(ROUND(VLOOKUP($T62,'[15]Monthly BS -UC Ledger FORMATTED'!$A$6:$Q$228,+AF$3,FALSE),0),0)</f>
        <v>0</v>
      </c>
      <c r="AG62" s="395">
        <f>IFERROR(ROUND(VLOOKUP($T62,'[15]Monthly BS -UC Ledger FORMATTED'!$A$6:$Q$228,+AG$3,FALSE),0),0)</f>
        <v>0</v>
      </c>
      <c r="AH62" s="399"/>
      <c r="AI62" s="375"/>
      <c r="AJ62" s="375"/>
      <c r="AK62" s="375"/>
      <c r="AL62" s="375"/>
      <c r="AM62" s="375"/>
      <c r="AN62" s="375"/>
      <c r="AO62" s="375"/>
      <c r="AP62" s="375"/>
      <c r="AQ62" s="375"/>
    </row>
    <row r="63" spans="1:43" ht="12" customHeight="1" x14ac:dyDescent="0.2">
      <c r="A63" s="374"/>
      <c r="B63" s="390">
        <v>1620</v>
      </c>
      <c r="C63" s="381" t="s">
        <v>747</v>
      </c>
      <c r="D63" s="395">
        <f>IFERROR(ROUND(VLOOKUP($B63,'[15]Monthly BS -UC Ledger FORMATTED'!$A$6:$Q$228,+D$3,FALSE),0),0)</f>
        <v>0</v>
      </c>
      <c r="E63" s="395">
        <f>IFERROR(ROUND(VLOOKUP($B63,'[15]Monthly BS -UC Ledger FORMATTED'!$A$6:$Q$228,+E$3,FALSE),0),0)</f>
        <v>0</v>
      </c>
      <c r="F63" s="395">
        <f>IFERROR(ROUND(VLOOKUP($B63,'[15]Monthly BS -UC Ledger FORMATTED'!$A$6:$Q$228,+F$3,FALSE),0),0)</f>
        <v>0</v>
      </c>
      <c r="G63" s="395">
        <f>IFERROR(ROUND(VLOOKUP($B63,'[15]Monthly BS -UC Ledger FORMATTED'!$A$6:$Q$228,+G$3,FALSE),0),0)</f>
        <v>0</v>
      </c>
      <c r="H63" s="395">
        <f>IFERROR(ROUND(VLOOKUP($B63,'[15]Monthly BS -UC Ledger FORMATTED'!$A$6:$Q$228,+H$3,FALSE),0),0)</f>
        <v>0</v>
      </c>
      <c r="I63" s="395">
        <f>IFERROR(ROUND(VLOOKUP($B63,'[15]Monthly BS -UC Ledger FORMATTED'!$A$6:$Q$228,+I$3,FALSE),0),0)</f>
        <v>0</v>
      </c>
      <c r="J63" s="395">
        <f>IFERROR(ROUND(VLOOKUP($B63,'[15]Monthly BS -UC Ledger FORMATTED'!$A$6:$Q$228,+J$3,FALSE),0),0)</f>
        <v>0</v>
      </c>
      <c r="K63" s="395">
        <f>IFERROR(ROUND(VLOOKUP($B63,'[15]Monthly BS -UC Ledger FORMATTED'!$A$6:$Q$228,+K$3,FALSE),0),0)</f>
        <v>0</v>
      </c>
      <c r="L63" s="395">
        <f>IFERROR(ROUND(VLOOKUP($B63,'[15]Monthly BS -UC Ledger FORMATTED'!$A$6:$Q$228,+L$3,FALSE),0),0)</f>
        <v>0</v>
      </c>
      <c r="M63" s="395">
        <f>IFERROR(ROUND(VLOOKUP($B63,'[15]Monthly BS -UC Ledger FORMATTED'!$A$6:$Q$228,+M$3,FALSE),0),0)</f>
        <v>0</v>
      </c>
      <c r="N63" s="395">
        <f>IFERROR(ROUND(VLOOKUP($B63,'[15]Monthly BS -UC Ledger FORMATTED'!$A$6:$Q$228,+N$3,FALSE),0),0)</f>
        <v>0</v>
      </c>
      <c r="O63" s="395">
        <f>IFERROR(ROUND(VLOOKUP($B63,'[15]Monthly BS -UC Ledger FORMATTED'!$A$6:$Q$228,+O$3,FALSE),0),0)</f>
        <v>0</v>
      </c>
      <c r="P63" s="395">
        <f>IFERROR(ROUND(VLOOKUP($B63,'[15]Monthly BS -UC Ledger FORMATTED'!$A$6:$Q$228,+P$3,FALSE),0),0)</f>
        <v>0</v>
      </c>
      <c r="Q63" s="399"/>
      <c r="R63" s="381"/>
      <c r="S63" s="381" t="s">
        <v>748</v>
      </c>
      <c r="T63" s="401">
        <v>2360</v>
      </c>
      <c r="U63" s="395">
        <f>IFERROR(ROUND(VLOOKUP($T63,'[15]Monthly BS -UC Ledger FORMATTED'!$A$6:$Q$228,+U$3,FALSE),0),0)</f>
        <v>0</v>
      </c>
      <c r="V63" s="395">
        <f>IFERROR(ROUND(VLOOKUP($T63,'[15]Monthly BS -UC Ledger FORMATTED'!$A$6:$Q$228,+V$3,FALSE),0),0)</f>
        <v>0</v>
      </c>
      <c r="W63" s="395">
        <f>IFERROR(ROUND(VLOOKUP($T63,'[15]Monthly BS -UC Ledger FORMATTED'!$A$6:$Q$228,+W$3,FALSE),0),0)</f>
        <v>0</v>
      </c>
      <c r="X63" s="395">
        <f>IFERROR(ROUND(VLOOKUP($T63,'[15]Monthly BS -UC Ledger FORMATTED'!$A$6:$Q$228,+X$3,FALSE),0),0)</f>
        <v>0</v>
      </c>
      <c r="Y63" s="395">
        <f>IFERROR(ROUND(VLOOKUP($T63,'[15]Monthly BS -UC Ledger FORMATTED'!$A$6:$Q$228,+Y$3,FALSE),0),0)</f>
        <v>0</v>
      </c>
      <c r="Z63" s="395">
        <f>IFERROR(ROUND(VLOOKUP($T63,'[15]Monthly BS -UC Ledger FORMATTED'!$A$6:$Q$228,+Z$3,FALSE),0),0)</f>
        <v>0</v>
      </c>
      <c r="AA63" s="395">
        <f>IFERROR(ROUND(VLOOKUP($T63,'[15]Monthly BS -UC Ledger FORMATTED'!$A$6:$Q$228,+AA$3,FALSE),0),0)</f>
        <v>0</v>
      </c>
      <c r="AB63" s="395">
        <f>IFERROR(ROUND(VLOOKUP($T63,'[15]Monthly BS -UC Ledger FORMATTED'!$A$6:$Q$228,+AB$3,FALSE),0),0)</f>
        <v>0</v>
      </c>
      <c r="AC63" s="395">
        <f>IFERROR(ROUND(VLOOKUP($T63,'[15]Monthly BS -UC Ledger FORMATTED'!$A$6:$Q$228,+AC$3,FALSE),0),0)</f>
        <v>0</v>
      </c>
      <c r="AD63" s="395">
        <f>IFERROR(ROUND(VLOOKUP($T63,'[15]Monthly BS -UC Ledger FORMATTED'!$A$6:$Q$228,+AD$3,FALSE),0),0)</f>
        <v>0</v>
      </c>
      <c r="AE63" s="395">
        <f>IFERROR(ROUND(VLOOKUP($T63,'[15]Monthly BS -UC Ledger FORMATTED'!$A$6:$Q$228,+AE$3,FALSE),0),0)</f>
        <v>0</v>
      </c>
      <c r="AF63" s="395">
        <f>IFERROR(ROUND(VLOOKUP($T63,'[15]Monthly BS -UC Ledger FORMATTED'!$A$6:$Q$228,+AF$3,FALSE),0),0)</f>
        <v>0</v>
      </c>
      <c r="AG63" s="395">
        <f>IFERROR(ROUND(VLOOKUP($T63,'[15]Monthly BS -UC Ledger FORMATTED'!$A$6:$Q$228,+AG$3,FALSE),0),0)</f>
        <v>0</v>
      </c>
      <c r="AH63" s="399"/>
      <c r="AI63" s="375"/>
      <c r="AJ63" s="375"/>
      <c r="AK63" s="375"/>
      <c r="AL63" s="375"/>
      <c r="AM63" s="375"/>
      <c r="AN63" s="375"/>
      <c r="AO63" s="375"/>
      <c r="AP63" s="375"/>
      <c r="AQ63" s="375"/>
    </row>
    <row r="64" spans="1:43" ht="12" customHeight="1" x14ac:dyDescent="0.2">
      <c r="A64" s="374"/>
      <c r="B64" s="390">
        <v>1625</v>
      </c>
      <c r="C64" s="381" t="s">
        <v>749</v>
      </c>
      <c r="D64" s="395">
        <f>IFERROR(ROUND(VLOOKUP($B64,'[15]Monthly BS -UC Ledger FORMATTED'!$A$6:$Q$228,+D$3,FALSE),0),0)</f>
        <v>0</v>
      </c>
      <c r="E64" s="395">
        <f>IFERROR(ROUND(VLOOKUP($B64,'[15]Monthly BS -UC Ledger FORMATTED'!$A$6:$Q$228,+E$3,FALSE),0),0)</f>
        <v>0</v>
      </c>
      <c r="F64" s="395">
        <f>IFERROR(ROUND(VLOOKUP($B64,'[15]Monthly BS -UC Ledger FORMATTED'!$A$6:$Q$228,+F$3,FALSE),0),0)</f>
        <v>0</v>
      </c>
      <c r="G64" s="395">
        <f>IFERROR(ROUND(VLOOKUP($B64,'[15]Monthly BS -UC Ledger FORMATTED'!$A$6:$Q$228,+G$3,FALSE),0),0)</f>
        <v>0</v>
      </c>
      <c r="H64" s="395">
        <f>IFERROR(ROUND(VLOOKUP($B64,'[15]Monthly BS -UC Ledger FORMATTED'!$A$6:$Q$228,+H$3,FALSE),0),0)</f>
        <v>0</v>
      </c>
      <c r="I64" s="395">
        <f>IFERROR(ROUND(VLOOKUP($B64,'[15]Monthly BS -UC Ledger FORMATTED'!$A$6:$Q$228,+I$3,FALSE),0),0)</f>
        <v>0</v>
      </c>
      <c r="J64" s="395">
        <f>IFERROR(ROUND(VLOOKUP($B64,'[15]Monthly BS -UC Ledger FORMATTED'!$A$6:$Q$228,+J$3,FALSE),0),0)</f>
        <v>0</v>
      </c>
      <c r="K64" s="395">
        <f>IFERROR(ROUND(VLOOKUP($B64,'[15]Monthly BS -UC Ledger FORMATTED'!$A$6:$Q$228,+K$3,FALSE),0),0)</f>
        <v>0</v>
      </c>
      <c r="L64" s="395">
        <f>IFERROR(ROUND(VLOOKUP($B64,'[15]Monthly BS -UC Ledger FORMATTED'!$A$6:$Q$228,+L$3,FALSE),0),0)</f>
        <v>0</v>
      </c>
      <c r="M64" s="395">
        <f>IFERROR(ROUND(VLOOKUP($B64,'[15]Monthly BS -UC Ledger FORMATTED'!$A$6:$Q$228,+M$3,FALSE),0),0)</f>
        <v>0</v>
      </c>
      <c r="N64" s="395">
        <f>IFERROR(ROUND(VLOOKUP($B64,'[15]Monthly BS -UC Ledger FORMATTED'!$A$6:$Q$228,+N$3,FALSE),0),0)</f>
        <v>0</v>
      </c>
      <c r="O64" s="395">
        <f>IFERROR(ROUND(VLOOKUP($B64,'[15]Monthly BS -UC Ledger FORMATTED'!$A$6:$Q$228,+O$3,FALSE),0),0)</f>
        <v>0</v>
      </c>
      <c r="P64" s="395">
        <f>IFERROR(ROUND(VLOOKUP($B64,'[15]Monthly BS -UC Ledger FORMATTED'!$A$6:$Q$228,+P$3,FALSE),0),0)</f>
        <v>0</v>
      </c>
      <c r="Q64" s="399"/>
      <c r="R64" s="381"/>
      <c r="S64" s="381" t="s">
        <v>750</v>
      </c>
      <c r="T64" s="401">
        <v>2365</v>
      </c>
      <c r="U64" s="395">
        <f>IFERROR(ROUND(VLOOKUP($T64,'[15]Monthly BS -UC Ledger FORMATTED'!$A$6:$Q$228,+U$3,FALSE),0),0)</f>
        <v>0</v>
      </c>
      <c r="V64" s="395">
        <f>IFERROR(ROUND(VLOOKUP($T64,'[15]Monthly BS -UC Ledger FORMATTED'!$A$6:$Q$228,+V$3,FALSE),0),0)</f>
        <v>0</v>
      </c>
      <c r="W64" s="395">
        <f>IFERROR(ROUND(VLOOKUP($T64,'[15]Monthly BS -UC Ledger FORMATTED'!$A$6:$Q$228,+W$3,FALSE),0),0)</f>
        <v>0</v>
      </c>
      <c r="X64" s="395">
        <f>IFERROR(ROUND(VLOOKUP($T64,'[15]Monthly BS -UC Ledger FORMATTED'!$A$6:$Q$228,+X$3,FALSE),0),0)</f>
        <v>0</v>
      </c>
      <c r="Y64" s="395">
        <f>IFERROR(ROUND(VLOOKUP($T64,'[15]Monthly BS -UC Ledger FORMATTED'!$A$6:$Q$228,+Y$3,FALSE),0),0)</f>
        <v>0</v>
      </c>
      <c r="Z64" s="395">
        <f>IFERROR(ROUND(VLOOKUP($T64,'[15]Monthly BS -UC Ledger FORMATTED'!$A$6:$Q$228,+Z$3,FALSE),0),0)</f>
        <v>0</v>
      </c>
      <c r="AA64" s="395">
        <f>IFERROR(ROUND(VLOOKUP($T64,'[15]Monthly BS -UC Ledger FORMATTED'!$A$6:$Q$228,+AA$3,FALSE),0),0)</f>
        <v>0</v>
      </c>
      <c r="AB64" s="395">
        <f>IFERROR(ROUND(VLOOKUP($T64,'[15]Monthly BS -UC Ledger FORMATTED'!$A$6:$Q$228,+AB$3,FALSE),0),0)</f>
        <v>0</v>
      </c>
      <c r="AC64" s="395">
        <f>IFERROR(ROUND(VLOOKUP($T64,'[15]Monthly BS -UC Ledger FORMATTED'!$A$6:$Q$228,+AC$3,FALSE),0),0)</f>
        <v>0</v>
      </c>
      <c r="AD64" s="395">
        <f>IFERROR(ROUND(VLOOKUP($T64,'[15]Monthly BS -UC Ledger FORMATTED'!$A$6:$Q$228,+AD$3,FALSE),0),0)</f>
        <v>0</v>
      </c>
      <c r="AE64" s="395">
        <f>IFERROR(ROUND(VLOOKUP($T64,'[15]Monthly BS -UC Ledger FORMATTED'!$A$6:$Q$228,+AE$3,FALSE),0),0)</f>
        <v>0</v>
      </c>
      <c r="AF64" s="395">
        <f>IFERROR(ROUND(VLOOKUP($T64,'[15]Monthly BS -UC Ledger FORMATTED'!$A$6:$Q$228,+AF$3,FALSE),0),0)</f>
        <v>0</v>
      </c>
      <c r="AG64" s="395">
        <f>IFERROR(ROUND(VLOOKUP($T64,'[15]Monthly BS -UC Ledger FORMATTED'!$A$6:$Q$228,+AG$3,FALSE),0),0)</f>
        <v>0</v>
      </c>
      <c r="AH64" s="399"/>
      <c r="AI64" s="375"/>
      <c r="AJ64" s="375"/>
      <c r="AK64" s="375"/>
      <c r="AL64" s="375"/>
      <c r="AM64" s="375"/>
      <c r="AN64" s="375"/>
      <c r="AO64" s="375"/>
      <c r="AP64" s="375"/>
      <c r="AQ64" s="375"/>
    </row>
    <row r="65" spans="1:43" ht="12" customHeight="1" x14ac:dyDescent="0.2">
      <c r="A65" s="374"/>
      <c r="B65" s="390"/>
      <c r="C65" s="381" t="s">
        <v>936</v>
      </c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1"/>
      <c r="S65" s="381" t="s">
        <v>936</v>
      </c>
      <c r="T65" s="401"/>
      <c r="U65" s="399">
        <v>0</v>
      </c>
      <c r="V65" s="399"/>
      <c r="W65" s="399">
        <v>0</v>
      </c>
      <c r="X65" s="399"/>
      <c r="Y65" s="399"/>
      <c r="Z65" s="399"/>
      <c r="AA65" s="399"/>
      <c r="AB65" s="399"/>
      <c r="AC65" s="399"/>
      <c r="AD65" s="399"/>
      <c r="AE65" s="399"/>
      <c r="AF65" s="399"/>
      <c r="AG65" s="399"/>
      <c r="AH65" s="399"/>
      <c r="AI65" s="375"/>
      <c r="AJ65" s="375"/>
      <c r="AK65" s="375"/>
      <c r="AL65" s="375"/>
      <c r="AM65" s="375"/>
      <c r="AN65" s="375"/>
      <c r="AO65" s="375"/>
      <c r="AP65" s="375"/>
      <c r="AQ65" s="375"/>
    </row>
    <row r="66" spans="1:43" s="415" customFormat="1" ht="12" customHeight="1" x14ac:dyDescent="0.25">
      <c r="A66" s="420" t="s">
        <v>751</v>
      </c>
      <c r="B66" s="402"/>
      <c r="C66" s="403" t="s">
        <v>81</v>
      </c>
      <c r="D66" s="404">
        <f t="shared" ref="D66:Q66" si="10">SUM(D53:D65)</f>
        <v>55428</v>
      </c>
      <c r="E66" s="404">
        <f t="shared" si="10"/>
        <v>55187</v>
      </c>
      <c r="F66" s="404">
        <f t="shared" si="10"/>
        <v>54710</v>
      </c>
      <c r="G66" s="404">
        <f t="shared" si="10"/>
        <v>54696</v>
      </c>
      <c r="H66" s="404">
        <f t="shared" si="10"/>
        <v>54893</v>
      </c>
      <c r="I66" s="404">
        <f t="shared" si="10"/>
        <v>54954</v>
      </c>
      <c r="J66" s="404">
        <f t="shared" si="10"/>
        <v>55258</v>
      </c>
      <c r="K66" s="404">
        <f t="shared" si="10"/>
        <v>55309</v>
      </c>
      <c r="L66" s="404">
        <f t="shared" si="10"/>
        <v>55452</v>
      </c>
      <c r="M66" s="404">
        <f t="shared" si="10"/>
        <v>55118</v>
      </c>
      <c r="N66" s="404">
        <f t="shared" si="10"/>
        <v>55107</v>
      </c>
      <c r="O66" s="404">
        <f t="shared" si="10"/>
        <v>55080</v>
      </c>
      <c r="P66" s="404">
        <f t="shared" si="10"/>
        <v>55104</v>
      </c>
      <c r="Q66" s="404">
        <f t="shared" si="10"/>
        <v>55100</v>
      </c>
      <c r="R66" s="392"/>
      <c r="S66" s="403" t="s">
        <v>81</v>
      </c>
      <c r="T66" s="406"/>
      <c r="U66" s="404">
        <f t="shared" ref="U66:AH66" si="11">SUM(U53:U65)</f>
        <v>-45205</v>
      </c>
      <c r="V66" s="404">
        <f t="shared" si="11"/>
        <v>-45518</v>
      </c>
      <c r="W66" s="404">
        <f t="shared" si="11"/>
        <v>-45572</v>
      </c>
      <c r="X66" s="404">
        <f t="shared" si="11"/>
        <v>-45983</v>
      </c>
      <c r="Y66" s="404">
        <f t="shared" si="11"/>
        <v>-46658</v>
      </c>
      <c r="Z66" s="404">
        <f t="shared" si="11"/>
        <v>-47160</v>
      </c>
      <c r="AA66" s="404">
        <f t="shared" si="11"/>
        <v>-47685</v>
      </c>
      <c r="AB66" s="404">
        <f t="shared" si="11"/>
        <v>-48123</v>
      </c>
      <c r="AC66" s="404">
        <f t="shared" si="11"/>
        <v>-48593</v>
      </c>
      <c r="AD66" s="404">
        <f t="shared" si="11"/>
        <v>-48747</v>
      </c>
      <c r="AE66" s="404">
        <f t="shared" si="11"/>
        <v>-49244</v>
      </c>
      <c r="AF66" s="404">
        <f t="shared" si="11"/>
        <v>-49726</v>
      </c>
      <c r="AG66" s="404">
        <f t="shared" si="11"/>
        <v>-50131</v>
      </c>
      <c r="AH66" s="404">
        <f t="shared" si="11"/>
        <v>-47565</v>
      </c>
      <c r="AI66" s="414"/>
      <c r="AJ66" s="414"/>
      <c r="AK66" s="414"/>
      <c r="AL66" s="414"/>
      <c r="AM66" s="414"/>
      <c r="AN66" s="414"/>
      <c r="AO66" s="414"/>
      <c r="AP66" s="414"/>
      <c r="AQ66" s="414"/>
    </row>
    <row r="67" spans="1:43" ht="12" customHeight="1" x14ac:dyDescent="0.2">
      <c r="A67" s="381"/>
      <c r="B67" s="390">
        <v>1555</v>
      </c>
      <c r="C67" s="421" t="s">
        <v>752</v>
      </c>
      <c r="D67" s="395">
        <f>IFERROR(ROUND(VLOOKUP($B67,'[15]Monthly BS -UC Ledger FORMATTED'!$A$6:$Q$228,+D$3,FALSE),0),0)</f>
        <v>19232</v>
      </c>
      <c r="E67" s="395">
        <f>IFERROR(ROUND(VLOOKUP($B67,'[15]Monthly BS -UC Ledger FORMATTED'!$A$6:$Q$228,+E$3,FALSE),0),0)</f>
        <v>19150</v>
      </c>
      <c r="F67" s="395">
        <f>IFERROR(ROUND(VLOOKUP($B67,'[15]Monthly BS -UC Ledger FORMATTED'!$A$6:$Q$228,+F$3,FALSE),0),0)</f>
        <v>19112</v>
      </c>
      <c r="G67" s="395">
        <f>IFERROR(ROUND(VLOOKUP($B67,'[15]Monthly BS -UC Ledger FORMATTED'!$A$6:$Q$228,+G$3,FALSE),0),0)</f>
        <v>20331</v>
      </c>
      <c r="H67" s="395">
        <f>IFERROR(ROUND(VLOOKUP($B67,'[15]Monthly BS -UC Ledger FORMATTED'!$A$6:$Q$228,+H$3,FALSE),0),0)</f>
        <v>20139</v>
      </c>
      <c r="I67" s="395">
        <f>IFERROR(ROUND(VLOOKUP($B67,'[15]Monthly BS -UC Ledger FORMATTED'!$A$6:$Q$228,+I$3,FALSE),0),0)</f>
        <v>20136</v>
      </c>
      <c r="J67" s="395">
        <f>IFERROR(ROUND(VLOOKUP($B67,'[15]Monthly BS -UC Ledger FORMATTED'!$A$6:$Q$228,+J$3,FALSE),0),0)</f>
        <v>20197</v>
      </c>
      <c r="K67" s="395">
        <f>IFERROR(ROUND(VLOOKUP($B67,'[15]Monthly BS -UC Ledger FORMATTED'!$A$6:$Q$228,+K$3,FALSE),0),0)</f>
        <v>19633</v>
      </c>
      <c r="L67" s="395">
        <f>IFERROR(ROUND(VLOOKUP($B67,'[15]Monthly BS -UC Ledger FORMATTED'!$A$6:$Q$228,+L$3,FALSE),0),0)</f>
        <v>19575</v>
      </c>
      <c r="M67" s="395">
        <f>IFERROR(ROUND(VLOOKUP($B67,'[15]Monthly BS -UC Ledger FORMATTED'!$A$6:$Q$228,+M$3,FALSE),0),0)</f>
        <v>19833</v>
      </c>
      <c r="N67" s="395">
        <f>IFERROR(ROUND(VLOOKUP($B67,'[15]Monthly BS -UC Ledger FORMATTED'!$A$6:$Q$228,+N$3,FALSE),0),0)</f>
        <v>19823</v>
      </c>
      <c r="O67" s="395">
        <f>IFERROR(ROUND(VLOOKUP($B67,'[15]Monthly BS -UC Ledger FORMATTED'!$A$6:$Q$228,+O$3,FALSE),0),0)</f>
        <v>19810</v>
      </c>
      <c r="P67" s="395">
        <f>IFERROR(ROUND(VLOOKUP($B67,'[15]Monthly BS -UC Ledger FORMATTED'!$A$6:$Q$228,+P$3,FALSE),0),0)</f>
        <v>19784</v>
      </c>
      <c r="Q67" s="399">
        <f>ROUND(VLOOKUP($B67,'[15]Monthly BS -UC Ledger FORMATTED'!$A$6:$Q$228,+Q$3,FALSE),0)</f>
        <v>19750</v>
      </c>
      <c r="R67" s="422"/>
      <c r="S67" s="421" t="s">
        <v>753</v>
      </c>
      <c r="T67" s="401">
        <v>2300</v>
      </c>
      <c r="U67" s="395">
        <f>IFERROR(ROUND(VLOOKUP($T67,'[15]Monthly BS -UC Ledger FORMATTED'!$A$6:$Q$228,+U$3,FALSE),0),0)</f>
        <v>-15465</v>
      </c>
      <c r="V67" s="395">
        <f>IFERROR(ROUND(VLOOKUP($T67,'[15]Monthly BS -UC Ledger FORMATTED'!$A$6:$Q$228,+V$3,FALSE),0),0)</f>
        <v>-15610</v>
      </c>
      <c r="W67" s="395">
        <f>IFERROR(ROUND(VLOOKUP($T67,'[15]Monthly BS -UC Ledger FORMATTED'!$A$6:$Q$228,+W$3,FALSE),0),0)</f>
        <v>-15686</v>
      </c>
      <c r="X67" s="395">
        <f>IFERROR(ROUND(VLOOKUP($T67,'[15]Monthly BS -UC Ledger FORMATTED'!$A$6:$Q$228,+X$3,FALSE),0),0)</f>
        <v>-16358</v>
      </c>
      <c r="Y67" s="395">
        <f>IFERROR(ROUND(VLOOKUP($T67,'[15]Monthly BS -UC Ledger FORMATTED'!$A$6:$Q$228,+Y$3,FALSE),0),0)</f>
        <v>-16298</v>
      </c>
      <c r="Z67" s="395">
        <f>IFERROR(ROUND(VLOOKUP($T67,'[15]Monthly BS -UC Ledger FORMATTED'!$A$6:$Q$228,+Z$3,FALSE),0),0)</f>
        <v>-16428</v>
      </c>
      <c r="AA67" s="395">
        <f>IFERROR(ROUND(VLOOKUP($T67,'[15]Monthly BS -UC Ledger FORMATTED'!$A$6:$Q$228,+AA$3,FALSE),0),0)</f>
        <v>-16566</v>
      </c>
      <c r="AB67" s="395">
        <f>IFERROR(ROUND(VLOOKUP($T67,'[15]Monthly BS -UC Ledger FORMATTED'!$A$6:$Q$228,+AB$3,FALSE),0),0)</f>
        <v>-14884</v>
      </c>
      <c r="AC67" s="395">
        <f>IFERROR(ROUND(VLOOKUP($T67,'[15]Monthly BS -UC Ledger FORMATTED'!$A$6:$Q$228,+AC$3,FALSE),0),0)</f>
        <v>-15001</v>
      </c>
      <c r="AD67" s="395">
        <f>IFERROR(ROUND(VLOOKUP($T67,'[15]Monthly BS -UC Ledger FORMATTED'!$A$6:$Q$228,+AD$3,FALSE),0),0)</f>
        <v>-15149</v>
      </c>
      <c r="AE67" s="395">
        <f>IFERROR(ROUND(VLOOKUP($T67,'[15]Monthly BS -UC Ledger FORMATTED'!$A$6:$Q$228,+AE$3,FALSE),0),0)</f>
        <v>-15296</v>
      </c>
      <c r="AF67" s="395">
        <f>IFERROR(ROUND(VLOOKUP($T67,'[15]Monthly BS -UC Ledger FORMATTED'!$A$6:$Q$228,+AF$3,FALSE),0),0)</f>
        <v>-15425</v>
      </c>
      <c r="AG67" s="395">
        <f>IFERROR(ROUND(VLOOKUP($T67,'[15]Monthly BS -UC Ledger FORMATTED'!$A$6:$Q$228,+AG$3,FALSE),0),0)</f>
        <v>-15568</v>
      </c>
      <c r="AH67" s="399">
        <f>ROUND(VLOOKUP($T67,'[15]Monthly BS -UC Ledger FORMATTED'!$A$6:$Q$228,+AH$3,FALSE),0)</f>
        <v>-15672</v>
      </c>
      <c r="AI67" s="423"/>
      <c r="AJ67" s="423"/>
      <c r="AK67" s="424"/>
      <c r="AL67" s="424"/>
      <c r="AM67" s="424"/>
      <c r="AN67" s="424"/>
      <c r="AO67" s="424"/>
    </row>
    <row r="68" spans="1:43" ht="12" customHeight="1" x14ac:dyDescent="0.2">
      <c r="A68" s="381"/>
      <c r="B68" s="390">
        <v>1560</v>
      </c>
      <c r="C68" s="421" t="s">
        <v>754</v>
      </c>
      <c r="D68" s="395">
        <f>IFERROR(ROUND(VLOOKUP($B68,'[15]Monthly BS -UC Ledger FORMATTED'!$A$6:$Q$228,+D$3,FALSE),0),0)</f>
        <v>0</v>
      </c>
      <c r="E68" s="395">
        <f>IFERROR(ROUND(VLOOKUP($B68,'[15]Monthly BS -UC Ledger FORMATTED'!$A$6:$Q$228,+E$3,FALSE),0),0)</f>
        <v>0</v>
      </c>
      <c r="F68" s="395">
        <f>IFERROR(ROUND(VLOOKUP($B68,'[15]Monthly BS -UC Ledger FORMATTED'!$A$6:$Q$228,+F$3,FALSE),0),0)</f>
        <v>0</v>
      </c>
      <c r="G68" s="395">
        <f>IFERROR(ROUND(VLOOKUP($B68,'[15]Monthly BS -UC Ledger FORMATTED'!$A$6:$Q$228,+G$3,FALSE),0),0)</f>
        <v>0</v>
      </c>
      <c r="H68" s="395">
        <f>IFERROR(ROUND(VLOOKUP($B68,'[15]Monthly BS -UC Ledger FORMATTED'!$A$6:$Q$228,+H$3,FALSE),0),0)</f>
        <v>0</v>
      </c>
      <c r="I68" s="395">
        <f>IFERROR(ROUND(VLOOKUP($B68,'[15]Monthly BS -UC Ledger FORMATTED'!$A$6:$Q$228,+I$3,FALSE),0),0)</f>
        <v>0</v>
      </c>
      <c r="J68" s="395">
        <f>IFERROR(ROUND(VLOOKUP($B68,'[15]Monthly BS -UC Ledger FORMATTED'!$A$6:$Q$228,+J$3,FALSE),0),0)</f>
        <v>0</v>
      </c>
      <c r="K68" s="395">
        <f>IFERROR(ROUND(VLOOKUP($B68,'[15]Monthly BS -UC Ledger FORMATTED'!$A$6:$Q$228,+K$3,FALSE),0),0)</f>
        <v>0</v>
      </c>
      <c r="L68" s="395">
        <f>IFERROR(ROUND(VLOOKUP($B68,'[15]Monthly BS -UC Ledger FORMATTED'!$A$6:$Q$228,+L$3,FALSE),0),0)</f>
        <v>0</v>
      </c>
      <c r="M68" s="395">
        <f>IFERROR(ROUND(VLOOKUP($B68,'[15]Monthly BS -UC Ledger FORMATTED'!$A$6:$Q$228,+M$3,FALSE),0),0)</f>
        <v>0</v>
      </c>
      <c r="N68" s="395">
        <f>IFERROR(ROUND(VLOOKUP($B68,'[15]Monthly BS -UC Ledger FORMATTED'!$A$6:$Q$228,+N$3,FALSE),0),0)</f>
        <v>0</v>
      </c>
      <c r="O68" s="395">
        <f>IFERROR(ROUND(VLOOKUP($B68,'[15]Monthly BS -UC Ledger FORMATTED'!$A$6:$Q$228,+O$3,FALSE),0),0)</f>
        <v>0</v>
      </c>
      <c r="P68" s="395">
        <f>IFERROR(ROUND(VLOOKUP($B68,'[15]Monthly BS -UC Ledger FORMATTED'!$A$6:$Q$228,+P$3,FALSE),0),0)</f>
        <v>0</v>
      </c>
      <c r="Q68" s="399"/>
      <c r="R68" s="422"/>
      <c r="S68" s="421" t="s">
        <v>755</v>
      </c>
      <c r="T68" s="401">
        <v>2305</v>
      </c>
      <c r="U68" s="395">
        <f>IFERROR(ROUND(VLOOKUP($T68,'[15]Monthly BS -UC Ledger FORMATTED'!$A$6:$Q$228,+U$3,FALSE),0),0)</f>
        <v>0</v>
      </c>
      <c r="V68" s="395">
        <f>IFERROR(ROUND(VLOOKUP($T68,'[15]Monthly BS -UC Ledger FORMATTED'!$A$6:$Q$228,+V$3,FALSE),0),0)</f>
        <v>0</v>
      </c>
      <c r="W68" s="395">
        <f>IFERROR(ROUND(VLOOKUP($T68,'[15]Monthly BS -UC Ledger FORMATTED'!$A$6:$Q$228,+W$3,FALSE),0),0)</f>
        <v>0</v>
      </c>
      <c r="X68" s="395">
        <f>IFERROR(ROUND(VLOOKUP($T68,'[15]Monthly BS -UC Ledger FORMATTED'!$A$6:$Q$228,+X$3,FALSE),0),0)</f>
        <v>0</v>
      </c>
      <c r="Y68" s="395">
        <f>IFERROR(ROUND(VLOOKUP($T68,'[15]Monthly BS -UC Ledger FORMATTED'!$A$6:$Q$228,+Y$3,FALSE),0),0)</f>
        <v>0</v>
      </c>
      <c r="Z68" s="395">
        <f>IFERROR(ROUND(VLOOKUP($T68,'[15]Monthly BS -UC Ledger FORMATTED'!$A$6:$Q$228,+Z$3,FALSE),0),0)</f>
        <v>0</v>
      </c>
      <c r="AA68" s="395">
        <f>IFERROR(ROUND(VLOOKUP($T68,'[15]Monthly BS -UC Ledger FORMATTED'!$A$6:$Q$228,+AA$3,FALSE),0),0)</f>
        <v>0</v>
      </c>
      <c r="AB68" s="395">
        <f>IFERROR(ROUND(VLOOKUP($T68,'[15]Monthly BS -UC Ledger FORMATTED'!$A$6:$Q$228,+AB$3,FALSE),0),0)</f>
        <v>0</v>
      </c>
      <c r="AC68" s="395">
        <f>IFERROR(ROUND(VLOOKUP($T68,'[15]Monthly BS -UC Ledger FORMATTED'!$A$6:$Q$228,+AC$3,FALSE),0),0)</f>
        <v>0</v>
      </c>
      <c r="AD68" s="395">
        <f>IFERROR(ROUND(VLOOKUP($T68,'[15]Monthly BS -UC Ledger FORMATTED'!$A$6:$Q$228,+AD$3,FALSE),0),0)</f>
        <v>0</v>
      </c>
      <c r="AE68" s="395">
        <f>IFERROR(ROUND(VLOOKUP($T68,'[15]Monthly BS -UC Ledger FORMATTED'!$A$6:$Q$228,+AE$3,FALSE),0),0)</f>
        <v>0</v>
      </c>
      <c r="AF68" s="395">
        <f>IFERROR(ROUND(VLOOKUP($T68,'[15]Monthly BS -UC Ledger FORMATTED'!$A$6:$Q$228,+AF$3,FALSE),0),0)</f>
        <v>0</v>
      </c>
      <c r="AG68" s="395">
        <f>IFERROR(ROUND(VLOOKUP($T68,'[15]Monthly BS -UC Ledger FORMATTED'!$A$6:$Q$228,+AG$3,FALSE),0),0)</f>
        <v>0</v>
      </c>
      <c r="AH68" s="399"/>
      <c r="AI68" s="423"/>
      <c r="AJ68" s="423"/>
      <c r="AK68" s="424"/>
      <c r="AL68" s="424"/>
      <c r="AM68" s="424"/>
      <c r="AN68" s="424"/>
      <c r="AO68" s="424"/>
    </row>
    <row r="69" spans="1:43" ht="12" customHeight="1" x14ac:dyDescent="0.2">
      <c r="A69" s="381"/>
      <c r="B69" s="390"/>
      <c r="C69" s="421"/>
      <c r="D69" s="398"/>
      <c r="E69" s="398"/>
      <c r="F69" s="425"/>
      <c r="G69" s="425"/>
      <c r="H69" s="425"/>
      <c r="I69" s="425"/>
      <c r="J69" s="425"/>
      <c r="K69" s="425"/>
      <c r="L69" s="425"/>
      <c r="M69" s="425"/>
      <c r="N69" s="425"/>
      <c r="O69" s="425"/>
      <c r="P69" s="425"/>
      <c r="Q69" s="425"/>
      <c r="R69" s="421"/>
      <c r="S69" s="421"/>
      <c r="T69" s="401"/>
      <c r="U69" s="398"/>
      <c r="V69" s="425"/>
      <c r="W69" s="425"/>
      <c r="X69" s="425"/>
      <c r="Y69" s="425"/>
      <c r="Z69" s="425"/>
      <c r="AA69" s="425"/>
      <c r="AB69" s="425"/>
      <c r="AC69" s="425"/>
      <c r="AD69" s="425"/>
      <c r="AE69" s="425"/>
      <c r="AF69" s="425"/>
      <c r="AG69" s="425"/>
      <c r="AH69" s="425"/>
      <c r="AI69" s="375"/>
      <c r="AJ69" s="375"/>
    </row>
    <row r="70" spans="1:43" s="415" customFormat="1" ht="12" customHeight="1" x14ac:dyDescent="0.25">
      <c r="A70" s="420" t="s">
        <v>102</v>
      </c>
      <c r="B70" s="402"/>
      <c r="C70" s="403" t="s">
        <v>81</v>
      </c>
      <c r="D70" s="427">
        <f t="shared" ref="D70:Q70" si="12">SUM(D67:D69)</f>
        <v>19232</v>
      </c>
      <c r="E70" s="427">
        <f t="shared" si="12"/>
        <v>19150</v>
      </c>
      <c r="F70" s="427">
        <f t="shared" si="12"/>
        <v>19112</v>
      </c>
      <c r="G70" s="427">
        <f t="shared" si="12"/>
        <v>20331</v>
      </c>
      <c r="H70" s="427">
        <f t="shared" si="12"/>
        <v>20139</v>
      </c>
      <c r="I70" s="427">
        <f t="shared" si="12"/>
        <v>20136</v>
      </c>
      <c r="J70" s="427">
        <f t="shared" si="12"/>
        <v>20197</v>
      </c>
      <c r="K70" s="427">
        <f t="shared" si="12"/>
        <v>19633</v>
      </c>
      <c r="L70" s="427">
        <f t="shared" si="12"/>
        <v>19575</v>
      </c>
      <c r="M70" s="427">
        <f t="shared" si="12"/>
        <v>19833</v>
      </c>
      <c r="N70" s="427">
        <f t="shared" si="12"/>
        <v>19823</v>
      </c>
      <c r="O70" s="427">
        <f t="shared" si="12"/>
        <v>19810</v>
      </c>
      <c r="P70" s="427">
        <f t="shared" si="12"/>
        <v>19784</v>
      </c>
      <c r="Q70" s="427">
        <f t="shared" si="12"/>
        <v>19750</v>
      </c>
      <c r="R70" s="429"/>
      <c r="S70" s="403" t="s">
        <v>81</v>
      </c>
      <c r="T70" s="430"/>
      <c r="U70" s="427">
        <f t="shared" ref="U70:AH70" si="13">SUM(U67:U69)</f>
        <v>-15465</v>
      </c>
      <c r="V70" s="427">
        <f t="shared" si="13"/>
        <v>-15610</v>
      </c>
      <c r="W70" s="427">
        <f t="shared" si="13"/>
        <v>-15686</v>
      </c>
      <c r="X70" s="427">
        <f t="shared" si="13"/>
        <v>-16358</v>
      </c>
      <c r="Y70" s="427">
        <f t="shared" si="13"/>
        <v>-16298</v>
      </c>
      <c r="Z70" s="427">
        <f t="shared" si="13"/>
        <v>-16428</v>
      </c>
      <c r="AA70" s="427">
        <f t="shared" si="13"/>
        <v>-16566</v>
      </c>
      <c r="AB70" s="427">
        <f t="shared" si="13"/>
        <v>-14884</v>
      </c>
      <c r="AC70" s="427">
        <f t="shared" si="13"/>
        <v>-15001</v>
      </c>
      <c r="AD70" s="427">
        <f t="shared" si="13"/>
        <v>-15149</v>
      </c>
      <c r="AE70" s="427">
        <f t="shared" si="13"/>
        <v>-15296</v>
      </c>
      <c r="AF70" s="427">
        <f t="shared" si="13"/>
        <v>-15425</v>
      </c>
      <c r="AG70" s="427">
        <f t="shared" si="13"/>
        <v>-15568</v>
      </c>
      <c r="AH70" s="427">
        <f t="shared" si="13"/>
        <v>-15672</v>
      </c>
      <c r="AI70" s="431"/>
      <c r="AJ70" s="431"/>
      <c r="AK70" s="362"/>
      <c r="AL70" s="362"/>
      <c r="AM70" s="362"/>
      <c r="AN70" s="362"/>
      <c r="AO70" s="362"/>
      <c r="AP70" s="362"/>
    </row>
    <row r="71" spans="1:43" ht="12" customHeight="1" x14ac:dyDescent="0.2">
      <c r="A71" s="378"/>
      <c r="B71" s="393">
        <v>1185</v>
      </c>
      <c r="C71" s="391" t="s">
        <v>756</v>
      </c>
      <c r="D71" s="395">
        <f>IFERROR(ROUND(VLOOKUP($B71,'[15]Monthly BS -UC Ledger FORMATTED'!$A$6:$Q$228,+D$3,FALSE),0),0)</f>
        <v>0</v>
      </c>
      <c r="E71" s="395">
        <f>IFERROR(ROUND(VLOOKUP($B71,'[15]Monthly BS -UC Ledger FORMATTED'!$A$6:$Q$228,+E$3,FALSE),0),0)</f>
        <v>0</v>
      </c>
      <c r="F71" s="395">
        <f>IFERROR(ROUND(VLOOKUP($B71,'[15]Monthly BS -UC Ledger FORMATTED'!$A$6:$Q$228,+F$3,FALSE),0),0)</f>
        <v>0</v>
      </c>
      <c r="G71" s="395">
        <f>IFERROR(ROUND(VLOOKUP($B71,'[15]Monthly BS -UC Ledger FORMATTED'!$A$6:$Q$228,+G$3,FALSE),0),0)</f>
        <v>0</v>
      </c>
      <c r="H71" s="395">
        <f>IFERROR(ROUND(VLOOKUP($B71,'[15]Monthly BS -UC Ledger FORMATTED'!$A$6:$Q$228,+H$3,FALSE),0),0)</f>
        <v>0</v>
      </c>
      <c r="I71" s="395">
        <f>IFERROR(ROUND(VLOOKUP($B71,'[15]Monthly BS -UC Ledger FORMATTED'!$A$6:$Q$228,+I$3,FALSE),0),0)</f>
        <v>0</v>
      </c>
      <c r="J71" s="395">
        <f>IFERROR(ROUND(VLOOKUP($B71,'[15]Monthly BS -UC Ledger FORMATTED'!$A$6:$Q$228,+J$3,FALSE),0),0)</f>
        <v>0</v>
      </c>
      <c r="K71" s="395">
        <f>IFERROR(ROUND(VLOOKUP($B71,'[15]Monthly BS -UC Ledger FORMATTED'!$A$6:$Q$228,+K$3,FALSE),0),0)</f>
        <v>0</v>
      </c>
      <c r="L71" s="395">
        <f>IFERROR(ROUND(VLOOKUP($B71,'[15]Monthly BS -UC Ledger FORMATTED'!$A$6:$Q$228,+L$3,FALSE),0),0)</f>
        <v>0</v>
      </c>
      <c r="M71" s="395">
        <f>IFERROR(ROUND(VLOOKUP($B71,'[15]Monthly BS -UC Ledger FORMATTED'!$A$6:$Q$228,+M$3,FALSE),0),0)</f>
        <v>0</v>
      </c>
      <c r="N71" s="395">
        <f>IFERROR(ROUND(VLOOKUP($B71,'[15]Monthly BS -UC Ledger FORMATTED'!$A$6:$Q$228,+N$3,FALSE),0),0)</f>
        <v>0</v>
      </c>
      <c r="O71" s="395">
        <f>IFERROR(ROUND(VLOOKUP($B71,'[15]Monthly BS -UC Ledger FORMATTED'!$A$6:$Q$228,+O$3,FALSE),0),0)</f>
        <v>0</v>
      </c>
      <c r="P71" s="395">
        <f>IFERROR(ROUND(VLOOKUP($B71,'[15]Monthly BS -UC Ledger FORMATTED'!$A$6:$Q$228,+P$3,FALSE),0),0)</f>
        <v>0</v>
      </c>
      <c r="Q71" s="395"/>
      <c r="R71" s="381"/>
      <c r="S71" s="391" t="s">
        <v>757</v>
      </c>
      <c r="T71" s="397">
        <v>1980</v>
      </c>
      <c r="U71" s="395">
        <f>IFERROR(ROUND(VLOOKUP($T71,'[15]Monthly BS -UC Ledger FORMATTED'!$A$6:$Q$228,+U$3,FALSE),0),0)</f>
        <v>0</v>
      </c>
      <c r="V71" s="395">
        <f>IFERROR(ROUND(VLOOKUP($T71,'[15]Monthly BS -UC Ledger FORMATTED'!$A$6:$Q$228,+V$3,FALSE),0),0)</f>
        <v>0</v>
      </c>
      <c r="W71" s="395">
        <f>IFERROR(ROUND(VLOOKUP($T71,'[15]Monthly BS -UC Ledger FORMATTED'!$A$6:$Q$228,+W$3,FALSE),0),0)</f>
        <v>0</v>
      </c>
      <c r="X71" s="395">
        <f>IFERROR(ROUND(VLOOKUP($T71,'[15]Monthly BS -UC Ledger FORMATTED'!$A$6:$Q$228,+X$3,FALSE),0),0)</f>
        <v>0</v>
      </c>
      <c r="Y71" s="395">
        <f>IFERROR(ROUND(VLOOKUP($T71,'[15]Monthly BS -UC Ledger FORMATTED'!$A$6:$Q$228,+Y$3,FALSE),0),0)</f>
        <v>0</v>
      </c>
      <c r="Z71" s="395">
        <f>IFERROR(ROUND(VLOOKUP($T71,'[15]Monthly BS -UC Ledger FORMATTED'!$A$6:$Q$228,+Z$3,FALSE),0),0)</f>
        <v>0</v>
      </c>
      <c r="AA71" s="395">
        <f>IFERROR(ROUND(VLOOKUP($T71,'[15]Monthly BS -UC Ledger FORMATTED'!$A$6:$Q$228,+AA$3,FALSE),0),0)</f>
        <v>0</v>
      </c>
      <c r="AB71" s="395">
        <f>IFERROR(ROUND(VLOOKUP($T71,'[15]Monthly BS -UC Ledger FORMATTED'!$A$6:$Q$228,+AB$3,FALSE),0),0)</f>
        <v>0</v>
      </c>
      <c r="AC71" s="395">
        <f>IFERROR(ROUND(VLOOKUP($T71,'[15]Monthly BS -UC Ledger FORMATTED'!$A$6:$Q$228,+AC$3,FALSE),0),0)</f>
        <v>0</v>
      </c>
      <c r="AD71" s="395">
        <f>IFERROR(ROUND(VLOOKUP($T71,'[15]Monthly BS -UC Ledger FORMATTED'!$A$6:$Q$228,+AD$3,FALSE),0),0)</f>
        <v>0</v>
      </c>
      <c r="AE71" s="395">
        <f>IFERROR(ROUND(VLOOKUP($T71,'[15]Monthly BS -UC Ledger FORMATTED'!$A$6:$Q$228,+AE$3,FALSE),0),0)</f>
        <v>0</v>
      </c>
      <c r="AF71" s="395">
        <f>IFERROR(ROUND(VLOOKUP($T71,'[15]Monthly BS -UC Ledger FORMATTED'!$A$6:$Q$228,+AF$3,FALSE),0),0)</f>
        <v>0</v>
      </c>
      <c r="AG71" s="395">
        <f>IFERROR(ROUND(VLOOKUP($T71,'[15]Monthly BS -UC Ledger FORMATTED'!$A$6:$Q$228,+AG$3,FALSE),0),0)</f>
        <v>0</v>
      </c>
      <c r="AH71" s="395"/>
      <c r="AI71" s="375"/>
      <c r="AJ71" s="375"/>
      <c r="AK71" s="375"/>
      <c r="AL71" s="375"/>
      <c r="AM71" s="375"/>
      <c r="AN71" s="375"/>
      <c r="AO71" s="375"/>
      <c r="AP71" s="375"/>
    </row>
    <row r="72" spans="1:43" ht="12" customHeight="1" x14ac:dyDescent="0.2">
      <c r="A72" s="374"/>
      <c r="B72" s="390">
        <v>1465</v>
      </c>
      <c r="C72" s="381" t="s">
        <v>756</v>
      </c>
      <c r="D72" s="395">
        <f>IFERROR(ROUND(VLOOKUP($B72,'[15]Monthly BS -UC Ledger FORMATTED'!$A$6:$Q$228,+D$3,FALSE),0),0)</f>
        <v>0</v>
      </c>
      <c r="E72" s="395">
        <f>IFERROR(ROUND(VLOOKUP($B72,'[15]Monthly BS -UC Ledger FORMATTED'!$A$6:$Q$228,+E$3,FALSE),0),0)</f>
        <v>0</v>
      </c>
      <c r="F72" s="395">
        <f>IFERROR(ROUND(VLOOKUP($B72,'[15]Monthly BS -UC Ledger FORMATTED'!$A$6:$Q$228,+F$3,FALSE),0),0)</f>
        <v>0</v>
      </c>
      <c r="G72" s="395">
        <f>IFERROR(ROUND(VLOOKUP($B72,'[15]Monthly BS -UC Ledger FORMATTED'!$A$6:$Q$228,+G$3,FALSE),0),0)</f>
        <v>0</v>
      </c>
      <c r="H72" s="395">
        <f>IFERROR(ROUND(VLOOKUP($B72,'[15]Monthly BS -UC Ledger FORMATTED'!$A$6:$Q$228,+H$3,FALSE),0),0)</f>
        <v>0</v>
      </c>
      <c r="I72" s="395">
        <f>IFERROR(ROUND(VLOOKUP($B72,'[15]Monthly BS -UC Ledger FORMATTED'!$A$6:$Q$228,+I$3,FALSE),0),0)</f>
        <v>0</v>
      </c>
      <c r="J72" s="395">
        <f>IFERROR(ROUND(VLOOKUP($B72,'[15]Monthly BS -UC Ledger FORMATTED'!$A$6:$Q$228,+J$3,FALSE),0),0)</f>
        <v>0</v>
      </c>
      <c r="K72" s="395">
        <f>IFERROR(ROUND(VLOOKUP($B72,'[15]Monthly BS -UC Ledger FORMATTED'!$A$6:$Q$228,+K$3,FALSE),0),0)</f>
        <v>0</v>
      </c>
      <c r="L72" s="395">
        <f>IFERROR(ROUND(VLOOKUP($B72,'[15]Monthly BS -UC Ledger FORMATTED'!$A$6:$Q$228,+L$3,FALSE),0),0)</f>
        <v>0</v>
      </c>
      <c r="M72" s="395">
        <f>IFERROR(ROUND(VLOOKUP($B72,'[15]Monthly BS -UC Ledger FORMATTED'!$A$6:$Q$228,+M$3,FALSE),0),0)</f>
        <v>0</v>
      </c>
      <c r="N72" s="395">
        <f>IFERROR(ROUND(VLOOKUP($B72,'[15]Monthly BS -UC Ledger FORMATTED'!$A$6:$Q$228,+N$3,FALSE),0),0)</f>
        <v>0</v>
      </c>
      <c r="O72" s="395">
        <f>IFERROR(ROUND(VLOOKUP($B72,'[15]Monthly BS -UC Ledger FORMATTED'!$A$6:$Q$228,+O$3,FALSE),0),0)</f>
        <v>0</v>
      </c>
      <c r="P72" s="395">
        <f>IFERROR(ROUND(VLOOKUP($B72,'[15]Monthly BS -UC Ledger FORMATTED'!$A$6:$Q$228,+P$3,FALSE),0),0)</f>
        <v>0</v>
      </c>
      <c r="Q72" s="399"/>
      <c r="R72" s="381"/>
      <c r="S72" s="381" t="s">
        <v>757</v>
      </c>
      <c r="T72" s="401">
        <v>2225</v>
      </c>
      <c r="U72" s="395">
        <f>IFERROR(ROUND(VLOOKUP($T72,'[15]Monthly BS -UC Ledger FORMATTED'!$A$6:$Q$228,+U$3,FALSE),0),0)</f>
        <v>0</v>
      </c>
      <c r="V72" s="395">
        <f>IFERROR(ROUND(VLOOKUP($T72,'[15]Monthly BS -UC Ledger FORMATTED'!$A$6:$Q$228,+V$3,FALSE),0),0)</f>
        <v>0</v>
      </c>
      <c r="W72" s="395">
        <f>IFERROR(ROUND(VLOOKUP($T72,'[15]Monthly BS -UC Ledger FORMATTED'!$A$6:$Q$228,+W$3,FALSE),0),0)</f>
        <v>0</v>
      </c>
      <c r="X72" s="395">
        <f>IFERROR(ROUND(VLOOKUP($T72,'[15]Monthly BS -UC Ledger FORMATTED'!$A$6:$Q$228,+X$3,FALSE),0),0)</f>
        <v>0</v>
      </c>
      <c r="Y72" s="395">
        <f>IFERROR(ROUND(VLOOKUP($T72,'[15]Monthly BS -UC Ledger FORMATTED'!$A$6:$Q$228,+Y$3,FALSE),0),0)</f>
        <v>0</v>
      </c>
      <c r="Z72" s="395">
        <f>IFERROR(ROUND(VLOOKUP($T72,'[15]Monthly BS -UC Ledger FORMATTED'!$A$6:$Q$228,+Z$3,FALSE),0),0)</f>
        <v>0</v>
      </c>
      <c r="AA72" s="395">
        <f>IFERROR(ROUND(VLOOKUP($T72,'[15]Monthly BS -UC Ledger FORMATTED'!$A$6:$Q$228,+AA$3,FALSE),0),0)</f>
        <v>0</v>
      </c>
      <c r="AB72" s="395">
        <f>IFERROR(ROUND(VLOOKUP($T72,'[15]Monthly BS -UC Ledger FORMATTED'!$A$6:$Q$228,+AB$3,FALSE),0),0)</f>
        <v>0</v>
      </c>
      <c r="AC72" s="395">
        <f>IFERROR(ROUND(VLOOKUP($T72,'[15]Monthly BS -UC Ledger FORMATTED'!$A$6:$Q$228,+AC$3,FALSE),0),0)</f>
        <v>0</v>
      </c>
      <c r="AD72" s="395">
        <f>IFERROR(ROUND(VLOOKUP($T72,'[15]Monthly BS -UC Ledger FORMATTED'!$A$6:$Q$228,+AD$3,FALSE),0),0)</f>
        <v>0</v>
      </c>
      <c r="AE72" s="395">
        <f>IFERROR(ROUND(VLOOKUP($T72,'[15]Monthly BS -UC Ledger FORMATTED'!$A$6:$Q$228,+AE$3,FALSE),0),0)</f>
        <v>0</v>
      </c>
      <c r="AF72" s="395">
        <f>IFERROR(ROUND(VLOOKUP($T72,'[15]Monthly BS -UC Ledger FORMATTED'!$A$6:$Q$228,+AF$3,FALSE),0),0)</f>
        <v>0</v>
      </c>
      <c r="AG72" s="395">
        <f>IFERROR(ROUND(VLOOKUP($T72,'[15]Monthly BS -UC Ledger FORMATTED'!$A$6:$Q$228,+AG$3,FALSE),0),0)</f>
        <v>0</v>
      </c>
      <c r="AH72" s="399"/>
      <c r="AI72" s="375"/>
      <c r="AJ72" s="375"/>
      <c r="AK72" s="375"/>
      <c r="AL72" s="375"/>
      <c r="AM72" s="375"/>
      <c r="AN72" s="375"/>
      <c r="AO72" s="375"/>
      <c r="AP72" s="375"/>
    </row>
    <row r="73" spans="1:43" ht="12" customHeight="1" x14ac:dyDescent="0.2">
      <c r="A73" s="374"/>
      <c r="B73" s="390"/>
      <c r="C73" s="381"/>
      <c r="D73" s="398"/>
      <c r="E73" s="398"/>
      <c r="F73" s="399"/>
      <c r="G73" s="399"/>
      <c r="H73" s="399"/>
      <c r="I73" s="399"/>
      <c r="J73" s="399"/>
      <c r="K73" s="399"/>
      <c r="L73" s="399"/>
      <c r="M73" s="399"/>
      <c r="N73" s="399"/>
      <c r="O73" s="399"/>
      <c r="P73" s="399"/>
      <c r="Q73" s="399"/>
      <c r="R73" s="381"/>
      <c r="S73" s="381"/>
      <c r="T73" s="401"/>
      <c r="U73" s="398"/>
      <c r="V73" s="399"/>
      <c r="W73" s="399"/>
      <c r="X73" s="399"/>
      <c r="Y73" s="399"/>
      <c r="Z73" s="399"/>
      <c r="AA73" s="399"/>
      <c r="AB73" s="399"/>
      <c r="AC73" s="399"/>
      <c r="AD73" s="399"/>
      <c r="AE73" s="399"/>
      <c r="AF73" s="399"/>
      <c r="AG73" s="399"/>
      <c r="AH73" s="399"/>
      <c r="AI73" s="375"/>
      <c r="AJ73" s="375"/>
      <c r="AK73" s="375"/>
      <c r="AL73" s="375"/>
      <c r="AM73" s="375"/>
      <c r="AN73" s="375"/>
      <c r="AO73" s="375"/>
      <c r="AP73" s="375"/>
    </row>
    <row r="74" spans="1:43" s="415" customFormat="1" ht="12" customHeight="1" x14ac:dyDescent="0.25">
      <c r="A74" s="411" t="s">
        <v>758</v>
      </c>
      <c r="B74" s="402"/>
      <c r="C74" s="403" t="s">
        <v>81</v>
      </c>
      <c r="D74" s="404">
        <f>SUM(D71:D72)</f>
        <v>0</v>
      </c>
      <c r="E74" s="404">
        <f t="shared" ref="E74:P74" si="14">SUM(E71:E72)</f>
        <v>0</v>
      </c>
      <c r="F74" s="404">
        <f t="shared" si="14"/>
        <v>0</v>
      </c>
      <c r="G74" s="404">
        <f t="shared" si="14"/>
        <v>0</v>
      </c>
      <c r="H74" s="404">
        <f t="shared" si="14"/>
        <v>0</v>
      </c>
      <c r="I74" s="404">
        <f t="shared" si="14"/>
        <v>0</v>
      </c>
      <c r="J74" s="404">
        <f t="shared" si="14"/>
        <v>0</v>
      </c>
      <c r="K74" s="404">
        <f t="shared" si="14"/>
        <v>0</v>
      </c>
      <c r="L74" s="404">
        <f t="shared" si="14"/>
        <v>0</v>
      </c>
      <c r="M74" s="404">
        <f t="shared" si="14"/>
        <v>0</v>
      </c>
      <c r="N74" s="404">
        <f t="shared" si="14"/>
        <v>0</v>
      </c>
      <c r="O74" s="404">
        <f t="shared" si="14"/>
        <v>0</v>
      </c>
      <c r="P74" s="404">
        <f t="shared" si="14"/>
        <v>0</v>
      </c>
      <c r="Q74" s="404">
        <f>SUM(Q71:Q72)</f>
        <v>0</v>
      </c>
      <c r="R74" s="392"/>
      <c r="S74" s="403" t="s">
        <v>81</v>
      </c>
      <c r="T74" s="406"/>
      <c r="U74" s="404">
        <f>SUM(U71:U72)</f>
        <v>0</v>
      </c>
      <c r="V74" s="404">
        <f t="shared" ref="V74:AG74" si="15">SUM(V71:V72)</f>
        <v>0</v>
      </c>
      <c r="W74" s="404">
        <f t="shared" si="15"/>
        <v>0</v>
      </c>
      <c r="X74" s="404">
        <f t="shared" si="15"/>
        <v>0</v>
      </c>
      <c r="Y74" s="404">
        <f t="shared" si="15"/>
        <v>0</v>
      </c>
      <c r="Z74" s="404">
        <f t="shared" si="15"/>
        <v>0</v>
      </c>
      <c r="AA74" s="404">
        <f t="shared" si="15"/>
        <v>0</v>
      </c>
      <c r="AB74" s="404">
        <f t="shared" si="15"/>
        <v>0</v>
      </c>
      <c r="AC74" s="404">
        <f t="shared" si="15"/>
        <v>0</v>
      </c>
      <c r="AD74" s="404">
        <f t="shared" si="15"/>
        <v>0</v>
      </c>
      <c r="AE74" s="404">
        <f t="shared" si="15"/>
        <v>0</v>
      </c>
      <c r="AF74" s="404">
        <f t="shared" si="15"/>
        <v>0</v>
      </c>
      <c r="AG74" s="404">
        <f t="shared" si="15"/>
        <v>0</v>
      </c>
      <c r="AH74" s="404">
        <f>SUM(AH71:AH72)</f>
        <v>0</v>
      </c>
      <c r="AI74" s="414"/>
      <c r="AJ74" s="414"/>
      <c r="AK74" s="414"/>
      <c r="AL74" s="414"/>
      <c r="AM74" s="414"/>
      <c r="AN74" s="414"/>
      <c r="AO74" s="414"/>
      <c r="AP74" s="414"/>
    </row>
    <row r="75" spans="1:43" ht="12" customHeight="1" x14ac:dyDescent="0.2">
      <c r="A75" s="374"/>
      <c r="B75" s="390">
        <v>1190</v>
      </c>
      <c r="C75" s="381" t="s">
        <v>394</v>
      </c>
      <c r="D75" s="395">
        <f>IFERROR(ROUND(VLOOKUP($B75,'[15]Monthly BS -UC Ledger FORMATTED'!$A$6:$Q$228,+D$3,FALSE),0),0)</f>
        <v>3871</v>
      </c>
      <c r="E75" s="395">
        <f>IFERROR(ROUND(VLOOKUP($B75,'[15]Monthly BS -UC Ledger FORMATTED'!$A$6:$Q$228,+E$3,FALSE),0),0)</f>
        <v>3864</v>
      </c>
      <c r="F75" s="395">
        <f>IFERROR(ROUND(VLOOKUP($B75,'[15]Monthly BS -UC Ledger FORMATTED'!$A$6:$Q$228,+F$3,FALSE),0),0)</f>
        <v>3860</v>
      </c>
      <c r="G75" s="395">
        <f>IFERROR(ROUND(VLOOKUP($B75,'[15]Monthly BS -UC Ledger FORMATTED'!$A$6:$Q$228,+G$3,FALSE),0),0)</f>
        <v>3852</v>
      </c>
      <c r="H75" s="395">
        <f>IFERROR(ROUND(VLOOKUP($B75,'[15]Monthly BS -UC Ledger FORMATTED'!$A$6:$Q$228,+H$3,FALSE),0),0)</f>
        <v>3851</v>
      </c>
      <c r="I75" s="395">
        <f>IFERROR(ROUND(VLOOKUP($B75,'[15]Monthly BS -UC Ledger FORMATTED'!$A$6:$Q$228,+I$3,FALSE),0),0)</f>
        <v>3851</v>
      </c>
      <c r="J75" s="395">
        <f>IFERROR(ROUND(VLOOKUP($B75,'[15]Monthly BS -UC Ledger FORMATTED'!$A$6:$Q$228,+J$3,FALSE),0),0)</f>
        <v>3852</v>
      </c>
      <c r="K75" s="395">
        <f>IFERROR(ROUND(VLOOKUP($B75,'[15]Monthly BS -UC Ledger FORMATTED'!$A$6:$Q$228,+K$3,FALSE),0),0)</f>
        <v>3850</v>
      </c>
      <c r="L75" s="395">
        <f>IFERROR(ROUND(VLOOKUP($B75,'[15]Monthly BS -UC Ledger FORMATTED'!$A$6:$Q$228,+L$3,FALSE),0),0)</f>
        <v>3848</v>
      </c>
      <c r="M75" s="395">
        <f>IFERROR(ROUND(VLOOKUP($B75,'[15]Monthly BS -UC Ledger FORMATTED'!$A$6:$Q$228,+M$3,FALSE),0),0)</f>
        <v>3848</v>
      </c>
      <c r="N75" s="395">
        <f>IFERROR(ROUND(VLOOKUP($B75,'[15]Monthly BS -UC Ledger FORMATTED'!$A$6:$Q$228,+N$3,FALSE),0),0)</f>
        <v>3847</v>
      </c>
      <c r="O75" s="395">
        <f>IFERROR(ROUND(VLOOKUP($B75,'[15]Monthly BS -UC Ledger FORMATTED'!$A$6:$Q$228,+O$3,FALSE),0),0)</f>
        <v>3845</v>
      </c>
      <c r="P75" s="395">
        <f>IFERROR(ROUND(VLOOKUP($B75,'[15]Monthly BS -UC Ledger FORMATTED'!$A$6:$Q$228,+P$3,FALSE),0),0)</f>
        <v>3842</v>
      </c>
      <c r="Q75" s="395">
        <f>ROUND(VLOOKUP($B75,'[15]Monthly BS -UC Ledger FORMATTED'!$A$6:$Q$228,+Q$3,FALSE),0)</f>
        <v>3852</v>
      </c>
      <c r="R75" s="381"/>
      <c r="S75" s="381" t="s">
        <v>759</v>
      </c>
      <c r="T75" s="397">
        <v>1985</v>
      </c>
      <c r="U75" s="395">
        <f>IFERROR(ROUND(VLOOKUP($T75,'[15]Monthly BS -UC Ledger FORMATTED'!$A$6:$Q$228,+U$3,FALSE),0),0)</f>
        <v>-4029</v>
      </c>
      <c r="V75" s="395">
        <f>IFERROR(ROUND(VLOOKUP($T75,'[15]Monthly BS -UC Ledger FORMATTED'!$A$6:$Q$228,+V$3,FALSE),0),0)</f>
        <v>-4041</v>
      </c>
      <c r="W75" s="395">
        <f>IFERROR(ROUND(VLOOKUP($T75,'[15]Monthly BS -UC Ledger FORMATTED'!$A$6:$Q$228,+W$3,FALSE),0),0)</f>
        <v>-4062</v>
      </c>
      <c r="X75" s="395">
        <f>IFERROR(ROUND(VLOOKUP($T75,'[15]Monthly BS -UC Ledger FORMATTED'!$A$6:$Q$228,+X$3,FALSE),0),0)</f>
        <v>-4074</v>
      </c>
      <c r="Y75" s="395">
        <f>IFERROR(ROUND(VLOOKUP($T75,'[15]Monthly BS -UC Ledger FORMATTED'!$A$6:$Q$228,+Y$3,FALSE),0),0)</f>
        <v>-4093</v>
      </c>
      <c r="Z75" s="395">
        <f>IFERROR(ROUND(VLOOKUP($T75,'[15]Monthly BS -UC Ledger FORMATTED'!$A$6:$Q$228,+Z$3,FALSE),0),0)</f>
        <v>-4112</v>
      </c>
      <c r="AA75" s="395">
        <f>IFERROR(ROUND(VLOOKUP($T75,'[15]Monthly BS -UC Ledger FORMATTED'!$A$6:$Q$228,+AA$3,FALSE),0),0)</f>
        <v>-4133</v>
      </c>
      <c r="AB75" s="395">
        <f>IFERROR(ROUND(VLOOKUP($T75,'[15]Monthly BS -UC Ledger FORMATTED'!$A$6:$Q$228,+AB$3,FALSE),0),0)</f>
        <v>-4151</v>
      </c>
      <c r="AC75" s="395">
        <f>IFERROR(ROUND(VLOOKUP($T75,'[15]Monthly BS -UC Ledger FORMATTED'!$A$6:$Q$228,+AC$3,FALSE),0),0)</f>
        <v>-4169</v>
      </c>
      <c r="AD75" s="395">
        <f>IFERROR(ROUND(VLOOKUP($T75,'[15]Monthly BS -UC Ledger FORMATTED'!$A$6:$Q$228,+AD$3,FALSE),0),0)</f>
        <v>-4188</v>
      </c>
      <c r="AE75" s="395">
        <f>IFERROR(ROUND(VLOOKUP($T75,'[15]Monthly BS -UC Ledger FORMATTED'!$A$6:$Q$228,+AE$3,FALSE),0),0)</f>
        <v>-4201</v>
      </c>
      <c r="AF75" s="395">
        <f>IFERROR(ROUND(VLOOKUP($T75,'[15]Monthly BS -UC Ledger FORMATTED'!$A$6:$Q$228,+AF$3,FALSE),0),0)</f>
        <v>-4219</v>
      </c>
      <c r="AG75" s="395">
        <f>IFERROR(ROUND(VLOOKUP($T75,'[15]Monthly BS -UC Ledger FORMATTED'!$A$6:$Q$228,+AG$3,FALSE),0),0)</f>
        <v>-4236</v>
      </c>
      <c r="AH75" s="395">
        <f>ROUND(VLOOKUP($T75,'[15]Monthly BS -UC Ledger FORMATTED'!$A$6:$Q$228,+AH$3,FALSE),0)</f>
        <v>-4131</v>
      </c>
      <c r="AI75" s="375"/>
      <c r="AJ75" s="375"/>
      <c r="AK75" s="375"/>
      <c r="AL75" s="375"/>
      <c r="AM75" s="375"/>
      <c r="AN75" s="375"/>
      <c r="AO75" s="375"/>
      <c r="AP75" s="375"/>
    </row>
    <row r="76" spans="1:43" ht="12" customHeight="1" x14ac:dyDescent="0.2">
      <c r="A76" s="374"/>
      <c r="B76" s="390">
        <v>1470</v>
      </c>
      <c r="C76" s="381" t="s">
        <v>760</v>
      </c>
      <c r="D76" s="395">
        <f>IFERROR(ROUND(VLOOKUP($B76,'[15]Monthly BS -UC Ledger FORMATTED'!$A$6:$Q$228,+D$3,FALSE),0),0)</f>
        <v>0</v>
      </c>
      <c r="E76" s="395">
        <f>IFERROR(ROUND(VLOOKUP($B76,'[15]Monthly BS -UC Ledger FORMATTED'!$A$6:$Q$228,+E$3,FALSE),0),0)</f>
        <v>0</v>
      </c>
      <c r="F76" s="395">
        <f>IFERROR(ROUND(VLOOKUP($B76,'[15]Monthly BS -UC Ledger FORMATTED'!$A$6:$Q$228,+F$3,FALSE),0),0)</f>
        <v>0</v>
      </c>
      <c r="G76" s="395">
        <f>IFERROR(ROUND(VLOOKUP($B76,'[15]Monthly BS -UC Ledger FORMATTED'!$A$6:$Q$228,+G$3,FALSE),0),0)</f>
        <v>0</v>
      </c>
      <c r="H76" s="395">
        <f>IFERROR(ROUND(VLOOKUP($B76,'[15]Monthly BS -UC Ledger FORMATTED'!$A$6:$Q$228,+H$3,FALSE),0),0)</f>
        <v>0</v>
      </c>
      <c r="I76" s="395">
        <f>IFERROR(ROUND(VLOOKUP($B76,'[15]Monthly BS -UC Ledger FORMATTED'!$A$6:$Q$228,+I$3,FALSE),0),0)</f>
        <v>0</v>
      </c>
      <c r="J76" s="395">
        <f>IFERROR(ROUND(VLOOKUP($B76,'[15]Monthly BS -UC Ledger FORMATTED'!$A$6:$Q$228,+J$3,FALSE),0),0)</f>
        <v>0</v>
      </c>
      <c r="K76" s="395">
        <f>IFERROR(ROUND(VLOOKUP($B76,'[15]Monthly BS -UC Ledger FORMATTED'!$A$6:$Q$228,+K$3,FALSE),0),0)</f>
        <v>0</v>
      </c>
      <c r="L76" s="395">
        <f>IFERROR(ROUND(VLOOKUP($B76,'[15]Monthly BS -UC Ledger FORMATTED'!$A$6:$Q$228,+L$3,FALSE),0),0)</f>
        <v>0</v>
      </c>
      <c r="M76" s="395">
        <f>IFERROR(ROUND(VLOOKUP($B76,'[15]Monthly BS -UC Ledger FORMATTED'!$A$6:$Q$228,+M$3,FALSE),0),0)</f>
        <v>0</v>
      </c>
      <c r="N76" s="395">
        <f>IFERROR(ROUND(VLOOKUP($B76,'[15]Monthly BS -UC Ledger FORMATTED'!$A$6:$Q$228,+N$3,FALSE),0),0)</f>
        <v>0</v>
      </c>
      <c r="O76" s="395">
        <f>IFERROR(ROUND(VLOOKUP($B76,'[15]Monthly BS -UC Ledger FORMATTED'!$A$6:$Q$228,+O$3,FALSE),0),0)</f>
        <v>0</v>
      </c>
      <c r="P76" s="395">
        <f>IFERROR(ROUND(VLOOKUP($B76,'[15]Monthly BS -UC Ledger FORMATTED'!$A$6:$Q$228,+P$3,FALSE),0),0)</f>
        <v>0</v>
      </c>
      <c r="Q76" s="399">
        <f>ROUND(VLOOKUP($B76,'[15]Monthly BS -UC Ledger FORMATTED'!$A$6:$Q$228,+Q$3,FALSE),0)</f>
        <v>0</v>
      </c>
      <c r="R76" s="422"/>
      <c r="S76" s="381" t="s">
        <v>761</v>
      </c>
      <c r="T76" s="401">
        <v>2230</v>
      </c>
      <c r="U76" s="395">
        <f>IFERROR(ROUND(VLOOKUP($T76,'[15]Monthly BS -UC Ledger FORMATTED'!$A$6:$Q$228,+U$3,FALSE),0),0)</f>
        <v>0</v>
      </c>
      <c r="V76" s="395">
        <f>IFERROR(ROUND(VLOOKUP($T76,'[15]Monthly BS -UC Ledger FORMATTED'!$A$6:$Q$228,+V$3,FALSE),0),0)</f>
        <v>0</v>
      </c>
      <c r="W76" s="395">
        <f>IFERROR(ROUND(VLOOKUP($T76,'[15]Monthly BS -UC Ledger FORMATTED'!$A$6:$Q$228,+W$3,FALSE),0),0)</f>
        <v>0</v>
      </c>
      <c r="X76" s="395">
        <f>IFERROR(ROUND(VLOOKUP($T76,'[15]Monthly BS -UC Ledger FORMATTED'!$A$6:$Q$228,+X$3,FALSE),0),0)</f>
        <v>0</v>
      </c>
      <c r="Y76" s="395">
        <f>IFERROR(ROUND(VLOOKUP($T76,'[15]Monthly BS -UC Ledger FORMATTED'!$A$6:$Q$228,+Y$3,FALSE),0),0)</f>
        <v>0</v>
      </c>
      <c r="Z76" s="395">
        <f>IFERROR(ROUND(VLOOKUP($T76,'[15]Monthly BS -UC Ledger FORMATTED'!$A$6:$Q$228,+Z$3,FALSE),0),0)</f>
        <v>0</v>
      </c>
      <c r="AA76" s="395">
        <f>IFERROR(ROUND(VLOOKUP($T76,'[15]Monthly BS -UC Ledger FORMATTED'!$A$6:$Q$228,+AA$3,FALSE),0),0)</f>
        <v>0</v>
      </c>
      <c r="AB76" s="395">
        <f>IFERROR(ROUND(VLOOKUP($T76,'[15]Monthly BS -UC Ledger FORMATTED'!$A$6:$Q$228,+AB$3,FALSE),0),0)</f>
        <v>0</v>
      </c>
      <c r="AC76" s="395">
        <f>IFERROR(ROUND(VLOOKUP($T76,'[15]Monthly BS -UC Ledger FORMATTED'!$A$6:$Q$228,+AC$3,FALSE),0),0)</f>
        <v>0</v>
      </c>
      <c r="AD76" s="395">
        <f>IFERROR(ROUND(VLOOKUP($T76,'[15]Monthly BS -UC Ledger FORMATTED'!$A$6:$Q$228,+AD$3,FALSE),0),0)</f>
        <v>0</v>
      </c>
      <c r="AE76" s="395">
        <f>IFERROR(ROUND(VLOOKUP($T76,'[15]Monthly BS -UC Ledger FORMATTED'!$A$6:$Q$228,+AE$3,FALSE),0),0)</f>
        <v>0</v>
      </c>
      <c r="AF76" s="395">
        <f>IFERROR(ROUND(VLOOKUP($T76,'[15]Monthly BS -UC Ledger FORMATTED'!$A$6:$Q$228,+AF$3,FALSE),0),0)</f>
        <v>0</v>
      </c>
      <c r="AG76" s="395">
        <f>IFERROR(ROUND(VLOOKUP($T76,'[15]Monthly BS -UC Ledger FORMATTED'!$A$6:$Q$228,+AG$3,FALSE),0),0)</f>
        <v>0</v>
      </c>
      <c r="AH76" s="399">
        <f>ROUND(VLOOKUP($T76,'[15]Monthly BS -UC Ledger FORMATTED'!$A$6:$Q$228,+AH$3,FALSE),0)</f>
        <v>0</v>
      </c>
      <c r="AI76" s="375"/>
      <c r="AJ76" s="375"/>
      <c r="AK76" s="375"/>
      <c r="AL76" s="375"/>
      <c r="AM76" s="375"/>
      <c r="AN76" s="375"/>
      <c r="AO76" s="375"/>
      <c r="AP76" s="375"/>
    </row>
    <row r="77" spans="1:43" ht="12" customHeight="1" x14ac:dyDescent="0.2">
      <c r="A77" s="374"/>
      <c r="B77" s="390"/>
      <c r="C77" s="381"/>
      <c r="D77" s="398"/>
      <c r="E77" s="398"/>
      <c r="F77" s="398"/>
      <c r="G77" s="398"/>
      <c r="H77" s="398"/>
      <c r="I77" s="398"/>
      <c r="J77" s="398"/>
      <c r="K77" s="398"/>
      <c r="L77" s="398"/>
      <c r="M77" s="398"/>
      <c r="N77" s="398"/>
      <c r="O77" s="398"/>
      <c r="P77" s="398"/>
      <c r="Q77" s="398"/>
      <c r="R77" s="422"/>
      <c r="S77" s="381"/>
      <c r="T77" s="401"/>
      <c r="U77" s="398"/>
      <c r="V77" s="398"/>
      <c r="W77" s="398"/>
      <c r="X77" s="398"/>
      <c r="Y77" s="398"/>
      <c r="Z77" s="398"/>
      <c r="AA77" s="398"/>
      <c r="AB77" s="398"/>
      <c r="AC77" s="398"/>
      <c r="AD77" s="398"/>
      <c r="AE77" s="398"/>
      <c r="AF77" s="398"/>
      <c r="AG77" s="398"/>
      <c r="AH77" s="398"/>
      <c r="AI77" s="375"/>
      <c r="AJ77" s="375"/>
      <c r="AK77" s="375"/>
      <c r="AL77" s="375"/>
      <c r="AM77" s="375"/>
      <c r="AN77" s="375"/>
      <c r="AO77" s="375"/>
      <c r="AP77" s="375"/>
    </row>
    <row r="78" spans="1:43" s="415" customFormat="1" ht="12" customHeight="1" x14ac:dyDescent="0.25">
      <c r="A78" s="411" t="s">
        <v>106</v>
      </c>
      <c r="B78" s="402"/>
      <c r="C78" s="403" t="s">
        <v>81</v>
      </c>
      <c r="D78" s="404">
        <f>SUM(D75:D77)</f>
        <v>3871</v>
      </c>
      <c r="E78" s="404">
        <f t="shared" ref="E78:P78" si="16">SUM(E75:E77)</f>
        <v>3864</v>
      </c>
      <c r="F78" s="404">
        <f t="shared" si="16"/>
        <v>3860</v>
      </c>
      <c r="G78" s="404">
        <f t="shared" si="16"/>
        <v>3852</v>
      </c>
      <c r="H78" s="404">
        <f t="shared" si="16"/>
        <v>3851</v>
      </c>
      <c r="I78" s="404">
        <f t="shared" si="16"/>
        <v>3851</v>
      </c>
      <c r="J78" s="404">
        <f t="shared" si="16"/>
        <v>3852</v>
      </c>
      <c r="K78" s="404">
        <f t="shared" si="16"/>
        <v>3850</v>
      </c>
      <c r="L78" s="404">
        <f t="shared" si="16"/>
        <v>3848</v>
      </c>
      <c r="M78" s="404">
        <f t="shared" si="16"/>
        <v>3848</v>
      </c>
      <c r="N78" s="404">
        <f t="shared" si="16"/>
        <v>3847</v>
      </c>
      <c r="O78" s="404">
        <f t="shared" si="16"/>
        <v>3845</v>
      </c>
      <c r="P78" s="404">
        <f t="shared" si="16"/>
        <v>3842</v>
      </c>
      <c r="Q78" s="404">
        <f>SUM(Q75:Q77)</f>
        <v>3852</v>
      </c>
      <c r="R78" s="392"/>
      <c r="S78" s="403" t="s">
        <v>81</v>
      </c>
      <c r="T78" s="406"/>
      <c r="U78" s="404">
        <f>SUM(U75:U77)</f>
        <v>-4029</v>
      </c>
      <c r="V78" s="404">
        <f t="shared" ref="V78:AG78" si="17">SUM(V75:V77)</f>
        <v>-4041</v>
      </c>
      <c r="W78" s="404">
        <f t="shared" si="17"/>
        <v>-4062</v>
      </c>
      <c r="X78" s="404">
        <f t="shared" si="17"/>
        <v>-4074</v>
      </c>
      <c r="Y78" s="404">
        <f t="shared" si="17"/>
        <v>-4093</v>
      </c>
      <c r="Z78" s="404">
        <f t="shared" si="17"/>
        <v>-4112</v>
      </c>
      <c r="AA78" s="404">
        <f t="shared" si="17"/>
        <v>-4133</v>
      </c>
      <c r="AB78" s="404">
        <f t="shared" si="17"/>
        <v>-4151</v>
      </c>
      <c r="AC78" s="404">
        <f t="shared" si="17"/>
        <v>-4169</v>
      </c>
      <c r="AD78" s="404">
        <f t="shared" si="17"/>
        <v>-4188</v>
      </c>
      <c r="AE78" s="404">
        <f t="shared" si="17"/>
        <v>-4201</v>
      </c>
      <c r="AF78" s="404">
        <f t="shared" si="17"/>
        <v>-4219</v>
      </c>
      <c r="AG78" s="404">
        <f t="shared" si="17"/>
        <v>-4236</v>
      </c>
      <c r="AH78" s="404">
        <f>SUM(AH75:AH77)</f>
        <v>-4131</v>
      </c>
      <c r="AI78" s="414"/>
      <c r="AJ78" s="414"/>
      <c r="AK78" s="414"/>
      <c r="AL78" s="414"/>
      <c r="AM78" s="414"/>
      <c r="AN78" s="414"/>
      <c r="AO78" s="414"/>
      <c r="AP78" s="414"/>
    </row>
    <row r="79" spans="1:43" ht="12" customHeight="1" x14ac:dyDescent="0.2">
      <c r="A79" s="378"/>
      <c r="B79" s="390">
        <v>1195</v>
      </c>
      <c r="C79" s="381" t="s">
        <v>762</v>
      </c>
      <c r="D79" s="395">
        <f>IFERROR(ROUND(VLOOKUP($B79,'[15]Monthly BS -UC Ledger FORMATTED'!$A$6:$Q$228,+D$3,FALSE),0),0)</f>
        <v>-220</v>
      </c>
      <c r="E79" s="395">
        <f>IFERROR(ROUND(VLOOKUP($B79,'[15]Monthly BS -UC Ledger FORMATTED'!$A$6:$Q$228,+E$3,FALSE),0),0)</f>
        <v>-221</v>
      </c>
      <c r="F79" s="395">
        <f>IFERROR(ROUND(VLOOKUP($B79,'[15]Monthly BS -UC Ledger FORMATTED'!$A$6:$Q$228,+F$3,FALSE),0),0)</f>
        <v>-221</v>
      </c>
      <c r="G79" s="395">
        <f>IFERROR(ROUND(VLOOKUP($B79,'[15]Monthly BS -UC Ledger FORMATTED'!$A$6:$Q$228,+G$3,FALSE),0),0)</f>
        <v>-221</v>
      </c>
      <c r="H79" s="395">
        <f>IFERROR(ROUND(VLOOKUP($B79,'[15]Monthly BS -UC Ledger FORMATTED'!$A$6:$Q$228,+H$3,FALSE),0),0)</f>
        <v>-221</v>
      </c>
      <c r="I79" s="395">
        <f>IFERROR(ROUND(VLOOKUP($B79,'[15]Monthly BS -UC Ledger FORMATTED'!$A$6:$Q$228,+I$3,FALSE),0),0)</f>
        <v>-221</v>
      </c>
      <c r="J79" s="395">
        <f>IFERROR(ROUND(VLOOKUP($B79,'[15]Monthly BS -UC Ledger FORMATTED'!$A$6:$Q$228,+J$3,FALSE),0),0)</f>
        <v>-221</v>
      </c>
      <c r="K79" s="395">
        <f>IFERROR(ROUND(VLOOKUP($B79,'[15]Monthly BS -UC Ledger FORMATTED'!$A$6:$Q$228,+K$3,FALSE),0),0)</f>
        <v>-221</v>
      </c>
      <c r="L79" s="395">
        <f>IFERROR(ROUND(VLOOKUP($B79,'[15]Monthly BS -UC Ledger FORMATTED'!$A$6:$Q$228,+L$3,FALSE),0),0)</f>
        <v>-221</v>
      </c>
      <c r="M79" s="395">
        <f>IFERROR(ROUND(VLOOKUP($B79,'[15]Monthly BS -UC Ledger FORMATTED'!$A$6:$Q$228,+M$3,FALSE),0),0)</f>
        <v>-221</v>
      </c>
      <c r="N79" s="395">
        <f>IFERROR(ROUND(VLOOKUP($B79,'[15]Monthly BS -UC Ledger FORMATTED'!$A$6:$Q$228,+N$3,FALSE),0),0)</f>
        <v>-221</v>
      </c>
      <c r="O79" s="395">
        <f>IFERROR(ROUND(VLOOKUP($B79,'[15]Monthly BS -UC Ledger FORMATTED'!$A$6:$Q$228,+O$3,FALSE),0),0)</f>
        <v>-221</v>
      </c>
      <c r="P79" s="395">
        <f>IFERROR(ROUND(VLOOKUP($B79,'[15]Monthly BS -UC Ledger FORMATTED'!$A$6:$Q$228,+P$3,FALSE),0),0)</f>
        <v>-221</v>
      </c>
      <c r="Q79" s="395">
        <f>ROUND(VLOOKUP($B79,'[15]Monthly BS -UC Ledger FORMATTED'!$A$6:$Q$228,+Q$3,FALSE),0)</f>
        <v>-221</v>
      </c>
      <c r="R79" s="422"/>
      <c r="S79" s="381" t="s">
        <v>763</v>
      </c>
      <c r="T79" s="397">
        <v>1990</v>
      </c>
      <c r="U79" s="395">
        <f>IFERROR(ROUND(VLOOKUP($T79,'[15]Monthly BS -UC Ledger FORMATTED'!$A$6:$Q$228,+U$3,FALSE),0),0)</f>
        <v>632</v>
      </c>
      <c r="V79" s="395">
        <f>IFERROR(ROUND(VLOOKUP($T79,'[15]Monthly BS -UC Ledger FORMATTED'!$A$6:$Q$228,+V$3,FALSE),0),0)</f>
        <v>634</v>
      </c>
      <c r="W79" s="395">
        <f>IFERROR(ROUND(VLOOKUP($T79,'[15]Monthly BS -UC Ledger FORMATTED'!$A$6:$Q$228,+W$3,FALSE),0),0)</f>
        <v>635</v>
      </c>
      <c r="X79" s="395">
        <f>IFERROR(ROUND(VLOOKUP($T79,'[15]Monthly BS -UC Ledger FORMATTED'!$A$6:$Q$228,+X$3,FALSE),0),0)</f>
        <v>637</v>
      </c>
      <c r="Y79" s="395">
        <f>IFERROR(ROUND(VLOOKUP($T79,'[15]Monthly BS -UC Ledger FORMATTED'!$A$6:$Q$228,+Y$3,FALSE),0),0)</f>
        <v>638</v>
      </c>
      <c r="Z79" s="395">
        <f>IFERROR(ROUND(VLOOKUP($T79,'[15]Monthly BS -UC Ledger FORMATTED'!$A$6:$Q$228,+Z$3,FALSE),0),0)</f>
        <v>639</v>
      </c>
      <c r="AA79" s="395">
        <f>IFERROR(ROUND(VLOOKUP($T79,'[15]Monthly BS -UC Ledger FORMATTED'!$A$6:$Q$228,+AA$3,FALSE),0),0)</f>
        <v>640</v>
      </c>
      <c r="AB79" s="395">
        <f>IFERROR(ROUND(VLOOKUP($T79,'[15]Monthly BS -UC Ledger FORMATTED'!$A$6:$Q$228,+AB$3,FALSE),0),0)</f>
        <v>641</v>
      </c>
      <c r="AC79" s="395">
        <f>IFERROR(ROUND(VLOOKUP($T79,'[15]Monthly BS -UC Ledger FORMATTED'!$A$6:$Q$228,+AC$3,FALSE),0),0)</f>
        <v>643</v>
      </c>
      <c r="AD79" s="395">
        <f>IFERROR(ROUND(VLOOKUP($T79,'[15]Monthly BS -UC Ledger FORMATTED'!$A$6:$Q$228,+AD$3,FALSE),0),0)</f>
        <v>644</v>
      </c>
      <c r="AE79" s="395">
        <f>IFERROR(ROUND(VLOOKUP($T79,'[15]Monthly BS -UC Ledger FORMATTED'!$A$6:$Q$228,+AE$3,FALSE),0),0)</f>
        <v>645</v>
      </c>
      <c r="AF79" s="395">
        <f>IFERROR(ROUND(VLOOKUP($T79,'[15]Monthly BS -UC Ledger FORMATTED'!$A$6:$Q$228,+AF$3,FALSE),0),0)</f>
        <v>646</v>
      </c>
      <c r="AG79" s="395">
        <f>IFERROR(ROUND(VLOOKUP($T79,'[15]Monthly BS -UC Ledger FORMATTED'!$A$6:$Q$228,+AG$3,FALSE),0),0)</f>
        <v>648</v>
      </c>
      <c r="AH79" s="395">
        <f>ROUND(VLOOKUP($T79,'[15]Monthly BS -UC Ledger FORMATTED'!$A$6:$Q$228,+AH$3,FALSE),0)</f>
        <v>640</v>
      </c>
      <c r="AI79" s="375"/>
      <c r="AJ79" s="375"/>
      <c r="AK79" s="375"/>
      <c r="AL79" s="375"/>
      <c r="AM79" s="375"/>
      <c r="AN79" s="375"/>
      <c r="AO79" s="375"/>
      <c r="AP79" s="375"/>
    </row>
    <row r="80" spans="1:43" ht="12" customHeight="1" x14ac:dyDescent="0.2">
      <c r="A80" s="374"/>
      <c r="B80" s="390">
        <v>1475</v>
      </c>
      <c r="C80" s="381" t="s">
        <v>764</v>
      </c>
      <c r="D80" s="395">
        <f>IFERROR(ROUND(VLOOKUP($B80,'[15]Monthly BS -UC Ledger FORMATTED'!$A$6:$Q$228,+D$3,FALSE),0),0)</f>
        <v>0</v>
      </c>
      <c r="E80" s="395">
        <f>IFERROR(ROUND(VLOOKUP($B80,'[15]Monthly BS -UC Ledger FORMATTED'!$A$6:$Q$228,+E$3,FALSE),0),0)</f>
        <v>0</v>
      </c>
      <c r="F80" s="395">
        <f>IFERROR(ROUND(VLOOKUP($B80,'[15]Monthly BS -UC Ledger FORMATTED'!$A$6:$Q$228,+F$3,FALSE),0),0)</f>
        <v>0</v>
      </c>
      <c r="G80" s="395">
        <f>IFERROR(ROUND(VLOOKUP($B80,'[15]Monthly BS -UC Ledger FORMATTED'!$A$6:$Q$228,+G$3,FALSE),0),0)</f>
        <v>0</v>
      </c>
      <c r="H80" s="395">
        <f>IFERROR(ROUND(VLOOKUP($B80,'[15]Monthly BS -UC Ledger FORMATTED'!$A$6:$Q$228,+H$3,FALSE),0),0)</f>
        <v>0</v>
      </c>
      <c r="I80" s="395">
        <f>IFERROR(ROUND(VLOOKUP($B80,'[15]Monthly BS -UC Ledger FORMATTED'!$A$6:$Q$228,+I$3,FALSE),0),0)</f>
        <v>0</v>
      </c>
      <c r="J80" s="395">
        <f>IFERROR(ROUND(VLOOKUP($B80,'[15]Monthly BS -UC Ledger FORMATTED'!$A$6:$Q$228,+J$3,FALSE),0),0)</f>
        <v>0</v>
      </c>
      <c r="K80" s="395">
        <f>IFERROR(ROUND(VLOOKUP($B80,'[15]Monthly BS -UC Ledger FORMATTED'!$A$6:$Q$228,+K$3,FALSE),0),0)</f>
        <v>0</v>
      </c>
      <c r="L80" s="395">
        <f>IFERROR(ROUND(VLOOKUP($B80,'[15]Monthly BS -UC Ledger FORMATTED'!$A$6:$Q$228,+L$3,FALSE),0),0)</f>
        <v>0</v>
      </c>
      <c r="M80" s="395">
        <f>IFERROR(ROUND(VLOOKUP($B80,'[15]Monthly BS -UC Ledger FORMATTED'!$A$6:$Q$228,+M$3,FALSE),0),0)</f>
        <v>0</v>
      </c>
      <c r="N80" s="395">
        <f>IFERROR(ROUND(VLOOKUP($B80,'[15]Monthly BS -UC Ledger FORMATTED'!$A$6:$Q$228,+N$3,FALSE),0),0)</f>
        <v>0</v>
      </c>
      <c r="O80" s="395">
        <f>IFERROR(ROUND(VLOOKUP($B80,'[15]Monthly BS -UC Ledger FORMATTED'!$A$6:$Q$228,+O$3,FALSE),0),0)</f>
        <v>0</v>
      </c>
      <c r="P80" s="395">
        <f>IFERROR(ROUND(VLOOKUP($B80,'[15]Monthly BS -UC Ledger FORMATTED'!$A$6:$Q$228,+P$3,FALSE),0),0)</f>
        <v>0</v>
      </c>
      <c r="Q80" s="399"/>
      <c r="R80" s="422"/>
      <c r="S80" s="381" t="s">
        <v>765</v>
      </c>
      <c r="T80" s="401">
        <v>2235</v>
      </c>
      <c r="U80" s="395">
        <f>IFERROR(ROUND(VLOOKUP($T80,'[15]Monthly BS -UC Ledger FORMATTED'!$A$6:$Q$228,+U$3,FALSE),0),0)</f>
        <v>0</v>
      </c>
      <c r="V80" s="395">
        <f>IFERROR(ROUND(VLOOKUP($T80,'[15]Monthly BS -UC Ledger FORMATTED'!$A$6:$Q$228,+V$3,FALSE),0),0)</f>
        <v>0</v>
      </c>
      <c r="W80" s="395">
        <f>IFERROR(ROUND(VLOOKUP($T80,'[15]Monthly BS -UC Ledger FORMATTED'!$A$6:$Q$228,+W$3,FALSE),0),0)</f>
        <v>0</v>
      </c>
      <c r="X80" s="395">
        <f>IFERROR(ROUND(VLOOKUP($T80,'[15]Monthly BS -UC Ledger FORMATTED'!$A$6:$Q$228,+X$3,FALSE),0),0)</f>
        <v>0</v>
      </c>
      <c r="Y80" s="395">
        <f>IFERROR(ROUND(VLOOKUP($T80,'[15]Monthly BS -UC Ledger FORMATTED'!$A$6:$Q$228,+Y$3,FALSE),0),0)</f>
        <v>0</v>
      </c>
      <c r="Z80" s="395">
        <f>IFERROR(ROUND(VLOOKUP($T80,'[15]Monthly BS -UC Ledger FORMATTED'!$A$6:$Q$228,+Z$3,FALSE),0),0)</f>
        <v>0</v>
      </c>
      <c r="AA80" s="395">
        <f>IFERROR(ROUND(VLOOKUP($T80,'[15]Monthly BS -UC Ledger FORMATTED'!$A$6:$Q$228,+AA$3,FALSE),0),0)</f>
        <v>0</v>
      </c>
      <c r="AB80" s="395">
        <f>IFERROR(ROUND(VLOOKUP($T80,'[15]Monthly BS -UC Ledger FORMATTED'!$A$6:$Q$228,+AB$3,FALSE),0),0)</f>
        <v>0</v>
      </c>
      <c r="AC80" s="395">
        <f>IFERROR(ROUND(VLOOKUP($T80,'[15]Monthly BS -UC Ledger FORMATTED'!$A$6:$Q$228,+AC$3,FALSE),0),0)</f>
        <v>0</v>
      </c>
      <c r="AD80" s="395">
        <f>IFERROR(ROUND(VLOOKUP($T80,'[15]Monthly BS -UC Ledger FORMATTED'!$A$6:$Q$228,+AD$3,FALSE),0),0)</f>
        <v>0</v>
      </c>
      <c r="AE80" s="395">
        <f>IFERROR(ROUND(VLOOKUP($T80,'[15]Monthly BS -UC Ledger FORMATTED'!$A$6:$Q$228,+AE$3,FALSE),0),0)</f>
        <v>0</v>
      </c>
      <c r="AF80" s="395">
        <f>IFERROR(ROUND(VLOOKUP($T80,'[15]Monthly BS -UC Ledger FORMATTED'!$A$6:$Q$228,+AF$3,FALSE),0),0)</f>
        <v>0</v>
      </c>
      <c r="AG80" s="395">
        <f>IFERROR(ROUND(VLOOKUP($T80,'[15]Monthly BS -UC Ledger FORMATTED'!$A$6:$Q$228,+AG$3,FALSE),0),0)</f>
        <v>0</v>
      </c>
      <c r="AH80" s="399"/>
      <c r="AI80" s="375"/>
      <c r="AJ80" s="375"/>
      <c r="AK80" s="375"/>
      <c r="AL80" s="375"/>
      <c r="AM80" s="375"/>
      <c r="AN80" s="375"/>
      <c r="AO80" s="375"/>
      <c r="AP80" s="375"/>
    </row>
    <row r="81" spans="1:46" ht="12" customHeight="1" x14ac:dyDescent="0.2">
      <c r="A81" s="374"/>
      <c r="B81" s="390"/>
      <c r="C81" s="381"/>
      <c r="D81" s="398"/>
      <c r="E81" s="398"/>
      <c r="F81" s="399"/>
      <c r="G81" s="399"/>
      <c r="H81" s="399"/>
      <c r="I81" s="399"/>
      <c r="J81" s="399"/>
      <c r="K81" s="399"/>
      <c r="L81" s="399"/>
      <c r="M81" s="399"/>
      <c r="N81" s="399"/>
      <c r="O81" s="399"/>
      <c r="P81" s="399"/>
      <c r="Q81" s="399"/>
      <c r="R81" s="422"/>
      <c r="S81" s="381"/>
      <c r="T81" s="401"/>
      <c r="U81" s="398"/>
      <c r="V81" s="399"/>
      <c r="W81" s="399"/>
      <c r="X81" s="399"/>
      <c r="Y81" s="399"/>
      <c r="Z81" s="399"/>
      <c r="AA81" s="399"/>
      <c r="AB81" s="399"/>
      <c r="AC81" s="399"/>
      <c r="AD81" s="399"/>
      <c r="AE81" s="399"/>
      <c r="AF81" s="399"/>
      <c r="AG81" s="399"/>
      <c r="AH81" s="399"/>
      <c r="AI81" s="375"/>
      <c r="AJ81" s="375"/>
      <c r="AK81" s="375"/>
      <c r="AL81" s="375"/>
      <c r="AM81" s="375"/>
      <c r="AN81" s="375"/>
      <c r="AO81" s="375"/>
      <c r="AP81" s="375"/>
    </row>
    <row r="82" spans="1:46" s="415" customFormat="1" ht="12" customHeight="1" x14ac:dyDescent="0.25">
      <c r="A82" s="411" t="s">
        <v>109</v>
      </c>
      <c r="B82" s="402"/>
      <c r="C82" s="403" t="s">
        <v>81</v>
      </c>
      <c r="D82" s="404">
        <f>SUM(D79:D81)</f>
        <v>-220</v>
      </c>
      <c r="E82" s="404">
        <f t="shared" ref="E82:P82" si="18">SUM(E79:E81)</f>
        <v>-221</v>
      </c>
      <c r="F82" s="404">
        <f t="shared" si="18"/>
        <v>-221</v>
      </c>
      <c r="G82" s="404">
        <f t="shared" si="18"/>
        <v>-221</v>
      </c>
      <c r="H82" s="404">
        <f t="shared" si="18"/>
        <v>-221</v>
      </c>
      <c r="I82" s="404">
        <f t="shared" si="18"/>
        <v>-221</v>
      </c>
      <c r="J82" s="404">
        <f t="shared" si="18"/>
        <v>-221</v>
      </c>
      <c r="K82" s="404">
        <f t="shared" si="18"/>
        <v>-221</v>
      </c>
      <c r="L82" s="404">
        <f t="shared" si="18"/>
        <v>-221</v>
      </c>
      <c r="M82" s="404">
        <f t="shared" si="18"/>
        <v>-221</v>
      </c>
      <c r="N82" s="404">
        <f t="shared" si="18"/>
        <v>-221</v>
      </c>
      <c r="O82" s="404">
        <f t="shared" si="18"/>
        <v>-221</v>
      </c>
      <c r="P82" s="404">
        <f t="shared" si="18"/>
        <v>-221</v>
      </c>
      <c r="Q82" s="404">
        <f>SUM(Q79:Q81)</f>
        <v>-221</v>
      </c>
      <c r="R82" s="392"/>
      <c r="S82" s="403" t="s">
        <v>81</v>
      </c>
      <c r="T82" s="406"/>
      <c r="U82" s="404">
        <f>SUM(U79:U81)</f>
        <v>632</v>
      </c>
      <c r="V82" s="404">
        <f t="shared" ref="V82:AG82" si="19">SUM(V79:V81)</f>
        <v>634</v>
      </c>
      <c r="W82" s="404">
        <f t="shared" si="19"/>
        <v>635</v>
      </c>
      <c r="X82" s="404">
        <f t="shared" si="19"/>
        <v>637</v>
      </c>
      <c r="Y82" s="404">
        <f t="shared" si="19"/>
        <v>638</v>
      </c>
      <c r="Z82" s="404">
        <f t="shared" si="19"/>
        <v>639</v>
      </c>
      <c r="AA82" s="404">
        <f t="shared" si="19"/>
        <v>640</v>
      </c>
      <c r="AB82" s="404">
        <f t="shared" si="19"/>
        <v>641</v>
      </c>
      <c r="AC82" s="404">
        <f t="shared" si="19"/>
        <v>643</v>
      </c>
      <c r="AD82" s="404">
        <f t="shared" si="19"/>
        <v>644</v>
      </c>
      <c r="AE82" s="404">
        <f t="shared" si="19"/>
        <v>645</v>
      </c>
      <c r="AF82" s="404">
        <f t="shared" si="19"/>
        <v>646</v>
      </c>
      <c r="AG82" s="404">
        <f t="shared" si="19"/>
        <v>648</v>
      </c>
      <c r="AH82" s="404">
        <f>SUM(AH79:AH81)</f>
        <v>640</v>
      </c>
      <c r="AI82" s="414"/>
      <c r="AJ82" s="414"/>
      <c r="AK82" s="414"/>
      <c r="AL82" s="414"/>
      <c r="AM82" s="414"/>
      <c r="AN82" s="414"/>
      <c r="AO82" s="414"/>
      <c r="AP82" s="414"/>
    </row>
    <row r="83" spans="1:46" ht="12" customHeight="1" x14ac:dyDescent="0.2">
      <c r="A83" s="374"/>
      <c r="B83" s="393">
        <v>1200</v>
      </c>
      <c r="C83" s="381" t="s">
        <v>766</v>
      </c>
      <c r="D83" s="395">
        <f>IFERROR(ROUND(VLOOKUP($B83,'[15]Monthly BS -UC Ledger FORMATTED'!$A$6:$Q$228,+D$3,FALSE),0),0)</f>
        <v>0</v>
      </c>
      <c r="E83" s="395">
        <f>IFERROR(ROUND(VLOOKUP($B83,'[15]Monthly BS -UC Ledger FORMATTED'!$A$6:$Q$228,+E$3,FALSE),0),0)</f>
        <v>0</v>
      </c>
      <c r="F83" s="395">
        <f>IFERROR(ROUND(VLOOKUP($B83,'[15]Monthly BS -UC Ledger FORMATTED'!$A$6:$Q$228,+F$3,FALSE),0),0)</f>
        <v>0</v>
      </c>
      <c r="G83" s="395">
        <f>IFERROR(ROUND(VLOOKUP($B83,'[15]Monthly BS -UC Ledger FORMATTED'!$A$6:$Q$228,+G$3,FALSE),0),0)</f>
        <v>0</v>
      </c>
      <c r="H83" s="395">
        <f>IFERROR(ROUND(VLOOKUP($B83,'[15]Monthly BS -UC Ledger FORMATTED'!$A$6:$Q$228,+H$3,FALSE),0),0)</f>
        <v>0</v>
      </c>
      <c r="I83" s="395">
        <f>IFERROR(ROUND(VLOOKUP($B83,'[15]Monthly BS -UC Ledger FORMATTED'!$A$6:$Q$228,+I$3,FALSE),0),0)</f>
        <v>0</v>
      </c>
      <c r="J83" s="395">
        <f>IFERROR(ROUND(VLOOKUP($B83,'[15]Monthly BS -UC Ledger FORMATTED'!$A$6:$Q$228,+J$3,FALSE),0),0)</f>
        <v>0</v>
      </c>
      <c r="K83" s="395">
        <f>IFERROR(ROUND(VLOOKUP($B83,'[15]Monthly BS -UC Ledger FORMATTED'!$A$6:$Q$228,+K$3,FALSE),0),0)</f>
        <v>0</v>
      </c>
      <c r="L83" s="395">
        <f>IFERROR(ROUND(VLOOKUP($B83,'[15]Monthly BS -UC Ledger FORMATTED'!$A$6:$Q$228,+L$3,FALSE),0),0)</f>
        <v>0</v>
      </c>
      <c r="M83" s="395">
        <f>IFERROR(ROUND(VLOOKUP($B83,'[15]Monthly BS -UC Ledger FORMATTED'!$A$6:$Q$228,+M$3,FALSE),0),0)</f>
        <v>0</v>
      </c>
      <c r="N83" s="395">
        <f>IFERROR(ROUND(VLOOKUP($B83,'[15]Monthly BS -UC Ledger FORMATTED'!$A$6:$Q$228,+N$3,FALSE),0),0)</f>
        <v>0</v>
      </c>
      <c r="O83" s="395">
        <f>IFERROR(ROUND(VLOOKUP($B83,'[15]Monthly BS -UC Ledger FORMATTED'!$A$6:$Q$228,+O$3,FALSE),0),0)</f>
        <v>0</v>
      </c>
      <c r="P83" s="395">
        <f>IFERROR(ROUND(VLOOKUP($B83,'[15]Monthly BS -UC Ledger FORMATTED'!$A$6:$Q$228,+P$3,FALSE),0),0)</f>
        <v>0</v>
      </c>
      <c r="Q83" s="395">
        <f>ROUND(VLOOKUP($B83,'[15]Monthly BS -UC Ledger FORMATTED'!$A$6:$Q$228,+Q$3,FALSE),0)</f>
        <v>0</v>
      </c>
      <c r="R83" s="422"/>
      <c r="S83" s="381" t="s">
        <v>767</v>
      </c>
      <c r="T83" s="397">
        <v>1995</v>
      </c>
      <c r="U83" s="395">
        <f>IFERROR(ROUND(VLOOKUP($T83,'[15]Monthly BS -UC Ledger FORMATTED'!$A$6:$Q$228,+U$3,FALSE),0),0)</f>
        <v>0</v>
      </c>
      <c r="V83" s="395">
        <f>IFERROR(ROUND(VLOOKUP($T83,'[15]Monthly BS -UC Ledger FORMATTED'!$A$6:$Q$228,+V$3,FALSE),0),0)</f>
        <v>0</v>
      </c>
      <c r="W83" s="395">
        <f>IFERROR(ROUND(VLOOKUP($T83,'[15]Monthly BS -UC Ledger FORMATTED'!$A$6:$Q$228,+W$3,FALSE),0),0)</f>
        <v>0</v>
      </c>
      <c r="X83" s="395">
        <f>IFERROR(ROUND(VLOOKUP($T83,'[15]Monthly BS -UC Ledger FORMATTED'!$A$6:$Q$228,+X$3,FALSE),0),0)</f>
        <v>0</v>
      </c>
      <c r="Y83" s="395">
        <f>IFERROR(ROUND(VLOOKUP($T83,'[15]Monthly BS -UC Ledger FORMATTED'!$A$6:$Q$228,+Y$3,FALSE),0),0)</f>
        <v>0</v>
      </c>
      <c r="Z83" s="395">
        <f>IFERROR(ROUND(VLOOKUP($T83,'[15]Monthly BS -UC Ledger FORMATTED'!$A$6:$Q$228,+Z$3,FALSE),0),0)</f>
        <v>0</v>
      </c>
      <c r="AA83" s="395">
        <f>IFERROR(ROUND(VLOOKUP($T83,'[15]Monthly BS -UC Ledger FORMATTED'!$A$6:$Q$228,+AA$3,FALSE),0),0)</f>
        <v>0</v>
      </c>
      <c r="AB83" s="395">
        <f>IFERROR(ROUND(VLOOKUP($T83,'[15]Monthly BS -UC Ledger FORMATTED'!$A$6:$Q$228,+AB$3,FALSE),0),0)</f>
        <v>0</v>
      </c>
      <c r="AC83" s="395">
        <f>IFERROR(ROUND(VLOOKUP($T83,'[15]Monthly BS -UC Ledger FORMATTED'!$A$6:$Q$228,+AC$3,FALSE),0),0)</f>
        <v>0</v>
      </c>
      <c r="AD83" s="395">
        <f>IFERROR(ROUND(VLOOKUP($T83,'[15]Monthly BS -UC Ledger FORMATTED'!$A$6:$Q$228,+AD$3,FALSE),0),0)</f>
        <v>0</v>
      </c>
      <c r="AE83" s="395">
        <f>IFERROR(ROUND(VLOOKUP($T83,'[15]Monthly BS -UC Ledger FORMATTED'!$A$6:$Q$228,+AE$3,FALSE),0),0)</f>
        <v>0</v>
      </c>
      <c r="AF83" s="395">
        <f>IFERROR(ROUND(VLOOKUP($T83,'[15]Monthly BS -UC Ledger FORMATTED'!$A$6:$Q$228,+AF$3,FALSE),0),0)</f>
        <v>0</v>
      </c>
      <c r="AG83" s="395">
        <f>IFERROR(ROUND(VLOOKUP($T83,'[15]Monthly BS -UC Ledger FORMATTED'!$A$6:$Q$228,+AG$3,FALSE),0),0)</f>
        <v>0</v>
      </c>
      <c r="AH83" s="395">
        <f>ROUND(VLOOKUP($T83,'[15]Monthly BS -UC Ledger FORMATTED'!$A$6:$Q$228,+AH$3,FALSE),0)</f>
        <v>0</v>
      </c>
      <c r="AI83" s="375"/>
      <c r="AJ83" s="375"/>
      <c r="AK83" s="375"/>
      <c r="AL83" s="375"/>
      <c r="AM83" s="375"/>
      <c r="AN83" s="375"/>
      <c r="AO83" s="375"/>
      <c r="AP83" s="375"/>
    </row>
    <row r="84" spans="1:46" ht="12" customHeight="1" x14ac:dyDescent="0.2">
      <c r="A84" s="374"/>
      <c r="B84" s="390">
        <v>1480</v>
      </c>
      <c r="C84" s="381" t="s">
        <v>766</v>
      </c>
      <c r="D84" s="395">
        <f>IFERROR(ROUND(VLOOKUP($B84,'[15]Monthly BS -UC Ledger FORMATTED'!$A$6:$Q$228,+D$3,FALSE),0),0)</f>
        <v>0</v>
      </c>
      <c r="E84" s="395">
        <f>IFERROR(ROUND(VLOOKUP($B84,'[15]Monthly BS -UC Ledger FORMATTED'!$A$6:$Q$228,+E$3,FALSE),0),0)</f>
        <v>0</v>
      </c>
      <c r="F84" s="395">
        <f>IFERROR(ROUND(VLOOKUP($B84,'[15]Monthly BS -UC Ledger FORMATTED'!$A$6:$Q$228,+F$3,FALSE),0),0)</f>
        <v>0</v>
      </c>
      <c r="G84" s="395">
        <f>IFERROR(ROUND(VLOOKUP($B84,'[15]Monthly BS -UC Ledger FORMATTED'!$A$6:$Q$228,+G$3,FALSE),0),0)</f>
        <v>0</v>
      </c>
      <c r="H84" s="395">
        <f>IFERROR(ROUND(VLOOKUP($B84,'[15]Monthly BS -UC Ledger FORMATTED'!$A$6:$Q$228,+H$3,FALSE),0),0)</f>
        <v>0</v>
      </c>
      <c r="I84" s="395">
        <f>IFERROR(ROUND(VLOOKUP($B84,'[15]Monthly BS -UC Ledger FORMATTED'!$A$6:$Q$228,+I$3,FALSE),0),0)</f>
        <v>0</v>
      </c>
      <c r="J84" s="395">
        <f>IFERROR(ROUND(VLOOKUP($B84,'[15]Monthly BS -UC Ledger FORMATTED'!$A$6:$Q$228,+J$3,FALSE),0),0)</f>
        <v>0</v>
      </c>
      <c r="K84" s="395">
        <f>IFERROR(ROUND(VLOOKUP($B84,'[15]Monthly BS -UC Ledger FORMATTED'!$A$6:$Q$228,+K$3,FALSE),0),0)</f>
        <v>0</v>
      </c>
      <c r="L84" s="395">
        <f>IFERROR(ROUND(VLOOKUP($B84,'[15]Monthly BS -UC Ledger FORMATTED'!$A$6:$Q$228,+L$3,FALSE),0),0)</f>
        <v>0</v>
      </c>
      <c r="M84" s="395">
        <f>IFERROR(ROUND(VLOOKUP($B84,'[15]Monthly BS -UC Ledger FORMATTED'!$A$6:$Q$228,+M$3,FALSE),0),0)</f>
        <v>0</v>
      </c>
      <c r="N84" s="395">
        <f>IFERROR(ROUND(VLOOKUP($B84,'[15]Monthly BS -UC Ledger FORMATTED'!$A$6:$Q$228,+N$3,FALSE),0),0)</f>
        <v>0</v>
      </c>
      <c r="O84" s="395">
        <f>IFERROR(ROUND(VLOOKUP($B84,'[15]Monthly BS -UC Ledger FORMATTED'!$A$6:$Q$228,+O$3,FALSE),0),0)</f>
        <v>0</v>
      </c>
      <c r="P84" s="395">
        <f>IFERROR(ROUND(VLOOKUP($B84,'[15]Monthly BS -UC Ledger FORMATTED'!$A$6:$Q$228,+P$3,FALSE),0),0)</f>
        <v>0</v>
      </c>
      <c r="Q84" s="399">
        <f>ROUND(VLOOKUP($B84,'[15]Monthly BS -UC Ledger FORMATTED'!$A$6:$Q$228,+Q$3,FALSE),0)</f>
        <v>0</v>
      </c>
      <c r="R84" s="422"/>
      <c r="S84" s="381" t="s">
        <v>767</v>
      </c>
      <c r="T84" s="401">
        <v>2240</v>
      </c>
      <c r="U84" s="395">
        <f>IFERROR(ROUND(VLOOKUP($T84,'[15]Monthly BS -UC Ledger FORMATTED'!$A$6:$Q$228,+U$3,FALSE),0),0)</f>
        <v>0</v>
      </c>
      <c r="V84" s="395">
        <f>IFERROR(ROUND(VLOOKUP($T84,'[15]Monthly BS -UC Ledger FORMATTED'!$A$6:$Q$228,+V$3,FALSE),0),0)</f>
        <v>0</v>
      </c>
      <c r="W84" s="395">
        <f>IFERROR(ROUND(VLOOKUP($T84,'[15]Monthly BS -UC Ledger FORMATTED'!$A$6:$Q$228,+W$3,FALSE),0),0)</f>
        <v>0</v>
      </c>
      <c r="X84" s="395">
        <f>IFERROR(ROUND(VLOOKUP($T84,'[15]Monthly BS -UC Ledger FORMATTED'!$A$6:$Q$228,+X$3,FALSE),0),0)</f>
        <v>0</v>
      </c>
      <c r="Y84" s="395">
        <f>IFERROR(ROUND(VLOOKUP($T84,'[15]Monthly BS -UC Ledger FORMATTED'!$A$6:$Q$228,+Y$3,FALSE),0),0)</f>
        <v>0</v>
      </c>
      <c r="Z84" s="395">
        <f>IFERROR(ROUND(VLOOKUP($T84,'[15]Monthly BS -UC Ledger FORMATTED'!$A$6:$Q$228,+Z$3,FALSE),0),0)</f>
        <v>0</v>
      </c>
      <c r="AA84" s="395">
        <f>IFERROR(ROUND(VLOOKUP($T84,'[15]Monthly BS -UC Ledger FORMATTED'!$A$6:$Q$228,+AA$3,FALSE),0),0)</f>
        <v>0</v>
      </c>
      <c r="AB84" s="395">
        <f>IFERROR(ROUND(VLOOKUP($T84,'[15]Monthly BS -UC Ledger FORMATTED'!$A$6:$Q$228,+AB$3,FALSE),0),0)</f>
        <v>0</v>
      </c>
      <c r="AC84" s="395">
        <f>IFERROR(ROUND(VLOOKUP($T84,'[15]Monthly BS -UC Ledger FORMATTED'!$A$6:$Q$228,+AC$3,FALSE),0),0)</f>
        <v>0</v>
      </c>
      <c r="AD84" s="395">
        <f>IFERROR(ROUND(VLOOKUP($T84,'[15]Monthly BS -UC Ledger FORMATTED'!$A$6:$Q$228,+AD$3,FALSE),0),0)</f>
        <v>0</v>
      </c>
      <c r="AE84" s="395">
        <f>IFERROR(ROUND(VLOOKUP($T84,'[15]Monthly BS -UC Ledger FORMATTED'!$A$6:$Q$228,+AE$3,FALSE),0),0)</f>
        <v>0</v>
      </c>
      <c r="AF84" s="395">
        <f>IFERROR(ROUND(VLOOKUP($T84,'[15]Monthly BS -UC Ledger FORMATTED'!$A$6:$Q$228,+AF$3,FALSE),0),0)</f>
        <v>0</v>
      </c>
      <c r="AG84" s="395">
        <f>IFERROR(ROUND(VLOOKUP($T84,'[15]Monthly BS -UC Ledger FORMATTED'!$A$6:$Q$228,+AG$3,FALSE),0),0)</f>
        <v>0</v>
      </c>
      <c r="AH84" s="399">
        <f>ROUND(VLOOKUP($T84,'[15]Monthly BS -UC Ledger FORMATTED'!$A$6:$Q$228,+AH$3,FALSE),0)</f>
        <v>0</v>
      </c>
      <c r="AI84" s="375"/>
      <c r="AJ84" s="375"/>
      <c r="AK84" s="375"/>
      <c r="AL84" s="375"/>
      <c r="AM84" s="375"/>
      <c r="AN84" s="375"/>
      <c r="AO84" s="375"/>
      <c r="AP84" s="375"/>
    </row>
    <row r="85" spans="1:46" ht="12" customHeight="1" x14ac:dyDescent="0.25">
      <c r="A85" s="374"/>
      <c r="B85" s="390"/>
      <c r="C85" s="433"/>
      <c r="D85" s="398"/>
      <c r="E85" s="398"/>
      <c r="F85" s="399"/>
      <c r="G85" s="399"/>
      <c r="H85" s="399"/>
      <c r="I85" s="399"/>
      <c r="J85" s="399"/>
      <c r="K85" s="399"/>
      <c r="L85" s="399"/>
      <c r="M85" s="399"/>
      <c r="N85" s="399"/>
      <c r="O85" s="399"/>
      <c r="P85" s="399"/>
      <c r="Q85" s="399"/>
      <c r="R85" s="422"/>
      <c r="S85" s="433"/>
      <c r="T85" s="401"/>
      <c r="U85" s="398"/>
      <c r="V85" s="399"/>
      <c r="W85" s="399"/>
      <c r="X85" s="399"/>
      <c r="Y85" s="399"/>
      <c r="Z85" s="399"/>
      <c r="AA85" s="399"/>
      <c r="AB85" s="399"/>
      <c r="AC85" s="399"/>
      <c r="AD85" s="399"/>
      <c r="AE85" s="399"/>
      <c r="AF85" s="399"/>
      <c r="AG85" s="399"/>
      <c r="AH85" s="399"/>
      <c r="AI85" s="375"/>
      <c r="AJ85" s="375"/>
      <c r="AK85" s="375"/>
      <c r="AL85" s="375"/>
      <c r="AM85" s="375"/>
      <c r="AN85" s="375"/>
      <c r="AO85" s="375"/>
      <c r="AP85" s="375"/>
    </row>
    <row r="86" spans="1:46" s="415" customFormat="1" ht="12" customHeight="1" x14ac:dyDescent="0.25">
      <c r="A86" s="411" t="s">
        <v>112</v>
      </c>
      <c r="B86" s="402"/>
      <c r="C86" s="403" t="s">
        <v>81</v>
      </c>
      <c r="D86" s="404">
        <f>SUM(D83:D85)</f>
        <v>0</v>
      </c>
      <c r="E86" s="404">
        <f t="shared" ref="E86:P86" si="20">SUM(E83:E85)</f>
        <v>0</v>
      </c>
      <c r="F86" s="404">
        <f t="shared" si="20"/>
        <v>0</v>
      </c>
      <c r="G86" s="404">
        <f t="shared" si="20"/>
        <v>0</v>
      </c>
      <c r="H86" s="404">
        <f t="shared" si="20"/>
        <v>0</v>
      </c>
      <c r="I86" s="404">
        <f t="shared" si="20"/>
        <v>0</v>
      </c>
      <c r="J86" s="404">
        <f t="shared" si="20"/>
        <v>0</v>
      </c>
      <c r="K86" s="404">
        <f t="shared" si="20"/>
        <v>0</v>
      </c>
      <c r="L86" s="404">
        <f t="shared" si="20"/>
        <v>0</v>
      </c>
      <c r="M86" s="404">
        <f t="shared" si="20"/>
        <v>0</v>
      </c>
      <c r="N86" s="404">
        <f t="shared" si="20"/>
        <v>0</v>
      </c>
      <c r="O86" s="404">
        <f t="shared" si="20"/>
        <v>0</v>
      </c>
      <c r="P86" s="404">
        <f t="shared" si="20"/>
        <v>0</v>
      </c>
      <c r="Q86" s="404">
        <f>SUM(Q83:Q85)</f>
        <v>0</v>
      </c>
      <c r="R86" s="392"/>
      <c r="S86" s="403" t="s">
        <v>81</v>
      </c>
      <c r="T86" s="406"/>
      <c r="U86" s="404">
        <f>SUM(U83:U85)</f>
        <v>0</v>
      </c>
      <c r="V86" s="404">
        <f t="shared" ref="V86:AG86" si="21">SUM(V83:V85)</f>
        <v>0</v>
      </c>
      <c r="W86" s="404">
        <f t="shared" si="21"/>
        <v>0</v>
      </c>
      <c r="X86" s="404">
        <f t="shared" si="21"/>
        <v>0</v>
      </c>
      <c r="Y86" s="404">
        <f t="shared" si="21"/>
        <v>0</v>
      </c>
      <c r="Z86" s="404">
        <f t="shared" si="21"/>
        <v>0</v>
      </c>
      <c r="AA86" s="404">
        <f t="shared" si="21"/>
        <v>0</v>
      </c>
      <c r="AB86" s="404">
        <f t="shared" si="21"/>
        <v>0</v>
      </c>
      <c r="AC86" s="404">
        <f t="shared" si="21"/>
        <v>0</v>
      </c>
      <c r="AD86" s="404">
        <f t="shared" si="21"/>
        <v>0</v>
      </c>
      <c r="AE86" s="404">
        <f t="shared" si="21"/>
        <v>0</v>
      </c>
      <c r="AF86" s="404">
        <f t="shared" si="21"/>
        <v>0</v>
      </c>
      <c r="AG86" s="404">
        <f t="shared" si="21"/>
        <v>0</v>
      </c>
      <c r="AH86" s="404">
        <f>SUM(AH83:AH85)</f>
        <v>0</v>
      </c>
      <c r="AI86" s="414"/>
      <c r="AJ86" s="414"/>
      <c r="AK86" s="414"/>
      <c r="AL86" s="414"/>
    </row>
    <row r="87" spans="1:46" ht="12" customHeight="1" x14ac:dyDescent="0.2">
      <c r="A87" s="391"/>
      <c r="B87" s="393">
        <v>1205</v>
      </c>
      <c r="C87" s="391" t="s">
        <v>768</v>
      </c>
      <c r="D87" s="395">
        <f>IFERROR(ROUND(VLOOKUP($B87,'[15]Monthly BS -UC Ledger FORMATTED'!$A$6:$Q$228,+D$3,FALSE),0),0)</f>
        <v>783</v>
      </c>
      <c r="E87" s="395">
        <f>IFERROR(ROUND(VLOOKUP($B87,'[15]Monthly BS -UC Ledger FORMATTED'!$A$6:$Q$228,+E$3,FALSE),0),0)</f>
        <v>781</v>
      </c>
      <c r="F87" s="395">
        <f>IFERROR(ROUND(VLOOKUP($B87,'[15]Monthly BS -UC Ledger FORMATTED'!$A$6:$Q$228,+F$3,FALSE),0),0)</f>
        <v>773</v>
      </c>
      <c r="G87" s="395">
        <f>IFERROR(ROUND(VLOOKUP($B87,'[15]Monthly BS -UC Ledger FORMATTED'!$A$6:$Q$228,+G$3,FALSE),0),0)</f>
        <v>772</v>
      </c>
      <c r="H87" s="395">
        <f>IFERROR(ROUND(VLOOKUP($B87,'[15]Monthly BS -UC Ledger FORMATTED'!$A$6:$Q$228,+H$3,FALSE),0),0)</f>
        <v>774</v>
      </c>
      <c r="I87" s="395">
        <f>IFERROR(ROUND(VLOOKUP($B87,'[15]Monthly BS -UC Ledger FORMATTED'!$A$6:$Q$228,+I$3,FALSE),0),0)</f>
        <v>774</v>
      </c>
      <c r="J87" s="395">
        <f>IFERROR(ROUND(VLOOKUP($B87,'[15]Monthly BS -UC Ledger FORMATTED'!$A$6:$Q$228,+J$3,FALSE),0),0)</f>
        <v>775</v>
      </c>
      <c r="K87" s="395">
        <f>IFERROR(ROUND(VLOOKUP($B87,'[15]Monthly BS -UC Ledger FORMATTED'!$A$6:$Q$228,+K$3,FALSE),0),0)</f>
        <v>774</v>
      </c>
      <c r="L87" s="395">
        <f>IFERROR(ROUND(VLOOKUP($B87,'[15]Monthly BS -UC Ledger FORMATTED'!$A$6:$Q$228,+L$3,FALSE),0),0)</f>
        <v>773</v>
      </c>
      <c r="M87" s="395">
        <f>IFERROR(ROUND(VLOOKUP($B87,'[15]Monthly BS -UC Ledger FORMATTED'!$A$6:$Q$228,+M$3,FALSE),0),0)</f>
        <v>767</v>
      </c>
      <c r="N87" s="395">
        <f>IFERROR(ROUND(VLOOKUP($B87,'[15]Monthly BS -UC Ledger FORMATTED'!$A$6:$Q$228,+N$3,FALSE),0),0)</f>
        <v>767</v>
      </c>
      <c r="O87" s="395">
        <f>IFERROR(ROUND(VLOOKUP($B87,'[15]Monthly BS -UC Ledger FORMATTED'!$A$6:$Q$228,+O$3,FALSE),0),0)</f>
        <v>766</v>
      </c>
      <c r="P87" s="395">
        <f>IFERROR(ROUND(VLOOKUP($B87,'[15]Monthly BS -UC Ledger FORMATTED'!$A$6:$Q$228,+P$3,FALSE),0),0)</f>
        <v>765</v>
      </c>
      <c r="Q87" s="395">
        <f>ROUND(VLOOKUP($B87,'[15]Monthly BS -UC Ledger FORMATTED'!$A$6:$Q$228,+Q$3,FALSE),0)</f>
        <v>773</v>
      </c>
      <c r="R87" s="381"/>
      <c r="S87" s="391" t="s">
        <v>769</v>
      </c>
      <c r="T87" s="397">
        <v>2000</v>
      </c>
      <c r="U87" s="395">
        <f>IFERROR(ROUND(VLOOKUP($T87,'[15]Monthly BS -UC Ledger FORMATTED'!$A$6:$Q$228,+U$3,FALSE),0),0)</f>
        <v>-380</v>
      </c>
      <c r="V87" s="395">
        <f>IFERROR(ROUND(VLOOKUP($T87,'[15]Monthly BS -UC Ledger FORMATTED'!$A$6:$Q$228,+V$3,FALSE),0),0)</f>
        <v>-385</v>
      </c>
      <c r="W87" s="395">
        <f>IFERROR(ROUND(VLOOKUP($T87,'[15]Monthly BS -UC Ledger FORMATTED'!$A$6:$Q$228,+W$3,FALSE),0),0)</f>
        <v>-387</v>
      </c>
      <c r="X87" s="395">
        <f>IFERROR(ROUND(VLOOKUP($T87,'[15]Monthly BS -UC Ledger FORMATTED'!$A$6:$Q$228,+X$3,FALSE),0),0)</f>
        <v>-393</v>
      </c>
      <c r="Y87" s="395">
        <f>IFERROR(ROUND(VLOOKUP($T87,'[15]Monthly BS -UC Ledger FORMATTED'!$A$6:$Q$228,+Y$3,FALSE),0),0)</f>
        <v>-401</v>
      </c>
      <c r="Z87" s="395">
        <f>IFERROR(ROUND(VLOOKUP($T87,'[15]Monthly BS -UC Ledger FORMATTED'!$A$6:$Q$228,+Z$3,FALSE),0),0)</f>
        <v>-407</v>
      </c>
      <c r="AA87" s="395">
        <f>IFERROR(ROUND(VLOOKUP($T87,'[15]Monthly BS -UC Ledger FORMATTED'!$A$6:$Q$228,+AA$3,FALSE),0),0)</f>
        <v>-414</v>
      </c>
      <c r="AB87" s="395">
        <f>IFERROR(ROUND(VLOOKUP($T87,'[15]Monthly BS -UC Ledger FORMATTED'!$A$6:$Q$228,+AB$3,FALSE),0),0)</f>
        <v>-420</v>
      </c>
      <c r="AC87" s="395">
        <f>IFERROR(ROUND(VLOOKUP($T87,'[15]Monthly BS -UC Ledger FORMATTED'!$A$6:$Q$228,+AC$3,FALSE),0),0)</f>
        <v>-426</v>
      </c>
      <c r="AD87" s="395">
        <f>IFERROR(ROUND(VLOOKUP($T87,'[15]Monthly BS -UC Ledger FORMATTED'!$A$6:$Q$228,+AD$3,FALSE),0),0)</f>
        <v>-429</v>
      </c>
      <c r="AE87" s="395">
        <f>IFERROR(ROUND(VLOOKUP($T87,'[15]Monthly BS -UC Ledger FORMATTED'!$A$6:$Q$228,+AE$3,FALSE),0),0)</f>
        <v>-435</v>
      </c>
      <c r="AF87" s="395">
        <f>IFERROR(ROUND(VLOOKUP($T87,'[15]Monthly BS -UC Ledger FORMATTED'!$A$6:$Q$228,+AF$3,FALSE),0),0)</f>
        <v>-441</v>
      </c>
      <c r="AG87" s="395">
        <f>IFERROR(ROUND(VLOOKUP($T87,'[15]Monthly BS -UC Ledger FORMATTED'!$A$6:$Q$228,+AG$3,FALSE),0),0)</f>
        <v>-447</v>
      </c>
      <c r="AH87" s="395">
        <f>ROUND(VLOOKUP($T87,'[15]Monthly BS -UC Ledger FORMATTED'!$A$6:$Q$228,+AH$3,FALSE),0)</f>
        <v>-413</v>
      </c>
      <c r="AI87" s="375"/>
      <c r="AJ87" s="375"/>
      <c r="AK87" s="375"/>
      <c r="AL87" s="375"/>
      <c r="AM87" s="375"/>
      <c r="AN87" s="375"/>
    </row>
    <row r="88" spans="1:46" ht="12" customHeight="1" x14ac:dyDescent="0.2">
      <c r="A88" s="381"/>
      <c r="B88" s="390">
        <v>1485</v>
      </c>
      <c r="C88" s="381" t="s">
        <v>770</v>
      </c>
      <c r="D88" s="395">
        <f>IFERROR(ROUND(VLOOKUP($B88,'[15]Monthly BS -UC Ledger FORMATTED'!$A$6:$Q$228,+D$3,FALSE),0),0)</f>
        <v>0</v>
      </c>
      <c r="E88" s="395">
        <f>IFERROR(ROUND(VLOOKUP($B88,'[15]Monthly BS -UC Ledger FORMATTED'!$A$6:$Q$228,+E$3,FALSE),0),0)</f>
        <v>0</v>
      </c>
      <c r="F88" s="395">
        <f>IFERROR(ROUND(VLOOKUP($B88,'[15]Monthly BS -UC Ledger FORMATTED'!$A$6:$Q$228,+F$3,FALSE),0),0)</f>
        <v>0</v>
      </c>
      <c r="G88" s="395">
        <f>IFERROR(ROUND(VLOOKUP($B88,'[15]Monthly BS -UC Ledger FORMATTED'!$A$6:$Q$228,+G$3,FALSE),0),0)</f>
        <v>0</v>
      </c>
      <c r="H88" s="395">
        <f>IFERROR(ROUND(VLOOKUP($B88,'[15]Monthly BS -UC Ledger FORMATTED'!$A$6:$Q$228,+H$3,FALSE),0),0)</f>
        <v>0</v>
      </c>
      <c r="I88" s="395">
        <f>IFERROR(ROUND(VLOOKUP($B88,'[15]Monthly BS -UC Ledger FORMATTED'!$A$6:$Q$228,+I$3,FALSE),0),0)</f>
        <v>0</v>
      </c>
      <c r="J88" s="395">
        <f>IFERROR(ROUND(VLOOKUP($B88,'[15]Monthly BS -UC Ledger FORMATTED'!$A$6:$Q$228,+J$3,FALSE),0),0)</f>
        <v>0</v>
      </c>
      <c r="K88" s="395">
        <f>IFERROR(ROUND(VLOOKUP($B88,'[15]Monthly BS -UC Ledger FORMATTED'!$A$6:$Q$228,+K$3,FALSE),0),0)</f>
        <v>0</v>
      </c>
      <c r="L88" s="395">
        <f>IFERROR(ROUND(VLOOKUP($B88,'[15]Monthly BS -UC Ledger FORMATTED'!$A$6:$Q$228,+L$3,FALSE),0),0)</f>
        <v>0</v>
      </c>
      <c r="M88" s="395">
        <f>IFERROR(ROUND(VLOOKUP($B88,'[15]Monthly BS -UC Ledger FORMATTED'!$A$6:$Q$228,+M$3,FALSE),0),0)</f>
        <v>0</v>
      </c>
      <c r="N88" s="395">
        <f>IFERROR(ROUND(VLOOKUP($B88,'[15]Monthly BS -UC Ledger FORMATTED'!$A$6:$Q$228,+N$3,FALSE),0),0)</f>
        <v>0</v>
      </c>
      <c r="O88" s="395">
        <f>IFERROR(ROUND(VLOOKUP($B88,'[15]Monthly BS -UC Ledger FORMATTED'!$A$6:$Q$228,+O$3,FALSE),0),0)</f>
        <v>0</v>
      </c>
      <c r="P88" s="395">
        <f>IFERROR(ROUND(VLOOKUP($B88,'[15]Monthly BS -UC Ledger FORMATTED'!$A$6:$Q$228,+P$3,FALSE),0),0)</f>
        <v>0</v>
      </c>
      <c r="Q88" s="399"/>
      <c r="R88" s="422"/>
      <c r="S88" s="381" t="s">
        <v>771</v>
      </c>
      <c r="T88" s="401">
        <v>2245</v>
      </c>
      <c r="U88" s="395">
        <f>IFERROR(ROUND(VLOOKUP($T88,'[15]Monthly BS -UC Ledger FORMATTED'!$A$6:$Q$228,+U$3,FALSE),0),0)</f>
        <v>0</v>
      </c>
      <c r="V88" s="395">
        <f>IFERROR(ROUND(VLOOKUP($T88,'[15]Monthly BS -UC Ledger FORMATTED'!$A$6:$Q$228,+V$3,FALSE),0),0)</f>
        <v>0</v>
      </c>
      <c r="W88" s="395">
        <f>IFERROR(ROUND(VLOOKUP($T88,'[15]Monthly BS -UC Ledger FORMATTED'!$A$6:$Q$228,+W$3,FALSE),0),0)</f>
        <v>0</v>
      </c>
      <c r="X88" s="395">
        <f>IFERROR(ROUND(VLOOKUP($T88,'[15]Monthly BS -UC Ledger FORMATTED'!$A$6:$Q$228,+X$3,FALSE),0),0)</f>
        <v>0</v>
      </c>
      <c r="Y88" s="395">
        <f>IFERROR(ROUND(VLOOKUP($T88,'[15]Monthly BS -UC Ledger FORMATTED'!$A$6:$Q$228,+Y$3,FALSE),0),0)</f>
        <v>0</v>
      </c>
      <c r="Z88" s="395">
        <f>IFERROR(ROUND(VLOOKUP($T88,'[15]Monthly BS -UC Ledger FORMATTED'!$A$6:$Q$228,+Z$3,FALSE),0),0)</f>
        <v>0</v>
      </c>
      <c r="AA88" s="395">
        <f>IFERROR(ROUND(VLOOKUP($T88,'[15]Monthly BS -UC Ledger FORMATTED'!$A$6:$Q$228,+AA$3,FALSE),0),0)</f>
        <v>0</v>
      </c>
      <c r="AB88" s="395">
        <f>IFERROR(ROUND(VLOOKUP($T88,'[15]Monthly BS -UC Ledger FORMATTED'!$A$6:$Q$228,+AB$3,FALSE),0),0)</f>
        <v>0</v>
      </c>
      <c r="AC88" s="395">
        <f>IFERROR(ROUND(VLOOKUP($T88,'[15]Monthly BS -UC Ledger FORMATTED'!$A$6:$Q$228,+AC$3,FALSE),0),0)</f>
        <v>0</v>
      </c>
      <c r="AD88" s="395">
        <f>IFERROR(ROUND(VLOOKUP($T88,'[15]Monthly BS -UC Ledger FORMATTED'!$A$6:$Q$228,+AD$3,FALSE),0),0)</f>
        <v>0</v>
      </c>
      <c r="AE88" s="395">
        <f>IFERROR(ROUND(VLOOKUP($T88,'[15]Monthly BS -UC Ledger FORMATTED'!$A$6:$Q$228,+AE$3,FALSE),0),0)</f>
        <v>0</v>
      </c>
      <c r="AF88" s="395">
        <f>IFERROR(ROUND(VLOOKUP($T88,'[15]Monthly BS -UC Ledger FORMATTED'!$A$6:$Q$228,+AF$3,FALSE),0),0)</f>
        <v>0</v>
      </c>
      <c r="AG88" s="395">
        <f>IFERROR(ROUND(VLOOKUP($T88,'[15]Monthly BS -UC Ledger FORMATTED'!$A$6:$Q$228,+AG$3,FALSE),0),0)</f>
        <v>0</v>
      </c>
      <c r="AH88" s="399"/>
      <c r="AI88" s="375"/>
      <c r="AJ88" s="375"/>
      <c r="AK88" s="375"/>
      <c r="AL88" s="375"/>
      <c r="AM88" s="375"/>
      <c r="AN88" s="375"/>
    </row>
    <row r="89" spans="1:46" ht="12" customHeight="1" x14ac:dyDescent="0.25">
      <c r="A89" s="381"/>
      <c r="B89" s="390"/>
      <c r="C89" s="433"/>
      <c r="D89" s="398"/>
      <c r="E89" s="398"/>
      <c r="F89" s="399"/>
      <c r="G89" s="399"/>
      <c r="H89" s="399"/>
      <c r="I89" s="399"/>
      <c r="J89" s="399"/>
      <c r="K89" s="399"/>
      <c r="L89" s="399"/>
      <c r="M89" s="399"/>
      <c r="N89" s="399"/>
      <c r="O89" s="399"/>
      <c r="P89" s="399"/>
      <c r="Q89" s="399"/>
      <c r="R89" s="422"/>
      <c r="S89" s="433"/>
      <c r="T89" s="401"/>
      <c r="U89" s="398"/>
      <c r="V89" s="399"/>
      <c r="W89" s="399"/>
      <c r="X89" s="399"/>
      <c r="Y89" s="399"/>
      <c r="Z89" s="399"/>
      <c r="AA89" s="399"/>
      <c r="AB89" s="399"/>
      <c r="AC89" s="399"/>
      <c r="AD89" s="399"/>
      <c r="AE89" s="399"/>
      <c r="AF89" s="399"/>
      <c r="AG89" s="399"/>
      <c r="AH89" s="399"/>
      <c r="AI89" s="375"/>
      <c r="AJ89" s="375"/>
      <c r="AK89" s="375"/>
      <c r="AL89" s="375"/>
      <c r="AM89" s="375"/>
      <c r="AN89" s="375"/>
    </row>
    <row r="90" spans="1:46" s="415" customFormat="1" ht="12" customHeight="1" x14ac:dyDescent="0.25">
      <c r="A90" s="420" t="s">
        <v>115</v>
      </c>
      <c r="B90" s="420"/>
      <c r="C90" s="403" t="s">
        <v>81</v>
      </c>
      <c r="D90" s="418">
        <f>SUM(D87:D89)</f>
        <v>783</v>
      </c>
      <c r="E90" s="418">
        <f t="shared" ref="E90:P90" si="22">SUM(E87:E89)</f>
        <v>781</v>
      </c>
      <c r="F90" s="418">
        <f t="shared" si="22"/>
        <v>773</v>
      </c>
      <c r="G90" s="418">
        <f t="shared" si="22"/>
        <v>772</v>
      </c>
      <c r="H90" s="418">
        <f t="shared" si="22"/>
        <v>774</v>
      </c>
      <c r="I90" s="418">
        <f t="shared" si="22"/>
        <v>774</v>
      </c>
      <c r="J90" s="418">
        <f t="shared" si="22"/>
        <v>775</v>
      </c>
      <c r="K90" s="418">
        <f t="shared" si="22"/>
        <v>774</v>
      </c>
      <c r="L90" s="418">
        <f t="shared" si="22"/>
        <v>773</v>
      </c>
      <c r="M90" s="418">
        <f t="shared" si="22"/>
        <v>767</v>
      </c>
      <c r="N90" s="418">
        <f t="shared" si="22"/>
        <v>767</v>
      </c>
      <c r="O90" s="418">
        <f t="shared" si="22"/>
        <v>766</v>
      </c>
      <c r="P90" s="418">
        <f t="shared" si="22"/>
        <v>765</v>
      </c>
      <c r="Q90" s="418">
        <f>SUM(Q87:Q89)</f>
        <v>773</v>
      </c>
      <c r="R90" s="412"/>
      <c r="S90" s="403" t="s">
        <v>81</v>
      </c>
      <c r="T90" s="435"/>
      <c r="U90" s="418">
        <f>SUM(U87:U89)</f>
        <v>-380</v>
      </c>
      <c r="V90" s="418">
        <f t="shared" ref="V90:AG90" si="23">SUM(V87:V89)</f>
        <v>-385</v>
      </c>
      <c r="W90" s="418">
        <f t="shared" si="23"/>
        <v>-387</v>
      </c>
      <c r="X90" s="418">
        <f t="shared" si="23"/>
        <v>-393</v>
      </c>
      <c r="Y90" s="418">
        <f t="shared" si="23"/>
        <v>-401</v>
      </c>
      <c r="Z90" s="418">
        <f t="shared" si="23"/>
        <v>-407</v>
      </c>
      <c r="AA90" s="418">
        <f t="shared" si="23"/>
        <v>-414</v>
      </c>
      <c r="AB90" s="418">
        <f t="shared" si="23"/>
        <v>-420</v>
      </c>
      <c r="AC90" s="418">
        <f t="shared" si="23"/>
        <v>-426</v>
      </c>
      <c r="AD90" s="418">
        <f t="shared" si="23"/>
        <v>-429</v>
      </c>
      <c r="AE90" s="418">
        <f t="shared" si="23"/>
        <v>-435</v>
      </c>
      <c r="AF90" s="418">
        <f t="shared" si="23"/>
        <v>-441</v>
      </c>
      <c r="AG90" s="418">
        <f t="shared" si="23"/>
        <v>-447</v>
      </c>
      <c r="AH90" s="418">
        <f>SUM(AH87:AH89)</f>
        <v>-413</v>
      </c>
      <c r="AI90" s="414"/>
      <c r="AJ90" s="414"/>
      <c r="AK90" s="414"/>
      <c r="AL90" s="414"/>
      <c r="AM90" s="414"/>
      <c r="AN90" s="414"/>
    </row>
    <row r="91" spans="1:46" ht="12" customHeight="1" x14ac:dyDescent="0.2">
      <c r="A91" s="381"/>
      <c r="B91" s="393">
        <v>1210</v>
      </c>
      <c r="C91" s="391" t="s">
        <v>772</v>
      </c>
      <c r="D91" s="395">
        <f>IFERROR(ROUND(VLOOKUP($B91,'[15]Monthly BS -UC Ledger FORMATTED'!$A$6:$Q$228,+D$3,FALSE),0),0)</f>
        <v>0</v>
      </c>
      <c r="E91" s="395">
        <f>IFERROR(ROUND(VLOOKUP($B91,'[15]Monthly BS -UC Ledger FORMATTED'!$A$6:$Q$228,+E$3,FALSE),0),0)</f>
        <v>0</v>
      </c>
      <c r="F91" s="395">
        <f>IFERROR(ROUND(VLOOKUP($B91,'[15]Monthly BS -UC Ledger FORMATTED'!$A$6:$Q$228,+F$3,FALSE),0),0)</f>
        <v>0</v>
      </c>
      <c r="G91" s="395">
        <f>IFERROR(ROUND(VLOOKUP($B91,'[15]Monthly BS -UC Ledger FORMATTED'!$A$6:$Q$228,+G$3,FALSE),0),0)</f>
        <v>0</v>
      </c>
      <c r="H91" s="395">
        <f>IFERROR(ROUND(VLOOKUP($B91,'[15]Monthly BS -UC Ledger FORMATTED'!$A$6:$Q$228,+H$3,FALSE),0),0)</f>
        <v>0</v>
      </c>
      <c r="I91" s="395">
        <f>IFERROR(ROUND(VLOOKUP($B91,'[15]Monthly BS -UC Ledger FORMATTED'!$A$6:$Q$228,+I$3,FALSE),0),0)</f>
        <v>0</v>
      </c>
      <c r="J91" s="395">
        <f>IFERROR(ROUND(VLOOKUP($B91,'[15]Monthly BS -UC Ledger FORMATTED'!$A$6:$Q$228,+J$3,FALSE),0),0)</f>
        <v>0</v>
      </c>
      <c r="K91" s="395">
        <f>IFERROR(ROUND(VLOOKUP($B91,'[15]Monthly BS -UC Ledger FORMATTED'!$A$6:$Q$228,+K$3,FALSE),0),0)</f>
        <v>0</v>
      </c>
      <c r="L91" s="395">
        <f>IFERROR(ROUND(VLOOKUP($B91,'[15]Monthly BS -UC Ledger FORMATTED'!$A$6:$Q$228,+L$3,FALSE),0),0)</f>
        <v>0</v>
      </c>
      <c r="M91" s="395">
        <f>IFERROR(ROUND(VLOOKUP($B91,'[15]Monthly BS -UC Ledger FORMATTED'!$A$6:$Q$228,+M$3,FALSE),0),0)</f>
        <v>0</v>
      </c>
      <c r="N91" s="395">
        <f>IFERROR(ROUND(VLOOKUP($B91,'[15]Monthly BS -UC Ledger FORMATTED'!$A$6:$Q$228,+N$3,FALSE),0),0)</f>
        <v>0</v>
      </c>
      <c r="O91" s="395">
        <f>IFERROR(ROUND(VLOOKUP($B91,'[15]Monthly BS -UC Ledger FORMATTED'!$A$6:$Q$228,+O$3,FALSE),0),0)</f>
        <v>0</v>
      </c>
      <c r="P91" s="395">
        <f>IFERROR(ROUND(VLOOKUP($B91,'[15]Monthly BS -UC Ledger FORMATTED'!$A$6:$Q$228,+P$3,FALSE),0),0)</f>
        <v>0</v>
      </c>
      <c r="Q91" s="395">
        <f>ROUND(VLOOKUP($B91,'[15]Monthly BS -UC Ledger FORMATTED'!$A$6:$Q$228,+Q$3,FALSE),0)</f>
        <v>0</v>
      </c>
      <c r="R91" s="381"/>
      <c r="S91" s="391" t="s">
        <v>773</v>
      </c>
      <c r="T91" s="397">
        <v>2005</v>
      </c>
      <c r="U91" s="395">
        <f>IFERROR(ROUND(VLOOKUP($T91,'[15]Monthly BS -UC Ledger FORMATTED'!$A$6:$Q$228,+U$3,FALSE),0),0)</f>
        <v>0</v>
      </c>
      <c r="V91" s="395">
        <f>IFERROR(ROUND(VLOOKUP($T91,'[15]Monthly BS -UC Ledger FORMATTED'!$A$6:$Q$228,+V$3,FALSE),0),0)</f>
        <v>0</v>
      </c>
      <c r="W91" s="395">
        <f>IFERROR(ROUND(VLOOKUP($T91,'[15]Monthly BS -UC Ledger FORMATTED'!$A$6:$Q$228,+W$3,FALSE),0),0)</f>
        <v>0</v>
      </c>
      <c r="X91" s="395">
        <f>IFERROR(ROUND(VLOOKUP($T91,'[15]Monthly BS -UC Ledger FORMATTED'!$A$6:$Q$228,+X$3,FALSE),0),0)</f>
        <v>0</v>
      </c>
      <c r="Y91" s="395">
        <f>IFERROR(ROUND(VLOOKUP($T91,'[15]Monthly BS -UC Ledger FORMATTED'!$A$6:$Q$228,+Y$3,FALSE),0),0)</f>
        <v>0</v>
      </c>
      <c r="Z91" s="395">
        <f>IFERROR(ROUND(VLOOKUP($T91,'[15]Monthly BS -UC Ledger FORMATTED'!$A$6:$Q$228,+Z$3,FALSE),0),0)</f>
        <v>0</v>
      </c>
      <c r="AA91" s="395">
        <f>IFERROR(ROUND(VLOOKUP($T91,'[15]Monthly BS -UC Ledger FORMATTED'!$A$6:$Q$228,+AA$3,FALSE),0),0)</f>
        <v>0</v>
      </c>
      <c r="AB91" s="395">
        <f>IFERROR(ROUND(VLOOKUP($T91,'[15]Monthly BS -UC Ledger FORMATTED'!$A$6:$Q$228,+AB$3,FALSE),0),0)</f>
        <v>0</v>
      </c>
      <c r="AC91" s="395">
        <f>IFERROR(ROUND(VLOOKUP($T91,'[15]Monthly BS -UC Ledger FORMATTED'!$A$6:$Q$228,+AC$3,FALSE),0),0)</f>
        <v>0</v>
      </c>
      <c r="AD91" s="395">
        <f>IFERROR(ROUND(VLOOKUP($T91,'[15]Monthly BS -UC Ledger FORMATTED'!$A$6:$Q$228,+AD$3,FALSE),0),0)</f>
        <v>0</v>
      </c>
      <c r="AE91" s="395">
        <f>IFERROR(ROUND(VLOOKUP($T91,'[15]Monthly BS -UC Ledger FORMATTED'!$A$6:$Q$228,+AE$3,FALSE),0),0)</f>
        <v>0</v>
      </c>
      <c r="AF91" s="395">
        <f>IFERROR(ROUND(VLOOKUP($T91,'[15]Monthly BS -UC Ledger FORMATTED'!$A$6:$Q$228,+AF$3,FALSE),0),0)</f>
        <v>0</v>
      </c>
      <c r="AG91" s="395">
        <f>IFERROR(ROUND(VLOOKUP($T91,'[15]Monthly BS -UC Ledger FORMATTED'!$A$6:$Q$228,+AG$3,FALSE),0),0)</f>
        <v>0</v>
      </c>
      <c r="AH91" s="395"/>
      <c r="AI91" s="375"/>
      <c r="AJ91" s="375"/>
      <c r="AK91" s="375"/>
      <c r="AL91" s="375"/>
      <c r="AM91" s="375"/>
      <c r="AN91" s="375"/>
      <c r="AO91" s="375"/>
      <c r="AP91" s="375"/>
      <c r="AQ91" s="375"/>
      <c r="AR91" s="375"/>
      <c r="AS91" s="375"/>
      <c r="AT91" s="375"/>
    </row>
    <row r="92" spans="1:46" ht="12" customHeight="1" x14ac:dyDescent="0.2">
      <c r="A92" s="381"/>
      <c r="B92" s="390">
        <v>1490</v>
      </c>
      <c r="C92" s="381" t="s">
        <v>774</v>
      </c>
      <c r="D92" s="395">
        <f>IFERROR(ROUND(VLOOKUP($B92,'[15]Monthly BS -UC Ledger FORMATTED'!$A$6:$Q$228,+D$3,FALSE),0),0)</f>
        <v>0</v>
      </c>
      <c r="E92" s="395">
        <f>IFERROR(ROUND(VLOOKUP($B92,'[15]Monthly BS -UC Ledger FORMATTED'!$A$6:$Q$228,+E$3,FALSE),0),0)</f>
        <v>0</v>
      </c>
      <c r="F92" s="395">
        <f>IFERROR(ROUND(VLOOKUP($B92,'[15]Monthly BS -UC Ledger FORMATTED'!$A$6:$Q$228,+F$3,FALSE),0),0)</f>
        <v>0</v>
      </c>
      <c r="G92" s="395">
        <f>IFERROR(ROUND(VLOOKUP($B92,'[15]Monthly BS -UC Ledger FORMATTED'!$A$6:$Q$228,+G$3,FALSE),0),0)</f>
        <v>0</v>
      </c>
      <c r="H92" s="395">
        <f>IFERROR(ROUND(VLOOKUP($B92,'[15]Monthly BS -UC Ledger FORMATTED'!$A$6:$Q$228,+H$3,FALSE),0),0)</f>
        <v>0</v>
      </c>
      <c r="I92" s="395">
        <f>IFERROR(ROUND(VLOOKUP($B92,'[15]Monthly BS -UC Ledger FORMATTED'!$A$6:$Q$228,+I$3,FALSE),0),0)</f>
        <v>0</v>
      </c>
      <c r="J92" s="395">
        <f>IFERROR(ROUND(VLOOKUP($B92,'[15]Monthly BS -UC Ledger FORMATTED'!$A$6:$Q$228,+J$3,FALSE),0),0)</f>
        <v>0</v>
      </c>
      <c r="K92" s="395">
        <f>IFERROR(ROUND(VLOOKUP($B92,'[15]Monthly BS -UC Ledger FORMATTED'!$A$6:$Q$228,+K$3,FALSE),0),0)</f>
        <v>0</v>
      </c>
      <c r="L92" s="395">
        <f>IFERROR(ROUND(VLOOKUP($B92,'[15]Monthly BS -UC Ledger FORMATTED'!$A$6:$Q$228,+L$3,FALSE),0),0)</f>
        <v>0</v>
      </c>
      <c r="M92" s="395">
        <f>IFERROR(ROUND(VLOOKUP($B92,'[15]Monthly BS -UC Ledger FORMATTED'!$A$6:$Q$228,+M$3,FALSE),0),0)</f>
        <v>0</v>
      </c>
      <c r="N92" s="395">
        <f>IFERROR(ROUND(VLOOKUP($B92,'[15]Monthly BS -UC Ledger FORMATTED'!$A$6:$Q$228,+N$3,FALSE),0),0)</f>
        <v>0</v>
      </c>
      <c r="O92" s="395">
        <f>IFERROR(ROUND(VLOOKUP($B92,'[15]Monthly BS -UC Ledger FORMATTED'!$A$6:$Q$228,+O$3,FALSE),0),0)</f>
        <v>0</v>
      </c>
      <c r="P92" s="395">
        <f>IFERROR(ROUND(VLOOKUP($B92,'[15]Monthly BS -UC Ledger FORMATTED'!$A$6:$Q$228,+P$3,FALSE),0),0)</f>
        <v>0</v>
      </c>
      <c r="Q92" s="399"/>
      <c r="R92" s="381"/>
      <c r="S92" s="381" t="s">
        <v>775</v>
      </c>
      <c r="T92" s="401">
        <v>2250</v>
      </c>
      <c r="U92" s="395">
        <f>IFERROR(ROUND(VLOOKUP($T92,'[15]Monthly BS -UC Ledger FORMATTED'!$A$6:$Q$228,+U$3,FALSE),0),0)</f>
        <v>0</v>
      </c>
      <c r="V92" s="395">
        <f>IFERROR(ROUND(VLOOKUP($T92,'[15]Monthly BS -UC Ledger FORMATTED'!$A$6:$Q$228,+V$3,FALSE),0),0)</f>
        <v>0</v>
      </c>
      <c r="W92" s="395">
        <f>IFERROR(ROUND(VLOOKUP($T92,'[15]Monthly BS -UC Ledger FORMATTED'!$A$6:$Q$228,+W$3,FALSE),0),0)</f>
        <v>0</v>
      </c>
      <c r="X92" s="395">
        <f>IFERROR(ROUND(VLOOKUP($T92,'[15]Monthly BS -UC Ledger FORMATTED'!$A$6:$Q$228,+X$3,FALSE),0),0)</f>
        <v>0</v>
      </c>
      <c r="Y92" s="395">
        <f>IFERROR(ROUND(VLOOKUP($T92,'[15]Monthly BS -UC Ledger FORMATTED'!$A$6:$Q$228,+Y$3,FALSE),0),0)</f>
        <v>0</v>
      </c>
      <c r="Z92" s="395">
        <f>IFERROR(ROUND(VLOOKUP($T92,'[15]Monthly BS -UC Ledger FORMATTED'!$A$6:$Q$228,+Z$3,FALSE),0),0)</f>
        <v>0</v>
      </c>
      <c r="AA92" s="395">
        <f>IFERROR(ROUND(VLOOKUP($T92,'[15]Monthly BS -UC Ledger FORMATTED'!$A$6:$Q$228,+AA$3,FALSE),0),0)</f>
        <v>0</v>
      </c>
      <c r="AB92" s="395">
        <f>IFERROR(ROUND(VLOOKUP($T92,'[15]Monthly BS -UC Ledger FORMATTED'!$A$6:$Q$228,+AB$3,FALSE),0),0)</f>
        <v>0</v>
      </c>
      <c r="AC92" s="395">
        <f>IFERROR(ROUND(VLOOKUP($T92,'[15]Monthly BS -UC Ledger FORMATTED'!$A$6:$Q$228,+AC$3,FALSE),0),0)</f>
        <v>0</v>
      </c>
      <c r="AD92" s="395">
        <f>IFERROR(ROUND(VLOOKUP($T92,'[15]Monthly BS -UC Ledger FORMATTED'!$A$6:$Q$228,+AD$3,FALSE),0),0)</f>
        <v>0</v>
      </c>
      <c r="AE92" s="395">
        <f>IFERROR(ROUND(VLOOKUP($T92,'[15]Monthly BS -UC Ledger FORMATTED'!$A$6:$Q$228,+AE$3,FALSE),0),0)</f>
        <v>0</v>
      </c>
      <c r="AF92" s="395">
        <f>IFERROR(ROUND(VLOOKUP($T92,'[15]Monthly BS -UC Ledger FORMATTED'!$A$6:$Q$228,+AF$3,FALSE),0),0)</f>
        <v>0</v>
      </c>
      <c r="AG92" s="395">
        <f>IFERROR(ROUND(VLOOKUP($T92,'[15]Monthly BS -UC Ledger FORMATTED'!$A$6:$Q$228,+AG$3,FALSE),0),0)</f>
        <v>0</v>
      </c>
      <c r="AH92" s="399"/>
      <c r="AI92" s="375"/>
      <c r="AJ92" s="375"/>
      <c r="AK92" s="375"/>
      <c r="AL92" s="375"/>
      <c r="AM92" s="375"/>
      <c r="AN92" s="375"/>
      <c r="AO92" s="375"/>
      <c r="AP92" s="375"/>
      <c r="AQ92" s="375"/>
      <c r="AR92" s="375"/>
      <c r="AS92" s="375"/>
      <c r="AT92" s="375"/>
    </row>
    <row r="93" spans="1:46" ht="12" customHeight="1" x14ac:dyDescent="0.25">
      <c r="A93" s="381"/>
      <c r="B93" s="381"/>
      <c r="C93" s="433"/>
      <c r="D93" s="399"/>
      <c r="E93" s="399"/>
      <c r="F93" s="399"/>
      <c r="G93" s="399"/>
      <c r="H93" s="399"/>
      <c r="I93" s="399"/>
      <c r="J93" s="399"/>
      <c r="K93" s="399"/>
      <c r="L93" s="399"/>
      <c r="M93" s="399"/>
      <c r="N93" s="399"/>
      <c r="O93" s="399"/>
      <c r="P93" s="399"/>
      <c r="Q93" s="399"/>
      <c r="R93" s="381"/>
      <c r="S93" s="433"/>
      <c r="T93" s="436"/>
      <c r="U93" s="399"/>
      <c r="V93" s="399"/>
      <c r="W93" s="399"/>
      <c r="X93" s="399"/>
      <c r="Y93" s="399"/>
      <c r="Z93" s="399"/>
      <c r="AA93" s="399"/>
      <c r="AB93" s="399"/>
      <c r="AC93" s="399"/>
      <c r="AD93" s="399"/>
      <c r="AE93" s="399"/>
      <c r="AF93" s="399"/>
      <c r="AG93" s="399"/>
      <c r="AH93" s="399"/>
      <c r="AI93" s="375"/>
      <c r="AJ93" s="375"/>
      <c r="AK93" s="375"/>
      <c r="AL93" s="375"/>
      <c r="AM93" s="375"/>
      <c r="AN93" s="375"/>
      <c r="AO93" s="375"/>
      <c r="AP93" s="375"/>
      <c r="AQ93" s="375"/>
      <c r="AR93" s="375"/>
      <c r="AS93" s="375"/>
      <c r="AT93" s="375"/>
    </row>
    <row r="94" spans="1:46" s="415" customFormat="1" ht="12" customHeight="1" x14ac:dyDescent="0.25">
      <c r="A94" s="420" t="s">
        <v>118</v>
      </c>
      <c r="B94" s="412"/>
      <c r="C94" s="403" t="s">
        <v>81</v>
      </c>
      <c r="D94" s="404">
        <f>SUM(D91:D93)</f>
        <v>0</v>
      </c>
      <c r="E94" s="404">
        <f t="shared" ref="E94:P94" si="24">SUM(E91:E93)</f>
        <v>0</v>
      </c>
      <c r="F94" s="404">
        <f t="shared" si="24"/>
        <v>0</v>
      </c>
      <c r="G94" s="404">
        <f t="shared" si="24"/>
        <v>0</v>
      </c>
      <c r="H94" s="404">
        <f t="shared" si="24"/>
        <v>0</v>
      </c>
      <c r="I94" s="404">
        <f t="shared" si="24"/>
        <v>0</v>
      </c>
      <c r="J94" s="404">
        <f t="shared" si="24"/>
        <v>0</v>
      </c>
      <c r="K94" s="404">
        <f t="shared" si="24"/>
        <v>0</v>
      </c>
      <c r="L94" s="404">
        <f t="shared" si="24"/>
        <v>0</v>
      </c>
      <c r="M94" s="404">
        <f t="shared" si="24"/>
        <v>0</v>
      </c>
      <c r="N94" s="404">
        <f t="shared" si="24"/>
        <v>0</v>
      </c>
      <c r="O94" s="404">
        <f t="shared" si="24"/>
        <v>0</v>
      </c>
      <c r="P94" s="404">
        <f t="shared" si="24"/>
        <v>0</v>
      </c>
      <c r="Q94" s="404">
        <f>SUM(Q91:Q93)</f>
        <v>0</v>
      </c>
      <c r="R94" s="392"/>
      <c r="S94" s="403" t="s">
        <v>81</v>
      </c>
      <c r="T94" s="406"/>
      <c r="U94" s="404">
        <f>SUM(U91:U93)</f>
        <v>0</v>
      </c>
      <c r="V94" s="404">
        <f t="shared" ref="V94:AG94" si="25">SUM(V91:V93)</f>
        <v>0</v>
      </c>
      <c r="W94" s="404">
        <f t="shared" si="25"/>
        <v>0</v>
      </c>
      <c r="X94" s="404">
        <f t="shared" si="25"/>
        <v>0</v>
      </c>
      <c r="Y94" s="404">
        <f t="shared" si="25"/>
        <v>0</v>
      </c>
      <c r="Z94" s="404">
        <f t="shared" si="25"/>
        <v>0</v>
      </c>
      <c r="AA94" s="404">
        <f t="shared" si="25"/>
        <v>0</v>
      </c>
      <c r="AB94" s="404">
        <f t="shared" si="25"/>
        <v>0</v>
      </c>
      <c r="AC94" s="404">
        <f t="shared" si="25"/>
        <v>0</v>
      </c>
      <c r="AD94" s="404">
        <f t="shared" si="25"/>
        <v>0</v>
      </c>
      <c r="AE94" s="404">
        <f t="shared" si="25"/>
        <v>0</v>
      </c>
      <c r="AF94" s="404">
        <f t="shared" si="25"/>
        <v>0</v>
      </c>
      <c r="AG94" s="404">
        <f t="shared" si="25"/>
        <v>0</v>
      </c>
      <c r="AH94" s="404">
        <f>SUM(AH91:AH93)</f>
        <v>0</v>
      </c>
      <c r="AI94" s="414"/>
      <c r="AJ94" s="414"/>
      <c r="AK94" s="414"/>
      <c r="AL94" s="414"/>
      <c r="AM94" s="414"/>
      <c r="AN94" s="414"/>
      <c r="AO94" s="414"/>
      <c r="AP94" s="414"/>
      <c r="AQ94" s="414"/>
      <c r="AR94" s="414"/>
      <c r="AS94" s="414"/>
      <c r="AT94" s="414"/>
    </row>
    <row r="95" spans="1:46" ht="12" customHeight="1" x14ac:dyDescent="0.2">
      <c r="A95" s="378"/>
      <c r="B95" s="393">
        <v>1215</v>
      </c>
      <c r="C95" s="437" t="s">
        <v>776</v>
      </c>
      <c r="D95" s="395">
        <f>IFERROR(ROUND(VLOOKUP($B95,'[15]Monthly BS -UC Ledger FORMATTED'!$A$6:$Q$228,+D$3,FALSE),0),0)</f>
        <v>-22346</v>
      </c>
      <c r="E95" s="395">
        <f>IFERROR(ROUND(VLOOKUP($B95,'[15]Monthly BS -UC Ledger FORMATTED'!$A$6:$Q$228,+E$3,FALSE),0),0)</f>
        <v>-22284</v>
      </c>
      <c r="F95" s="395">
        <f>IFERROR(ROUND(VLOOKUP($B95,'[15]Monthly BS -UC Ledger FORMATTED'!$A$6:$Q$228,+F$3,FALSE),0),0)</f>
        <v>-22284</v>
      </c>
      <c r="G95" s="395">
        <f>IFERROR(ROUND(VLOOKUP($B95,'[15]Monthly BS -UC Ledger FORMATTED'!$A$6:$Q$228,+G$3,FALSE),0),0)</f>
        <v>-22284</v>
      </c>
      <c r="H95" s="395">
        <f>IFERROR(ROUND(VLOOKUP($B95,'[15]Monthly BS -UC Ledger FORMATTED'!$A$6:$Q$228,+H$3,FALSE),0),0)</f>
        <v>-22284</v>
      </c>
      <c r="I95" s="395">
        <f>IFERROR(ROUND(VLOOKUP($B95,'[15]Monthly BS -UC Ledger FORMATTED'!$A$6:$Q$228,+I$3,FALSE),0),0)</f>
        <v>-22284</v>
      </c>
      <c r="J95" s="395">
        <f>IFERROR(ROUND(VLOOKUP($B95,'[15]Monthly BS -UC Ledger FORMATTED'!$A$6:$Q$228,+J$3,FALSE),0),0)</f>
        <v>-22284</v>
      </c>
      <c r="K95" s="395">
        <f>IFERROR(ROUND(VLOOKUP($B95,'[15]Monthly BS -UC Ledger FORMATTED'!$A$6:$Q$228,+K$3,FALSE),0),0)</f>
        <v>-22284</v>
      </c>
      <c r="L95" s="395">
        <f>IFERROR(ROUND(VLOOKUP($B95,'[15]Monthly BS -UC Ledger FORMATTED'!$A$6:$Q$228,+L$3,FALSE),0),0)</f>
        <v>-22284</v>
      </c>
      <c r="M95" s="395">
        <f>IFERROR(ROUND(VLOOKUP($B95,'[15]Monthly BS -UC Ledger FORMATTED'!$A$6:$Q$228,+M$3,FALSE),0),0)</f>
        <v>-22284</v>
      </c>
      <c r="N95" s="395">
        <f>IFERROR(ROUND(VLOOKUP($B95,'[15]Monthly BS -UC Ledger FORMATTED'!$A$6:$Q$228,+N$3,FALSE),0),0)</f>
        <v>-22284</v>
      </c>
      <c r="O95" s="395">
        <f>IFERROR(ROUND(VLOOKUP($B95,'[15]Monthly BS -UC Ledger FORMATTED'!$A$6:$Q$228,+O$3,FALSE),0),0)</f>
        <v>-22284</v>
      </c>
      <c r="P95" s="395">
        <f>IFERROR(ROUND(VLOOKUP($B95,'[15]Monthly BS -UC Ledger FORMATTED'!$A$6:$Q$228,+P$3,FALSE),0),0)</f>
        <v>-22284</v>
      </c>
      <c r="Q95" s="395">
        <f>ROUND(VLOOKUP($B95,'[15]Monthly BS -UC Ledger FORMATTED'!$A$6:$Q$228,+Q$3,FALSE),0)</f>
        <v>-22289</v>
      </c>
      <c r="R95" s="436"/>
      <c r="S95" s="436" t="s">
        <v>777</v>
      </c>
      <c r="T95" s="397">
        <v>2010</v>
      </c>
      <c r="U95" s="395">
        <f>IFERROR(ROUND(VLOOKUP($T95,'[15]Monthly BS -UC Ledger FORMATTED'!$A$6:$Q$228,+U$3,FALSE),0),0)</f>
        <v>91701</v>
      </c>
      <c r="V95" s="395">
        <f>IFERROR(ROUND(VLOOKUP($T95,'[15]Monthly BS -UC Ledger FORMATTED'!$A$6:$Q$228,+V$3,FALSE),0),0)</f>
        <v>91644</v>
      </c>
      <c r="W95" s="395">
        <f>IFERROR(ROUND(VLOOKUP($T95,'[15]Monthly BS -UC Ledger FORMATTED'!$A$6:$Q$228,+W$3,FALSE),0),0)</f>
        <v>91883</v>
      </c>
      <c r="X95" s="395">
        <f>IFERROR(ROUND(VLOOKUP($T95,'[15]Monthly BS -UC Ledger FORMATTED'!$A$6:$Q$228,+X$3,FALSE),0),0)</f>
        <v>92121</v>
      </c>
      <c r="Y95" s="395">
        <f>IFERROR(ROUND(VLOOKUP($T95,'[15]Monthly BS -UC Ledger FORMATTED'!$A$6:$Q$228,+Y$3,FALSE),0),0)</f>
        <v>92359</v>
      </c>
      <c r="Z95" s="395">
        <f>IFERROR(ROUND(VLOOKUP($T95,'[15]Monthly BS -UC Ledger FORMATTED'!$A$6:$Q$228,+Z$3,FALSE),0),0)</f>
        <v>92597</v>
      </c>
      <c r="AA95" s="395">
        <f>IFERROR(ROUND(VLOOKUP($T95,'[15]Monthly BS -UC Ledger FORMATTED'!$A$6:$Q$228,+AA$3,FALSE),0),0)</f>
        <v>92835</v>
      </c>
      <c r="AB95" s="395">
        <f>IFERROR(ROUND(VLOOKUP($T95,'[15]Monthly BS -UC Ledger FORMATTED'!$A$6:$Q$228,+AB$3,FALSE),0),0)</f>
        <v>93073</v>
      </c>
      <c r="AC95" s="395">
        <f>IFERROR(ROUND(VLOOKUP($T95,'[15]Monthly BS -UC Ledger FORMATTED'!$A$6:$Q$228,+AC$3,FALSE),0),0)</f>
        <v>93311</v>
      </c>
      <c r="AD95" s="395">
        <f>IFERROR(ROUND(VLOOKUP($T95,'[15]Monthly BS -UC Ledger FORMATTED'!$A$6:$Q$228,+AD$3,FALSE),0),0)</f>
        <v>93549</v>
      </c>
      <c r="AE95" s="395">
        <f>IFERROR(ROUND(VLOOKUP($T95,'[15]Monthly BS -UC Ledger FORMATTED'!$A$6:$Q$228,+AE$3,FALSE),0),0)</f>
        <v>93787</v>
      </c>
      <c r="AF95" s="395">
        <f>IFERROR(ROUND(VLOOKUP($T95,'[15]Monthly BS -UC Ledger FORMATTED'!$A$6:$Q$228,+AF$3,FALSE),0),0)</f>
        <v>94025</v>
      </c>
      <c r="AG95" s="395">
        <f>IFERROR(ROUND(VLOOKUP($T95,'[15]Monthly BS -UC Ledger FORMATTED'!$A$6:$Q$228,+AG$3,FALSE),0),0)</f>
        <v>94263</v>
      </c>
      <c r="AH95" s="395">
        <f>ROUND(VLOOKUP($T95,'[15]Monthly BS -UC Ledger FORMATTED'!$A$6:$Q$228,+AH$3,FALSE),0)</f>
        <v>92857</v>
      </c>
      <c r="AI95" s="375"/>
      <c r="AJ95" s="375"/>
      <c r="AK95" s="375"/>
      <c r="AL95" s="375"/>
      <c r="AM95" s="375"/>
      <c r="AN95" s="375"/>
      <c r="AO95" s="375"/>
      <c r="AP95" s="375"/>
      <c r="AQ95" s="375"/>
      <c r="AR95" s="375"/>
      <c r="AS95" s="375"/>
      <c r="AT95" s="375"/>
    </row>
    <row r="96" spans="1:46" ht="12" customHeight="1" x14ac:dyDescent="0.2">
      <c r="A96" s="374"/>
      <c r="B96" s="390">
        <v>1220</v>
      </c>
      <c r="C96" s="436" t="s">
        <v>778</v>
      </c>
      <c r="D96" s="395">
        <f>IFERROR(ROUND(VLOOKUP($B96,'[15]Monthly BS -UC Ledger FORMATTED'!$A$6:$Q$228,+D$3,FALSE),0),0)</f>
        <v>-85746</v>
      </c>
      <c r="E96" s="395">
        <f>IFERROR(ROUND(VLOOKUP($B96,'[15]Monthly BS -UC Ledger FORMATTED'!$A$6:$Q$228,+E$3,FALSE),0),0)</f>
        <v>-85545</v>
      </c>
      <c r="F96" s="395">
        <f>IFERROR(ROUND(VLOOKUP($B96,'[15]Monthly BS -UC Ledger FORMATTED'!$A$6:$Q$228,+F$3,FALSE),0),0)</f>
        <v>-85545</v>
      </c>
      <c r="G96" s="395">
        <f>IFERROR(ROUND(VLOOKUP($B96,'[15]Monthly BS -UC Ledger FORMATTED'!$A$6:$Q$228,+G$3,FALSE),0),0)</f>
        <v>-85545</v>
      </c>
      <c r="H96" s="395">
        <f>IFERROR(ROUND(VLOOKUP($B96,'[15]Monthly BS -UC Ledger FORMATTED'!$A$6:$Q$228,+H$3,FALSE),0),0)</f>
        <v>-85545</v>
      </c>
      <c r="I96" s="395">
        <f>IFERROR(ROUND(VLOOKUP($B96,'[15]Monthly BS -UC Ledger FORMATTED'!$A$6:$Q$228,+I$3,FALSE),0),0)</f>
        <v>-85545</v>
      </c>
      <c r="J96" s="395">
        <f>IFERROR(ROUND(VLOOKUP($B96,'[15]Monthly BS -UC Ledger FORMATTED'!$A$6:$Q$228,+J$3,FALSE),0),0)</f>
        <v>-85545</v>
      </c>
      <c r="K96" s="395">
        <f>IFERROR(ROUND(VLOOKUP($B96,'[15]Monthly BS -UC Ledger FORMATTED'!$A$6:$Q$228,+K$3,FALSE),0),0)</f>
        <v>-85545</v>
      </c>
      <c r="L96" s="395">
        <f>IFERROR(ROUND(VLOOKUP($B96,'[15]Monthly BS -UC Ledger FORMATTED'!$A$6:$Q$228,+L$3,FALSE),0),0)</f>
        <v>-85545</v>
      </c>
      <c r="M96" s="395">
        <f>IFERROR(ROUND(VLOOKUP($B96,'[15]Monthly BS -UC Ledger FORMATTED'!$A$6:$Q$228,+M$3,FALSE),0),0)</f>
        <v>-85545</v>
      </c>
      <c r="N96" s="395">
        <f>IFERROR(ROUND(VLOOKUP($B96,'[15]Monthly BS -UC Ledger FORMATTED'!$A$6:$Q$228,+N$3,FALSE),0),0)</f>
        <v>-85545</v>
      </c>
      <c r="O96" s="395">
        <f>IFERROR(ROUND(VLOOKUP($B96,'[15]Monthly BS -UC Ledger FORMATTED'!$A$6:$Q$228,+O$3,FALSE),0),0)</f>
        <v>-85545</v>
      </c>
      <c r="P96" s="395">
        <f>IFERROR(ROUND(VLOOKUP($B96,'[15]Monthly BS -UC Ledger FORMATTED'!$A$6:$Q$228,+P$3,FALSE),0),0)</f>
        <v>-85545</v>
      </c>
      <c r="Q96" s="399">
        <f>ROUND(VLOOKUP($B96,'[15]Monthly BS -UC Ledger FORMATTED'!$A$6:$Q$228,+Q$3,FALSE),0)</f>
        <v>-85561</v>
      </c>
      <c r="R96" s="436"/>
      <c r="S96" s="436"/>
      <c r="T96" s="401"/>
      <c r="U96" s="399"/>
      <c r="V96" s="399"/>
      <c r="W96" s="399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75"/>
      <c r="AJ96" s="375"/>
      <c r="AK96" s="375"/>
      <c r="AL96" s="375"/>
      <c r="AM96" s="375"/>
      <c r="AN96" s="375"/>
      <c r="AO96" s="375"/>
      <c r="AP96" s="375"/>
    </row>
    <row r="97" spans="1:42" ht="20" x14ac:dyDescent="0.2">
      <c r="A97" s="374"/>
      <c r="B97" s="390">
        <v>1495</v>
      </c>
      <c r="C97" s="507" t="s">
        <v>937</v>
      </c>
      <c r="D97" s="395">
        <f>IFERROR(ROUND(VLOOKUP($B97,'[15]Monthly BS -UC Ledger FORMATTED'!$A$6:$Q$228,+D$3,FALSE),0),0)</f>
        <v>0</v>
      </c>
      <c r="E97" s="395">
        <f>IFERROR(ROUND(VLOOKUP($B97,'[15]Monthly BS -UC Ledger FORMATTED'!$A$6:$Q$228,+E$3,FALSE),0),0)</f>
        <v>0</v>
      </c>
      <c r="F97" s="395">
        <f>IFERROR(ROUND(VLOOKUP($B97,'[15]Monthly BS -UC Ledger FORMATTED'!$A$6:$Q$228,+F$3,FALSE),0),0)</f>
        <v>0</v>
      </c>
      <c r="G97" s="395">
        <f>IFERROR(ROUND(VLOOKUP($B97,'[15]Monthly BS -UC Ledger FORMATTED'!$A$6:$Q$228,+G$3,FALSE),0),0)</f>
        <v>0</v>
      </c>
      <c r="H97" s="395">
        <f>IFERROR(ROUND(VLOOKUP($B97,'[15]Monthly BS -UC Ledger FORMATTED'!$A$6:$Q$228,+H$3,FALSE),0),0)</f>
        <v>0</v>
      </c>
      <c r="I97" s="395">
        <f>IFERROR(ROUND(VLOOKUP($B97,'[15]Monthly BS -UC Ledger FORMATTED'!$A$6:$Q$228,+I$3,FALSE),0),0)</f>
        <v>0</v>
      </c>
      <c r="J97" s="395">
        <f>IFERROR(ROUND(VLOOKUP($B97,'[15]Monthly BS -UC Ledger FORMATTED'!$A$6:$Q$228,+J$3,FALSE),0),0)</f>
        <v>0</v>
      </c>
      <c r="K97" s="395">
        <f>IFERROR(ROUND(VLOOKUP($B97,'[15]Monthly BS -UC Ledger FORMATTED'!$A$6:$Q$228,+K$3,FALSE),0),0)</f>
        <v>0</v>
      </c>
      <c r="L97" s="395">
        <f>IFERROR(ROUND(VLOOKUP($B97,'[15]Monthly BS -UC Ledger FORMATTED'!$A$6:$Q$228,+L$3,FALSE),0),0)</f>
        <v>0</v>
      </c>
      <c r="M97" s="395">
        <f>IFERROR(ROUND(VLOOKUP($B97,'[15]Monthly BS -UC Ledger FORMATTED'!$A$6:$Q$228,+M$3,FALSE),0),0)</f>
        <v>0</v>
      </c>
      <c r="N97" s="395">
        <f>IFERROR(ROUND(VLOOKUP($B97,'[15]Monthly BS -UC Ledger FORMATTED'!$A$6:$Q$228,+N$3,FALSE),0),0)</f>
        <v>0</v>
      </c>
      <c r="O97" s="395">
        <f>IFERROR(ROUND(VLOOKUP($B97,'[15]Monthly BS -UC Ledger FORMATTED'!$A$6:$Q$228,+O$3,FALSE),0),0)</f>
        <v>0</v>
      </c>
      <c r="P97" s="395">
        <f>IFERROR(ROUND(VLOOKUP($B97,'[15]Monthly BS -UC Ledger FORMATTED'!$A$6:$Q$228,+P$3,FALSE),0),0)</f>
        <v>0</v>
      </c>
      <c r="Q97" s="399">
        <f>ROUND(VLOOKUP($B97,'[15]Monthly BS -UC Ledger FORMATTED'!$A$6:$Q$228,+Q$3,FALSE),0)</f>
        <v>0</v>
      </c>
      <c r="R97" s="436"/>
      <c r="S97" s="381"/>
      <c r="T97" s="401"/>
      <c r="U97" s="398"/>
      <c r="V97" s="399"/>
      <c r="W97" s="399"/>
      <c r="X97" s="399"/>
      <c r="Y97" s="399"/>
      <c r="Z97" s="399"/>
      <c r="AA97" s="399"/>
      <c r="AB97" s="399"/>
      <c r="AC97" s="399"/>
      <c r="AD97" s="399"/>
      <c r="AE97" s="399"/>
      <c r="AF97" s="399"/>
      <c r="AG97" s="399"/>
      <c r="AH97" s="399"/>
      <c r="AI97" s="375"/>
      <c r="AJ97" s="375"/>
      <c r="AK97" s="375"/>
      <c r="AL97" s="375"/>
      <c r="AM97" s="375"/>
      <c r="AN97" s="375"/>
      <c r="AO97" s="375"/>
      <c r="AP97" s="375"/>
    </row>
    <row r="98" spans="1:42" ht="12" customHeight="1" x14ac:dyDescent="0.2">
      <c r="A98" s="374"/>
      <c r="B98" s="390">
        <v>1640</v>
      </c>
      <c r="C98" s="381" t="s">
        <v>924</v>
      </c>
      <c r="D98" s="395">
        <f>IFERROR(ROUND(VLOOKUP($B98,'[15]Monthly BS -UC Ledger FORMATTED'!$A$6:$Q$228,+D$3,FALSE),0),0)</f>
        <v>20</v>
      </c>
      <c r="E98" s="395">
        <f>IFERROR(ROUND(VLOOKUP($B98,'[15]Monthly BS -UC Ledger FORMATTED'!$A$6:$Q$228,+E$3,FALSE),0),0)</f>
        <v>20</v>
      </c>
      <c r="F98" s="395">
        <f>IFERROR(ROUND(VLOOKUP($B98,'[15]Monthly BS -UC Ledger FORMATTED'!$A$6:$Q$228,+F$3,FALSE),0),0)</f>
        <v>20</v>
      </c>
      <c r="G98" s="395">
        <f>IFERROR(ROUND(VLOOKUP($B98,'[15]Monthly BS -UC Ledger FORMATTED'!$A$6:$Q$228,+G$3,FALSE),0),0)</f>
        <v>20</v>
      </c>
      <c r="H98" s="395">
        <f>IFERROR(ROUND(VLOOKUP($B98,'[15]Monthly BS -UC Ledger FORMATTED'!$A$6:$Q$228,+H$3,FALSE),0),0)</f>
        <v>20</v>
      </c>
      <c r="I98" s="395">
        <f>IFERROR(ROUND(VLOOKUP($B98,'[15]Monthly BS -UC Ledger FORMATTED'!$A$6:$Q$228,+I$3,FALSE),0),0)</f>
        <v>20</v>
      </c>
      <c r="J98" s="395">
        <f>IFERROR(ROUND(VLOOKUP($B98,'[15]Monthly BS -UC Ledger FORMATTED'!$A$6:$Q$228,+J$3,FALSE),0),0)</f>
        <v>20</v>
      </c>
      <c r="K98" s="395">
        <f>IFERROR(ROUND(VLOOKUP($B98,'[15]Monthly BS -UC Ledger FORMATTED'!$A$6:$Q$228,+K$3,FALSE),0),0)</f>
        <v>20</v>
      </c>
      <c r="L98" s="395">
        <f>IFERROR(ROUND(VLOOKUP($B98,'[15]Monthly BS -UC Ledger FORMATTED'!$A$6:$Q$228,+L$3,FALSE),0),0)</f>
        <v>20</v>
      </c>
      <c r="M98" s="395">
        <f>IFERROR(ROUND(VLOOKUP($B98,'[15]Monthly BS -UC Ledger FORMATTED'!$A$6:$Q$228,+M$3,FALSE),0),0)</f>
        <v>20</v>
      </c>
      <c r="N98" s="395">
        <f>IFERROR(ROUND(VLOOKUP($B98,'[15]Monthly BS -UC Ledger FORMATTED'!$A$6:$Q$228,+N$3,FALSE),0),0)</f>
        <v>20</v>
      </c>
      <c r="O98" s="395">
        <f>IFERROR(ROUND(VLOOKUP($B98,'[15]Monthly BS -UC Ledger FORMATTED'!$A$6:$Q$228,+O$3,FALSE),0),0)</f>
        <v>20</v>
      </c>
      <c r="P98" s="395">
        <f>IFERROR(ROUND(VLOOKUP($B98,'[15]Monthly BS -UC Ledger FORMATTED'!$A$6:$Q$228,+P$3,FALSE),0),0)</f>
        <v>20</v>
      </c>
      <c r="Q98" s="399">
        <f>ROUND(VLOOKUP($B98,'[15]Monthly BS -UC Ledger FORMATTED'!$A$6:$Q$228,+Q$3,FALSE),0)</f>
        <v>20</v>
      </c>
      <c r="R98" s="436"/>
      <c r="S98" s="381"/>
      <c r="T98" s="401"/>
      <c r="U98" s="398"/>
      <c r="V98" s="399"/>
      <c r="W98" s="399"/>
      <c r="X98" s="399"/>
      <c r="Y98" s="399"/>
      <c r="Z98" s="399"/>
      <c r="AA98" s="399"/>
      <c r="AB98" s="399"/>
      <c r="AC98" s="399"/>
      <c r="AD98" s="399"/>
      <c r="AE98" s="399"/>
      <c r="AF98" s="399"/>
      <c r="AG98" s="399"/>
      <c r="AH98" s="399"/>
      <c r="AI98" s="375"/>
      <c r="AJ98" s="375"/>
      <c r="AK98" s="375"/>
      <c r="AL98" s="375"/>
      <c r="AM98" s="375"/>
      <c r="AN98" s="375"/>
      <c r="AO98" s="375"/>
      <c r="AP98" s="375"/>
    </row>
    <row r="99" spans="1:42" ht="12" customHeight="1" x14ac:dyDescent="0.2">
      <c r="A99" s="374"/>
      <c r="B99" s="390"/>
      <c r="C99" s="381"/>
      <c r="D99" s="398"/>
      <c r="E99" s="398"/>
      <c r="F99" s="399"/>
      <c r="G99" s="399"/>
      <c r="H99" s="399"/>
      <c r="I99" s="399"/>
      <c r="J99" s="399"/>
      <c r="K99" s="399"/>
      <c r="L99" s="399"/>
      <c r="M99" s="399"/>
      <c r="N99" s="399"/>
      <c r="O99" s="399"/>
      <c r="P99" s="399"/>
      <c r="Q99" s="399"/>
      <c r="R99" s="436"/>
      <c r="S99" s="381"/>
      <c r="T99" s="401"/>
      <c r="U99" s="398"/>
      <c r="V99" s="399"/>
      <c r="W99" s="399"/>
      <c r="X99" s="399"/>
      <c r="Y99" s="399"/>
      <c r="Z99" s="399"/>
      <c r="AA99" s="399"/>
      <c r="AB99" s="399"/>
      <c r="AC99" s="399"/>
      <c r="AD99" s="399"/>
      <c r="AE99" s="399"/>
      <c r="AF99" s="399"/>
      <c r="AG99" s="399"/>
      <c r="AH99" s="399"/>
      <c r="AI99" s="375"/>
      <c r="AJ99" s="375"/>
      <c r="AK99" s="375"/>
      <c r="AL99" s="375"/>
      <c r="AM99" s="375"/>
      <c r="AN99" s="375"/>
      <c r="AO99" s="375"/>
      <c r="AP99" s="375"/>
    </row>
    <row r="100" spans="1:42" ht="12" customHeight="1" x14ac:dyDescent="0.2">
      <c r="A100" s="374"/>
      <c r="B100" s="390"/>
      <c r="C100" s="436"/>
      <c r="D100" s="398"/>
      <c r="E100" s="398"/>
      <c r="F100" s="399"/>
      <c r="G100" s="399"/>
      <c r="H100" s="399"/>
      <c r="I100" s="399"/>
      <c r="J100" s="399"/>
      <c r="K100" s="399"/>
      <c r="L100" s="399"/>
      <c r="M100" s="399"/>
      <c r="N100" s="399"/>
      <c r="O100" s="399"/>
      <c r="P100" s="399"/>
      <c r="Q100" s="399"/>
      <c r="R100" s="436"/>
      <c r="S100" s="436"/>
      <c r="T100" s="401"/>
      <c r="U100" s="398"/>
      <c r="V100" s="399"/>
      <c r="W100" s="399"/>
      <c r="X100" s="399"/>
      <c r="Y100" s="399"/>
      <c r="Z100" s="399"/>
      <c r="AA100" s="399"/>
      <c r="AB100" s="399"/>
      <c r="AC100" s="399"/>
      <c r="AD100" s="399"/>
      <c r="AE100" s="399"/>
      <c r="AF100" s="399"/>
      <c r="AG100" s="399"/>
      <c r="AH100" s="399"/>
      <c r="AI100" s="375"/>
      <c r="AJ100" s="375"/>
      <c r="AK100" s="375"/>
      <c r="AL100" s="375"/>
      <c r="AM100" s="375"/>
      <c r="AN100" s="375"/>
      <c r="AO100" s="375"/>
      <c r="AP100" s="375"/>
    </row>
    <row r="101" spans="1:42" ht="12" customHeight="1" x14ac:dyDescent="0.2">
      <c r="A101" s="374"/>
      <c r="B101" s="390"/>
      <c r="C101" s="381"/>
      <c r="D101" s="398"/>
      <c r="E101" s="398"/>
      <c r="F101" s="399"/>
      <c r="G101" s="399"/>
      <c r="H101" s="399"/>
      <c r="I101" s="399"/>
      <c r="J101" s="399"/>
      <c r="K101" s="399"/>
      <c r="L101" s="399"/>
      <c r="M101" s="399"/>
      <c r="N101" s="399"/>
      <c r="O101" s="399"/>
      <c r="P101" s="399"/>
      <c r="Q101" s="399"/>
      <c r="R101" s="381"/>
      <c r="S101" s="381"/>
      <c r="T101" s="401"/>
      <c r="U101" s="398"/>
      <c r="V101" s="399"/>
      <c r="W101" s="399"/>
      <c r="X101" s="399"/>
      <c r="Y101" s="399"/>
      <c r="Z101" s="399"/>
      <c r="AA101" s="399"/>
      <c r="AB101" s="399"/>
      <c r="AC101" s="399"/>
      <c r="AD101" s="399"/>
      <c r="AE101" s="399"/>
      <c r="AF101" s="399"/>
      <c r="AG101" s="399"/>
      <c r="AH101" s="399"/>
      <c r="AI101" s="375"/>
      <c r="AJ101" s="375"/>
      <c r="AK101" s="375"/>
      <c r="AL101" s="375"/>
      <c r="AM101" s="375"/>
      <c r="AN101" s="375"/>
      <c r="AO101" s="375"/>
      <c r="AP101" s="375"/>
    </row>
    <row r="102" spans="1:42" s="415" customFormat="1" ht="12" customHeight="1" x14ac:dyDescent="0.25">
      <c r="A102" s="411" t="s">
        <v>121</v>
      </c>
      <c r="B102" s="419"/>
      <c r="C102" s="403" t="s">
        <v>81</v>
      </c>
      <c r="D102" s="404">
        <f>SUM(D95:D101)</f>
        <v>-108072</v>
      </c>
      <c r="E102" s="404">
        <f t="shared" ref="E102:P102" si="26">SUM(E95:E101)</f>
        <v>-107809</v>
      </c>
      <c r="F102" s="438">
        <f t="shared" si="26"/>
        <v>-107809</v>
      </c>
      <c r="G102" s="438">
        <f t="shared" si="26"/>
        <v>-107809</v>
      </c>
      <c r="H102" s="438">
        <f t="shared" si="26"/>
        <v>-107809</v>
      </c>
      <c r="I102" s="438">
        <f t="shared" si="26"/>
        <v>-107809</v>
      </c>
      <c r="J102" s="438">
        <f t="shared" si="26"/>
        <v>-107809</v>
      </c>
      <c r="K102" s="438">
        <f t="shared" si="26"/>
        <v>-107809</v>
      </c>
      <c r="L102" s="438">
        <f t="shared" si="26"/>
        <v>-107809</v>
      </c>
      <c r="M102" s="438">
        <f t="shared" si="26"/>
        <v>-107809</v>
      </c>
      <c r="N102" s="438">
        <f t="shared" si="26"/>
        <v>-107809</v>
      </c>
      <c r="O102" s="438">
        <f t="shared" si="26"/>
        <v>-107809</v>
      </c>
      <c r="P102" s="438">
        <f t="shared" si="26"/>
        <v>-107809</v>
      </c>
      <c r="Q102" s="438">
        <f>SUM(Q95:Q101)</f>
        <v>-107830</v>
      </c>
      <c r="R102" s="433"/>
      <c r="S102" s="403" t="s">
        <v>81</v>
      </c>
      <c r="T102" s="406"/>
      <c r="U102" s="427">
        <f>SUM(U95:U101)</f>
        <v>91701</v>
      </c>
      <c r="V102" s="427">
        <f t="shared" ref="V102:AG102" si="27">SUM(V95:V101)</f>
        <v>91644</v>
      </c>
      <c r="W102" s="427">
        <f t="shared" si="27"/>
        <v>91883</v>
      </c>
      <c r="X102" s="427">
        <f t="shared" si="27"/>
        <v>92121</v>
      </c>
      <c r="Y102" s="427">
        <f t="shared" si="27"/>
        <v>92359</v>
      </c>
      <c r="Z102" s="427">
        <f t="shared" si="27"/>
        <v>92597</v>
      </c>
      <c r="AA102" s="427">
        <f t="shared" si="27"/>
        <v>92835</v>
      </c>
      <c r="AB102" s="427">
        <f t="shared" si="27"/>
        <v>93073</v>
      </c>
      <c r="AC102" s="427">
        <f t="shared" si="27"/>
        <v>93311</v>
      </c>
      <c r="AD102" s="427">
        <f t="shared" si="27"/>
        <v>93549</v>
      </c>
      <c r="AE102" s="427">
        <f t="shared" si="27"/>
        <v>93787</v>
      </c>
      <c r="AF102" s="427">
        <f t="shared" si="27"/>
        <v>94025</v>
      </c>
      <c r="AG102" s="427">
        <f t="shared" si="27"/>
        <v>94263</v>
      </c>
      <c r="AH102" s="427">
        <f>SUM(AH95:AH101)</f>
        <v>92857</v>
      </c>
      <c r="AI102" s="414"/>
      <c r="AJ102" s="414"/>
      <c r="AK102" s="414"/>
      <c r="AL102" s="414"/>
      <c r="AM102" s="414"/>
      <c r="AN102" s="414"/>
      <c r="AO102" s="414"/>
      <c r="AP102" s="414"/>
    </row>
    <row r="103" spans="1:42" ht="12" customHeight="1" x14ac:dyDescent="0.2">
      <c r="A103" s="384"/>
      <c r="B103" s="383"/>
      <c r="C103" s="384"/>
      <c r="D103" s="385"/>
      <c r="E103" s="385"/>
      <c r="F103" s="386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386"/>
      <c r="R103" s="381"/>
      <c r="S103" s="384"/>
      <c r="T103" s="383"/>
      <c r="U103" s="385"/>
      <c r="V103" s="385"/>
      <c r="W103" s="386"/>
      <c r="X103" s="386"/>
      <c r="Y103" s="386"/>
      <c r="Z103" s="386"/>
      <c r="AA103" s="386"/>
      <c r="AB103" s="386"/>
      <c r="AC103" s="386"/>
      <c r="AD103" s="386"/>
      <c r="AE103" s="386"/>
      <c r="AF103" s="386"/>
      <c r="AG103" s="386"/>
      <c r="AH103" s="386"/>
    </row>
    <row r="104" spans="1:42" s="415" customFormat="1" ht="12" customHeight="1" x14ac:dyDescent="0.25">
      <c r="A104" s="440" t="s">
        <v>780</v>
      </c>
      <c r="B104" s="441"/>
      <c r="C104" s="440"/>
      <c r="D104" s="442">
        <f>SUM(D4:D103)-D7-D39-D46-D52-D66-D70-D74-D78-D82-D86-D90-D94-D102-D9</f>
        <v>898091</v>
      </c>
      <c r="E104" s="442">
        <f t="shared" ref="E104:Q104" si="28">SUM(E4:E103)-E7-E39-E46-E52-E66-E70-E74-E78-E82-E86-E90-E94-E102-E9</f>
        <v>898391</v>
      </c>
      <c r="F104" s="442">
        <f t="shared" si="28"/>
        <v>898195</v>
      </c>
      <c r="G104" s="442">
        <f t="shared" si="28"/>
        <v>901105</v>
      </c>
      <c r="H104" s="442">
        <f t="shared" si="28"/>
        <v>904283</v>
      </c>
      <c r="I104" s="442">
        <f t="shared" si="28"/>
        <v>910308</v>
      </c>
      <c r="J104" s="442">
        <f t="shared" si="28"/>
        <v>908671</v>
      </c>
      <c r="K104" s="442">
        <f t="shared" si="28"/>
        <v>909947</v>
      </c>
      <c r="L104" s="442">
        <f t="shared" si="28"/>
        <v>913119</v>
      </c>
      <c r="M104" s="442">
        <f t="shared" si="28"/>
        <v>914058</v>
      </c>
      <c r="N104" s="442">
        <f t="shared" si="28"/>
        <v>914791</v>
      </c>
      <c r="O104" s="442">
        <f t="shared" si="28"/>
        <v>915250</v>
      </c>
      <c r="P104" s="442">
        <f t="shared" si="28"/>
        <v>915671</v>
      </c>
      <c r="Q104" s="442">
        <f t="shared" si="28"/>
        <v>907836</v>
      </c>
      <c r="R104" s="392"/>
      <c r="S104" s="440" t="s">
        <v>781</v>
      </c>
      <c r="T104" s="441"/>
      <c r="U104" s="442">
        <f>SUM(U4:U103)-U7-U39-U46-U52-U66-U70-U74-U78-U82-U86-U90-U94-U102-U9</f>
        <v>-165780</v>
      </c>
      <c r="V104" s="442">
        <f t="shared" ref="V104:AH104" si="29">SUM(V4:V103)-V7-V39-V46-V52-V66-V70-V74-V78-V82-V86-V90-V94-V102-V9</f>
        <v>-168416</v>
      </c>
      <c r="W104" s="442">
        <f t="shared" si="29"/>
        <v>-170074</v>
      </c>
      <c r="X104" s="442">
        <f t="shared" si="29"/>
        <v>-172679</v>
      </c>
      <c r="Y104" s="442">
        <f t="shared" si="29"/>
        <v>-175244</v>
      </c>
      <c r="Z104" s="442">
        <f t="shared" si="29"/>
        <v>-173643</v>
      </c>
      <c r="AA104" s="442">
        <f t="shared" si="29"/>
        <v>-174138</v>
      </c>
      <c r="AB104" s="442">
        <f t="shared" si="29"/>
        <v>-173855</v>
      </c>
      <c r="AC104" s="442">
        <f t="shared" si="29"/>
        <v>-176386</v>
      </c>
      <c r="AD104" s="442">
        <f t="shared" si="29"/>
        <v>-178616</v>
      </c>
      <c r="AE104" s="442">
        <f t="shared" si="29"/>
        <v>-181208</v>
      </c>
      <c r="AF104" s="442">
        <f t="shared" si="29"/>
        <v>-183772</v>
      </c>
      <c r="AG104" s="442">
        <f t="shared" si="29"/>
        <v>-186267</v>
      </c>
      <c r="AH104" s="442">
        <f t="shared" si="29"/>
        <v>-175392</v>
      </c>
    </row>
    <row r="105" spans="1:42" ht="12" customHeight="1" x14ac:dyDescent="0.25">
      <c r="A105" s="440" t="s">
        <v>938</v>
      </c>
      <c r="B105" s="383"/>
      <c r="C105" s="384"/>
      <c r="D105" s="442">
        <f>+'[15]Monthly BS -UC Ledger FORMATTED'!D50</f>
        <v>898089.08999999985</v>
      </c>
      <c r="E105" s="442">
        <f>+'[15]Monthly BS -UC Ledger FORMATTED'!E50</f>
        <v>898391.26</v>
      </c>
      <c r="F105" s="442">
        <f>+'[15]Monthly BS -UC Ledger FORMATTED'!F50</f>
        <v>898194.58</v>
      </c>
      <c r="G105" s="442">
        <f>+'[15]Monthly BS -UC Ledger FORMATTED'!G50</f>
        <v>901106.85999999987</v>
      </c>
      <c r="H105" s="442">
        <f>+'[15]Monthly BS -UC Ledger FORMATTED'!H50</f>
        <v>904284.19</v>
      </c>
      <c r="I105" s="442">
        <f>+'[15]Monthly BS -UC Ledger FORMATTED'!I50</f>
        <v>910310.60999999987</v>
      </c>
      <c r="J105" s="442">
        <f>+'[15]Monthly BS -UC Ledger FORMATTED'!J50</f>
        <v>908671.6</v>
      </c>
      <c r="K105" s="442">
        <f>+'[15]Monthly BS -UC Ledger FORMATTED'!K50</f>
        <v>909949.02999999968</v>
      </c>
      <c r="L105" s="442">
        <f>+'[15]Monthly BS -UC Ledger FORMATTED'!L50</f>
        <v>913121.00999999989</v>
      </c>
      <c r="M105" s="442">
        <f>+'[15]Monthly BS -UC Ledger FORMATTED'!M50</f>
        <v>914058.71000000008</v>
      </c>
      <c r="N105" s="442">
        <f>+'[15]Monthly BS -UC Ledger FORMATTED'!N50</f>
        <v>914792.63999999978</v>
      </c>
      <c r="O105" s="442">
        <f>+'[15]Monthly BS -UC Ledger FORMATTED'!O50</f>
        <v>915250.43999999959</v>
      </c>
      <c r="P105" s="442">
        <f>+'[15]Monthly BS -UC Ledger FORMATTED'!P50</f>
        <v>915671.47</v>
      </c>
      <c r="Q105" s="442">
        <f>+'[15]Monthly BS -UC Ledger FORMATTED'!Q50</f>
        <v>907837.80692307686</v>
      </c>
      <c r="R105" s="381">
        <v>0</v>
      </c>
      <c r="S105" s="384" t="s">
        <v>783</v>
      </c>
      <c r="T105" s="383"/>
      <c r="U105" s="386">
        <f>+'[15]Monthly BS -UC Ledger FORMATTED'!D139</f>
        <v>-165778.09</v>
      </c>
      <c r="V105" s="386">
        <f>+'[15]Monthly BS -UC Ledger FORMATTED'!E139</f>
        <v>-168413.44</v>
      </c>
      <c r="W105" s="386">
        <f>+'[15]Monthly BS -UC Ledger FORMATTED'!F139</f>
        <v>-170074.06000000006</v>
      </c>
      <c r="X105" s="386">
        <f>+'[15]Monthly BS -UC Ledger FORMATTED'!G139</f>
        <v>-172682.53</v>
      </c>
      <c r="Y105" s="386">
        <f>+'[15]Monthly BS -UC Ledger FORMATTED'!H139</f>
        <v>-175245.57</v>
      </c>
      <c r="Z105" s="386">
        <f>+'[15]Monthly BS -UC Ledger FORMATTED'!I139</f>
        <v>-173643.02999999997</v>
      </c>
      <c r="AA105" s="386">
        <f>+'[15]Monthly BS -UC Ledger FORMATTED'!J139</f>
        <v>-174138.79</v>
      </c>
      <c r="AB105" s="386">
        <f>+'[15]Monthly BS -UC Ledger FORMATTED'!K139</f>
        <v>-173855.29</v>
      </c>
      <c r="AC105" s="386">
        <f>+'[15]Monthly BS -UC Ledger FORMATTED'!L139</f>
        <v>-176387.59999999998</v>
      </c>
      <c r="AD105" s="386">
        <f>+'[15]Monthly BS -UC Ledger FORMATTED'!M139</f>
        <v>-178615.72</v>
      </c>
      <c r="AE105" s="386">
        <f>+'[15]Monthly BS -UC Ledger FORMATTED'!N139</f>
        <v>-181207.92</v>
      </c>
      <c r="AF105" s="386">
        <f>+'[15]Monthly BS -UC Ledger FORMATTED'!O139</f>
        <v>-183770.80000000008</v>
      </c>
      <c r="AG105" s="386">
        <f>+'[15]Monthly BS -UC Ledger FORMATTED'!P139</f>
        <v>-186266.82000000004</v>
      </c>
      <c r="AH105" s="386">
        <f>+'[15]Monthly BS -UC Ledger FORMATTED'!Q139</f>
        <v>-175390.74307692301</v>
      </c>
    </row>
    <row r="106" spans="1:42" ht="12" customHeight="1" x14ac:dyDescent="0.25">
      <c r="A106" s="440" t="s">
        <v>784</v>
      </c>
      <c r="B106" s="383"/>
      <c r="C106" s="384"/>
      <c r="D106" s="442">
        <f>+D104-D105</f>
        <v>1.9100000001490116</v>
      </c>
      <c r="E106" s="442">
        <f t="shared" ref="E106:P106" si="30">+E104-E105</f>
        <v>-0.26000000000931323</v>
      </c>
      <c r="F106" s="442">
        <f t="shared" si="30"/>
        <v>0.42000000004190952</v>
      </c>
      <c r="G106" s="442">
        <f t="shared" si="30"/>
        <v>-1.8599999998696148</v>
      </c>
      <c r="H106" s="442">
        <f t="shared" si="30"/>
        <v>-1.1899999999441206</v>
      </c>
      <c r="I106" s="442">
        <f t="shared" si="30"/>
        <v>-2.6099999998696148</v>
      </c>
      <c r="J106" s="442">
        <f t="shared" si="30"/>
        <v>-0.59999999997671694</v>
      </c>
      <c r="K106" s="442">
        <f t="shared" si="30"/>
        <v>-2.0299999996786937</v>
      </c>
      <c r="L106" s="442">
        <f t="shared" si="30"/>
        <v>-2.0099999998928979</v>
      </c>
      <c r="M106" s="442">
        <f t="shared" si="30"/>
        <v>-0.71000000007916242</v>
      </c>
      <c r="N106" s="442">
        <f t="shared" si="30"/>
        <v>-1.6399999997811392</v>
      </c>
      <c r="O106" s="442">
        <f t="shared" si="30"/>
        <v>-0.43999999959487468</v>
      </c>
      <c r="P106" s="442">
        <f t="shared" si="30"/>
        <v>-0.46999999997206032</v>
      </c>
      <c r="Q106" s="442">
        <f>+Q104-Q105</f>
        <v>-1.8069230768596753</v>
      </c>
      <c r="R106" s="422"/>
      <c r="S106" s="384" t="s">
        <v>784</v>
      </c>
      <c r="T106" s="383"/>
      <c r="U106" s="386">
        <f>+U104-U105</f>
        <v>-1.9100000000034925</v>
      </c>
      <c r="V106" s="386">
        <f t="shared" ref="V106:AG106" si="31">+V104-V105</f>
        <v>-2.5599999999976717</v>
      </c>
      <c r="W106" s="386">
        <f t="shared" si="31"/>
        <v>6.0000000055879354E-2</v>
      </c>
      <c r="X106" s="386">
        <f t="shared" si="31"/>
        <v>3.5299999999988358</v>
      </c>
      <c r="Y106" s="386">
        <f t="shared" si="31"/>
        <v>1.5700000000069849</v>
      </c>
      <c r="Z106" s="386">
        <f t="shared" si="31"/>
        <v>2.9999999969732016E-2</v>
      </c>
      <c r="AA106" s="386">
        <f t="shared" si="31"/>
        <v>0.79000000000814907</v>
      </c>
      <c r="AB106" s="386">
        <f t="shared" si="31"/>
        <v>0.29000000000814907</v>
      </c>
      <c r="AC106" s="386">
        <f t="shared" si="31"/>
        <v>1.5999999999767169</v>
      </c>
      <c r="AD106" s="386">
        <f t="shared" si="31"/>
        <v>-0.27999999999883585</v>
      </c>
      <c r="AE106" s="386">
        <f t="shared" si="31"/>
        <v>-7.9999999987194315E-2</v>
      </c>
      <c r="AF106" s="386">
        <f t="shared" si="31"/>
        <v>-1.19999999992433</v>
      </c>
      <c r="AG106" s="386">
        <f t="shared" si="31"/>
        <v>-0.17999999996391125</v>
      </c>
      <c r="AH106" s="386">
        <f>+AH104-AH105</f>
        <v>-1.2569230769877322</v>
      </c>
    </row>
    <row r="107" spans="1:42" ht="12" customHeight="1" x14ac:dyDescent="0.25">
      <c r="A107" s="440"/>
      <c r="B107" s="383"/>
      <c r="C107" s="384"/>
      <c r="D107" s="385"/>
      <c r="E107" s="385"/>
      <c r="F107" s="385"/>
      <c r="G107" s="385"/>
      <c r="H107" s="385"/>
      <c r="I107" s="385"/>
      <c r="J107" s="385"/>
      <c r="K107" s="385"/>
      <c r="L107" s="385"/>
      <c r="M107" s="385"/>
      <c r="N107" s="385"/>
      <c r="O107" s="385"/>
      <c r="P107" s="385"/>
      <c r="Q107" s="385"/>
      <c r="R107" s="423"/>
      <c r="S107" s="384"/>
      <c r="T107" s="383"/>
      <c r="U107" s="386"/>
      <c r="V107" s="386"/>
      <c r="W107" s="386"/>
      <c r="X107" s="386"/>
      <c r="Y107" s="386"/>
      <c r="Z107" s="386"/>
      <c r="AA107" s="386"/>
      <c r="AB107" s="386"/>
      <c r="AC107" s="386"/>
      <c r="AD107" s="386"/>
      <c r="AE107" s="386"/>
      <c r="AF107" s="386"/>
      <c r="AG107" s="386"/>
      <c r="AH107" s="386"/>
    </row>
    <row r="108" spans="1:42" ht="12" customHeight="1" x14ac:dyDescent="0.25">
      <c r="A108" s="440"/>
      <c r="B108" s="383"/>
      <c r="C108" s="384"/>
      <c r="D108" s="385"/>
      <c r="E108" s="385"/>
      <c r="F108" s="385"/>
      <c r="G108" s="385"/>
      <c r="H108" s="385"/>
      <c r="I108" s="385"/>
      <c r="J108" s="385"/>
      <c r="K108" s="385"/>
      <c r="L108" s="385"/>
      <c r="M108" s="385"/>
      <c r="N108" s="385"/>
      <c r="O108" s="385"/>
      <c r="P108" s="385"/>
      <c r="Q108" s="385"/>
      <c r="R108" s="423"/>
      <c r="S108" s="384"/>
      <c r="T108" s="383"/>
      <c r="U108" s="386"/>
      <c r="V108" s="386"/>
      <c r="W108" s="386"/>
      <c r="X108" s="386"/>
      <c r="Y108" s="386"/>
      <c r="Z108" s="386"/>
      <c r="AA108" s="386"/>
      <c r="AB108" s="386"/>
      <c r="AC108" s="386"/>
      <c r="AD108" s="386"/>
      <c r="AE108" s="386"/>
      <c r="AF108" s="386"/>
      <c r="AG108" s="386"/>
      <c r="AH108" s="386"/>
    </row>
    <row r="109" spans="1:42" s="415" customFormat="1" ht="21" x14ac:dyDescent="0.25">
      <c r="A109" s="445" t="s">
        <v>134</v>
      </c>
      <c r="B109" s="367" t="s">
        <v>668</v>
      </c>
      <c r="C109" s="445" t="s">
        <v>135</v>
      </c>
      <c r="D109" s="499">
        <v>41974</v>
      </c>
      <c r="E109" s="499">
        <v>42005</v>
      </c>
      <c r="F109" s="499">
        <v>42036</v>
      </c>
      <c r="G109" s="499">
        <v>42064</v>
      </c>
      <c r="H109" s="499">
        <v>42095</v>
      </c>
      <c r="I109" s="499">
        <v>42125</v>
      </c>
      <c r="J109" s="499">
        <v>42156</v>
      </c>
      <c r="K109" s="499">
        <v>42186</v>
      </c>
      <c r="L109" s="499">
        <v>42217</v>
      </c>
      <c r="M109" s="499">
        <v>42248</v>
      </c>
      <c r="N109" s="499">
        <v>42278</v>
      </c>
      <c r="O109" s="499">
        <v>42309</v>
      </c>
      <c r="P109" s="499">
        <v>42339</v>
      </c>
      <c r="Q109" s="372" t="s">
        <v>669</v>
      </c>
      <c r="R109" s="414"/>
      <c r="S109" s="446" t="s">
        <v>135</v>
      </c>
      <c r="T109" s="367" t="s">
        <v>668</v>
      </c>
      <c r="U109" s="499">
        <v>41974</v>
      </c>
      <c r="V109" s="499">
        <v>42005</v>
      </c>
      <c r="W109" s="499">
        <v>42036</v>
      </c>
      <c r="X109" s="499">
        <v>42064</v>
      </c>
      <c r="Y109" s="499">
        <v>42095</v>
      </c>
      <c r="Z109" s="499">
        <v>42125</v>
      </c>
      <c r="AA109" s="499">
        <v>42156</v>
      </c>
      <c r="AB109" s="499">
        <v>42186</v>
      </c>
      <c r="AC109" s="499">
        <v>42217</v>
      </c>
      <c r="AD109" s="499">
        <v>42248</v>
      </c>
      <c r="AE109" s="499">
        <v>42278</v>
      </c>
      <c r="AF109" s="499">
        <v>42309</v>
      </c>
      <c r="AG109" s="499">
        <v>42339</v>
      </c>
      <c r="AH109" s="372" t="s">
        <v>669</v>
      </c>
    </row>
    <row r="110" spans="1:42" ht="12" customHeight="1" x14ac:dyDescent="0.25">
      <c r="A110" s="602" t="s">
        <v>11</v>
      </c>
      <c r="B110" s="603"/>
      <c r="C110" s="603"/>
      <c r="D110" s="603"/>
      <c r="E110" s="603"/>
      <c r="F110" s="603"/>
      <c r="G110" s="603"/>
      <c r="H110" s="603"/>
      <c r="I110" s="603"/>
      <c r="J110" s="603"/>
      <c r="K110" s="603"/>
      <c r="L110" s="603"/>
      <c r="M110" s="603"/>
      <c r="N110" s="603"/>
      <c r="O110" s="603"/>
      <c r="P110" s="603"/>
      <c r="Q110" s="604"/>
      <c r="R110" s="375"/>
      <c r="S110" s="602" t="s">
        <v>11</v>
      </c>
      <c r="T110" s="603"/>
      <c r="U110" s="603"/>
      <c r="V110" s="603"/>
      <c r="W110" s="603"/>
      <c r="X110" s="603"/>
      <c r="Y110" s="603"/>
      <c r="Z110" s="603"/>
      <c r="AA110" s="603"/>
      <c r="AB110" s="603"/>
      <c r="AC110" s="603"/>
      <c r="AD110" s="603"/>
      <c r="AE110" s="603"/>
      <c r="AF110" s="603"/>
      <c r="AG110" s="603"/>
      <c r="AH110" s="603"/>
      <c r="AI110" s="604"/>
    </row>
    <row r="111" spans="1:42" ht="12" customHeight="1" x14ac:dyDescent="0.2">
      <c r="A111" s="391"/>
      <c r="B111" s="393">
        <v>1245</v>
      </c>
      <c r="C111" s="391" t="s">
        <v>785</v>
      </c>
      <c r="D111" s="395">
        <f>IFERROR(ROUND(VLOOKUP($B111,'[15]Monthly BS -UC Ledger FORMATTED'!$A$6:$Q$228,+D$3,FALSE),0),0)</f>
        <v>0</v>
      </c>
      <c r="E111" s="395">
        <f>IFERROR(ROUND(VLOOKUP($B111,'[15]Monthly BS -UC Ledger FORMATTED'!$A$6:$Q$228,+E$3,FALSE),0),0)</f>
        <v>0</v>
      </c>
      <c r="F111" s="395">
        <f>IFERROR(ROUND(VLOOKUP($B111,'[15]Monthly BS -UC Ledger FORMATTED'!$A$6:$Q$228,+F$3,FALSE),0),0)</f>
        <v>0</v>
      </c>
      <c r="G111" s="395">
        <f>IFERROR(ROUND(VLOOKUP($B111,'[15]Monthly BS -UC Ledger FORMATTED'!$A$6:$Q$228,+G$3,FALSE),0),0)</f>
        <v>0</v>
      </c>
      <c r="H111" s="395">
        <f>IFERROR(ROUND(VLOOKUP($B111,'[15]Monthly BS -UC Ledger FORMATTED'!$A$6:$Q$228,+H$3,FALSE),0),0)</f>
        <v>0</v>
      </c>
      <c r="I111" s="395">
        <f>IFERROR(ROUND(VLOOKUP($B111,'[15]Monthly BS -UC Ledger FORMATTED'!$A$6:$Q$228,+I$3,FALSE),0),0)</f>
        <v>0</v>
      </c>
      <c r="J111" s="395">
        <f>IFERROR(ROUND(VLOOKUP($B111,'[15]Monthly BS -UC Ledger FORMATTED'!$A$6:$Q$228,+J$3,FALSE),0),0)</f>
        <v>0</v>
      </c>
      <c r="K111" s="395">
        <f>IFERROR(ROUND(VLOOKUP($B111,'[15]Monthly BS -UC Ledger FORMATTED'!$A$6:$Q$228,+K$3,FALSE),0),0)</f>
        <v>0</v>
      </c>
      <c r="L111" s="395">
        <f>IFERROR(ROUND(VLOOKUP($B111,'[15]Monthly BS -UC Ledger FORMATTED'!$A$6:$Q$228,+L$3,FALSE),0),0)</f>
        <v>0</v>
      </c>
      <c r="M111" s="395">
        <f>IFERROR(ROUND(VLOOKUP($B111,'[15]Monthly BS -UC Ledger FORMATTED'!$A$6:$Q$228,+M$3,FALSE),0),0)</f>
        <v>0</v>
      </c>
      <c r="N111" s="395">
        <f>IFERROR(ROUND(VLOOKUP($B111,'[15]Monthly BS -UC Ledger FORMATTED'!$A$6:$Q$228,+N$3,FALSE),0),0)</f>
        <v>0</v>
      </c>
      <c r="O111" s="395">
        <f>IFERROR(ROUND(VLOOKUP($B111,'[15]Monthly BS -UC Ledger FORMATTED'!$A$6:$Q$228,+O$3,FALSE),0),0)</f>
        <v>0</v>
      </c>
      <c r="P111" s="395">
        <f>IFERROR(ROUND(VLOOKUP($B111,'[15]Monthly BS -UC Ledger FORMATTED'!$A$6:$Q$228,+P$3,FALSE),0),0)</f>
        <v>0</v>
      </c>
      <c r="Q111" s="395">
        <f>ROUND(VLOOKUP($B111,'[15]Monthly BS -UC Ledger FORMATTED'!$A$6:$Q$228,+Q$3,FALSE),0)</f>
        <v>0</v>
      </c>
      <c r="R111" s="375"/>
      <c r="S111" s="391" t="s">
        <v>939</v>
      </c>
      <c r="T111" s="393"/>
      <c r="U111" s="395"/>
      <c r="V111" s="395"/>
      <c r="W111" s="395"/>
      <c r="X111" s="395"/>
      <c r="Y111" s="395"/>
      <c r="Z111" s="395"/>
      <c r="AA111" s="395"/>
      <c r="AB111" s="395"/>
      <c r="AC111" s="395"/>
      <c r="AD111" s="395"/>
      <c r="AE111" s="395"/>
      <c r="AF111" s="395"/>
      <c r="AG111" s="395"/>
      <c r="AH111" s="395"/>
    </row>
    <row r="112" spans="1:42" ht="12" customHeight="1" x14ac:dyDescent="0.2">
      <c r="A112" s="381"/>
      <c r="B112" s="390"/>
      <c r="C112" s="381"/>
      <c r="D112" s="398"/>
      <c r="E112" s="398"/>
      <c r="F112" s="399"/>
      <c r="G112" s="399"/>
      <c r="H112" s="399"/>
      <c r="I112" s="399"/>
      <c r="J112" s="399"/>
      <c r="K112" s="399"/>
      <c r="L112" s="399"/>
      <c r="M112" s="399"/>
      <c r="N112" s="399"/>
      <c r="O112" s="399"/>
      <c r="P112" s="399"/>
      <c r="Q112" s="399"/>
      <c r="R112" s="375"/>
      <c r="S112" s="381" t="s">
        <v>787</v>
      </c>
      <c r="T112" s="390">
        <v>2035</v>
      </c>
      <c r="U112" s="395">
        <f>IFERROR(ROUND(VLOOKUP($T112,'[15]Monthly BS -UC Ledger FORMATTED'!$A$6:$Q$228,+U$3,FALSE),0),0)</f>
        <v>0</v>
      </c>
      <c r="V112" s="395">
        <f>IFERROR(ROUND(VLOOKUP($T112,'[15]Monthly BS -UC Ledger FORMATTED'!$A$6:$Q$228,+V$3,FALSE),0),0)</f>
        <v>0</v>
      </c>
      <c r="W112" s="395">
        <f>IFERROR(ROUND(VLOOKUP($T112,'[15]Monthly BS -UC Ledger FORMATTED'!$A$6:$Q$228,+W$3,FALSE),0),0)</f>
        <v>0</v>
      </c>
      <c r="X112" s="395">
        <f>IFERROR(ROUND(VLOOKUP($T112,'[15]Monthly BS -UC Ledger FORMATTED'!$A$6:$Q$228,+X$3,FALSE),0),0)</f>
        <v>0</v>
      </c>
      <c r="Y112" s="395">
        <f>IFERROR(ROUND(VLOOKUP($T112,'[15]Monthly BS -UC Ledger FORMATTED'!$A$6:$Q$228,+Y$3,FALSE),0),0)</f>
        <v>0</v>
      </c>
      <c r="Z112" s="395">
        <f>IFERROR(ROUND(VLOOKUP($T112,'[15]Monthly BS -UC Ledger FORMATTED'!$A$6:$Q$228,+Z$3,FALSE),0),0)</f>
        <v>0</v>
      </c>
      <c r="AA112" s="395">
        <f>IFERROR(ROUND(VLOOKUP($T112,'[15]Monthly BS -UC Ledger FORMATTED'!$A$6:$Q$228,+AA$3,FALSE),0),0)</f>
        <v>0</v>
      </c>
      <c r="AB112" s="395">
        <f>IFERROR(ROUND(VLOOKUP($T112,'[15]Monthly BS -UC Ledger FORMATTED'!$A$6:$Q$228,+AB$3,FALSE),0),0)</f>
        <v>0</v>
      </c>
      <c r="AC112" s="395">
        <f>IFERROR(ROUND(VLOOKUP($T112,'[15]Monthly BS -UC Ledger FORMATTED'!$A$6:$Q$228,+AC$3,FALSE),0),0)</f>
        <v>0</v>
      </c>
      <c r="AD112" s="395">
        <f>IFERROR(ROUND(VLOOKUP($T112,'[15]Monthly BS -UC Ledger FORMATTED'!$A$6:$Q$228,+AD$3,FALSE),0),0)</f>
        <v>0</v>
      </c>
      <c r="AE112" s="395">
        <f>IFERROR(ROUND(VLOOKUP($T112,'[15]Monthly BS -UC Ledger FORMATTED'!$A$6:$Q$228,+AE$3,FALSE),0),0)</f>
        <v>0</v>
      </c>
      <c r="AF112" s="395">
        <f>IFERROR(ROUND(VLOOKUP($T112,'[15]Monthly BS -UC Ledger FORMATTED'!$A$6:$Q$228,+AF$3,FALSE),0),0)</f>
        <v>0</v>
      </c>
      <c r="AG112" s="395">
        <f>IFERROR(ROUND(VLOOKUP($T112,'[15]Monthly BS -UC Ledger FORMATTED'!$A$6:$Q$228,+AG$3,FALSE),0),0)</f>
        <v>0</v>
      </c>
      <c r="AH112" s="399"/>
    </row>
    <row r="113" spans="1:42" ht="12" customHeight="1" x14ac:dyDescent="0.2">
      <c r="A113" s="381"/>
      <c r="B113" s="390"/>
      <c r="C113" s="381"/>
      <c r="D113" s="398"/>
      <c r="E113" s="398"/>
      <c r="F113" s="399"/>
      <c r="G113" s="399"/>
      <c r="H113" s="399"/>
      <c r="I113" s="399"/>
      <c r="J113" s="399"/>
      <c r="K113" s="399"/>
      <c r="L113" s="399"/>
      <c r="M113" s="399"/>
      <c r="N113" s="399"/>
      <c r="O113" s="399"/>
      <c r="P113" s="399"/>
      <c r="Q113" s="399"/>
      <c r="R113" s="375"/>
      <c r="S113" s="381"/>
      <c r="T113" s="390"/>
      <c r="U113" s="399"/>
      <c r="V113" s="399"/>
      <c r="W113" s="399"/>
      <c r="X113" s="399"/>
      <c r="Y113" s="399"/>
      <c r="Z113" s="399"/>
      <c r="AA113" s="399"/>
      <c r="AB113" s="399"/>
      <c r="AC113" s="399"/>
      <c r="AD113" s="399"/>
      <c r="AE113" s="399"/>
      <c r="AF113" s="399"/>
      <c r="AG113" s="399"/>
      <c r="AH113" s="399"/>
    </row>
    <row r="114" spans="1:42" ht="12" customHeight="1" x14ac:dyDescent="0.25">
      <c r="A114" s="413" t="s">
        <v>137</v>
      </c>
      <c r="B114" s="416"/>
      <c r="C114" s="403" t="s">
        <v>81</v>
      </c>
      <c r="D114" s="447">
        <f>SUM(D111:D113)</f>
        <v>0</v>
      </c>
      <c r="E114" s="447">
        <f t="shared" ref="E114:Q114" si="32">SUM(E111:E113)</f>
        <v>0</v>
      </c>
      <c r="F114" s="447">
        <f t="shared" si="32"/>
        <v>0</v>
      </c>
      <c r="G114" s="447">
        <f t="shared" si="32"/>
        <v>0</v>
      </c>
      <c r="H114" s="447">
        <f t="shared" si="32"/>
        <v>0</v>
      </c>
      <c r="I114" s="447">
        <f t="shared" si="32"/>
        <v>0</v>
      </c>
      <c r="J114" s="447">
        <f t="shared" si="32"/>
        <v>0</v>
      </c>
      <c r="K114" s="447">
        <f t="shared" si="32"/>
        <v>0</v>
      </c>
      <c r="L114" s="447">
        <f t="shared" si="32"/>
        <v>0</v>
      </c>
      <c r="M114" s="447">
        <f t="shared" si="32"/>
        <v>0</v>
      </c>
      <c r="N114" s="447">
        <f t="shared" si="32"/>
        <v>0</v>
      </c>
      <c r="O114" s="447">
        <f t="shared" si="32"/>
        <v>0</v>
      </c>
      <c r="P114" s="447">
        <f t="shared" si="32"/>
        <v>0</v>
      </c>
      <c r="Q114" s="447">
        <f t="shared" si="32"/>
        <v>0</v>
      </c>
      <c r="R114" s="375"/>
      <c r="S114" s="403" t="s">
        <v>81</v>
      </c>
      <c r="T114" s="416"/>
      <c r="U114" s="449">
        <f>SUM(U111:U113)</f>
        <v>0</v>
      </c>
      <c r="V114" s="449">
        <f t="shared" ref="V114:AH114" si="33">SUM(V111:V113)</f>
        <v>0</v>
      </c>
      <c r="W114" s="449">
        <f t="shared" si="33"/>
        <v>0</v>
      </c>
      <c r="X114" s="449">
        <f t="shared" si="33"/>
        <v>0</v>
      </c>
      <c r="Y114" s="449">
        <f t="shared" si="33"/>
        <v>0</v>
      </c>
      <c r="Z114" s="449">
        <f t="shared" si="33"/>
        <v>0</v>
      </c>
      <c r="AA114" s="449">
        <f t="shared" si="33"/>
        <v>0</v>
      </c>
      <c r="AB114" s="449">
        <f t="shared" si="33"/>
        <v>0</v>
      </c>
      <c r="AC114" s="449">
        <f t="shared" si="33"/>
        <v>0</v>
      </c>
      <c r="AD114" s="449">
        <f t="shared" si="33"/>
        <v>0</v>
      </c>
      <c r="AE114" s="449">
        <f t="shared" si="33"/>
        <v>0</v>
      </c>
      <c r="AF114" s="449">
        <f t="shared" si="33"/>
        <v>0</v>
      </c>
      <c r="AG114" s="449">
        <f t="shared" si="33"/>
        <v>0</v>
      </c>
      <c r="AH114" s="449">
        <f t="shared" si="33"/>
        <v>0</v>
      </c>
    </row>
    <row r="115" spans="1:42" ht="12" customHeight="1" x14ac:dyDescent="0.2">
      <c r="A115" s="384" t="s">
        <v>140</v>
      </c>
      <c r="B115" s="383">
        <v>1250</v>
      </c>
      <c r="C115" s="384" t="s">
        <v>788</v>
      </c>
      <c r="D115" s="395">
        <f>IFERROR(ROUND(VLOOKUP($B115,'[15]Monthly BS -UC Ledger FORMATTED'!$A$6:$Q$228,+D$3,FALSE),0),0)</f>
        <v>0</v>
      </c>
      <c r="E115" s="395">
        <f>IFERROR(ROUND(VLOOKUP($B115,'[15]Monthly BS -UC Ledger FORMATTED'!$A$6:$Q$228,+E$3,FALSE),0),0)</f>
        <v>0</v>
      </c>
      <c r="F115" s="395">
        <f>IFERROR(ROUND(VLOOKUP($B115,'[15]Monthly BS -UC Ledger FORMATTED'!$A$6:$Q$228,+F$3,FALSE),0),0)</f>
        <v>0</v>
      </c>
      <c r="G115" s="395">
        <f>IFERROR(ROUND(VLOOKUP($B115,'[15]Monthly BS -UC Ledger FORMATTED'!$A$6:$Q$228,+G$3,FALSE),0),0)</f>
        <v>0</v>
      </c>
      <c r="H115" s="395">
        <f>IFERROR(ROUND(VLOOKUP($B115,'[15]Monthly BS -UC Ledger FORMATTED'!$A$6:$Q$228,+H$3,FALSE),0),0)</f>
        <v>0</v>
      </c>
      <c r="I115" s="395">
        <f>IFERROR(ROUND(VLOOKUP($B115,'[15]Monthly BS -UC Ledger FORMATTED'!$A$6:$Q$228,+I$3,FALSE),0),0)</f>
        <v>0</v>
      </c>
      <c r="J115" s="395">
        <f>IFERROR(ROUND(VLOOKUP($B115,'[15]Monthly BS -UC Ledger FORMATTED'!$A$6:$Q$228,+J$3,FALSE),0),0)</f>
        <v>0</v>
      </c>
      <c r="K115" s="395">
        <f>IFERROR(ROUND(VLOOKUP($B115,'[15]Monthly BS -UC Ledger FORMATTED'!$A$6:$Q$228,+K$3,FALSE),0),0)</f>
        <v>0</v>
      </c>
      <c r="L115" s="395">
        <f>IFERROR(ROUND(VLOOKUP($B115,'[15]Monthly BS -UC Ledger FORMATTED'!$A$6:$Q$228,+L$3,FALSE),0),0)</f>
        <v>0</v>
      </c>
      <c r="M115" s="395">
        <f>IFERROR(ROUND(VLOOKUP($B115,'[15]Monthly BS -UC Ledger FORMATTED'!$A$6:$Q$228,+M$3,FALSE),0),0)</f>
        <v>0</v>
      </c>
      <c r="N115" s="395">
        <f>IFERROR(ROUND(VLOOKUP($B115,'[15]Monthly BS -UC Ledger FORMATTED'!$A$6:$Q$228,+N$3,FALSE),0),0)</f>
        <v>0</v>
      </c>
      <c r="O115" s="395">
        <f>IFERROR(ROUND(VLOOKUP($B115,'[15]Monthly BS -UC Ledger FORMATTED'!$A$6:$Q$228,+O$3,FALSE),0),0)</f>
        <v>0</v>
      </c>
      <c r="P115" s="395">
        <f>IFERROR(ROUND(VLOOKUP($B115,'[15]Monthly BS -UC Ledger FORMATTED'!$A$6:$Q$228,+P$3,FALSE),0),0)</f>
        <v>0</v>
      </c>
      <c r="Q115" s="386"/>
      <c r="R115" s="375"/>
      <c r="S115" s="384" t="s">
        <v>789</v>
      </c>
      <c r="T115" s="383">
        <v>2040</v>
      </c>
      <c r="U115" s="395">
        <f>IFERROR(ROUND(VLOOKUP($T115,'[15]Monthly BS -UC Ledger FORMATTED'!$A$6:$Q$228,+U$3,FALSE),0),0)</f>
        <v>0</v>
      </c>
      <c r="V115" s="395">
        <f>IFERROR(ROUND(VLOOKUP($T115,'[15]Monthly BS -UC Ledger FORMATTED'!$A$6:$Q$228,+V$3,FALSE),0),0)</f>
        <v>0</v>
      </c>
      <c r="W115" s="395">
        <f>IFERROR(ROUND(VLOOKUP($T115,'[15]Monthly BS -UC Ledger FORMATTED'!$A$6:$Q$228,+W$3,FALSE),0),0)</f>
        <v>0</v>
      </c>
      <c r="X115" s="395">
        <f>IFERROR(ROUND(VLOOKUP($T115,'[15]Monthly BS -UC Ledger FORMATTED'!$A$6:$Q$228,+X$3,FALSE),0),0)</f>
        <v>0</v>
      </c>
      <c r="Y115" s="395">
        <f>IFERROR(ROUND(VLOOKUP($T115,'[15]Monthly BS -UC Ledger FORMATTED'!$A$6:$Q$228,+Y$3,FALSE),0),0)</f>
        <v>0</v>
      </c>
      <c r="Z115" s="395">
        <f>IFERROR(ROUND(VLOOKUP($T115,'[15]Monthly BS -UC Ledger FORMATTED'!$A$6:$Q$228,+Z$3,FALSE),0),0)</f>
        <v>0</v>
      </c>
      <c r="AA115" s="395">
        <f>IFERROR(ROUND(VLOOKUP($T115,'[15]Monthly BS -UC Ledger FORMATTED'!$A$6:$Q$228,+AA$3,FALSE),0),0)</f>
        <v>0</v>
      </c>
      <c r="AB115" s="395">
        <f>IFERROR(ROUND(VLOOKUP($T115,'[15]Monthly BS -UC Ledger FORMATTED'!$A$6:$Q$228,+AB$3,FALSE),0),0)</f>
        <v>0</v>
      </c>
      <c r="AC115" s="395">
        <f>IFERROR(ROUND(VLOOKUP($T115,'[15]Monthly BS -UC Ledger FORMATTED'!$A$6:$Q$228,+AC$3,FALSE),0),0)</f>
        <v>0</v>
      </c>
      <c r="AD115" s="395">
        <f>IFERROR(ROUND(VLOOKUP($T115,'[15]Monthly BS -UC Ledger FORMATTED'!$A$6:$Q$228,+AD$3,FALSE),0),0)</f>
        <v>0</v>
      </c>
      <c r="AE115" s="395">
        <f>IFERROR(ROUND(VLOOKUP($T115,'[15]Monthly BS -UC Ledger FORMATTED'!$A$6:$Q$228,+AE$3,FALSE),0),0)</f>
        <v>0</v>
      </c>
      <c r="AF115" s="395">
        <f>IFERROR(ROUND(VLOOKUP($T115,'[15]Monthly BS -UC Ledger FORMATTED'!$A$6:$Q$228,+AF$3,FALSE),0),0)</f>
        <v>0</v>
      </c>
      <c r="AG115" s="395">
        <f>IFERROR(ROUND(VLOOKUP($T115,'[15]Monthly BS -UC Ledger FORMATTED'!$A$6:$Q$228,+AG$3,FALSE),0),0)</f>
        <v>0</v>
      </c>
      <c r="AH115" s="386"/>
    </row>
    <row r="116" spans="1:42" ht="12" customHeight="1" x14ac:dyDescent="0.2">
      <c r="A116" s="384" t="s">
        <v>143</v>
      </c>
      <c r="B116" s="383"/>
      <c r="C116" s="384"/>
      <c r="D116" s="450"/>
      <c r="E116" s="384"/>
      <c r="F116" s="384"/>
      <c r="G116" s="384"/>
      <c r="H116" s="384"/>
      <c r="I116" s="384"/>
      <c r="J116" s="384"/>
      <c r="K116" s="384"/>
      <c r="L116" s="384"/>
      <c r="M116" s="384"/>
      <c r="N116" s="384"/>
      <c r="O116" s="384"/>
      <c r="P116" s="384"/>
      <c r="Q116" s="384"/>
      <c r="R116" s="375"/>
      <c r="S116" s="384" t="s">
        <v>790</v>
      </c>
      <c r="T116" s="383">
        <v>2185</v>
      </c>
      <c r="U116" s="395">
        <f>IFERROR(ROUND(VLOOKUP($T116,'[15]Monthly BS -UC Ledger FORMATTED'!$A$6:$Q$228,+U$3,FALSE),0),0)</f>
        <v>0</v>
      </c>
      <c r="V116" s="395">
        <f>IFERROR(ROUND(VLOOKUP($T116,'[15]Monthly BS -UC Ledger FORMATTED'!$A$6:$Q$228,+V$3,FALSE),0),0)</f>
        <v>0</v>
      </c>
      <c r="W116" s="395">
        <f>IFERROR(ROUND(VLOOKUP($T116,'[15]Monthly BS -UC Ledger FORMATTED'!$A$6:$Q$228,+W$3,FALSE),0),0)</f>
        <v>0</v>
      </c>
      <c r="X116" s="395">
        <f>IFERROR(ROUND(VLOOKUP($T116,'[15]Monthly BS -UC Ledger FORMATTED'!$A$6:$Q$228,+X$3,FALSE),0),0)</f>
        <v>0</v>
      </c>
      <c r="Y116" s="395">
        <f>IFERROR(ROUND(VLOOKUP($T116,'[15]Monthly BS -UC Ledger FORMATTED'!$A$6:$Q$228,+Y$3,FALSE),0),0)</f>
        <v>0</v>
      </c>
      <c r="Z116" s="395">
        <f>IFERROR(ROUND(VLOOKUP($T116,'[15]Monthly BS -UC Ledger FORMATTED'!$A$6:$Q$228,+Z$3,FALSE),0),0)</f>
        <v>0</v>
      </c>
      <c r="AA116" s="395">
        <f>IFERROR(ROUND(VLOOKUP($T116,'[15]Monthly BS -UC Ledger FORMATTED'!$A$6:$Q$228,+AA$3,FALSE),0),0)</f>
        <v>0</v>
      </c>
      <c r="AB116" s="395">
        <f>IFERROR(ROUND(VLOOKUP($T116,'[15]Monthly BS -UC Ledger FORMATTED'!$A$6:$Q$228,+AB$3,FALSE),0),0)</f>
        <v>0</v>
      </c>
      <c r="AC116" s="395">
        <f>IFERROR(ROUND(VLOOKUP($T116,'[15]Monthly BS -UC Ledger FORMATTED'!$A$6:$Q$228,+AC$3,FALSE),0),0)</f>
        <v>0</v>
      </c>
      <c r="AD116" s="395">
        <f>IFERROR(ROUND(VLOOKUP($T116,'[15]Monthly BS -UC Ledger FORMATTED'!$A$6:$Q$228,+AD$3,FALSE),0),0)</f>
        <v>0</v>
      </c>
      <c r="AE116" s="395">
        <f>IFERROR(ROUND(VLOOKUP($T116,'[15]Monthly BS -UC Ledger FORMATTED'!$A$6:$Q$228,+AE$3,FALSE),0),0)</f>
        <v>0</v>
      </c>
      <c r="AF116" s="395">
        <f>IFERROR(ROUND(VLOOKUP($T116,'[15]Monthly BS -UC Ledger FORMATTED'!$A$6:$Q$228,+AF$3,FALSE),0),0)</f>
        <v>0</v>
      </c>
      <c r="AG116" s="395">
        <f>IFERROR(ROUND(VLOOKUP($T116,'[15]Monthly BS -UC Ledger FORMATTED'!$A$6:$Q$228,+AG$3,FALSE),0),0)</f>
        <v>0</v>
      </c>
      <c r="AH116" s="384"/>
    </row>
    <row r="117" spans="1:42" ht="12" customHeight="1" x14ac:dyDescent="0.25">
      <c r="A117" s="602" t="s">
        <v>144</v>
      </c>
      <c r="B117" s="603"/>
      <c r="C117" s="603"/>
      <c r="D117" s="603"/>
      <c r="E117" s="603"/>
      <c r="F117" s="603"/>
      <c r="G117" s="603"/>
      <c r="H117" s="603"/>
      <c r="I117" s="603"/>
      <c r="J117" s="603"/>
      <c r="K117" s="603"/>
      <c r="L117" s="603"/>
      <c r="M117" s="603"/>
      <c r="N117" s="603"/>
      <c r="O117" s="603"/>
      <c r="P117" s="603"/>
      <c r="Q117" s="604"/>
      <c r="R117" s="375"/>
      <c r="S117" s="602" t="s">
        <v>144</v>
      </c>
      <c r="T117" s="603"/>
      <c r="U117" s="603"/>
      <c r="V117" s="603"/>
      <c r="W117" s="603"/>
      <c r="X117" s="603"/>
      <c r="Y117" s="603"/>
      <c r="Z117" s="603"/>
      <c r="AA117" s="603"/>
      <c r="AB117" s="603"/>
      <c r="AC117" s="603"/>
      <c r="AD117" s="603"/>
      <c r="AE117" s="603"/>
      <c r="AF117" s="603"/>
      <c r="AG117" s="603"/>
      <c r="AH117" s="603"/>
      <c r="AI117" s="604"/>
    </row>
    <row r="118" spans="1:42" ht="12" customHeight="1" x14ac:dyDescent="0.2">
      <c r="A118" s="384" t="s">
        <v>145</v>
      </c>
      <c r="B118" s="383">
        <v>1265</v>
      </c>
      <c r="C118" s="384" t="s">
        <v>791</v>
      </c>
      <c r="D118" s="395">
        <f>IFERROR(ROUND(VLOOKUP($B118,'[15]Monthly BS -UC Ledger FORMATTED'!$A$6:$Q$228,+D$3,FALSE),0),0)</f>
        <v>0</v>
      </c>
      <c r="E118" s="395">
        <f>IFERROR(ROUND(VLOOKUP($B118,'[15]Monthly BS -UC Ledger FORMATTED'!$A$6:$Q$228,+E$3,FALSE),0),0)</f>
        <v>0</v>
      </c>
      <c r="F118" s="395">
        <f>IFERROR(ROUND(VLOOKUP($B118,'[15]Monthly BS -UC Ledger FORMATTED'!$A$6:$Q$228,+F$3,FALSE),0),0)</f>
        <v>0</v>
      </c>
      <c r="G118" s="395">
        <f>IFERROR(ROUND(VLOOKUP($B118,'[15]Monthly BS -UC Ledger FORMATTED'!$A$6:$Q$228,+G$3,FALSE),0),0)</f>
        <v>0</v>
      </c>
      <c r="H118" s="395">
        <f>IFERROR(ROUND(VLOOKUP($B118,'[15]Monthly BS -UC Ledger FORMATTED'!$A$6:$Q$228,+H$3,FALSE),0),0)</f>
        <v>0</v>
      </c>
      <c r="I118" s="395">
        <f>IFERROR(ROUND(VLOOKUP($B118,'[15]Monthly BS -UC Ledger FORMATTED'!$A$6:$Q$228,+I$3,FALSE),0),0)</f>
        <v>0</v>
      </c>
      <c r="J118" s="395">
        <f>IFERROR(ROUND(VLOOKUP($B118,'[15]Monthly BS -UC Ledger FORMATTED'!$A$6:$Q$228,+J$3,FALSE),0),0)</f>
        <v>0</v>
      </c>
      <c r="K118" s="395">
        <f>IFERROR(ROUND(VLOOKUP($B118,'[15]Monthly BS -UC Ledger FORMATTED'!$A$6:$Q$228,+K$3,FALSE),0),0)</f>
        <v>0</v>
      </c>
      <c r="L118" s="395">
        <f>IFERROR(ROUND(VLOOKUP($B118,'[15]Monthly BS -UC Ledger FORMATTED'!$A$6:$Q$228,+L$3,FALSE),0),0)</f>
        <v>0</v>
      </c>
      <c r="M118" s="395">
        <f>IFERROR(ROUND(VLOOKUP($B118,'[15]Monthly BS -UC Ledger FORMATTED'!$A$6:$Q$228,+M$3,FALSE),0),0)</f>
        <v>0</v>
      </c>
      <c r="N118" s="395">
        <f>IFERROR(ROUND(VLOOKUP($B118,'[15]Monthly BS -UC Ledger FORMATTED'!$A$6:$Q$228,+N$3,FALSE),0),0)</f>
        <v>0</v>
      </c>
      <c r="O118" s="395">
        <f>IFERROR(ROUND(VLOOKUP($B118,'[15]Monthly BS -UC Ledger FORMATTED'!$A$6:$Q$228,+O$3,FALSE),0),0)</f>
        <v>0</v>
      </c>
      <c r="P118" s="395">
        <f>IFERROR(ROUND(VLOOKUP($B118,'[15]Monthly BS -UC Ledger FORMATTED'!$A$6:$Q$228,+P$3,FALSE),0),0)</f>
        <v>0</v>
      </c>
      <c r="Q118" s="386"/>
      <c r="R118" s="375"/>
      <c r="S118" s="384" t="s">
        <v>676</v>
      </c>
      <c r="T118" s="383"/>
      <c r="U118" s="386"/>
      <c r="V118" s="386"/>
      <c r="W118" s="386"/>
      <c r="X118" s="386"/>
      <c r="Y118" s="386"/>
      <c r="Z118" s="386"/>
      <c r="AA118" s="386"/>
      <c r="AB118" s="386"/>
      <c r="AC118" s="386"/>
      <c r="AD118" s="386"/>
      <c r="AE118" s="386"/>
      <c r="AF118" s="386"/>
      <c r="AG118" s="386"/>
      <c r="AH118" s="386"/>
    </row>
    <row r="119" spans="1:42" ht="12" customHeight="1" x14ac:dyDescent="0.2">
      <c r="A119" s="384" t="s">
        <v>147</v>
      </c>
      <c r="B119" s="383">
        <v>1290</v>
      </c>
      <c r="C119" s="384" t="s">
        <v>792</v>
      </c>
      <c r="D119" s="395">
        <f>IFERROR(ROUND(VLOOKUP($B119,'[15]Monthly BS -UC Ledger FORMATTED'!$A$6:$Q$228,+D$3,FALSE),0),0)</f>
        <v>0</v>
      </c>
      <c r="E119" s="395">
        <f>IFERROR(ROUND(VLOOKUP($B119,'[15]Monthly BS -UC Ledger FORMATTED'!$A$6:$Q$228,+E$3,FALSE),0),0)</f>
        <v>0</v>
      </c>
      <c r="F119" s="395">
        <f>IFERROR(ROUND(VLOOKUP($B119,'[15]Monthly BS -UC Ledger FORMATTED'!$A$6:$Q$228,+F$3,FALSE),0),0)</f>
        <v>0</v>
      </c>
      <c r="G119" s="395">
        <f>IFERROR(ROUND(VLOOKUP($B119,'[15]Monthly BS -UC Ledger FORMATTED'!$A$6:$Q$228,+G$3,FALSE),0),0)</f>
        <v>0</v>
      </c>
      <c r="H119" s="395">
        <f>IFERROR(ROUND(VLOOKUP($B119,'[15]Monthly BS -UC Ledger FORMATTED'!$A$6:$Q$228,+H$3,FALSE),0),0)</f>
        <v>0</v>
      </c>
      <c r="I119" s="395">
        <f>IFERROR(ROUND(VLOOKUP($B119,'[15]Monthly BS -UC Ledger FORMATTED'!$A$6:$Q$228,+I$3,FALSE),0),0)</f>
        <v>0</v>
      </c>
      <c r="J119" s="395">
        <f>IFERROR(ROUND(VLOOKUP($B119,'[15]Monthly BS -UC Ledger FORMATTED'!$A$6:$Q$228,+J$3,FALSE),0),0)</f>
        <v>0</v>
      </c>
      <c r="K119" s="395">
        <f>IFERROR(ROUND(VLOOKUP($B119,'[15]Monthly BS -UC Ledger FORMATTED'!$A$6:$Q$228,+K$3,FALSE),0),0)</f>
        <v>0</v>
      </c>
      <c r="L119" s="395">
        <f>IFERROR(ROUND(VLOOKUP($B119,'[15]Monthly BS -UC Ledger FORMATTED'!$A$6:$Q$228,+L$3,FALSE),0),0)</f>
        <v>0</v>
      </c>
      <c r="M119" s="395">
        <f>IFERROR(ROUND(VLOOKUP($B119,'[15]Monthly BS -UC Ledger FORMATTED'!$A$6:$Q$228,+M$3,FALSE),0),0)</f>
        <v>0</v>
      </c>
      <c r="N119" s="395">
        <f>IFERROR(ROUND(VLOOKUP($B119,'[15]Monthly BS -UC Ledger FORMATTED'!$A$6:$Q$228,+N$3,FALSE),0),0)</f>
        <v>0</v>
      </c>
      <c r="O119" s="395">
        <f>IFERROR(ROUND(VLOOKUP($B119,'[15]Monthly BS -UC Ledger FORMATTED'!$A$6:$Q$228,+O$3,FALSE),0),0)</f>
        <v>0</v>
      </c>
      <c r="P119" s="395">
        <f>IFERROR(ROUND(VLOOKUP($B119,'[15]Monthly BS -UC Ledger FORMATTED'!$A$6:$Q$228,+P$3,FALSE),0),0)</f>
        <v>0</v>
      </c>
      <c r="Q119" s="386"/>
      <c r="R119" s="375"/>
      <c r="S119" s="384" t="s">
        <v>793</v>
      </c>
      <c r="T119" s="383">
        <v>2050</v>
      </c>
      <c r="U119" s="395">
        <f>IFERROR(ROUND(VLOOKUP($T119,'[15]Monthly BS -UC Ledger FORMATTED'!$A$6:$Q$228,+U$3,FALSE),0),0)</f>
        <v>0</v>
      </c>
      <c r="V119" s="395">
        <f>IFERROR(ROUND(VLOOKUP($T119,'[15]Monthly BS -UC Ledger FORMATTED'!$A$6:$Q$228,+V$3,FALSE),0),0)</f>
        <v>0</v>
      </c>
      <c r="W119" s="395">
        <f>IFERROR(ROUND(VLOOKUP($T119,'[15]Monthly BS -UC Ledger FORMATTED'!$A$6:$Q$228,+W$3,FALSE),0),0)</f>
        <v>0</v>
      </c>
      <c r="X119" s="395">
        <f>IFERROR(ROUND(VLOOKUP($T119,'[15]Monthly BS -UC Ledger FORMATTED'!$A$6:$Q$228,+X$3,FALSE),0),0)</f>
        <v>0</v>
      </c>
      <c r="Y119" s="395">
        <f>IFERROR(ROUND(VLOOKUP($T119,'[15]Monthly BS -UC Ledger FORMATTED'!$A$6:$Q$228,+Y$3,FALSE),0),0)</f>
        <v>0</v>
      </c>
      <c r="Z119" s="395">
        <f>IFERROR(ROUND(VLOOKUP($T119,'[15]Monthly BS -UC Ledger FORMATTED'!$A$6:$Q$228,+Z$3,FALSE),0),0)</f>
        <v>0</v>
      </c>
      <c r="AA119" s="395">
        <f>IFERROR(ROUND(VLOOKUP($T119,'[15]Monthly BS -UC Ledger FORMATTED'!$A$6:$Q$228,+AA$3,FALSE),0),0)</f>
        <v>0</v>
      </c>
      <c r="AB119" s="395">
        <f>IFERROR(ROUND(VLOOKUP($T119,'[15]Monthly BS -UC Ledger FORMATTED'!$A$6:$Q$228,+AB$3,FALSE),0),0)</f>
        <v>0</v>
      </c>
      <c r="AC119" s="395">
        <f>IFERROR(ROUND(VLOOKUP($T119,'[15]Monthly BS -UC Ledger FORMATTED'!$A$6:$Q$228,+AC$3,FALSE),0),0)</f>
        <v>0</v>
      </c>
      <c r="AD119" s="395">
        <f>IFERROR(ROUND(VLOOKUP($T119,'[15]Monthly BS -UC Ledger FORMATTED'!$A$6:$Q$228,+AD$3,FALSE),0),0)</f>
        <v>0</v>
      </c>
      <c r="AE119" s="395">
        <f>IFERROR(ROUND(VLOOKUP($T119,'[15]Monthly BS -UC Ledger FORMATTED'!$A$6:$Q$228,+AE$3,FALSE),0),0)</f>
        <v>0</v>
      </c>
      <c r="AF119" s="395">
        <f>IFERROR(ROUND(VLOOKUP($T119,'[15]Monthly BS -UC Ledger FORMATTED'!$A$6:$Q$228,+AF$3,FALSE),0),0)</f>
        <v>0</v>
      </c>
      <c r="AG119" s="395">
        <f>IFERROR(ROUND(VLOOKUP($T119,'[15]Monthly BS -UC Ledger FORMATTED'!$A$6:$Q$228,+AG$3,FALSE),0),0)</f>
        <v>0</v>
      </c>
      <c r="AH119" s="386"/>
    </row>
    <row r="120" spans="1:42" ht="12" customHeight="1" x14ac:dyDescent="0.2">
      <c r="A120" s="384" t="s">
        <v>794</v>
      </c>
      <c r="B120" s="383">
        <v>1320</v>
      </c>
      <c r="C120" s="384" t="s">
        <v>795</v>
      </c>
      <c r="D120" s="395">
        <f>IFERROR(ROUND(VLOOKUP($B120,'[15]Monthly BS -UC Ledger FORMATTED'!$A$6:$Q$228,+D$3,FALSE),0),0)</f>
        <v>0</v>
      </c>
      <c r="E120" s="395">
        <f>IFERROR(ROUND(VLOOKUP($B120,'[15]Monthly BS -UC Ledger FORMATTED'!$A$6:$Q$228,+E$3,FALSE),0),0)</f>
        <v>0</v>
      </c>
      <c r="F120" s="395">
        <f>IFERROR(ROUND(VLOOKUP($B120,'[15]Monthly BS -UC Ledger FORMATTED'!$A$6:$Q$228,+F$3,FALSE),0),0)</f>
        <v>0</v>
      </c>
      <c r="G120" s="395">
        <f>IFERROR(ROUND(VLOOKUP($B120,'[15]Monthly BS -UC Ledger FORMATTED'!$A$6:$Q$228,+G$3,FALSE),0),0)</f>
        <v>0</v>
      </c>
      <c r="H120" s="395">
        <f>IFERROR(ROUND(VLOOKUP($B120,'[15]Monthly BS -UC Ledger FORMATTED'!$A$6:$Q$228,+H$3,FALSE),0),0)</f>
        <v>0</v>
      </c>
      <c r="I120" s="395">
        <f>IFERROR(ROUND(VLOOKUP($B120,'[15]Monthly BS -UC Ledger FORMATTED'!$A$6:$Q$228,+I$3,FALSE),0),0)</f>
        <v>0</v>
      </c>
      <c r="J120" s="395">
        <f>IFERROR(ROUND(VLOOKUP($B120,'[15]Monthly BS -UC Ledger FORMATTED'!$A$6:$Q$228,+J$3,FALSE),0),0)</f>
        <v>0</v>
      </c>
      <c r="K120" s="395">
        <f>IFERROR(ROUND(VLOOKUP($B120,'[15]Monthly BS -UC Ledger FORMATTED'!$A$6:$Q$228,+K$3,FALSE),0),0)</f>
        <v>0</v>
      </c>
      <c r="L120" s="395">
        <f>IFERROR(ROUND(VLOOKUP($B120,'[15]Monthly BS -UC Ledger FORMATTED'!$A$6:$Q$228,+L$3,FALSE),0),0)</f>
        <v>0</v>
      </c>
      <c r="M120" s="395">
        <f>IFERROR(ROUND(VLOOKUP($B120,'[15]Monthly BS -UC Ledger FORMATTED'!$A$6:$Q$228,+M$3,FALSE),0),0)</f>
        <v>0</v>
      </c>
      <c r="N120" s="395">
        <f>IFERROR(ROUND(VLOOKUP($B120,'[15]Monthly BS -UC Ledger FORMATTED'!$A$6:$Q$228,+N$3,FALSE),0),0)</f>
        <v>0</v>
      </c>
      <c r="O120" s="395">
        <f>IFERROR(ROUND(VLOOKUP($B120,'[15]Monthly BS -UC Ledger FORMATTED'!$A$6:$Q$228,+O$3,FALSE),0),0)</f>
        <v>0</v>
      </c>
      <c r="P120" s="395">
        <f>IFERROR(ROUND(VLOOKUP($B120,'[15]Monthly BS -UC Ledger FORMATTED'!$A$6:$Q$228,+P$3,FALSE),0),0)</f>
        <v>0</v>
      </c>
      <c r="Q120" s="386">
        <f>ROUND(VLOOKUP($B120,'[15]Monthly BS -UC Ledger FORMATTED'!$A$6:$Q$228,+Q$3,FALSE),0)</f>
        <v>0</v>
      </c>
      <c r="R120" s="375"/>
      <c r="S120" s="384" t="s">
        <v>796</v>
      </c>
      <c r="T120" s="383">
        <v>2080</v>
      </c>
      <c r="U120" s="395">
        <f>IFERROR(ROUND(VLOOKUP($T120,'[15]Monthly BS -UC Ledger FORMATTED'!$A$6:$Q$228,+U$3,FALSE),0),0)</f>
        <v>0</v>
      </c>
      <c r="V120" s="395">
        <f>IFERROR(ROUND(VLOOKUP($T120,'[15]Monthly BS -UC Ledger FORMATTED'!$A$6:$Q$228,+V$3,FALSE),0),0)</f>
        <v>0</v>
      </c>
      <c r="W120" s="395">
        <f>IFERROR(ROUND(VLOOKUP($T120,'[15]Monthly BS -UC Ledger FORMATTED'!$A$6:$Q$228,+W$3,FALSE),0),0)</f>
        <v>0</v>
      </c>
      <c r="X120" s="395">
        <f>IFERROR(ROUND(VLOOKUP($T120,'[15]Monthly BS -UC Ledger FORMATTED'!$A$6:$Q$228,+X$3,FALSE),0),0)</f>
        <v>0</v>
      </c>
      <c r="Y120" s="395">
        <f>IFERROR(ROUND(VLOOKUP($T120,'[15]Monthly BS -UC Ledger FORMATTED'!$A$6:$Q$228,+Y$3,FALSE),0),0)</f>
        <v>0</v>
      </c>
      <c r="Z120" s="395">
        <f>IFERROR(ROUND(VLOOKUP($T120,'[15]Monthly BS -UC Ledger FORMATTED'!$A$6:$Q$228,+Z$3,FALSE),0),0)</f>
        <v>0</v>
      </c>
      <c r="AA120" s="395">
        <f>IFERROR(ROUND(VLOOKUP($T120,'[15]Monthly BS -UC Ledger FORMATTED'!$A$6:$Q$228,+AA$3,FALSE),0),0)</f>
        <v>0</v>
      </c>
      <c r="AB120" s="395">
        <f>IFERROR(ROUND(VLOOKUP($T120,'[15]Monthly BS -UC Ledger FORMATTED'!$A$6:$Q$228,+AB$3,FALSE),0),0)</f>
        <v>0</v>
      </c>
      <c r="AC120" s="395">
        <f>IFERROR(ROUND(VLOOKUP($T120,'[15]Monthly BS -UC Ledger FORMATTED'!$A$6:$Q$228,+AC$3,FALSE),0),0)</f>
        <v>0</v>
      </c>
      <c r="AD120" s="395">
        <f>IFERROR(ROUND(VLOOKUP($T120,'[15]Monthly BS -UC Ledger FORMATTED'!$A$6:$Q$228,+AD$3,FALSE),0),0)</f>
        <v>0</v>
      </c>
      <c r="AE120" s="395">
        <f>IFERROR(ROUND(VLOOKUP($T120,'[15]Monthly BS -UC Ledger FORMATTED'!$A$6:$Q$228,+AE$3,FALSE),0),0)</f>
        <v>0</v>
      </c>
      <c r="AF120" s="395">
        <f>IFERROR(ROUND(VLOOKUP($T120,'[15]Monthly BS -UC Ledger FORMATTED'!$A$6:$Q$228,+AF$3,FALSE),0),0)</f>
        <v>0</v>
      </c>
      <c r="AG120" s="395">
        <f>IFERROR(ROUND(VLOOKUP($T120,'[15]Monthly BS -UC Ledger FORMATTED'!$A$6:$Q$228,+AG$3,FALSE),0),0)</f>
        <v>0</v>
      </c>
      <c r="AH120" s="386"/>
    </row>
    <row r="121" spans="1:42" ht="12" customHeight="1" x14ac:dyDescent="0.2">
      <c r="A121" s="384" t="s">
        <v>153</v>
      </c>
      <c r="B121" s="383">
        <v>1345</v>
      </c>
      <c r="C121" s="384" t="s">
        <v>797</v>
      </c>
      <c r="D121" s="395">
        <f>IFERROR(ROUND(VLOOKUP($B121,'[15]Monthly BS -UC Ledger FORMATTED'!$A$6:$Q$228,+D$3,FALSE),0),0)</f>
        <v>0</v>
      </c>
      <c r="E121" s="395">
        <f>IFERROR(ROUND(VLOOKUP($B121,'[15]Monthly BS -UC Ledger FORMATTED'!$A$6:$Q$228,+E$3,FALSE),0),0)</f>
        <v>0</v>
      </c>
      <c r="F121" s="395">
        <f>IFERROR(ROUND(VLOOKUP($B121,'[15]Monthly BS -UC Ledger FORMATTED'!$A$6:$Q$228,+F$3,FALSE),0),0)</f>
        <v>0</v>
      </c>
      <c r="G121" s="395">
        <f>IFERROR(ROUND(VLOOKUP($B121,'[15]Monthly BS -UC Ledger FORMATTED'!$A$6:$Q$228,+G$3,FALSE),0),0)</f>
        <v>0</v>
      </c>
      <c r="H121" s="395">
        <f>IFERROR(ROUND(VLOOKUP($B121,'[15]Monthly BS -UC Ledger FORMATTED'!$A$6:$Q$228,+H$3,FALSE),0),0)</f>
        <v>0</v>
      </c>
      <c r="I121" s="395">
        <f>IFERROR(ROUND(VLOOKUP($B121,'[15]Monthly BS -UC Ledger FORMATTED'!$A$6:$Q$228,+I$3,FALSE),0),0)</f>
        <v>0</v>
      </c>
      <c r="J121" s="395">
        <f>IFERROR(ROUND(VLOOKUP($B121,'[15]Monthly BS -UC Ledger FORMATTED'!$A$6:$Q$228,+J$3,FALSE),0),0)</f>
        <v>0</v>
      </c>
      <c r="K121" s="395">
        <f>IFERROR(ROUND(VLOOKUP($B121,'[15]Monthly BS -UC Ledger FORMATTED'!$A$6:$Q$228,+K$3,FALSE),0),0)</f>
        <v>0</v>
      </c>
      <c r="L121" s="395">
        <f>IFERROR(ROUND(VLOOKUP($B121,'[15]Monthly BS -UC Ledger FORMATTED'!$A$6:$Q$228,+L$3,FALSE),0),0)</f>
        <v>0</v>
      </c>
      <c r="M121" s="395">
        <f>IFERROR(ROUND(VLOOKUP($B121,'[15]Monthly BS -UC Ledger FORMATTED'!$A$6:$Q$228,+M$3,FALSE),0),0)</f>
        <v>0</v>
      </c>
      <c r="N121" s="395">
        <f>IFERROR(ROUND(VLOOKUP($B121,'[15]Monthly BS -UC Ledger FORMATTED'!$A$6:$Q$228,+N$3,FALSE),0),0)</f>
        <v>0</v>
      </c>
      <c r="O121" s="395">
        <f>IFERROR(ROUND(VLOOKUP($B121,'[15]Monthly BS -UC Ledger FORMATTED'!$A$6:$Q$228,+O$3,FALSE),0),0)</f>
        <v>0</v>
      </c>
      <c r="P121" s="395">
        <f>IFERROR(ROUND(VLOOKUP($B121,'[15]Monthly BS -UC Ledger FORMATTED'!$A$6:$Q$228,+P$3,FALSE),0),0)</f>
        <v>0</v>
      </c>
      <c r="Q121" s="386">
        <f>ROUND(VLOOKUP($B121,'[15]Monthly BS -UC Ledger FORMATTED'!$A$6:$Q$228,+Q$3,FALSE),0)</f>
        <v>0</v>
      </c>
      <c r="R121" s="375"/>
      <c r="S121" s="384" t="s">
        <v>798</v>
      </c>
      <c r="T121" s="383">
        <v>2105</v>
      </c>
      <c r="U121" s="395">
        <f>IFERROR(ROUND(VLOOKUP($T121,'[15]Monthly BS -UC Ledger FORMATTED'!$A$6:$Q$228,+U$3,FALSE),0),0)</f>
        <v>0</v>
      </c>
      <c r="V121" s="395">
        <f>IFERROR(ROUND(VLOOKUP($T121,'[15]Monthly BS -UC Ledger FORMATTED'!$A$6:$Q$228,+V$3,FALSE),0),0)</f>
        <v>0</v>
      </c>
      <c r="W121" s="395">
        <f>IFERROR(ROUND(VLOOKUP($T121,'[15]Monthly BS -UC Ledger FORMATTED'!$A$6:$Q$228,+W$3,FALSE),0),0)</f>
        <v>0</v>
      </c>
      <c r="X121" s="395">
        <f>IFERROR(ROUND(VLOOKUP($T121,'[15]Monthly BS -UC Ledger FORMATTED'!$A$6:$Q$228,+X$3,FALSE),0),0)</f>
        <v>0</v>
      </c>
      <c r="Y121" s="395">
        <f>IFERROR(ROUND(VLOOKUP($T121,'[15]Monthly BS -UC Ledger FORMATTED'!$A$6:$Q$228,+Y$3,FALSE),0),0)</f>
        <v>0</v>
      </c>
      <c r="Z121" s="395">
        <f>IFERROR(ROUND(VLOOKUP($T121,'[15]Monthly BS -UC Ledger FORMATTED'!$A$6:$Q$228,+Z$3,FALSE),0),0)</f>
        <v>0</v>
      </c>
      <c r="AA121" s="395">
        <f>IFERROR(ROUND(VLOOKUP($T121,'[15]Monthly BS -UC Ledger FORMATTED'!$A$6:$Q$228,+AA$3,FALSE),0),0)</f>
        <v>0</v>
      </c>
      <c r="AB121" s="395">
        <f>IFERROR(ROUND(VLOOKUP($T121,'[15]Monthly BS -UC Ledger FORMATTED'!$A$6:$Q$228,+AB$3,FALSE),0),0)</f>
        <v>0</v>
      </c>
      <c r="AC121" s="395">
        <f>IFERROR(ROUND(VLOOKUP($T121,'[15]Monthly BS -UC Ledger FORMATTED'!$A$6:$Q$228,+AC$3,FALSE),0),0)</f>
        <v>0</v>
      </c>
      <c r="AD121" s="395">
        <f>IFERROR(ROUND(VLOOKUP($T121,'[15]Monthly BS -UC Ledger FORMATTED'!$A$6:$Q$228,+AD$3,FALSE),0),0)</f>
        <v>0</v>
      </c>
      <c r="AE121" s="395">
        <f>IFERROR(ROUND(VLOOKUP($T121,'[15]Monthly BS -UC Ledger FORMATTED'!$A$6:$Q$228,+AE$3,FALSE),0),0)</f>
        <v>0</v>
      </c>
      <c r="AF121" s="395">
        <f>IFERROR(ROUND(VLOOKUP($T121,'[15]Monthly BS -UC Ledger FORMATTED'!$A$6:$Q$228,+AF$3,FALSE),0),0)</f>
        <v>0</v>
      </c>
      <c r="AG121" s="395">
        <f>IFERROR(ROUND(VLOOKUP($T121,'[15]Monthly BS -UC Ledger FORMATTED'!$A$6:$Q$228,+AG$3,FALSE),0),0)</f>
        <v>0</v>
      </c>
      <c r="AH121" s="386">
        <f>ROUND(VLOOKUP($T121,'[15]Monthly BS -UC Ledger FORMATTED'!$A$6:$Q$228,+AH$3,FALSE),0)</f>
        <v>0</v>
      </c>
    </row>
    <row r="122" spans="1:42" ht="12" customHeight="1" x14ac:dyDescent="0.2">
      <c r="A122" s="391"/>
      <c r="B122" s="393">
        <v>1350</v>
      </c>
      <c r="C122" s="391" t="s">
        <v>419</v>
      </c>
      <c r="D122" s="395">
        <f>IFERROR(ROUND(VLOOKUP($B122,'[15]Monthly BS -UC Ledger FORMATTED'!$A$6:$Q$228,+D$3,FALSE),0),0)</f>
        <v>0</v>
      </c>
      <c r="E122" s="395">
        <f>IFERROR(ROUND(VLOOKUP($B122,'[15]Monthly BS -UC Ledger FORMATTED'!$A$6:$Q$228,+E$3,FALSE),0),0)</f>
        <v>0</v>
      </c>
      <c r="F122" s="395">
        <f>IFERROR(ROUND(VLOOKUP($B122,'[15]Monthly BS -UC Ledger FORMATTED'!$A$6:$Q$228,+F$3,FALSE),0),0)</f>
        <v>0</v>
      </c>
      <c r="G122" s="395">
        <f>IFERROR(ROUND(VLOOKUP($B122,'[15]Monthly BS -UC Ledger FORMATTED'!$A$6:$Q$228,+G$3,FALSE),0),0)</f>
        <v>0</v>
      </c>
      <c r="H122" s="395">
        <f>IFERROR(ROUND(VLOOKUP($B122,'[15]Monthly BS -UC Ledger FORMATTED'!$A$6:$Q$228,+H$3,FALSE),0),0)</f>
        <v>0</v>
      </c>
      <c r="I122" s="395">
        <f>IFERROR(ROUND(VLOOKUP($B122,'[15]Monthly BS -UC Ledger FORMATTED'!$A$6:$Q$228,+I$3,FALSE),0),0)</f>
        <v>0</v>
      </c>
      <c r="J122" s="395">
        <f>IFERROR(ROUND(VLOOKUP($B122,'[15]Monthly BS -UC Ledger FORMATTED'!$A$6:$Q$228,+J$3,FALSE),0),0)</f>
        <v>0</v>
      </c>
      <c r="K122" s="395">
        <f>IFERROR(ROUND(VLOOKUP($B122,'[15]Monthly BS -UC Ledger FORMATTED'!$A$6:$Q$228,+K$3,FALSE),0),0)</f>
        <v>0</v>
      </c>
      <c r="L122" s="395">
        <f>IFERROR(ROUND(VLOOKUP($B122,'[15]Monthly BS -UC Ledger FORMATTED'!$A$6:$Q$228,+L$3,FALSE),0),0)</f>
        <v>0</v>
      </c>
      <c r="M122" s="395">
        <f>IFERROR(ROUND(VLOOKUP($B122,'[15]Monthly BS -UC Ledger FORMATTED'!$A$6:$Q$228,+M$3,FALSE),0),0)</f>
        <v>0</v>
      </c>
      <c r="N122" s="395">
        <f>IFERROR(ROUND(VLOOKUP($B122,'[15]Monthly BS -UC Ledger FORMATTED'!$A$6:$Q$228,+N$3,FALSE),0),0)</f>
        <v>0</v>
      </c>
      <c r="O122" s="395">
        <f>IFERROR(ROUND(VLOOKUP($B122,'[15]Monthly BS -UC Ledger FORMATTED'!$A$6:$Q$228,+O$3,FALSE),0),0)</f>
        <v>0</v>
      </c>
      <c r="P122" s="395">
        <f>IFERROR(ROUND(VLOOKUP($B122,'[15]Monthly BS -UC Ledger FORMATTED'!$A$6:$Q$228,+P$3,FALSE),0),0)</f>
        <v>0</v>
      </c>
      <c r="Q122" s="395">
        <f>ROUND(VLOOKUP($B122,'[15]Monthly BS -UC Ledger FORMATTED'!$A$6:$Q$228,+Q$3,FALSE),0)</f>
        <v>0</v>
      </c>
      <c r="R122" s="375"/>
      <c r="S122" s="391" t="s">
        <v>799</v>
      </c>
      <c r="T122" s="393">
        <v>2110</v>
      </c>
      <c r="U122" s="395">
        <f>IFERROR(ROUND(VLOOKUP($T122,'[15]Monthly BS -UC Ledger FORMATTED'!$A$6:$Q$228,+U$3,FALSE),0),0)</f>
        <v>0</v>
      </c>
      <c r="V122" s="395">
        <f>IFERROR(ROUND(VLOOKUP($T122,'[15]Monthly BS -UC Ledger FORMATTED'!$A$6:$Q$228,+V$3,FALSE),0),0)</f>
        <v>0</v>
      </c>
      <c r="W122" s="395">
        <f>IFERROR(ROUND(VLOOKUP($T122,'[15]Monthly BS -UC Ledger FORMATTED'!$A$6:$Q$228,+W$3,FALSE),0),0)</f>
        <v>0</v>
      </c>
      <c r="X122" s="395">
        <f>IFERROR(ROUND(VLOOKUP($T122,'[15]Monthly BS -UC Ledger FORMATTED'!$A$6:$Q$228,+X$3,FALSE),0),0)</f>
        <v>0</v>
      </c>
      <c r="Y122" s="395">
        <f>IFERROR(ROUND(VLOOKUP($T122,'[15]Monthly BS -UC Ledger FORMATTED'!$A$6:$Q$228,+Y$3,FALSE),0),0)</f>
        <v>0</v>
      </c>
      <c r="Z122" s="395">
        <f>IFERROR(ROUND(VLOOKUP($T122,'[15]Monthly BS -UC Ledger FORMATTED'!$A$6:$Q$228,+Z$3,FALSE),0),0)</f>
        <v>0</v>
      </c>
      <c r="AA122" s="395">
        <f>IFERROR(ROUND(VLOOKUP($T122,'[15]Monthly BS -UC Ledger FORMATTED'!$A$6:$Q$228,+AA$3,FALSE),0),0)</f>
        <v>0</v>
      </c>
      <c r="AB122" s="395">
        <f>IFERROR(ROUND(VLOOKUP($T122,'[15]Monthly BS -UC Ledger FORMATTED'!$A$6:$Q$228,+AB$3,FALSE),0),0)</f>
        <v>0</v>
      </c>
      <c r="AC122" s="395">
        <f>IFERROR(ROUND(VLOOKUP($T122,'[15]Monthly BS -UC Ledger FORMATTED'!$A$6:$Q$228,+AC$3,FALSE),0),0)</f>
        <v>0</v>
      </c>
      <c r="AD122" s="395">
        <f>IFERROR(ROUND(VLOOKUP($T122,'[15]Monthly BS -UC Ledger FORMATTED'!$A$6:$Q$228,+AD$3,FALSE),0),0)</f>
        <v>0</v>
      </c>
      <c r="AE122" s="395">
        <f>IFERROR(ROUND(VLOOKUP($T122,'[15]Monthly BS -UC Ledger FORMATTED'!$A$6:$Q$228,+AE$3,FALSE),0),0)</f>
        <v>0</v>
      </c>
      <c r="AF122" s="395">
        <f>IFERROR(ROUND(VLOOKUP($T122,'[15]Monthly BS -UC Ledger FORMATTED'!$A$6:$Q$228,+AF$3,FALSE),0),0)</f>
        <v>0</v>
      </c>
      <c r="AG122" s="395">
        <f>IFERROR(ROUND(VLOOKUP($T122,'[15]Monthly BS -UC Ledger FORMATTED'!$A$6:$Q$228,+AG$3,FALSE),0),0)</f>
        <v>0</v>
      </c>
      <c r="AH122" s="395">
        <f>ROUND(VLOOKUP($T122,'[15]Monthly BS -UC Ledger FORMATTED'!$A$6:$Q$228,+AH$3,FALSE),0)</f>
        <v>0</v>
      </c>
      <c r="AI122" s="375"/>
      <c r="AJ122" s="375"/>
      <c r="AK122" s="375"/>
      <c r="AL122" s="375"/>
      <c r="AM122" s="375"/>
      <c r="AN122" s="375"/>
      <c r="AO122" s="375"/>
      <c r="AP122" s="375"/>
    </row>
    <row r="123" spans="1:42" ht="12" customHeight="1" x14ac:dyDescent="0.2">
      <c r="A123" s="381"/>
      <c r="B123" s="390">
        <v>1353</v>
      </c>
      <c r="C123" s="381" t="s">
        <v>421</v>
      </c>
      <c r="D123" s="395">
        <f>IFERROR(ROUND(VLOOKUP($B123,'[15]Monthly BS -UC Ledger FORMATTED'!$A$6:$Q$228,+D$3,FALSE),0),0)</f>
        <v>0</v>
      </c>
      <c r="E123" s="395">
        <f>IFERROR(ROUND(VLOOKUP($B123,'[15]Monthly BS -UC Ledger FORMATTED'!$A$6:$Q$228,+E$3,FALSE),0),0)</f>
        <v>0</v>
      </c>
      <c r="F123" s="395">
        <f>IFERROR(ROUND(VLOOKUP($B123,'[15]Monthly BS -UC Ledger FORMATTED'!$A$6:$Q$228,+F$3,FALSE),0),0)</f>
        <v>0</v>
      </c>
      <c r="G123" s="395">
        <f>IFERROR(ROUND(VLOOKUP($B123,'[15]Monthly BS -UC Ledger FORMATTED'!$A$6:$Q$228,+G$3,FALSE),0),0)</f>
        <v>0</v>
      </c>
      <c r="H123" s="395">
        <f>IFERROR(ROUND(VLOOKUP($B123,'[15]Monthly BS -UC Ledger FORMATTED'!$A$6:$Q$228,+H$3,FALSE),0),0)</f>
        <v>0</v>
      </c>
      <c r="I123" s="395">
        <f>IFERROR(ROUND(VLOOKUP($B123,'[15]Monthly BS -UC Ledger FORMATTED'!$A$6:$Q$228,+I$3,FALSE),0),0)</f>
        <v>0</v>
      </c>
      <c r="J123" s="395">
        <f>IFERROR(ROUND(VLOOKUP($B123,'[15]Monthly BS -UC Ledger FORMATTED'!$A$6:$Q$228,+J$3,FALSE),0),0)</f>
        <v>0</v>
      </c>
      <c r="K123" s="395">
        <f>IFERROR(ROUND(VLOOKUP($B123,'[15]Monthly BS -UC Ledger FORMATTED'!$A$6:$Q$228,+K$3,FALSE),0),0)</f>
        <v>0</v>
      </c>
      <c r="L123" s="395">
        <f>IFERROR(ROUND(VLOOKUP($B123,'[15]Monthly BS -UC Ledger FORMATTED'!$A$6:$Q$228,+L$3,FALSE),0),0)</f>
        <v>0</v>
      </c>
      <c r="M123" s="395">
        <f>IFERROR(ROUND(VLOOKUP($B123,'[15]Monthly BS -UC Ledger FORMATTED'!$A$6:$Q$228,+M$3,FALSE),0),0)</f>
        <v>0</v>
      </c>
      <c r="N123" s="395">
        <f>IFERROR(ROUND(VLOOKUP($B123,'[15]Monthly BS -UC Ledger FORMATTED'!$A$6:$Q$228,+N$3,FALSE),0),0)</f>
        <v>0</v>
      </c>
      <c r="O123" s="395">
        <f>IFERROR(ROUND(VLOOKUP($B123,'[15]Monthly BS -UC Ledger FORMATTED'!$A$6:$Q$228,+O$3,FALSE),0),0)</f>
        <v>0</v>
      </c>
      <c r="P123" s="395">
        <f>IFERROR(ROUND(VLOOKUP($B123,'[15]Monthly BS -UC Ledger FORMATTED'!$A$6:$Q$228,+P$3,FALSE),0),0)</f>
        <v>0</v>
      </c>
      <c r="Q123" s="399">
        <f>ROUND(VLOOKUP($B123,'[15]Monthly BS -UC Ledger FORMATTED'!$A$6:$Q$228,+Q$3,FALSE),0)</f>
        <v>0</v>
      </c>
      <c r="R123" s="375"/>
      <c r="S123" s="381" t="s">
        <v>800</v>
      </c>
      <c r="T123" s="390">
        <v>2113</v>
      </c>
      <c r="U123" s="395">
        <f>IFERROR(ROUND(VLOOKUP($T123,'[15]Monthly BS -UC Ledger FORMATTED'!$A$6:$Q$228,+U$3,FALSE),0),0)</f>
        <v>0</v>
      </c>
      <c r="V123" s="395">
        <f>IFERROR(ROUND(VLOOKUP($T123,'[15]Monthly BS -UC Ledger FORMATTED'!$A$6:$Q$228,+V$3,FALSE),0),0)</f>
        <v>0</v>
      </c>
      <c r="W123" s="395">
        <f>IFERROR(ROUND(VLOOKUP($T123,'[15]Monthly BS -UC Ledger FORMATTED'!$A$6:$Q$228,+W$3,FALSE),0),0)</f>
        <v>0</v>
      </c>
      <c r="X123" s="395">
        <f>IFERROR(ROUND(VLOOKUP($T123,'[15]Monthly BS -UC Ledger FORMATTED'!$A$6:$Q$228,+X$3,FALSE),0),0)</f>
        <v>0</v>
      </c>
      <c r="Y123" s="395">
        <f>IFERROR(ROUND(VLOOKUP($T123,'[15]Monthly BS -UC Ledger FORMATTED'!$A$6:$Q$228,+Y$3,FALSE),0),0)</f>
        <v>0</v>
      </c>
      <c r="Z123" s="395">
        <f>IFERROR(ROUND(VLOOKUP($T123,'[15]Monthly BS -UC Ledger FORMATTED'!$A$6:$Q$228,+Z$3,FALSE),0),0)</f>
        <v>0</v>
      </c>
      <c r="AA123" s="395">
        <f>IFERROR(ROUND(VLOOKUP($T123,'[15]Monthly BS -UC Ledger FORMATTED'!$A$6:$Q$228,+AA$3,FALSE),0),0)</f>
        <v>0</v>
      </c>
      <c r="AB123" s="395">
        <f>IFERROR(ROUND(VLOOKUP($T123,'[15]Monthly BS -UC Ledger FORMATTED'!$A$6:$Q$228,+AB$3,FALSE),0),0)</f>
        <v>0</v>
      </c>
      <c r="AC123" s="395">
        <f>IFERROR(ROUND(VLOOKUP($T123,'[15]Monthly BS -UC Ledger FORMATTED'!$A$6:$Q$228,+AC$3,FALSE),0),0)</f>
        <v>0</v>
      </c>
      <c r="AD123" s="395">
        <f>IFERROR(ROUND(VLOOKUP($T123,'[15]Monthly BS -UC Ledger FORMATTED'!$A$6:$Q$228,+AD$3,FALSE),0),0)</f>
        <v>0</v>
      </c>
      <c r="AE123" s="395">
        <f>IFERROR(ROUND(VLOOKUP($T123,'[15]Monthly BS -UC Ledger FORMATTED'!$A$6:$Q$228,+AE$3,FALSE),0),0)</f>
        <v>0</v>
      </c>
      <c r="AF123" s="395">
        <f>IFERROR(ROUND(VLOOKUP($T123,'[15]Monthly BS -UC Ledger FORMATTED'!$A$6:$Q$228,+AF$3,FALSE),0),0)</f>
        <v>0</v>
      </c>
      <c r="AG123" s="395">
        <f>IFERROR(ROUND(VLOOKUP($T123,'[15]Monthly BS -UC Ledger FORMATTED'!$A$6:$Q$228,+AG$3,FALSE),0),0)</f>
        <v>0</v>
      </c>
      <c r="AH123" s="399">
        <f>ROUND(VLOOKUP($T123,'[15]Monthly BS -UC Ledger FORMATTED'!$A$6:$Q$228,+AH$3,FALSE),0)</f>
        <v>0</v>
      </c>
      <c r="AI123" s="375"/>
      <c r="AJ123" s="375"/>
      <c r="AK123" s="375"/>
      <c r="AL123" s="375"/>
      <c r="AM123" s="375"/>
      <c r="AN123" s="375"/>
      <c r="AO123" s="375"/>
      <c r="AP123" s="375"/>
    </row>
    <row r="124" spans="1:42" ht="12" customHeight="1" x14ac:dyDescent="0.2">
      <c r="A124" s="381"/>
      <c r="B124" s="390"/>
      <c r="C124" s="381"/>
      <c r="D124" s="422"/>
      <c r="E124" s="381"/>
      <c r="F124" s="381"/>
      <c r="G124" s="381"/>
      <c r="H124" s="381"/>
      <c r="I124" s="381"/>
      <c r="J124" s="381"/>
      <c r="K124" s="381"/>
      <c r="L124" s="381"/>
      <c r="M124" s="381"/>
      <c r="N124" s="381"/>
      <c r="O124" s="381"/>
      <c r="P124" s="381"/>
      <c r="Q124" s="381"/>
      <c r="R124" s="375"/>
      <c r="S124" s="381"/>
      <c r="T124" s="390"/>
      <c r="U124" s="381"/>
      <c r="V124" s="381"/>
      <c r="W124" s="381"/>
      <c r="X124" s="381"/>
      <c r="Y124" s="381"/>
      <c r="Z124" s="381"/>
      <c r="AA124" s="381"/>
      <c r="AB124" s="381"/>
      <c r="AC124" s="381"/>
      <c r="AD124" s="381"/>
      <c r="AE124" s="381"/>
      <c r="AF124" s="381"/>
      <c r="AG124" s="381"/>
      <c r="AH124" s="381"/>
      <c r="AI124" s="375"/>
      <c r="AJ124" s="375"/>
      <c r="AK124" s="375"/>
      <c r="AL124" s="375"/>
      <c r="AM124" s="375"/>
      <c r="AN124" s="375"/>
      <c r="AO124" s="375"/>
      <c r="AP124" s="375"/>
    </row>
    <row r="125" spans="1:42" ht="12" customHeight="1" x14ac:dyDescent="0.25">
      <c r="A125" s="413" t="s">
        <v>160</v>
      </c>
      <c r="B125" s="402"/>
      <c r="C125" s="403" t="s">
        <v>81</v>
      </c>
      <c r="D125" s="447">
        <f>SUM(D122:D124)</f>
        <v>0</v>
      </c>
      <c r="E125" s="447">
        <f t="shared" ref="E125:Q125" si="34">SUM(E122:E124)</f>
        <v>0</v>
      </c>
      <c r="F125" s="447">
        <f t="shared" si="34"/>
        <v>0</v>
      </c>
      <c r="G125" s="447">
        <f t="shared" si="34"/>
        <v>0</v>
      </c>
      <c r="H125" s="447">
        <f t="shared" si="34"/>
        <v>0</v>
      </c>
      <c r="I125" s="447">
        <f t="shared" si="34"/>
        <v>0</v>
      </c>
      <c r="J125" s="447">
        <f t="shared" si="34"/>
        <v>0</v>
      </c>
      <c r="K125" s="447">
        <f t="shared" si="34"/>
        <v>0</v>
      </c>
      <c r="L125" s="447">
        <f t="shared" si="34"/>
        <v>0</v>
      </c>
      <c r="M125" s="447">
        <f t="shared" si="34"/>
        <v>0</v>
      </c>
      <c r="N125" s="447">
        <f t="shared" si="34"/>
        <v>0</v>
      </c>
      <c r="O125" s="447">
        <f t="shared" si="34"/>
        <v>0</v>
      </c>
      <c r="P125" s="447">
        <f t="shared" si="34"/>
        <v>0</v>
      </c>
      <c r="Q125" s="447">
        <f t="shared" si="34"/>
        <v>0</v>
      </c>
      <c r="R125" s="375"/>
      <c r="S125" s="403" t="s">
        <v>81</v>
      </c>
      <c r="T125" s="402"/>
      <c r="U125" s="413">
        <f t="shared" ref="U125:AG125" si="35">SUM(U122:U124)</f>
        <v>0</v>
      </c>
      <c r="V125" s="413">
        <f t="shared" si="35"/>
        <v>0</v>
      </c>
      <c r="W125" s="413">
        <f t="shared" si="35"/>
        <v>0</v>
      </c>
      <c r="X125" s="413">
        <f t="shared" si="35"/>
        <v>0</v>
      </c>
      <c r="Y125" s="413">
        <f t="shared" si="35"/>
        <v>0</v>
      </c>
      <c r="Z125" s="413">
        <f t="shared" si="35"/>
        <v>0</v>
      </c>
      <c r="AA125" s="413">
        <f t="shared" si="35"/>
        <v>0</v>
      </c>
      <c r="AB125" s="413">
        <f t="shared" si="35"/>
        <v>0</v>
      </c>
      <c r="AC125" s="413">
        <f t="shared" si="35"/>
        <v>0</v>
      </c>
      <c r="AD125" s="413">
        <f t="shared" si="35"/>
        <v>0</v>
      </c>
      <c r="AE125" s="413">
        <f t="shared" si="35"/>
        <v>0</v>
      </c>
      <c r="AF125" s="413">
        <f t="shared" si="35"/>
        <v>0</v>
      </c>
      <c r="AG125" s="413">
        <f t="shared" si="35"/>
        <v>0</v>
      </c>
      <c r="AH125" s="413">
        <f>SUM(AH122:AH124)</f>
        <v>0</v>
      </c>
      <c r="AI125" s="375"/>
      <c r="AJ125" s="375"/>
      <c r="AK125" s="375"/>
      <c r="AL125" s="375"/>
      <c r="AM125" s="375"/>
      <c r="AN125" s="375"/>
      <c r="AO125" s="375"/>
      <c r="AP125" s="375"/>
    </row>
    <row r="126" spans="1:42" ht="12" customHeight="1" x14ac:dyDescent="0.2">
      <c r="A126" s="384" t="s">
        <v>161</v>
      </c>
      <c r="B126" s="383">
        <v>1355</v>
      </c>
      <c r="C126" s="384" t="s">
        <v>801</v>
      </c>
      <c r="D126" s="395">
        <f>IFERROR(ROUND(VLOOKUP($B126,'[15]Monthly BS -UC Ledger FORMATTED'!$A$6:$Q$228,+D$3,FALSE),0),0)</f>
        <v>0</v>
      </c>
      <c r="E126" s="395">
        <f>IFERROR(ROUND(VLOOKUP($B126,'[15]Monthly BS -UC Ledger FORMATTED'!$A$6:$Q$228,+E$3,FALSE),0),0)</f>
        <v>0</v>
      </c>
      <c r="F126" s="395">
        <f>IFERROR(ROUND(VLOOKUP($B126,'[15]Monthly BS -UC Ledger FORMATTED'!$A$6:$Q$228,+F$3,FALSE),0),0)</f>
        <v>0</v>
      </c>
      <c r="G126" s="395">
        <f>IFERROR(ROUND(VLOOKUP($B126,'[15]Monthly BS -UC Ledger FORMATTED'!$A$6:$Q$228,+G$3,FALSE),0),0)</f>
        <v>0</v>
      </c>
      <c r="H126" s="395">
        <f>IFERROR(ROUND(VLOOKUP($B126,'[15]Monthly BS -UC Ledger FORMATTED'!$A$6:$Q$228,+H$3,FALSE),0),0)</f>
        <v>0</v>
      </c>
      <c r="I126" s="395">
        <f>IFERROR(ROUND(VLOOKUP($B126,'[15]Monthly BS -UC Ledger FORMATTED'!$A$6:$Q$228,+I$3,FALSE),0),0)</f>
        <v>0</v>
      </c>
      <c r="J126" s="395">
        <f>IFERROR(ROUND(VLOOKUP($B126,'[15]Monthly BS -UC Ledger FORMATTED'!$A$6:$Q$228,+J$3,FALSE),0),0)</f>
        <v>0</v>
      </c>
      <c r="K126" s="395">
        <f>IFERROR(ROUND(VLOOKUP($B126,'[15]Monthly BS -UC Ledger FORMATTED'!$A$6:$Q$228,+K$3,FALSE),0),0)</f>
        <v>0</v>
      </c>
      <c r="L126" s="395">
        <f>IFERROR(ROUND(VLOOKUP($B126,'[15]Monthly BS -UC Ledger FORMATTED'!$A$6:$Q$228,+L$3,FALSE),0),0)</f>
        <v>0</v>
      </c>
      <c r="M126" s="395">
        <f>IFERROR(ROUND(VLOOKUP($B126,'[15]Monthly BS -UC Ledger FORMATTED'!$A$6:$Q$228,+M$3,FALSE),0),0)</f>
        <v>0</v>
      </c>
      <c r="N126" s="395">
        <f>IFERROR(ROUND(VLOOKUP($B126,'[15]Monthly BS -UC Ledger FORMATTED'!$A$6:$Q$228,+N$3,FALSE),0),0)</f>
        <v>0</v>
      </c>
      <c r="O126" s="395">
        <f>IFERROR(ROUND(VLOOKUP($B126,'[15]Monthly BS -UC Ledger FORMATTED'!$A$6:$Q$228,+O$3,FALSE),0),0)</f>
        <v>0</v>
      </c>
      <c r="P126" s="395">
        <f>IFERROR(ROUND(VLOOKUP($B126,'[15]Monthly BS -UC Ledger FORMATTED'!$A$6:$Q$228,+P$3,FALSE),0),0)</f>
        <v>0</v>
      </c>
      <c r="Q126" s="386"/>
      <c r="R126" s="375"/>
      <c r="S126" s="384" t="s">
        <v>802</v>
      </c>
      <c r="T126" s="383">
        <v>2115</v>
      </c>
      <c r="U126" s="395">
        <f>IFERROR(ROUND(VLOOKUP($T126,'[15]Monthly BS -UC Ledger FORMATTED'!$A$6:$Q$228,+U$3,FALSE),0),0)</f>
        <v>0</v>
      </c>
      <c r="V126" s="395">
        <f>IFERROR(ROUND(VLOOKUP($T126,'[15]Monthly BS -UC Ledger FORMATTED'!$A$6:$Q$228,+V$3,FALSE),0),0)</f>
        <v>0</v>
      </c>
      <c r="W126" s="395">
        <f>IFERROR(ROUND(VLOOKUP($T126,'[15]Monthly BS -UC Ledger FORMATTED'!$A$6:$Q$228,+W$3,FALSE),0),0)</f>
        <v>0</v>
      </c>
      <c r="X126" s="395">
        <f>IFERROR(ROUND(VLOOKUP($T126,'[15]Monthly BS -UC Ledger FORMATTED'!$A$6:$Q$228,+X$3,FALSE),0),0)</f>
        <v>0</v>
      </c>
      <c r="Y126" s="395">
        <f>IFERROR(ROUND(VLOOKUP($T126,'[15]Monthly BS -UC Ledger FORMATTED'!$A$6:$Q$228,+Y$3,FALSE),0),0)</f>
        <v>0</v>
      </c>
      <c r="Z126" s="395">
        <f>IFERROR(ROUND(VLOOKUP($T126,'[15]Monthly BS -UC Ledger FORMATTED'!$A$6:$Q$228,+Z$3,FALSE),0),0)</f>
        <v>0</v>
      </c>
      <c r="AA126" s="395">
        <f>IFERROR(ROUND(VLOOKUP($T126,'[15]Monthly BS -UC Ledger FORMATTED'!$A$6:$Q$228,+AA$3,FALSE),0),0)</f>
        <v>0</v>
      </c>
      <c r="AB126" s="395">
        <f>IFERROR(ROUND(VLOOKUP($T126,'[15]Monthly BS -UC Ledger FORMATTED'!$A$6:$Q$228,+AB$3,FALSE),0),0)</f>
        <v>0</v>
      </c>
      <c r="AC126" s="395">
        <f>IFERROR(ROUND(VLOOKUP($T126,'[15]Monthly BS -UC Ledger FORMATTED'!$A$6:$Q$228,+AC$3,FALSE),0),0)</f>
        <v>0</v>
      </c>
      <c r="AD126" s="395">
        <f>IFERROR(ROUND(VLOOKUP($T126,'[15]Monthly BS -UC Ledger FORMATTED'!$A$6:$Q$228,+AD$3,FALSE),0),0)</f>
        <v>0</v>
      </c>
      <c r="AE126" s="395">
        <f>IFERROR(ROUND(VLOOKUP($T126,'[15]Monthly BS -UC Ledger FORMATTED'!$A$6:$Q$228,+AE$3,FALSE),0),0)</f>
        <v>0</v>
      </c>
      <c r="AF126" s="395">
        <f>IFERROR(ROUND(VLOOKUP($T126,'[15]Monthly BS -UC Ledger FORMATTED'!$A$6:$Q$228,+AF$3,FALSE),0),0)</f>
        <v>0</v>
      </c>
      <c r="AG126" s="395">
        <f>IFERROR(ROUND(VLOOKUP($T126,'[15]Monthly BS -UC Ledger FORMATTED'!$A$6:$Q$228,+AG$3,FALSE),0),0)</f>
        <v>0</v>
      </c>
      <c r="AH126" s="386"/>
    </row>
    <row r="127" spans="1:42" ht="12" customHeight="1" x14ac:dyDescent="0.2">
      <c r="A127" s="384" t="s">
        <v>162</v>
      </c>
      <c r="B127" s="383">
        <v>1360</v>
      </c>
      <c r="C127" s="384" t="s">
        <v>803</v>
      </c>
      <c r="D127" s="395">
        <f>IFERROR(ROUND(VLOOKUP($B127,'[15]Monthly BS -UC Ledger FORMATTED'!$A$6:$Q$228,+D$3,FALSE),0),0)</f>
        <v>0</v>
      </c>
      <c r="E127" s="395">
        <f>IFERROR(ROUND(VLOOKUP($B127,'[15]Monthly BS -UC Ledger FORMATTED'!$A$6:$Q$228,+E$3,FALSE),0),0)</f>
        <v>0</v>
      </c>
      <c r="F127" s="395">
        <f>IFERROR(ROUND(VLOOKUP($B127,'[15]Monthly BS -UC Ledger FORMATTED'!$A$6:$Q$228,+F$3,FALSE),0),0)</f>
        <v>0</v>
      </c>
      <c r="G127" s="395">
        <f>IFERROR(ROUND(VLOOKUP($B127,'[15]Monthly BS -UC Ledger FORMATTED'!$A$6:$Q$228,+G$3,FALSE),0),0)</f>
        <v>0</v>
      </c>
      <c r="H127" s="395">
        <f>IFERROR(ROUND(VLOOKUP($B127,'[15]Monthly BS -UC Ledger FORMATTED'!$A$6:$Q$228,+H$3,FALSE),0),0)</f>
        <v>0</v>
      </c>
      <c r="I127" s="395">
        <f>IFERROR(ROUND(VLOOKUP($B127,'[15]Monthly BS -UC Ledger FORMATTED'!$A$6:$Q$228,+I$3,FALSE),0),0)</f>
        <v>0</v>
      </c>
      <c r="J127" s="395">
        <f>IFERROR(ROUND(VLOOKUP($B127,'[15]Monthly BS -UC Ledger FORMATTED'!$A$6:$Q$228,+J$3,FALSE),0),0)</f>
        <v>0</v>
      </c>
      <c r="K127" s="395">
        <f>IFERROR(ROUND(VLOOKUP($B127,'[15]Monthly BS -UC Ledger FORMATTED'!$A$6:$Q$228,+K$3,FALSE),0),0)</f>
        <v>0</v>
      </c>
      <c r="L127" s="395">
        <f>IFERROR(ROUND(VLOOKUP($B127,'[15]Monthly BS -UC Ledger FORMATTED'!$A$6:$Q$228,+L$3,FALSE),0),0)</f>
        <v>0</v>
      </c>
      <c r="M127" s="395">
        <f>IFERROR(ROUND(VLOOKUP($B127,'[15]Monthly BS -UC Ledger FORMATTED'!$A$6:$Q$228,+M$3,FALSE),0),0)</f>
        <v>0</v>
      </c>
      <c r="N127" s="395">
        <f>IFERROR(ROUND(VLOOKUP($B127,'[15]Monthly BS -UC Ledger FORMATTED'!$A$6:$Q$228,+N$3,FALSE),0),0)</f>
        <v>0</v>
      </c>
      <c r="O127" s="395">
        <f>IFERROR(ROUND(VLOOKUP($B127,'[15]Monthly BS -UC Ledger FORMATTED'!$A$6:$Q$228,+O$3,FALSE),0),0)</f>
        <v>0</v>
      </c>
      <c r="P127" s="395">
        <f>IFERROR(ROUND(VLOOKUP($B127,'[15]Monthly BS -UC Ledger FORMATTED'!$A$6:$Q$228,+P$3,FALSE),0),0)</f>
        <v>0</v>
      </c>
      <c r="Q127" s="386"/>
      <c r="R127" s="375"/>
      <c r="S127" s="384" t="s">
        <v>804</v>
      </c>
      <c r="T127" s="383">
        <v>2120</v>
      </c>
      <c r="U127" s="395">
        <f>IFERROR(ROUND(VLOOKUP($T127,'[15]Monthly BS -UC Ledger FORMATTED'!$A$6:$Q$228,+U$3,FALSE),0),0)</f>
        <v>0</v>
      </c>
      <c r="V127" s="395">
        <f>IFERROR(ROUND(VLOOKUP($T127,'[15]Monthly BS -UC Ledger FORMATTED'!$A$6:$Q$228,+V$3,FALSE),0),0)</f>
        <v>0</v>
      </c>
      <c r="W127" s="395">
        <f>IFERROR(ROUND(VLOOKUP($T127,'[15]Monthly BS -UC Ledger FORMATTED'!$A$6:$Q$228,+W$3,FALSE),0),0)</f>
        <v>0</v>
      </c>
      <c r="X127" s="395">
        <f>IFERROR(ROUND(VLOOKUP($T127,'[15]Monthly BS -UC Ledger FORMATTED'!$A$6:$Q$228,+X$3,FALSE),0),0)</f>
        <v>0</v>
      </c>
      <c r="Y127" s="395">
        <f>IFERROR(ROUND(VLOOKUP($T127,'[15]Monthly BS -UC Ledger FORMATTED'!$A$6:$Q$228,+Y$3,FALSE),0),0)</f>
        <v>0</v>
      </c>
      <c r="Z127" s="395">
        <f>IFERROR(ROUND(VLOOKUP($T127,'[15]Monthly BS -UC Ledger FORMATTED'!$A$6:$Q$228,+Z$3,FALSE),0),0)</f>
        <v>0</v>
      </c>
      <c r="AA127" s="395">
        <f>IFERROR(ROUND(VLOOKUP($T127,'[15]Monthly BS -UC Ledger FORMATTED'!$A$6:$Q$228,+AA$3,FALSE),0),0)</f>
        <v>0</v>
      </c>
      <c r="AB127" s="395">
        <f>IFERROR(ROUND(VLOOKUP($T127,'[15]Monthly BS -UC Ledger FORMATTED'!$A$6:$Q$228,+AB$3,FALSE),0),0)</f>
        <v>0</v>
      </c>
      <c r="AC127" s="395">
        <f>IFERROR(ROUND(VLOOKUP($T127,'[15]Monthly BS -UC Ledger FORMATTED'!$A$6:$Q$228,+AC$3,FALSE),0),0)</f>
        <v>0</v>
      </c>
      <c r="AD127" s="395">
        <f>IFERROR(ROUND(VLOOKUP($T127,'[15]Monthly BS -UC Ledger FORMATTED'!$A$6:$Q$228,+AD$3,FALSE),0),0)</f>
        <v>0</v>
      </c>
      <c r="AE127" s="395">
        <f>IFERROR(ROUND(VLOOKUP($T127,'[15]Monthly BS -UC Ledger FORMATTED'!$A$6:$Q$228,+AE$3,FALSE),0),0)</f>
        <v>0</v>
      </c>
      <c r="AF127" s="395">
        <f>IFERROR(ROUND(VLOOKUP($T127,'[15]Monthly BS -UC Ledger FORMATTED'!$A$6:$Q$228,+AF$3,FALSE),0),0)</f>
        <v>0</v>
      </c>
      <c r="AG127" s="395">
        <f>IFERROR(ROUND(VLOOKUP($T127,'[15]Monthly BS -UC Ledger FORMATTED'!$A$6:$Q$228,+AG$3,FALSE),0),0)</f>
        <v>0</v>
      </c>
      <c r="AH127" s="386"/>
    </row>
    <row r="128" spans="1:42" ht="12" customHeight="1" x14ac:dyDescent="0.2">
      <c r="A128" s="384" t="s">
        <v>165</v>
      </c>
      <c r="B128" s="383">
        <v>1365</v>
      </c>
      <c r="C128" s="384" t="s">
        <v>805</v>
      </c>
      <c r="D128" s="395">
        <f>IFERROR(ROUND(VLOOKUP($B128,'[15]Monthly BS -UC Ledger FORMATTED'!$A$6:$Q$228,+D$3,FALSE),0),0)</f>
        <v>0</v>
      </c>
      <c r="E128" s="395">
        <f>IFERROR(ROUND(VLOOKUP($B128,'[15]Monthly BS -UC Ledger FORMATTED'!$A$6:$Q$228,+E$3,FALSE),0),0)</f>
        <v>0</v>
      </c>
      <c r="F128" s="395">
        <f>IFERROR(ROUND(VLOOKUP($B128,'[15]Monthly BS -UC Ledger FORMATTED'!$A$6:$Q$228,+F$3,FALSE),0),0)</f>
        <v>0</v>
      </c>
      <c r="G128" s="395">
        <f>IFERROR(ROUND(VLOOKUP($B128,'[15]Monthly BS -UC Ledger FORMATTED'!$A$6:$Q$228,+G$3,FALSE),0),0)</f>
        <v>0</v>
      </c>
      <c r="H128" s="395">
        <f>IFERROR(ROUND(VLOOKUP($B128,'[15]Monthly BS -UC Ledger FORMATTED'!$A$6:$Q$228,+H$3,FALSE),0),0)</f>
        <v>0</v>
      </c>
      <c r="I128" s="395">
        <f>IFERROR(ROUND(VLOOKUP($B128,'[15]Monthly BS -UC Ledger FORMATTED'!$A$6:$Q$228,+I$3,FALSE),0),0)</f>
        <v>0</v>
      </c>
      <c r="J128" s="395">
        <f>IFERROR(ROUND(VLOOKUP($B128,'[15]Monthly BS -UC Ledger FORMATTED'!$A$6:$Q$228,+J$3,FALSE),0),0)</f>
        <v>0</v>
      </c>
      <c r="K128" s="395">
        <f>IFERROR(ROUND(VLOOKUP($B128,'[15]Monthly BS -UC Ledger FORMATTED'!$A$6:$Q$228,+K$3,FALSE),0),0)</f>
        <v>0</v>
      </c>
      <c r="L128" s="395">
        <f>IFERROR(ROUND(VLOOKUP($B128,'[15]Monthly BS -UC Ledger FORMATTED'!$A$6:$Q$228,+L$3,FALSE),0),0)</f>
        <v>0</v>
      </c>
      <c r="M128" s="395">
        <f>IFERROR(ROUND(VLOOKUP($B128,'[15]Monthly BS -UC Ledger FORMATTED'!$A$6:$Q$228,+M$3,FALSE),0),0)</f>
        <v>0</v>
      </c>
      <c r="N128" s="395">
        <f>IFERROR(ROUND(VLOOKUP($B128,'[15]Monthly BS -UC Ledger FORMATTED'!$A$6:$Q$228,+N$3,FALSE),0),0)</f>
        <v>0</v>
      </c>
      <c r="O128" s="395">
        <f>IFERROR(ROUND(VLOOKUP($B128,'[15]Monthly BS -UC Ledger FORMATTED'!$A$6:$Q$228,+O$3,FALSE),0),0)</f>
        <v>0</v>
      </c>
      <c r="P128" s="395">
        <f>IFERROR(ROUND(VLOOKUP($B128,'[15]Monthly BS -UC Ledger FORMATTED'!$A$6:$Q$228,+P$3,FALSE),0),0)</f>
        <v>0</v>
      </c>
      <c r="Q128" s="386"/>
      <c r="R128" s="375"/>
      <c r="S128" s="384" t="s">
        <v>806</v>
      </c>
      <c r="T128" s="383">
        <v>2125</v>
      </c>
      <c r="U128" s="395">
        <f>IFERROR(ROUND(VLOOKUP($T128,'[15]Monthly BS -UC Ledger FORMATTED'!$A$6:$Q$228,+U$3,FALSE),0),0)</f>
        <v>0</v>
      </c>
      <c r="V128" s="395">
        <f>IFERROR(ROUND(VLOOKUP($T128,'[15]Monthly BS -UC Ledger FORMATTED'!$A$6:$Q$228,+V$3,FALSE),0),0)</f>
        <v>0</v>
      </c>
      <c r="W128" s="395">
        <f>IFERROR(ROUND(VLOOKUP($T128,'[15]Monthly BS -UC Ledger FORMATTED'!$A$6:$Q$228,+W$3,FALSE),0),0)</f>
        <v>0</v>
      </c>
      <c r="X128" s="395">
        <f>IFERROR(ROUND(VLOOKUP($T128,'[15]Monthly BS -UC Ledger FORMATTED'!$A$6:$Q$228,+X$3,FALSE),0),0)</f>
        <v>0</v>
      </c>
      <c r="Y128" s="395">
        <f>IFERROR(ROUND(VLOOKUP($T128,'[15]Monthly BS -UC Ledger FORMATTED'!$A$6:$Q$228,+Y$3,FALSE),0),0)</f>
        <v>0</v>
      </c>
      <c r="Z128" s="395">
        <f>IFERROR(ROUND(VLOOKUP($T128,'[15]Monthly BS -UC Ledger FORMATTED'!$A$6:$Q$228,+Z$3,FALSE),0),0)</f>
        <v>0</v>
      </c>
      <c r="AA128" s="395">
        <f>IFERROR(ROUND(VLOOKUP($T128,'[15]Monthly BS -UC Ledger FORMATTED'!$A$6:$Q$228,+AA$3,FALSE),0),0)</f>
        <v>0</v>
      </c>
      <c r="AB128" s="395">
        <f>IFERROR(ROUND(VLOOKUP($T128,'[15]Monthly BS -UC Ledger FORMATTED'!$A$6:$Q$228,+AB$3,FALSE),0),0)</f>
        <v>0</v>
      </c>
      <c r="AC128" s="395">
        <f>IFERROR(ROUND(VLOOKUP($T128,'[15]Monthly BS -UC Ledger FORMATTED'!$A$6:$Q$228,+AC$3,FALSE),0),0)</f>
        <v>0</v>
      </c>
      <c r="AD128" s="395">
        <f>IFERROR(ROUND(VLOOKUP($T128,'[15]Monthly BS -UC Ledger FORMATTED'!$A$6:$Q$228,+AD$3,FALSE),0),0)</f>
        <v>0</v>
      </c>
      <c r="AE128" s="395">
        <f>IFERROR(ROUND(VLOOKUP($T128,'[15]Monthly BS -UC Ledger FORMATTED'!$A$6:$Q$228,+AE$3,FALSE),0),0)</f>
        <v>0</v>
      </c>
      <c r="AF128" s="395">
        <f>IFERROR(ROUND(VLOOKUP($T128,'[15]Monthly BS -UC Ledger FORMATTED'!$A$6:$Q$228,+AF$3,FALSE),0),0)</f>
        <v>0</v>
      </c>
      <c r="AG128" s="395">
        <f>IFERROR(ROUND(VLOOKUP($T128,'[15]Monthly BS -UC Ledger FORMATTED'!$A$6:$Q$228,+AG$3,FALSE),0),0)</f>
        <v>0</v>
      </c>
      <c r="AH128" s="386"/>
    </row>
    <row r="129" spans="1:43" ht="12" customHeight="1" x14ac:dyDescent="0.2">
      <c r="A129" s="384" t="s">
        <v>168</v>
      </c>
      <c r="B129" s="383">
        <v>1370</v>
      </c>
      <c r="C129" s="384" t="s">
        <v>807</v>
      </c>
      <c r="D129" s="395">
        <f>IFERROR(ROUND(VLOOKUP($B129,'[15]Monthly BS -UC Ledger FORMATTED'!$A$6:$Q$228,+D$3,FALSE),0),0)</f>
        <v>0</v>
      </c>
      <c r="E129" s="395">
        <f>IFERROR(ROUND(VLOOKUP($B129,'[15]Monthly BS -UC Ledger FORMATTED'!$A$6:$Q$228,+E$3,FALSE),0),0)</f>
        <v>0</v>
      </c>
      <c r="F129" s="395">
        <f>IFERROR(ROUND(VLOOKUP($B129,'[15]Monthly BS -UC Ledger FORMATTED'!$A$6:$Q$228,+F$3,FALSE),0),0)</f>
        <v>0</v>
      </c>
      <c r="G129" s="395">
        <f>IFERROR(ROUND(VLOOKUP($B129,'[15]Monthly BS -UC Ledger FORMATTED'!$A$6:$Q$228,+G$3,FALSE),0),0)</f>
        <v>0</v>
      </c>
      <c r="H129" s="395">
        <f>IFERROR(ROUND(VLOOKUP($B129,'[15]Monthly BS -UC Ledger FORMATTED'!$A$6:$Q$228,+H$3,FALSE),0),0)</f>
        <v>0</v>
      </c>
      <c r="I129" s="395">
        <f>IFERROR(ROUND(VLOOKUP($B129,'[15]Monthly BS -UC Ledger FORMATTED'!$A$6:$Q$228,+I$3,FALSE),0),0)</f>
        <v>0</v>
      </c>
      <c r="J129" s="395">
        <f>IFERROR(ROUND(VLOOKUP($B129,'[15]Monthly BS -UC Ledger FORMATTED'!$A$6:$Q$228,+J$3,FALSE),0),0)</f>
        <v>0</v>
      </c>
      <c r="K129" s="395">
        <f>IFERROR(ROUND(VLOOKUP($B129,'[15]Monthly BS -UC Ledger FORMATTED'!$A$6:$Q$228,+K$3,FALSE),0),0)</f>
        <v>0</v>
      </c>
      <c r="L129" s="395">
        <f>IFERROR(ROUND(VLOOKUP($B129,'[15]Monthly BS -UC Ledger FORMATTED'!$A$6:$Q$228,+L$3,FALSE),0),0)</f>
        <v>0</v>
      </c>
      <c r="M129" s="395">
        <f>IFERROR(ROUND(VLOOKUP($B129,'[15]Monthly BS -UC Ledger FORMATTED'!$A$6:$Q$228,+M$3,FALSE),0),0)</f>
        <v>0</v>
      </c>
      <c r="N129" s="395">
        <f>IFERROR(ROUND(VLOOKUP($B129,'[15]Monthly BS -UC Ledger FORMATTED'!$A$6:$Q$228,+N$3,FALSE),0),0)</f>
        <v>0</v>
      </c>
      <c r="O129" s="395">
        <f>IFERROR(ROUND(VLOOKUP($B129,'[15]Monthly BS -UC Ledger FORMATTED'!$A$6:$Q$228,+O$3,FALSE),0),0)</f>
        <v>0</v>
      </c>
      <c r="P129" s="395">
        <f>IFERROR(ROUND(VLOOKUP($B129,'[15]Monthly BS -UC Ledger FORMATTED'!$A$6:$Q$228,+P$3,FALSE),0),0)</f>
        <v>0</v>
      </c>
      <c r="Q129" s="386"/>
      <c r="R129" s="375"/>
      <c r="S129" s="384" t="s">
        <v>808</v>
      </c>
      <c r="T129" s="383">
        <v>2130</v>
      </c>
      <c r="U129" s="395">
        <f>IFERROR(ROUND(VLOOKUP($T129,'[15]Monthly BS -UC Ledger FORMATTED'!$A$6:$Q$228,+U$3,FALSE),0),0)</f>
        <v>0</v>
      </c>
      <c r="V129" s="395">
        <f>IFERROR(ROUND(VLOOKUP($T129,'[15]Monthly BS -UC Ledger FORMATTED'!$A$6:$Q$228,+V$3,FALSE),0),0)</f>
        <v>0</v>
      </c>
      <c r="W129" s="395">
        <f>IFERROR(ROUND(VLOOKUP($T129,'[15]Monthly BS -UC Ledger FORMATTED'!$A$6:$Q$228,+W$3,FALSE),0),0)</f>
        <v>0</v>
      </c>
      <c r="X129" s="395">
        <f>IFERROR(ROUND(VLOOKUP($T129,'[15]Monthly BS -UC Ledger FORMATTED'!$A$6:$Q$228,+X$3,FALSE),0),0)</f>
        <v>0</v>
      </c>
      <c r="Y129" s="395">
        <f>IFERROR(ROUND(VLOOKUP($T129,'[15]Monthly BS -UC Ledger FORMATTED'!$A$6:$Q$228,+Y$3,FALSE),0),0)</f>
        <v>0</v>
      </c>
      <c r="Z129" s="395">
        <f>IFERROR(ROUND(VLOOKUP($T129,'[15]Monthly BS -UC Ledger FORMATTED'!$A$6:$Q$228,+Z$3,FALSE),0),0)</f>
        <v>0</v>
      </c>
      <c r="AA129" s="395">
        <f>IFERROR(ROUND(VLOOKUP($T129,'[15]Monthly BS -UC Ledger FORMATTED'!$A$6:$Q$228,+AA$3,FALSE),0),0)</f>
        <v>0</v>
      </c>
      <c r="AB129" s="395">
        <f>IFERROR(ROUND(VLOOKUP($T129,'[15]Monthly BS -UC Ledger FORMATTED'!$A$6:$Q$228,+AB$3,FALSE),0),0)</f>
        <v>0</v>
      </c>
      <c r="AC129" s="395">
        <f>IFERROR(ROUND(VLOOKUP($T129,'[15]Monthly BS -UC Ledger FORMATTED'!$A$6:$Q$228,+AC$3,FALSE),0),0)</f>
        <v>0</v>
      </c>
      <c r="AD129" s="395">
        <f>IFERROR(ROUND(VLOOKUP($T129,'[15]Monthly BS -UC Ledger FORMATTED'!$A$6:$Q$228,+AD$3,FALSE),0),0)</f>
        <v>0</v>
      </c>
      <c r="AE129" s="395">
        <f>IFERROR(ROUND(VLOOKUP($T129,'[15]Monthly BS -UC Ledger FORMATTED'!$A$6:$Q$228,+AE$3,FALSE),0),0)</f>
        <v>0</v>
      </c>
      <c r="AF129" s="395">
        <f>IFERROR(ROUND(VLOOKUP($T129,'[15]Monthly BS -UC Ledger FORMATTED'!$A$6:$Q$228,+AF$3,FALSE),0),0)</f>
        <v>0</v>
      </c>
      <c r="AG129" s="395">
        <f>IFERROR(ROUND(VLOOKUP($T129,'[15]Monthly BS -UC Ledger FORMATTED'!$A$6:$Q$228,+AG$3,FALSE),0),0)</f>
        <v>0</v>
      </c>
      <c r="AH129" s="386"/>
    </row>
    <row r="130" spans="1:43" ht="12" customHeight="1" x14ac:dyDescent="0.2">
      <c r="A130" s="384" t="s">
        <v>169</v>
      </c>
      <c r="B130" s="383">
        <v>1430</v>
      </c>
      <c r="C130" s="384" t="s">
        <v>809</v>
      </c>
      <c r="D130" s="395">
        <f>IFERROR(ROUND(VLOOKUP($B130,'[15]Monthly BS -UC Ledger FORMATTED'!$A$6:$Q$228,+D$3,FALSE),0),0)</f>
        <v>0</v>
      </c>
      <c r="E130" s="395">
        <f>IFERROR(ROUND(VLOOKUP($B130,'[15]Monthly BS -UC Ledger FORMATTED'!$A$6:$Q$228,+E$3,FALSE),0),0)</f>
        <v>0</v>
      </c>
      <c r="F130" s="395">
        <f>IFERROR(ROUND(VLOOKUP($B130,'[15]Monthly BS -UC Ledger FORMATTED'!$A$6:$Q$228,+F$3,FALSE),0),0)</f>
        <v>0</v>
      </c>
      <c r="G130" s="395">
        <f>IFERROR(ROUND(VLOOKUP($B130,'[15]Monthly BS -UC Ledger FORMATTED'!$A$6:$Q$228,+G$3,FALSE),0),0)</f>
        <v>0</v>
      </c>
      <c r="H130" s="395">
        <f>IFERROR(ROUND(VLOOKUP($B130,'[15]Monthly BS -UC Ledger FORMATTED'!$A$6:$Q$228,+H$3,FALSE),0),0)</f>
        <v>0</v>
      </c>
      <c r="I130" s="395">
        <f>IFERROR(ROUND(VLOOKUP($B130,'[15]Monthly BS -UC Ledger FORMATTED'!$A$6:$Q$228,+I$3,FALSE),0),0)</f>
        <v>0</v>
      </c>
      <c r="J130" s="395">
        <f>IFERROR(ROUND(VLOOKUP($B130,'[15]Monthly BS -UC Ledger FORMATTED'!$A$6:$Q$228,+J$3,FALSE),0),0)</f>
        <v>0</v>
      </c>
      <c r="K130" s="395">
        <f>IFERROR(ROUND(VLOOKUP($B130,'[15]Monthly BS -UC Ledger FORMATTED'!$A$6:$Q$228,+K$3,FALSE),0),0)</f>
        <v>0</v>
      </c>
      <c r="L130" s="395">
        <f>IFERROR(ROUND(VLOOKUP($B130,'[15]Monthly BS -UC Ledger FORMATTED'!$A$6:$Q$228,+L$3,FALSE),0),0)</f>
        <v>0</v>
      </c>
      <c r="M130" s="395">
        <f>IFERROR(ROUND(VLOOKUP($B130,'[15]Monthly BS -UC Ledger FORMATTED'!$A$6:$Q$228,+M$3,FALSE),0),0)</f>
        <v>0</v>
      </c>
      <c r="N130" s="395">
        <f>IFERROR(ROUND(VLOOKUP($B130,'[15]Monthly BS -UC Ledger FORMATTED'!$A$6:$Q$228,+N$3,FALSE),0),0)</f>
        <v>0</v>
      </c>
      <c r="O130" s="395">
        <f>IFERROR(ROUND(VLOOKUP($B130,'[15]Monthly BS -UC Ledger FORMATTED'!$A$6:$Q$228,+O$3,FALSE),0),0)</f>
        <v>0</v>
      </c>
      <c r="P130" s="395">
        <f>IFERROR(ROUND(VLOOKUP($B130,'[15]Monthly BS -UC Ledger FORMATTED'!$A$6:$Q$228,+P$3,FALSE),0),0)</f>
        <v>0</v>
      </c>
      <c r="Q130" s="386"/>
      <c r="R130" s="375"/>
      <c r="S130" s="384" t="s">
        <v>810</v>
      </c>
      <c r="T130" s="383">
        <v>2190</v>
      </c>
      <c r="U130" s="395">
        <f>IFERROR(ROUND(VLOOKUP($T130,'[15]Monthly BS -UC Ledger FORMATTED'!$A$6:$Q$228,+U$3,FALSE),0),0)</f>
        <v>0</v>
      </c>
      <c r="V130" s="395">
        <f>IFERROR(ROUND(VLOOKUP($T130,'[15]Monthly BS -UC Ledger FORMATTED'!$A$6:$Q$228,+V$3,FALSE),0),0)</f>
        <v>0</v>
      </c>
      <c r="W130" s="395">
        <f>IFERROR(ROUND(VLOOKUP($T130,'[15]Monthly BS -UC Ledger FORMATTED'!$A$6:$Q$228,+W$3,FALSE),0),0)</f>
        <v>0</v>
      </c>
      <c r="X130" s="395">
        <f>IFERROR(ROUND(VLOOKUP($T130,'[15]Monthly BS -UC Ledger FORMATTED'!$A$6:$Q$228,+X$3,FALSE),0),0)</f>
        <v>0</v>
      </c>
      <c r="Y130" s="395">
        <f>IFERROR(ROUND(VLOOKUP($T130,'[15]Monthly BS -UC Ledger FORMATTED'!$A$6:$Q$228,+Y$3,FALSE),0),0)</f>
        <v>0</v>
      </c>
      <c r="Z130" s="395">
        <f>IFERROR(ROUND(VLOOKUP($T130,'[15]Monthly BS -UC Ledger FORMATTED'!$A$6:$Q$228,+Z$3,FALSE),0),0)</f>
        <v>0</v>
      </c>
      <c r="AA130" s="395">
        <f>IFERROR(ROUND(VLOOKUP($T130,'[15]Monthly BS -UC Ledger FORMATTED'!$A$6:$Q$228,+AA$3,FALSE),0),0)</f>
        <v>0</v>
      </c>
      <c r="AB130" s="395">
        <f>IFERROR(ROUND(VLOOKUP($T130,'[15]Monthly BS -UC Ledger FORMATTED'!$A$6:$Q$228,+AB$3,FALSE),0),0)</f>
        <v>0</v>
      </c>
      <c r="AC130" s="395">
        <f>IFERROR(ROUND(VLOOKUP($T130,'[15]Monthly BS -UC Ledger FORMATTED'!$A$6:$Q$228,+AC$3,FALSE),0),0)</f>
        <v>0</v>
      </c>
      <c r="AD130" s="395">
        <f>IFERROR(ROUND(VLOOKUP($T130,'[15]Monthly BS -UC Ledger FORMATTED'!$A$6:$Q$228,+AD$3,FALSE),0),0)</f>
        <v>0</v>
      </c>
      <c r="AE130" s="395">
        <f>IFERROR(ROUND(VLOOKUP($T130,'[15]Monthly BS -UC Ledger FORMATTED'!$A$6:$Q$228,+AE$3,FALSE),0),0)</f>
        <v>0</v>
      </c>
      <c r="AF130" s="395">
        <f>IFERROR(ROUND(VLOOKUP($T130,'[15]Monthly BS -UC Ledger FORMATTED'!$A$6:$Q$228,+AF$3,FALSE),0),0)</f>
        <v>0</v>
      </c>
      <c r="AG130" s="395">
        <f>IFERROR(ROUND(VLOOKUP($T130,'[15]Monthly BS -UC Ledger FORMATTED'!$A$6:$Q$228,+AG$3,FALSE),0),0)</f>
        <v>0</v>
      </c>
      <c r="AH130" s="386"/>
    </row>
    <row r="131" spans="1:43" ht="12" customHeight="1" x14ac:dyDescent="0.25">
      <c r="A131" s="602" t="s">
        <v>172</v>
      </c>
      <c r="B131" s="603"/>
      <c r="C131" s="603"/>
      <c r="D131" s="603"/>
      <c r="E131" s="603"/>
      <c r="F131" s="603"/>
      <c r="G131" s="603"/>
      <c r="H131" s="603"/>
      <c r="I131" s="603"/>
      <c r="J131" s="603"/>
      <c r="K131" s="603"/>
      <c r="L131" s="603"/>
      <c r="M131" s="603"/>
      <c r="N131" s="603"/>
      <c r="O131" s="603"/>
      <c r="P131" s="603"/>
      <c r="Q131" s="604"/>
      <c r="R131" s="375"/>
      <c r="S131" s="602" t="s">
        <v>172</v>
      </c>
      <c r="T131" s="603"/>
      <c r="U131" s="603"/>
      <c r="V131" s="603"/>
      <c r="W131" s="603"/>
      <c r="X131" s="603"/>
      <c r="Y131" s="603"/>
      <c r="Z131" s="603"/>
      <c r="AA131" s="603"/>
      <c r="AB131" s="603"/>
      <c r="AC131" s="603"/>
      <c r="AD131" s="603"/>
      <c r="AE131" s="603"/>
      <c r="AF131" s="603"/>
      <c r="AG131" s="603"/>
      <c r="AH131" s="603"/>
      <c r="AI131" s="604"/>
    </row>
    <row r="132" spans="1:43" ht="12" customHeight="1" x14ac:dyDescent="0.2">
      <c r="A132" s="384" t="s">
        <v>173</v>
      </c>
      <c r="B132" s="383"/>
      <c r="C132" s="384"/>
      <c r="D132" s="450"/>
      <c r="E132" s="384"/>
      <c r="F132" s="384"/>
      <c r="G132" s="384"/>
      <c r="H132" s="384"/>
      <c r="I132" s="384"/>
      <c r="J132" s="384"/>
      <c r="K132" s="384"/>
      <c r="L132" s="384"/>
      <c r="M132" s="384"/>
      <c r="N132" s="384"/>
      <c r="O132" s="384"/>
      <c r="P132" s="384"/>
      <c r="Q132" s="384"/>
      <c r="R132" s="375"/>
      <c r="S132" s="384" t="s">
        <v>676</v>
      </c>
      <c r="T132" s="383"/>
      <c r="U132" s="386"/>
      <c r="V132" s="386"/>
      <c r="W132" s="386"/>
      <c r="X132" s="386"/>
      <c r="Y132" s="386"/>
      <c r="Z132" s="386"/>
      <c r="AA132" s="386"/>
      <c r="AB132" s="386"/>
      <c r="AC132" s="386"/>
      <c r="AD132" s="386"/>
      <c r="AE132" s="386"/>
      <c r="AF132" s="386"/>
      <c r="AG132" s="386"/>
      <c r="AH132" s="386"/>
    </row>
    <row r="133" spans="1:43" ht="12" customHeight="1" x14ac:dyDescent="0.2">
      <c r="A133" s="384" t="s">
        <v>174</v>
      </c>
      <c r="B133" s="383">
        <v>1295</v>
      </c>
      <c r="C133" s="384" t="s">
        <v>811</v>
      </c>
      <c r="D133" s="395">
        <f>IFERROR(ROUND(VLOOKUP($B133,'[15]Monthly BS -UC Ledger FORMATTED'!$A$6:$Q$228,+D$3,FALSE),0),0)</f>
        <v>0</v>
      </c>
      <c r="E133" s="395">
        <f>IFERROR(ROUND(VLOOKUP($B133,'[15]Monthly BS -UC Ledger FORMATTED'!$A$6:$Q$228,+E$3,FALSE),0),0)</f>
        <v>0</v>
      </c>
      <c r="F133" s="395">
        <f>IFERROR(ROUND(VLOOKUP($B133,'[15]Monthly BS -UC Ledger FORMATTED'!$A$6:$Q$228,+F$3,FALSE),0),0)</f>
        <v>0</v>
      </c>
      <c r="G133" s="395">
        <f>IFERROR(ROUND(VLOOKUP($B133,'[15]Monthly BS -UC Ledger FORMATTED'!$A$6:$Q$228,+G$3,FALSE),0),0)</f>
        <v>0</v>
      </c>
      <c r="H133" s="395">
        <f>IFERROR(ROUND(VLOOKUP($B133,'[15]Monthly BS -UC Ledger FORMATTED'!$A$6:$Q$228,+H$3,FALSE),0),0)</f>
        <v>0</v>
      </c>
      <c r="I133" s="395">
        <f>IFERROR(ROUND(VLOOKUP($B133,'[15]Monthly BS -UC Ledger FORMATTED'!$A$6:$Q$228,+I$3,FALSE),0),0)</f>
        <v>0</v>
      </c>
      <c r="J133" s="395">
        <f>IFERROR(ROUND(VLOOKUP($B133,'[15]Monthly BS -UC Ledger FORMATTED'!$A$6:$Q$228,+J$3,FALSE),0),0)</f>
        <v>0</v>
      </c>
      <c r="K133" s="395">
        <f>IFERROR(ROUND(VLOOKUP($B133,'[15]Monthly BS -UC Ledger FORMATTED'!$A$6:$Q$228,+K$3,FALSE),0),0)</f>
        <v>0</v>
      </c>
      <c r="L133" s="395">
        <f>IFERROR(ROUND(VLOOKUP($B133,'[15]Monthly BS -UC Ledger FORMATTED'!$A$6:$Q$228,+L$3,FALSE),0),0)</f>
        <v>0</v>
      </c>
      <c r="M133" s="395">
        <f>IFERROR(ROUND(VLOOKUP($B133,'[15]Monthly BS -UC Ledger FORMATTED'!$A$6:$Q$228,+M$3,FALSE),0),0)</f>
        <v>0</v>
      </c>
      <c r="N133" s="395">
        <f>IFERROR(ROUND(VLOOKUP($B133,'[15]Monthly BS -UC Ledger FORMATTED'!$A$6:$Q$228,+N$3,FALSE),0),0)</f>
        <v>0</v>
      </c>
      <c r="O133" s="395">
        <f>IFERROR(ROUND(VLOOKUP($B133,'[15]Monthly BS -UC Ledger FORMATTED'!$A$6:$Q$228,+O$3,FALSE),0),0)</f>
        <v>0</v>
      </c>
      <c r="P133" s="395">
        <f>IFERROR(ROUND(VLOOKUP($B133,'[15]Monthly BS -UC Ledger FORMATTED'!$A$6:$Q$228,+P$3,FALSE),0),0)</f>
        <v>0</v>
      </c>
      <c r="Q133" s="386">
        <f>ROUND(VLOOKUP($B133,'[15]Monthly BS -UC Ledger FORMATTED'!$A$6:$Q$228,+Q$3,FALSE),0)</f>
        <v>0</v>
      </c>
      <c r="R133" s="375"/>
      <c r="S133" s="384" t="s">
        <v>812</v>
      </c>
      <c r="T133" s="383">
        <v>2055</v>
      </c>
      <c r="U133" s="395">
        <f>IFERROR(ROUND(VLOOKUP($T133,'[15]Monthly BS -UC Ledger FORMATTED'!$A$6:$Q$228,+U$3,FALSE),0),0)</f>
        <v>0</v>
      </c>
      <c r="V133" s="395">
        <f>IFERROR(ROUND(VLOOKUP($T133,'[15]Monthly BS -UC Ledger FORMATTED'!$A$6:$Q$228,+V$3,FALSE),0),0)</f>
        <v>0</v>
      </c>
      <c r="W133" s="395">
        <f>IFERROR(ROUND(VLOOKUP($T133,'[15]Monthly BS -UC Ledger FORMATTED'!$A$6:$Q$228,+W$3,FALSE),0),0)</f>
        <v>0</v>
      </c>
      <c r="X133" s="395">
        <f>IFERROR(ROUND(VLOOKUP($T133,'[15]Monthly BS -UC Ledger FORMATTED'!$A$6:$Q$228,+X$3,FALSE),0),0)</f>
        <v>0</v>
      </c>
      <c r="Y133" s="395">
        <f>IFERROR(ROUND(VLOOKUP($T133,'[15]Monthly BS -UC Ledger FORMATTED'!$A$6:$Q$228,+Y$3,FALSE),0),0)</f>
        <v>0</v>
      </c>
      <c r="Z133" s="395">
        <f>IFERROR(ROUND(VLOOKUP($T133,'[15]Monthly BS -UC Ledger FORMATTED'!$A$6:$Q$228,+Z$3,FALSE),0),0)</f>
        <v>0</v>
      </c>
      <c r="AA133" s="395">
        <f>IFERROR(ROUND(VLOOKUP($T133,'[15]Monthly BS -UC Ledger FORMATTED'!$A$6:$Q$228,+AA$3,FALSE),0),0)</f>
        <v>0</v>
      </c>
      <c r="AB133" s="395">
        <f>IFERROR(ROUND(VLOOKUP($T133,'[15]Monthly BS -UC Ledger FORMATTED'!$A$6:$Q$228,+AB$3,FALSE),0),0)</f>
        <v>0</v>
      </c>
      <c r="AC133" s="395">
        <f>IFERROR(ROUND(VLOOKUP($T133,'[15]Monthly BS -UC Ledger FORMATTED'!$A$6:$Q$228,+AC$3,FALSE),0),0)</f>
        <v>0</v>
      </c>
      <c r="AD133" s="395">
        <f>IFERROR(ROUND(VLOOKUP($T133,'[15]Monthly BS -UC Ledger FORMATTED'!$A$6:$Q$228,+AD$3,FALSE),0),0)</f>
        <v>0</v>
      </c>
      <c r="AE133" s="395">
        <f>IFERROR(ROUND(VLOOKUP($T133,'[15]Monthly BS -UC Ledger FORMATTED'!$A$6:$Q$228,+AE$3,FALSE),0),0)</f>
        <v>0</v>
      </c>
      <c r="AF133" s="395">
        <f>IFERROR(ROUND(VLOOKUP($T133,'[15]Monthly BS -UC Ledger FORMATTED'!$A$6:$Q$228,+AF$3,FALSE),0),0)</f>
        <v>0</v>
      </c>
      <c r="AG133" s="395">
        <f>IFERROR(ROUND(VLOOKUP($T133,'[15]Monthly BS -UC Ledger FORMATTED'!$A$6:$Q$228,+AG$3,FALSE),0),0)</f>
        <v>0</v>
      </c>
      <c r="AH133" s="386">
        <f>ROUND(VLOOKUP($T133,'[15]Monthly BS -UC Ledger FORMATTED'!$A$6:$Q$228,+AH$3,FALSE),0)</f>
        <v>0</v>
      </c>
    </row>
    <row r="134" spans="1:43" ht="12" customHeight="1" x14ac:dyDescent="0.2">
      <c r="A134" s="384" t="s">
        <v>813</v>
      </c>
      <c r="B134" s="383">
        <v>1325</v>
      </c>
      <c r="C134" s="384" t="s">
        <v>814</v>
      </c>
      <c r="D134" s="395">
        <f>IFERROR(ROUND(VLOOKUP($B134,'[15]Monthly BS -UC Ledger FORMATTED'!$A$6:$Q$228,+D$3,FALSE),0),0)</f>
        <v>0</v>
      </c>
      <c r="E134" s="395">
        <f>IFERROR(ROUND(VLOOKUP($B134,'[15]Monthly BS -UC Ledger FORMATTED'!$A$6:$Q$228,+E$3,FALSE),0),0)</f>
        <v>0</v>
      </c>
      <c r="F134" s="395">
        <f>IFERROR(ROUND(VLOOKUP($B134,'[15]Monthly BS -UC Ledger FORMATTED'!$A$6:$Q$228,+F$3,FALSE),0),0)</f>
        <v>0</v>
      </c>
      <c r="G134" s="395">
        <f>IFERROR(ROUND(VLOOKUP($B134,'[15]Monthly BS -UC Ledger FORMATTED'!$A$6:$Q$228,+G$3,FALSE),0),0)</f>
        <v>0</v>
      </c>
      <c r="H134" s="395">
        <f>IFERROR(ROUND(VLOOKUP($B134,'[15]Monthly BS -UC Ledger FORMATTED'!$A$6:$Q$228,+H$3,FALSE),0),0)</f>
        <v>0</v>
      </c>
      <c r="I134" s="395">
        <f>IFERROR(ROUND(VLOOKUP($B134,'[15]Monthly BS -UC Ledger FORMATTED'!$A$6:$Q$228,+I$3,FALSE),0),0)</f>
        <v>0</v>
      </c>
      <c r="J134" s="395">
        <f>IFERROR(ROUND(VLOOKUP($B134,'[15]Monthly BS -UC Ledger FORMATTED'!$A$6:$Q$228,+J$3,FALSE),0),0)</f>
        <v>0</v>
      </c>
      <c r="K134" s="395">
        <f>IFERROR(ROUND(VLOOKUP($B134,'[15]Monthly BS -UC Ledger FORMATTED'!$A$6:$Q$228,+K$3,FALSE),0),0)</f>
        <v>0</v>
      </c>
      <c r="L134" s="395">
        <f>IFERROR(ROUND(VLOOKUP($B134,'[15]Monthly BS -UC Ledger FORMATTED'!$A$6:$Q$228,+L$3,FALSE),0),0)</f>
        <v>0</v>
      </c>
      <c r="M134" s="395">
        <f>IFERROR(ROUND(VLOOKUP($B134,'[15]Monthly BS -UC Ledger FORMATTED'!$A$6:$Q$228,+M$3,FALSE),0),0)</f>
        <v>0</v>
      </c>
      <c r="N134" s="395">
        <f>IFERROR(ROUND(VLOOKUP($B134,'[15]Monthly BS -UC Ledger FORMATTED'!$A$6:$Q$228,+N$3,FALSE),0),0)</f>
        <v>0</v>
      </c>
      <c r="O134" s="395">
        <f>IFERROR(ROUND(VLOOKUP($B134,'[15]Monthly BS -UC Ledger FORMATTED'!$A$6:$Q$228,+O$3,FALSE),0),0)</f>
        <v>0</v>
      </c>
      <c r="P134" s="395">
        <f>IFERROR(ROUND(VLOOKUP($B134,'[15]Monthly BS -UC Ledger FORMATTED'!$A$6:$Q$228,+P$3,FALSE),0),0)</f>
        <v>0</v>
      </c>
      <c r="Q134" s="386"/>
      <c r="R134" s="375"/>
      <c r="S134" s="384" t="s">
        <v>815</v>
      </c>
      <c r="T134" s="383">
        <v>2085</v>
      </c>
      <c r="U134" s="395">
        <f>IFERROR(ROUND(VLOOKUP($T134,'[15]Monthly BS -UC Ledger FORMATTED'!$A$6:$Q$228,+U$3,FALSE),0),0)</f>
        <v>0</v>
      </c>
      <c r="V134" s="395">
        <f>IFERROR(ROUND(VLOOKUP($T134,'[15]Monthly BS -UC Ledger FORMATTED'!$A$6:$Q$228,+V$3,FALSE),0),0)</f>
        <v>0</v>
      </c>
      <c r="W134" s="395">
        <f>IFERROR(ROUND(VLOOKUP($T134,'[15]Monthly BS -UC Ledger FORMATTED'!$A$6:$Q$228,+W$3,FALSE),0),0)</f>
        <v>0</v>
      </c>
      <c r="X134" s="395">
        <f>IFERROR(ROUND(VLOOKUP($T134,'[15]Monthly BS -UC Ledger FORMATTED'!$A$6:$Q$228,+X$3,FALSE),0),0)</f>
        <v>0</v>
      </c>
      <c r="Y134" s="395">
        <f>IFERROR(ROUND(VLOOKUP($T134,'[15]Monthly BS -UC Ledger FORMATTED'!$A$6:$Q$228,+Y$3,FALSE),0),0)</f>
        <v>0</v>
      </c>
      <c r="Z134" s="395">
        <f>IFERROR(ROUND(VLOOKUP($T134,'[15]Monthly BS -UC Ledger FORMATTED'!$A$6:$Q$228,+Z$3,FALSE),0),0)</f>
        <v>0</v>
      </c>
      <c r="AA134" s="395">
        <f>IFERROR(ROUND(VLOOKUP($T134,'[15]Monthly BS -UC Ledger FORMATTED'!$A$6:$Q$228,+AA$3,FALSE),0),0)</f>
        <v>0</v>
      </c>
      <c r="AB134" s="395">
        <f>IFERROR(ROUND(VLOOKUP($T134,'[15]Monthly BS -UC Ledger FORMATTED'!$A$6:$Q$228,+AB$3,FALSE),0),0)</f>
        <v>0</v>
      </c>
      <c r="AC134" s="395">
        <f>IFERROR(ROUND(VLOOKUP($T134,'[15]Monthly BS -UC Ledger FORMATTED'!$A$6:$Q$228,+AC$3,FALSE),0),0)</f>
        <v>0</v>
      </c>
      <c r="AD134" s="395">
        <f>IFERROR(ROUND(VLOOKUP($T134,'[15]Monthly BS -UC Ledger FORMATTED'!$A$6:$Q$228,+AD$3,FALSE),0),0)</f>
        <v>0</v>
      </c>
      <c r="AE134" s="395">
        <f>IFERROR(ROUND(VLOOKUP($T134,'[15]Monthly BS -UC Ledger FORMATTED'!$A$6:$Q$228,+AE$3,FALSE),0),0)</f>
        <v>0</v>
      </c>
      <c r="AF134" s="395">
        <f>IFERROR(ROUND(VLOOKUP($T134,'[15]Monthly BS -UC Ledger FORMATTED'!$A$6:$Q$228,+AF$3,FALSE),0),0)</f>
        <v>0</v>
      </c>
      <c r="AG134" s="395">
        <f>IFERROR(ROUND(VLOOKUP($T134,'[15]Monthly BS -UC Ledger FORMATTED'!$A$6:$Q$228,+AG$3,FALSE),0),0)</f>
        <v>0</v>
      </c>
      <c r="AH134" s="386"/>
    </row>
    <row r="135" spans="1:43" ht="12" customHeight="1" x14ac:dyDescent="0.2">
      <c r="A135" s="384" t="s">
        <v>177</v>
      </c>
      <c r="B135" s="383">
        <v>1375</v>
      </c>
      <c r="C135" s="384" t="s">
        <v>816</v>
      </c>
      <c r="D135" s="395">
        <f>IFERROR(ROUND(VLOOKUP($B135,'[15]Monthly BS -UC Ledger FORMATTED'!$A$6:$Q$228,+D$3,FALSE),0),0)</f>
        <v>0</v>
      </c>
      <c r="E135" s="395">
        <f>IFERROR(ROUND(VLOOKUP($B135,'[15]Monthly BS -UC Ledger FORMATTED'!$A$6:$Q$228,+E$3,FALSE),0),0)</f>
        <v>0</v>
      </c>
      <c r="F135" s="395">
        <f>IFERROR(ROUND(VLOOKUP($B135,'[15]Monthly BS -UC Ledger FORMATTED'!$A$6:$Q$228,+F$3,FALSE),0),0)</f>
        <v>0</v>
      </c>
      <c r="G135" s="395">
        <f>IFERROR(ROUND(VLOOKUP($B135,'[15]Monthly BS -UC Ledger FORMATTED'!$A$6:$Q$228,+G$3,FALSE),0),0)</f>
        <v>0</v>
      </c>
      <c r="H135" s="395">
        <f>IFERROR(ROUND(VLOOKUP($B135,'[15]Monthly BS -UC Ledger FORMATTED'!$A$6:$Q$228,+H$3,FALSE),0),0)</f>
        <v>0</v>
      </c>
      <c r="I135" s="395">
        <f>IFERROR(ROUND(VLOOKUP($B135,'[15]Monthly BS -UC Ledger FORMATTED'!$A$6:$Q$228,+I$3,FALSE),0),0)</f>
        <v>0</v>
      </c>
      <c r="J135" s="395">
        <f>IFERROR(ROUND(VLOOKUP($B135,'[15]Monthly BS -UC Ledger FORMATTED'!$A$6:$Q$228,+J$3,FALSE),0),0)</f>
        <v>0</v>
      </c>
      <c r="K135" s="395">
        <f>IFERROR(ROUND(VLOOKUP($B135,'[15]Monthly BS -UC Ledger FORMATTED'!$A$6:$Q$228,+K$3,FALSE),0),0)</f>
        <v>0</v>
      </c>
      <c r="L135" s="395">
        <f>IFERROR(ROUND(VLOOKUP($B135,'[15]Monthly BS -UC Ledger FORMATTED'!$A$6:$Q$228,+L$3,FALSE),0),0)</f>
        <v>0</v>
      </c>
      <c r="M135" s="395">
        <f>IFERROR(ROUND(VLOOKUP($B135,'[15]Monthly BS -UC Ledger FORMATTED'!$A$6:$Q$228,+M$3,FALSE),0),0)</f>
        <v>0</v>
      </c>
      <c r="N135" s="395">
        <f>IFERROR(ROUND(VLOOKUP($B135,'[15]Monthly BS -UC Ledger FORMATTED'!$A$6:$Q$228,+N$3,FALSE),0),0)</f>
        <v>0</v>
      </c>
      <c r="O135" s="395">
        <f>IFERROR(ROUND(VLOOKUP($B135,'[15]Monthly BS -UC Ledger FORMATTED'!$A$6:$Q$228,+O$3,FALSE),0),0)</f>
        <v>0</v>
      </c>
      <c r="P135" s="395">
        <f>IFERROR(ROUND(VLOOKUP($B135,'[15]Monthly BS -UC Ledger FORMATTED'!$A$6:$Q$228,+P$3,FALSE),0),0)</f>
        <v>0</v>
      </c>
      <c r="Q135" s="386"/>
      <c r="R135" s="375"/>
      <c r="S135" s="384" t="s">
        <v>817</v>
      </c>
      <c r="T135" s="383">
        <v>2135</v>
      </c>
      <c r="U135" s="395">
        <f>IFERROR(ROUND(VLOOKUP($T135,'[15]Monthly BS -UC Ledger FORMATTED'!$A$6:$Q$228,+U$3,FALSE),0),0)</f>
        <v>0</v>
      </c>
      <c r="V135" s="395">
        <f>IFERROR(ROUND(VLOOKUP($T135,'[15]Monthly BS -UC Ledger FORMATTED'!$A$6:$Q$228,+V$3,FALSE),0),0)</f>
        <v>0</v>
      </c>
      <c r="W135" s="395">
        <f>IFERROR(ROUND(VLOOKUP($T135,'[15]Monthly BS -UC Ledger FORMATTED'!$A$6:$Q$228,+W$3,FALSE),0),0)</f>
        <v>0</v>
      </c>
      <c r="X135" s="395">
        <f>IFERROR(ROUND(VLOOKUP($T135,'[15]Monthly BS -UC Ledger FORMATTED'!$A$6:$Q$228,+X$3,FALSE),0),0)</f>
        <v>0</v>
      </c>
      <c r="Y135" s="395">
        <f>IFERROR(ROUND(VLOOKUP($T135,'[15]Monthly BS -UC Ledger FORMATTED'!$A$6:$Q$228,+Y$3,FALSE),0),0)</f>
        <v>0</v>
      </c>
      <c r="Z135" s="395">
        <f>IFERROR(ROUND(VLOOKUP($T135,'[15]Monthly BS -UC Ledger FORMATTED'!$A$6:$Q$228,+Z$3,FALSE),0),0)</f>
        <v>0</v>
      </c>
      <c r="AA135" s="395">
        <f>IFERROR(ROUND(VLOOKUP($T135,'[15]Monthly BS -UC Ledger FORMATTED'!$A$6:$Q$228,+AA$3,FALSE),0),0)</f>
        <v>0</v>
      </c>
      <c r="AB135" s="395">
        <f>IFERROR(ROUND(VLOOKUP($T135,'[15]Monthly BS -UC Ledger FORMATTED'!$A$6:$Q$228,+AB$3,FALSE),0),0)</f>
        <v>0</v>
      </c>
      <c r="AC135" s="395">
        <f>IFERROR(ROUND(VLOOKUP($T135,'[15]Monthly BS -UC Ledger FORMATTED'!$A$6:$Q$228,+AC$3,FALSE),0),0)</f>
        <v>0</v>
      </c>
      <c r="AD135" s="395">
        <f>IFERROR(ROUND(VLOOKUP($T135,'[15]Monthly BS -UC Ledger FORMATTED'!$A$6:$Q$228,+AD$3,FALSE),0),0)</f>
        <v>0</v>
      </c>
      <c r="AE135" s="395">
        <f>IFERROR(ROUND(VLOOKUP($T135,'[15]Monthly BS -UC Ledger FORMATTED'!$A$6:$Q$228,+AE$3,FALSE),0),0)</f>
        <v>0</v>
      </c>
      <c r="AF135" s="395">
        <f>IFERROR(ROUND(VLOOKUP($T135,'[15]Monthly BS -UC Ledger FORMATTED'!$A$6:$Q$228,+AF$3,FALSE),0),0)</f>
        <v>0</v>
      </c>
      <c r="AG135" s="395">
        <f>IFERROR(ROUND(VLOOKUP($T135,'[15]Monthly BS -UC Ledger FORMATTED'!$A$6:$Q$228,+AG$3,FALSE),0),0)</f>
        <v>0</v>
      </c>
      <c r="AH135" s="386"/>
    </row>
    <row r="136" spans="1:43" ht="12" customHeight="1" x14ac:dyDescent="0.2">
      <c r="A136" s="384" t="s">
        <v>178</v>
      </c>
      <c r="B136" s="383">
        <v>1380</v>
      </c>
      <c r="C136" s="384" t="s">
        <v>818</v>
      </c>
      <c r="D136" s="395">
        <f>IFERROR(ROUND(VLOOKUP($B136,'[15]Monthly BS -UC Ledger FORMATTED'!$A$6:$Q$228,+D$3,FALSE),0),0)</f>
        <v>0</v>
      </c>
      <c r="E136" s="395">
        <f>IFERROR(ROUND(VLOOKUP($B136,'[15]Monthly BS -UC Ledger FORMATTED'!$A$6:$Q$228,+E$3,FALSE),0),0)</f>
        <v>0</v>
      </c>
      <c r="F136" s="395">
        <f>IFERROR(ROUND(VLOOKUP($B136,'[15]Monthly BS -UC Ledger FORMATTED'!$A$6:$Q$228,+F$3,FALSE),0),0)</f>
        <v>0</v>
      </c>
      <c r="G136" s="395">
        <f>IFERROR(ROUND(VLOOKUP($B136,'[15]Monthly BS -UC Ledger FORMATTED'!$A$6:$Q$228,+G$3,FALSE),0),0)</f>
        <v>0</v>
      </c>
      <c r="H136" s="395">
        <f>IFERROR(ROUND(VLOOKUP($B136,'[15]Monthly BS -UC Ledger FORMATTED'!$A$6:$Q$228,+H$3,FALSE),0),0)</f>
        <v>0</v>
      </c>
      <c r="I136" s="395">
        <f>IFERROR(ROUND(VLOOKUP($B136,'[15]Monthly BS -UC Ledger FORMATTED'!$A$6:$Q$228,+I$3,FALSE),0),0)</f>
        <v>0</v>
      </c>
      <c r="J136" s="395">
        <f>IFERROR(ROUND(VLOOKUP($B136,'[15]Monthly BS -UC Ledger FORMATTED'!$A$6:$Q$228,+J$3,FALSE),0),0)</f>
        <v>0</v>
      </c>
      <c r="K136" s="395">
        <f>IFERROR(ROUND(VLOOKUP($B136,'[15]Monthly BS -UC Ledger FORMATTED'!$A$6:$Q$228,+K$3,FALSE),0),0)</f>
        <v>0</v>
      </c>
      <c r="L136" s="395">
        <f>IFERROR(ROUND(VLOOKUP($B136,'[15]Monthly BS -UC Ledger FORMATTED'!$A$6:$Q$228,+L$3,FALSE),0),0)</f>
        <v>0</v>
      </c>
      <c r="M136" s="395">
        <f>IFERROR(ROUND(VLOOKUP($B136,'[15]Monthly BS -UC Ledger FORMATTED'!$A$6:$Q$228,+M$3,FALSE),0),0)</f>
        <v>0</v>
      </c>
      <c r="N136" s="395">
        <f>IFERROR(ROUND(VLOOKUP($B136,'[15]Monthly BS -UC Ledger FORMATTED'!$A$6:$Q$228,+N$3,FALSE),0),0)</f>
        <v>0</v>
      </c>
      <c r="O136" s="395">
        <f>IFERROR(ROUND(VLOOKUP($B136,'[15]Monthly BS -UC Ledger FORMATTED'!$A$6:$Q$228,+O$3,FALSE),0),0)</f>
        <v>0</v>
      </c>
      <c r="P136" s="395">
        <f>IFERROR(ROUND(VLOOKUP($B136,'[15]Monthly BS -UC Ledger FORMATTED'!$A$6:$Q$228,+P$3,FALSE),0),0)</f>
        <v>0</v>
      </c>
      <c r="Q136" s="386">
        <f>ROUND(VLOOKUP($B136,'[15]Monthly BS -UC Ledger FORMATTED'!$A$6:$Q$228,+Q$3,FALSE),0)</f>
        <v>0</v>
      </c>
      <c r="R136" s="375"/>
      <c r="S136" s="384" t="s">
        <v>819</v>
      </c>
      <c r="T136" s="383">
        <v>2140</v>
      </c>
      <c r="U136" s="395">
        <f>IFERROR(ROUND(VLOOKUP($T136,'[15]Monthly BS -UC Ledger FORMATTED'!$A$6:$Q$228,+U$3,FALSE),0),0)</f>
        <v>0</v>
      </c>
      <c r="V136" s="395">
        <f>IFERROR(ROUND(VLOOKUP($T136,'[15]Monthly BS -UC Ledger FORMATTED'!$A$6:$Q$228,+V$3,FALSE),0),0)</f>
        <v>0</v>
      </c>
      <c r="W136" s="395">
        <f>IFERROR(ROUND(VLOOKUP($T136,'[15]Monthly BS -UC Ledger FORMATTED'!$A$6:$Q$228,+W$3,FALSE),0),0)</f>
        <v>0</v>
      </c>
      <c r="X136" s="395">
        <f>IFERROR(ROUND(VLOOKUP($T136,'[15]Monthly BS -UC Ledger FORMATTED'!$A$6:$Q$228,+X$3,FALSE),0),0)</f>
        <v>0</v>
      </c>
      <c r="Y136" s="395">
        <f>IFERROR(ROUND(VLOOKUP($T136,'[15]Monthly BS -UC Ledger FORMATTED'!$A$6:$Q$228,+Y$3,FALSE),0),0)</f>
        <v>0</v>
      </c>
      <c r="Z136" s="395">
        <f>IFERROR(ROUND(VLOOKUP($T136,'[15]Monthly BS -UC Ledger FORMATTED'!$A$6:$Q$228,+Z$3,FALSE),0),0)</f>
        <v>0</v>
      </c>
      <c r="AA136" s="395">
        <f>IFERROR(ROUND(VLOOKUP($T136,'[15]Monthly BS -UC Ledger FORMATTED'!$A$6:$Q$228,+AA$3,FALSE),0),0)</f>
        <v>0</v>
      </c>
      <c r="AB136" s="395">
        <f>IFERROR(ROUND(VLOOKUP($T136,'[15]Monthly BS -UC Ledger FORMATTED'!$A$6:$Q$228,+AB$3,FALSE),0),0)</f>
        <v>0</v>
      </c>
      <c r="AC136" s="395">
        <f>IFERROR(ROUND(VLOOKUP($T136,'[15]Monthly BS -UC Ledger FORMATTED'!$A$6:$Q$228,+AC$3,FALSE),0),0)</f>
        <v>0</v>
      </c>
      <c r="AD136" s="395">
        <f>IFERROR(ROUND(VLOOKUP($T136,'[15]Monthly BS -UC Ledger FORMATTED'!$A$6:$Q$228,+AD$3,FALSE),0),0)</f>
        <v>0</v>
      </c>
      <c r="AE136" s="395">
        <f>IFERROR(ROUND(VLOOKUP($T136,'[15]Monthly BS -UC Ledger FORMATTED'!$A$6:$Q$228,+AE$3,FALSE),0),0)</f>
        <v>0</v>
      </c>
      <c r="AF136" s="395">
        <f>IFERROR(ROUND(VLOOKUP($T136,'[15]Monthly BS -UC Ledger FORMATTED'!$A$6:$Q$228,+AF$3,FALSE),0),0)</f>
        <v>0</v>
      </c>
      <c r="AG136" s="395">
        <f>IFERROR(ROUND(VLOOKUP($T136,'[15]Monthly BS -UC Ledger FORMATTED'!$A$6:$Q$228,+AG$3,FALSE),0),0)</f>
        <v>0</v>
      </c>
      <c r="AH136" s="386">
        <f>ROUND(VLOOKUP($T136,'[15]Monthly BS -UC Ledger FORMATTED'!$A$6:$Q$228,+AH$3,FALSE),0)</f>
        <v>0</v>
      </c>
    </row>
    <row r="137" spans="1:43" ht="12" customHeight="1" x14ac:dyDescent="0.2">
      <c r="A137" s="384" t="s">
        <v>181</v>
      </c>
      <c r="B137" s="383">
        <v>1435</v>
      </c>
      <c r="C137" s="384" t="s">
        <v>820</v>
      </c>
      <c r="D137" s="395">
        <f>IFERROR(ROUND(VLOOKUP($B137,'[15]Monthly BS -UC Ledger FORMATTED'!$A$6:$Q$228,+D$3,FALSE),0),0)</f>
        <v>0</v>
      </c>
      <c r="E137" s="395">
        <f>IFERROR(ROUND(VLOOKUP($B137,'[15]Monthly BS -UC Ledger FORMATTED'!$A$6:$Q$228,+E$3,FALSE),0),0)</f>
        <v>0</v>
      </c>
      <c r="F137" s="395">
        <f>IFERROR(ROUND(VLOOKUP($B137,'[15]Monthly BS -UC Ledger FORMATTED'!$A$6:$Q$228,+F$3,FALSE),0),0)</f>
        <v>0</v>
      </c>
      <c r="G137" s="395">
        <f>IFERROR(ROUND(VLOOKUP($B137,'[15]Monthly BS -UC Ledger FORMATTED'!$A$6:$Q$228,+G$3,FALSE),0),0)</f>
        <v>0</v>
      </c>
      <c r="H137" s="395">
        <f>IFERROR(ROUND(VLOOKUP($B137,'[15]Monthly BS -UC Ledger FORMATTED'!$A$6:$Q$228,+H$3,FALSE),0),0)</f>
        <v>0</v>
      </c>
      <c r="I137" s="395">
        <f>IFERROR(ROUND(VLOOKUP($B137,'[15]Monthly BS -UC Ledger FORMATTED'!$A$6:$Q$228,+I$3,FALSE),0),0)</f>
        <v>0</v>
      </c>
      <c r="J137" s="395">
        <f>IFERROR(ROUND(VLOOKUP($B137,'[15]Monthly BS -UC Ledger FORMATTED'!$A$6:$Q$228,+J$3,FALSE),0),0)</f>
        <v>0</v>
      </c>
      <c r="K137" s="395">
        <f>IFERROR(ROUND(VLOOKUP($B137,'[15]Monthly BS -UC Ledger FORMATTED'!$A$6:$Q$228,+K$3,FALSE),0),0)</f>
        <v>0</v>
      </c>
      <c r="L137" s="395">
        <f>IFERROR(ROUND(VLOOKUP($B137,'[15]Monthly BS -UC Ledger FORMATTED'!$A$6:$Q$228,+L$3,FALSE),0),0)</f>
        <v>0</v>
      </c>
      <c r="M137" s="395">
        <f>IFERROR(ROUND(VLOOKUP($B137,'[15]Monthly BS -UC Ledger FORMATTED'!$A$6:$Q$228,+M$3,FALSE),0),0)</f>
        <v>0</v>
      </c>
      <c r="N137" s="395">
        <f>IFERROR(ROUND(VLOOKUP($B137,'[15]Monthly BS -UC Ledger FORMATTED'!$A$6:$Q$228,+N$3,FALSE),0),0)</f>
        <v>0</v>
      </c>
      <c r="O137" s="395">
        <f>IFERROR(ROUND(VLOOKUP($B137,'[15]Monthly BS -UC Ledger FORMATTED'!$A$6:$Q$228,+O$3,FALSE),0),0)</f>
        <v>0</v>
      </c>
      <c r="P137" s="395">
        <f>IFERROR(ROUND(VLOOKUP($B137,'[15]Monthly BS -UC Ledger FORMATTED'!$A$6:$Q$228,+P$3,FALSE),0),0)</f>
        <v>0</v>
      </c>
      <c r="Q137" s="386">
        <f>ROUND(VLOOKUP($B137,'[15]Monthly BS -UC Ledger FORMATTED'!$A$6:$Q$228,+Q$3,FALSE),0)</f>
        <v>0</v>
      </c>
      <c r="R137" s="375"/>
      <c r="S137" s="384" t="s">
        <v>821</v>
      </c>
      <c r="T137" s="383">
        <v>2195</v>
      </c>
      <c r="U137" s="395">
        <f>IFERROR(ROUND(VLOOKUP($T137,'[15]Monthly BS -UC Ledger FORMATTED'!$A$6:$Q$228,+U$3,FALSE),0),0)</f>
        <v>0</v>
      </c>
      <c r="V137" s="395">
        <f>IFERROR(ROUND(VLOOKUP($T137,'[15]Monthly BS -UC Ledger FORMATTED'!$A$6:$Q$228,+V$3,FALSE),0),0)</f>
        <v>0</v>
      </c>
      <c r="W137" s="395">
        <f>IFERROR(ROUND(VLOOKUP($T137,'[15]Monthly BS -UC Ledger FORMATTED'!$A$6:$Q$228,+W$3,FALSE),0),0)</f>
        <v>0</v>
      </c>
      <c r="X137" s="395">
        <f>IFERROR(ROUND(VLOOKUP($T137,'[15]Monthly BS -UC Ledger FORMATTED'!$A$6:$Q$228,+X$3,FALSE),0),0)</f>
        <v>0</v>
      </c>
      <c r="Y137" s="395">
        <f>IFERROR(ROUND(VLOOKUP($T137,'[15]Monthly BS -UC Ledger FORMATTED'!$A$6:$Q$228,+Y$3,FALSE),0),0)</f>
        <v>0</v>
      </c>
      <c r="Z137" s="395">
        <f>IFERROR(ROUND(VLOOKUP($T137,'[15]Monthly BS -UC Ledger FORMATTED'!$A$6:$Q$228,+Z$3,FALSE),0),0)</f>
        <v>0</v>
      </c>
      <c r="AA137" s="395">
        <f>IFERROR(ROUND(VLOOKUP($T137,'[15]Monthly BS -UC Ledger FORMATTED'!$A$6:$Q$228,+AA$3,FALSE),0),0)</f>
        <v>0</v>
      </c>
      <c r="AB137" s="395">
        <f>IFERROR(ROUND(VLOOKUP($T137,'[15]Monthly BS -UC Ledger FORMATTED'!$A$6:$Q$228,+AB$3,FALSE),0),0)</f>
        <v>0</v>
      </c>
      <c r="AC137" s="395">
        <f>IFERROR(ROUND(VLOOKUP($T137,'[15]Monthly BS -UC Ledger FORMATTED'!$A$6:$Q$228,+AC$3,FALSE),0),0)</f>
        <v>0</v>
      </c>
      <c r="AD137" s="395">
        <f>IFERROR(ROUND(VLOOKUP($T137,'[15]Monthly BS -UC Ledger FORMATTED'!$A$6:$Q$228,+AD$3,FALSE),0),0)</f>
        <v>0</v>
      </c>
      <c r="AE137" s="395">
        <f>IFERROR(ROUND(VLOOKUP($T137,'[15]Monthly BS -UC Ledger FORMATTED'!$A$6:$Q$228,+AE$3,FALSE),0),0)</f>
        <v>0</v>
      </c>
      <c r="AF137" s="395">
        <f>IFERROR(ROUND(VLOOKUP($T137,'[15]Monthly BS -UC Ledger FORMATTED'!$A$6:$Q$228,+AF$3,FALSE),0),0)</f>
        <v>0</v>
      </c>
      <c r="AG137" s="395">
        <f>IFERROR(ROUND(VLOOKUP($T137,'[15]Monthly BS -UC Ledger FORMATTED'!$A$6:$Q$228,+AG$3,FALSE),0),0)</f>
        <v>0</v>
      </c>
      <c r="AH137" s="386">
        <f>ROUND(VLOOKUP($T137,'[15]Monthly BS -UC Ledger FORMATTED'!$A$6:$Q$228,+AH$3,FALSE),0)</f>
        <v>0</v>
      </c>
    </row>
    <row r="138" spans="1:43" ht="12" customHeight="1" x14ac:dyDescent="0.25">
      <c r="A138" s="602" t="s">
        <v>184</v>
      </c>
      <c r="B138" s="603"/>
      <c r="C138" s="603"/>
      <c r="D138" s="603"/>
      <c r="E138" s="603"/>
      <c r="F138" s="603"/>
      <c r="G138" s="603"/>
      <c r="H138" s="603"/>
      <c r="I138" s="603"/>
      <c r="J138" s="603"/>
      <c r="K138" s="603"/>
      <c r="L138" s="603"/>
      <c r="M138" s="603"/>
      <c r="N138" s="603"/>
      <c r="O138" s="603"/>
      <c r="P138" s="603"/>
      <c r="Q138" s="604"/>
      <c r="R138" s="375"/>
      <c r="S138" s="602" t="s">
        <v>184</v>
      </c>
      <c r="T138" s="603"/>
      <c r="U138" s="603"/>
      <c r="V138" s="603"/>
      <c r="W138" s="603"/>
      <c r="X138" s="603"/>
      <c r="Y138" s="603"/>
      <c r="Z138" s="603"/>
      <c r="AA138" s="603"/>
      <c r="AB138" s="603"/>
      <c r="AC138" s="603"/>
      <c r="AD138" s="603"/>
      <c r="AE138" s="603"/>
      <c r="AF138" s="603"/>
      <c r="AG138" s="603"/>
      <c r="AH138" s="603"/>
      <c r="AI138" s="604"/>
    </row>
    <row r="139" spans="1:43" ht="12" customHeight="1" x14ac:dyDescent="0.2">
      <c r="A139" s="384" t="s">
        <v>185</v>
      </c>
      <c r="B139" s="383">
        <v>1270</v>
      </c>
      <c r="C139" s="384" t="s">
        <v>822</v>
      </c>
      <c r="D139" s="395">
        <f>IFERROR(ROUND(VLOOKUP($B139,'[15]Monthly BS -UC Ledger FORMATTED'!$A$6:$Q$228,+D$3,FALSE),0),0)</f>
        <v>0</v>
      </c>
      <c r="E139" s="395">
        <f>IFERROR(ROUND(VLOOKUP($B139,'[15]Monthly BS -UC Ledger FORMATTED'!$A$6:$Q$228,+E$3,FALSE),0),0)</f>
        <v>0</v>
      </c>
      <c r="F139" s="395">
        <f>IFERROR(ROUND(VLOOKUP($B139,'[15]Monthly BS -UC Ledger FORMATTED'!$A$6:$Q$228,+F$3,FALSE),0),0)</f>
        <v>0</v>
      </c>
      <c r="G139" s="395">
        <f>IFERROR(ROUND(VLOOKUP($B139,'[15]Monthly BS -UC Ledger FORMATTED'!$A$6:$Q$228,+G$3,FALSE),0),0)</f>
        <v>0</v>
      </c>
      <c r="H139" s="395">
        <f>IFERROR(ROUND(VLOOKUP($B139,'[15]Monthly BS -UC Ledger FORMATTED'!$A$6:$Q$228,+H$3,FALSE),0),0)</f>
        <v>0</v>
      </c>
      <c r="I139" s="395">
        <f>IFERROR(ROUND(VLOOKUP($B139,'[15]Monthly BS -UC Ledger FORMATTED'!$A$6:$Q$228,+I$3,FALSE),0),0)</f>
        <v>0</v>
      </c>
      <c r="J139" s="395">
        <f>IFERROR(ROUND(VLOOKUP($B139,'[15]Monthly BS -UC Ledger FORMATTED'!$A$6:$Q$228,+J$3,FALSE),0),0)</f>
        <v>0</v>
      </c>
      <c r="K139" s="395">
        <f>IFERROR(ROUND(VLOOKUP($B139,'[15]Monthly BS -UC Ledger FORMATTED'!$A$6:$Q$228,+K$3,FALSE),0),0)</f>
        <v>0</v>
      </c>
      <c r="L139" s="395">
        <f>IFERROR(ROUND(VLOOKUP($B139,'[15]Monthly BS -UC Ledger FORMATTED'!$A$6:$Q$228,+L$3,FALSE),0),0)</f>
        <v>0</v>
      </c>
      <c r="M139" s="395">
        <f>IFERROR(ROUND(VLOOKUP($B139,'[15]Monthly BS -UC Ledger FORMATTED'!$A$6:$Q$228,+M$3,FALSE),0),0)</f>
        <v>0</v>
      </c>
      <c r="N139" s="395">
        <f>IFERROR(ROUND(VLOOKUP($B139,'[15]Monthly BS -UC Ledger FORMATTED'!$A$6:$Q$228,+N$3,FALSE),0),0)</f>
        <v>0</v>
      </c>
      <c r="O139" s="395">
        <f>IFERROR(ROUND(VLOOKUP($B139,'[15]Monthly BS -UC Ledger FORMATTED'!$A$6:$Q$228,+O$3,FALSE),0),0)</f>
        <v>0</v>
      </c>
      <c r="P139" s="395">
        <f>IFERROR(ROUND(VLOOKUP($B139,'[15]Monthly BS -UC Ledger FORMATTED'!$A$6:$Q$228,+P$3,FALSE),0),0)</f>
        <v>0</v>
      </c>
      <c r="Q139" s="386"/>
      <c r="R139" s="375"/>
      <c r="S139" s="384" t="s">
        <v>676</v>
      </c>
      <c r="T139" s="383"/>
      <c r="U139" s="386"/>
      <c r="V139" s="386"/>
      <c r="W139" s="386"/>
      <c r="X139" s="386"/>
      <c r="Y139" s="386"/>
      <c r="Z139" s="386"/>
      <c r="AA139" s="386"/>
      <c r="AB139" s="386"/>
      <c r="AC139" s="386"/>
      <c r="AD139" s="386"/>
      <c r="AE139" s="386"/>
      <c r="AF139" s="386"/>
      <c r="AG139" s="386"/>
      <c r="AH139" s="386"/>
    </row>
    <row r="140" spans="1:43" ht="12" customHeight="1" x14ac:dyDescent="0.2">
      <c r="A140" s="381"/>
      <c r="B140" s="390">
        <v>1300</v>
      </c>
      <c r="C140" s="381" t="s">
        <v>823</v>
      </c>
      <c r="D140" s="395">
        <f>IFERROR(ROUND(VLOOKUP($B140,'[15]Monthly BS -UC Ledger FORMATTED'!$A$6:$Q$228,+D$3,FALSE),0),0)</f>
        <v>0</v>
      </c>
      <c r="E140" s="395">
        <f>IFERROR(ROUND(VLOOKUP($B140,'[15]Monthly BS -UC Ledger FORMATTED'!$A$6:$Q$228,+E$3,FALSE),0),0)</f>
        <v>0</v>
      </c>
      <c r="F140" s="395">
        <f>IFERROR(ROUND(VLOOKUP($B140,'[15]Monthly BS -UC Ledger FORMATTED'!$A$6:$Q$228,+F$3,FALSE),0),0)</f>
        <v>0</v>
      </c>
      <c r="G140" s="395">
        <f>IFERROR(ROUND(VLOOKUP($B140,'[15]Monthly BS -UC Ledger FORMATTED'!$A$6:$Q$228,+G$3,FALSE),0),0)</f>
        <v>0</v>
      </c>
      <c r="H140" s="395">
        <f>IFERROR(ROUND(VLOOKUP($B140,'[15]Monthly BS -UC Ledger FORMATTED'!$A$6:$Q$228,+H$3,FALSE),0),0)</f>
        <v>0</v>
      </c>
      <c r="I140" s="395">
        <f>IFERROR(ROUND(VLOOKUP($B140,'[15]Monthly BS -UC Ledger FORMATTED'!$A$6:$Q$228,+I$3,FALSE),0),0)</f>
        <v>0</v>
      </c>
      <c r="J140" s="395">
        <f>IFERROR(ROUND(VLOOKUP($B140,'[15]Monthly BS -UC Ledger FORMATTED'!$A$6:$Q$228,+J$3,FALSE),0),0)</f>
        <v>0</v>
      </c>
      <c r="K140" s="395">
        <f>IFERROR(ROUND(VLOOKUP($B140,'[15]Monthly BS -UC Ledger FORMATTED'!$A$6:$Q$228,+K$3,FALSE),0),0)</f>
        <v>0</v>
      </c>
      <c r="L140" s="395">
        <f>IFERROR(ROUND(VLOOKUP($B140,'[15]Monthly BS -UC Ledger FORMATTED'!$A$6:$Q$228,+L$3,FALSE),0),0)</f>
        <v>0</v>
      </c>
      <c r="M140" s="395">
        <f>IFERROR(ROUND(VLOOKUP($B140,'[15]Monthly BS -UC Ledger FORMATTED'!$A$6:$Q$228,+M$3,FALSE),0),0)</f>
        <v>0</v>
      </c>
      <c r="N140" s="395">
        <f>IFERROR(ROUND(VLOOKUP($B140,'[15]Monthly BS -UC Ledger FORMATTED'!$A$6:$Q$228,+N$3,FALSE),0),0)</f>
        <v>0</v>
      </c>
      <c r="O140" s="395">
        <f>IFERROR(ROUND(VLOOKUP($B140,'[15]Monthly BS -UC Ledger FORMATTED'!$A$6:$Q$228,+O$3,FALSE),0),0)</f>
        <v>0</v>
      </c>
      <c r="P140" s="395">
        <f>IFERROR(ROUND(VLOOKUP($B140,'[15]Monthly BS -UC Ledger FORMATTED'!$A$6:$Q$228,+P$3,FALSE),0),0)</f>
        <v>0</v>
      </c>
      <c r="Q140" s="395"/>
      <c r="R140" s="375"/>
      <c r="S140" s="381" t="s">
        <v>824</v>
      </c>
      <c r="T140" s="390">
        <v>2060</v>
      </c>
      <c r="U140" s="395">
        <f>IFERROR(ROUND(VLOOKUP($T140,'[15]Monthly BS -UC Ledger FORMATTED'!$A$6:$Q$228,+U$3,FALSE),0),0)</f>
        <v>0</v>
      </c>
      <c r="V140" s="395">
        <f>IFERROR(ROUND(VLOOKUP($T140,'[15]Monthly BS -UC Ledger FORMATTED'!$A$6:$Q$228,+V$3,FALSE),0),0)</f>
        <v>0</v>
      </c>
      <c r="W140" s="395">
        <f>IFERROR(ROUND(VLOOKUP($T140,'[15]Monthly BS -UC Ledger FORMATTED'!$A$6:$Q$228,+W$3,FALSE),0),0)</f>
        <v>0</v>
      </c>
      <c r="X140" s="395">
        <f>IFERROR(ROUND(VLOOKUP($T140,'[15]Monthly BS -UC Ledger FORMATTED'!$A$6:$Q$228,+X$3,FALSE),0),0)</f>
        <v>0</v>
      </c>
      <c r="Y140" s="395">
        <f>IFERROR(ROUND(VLOOKUP($T140,'[15]Monthly BS -UC Ledger FORMATTED'!$A$6:$Q$228,+Y$3,FALSE),0),0)</f>
        <v>0</v>
      </c>
      <c r="Z140" s="395">
        <f>IFERROR(ROUND(VLOOKUP($T140,'[15]Monthly BS -UC Ledger FORMATTED'!$A$6:$Q$228,+Z$3,FALSE),0),0)</f>
        <v>0</v>
      </c>
      <c r="AA140" s="395">
        <f>IFERROR(ROUND(VLOOKUP($T140,'[15]Monthly BS -UC Ledger FORMATTED'!$A$6:$Q$228,+AA$3,FALSE),0),0)</f>
        <v>0</v>
      </c>
      <c r="AB140" s="395">
        <f>IFERROR(ROUND(VLOOKUP($T140,'[15]Monthly BS -UC Ledger FORMATTED'!$A$6:$Q$228,+AB$3,FALSE),0),0)</f>
        <v>0</v>
      </c>
      <c r="AC140" s="395">
        <f>IFERROR(ROUND(VLOOKUP($T140,'[15]Monthly BS -UC Ledger FORMATTED'!$A$6:$Q$228,+AC$3,FALSE),0),0)</f>
        <v>0</v>
      </c>
      <c r="AD140" s="395">
        <f>IFERROR(ROUND(VLOOKUP($T140,'[15]Monthly BS -UC Ledger FORMATTED'!$A$6:$Q$228,+AD$3,FALSE),0),0)</f>
        <v>0</v>
      </c>
      <c r="AE140" s="395">
        <f>IFERROR(ROUND(VLOOKUP($T140,'[15]Monthly BS -UC Ledger FORMATTED'!$A$6:$Q$228,+AE$3,FALSE),0),0)</f>
        <v>0</v>
      </c>
      <c r="AF140" s="395">
        <f>IFERROR(ROUND(VLOOKUP($T140,'[15]Monthly BS -UC Ledger FORMATTED'!$A$6:$Q$228,+AF$3,FALSE),0),0)</f>
        <v>0</v>
      </c>
      <c r="AG140" s="395">
        <f>IFERROR(ROUND(VLOOKUP($T140,'[15]Monthly BS -UC Ledger FORMATTED'!$A$6:$Q$228,+AG$3,FALSE),0),0)</f>
        <v>0</v>
      </c>
      <c r="AH140" s="395"/>
      <c r="AI140" s="375"/>
      <c r="AJ140" s="375"/>
      <c r="AK140" s="375"/>
      <c r="AL140" s="375"/>
      <c r="AM140" s="375"/>
      <c r="AN140" s="375"/>
      <c r="AO140" s="375"/>
      <c r="AP140" s="375"/>
      <c r="AQ140" s="375"/>
    </row>
    <row r="141" spans="1:43" ht="12" customHeight="1" x14ac:dyDescent="0.2">
      <c r="A141" s="381"/>
      <c r="B141" s="390"/>
      <c r="C141" s="381"/>
      <c r="D141" s="422"/>
      <c r="E141" s="381"/>
      <c r="F141" s="381"/>
      <c r="G141" s="381"/>
      <c r="H141" s="381"/>
      <c r="I141" s="381"/>
      <c r="J141" s="381"/>
      <c r="K141" s="381"/>
      <c r="L141" s="381"/>
      <c r="M141" s="381"/>
      <c r="N141" s="381"/>
      <c r="O141" s="381"/>
      <c r="P141" s="381"/>
      <c r="Q141" s="381"/>
      <c r="R141" s="375"/>
      <c r="S141" s="381"/>
      <c r="T141" s="390"/>
      <c r="U141" s="381"/>
      <c r="V141" s="381"/>
      <c r="W141" s="381"/>
      <c r="X141" s="381"/>
      <c r="Y141" s="381"/>
      <c r="Z141" s="381"/>
      <c r="AA141" s="381"/>
      <c r="AB141" s="381"/>
      <c r="AC141" s="381"/>
      <c r="AD141" s="381"/>
      <c r="AE141" s="381"/>
      <c r="AF141" s="381"/>
      <c r="AG141" s="381"/>
      <c r="AH141" s="381"/>
      <c r="AI141" s="375"/>
      <c r="AJ141" s="375"/>
      <c r="AK141" s="375"/>
      <c r="AL141" s="375"/>
      <c r="AM141" s="375"/>
      <c r="AN141" s="375"/>
      <c r="AO141" s="375"/>
      <c r="AP141" s="375"/>
      <c r="AQ141" s="375"/>
    </row>
    <row r="142" spans="1:43" ht="12" customHeight="1" x14ac:dyDescent="0.25">
      <c r="A142" s="413" t="s">
        <v>825</v>
      </c>
      <c r="B142" s="416"/>
      <c r="C142" s="403" t="s">
        <v>81</v>
      </c>
      <c r="D142" s="453">
        <f t="shared" ref="D142:P142" si="36">SUM(D140:D141)</f>
        <v>0</v>
      </c>
      <c r="E142" s="413">
        <f t="shared" si="36"/>
        <v>0</v>
      </c>
      <c r="F142" s="413">
        <f t="shared" si="36"/>
        <v>0</v>
      </c>
      <c r="G142" s="413">
        <f t="shared" si="36"/>
        <v>0</v>
      </c>
      <c r="H142" s="413">
        <f t="shared" si="36"/>
        <v>0</v>
      </c>
      <c r="I142" s="413">
        <f t="shared" si="36"/>
        <v>0</v>
      </c>
      <c r="J142" s="413">
        <f t="shared" si="36"/>
        <v>0</v>
      </c>
      <c r="K142" s="413">
        <f t="shared" si="36"/>
        <v>0</v>
      </c>
      <c r="L142" s="413">
        <f t="shared" si="36"/>
        <v>0</v>
      </c>
      <c r="M142" s="413">
        <f t="shared" si="36"/>
        <v>0</v>
      </c>
      <c r="N142" s="413">
        <f t="shared" si="36"/>
        <v>0</v>
      </c>
      <c r="O142" s="413">
        <f t="shared" si="36"/>
        <v>0</v>
      </c>
      <c r="P142" s="413">
        <f t="shared" si="36"/>
        <v>0</v>
      </c>
      <c r="Q142" s="413">
        <f>SUM(Q140:Q141)</f>
        <v>0</v>
      </c>
      <c r="R142" s="375"/>
      <c r="S142" s="403" t="s">
        <v>81</v>
      </c>
      <c r="T142" s="402"/>
      <c r="U142" s="413">
        <f t="shared" ref="U142:AG142" si="37">SUM(U140:U141)</f>
        <v>0</v>
      </c>
      <c r="V142" s="413">
        <f t="shared" si="37"/>
        <v>0</v>
      </c>
      <c r="W142" s="413">
        <f t="shared" si="37"/>
        <v>0</v>
      </c>
      <c r="X142" s="413">
        <f t="shared" si="37"/>
        <v>0</v>
      </c>
      <c r="Y142" s="413">
        <f t="shared" si="37"/>
        <v>0</v>
      </c>
      <c r="Z142" s="413">
        <f t="shared" si="37"/>
        <v>0</v>
      </c>
      <c r="AA142" s="413">
        <f t="shared" si="37"/>
        <v>0</v>
      </c>
      <c r="AB142" s="413">
        <f t="shared" si="37"/>
        <v>0</v>
      </c>
      <c r="AC142" s="413">
        <f t="shared" si="37"/>
        <v>0</v>
      </c>
      <c r="AD142" s="413">
        <f t="shared" si="37"/>
        <v>0</v>
      </c>
      <c r="AE142" s="413">
        <f t="shared" si="37"/>
        <v>0</v>
      </c>
      <c r="AF142" s="413">
        <f t="shared" si="37"/>
        <v>0</v>
      </c>
      <c r="AG142" s="413">
        <f t="shared" si="37"/>
        <v>0</v>
      </c>
      <c r="AH142" s="413">
        <f>SUM(AH140:AH141)</f>
        <v>0</v>
      </c>
      <c r="AI142" s="375"/>
      <c r="AJ142" s="375"/>
      <c r="AK142" s="375"/>
      <c r="AL142" s="375"/>
      <c r="AM142" s="375"/>
      <c r="AN142" s="375"/>
      <c r="AO142" s="375"/>
      <c r="AP142" s="375"/>
      <c r="AQ142" s="375"/>
    </row>
    <row r="143" spans="1:43" ht="12" customHeight="1" x14ac:dyDescent="0.2">
      <c r="A143" s="455" t="s">
        <v>826</v>
      </c>
      <c r="B143" s="390">
        <v>1330</v>
      </c>
      <c r="C143" s="421" t="s">
        <v>827</v>
      </c>
      <c r="D143" s="395">
        <f>IFERROR(ROUND(VLOOKUP($B143,'[15]Monthly BS -UC Ledger FORMATTED'!$A$6:$Q$228,+D$3,FALSE),0),0)</f>
        <v>0</v>
      </c>
      <c r="E143" s="395">
        <f>IFERROR(ROUND(VLOOKUP($B143,'[15]Monthly BS -UC Ledger FORMATTED'!$A$6:$Q$228,+E$3,FALSE),0),0)</f>
        <v>0</v>
      </c>
      <c r="F143" s="395">
        <f>IFERROR(ROUND(VLOOKUP($B143,'[15]Monthly BS -UC Ledger FORMATTED'!$A$6:$Q$228,+F$3,FALSE),0),0)</f>
        <v>0</v>
      </c>
      <c r="G143" s="395">
        <f>IFERROR(ROUND(VLOOKUP($B143,'[15]Monthly BS -UC Ledger FORMATTED'!$A$6:$Q$228,+G$3,FALSE),0),0)</f>
        <v>0</v>
      </c>
      <c r="H143" s="395">
        <f>IFERROR(ROUND(VLOOKUP($B143,'[15]Monthly BS -UC Ledger FORMATTED'!$A$6:$Q$228,+H$3,FALSE),0),0)</f>
        <v>0</v>
      </c>
      <c r="I143" s="395">
        <f>IFERROR(ROUND(VLOOKUP($B143,'[15]Monthly BS -UC Ledger FORMATTED'!$A$6:$Q$228,+I$3,FALSE),0),0)</f>
        <v>0</v>
      </c>
      <c r="J143" s="395">
        <f>IFERROR(ROUND(VLOOKUP($B143,'[15]Monthly BS -UC Ledger FORMATTED'!$A$6:$Q$228,+J$3,FALSE),0),0)</f>
        <v>0</v>
      </c>
      <c r="K143" s="395">
        <f>IFERROR(ROUND(VLOOKUP($B143,'[15]Monthly BS -UC Ledger FORMATTED'!$A$6:$Q$228,+K$3,FALSE),0),0)</f>
        <v>0</v>
      </c>
      <c r="L143" s="395">
        <f>IFERROR(ROUND(VLOOKUP($B143,'[15]Monthly BS -UC Ledger FORMATTED'!$A$6:$Q$228,+L$3,FALSE),0),0)</f>
        <v>0</v>
      </c>
      <c r="M143" s="395">
        <f>IFERROR(ROUND(VLOOKUP($B143,'[15]Monthly BS -UC Ledger FORMATTED'!$A$6:$Q$228,+M$3,FALSE),0),0)</f>
        <v>0</v>
      </c>
      <c r="N143" s="395">
        <f>IFERROR(ROUND(VLOOKUP($B143,'[15]Monthly BS -UC Ledger FORMATTED'!$A$6:$Q$228,+N$3,FALSE),0),0)</f>
        <v>0</v>
      </c>
      <c r="O143" s="395">
        <f>IFERROR(ROUND(VLOOKUP($B143,'[15]Monthly BS -UC Ledger FORMATTED'!$A$6:$Q$228,+O$3,FALSE),0),0)</f>
        <v>0</v>
      </c>
      <c r="P143" s="395">
        <f>IFERROR(ROUND(VLOOKUP($B143,'[15]Monthly BS -UC Ledger FORMATTED'!$A$6:$Q$228,+P$3,FALSE),0),0)</f>
        <v>0</v>
      </c>
      <c r="Q143" s="386"/>
      <c r="R143" s="375"/>
      <c r="S143" s="384" t="s">
        <v>828</v>
      </c>
      <c r="T143" s="390">
        <v>2090</v>
      </c>
      <c r="U143" s="395">
        <f>IFERROR(ROUND(VLOOKUP($T143,'[15]Monthly BS -UC Ledger FORMATTED'!$A$6:$Q$228,+U$3,FALSE),0),0)</f>
        <v>0</v>
      </c>
      <c r="V143" s="395">
        <f>IFERROR(ROUND(VLOOKUP($T143,'[15]Monthly BS -UC Ledger FORMATTED'!$A$6:$Q$228,+V$3,FALSE),0),0)</f>
        <v>0</v>
      </c>
      <c r="W143" s="395">
        <f>IFERROR(ROUND(VLOOKUP($T143,'[15]Monthly BS -UC Ledger FORMATTED'!$A$6:$Q$228,+W$3,FALSE),0),0)</f>
        <v>0</v>
      </c>
      <c r="X143" s="395">
        <f>IFERROR(ROUND(VLOOKUP($T143,'[15]Monthly BS -UC Ledger FORMATTED'!$A$6:$Q$228,+X$3,FALSE),0),0)</f>
        <v>0</v>
      </c>
      <c r="Y143" s="395">
        <f>IFERROR(ROUND(VLOOKUP($T143,'[15]Monthly BS -UC Ledger FORMATTED'!$A$6:$Q$228,+Y$3,FALSE),0),0)</f>
        <v>0</v>
      </c>
      <c r="Z143" s="395">
        <f>IFERROR(ROUND(VLOOKUP($T143,'[15]Monthly BS -UC Ledger FORMATTED'!$A$6:$Q$228,+Z$3,FALSE),0),0)</f>
        <v>0</v>
      </c>
      <c r="AA143" s="395">
        <f>IFERROR(ROUND(VLOOKUP($T143,'[15]Monthly BS -UC Ledger FORMATTED'!$A$6:$Q$228,+AA$3,FALSE),0),0)</f>
        <v>0</v>
      </c>
      <c r="AB143" s="395">
        <f>IFERROR(ROUND(VLOOKUP($T143,'[15]Monthly BS -UC Ledger FORMATTED'!$A$6:$Q$228,+AB$3,FALSE),0),0)</f>
        <v>0</v>
      </c>
      <c r="AC143" s="395">
        <f>IFERROR(ROUND(VLOOKUP($T143,'[15]Monthly BS -UC Ledger FORMATTED'!$A$6:$Q$228,+AC$3,FALSE),0),0)</f>
        <v>0</v>
      </c>
      <c r="AD143" s="395">
        <f>IFERROR(ROUND(VLOOKUP($T143,'[15]Monthly BS -UC Ledger FORMATTED'!$A$6:$Q$228,+AD$3,FALSE),0),0)</f>
        <v>0</v>
      </c>
      <c r="AE143" s="395">
        <f>IFERROR(ROUND(VLOOKUP($T143,'[15]Monthly BS -UC Ledger FORMATTED'!$A$6:$Q$228,+AE$3,FALSE),0),0)</f>
        <v>0</v>
      </c>
      <c r="AF143" s="395">
        <f>IFERROR(ROUND(VLOOKUP($T143,'[15]Monthly BS -UC Ledger FORMATTED'!$A$6:$Q$228,+AF$3,FALSE),0),0)</f>
        <v>0</v>
      </c>
      <c r="AG143" s="395">
        <f>IFERROR(ROUND(VLOOKUP($T143,'[15]Monthly BS -UC Ledger FORMATTED'!$A$6:$Q$228,+AG$3,FALSE),0),0)</f>
        <v>0</v>
      </c>
      <c r="AH143" s="386"/>
    </row>
    <row r="144" spans="1:43" ht="12" customHeight="1" x14ac:dyDescent="0.2">
      <c r="A144" s="391" t="s">
        <v>192</v>
      </c>
      <c r="B144" s="393">
        <v>1400</v>
      </c>
      <c r="C144" s="391" t="s">
        <v>829</v>
      </c>
      <c r="D144" s="395">
        <f>IFERROR(ROUND(VLOOKUP($B144,'[15]Monthly BS -UC Ledger FORMATTED'!$A$6:$Q$228,+D$3,FALSE),0),0)</f>
        <v>0</v>
      </c>
      <c r="E144" s="395">
        <f>IFERROR(ROUND(VLOOKUP($B144,'[15]Monthly BS -UC Ledger FORMATTED'!$A$6:$Q$228,+E$3,FALSE),0),0)</f>
        <v>0</v>
      </c>
      <c r="F144" s="395">
        <f>IFERROR(ROUND(VLOOKUP($B144,'[15]Monthly BS -UC Ledger FORMATTED'!$A$6:$Q$228,+F$3,FALSE),0),0)</f>
        <v>0</v>
      </c>
      <c r="G144" s="395">
        <f>IFERROR(ROUND(VLOOKUP($B144,'[15]Monthly BS -UC Ledger FORMATTED'!$A$6:$Q$228,+G$3,FALSE),0),0)</f>
        <v>0</v>
      </c>
      <c r="H144" s="395">
        <f>IFERROR(ROUND(VLOOKUP($B144,'[15]Monthly BS -UC Ledger FORMATTED'!$A$6:$Q$228,+H$3,FALSE),0),0)</f>
        <v>0</v>
      </c>
      <c r="I144" s="395">
        <f>IFERROR(ROUND(VLOOKUP($B144,'[15]Monthly BS -UC Ledger FORMATTED'!$A$6:$Q$228,+I$3,FALSE),0),0)</f>
        <v>0</v>
      </c>
      <c r="J144" s="395">
        <f>IFERROR(ROUND(VLOOKUP($B144,'[15]Monthly BS -UC Ledger FORMATTED'!$A$6:$Q$228,+J$3,FALSE),0),0)</f>
        <v>0</v>
      </c>
      <c r="K144" s="395">
        <f>IFERROR(ROUND(VLOOKUP($B144,'[15]Monthly BS -UC Ledger FORMATTED'!$A$6:$Q$228,+K$3,FALSE),0),0)</f>
        <v>0</v>
      </c>
      <c r="L144" s="395">
        <f>IFERROR(ROUND(VLOOKUP($B144,'[15]Monthly BS -UC Ledger FORMATTED'!$A$6:$Q$228,+L$3,FALSE),0),0)</f>
        <v>0</v>
      </c>
      <c r="M144" s="395">
        <f>IFERROR(ROUND(VLOOKUP($B144,'[15]Monthly BS -UC Ledger FORMATTED'!$A$6:$Q$228,+M$3,FALSE),0),0)</f>
        <v>0</v>
      </c>
      <c r="N144" s="395">
        <f>IFERROR(ROUND(VLOOKUP($B144,'[15]Monthly BS -UC Ledger FORMATTED'!$A$6:$Q$228,+N$3,FALSE),0),0)</f>
        <v>0</v>
      </c>
      <c r="O144" s="395">
        <f>IFERROR(ROUND(VLOOKUP($B144,'[15]Monthly BS -UC Ledger FORMATTED'!$A$6:$Q$228,+O$3,FALSE),0),0)</f>
        <v>0</v>
      </c>
      <c r="P144" s="395">
        <f>IFERROR(ROUND(VLOOKUP($B144,'[15]Monthly BS -UC Ledger FORMATTED'!$A$6:$Q$228,+P$3,FALSE),0),0)</f>
        <v>0</v>
      </c>
      <c r="Q144" s="395">
        <f>ROUND(VLOOKUP($B144,'[15]Monthly BS -UC Ledger FORMATTED'!$A$6:$Q$228,+Q$3,FALSE),0)</f>
        <v>0</v>
      </c>
      <c r="R144" s="375"/>
      <c r="S144" s="391" t="s">
        <v>830</v>
      </c>
      <c r="T144" s="393">
        <v>2160</v>
      </c>
      <c r="U144" s="395">
        <f>IFERROR(ROUND(VLOOKUP($T144,'[15]Monthly BS -UC Ledger FORMATTED'!$A$6:$Q$228,+U$3,FALSE),0),0)</f>
        <v>0</v>
      </c>
      <c r="V144" s="395">
        <f>IFERROR(ROUND(VLOOKUP($T144,'[15]Monthly BS -UC Ledger FORMATTED'!$A$6:$Q$228,+V$3,FALSE),0),0)</f>
        <v>0</v>
      </c>
      <c r="W144" s="395">
        <f>IFERROR(ROUND(VLOOKUP($T144,'[15]Monthly BS -UC Ledger FORMATTED'!$A$6:$Q$228,+W$3,FALSE),0),0)</f>
        <v>0</v>
      </c>
      <c r="X144" s="395">
        <f>IFERROR(ROUND(VLOOKUP($T144,'[15]Monthly BS -UC Ledger FORMATTED'!$A$6:$Q$228,+X$3,FALSE),0),0)</f>
        <v>0</v>
      </c>
      <c r="Y144" s="395">
        <f>IFERROR(ROUND(VLOOKUP($T144,'[15]Monthly BS -UC Ledger FORMATTED'!$A$6:$Q$228,+Y$3,FALSE),0),0)</f>
        <v>0</v>
      </c>
      <c r="Z144" s="395">
        <f>IFERROR(ROUND(VLOOKUP($T144,'[15]Monthly BS -UC Ledger FORMATTED'!$A$6:$Q$228,+Z$3,FALSE),0),0)</f>
        <v>0</v>
      </c>
      <c r="AA144" s="395">
        <f>IFERROR(ROUND(VLOOKUP($T144,'[15]Monthly BS -UC Ledger FORMATTED'!$A$6:$Q$228,+AA$3,FALSE),0),0)</f>
        <v>0</v>
      </c>
      <c r="AB144" s="395">
        <f>IFERROR(ROUND(VLOOKUP($T144,'[15]Monthly BS -UC Ledger FORMATTED'!$A$6:$Q$228,+AB$3,FALSE),0),0)</f>
        <v>0</v>
      </c>
      <c r="AC144" s="395">
        <f>IFERROR(ROUND(VLOOKUP($T144,'[15]Monthly BS -UC Ledger FORMATTED'!$A$6:$Q$228,+AC$3,FALSE),0),0)</f>
        <v>0</v>
      </c>
      <c r="AD144" s="395">
        <f>IFERROR(ROUND(VLOOKUP($T144,'[15]Monthly BS -UC Ledger FORMATTED'!$A$6:$Q$228,+AD$3,FALSE),0),0)</f>
        <v>0</v>
      </c>
      <c r="AE144" s="395">
        <f>IFERROR(ROUND(VLOOKUP($T144,'[15]Monthly BS -UC Ledger FORMATTED'!$A$6:$Q$228,+AE$3,FALSE),0),0)</f>
        <v>0</v>
      </c>
      <c r="AF144" s="395">
        <f>IFERROR(ROUND(VLOOKUP($T144,'[15]Monthly BS -UC Ledger FORMATTED'!$A$6:$Q$228,+AF$3,FALSE),0),0)</f>
        <v>0</v>
      </c>
      <c r="AG144" s="395">
        <f>IFERROR(ROUND(VLOOKUP($T144,'[15]Monthly BS -UC Ledger FORMATTED'!$A$6:$Q$228,+AG$3,FALSE),0),0)</f>
        <v>0</v>
      </c>
      <c r="AH144" s="395">
        <f>ROUND(VLOOKUP($T144,'[15]Monthly BS -UC Ledger FORMATTED'!$A$6:$Q$228,+AH$3,FALSE),0)</f>
        <v>0</v>
      </c>
      <c r="AI144" s="375"/>
      <c r="AJ144" s="375"/>
      <c r="AK144" s="375"/>
      <c r="AL144" s="375"/>
      <c r="AM144" s="375"/>
      <c r="AN144" s="375"/>
      <c r="AO144" s="375"/>
      <c r="AP144" s="375"/>
    </row>
    <row r="145" spans="1:42" ht="12" customHeight="1" x14ac:dyDescent="0.2">
      <c r="A145" s="381"/>
      <c r="B145" s="456">
        <v>1395</v>
      </c>
      <c r="C145" s="455" t="s">
        <v>439</v>
      </c>
      <c r="D145" s="395">
        <f>IFERROR(ROUND(VLOOKUP($B145,'[15]Monthly BS -UC Ledger FORMATTED'!$A$6:$Q$228,+D$3,FALSE),0),0)</f>
        <v>0</v>
      </c>
      <c r="E145" s="395">
        <f>IFERROR(ROUND(VLOOKUP($B145,'[15]Monthly BS -UC Ledger FORMATTED'!$A$6:$Q$228,+E$3,FALSE),0),0)</f>
        <v>0</v>
      </c>
      <c r="F145" s="395">
        <f>IFERROR(ROUND(VLOOKUP($B145,'[15]Monthly BS -UC Ledger FORMATTED'!$A$6:$Q$228,+F$3,FALSE),0),0)</f>
        <v>0</v>
      </c>
      <c r="G145" s="395">
        <f>IFERROR(ROUND(VLOOKUP($B145,'[15]Monthly BS -UC Ledger FORMATTED'!$A$6:$Q$228,+G$3,FALSE),0),0)</f>
        <v>0</v>
      </c>
      <c r="H145" s="395">
        <f>IFERROR(ROUND(VLOOKUP($B145,'[15]Monthly BS -UC Ledger FORMATTED'!$A$6:$Q$228,+H$3,FALSE),0),0)</f>
        <v>0</v>
      </c>
      <c r="I145" s="395">
        <f>IFERROR(ROUND(VLOOKUP($B145,'[15]Monthly BS -UC Ledger FORMATTED'!$A$6:$Q$228,+I$3,FALSE),0),0)</f>
        <v>0</v>
      </c>
      <c r="J145" s="395">
        <f>IFERROR(ROUND(VLOOKUP($B145,'[15]Monthly BS -UC Ledger FORMATTED'!$A$6:$Q$228,+J$3,FALSE),0),0)</f>
        <v>0</v>
      </c>
      <c r="K145" s="395">
        <f>IFERROR(ROUND(VLOOKUP($B145,'[15]Monthly BS -UC Ledger FORMATTED'!$A$6:$Q$228,+K$3,FALSE),0),0)</f>
        <v>0</v>
      </c>
      <c r="L145" s="395">
        <f>IFERROR(ROUND(VLOOKUP($B145,'[15]Monthly BS -UC Ledger FORMATTED'!$A$6:$Q$228,+L$3,FALSE),0),0)</f>
        <v>0</v>
      </c>
      <c r="M145" s="395">
        <f>IFERROR(ROUND(VLOOKUP($B145,'[15]Monthly BS -UC Ledger FORMATTED'!$A$6:$Q$228,+M$3,FALSE),0),0)</f>
        <v>0</v>
      </c>
      <c r="N145" s="395">
        <f>IFERROR(ROUND(VLOOKUP($B145,'[15]Monthly BS -UC Ledger FORMATTED'!$A$6:$Q$228,+N$3,FALSE),0),0)</f>
        <v>0</v>
      </c>
      <c r="O145" s="395">
        <f>IFERROR(ROUND(VLOOKUP($B145,'[15]Monthly BS -UC Ledger FORMATTED'!$A$6:$Q$228,+O$3,FALSE),0),0)</f>
        <v>0</v>
      </c>
      <c r="P145" s="395">
        <f>IFERROR(ROUND(VLOOKUP($B145,'[15]Monthly BS -UC Ledger FORMATTED'!$A$6:$Q$228,+P$3,FALSE),0),0)</f>
        <v>0</v>
      </c>
      <c r="Q145" s="399">
        <f>ROUND(VLOOKUP($B145,'[15]Monthly BS -UC Ledger FORMATTED'!$A$6:$Q$228,+Q$3,FALSE),0)</f>
        <v>0</v>
      </c>
      <c r="R145" s="375"/>
      <c r="S145" s="381" t="s">
        <v>831</v>
      </c>
      <c r="T145" s="456">
        <v>2155</v>
      </c>
      <c r="U145" s="395">
        <f>IFERROR(ROUND(VLOOKUP($T145,'[15]Monthly BS -UC Ledger FORMATTED'!$A$6:$Q$228,+U$3,FALSE),0),0)</f>
        <v>0</v>
      </c>
      <c r="V145" s="395">
        <f>IFERROR(ROUND(VLOOKUP($T145,'[15]Monthly BS -UC Ledger FORMATTED'!$A$6:$Q$228,+V$3,FALSE),0),0)</f>
        <v>0</v>
      </c>
      <c r="W145" s="395">
        <f>IFERROR(ROUND(VLOOKUP($T145,'[15]Monthly BS -UC Ledger FORMATTED'!$A$6:$Q$228,+W$3,FALSE),0),0)</f>
        <v>0</v>
      </c>
      <c r="X145" s="395">
        <f>IFERROR(ROUND(VLOOKUP($T145,'[15]Monthly BS -UC Ledger FORMATTED'!$A$6:$Q$228,+X$3,FALSE),0),0)</f>
        <v>0</v>
      </c>
      <c r="Y145" s="395">
        <f>IFERROR(ROUND(VLOOKUP($T145,'[15]Monthly BS -UC Ledger FORMATTED'!$A$6:$Q$228,+Y$3,FALSE),0),0)</f>
        <v>0</v>
      </c>
      <c r="Z145" s="395">
        <f>IFERROR(ROUND(VLOOKUP($T145,'[15]Monthly BS -UC Ledger FORMATTED'!$A$6:$Q$228,+Z$3,FALSE),0),0)</f>
        <v>0</v>
      </c>
      <c r="AA145" s="395">
        <f>IFERROR(ROUND(VLOOKUP($T145,'[15]Monthly BS -UC Ledger FORMATTED'!$A$6:$Q$228,+AA$3,FALSE),0),0)</f>
        <v>0</v>
      </c>
      <c r="AB145" s="395">
        <f>IFERROR(ROUND(VLOOKUP($T145,'[15]Monthly BS -UC Ledger FORMATTED'!$A$6:$Q$228,+AB$3,FALSE),0),0)</f>
        <v>0</v>
      </c>
      <c r="AC145" s="395">
        <f>IFERROR(ROUND(VLOOKUP($T145,'[15]Monthly BS -UC Ledger FORMATTED'!$A$6:$Q$228,+AC$3,FALSE),0),0)</f>
        <v>0</v>
      </c>
      <c r="AD145" s="395">
        <f>IFERROR(ROUND(VLOOKUP($T145,'[15]Monthly BS -UC Ledger FORMATTED'!$A$6:$Q$228,+AD$3,FALSE),0),0)</f>
        <v>0</v>
      </c>
      <c r="AE145" s="395">
        <f>IFERROR(ROUND(VLOOKUP($T145,'[15]Monthly BS -UC Ledger FORMATTED'!$A$6:$Q$228,+AE$3,FALSE),0),0)</f>
        <v>0</v>
      </c>
      <c r="AF145" s="395">
        <f>IFERROR(ROUND(VLOOKUP($T145,'[15]Monthly BS -UC Ledger FORMATTED'!$A$6:$Q$228,+AF$3,FALSE),0),0)</f>
        <v>0</v>
      </c>
      <c r="AG145" s="395">
        <f>IFERROR(ROUND(VLOOKUP($T145,'[15]Monthly BS -UC Ledger FORMATTED'!$A$6:$Q$228,+AG$3,FALSE),0),0)</f>
        <v>0</v>
      </c>
      <c r="AH145" s="399">
        <f>ROUND(VLOOKUP($T145,'[15]Monthly BS -UC Ledger FORMATTED'!$A$6:$Q$228,+AH$3,FALSE),0)</f>
        <v>0</v>
      </c>
      <c r="AI145" s="375"/>
      <c r="AJ145" s="375"/>
      <c r="AK145" s="375"/>
      <c r="AL145" s="375"/>
      <c r="AM145" s="375"/>
      <c r="AN145" s="375"/>
      <c r="AO145" s="375"/>
      <c r="AP145" s="375"/>
    </row>
    <row r="146" spans="1:42" ht="12" customHeight="1" x14ac:dyDescent="0.25">
      <c r="A146" s="413"/>
      <c r="B146" s="402"/>
      <c r="C146" s="403" t="s">
        <v>81</v>
      </c>
      <c r="D146" s="453">
        <f t="shared" ref="D146:P146" si="38">SUM(D144:D145)</f>
        <v>0</v>
      </c>
      <c r="E146" s="413">
        <f t="shared" si="38"/>
        <v>0</v>
      </c>
      <c r="F146" s="413">
        <f t="shared" si="38"/>
        <v>0</v>
      </c>
      <c r="G146" s="413">
        <f t="shared" si="38"/>
        <v>0</v>
      </c>
      <c r="H146" s="413">
        <f t="shared" si="38"/>
        <v>0</v>
      </c>
      <c r="I146" s="413">
        <f t="shared" si="38"/>
        <v>0</v>
      </c>
      <c r="J146" s="413">
        <f t="shared" si="38"/>
        <v>0</v>
      </c>
      <c r="K146" s="413">
        <f t="shared" si="38"/>
        <v>0</v>
      </c>
      <c r="L146" s="413">
        <f t="shared" si="38"/>
        <v>0</v>
      </c>
      <c r="M146" s="413">
        <f t="shared" si="38"/>
        <v>0</v>
      </c>
      <c r="N146" s="413">
        <f t="shared" si="38"/>
        <v>0</v>
      </c>
      <c r="O146" s="413">
        <f t="shared" si="38"/>
        <v>0</v>
      </c>
      <c r="P146" s="413">
        <f t="shared" si="38"/>
        <v>0</v>
      </c>
      <c r="Q146" s="413">
        <f>SUM(Q144:Q145)</f>
        <v>0</v>
      </c>
      <c r="R146" s="375"/>
      <c r="S146" s="403" t="s">
        <v>81</v>
      </c>
      <c r="T146" s="402"/>
      <c r="U146" s="447">
        <f t="shared" ref="U146:AG146" si="39">SUM(U144:U145)</f>
        <v>0</v>
      </c>
      <c r="V146" s="449">
        <f t="shared" si="39"/>
        <v>0</v>
      </c>
      <c r="W146" s="449">
        <f t="shared" si="39"/>
        <v>0</v>
      </c>
      <c r="X146" s="449">
        <f t="shared" si="39"/>
        <v>0</v>
      </c>
      <c r="Y146" s="449">
        <f t="shared" si="39"/>
        <v>0</v>
      </c>
      <c r="Z146" s="449">
        <f t="shared" si="39"/>
        <v>0</v>
      </c>
      <c r="AA146" s="449">
        <f t="shared" si="39"/>
        <v>0</v>
      </c>
      <c r="AB146" s="449">
        <f t="shared" si="39"/>
        <v>0</v>
      </c>
      <c r="AC146" s="449">
        <f t="shared" si="39"/>
        <v>0</v>
      </c>
      <c r="AD146" s="449">
        <f t="shared" si="39"/>
        <v>0</v>
      </c>
      <c r="AE146" s="449">
        <f t="shared" si="39"/>
        <v>0</v>
      </c>
      <c r="AF146" s="449">
        <f t="shared" si="39"/>
        <v>0</v>
      </c>
      <c r="AG146" s="449">
        <f t="shared" si="39"/>
        <v>0</v>
      </c>
      <c r="AH146" s="449">
        <f>SUM(AH144:AH145)</f>
        <v>0</v>
      </c>
      <c r="AI146" s="375"/>
      <c r="AJ146" s="375"/>
      <c r="AK146" s="375"/>
      <c r="AL146" s="375"/>
      <c r="AM146" s="375"/>
      <c r="AN146" s="375"/>
      <c r="AO146" s="375"/>
      <c r="AP146" s="375"/>
    </row>
    <row r="147" spans="1:42" ht="12" customHeight="1" x14ac:dyDescent="0.2">
      <c r="A147" s="384" t="s">
        <v>197</v>
      </c>
      <c r="B147" s="383">
        <v>1410</v>
      </c>
      <c r="C147" s="384" t="s">
        <v>832</v>
      </c>
      <c r="D147" s="395">
        <f>IFERROR(ROUND(VLOOKUP($B147,'[15]Monthly BS -UC Ledger FORMATTED'!$A$6:$Q$228,+D$3,FALSE),0),0)</f>
        <v>0</v>
      </c>
      <c r="E147" s="395">
        <f>IFERROR(ROUND(VLOOKUP($B147,'[15]Monthly BS -UC Ledger FORMATTED'!$A$6:$Q$228,+E$3,FALSE),0),0)</f>
        <v>0</v>
      </c>
      <c r="F147" s="395">
        <f>IFERROR(ROUND(VLOOKUP($B147,'[15]Monthly BS -UC Ledger FORMATTED'!$A$6:$Q$228,+F$3,FALSE),0),0)</f>
        <v>0</v>
      </c>
      <c r="G147" s="395">
        <f>IFERROR(ROUND(VLOOKUP($B147,'[15]Monthly BS -UC Ledger FORMATTED'!$A$6:$Q$228,+G$3,FALSE),0),0)</f>
        <v>0</v>
      </c>
      <c r="H147" s="395">
        <f>IFERROR(ROUND(VLOOKUP($B147,'[15]Monthly BS -UC Ledger FORMATTED'!$A$6:$Q$228,+H$3,FALSE),0),0)</f>
        <v>0</v>
      </c>
      <c r="I147" s="395">
        <f>IFERROR(ROUND(VLOOKUP($B147,'[15]Monthly BS -UC Ledger FORMATTED'!$A$6:$Q$228,+I$3,FALSE),0),0)</f>
        <v>0</v>
      </c>
      <c r="J147" s="395">
        <f>IFERROR(ROUND(VLOOKUP($B147,'[15]Monthly BS -UC Ledger FORMATTED'!$A$6:$Q$228,+J$3,FALSE),0),0)</f>
        <v>0</v>
      </c>
      <c r="K147" s="395">
        <f>IFERROR(ROUND(VLOOKUP($B147,'[15]Monthly BS -UC Ledger FORMATTED'!$A$6:$Q$228,+K$3,FALSE),0),0)</f>
        <v>0</v>
      </c>
      <c r="L147" s="395">
        <f>IFERROR(ROUND(VLOOKUP($B147,'[15]Monthly BS -UC Ledger FORMATTED'!$A$6:$Q$228,+L$3,FALSE),0),0)</f>
        <v>0</v>
      </c>
      <c r="M147" s="395">
        <f>IFERROR(ROUND(VLOOKUP($B147,'[15]Monthly BS -UC Ledger FORMATTED'!$A$6:$Q$228,+M$3,FALSE),0),0)</f>
        <v>0</v>
      </c>
      <c r="N147" s="395">
        <f>IFERROR(ROUND(VLOOKUP($B147,'[15]Monthly BS -UC Ledger FORMATTED'!$A$6:$Q$228,+N$3,FALSE),0),0)</f>
        <v>0</v>
      </c>
      <c r="O147" s="395">
        <f>IFERROR(ROUND(VLOOKUP($B147,'[15]Monthly BS -UC Ledger FORMATTED'!$A$6:$Q$228,+O$3,FALSE),0),0)</f>
        <v>0</v>
      </c>
      <c r="P147" s="395">
        <f>IFERROR(ROUND(VLOOKUP($B147,'[15]Monthly BS -UC Ledger FORMATTED'!$A$6:$Q$228,+P$3,FALSE),0),0)</f>
        <v>0</v>
      </c>
      <c r="Q147" s="386"/>
      <c r="R147" s="375"/>
      <c r="S147" s="384" t="s">
        <v>833</v>
      </c>
      <c r="T147" s="383">
        <v>2170</v>
      </c>
      <c r="U147" s="395">
        <f>IFERROR(ROUND(VLOOKUP($T147,'[15]Monthly BS -UC Ledger FORMATTED'!$A$6:$Q$228,+U$3,FALSE),0),0)</f>
        <v>0</v>
      </c>
      <c r="V147" s="395">
        <f>IFERROR(ROUND(VLOOKUP($T147,'[15]Monthly BS -UC Ledger FORMATTED'!$A$6:$Q$228,+V$3,FALSE),0),0)</f>
        <v>0</v>
      </c>
      <c r="W147" s="395">
        <f>IFERROR(ROUND(VLOOKUP($T147,'[15]Monthly BS -UC Ledger FORMATTED'!$A$6:$Q$228,+W$3,FALSE),0),0)</f>
        <v>0</v>
      </c>
      <c r="X147" s="395">
        <f>IFERROR(ROUND(VLOOKUP($T147,'[15]Monthly BS -UC Ledger FORMATTED'!$A$6:$Q$228,+X$3,FALSE),0),0)</f>
        <v>0</v>
      </c>
      <c r="Y147" s="395">
        <f>IFERROR(ROUND(VLOOKUP($T147,'[15]Monthly BS -UC Ledger FORMATTED'!$A$6:$Q$228,+Y$3,FALSE),0),0)</f>
        <v>0</v>
      </c>
      <c r="Z147" s="395">
        <f>IFERROR(ROUND(VLOOKUP($T147,'[15]Monthly BS -UC Ledger FORMATTED'!$A$6:$Q$228,+Z$3,FALSE),0),0)</f>
        <v>0</v>
      </c>
      <c r="AA147" s="395">
        <f>IFERROR(ROUND(VLOOKUP($T147,'[15]Monthly BS -UC Ledger FORMATTED'!$A$6:$Q$228,+AA$3,FALSE),0),0)</f>
        <v>0</v>
      </c>
      <c r="AB147" s="395">
        <f>IFERROR(ROUND(VLOOKUP($T147,'[15]Monthly BS -UC Ledger FORMATTED'!$A$6:$Q$228,+AB$3,FALSE),0),0)</f>
        <v>0</v>
      </c>
      <c r="AC147" s="395">
        <f>IFERROR(ROUND(VLOOKUP($T147,'[15]Monthly BS -UC Ledger FORMATTED'!$A$6:$Q$228,+AC$3,FALSE),0),0)</f>
        <v>0</v>
      </c>
      <c r="AD147" s="395">
        <f>IFERROR(ROUND(VLOOKUP($T147,'[15]Monthly BS -UC Ledger FORMATTED'!$A$6:$Q$228,+AD$3,FALSE),0),0)</f>
        <v>0</v>
      </c>
      <c r="AE147" s="395">
        <f>IFERROR(ROUND(VLOOKUP($T147,'[15]Monthly BS -UC Ledger FORMATTED'!$A$6:$Q$228,+AE$3,FALSE),0),0)</f>
        <v>0</v>
      </c>
      <c r="AF147" s="395">
        <f>IFERROR(ROUND(VLOOKUP($T147,'[15]Monthly BS -UC Ledger FORMATTED'!$A$6:$Q$228,+AF$3,FALSE),0),0)</f>
        <v>0</v>
      </c>
      <c r="AG147" s="395">
        <f>IFERROR(ROUND(VLOOKUP($T147,'[15]Monthly BS -UC Ledger FORMATTED'!$A$6:$Q$228,+AG$3,FALSE),0),0)</f>
        <v>0</v>
      </c>
      <c r="AH147" s="386"/>
    </row>
    <row r="148" spans="1:42" ht="12" customHeight="1" x14ac:dyDescent="0.2">
      <c r="A148" s="384" t="s">
        <v>200</v>
      </c>
      <c r="B148" s="383">
        <v>1420</v>
      </c>
      <c r="C148" s="384" t="s">
        <v>443</v>
      </c>
      <c r="D148" s="395">
        <f>IFERROR(ROUND(VLOOKUP($B148,'[15]Monthly BS -UC Ledger FORMATTED'!$A$6:$Q$228,+D$3,FALSE),0),0)</f>
        <v>0</v>
      </c>
      <c r="E148" s="395">
        <f>IFERROR(ROUND(VLOOKUP($B148,'[15]Monthly BS -UC Ledger FORMATTED'!$A$6:$Q$228,+E$3,FALSE),0),0)</f>
        <v>0</v>
      </c>
      <c r="F148" s="395">
        <f>IFERROR(ROUND(VLOOKUP($B148,'[15]Monthly BS -UC Ledger FORMATTED'!$A$6:$Q$228,+F$3,FALSE),0),0)</f>
        <v>0</v>
      </c>
      <c r="G148" s="395">
        <f>IFERROR(ROUND(VLOOKUP($B148,'[15]Monthly BS -UC Ledger FORMATTED'!$A$6:$Q$228,+G$3,FALSE),0),0)</f>
        <v>0</v>
      </c>
      <c r="H148" s="395">
        <f>IFERROR(ROUND(VLOOKUP($B148,'[15]Monthly BS -UC Ledger FORMATTED'!$A$6:$Q$228,+H$3,FALSE),0),0)</f>
        <v>0</v>
      </c>
      <c r="I148" s="395">
        <f>IFERROR(ROUND(VLOOKUP($B148,'[15]Monthly BS -UC Ledger FORMATTED'!$A$6:$Q$228,+I$3,FALSE),0),0)</f>
        <v>0</v>
      </c>
      <c r="J148" s="395">
        <f>IFERROR(ROUND(VLOOKUP($B148,'[15]Monthly BS -UC Ledger FORMATTED'!$A$6:$Q$228,+J$3,FALSE),0),0)</f>
        <v>0</v>
      </c>
      <c r="K148" s="395">
        <f>IFERROR(ROUND(VLOOKUP($B148,'[15]Monthly BS -UC Ledger FORMATTED'!$A$6:$Q$228,+K$3,FALSE),0),0)</f>
        <v>0</v>
      </c>
      <c r="L148" s="395">
        <f>IFERROR(ROUND(VLOOKUP($B148,'[15]Monthly BS -UC Ledger FORMATTED'!$A$6:$Q$228,+L$3,FALSE),0),0)</f>
        <v>0</v>
      </c>
      <c r="M148" s="395">
        <f>IFERROR(ROUND(VLOOKUP($B148,'[15]Monthly BS -UC Ledger FORMATTED'!$A$6:$Q$228,+M$3,FALSE),0),0)</f>
        <v>0</v>
      </c>
      <c r="N148" s="395">
        <f>IFERROR(ROUND(VLOOKUP($B148,'[15]Monthly BS -UC Ledger FORMATTED'!$A$6:$Q$228,+N$3,FALSE),0),0)</f>
        <v>0</v>
      </c>
      <c r="O148" s="395">
        <f>IFERROR(ROUND(VLOOKUP($B148,'[15]Monthly BS -UC Ledger FORMATTED'!$A$6:$Q$228,+O$3,FALSE),0),0)</f>
        <v>0</v>
      </c>
      <c r="P148" s="395">
        <f>IFERROR(ROUND(VLOOKUP($B148,'[15]Monthly BS -UC Ledger FORMATTED'!$A$6:$Q$228,+P$3,FALSE),0),0)</f>
        <v>0</v>
      </c>
      <c r="Q148" s="386"/>
      <c r="R148" s="375"/>
      <c r="S148" s="384" t="s">
        <v>834</v>
      </c>
      <c r="T148" s="383">
        <v>2180</v>
      </c>
      <c r="U148" s="395">
        <f>IFERROR(ROUND(VLOOKUP($T148,'[15]Monthly BS -UC Ledger FORMATTED'!$A$6:$Q$228,+U$3,FALSE),0),0)</f>
        <v>0</v>
      </c>
      <c r="V148" s="395">
        <f>IFERROR(ROUND(VLOOKUP($T148,'[15]Monthly BS -UC Ledger FORMATTED'!$A$6:$Q$228,+V$3,FALSE),0),0)</f>
        <v>0</v>
      </c>
      <c r="W148" s="395">
        <f>IFERROR(ROUND(VLOOKUP($T148,'[15]Monthly BS -UC Ledger FORMATTED'!$A$6:$Q$228,+W$3,FALSE),0),0)</f>
        <v>0</v>
      </c>
      <c r="X148" s="395">
        <f>IFERROR(ROUND(VLOOKUP($T148,'[15]Monthly BS -UC Ledger FORMATTED'!$A$6:$Q$228,+X$3,FALSE),0),0)</f>
        <v>0</v>
      </c>
      <c r="Y148" s="395">
        <f>IFERROR(ROUND(VLOOKUP($T148,'[15]Monthly BS -UC Ledger FORMATTED'!$A$6:$Q$228,+Y$3,FALSE),0),0)</f>
        <v>0</v>
      </c>
      <c r="Z148" s="395">
        <f>IFERROR(ROUND(VLOOKUP($T148,'[15]Monthly BS -UC Ledger FORMATTED'!$A$6:$Q$228,+Z$3,FALSE),0),0)</f>
        <v>0</v>
      </c>
      <c r="AA148" s="395">
        <f>IFERROR(ROUND(VLOOKUP($T148,'[15]Monthly BS -UC Ledger FORMATTED'!$A$6:$Q$228,+AA$3,FALSE),0),0)</f>
        <v>0</v>
      </c>
      <c r="AB148" s="395">
        <f>IFERROR(ROUND(VLOOKUP($T148,'[15]Monthly BS -UC Ledger FORMATTED'!$A$6:$Q$228,+AB$3,FALSE),0),0)</f>
        <v>0</v>
      </c>
      <c r="AC148" s="395">
        <f>IFERROR(ROUND(VLOOKUP($T148,'[15]Monthly BS -UC Ledger FORMATTED'!$A$6:$Q$228,+AC$3,FALSE),0),0)</f>
        <v>0</v>
      </c>
      <c r="AD148" s="395">
        <f>IFERROR(ROUND(VLOOKUP($T148,'[15]Monthly BS -UC Ledger FORMATTED'!$A$6:$Q$228,+AD$3,FALSE),0),0)</f>
        <v>0</v>
      </c>
      <c r="AE148" s="395">
        <f>IFERROR(ROUND(VLOOKUP($T148,'[15]Monthly BS -UC Ledger FORMATTED'!$A$6:$Q$228,+AE$3,FALSE),0),0)</f>
        <v>0</v>
      </c>
      <c r="AF148" s="395">
        <f>IFERROR(ROUND(VLOOKUP($T148,'[15]Monthly BS -UC Ledger FORMATTED'!$A$6:$Q$228,+AF$3,FALSE),0),0)</f>
        <v>0</v>
      </c>
      <c r="AG148" s="395">
        <f>IFERROR(ROUND(VLOOKUP($T148,'[15]Monthly BS -UC Ledger FORMATTED'!$A$6:$Q$228,+AG$3,FALSE),0),0)</f>
        <v>0</v>
      </c>
      <c r="AH148" s="386"/>
    </row>
    <row r="149" spans="1:42" ht="12" customHeight="1" x14ac:dyDescent="0.2">
      <c r="A149" s="384" t="s">
        <v>203</v>
      </c>
      <c r="B149" s="383">
        <v>1440</v>
      </c>
      <c r="C149" s="384" t="s">
        <v>835</v>
      </c>
      <c r="D149" s="395">
        <f>IFERROR(ROUND(VLOOKUP($B149,'[15]Monthly BS -UC Ledger FORMATTED'!$A$6:$Q$228,+D$3,FALSE),0),0)</f>
        <v>0</v>
      </c>
      <c r="E149" s="395">
        <f>IFERROR(ROUND(VLOOKUP($B149,'[15]Monthly BS -UC Ledger FORMATTED'!$A$6:$Q$228,+E$3,FALSE),0),0)</f>
        <v>0</v>
      </c>
      <c r="F149" s="395">
        <f>IFERROR(ROUND(VLOOKUP($B149,'[15]Monthly BS -UC Ledger FORMATTED'!$A$6:$Q$228,+F$3,FALSE),0),0)</f>
        <v>0</v>
      </c>
      <c r="G149" s="395">
        <f>IFERROR(ROUND(VLOOKUP($B149,'[15]Monthly BS -UC Ledger FORMATTED'!$A$6:$Q$228,+G$3,FALSE),0),0)</f>
        <v>0</v>
      </c>
      <c r="H149" s="395">
        <f>IFERROR(ROUND(VLOOKUP($B149,'[15]Monthly BS -UC Ledger FORMATTED'!$A$6:$Q$228,+H$3,FALSE),0),0)</f>
        <v>0</v>
      </c>
      <c r="I149" s="395">
        <f>IFERROR(ROUND(VLOOKUP($B149,'[15]Monthly BS -UC Ledger FORMATTED'!$A$6:$Q$228,+I$3,FALSE),0),0)</f>
        <v>0</v>
      </c>
      <c r="J149" s="395">
        <f>IFERROR(ROUND(VLOOKUP($B149,'[15]Monthly BS -UC Ledger FORMATTED'!$A$6:$Q$228,+J$3,FALSE),0),0)</f>
        <v>0</v>
      </c>
      <c r="K149" s="395">
        <f>IFERROR(ROUND(VLOOKUP($B149,'[15]Monthly BS -UC Ledger FORMATTED'!$A$6:$Q$228,+K$3,FALSE),0),0)</f>
        <v>0</v>
      </c>
      <c r="L149" s="395">
        <f>IFERROR(ROUND(VLOOKUP($B149,'[15]Monthly BS -UC Ledger FORMATTED'!$A$6:$Q$228,+L$3,FALSE),0),0)</f>
        <v>0</v>
      </c>
      <c r="M149" s="395">
        <f>IFERROR(ROUND(VLOOKUP($B149,'[15]Monthly BS -UC Ledger FORMATTED'!$A$6:$Q$228,+M$3,FALSE),0),0)</f>
        <v>0</v>
      </c>
      <c r="N149" s="395">
        <f>IFERROR(ROUND(VLOOKUP($B149,'[15]Monthly BS -UC Ledger FORMATTED'!$A$6:$Q$228,+N$3,FALSE),0),0)</f>
        <v>0</v>
      </c>
      <c r="O149" s="395">
        <f>IFERROR(ROUND(VLOOKUP($B149,'[15]Monthly BS -UC Ledger FORMATTED'!$A$6:$Q$228,+O$3,FALSE),0),0)</f>
        <v>0</v>
      </c>
      <c r="P149" s="395">
        <f>IFERROR(ROUND(VLOOKUP($B149,'[15]Monthly BS -UC Ledger FORMATTED'!$A$6:$Q$228,+P$3,FALSE),0),0)</f>
        <v>0</v>
      </c>
      <c r="Q149" s="386"/>
      <c r="R149" s="375"/>
      <c r="S149" s="384" t="s">
        <v>836</v>
      </c>
      <c r="T149" s="383">
        <v>2200</v>
      </c>
      <c r="U149" s="395">
        <f>IFERROR(ROUND(VLOOKUP($T149,'[15]Monthly BS -UC Ledger FORMATTED'!$A$6:$Q$228,+U$3,FALSE),0),0)</f>
        <v>0</v>
      </c>
      <c r="V149" s="395">
        <f>IFERROR(ROUND(VLOOKUP($T149,'[15]Monthly BS -UC Ledger FORMATTED'!$A$6:$Q$228,+V$3,FALSE),0),0)</f>
        <v>0</v>
      </c>
      <c r="W149" s="395">
        <f>IFERROR(ROUND(VLOOKUP($T149,'[15]Monthly BS -UC Ledger FORMATTED'!$A$6:$Q$228,+W$3,FALSE),0),0)</f>
        <v>0</v>
      </c>
      <c r="X149" s="395">
        <f>IFERROR(ROUND(VLOOKUP($T149,'[15]Monthly BS -UC Ledger FORMATTED'!$A$6:$Q$228,+X$3,FALSE),0),0)</f>
        <v>0</v>
      </c>
      <c r="Y149" s="395">
        <f>IFERROR(ROUND(VLOOKUP($T149,'[15]Monthly BS -UC Ledger FORMATTED'!$A$6:$Q$228,+Y$3,FALSE),0),0)</f>
        <v>0</v>
      </c>
      <c r="Z149" s="395">
        <f>IFERROR(ROUND(VLOOKUP($T149,'[15]Monthly BS -UC Ledger FORMATTED'!$A$6:$Q$228,+Z$3,FALSE),0),0)</f>
        <v>0</v>
      </c>
      <c r="AA149" s="395">
        <f>IFERROR(ROUND(VLOOKUP($T149,'[15]Monthly BS -UC Ledger FORMATTED'!$A$6:$Q$228,+AA$3,FALSE),0),0)</f>
        <v>0</v>
      </c>
      <c r="AB149" s="395">
        <f>IFERROR(ROUND(VLOOKUP($T149,'[15]Monthly BS -UC Ledger FORMATTED'!$A$6:$Q$228,+AB$3,FALSE),0),0)</f>
        <v>0</v>
      </c>
      <c r="AC149" s="395">
        <f>IFERROR(ROUND(VLOOKUP($T149,'[15]Monthly BS -UC Ledger FORMATTED'!$A$6:$Q$228,+AC$3,FALSE),0),0)</f>
        <v>0</v>
      </c>
      <c r="AD149" s="395">
        <f>IFERROR(ROUND(VLOOKUP($T149,'[15]Monthly BS -UC Ledger FORMATTED'!$A$6:$Q$228,+AD$3,FALSE),0),0)</f>
        <v>0</v>
      </c>
      <c r="AE149" s="395">
        <f>IFERROR(ROUND(VLOOKUP($T149,'[15]Monthly BS -UC Ledger FORMATTED'!$A$6:$Q$228,+AE$3,FALSE),0),0)</f>
        <v>0</v>
      </c>
      <c r="AF149" s="395">
        <f>IFERROR(ROUND(VLOOKUP($T149,'[15]Monthly BS -UC Ledger FORMATTED'!$A$6:$Q$228,+AF$3,FALSE),0),0)</f>
        <v>0</v>
      </c>
      <c r="AG149" s="395">
        <f>IFERROR(ROUND(VLOOKUP($T149,'[15]Monthly BS -UC Ledger FORMATTED'!$A$6:$Q$228,+AG$3,FALSE),0),0)</f>
        <v>0</v>
      </c>
      <c r="AH149" s="386"/>
    </row>
    <row r="150" spans="1:42" ht="12" customHeight="1" x14ac:dyDescent="0.25">
      <c r="A150" s="602" t="s">
        <v>837</v>
      </c>
      <c r="B150" s="603"/>
      <c r="C150" s="603"/>
      <c r="D150" s="603"/>
      <c r="E150" s="603"/>
      <c r="F150" s="603"/>
      <c r="G150" s="603"/>
      <c r="H150" s="603"/>
      <c r="I150" s="603"/>
      <c r="J150" s="603"/>
      <c r="K150" s="603"/>
      <c r="L150" s="603"/>
      <c r="M150" s="603"/>
      <c r="N150" s="603"/>
      <c r="O150" s="603"/>
      <c r="P150" s="603"/>
      <c r="Q150" s="604"/>
      <c r="R150" s="375"/>
      <c r="S150" s="602" t="s">
        <v>837</v>
      </c>
      <c r="T150" s="603"/>
      <c r="U150" s="603"/>
      <c r="V150" s="603"/>
      <c r="W150" s="603"/>
      <c r="X150" s="603"/>
      <c r="Y150" s="603"/>
      <c r="Z150" s="603"/>
      <c r="AA150" s="603"/>
      <c r="AB150" s="603"/>
      <c r="AC150" s="603"/>
      <c r="AD150" s="603"/>
      <c r="AE150" s="603"/>
      <c r="AF150" s="603"/>
      <c r="AG150" s="603"/>
      <c r="AH150" s="603"/>
      <c r="AI150" s="604"/>
    </row>
    <row r="151" spans="1:42" ht="12" customHeight="1" x14ac:dyDescent="0.2">
      <c r="A151" s="458" t="s">
        <v>838</v>
      </c>
      <c r="B151" s="383">
        <v>1275</v>
      </c>
      <c r="C151" s="384" t="s">
        <v>839</v>
      </c>
      <c r="D151" s="395">
        <f>IFERROR(ROUND(VLOOKUP($B151,'[15]Monthly BS -UC Ledger FORMATTED'!$A$6:$Q$228,+D$3,FALSE),0),0)</f>
        <v>0</v>
      </c>
      <c r="E151" s="395">
        <f>IFERROR(ROUND(VLOOKUP($B151,'[15]Monthly BS -UC Ledger FORMATTED'!$A$6:$Q$228,+E$3,FALSE),0),0)</f>
        <v>0</v>
      </c>
      <c r="F151" s="395">
        <f>IFERROR(ROUND(VLOOKUP($B151,'[15]Monthly BS -UC Ledger FORMATTED'!$A$6:$Q$228,+F$3,FALSE),0),0)</f>
        <v>0</v>
      </c>
      <c r="G151" s="395">
        <f>IFERROR(ROUND(VLOOKUP($B151,'[15]Monthly BS -UC Ledger FORMATTED'!$A$6:$Q$228,+G$3,FALSE),0),0)</f>
        <v>0</v>
      </c>
      <c r="H151" s="395">
        <f>IFERROR(ROUND(VLOOKUP($B151,'[15]Monthly BS -UC Ledger FORMATTED'!$A$6:$Q$228,+H$3,FALSE),0),0)</f>
        <v>0</v>
      </c>
      <c r="I151" s="395">
        <f>IFERROR(ROUND(VLOOKUP($B151,'[15]Monthly BS -UC Ledger FORMATTED'!$A$6:$Q$228,+I$3,FALSE),0),0)</f>
        <v>0</v>
      </c>
      <c r="J151" s="395">
        <f>IFERROR(ROUND(VLOOKUP($B151,'[15]Monthly BS -UC Ledger FORMATTED'!$A$6:$Q$228,+J$3,FALSE),0),0)</f>
        <v>0</v>
      </c>
      <c r="K151" s="395">
        <f>IFERROR(ROUND(VLOOKUP($B151,'[15]Monthly BS -UC Ledger FORMATTED'!$A$6:$Q$228,+K$3,FALSE),0),0)</f>
        <v>0</v>
      </c>
      <c r="L151" s="395">
        <f>IFERROR(ROUND(VLOOKUP($B151,'[15]Monthly BS -UC Ledger FORMATTED'!$A$6:$Q$228,+L$3,FALSE),0),0)</f>
        <v>0</v>
      </c>
      <c r="M151" s="395">
        <f>IFERROR(ROUND(VLOOKUP($B151,'[15]Monthly BS -UC Ledger FORMATTED'!$A$6:$Q$228,+M$3,FALSE),0),0)</f>
        <v>0</v>
      </c>
      <c r="N151" s="395">
        <f>IFERROR(ROUND(VLOOKUP($B151,'[15]Monthly BS -UC Ledger FORMATTED'!$A$6:$Q$228,+N$3,FALSE),0),0)</f>
        <v>0</v>
      </c>
      <c r="O151" s="395">
        <f>IFERROR(ROUND(VLOOKUP($B151,'[15]Monthly BS -UC Ledger FORMATTED'!$A$6:$Q$228,+O$3,FALSE),0),0)</f>
        <v>0</v>
      </c>
      <c r="P151" s="395">
        <f>IFERROR(ROUND(VLOOKUP($B151,'[15]Monthly BS -UC Ledger FORMATTED'!$A$6:$Q$228,+P$3,FALSE),0),0)</f>
        <v>0</v>
      </c>
      <c r="Q151" s="386"/>
      <c r="R151" s="375"/>
      <c r="S151" s="384" t="s">
        <v>676</v>
      </c>
      <c r="T151" s="383"/>
      <c r="U151" s="386"/>
      <c r="V151" s="386"/>
      <c r="W151" s="386"/>
      <c r="X151" s="386"/>
      <c r="Y151" s="386"/>
      <c r="Z151" s="386"/>
      <c r="AA151" s="386"/>
      <c r="AB151" s="386"/>
      <c r="AC151" s="386"/>
      <c r="AD151" s="386"/>
      <c r="AE151" s="386"/>
      <c r="AF151" s="386"/>
      <c r="AG151" s="386"/>
      <c r="AH151" s="386"/>
    </row>
    <row r="152" spans="1:42" ht="12" customHeight="1" x14ac:dyDescent="0.2">
      <c r="A152" s="458" t="s">
        <v>840</v>
      </c>
      <c r="B152" s="383">
        <v>1305</v>
      </c>
      <c r="C152" s="384" t="s">
        <v>841</v>
      </c>
      <c r="D152" s="395">
        <f>IFERROR(ROUND(VLOOKUP($B152,'[15]Monthly BS -UC Ledger FORMATTED'!$A$6:$Q$228,+D$3,FALSE),0),0)</f>
        <v>0</v>
      </c>
      <c r="E152" s="395">
        <f>IFERROR(ROUND(VLOOKUP($B152,'[15]Monthly BS -UC Ledger FORMATTED'!$A$6:$Q$228,+E$3,FALSE),0),0)</f>
        <v>0</v>
      </c>
      <c r="F152" s="395">
        <f>IFERROR(ROUND(VLOOKUP($B152,'[15]Monthly BS -UC Ledger FORMATTED'!$A$6:$Q$228,+F$3,FALSE),0),0)</f>
        <v>0</v>
      </c>
      <c r="G152" s="395">
        <f>IFERROR(ROUND(VLOOKUP($B152,'[15]Monthly BS -UC Ledger FORMATTED'!$A$6:$Q$228,+G$3,FALSE),0),0)</f>
        <v>0</v>
      </c>
      <c r="H152" s="395">
        <f>IFERROR(ROUND(VLOOKUP($B152,'[15]Monthly BS -UC Ledger FORMATTED'!$A$6:$Q$228,+H$3,FALSE),0),0)</f>
        <v>0</v>
      </c>
      <c r="I152" s="395">
        <f>IFERROR(ROUND(VLOOKUP($B152,'[15]Monthly BS -UC Ledger FORMATTED'!$A$6:$Q$228,+I$3,FALSE),0),0)</f>
        <v>0</v>
      </c>
      <c r="J152" s="395">
        <f>IFERROR(ROUND(VLOOKUP($B152,'[15]Monthly BS -UC Ledger FORMATTED'!$A$6:$Q$228,+J$3,FALSE),0),0)</f>
        <v>0</v>
      </c>
      <c r="K152" s="395">
        <f>IFERROR(ROUND(VLOOKUP($B152,'[15]Monthly BS -UC Ledger FORMATTED'!$A$6:$Q$228,+K$3,FALSE),0),0)</f>
        <v>0</v>
      </c>
      <c r="L152" s="395">
        <f>IFERROR(ROUND(VLOOKUP($B152,'[15]Monthly BS -UC Ledger FORMATTED'!$A$6:$Q$228,+L$3,FALSE),0),0)</f>
        <v>0</v>
      </c>
      <c r="M152" s="395">
        <f>IFERROR(ROUND(VLOOKUP($B152,'[15]Monthly BS -UC Ledger FORMATTED'!$A$6:$Q$228,+M$3,FALSE),0),0)</f>
        <v>0</v>
      </c>
      <c r="N152" s="395">
        <f>IFERROR(ROUND(VLOOKUP($B152,'[15]Monthly BS -UC Ledger FORMATTED'!$A$6:$Q$228,+N$3,FALSE),0),0)</f>
        <v>0</v>
      </c>
      <c r="O152" s="395">
        <f>IFERROR(ROUND(VLOOKUP($B152,'[15]Monthly BS -UC Ledger FORMATTED'!$A$6:$Q$228,+O$3,FALSE),0),0)</f>
        <v>0</v>
      </c>
      <c r="P152" s="395">
        <f>IFERROR(ROUND(VLOOKUP($B152,'[15]Monthly BS -UC Ledger FORMATTED'!$A$6:$Q$228,+P$3,FALSE),0),0)</f>
        <v>0</v>
      </c>
      <c r="Q152" s="386"/>
      <c r="R152" s="375"/>
      <c r="S152" s="381" t="s">
        <v>842</v>
      </c>
      <c r="T152" s="383">
        <v>2065</v>
      </c>
      <c r="U152" s="395">
        <f>IFERROR(ROUND(VLOOKUP($T152,'[15]Monthly BS -UC Ledger FORMATTED'!$A$6:$Q$228,+U$3,FALSE),0),0)</f>
        <v>0</v>
      </c>
      <c r="V152" s="395">
        <f>IFERROR(ROUND(VLOOKUP($T152,'[15]Monthly BS -UC Ledger FORMATTED'!$A$6:$Q$228,+V$3,FALSE),0),0)</f>
        <v>0</v>
      </c>
      <c r="W152" s="395">
        <f>IFERROR(ROUND(VLOOKUP($T152,'[15]Monthly BS -UC Ledger FORMATTED'!$A$6:$Q$228,+W$3,FALSE),0),0)</f>
        <v>0</v>
      </c>
      <c r="X152" s="395">
        <f>IFERROR(ROUND(VLOOKUP($T152,'[15]Monthly BS -UC Ledger FORMATTED'!$A$6:$Q$228,+X$3,FALSE),0),0)</f>
        <v>0</v>
      </c>
      <c r="Y152" s="395">
        <f>IFERROR(ROUND(VLOOKUP($T152,'[15]Monthly BS -UC Ledger FORMATTED'!$A$6:$Q$228,+Y$3,FALSE),0),0)</f>
        <v>0</v>
      </c>
      <c r="Z152" s="395">
        <f>IFERROR(ROUND(VLOOKUP($T152,'[15]Monthly BS -UC Ledger FORMATTED'!$A$6:$Q$228,+Z$3,FALSE),0),0)</f>
        <v>0</v>
      </c>
      <c r="AA152" s="395">
        <f>IFERROR(ROUND(VLOOKUP($T152,'[15]Monthly BS -UC Ledger FORMATTED'!$A$6:$Q$228,+AA$3,FALSE),0),0)</f>
        <v>0</v>
      </c>
      <c r="AB152" s="395">
        <f>IFERROR(ROUND(VLOOKUP($T152,'[15]Monthly BS -UC Ledger FORMATTED'!$A$6:$Q$228,+AB$3,FALSE),0),0)</f>
        <v>0</v>
      </c>
      <c r="AC152" s="395">
        <f>IFERROR(ROUND(VLOOKUP($T152,'[15]Monthly BS -UC Ledger FORMATTED'!$A$6:$Q$228,+AC$3,FALSE),0),0)</f>
        <v>0</v>
      </c>
      <c r="AD152" s="395">
        <f>IFERROR(ROUND(VLOOKUP($T152,'[15]Monthly BS -UC Ledger FORMATTED'!$A$6:$Q$228,+AD$3,FALSE),0),0)</f>
        <v>0</v>
      </c>
      <c r="AE152" s="395">
        <f>IFERROR(ROUND(VLOOKUP($T152,'[15]Monthly BS -UC Ledger FORMATTED'!$A$6:$Q$228,+AE$3,FALSE),0),0)</f>
        <v>0</v>
      </c>
      <c r="AF152" s="395">
        <f>IFERROR(ROUND(VLOOKUP($T152,'[15]Monthly BS -UC Ledger FORMATTED'!$A$6:$Q$228,+AF$3,FALSE),0),0)</f>
        <v>0</v>
      </c>
      <c r="AG152" s="395">
        <f>IFERROR(ROUND(VLOOKUP($T152,'[15]Monthly BS -UC Ledger FORMATTED'!$A$6:$Q$228,+AG$3,FALSE),0),0)</f>
        <v>0</v>
      </c>
      <c r="AH152" s="386"/>
    </row>
    <row r="153" spans="1:42" ht="12" customHeight="1" x14ac:dyDescent="0.2">
      <c r="A153" s="458" t="s">
        <v>843</v>
      </c>
      <c r="B153" s="383">
        <v>1335</v>
      </c>
      <c r="C153" s="384" t="s">
        <v>844</v>
      </c>
      <c r="D153" s="395">
        <f>IFERROR(ROUND(VLOOKUP($B153,'[15]Monthly BS -UC Ledger FORMATTED'!$A$6:$Q$228,+D$3,FALSE),0),0)</f>
        <v>0</v>
      </c>
      <c r="E153" s="395">
        <f>IFERROR(ROUND(VLOOKUP($B153,'[15]Monthly BS -UC Ledger FORMATTED'!$A$6:$Q$228,+E$3,FALSE),0),0)</f>
        <v>0</v>
      </c>
      <c r="F153" s="395">
        <f>IFERROR(ROUND(VLOOKUP($B153,'[15]Monthly BS -UC Ledger FORMATTED'!$A$6:$Q$228,+F$3,FALSE),0),0)</f>
        <v>0</v>
      </c>
      <c r="G153" s="395">
        <f>IFERROR(ROUND(VLOOKUP($B153,'[15]Monthly BS -UC Ledger FORMATTED'!$A$6:$Q$228,+G$3,FALSE),0),0)</f>
        <v>0</v>
      </c>
      <c r="H153" s="395">
        <f>IFERROR(ROUND(VLOOKUP($B153,'[15]Monthly BS -UC Ledger FORMATTED'!$A$6:$Q$228,+H$3,FALSE),0),0)</f>
        <v>0</v>
      </c>
      <c r="I153" s="395">
        <f>IFERROR(ROUND(VLOOKUP($B153,'[15]Monthly BS -UC Ledger FORMATTED'!$A$6:$Q$228,+I$3,FALSE),0),0)</f>
        <v>0</v>
      </c>
      <c r="J153" s="395">
        <f>IFERROR(ROUND(VLOOKUP($B153,'[15]Monthly BS -UC Ledger FORMATTED'!$A$6:$Q$228,+J$3,FALSE),0),0)</f>
        <v>0</v>
      </c>
      <c r="K153" s="395">
        <f>IFERROR(ROUND(VLOOKUP($B153,'[15]Monthly BS -UC Ledger FORMATTED'!$A$6:$Q$228,+K$3,FALSE),0),0)</f>
        <v>0</v>
      </c>
      <c r="L153" s="395">
        <f>IFERROR(ROUND(VLOOKUP($B153,'[15]Monthly BS -UC Ledger FORMATTED'!$A$6:$Q$228,+L$3,FALSE),0),0)</f>
        <v>0</v>
      </c>
      <c r="M153" s="395">
        <f>IFERROR(ROUND(VLOOKUP($B153,'[15]Monthly BS -UC Ledger FORMATTED'!$A$6:$Q$228,+M$3,FALSE),0),0)</f>
        <v>0</v>
      </c>
      <c r="N153" s="395">
        <f>IFERROR(ROUND(VLOOKUP($B153,'[15]Monthly BS -UC Ledger FORMATTED'!$A$6:$Q$228,+N$3,FALSE),0),0)</f>
        <v>0</v>
      </c>
      <c r="O153" s="395">
        <f>IFERROR(ROUND(VLOOKUP($B153,'[15]Monthly BS -UC Ledger FORMATTED'!$A$6:$Q$228,+O$3,FALSE),0),0)</f>
        <v>0</v>
      </c>
      <c r="P153" s="395">
        <f>IFERROR(ROUND(VLOOKUP($B153,'[15]Monthly BS -UC Ledger FORMATTED'!$A$6:$Q$228,+P$3,FALSE),0),0)</f>
        <v>0</v>
      </c>
      <c r="Q153" s="386"/>
      <c r="R153" s="375"/>
      <c r="S153" s="384" t="s">
        <v>845</v>
      </c>
      <c r="T153" s="383">
        <v>2095</v>
      </c>
      <c r="U153" s="395">
        <f>IFERROR(ROUND(VLOOKUP($T153,'[15]Monthly BS -UC Ledger FORMATTED'!$A$6:$Q$228,+U$3,FALSE),0),0)</f>
        <v>0</v>
      </c>
      <c r="V153" s="395">
        <f>IFERROR(ROUND(VLOOKUP($T153,'[15]Monthly BS -UC Ledger FORMATTED'!$A$6:$Q$228,+V$3,FALSE),0),0)</f>
        <v>0</v>
      </c>
      <c r="W153" s="395">
        <f>IFERROR(ROUND(VLOOKUP($T153,'[15]Monthly BS -UC Ledger FORMATTED'!$A$6:$Q$228,+W$3,FALSE),0),0)</f>
        <v>0</v>
      </c>
      <c r="X153" s="395">
        <f>IFERROR(ROUND(VLOOKUP($T153,'[15]Monthly BS -UC Ledger FORMATTED'!$A$6:$Q$228,+X$3,FALSE),0),0)</f>
        <v>0</v>
      </c>
      <c r="Y153" s="395">
        <f>IFERROR(ROUND(VLOOKUP($T153,'[15]Monthly BS -UC Ledger FORMATTED'!$A$6:$Q$228,+Y$3,FALSE),0),0)</f>
        <v>0</v>
      </c>
      <c r="Z153" s="395">
        <f>IFERROR(ROUND(VLOOKUP($T153,'[15]Monthly BS -UC Ledger FORMATTED'!$A$6:$Q$228,+Z$3,FALSE),0),0)</f>
        <v>0</v>
      </c>
      <c r="AA153" s="395">
        <f>IFERROR(ROUND(VLOOKUP($T153,'[15]Monthly BS -UC Ledger FORMATTED'!$A$6:$Q$228,+AA$3,FALSE),0),0)</f>
        <v>0</v>
      </c>
      <c r="AB153" s="395">
        <f>IFERROR(ROUND(VLOOKUP($T153,'[15]Monthly BS -UC Ledger FORMATTED'!$A$6:$Q$228,+AB$3,FALSE),0),0)</f>
        <v>0</v>
      </c>
      <c r="AC153" s="395">
        <f>IFERROR(ROUND(VLOOKUP($T153,'[15]Monthly BS -UC Ledger FORMATTED'!$A$6:$Q$228,+AC$3,FALSE),0),0)</f>
        <v>0</v>
      </c>
      <c r="AD153" s="395">
        <f>IFERROR(ROUND(VLOOKUP($T153,'[15]Monthly BS -UC Ledger FORMATTED'!$A$6:$Q$228,+AD$3,FALSE),0),0)</f>
        <v>0</v>
      </c>
      <c r="AE153" s="395">
        <f>IFERROR(ROUND(VLOOKUP($T153,'[15]Monthly BS -UC Ledger FORMATTED'!$A$6:$Q$228,+AE$3,FALSE),0),0)</f>
        <v>0</v>
      </c>
      <c r="AF153" s="395">
        <f>IFERROR(ROUND(VLOOKUP($T153,'[15]Monthly BS -UC Ledger FORMATTED'!$A$6:$Q$228,+AF$3,FALSE),0),0)</f>
        <v>0</v>
      </c>
      <c r="AG153" s="395">
        <f>IFERROR(ROUND(VLOOKUP($T153,'[15]Monthly BS -UC Ledger FORMATTED'!$A$6:$Q$228,+AG$3,FALSE),0),0)</f>
        <v>0</v>
      </c>
      <c r="AH153" s="386"/>
    </row>
    <row r="154" spans="1:42" ht="12" customHeight="1" x14ac:dyDescent="0.2">
      <c r="A154" s="458" t="s">
        <v>846</v>
      </c>
      <c r="B154" s="383">
        <v>1385</v>
      </c>
      <c r="C154" s="384" t="s">
        <v>847</v>
      </c>
      <c r="D154" s="395">
        <f>IFERROR(ROUND(VLOOKUP($B154,'[15]Monthly BS -UC Ledger FORMATTED'!$A$6:$Q$228,+D$3,FALSE),0),0)</f>
        <v>0</v>
      </c>
      <c r="E154" s="395">
        <f>IFERROR(ROUND(VLOOKUP($B154,'[15]Monthly BS -UC Ledger FORMATTED'!$A$6:$Q$228,+E$3,FALSE),0),0)</f>
        <v>0</v>
      </c>
      <c r="F154" s="395">
        <f>IFERROR(ROUND(VLOOKUP($B154,'[15]Monthly BS -UC Ledger FORMATTED'!$A$6:$Q$228,+F$3,FALSE),0),0)</f>
        <v>0</v>
      </c>
      <c r="G154" s="395">
        <f>IFERROR(ROUND(VLOOKUP($B154,'[15]Monthly BS -UC Ledger FORMATTED'!$A$6:$Q$228,+G$3,FALSE),0),0)</f>
        <v>0</v>
      </c>
      <c r="H154" s="395">
        <f>IFERROR(ROUND(VLOOKUP($B154,'[15]Monthly BS -UC Ledger FORMATTED'!$A$6:$Q$228,+H$3,FALSE),0),0)</f>
        <v>0</v>
      </c>
      <c r="I154" s="395">
        <f>IFERROR(ROUND(VLOOKUP($B154,'[15]Monthly BS -UC Ledger FORMATTED'!$A$6:$Q$228,+I$3,FALSE),0),0)</f>
        <v>0</v>
      </c>
      <c r="J154" s="395">
        <f>IFERROR(ROUND(VLOOKUP($B154,'[15]Monthly BS -UC Ledger FORMATTED'!$A$6:$Q$228,+J$3,FALSE),0),0)</f>
        <v>0</v>
      </c>
      <c r="K154" s="395">
        <f>IFERROR(ROUND(VLOOKUP($B154,'[15]Monthly BS -UC Ledger FORMATTED'!$A$6:$Q$228,+K$3,FALSE),0),0)</f>
        <v>0</v>
      </c>
      <c r="L154" s="395">
        <f>IFERROR(ROUND(VLOOKUP($B154,'[15]Monthly BS -UC Ledger FORMATTED'!$A$6:$Q$228,+L$3,FALSE),0),0)</f>
        <v>0</v>
      </c>
      <c r="M154" s="395">
        <f>IFERROR(ROUND(VLOOKUP($B154,'[15]Monthly BS -UC Ledger FORMATTED'!$A$6:$Q$228,+M$3,FALSE),0),0)</f>
        <v>0</v>
      </c>
      <c r="N154" s="395">
        <f>IFERROR(ROUND(VLOOKUP($B154,'[15]Monthly BS -UC Ledger FORMATTED'!$A$6:$Q$228,+N$3,FALSE),0),0)</f>
        <v>0</v>
      </c>
      <c r="O154" s="395">
        <f>IFERROR(ROUND(VLOOKUP($B154,'[15]Monthly BS -UC Ledger FORMATTED'!$A$6:$Q$228,+O$3,FALSE),0),0)</f>
        <v>0</v>
      </c>
      <c r="P154" s="395">
        <f>IFERROR(ROUND(VLOOKUP($B154,'[15]Monthly BS -UC Ledger FORMATTED'!$A$6:$Q$228,+P$3,FALSE),0),0)</f>
        <v>0</v>
      </c>
      <c r="Q154" s="386"/>
      <c r="R154" s="375"/>
      <c r="S154" s="384" t="s">
        <v>848</v>
      </c>
      <c r="T154" s="383">
        <v>2145</v>
      </c>
      <c r="U154" s="395">
        <f>IFERROR(ROUND(VLOOKUP($T154,'[15]Monthly BS -UC Ledger FORMATTED'!$A$6:$Q$228,+U$3,FALSE),0),0)</f>
        <v>0</v>
      </c>
      <c r="V154" s="395">
        <f>IFERROR(ROUND(VLOOKUP($T154,'[15]Monthly BS -UC Ledger FORMATTED'!$A$6:$Q$228,+V$3,FALSE),0),0)</f>
        <v>0</v>
      </c>
      <c r="W154" s="395">
        <f>IFERROR(ROUND(VLOOKUP($T154,'[15]Monthly BS -UC Ledger FORMATTED'!$A$6:$Q$228,+W$3,FALSE),0),0)</f>
        <v>0</v>
      </c>
      <c r="X154" s="395">
        <f>IFERROR(ROUND(VLOOKUP($T154,'[15]Monthly BS -UC Ledger FORMATTED'!$A$6:$Q$228,+X$3,FALSE),0),0)</f>
        <v>0</v>
      </c>
      <c r="Y154" s="395">
        <f>IFERROR(ROUND(VLOOKUP($T154,'[15]Monthly BS -UC Ledger FORMATTED'!$A$6:$Q$228,+Y$3,FALSE),0),0)</f>
        <v>0</v>
      </c>
      <c r="Z154" s="395">
        <f>IFERROR(ROUND(VLOOKUP($T154,'[15]Monthly BS -UC Ledger FORMATTED'!$A$6:$Q$228,+Z$3,FALSE),0),0)</f>
        <v>0</v>
      </c>
      <c r="AA154" s="395">
        <f>IFERROR(ROUND(VLOOKUP($T154,'[15]Monthly BS -UC Ledger FORMATTED'!$A$6:$Q$228,+AA$3,FALSE),0),0)</f>
        <v>0</v>
      </c>
      <c r="AB154" s="395">
        <f>IFERROR(ROUND(VLOOKUP($T154,'[15]Monthly BS -UC Ledger FORMATTED'!$A$6:$Q$228,+AB$3,FALSE),0),0)</f>
        <v>0</v>
      </c>
      <c r="AC154" s="395">
        <f>IFERROR(ROUND(VLOOKUP($T154,'[15]Monthly BS -UC Ledger FORMATTED'!$A$6:$Q$228,+AC$3,FALSE),0),0)</f>
        <v>0</v>
      </c>
      <c r="AD154" s="395">
        <f>IFERROR(ROUND(VLOOKUP($T154,'[15]Monthly BS -UC Ledger FORMATTED'!$A$6:$Q$228,+AD$3,FALSE),0),0)</f>
        <v>0</v>
      </c>
      <c r="AE154" s="395">
        <f>IFERROR(ROUND(VLOOKUP($T154,'[15]Monthly BS -UC Ledger FORMATTED'!$A$6:$Q$228,+AE$3,FALSE),0),0)</f>
        <v>0</v>
      </c>
      <c r="AF154" s="395">
        <f>IFERROR(ROUND(VLOOKUP($T154,'[15]Monthly BS -UC Ledger FORMATTED'!$A$6:$Q$228,+AF$3,FALSE),0),0)</f>
        <v>0</v>
      </c>
      <c r="AG154" s="395">
        <f>IFERROR(ROUND(VLOOKUP($T154,'[15]Monthly BS -UC Ledger FORMATTED'!$A$6:$Q$228,+AG$3,FALSE),0),0)</f>
        <v>0</v>
      </c>
      <c r="AH154" s="386"/>
    </row>
    <row r="155" spans="1:42" ht="12" customHeight="1" x14ac:dyDescent="0.2">
      <c r="A155" s="458" t="s">
        <v>849</v>
      </c>
      <c r="B155" s="383">
        <v>1535</v>
      </c>
      <c r="C155" s="384" t="s">
        <v>850</v>
      </c>
      <c r="D155" s="395">
        <f>IFERROR(ROUND(VLOOKUP($B155,'[15]Monthly BS -UC Ledger FORMATTED'!$A$6:$Q$228,+D$3,FALSE),0),0)</f>
        <v>0</v>
      </c>
      <c r="E155" s="395">
        <f>IFERROR(ROUND(VLOOKUP($B155,'[15]Monthly BS -UC Ledger FORMATTED'!$A$6:$Q$228,+E$3,FALSE),0),0)</f>
        <v>0</v>
      </c>
      <c r="F155" s="395">
        <f>IFERROR(ROUND(VLOOKUP($B155,'[15]Monthly BS -UC Ledger FORMATTED'!$A$6:$Q$228,+F$3,FALSE),0),0)</f>
        <v>0</v>
      </c>
      <c r="G155" s="395">
        <f>IFERROR(ROUND(VLOOKUP($B155,'[15]Monthly BS -UC Ledger FORMATTED'!$A$6:$Q$228,+G$3,FALSE),0),0)</f>
        <v>0</v>
      </c>
      <c r="H155" s="395">
        <f>IFERROR(ROUND(VLOOKUP($B155,'[15]Monthly BS -UC Ledger FORMATTED'!$A$6:$Q$228,+H$3,FALSE),0),0)</f>
        <v>0</v>
      </c>
      <c r="I155" s="395">
        <f>IFERROR(ROUND(VLOOKUP($B155,'[15]Monthly BS -UC Ledger FORMATTED'!$A$6:$Q$228,+I$3,FALSE),0),0)</f>
        <v>0</v>
      </c>
      <c r="J155" s="395">
        <f>IFERROR(ROUND(VLOOKUP($B155,'[15]Monthly BS -UC Ledger FORMATTED'!$A$6:$Q$228,+J$3,FALSE),0),0)</f>
        <v>0</v>
      </c>
      <c r="K155" s="395">
        <f>IFERROR(ROUND(VLOOKUP($B155,'[15]Monthly BS -UC Ledger FORMATTED'!$A$6:$Q$228,+K$3,FALSE),0),0)</f>
        <v>0</v>
      </c>
      <c r="L155" s="395">
        <f>IFERROR(ROUND(VLOOKUP($B155,'[15]Monthly BS -UC Ledger FORMATTED'!$A$6:$Q$228,+L$3,FALSE),0),0)</f>
        <v>0</v>
      </c>
      <c r="M155" s="395">
        <f>IFERROR(ROUND(VLOOKUP($B155,'[15]Monthly BS -UC Ledger FORMATTED'!$A$6:$Q$228,+M$3,FALSE),0),0)</f>
        <v>0</v>
      </c>
      <c r="N155" s="395">
        <f>IFERROR(ROUND(VLOOKUP($B155,'[15]Monthly BS -UC Ledger FORMATTED'!$A$6:$Q$228,+N$3,FALSE),0),0)</f>
        <v>0</v>
      </c>
      <c r="O155" s="395">
        <f>IFERROR(ROUND(VLOOKUP($B155,'[15]Monthly BS -UC Ledger FORMATTED'!$A$6:$Q$228,+O$3,FALSE),0),0)</f>
        <v>0</v>
      </c>
      <c r="P155" s="395">
        <f>IFERROR(ROUND(VLOOKUP($B155,'[15]Monthly BS -UC Ledger FORMATTED'!$A$6:$Q$228,+P$3,FALSE),0),0)</f>
        <v>0</v>
      </c>
      <c r="Q155" s="386">
        <f>ROUND(VLOOKUP($B155,'[15]Monthly BS -UC Ledger FORMATTED'!$A$6:$Q$228,+Q$3,FALSE),0)</f>
        <v>0</v>
      </c>
      <c r="R155" s="375"/>
      <c r="S155" s="384" t="s">
        <v>851</v>
      </c>
      <c r="T155" s="383">
        <v>2280</v>
      </c>
      <c r="U155" s="395">
        <f>IFERROR(ROUND(VLOOKUP($T155,'[15]Monthly BS -UC Ledger FORMATTED'!$A$6:$Q$228,+U$3,FALSE),0),0)</f>
        <v>0</v>
      </c>
      <c r="V155" s="395">
        <f>IFERROR(ROUND(VLOOKUP($T155,'[15]Monthly BS -UC Ledger FORMATTED'!$A$6:$Q$228,+V$3,FALSE),0),0)</f>
        <v>0</v>
      </c>
      <c r="W155" s="395">
        <f>IFERROR(ROUND(VLOOKUP($T155,'[15]Monthly BS -UC Ledger FORMATTED'!$A$6:$Q$228,+W$3,FALSE),0),0)</f>
        <v>0</v>
      </c>
      <c r="X155" s="395">
        <f>IFERROR(ROUND(VLOOKUP($T155,'[15]Monthly BS -UC Ledger FORMATTED'!$A$6:$Q$228,+X$3,FALSE),0),0)</f>
        <v>0</v>
      </c>
      <c r="Y155" s="395">
        <f>IFERROR(ROUND(VLOOKUP($T155,'[15]Monthly BS -UC Ledger FORMATTED'!$A$6:$Q$228,+Y$3,FALSE),0),0)</f>
        <v>0</v>
      </c>
      <c r="Z155" s="395">
        <f>IFERROR(ROUND(VLOOKUP($T155,'[15]Monthly BS -UC Ledger FORMATTED'!$A$6:$Q$228,+Z$3,FALSE),0),0)</f>
        <v>0</v>
      </c>
      <c r="AA155" s="395">
        <f>IFERROR(ROUND(VLOOKUP($T155,'[15]Monthly BS -UC Ledger FORMATTED'!$A$6:$Q$228,+AA$3,FALSE),0),0)</f>
        <v>0</v>
      </c>
      <c r="AB155" s="395">
        <f>IFERROR(ROUND(VLOOKUP($T155,'[15]Monthly BS -UC Ledger FORMATTED'!$A$6:$Q$228,+AB$3,FALSE),0),0)</f>
        <v>0</v>
      </c>
      <c r="AC155" s="395">
        <f>IFERROR(ROUND(VLOOKUP($T155,'[15]Monthly BS -UC Ledger FORMATTED'!$A$6:$Q$228,+AC$3,FALSE),0),0)</f>
        <v>0</v>
      </c>
      <c r="AD155" s="395">
        <f>IFERROR(ROUND(VLOOKUP($T155,'[15]Monthly BS -UC Ledger FORMATTED'!$A$6:$Q$228,+AD$3,FALSE),0),0)</f>
        <v>0</v>
      </c>
      <c r="AE155" s="395">
        <f>IFERROR(ROUND(VLOOKUP($T155,'[15]Monthly BS -UC Ledger FORMATTED'!$A$6:$Q$228,+AE$3,FALSE),0),0)</f>
        <v>0</v>
      </c>
      <c r="AF155" s="395">
        <f>IFERROR(ROUND(VLOOKUP($T155,'[15]Monthly BS -UC Ledger FORMATTED'!$A$6:$Q$228,+AF$3,FALSE),0),0)</f>
        <v>0</v>
      </c>
      <c r="AG155" s="395">
        <f>IFERROR(ROUND(VLOOKUP($T155,'[15]Monthly BS -UC Ledger FORMATTED'!$A$6:$Q$228,+AG$3,FALSE),0),0)</f>
        <v>0</v>
      </c>
      <c r="AH155" s="386">
        <f>ROUND(VLOOKUP($T155,'[15]Monthly BS -UC Ledger FORMATTED'!$A$6:$Q$228,+AH$3,FALSE),0)</f>
        <v>0</v>
      </c>
    </row>
    <row r="156" spans="1:42" ht="12" customHeight="1" x14ac:dyDescent="0.2">
      <c r="A156" s="458" t="s">
        <v>852</v>
      </c>
      <c r="B156" s="383">
        <v>1405</v>
      </c>
      <c r="C156" s="384" t="s">
        <v>853</v>
      </c>
      <c r="D156" s="395">
        <f>IFERROR(ROUND(VLOOKUP($B156,'[15]Monthly BS -UC Ledger FORMATTED'!$A$6:$Q$228,+D$3,FALSE),0),0)</f>
        <v>0</v>
      </c>
      <c r="E156" s="395">
        <f>IFERROR(ROUND(VLOOKUP($B156,'[15]Monthly BS -UC Ledger FORMATTED'!$A$6:$Q$228,+E$3,FALSE),0),0)</f>
        <v>0</v>
      </c>
      <c r="F156" s="395">
        <f>IFERROR(ROUND(VLOOKUP($B156,'[15]Monthly BS -UC Ledger FORMATTED'!$A$6:$Q$228,+F$3,FALSE),0),0)</f>
        <v>0</v>
      </c>
      <c r="G156" s="395">
        <f>IFERROR(ROUND(VLOOKUP($B156,'[15]Monthly BS -UC Ledger FORMATTED'!$A$6:$Q$228,+G$3,FALSE),0),0)</f>
        <v>0</v>
      </c>
      <c r="H156" s="395">
        <f>IFERROR(ROUND(VLOOKUP($B156,'[15]Monthly BS -UC Ledger FORMATTED'!$A$6:$Q$228,+H$3,FALSE),0),0)</f>
        <v>0</v>
      </c>
      <c r="I156" s="395">
        <f>IFERROR(ROUND(VLOOKUP($B156,'[15]Monthly BS -UC Ledger FORMATTED'!$A$6:$Q$228,+I$3,FALSE),0),0)</f>
        <v>0</v>
      </c>
      <c r="J156" s="395">
        <f>IFERROR(ROUND(VLOOKUP($B156,'[15]Monthly BS -UC Ledger FORMATTED'!$A$6:$Q$228,+J$3,FALSE),0),0)</f>
        <v>0</v>
      </c>
      <c r="K156" s="395">
        <f>IFERROR(ROUND(VLOOKUP($B156,'[15]Monthly BS -UC Ledger FORMATTED'!$A$6:$Q$228,+K$3,FALSE),0),0)</f>
        <v>0</v>
      </c>
      <c r="L156" s="395">
        <f>IFERROR(ROUND(VLOOKUP($B156,'[15]Monthly BS -UC Ledger FORMATTED'!$A$6:$Q$228,+L$3,FALSE),0),0)</f>
        <v>0</v>
      </c>
      <c r="M156" s="395">
        <f>IFERROR(ROUND(VLOOKUP($B156,'[15]Monthly BS -UC Ledger FORMATTED'!$A$6:$Q$228,+M$3,FALSE),0),0)</f>
        <v>0</v>
      </c>
      <c r="N156" s="395">
        <f>IFERROR(ROUND(VLOOKUP($B156,'[15]Monthly BS -UC Ledger FORMATTED'!$A$6:$Q$228,+N$3,FALSE),0),0)</f>
        <v>0</v>
      </c>
      <c r="O156" s="395">
        <f>IFERROR(ROUND(VLOOKUP($B156,'[15]Monthly BS -UC Ledger FORMATTED'!$A$6:$Q$228,+O$3,FALSE),0),0)</f>
        <v>0</v>
      </c>
      <c r="P156" s="395">
        <f>IFERROR(ROUND(VLOOKUP($B156,'[15]Monthly BS -UC Ledger FORMATTED'!$A$6:$Q$228,+P$3,FALSE),0),0)</f>
        <v>0</v>
      </c>
      <c r="Q156" s="386"/>
      <c r="R156" s="375"/>
      <c r="S156" s="384" t="s">
        <v>854</v>
      </c>
      <c r="T156" s="383">
        <v>2165</v>
      </c>
      <c r="U156" s="395">
        <f>IFERROR(ROUND(VLOOKUP($T156,'[15]Monthly BS -UC Ledger FORMATTED'!$A$6:$Q$228,+U$3,FALSE),0),0)</f>
        <v>0</v>
      </c>
      <c r="V156" s="395">
        <f>IFERROR(ROUND(VLOOKUP($T156,'[15]Monthly BS -UC Ledger FORMATTED'!$A$6:$Q$228,+V$3,FALSE),0),0)</f>
        <v>0</v>
      </c>
      <c r="W156" s="395">
        <f>IFERROR(ROUND(VLOOKUP($T156,'[15]Monthly BS -UC Ledger FORMATTED'!$A$6:$Q$228,+W$3,FALSE),0),0)</f>
        <v>0</v>
      </c>
      <c r="X156" s="395">
        <f>IFERROR(ROUND(VLOOKUP($T156,'[15]Monthly BS -UC Ledger FORMATTED'!$A$6:$Q$228,+X$3,FALSE),0),0)</f>
        <v>0</v>
      </c>
      <c r="Y156" s="395">
        <f>IFERROR(ROUND(VLOOKUP($T156,'[15]Monthly BS -UC Ledger FORMATTED'!$A$6:$Q$228,+Y$3,FALSE),0),0)</f>
        <v>0</v>
      </c>
      <c r="Z156" s="395">
        <f>IFERROR(ROUND(VLOOKUP($T156,'[15]Monthly BS -UC Ledger FORMATTED'!$A$6:$Q$228,+Z$3,FALSE),0),0)</f>
        <v>0</v>
      </c>
      <c r="AA156" s="395">
        <f>IFERROR(ROUND(VLOOKUP($T156,'[15]Monthly BS -UC Ledger FORMATTED'!$A$6:$Q$228,+AA$3,FALSE),0),0)</f>
        <v>0</v>
      </c>
      <c r="AB156" s="395">
        <f>IFERROR(ROUND(VLOOKUP($T156,'[15]Monthly BS -UC Ledger FORMATTED'!$A$6:$Q$228,+AB$3,FALSE),0),0)</f>
        <v>0</v>
      </c>
      <c r="AC156" s="395">
        <f>IFERROR(ROUND(VLOOKUP($T156,'[15]Monthly BS -UC Ledger FORMATTED'!$A$6:$Q$228,+AC$3,FALSE),0),0)</f>
        <v>0</v>
      </c>
      <c r="AD156" s="395">
        <f>IFERROR(ROUND(VLOOKUP($T156,'[15]Monthly BS -UC Ledger FORMATTED'!$A$6:$Q$228,+AD$3,FALSE),0),0)</f>
        <v>0</v>
      </c>
      <c r="AE156" s="395">
        <f>IFERROR(ROUND(VLOOKUP($T156,'[15]Monthly BS -UC Ledger FORMATTED'!$A$6:$Q$228,+AE$3,FALSE),0),0)</f>
        <v>0</v>
      </c>
      <c r="AF156" s="395">
        <f>IFERROR(ROUND(VLOOKUP($T156,'[15]Monthly BS -UC Ledger FORMATTED'!$A$6:$Q$228,+AF$3,FALSE),0),0)</f>
        <v>0</v>
      </c>
      <c r="AG156" s="395">
        <f>IFERROR(ROUND(VLOOKUP($T156,'[15]Monthly BS -UC Ledger FORMATTED'!$A$6:$Q$228,+AG$3,FALSE),0),0)</f>
        <v>0</v>
      </c>
      <c r="AH156" s="386"/>
    </row>
    <row r="157" spans="1:42" ht="12" customHeight="1" x14ac:dyDescent="0.2">
      <c r="A157" s="458" t="s">
        <v>855</v>
      </c>
      <c r="B157" s="383">
        <v>1415</v>
      </c>
      <c r="C157" s="384" t="s">
        <v>856</v>
      </c>
      <c r="D157" s="395">
        <f>IFERROR(ROUND(VLOOKUP($B157,'[15]Monthly BS -UC Ledger FORMATTED'!$A$6:$Q$228,+D$3,FALSE),0),0)</f>
        <v>0</v>
      </c>
      <c r="E157" s="395">
        <f>IFERROR(ROUND(VLOOKUP($B157,'[15]Monthly BS -UC Ledger FORMATTED'!$A$6:$Q$228,+E$3,FALSE),0),0)</f>
        <v>0</v>
      </c>
      <c r="F157" s="395">
        <f>IFERROR(ROUND(VLOOKUP($B157,'[15]Monthly BS -UC Ledger FORMATTED'!$A$6:$Q$228,+F$3,FALSE),0),0)</f>
        <v>0</v>
      </c>
      <c r="G157" s="395">
        <f>IFERROR(ROUND(VLOOKUP($B157,'[15]Monthly BS -UC Ledger FORMATTED'!$A$6:$Q$228,+G$3,FALSE),0),0)</f>
        <v>0</v>
      </c>
      <c r="H157" s="395">
        <f>IFERROR(ROUND(VLOOKUP($B157,'[15]Monthly BS -UC Ledger FORMATTED'!$A$6:$Q$228,+H$3,FALSE),0),0)</f>
        <v>0</v>
      </c>
      <c r="I157" s="395">
        <f>IFERROR(ROUND(VLOOKUP($B157,'[15]Monthly BS -UC Ledger FORMATTED'!$A$6:$Q$228,+I$3,FALSE),0),0)</f>
        <v>0</v>
      </c>
      <c r="J157" s="395">
        <f>IFERROR(ROUND(VLOOKUP($B157,'[15]Monthly BS -UC Ledger FORMATTED'!$A$6:$Q$228,+J$3,FALSE),0),0)</f>
        <v>0</v>
      </c>
      <c r="K157" s="395">
        <f>IFERROR(ROUND(VLOOKUP($B157,'[15]Monthly BS -UC Ledger FORMATTED'!$A$6:$Q$228,+K$3,FALSE),0),0)</f>
        <v>0</v>
      </c>
      <c r="L157" s="395">
        <f>IFERROR(ROUND(VLOOKUP($B157,'[15]Monthly BS -UC Ledger FORMATTED'!$A$6:$Q$228,+L$3,FALSE),0),0)</f>
        <v>0</v>
      </c>
      <c r="M157" s="395">
        <f>IFERROR(ROUND(VLOOKUP($B157,'[15]Monthly BS -UC Ledger FORMATTED'!$A$6:$Q$228,+M$3,FALSE),0),0)</f>
        <v>0</v>
      </c>
      <c r="N157" s="395">
        <f>IFERROR(ROUND(VLOOKUP($B157,'[15]Monthly BS -UC Ledger FORMATTED'!$A$6:$Q$228,+N$3,FALSE),0),0)</f>
        <v>0</v>
      </c>
      <c r="O157" s="395">
        <f>IFERROR(ROUND(VLOOKUP($B157,'[15]Monthly BS -UC Ledger FORMATTED'!$A$6:$Q$228,+O$3,FALSE),0),0)</f>
        <v>0</v>
      </c>
      <c r="P157" s="395">
        <f>IFERROR(ROUND(VLOOKUP($B157,'[15]Monthly BS -UC Ledger FORMATTED'!$A$6:$Q$228,+P$3,FALSE),0),0)</f>
        <v>0</v>
      </c>
      <c r="Q157" s="386"/>
      <c r="R157" s="375"/>
      <c r="S157" s="384" t="s">
        <v>857</v>
      </c>
      <c r="T157" s="383">
        <v>2175</v>
      </c>
      <c r="U157" s="395">
        <f>IFERROR(ROUND(VLOOKUP($T157,'[15]Monthly BS -UC Ledger FORMATTED'!$A$6:$Q$228,+U$3,FALSE),0),0)</f>
        <v>0</v>
      </c>
      <c r="V157" s="395">
        <f>IFERROR(ROUND(VLOOKUP($T157,'[15]Monthly BS -UC Ledger FORMATTED'!$A$6:$Q$228,+V$3,FALSE),0),0)</f>
        <v>0</v>
      </c>
      <c r="W157" s="395">
        <f>IFERROR(ROUND(VLOOKUP($T157,'[15]Monthly BS -UC Ledger FORMATTED'!$A$6:$Q$228,+W$3,FALSE),0),0)</f>
        <v>0</v>
      </c>
      <c r="X157" s="395">
        <f>IFERROR(ROUND(VLOOKUP($T157,'[15]Monthly BS -UC Ledger FORMATTED'!$A$6:$Q$228,+X$3,FALSE),0),0)</f>
        <v>0</v>
      </c>
      <c r="Y157" s="395">
        <f>IFERROR(ROUND(VLOOKUP($T157,'[15]Monthly BS -UC Ledger FORMATTED'!$A$6:$Q$228,+Y$3,FALSE),0),0)</f>
        <v>0</v>
      </c>
      <c r="Z157" s="395">
        <f>IFERROR(ROUND(VLOOKUP($T157,'[15]Monthly BS -UC Ledger FORMATTED'!$A$6:$Q$228,+Z$3,FALSE),0),0)</f>
        <v>0</v>
      </c>
      <c r="AA157" s="395">
        <f>IFERROR(ROUND(VLOOKUP($T157,'[15]Monthly BS -UC Ledger FORMATTED'!$A$6:$Q$228,+AA$3,FALSE),0),0)</f>
        <v>0</v>
      </c>
      <c r="AB157" s="395">
        <f>IFERROR(ROUND(VLOOKUP($T157,'[15]Monthly BS -UC Ledger FORMATTED'!$A$6:$Q$228,+AB$3,FALSE),0),0)</f>
        <v>0</v>
      </c>
      <c r="AC157" s="395">
        <f>IFERROR(ROUND(VLOOKUP($T157,'[15]Monthly BS -UC Ledger FORMATTED'!$A$6:$Q$228,+AC$3,FALSE),0),0)</f>
        <v>0</v>
      </c>
      <c r="AD157" s="395">
        <f>IFERROR(ROUND(VLOOKUP($T157,'[15]Monthly BS -UC Ledger FORMATTED'!$A$6:$Q$228,+AD$3,FALSE),0),0)</f>
        <v>0</v>
      </c>
      <c r="AE157" s="395">
        <f>IFERROR(ROUND(VLOOKUP($T157,'[15]Monthly BS -UC Ledger FORMATTED'!$A$6:$Q$228,+AE$3,FALSE),0),0)</f>
        <v>0</v>
      </c>
      <c r="AF157" s="395">
        <f>IFERROR(ROUND(VLOOKUP($T157,'[15]Monthly BS -UC Ledger FORMATTED'!$A$6:$Q$228,+AF$3,FALSE),0),0)</f>
        <v>0</v>
      </c>
      <c r="AG157" s="395">
        <f>IFERROR(ROUND(VLOOKUP($T157,'[15]Monthly BS -UC Ledger FORMATTED'!$A$6:$Q$228,+AG$3,FALSE),0),0)</f>
        <v>0</v>
      </c>
      <c r="AH157" s="386"/>
    </row>
    <row r="158" spans="1:42" ht="12" customHeight="1" x14ac:dyDescent="0.2">
      <c r="A158" s="459" t="s">
        <v>858</v>
      </c>
      <c r="B158" s="383">
        <v>1445</v>
      </c>
      <c r="C158" s="384" t="s">
        <v>859</v>
      </c>
      <c r="D158" s="395">
        <f>IFERROR(ROUND(VLOOKUP($B158,'[15]Monthly BS -UC Ledger FORMATTED'!$A$6:$Q$228,+D$3,FALSE),0),0)</f>
        <v>0</v>
      </c>
      <c r="E158" s="395">
        <f>IFERROR(ROUND(VLOOKUP($B158,'[15]Monthly BS -UC Ledger FORMATTED'!$A$6:$Q$228,+E$3,FALSE),0),0)</f>
        <v>0</v>
      </c>
      <c r="F158" s="395">
        <f>IFERROR(ROUND(VLOOKUP($B158,'[15]Monthly BS -UC Ledger FORMATTED'!$A$6:$Q$228,+F$3,FALSE),0),0)</f>
        <v>0</v>
      </c>
      <c r="G158" s="395">
        <f>IFERROR(ROUND(VLOOKUP($B158,'[15]Monthly BS -UC Ledger FORMATTED'!$A$6:$Q$228,+G$3,FALSE),0),0)</f>
        <v>0</v>
      </c>
      <c r="H158" s="395">
        <f>IFERROR(ROUND(VLOOKUP($B158,'[15]Monthly BS -UC Ledger FORMATTED'!$A$6:$Q$228,+H$3,FALSE),0),0)</f>
        <v>0</v>
      </c>
      <c r="I158" s="395">
        <f>IFERROR(ROUND(VLOOKUP($B158,'[15]Monthly BS -UC Ledger FORMATTED'!$A$6:$Q$228,+I$3,FALSE),0),0)</f>
        <v>0</v>
      </c>
      <c r="J158" s="395">
        <f>IFERROR(ROUND(VLOOKUP($B158,'[15]Monthly BS -UC Ledger FORMATTED'!$A$6:$Q$228,+J$3,FALSE),0),0)</f>
        <v>0</v>
      </c>
      <c r="K158" s="395">
        <f>IFERROR(ROUND(VLOOKUP($B158,'[15]Monthly BS -UC Ledger FORMATTED'!$A$6:$Q$228,+K$3,FALSE),0),0)</f>
        <v>0</v>
      </c>
      <c r="L158" s="395">
        <f>IFERROR(ROUND(VLOOKUP($B158,'[15]Monthly BS -UC Ledger FORMATTED'!$A$6:$Q$228,+L$3,FALSE),0),0)</f>
        <v>0</v>
      </c>
      <c r="M158" s="395">
        <f>IFERROR(ROUND(VLOOKUP($B158,'[15]Monthly BS -UC Ledger FORMATTED'!$A$6:$Q$228,+M$3,FALSE),0),0)</f>
        <v>0</v>
      </c>
      <c r="N158" s="395">
        <f>IFERROR(ROUND(VLOOKUP($B158,'[15]Monthly BS -UC Ledger FORMATTED'!$A$6:$Q$228,+N$3,FALSE),0),0)</f>
        <v>0</v>
      </c>
      <c r="O158" s="395">
        <f>IFERROR(ROUND(VLOOKUP($B158,'[15]Monthly BS -UC Ledger FORMATTED'!$A$6:$Q$228,+O$3,FALSE),0),0)</f>
        <v>0</v>
      </c>
      <c r="P158" s="395">
        <f>IFERROR(ROUND(VLOOKUP($B158,'[15]Monthly BS -UC Ledger FORMATTED'!$A$6:$Q$228,+P$3,FALSE),0),0)</f>
        <v>0</v>
      </c>
      <c r="Q158" s="386"/>
      <c r="R158" s="375"/>
      <c r="S158" s="384" t="s">
        <v>860</v>
      </c>
      <c r="T158" s="383">
        <v>2205</v>
      </c>
      <c r="U158" s="395">
        <f>IFERROR(ROUND(VLOOKUP($T158,'[15]Monthly BS -UC Ledger FORMATTED'!$A$6:$Q$228,+U$3,FALSE),0),0)</f>
        <v>0</v>
      </c>
      <c r="V158" s="395">
        <f>IFERROR(ROUND(VLOOKUP($T158,'[15]Monthly BS -UC Ledger FORMATTED'!$A$6:$Q$228,+V$3,FALSE),0),0)</f>
        <v>0</v>
      </c>
      <c r="W158" s="395">
        <f>IFERROR(ROUND(VLOOKUP($T158,'[15]Monthly BS -UC Ledger FORMATTED'!$A$6:$Q$228,+W$3,FALSE),0),0)</f>
        <v>0</v>
      </c>
      <c r="X158" s="395">
        <f>IFERROR(ROUND(VLOOKUP($T158,'[15]Monthly BS -UC Ledger FORMATTED'!$A$6:$Q$228,+X$3,FALSE),0),0)</f>
        <v>0</v>
      </c>
      <c r="Y158" s="395">
        <f>IFERROR(ROUND(VLOOKUP($T158,'[15]Monthly BS -UC Ledger FORMATTED'!$A$6:$Q$228,+Y$3,FALSE),0),0)</f>
        <v>0</v>
      </c>
      <c r="Z158" s="395">
        <f>IFERROR(ROUND(VLOOKUP($T158,'[15]Monthly BS -UC Ledger FORMATTED'!$A$6:$Q$228,+Z$3,FALSE),0),0)</f>
        <v>0</v>
      </c>
      <c r="AA158" s="395">
        <f>IFERROR(ROUND(VLOOKUP($T158,'[15]Monthly BS -UC Ledger FORMATTED'!$A$6:$Q$228,+AA$3,FALSE),0),0)</f>
        <v>0</v>
      </c>
      <c r="AB158" s="395">
        <f>IFERROR(ROUND(VLOOKUP($T158,'[15]Monthly BS -UC Ledger FORMATTED'!$A$6:$Q$228,+AB$3,FALSE),0),0)</f>
        <v>0</v>
      </c>
      <c r="AC158" s="395">
        <f>IFERROR(ROUND(VLOOKUP($T158,'[15]Monthly BS -UC Ledger FORMATTED'!$A$6:$Q$228,+AC$3,FALSE),0),0)</f>
        <v>0</v>
      </c>
      <c r="AD158" s="395">
        <f>IFERROR(ROUND(VLOOKUP($T158,'[15]Monthly BS -UC Ledger FORMATTED'!$A$6:$Q$228,+AD$3,FALSE),0),0)</f>
        <v>0</v>
      </c>
      <c r="AE158" s="395">
        <f>IFERROR(ROUND(VLOOKUP($T158,'[15]Monthly BS -UC Ledger FORMATTED'!$A$6:$Q$228,+AE$3,FALSE),0),0)</f>
        <v>0</v>
      </c>
      <c r="AF158" s="395">
        <f>IFERROR(ROUND(VLOOKUP($T158,'[15]Monthly BS -UC Ledger FORMATTED'!$A$6:$Q$228,+AF$3,FALSE),0),0)</f>
        <v>0</v>
      </c>
      <c r="AG158" s="395">
        <f>IFERROR(ROUND(VLOOKUP($T158,'[15]Monthly BS -UC Ledger FORMATTED'!$A$6:$Q$228,+AG$3,FALSE),0),0)</f>
        <v>0</v>
      </c>
      <c r="AH158" s="386"/>
    </row>
    <row r="159" spans="1:42" ht="12" customHeight="1" x14ac:dyDescent="0.25">
      <c r="A159" s="602" t="s">
        <v>206</v>
      </c>
      <c r="B159" s="603"/>
      <c r="C159" s="603"/>
      <c r="D159" s="603"/>
      <c r="E159" s="603"/>
      <c r="F159" s="603"/>
      <c r="G159" s="603"/>
      <c r="H159" s="603"/>
      <c r="I159" s="603"/>
      <c r="J159" s="603"/>
      <c r="K159" s="603"/>
      <c r="L159" s="603"/>
      <c r="M159" s="603"/>
      <c r="N159" s="603"/>
      <c r="O159" s="603"/>
      <c r="P159" s="603"/>
      <c r="Q159" s="604"/>
      <c r="R159" s="375"/>
      <c r="S159" s="602" t="s">
        <v>206</v>
      </c>
      <c r="T159" s="603"/>
      <c r="U159" s="603"/>
      <c r="V159" s="603"/>
      <c r="W159" s="603"/>
      <c r="X159" s="603"/>
      <c r="Y159" s="603"/>
      <c r="Z159" s="603"/>
      <c r="AA159" s="603"/>
      <c r="AB159" s="603"/>
      <c r="AC159" s="603"/>
      <c r="AD159" s="603"/>
      <c r="AE159" s="603"/>
      <c r="AF159" s="603"/>
      <c r="AG159" s="603"/>
      <c r="AH159" s="603"/>
      <c r="AI159" s="604"/>
    </row>
    <row r="160" spans="1:42" ht="12" customHeight="1" x14ac:dyDescent="0.2">
      <c r="A160" s="458" t="s">
        <v>861</v>
      </c>
      <c r="B160" s="383">
        <v>1255</v>
      </c>
      <c r="C160" s="384" t="s">
        <v>862</v>
      </c>
      <c r="D160" s="395">
        <f>IFERROR(ROUND(VLOOKUP($B160,'[15]Monthly BS -UC Ledger FORMATTED'!$A$6:$Q$228,+D$3,FALSE),0),0)</f>
        <v>0</v>
      </c>
      <c r="E160" s="395">
        <f>IFERROR(ROUND(VLOOKUP($B160,'[15]Monthly BS -UC Ledger FORMATTED'!$A$6:$Q$228,+E$3,FALSE),0),0)</f>
        <v>0</v>
      </c>
      <c r="F160" s="395">
        <f>IFERROR(ROUND(VLOOKUP($B160,'[15]Monthly BS -UC Ledger FORMATTED'!$A$6:$Q$228,+F$3,FALSE),0),0)</f>
        <v>0</v>
      </c>
      <c r="G160" s="395">
        <f>IFERROR(ROUND(VLOOKUP($B160,'[15]Monthly BS -UC Ledger FORMATTED'!$A$6:$Q$228,+G$3,FALSE),0),0)</f>
        <v>0</v>
      </c>
      <c r="H160" s="395">
        <f>IFERROR(ROUND(VLOOKUP($B160,'[15]Monthly BS -UC Ledger FORMATTED'!$A$6:$Q$228,+H$3,FALSE),0),0)</f>
        <v>0</v>
      </c>
      <c r="I160" s="395">
        <f>IFERROR(ROUND(VLOOKUP($B160,'[15]Monthly BS -UC Ledger FORMATTED'!$A$6:$Q$228,+I$3,FALSE),0),0)</f>
        <v>0</v>
      </c>
      <c r="J160" s="395">
        <f>IFERROR(ROUND(VLOOKUP($B160,'[15]Monthly BS -UC Ledger FORMATTED'!$A$6:$Q$228,+J$3,FALSE),0),0)</f>
        <v>0</v>
      </c>
      <c r="K160" s="395">
        <f>IFERROR(ROUND(VLOOKUP($B160,'[15]Monthly BS -UC Ledger FORMATTED'!$A$6:$Q$228,+K$3,FALSE),0),0)</f>
        <v>0</v>
      </c>
      <c r="L160" s="395">
        <f>IFERROR(ROUND(VLOOKUP($B160,'[15]Monthly BS -UC Ledger FORMATTED'!$A$6:$Q$228,+L$3,FALSE),0),0)</f>
        <v>0</v>
      </c>
      <c r="M160" s="395">
        <f>IFERROR(ROUND(VLOOKUP($B160,'[15]Monthly BS -UC Ledger FORMATTED'!$A$6:$Q$228,+M$3,FALSE),0),0)</f>
        <v>0</v>
      </c>
      <c r="N160" s="395">
        <f>IFERROR(ROUND(VLOOKUP($B160,'[15]Monthly BS -UC Ledger FORMATTED'!$A$6:$Q$228,+N$3,FALSE),0),0)</f>
        <v>0</v>
      </c>
      <c r="O160" s="395">
        <f>IFERROR(ROUND(VLOOKUP($B160,'[15]Monthly BS -UC Ledger FORMATTED'!$A$6:$Q$228,+O$3,FALSE),0),0)</f>
        <v>0</v>
      </c>
      <c r="P160" s="395">
        <f>IFERROR(ROUND(VLOOKUP($B160,'[15]Monthly BS -UC Ledger FORMATTED'!$A$6:$Q$228,+P$3,FALSE),0),0)</f>
        <v>0</v>
      </c>
      <c r="Q160" s="386"/>
      <c r="R160" s="375"/>
      <c r="S160" s="384" t="s">
        <v>863</v>
      </c>
      <c r="T160" s="383">
        <v>2045</v>
      </c>
      <c r="U160" s="395">
        <f>IFERROR(ROUND(VLOOKUP($T160,'[15]Monthly BS -UC Ledger FORMATTED'!$A$6:$Q$228,+U$3,FALSE),0),0)</f>
        <v>0</v>
      </c>
      <c r="V160" s="395">
        <f>IFERROR(ROUND(VLOOKUP($T160,'[15]Monthly BS -UC Ledger FORMATTED'!$A$6:$Q$228,+V$3,FALSE),0),0)</f>
        <v>0</v>
      </c>
      <c r="W160" s="395">
        <f>IFERROR(ROUND(VLOOKUP($T160,'[15]Monthly BS -UC Ledger FORMATTED'!$A$6:$Q$228,+W$3,FALSE),0),0)</f>
        <v>0</v>
      </c>
      <c r="X160" s="395">
        <f>IFERROR(ROUND(VLOOKUP($T160,'[15]Monthly BS -UC Ledger FORMATTED'!$A$6:$Q$228,+X$3,FALSE),0),0)</f>
        <v>0</v>
      </c>
      <c r="Y160" s="395">
        <f>IFERROR(ROUND(VLOOKUP($T160,'[15]Monthly BS -UC Ledger FORMATTED'!$A$6:$Q$228,+Y$3,FALSE),0),0)</f>
        <v>0</v>
      </c>
      <c r="Z160" s="395">
        <f>IFERROR(ROUND(VLOOKUP($T160,'[15]Monthly BS -UC Ledger FORMATTED'!$A$6:$Q$228,+Z$3,FALSE),0),0)</f>
        <v>0</v>
      </c>
      <c r="AA160" s="395">
        <f>IFERROR(ROUND(VLOOKUP($T160,'[15]Monthly BS -UC Ledger FORMATTED'!$A$6:$Q$228,+AA$3,FALSE),0),0)</f>
        <v>0</v>
      </c>
      <c r="AB160" s="395">
        <f>IFERROR(ROUND(VLOOKUP($T160,'[15]Monthly BS -UC Ledger FORMATTED'!$A$6:$Q$228,+AB$3,FALSE),0),0)</f>
        <v>0</v>
      </c>
      <c r="AC160" s="395">
        <f>IFERROR(ROUND(VLOOKUP($T160,'[15]Monthly BS -UC Ledger FORMATTED'!$A$6:$Q$228,+AC$3,FALSE),0),0)</f>
        <v>0</v>
      </c>
      <c r="AD160" s="395">
        <f>IFERROR(ROUND(VLOOKUP($T160,'[15]Monthly BS -UC Ledger FORMATTED'!$A$6:$Q$228,+AD$3,FALSE),0),0)</f>
        <v>0</v>
      </c>
      <c r="AE160" s="395">
        <f>IFERROR(ROUND(VLOOKUP($T160,'[15]Monthly BS -UC Ledger FORMATTED'!$A$6:$Q$228,+AE$3,FALSE),0),0)</f>
        <v>0</v>
      </c>
      <c r="AF160" s="395">
        <f>IFERROR(ROUND(VLOOKUP($T160,'[15]Monthly BS -UC Ledger FORMATTED'!$A$6:$Q$228,+AF$3,FALSE),0),0)</f>
        <v>0</v>
      </c>
      <c r="AG160" s="395">
        <f>IFERROR(ROUND(VLOOKUP($T160,'[15]Monthly BS -UC Ledger FORMATTED'!$A$6:$Q$228,+AG$3,FALSE),0),0)</f>
        <v>0</v>
      </c>
      <c r="AH160" s="386"/>
    </row>
    <row r="161" spans="1:43" ht="12" customHeight="1" x14ac:dyDescent="0.2">
      <c r="A161" s="458" t="s">
        <v>657</v>
      </c>
      <c r="B161" s="383">
        <v>1280</v>
      </c>
      <c r="C161" s="384" t="s">
        <v>864</v>
      </c>
      <c r="D161" s="395">
        <f>IFERROR(ROUND(VLOOKUP($B161,'[15]Monthly BS -UC Ledger FORMATTED'!$A$6:$Q$228,+D$3,FALSE),0),0)</f>
        <v>0</v>
      </c>
      <c r="E161" s="395">
        <f>IFERROR(ROUND(VLOOKUP($B161,'[15]Monthly BS -UC Ledger FORMATTED'!$A$6:$Q$228,+E$3,FALSE),0),0)</f>
        <v>0</v>
      </c>
      <c r="F161" s="395">
        <f>IFERROR(ROUND(VLOOKUP($B161,'[15]Monthly BS -UC Ledger FORMATTED'!$A$6:$Q$228,+F$3,FALSE),0),0)</f>
        <v>0</v>
      </c>
      <c r="G161" s="395">
        <f>IFERROR(ROUND(VLOOKUP($B161,'[15]Monthly BS -UC Ledger FORMATTED'!$A$6:$Q$228,+G$3,FALSE),0),0)</f>
        <v>0</v>
      </c>
      <c r="H161" s="395">
        <f>IFERROR(ROUND(VLOOKUP($B161,'[15]Monthly BS -UC Ledger FORMATTED'!$A$6:$Q$228,+H$3,FALSE),0),0)</f>
        <v>0</v>
      </c>
      <c r="I161" s="395">
        <f>IFERROR(ROUND(VLOOKUP($B161,'[15]Monthly BS -UC Ledger FORMATTED'!$A$6:$Q$228,+I$3,FALSE),0),0)</f>
        <v>0</v>
      </c>
      <c r="J161" s="395">
        <f>IFERROR(ROUND(VLOOKUP($B161,'[15]Monthly BS -UC Ledger FORMATTED'!$A$6:$Q$228,+J$3,FALSE),0),0)</f>
        <v>0</v>
      </c>
      <c r="K161" s="395">
        <f>IFERROR(ROUND(VLOOKUP($B161,'[15]Monthly BS -UC Ledger FORMATTED'!$A$6:$Q$228,+K$3,FALSE),0),0)</f>
        <v>0</v>
      </c>
      <c r="L161" s="395">
        <f>IFERROR(ROUND(VLOOKUP($B161,'[15]Monthly BS -UC Ledger FORMATTED'!$A$6:$Q$228,+L$3,FALSE),0),0)</f>
        <v>0</v>
      </c>
      <c r="M161" s="395">
        <f>IFERROR(ROUND(VLOOKUP($B161,'[15]Monthly BS -UC Ledger FORMATTED'!$A$6:$Q$228,+M$3,FALSE),0),0)</f>
        <v>0</v>
      </c>
      <c r="N161" s="395">
        <f>IFERROR(ROUND(VLOOKUP($B161,'[15]Monthly BS -UC Ledger FORMATTED'!$A$6:$Q$228,+N$3,FALSE),0),0)</f>
        <v>0</v>
      </c>
      <c r="O161" s="395">
        <f>IFERROR(ROUND(VLOOKUP($B161,'[15]Monthly BS -UC Ledger FORMATTED'!$A$6:$Q$228,+O$3,FALSE),0),0)</f>
        <v>0</v>
      </c>
      <c r="P161" s="395">
        <f>IFERROR(ROUND(VLOOKUP($B161,'[15]Monthly BS -UC Ledger FORMATTED'!$A$6:$Q$228,+P$3,FALSE),0),0)</f>
        <v>0</v>
      </c>
      <c r="Q161" s="386"/>
      <c r="R161" s="375"/>
      <c r="S161" s="384" t="s">
        <v>676</v>
      </c>
      <c r="T161" s="383"/>
      <c r="U161" s="386"/>
      <c r="V161" s="386"/>
      <c r="W161" s="386"/>
      <c r="X161" s="386"/>
      <c r="Y161" s="386"/>
      <c r="Z161" s="386"/>
      <c r="AA161" s="386"/>
      <c r="AB161" s="386"/>
      <c r="AC161" s="386"/>
      <c r="AD161" s="386"/>
      <c r="AE161" s="386"/>
      <c r="AF161" s="386"/>
      <c r="AG161" s="386"/>
      <c r="AH161" s="386"/>
    </row>
    <row r="162" spans="1:43" ht="12" customHeight="1" x14ac:dyDescent="0.2">
      <c r="A162" s="458" t="s">
        <v>865</v>
      </c>
      <c r="B162" s="383">
        <v>1310</v>
      </c>
      <c r="C162" s="384" t="s">
        <v>866</v>
      </c>
      <c r="D162" s="395">
        <f>IFERROR(ROUND(VLOOKUP($B162,'[15]Monthly BS -UC Ledger FORMATTED'!$A$6:$Q$228,+D$3,FALSE),0),0)</f>
        <v>0</v>
      </c>
      <c r="E162" s="395">
        <f>IFERROR(ROUND(VLOOKUP($B162,'[15]Monthly BS -UC Ledger FORMATTED'!$A$6:$Q$228,+E$3,FALSE),0),0)</f>
        <v>0</v>
      </c>
      <c r="F162" s="395">
        <f>IFERROR(ROUND(VLOOKUP($B162,'[15]Monthly BS -UC Ledger FORMATTED'!$A$6:$Q$228,+F$3,FALSE),0),0)</f>
        <v>0</v>
      </c>
      <c r="G162" s="395">
        <f>IFERROR(ROUND(VLOOKUP($B162,'[15]Monthly BS -UC Ledger FORMATTED'!$A$6:$Q$228,+G$3,FALSE),0),0)</f>
        <v>0</v>
      </c>
      <c r="H162" s="395">
        <f>IFERROR(ROUND(VLOOKUP($B162,'[15]Monthly BS -UC Ledger FORMATTED'!$A$6:$Q$228,+H$3,FALSE),0),0)</f>
        <v>0</v>
      </c>
      <c r="I162" s="395">
        <f>IFERROR(ROUND(VLOOKUP($B162,'[15]Monthly BS -UC Ledger FORMATTED'!$A$6:$Q$228,+I$3,FALSE),0),0)</f>
        <v>0</v>
      </c>
      <c r="J162" s="395">
        <f>IFERROR(ROUND(VLOOKUP($B162,'[15]Monthly BS -UC Ledger FORMATTED'!$A$6:$Q$228,+J$3,FALSE),0),0)</f>
        <v>0</v>
      </c>
      <c r="K162" s="395">
        <f>IFERROR(ROUND(VLOOKUP($B162,'[15]Monthly BS -UC Ledger FORMATTED'!$A$6:$Q$228,+K$3,FALSE),0),0)</f>
        <v>0</v>
      </c>
      <c r="L162" s="395">
        <f>IFERROR(ROUND(VLOOKUP($B162,'[15]Monthly BS -UC Ledger FORMATTED'!$A$6:$Q$228,+L$3,FALSE),0),0)</f>
        <v>0</v>
      </c>
      <c r="M162" s="395">
        <f>IFERROR(ROUND(VLOOKUP($B162,'[15]Monthly BS -UC Ledger FORMATTED'!$A$6:$Q$228,+M$3,FALSE),0),0)</f>
        <v>0</v>
      </c>
      <c r="N162" s="395">
        <f>IFERROR(ROUND(VLOOKUP($B162,'[15]Monthly BS -UC Ledger FORMATTED'!$A$6:$Q$228,+N$3,FALSE),0),0)</f>
        <v>0</v>
      </c>
      <c r="O162" s="395">
        <f>IFERROR(ROUND(VLOOKUP($B162,'[15]Monthly BS -UC Ledger FORMATTED'!$A$6:$Q$228,+O$3,FALSE),0),0)</f>
        <v>0</v>
      </c>
      <c r="P162" s="395">
        <f>IFERROR(ROUND(VLOOKUP($B162,'[15]Monthly BS -UC Ledger FORMATTED'!$A$6:$Q$228,+P$3,FALSE),0),0)</f>
        <v>0</v>
      </c>
      <c r="Q162" s="386"/>
      <c r="R162" s="375"/>
      <c r="S162" s="381" t="s">
        <v>867</v>
      </c>
      <c r="T162" s="383">
        <v>2070</v>
      </c>
      <c r="U162" s="395">
        <f>IFERROR(ROUND(VLOOKUP($T162,'[15]Monthly BS -UC Ledger FORMATTED'!$A$6:$Q$228,+U$3,FALSE),0),0)</f>
        <v>0</v>
      </c>
      <c r="V162" s="395">
        <f>IFERROR(ROUND(VLOOKUP($T162,'[15]Monthly BS -UC Ledger FORMATTED'!$A$6:$Q$228,+V$3,FALSE),0),0)</f>
        <v>0</v>
      </c>
      <c r="W162" s="395">
        <f>IFERROR(ROUND(VLOOKUP($T162,'[15]Monthly BS -UC Ledger FORMATTED'!$A$6:$Q$228,+W$3,FALSE),0),0)</f>
        <v>0</v>
      </c>
      <c r="X162" s="395">
        <f>IFERROR(ROUND(VLOOKUP($T162,'[15]Monthly BS -UC Ledger FORMATTED'!$A$6:$Q$228,+X$3,FALSE),0),0)</f>
        <v>0</v>
      </c>
      <c r="Y162" s="395">
        <f>IFERROR(ROUND(VLOOKUP($T162,'[15]Monthly BS -UC Ledger FORMATTED'!$A$6:$Q$228,+Y$3,FALSE),0),0)</f>
        <v>0</v>
      </c>
      <c r="Z162" s="395">
        <f>IFERROR(ROUND(VLOOKUP($T162,'[15]Monthly BS -UC Ledger FORMATTED'!$A$6:$Q$228,+Z$3,FALSE),0),0)</f>
        <v>0</v>
      </c>
      <c r="AA162" s="395">
        <f>IFERROR(ROUND(VLOOKUP($T162,'[15]Monthly BS -UC Ledger FORMATTED'!$A$6:$Q$228,+AA$3,FALSE),0),0)</f>
        <v>0</v>
      </c>
      <c r="AB162" s="395">
        <f>IFERROR(ROUND(VLOOKUP($T162,'[15]Monthly BS -UC Ledger FORMATTED'!$A$6:$Q$228,+AB$3,FALSE),0),0)</f>
        <v>0</v>
      </c>
      <c r="AC162" s="395">
        <f>IFERROR(ROUND(VLOOKUP($T162,'[15]Monthly BS -UC Ledger FORMATTED'!$A$6:$Q$228,+AC$3,FALSE),0),0)</f>
        <v>0</v>
      </c>
      <c r="AD162" s="395">
        <f>IFERROR(ROUND(VLOOKUP($T162,'[15]Monthly BS -UC Ledger FORMATTED'!$A$6:$Q$228,+AD$3,FALSE),0),0)</f>
        <v>0</v>
      </c>
      <c r="AE162" s="395">
        <f>IFERROR(ROUND(VLOOKUP($T162,'[15]Monthly BS -UC Ledger FORMATTED'!$A$6:$Q$228,+AE$3,FALSE),0),0)</f>
        <v>0</v>
      </c>
      <c r="AF162" s="395">
        <f>IFERROR(ROUND(VLOOKUP($T162,'[15]Monthly BS -UC Ledger FORMATTED'!$A$6:$Q$228,+AF$3,FALSE),0),0)</f>
        <v>0</v>
      </c>
      <c r="AG162" s="395">
        <f>IFERROR(ROUND(VLOOKUP($T162,'[15]Monthly BS -UC Ledger FORMATTED'!$A$6:$Q$228,+AG$3,FALSE),0),0)</f>
        <v>0</v>
      </c>
      <c r="AH162" s="386"/>
    </row>
    <row r="163" spans="1:43" ht="12" customHeight="1" x14ac:dyDescent="0.2">
      <c r="A163" s="458" t="s">
        <v>868</v>
      </c>
      <c r="B163" s="383">
        <v>1340</v>
      </c>
      <c r="C163" s="384" t="s">
        <v>869</v>
      </c>
      <c r="D163" s="395">
        <f>IFERROR(ROUND(VLOOKUP($B163,'[15]Monthly BS -UC Ledger FORMATTED'!$A$6:$Q$228,+D$3,FALSE),0),0)</f>
        <v>0</v>
      </c>
      <c r="E163" s="395">
        <f>IFERROR(ROUND(VLOOKUP($B163,'[15]Monthly BS -UC Ledger FORMATTED'!$A$6:$Q$228,+E$3,FALSE),0),0)</f>
        <v>0</v>
      </c>
      <c r="F163" s="395">
        <f>IFERROR(ROUND(VLOOKUP($B163,'[15]Monthly BS -UC Ledger FORMATTED'!$A$6:$Q$228,+F$3,FALSE),0),0)</f>
        <v>0</v>
      </c>
      <c r="G163" s="395">
        <f>IFERROR(ROUND(VLOOKUP($B163,'[15]Monthly BS -UC Ledger FORMATTED'!$A$6:$Q$228,+G$3,FALSE),0),0)</f>
        <v>0</v>
      </c>
      <c r="H163" s="395">
        <f>IFERROR(ROUND(VLOOKUP($B163,'[15]Monthly BS -UC Ledger FORMATTED'!$A$6:$Q$228,+H$3,FALSE),0),0)</f>
        <v>0</v>
      </c>
      <c r="I163" s="395">
        <f>IFERROR(ROUND(VLOOKUP($B163,'[15]Monthly BS -UC Ledger FORMATTED'!$A$6:$Q$228,+I$3,FALSE),0),0)</f>
        <v>0</v>
      </c>
      <c r="J163" s="395">
        <f>IFERROR(ROUND(VLOOKUP($B163,'[15]Monthly BS -UC Ledger FORMATTED'!$A$6:$Q$228,+J$3,FALSE),0),0)</f>
        <v>0</v>
      </c>
      <c r="K163" s="395">
        <f>IFERROR(ROUND(VLOOKUP($B163,'[15]Monthly BS -UC Ledger FORMATTED'!$A$6:$Q$228,+K$3,FALSE),0),0)</f>
        <v>0</v>
      </c>
      <c r="L163" s="395">
        <f>IFERROR(ROUND(VLOOKUP($B163,'[15]Monthly BS -UC Ledger FORMATTED'!$A$6:$Q$228,+L$3,FALSE),0),0)</f>
        <v>0</v>
      </c>
      <c r="M163" s="395">
        <f>IFERROR(ROUND(VLOOKUP($B163,'[15]Monthly BS -UC Ledger FORMATTED'!$A$6:$Q$228,+M$3,FALSE),0),0)</f>
        <v>0</v>
      </c>
      <c r="N163" s="395">
        <f>IFERROR(ROUND(VLOOKUP($B163,'[15]Monthly BS -UC Ledger FORMATTED'!$A$6:$Q$228,+N$3,FALSE),0),0)</f>
        <v>0</v>
      </c>
      <c r="O163" s="395">
        <f>IFERROR(ROUND(VLOOKUP($B163,'[15]Monthly BS -UC Ledger FORMATTED'!$A$6:$Q$228,+O$3,FALSE),0),0)</f>
        <v>0</v>
      </c>
      <c r="P163" s="395">
        <f>IFERROR(ROUND(VLOOKUP($B163,'[15]Monthly BS -UC Ledger FORMATTED'!$A$6:$Q$228,+P$3,FALSE),0),0)</f>
        <v>0</v>
      </c>
      <c r="Q163" s="386"/>
      <c r="R163" s="375"/>
      <c r="S163" s="384" t="s">
        <v>870</v>
      </c>
      <c r="T163" s="383">
        <v>2100</v>
      </c>
      <c r="U163" s="395">
        <f>IFERROR(ROUND(VLOOKUP($T163,'[15]Monthly BS -UC Ledger FORMATTED'!$A$6:$Q$228,+U$3,FALSE),0),0)</f>
        <v>0</v>
      </c>
      <c r="V163" s="395">
        <f>IFERROR(ROUND(VLOOKUP($T163,'[15]Monthly BS -UC Ledger FORMATTED'!$A$6:$Q$228,+V$3,FALSE),0),0)</f>
        <v>0</v>
      </c>
      <c r="W163" s="395">
        <f>IFERROR(ROUND(VLOOKUP($T163,'[15]Monthly BS -UC Ledger FORMATTED'!$A$6:$Q$228,+W$3,FALSE),0),0)</f>
        <v>0</v>
      </c>
      <c r="X163" s="395">
        <f>IFERROR(ROUND(VLOOKUP($T163,'[15]Monthly BS -UC Ledger FORMATTED'!$A$6:$Q$228,+X$3,FALSE),0),0)</f>
        <v>0</v>
      </c>
      <c r="Y163" s="395">
        <f>IFERROR(ROUND(VLOOKUP($T163,'[15]Monthly BS -UC Ledger FORMATTED'!$A$6:$Q$228,+Y$3,FALSE),0),0)</f>
        <v>0</v>
      </c>
      <c r="Z163" s="395">
        <f>IFERROR(ROUND(VLOOKUP($T163,'[15]Monthly BS -UC Ledger FORMATTED'!$A$6:$Q$228,+Z$3,FALSE),0),0)</f>
        <v>0</v>
      </c>
      <c r="AA163" s="395">
        <f>IFERROR(ROUND(VLOOKUP($T163,'[15]Monthly BS -UC Ledger FORMATTED'!$A$6:$Q$228,+AA$3,FALSE),0),0)</f>
        <v>0</v>
      </c>
      <c r="AB163" s="395">
        <f>IFERROR(ROUND(VLOOKUP($T163,'[15]Monthly BS -UC Ledger FORMATTED'!$A$6:$Q$228,+AB$3,FALSE),0),0)</f>
        <v>0</v>
      </c>
      <c r="AC163" s="395">
        <f>IFERROR(ROUND(VLOOKUP($T163,'[15]Monthly BS -UC Ledger FORMATTED'!$A$6:$Q$228,+AC$3,FALSE),0),0)</f>
        <v>0</v>
      </c>
      <c r="AD163" s="395">
        <f>IFERROR(ROUND(VLOOKUP($T163,'[15]Monthly BS -UC Ledger FORMATTED'!$A$6:$Q$228,+AD$3,FALSE),0),0)</f>
        <v>0</v>
      </c>
      <c r="AE163" s="395">
        <f>IFERROR(ROUND(VLOOKUP($T163,'[15]Monthly BS -UC Ledger FORMATTED'!$A$6:$Q$228,+AE$3,FALSE),0),0)</f>
        <v>0</v>
      </c>
      <c r="AF163" s="395">
        <f>IFERROR(ROUND(VLOOKUP($T163,'[15]Monthly BS -UC Ledger FORMATTED'!$A$6:$Q$228,+AF$3,FALSE),0),0)</f>
        <v>0</v>
      </c>
      <c r="AG163" s="395">
        <f>IFERROR(ROUND(VLOOKUP($T163,'[15]Monthly BS -UC Ledger FORMATTED'!$A$6:$Q$228,+AG$3,FALSE),0),0)</f>
        <v>0</v>
      </c>
      <c r="AH163" s="386"/>
    </row>
    <row r="164" spans="1:43" ht="12" customHeight="1" x14ac:dyDescent="0.2">
      <c r="A164" s="458" t="s">
        <v>227</v>
      </c>
      <c r="B164" s="383">
        <v>1525</v>
      </c>
      <c r="C164" s="384" t="s">
        <v>871</v>
      </c>
      <c r="D164" s="395">
        <f>IFERROR(ROUND(VLOOKUP($B164,'[15]Monthly BS -UC Ledger FORMATTED'!$A$6:$Q$228,+D$3,FALSE),0),0)</f>
        <v>0</v>
      </c>
      <c r="E164" s="395">
        <f>IFERROR(ROUND(VLOOKUP($B164,'[15]Monthly BS -UC Ledger FORMATTED'!$A$6:$Q$228,+E$3,FALSE),0),0)</f>
        <v>0</v>
      </c>
      <c r="F164" s="395">
        <f>IFERROR(ROUND(VLOOKUP($B164,'[15]Monthly BS -UC Ledger FORMATTED'!$A$6:$Q$228,+F$3,FALSE),0),0)</f>
        <v>0</v>
      </c>
      <c r="G164" s="395">
        <f>IFERROR(ROUND(VLOOKUP($B164,'[15]Monthly BS -UC Ledger FORMATTED'!$A$6:$Q$228,+G$3,FALSE),0),0)</f>
        <v>0</v>
      </c>
      <c r="H164" s="395">
        <f>IFERROR(ROUND(VLOOKUP($B164,'[15]Monthly BS -UC Ledger FORMATTED'!$A$6:$Q$228,+H$3,FALSE),0),0)</f>
        <v>0</v>
      </c>
      <c r="I164" s="395">
        <f>IFERROR(ROUND(VLOOKUP($B164,'[15]Monthly BS -UC Ledger FORMATTED'!$A$6:$Q$228,+I$3,FALSE),0),0)</f>
        <v>0</v>
      </c>
      <c r="J164" s="395">
        <f>IFERROR(ROUND(VLOOKUP($B164,'[15]Monthly BS -UC Ledger FORMATTED'!$A$6:$Q$228,+J$3,FALSE),0),0)</f>
        <v>0</v>
      </c>
      <c r="K164" s="395">
        <f>IFERROR(ROUND(VLOOKUP($B164,'[15]Monthly BS -UC Ledger FORMATTED'!$A$6:$Q$228,+K$3,FALSE),0),0)</f>
        <v>0</v>
      </c>
      <c r="L164" s="395">
        <f>IFERROR(ROUND(VLOOKUP($B164,'[15]Monthly BS -UC Ledger FORMATTED'!$A$6:$Q$228,+L$3,FALSE),0),0)</f>
        <v>0</v>
      </c>
      <c r="M164" s="395">
        <f>IFERROR(ROUND(VLOOKUP($B164,'[15]Monthly BS -UC Ledger FORMATTED'!$A$6:$Q$228,+M$3,FALSE),0),0)</f>
        <v>0</v>
      </c>
      <c r="N164" s="395">
        <f>IFERROR(ROUND(VLOOKUP($B164,'[15]Monthly BS -UC Ledger FORMATTED'!$A$6:$Q$228,+N$3,FALSE),0),0)</f>
        <v>0</v>
      </c>
      <c r="O164" s="395">
        <f>IFERROR(ROUND(VLOOKUP($B164,'[15]Monthly BS -UC Ledger FORMATTED'!$A$6:$Q$228,+O$3,FALSE),0),0)</f>
        <v>0</v>
      </c>
      <c r="P164" s="395">
        <f>IFERROR(ROUND(VLOOKUP($B164,'[15]Monthly BS -UC Ledger FORMATTED'!$A$6:$Q$228,+P$3,FALSE),0),0)</f>
        <v>0</v>
      </c>
      <c r="Q164" s="386"/>
      <c r="R164" s="375"/>
      <c r="S164" s="384" t="s">
        <v>872</v>
      </c>
      <c r="T164" s="383">
        <v>2270</v>
      </c>
      <c r="U164" s="395">
        <f>IFERROR(ROUND(VLOOKUP($T164,'[15]Monthly BS -UC Ledger FORMATTED'!$A$6:$Q$228,+U$3,FALSE),0),0)</f>
        <v>0</v>
      </c>
      <c r="V164" s="395">
        <f>IFERROR(ROUND(VLOOKUP($T164,'[15]Monthly BS -UC Ledger FORMATTED'!$A$6:$Q$228,+V$3,FALSE),0),0)</f>
        <v>0</v>
      </c>
      <c r="W164" s="395">
        <f>IFERROR(ROUND(VLOOKUP($T164,'[15]Monthly BS -UC Ledger FORMATTED'!$A$6:$Q$228,+W$3,FALSE),0),0)</f>
        <v>0</v>
      </c>
      <c r="X164" s="395">
        <f>IFERROR(ROUND(VLOOKUP($T164,'[15]Monthly BS -UC Ledger FORMATTED'!$A$6:$Q$228,+X$3,FALSE),0),0)</f>
        <v>0</v>
      </c>
      <c r="Y164" s="395">
        <f>IFERROR(ROUND(VLOOKUP($T164,'[15]Monthly BS -UC Ledger FORMATTED'!$A$6:$Q$228,+Y$3,FALSE),0),0)</f>
        <v>0</v>
      </c>
      <c r="Z164" s="395">
        <f>IFERROR(ROUND(VLOOKUP($T164,'[15]Monthly BS -UC Ledger FORMATTED'!$A$6:$Q$228,+Z$3,FALSE),0),0)</f>
        <v>0</v>
      </c>
      <c r="AA164" s="395">
        <f>IFERROR(ROUND(VLOOKUP($T164,'[15]Monthly BS -UC Ledger FORMATTED'!$A$6:$Q$228,+AA$3,FALSE),0),0)</f>
        <v>0</v>
      </c>
      <c r="AB164" s="395">
        <f>IFERROR(ROUND(VLOOKUP($T164,'[15]Monthly BS -UC Ledger FORMATTED'!$A$6:$Q$228,+AB$3,FALSE),0),0)</f>
        <v>0</v>
      </c>
      <c r="AC164" s="395">
        <f>IFERROR(ROUND(VLOOKUP($T164,'[15]Monthly BS -UC Ledger FORMATTED'!$A$6:$Q$228,+AC$3,FALSE),0),0)</f>
        <v>0</v>
      </c>
      <c r="AD164" s="395">
        <f>IFERROR(ROUND(VLOOKUP($T164,'[15]Monthly BS -UC Ledger FORMATTED'!$A$6:$Q$228,+AD$3,FALSE),0),0)</f>
        <v>0</v>
      </c>
      <c r="AE164" s="395">
        <f>IFERROR(ROUND(VLOOKUP($T164,'[15]Monthly BS -UC Ledger FORMATTED'!$A$6:$Q$228,+AE$3,FALSE),0),0)</f>
        <v>0</v>
      </c>
      <c r="AF164" s="395">
        <f>IFERROR(ROUND(VLOOKUP($T164,'[15]Monthly BS -UC Ledger FORMATTED'!$A$6:$Q$228,+AF$3,FALSE),0),0)</f>
        <v>0</v>
      </c>
      <c r="AG164" s="395">
        <f>IFERROR(ROUND(VLOOKUP($T164,'[15]Monthly BS -UC Ledger FORMATTED'!$A$6:$Q$228,+AG$3,FALSE),0),0)</f>
        <v>0</v>
      </c>
      <c r="AH164" s="386"/>
    </row>
    <row r="165" spans="1:43" ht="12" customHeight="1" x14ac:dyDescent="0.2">
      <c r="A165" s="458" t="s">
        <v>873</v>
      </c>
      <c r="B165" s="383">
        <v>1530</v>
      </c>
      <c r="C165" s="384" t="s">
        <v>874</v>
      </c>
      <c r="D165" s="395">
        <f>IFERROR(ROUND(VLOOKUP($B165,'[15]Monthly BS -UC Ledger FORMATTED'!$A$6:$Q$228,+D$3,FALSE),0),0)</f>
        <v>0</v>
      </c>
      <c r="E165" s="395">
        <f>IFERROR(ROUND(VLOOKUP($B165,'[15]Monthly BS -UC Ledger FORMATTED'!$A$6:$Q$228,+E$3,FALSE),0),0)</f>
        <v>0</v>
      </c>
      <c r="F165" s="395">
        <f>IFERROR(ROUND(VLOOKUP($B165,'[15]Monthly BS -UC Ledger FORMATTED'!$A$6:$Q$228,+F$3,FALSE),0),0)</f>
        <v>0</v>
      </c>
      <c r="G165" s="395">
        <f>IFERROR(ROUND(VLOOKUP($B165,'[15]Monthly BS -UC Ledger FORMATTED'!$A$6:$Q$228,+G$3,FALSE),0),0)</f>
        <v>0</v>
      </c>
      <c r="H165" s="395">
        <f>IFERROR(ROUND(VLOOKUP($B165,'[15]Monthly BS -UC Ledger FORMATTED'!$A$6:$Q$228,+H$3,FALSE),0),0)</f>
        <v>0</v>
      </c>
      <c r="I165" s="395">
        <f>IFERROR(ROUND(VLOOKUP($B165,'[15]Monthly BS -UC Ledger FORMATTED'!$A$6:$Q$228,+I$3,FALSE),0),0)</f>
        <v>0</v>
      </c>
      <c r="J165" s="395">
        <f>IFERROR(ROUND(VLOOKUP($B165,'[15]Monthly BS -UC Ledger FORMATTED'!$A$6:$Q$228,+J$3,FALSE),0),0)</f>
        <v>0</v>
      </c>
      <c r="K165" s="395">
        <f>IFERROR(ROUND(VLOOKUP($B165,'[15]Monthly BS -UC Ledger FORMATTED'!$A$6:$Q$228,+K$3,FALSE),0),0)</f>
        <v>0</v>
      </c>
      <c r="L165" s="395">
        <f>IFERROR(ROUND(VLOOKUP($B165,'[15]Monthly BS -UC Ledger FORMATTED'!$A$6:$Q$228,+L$3,FALSE),0),0)</f>
        <v>0</v>
      </c>
      <c r="M165" s="395">
        <f>IFERROR(ROUND(VLOOKUP($B165,'[15]Monthly BS -UC Ledger FORMATTED'!$A$6:$Q$228,+M$3,FALSE),0),0)</f>
        <v>0</v>
      </c>
      <c r="N165" s="395">
        <f>IFERROR(ROUND(VLOOKUP($B165,'[15]Monthly BS -UC Ledger FORMATTED'!$A$6:$Q$228,+N$3,FALSE),0),0)</f>
        <v>0</v>
      </c>
      <c r="O165" s="395">
        <f>IFERROR(ROUND(VLOOKUP($B165,'[15]Monthly BS -UC Ledger FORMATTED'!$A$6:$Q$228,+O$3,FALSE),0),0)</f>
        <v>0</v>
      </c>
      <c r="P165" s="395">
        <f>IFERROR(ROUND(VLOOKUP($B165,'[15]Monthly BS -UC Ledger FORMATTED'!$A$6:$Q$228,+P$3,FALSE),0),0)</f>
        <v>0</v>
      </c>
      <c r="Q165" s="386"/>
      <c r="R165" s="375"/>
      <c r="S165" s="384" t="s">
        <v>875</v>
      </c>
      <c r="T165" s="383">
        <v>2275</v>
      </c>
      <c r="U165" s="395">
        <f>IFERROR(ROUND(VLOOKUP($T165,'[15]Monthly BS -UC Ledger FORMATTED'!$A$6:$Q$228,+U$3,FALSE),0),0)</f>
        <v>0</v>
      </c>
      <c r="V165" s="395">
        <f>IFERROR(ROUND(VLOOKUP($T165,'[15]Monthly BS -UC Ledger FORMATTED'!$A$6:$Q$228,+V$3,FALSE),0),0)</f>
        <v>0</v>
      </c>
      <c r="W165" s="395">
        <f>IFERROR(ROUND(VLOOKUP($T165,'[15]Monthly BS -UC Ledger FORMATTED'!$A$6:$Q$228,+W$3,FALSE),0),0)</f>
        <v>0</v>
      </c>
      <c r="X165" s="395">
        <f>IFERROR(ROUND(VLOOKUP($T165,'[15]Monthly BS -UC Ledger FORMATTED'!$A$6:$Q$228,+X$3,FALSE),0),0)</f>
        <v>0</v>
      </c>
      <c r="Y165" s="395">
        <f>IFERROR(ROUND(VLOOKUP($T165,'[15]Monthly BS -UC Ledger FORMATTED'!$A$6:$Q$228,+Y$3,FALSE),0),0)</f>
        <v>0</v>
      </c>
      <c r="Z165" s="395">
        <f>IFERROR(ROUND(VLOOKUP($T165,'[15]Monthly BS -UC Ledger FORMATTED'!$A$6:$Q$228,+Z$3,FALSE),0),0)</f>
        <v>0</v>
      </c>
      <c r="AA165" s="395">
        <f>IFERROR(ROUND(VLOOKUP($T165,'[15]Monthly BS -UC Ledger FORMATTED'!$A$6:$Q$228,+AA$3,FALSE),0),0)</f>
        <v>0</v>
      </c>
      <c r="AB165" s="395">
        <f>IFERROR(ROUND(VLOOKUP($T165,'[15]Monthly BS -UC Ledger FORMATTED'!$A$6:$Q$228,+AB$3,FALSE),0),0)</f>
        <v>0</v>
      </c>
      <c r="AC165" s="395">
        <f>IFERROR(ROUND(VLOOKUP($T165,'[15]Monthly BS -UC Ledger FORMATTED'!$A$6:$Q$228,+AC$3,FALSE),0),0)</f>
        <v>0</v>
      </c>
      <c r="AD165" s="395">
        <f>IFERROR(ROUND(VLOOKUP($T165,'[15]Monthly BS -UC Ledger FORMATTED'!$A$6:$Q$228,+AD$3,FALSE),0),0)</f>
        <v>0</v>
      </c>
      <c r="AE165" s="395">
        <f>IFERROR(ROUND(VLOOKUP($T165,'[15]Monthly BS -UC Ledger FORMATTED'!$A$6:$Q$228,+AE$3,FALSE),0),0)</f>
        <v>0</v>
      </c>
      <c r="AF165" s="395">
        <f>IFERROR(ROUND(VLOOKUP($T165,'[15]Monthly BS -UC Ledger FORMATTED'!$A$6:$Q$228,+AF$3,FALSE),0),0)</f>
        <v>0</v>
      </c>
      <c r="AG165" s="395">
        <f>IFERROR(ROUND(VLOOKUP($T165,'[15]Monthly BS -UC Ledger FORMATTED'!$A$6:$Q$228,+AG$3,FALSE),0),0)</f>
        <v>0</v>
      </c>
      <c r="AH165" s="386"/>
    </row>
    <row r="166" spans="1:43" ht="12" customHeight="1" x14ac:dyDescent="0.2">
      <c r="A166" s="458" t="s">
        <v>876</v>
      </c>
      <c r="B166" s="383">
        <v>1390</v>
      </c>
      <c r="C166" s="384" t="s">
        <v>877</v>
      </c>
      <c r="D166" s="395">
        <f>IFERROR(ROUND(VLOOKUP($B166,'[15]Monthly BS -UC Ledger FORMATTED'!$A$6:$Q$228,+D$3,FALSE),0),0)</f>
        <v>0</v>
      </c>
      <c r="E166" s="395">
        <f>IFERROR(ROUND(VLOOKUP($B166,'[15]Monthly BS -UC Ledger FORMATTED'!$A$6:$Q$228,+E$3,FALSE),0),0)</f>
        <v>0</v>
      </c>
      <c r="F166" s="395">
        <f>IFERROR(ROUND(VLOOKUP($B166,'[15]Monthly BS -UC Ledger FORMATTED'!$A$6:$Q$228,+F$3,FALSE),0),0)</f>
        <v>0</v>
      </c>
      <c r="G166" s="395">
        <f>IFERROR(ROUND(VLOOKUP($B166,'[15]Monthly BS -UC Ledger FORMATTED'!$A$6:$Q$228,+G$3,FALSE),0),0)</f>
        <v>0</v>
      </c>
      <c r="H166" s="395">
        <f>IFERROR(ROUND(VLOOKUP($B166,'[15]Monthly BS -UC Ledger FORMATTED'!$A$6:$Q$228,+H$3,FALSE),0),0)</f>
        <v>0</v>
      </c>
      <c r="I166" s="395">
        <f>IFERROR(ROUND(VLOOKUP($B166,'[15]Monthly BS -UC Ledger FORMATTED'!$A$6:$Q$228,+I$3,FALSE),0),0)</f>
        <v>0</v>
      </c>
      <c r="J166" s="395">
        <f>IFERROR(ROUND(VLOOKUP($B166,'[15]Monthly BS -UC Ledger FORMATTED'!$A$6:$Q$228,+J$3,FALSE),0),0)</f>
        <v>0</v>
      </c>
      <c r="K166" s="395">
        <f>IFERROR(ROUND(VLOOKUP($B166,'[15]Monthly BS -UC Ledger FORMATTED'!$A$6:$Q$228,+K$3,FALSE),0),0)</f>
        <v>0</v>
      </c>
      <c r="L166" s="395">
        <f>IFERROR(ROUND(VLOOKUP($B166,'[15]Monthly BS -UC Ledger FORMATTED'!$A$6:$Q$228,+L$3,FALSE),0),0)</f>
        <v>0</v>
      </c>
      <c r="M166" s="395">
        <f>IFERROR(ROUND(VLOOKUP($B166,'[15]Monthly BS -UC Ledger FORMATTED'!$A$6:$Q$228,+M$3,FALSE),0),0)</f>
        <v>0</v>
      </c>
      <c r="N166" s="395">
        <f>IFERROR(ROUND(VLOOKUP($B166,'[15]Monthly BS -UC Ledger FORMATTED'!$A$6:$Q$228,+N$3,FALSE),0),0)</f>
        <v>0</v>
      </c>
      <c r="O166" s="395">
        <f>IFERROR(ROUND(VLOOKUP($B166,'[15]Monthly BS -UC Ledger FORMATTED'!$A$6:$Q$228,+O$3,FALSE),0),0)</f>
        <v>0</v>
      </c>
      <c r="P166" s="395">
        <f>IFERROR(ROUND(VLOOKUP($B166,'[15]Monthly BS -UC Ledger FORMATTED'!$A$6:$Q$228,+P$3,FALSE),0),0)</f>
        <v>0</v>
      </c>
      <c r="Q166" s="386"/>
      <c r="R166" s="375"/>
      <c r="S166" s="384" t="s">
        <v>878</v>
      </c>
      <c r="T166" s="383">
        <v>2150</v>
      </c>
      <c r="U166" s="395">
        <f>IFERROR(ROUND(VLOOKUP($T166,'[15]Monthly BS -UC Ledger FORMATTED'!$A$6:$Q$228,+U$3,FALSE),0),0)</f>
        <v>0</v>
      </c>
      <c r="V166" s="395">
        <f>IFERROR(ROUND(VLOOKUP($T166,'[15]Monthly BS -UC Ledger FORMATTED'!$A$6:$Q$228,+V$3,FALSE),0),0)</f>
        <v>0</v>
      </c>
      <c r="W166" s="395">
        <f>IFERROR(ROUND(VLOOKUP($T166,'[15]Monthly BS -UC Ledger FORMATTED'!$A$6:$Q$228,+W$3,FALSE),0),0)</f>
        <v>0</v>
      </c>
      <c r="X166" s="395">
        <f>IFERROR(ROUND(VLOOKUP($T166,'[15]Monthly BS -UC Ledger FORMATTED'!$A$6:$Q$228,+X$3,FALSE),0),0)</f>
        <v>0</v>
      </c>
      <c r="Y166" s="395">
        <f>IFERROR(ROUND(VLOOKUP($T166,'[15]Monthly BS -UC Ledger FORMATTED'!$A$6:$Q$228,+Y$3,FALSE),0),0)</f>
        <v>0</v>
      </c>
      <c r="Z166" s="395">
        <f>IFERROR(ROUND(VLOOKUP($T166,'[15]Monthly BS -UC Ledger FORMATTED'!$A$6:$Q$228,+Z$3,FALSE),0),0)</f>
        <v>0</v>
      </c>
      <c r="AA166" s="395">
        <f>IFERROR(ROUND(VLOOKUP($T166,'[15]Monthly BS -UC Ledger FORMATTED'!$A$6:$Q$228,+AA$3,FALSE),0),0)</f>
        <v>0</v>
      </c>
      <c r="AB166" s="395">
        <f>IFERROR(ROUND(VLOOKUP($T166,'[15]Monthly BS -UC Ledger FORMATTED'!$A$6:$Q$228,+AB$3,FALSE),0),0)</f>
        <v>0</v>
      </c>
      <c r="AC166" s="395">
        <f>IFERROR(ROUND(VLOOKUP($T166,'[15]Monthly BS -UC Ledger FORMATTED'!$A$6:$Q$228,+AC$3,FALSE),0),0)</f>
        <v>0</v>
      </c>
      <c r="AD166" s="395">
        <f>IFERROR(ROUND(VLOOKUP($T166,'[15]Monthly BS -UC Ledger FORMATTED'!$A$6:$Q$228,+AD$3,FALSE),0),0)</f>
        <v>0</v>
      </c>
      <c r="AE166" s="395">
        <f>IFERROR(ROUND(VLOOKUP($T166,'[15]Monthly BS -UC Ledger FORMATTED'!$A$6:$Q$228,+AE$3,FALSE),0),0)</f>
        <v>0</v>
      </c>
      <c r="AF166" s="395">
        <f>IFERROR(ROUND(VLOOKUP($T166,'[15]Monthly BS -UC Ledger FORMATTED'!$A$6:$Q$228,+AF$3,FALSE),0),0)</f>
        <v>0</v>
      </c>
      <c r="AG166" s="395">
        <f>IFERROR(ROUND(VLOOKUP($T166,'[15]Monthly BS -UC Ledger FORMATTED'!$A$6:$Q$228,+AG$3,FALSE),0),0)</f>
        <v>0</v>
      </c>
      <c r="AH166" s="386"/>
    </row>
    <row r="167" spans="1:43" ht="12" customHeight="1" x14ac:dyDescent="0.2">
      <c r="A167" s="458" t="s">
        <v>879</v>
      </c>
      <c r="B167" s="383">
        <v>1540</v>
      </c>
      <c r="C167" s="384" t="s">
        <v>446</v>
      </c>
      <c r="D167" s="395">
        <f>IFERROR(ROUND(VLOOKUP($B167,'[15]Monthly BS -UC Ledger FORMATTED'!$A$6:$Q$228,+D$3,FALSE),0),0)</f>
        <v>0</v>
      </c>
      <c r="E167" s="395">
        <f>IFERROR(ROUND(VLOOKUP($B167,'[15]Monthly BS -UC Ledger FORMATTED'!$A$6:$Q$228,+E$3,FALSE),0),0)</f>
        <v>0</v>
      </c>
      <c r="F167" s="395">
        <f>IFERROR(ROUND(VLOOKUP($B167,'[15]Monthly BS -UC Ledger FORMATTED'!$A$6:$Q$228,+F$3,FALSE),0),0)</f>
        <v>0</v>
      </c>
      <c r="G167" s="395">
        <f>IFERROR(ROUND(VLOOKUP($B167,'[15]Monthly BS -UC Ledger FORMATTED'!$A$6:$Q$228,+G$3,FALSE),0),0)</f>
        <v>0</v>
      </c>
      <c r="H167" s="395">
        <f>IFERROR(ROUND(VLOOKUP($B167,'[15]Monthly BS -UC Ledger FORMATTED'!$A$6:$Q$228,+H$3,FALSE),0),0)</f>
        <v>0</v>
      </c>
      <c r="I167" s="395">
        <f>IFERROR(ROUND(VLOOKUP($B167,'[15]Monthly BS -UC Ledger FORMATTED'!$A$6:$Q$228,+I$3,FALSE),0),0)</f>
        <v>0</v>
      </c>
      <c r="J167" s="395">
        <f>IFERROR(ROUND(VLOOKUP($B167,'[15]Monthly BS -UC Ledger FORMATTED'!$A$6:$Q$228,+J$3,FALSE),0),0)</f>
        <v>0</v>
      </c>
      <c r="K167" s="395">
        <f>IFERROR(ROUND(VLOOKUP($B167,'[15]Monthly BS -UC Ledger FORMATTED'!$A$6:$Q$228,+K$3,FALSE),0),0)</f>
        <v>0</v>
      </c>
      <c r="L167" s="395">
        <f>IFERROR(ROUND(VLOOKUP($B167,'[15]Monthly BS -UC Ledger FORMATTED'!$A$6:$Q$228,+L$3,FALSE),0),0)</f>
        <v>0</v>
      </c>
      <c r="M167" s="395">
        <f>IFERROR(ROUND(VLOOKUP($B167,'[15]Monthly BS -UC Ledger FORMATTED'!$A$6:$Q$228,+M$3,FALSE),0),0)</f>
        <v>0</v>
      </c>
      <c r="N167" s="395">
        <f>IFERROR(ROUND(VLOOKUP($B167,'[15]Monthly BS -UC Ledger FORMATTED'!$A$6:$Q$228,+N$3,FALSE),0),0)</f>
        <v>0</v>
      </c>
      <c r="O167" s="395">
        <f>IFERROR(ROUND(VLOOKUP($B167,'[15]Monthly BS -UC Ledger FORMATTED'!$A$6:$Q$228,+O$3,FALSE),0),0)</f>
        <v>0</v>
      </c>
      <c r="P167" s="395">
        <f>IFERROR(ROUND(VLOOKUP($B167,'[15]Monthly BS -UC Ledger FORMATTED'!$A$6:$Q$228,+P$3,FALSE),0),0)</f>
        <v>0</v>
      </c>
      <c r="Q167" s="386">
        <f>ROUND(VLOOKUP($B167,'[15]Monthly BS -UC Ledger FORMATTED'!$A$6:$Q$228,+Q$3,FALSE),0)</f>
        <v>0</v>
      </c>
      <c r="R167" s="375"/>
      <c r="S167" s="384" t="s">
        <v>880</v>
      </c>
      <c r="T167" s="383">
        <v>2285</v>
      </c>
      <c r="U167" s="395">
        <f>IFERROR(ROUND(VLOOKUP($T167,'[15]Monthly BS -UC Ledger FORMATTED'!$A$6:$Q$228,+U$3,FALSE),0),0)</f>
        <v>0</v>
      </c>
      <c r="V167" s="395">
        <f>IFERROR(ROUND(VLOOKUP($T167,'[15]Monthly BS -UC Ledger FORMATTED'!$A$6:$Q$228,+V$3,FALSE),0),0)</f>
        <v>0</v>
      </c>
      <c r="W167" s="395">
        <f>IFERROR(ROUND(VLOOKUP($T167,'[15]Monthly BS -UC Ledger FORMATTED'!$A$6:$Q$228,+W$3,FALSE),0),0)</f>
        <v>0</v>
      </c>
      <c r="X167" s="395">
        <f>IFERROR(ROUND(VLOOKUP($T167,'[15]Monthly BS -UC Ledger FORMATTED'!$A$6:$Q$228,+X$3,FALSE),0),0)</f>
        <v>0</v>
      </c>
      <c r="Y167" s="395">
        <f>IFERROR(ROUND(VLOOKUP($T167,'[15]Monthly BS -UC Ledger FORMATTED'!$A$6:$Q$228,+Y$3,FALSE),0),0)</f>
        <v>0</v>
      </c>
      <c r="Z167" s="395">
        <f>IFERROR(ROUND(VLOOKUP($T167,'[15]Monthly BS -UC Ledger FORMATTED'!$A$6:$Q$228,+Z$3,FALSE),0),0)</f>
        <v>0</v>
      </c>
      <c r="AA167" s="395">
        <f>IFERROR(ROUND(VLOOKUP($T167,'[15]Monthly BS -UC Ledger FORMATTED'!$A$6:$Q$228,+AA$3,FALSE),0),0)</f>
        <v>0</v>
      </c>
      <c r="AB167" s="395">
        <f>IFERROR(ROUND(VLOOKUP($T167,'[15]Monthly BS -UC Ledger FORMATTED'!$A$6:$Q$228,+AB$3,FALSE),0),0)</f>
        <v>0</v>
      </c>
      <c r="AC167" s="395">
        <f>IFERROR(ROUND(VLOOKUP($T167,'[15]Monthly BS -UC Ledger FORMATTED'!$A$6:$Q$228,+AC$3,FALSE),0),0)</f>
        <v>0</v>
      </c>
      <c r="AD167" s="395">
        <f>IFERROR(ROUND(VLOOKUP($T167,'[15]Monthly BS -UC Ledger FORMATTED'!$A$6:$Q$228,+AD$3,FALSE),0),0)</f>
        <v>0</v>
      </c>
      <c r="AE167" s="395">
        <f>IFERROR(ROUND(VLOOKUP($T167,'[15]Monthly BS -UC Ledger FORMATTED'!$A$6:$Q$228,+AE$3,FALSE),0),0)</f>
        <v>0</v>
      </c>
      <c r="AF167" s="395">
        <f>IFERROR(ROUND(VLOOKUP($T167,'[15]Monthly BS -UC Ledger FORMATTED'!$A$6:$Q$228,+AF$3,FALSE),0),0)</f>
        <v>0</v>
      </c>
      <c r="AG167" s="395">
        <f>IFERROR(ROUND(VLOOKUP($T167,'[15]Monthly BS -UC Ledger FORMATTED'!$A$6:$Q$228,+AG$3,FALSE),0),0)</f>
        <v>0</v>
      </c>
      <c r="AH167" s="386">
        <f>ROUND(VLOOKUP($T167,'[15]Monthly BS -UC Ledger FORMATTED'!$A$6:$Q$228,+AH$3,FALSE),0)</f>
        <v>0</v>
      </c>
    </row>
    <row r="168" spans="1:43" ht="12" customHeight="1" x14ac:dyDescent="0.2">
      <c r="A168" s="459" t="s">
        <v>881</v>
      </c>
      <c r="B168" s="383">
        <v>1450</v>
      </c>
      <c r="C168" s="384" t="s">
        <v>859</v>
      </c>
      <c r="D168" s="395">
        <f>IFERROR(ROUND(VLOOKUP($B168,'[15]Monthly BS -UC Ledger FORMATTED'!$A$6:$Q$228,+D$3,FALSE),0),0)</f>
        <v>0</v>
      </c>
      <c r="E168" s="395">
        <f>IFERROR(ROUND(VLOOKUP($B168,'[15]Monthly BS -UC Ledger FORMATTED'!$A$6:$Q$228,+E$3,FALSE),0),0)</f>
        <v>0</v>
      </c>
      <c r="F168" s="395">
        <f>IFERROR(ROUND(VLOOKUP($B168,'[15]Monthly BS -UC Ledger FORMATTED'!$A$6:$Q$228,+F$3,FALSE),0),0)</f>
        <v>0</v>
      </c>
      <c r="G168" s="395">
        <f>IFERROR(ROUND(VLOOKUP($B168,'[15]Monthly BS -UC Ledger FORMATTED'!$A$6:$Q$228,+G$3,FALSE),0),0)</f>
        <v>0</v>
      </c>
      <c r="H168" s="395">
        <f>IFERROR(ROUND(VLOOKUP($B168,'[15]Monthly BS -UC Ledger FORMATTED'!$A$6:$Q$228,+H$3,FALSE),0),0)</f>
        <v>0</v>
      </c>
      <c r="I168" s="395">
        <f>IFERROR(ROUND(VLOOKUP($B168,'[15]Monthly BS -UC Ledger FORMATTED'!$A$6:$Q$228,+I$3,FALSE),0),0)</f>
        <v>0</v>
      </c>
      <c r="J168" s="395">
        <f>IFERROR(ROUND(VLOOKUP($B168,'[15]Monthly BS -UC Ledger FORMATTED'!$A$6:$Q$228,+J$3,FALSE),0),0)</f>
        <v>0</v>
      </c>
      <c r="K168" s="395">
        <f>IFERROR(ROUND(VLOOKUP($B168,'[15]Monthly BS -UC Ledger FORMATTED'!$A$6:$Q$228,+K$3,FALSE),0),0)</f>
        <v>0</v>
      </c>
      <c r="L168" s="395">
        <f>IFERROR(ROUND(VLOOKUP($B168,'[15]Monthly BS -UC Ledger FORMATTED'!$A$6:$Q$228,+L$3,FALSE),0),0)</f>
        <v>0</v>
      </c>
      <c r="M168" s="395">
        <f>IFERROR(ROUND(VLOOKUP($B168,'[15]Monthly BS -UC Ledger FORMATTED'!$A$6:$Q$228,+M$3,FALSE),0),0)</f>
        <v>0</v>
      </c>
      <c r="N168" s="395">
        <f>IFERROR(ROUND(VLOOKUP($B168,'[15]Monthly BS -UC Ledger FORMATTED'!$A$6:$Q$228,+N$3,FALSE),0),0)</f>
        <v>0</v>
      </c>
      <c r="O168" s="395">
        <f>IFERROR(ROUND(VLOOKUP($B168,'[15]Monthly BS -UC Ledger FORMATTED'!$A$6:$Q$228,+O$3,FALSE),0),0)</f>
        <v>0</v>
      </c>
      <c r="P168" s="395">
        <f>IFERROR(ROUND(VLOOKUP($B168,'[15]Monthly BS -UC Ledger FORMATTED'!$A$6:$Q$228,+P$3,FALSE),0),0)</f>
        <v>0</v>
      </c>
      <c r="Q168" s="386"/>
      <c r="R168" s="375"/>
      <c r="S168" s="384" t="s">
        <v>882</v>
      </c>
      <c r="T168" s="383">
        <v>2210</v>
      </c>
      <c r="U168" s="395">
        <f>IFERROR(ROUND(VLOOKUP($T168,'[15]Monthly BS -UC Ledger FORMATTED'!$A$6:$Q$228,+U$3,FALSE),0),0)</f>
        <v>0</v>
      </c>
      <c r="V168" s="395">
        <f>IFERROR(ROUND(VLOOKUP($T168,'[15]Monthly BS -UC Ledger FORMATTED'!$A$6:$Q$228,+V$3,FALSE),0),0)</f>
        <v>0</v>
      </c>
      <c r="W168" s="395">
        <f>IFERROR(ROUND(VLOOKUP($T168,'[15]Monthly BS -UC Ledger FORMATTED'!$A$6:$Q$228,+W$3,FALSE),0),0)</f>
        <v>0</v>
      </c>
      <c r="X168" s="395">
        <f>IFERROR(ROUND(VLOOKUP($T168,'[15]Monthly BS -UC Ledger FORMATTED'!$A$6:$Q$228,+X$3,FALSE),0),0)</f>
        <v>0</v>
      </c>
      <c r="Y168" s="395">
        <f>IFERROR(ROUND(VLOOKUP($T168,'[15]Monthly BS -UC Ledger FORMATTED'!$A$6:$Q$228,+Y$3,FALSE),0),0)</f>
        <v>0</v>
      </c>
      <c r="Z168" s="395">
        <f>IFERROR(ROUND(VLOOKUP($T168,'[15]Monthly BS -UC Ledger FORMATTED'!$A$6:$Q$228,+Z$3,FALSE),0),0)</f>
        <v>0</v>
      </c>
      <c r="AA168" s="395">
        <f>IFERROR(ROUND(VLOOKUP($T168,'[15]Monthly BS -UC Ledger FORMATTED'!$A$6:$Q$228,+AA$3,FALSE),0),0)</f>
        <v>0</v>
      </c>
      <c r="AB168" s="395">
        <f>IFERROR(ROUND(VLOOKUP($T168,'[15]Monthly BS -UC Ledger FORMATTED'!$A$6:$Q$228,+AB$3,FALSE),0),0)</f>
        <v>0</v>
      </c>
      <c r="AC168" s="395">
        <f>IFERROR(ROUND(VLOOKUP($T168,'[15]Monthly BS -UC Ledger FORMATTED'!$A$6:$Q$228,+AC$3,FALSE),0),0)</f>
        <v>0</v>
      </c>
      <c r="AD168" s="395">
        <f>IFERROR(ROUND(VLOOKUP($T168,'[15]Monthly BS -UC Ledger FORMATTED'!$A$6:$Q$228,+AD$3,FALSE),0),0)</f>
        <v>0</v>
      </c>
      <c r="AE168" s="395">
        <f>IFERROR(ROUND(VLOOKUP($T168,'[15]Monthly BS -UC Ledger FORMATTED'!$A$6:$Q$228,+AE$3,FALSE),0),0)</f>
        <v>0</v>
      </c>
      <c r="AF168" s="395">
        <f>IFERROR(ROUND(VLOOKUP($T168,'[15]Monthly BS -UC Ledger FORMATTED'!$A$6:$Q$228,+AF$3,FALSE),0),0)</f>
        <v>0</v>
      </c>
      <c r="AG168" s="395">
        <f>IFERROR(ROUND(VLOOKUP($T168,'[15]Monthly BS -UC Ledger FORMATTED'!$A$6:$Q$228,+AG$3,FALSE),0),0)</f>
        <v>0</v>
      </c>
      <c r="AH168" s="386"/>
    </row>
    <row r="169" spans="1:43" ht="12" customHeight="1" x14ac:dyDescent="0.25">
      <c r="A169" s="602" t="s">
        <v>91</v>
      </c>
      <c r="B169" s="603"/>
      <c r="C169" s="603"/>
      <c r="D169" s="603"/>
      <c r="E169" s="603"/>
      <c r="F169" s="603"/>
      <c r="G169" s="603"/>
      <c r="H169" s="603"/>
      <c r="I169" s="603"/>
      <c r="J169" s="603"/>
      <c r="K169" s="603"/>
      <c r="L169" s="603"/>
      <c r="M169" s="603"/>
      <c r="N169" s="603"/>
      <c r="O169" s="603"/>
      <c r="P169" s="603"/>
      <c r="Q169" s="604"/>
      <c r="R169" s="375"/>
      <c r="S169" s="602" t="s">
        <v>91</v>
      </c>
      <c r="T169" s="603"/>
      <c r="U169" s="603"/>
      <c r="V169" s="603"/>
      <c r="W169" s="603"/>
      <c r="X169" s="603"/>
      <c r="Y169" s="603"/>
      <c r="Z169" s="603"/>
      <c r="AA169" s="603"/>
      <c r="AB169" s="603"/>
      <c r="AC169" s="603"/>
      <c r="AD169" s="603"/>
      <c r="AE169" s="603"/>
      <c r="AF169" s="603"/>
      <c r="AG169" s="603"/>
      <c r="AH169" s="603"/>
      <c r="AI169" s="604"/>
    </row>
    <row r="170" spans="1:43" ht="12" customHeight="1" x14ac:dyDescent="0.2">
      <c r="A170" s="384" t="s">
        <v>940</v>
      </c>
      <c r="B170" s="383"/>
      <c r="C170" s="384" t="s">
        <v>941</v>
      </c>
      <c r="D170" s="385"/>
      <c r="E170" s="385"/>
      <c r="F170" s="386"/>
      <c r="G170" s="386"/>
      <c r="H170" s="386"/>
      <c r="I170" s="386"/>
      <c r="J170" s="386"/>
      <c r="K170" s="386"/>
      <c r="L170" s="386"/>
      <c r="M170" s="386"/>
      <c r="N170" s="386"/>
      <c r="O170" s="386"/>
      <c r="P170" s="386"/>
      <c r="Q170" s="386"/>
      <c r="R170" s="375"/>
      <c r="S170" s="384" t="s">
        <v>676</v>
      </c>
      <c r="T170" s="383"/>
      <c r="U170" s="386"/>
      <c r="V170" s="386"/>
      <c r="W170" s="386"/>
      <c r="X170" s="386"/>
      <c r="Y170" s="386"/>
      <c r="Z170" s="386"/>
      <c r="AA170" s="386"/>
      <c r="AB170" s="386"/>
      <c r="AC170" s="386"/>
      <c r="AD170" s="386"/>
      <c r="AE170" s="386"/>
      <c r="AF170" s="386"/>
      <c r="AG170" s="386"/>
      <c r="AH170" s="386"/>
    </row>
    <row r="171" spans="1:43" ht="12" customHeight="1" x14ac:dyDescent="0.2">
      <c r="A171" s="391"/>
      <c r="B171" s="393"/>
      <c r="C171" s="391" t="s">
        <v>942</v>
      </c>
      <c r="D171" s="394"/>
      <c r="E171" s="394"/>
      <c r="F171" s="395"/>
      <c r="G171" s="395"/>
      <c r="H171" s="395"/>
      <c r="I171" s="395"/>
      <c r="J171" s="395"/>
      <c r="K171" s="395"/>
      <c r="L171" s="395"/>
      <c r="M171" s="395"/>
      <c r="N171" s="395"/>
      <c r="O171" s="395"/>
      <c r="P171" s="395"/>
      <c r="Q171" s="395"/>
      <c r="R171" s="381"/>
      <c r="S171" s="381" t="s">
        <v>943</v>
      </c>
      <c r="T171" s="393"/>
      <c r="U171" s="395"/>
      <c r="V171" s="395"/>
      <c r="W171" s="395"/>
      <c r="X171" s="395"/>
      <c r="Y171" s="395"/>
      <c r="Z171" s="395"/>
      <c r="AA171" s="395"/>
      <c r="AB171" s="395"/>
      <c r="AC171" s="395"/>
      <c r="AD171" s="395"/>
      <c r="AE171" s="395"/>
      <c r="AF171" s="395"/>
      <c r="AG171" s="395"/>
      <c r="AH171" s="395"/>
      <c r="AI171" s="375"/>
      <c r="AJ171" s="375"/>
      <c r="AK171" s="375"/>
      <c r="AL171" s="375"/>
      <c r="AM171" s="375"/>
      <c r="AN171" s="375"/>
      <c r="AO171" s="375"/>
      <c r="AP171" s="375"/>
      <c r="AQ171" s="375"/>
    </row>
    <row r="172" spans="1:43" ht="12" customHeight="1" x14ac:dyDescent="0.2">
      <c r="A172" s="381"/>
      <c r="B172" s="390"/>
      <c r="C172" s="381" t="s">
        <v>944</v>
      </c>
      <c r="D172" s="398"/>
      <c r="E172" s="398"/>
      <c r="F172" s="399"/>
      <c r="G172" s="399"/>
      <c r="H172" s="399"/>
      <c r="I172" s="399"/>
      <c r="J172" s="399"/>
      <c r="K172" s="399"/>
      <c r="L172" s="399"/>
      <c r="M172" s="399"/>
      <c r="N172" s="399"/>
      <c r="O172" s="399"/>
      <c r="P172" s="399"/>
      <c r="Q172" s="399"/>
      <c r="R172" s="381"/>
      <c r="S172" s="381" t="s">
        <v>887</v>
      </c>
      <c r="T172" s="401"/>
      <c r="U172" s="399"/>
      <c r="V172" s="399"/>
      <c r="W172" s="399"/>
      <c r="X172" s="399"/>
      <c r="Y172" s="399"/>
      <c r="Z172" s="399"/>
      <c r="AA172" s="399"/>
      <c r="AB172" s="399"/>
      <c r="AC172" s="399"/>
      <c r="AD172" s="399"/>
      <c r="AE172" s="399"/>
      <c r="AF172" s="399"/>
      <c r="AG172" s="399"/>
      <c r="AH172" s="399"/>
      <c r="AI172" s="375"/>
      <c r="AJ172" s="375"/>
      <c r="AK172" s="375"/>
      <c r="AL172" s="375"/>
      <c r="AM172" s="375"/>
      <c r="AN172" s="375"/>
      <c r="AO172" s="375"/>
      <c r="AP172" s="375"/>
      <c r="AQ172" s="375"/>
    </row>
    <row r="173" spans="1:43" ht="12" customHeight="1" x14ac:dyDescent="0.2">
      <c r="A173" s="381"/>
      <c r="B173" s="390"/>
      <c r="C173" s="381"/>
      <c r="D173" s="422"/>
      <c r="E173" s="381"/>
      <c r="F173" s="381"/>
      <c r="G173" s="381"/>
      <c r="H173" s="381"/>
      <c r="I173" s="381"/>
      <c r="J173" s="381"/>
      <c r="K173" s="381"/>
      <c r="L173" s="381"/>
      <c r="M173" s="381"/>
      <c r="N173" s="381"/>
      <c r="O173" s="381"/>
      <c r="P173" s="381"/>
      <c r="Q173" s="381"/>
      <c r="R173" s="375"/>
      <c r="S173" s="381"/>
      <c r="T173" s="390"/>
      <c r="U173" s="381"/>
      <c r="V173" s="381"/>
      <c r="W173" s="381"/>
      <c r="X173" s="381"/>
      <c r="Y173" s="381"/>
      <c r="Z173" s="381"/>
      <c r="AA173" s="381"/>
      <c r="AB173" s="381"/>
      <c r="AC173" s="381"/>
      <c r="AD173" s="381"/>
      <c r="AE173" s="381"/>
      <c r="AF173" s="381"/>
      <c r="AG173" s="381"/>
      <c r="AH173" s="381"/>
      <c r="AI173" s="375"/>
      <c r="AJ173" s="375"/>
      <c r="AK173" s="375"/>
      <c r="AL173" s="375"/>
      <c r="AM173" s="375"/>
      <c r="AN173" s="375"/>
      <c r="AO173" s="375"/>
      <c r="AP173" s="375"/>
      <c r="AQ173" s="375"/>
    </row>
    <row r="174" spans="1:43" ht="12" customHeight="1" x14ac:dyDescent="0.25">
      <c r="A174" s="381" t="s">
        <v>888</v>
      </c>
      <c r="B174" s="390"/>
      <c r="C174" s="403" t="s">
        <v>81</v>
      </c>
      <c r="D174" s="398">
        <f>SUM(D171:D173)</f>
        <v>0</v>
      </c>
      <c r="E174" s="398">
        <f t="shared" ref="E174:Q174" si="40">SUM(E171:E173)</f>
        <v>0</v>
      </c>
      <c r="F174" s="398">
        <f t="shared" si="40"/>
        <v>0</v>
      </c>
      <c r="G174" s="398">
        <f t="shared" si="40"/>
        <v>0</v>
      </c>
      <c r="H174" s="398">
        <f t="shared" si="40"/>
        <v>0</v>
      </c>
      <c r="I174" s="398">
        <f t="shared" si="40"/>
        <v>0</v>
      </c>
      <c r="J174" s="398">
        <f t="shared" si="40"/>
        <v>0</v>
      </c>
      <c r="K174" s="398">
        <f t="shared" si="40"/>
        <v>0</v>
      </c>
      <c r="L174" s="398">
        <f t="shared" si="40"/>
        <v>0</v>
      </c>
      <c r="M174" s="398">
        <f t="shared" si="40"/>
        <v>0</v>
      </c>
      <c r="N174" s="398">
        <f t="shared" si="40"/>
        <v>0</v>
      </c>
      <c r="O174" s="398">
        <f t="shared" si="40"/>
        <v>0</v>
      </c>
      <c r="P174" s="398">
        <f t="shared" si="40"/>
        <v>0</v>
      </c>
      <c r="Q174" s="398">
        <f t="shared" si="40"/>
        <v>0</v>
      </c>
      <c r="R174" s="375"/>
      <c r="S174" s="403" t="s">
        <v>81</v>
      </c>
      <c r="T174" s="390"/>
      <c r="U174" s="399">
        <f>SUM(U170:U173)</f>
        <v>0</v>
      </c>
      <c r="V174" s="399">
        <f t="shared" ref="V174:AH174" si="41">SUM(V170:V173)</f>
        <v>0</v>
      </c>
      <c r="W174" s="399">
        <f t="shared" si="41"/>
        <v>0</v>
      </c>
      <c r="X174" s="399">
        <f t="shared" si="41"/>
        <v>0</v>
      </c>
      <c r="Y174" s="399">
        <f t="shared" si="41"/>
        <v>0</v>
      </c>
      <c r="Z174" s="399">
        <f t="shared" si="41"/>
        <v>0</v>
      </c>
      <c r="AA174" s="399">
        <f t="shared" si="41"/>
        <v>0</v>
      </c>
      <c r="AB174" s="399">
        <f t="shared" si="41"/>
        <v>0</v>
      </c>
      <c r="AC174" s="399">
        <f t="shared" si="41"/>
        <v>0</v>
      </c>
      <c r="AD174" s="399">
        <f t="shared" si="41"/>
        <v>0</v>
      </c>
      <c r="AE174" s="399">
        <f t="shared" si="41"/>
        <v>0</v>
      </c>
      <c r="AF174" s="399">
        <f t="shared" si="41"/>
        <v>0</v>
      </c>
      <c r="AG174" s="399">
        <f t="shared" si="41"/>
        <v>0</v>
      </c>
      <c r="AH174" s="399">
        <f t="shared" si="41"/>
        <v>0</v>
      </c>
      <c r="AI174" s="375"/>
      <c r="AJ174" s="375"/>
      <c r="AK174" s="375"/>
      <c r="AL174" s="375"/>
      <c r="AM174" s="375"/>
      <c r="AN174" s="375"/>
      <c r="AO174" s="375"/>
      <c r="AP174" s="375"/>
      <c r="AQ174" s="375"/>
    </row>
    <row r="175" spans="1:43" ht="12" customHeight="1" x14ac:dyDescent="0.2">
      <c r="A175" s="391"/>
      <c r="B175" s="393"/>
      <c r="C175" s="391" t="s">
        <v>889</v>
      </c>
      <c r="D175" s="394"/>
      <c r="E175" s="394"/>
      <c r="F175" s="395"/>
      <c r="G175" s="395"/>
      <c r="H175" s="395"/>
      <c r="I175" s="395"/>
      <c r="J175" s="395"/>
      <c r="K175" s="395"/>
      <c r="L175" s="395"/>
      <c r="M175" s="395"/>
      <c r="N175" s="395"/>
      <c r="O175" s="395"/>
      <c r="P175" s="395"/>
      <c r="Q175" s="395"/>
      <c r="R175" s="375"/>
      <c r="S175" s="391"/>
      <c r="T175" s="393"/>
      <c r="U175" s="395"/>
      <c r="V175" s="395"/>
      <c r="W175" s="395"/>
      <c r="X175" s="395"/>
      <c r="Y175" s="395"/>
      <c r="Z175" s="395"/>
      <c r="AA175" s="395"/>
      <c r="AB175" s="395"/>
      <c r="AC175" s="395"/>
      <c r="AD175" s="395"/>
      <c r="AE175" s="395"/>
      <c r="AF175" s="395"/>
      <c r="AG175" s="395"/>
      <c r="AH175" s="395"/>
      <c r="AI175" s="375"/>
      <c r="AJ175" s="375"/>
      <c r="AK175" s="375"/>
      <c r="AL175" s="375"/>
      <c r="AM175" s="375"/>
      <c r="AN175" s="375"/>
      <c r="AO175" s="375"/>
      <c r="AP175" s="375"/>
    </row>
    <row r="176" spans="1:43" ht="12" customHeight="1" x14ac:dyDescent="0.2">
      <c r="A176" s="381"/>
      <c r="B176" s="390"/>
      <c r="C176" s="381" t="s">
        <v>890</v>
      </c>
      <c r="D176" s="398"/>
      <c r="E176" s="398"/>
      <c r="F176" s="399"/>
      <c r="G176" s="399"/>
      <c r="H176" s="399"/>
      <c r="I176" s="399"/>
      <c r="J176" s="399"/>
      <c r="K176" s="399"/>
      <c r="L176" s="399"/>
      <c r="M176" s="399"/>
      <c r="N176" s="399"/>
      <c r="O176" s="399"/>
      <c r="P176" s="399"/>
      <c r="Q176" s="399"/>
      <c r="R176" s="375"/>
      <c r="S176" s="381" t="s">
        <v>891</v>
      </c>
      <c r="T176" s="390"/>
      <c r="U176" s="399"/>
      <c r="V176" s="399"/>
      <c r="W176" s="399"/>
      <c r="X176" s="399"/>
      <c r="Y176" s="399"/>
      <c r="Z176" s="399"/>
      <c r="AA176" s="399"/>
      <c r="AB176" s="399"/>
      <c r="AC176" s="399"/>
      <c r="AD176" s="399"/>
      <c r="AE176" s="399"/>
      <c r="AF176" s="399"/>
      <c r="AG176" s="399"/>
      <c r="AH176" s="399"/>
      <c r="AI176" s="375"/>
      <c r="AJ176" s="375"/>
      <c r="AK176" s="375"/>
      <c r="AL176" s="375"/>
      <c r="AM176" s="375"/>
      <c r="AN176" s="375"/>
      <c r="AO176" s="375"/>
      <c r="AP176" s="375"/>
    </row>
    <row r="177" spans="1:43" ht="12" customHeight="1" x14ac:dyDescent="0.2">
      <c r="A177" s="381"/>
      <c r="B177" s="390"/>
      <c r="C177" s="381" t="s">
        <v>892</v>
      </c>
      <c r="D177" s="398"/>
      <c r="E177" s="398"/>
      <c r="F177" s="399"/>
      <c r="G177" s="399"/>
      <c r="H177" s="399"/>
      <c r="I177" s="399"/>
      <c r="J177" s="399"/>
      <c r="K177" s="399"/>
      <c r="L177" s="399"/>
      <c r="M177" s="399"/>
      <c r="N177" s="399"/>
      <c r="O177" s="399"/>
      <c r="P177" s="399"/>
      <c r="Q177" s="399"/>
      <c r="R177" s="375"/>
      <c r="S177" s="381" t="s">
        <v>893</v>
      </c>
      <c r="T177" s="390"/>
      <c r="U177" s="399"/>
      <c r="V177" s="399"/>
      <c r="W177" s="399"/>
      <c r="X177" s="399"/>
      <c r="Y177" s="399"/>
      <c r="Z177" s="399"/>
      <c r="AA177" s="399"/>
      <c r="AB177" s="399"/>
      <c r="AC177" s="399"/>
      <c r="AD177" s="399"/>
      <c r="AE177" s="399"/>
      <c r="AF177" s="399"/>
      <c r="AG177" s="399"/>
      <c r="AH177" s="399"/>
      <c r="AI177" s="375"/>
      <c r="AJ177" s="375"/>
      <c r="AK177" s="375"/>
      <c r="AL177" s="375"/>
      <c r="AM177" s="375"/>
      <c r="AN177" s="375"/>
      <c r="AO177" s="375"/>
      <c r="AP177" s="375"/>
    </row>
    <row r="178" spans="1:43" ht="12" customHeight="1" x14ac:dyDescent="0.2">
      <c r="A178" s="381"/>
      <c r="B178" s="390"/>
      <c r="C178" s="381" t="s">
        <v>894</v>
      </c>
      <c r="D178" s="398"/>
      <c r="E178" s="398"/>
      <c r="F178" s="399"/>
      <c r="G178" s="399"/>
      <c r="H178" s="399"/>
      <c r="I178" s="399"/>
      <c r="J178" s="399"/>
      <c r="K178" s="399"/>
      <c r="L178" s="399"/>
      <c r="M178" s="399"/>
      <c r="N178" s="399"/>
      <c r="O178" s="399"/>
      <c r="P178" s="399"/>
      <c r="Q178" s="399"/>
      <c r="R178" s="375"/>
      <c r="S178" s="381" t="s">
        <v>895</v>
      </c>
      <c r="T178" s="390"/>
      <c r="U178" s="399"/>
      <c r="V178" s="399"/>
      <c r="W178" s="399"/>
      <c r="X178" s="399"/>
      <c r="Y178" s="399"/>
      <c r="Z178" s="399"/>
      <c r="AA178" s="399"/>
      <c r="AB178" s="399"/>
      <c r="AC178" s="399"/>
      <c r="AD178" s="399"/>
      <c r="AE178" s="399"/>
      <c r="AF178" s="399"/>
      <c r="AG178" s="399"/>
      <c r="AH178" s="399"/>
      <c r="AI178" s="375"/>
      <c r="AJ178" s="375"/>
      <c r="AK178" s="375"/>
      <c r="AL178" s="375"/>
      <c r="AM178" s="375"/>
      <c r="AN178" s="375"/>
      <c r="AO178" s="375"/>
      <c r="AP178" s="375"/>
    </row>
    <row r="179" spans="1:43" ht="12" customHeight="1" x14ac:dyDescent="0.2">
      <c r="A179" s="381"/>
      <c r="B179" s="390"/>
      <c r="C179" s="381" t="s">
        <v>896</v>
      </c>
      <c r="D179" s="398"/>
      <c r="E179" s="398"/>
      <c r="F179" s="399"/>
      <c r="G179" s="399"/>
      <c r="H179" s="399"/>
      <c r="I179" s="399"/>
      <c r="J179" s="399"/>
      <c r="K179" s="399"/>
      <c r="L179" s="399"/>
      <c r="M179" s="399"/>
      <c r="N179" s="399"/>
      <c r="O179" s="399"/>
      <c r="P179" s="399"/>
      <c r="Q179" s="399"/>
      <c r="R179" s="375"/>
      <c r="S179" s="381" t="s">
        <v>897</v>
      </c>
      <c r="T179" s="390"/>
      <c r="U179" s="399"/>
      <c r="V179" s="399"/>
      <c r="W179" s="399"/>
      <c r="X179" s="399"/>
      <c r="Y179" s="399"/>
      <c r="Z179" s="399"/>
      <c r="AA179" s="399"/>
      <c r="AB179" s="399"/>
      <c r="AC179" s="399"/>
      <c r="AD179" s="399"/>
      <c r="AE179" s="399"/>
      <c r="AF179" s="399"/>
      <c r="AG179" s="399"/>
      <c r="AH179" s="399"/>
      <c r="AI179" s="375"/>
      <c r="AJ179" s="375"/>
      <c r="AK179" s="375"/>
      <c r="AL179" s="375"/>
      <c r="AM179" s="375"/>
      <c r="AN179" s="375"/>
      <c r="AO179" s="375"/>
      <c r="AP179" s="375"/>
    </row>
    <row r="180" spans="1:43" ht="12" customHeight="1" x14ac:dyDescent="0.2">
      <c r="A180" s="381"/>
      <c r="B180" s="390"/>
      <c r="C180" s="381" t="s">
        <v>898</v>
      </c>
      <c r="D180" s="398"/>
      <c r="E180" s="398"/>
      <c r="F180" s="399"/>
      <c r="G180" s="399"/>
      <c r="H180" s="399"/>
      <c r="I180" s="399"/>
      <c r="J180" s="399"/>
      <c r="K180" s="399"/>
      <c r="L180" s="399"/>
      <c r="M180" s="399"/>
      <c r="N180" s="399"/>
      <c r="O180" s="399"/>
      <c r="P180" s="399"/>
      <c r="Q180" s="399"/>
      <c r="R180" s="375"/>
      <c r="S180" s="381" t="s">
        <v>899</v>
      </c>
      <c r="T180" s="390"/>
      <c r="U180" s="399"/>
      <c r="V180" s="399"/>
      <c r="W180" s="399"/>
      <c r="X180" s="399"/>
      <c r="Y180" s="399"/>
      <c r="Z180" s="399"/>
      <c r="AA180" s="399"/>
      <c r="AB180" s="399"/>
      <c r="AC180" s="399"/>
      <c r="AD180" s="399"/>
      <c r="AE180" s="399"/>
      <c r="AF180" s="399"/>
      <c r="AG180" s="399"/>
      <c r="AH180" s="399"/>
      <c r="AI180" s="375"/>
      <c r="AJ180" s="375"/>
      <c r="AK180" s="375"/>
      <c r="AL180" s="375"/>
      <c r="AM180" s="375"/>
      <c r="AN180" s="375"/>
      <c r="AO180" s="375"/>
      <c r="AP180" s="375"/>
    </row>
    <row r="181" spans="1:43" ht="12" customHeight="1" x14ac:dyDescent="0.2">
      <c r="A181" s="381"/>
      <c r="B181" s="390"/>
      <c r="C181" s="381" t="s">
        <v>900</v>
      </c>
      <c r="D181" s="398"/>
      <c r="E181" s="398"/>
      <c r="F181" s="399"/>
      <c r="G181" s="399"/>
      <c r="H181" s="399"/>
      <c r="I181" s="399"/>
      <c r="J181" s="399"/>
      <c r="K181" s="399"/>
      <c r="L181" s="399"/>
      <c r="M181" s="399"/>
      <c r="N181" s="399"/>
      <c r="O181" s="399"/>
      <c r="P181" s="399"/>
      <c r="Q181" s="399"/>
      <c r="R181" s="375"/>
      <c r="S181" s="381" t="s">
        <v>901</v>
      </c>
      <c r="T181" s="390"/>
      <c r="U181" s="399"/>
      <c r="V181" s="399"/>
      <c r="W181" s="399"/>
      <c r="X181" s="399"/>
      <c r="Y181" s="399"/>
      <c r="Z181" s="399"/>
      <c r="AA181" s="399"/>
      <c r="AB181" s="399"/>
      <c r="AC181" s="399"/>
      <c r="AD181" s="399"/>
      <c r="AE181" s="399"/>
      <c r="AF181" s="399"/>
      <c r="AG181" s="399"/>
      <c r="AH181" s="399"/>
      <c r="AI181" s="375"/>
      <c r="AJ181" s="375"/>
      <c r="AK181" s="375"/>
      <c r="AL181" s="375"/>
      <c r="AM181" s="375"/>
      <c r="AN181" s="375"/>
      <c r="AO181" s="375"/>
      <c r="AP181" s="375"/>
    </row>
    <row r="182" spans="1:43" ht="12" customHeight="1" x14ac:dyDescent="0.2">
      <c r="A182" s="381"/>
      <c r="B182" s="390"/>
      <c r="C182" s="381"/>
      <c r="D182" s="466"/>
      <c r="E182" s="467"/>
      <c r="F182" s="467"/>
      <c r="G182" s="467"/>
      <c r="H182" s="467"/>
      <c r="I182" s="467"/>
      <c r="J182" s="467"/>
      <c r="K182" s="467"/>
      <c r="L182" s="467"/>
      <c r="M182" s="467"/>
      <c r="N182" s="467"/>
      <c r="O182" s="467"/>
      <c r="P182" s="467"/>
      <c r="Q182" s="467"/>
      <c r="R182" s="375"/>
      <c r="S182" s="381"/>
      <c r="T182" s="390"/>
      <c r="U182" s="381"/>
      <c r="V182" s="381"/>
      <c r="W182" s="381"/>
      <c r="X182" s="381"/>
      <c r="Y182" s="381"/>
      <c r="Z182" s="381"/>
      <c r="AA182" s="381"/>
      <c r="AB182" s="381"/>
      <c r="AC182" s="381"/>
      <c r="AD182" s="381"/>
      <c r="AE182" s="381"/>
      <c r="AF182" s="381"/>
      <c r="AG182" s="381"/>
      <c r="AH182" s="381"/>
      <c r="AI182" s="375"/>
      <c r="AJ182" s="375"/>
      <c r="AK182" s="375"/>
      <c r="AL182" s="375"/>
      <c r="AM182" s="375"/>
      <c r="AN182" s="375"/>
      <c r="AO182" s="375"/>
      <c r="AP182" s="375"/>
    </row>
    <row r="183" spans="1:43" ht="12" customHeight="1" x14ac:dyDescent="0.2">
      <c r="A183" s="381"/>
      <c r="B183" s="390"/>
      <c r="C183" s="381"/>
      <c r="D183" s="422"/>
      <c r="E183" s="381"/>
      <c r="F183" s="381"/>
      <c r="G183" s="381"/>
      <c r="H183" s="381"/>
      <c r="I183" s="381"/>
      <c r="J183" s="381"/>
      <c r="K183" s="381"/>
      <c r="L183" s="381"/>
      <c r="M183" s="381"/>
      <c r="N183" s="381"/>
      <c r="O183" s="381"/>
      <c r="P183" s="381"/>
      <c r="Q183" s="381"/>
      <c r="R183" s="375"/>
      <c r="S183" s="381"/>
      <c r="T183" s="390"/>
      <c r="U183" s="381"/>
      <c r="V183" s="381"/>
      <c r="W183" s="381"/>
      <c r="X183" s="381"/>
      <c r="Y183" s="381"/>
      <c r="Z183" s="381"/>
      <c r="AA183" s="381"/>
      <c r="AB183" s="381"/>
      <c r="AC183" s="381"/>
      <c r="AD183" s="381"/>
      <c r="AE183" s="381"/>
      <c r="AF183" s="381"/>
      <c r="AG183" s="381"/>
      <c r="AH183" s="381"/>
      <c r="AI183" s="375"/>
      <c r="AJ183" s="375"/>
      <c r="AK183" s="375"/>
      <c r="AL183" s="375"/>
      <c r="AM183" s="375"/>
      <c r="AN183" s="375"/>
      <c r="AO183" s="375"/>
      <c r="AP183" s="375"/>
    </row>
    <row r="184" spans="1:43" ht="12" customHeight="1" x14ac:dyDescent="0.25">
      <c r="A184" s="413" t="s">
        <v>241</v>
      </c>
      <c r="B184" s="402"/>
      <c r="C184" s="433" t="s">
        <v>81</v>
      </c>
      <c r="D184" s="453">
        <f t="shared" ref="D184:P184" si="42">SUM(D175:D183)</f>
        <v>0</v>
      </c>
      <c r="E184" s="413">
        <f t="shared" si="42"/>
        <v>0</v>
      </c>
      <c r="F184" s="413">
        <f t="shared" si="42"/>
        <v>0</v>
      </c>
      <c r="G184" s="413">
        <f t="shared" si="42"/>
        <v>0</v>
      </c>
      <c r="H184" s="413">
        <f t="shared" si="42"/>
        <v>0</v>
      </c>
      <c r="I184" s="413">
        <f t="shared" si="42"/>
        <v>0</v>
      </c>
      <c r="J184" s="413">
        <f t="shared" si="42"/>
        <v>0</v>
      </c>
      <c r="K184" s="413">
        <f t="shared" si="42"/>
        <v>0</v>
      </c>
      <c r="L184" s="413">
        <f t="shared" si="42"/>
        <v>0</v>
      </c>
      <c r="M184" s="413">
        <f t="shared" si="42"/>
        <v>0</v>
      </c>
      <c r="N184" s="413">
        <f t="shared" si="42"/>
        <v>0</v>
      </c>
      <c r="O184" s="413">
        <f t="shared" si="42"/>
        <v>0</v>
      </c>
      <c r="P184" s="413">
        <f t="shared" si="42"/>
        <v>0</v>
      </c>
      <c r="Q184" s="413">
        <f>SUM(Q175:Q183)</f>
        <v>0</v>
      </c>
      <c r="R184" s="375"/>
      <c r="S184" s="403" t="s">
        <v>81</v>
      </c>
      <c r="T184" s="402"/>
      <c r="U184" s="413">
        <f>SUM(U175:U183)</f>
        <v>0</v>
      </c>
      <c r="V184" s="413">
        <f t="shared" ref="V184:AH184" si="43">SUM(V175:V183)</f>
        <v>0</v>
      </c>
      <c r="W184" s="413">
        <f t="shared" si="43"/>
        <v>0</v>
      </c>
      <c r="X184" s="413">
        <f t="shared" si="43"/>
        <v>0</v>
      </c>
      <c r="Y184" s="413">
        <f t="shared" si="43"/>
        <v>0</v>
      </c>
      <c r="Z184" s="413">
        <f t="shared" si="43"/>
        <v>0</v>
      </c>
      <c r="AA184" s="413">
        <f t="shared" si="43"/>
        <v>0</v>
      </c>
      <c r="AB184" s="413">
        <f t="shared" si="43"/>
        <v>0</v>
      </c>
      <c r="AC184" s="413">
        <f t="shared" si="43"/>
        <v>0</v>
      </c>
      <c r="AD184" s="413">
        <f t="shared" si="43"/>
        <v>0</v>
      </c>
      <c r="AE184" s="413">
        <f t="shared" si="43"/>
        <v>0</v>
      </c>
      <c r="AF184" s="413">
        <f t="shared" si="43"/>
        <v>0</v>
      </c>
      <c r="AG184" s="413">
        <f t="shared" si="43"/>
        <v>0</v>
      </c>
      <c r="AH184" s="413">
        <f t="shared" si="43"/>
        <v>0</v>
      </c>
      <c r="AI184" s="375"/>
      <c r="AJ184" s="375"/>
      <c r="AK184" s="375"/>
      <c r="AL184" s="375"/>
      <c r="AM184" s="375"/>
      <c r="AN184" s="375"/>
      <c r="AO184" s="375"/>
      <c r="AP184" s="375"/>
    </row>
    <row r="185" spans="1:43" ht="12" customHeight="1" x14ac:dyDescent="0.2">
      <c r="A185" s="391"/>
      <c r="B185" s="393"/>
      <c r="C185" s="391" t="s">
        <v>902</v>
      </c>
      <c r="D185" s="394"/>
      <c r="E185" s="394"/>
      <c r="F185" s="395"/>
      <c r="G185" s="395"/>
      <c r="H185" s="395"/>
      <c r="I185" s="395"/>
      <c r="J185" s="395"/>
      <c r="K185" s="395"/>
      <c r="L185" s="395"/>
      <c r="M185" s="395"/>
      <c r="N185" s="395"/>
      <c r="O185" s="395"/>
      <c r="P185" s="395"/>
      <c r="Q185" s="395"/>
      <c r="R185" s="375"/>
      <c r="S185" s="391" t="s">
        <v>903</v>
      </c>
      <c r="T185" s="393"/>
      <c r="U185" s="395"/>
      <c r="V185" s="395"/>
      <c r="W185" s="395"/>
      <c r="X185" s="395"/>
      <c r="Y185" s="395"/>
      <c r="Z185" s="395"/>
      <c r="AA185" s="395"/>
      <c r="AB185" s="395"/>
      <c r="AC185" s="395"/>
      <c r="AD185" s="395"/>
      <c r="AE185" s="395"/>
      <c r="AF185" s="395"/>
      <c r="AG185" s="395"/>
      <c r="AH185" s="395"/>
      <c r="AI185" s="375"/>
      <c r="AJ185" s="375"/>
      <c r="AK185" s="375"/>
      <c r="AL185" s="375"/>
      <c r="AM185" s="375"/>
      <c r="AN185" s="375"/>
      <c r="AO185" s="375"/>
      <c r="AP185" s="375"/>
      <c r="AQ185" s="375"/>
    </row>
    <row r="186" spans="1:43" ht="12" customHeight="1" x14ac:dyDescent="0.25">
      <c r="A186" s="381"/>
      <c r="B186" s="469"/>
      <c r="C186" s="601" t="s">
        <v>904</v>
      </c>
      <c r="D186" s="398"/>
      <c r="E186" s="398"/>
      <c r="F186" s="399"/>
      <c r="G186" s="399"/>
      <c r="H186" s="399"/>
      <c r="I186" s="399"/>
      <c r="J186" s="399"/>
      <c r="K186" s="399"/>
      <c r="L186" s="399"/>
      <c r="M186" s="399"/>
      <c r="N186" s="399"/>
      <c r="O186" s="399"/>
      <c r="P186" s="399"/>
      <c r="Q186" s="399"/>
      <c r="R186" s="375"/>
      <c r="S186" s="601" t="s">
        <v>905</v>
      </c>
      <c r="T186" s="469"/>
      <c r="U186" s="399"/>
      <c r="V186" s="399"/>
      <c r="W186" s="399"/>
      <c r="X186" s="399"/>
      <c r="Y186" s="399"/>
      <c r="Z186" s="399"/>
      <c r="AA186" s="399"/>
      <c r="AB186" s="399"/>
      <c r="AC186" s="399"/>
      <c r="AD186" s="399"/>
      <c r="AE186" s="399"/>
      <c r="AF186" s="399"/>
      <c r="AG186" s="399"/>
      <c r="AH186" s="399"/>
      <c r="AI186" s="375"/>
      <c r="AJ186" s="375"/>
      <c r="AK186" s="375"/>
      <c r="AL186" s="375"/>
      <c r="AM186" s="375"/>
      <c r="AN186" s="375"/>
      <c r="AO186" s="375"/>
      <c r="AP186" s="375"/>
      <c r="AQ186" s="375"/>
    </row>
    <row r="187" spans="1:43" ht="12" customHeight="1" x14ac:dyDescent="0.25">
      <c r="A187" s="381"/>
      <c r="B187" s="469"/>
      <c r="C187" s="601"/>
      <c r="D187" s="422"/>
      <c r="E187" s="381"/>
      <c r="F187" s="381"/>
      <c r="G187" s="381"/>
      <c r="H187" s="381"/>
      <c r="I187" s="381"/>
      <c r="J187" s="381"/>
      <c r="K187" s="381"/>
      <c r="L187" s="381"/>
      <c r="M187" s="381"/>
      <c r="N187" s="381"/>
      <c r="O187" s="381"/>
      <c r="P187" s="381"/>
      <c r="Q187" s="381"/>
      <c r="R187" s="375"/>
      <c r="S187" s="601"/>
      <c r="T187" s="469"/>
      <c r="U187" s="381"/>
      <c r="V187" s="381"/>
      <c r="W187" s="381"/>
      <c r="X187" s="381"/>
      <c r="Y187" s="381"/>
      <c r="Z187" s="381"/>
      <c r="AA187" s="381"/>
      <c r="AB187" s="381"/>
      <c r="AC187" s="381"/>
      <c r="AD187" s="381"/>
      <c r="AE187" s="381"/>
      <c r="AF187" s="381"/>
      <c r="AG187" s="381"/>
      <c r="AH187" s="381"/>
      <c r="AI187" s="375"/>
      <c r="AJ187" s="375"/>
      <c r="AK187" s="375"/>
      <c r="AL187" s="375"/>
      <c r="AM187" s="375"/>
      <c r="AN187" s="375"/>
      <c r="AO187" s="375"/>
      <c r="AP187" s="375"/>
      <c r="AQ187" s="375"/>
    </row>
    <row r="188" spans="1:43" ht="12" customHeight="1" x14ac:dyDescent="0.25">
      <c r="A188" s="413" t="s">
        <v>244</v>
      </c>
      <c r="B188" s="402"/>
      <c r="C188" s="403" t="s">
        <v>81</v>
      </c>
      <c r="D188" s="453">
        <f>SUM(D185:D187)</f>
        <v>0</v>
      </c>
      <c r="E188" s="413">
        <f t="shared" ref="E188:P188" si="44">SUM(E185:E187)</f>
        <v>0</v>
      </c>
      <c r="F188" s="413">
        <f t="shared" si="44"/>
        <v>0</v>
      </c>
      <c r="G188" s="413">
        <f t="shared" si="44"/>
        <v>0</v>
      </c>
      <c r="H188" s="413">
        <f t="shared" si="44"/>
        <v>0</v>
      </c>
      <c r="I188" s="413">
        <f t="shared" si="44"/>
        <v>0</v>
      </c>
      <c r="J188" s="413">
        <f t="shared" si="44"/>
        <v>0</v>
      </c>
      <c r="K188" s="413">
        <f t="shared" si="44"/>
        <v>0</v>
      </c>
      <c r="L188" s="413">
        <f t="shared" si="44"/>
        <v>0</v>
      </c>
      <c r="M188" s="413">
        <f t="shared" si="44"/>
        <v>0</v>
      </c>
      <c r="N188" s="413">
        <f t="shared" si="44"/>
        <v>0</v>
      </c>
      <c r="O188" s="413">
        <f t="shared" si="44"/>
        <v>0</v>
      </c>
      <c r="P188" s="413">
        <f t="shared" si="44"/>
        <v>0</v>
      </c>
      <c r="Q188" s="413">
        <f>SUM(Q185:Q187)</f>
        <v>0</v>
      </c>
      <c r="R188" s="375"/>
      <c r="S188" s="403" t="s">
        <v>81</v>
      </c>
      <c r="T188" s="402"/>
      <c r="U188" s="413">
        <f t="shared" ref="U188:AG188" si="45">SUM(U185:U187)</f>
        <v>0</v>
      </c>
      <c r="V188" s="413">
        <f t="shared" si="45"/>
        <v>0</v>
      </c>
      <c r="W188" s="413">
        <f t="shared" si="45"/>
        <v>0</v>
      </c>
      <c r="X188" s="413">
        <f t="shared" si="45"/>
        <v>0</v>
      </c>
      <c r="Y188" s="413">
        <f t="shared" si="45"/>
        <v>0</v>
      </c>
      <c r="Z188" s="413">
        <f t="shared" si="45"/>
        <v>0</v>
      </c>
      <c r="AA188" s="413">
        <f t="shared" si="45"/>
        <v>0</v>
      </c>
      <c r="AB188" s="413">
        <f t="shared" si="45"/>
        <v>0</v>
      </c>
      <c r="AC188" s="413">
        <f t="shared" si="45"/>
        <v>0</v>
      </c>
      <c r="AD188" s="413">
        <f t="shared" si="45"/>
        <v>0</v>
      </c>
      <c r="AE188" s="413">
        <f t="shared" si="45"/>
        <v>0</v>
      </c>
      <c r="AF188" s="413">
        <f t="shared" si="45"/>
        <v>0</v>
      </c>
      <c r="AG188" s="413">
        <f t="shared" si="45"/>
        <v>0</v>
      </c>
      <c r="AH188" s="413">
        <f>SUM(AH185:AH187)</f>
        <v>0</v>
      </c>
      <c r="AI188" s="375"/>
      <c r="AJ188" s="375"/>
      <c r="AK188" s="375"/>
      <c r="AL188" s="375"/>
      <c r="AM188" s="375"/>
      <c r="AN188" s="375"/>
      <c r="AO188" s="375"/>
      <c r="AP188" s="375"/>
      <c r="AQ188" s="375"/>
    </row>
    <row r="189" spans="1:43" ht="12" customHeight="1" x14ac:dyDescent="0.2">
      <c r="A189" s="384" t="s">
        <v>247</v>
      </c>
      <c r="B189" s="383"/>
      <c r="C189" s="384" t="s">
        <v>906</v>
      </c>
      <c r="D189" s="385"/>
      <c r="E189" s="385"/>
      <c r="F189" s="386"/>
      <c r="G189" s="386"/>
      <c r="H189" s="386"/>
      <c r="I189" s="386"/>
      <c r="J189" s="386"/>
      <c r="K189" s="386"/>
      <c r="L189" s="386"/>
      <c r="M189" s="386"/>
      <c r="N189" s="386"/>
      <c r="O189" s="386"/>
      <c r="P189" s="386"/>
      <c r="Q189" s="386"/>
      <c r="R189" s="375"/>
      <c r="S189" s="384" t="s">
        <v>907</v>
      </c>
      <c r="T189" s="383"/>
      <c r="U189" s="386"/>
      <c r="V189" s="386"/>
      <c r="W189" s="386"/>
      <c r="X189" s="386"/>
      <c r="Y189" s="386"/>
      <c r="Z189" s="386"/>
      <c r="AA189" s="386"/>
      <c r="AB189" s="386"/>
      <c r="AC189" s="386"/>
      <c r="AD189" s="386"/>
      <c r="AE189" s="386"/>
      <c r="AF189" s="386"/>
      <c r="AG189" s="386"/>
      <c r="AH189" s="386"/>
    </row>
    <row r="190" spans="1:43" ht="12" customHeight="1" x14ac:dyDescent="0.2">
      <c r="A190" s="384" t="s">
        <v>249</v>
      </c>
      <c r="B190" s="383"/>
      <c r="C190" s="384" t="s">
        <v>908</v>
      </c>
      <c r="D190" s="385"/>
      <c r="E190" s="385"/>
      <c r="F190" s="386"/>
      <c r="G190" s="386"/>
      <c r="H190" s="386"/>
      <c r="I190" s="386"/>
      <c r="J190" s="386"/>
      <c r="K190" s="386"/>
      <c r="L190" s="386"/>
      <c r="M190" s="386"/>
      <c r="N190" s="386"/>
      <c r="O190" s="386"/>
      <c r="P190" s="386"/>
      <c r="Q190" s="386"/>
      <c r="R190" s="375"/>
      <c r="S190" s="384" t="s">
        <v>909</v>
      </c>
      <c r="T190" s="383"/>
      <c r="U190" s="386"/>
      <c r="V190" s="386"/>
      <c r="W190" s="386"/>
      <c r="X190" s="386"/>
      <c r="Y190" s="386"/>
      <c r="Z190" s="386"/>
      <c r="AA190" s="386"/>
      <c r="AB190" s="386"/>
      <c r="AC190" s="386"/>
      <c r="AD190" s="386"/>
      <c r="AE190" s="386"/>
      <c r="AF190" s="386"/>
      <c r="AG190" s="386"/>
      <c r="AH190" s="386"/>
    </row>
    <row r="191" spans="1:43" ht="12" customHeight="1" x14ac:dyDescent="0.2">
      <c r="A191" s="384" t="s">
        <v>910</v>
      </c>
      <c r="B191" s="383"/>
      <c r="C191" s="384" t="s">
        <v>911</v>
      </c>
      <c r="D191" s="385"/>
      <c r="E191" s="385"/>
      <c r="F191" s="386"/>
      <c r="G191" s="386"/>
      <c r="H191" s="386"/>
      <c r="I191" s="386"/>
      <c r="J191" s="386"/>
      <c r="K191" s="386"/>
      <c r="L191" s="386"/>
      <c r="M191" s="386"/>
      <c r="N191" s="386"/>
      <c r="O191" s="386"/>
      <c r="P191" s="386"/>
      <c r="Q191" s="386"/>
      <c r="R191" s="375"/>
      <c r="S191" s="413" t="s">
        <v>912</v>
      </c>
      <c r="T191" s="383"/>
      <c r="U191" s="386"/>
      <c r="V191" s="386"/>
      <c r="W191" s="386"/>
      <c r="X191" s="386"/>
      <c r="Y191" s="386"/>
      <c r="Z191" s="386"/>
      <c r="AA191" s="386"/>
      <c r="AB191" s="386"/>
      <c r="AC191" s="386"/>
      <c r="AD191" s="386"/>
      <c r="AE191" s="386"/>
      <c r="AF191" s="386"/>
      <c r="AG191" s="386"/>
      <c r="AH191" s="386"/>
    </row>
    <row r="192" spans="1:43" ht="12" customHeight="1" x14ac:dyDescent="0.2">
      <c r="A192" s="384" t="s">
        <v>255</v>
      </c>
      <c r="B192" s="383"/>
      <c r="C192" s="384" t="s">
        <v>913</v>
      </c>
      <c r="D192" s="385"/>
      <c r="E192" s="385"/>
      <c r="F192" s="386"/>
      <c r="G192" s="386"/>
      <c r="H192" s="386"/>
      <c r="I192" s="386"/>
      <c r="J192" s="386"/>
      <c r="K192" s="386"/>
      <c r="L192" s="386"/>
      <c r="M192" s="386"/>
      <c r="N192" s="386"/>
      <c r="O192" s="386"/>
      <c r="P192" s="386"/>
      <c r="Q192" s="386"/>
      <c r="R192" s="375"/>
      <c r="S192" s="384" t="s">
        <v>914</v>
      </c>
      <c r="T192" s="383"/>
      <c r="U192" s="386"/>
      <c r="V192" s="386"/>
      <c r="W192" s="386"/>
      <c r="X192" s="386"/>
      <c r="Y192" s="386"/>
      <c r="Z192" s="386"/>
      <c r="AA192" s="386"/>
      <c r="AB192" s="386"/>
      <c r="AC192" s="386"/>
      <c r="AD192" s="386"/>
      <c r="AE192" s="386"/>
      <c r="AF192" s="386"/>
      <c r="AG192" s="386"/>
      <c r="AH192" s="386"/>
    </row>
    <row r="193" spans="1:40" ht="12" customHeight="1" x14ac:dyDescent="0.2">
      <c r="A193" s="384" t="s">
        <v>258</v>
      </c>
      <c r="B193" s="383"/>
      <c r="C193" s="384" t="s">
        <v>915</v>
      </c>
      <c r="D193" s="385"/>
      <c r="E193" s="385"/>
      <c r="F193" s="386"/>
      <c r="G193" s="386"/>
      <c r="H193" s="386"/>
      <c r="I193" s="386"/>
      <c r="J193" s="386"/>
      <c r="K193" s="386"/>
      <c r="L193" s="386"/>
      <c r="M193" s="386"/>
      <c r="N193" s="386"/>
      <c r="O193" s="386"/>
      <c r="P193" s="386"/>
      <c r="Q193" s="386"/>
      <c r="R193" s="375"/>
      <c r="S193" s="384" t="s">
        <v>916</v>
      </c>
      <c r="T193" s="383"/>
      <c r="U193" s="386"/>
      <c r="V193" s="386"/>
      <c r="W193" s="386"/>
      <c r="X193" s="386"/>
      <c r="Y193" s="386"/>
      <c r="Z193" s="386"/>
      <c r="AA193" s="386"/>
      <c r="AB193" s="386"/>
      <c r="AC193" s="386"/>
      <c r="AD193" s="386"/>
      <c r="AE193" s="386"/>
      <c r="AF193" s="386"/>
      <c r="AG193" s="386"/>
      <c r="AH193" s="386"/>
    </row>
    <row r="194" spans="1:40" ht="12" customHeight="1" x14ac:dyDescent="0.2">
      <c r="A194" s="384" t="s">
        <v>261</v>
      </c>
      <c r="B194" s="383"/>
      <c r="C194" s="384" t="s">
        <v>917</v>
      </c>
      <c r="D194" s="385"/>
      <c r="E194" s="385"/>
      <c r="F194" s="386"/>
      <c r="G194" s="386"/>
      <c r="H194" s="386"/>
      <c r="I194" s="386"/>
      <c r="J194" s="386"/>
      <c r="K194" s="386"/>
      <c r="L194" s="386"/>
      <c r="M194" s="386"/>
      <c r="N194" s="386"/>
      <c r="O194" s="386"/>
      <c r="P194" s="386"/>
      <c r="Q194" s="386"/>
      <c r="R194" s="375"/>
      <c r="S194" s="384" t="s">
        <v>918</v>
      </c>
      <c r="T194" s="383"/>
      <c r="U194" s="386"/>
      <c r="V194" s="386"/>
      <c r="W194" s="386"/>
      <c r="X194" s="386"/>
      <c r="Y194" s="386"/>
      <c r="Z194" s="386"/>
      <c r="AA194" s="386"/>
      <c r="AB194" s="386"/>
      <c r="AC194" s="386"/>
      <c r="AD194" s="386"/>
      <c r="AE194" s="386"/>
      <c r="AF194" s="386"/>
      <c r="AG194" s="386"/>
      <c r="AH194" s="386"/>
    </row>
    <row r="195" spans="1:40" ht="12" customHeight="1" x14ac:dyDescent="0.2">
      <c r="A195" s="391"/>
      <c r="B195" s="393">
        <v>1425</v>
      </c>
      <c r="C195" s="391" t="s">
        <v>919</v>
      </c>
      <c r="D195" s="395">
        <f>IFERROR(ROUND(VLOOKUP($B195,'[15]Monthly BS -UC Ledger FORMATTED'!$A$6:$Q$228,+D$3,FALSE),0),0)</f>
        <v>0</v>
      </c>
      <c r="E195" s="395">
        <f>IFERROR(ROUND(VLOOKUP($B195,'[15]Monthly BS -UC Ledger FORMATTED'!$A$6:$Q$228,+E$3,FALSE),0),0)</f>
        <v>0</v>
      </c>
      <c r="F195" s="395">
        <f>IFERROR(ROUND(VLOOKUP($B195,'[15]Monthly BS -UC Ledger FORMATTED'!$A$6:$Q$228,+F$3,FALSE),0),0)</f>
        <v>0</v>
      </c>
      <c r="G195" s="395">
        <f>IFERROR(ROUND(VLOOKUP($B195,'[15]Monthly BS -UC Ledger FORMATTED'!$A$6:$Q$228,+G$3,FALSE),0),0)</f>
        <v>0</v>
      </c>
      <c r="H195" s="395">
        <f>IFERROR(ROUND(VLOOKUP($B195,'[15]Monthly BS -UC Ledger FORMATTED'!$A$6:$Q$228,+H$3,FALSE),0),0)</f>
        <v>0</v>
      </c>
      <c r="I195" s="395">
        <f>IFERROR(ROUND(VLOOKUP($B195,'[15]Monthly BS -UC Ledger FORMATTED'!$A$6:$Q$228,+I$3,FALSE),0),0)</f>
        <v>0</v>
      </c>
      <c r="J195" s="395">
        <f>IFERROR(ROUND(VLOOKUP($B195,'[15]Monthly BS -UC Ledger FORMATTED'!$A$6:$Q$228,+J$3,FALSE),0),0)</f>
        <v>0</v>
      </c>
      <c r="K195" s="395">
        <f>IFERROR(ROUND(VLOOKUP($B195,'[15]Monthly BS -UC Ledger FORMATTED'!$A$6:$Q$228,+K$3,FALSE),0),0)</f>
        <v>0</v>
      </c>
      <c r="L195" s="395">
        <f>IFERROR(ROUND(VLOOKUP($B195,'[15]Monthly BS -UC Ledger FORMATTED'!$A$6:$Q$228,+L$3,FALSE),0),0)</f>
        <v>0</v>
      </c>
      <c r="M195" s="395">
        <f>IFERROR(ROUND(VLOOKUP($B195,'[15]Monthly BS -UC Ledger FORMATTED'!$A$6:$Q$228,+M$3,FALSE),0),0)</f>
        <v>0</v>
      </c>
      <c r="N195" s="395">
        <f>IFERROR(ROUND(VLOOKUP($B195,'[15]Monthly BS -UC Ledger FORMATTED'!$A$6:$Q$228,+N$3,FALSE),0),0)</f>
        <v>0</v>
      </c>
      <c r="O195" s="395">
        <f>IFERROR(ROUND(VLOOKUP($B195,'[15]Monthly BS -UC Ledger FORMATTED'!$A$6:$Q$228,+O$3,FALSE),0),0)</f>
        <v>0</v>
      </c>
      <c r="P195" s="395">
        <f>IFERROR(ROUND(VLOOKUP($B195,'[15]Monthly BS -UC Ledger FORMATTED'!$A$6:$Q$228,+P$3,FALSE),0),0)</f>
        <v>0</v>
      </c>
      <c r="Q195" s="395"/>
      <c r="R195" s="375"/>
      <c r="S195" s="391" t="s">
        <v>920</v>
      </c>
      <c r="T195" s="393">
        <v>2185</v>
      </c>
      <c r="U195" s="395">
        <f>IFERROR(ROUND(VLOOKUP($T195,'[15]Monthly BS -UC Ledger FORMATTED'!$A$6:$Q$228,+U$3,FALSE),0),0)</f>
        <v>0</v>
      </c>
      <c r="V195" s="395">
        <f>IFERROR(ROUND(VLOOKUP($T195,'[15]Monthly BS -UC Ledger FORMATTED'!$A$6:$Q$228,+V$3,FALSE),0),0)</f>
        <v>0</v>
      </c>
      <c r="W195" s="395">
        <f>IFERROR(ROUND(VLOOKUP($T195,'[15]Monthly BS -UC Ledger FORMATTED'!$A$6:$Q$228,+W$3,FALSE),0),0)</f>
        <v>0</v>
      </c>
      <c r="X195" s="395">
        <f>IFERROR(ROUND(VLOOKUP($T195,'[15]Monthly BS -UC Ledger FORMATTED'!$A$6:$Q$228,+X$3,FALSE),0),0)</f>
        <v>0</v>
      </c>
      <c r="Y195" s="395">
        <f>IFERROR(ROUND(VLOOKUP($T195,'[15]Monthly BS -UC Ledger FORMATTED'!$A$6:$Q$228,+Y$3,FALSE),0),0)</f>
        <v>0</v>
      </c>
      <c r="Z195" s="395">
        <f>IFERROR(ROUND(VLOOKUP($T195,'[15]Monthly BS -UC Ledger FORMATTED'!$A$6:$Q$228,+Z$3,FALSE),0),0)</f>
        <v>0</v>
      </c>
      <c r="AA195" s="395">
        <f>IFERROR(ROUND(VLOOKUP($T195,'[15]Monthly BS -UC Ledger FORMATTED'!$A$6:$Q$228,+AA$3,FALSE),0),0)</f>
        <v>0</v>
      </c>
      <c r="AB195" s="395">
        <f>IFERROR(ROUND(VLOOKUP($T195,'[15]Monthly BS -UC Ledger FORMATTED'!$A$6:$Q$228,+AB$3,FALSE),0),0)</f>
        <v>0</v>
      </c>
      <c r="AC195" s="395">
        <f>IFERROR(ROUND(VLOOKUP($T195,'[15]Monthly BS -UC Ledger FORMATTED'!$A$6:$Q$228,+AC$3,FALSE),0),0)</f>
        <v>0</v>
      </c>
      <c r="AD195" s="395">
        <f>IFERROR(ROUND(VLOOKUP($T195,'[15]Monthly BS -UC Ledger FORMATTED'!$A$6:$Q$228,+AD$3,FALSE),0),0)</f>
        <v>0</v>
      </c>
      <c r="AE195" s="395">
        <f>IFERROR(ROUND(VLOOKUP($T195,'[15]Monthly BS -UC Ledger FORMATTED'!$A$6:$Q$228,+AE$3,FALSE),0),0)</f>
        <v>0</v>
      </c>
      <c r="AF195" s="395">
        <f>IFERROR(ROUND(VLOOKUP($T195,'[15]Monthly BS -UC Ledger FORMATTED'!$A$6:$Q$228,+AF$3,FALSE),0),0)</f>
        <v>0</v>
      </c>
      <c r="AG195" s="395">
        <f>IFERROR(ROUND(VLOOKUP($T195,'[15]Monthly BS -UC Ledger FORMATTED'!$A$6:$Q$228,+AG$3,FALSE),0),0)</f>
        <v>0</v>
      </c>
      <c r="AH195" s="395"/>
      <c r="AI195" s="375"/>
      <c r="AJ195" s="375"/>
      <c r="AK195" s="375"/>
      <c r="AL195" s="375"/>
      <c r="AM195" s="375"/>
      <c r="AN195" s="375"/>
    </row>
    <row r="196" spans="1:40" ht="20" x14ac:dyDescent="0.2">
      <c r="A196" s="381"/>
      <c r="B196" s="390"/>
      <c r="C196" s="507" t="s">
        <v>945</v>
      </c>
      <c r="D196" s="395">
        <f>IFERROR(ROUND(VLOOKUP($B196,'[15]Monthly BS -UC Ledger FORMATTED'!$A$6:$Q$228,+D$3,FALSE),0),0)</f>
        <v>0</v>
      </c>
      <c r="E196" s="395">
        <f>IFERROR(ROUND(VLOOKUP($B196,'[15]Monthly BS -UC Ledger FORMATTED'!$A$6:$Q$228,+E$3,FALSE),0),0)</f>
        <v>0</v>
      </c>
      <c r="F196" s="395">
        <f>IFERROR(ROUND(VLOOKUP($B196,'[15]Monthly BS -UC Ledger FORMATTED'!$A$6:$Q$228,+F$3,FALSE),0),0)</f>
        <v>0</v>
      </c>
      <c r="G196" s="395">
        <f>IFERROR(ROUND(VLOOKUP($B196,'[15]Monthly BS -UC Ledger FORMATTED'!$A$6:$Q$228,+G$3,FALSE),0),0)</f>
        <v>0</v>
      </c>
      <c r="H196" s="395">
        <f>IFERROR(ROUND(VLOOKUP($B196,'[15]Monthly BS -UC Ledger FORMATTED'!$A$6:$Q$228,+H$3,FALSE),0),0)</f>
        <v>0</v>
      </c>
      <c r="I196" s="395">
        <f>IFERROR(ROUND(VLOOKUP($B196,'[15]Monthly BS -UC Ledger FORMATTED'!$A$6:$Q$228,+I$3,FALSE),0),0)</f>
        <v>0</v>
      </c>
      <c r="J196" s="395">
        <f>IFERROR(ROUND(VLOOKUP($B196,'[15]Monthly BS -UC Ledger FORMATTED'!$A$6:$Q$228,+J$3,FALSE),0),0)</f>
        <v>0</v>
      </c>
      <c r="K196" s="395">
        <f>IFERROR(ROUND(VLOOKUP($B196,'[15]Monthly BS -UC Ledger FORMATTED'!$A$6:$Q$228,+K$3,FALSE),0),0)</f>
        <v>0</v>
      </c>
      <c r="L196" s="395">
        <f>IFERROR(ROUND(VLOOKUP($B196,'[15]Monthly BS -UC Ledger FORMATTED'!$A$6:$Q$228,+L$3,FALSE),0),0)</f>
        <v>0</v>
      </c>
      <c r="M196" s="395">
        <f>IFERROR(ROUND(VLOOKUP($B196,'[15]Monthly BS -UC Ledger FORMATTED'!$A$6:$Q$228,+M$3,FALSE),0),0)</f>
        <v>0</v>
      </c>
      <c r="N196" s="395">
        <f>IFERROR(ROUND(VLOOKUP($B196,'[15]Monthly BS -UC Ledger FORMATTED'!$A$6:$Q$228,+N$3,FALSE),0),0)</f>
        <v>0</v>
      </c>
      <c r="O196" s="395">
        <f>IFERROR(ROUND(VLOOKUP($B196,'[15]Monthly BS -UC Ledger FORMATTED'!$A$6:$Q$228,+O$3,FALSE),0),0)</f>
        <v>0</v>
      </c>
      <c r="P196" s="395">
        <f>IFERROR(ROUND(VLOOKUP($B196,'[15]Monthly BS -UC Ledger FORMATTED'!$A$6:$Q$228,+P$3,FALSE),0),0)</f>
        <v>0</v>
      </c>
      <c r="Q196" s="399"/>
      <c r="R196" s="375"/>
      <c r="S196" s="381"/>
      <c r="T196" s="390"/>
      <c r="U196" s="399"/>
      <c r="V196" s="399"/>
      <c r="W196" s="399"/>
      <c r="X196" s="399"/>
      <c r="Y196" s="399"/>
      <c r="Z196" s="399"/>
      <c r="AA196" s="399"/>
      <c r="AB196" s="399"/>
      <c r="AC196" s="399"/>
      <c r="AD196" s="399"/>
      <c r="AE196" s="399"/>
      <c r="AF196" s="399"/>
      <c r="AG196" s="399"/>
      <c r="AH196" s="399"/>
      <c r="AI196" s="375"/>
      <c r="AJ196" s="375"/>
      <c r="AK196" s="375"/>
      <c r="AL196" s="375"/>
      <c r="AM196" s="375"/>
      <c r="AN196" s="375"/>
    </row>
    <row r="197" spans="1:40" ht="12" customHeight="1" x14ac:dyDescent="0.2">
      <c r="A197" s="381"/>
      <c r="B197" s="390">
        <v>1500</v>
      </c>
      <c r="C197" s="381" t="s">
        <v>922</v>
      </c>
      <c r="D197" s="395">
        <f>IFERROR(ROUND(VLOOKUP($B197,'[15]Monthly BS -UC Ledger FORMATTED'!$A$6:$Q$228,+D$3,FALSE),0),0)</f>
        <v>0</v>
      </c>
      <c r="E197" s="395">
        <f>IFERROR(ROUND(VLOOKUP($B197,'[15]Monthly BS -UC Ledger FORMATTED'!$A$6:$Q$228,+E$3,FALSE),0),0)</f>
        <v>0</v>
      </c>
      <c r="F197" s="395">
        <f>IFERROR(ROUND(VLOOKUP($B197,'[15]Monthly BS -UC Ledger FORMATTED'!$A$6:$Q$228,+F$3,FALSE),0),0)</f>
        <v>0</v>
      </c>
      <c r="G197" s="395">
        <f>IFERROR(ROUND(VLOOKUP($B197,'[15]Monthly BS -UC Ledger FORMATTED'!$A$6:$Q$228,+G$3,FALSE),0),0)</f>
        <v>0</v>
      </c>
      <c r="H197" s="395">
        <f>IFERROR(ROUND(VLOOKUP($B197,'[15]Monthly BS -UC Ledger FORMATTED'!$A$6:$Q$228,+H$3,FALSE),0),0)</f>
        <v>0</v>
      </c>
      <c r="I197" s="395">
        <f>IFERROR(ROUND(VLOOKUP($B197,'[15]Monthly BS -UC Ledger FORMATTED'!$A$6:$Q$228,+I$3,FALSE),0),0)</f>
        <v>0</v>
      </c>
      <c r="J197" s="395">
        <f>IFERROR(ROUND(VLOOKUP($B197,'[15]Monthly BS -UC Ledger FORMATTED'!$A$6:$Q$228,+J$3,FALSE),0),0)</f>
        <v>0</v>
      </c>
      <c r="K197" s="395">
        <f>IFERROR(ROUND(VLOOKUP($B197,'[15]Monthly BS -UC Ledger FORMATTED'!$A$6:$Q$228,+K$3,FALSE),0),0)</f>
        <v>0</v>
      </c>
      <c r="L197" s="395">
        <f>IFERROR(ROUND(VLOOKUP($B197,'[15]Monthly BS -UC Ledger FORMATTED'!$A$6:$Q$228,+L$3,FALSE),0),0)</f>
        <v>0</v>
      </c>
      <c r="M197" s="395">
        <f>IFERROR(ROUND(VLOOKUP($B197,'[15]Monthly BS -UC Ledger FORMATTED'!$A$6:$Q$228,+M$3,FALSE),0),0)</f>
        <v>0</v>
      </c>
      <c r="N197" s="395">
        <f>IFERROR(ROUND(VLOOKUP($B197,'[15]Monthly BS -UC Ledger FORMATTED'!$A$6:$Q$228,+N$3,FALSE),0),0)</f>
        <v>0</v>
      </c>
      <c r="O197" s="395">
        <f>IFERROR(ROUND(VLOOKUP($B197,'[15]Monthly BS -UC Ledger FORMATTED'!$A$6:$Q$228,+O$3,FALSE),0),0)</f>
        <v>0</v>
      </c>
      <c r="P197" s="395">
        <f>IFERROR(ROUND(VLOOKUP($B197,'[15]Monthly BS -UC Ledger FORMATTED'!$A$6:$Q$228,+P$3,FALSE),0),0)</f>
        <v>0</v>
      </c>
      <c r="Q197" s="399"/>
      <c r="R197" s="375"/>
      <c r="S197" s="381" t="s">
        <v>923</v>
      </c>
      <c r="T197" s="390">
        <v>2255</v>
      </c>
      <c r="U197" s="395">
        <f>IFERROR(ROUND(VLOOKUP($T197,'[15]Monthly BS -UC Ledger FORMATTED'!$A$6:$Q$228,+U$3,FALSE),0),0)</f>
        <v>0</v>
      </c>
      <c r="V197" s="395">
        <f>IFERROR(ROUND(VLOOKUP($T197,'[15]Monthly BS -UC Ledger FORMATTED'!$A$6:$Q$228,+V$3,FALSE),0),0)</f>
        <v>0</v>
      </c>
      <c r="W197" s="395">
        <f>IFERROR(ROUND(VLOOKUP($T197,'[15]Monthly BS -UC Ledger FORMATTED'!$A$6:$Q$228,+W$3,FALSE),0),0)</f>
        <v>0</v>
      </c>
      <c r="X197" s="395">
        <f>IFERROR(ROUND(VLOOKUP($T197,'[15]Monthly BS -UC Ledger FORMATTED'!$A$6:$Q$228,+X$3,FALSE),0),0)</f>
        <v>0</v>
      </c>
      <c r="Y197" s="395">
        <f>IFERROR(ROUND(VLOOKUP($T197,'[15]Monthly BS -UC Ledger FORMATTED'!$A$6:$Q$228,+Y$3,FALSE),0),0)</f>
        <v>0</v>
      </c>
      <c r="Z197" s="395">
        <f>IFERROR(ROUND(VLOOKUP($T197,'[15]Monthly BS -UC Ledger FORMATTED'!$A$6:$Q$228,+Z$3,FALSE),0),0)</f>
        <v>0</v>
      </c>
      <c r="AA197" s="395">
        <f>IFERROR(ROUND(VLOOKUP($T197,'[15]Monthly BS -UC Ledger FORMATTED'!$A$6:$Q$228,+AA$3,FALSE),0),0)</f>
        <v>0</v>
      </c>
      <c r="AB197" s="395">
        <f>IFERROR(ROUND(VLOOKUP($T197,'[15]Monthly BS -UC Ledger FORMATTED'!$A$6:$Q$228,+AB$3,FALSE),0),0)</f>
        <v>0</v>
      </c>
      <c r="AC197" s="395">
        <f>IFERROR(ROUND(VLOOKUP($T197,'[15]Monthly BS -UC Ledger FORMATTED'!$A$6:$Q$228,+AC$3,FALSE),0),0)</f>
        <v>0</v>
      </c>
      <c r="AD197" s="395">
        <f>IFERROR(ROUND(VLOOKUP($T197,'[15]Monthly BS -UC Ledger FORMATTED'!$A$6:$Q$228,+AD$3,FALSE),0),0)</f>
        <v>0</v>
      </c>
      <c r="AE197" s="395">
        <f>IFERROR(ROUND(VLOOKUP($T197,'[15]Monthly BS -UC Ledger FORMATTED'!$A$6:$Q$228,+AE$3,FALSE),0),0)</f>
        <v>0</v>
      </c>
      <c r="AF197" s="395">
        <f>IFERROR(ROUND(VLOOKUP($T197,'[15]Monthly BS -UC Ledger FORMATTED'!$A$6:$Q$228,+AF$3,FALSE),0),0)</f>
        <v>0</v>
      </c>
      <c r="AG197" s="395">
        <f>IFERROR(ROUND(VLOOKUP($T197,'[15]Monthly BS -UC Ledger FORMATTED'!$A$6:$Q$228,+AG$3,FALSE),0),0)</f>
        <v>0</v>
      </c>
      <c r="AH197" s="399">
        <f>ROUND(VLOOKUP($T197,'[15]Monthly BS -UC Ledger FORMATTED'!$A$6:$Q$228,+AH$3,FALSE),0)</f>
        <v>0</v>
      </c>
      <c r="AI197" s="375"/>
      <c r="AJ197" s="375"/>
      <c r="AK197" s="375"/>
      <c r="AL197" s="375"/>
      <c r="AM197" s="375"/>
      <c r="AN197" s="375"/>
    </row>
    <row r="198" spans="1:40" ht="12" customHeight="1" x14ac:dyDescent="0.2">
      <c r="A198" s="381"/>
      <c r="B198" s="390"/>
      <c r="C198" s="381" t="s">
        <v>924</v>
      </c>
      <c r="D198" s="395">
        <f>IFERROR(ROUND(VLOOKUP($B198,'[15]Monthly BS -UC Ledger FORMATTED'!$A$6:$Q$228,+D$3,FALSE),0),0)</f>
        <v>0</v>
      </c>
      <c r="E198" s="395">
        <f>IFERROR(ROUND(VLOOKUP($B198,'[15]Monthly BS -UC Ledger FORMATTED'!$A$6:$Q$228,+E$3,FALSE),0),0)</f>
        <v>0</v>
      </c>
      <c r="F198" s="395">
        <f>IFERROR(ROUND(VLOOKUP($B198,'[15]Monthly BS -UC Ledger FORMATTED'!$A$6:$Q$228,+F$3,FALSE),0),0)</f>
        <v>0</v>
      </c>
      <c r="G198" s="395">
        <f>IFERROR(ROUND(VLOOKUP($B198,'[15]Monthly BS -UC Ledger FORMATTED'!$A$6:$Q$228,+G$3,FALSE),0),0)</f>
        <v>0</v>
      </c>
      <c r="H198" s="395">
        <f>IFERROR(ROUND(VLOOKUP($B198,'[15]Monthly BS -UC Ledger FORMATTED'!$A$6:$Q$228,+H$3,FALSE),0),0)</f>
        <v>0</v>
      </c>
      <c r="I198" s="395">
        <f>IFERROR(ROUND(VLOOKUP($B198,'[15]Monthly BS -UC Ledger FORMATTED'!$A$6:$Q$228,+I$3,FALSE),0),0)</f>
        <v>0</v>
      </c>
      <c r="J198" s="395">
        <f>IFERROR(ROUND(VLOOKUP($B198,'[15]Monthly BS -UC Ledger FORMATTED'!$A$6:$Q$228,+J$3,FALSE),0),0)</f>
        <v>0</v>
      </c>
      <c r="K198" s="395">
        <f>IFERROR(ROUND(VLOOKUP($B198,'[15]Monthly BS -UC Ledger FORMATTED'!$A$6:$Q$228,+K$3,FALSE),0),0)</f>
        <v>0</v>
      </c>
      <c r="L198" s="395">
        <f>IFERROR(ROUND(VLOOKUP($B198,'[15]Monthly BS -UC Ledger FORMATTED'!$A$6:$Q$228,+L$3,FALSE),0),0)</f>
        <v>0</v>
      </c>
      <c r="M198" s="395">
        <f>IFERROR(ROUND(VLOOKUP($B198,'[15]Monthly BS -UC Ledger FORMATTED'!$A$6:$Q$228,+M$3,FALSE),0),0)</f>
        <v>0</v>
      </c>
      <c r="N198" s="395">
        <f>IFERROR(ROUND(VLOOKUP($B198,'[15]Monthly BS -UC Ledger FORMATTED'!$A$6:$Q$228,+N$3,FALSE),0),0)</f>
        <v>0</v>
      </c>
      <c r="O198" s="395">
        <f>IFERROR(ROUND(VLOOKUP($B198,'[15]Monthly BS -UC Ledger FORMATTED'!$A$6:$Q$228,+O$3,FALSE),0),0)</f>
        <v>0</v>
      </c>
      <c r="P198" s="395">
        <f>IFERROR(ROUND(VLOOKUP($B198,'[15]Monthly BS -UC Ledger FORMATTED'!$A$6:$Q$228,+P$3,FALSE),0),0)</f>
        <v>0</v>
      </c>
      <c r="Q198" s="399" t="e">
        <f>ROUND(VLOOKUP($B198,'[15]Monthly BS -UC Ledger FORMATTED'!$A$6:$Q$228,+Q$3,FALSE),0)</f>
        <v>#N/A</v>
      </c>
      <c r="R198" s="375"/>
      <c r="S198" s="381"/>
      <c r="T198" s="390"/>
      <c r="U198" s="399"/>
      <c r="V198" s="399"/>
      <c r="W198" s="399"/>
      <c r="X198" s="399"/>
      <c r="Y198" s="399"/>
      <c r="Z198" s="399"/>
      <c r="AA198" s="399"/>
      <c r="AB198" s="399"/>
      <c r="AC198" s="399"/>
      <c r="AD198" s="399"/>
      <c r="AE198" s="399"/>
      <c r="AF198" s="399"/>
      <c r="AG198" s="399"/>
      <c r="AH198" s="399"/>
      <c r="AI198" s="375"/>
      <c r="AJ198" s="375"/>
      <c r="AK198" s="375"/>
      <c r="AL198" s="375"/>
      <c r="AM198" s="375"/>
      <c r="AN198" s="375"/>
    </row>
    <row r="199" spans="1:40" ht="12" customHeight="1" x14ac:dyDescent="0.25">
      <c r="A199" s="413" t="s">
        <v>579</v>
      </c>
      <c r="B199" s="416"/>
      <c r="C199" s="403" t="s">
        <v>81</v>
      </c>
      <c r="D199" s="447">
        <f>SUM(D195:D198)</f>
        <v>0</v>
      </c>
      <c r="E199" s="449">
        <f t="shared" ref="E199:P199" si="46">SUM(E195:E198)</f>
        <v>0</v>
      </c>
      <c r="F199" s="449">
        <f t="shared" si="46"/>
        <v>0</v>
      </c>
      <c r="G199" s="449">
        <f t="shared" si="46"/>
        <v>0</v>
      </c>
      <c r="H199" s="449">
        <f t="shared" si="46"/>
        <v>0</v>
      </c>
      <c r="I199" s="449">
        <f t="shared" si="46"/>
        <v>0</v>
      </c>
      <c r="J199" s="449">
        <f t="shared" si="46"/>
        <v>0</v>
      </c>
      <c r="K199" s="449">
        <f t="shared" si="46"/>
        <v>0</v>
      </c>
      <c r="L199" s="449">
        <f t="shared" si="46"/>
        <v>0</v>
      </c>
      <c r="M199" s="449">
        <f t="shared" si="46"/>
        <v>0</v>
      </c>
      <c r="N199" s="449">
        <f t="shared" si="46"/>
        <v>0</v>
      </c>
      <c r="O199" s="449">
        <f t="shared" si="46"/>
        <v>0</v>
      </c>
      <c r="P199" s="449">
        <f t="shared" si="46"/>
        <v>0</v>
      </c>
      <c r="Q199" s="449" t="e">
        <f>SUM(Q195:Q198)</f>
        <v>#N/A</v>
      </c>
      <c r="R199" s="375"/>
      <c r="S199" s="403" t="s">
        <v>81</v>
      </c>
      <c r="T199" s="470"/>
      <c r="U199" s="449">
        <f>SUM(U195:U198)</f>
        <v>0</v>
      </c>
      <c r="V199" s="449">
        <f t="shared" ref="V199:AH199" si="47">SUM(V195:V198)</f>
        <v>0</v>
      </c>
      <c r="W199" s="449">
        <f t="shared" si="47"/>
        <v>0</v>
      </c>
      <c r="X199" s="449">
        <f t="shared" si="47"/>
        <v>0</v>
      </c>
      <c r="Y199" s="449">
        <f t="shared" si="47"/>
        <v>0</v>
      </c>
      <c r="Z199" s="449">
        <f t="shared" si="47"/>
        <v>0</v>
      </c>
      <c r="AA199" s="449">
        <f t="shared" si="47"/>
        <v>0</v>
      </c>
      <c r="AB199" s="449">
        <f t="shared" si="47"/>
        <v>0</v>
      </c>
      <c r="AC199" s="449">
        <f t="shared" si="47"/>
        <v>0</v>
      </c>
      <c r="AD199" s="449">
        <f t="shared" si="47"/>
        <v>0</v>
      </c>
      <c r="AE199" s="449">
        <f t="shared" si="47"/>
        <v>0</v>
      </c>
      <c r="AF199" s="449">
        <f t="shared" si="47"/>
        <v>0</v>
      </c>
      <c r="AG199" s="449">
        <f t="shared" si="47"/>
        <v>0</v>
      </c>
      <c r="AH199" s="449">
        <f t="shared" si="47"/>
        <v>0</v>
      </c>
      <c r="AI199" s="375"/>
      <c r="AJ199" s="375"/>
      <c r="AK199" s="375"/>
      <c r="AL199" s="375"/>
      <c r="AM199" s="375"/>
      <c r="AN199" s="375"/>
    </row>
    <row r="200" spans="1:40" ht="12" customHeight="1" x14ac:dyDescent="0.2">
      <c r="A200" s="384"/>
      <c r="B200" s="383"/>
      <c r="C200" s="384"/>
      <c r="D200" s="450"/>
      <c r="E200" s="384"/>
      <c r="F200" s="384"/>
      <c r="G200" s="384"/>
      <c r="H200" s="384"/>
      <c r="I200" s="384"/>
      <c r="J200" s="384"/>
      <c r="K200" s="384"/>
      <c r="L200" s="384"/>
      <c r="M200" s="384"/>
      <c r="N200" s="384"/>
      <c r="O200" s="384"/>
      <c r="P200" s="384"/>
      <c r="Q200" s="384"/>
      <c r="R200" s="375"/>
      <c r="S200" s="384"/>
      <c r="T200" s="383"/>
      <c r="U200" s="384"/>
      <c r="V200" s="384"/>
      <c r="W200" s="384"/>
      <c r="X200" s="384"/>
      <c r="Y200" s="384"/>
      <c r="Z200" s="384"/>
      <c r="AA200" s="384"/>
      <c r="AB200" s="384"/>
      <c r="AC200" s="384"/>
      <c r="AD200" s="384"/>
      <c r="AE200" s="384"/>
      <c r="AF200" s="384"/>
      <c r="AG200" s="384"/>
      <c r="AH200" s="384"/>
    </row>
    <row r="201" spans="1:40" ht="12" customHeight="1" x14ac:dyDescent="0.25">
      <c r="A201" s="440" t="s">
        <v>780</v>
      </c>
      <c r="B201" s="383"/>
      <c r="C201" s="384"/>
      <c r="D201" s="385">
        <f>SUM(D110:D199)/2</f>
        <v>0</v>
      </c>
      <c r="E201" s="385">
        <f t="shared" ref="E201:Q201" si="48">SUM(E110:E199)-E125-E142-E146-E184-E188-E199-E174-E114</f>
        <v>0</v>
      </c>
      <c r="F201" s="385">
        <f t="shared" si="48"/>
        <v>0</v>
      </c>
      <c r="G201" s="385">
        <f t="shared" si="48"/>
        <v>0</v>
      </c>
      <c r="H201" s="385">
        <f t="shared" si="48"/>
        <v>0</v>
      </c>
      <c r="I201" s="385">
        <f t="shared" si="48"/>
        <v>0</v>
      </c>
      <c r="J201" s="385">
        <f t="shared" si="48"/>
        <v>0</v>
      </c>
      <c r="K201" s="385">
        <f t="shared" si="48"/>
        <v>0</v>
      </c>
      <c r="L201" s="385">
        <f t="shared" si="48"/>
        <v>0</v>
      </c>
      <c r="M201" s="385">
        <f t="shared" si="48"/>
        <v>0</v>
      </c>
      <c r="N201" s="385">
        <f t="shared" si="48"/>
        <v>0</v>
      </c>
      <c r="O201" s="385">
        <f t="shared" si="48"/>
        <v>0</v>
      </c>
      <c r="P201" s="385">
        <f t="shared" si="48"/>
        <v>0</v>
      </c>
      <c r="Q201" s="385" t="e">
        <f t="shared" si="48"/>
        <v>#N/A</v>
      </c>
      <c r="R201" s="375"/>
      <c r="S201" s="440" t="s">
        <v>780</v>
      </c>
      <c r="T201" s="383"/>
      <c r="U201" s="386">
        <f>SUM(U110:U199)-U125-U142-U146-U184-U188-U199-U174-U114</f>
        <v>0</v>
      </c>
      <c r="V201" s="386">
        <f t="shared" ref="V201:AH201" si="49">SUM(V110:V199)-V125-V142-V146-V184-V188-V199-V174-V114</f>
        <v>0</v>
      </c>
      <c r="W201" s="386">
        <f t="shared" si="49"/>
        <v>0</v>
      </c>
      <c r="X201" s="386">
        <f t="shared" si="49"/>
        <v>0</v>
      </c>
      <c r="Y201" s="386">
        <f t="shared" si="49"/>
        <v>0</v>
      </c>
      <c r="Z201" s="386">
        <f t="shared" si="49"/>
        <v>0</v>
      </c>
      <c r="AA201" s="386">
        <f t="shared" si="49"/>
        <v>0</v>
      </c>
      <c r="AB201" s="386">
        <f t="shared" si="49"/>
        <v>0</v>
      </c>
      <c r="AC201" s="386">
        <f t="shared" si="49"/>
        <v>0</v>
      </c>
      <c r="AD201" s="386">
        <f t="shared" si="49"/>
        <v>0</v>
      </c>
      <c r="AE201" s="386">
        <f t="shared" si="49"/>
        <v>0</v>
      </c>
      <c r="AF201" s="386">
        <f t="shared" si="49"/>
        <v>0</v>
      </c>
      <c r="AG201" s="386">
        <f t="shared" si="49"/>
        <v>0</v>
      </c>
      <c r="AH201" s="386">
        <f t="shared" si="49"/>
        <v>0</v>
      </c>
    </row>
    <row r="202" spans="1:40" ht="12" customHeight="1" x14ac:dyDescent="0.25">
      <c r="A202" s="440" t="s">
        <v>782</v>
      </c>
      <c r="B202" s="383"/>
      <c r="C202" s="384"/>
      <c r="D202" s="385"/>
      <c r="E202" s="385"/>
      <c r="F202" s="385"/>
      <c r="G202" s="385"/>
      <c r="H202" s="385"/>
      <c r="I202" s="385"/>
      <c r="J202" s="385"/>
      <c r="K202" s="385"/>
      <c r="L202" s="385"/>
      <c r="M202" s="385"/>
      <c r="N202" s="385"/>
      <c r="O202" s="385"/>
      <c r="P202" s="385"/>
      <c r="Q202" s="385"/>
      <c r="R202" s="375"/>
      <c r="S202" s="440" t="s">
        <v>782</v>
      </c>
      <c r="T202" s="383"/>
      <c r="U202" s="386"/>
      <c r="V202" s="386"/>
      <c r="W202" s="386"/>
      <c r="X202" s="386"/>
      <c r="Y202" s="386"/>
      <c r="Z202" s="386"/>
      <c r="AA202" s="386"/>
      <c r="AB202" s="386"/>
      <c r="AC202" s="386"/>
      <c r="AD202" s="386"/>
      <c r="AE202" s="386"/>
      <c r="AF202" s="386"/>
      <c r="AG202" s="386"/>
      <c r="AH202" s="386"/>
    </row>
    <row r="203" spans="1:40" ht="12" customHeight="1" x14ac:dyDescent="0.25">
      <c r="A203" s="440" t="s">
        <v>784</v>
      </c>
      <c r="B203" s="383"/>
      <c r="C203" s="384"/>
      <c r="D203" s="385">
        <f>+D201-D202</f>
        <v>0</v>
      </c>
      <c r="E203" s="385">
        <f t="shared" ref="E203:Q203" si="50">+E201-E202</f>
        <v>0</v>
      </c>
      <c r="F203" s="385">
        <f t="shared" si="50"/>
        <v>0</v>
      </c>
      <c r="G203" s="385">
        <f t="shared" si="50"/>
        <v>0</v>
      </c>
      <c r="H203" s="385">
        <f t="shared" si="50"/>
        <v>0</v>
      </c>
      <c r="I203" s="385">
        <f t="shared" si="50"/>
        <v>0</v>
      </c>
      <c r="J203" s="385">
        <f t="shared" si="50"/>
        <v>0</v>
      </c>
      <c r="K203" s="385">
        <f t="shared" si="50"/>
        <v>0</v>
      </c>
      <c r="L203" s="385">
        <f t="shared" si="50"/>
        <v>0</v>
      </c>
      <c r="M203" s="385">
        <f t="shared" si="50"/>
        <v>0</v>
      </c>
      <c r="N203" s="385">
        <f t="shared" si="50"/>
        <v>0</v>
      </c>
      <c r="O203" s="385">
        <f t="shared" si="50"/>
        <v>0</v>
      </c>
      <c r="P203" s="385">
        <f t="shared" si="50"/>
        <v>0</v>
      </c>
      <c r="Q203" s="385" t="e">
        <f t="shared" si="50"/>
        <v>#N/A</v>
      </c>
      <c r="R203" s="375"/>
      <c r="S203" s="440" t="s">
        <v>784</v>
      </c>
      <c r="T203" s="383"/>
      <c r="U203" s="385">
        <f t="shared" ref="U203:AH203" si="51">+U201-U202</f>
        <v>0</v>
      </c>
      <c r="V203" s="385">
        <f t="shared" si="51"/>
        <v>0</v>
      </c>
      <c r="W203" s="385">
        <f t="shared" si="51"/>
        <v>0</v>
      </c>
      <c r="X203" s="385">
        <f t="shared" si="51"/>
        <v>0</v>
      </c>
      <c r="Y203" s="385">
        <f t="shared" si="51"/>
        <v>0</v>
      </c>
      <c r="Z203" s="385">
        <f t="shared" si="51"/>
        <v>0</v>
      </c>
      <c r="AA203" s="385">
        <f t="shared" si="51"/>
        <v>0</v>
      </c>
      <c r="AB203" s="385">
        <f t="shared" si="51"/>
        <v>0</v>
      </c>
      <c r="AC203" s="385">
        <f t="shared" si="51"/>
        <v>0</v>
      </c>
      <c r="AD203" s="385">
        <f t="shared" si="51"/>
        <v>0</v>
      </c>
      <c r="AE203" s="385">
        <f t="shared" si="51"/>
        <v>0</v>
      </c>
      <c r="AF203" s="385">
        <f t="shared" si="51"/>
        <v>0</v>
      </c>
      <c r="AG203" s="385">
        <f t="shared" si="51"/>
        <v>0</v>
      </c>
      <c r="AH203" s="385">
        <f t="shared" si="51"/>
        <v>0</v>
      </c>
    </row>
    <row r="204" spans="1:40" ht="12" customHeight="1" x14ac:dyDescent="0.2">
      <c r="B204" s="471"/>
    </row>
    <row r="205" spans="1:40" ht="12" customHeight="1" x14ac:dyDescent="0.2">
      <c r="B205" s="471"/>
    </row>
    <row r="206" spans="1:40" ht="12" customHeight="1" x14ac:dyDescent="0.2">
      <c r="B206" s="471"/>
    </row>
    <row r="207" spans="1:40" ht="12" customHeight="1" x14ac:dyDescent="0.2">
      <c r="B207" s="471"/>
    </row>
    <row r="208" spans="1:40" ht="12" customHeight="1" x14ac:dyDescent="0.2">
      <c r="B208" s="471"/>
    </row>
    <row r="209" spans="2:2" ht="12" customHeight="1" x14ac:dyDescent="0.2">
      <c r="B209" s="471"/>
    </row>
    <row r="210" spans="2:2" ht="12" customHeight="1" x14ac:dyDescent="0.2">
      <c r="B210" s="474"/>
    </row>
    <row r="211" spans="2:2" ht="12" customHeight="1" x14ac:dyDescent="0.2">
      <c r="B211" s="474"/>
    </row>
    <row r="212" spans="2:2" ht="12" customHeight="1" x14ac:dyDescent="0.2">
      <c r="B212" s="474"/>
    </row>
    <row r="213" spans="2:2" ht="12" customHeight="1" x14ac:dyDescent="0.2">
      <c r="B213" s="474"/>
    </row>
    <row r="214" spans="2:2" ht="12" customHeight="1" x14ac:dyDescent="0.2">
      <c r="B214" s="474"/>
    </row>
    <row r="215" spans="2:2" ht="12" customHeight="1" x14ac:dyDescent="0.2">
      <c r="B215" s="474"/>
    </row>
    <row r="216" spans="2:2" ht="12" customHeight="1" x14ac:dyDescent="0.2">
      <c r="B216" s="474"/>
    </row>
    <row r="217" spans="2:2" ht="12" customHeight="1" x14ac:dyDescent="0.2">
      <c r="B217" s="474"/>
    </row>
    <row r="218" spans="2:2" ht="12" customHeight="1" x14ac:dyDescent="0.2">
      <c r="B218" s="474"/>
    </row>
    <row r="219" spans="2:2" ht="12" customHeight="1" x14ac:dyDescent="0.2">
      <c r="B219" s="474"/>
    </row>
    <row r="220" spans="2:2" ht="12" customHeight="1" x14ac:dyDescent="0.2">
      <c r="B220" s="474"/>
    </row>
    <row r="221" spans="2:2" ht="12" customHeight="1" x14ac:dyDescent="0.2">
      <c r="B221" s="474"/>
    </row>
    <row r="222" spans="2:2" ht="12" customHeight="1" x14ac:dyDescent="0.2">
      <c r="B222" s="474"/>
    </row>
    <row r="223" spans="2:2" ht="12" customHeight="1" x14ac:dyDescent="0.2">
      <c r="B223" s="474"/>
    </row>
    <row r="224" spans="2:2" ht="12" customHeight="1" x14ac:dyDescent="0.2">
      <c r="B224" s="474"/>
    </row>
    <row r="225" spans="2:2" ht="12" customHeight="1" x14ac:dyDescent="0.2">
      <c r="B225" s="474"/>
    </row>
    <row r="226" spans="2:2" ht="12" customHeight="1" x14ac:dyDescent="0.2">
      <c r="B226" s="474"/>
    </row>
    <row r="227" spans="2:2" ht="12" customHeight="1" x14ac:dyDescent="0.2">
      <c r="B227" s="474"/>
    </row>
    <row r="228" spans="2:2" ht="12" customHeight="1" x14ac:dyDescent="0.2">
      <c r="B228" s="474"/>
    </row>
    <row r="229" spans="2:2" ht="12" customHeight="1" x14ac:dyDescent="0.2">
      <c r="B229" s="474"/>
    </row>
    <row r="230" spans="2:2" ht="12" customHeight="1" x14ac:dyDescent="0.2">
      <c r="B230" s="474"/>
    </row>
    <row r="231" spans="2:2" ht="12" customHeight="1" x14ac:dyDescent="0.2">
      <c r="B231" s="474"/>
    </row>
    <row r="232" spans="2:2" ht="12" customHeight="1" x14ac:dyDescent="0.2">
      <c r="B232" s="474"/>
    </row>
  </sheetData>
  <mergeCells count="26">
    <mergeCell ref="A4:Q4"/>
    <mergeCell ref="S4:AI4"/>
    <mergeCell ref="A11:Q11"/>
    <mergeCell ref="S11:AI11"/>
    <mergeCell ref="A22:Q22"/>
    <mergeCell ref="S22:AI22"/>
    <mergeCell ref="A29:Q29"/>
    <mergeCell ref="S29:AI29"/>
    <mergeCell ref="A43:Q43"/>
    <mergeCell ref="S43:AI43"/>
    <mergeCell ref="A110:Q110"/>
    <mergeCell ref="S110:AI110"/>
    <mergeCell ref="A117:Q117"/>
    <mergeCell ref="S117:AI117"/>
    <mergeCell ref="A131:Q131"/>
    <mergeCell ref="S131:AI131"/>
    <mergeCell ref="A138:Q138"/>
    <mergeCell ref="S138:AI138"/>
    <mergeCell ref="C186:C187"/>
    <mergeCell ref="S186:S187"/>
    <mergeCell ref="A150:Q150"/>
    <mergeCell ref="S150:AI150"/>
    <mergeCell ref="A159:Q159"/>
    <mergeCell ref="S159:AI159"/>
    <mergeCell ref="A169:Q169"/>
    <mergeCell ref="S169:AI169"/>
  </mergeCell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231"/>
  <sheetViews>
    <sheetView workbookViewId="0">
      <selection activeCell="C45" sqref="C45"/>
    </sheetView>
  </sheetViews>
  <sheetFormatPr defaultColWidth="9.1796875" defaultRowHeight="10" x14ac:dyDescent="0.2"/>
  <cols>
    <col min="1" max="1" width="37" style="365" customWidth="1"/>
    <col min="2" max="2" width="7.54296875" style="365" bestFit="1" customWidth="1"/>
    <col min="3" max="3" width="37.26953125" style="365" bestFit="1" customWidth="1"/>
    <col min="4" max="4" width="9.26953125" style="424" bestFit="1" customWidth="1"/>
    <col min="5" max="16" width="9.26953125" style="365" bestFit="1" customWidth="1"/>
    <col min="17" max="17" width="9.26953125" style="498" bestFit="1" customWidth="1"/>
    <col min="18" max="18" width="3.1796875" style="365" customWidth="1"/>
    <col min="19" max="19" width="43.7265625" style="365" bestFit="1" customWidth="1"/>
    <col min="20" max="20" width="7.453125" style="473" bestFit="1" customWidth="1"/>
    <col min="21" max="22" width="9.54296875" style="365" customWidth="1"/>
    <col min="23" max="26" width="10" style="365" customWidth="1"/>
    <col min="27" max="29" width="9.54296875" style="365" customWidth="1"/>
    <col min="30" max="31" width="10" style="365" customWidth="1"/>
    <col min="32" max="32" width="9.54296875" style="365" customWidth="1"/>
    <col min="33" max="33" width="10" style="365" customWidth="1"/>
    <col min="34" max="34" width="10.26953125" style="365" bestFit="1" customWidth="1"/>
    <col min="35" max="16384" width="9.1796875" style="365"/>
  </cols>
  <sheetData>
    <row r="1" spans="1:35" ht="12" customHeight="1" x14ac:dyDescent="0.25">
      <c r="A1" s="362" t="s">
        <v>666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475"/>
      <c r="R1" s="362"/>
      <c r="S1" s="362"/>
      <c r="T1" s="364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</row>
    <row r="2" spans="1:35" s="373" customFormat="1" ht="21.5" x14ac:dyDescent="0.3">
      <c r="A2" s="366" t="s">
        <v>0</v>
      </c>
      <c r="B2" s="367" t="s">
        <v>668</v>
      </c>
      <c r="C2" s="366" t="s">
        <v>1</v>
      </c>
      <c r="D2" s="369">
        <v>41974</v>
      </c>
      <c r="E2" s="369">
        <v>42005</v>
      </c>
      <c r="F2" s="369">
        <v>42036</v>
      </c>
      <c r="G2" s="369">
        <v>42064</v>
      </c>
      <c r="H2" s="369">
        <v>42095</v>
      </c>
      <c r="I2" s="369">
        <v>42125</v>
      </c>
      <c r="J2" s="369">
        <v>42156</v>
      </c>
      <c r="K2" s="369">
        <v>42186</v>
      </c>
      <c r="L2" s="369">
        <v>42217</v>
      </c>
      <c r="M2" s="369">
        <v>42248</v>
      </c>
      <c r="N2" s="369">
        <v>42278</v>
      </c>
      <c r="O2" s="369">
        <v>42309</v>
      </c>
      <c r="P2" s="369">
        <v>42339</v>
      </c>
      <c r="Q2" s="476" t="s">
        <v>669</v>
      </c>
      <c r="R2" s="371"/>
      <c r="S2" s="366" t="s">
        <v>1</v>
      </c>
      <c r="T2" s="367" t="s">
        <v>668</v>
      </c>
      <c r="U2" s="369">
        <v>41974</v>
      </c>
      <c r="V2" s="369">
        <v>42005</v>
      </c>
      <c r="W2" s="369">
        <v>42036</v>
      </c>
      <c r="X2" s="369">
        <v>42064</v>
      </c>
      <c r="Y2" s="369">
        <v>42095</v>
      </c>
      <c r="Z2" s="369">
        <v>42125</v>
      </c>
      <c r="AA2" s="369">
        <v>42156</v>
      </c>
      <c r="AB2" s="369">
        <v>42186</v>
      </c>
      <c r="AC2" s="369">
        <v>42217</v>
      </c>
      <c r="AD2" s="369">
        <v>42248</v>
      </c>
      <c r="AE2" s="369">
        <v>42278</v>
      </c>
      <c r="AF2" s="369">
        <v>42309</v>
      </c>
      <c r="AG2" s="369">
        <v>42339</v>
      </c>
      <c r="AH2" s="372" t="s">
        <v>669</v>
      </c>
    </row>
    <row r="3" spans="1:35" ht="12" customHeight="1" x14ac:dyDescent="0.3">
      <c r="A3" s="374"/>
      <c r="B3" s="375"/>
      <c r="C3" s="375"/>
      <c r="D3" s="376">
        <v>4</v>
      </c>
      <c r="E3" s="376">
        <v>5</v>
      </c>
      <c r="F3" s="376">
        <v>6</v>
      </c>
      <c r="G3" s="376">
        <v>7</v>
      </c>
      <c r="H3" s="376">
        <v>8</v>
      </c>
      <c r="I3" s="376">
        <v>9</v>
      </c>
      <c r="J3" s="376">
        <v>10</v>
      </c>
      <c r="K3" s="376">
        <v>11</v>
      </c>
      <c r="L3" s="376">
        <v>12</v>
      </c>
      <c r="M3" s="376">
        <v>13</v>
      </c>
      <c r="N3" s="376">
        <v>14</v>
      </c>
      <c r="O3" s="376">
        <v>15</v>
      </c>
      <c r="P3" s="376">
        <v>16</v>
      </c>
      <c r="Q3" s="477">
        <v>17</v>
      </c>
      <c r="R3" s="375"/>
      <c r="S3" s="378"/>
      <c r="T3" s="379"/>
      <c r="U3" s="380">
        <v>4</v>
      </c>
      <c r="V3" s="376">
        <v>5</v>
      </c>
      <c r="W3" s="376">
        <v>6</v>
      </c>
      <c r="X3" s="376">
        <v>7</v>
      </c>
      <c r="Y3" s="376">
        <v>8</v>
      </c>
      <c r="Z3" s="376">
        <v>9</v>
      </c>
      <c r="AA3" s="376">
        <v>10</v>
      </c>
      <c r="AB3" s="376">
        <v>11</v>
      </c>
      <c r="AC3" s="376">
        <v>12</v>
      </c>
      <c r="AD3" s="376">
        <v>13</v>
      </c>
      <c r="AE3" s="376">
        <v>14</v>
      </c>
      <c r="AF3" s="376">
        <v>15</v>
      </c>
      <c r="AG3" s="376">
        <v>16</v>
      </c>
      <c r="AH3" s="376">
        <v>17</v>
      </c>
    </row>
    <row r="4" spans="1:35" ht="12" customHeight="1" x14ac:dyDescent="0.25">
      <c r="A4" s="602" t="s">
        <v>11</v>
      </c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4"/>
      <c r="R4" s="381"/>
      <c r="S4" s="602" t="s">
        <v>11</v>
      </c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3"/>
      <c r="AG4" s="603"/>
      <c r="AH4" s="603"/>
      <c r="AI4" s="604"/>
    </row>
    <row r="5" spans="1:35" ht="12" customHeight="1" x14ac:dyDescent="0.2">
      <c r="A5" s="382" t="s">
        <v>12</v>
      </c>
      <c r="B5" s="383">
        <v>1020</v>
      </c>
      <c r="C5" s="384" t="s">
        <v>670</v>
      </c>
      <c r="D5" s="385">
        <f>ROUND(VLOOKUP($B5,'[16]Monthly BS -UC Ledger FORMATTED'!$A$6:$Q$275,+D$3,FALSE),0)</f>
        <v>56012</v>
      </c>
      <c r="E5" s="385">
        <f>ROUND(VLOOKUP($B5,'[16]Monthly BS -UC Ledger FORMATTED'!$A$6:$Q$275,+E$3,FALSE),0)</f>
        <v>56016</v>
      </c>
      <c r="F5" s="386">
        <f>ROUND(VLOOKUP($B5,'[16]Monthly BS -UC Ledger FORMATTED'!$A$6:$Q$275,+F$3,FALSE),0)</f>
        <v>56016</v>
      </c>
      <c r="G5" s="386">
        <f>ROUND(VLOOKUP($B5,'[16]Monthly BS -UC Ledger FORMATTED'!$A$6:$Q$275,+G$3,FALSE),0)</f>
        <v>56016</v>
      </c>
      <c r="H5" s="386">
        <f>ROUND(VLOOKUP($B5,'[16]Monthly BS -UC Ledger FORMATTED'!$A$6:$Q$275,+H$3,FALSE),0)</f>
        <v>56016</v>
      </c>
      <c r="I5" s="386">
        <f>ROUND(VLOOKUP($B5,'[16]Monthly BS -UC Ledger FORMATTED'!$A$6:$Q$275,+I$3,FALSE),0)</f>
        <v>56016</v>
      </c>
      <c r="J5" s="386">
        <f>ROUND(VLOOKUP($B5,'[16]Monthly BS -UC Ledger FORMATTED'!$A$6:$Q$275,+J$3,FALSE),0)</f>
        <v>56016</v>
      </c>
      <c r="K5" s="386">
        <f>ROUND(VLOOKUP($B5,'[16]Monthly BS -UC Ledger FORMATTED'!$A$6:$Q$275,+K$3,FALSE),0)</f>
        <v>56016</v>
      </c>
      <c r="L5" s="386">
        <f>ROUND(VLOOKUP($B5,'[16]Monthly BS -UC Ledger FORMATTED'!$A$6:$Q$275,+L$3,FALSE),0)</f>
        <v>56016</v>
      </c>
      <c r="M5" s="386">
        <f>ROUND(VLOOKUP($B5,'[16]Monthly BS -UC Ledger FORMATTED'!$A$6:$Q$275,+M$3,FALSE),0)</f>
        <v>56016</v>
      </c>
      <c r="N5" s="386">
        <f>ROUND(VLOOKUP($B5,'[16]Monthly BS -UC Ledger FORMATTED'!$A$6:$Q$275,+N$3,FALSE),0)</f>
        <v>56016</v>
      </c>
      <c r="O5" s="386">
        <f>ROUND(VLOOKUP($B5,'[16]Monthly BS -UC Ledger FORMATTED'!$A$6:$Q$275,+O$3,FALSE),0)</f>
        <v>56016</v>
      </c>
      <c r="P5" s="386">
        <f>ROUND(VLOOKUP($B5,'[16]Monthly BS -UC Ledger FORMATTED'!$A$6:$Q$275,+P$3,FALSE),0)</f>
        <v>56016</v>
      </c>
      <c r="Q5" s="478">
        <f>ROUND(VLOOKUP($B5,'[16]Monthly BS -UC Ledger FORMATTED'!$A$6:$Q$275,+Q$3,FALSE),0)</f>
        <v>56016</v>
      </c>
      <c r="R5" s="381"/>
      <c r="S5" s="384" t="s">
        <v>671</v>
      </c>
      <c r="T5" s="388">
        <v>1835</v>
      </c>
      <c r="U5" s="386">
        <f>ROUND(VLOOKUP($T5,'[16]Monthly BS -UC Ledger FORMATTED'!$A$6:$Q$275,+U$3,FALSE),0)</f>
        <v>88358</v>
      </c>
      <c r="V5" s="386">
        <f>ROUND(VLOOKUP($T5,'[16]Monthly BS -UC Ledger FORMATTED'!$A$6:$Q$275,+V$3,FALSE),0)</f>
        <v>88329</v>
      </c>
      <c r="W5" s="386">
        <f>ROUND(VLOOKUP($T5,'[16]Monthly BS -UC Ledger FORMATTED'!$A$6:$Q$275,+W$3,FALSE),0)</f>
        <v>88302</v>
      </c>
      <c r="X5" s="386">
        <f>ROUND(VLOOKUP($T5,'[16]Monthly BS -UC Ledger FORMATTED'!$A$6:$Q$275,+X$3,FALSE),0)</f>
        <v>88274</v>
      </c>
      <c r="Y5" s="386">
        <f>ROUND(VLOOKUP($T5,'[16]Monthly BS -UC Ledger FORMATTED'!$A$6:$Q$275,+Y$3,FALSE),0)</f>
        <v>88158</v>
      </c>
      <c r="Z5" s="386">
        <f>ROUND(VLOOKUP($T5,'[16]Monthly BS -UC Ledger FORMATTED'!$A$6:$Q$275,+Z$3,FALSE),0)</f>
        <v>88041</v>
      </c>
      <c r="AA5" s="386">
        <f>ROUND(VLOOKUP($T5,'[16]Monthly BS -UC Ledger FORMATTED'!$A$6:$Q$275,+AA$3,FALSE),0)</f>
        <v>87924</v>
      </c>
      <c r="AB5" s="386">
        <f>ROUND(VLOOKUP($T5,'[16]Monthly BS -UC Ledger FORMATTED'!$A$6:$Q$275,+AB$3,FALSE),0)</f>
        <v>87807</v>
      </c>
      <c r="AC5" s="386">
        <f>ROUND(VLOOKUP($T5,'[16]Monthly BS -UC Ledger FORMATTED'!$A$6:$Q$275,+AC$3,FALSE),0)</f>
        <v>87691</v>
      </c>
      <c r="AD5" s="386">
        <f>ROUND(VLOOKUP($T5,'[16]Monthly BS -UC Ledger FORMATTED'!$A$6:$Q$275,+AD$3,FALSE),0)</f>
        <v>87574</v>
      </c>
      <c r="AE5" s="386">
        <f>ROUND(VLOOKUP($T5,'[16]Monthly BS -UC Ledger FORMATTED'!$A$6:$Q$275,+AE$3,FALSE),0)</f>
        <v>87457</v>
      </c>
      <c r="AF5" s="386">
        <f>ROUND(VLOOKUP($T5,'[16]Monthly BS -UC Ledger FORMATTED'!$A$6:$Q$275,+AF$3,FALSE),0)</f>
        <v>87341</v>
      </c>
      <c r="AG5" s="386">
        <f>ROUND(VLOOKUP($T5,'[16]Monthly BS -UC Ledger FORMATTED'!$A$6:$Q$275,+AG$3,FALSE),0)</f>
        <v>87224</v>
      </c>
      <c r="AH5" s="386">
        <f>ROUND(VLOOKUP($T5,'[16]Monthly BS -UC Ledger FORMATTED'!$A$6:$Q$275,+AH$3,FALSE),0)</f>
        <v>87883</v>
      </c>
    </row>
    <row r="6" spans="1:35" ht="12" customHeight="1" x14ac:dyDescent="0.2">
      <c r="A6" s="382" t="s">
        <v>15</v>
      </c>
      <c r="B6" s="383">
        <v>1025</v>
      </c>
      <c r="C6" s="384" t="s">
        <v>350</v>
      </c>
      <c r="D6" s="385">
        <f>ROUND(VLOOKUP($B6,'[16]Monthly BS -UC Ledger FORMATTED'!$A$6:$Q$275,+D$3,FALSE),0)</f>
        <v>4811</v>
      </c>
      <c r="E6" s="385">
        <f>ROUND(VLOOKUP($B6,'[16]Monthly BS -UC Ledger FORMATTED'!$A$6:$Q$275,+E$3,FALSE),0)</f>
        <v>4819</v>
      </c>
      <c r="F6" s="386">
        <f>ROUND(VLOOKUP($B6,'[16]Monthly BS -UC Ledger FORMATTED'!$A$6:$Q$275,+F$3,FALSE),0)</f>
        <v>4819</v>
      </c>
      <c r="G6" s="386">
        <f>ROUND(VLOOKUP($B6,'[16]Monthly BS -UC Ledger FORMATTED'!$A$6:$Q$275,+G$3,FALSE),0)</f>
        <v>4819</v>
      </c>
      <c r="H6" s="386">
        <f>ROUND(VLOOKUP($B6,'[16]Monthly BS -UC Ledger FORMATTED'!$A$6:$Q$275,+H$3,FALSE),0)</f>
        <v>4819</v>
      </c>
      <c r="I6" s="386">
        <f>ROUND(VLOOKUP($B6,'[16]Monthly BS -UC Ledger FORMATTED'!$A$6:$Q$275,+I$3,FALSE),0)</f>
        <v>4819</v>
      </c>
      <c r="J6" s="386">
        <f>ROUND(VLOOKUP($B6,'[16]Monthly BS -UC Ledger FORMATTED'!$A$6:$Q$275,+J$3,FALSE),0)</f>
        <v>4819</v>
      </c>
      <c r="K6" s="386">
        <f>ROUNDDOWN(VLOOKUP($B6,'[16]Monthly BS -UC Ledger FORMATTED'!$A$6:$Q$275,+K$3,FALSE),0)</f>
        <v>4818</v>
      </c>
      <c r="L6" s="386">
        <f>ROUNDDOWN(VLOOKUP($B6,'[16]Monthly BS -UC Ledger FORMATTED'!$A$6:$Q$275,+L$3,FALSE),0)</f>
        <v>4818</v>
      </c>
      <c r="M6" s="386">
        <f>ROUNDDOWN(VLOOKUP($B6,'[16]Monthly BS -UC Ledger FORMATTED'!$A$6:$Q$275,+M$3,FALSE),0)</f>
        <v>4818</v>
      </c>
      <c r="N6" s="386">
        <f>ROUNDDOWN(VLOOKUP($B6,'[16]Monthly BS -UC Ledger FORMATTED'!$A$6:$Q$275,+N$3,FALSE),0)</f>
        <v>4818</v>
      </c>
      <c r="O6" s="386">
        <f>ROUNDDOWN(VLOOKUP($B6,'[16]Monthly BS -UC Ledger FORMATTED'!$A$6:$Q$275,+O$3,FALSE),0)</f>
        <v>4818</v>
      </c>
      <c r="P6" s="386">
        <f>ROUNDDOWN(VLOOKUP($B6,'[16]Monthly BS -UC Ledger FORMATTED'!$A$6:$Q$275,+P$3,FALSE),0)</f>
        <v>4818</v>
      </c>
      <c r="Q6" s="478">
        <f>ROUND(VLOOKUP($B6,'[16]Monthly BS -UC Ledger FORMATTED'!$A$6:$Q$275,+Q$3,FALSE),0)</f>
        <v>4818</v>
      </c>
      <c r="R6" s="381"/>
      <c r="S6" s="384" t="s">
        <v>672</v>
      </c>
      <c r="T6" s="388">
        <v>1840</v>
      </c>
      <c r="U6" s="386">
        <f>ROUND(VLOOKUP($T6,'[16]Monthly BS -UC Ledger FORMATTED'!$A$6:$Q$275,+U$3,FALSE),0)</f>
        <v>-823</v>
      </c>
      <c r="V6" s="386">
        <f>ROUND(VLOOKUP($T6,'[16]Monthly BS -UC Ledger FORMATTED'!$A$6:$Q$275,+V$3,FALSE),0)</f>
        <v>-835</v>
      </c>
      <c r="W6" s="386">
        <f>ROUND(VLOOKUP($T6,'[16]Monthly BS -UC Ledger FORMATTED'!$A$6:$Q$275,+W$3,FALSE),0)</f>
        <v>-845</v>
      </c>
      <c r="X6" s="386">
        <f>ROUND(VLOOKUP($T6,'[16]Monthly BS -UC Ledger FORMATTED'!$A$6:$Q$275,+X$3,FALSE),0)</f>
        <v>-855</v>
      </c>
      <c r="Y6" s="386">
        <f>ROUND(VLOOKUP($T6,'[16]Monthly BS -UC Ledger FORMATTED'!$A$6:$Q$275,+Y$3,FALSE),0)</f>
        <v>-865</v>
      </c>
      <c r="Z6" s="386">
        <f>ROUND(VLOOKUP($T6,'[16]Monthly BS -UC Ledger FORMATTED'!$A$6:$Q$275,+Z$3,FALSE),0)</f>
        <v>-875</v>
      </c>
      <c r="AA6" s="386">
        <f>ROUND(VLOOKUP($T6,'[16]Monthly BS -UC Ledger FORMATTED'!$A$6:$Q$275,+AA$3,FALSE),0)</f>
        <v>-885</v>
      </c>
      <c r="AB6" s="386">
        <f>ROUND(VLOOKUP($T6,'[16]Monthly BS -UC Ledger FORMATTED'!$A$6:$Q$275,+AB$3,FALSE),0)</f>
        <v>-895</v>
      </c>
      <c r="AC6" s="386">
        <f>ROUND(VLOOKUP($T6,'[16]Monthly BS -UC Ledger FORMATTED'!$A$6:$Q$275,+AC$3,FALSE),0)</f>
        <v>-905</v>
      </c>
      <c r="AD6" s="386">
        <f>ROUND(VLOOKUP($T6,'[16]Monthly BS -UC Ledger FORMATTED'!$A$6:$Q$275,+AD$3,FALSE),0)</f>
        <v>-915</v>
      </c>
      <c r="AE6" s="386">
        <f>ROUND(VLOOKUP($T6,'[16]Monthly BS -UC Ledger FORMATTED'!$A$6:$Q$275,+AE$3,FALSE),0)</f>
        <v>-925</v>
      </c>
      <c r="AF6" s="386">
        <f>ROUND(VLOOKUP($T6,'[16]Monthly BS -UC Ledger FORMATTED'!$A$6:$Q$275,+AF$3,FALSE),0)</f>
        <v>-935</v>
      </c>
      <c r="AG6" s="386">
        <f>ROUND(VLOOKUP($T6,'[16]Monthly BS -UC Ledger FORMATTED'!$A$6:$Q$275,+AG$3,FALSE),0)</f>
        <v>-945</v>
      </c>
      <c r="AH6" s="386">
        <f>ROUND(VLOOKUP($T6,'[16]Monthly BS -UC Ledger FORMATTED'!$A$6:$Q$275,+AH$3,FALSE),0)</f>
        <v>-885</v>
      </c>
    </row>
    <row r="7" spans="1:35" ht="12" customHeight="1" x14ac:dyDescent="0.2">
      <c r="A7" s="382" t="s">
        <v>18</v>
      </c>
      <c r="B7" s="383">
        <v>1155</v>
      </c>
      <c r="C7" s="384" t="s">
        <v>673</v>
      </c>
      <c r="D7" s="385"/>
      <c r="E7" s="385"/>
      <c r="F7" s="386"/>
      <c r="G7" s="386"/>
      <c r="H7" s="386"/>
      <c r="I7" s="386"/>
      <c r="J7" s="386"/>
      <c r="K7" s="386"/>
      <c r="L7" s="386"/>
      <c r="M7" s="386"/>
      <c r="N7" s="386"/>
      <c r="O7" s="386"/>
      <c r="P7" s="386"/>
      <c r="Q7" s="478"/>
      <c r="R7" s="381"/>
      <c r="S7" s="384" t="s">
        <v>674</v>
      </c>
      <c r="T7" s="388">
        <v>1950</v>
      </c>
      <c r="U7" s="386"/>
      <c r="V7" s="386"/>
      <c r="W7" s="386"/>
      <c r="X7" s="386"/>
      <c r="Y7" s="386"/>
      <c r="Z7" s="386"/>
      <c r="AA7" s="386"/>
      <c r="AB7" s="386"/>
      <c r="AC7" s="386"/>
      <c r="AD7" s="386"/>
      <c r="AE7" s="386"/>
      <c r="AF7" s="386"/>
      <c r="AG7" s="386"/>
      <c r="AH7" s="386"/>
    </row>
    <row r="8" spans="1:35" ht="12" customHeight="1" x14ac:dyDescent="0.25">
      <c r="A8" s="602" t="s">
        <v>19</v>
      </c>
      <c r="B8" s="603"/>
      <c r="C8" s="603"/>
      <c r="D8" s="603"/>
      <c r="E8" s="603"/>
      <c r="F8" s="603"/>
      <c r="G8" s="603"/>
      <c r="H8" s="603"/>
      <c r="I8" s="603"/>
      <c r="J8" s="603"/>
      <c r="K8" s="603"/>
      <c r="L8" s="603"/>
      <c r="M8" s="603"/>
      <c r="N8" s="603"/>
      <c r="O8" s="603"/>
      <c r="P8" s="603"/>
      <c r="Q8" s="604"/>
      <c r="R8" s="381"/>
      <c r="S8" s="602" t="s">
        <v>19</v>
      </c>
      <c r="T8" s="603"/>
      <c r="U8" s="603"/>
      <c r="V8" s="603"/>
      <c r="W8" s="603"/>
      <c r="X8" s="603"/>
      <c r="Y8" s="603"/>
      <c r="Z8" s="603"/>
      <c r="AA8" s="603"/>
      <c r="AB8" s="603"/>
      <c r="AC8" s="603"/>
      <c r="AD8" s="603"/>
      <c r="AE8" s="603"/>
      <c r="AF8" s="603"/>
      <c r="AG8" s="603"/>
      <c r="AH8" s="603"/>
      <c r="AI8" s="604"/>
    </row>
    <row r="9" spans="1:35" ht="12" customHeight="1" x14ac:dyDescent="0.2">
      <c r="A9" s="382" t="s">
        <v>20</v>
      </c>
      <c r="B9" s="383">
        <v>1030</v>
      </c>
      <c r="C9" s="384" t="s">
        <v>675</v>
      </c>
      <c r="D9" s="385">
        <f>ROUND(VLOOKUP($B9,'[16]Monthly BS -UC Ledger FORMATTED'!$A$6:$Q$275,+D$3,FALSE),0)</f>
        <v>-12635</v>
      </c>
      <c r="E9" s="385">
        <f>ROUND(VLOOKUP($B9,'[16]Monthly BS -UC Ledger FORMATTED'!$A$6:$Q$275,+E$3,FALSE),0)</f>
        <v>-12635</v>
      </c>
      <c r="F9" s="386">
        <f>ROUND(VLOOKUP($B9,'[16]Monthly BS -UC Ledger FORMATTED'!$A$6:$Q$275,+F$3,FALSE),0)</f>
        <v>-12635</v>
      </c>
      <c r="G9" s="386">
        <f>ROUND(VLOOKUP($B9,'[16]Monthly BS -UC Ledger FORMATTED'!$A$6:$Q$275,+G$3,FALSE),0)</f>
        <v>-12635</v>
      </c>
      <c r="H9" s="386">
        <f>ROUND(VLOOKUP($B9,'[16]Monthly BS -UC Ledger FORMATTED'!$A$6:$Q$275,+H$3,FALSE),0)</f>
        <v>-12635</v>
      </c>
      <c r="I9" s="386">
        <f>ROUND(VLOOKUP($B9,'[16]Monthly BS -UC Ledger FORMATTED'!$A$6:$Q$275,+I$3,FALSE),0)</f>
        <v>-12635</v>
      </c>
      <c r="J9" s="386">
        <f>ROUND(VLOOKUP($B9,'[16]Monthly BS -UC Ledger FORMATTED'!$A$6:$Q$275,+J$3,FALSE),0)</f>
        <v>-12635</v>
      </c>
      <c r="K9" s="386">
        <f>ROUND(VLOOKUP($B9,'[16]Monthly BS -UC Ledger FORMATTED'!$A$6:$Q$275,+K$3,FALSE),0)</f>
        <v>-12635</v>
      </c>
      <c r="L9" s="386">
        <f>ROUND(VLOOKUP($B9,'[16]Monthly BS -UC Ledger FORMATTED'!$A$6:$Q$275,+L$3,FALSE),0)</f>
        <v>-12635</v>
      </c>
      <c r="M9" s="386">
        <f>ROUND(VLOOKUP($B9,'[16]Monthly BS -UC Ledger FORMATTED'!$A$6:$Q$275,+M$3,FALSE),0)</f>
        <v>-12635</v>
      </c>
      <c r="N9" s="386">
        <f>ROUND(VLOOKUP($B9,'[16]Monthly BS -UC Ledger FORMATTED'!$A$6:$Q$275,+N$3,FALSE),0)</f>
        <v>-12635</v>
      </c>
      <c r="O9" s="386">
        <f>ROUND(VLOOKUP($B9,'[16]Monthly BS -UC Ledger FORMATTED'!$A$6:$Q$275,+O$3,FALSE),0)</f>
        <v>-12635</v>
      </c>
      <c r="P9" s="386">
        <f>ROUND(VLOOKUP($B9,'[16]Monthly BS -UC Ledger FORMATTED'!$A$6:$Q$275,+P$3,FALSE),0)</f>
        <v>-12635</v>
      </c>
      <c r="Q9" s="478">
        <f>ROUND(VLOOKUP($B9,'[16]Monthly BS -UC Ledger FORMATTED'!$A$6:$Q$275,+Q$3,FALSE),0)</f>
        <v>-12635</v>
      </c>
      <c r="R9" s="381"/>
      <c r="S9" s="384" t="s">
        <v>676</v>
      </c>
      <c r="T9" s="388"/>
      <c r="U9" s="386"/>
      <c r="V9" s="386"/>
      <c r="W9" s="386"/>
      <c r="X9" s="386"/>
      <c r="Y9" s="386"/>
      <c r="Z9" s="386"/>
      <c r="AA9" s="386"/>
      <c r="AB9" s="386"/>
      <c r="AC9" s="386"/>
      <c r="AD9" s="386"/>
      <c r="AE9" s="386"/>
      <c r="AF9" s="386"/>
      <c r="AG9" s="386"/>
      <c r="AH9" s="386"/>
    </row>
    <row r="10" spans="1:35" ht="12" customHeight="1" x14ac:dyDescent="0.25">
      <c r="A10" s="389" t="s">
        <v>22</v>
      </c>
      <c r="B10" s="390">
        <v>1050</v>
      </c>
      <c r="C10" s="391" t="s">
        <v>677</v>
      </c>
      <c r="D10" s="385">
        <f>ROUND(VLOOKUP($B10,'[16]Monthly BS -UC Ledger FORMATTED'!$A$6:$Q$275,+D$3,FALSE),0)</f>
        <v>279032</v>
      </c>
      <c r="E10" s="385">
        <f>ROUND(VLOOKUP($B10,'[16]Monthly BS -UC Ledger FORMATTED'!$A$6:$Q$275,+E$3,FALSE),0)</f>
        <v>279032</v>
      </c>
      <c r="F10" s="386">
        <f>ROUND(VLOOKUP($B10,'[16]Monthly BS -UC Ledger FORMATTED'!$A$6:$Q$275,+F$3,FALSE),0)</f>
        <v>279032</v>
      </c>
      <c r="G10" s="386">
        <f>ROUND(VLOOKUP($B10,'[16]Monthly BS -UC Ledger FORMATTED'!$A$6:$Q$275,+G$3,FALSE),0)</f>
        <v>279032</v>
      </c>
      <c r="H10" s="386">
        <f>ROUND(VLOOKUP($B10,'[16]Monthly BS -UC Ledger FORMATTED'!$A$6:$Q$275,+H$3,FALSE),0)</f>
        <v>279032</v>
      </c>
      <c r="I10" s="386">
        <f>ROUND(VLOOKUP($B10,'[16]Monthly BS -UC Ledger FORMATTED'!$A$6:$Q$275,+I$3,FALSE),0)</f>
        <v>279032</v>
      </c>
      <c r="J10" s="386">
        <f>ROUND(VLOOKUP($B10,'[16]Monthly BS -UC Ledger FORMATTED'!$A$6:$Q$275,+J$3,FALSE),0)</f>
        <v>279032</v>
      </c>
      <c r="K10" s="386">
        <f>ROUND(VLOOKUP($B10,'[16]Monthly BS -UC Ledger FORMATTED'!$A$6:$Q$275,+K$3,FALSE),0)</f>
        <v>279032</v>
      </c>
      <c r="L10" s="386">
        <f>ROUND(VLOOKUP($B10,'[16]Monthly BS -UC Ledger FORMATTED'!$A$6:$Q$275,+L$3,FALSE),0)</f>
        <v>279032</v>
      </c>
      <c r="M10" s="386">
        <f>ROUND(VLOOKUP($B10,'[16]Monthly BS -UC Ledger FORMATTED'!$A$6:$Q$275,+M$3,FALSE),0)</f>
        <v>279032</v>
      </c>
      <c r="N10" s="386">
        <f>ROUND(VLOOKUP($B10,'[16]Monthly BS -UC Ledger FORMATTED'!$A$6:$Q$275,+N$3,FALSE),0)</f>
        <v>279032</v>
      </c>
      <c r="O10" s="386">
        <f>ROUND(VLOOKUP($B10,'[16]Monthly BS -UC Ledger FORMATTED'!$A$6:$Q$275,+O$3,FALSE),0)</f>
        <v>279032</v>
      </c>
      <c r="P10" s="386">
        <f>ROUND(VLOOKUP($B10,'[16]Monthly BS -UC Ledger FORMATTED'!$A$6:$Q$275,+P$3,FALSE),0)</f>
        <v>279032</v>
      </c>
      <c r="Q10" s="478">
        <f>ROUND(VLOOKUP($B10,'[16]Monthly BS -UC Ledger FORMATTED'!$A$6:$Q$275,+Q$3,FALSE),0)</f>
        <v>279032</v>
      </c>
      <c r="R10" s="392"/>
      <c r="S10" s="391" t="s">
        <v>678</v>
      </c>
      <c r="T10" s="388">
        <v>1845</v>
      </c>
      <c r="U10" s="386">
        <f>ROUND(VLOOKUP($T10,'[16]Monthly BS -UC Ledger FORMATTED'!$A$6:$Q$275,+U$3,FALSE),0)</f>
        <v>-64327</v>
      </c>
      <c r="V10" s="386">
        <f>ROUND(VLOOKUP($T10,'[16]Monthly BS -UC Ledger FORMATTED'!$A$6:$Q$275,+V$3,FALSE),0)</f>
        <v>-65055</v>
      </c>
      <c r="W10" s="386">
        <f>ROUND(VLOOKUP($T10,'[16]Monthly BS -UC Ledger FORMATTED'!$A$6:$Q$275,+W$3,FALSE),0)</f>
        <v>-65784</v>
      </c>
      <c r="X10" s="386">
        <f>ROUND(VLOOKUP($T10,'[16]Monthly BS -UC Ledger FORMATTED'!$A$6:$Q$275,+X$3,FALSE),0)</f>
        <v>-66513</v>
      </c>
      <c r="Y10" s="386">
        <f>ROUND(VLOOKUP($T10,'[16]Monthly BS -UC Ledger FORMATTED'!$A$6:$Q$275,+Y$3,FALSE),0)</f>
        <v>-67241</v>
      </c>
      <c r="Z10" s="386">
        <f>ROUND(VLOOKUP($T10,'[16]Monthly BS -UC Ledger FORMATTED'!$A$6:$Q$275,+Z$3,FALSE),0)</f>
        <v>-67970</v>
      </c>
      <c r="AA10" s="386">
        <f>ROUND(VLOOKUP($T10,'[16]Monthly BS -UC Ledger FORMATTED'!$A$6:$Q$275,+AA$3,FALSE),0)</f>
        <v>-68698</v>
      </c>
      <c r="AB10" s="386">
        <f>ROUND(VLOOKUP($T10,'[16]Monthly BS -UC Ledger FORMATTED'!$A$6:$Q$275,+AB$3,FALSE),0)</f>
        <v>-69427</v>
      </c>
      <c r="AC10" s="386">
        <f>ROUND(VLOOKUP($T10,'[16]Monthly BS -UC Ledger FORMATTED'!$A$6:$Q$275,+AC$3,FALSE),0)</f>
        <v>-70155</v>
      </c>
      <c r="AD10" s="386">
        <f>ROUND(VLOOKUP($T10,'[16]Monthly BS -UC Ledger FORMATTED'!$A$6:$Q$275,+AD$3,FALSE),0)</f>
        <v>-70884</v>
      </c>
      <c r="AE10" s="386">
        <f>ROUND(VLOOKUP($T10,'[16]Monthly BS -UC Ledger FORMATTED'!$A$6:$Q$275,+AE$3,FALSE),0)</f>
        <v>-71612</v>
      </c>
      <c r="AF10" s="386">
        <f>ROUND(VLOOKUP($T10,'[16]Monthly BS -UC Ledger FORMATTED'!$A$6:$Q$275,+AF$3,FALSE),0)</f>
        <v>-72341</v>
      </c>
      <c r="AG10" s="386">
        <f>ROUND(VLOOKUP($T10,'[16]Monthly BS -UC Ledger FORMATTED'!$A$6:$Q$275,+AG$3,FALSE),0)</f>
        <v>-73069</v>
      </c>
      <c r="AH10" s="386">
        <f>ROUND(VLOOKUP($T10,'[16]Monthly BS -UC Ledger FORMATTED'!$A$6:$Q$275,+AH$3,FALSE),0)</f>
        <v>-68698</v>
      </c>
    </row>
    <row r="11" spans="1:35" ht="12" customHeight="1" x14ac:dyDescent="0.2">
      <c r="A11" s="382" t="s">
        <v>25</v>
      </c>
      <c r="B11" s="383">
        <v>1070</v>
      </c>
      <c r="C11" s="384" t="s">
        <v>679</v>
      </c>
      <c r="D11" s="385"/>
      <c r="E11" s="385"/>
      <c r="F11" s="386"/>
      <c r="G11" s="386"/>
      <c r="H11" s="386"/>
      <c r="I11" s="386"/>
      <c r="J11" s="386"/>
      <c r="K11" s="386"/>
      <c r="L11" s="386"/>
      <c r="M11" s="386"/>
      <c r="N11" s="386"/>
      <c r="O11" s="386"/>
      <c r="P11" s="386"/>
      <c r="Q11" s="478"/>
      <c r="R11" s="381"/>
      <c r="S11" s="384" t="s">
        <v>680</v>
      </c>
      <c r="T11" s="388">
        <v>1865</v>
      </c>
      <c r="U11" s="386"/>
      <c r="V11" s="386"/>
      <c r="W11" s="386"/>
      <c r="X11" s="386"/>
      <c r="Y11" s="386"/>
      <c r="Z11" s="386"/>
      <c r="AA11" s="386"/>
      <c r="AB11" s="386"/>
      <c r="AC11" s="386"/>
      <c r="AD11" s="386"/>
      <c r="AE11" s="386"/>
      <c r="AF11" s="386"/>
      <c r="AG11" s="386"/>
      <c r="AH11" s="386"/>
    </row>
    <row r="12" spans="1:35" ht="12" customHeight="1" x14ac:dyDescent="0.2">
      <c r="A12" s="382" t="s">
        <v>26</v>
      </c>
      <c r="B12" s="383">
        <v>1075</v>
      </c>
      <c r="C12" s="384" t="s">
        <v>681</v>
      </c>
      <c r="D12" s="385"/>
      <c r="E12" s="385"/>
      <c r="F12" s="386"/>
      <c r="G12" s="386"/>
      <c r="H12" s="386"/>
      <c r="I12" s="386"/>
      <c r="J12" s="386"/>
      <c r="K12" s="386"/>
      <c r="L12" s="386"/>
      <c r="M12" s="386"/>
      <c r="N12" s="386"/>
      <c r="O12" s="386"/>
      <c r="P12" s="386"/>
      <c r="Q12" s="478"/>
      <c r="R12" s="381"/>
      <c r="S12" s="384" t="s">
        <v>682</v>
      </c>
      <c r="T12" s="388">
        <v>1870</v>
      </c>
      <c r="U12" s="386"/>
      <c r="V12" s="386"/>
      <c r="W12" s="386"/>
      <c r="X12" s="386"/>
      <c r="Y12" s="386"/>
      <c r="Z12" s="386"/>
      <c r="AA12" s="386"/>
      <c r="AB12" s="386"/>
      <c r="AC12" s="386"/>
      <c r="AD12" s="386"/>
      <c r="AE12" s="386"/>
      <c r="AF12" s="386"/>
      <c r="AG12" s="386"/>
      <c r="AH12" s="386"/>
    </row>
    <row r="13" spans="1:35" ht="12" customHeight="1" x14ac:dyDescent="0.2">
      <c r="A13" s="382" t="s">
        <v>27</v>
      </c>
      <c r="B13" s="383">
        <v>1080</v>
      </c>
      <c r="C13" s="384" t="s">
        <v>352</v>
      </c>
      <c r="D13" s="385">
        <f>ROUND(VLOOKUP($B13,'[16]Monthly BS -UC Ledger FORMATTED'!$A$6:$Q$275,+D$3,FALSE),0)</f>
        <v>211949</v>
      </c>
      <c r="E13" s="385">
        <f>ROUND(VLOOKUP($B13,'[16]Monthly BS -UC Ledger FORMATTED'!$A$6:$Q$275,+E$3,FALSE),0)</f>
        <v>211949</v>
      </c>
      <c r="F13" s="386">
        <f>ROUND(VLOOKUP($B13,'[16]Monthly BS -UC Ledger FORMATTED'!$A$6:$Q$275,+F$3,FALSE),0)</f>
        <v>211949</v>
      </c>
      <c r="G13" s="386">
        <f>ROUND(VLOOKUP($B13,'[16]Monthly BS -UC Ledger FORMATTED'!$A$6:$Q$275,+G$3,FALSE),0)</f>
        <v>211949</v>
      </c>
      <c r="H13" s="386">
        <f>ROUND(VLOOKUP($B13,'[16]Monthly BS -UC Ledger FORMATTED'!$A$6:$Q$275,+H$3,FALSE),0)</f>
        <v>211949</v>
      </c>
      <c r="I13" s="386">
        <f>ROUND(VLOOKUP($B13,'[16]Monthly BS -UC Ledger FORMATTED'!$A$6:$Q$275,+I$3,FALSE),0)</f>
        <v>211949</v>
      </c>
      <c r="J13" s="386">
        <f>ROUND(VLOOKUP($B13,'[16]Monthly BS -UC Ledger FORMATTED'!$A$6:$Q$275,+J$3,FALSE),0)</f>
        <v>211949</v>
      </c>
      <c r="K13" s="386">
        <f>ROUND(VLOOKUP($B13,'[16]Monthly BS -UC Ledger FORMATTED'!$A$6:$Q$275,+K$3,FALSE),0)</f>
        <v>211949</v>
      </c>
      <c r="L13" s="386">
        <f>ROUND(VLOOKUP($B13,'[16]Monthly BS -UC Ledger FORMATTED'!$A$6:$Q$275,+L$3,FALSE),0)</f>
        <v>211949</v>
      </c>
      <c r="M13" s="386">
        <f>ROUND(VLOOKUP($B13,'[16]Monthly BS -UC Ledger FORMATTED'!$A$6:$Q$275,+M$3,FALSE),0)</f>
        <v>211949</v>
      </c>
      <c r="N13" s="386">
        <f>ROUND(VLOOKUP($B13,'[16]Monthly BS -UC Ledger FORMATTED'!$A$6:$Q$275,+N$3,FALSE),0)</f>
        <v>211949</v>
      </c>
      <c r="O13" s="386">
        <f>ROUND(VLOOKUP($B13,'[16]Monthly BS -UC Ledger FORMATTED'!$A$6:$Q$275,+O$3,FALSE),0)</f>
        <v>211949</v>
      </c>
      <c r="P13" s="386">
        <f>ROUND(VLOOKUP($B13,'[16]Monthly BS -UC Ledger FORMATTED'!$A$6:$Q$275,+P$3,FALSE),0)</f>
        <v>211949</v>
      </c>
      <c r="Q13" s="478">
        <f>ROUND(VLOOKUP($B13,'[16]Monthly BS -UC Ledger FORMATTED'!$A$6:$Q$275,+Q$3,FALSE),0)</f>
        <v>211949</v>
      </c>
      <c r="R13" s="381"/>
      <c r="S13" s="384" t="s">
        <v>683</v>
      </c>
      <c r="T13" s="388">
        <v>1875</v>
      </c>
      <c r="U13" s="386">
        <f>ROUND(VLOOKUP($T13,'[16]Monthly BS -UC Ledger FORMATTED'!$A$6:$Q$275,+U$3,FALSE),0)</f>
        <v>-156766</v>
      </c>
      <c r="V13" s="386">
        <f>ROUND(VLOOKUP($T13,'[16]Monthly BS -UC Ledger FORMATTED'!$A$6:$Q$275,+V$3,FALSE),0)</f>
        <v>-157355</v>
      </c>
      <c r="W13" s="386">
        <f>ROUND(VLOOKUP($T13,'[16]Monthly BS -UC Ledger FORMATTED'!$A$6:$Q$275,+W$3,FALSE),0)</f>
        <v>-157944</v>
      </c>
      <c r="X13" s="386">
        <f>ROUND(VLOOKUP($T13,'[16]Monthly BS -UC Ledger FORMATTED'!$A$6:$Q$275,+X$3,FALSE),0)</f>
        <v>-158532</v>
      </c>
      <c r="Y13" s="386">
        <f>ROUND(VLOOKUP($T13,'[16]Monthly BS -UC Ledger FORMATTED'!$A$6:$Q$275,+Y$3,FALSE),0)</f>
        <v>-159121</v>
      </c>
      <c r="Z13" s="386">
        <f>ROUND(VLOOKUP($T13,'[16]Monthly BS -UC Ledger FORMATTED'!$A$6:$Q$275,+Z$3,FALSE),0)</f>
        <v>-159710</v>
      </c>
      <c r="AA13" s="386">
        <f>ROUND(VLOOKUP($T13,'[16]Monthly BS -UC Ledger FORMATTED'!$A$6:$Q$275,+AA$3,FALSE),0)</f>
        <v>-160299</v>
      </c>
      <c r="AB13" s="386">
        <f>ROUND(VLOOKUP($T13,'[16]Monthly BS -UC Ledger FORMATTED'!$A$6:$Q$275,+AB$3,FALSE),0)</f>
        <v>-160887</v>
      </c>
      <c r="AC13" s="386">
        <f>ROUND(VLOOKUP($T13,'[16]Monthly BS -UC Ledger FORMATTED'!$A$6:$Q$275,+AC$3,FALSE),0)</f>
        <v>-161476</v>
      </c>
      <c r="AD13" s="386">
        <f>ROUND(VLOOKUP($T13,'[16]Monthly BS -UC Ledger FORMATTED'!$A$6:$Q$275,+AD$3,FALSE),0)</f>
        <v>-162065</v>
      </c>
      <c r="AE13" s="386">
        <f>ROUND(VLOOKUP($T13,'[16]Monthly BS -UC Ledger FORMATTED'!$A$6:$Q$275,+AE$3,FALSE),0)</f>
        <v>-162654</v>
      </c>
      <c r="AF13" s="386">
        <f>ROUND(VLOOKUP($T13,'[16]Monthly BS -UC Ledger FORMATTED'!$A$6:$Q$275,+AF$3,FALSE),0)</f>
        <v>-163242</v>
      </c>
      <c r="AG13" s="386">
        <f>ROUND(VLOOKUP($T13,'[16]Monthly BS -UC Ledger FORMATTED'!$A$6:$Q$275,+AG$3,FALSE),0)</f>
        <v>-163831</v>
      </c>
      <c r="AH13" s="386">
        <f>ROUND(VLOOKUP($T13,'[16]Monthly BS -UC Ledger FORMATTED'!$A$6:$Q$275,+AH$3,FALSE),0)</f>
        <v>-160299</v>
      </c>
    </row>
    <row r="14" spans="1:35" ht="12" customHeight="1" x14ac:dyDescent="0.2">
      <c r="A14" s="382" t="s">
        <v>30</v>
      </c>
      <c r="B14" s="383">
        <v>1085</v>
      </c>
      <c r="C14" s="384" t="s">
        <v>684</v>
      </c>
      <c r="D14" s="385"/>
      <c r="E14" s="385"/>
      <c r="F14" s="386"/>
      <c r="G14" s="386"/>
      <c r="H14" s="386"/>
      <c r="I14" s="386"/>
      <c r="J14" s="386"/>
      <c r="K14" s="386"/>
      <c r="L14" s="386"/>
      <c r="M14" s="386"/>
      <c r="N14" s="386"/>
      <c r="O14" s="386"/>
      <c r="P14" s="386"/>
      <c r="Q14" s="478"/>
      <c r="R14" s="381"/>
      <c r="S14" s="384" t="s">
        <v>685</v>
      </c>
      <c r="T14" s="388">
        <v>1880</v>
      </c>
      <c r="U14" s="386"/>
      <c r="V14" s="386"/>
      <c r="W14" s="386"/>
      <c r="X14" s="386"/>
      <c r="Y14" s="386"/>
      <c r="Z14" s="386"/>
      <c r="AA14" s="386"/>
      <c r="AB14" s="386"/>
      <c r="AC14" s="386"/>
      <c r="AD14" s="386"/>
      <c r="AE14" s="386"/>
      <c r="AF14" s="386"/>
      <c r="AG14" s="386"/>
      <c r="AH14" s="386"/>
    </row>
    <row r="15" spans="1:35" ht="12" customHeight="1" x14ac:dyDescent="0.2">
      <c r="A15" s="382" t="s">
        <v>33</v>
      </c>
      <c r="B15" s="383">
        <v>1090</v>
      </c>
      <c r="C15" s="384" t="s">
        <v>686</v>
      </c>
      <c r="D15" s="385">
        <f>ROUND(VLOOKUP($B15,'[16]Monthly BS -UC Ledger FORMATTED'!$A$6:$Q$275,+D$3,FALSE),0)</f>
        <v>2979</v>
      </c>
      <c r="E15" s="385">
        <f>ROUND(VLOOKUP($B15,'[16]Monthly BS -UC Ledger FORMATTED'!$A$6:$Q$275,+E$3,FALSE),0)</f>
        <v>2979</v>
      </c>
      <c r="F15" s="386">
        <f>ROUND(VLOOKUP($B15,'[16]Monthly BS -UC Ledger FORMATTED'!$A$6:$Q$275,+F$3,FALSE),0)</f>
        <v>2979</v>
      </c>
      <c r="G15" s="386">
        <f>ROUND(VLOOKUP($B15,'[16]Monthly BS -UC Ledger FORMATTED'!$A$6:$Q$275,+G$3,FALSE),0)</f>
        <v>2979</v>
      </c>
      <c r="H15" s="386">
        <f>ROUND(VLOOKUP($B15,'[16]Monthly BS -UC Ledger FORMATTED'!$A$6:$Q$275,+H$3,FALSE),0)</f>
        <v>2979</v>
      </c>
      <c r="I15" s="386">
        <f>ROUND(VLOOKUP($B15,'[16]Monthly BS -UC Ledger FORMATTED'!$A$6:$Q$275,+I$3,FALSE),0)</f>
        <v>2979</v>
      </c>
      <c r="J15" s="386">
        <f>ROUND(VLOOKUP($B15,'[16]Monthly BS -UC Ledger FORMATTED'!$A$6:$Q$275,+J$3,FALSE),0)</f>
        <v>2979</v>
      </c>
      <c r="K15" s="386">
        <f>ROUND(VLOOKUP($B15,'[16]Monthly BS -UC Ledger FORMATTED'!$A$6:$Q$275,+K$3,FALSE),0)</f>
        <v>2979</v>
      </c>
      <c r="L15" s="386">
        <f>ROUND(VLOOKUP($B15,'[16]Monthly BS -UC Ledger FORMATTED'!$A$6:$Q$275,+L$3,FALSE),0)</f>
        <v>2979</v>
      </c>
      <c r="M15" s="386">
        <f>ROUND(VLOOKUP($B15,'[16]Monthly BS -UC Ledger FORMATTED'!$A$6:$Q$275,+M$3,FALSE),0)</f>
        <v>2979</v>
      </c>
      <c r="N15" s="386">
        <f>ROUND(VLOOKUP($B15,'[16]Monthly BS -UC Ledger FORMATTED'!$A$6:$Q$275,+N$3,FALSE),0)</f>
        <v>3342</v>
      </c>
      <c r="O15" s="386">
        <f>ROUND(VLOOKUP($B15,'[16]Monthly BS -UC Ledger FORMATTED'!$A$6:$Q$275,+O$3,FALSE),0)</f>
        <v>3342</v>
      </c>
      <c r="P15" s="386">
        <f>ROUND(VLOOKUP($B15,'[16]Monthly BS -UC Ledger FORMATTED'!$A$6:$Q$275,+P$3,FALSE),0)</f>
        <v>3342</v>
      </c>
      <c r="Q15" s="478">
        <f>ROUND(VLOOKUP($B15,'[16]Monthly BS -UC Ledger FORMATTED'!$A$6:$Q$275,+Q$3,FALSE),0)</f>
        <v>3063</v>
      </c>
      <c r="R15" s="381"/>
      <c r="S15" s="384" t="s">
        <v>687</v>
      </c>
      <c r="T15" s="388">
        <v>1885</v>
      </c>
      <c r="U15" s="386">
        <f>ROUND(VLOOKUP($T15,'[16]Monthly BS -UC Ledger FORMATTED'!$A$6:$Q$275,+U$3,FALSE),0)</f>
        <v>-155</v>
      </c>
      <c r="V15" s="386">
        <f>ROUND(VLOOKUP($T15,'[16]Monthly BS -UC Ledger FORMATTED'!$A$6:$Q$275,+V$3,FALSE),0)</f>
        <v>-162</v>
      </c>
      <c r="W15" s="386">
        <f>ROUND(VLOOKUP($T15,'[16]Monthly BS -UC Ledger FORMATTED'!$A$6:$Q$275,+W$3,FALSE),0)</f>
        <v>-169</v>
      </c>
      <c r="X15" s="386">
        <f>ROUND(VLOOKUP($T15,'[16]Monthly BS -UC Ledger FORMATTED'!$A$6:$Q$275,+X$3,FALSE),0)</f>
        <v>-176</v>
      </c>
      <c r="Y15" s="386">
        <f>ROUND(VLOOKUP($T15,'[16]Monthly BS -UC Ledger FORMATTED'!$A$6:$Q$275,+Y$3,FALSE),0)</f>
        <v>-183</v>
      </c>
      <c r="Z15" s="386">
        <f>ROUND(VLOOKUP($T15,'[16]Monthly BS -UC Ledger FORMATTED'!$A$6:$Q$275,+Z$3,FALSE),0)</f>
        <v>-190</v>
      </c>
      <c r="AA15" s="386">
        <f>ROUND(VLOOKUP($T15,'[16]Monthly BS -UC Ledger FORMATTED'!$A$6:$Q$275,+AA$3,FALSE),0)</f>
        <v>-197</v>
      </c>
      <c r="AB15" s="386">
        <f>ROUND(VLOOKUP($T15,'[16]Monthly BS -UC Ledger FORMATTED'!$A$6:$Q$275,+AB$3,FALSE),0)</f>
        <v>-205</v>
      </c>
      <c r="AC15" s="386">
        <f>ROUND(VLOOKUP($T15,'[16]Monthly BS -UC Ledger FORMATTED'!$A$6:$Q$275,+AC$3,FALSE),0)</f>
        <v>-212</v>
      </c>
      <c r="AD15" s="386">
        <f>ROUND(VLOOKUP($T15,'[16]Monthly BS -UC Ledger FORMATTED'!$A$6:$Q$275,+AD$3,FALSE),0)</f>
        <v>-219</v>
      </c>
      <c r="AE15" s="386">
        <f>ROUND(VLOOKUP($T15,'[16]Monthly BS -UC Ledger FORMATTED'!$A$6:$Q$275,+AE$3,FALSE),0)</f>
        <v>-227</v>
      </c>
      <c r="AF15" s="386">
        <f>ROUND(VLOOKUP($T15,'[16]Monthly BS -UC Ledger FORMATTED'!$A$6:$Q$275,+AF$3,FALSE),0)</f>
        <v>-235</v>
      </c>
      <c r="AG15" s="386">
        <f>ROUND(VLOOKUP($T15,'[16]Monthly BS -UC Ledger FORMATTED'!$A$6:$Q$275,+AG$3,FALSE),0)</f>
        <v>-243</v>
      </c>
      <c r="AH15" s="386">
        <f>ROUND(VLOOKUP($T15,'[16]Monthly BS -UC Ledger FORMATTED'!$A$6:$Q$275,+AH$3,FALSE),0)</f>
        <v>-198</v>
      </c>
    </row>
    <row r="16" spans="1:35" ht="12" customHeight="1" x14ac:dyDescent="0.2">
      <c r="A16" s="382" t="s">
        <v>36</v>
      </c>
      <c r="B16" s="383">
        <v>1095</v>
      </c>
      <c r="C16" s="384" t="s">
        <v>688</v>
      </c>
      <c r="D16" s="385">
        <f>ROUND(VLOOKUP($B16,'[16]Monthly BS -UC Ledger FORMATTED'!$A$6:$Q$275,+D$3,FALSE),0)</f>
        <v>1074</v>
      </c>
      <c r="E16" s="385">
        <f>ROUND(VLOOKUP($B16,'[16]Monthly BS -UC Ledger FORMATTED'!$A$6:$Q$275,+E$3,FALSE),0)</f>
        <v>1074</v>
      </c>
      <c r="F16" s="386">
        <f>ROUND(VLOOKUP($B16,'[16]Monthly BS -UC Ledger FORMATTED'!$A$6:$Q$275,+F$3,FALSE),0)</f>
        <v>1074</v>
      </c>
      <c r="G16" s="386">
        <f>ROUND(VLOOKUP($B16,'[16]Monthly BS -UC Ledger FORMATTED'!$A$6:$Q$275,+G$3,FALSE),0)</f>
        <v>1074</v>
      </c>
      <c r="H16" s="386">
        <f>ROUND(VLOOKUP($B16,'[16]Monthly BS -UC Ledger FORMATTED'!$A$6:$Q$275,+H$3,FALSE),0)</f>
        <v>1074</v>
      </c>
      <c r="I16" s="386">
        <f>ROUND(VLOOKUP($B16,'[16]Monthly BS -UC Ledger FORMATTED'!$A$6:$Q$275,+I$3,FALSE),0)</f>
        <v>1074</v>
      </c>
      <c r="J16" s="386">
        <f>ROUND(VLOOKUP($B16,'[16]Monthly BS -UC Ledger FORMATTED'!$A$6:$Q$275,+J$3,FALSE),0)</f>
        <v>1074</v>
      </c>
      <c r="K16" s="386">
        <f>ROUND(VLOOKUP($B16,'[16]Monthly BS -UC Ledger FORMATTED'!$A$6:$Q$275,+K$3,FALSE),0)</f>
        <v>1074</v>
      </c>
      <c r="L16" s="386">
        <f>ROUND(VLOOKUP($B16,'[16]Monthly BS -UC Ledger FORMATTED'!$A$6:$Q$275,+L$3,FALSE),0)</f>
        <v>1074</v>
      </c>
      <c r="M16" s="386">
        <f>ROUND(VLOOKUP($B16,'[16]Monthly BS -UC Ledger FORMATTED'!$A$6:$Q$275,+M$3,FALSE),0)</f>
        <v>1074</v>
      </c>
      <c r="N16" s="386">
        <f>ROUND(VLOOKUP($B16,'[16]Monthly BS -UC Ledger FORMATTED'!$A$6:$Q$275,+N$3,FALSE),0)</f>
        <v>1074</v>
      </c>
      <c r="O16" s="386">
        <f>ROUND(VLOOKUP($B16,'[16]Monthly BS -UC Ledger FORMATTED'!$A$6:$Q$275,+O$3,FALSE),0)</f>
        <v>1074</v>
      </c>
      <c r="P16" s="386">
        <f>ROUND(VLOOKUP($B16,'[16]Monthly BS -UC Ledger FORMATTED'!$A$6:$Q$275,+P$3,FALSE),0)</f>
        <v>1074</v>
      </c>
      <c r="Q16" s="478">
        <f>ROUND(VLOOKUP($B16,'[16]Monthly BS -UC Ledger FORMATTED'!$A$6:$Q$275,+Q$3,FALSE),0)</f>
        <v>1074</v>
      </c>
      <c r="R16" s="381"/>
      <c r="S16" s="384" t="s">
        <v>689</v>
      </c>
      <c r="T16" s="388">
        <v>1890</v>
      </c>
      <c r="U16" s="386">
        <f>ROUND(VLOOKUP($T16,'[16]Monthly BS -UC Ledger FORMATTED'!$A$6:$Q$275,+U$3,FALSE),0)</f>
        <v>-257</v>
      </c>
      <c r="V16" s="386">
        <f>ROUND(VLOOKUP($T16,'[16]Monthly BS -UC Ledger FORMATTED'!$A$6:$Q$275,+V$3,FALSE),0)</f>
        <v>-262</v>
      </c>
      <c r="W16" s="386">
        <f>ROUND(VLOOKUP($T16,'[16]Monthly BS -UC Ledger FORMATTED'!$A$6:$Q$275,+W$3,FALSE),0)</f>
        <v>-266</v>
      </c>
      <c r="X16" s="386">
        <f>ROUND(VLOOKUP($T16,'[16]Monthly BS -UC Ledger FORMATTED'!$A$6:$Q$275,+X$3,FALSE),0)</f>
        <v>-271</v>
      </c>
      <c r="Y16" s="386">
        <f>ROUND(VLOOKUP($T16,'[16]Monthly BS -UC Ledger FORMATTED'!$A$6:$Q$275,+Y$3,FALSE),0)</f>
        <v>-275</v>
      </c>
      <c r="Z16" s="386">
        <f>ROUND(VLOOKUP($T16,'[16]Monthly BS -UC Ledger FORMATTED'!$A$6:$Q$275,+Z$3,FALSE),0)</f>
        <v>-280</v>
      </c>
      <c r="AA16" s="386">
        <f>ROUND(VLOOKUP($T16,'[16]Monthly BS -UC Ledger FORMATTED'!$A$6:$Q$275,+AA$3,FALSE),0)</f>
        <v>-284</v>
      </c>
      <c r="AB16" s="386">
        <f>ROUND(VLOOKUP($T16,'[16]Monthly BS -UC Ledger FORMATTED'!$A$6:$Q$275,+AB$3,FALSE),0)</f>
        <v>-288</v>
      </c>
      <c r="AC16" s="386">
        <f>ROUND(VLOOKUP($T16,'[16]Monthly BS -UC Ledger FORMATTED'!$A$6:$Q$275,+AC$3,FALSE),0)</f>
        <v>-293</v>
      </c>
      <c r="AD16" s="386">
        <f>ROUND(VLOOKUP($T16,'[16]Monthly BS -UC Ledger FORMATTED'!$A$6:$Q$275,+AD$3,FALSE),0)</f>
        <v>-297</v>
      </c>
      <c r="AE16" s="386">
        <f>ROUND(VLOOKUP($T16,'[16]Monthly BS -UC Ledger FORMATTED'!$A$6:$Q$275,+AE$3,FALSE),0)</f>
        <v>-302</v>
      </c>
      <c r="AF16" s="386">
        <f>ROUND(VLOOKUP($T16,'[16]Monthly BS -UC Ledger FORMATTED'!$A$6:$Q$275,+AF$3,FALSE),0)</f>
        <v>-306</v>
      </c>
      <c r="AG16" s="386">
        <f>ROUND(VLOOKUP($T16,'[16]Monthly BS -UC Ledger FORMATTED'!$A$6:$Q$275,+AG$3,FALSE),0)</f>
        <v>-311</v>
      </c>
      <c r="AH16" s="386">
        <f>ROUND(VLOOKUP($T16,'[16]Monthly BS -UC Ledger FORMATTED'!$A$6:$Q$275,+AH$3,FALSE),0)</f>
        <v>-284</v>
      </c>
    </row>
    <row r="17" spans="1:35" ht="12" customHeight="1" x14ac:dyDescent="0.2">
      <c r="A17" s="382" t="s">
        <v>39</v>
      </c>
      <c r="B17" s="383">
        <v>1100</v>
      </c>
      <c r="C17" s="384" t="s">
        <v>690</v>
      </c>
      <c r="D17" s="385">
        <f>ROUND(VLOOKUP($B17,'[16]Monthly BS -UC Ledger FORMATTED'!$A$6:$Q$275,+D$3,FALSE),0)</f>
        <v>49303</v>
      </c>
      <c r="E17" s="385">
        <f>ROUND(VLOOKUP($B17,'[16]Monthly BS -UC Ledger FORMATTED'!$A$6:$Q$275,+E$3,FALSE),0)</f>
        <v>49303</v>
      </c>
      <c r="F17" s="386">
        <f>ROUND(VLOOKUP($B17,'[16]Monthly BS -UC Ledger FORMATTED'!$A$6:$Q$275,+F$3,FALSE),0)</f>
        <v>49303</v>
      </c>
      <c r="G17" s="386">
        <f>ROUND(VLOOKUP($B17,'[16]Monthly BS -UC Ledger FORMATTED'!$A$6:$Q$275,+G$3,FALSE),0)</f>
        <v>49303</v>
      </c>
      <c r="H17" s="386">
        <f>ROUND(VLOOKUP($B17,'[16]Monthly BS -UC Ledger FORMATTED'!$A$6:$Q$275,+H$3,FALSE),0)</f>
        <v>49303</v>
      </c>
      <c r="I17" s="386">
        <f>ROUND(VLOOKUP($B17,'[16]Monthly BS -UC Ledger FORMATTED'!$A$6:$Q$275,+I$3,FALSE),0)</f>
        <v>49303</v>
      </c>
      <c r="J17" s="386">
        <f>ROUND(VLOOKUP($B17,'[16]Monthly BS -UC Ledger FORMATTED'!$A$6:$Q$275,+J$3,FALSE),0)</f>
        <v>49303</v>
      </c>
      <c r="K17" s="386">
        <f>ROUND(VLOOKUP($B17,'[16]Monthly BS -UC Ledger FORMATTED'!$A$6:$Q$275,+K$3,FALSE),0)</f>
        <v>49303</v>
      </c>
      <c r="L17" s="386">
        <f>ROUND(VLOOKUP($B17,'[16]Monthly BS -UC Ledger FORMATTED'!$A$6:$Q$275,+L$3,FALSE),0)</f>
        <v>49303</v>
      </c>
      <c r="M17" s="386">
        <f>ROUND(VLOOKUP($B17,'[16]Monthly BS -UC Ledger FORMATTED'!$A$6:$Q$275,+M$3,FALSE),0)</f>
        <v>49303</v>
      </c>
      <c r="N17" s="386">
        <f>ROUND(VLOOKUP($B17,'[16]Monthly BS -UC Ledger FORMATTED'!$A$6:$Q$275,+N$3,FALSE),0)</f>
        <v>49303</v>
      </c>
      <c r="O17" s="386">
        <f>ROUND(VLOOKUP($B17,'[16]Monthly BS -UC Ledger FORMATTED'!$A$6:$Q$275,+O$3,FALSE),0)</f>
        <v>49303</v>
      </c>
      <c r="P17" s="386">
        <f>ROUND(VLOOKUP($B17,'[16]Monthly BS -UC Ledger FORMATTED'!$A$6:$Q$275,+P$3,FALSE),0)</f>
        <v>49303</v>
      </c>
      <c r="Q17" s="478">
        <f>ROUND(VLOOKUP($B17,'[16]Monthly BS -UC Ledger FORMATTED'!$A$6:$Q$275,+Q$3,FALSE),0)</f>
        <v>49303</v>
      </c>
      <c r="R17" s="381"/>
      <c r="S17" s="384" t="s">
        <v>691</v>
      </c>
      <c r="T17" s="388">
        <v>1895</v>
      </c>
      <c r="U17" s="386">
        <f>ROUND(VLOOKUP($T17,'[16]Monthly BS -UC Ledger FORMATTED'!$A$6:$Q$275,+U$3,FALSE),0)</f>
        <v>38441</v>
      </c>
      <c r="V17" s="386">
        <f>ROUND(VLOOKUP($T17,'[16]Monthly BS -UC Ledger FORMATTED'!$A$6:$Q$275,+V$3,FALSE),0)</f>
        <v>38236</v>
      </c>
      <c r="W17" s="386">
        <f>ROUND(VLOOKUP($T17,'[16]Monthly BS -UC Ledger FORMATTED'!$A$6:$Q$275,+W$3,FALSE),0)</f>
        <v>38031</v>
      </c>
      <c r="X17" s="386">
        <f>ROUND(VLOOKUP($T17,'[16]Monthly BS -UC Ledger FORMATTED'!$A$6:$Q$275,+X$3,FALSE),0)</f>
        <v>37825</v>
      </c>
      <c r="Y17" s="386">
        <f>ROUND(VLOOKUP($T17,'[16]Monthly BS -UC Ledger FORMATTED'!$A$6:$Q$275,+Y$3,FALSE),0)</f>
        <v>37620</v>
      </c>
      <c r="Z17" s="386">
        <f>ROUND(VLOOKUP($T17,'[16]Monthly BS -UC Ledger FORMATTED'!$A$6:$Q$275,+Z$3,FALSE),0)</f>
        <v>37414</v>
      </c>
      <c r="AA17" s="386">
        <f>ROUND(VLOOKUP($T17,'[16]Monthly BS -UC Ledger FORMATTED'!$A$6:$Q$275,+AA$3,FALSE),0)</f>
        <v>37209</v>
      </c>
      <c r="AB17" s="386">
        <f>ROUND(VLOOKUP($T17,'[16]Monthly BS -UC Ledger FORMATTED'!$A$6:$Q$275,+AB$3,FALSE),0)</f>
        <v>37004</v>
      </c>
      <c r="AC17" s="386">
        <f>ROUND(VLOOKUP($T17,'[16]Monthly BS -UC Ledger FORMATTED'!$A$6:$Q$275,+AC$3,FALSE),0)</f>
        <v>36798</v>
      </c>
      <c r="AD17" s="386">
        <f>ROUND(VLOOKUP($T17,'[16]Monthly BS -UC Ledger FORMATTED'!$A$6:$Q$275,+AD$3,FALSE),0)</f>
        <v>36593</v>
      </c>
      <c r="AE17" s="386">
        <f>ROUND(VLOOKUP($T17,'[16]Monthly BS -UC Ledger FORMATTED'!$A$6:$Q$275,+AE$3,FALSE),0)</f>
        <v>36387</v>
      </c>
      <c r="AF17" s="386">
        <f>ROUND(VLOOKUP($T17,'[16]Monthly BS -UC Ledger FORMATTED'!$A$6:$Q$275,+AF$3,FALSE),0)</f>
        <v>36182</v>
      </c>
      <c r="AG17" s="386">
        <f>ROUND(VLOOKUP($T17,'[16]Monthly BS -UC Ledger FORMATTED'!$A$6:$Q$275,+AG$3,FALSE),0)</f>
        <v>35976</v>
      </c>
      <c r="AH17" s="386">
        <f>ROUND(VLOOKUP($T17,'[16]Monthly BS -UC Ledger FORMATTED'!$A$6:$Q$275,+AH$3,FALSE),0)</f>
        <v>37209</v>
      </c>
    </row>
    <row r="18" spans="1:35" ht="12" customHeight="1" x14ac:dyDescent="0.2">
      <c r="A18" s="382" t="s">
        <v>42</v>
      </c>
      <c r="B18" s="383">
        <v>1160</v>
      </c>
      <c r="C18" s="384" t="s">
        <v>692</v>
      </c>
      <c r="D18" s="385"/>
      <c r="E18" s="385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478"/>
      <c r="R18" s="381"/>
      <c r="S18" s="384" t="s">
        <v>693</v>
      </c>
      <c r="T18" s="388">
        <v>1955</v>
      </c>
      <c r="U18" s="386"/>
      <c r="V18" s="386"/>
      <c r="W18" s="386"/>
      <c r="X18" s="386"/>
      <c r="Y18" s="386"/>
      <c r="Z18" s="386"/>
      <c r="AA18" s="386"/>
      <c r="AB18" s="386"/>
      <c r="AC18" s="386"/>
      <c r="AD18" s="386"/>
      <c r="AE18" s="386"/>
      <c r="AF18" s="386"/>
      <c r="AG18" s="386"/>
      <c r="AH18" s="386"/>
    </row>
    <row r="19" spans="1:35" ht="12" customHeight="1" x14ac:dyDescent="0.25">
      <c r="A19" s="602" t="s">
        <v>43</v>
      </c>
      <c r="B19" s="603"/>
      <c r="C19" s="603"/>
      <c r="D19" s="603"/>
      <c r="E19" s="603"/>
      <c r="F19" s="603"/>
      <c r="G19" s="603"/>
      <c r="H19" s="603"/>
      <c r="I19" s="603"/>
      <c r="J19" s="603"/>
      <c r="K19" s="603"/>
      <c r="L19" s="603"/>
      <c r="M19" s="603"/>
      <c r="N19" s="603"/>
      <c r="O19" s="603"/>
      <c r="P19" s="603"/>
      <c r="Q19" s="604"/>
      <c r="R19" s="381"/>
      <c r="S19" s="602" t="s">
        <v>43</v>
      </c>
      <c r="T19" s="603"/>
      <c r="U19" s="603"/>
      <c r="V19" s="603"/>
      <c r="W19" s="603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604"/>
    </row>
    <row r="20" spans="1:35" ht="12" customHeight="1" x14ac:dyDescent="0.2">
      <c r="A20" s="382" t="s">
        <v>44</v>
      </c>
      <c r="B20" s="383">
        <v>1035</v>
      </c>
      <c r="C20" s="384" t="s">
        <v>694</v>
      </c>
      <c r="D20" s="385">
        <f>ROUND(VLOOKUP($B20,'[16]Monthly BS -UC Ledger FORMATTED'!$A$6:$Q$275,+D$3,FALSE),0)</f>
        <v>0</v>
      </c>
      <c r="E20" s="385">
        <f>ROUND(VLOOKUP($B20,'[16]Monthly BS -UC Ledger FORMATTED'!$A$6:$Q$275,+E$3,FALSE),0)</f>
        <v>0</v>
      </c>
      <c r="F20" s="386">
        <f>ROUND(VLOOKUP($B20,'[16]Monthly BS -UC Ledger FORMATTED'!$A$6:$Q$275,+F$3,FALSE),0)</f>
        <v>0</v>
      </c>
      <c r="G20" s="386">
        <f>ROUND(VLOOKUP($B20,'[16]Monthly BS -UC Ledger FORMATTED'!$A$6:$Q$275,+G$3,FALSE),0)</f>
        <v>0</v>
      </c>
      <c r="H20" s="386">
        <f>ROUND(VLOOKUP($B20,'[16]Monthly BS -UC Ledger FORMATTED'!$A$6:$Q$275,+H$3,FALSE),0)</f>
        <v>0</v>
      </c>
      <c r="I20" s="386">
        <f>ROUND(VLOOKUP($B20,'[16]Monthly BS -UC Ledger FORMATTED'!$A$6:$Q$275,+I$3,FALSE),0)</f>
        <v>0</v>
      </c>
      <c r="J20" s="386">
        <f>ROUND(VLOOKUP($B20,'[16]Monthly BS -UC Ledger FORMATTED'!$A$6:$Q$275,+J$3,FALSE),0)</f>
        <v>0</v>
      </c>
      <c r="K20" s="386">
        <f>ROUND(VLOOKUP($B20,'[16]Monthly BS -UC Ledger FORMATTED'!$A$6:$Q$275,+K$3,FALSE),0)</f>
        <v>0</v>
      </c>
      <c r="L20" s="386">
        <f>ROUND(VLOOKUP($B20,'[16]Monthly BS -UC Ledger FORMATTED'!$A$6:$Q$275,+L$3,FALSE),0)</f>
        <v>0</v>
      </c>
      <c r="M20" s="386">
        <f>ROUND(VLOOKUP($B20,'[16]Monthly BS -UC Ledger FORMATTED'!$A$6:$Q$275,+M$3,FALSE),0)</f>
        <v>0</v>
      </c>
      <c r="N20" s="386">
        <f>ROUND(VLOOKUP($B20,'[16]Monthly BS -UC Ledger FORMATTED'!$A$6:$Q$275,+N$3,FALSE),0)</f>
        <v>0</v>
      </c>
      <c r="O20" s="386">
        <f>ROUND(VLOOKUP($B20,'[16]Monthly BS -UC Ledger FORMATTED'!$A$6:$Q$275,+O$3,FALSE),0)</f>
        <v>0</v>
      </c>
      <c r="P20" s="386">
        <f>ROUND(VLOOKUP($B20,'[16]Monthly BS -UC Ledger FORMATTED'!$A$6:$Q$275,+P$3,FALSE),0)</f>
        <v>0</v>
      </c>
      <c r="Q20" s="478">
        <f>ROUND(VLOOKUP($B20,'[16]Monthly BS -UC Ledger FORMATTED'!$A$6:$Q$275,+Q$3,FALSE),0)</f>
        <v>0</v>
      </c>
      <c r="R20" s="381"/>
      <c r="S20" s="384" t="s">
        <v>676</v>
      </c>
      <c r="T20" s="388"/>
      <c r="U20" s="386"/>
      <c r="V20" s="386"/>
      <c r="W20" s="386"/>
      <c r="X20" s="386"/>
      <c r="Y20" s="386"/>
      <c r="Z20" s="386"/>
      <c r="AA20" s="386"/>
      <c r="AB20" s="386"/>
      <c r="AC20" s="386"/>
      <c r="AD20" s="386"/>
      <c r="AE20" s="386"/>
      <c r="AF20" s="386"/>
      <c r="AG20" s="386"/>
      <c r="AH20" s="386"/>
    </row>
    <row r="21" spans="1:35" ht="12" customHeight="1" x14ac:dyDescent="0.2">
      <c r="A21" s="382" t="s">
        <v>46</v>
      </c>
      <c r="B21" s="383">
        <v>1055</v>
      </c>
      <c r="C21" s="384" t="s">
        <v>362</v>
      </c>
      <c r="D21" s="385">
        <f>ROUND(VLOOKUP($B21,'[16]Monthly BS -UC Ledger FORMATTED'!$A$6:$Q$275,+D$3,FALSE),0)</f>
        <v>127911</v>
      </c>
      <c r="E21" s="385">
        <f>ROUND(VLOOKUP($B21,'[16]Monthly BS -UC Ledger FORMATTED'!$A$6:$Q$275,+E$3,FALSE),0)</f>
        <v>127911</v>
      </c>
      <c r="F21" s="386">
        <f>ROUND(VLOOKUP($B21,'[16]Monthly BS -UC Ledger FORMATTED'!$A$6:$Q$275,+F$3,FALSE),0)</f>
        <v>130039</v>
      </c>
      <c r="G21" s="386">
        <f>ROUND(VLOOKUP($B21,'[16]Monthly BS -UC Ledger FORMATTED'!$A$6:$Q$275,+G$3,FALSE),0)</f>
        <v>128771</v>
      </c>
      <c r="H21" s="386">
        <f>ROUND(VLOOKUP($B21,'[16]Monthly BS -UC Ledger FORMATTED'!$A$6:$Q$275,+H$3,FALSE),0)</f>
        <v>128771</v>
      </c>
      <c r="I21" s="386">
        <f>ROUND(VLOOKUP($B21,'[16]Monthly BS -UC Ledger FORMATTED'!$A$6:$Q$275,+I$3,FALSE),0)</f>
        <v>128771</v>
      </c>
      <c r="J21" s="386">
        <f>ROUND(VLOOKUP($B21,'[16]Monthly BS -UC Ledger FORMATTED'!$A$6:$Q$275,+J$3,FALSE),0)</f>
        <v>128831</v>
      </c>
      <c r="K21" s="386">
        <f>ROUND(VLOOKUP($B21,'[16]Monthly BS -UC Ledger FORMATTED'!$A$6:$Q$275,+K$3,FALSE),0)</f>
        <v>128831</v>
      </c>
      <c r="L21" s="386">
        <f>ROUND(VLOOKUP($B21,'[16]Monthly BS -UC Ledger FORMATTED'!$A$6:$Q$275,+L$3,FALSE),0)</f>
        <v>128831</v>
      </c>
      <c r="M21" s="386">
        <f>ROUND(VLOOKUP($B21,'[16]Monthly BS -UC Ledger FORMATTED'!$A$6:$Q$275,+M$3,FALSE),0)</f>
        <v>128831</v>
      </c>
      <c r="N21" s="386">
        <f>ROUND(VLOOKUP($B21,'[16]Monthly BS -UC Ledger FORMATTED'!$A$6:$Q$275,+N$3,FALSE),0)</f>
        <v>128831</v>
      </c>
      <c r="O21" s="386">
        <f>ROUND(VLOOKUP($B21,'[16]Monthly BS -UC Ledger FORMATTED'!$A$6:$Q$275,+O$3,FALSE),0)</f>
        <v>128950</v>
      </c>
      <c r="P21" s="386">
        <f>ROUND(VLOOKUP($B21,'[16]Monthly BS -UC Ledger FORMATTED'!$A$6:$Q$275,+P$3,FALSE),0)</f>
        <v>129080</v>
      </c>
      <c r="Q21" s="478">
        <f>ROUND(VLOOKUP($B21,'[16]Monthly BS -UC Ledger FORMATTED'!$A$6:$Q$275,+Q$3,FALSE),0)</f>
        <v>128797</v>
      </c>
      <c r="R21" s="381"/>
      <c r="S21" s="384" t="s">
        <v>695</v>
      </c>
      <c r="T21" s="388">
        <v>1850</v>
      </c>
      <c r="U21" s="386">
        <f>ROUND(VLOOKUP($T21,'[16]Monthly BS -UC Ledger FORMATTED'!$A$6:$Q$275,+U$3,FALSE),0)</f>
        <v>-15105</v>
      </c>
      <c r="V21" s="386">
        <f>ROUND(VLOOKUP($T21,'[16]Monthly BS -UC Ledger FORMATTED'!$A$6:$Q$275,+V$3,FALSE),0)</f>
        <v>-15439</v>
      </c>
      <c r="W21" s="386">
        <f>ROUND(VLOOKUP($T21,'[16]Monthly BS -UC Ledger FORMATTED'!$A$6:$Q$275,+W$3,FALSE),0)</f>
        <v>-14574</v>
      </c>
      <c r="X21" s="386">
        <f>ROUND(VLOOKUP($T21,'[16]Monthly BS -UC Ledger FORMATTED'!$A$6:$Q$275,+X$3,FALSE),0)</f>
        <v>-13645</v>
      </c>
      <c r="Y21" s="386">
        <f>ROUND(VLOOKUP($T21,'[16]Monthly BS -UC Ledger FORMATTED'!$A$6:$Q$275,+Y$3,FALSE),0)</f>
        <v>-13981</v>
      </c>
      <c r="Z21" s="386">
        <f>ROUND(VLOOKUP($T21,'[16]Monthly BS -UC Ledger FORMATTED'!$A$6:$Q$275,+Z$3,FALSE),0)</f>
        <v>-14318</v>
      </c>
      <c r="AA21" s="386">
        <f>ROUND(VLOOKUP($T21,'[16]Monthly BS -UC Ledger FORMATTED'!$A$6:$Q$275,+AA$3,FALSE),0)</f>
        <v>-14654</v>
      </c>
      <c r="AB21" s="386">
        <f>ROUND(VLOOKUP($T21,'[16]Monthly BS -UC Ledger FORMATTED'!$A$6:$Q$275,+AB$3,FALSE),0)</f>
        <v>-14990</v>
      </c>
      <c r="AC21" s="386">
        <f>ROUND(VLOOKUP($T21,'[16]Monthly BS -UC Ledger FORMATTED'!$A$6:$Q$275,+AC$3,FALSE),0)</f>
        <v>-15327</v>
      </c>
      <c r="AD21" s="386">
        <f>ROUND(VLOOKUP($T21,'[16]Monthly BS -UC Ledger FORMATTED'!$A$6:$Q$275,+AD$3,FALSE),0)</f>
        <v>-15663</v>
      </c>
      <c r="AE21" s="386">
        <f>ROUND(VLOOKUP($T21,'[16]Monthly BS -UC Ledger FORMATTED'!$A$6:$Q$275,+AE$3,FALSE),0)</f>
        <v>-15999</v>
      </c>
      <c r="AF21" s="386">
        <f>ROUND(VLOOKUP($T21,'[16]Monthly BS -UC Ledger FORMATTED'!$A$6:$Q$275,+AF$3,FALSE),0)</f>
        <v>-16064</v>
      </c>
      <c r="AG21" s="386">
        <f>ROUND(VLOOKUP($T21,'[16]Monthly BS -UC Ledger FORMATTED'!$A$6:$Q$275,+AG$3,FALSE),0)</f>
        <v>-16111</v>
      </c>
      <c r="AH21" s="386">
        <f>ROUND(VLOOKUP($T21,'[16]Monthly BS -UC Ledger FORMATTED'!$A$6:$Q$275,+AH$3,FALSE),0)</f>
        <v>-15067</v>
      </c>
    </row>
    <row r="22" spans="1:35" ht="12" customHeight="1" x14ac:dyDescent="0.2">
      <c r="A22" s="382" t="s">
        <v>696</v>
      </c>
      <c r="B22" s="383"/>
      <c r="C22" s="382" t="s">
        <v>696</v>
      </c>
      <c r="D22" s="385"/>
      <c r="E22" s="385"/>
      <c r="F22" s="386"/>
      <c r="G22" s="386"/>
      <c r="H22" s="386"/>
      <c r="I22" s="386"/>
      <c r="J22" s="386"/>
      <c r="K22" s="386"/>
      <c r="L22" s="386"/>
      <c r="M22" s="386"/>
      <c r="N22" s="386"/>
      <c r="O22" s="386"/>
      <c r="P22" s="386"/>
      <c r="Q22" s="478"/>
      <c r="R22" s="381"/>
      <c r="S22" s="382"/>
      <c r="T22" s="388"/>
      <c r="U22" s="386"/>
      <c r="V22" s="386"/>
      <c r="W22" s="386"/>
      <c r="X22" s="386"/>
      <c r="Y22" s="386"/>
      <c r="Z22" s="386"/>
      <c r="AA22" s="386"/>
      <c r="AB22" s="386"/>
      <c r="AC22" s="386"/>
      <c r="AD22" s="386"/>
      <c r="AE22" s="386"/>
      <c r="AF22" s="386"/>
      <c r="AG22" s="386"/>
      <c r="AH22" s="386"/>
    </row>
    <row r="23" spans="1:35" ht="12" customHeight="1" x14ac:dyDescent="0.2">
      <c r="A23" s="382" t="s">
        <v>697</v>
      </c>
      <c r="B23" s="383">
        <v>1105</v>
      </c>
      <c r="C23" s="384" t="s">
        <v>698</v>
      </c>
      <c r="D23" s="385">
        <f>ROUND(VLOOKUP($B23,'[16]Monthly BS -UC Ledger FORMATTED'!$A$6:$Q$275,+D$3,FALSE),0)</f>
        <v>1075474</v>
      </c>
      <c r="E23" s="385">
        <f>ROUND(VLOOKUP($B23,'[16]Monthly BS -UC Ledger FORMATTED'!$A$6:$Q$275,+E$3,FALSE),0)</f>
        <v>1075871</v>
      </c>
      <c r="F23" s="386">
        <f>ROUND(VLOOKUP($B23,'[16]Monthly BS -UC Ledger FORMATTED'!$A$6:$Q$275,+F$3,FALSE),0)</f>
        <v>1169978</v>
      </c>
      <c r="G23" s="386">
        <f>ROUND(VLOOKUP($B23,'[16]Monthly BS -UC Ledger FORMATTED'!$A$6:$Q$275,+G$3,FALSE),0)</f>
        <v>1171649</v>
      </c>
      <c r="H23" s="386">
        <f>ROUND(VLOOKUP($B23,'[16]Monthly BS -UC Ledger FORMATTED'!$A$6:$Q$275,+H$3,FALSE),0)</f>
        <v>1172072</v>
      </c>
      <c r="I23" s="386">
        <f>ROUND(VLOOKUP($B23,'[16]Monthly BS -UC Ledger FORMATTED'!$A$6:$Q$275,+I$3,FALSE),0)</f>
        <v>1172111</v>
      </c>
      <c r="J23" s="386">
        <f>ROUND(VLOOKUP($B23,'[16]Monthly BS -UC Ledger FORMATTED'!$A$6:$Q$275,+J$3,FALSE),0)</f>
        <v>1172111</v>
      </c>
      <c r="K23" s="386">
        <f>ROUND(VLOOKUP($B23,'[16]Monthly BS -UC Ledger FORMATTED'!$A$6:$Q$275,+K$3,FALSE),0)</f>
        <v>1172111</v>
      </c>
      <c r="L23" s="386">
        <f>ROUND(VLOOKUP($B23,'[16]Monthly BS -UC Ledger FORMATTED'!$A$6:$Q$275,+L$3,FALSE),0)</f>
        <v>1172111</v>
      </c>
      <c r="M23" s="386">
        <f>ROUND(VLOOKUP($B23,'[16]Monthly BS -UC Ledger FORMATTED'!$A$6:$Q$275,+M$3,FALSE),0)</f>
        <v>1172111</v>
      </c>
      <c r="N23" s="386">
        <f>ROUND(VLOOKUP($B23,'[16]Monthly BS -UC Ledger FORMATTED'!$A$6:$Q$275,+N$3,FALSE),0)</f>
        <v>1163536</v>
      </c>
      <c r="O23" s="386">
        <f>ROUND(VLOOKUP($B23,'[16]Monthly BS -UC Ledger FORMATTED'!$A$6:$Q$275,+O$3,FALSE),0)</f>
        <v>1163577</v>
      </c>
      <c r="P23" s="386">
        <f>ROUND(VLOOKUP($B23,'[16]Monthly BS -UC Ledger FORMATTED'!$A$6:$Q$275,+P$3,FALSE),0)</f>
        <v>1176595</v>
      </c>
      <c r="Q23" s="478">
        <f>ROUND(VLOOKUP($B23,'[16]Monthly BS -UC Ledger FORMATTED'!$A$6:$Q$275,+Q$3,FALSE),0)</f>
        <v>1156101</v>
      </c>
      <c r="R23" s="381"/>
      <c r="S23" s="384" t="s">
        <v>699</v>
      </c>
      <c r="T23" s="388">
        <v>1900</v>
      </c>
      <c r="U23" s="386">
        <f>ROUND(VLOOKUP($T23,'[16]Monthly BS -UC Ledger FORMATTED'!$A$6:$Q$275,+U$3,FALSE),0)</f>
        <v>-292627</v>
      </c>
      <c r="V23" s="386">
        <f>ROUND(VLOOKUP($T23,'[16]Monthly BS -UC Ledger FORMATTED'!$A$6:$Q$275,+V$3,FALSE),0)</f>
        <v>-297146</v>
      </c>
      <c r="W23" s="386">
        <f>ROUND(VLOOKUP($T23,'[16]Monthly BS -UC Ledger FORMATTED'!$A$6:$Q$275,+W$3,FALSE),0)</f>
        <v>-293412</v>
      </c>
      <c r="X23" s="386">
        <f>ROUND(VLOOKUP($T23,'[16]Monthly BS -UC Ledger FORMATTED'!$A$6:$Q$275,+X$3,FALSE),0)</f>
        <v>-298294</v>
      </c>
      <c r="Y23" s="386">
        <f>ROUND(VLOOKUP($T23,'[16]Monthly BS -UC Ledger FORMATTED'!$A$6:$Q$275,+Y$3,FALSE),0)</f>
        <v>-303598</v>
      </c>
      <c r="Z23" s="386">
        <f>ROUND(VLOOKUP($T23,'[16]Monthly BS -UC Ledger FORMATTED'!$A$6:$Q$275,+Z$3,FALSE),0)</f>
        <v>-308238</v>
      </c>
      <c r="AA23" s="386">
        <f>ROUND(VLOOKUP($T23,'[16]Monthly BS -UC Ledger FORMATTED'!$A$6:$Q$275,+AA$3,FALSE),0)</f>
        <v>-313121</v>
      </c>
      <c r="AB23" s="386">
        <f>ROUND(VLOOKUP($T23,'[16]Monthly BS -UC Ledger FORMATTED'!$A$6:$Q$275,+AB$3,FALSE),0)</f>
        <v>-318005</v>
      </c>
      <c r="AC23" s="386">
        <f>ROUND(VLOOKUP($T23,'[16]Monthly BS -UC Ledger FORMATTED'!$A$6:$Q$275,+AC$3,FALSE),0)</f>
        <v>-322889</v>
      </c>
      <c r="AD23" s="386">
        <f>ROUND(VLOOKUP($T23,'[16]Monthly BS -UC Ledger FORMATTED'!$A$6:$Q$275,+AD$3,FALSE),0)</f>
        <v>-327773</v>
      </c>
      <c r="AE23" s="386">
        <f>ROUND(VLOOKUP($T23,'[16]Monthly BS -UC Ledger FORMATTED'!$A$6:$Q$275,+AE$3,FALSE),0)</f>
        <v>-322439</v>
      </c>
      <c r="AF23" s="386">
        <f>ROUND(VLOOKUP($T23,'[16]Monthly BS -UC Ledger FORMATTED'!$A$6:$Q$275,+AF$3,FALSE),0)</f>
        <v>-327287</v>
      </c>
      <c r="AG23" s="386">
        <f>ROUND(VLOOKUP($T23,'[16]Monthly BS -UC Ledger FORMATTED'!$A$6:$Q$275,+AG$3,FALSE),0)</f>
        <v>-325122</v>
      </c>
      <c r="AH23" s="386">
        <f>ROUND(VLOOKUP($T23,'[16]Monthly BS -UC Ledger FORMATTED'!$A$6:$Q$275,+AH$3,FALSE),0)</f>
        <v>-311535</v>
      </c>
    </row>
    <row r="24" spans="1:35" ht="12" customHeight="1" x14ac:dyDescent="0.2">
      <c r="A24" s="382" t="s">
        <v>52</v>
      </c>
      <c r="B24" s="383">
        <v>1115</v>
      </c>
      <c r="C24" s="384" t="s">
        <v>364</v>
      </c>
      <c r="D24" s="385">
        <f>ROUND(VLOOKUP($B24,'[16]Monthly BS -UC Ledger FORMATTED'!$A$6:$Q$275,+D$3,FALSE),0)</f>
        <v>158225</v>
      </c>
      <c r="E24" s="385">
        <f>ROUND(VLOOKUP($B24,'[16]Monthly BS -UC Ledger FORMATTED'!$A$6:$Q$275,+E$3,FALSE),0)</f>
        <v>158225</v>
      </c>
      <c r="F24" s="386">
        <f>ROUND(VLOOKUP($B24,'[16]Monthly BS -UC Ledger FORMATTED'!$A$6:$Q$275,+F$3,FALSE),0)</f>
        <v>158225</v>
      </c>
      <c r="G24" s="386">
        <f>ROUND(VLOOKUP($B24,'[16]Monthly BS -UC Ledger FORMATTED'!$A$6:$Q$275,+G$3,FALSE),0)</f>
        <v>158225</v>
      </c>
      <c r="H24" s="386">
        <f>ROUND(VLOOKUP($B24,'[16]Monthly BS -UC Ledger FORMATTED'!$A$6:$Q$275,+H$3,FALSE),0)</f>
        <v>158225</v>
      </c>
      <c r="I24" s="386">
        <f>ROUND(VLOOKUP($B24,'[16]Monthly BS -UC Ledger FORMATTED'!$A$6:$Q$275,+I$3,FALSE),0)</f>
        <v>158225</v>
      </c>
      <c r="J24" s="386">
        <f>ROUND(VLOOKUP($B24,'[16]Monthly BS -UC Ledger FORMATTED'!$A$6:$Q$275,+J$3,FALSE),0)</f>
        <v>158248</v>
      </c>
      <c r="K24" s="386">
        <f>ROUND(VLOOKUP($B24,'[16]Monthly BS -UC Ledger FORMATTED'!$A$6:$Q$275,+K$3,FALSE),0)</f>
        <v>158248</v>
      </c>
      <c r="L24" s="386">
        <f>ROUND(VLOOKUP($B24,'[16]Monthly BS -UC Ledger FORMATTED'!$A$6:$Q$275,+L$3,FALSE),0)</f>
        <v>158248</v>
      </c>
      <c r="M24" s="386">
        <f>ROUND(VLOOKUP($B24,'[16]Monthly BS -UC Ledger FORMATTED'!$A$6:$Q$275,+M$3,FALSE),0)</f>
        <v>158248</v>
      </c>
      <c r="N24" s="386">
        <f>ROUND(VLOOKUP($B24,'[16]Monthly BS -UC Ledger FORMATTED'!$A$6:$Q$275,+N$3,FALSE),0)</f>
        <v>160985</v>
      </c>
      <c r="O24" s="386">
        <f>ROUND(VLOOKUP($B24,'[16]Monthly BS -UC Ledger FORMATTED'!$A$6:$Q$275,+O$3,FALSE),0)</f>
        <v>161122</v>
      </c>
      <c r="P24" s="386">
        <f>ROUND(VLOOKUP($B24,'[16]Monthly BS -UC Ledger FORMATTED'!$A$6:$Q$275,+P$3,FALSE),0)</f>
        <v>161304</v>
      </c>
      <c r="Q24" s="478">
        <f>ROUND(VLOOKUP($B24,'[16]Monthly BS -UC Ledger FORMATTED'!$A$6:$Q$275,+Q$3,FALSE),0)</f>
        <v>158904</v>
      </c>
      <c r="R24" s="381"/>
      <c r="S24" s="384" t="s">
        <v>700</v>
      </c>
      <c r="T24" s="388">
        <v>1910</v>
      </c>
      <c r="U24" s="386">
        <f>ROUND(VLOOKUP($T24,'[16]Monthly BS -UC Ledger FORMATTED'!$A$6:$Q$275,+U$3,FALSE),0)</f>
        <v>-79669</v>
      </c>
      <c r="V24" s="386">
        <f>ROUND(VLOOKUP($T24,'[16]Monthly BS -UC Ledger FORMATTED'!$A$6:$Q$275,+V$3,FALSE),0)</f>
        <v>-80269</v>
      </c>
      <c r="W24" s="386">
        <f>ROUND(VLOOKUP($T24,'[16]Monthly BS -UC Ledger FORMATTED'!$A$6:$Q$275,+W$3,FALSE),0)</f>
        <v>-80868</v>
      </c>
      <c r="X24" s="386">
        <f>ROUND(VLOOKUP($T24,'[16]Monthly BS -UC Ledger FORMATTED'!$A$6:$Q$275,+X$3,FALSE),0)</f>
        <v>-81467</v>
      </c>
      <c r="Y24" s="386">
        <f>ROUND(VLOOKUP($T24,'[16]Monthly BS -UC Ledger FORMATTED'!$A$6:$Q$275,+Y$3,FALSE),0)</f>
        <v>-82067</v>
      </c>
      <c r="Z24" s="386">
        <f>ROUND(VLOOKUP($T24,'[16]Monthly BS -UC Ledger FORMATTED'!$A$6:$Q$275,+Z$3,FALSE),0)</f>
        <v>-82666</v>
      </c>
      <c r="AA24" s="386">
        <f>ROUND(VLOOKUP($T24,'[16]Monthly BS -UC Ledger FORMATTED'!$A$6:$Q$275,+AA$3,FALSE),0)</f>
        <v>-82993</v>
      </c>
      <c r="AB24" s="386">
        <f>ROUND(VLOOKUP($T24,'[16]Monthly BS -UC Ledger FORMATTED'!$A$6:$Q$275,+AB$3,FALSE),0)</f>
        <v>-83592</v>
      </c>
      <c r="AC24" s="386">
        <f>ROUND(VLOOKUP($T24,'[16]Monthly BS -UC Ledger FORMATTED'!$A$6:$Q$275,+AC$3,FALSE),0)</f>
        <v>-84192</v>
      </c>
      <c r="AD24" s="386">
        <f>ROUND(VLOOKUP($T24,'[16]Monthly BS -UC Ledger FORMATTED'!$A$6:$Q$275,+AD$3,FALSE),0)</f>
        <v>-84791</v>
      </c>
      <c r="AE24" s="386">
        <f>ROUND(VLOOKUP($T24,'[16]Monthly BS -UC Ledger FORMATTED'!$A$6:$Q$275,+AE$3,FALSE),0)</f>
        <v>-80426</v>
      </c>
      <c r="AF24" s="386">
        <f>ROUND(VLOOKUP($T24,'[16]Monthly BS -UC Ledger FORMATTED'!$A$6:$Q$275,+AF$3,FALSE),0)</f>
        <v>-80227</v>
      </c>
      <c r="AG24" s="386">
        <f>ROUND(VLOOKUP($T24,'[16]Monthly BS -UC Ledger FORMATTED'!$A$6:$Q$275,+AG$3,FALSE),0)</f>
        <v>-80196</v>
      </c>
      <c r="AH24" s="386">
        <f>ROUND(VLOOKUP($T24,'[16]Monthly BS -UC Ledger FORMATTED'!$A$6:$Q$275,+AH$3,FALSE),0)</f>
        <v>-81802</v>
      </c>
    </row>
    <row r="25" spans="1:35" ht="12" customHeight="1" x14ac:dyDescent="0.2">
      <c r="A25" s="382" t="s">
        <v>55</v>
      </c>
      <c r="B25" s="383">
        <v>1165</v>
      </c>
      <c r="C25" s="384" t="s">
        <v>701</v>
      </c>
      <c r="D25" s="385">
        <f>ROUND(VLOOKUP($B25,'[16]Monthly BS -UC Ledger FORMATTED'!$A$6:$Q$275,+D$3,FALSE),0)</f>
        <v>888</v>
      </c>
      <c r="E25" s="385">
        <f>ROUND(VLOOKUP($B25,'[16]Monthly BS -UC Ledger FORMATTED'!$A$6:$Q$275,+E$3,FALSE),0)</f>
        <v>888</v>
      </c>
      <c r="F25" s="386">
        <f>ROUND(VLOOKUP($B25,'[16]Monthly BS -UC Ledger FORMATTED'!$A$6:$Q$275,+F$3,FALSE),0)</f>
        <v>888</v>
      </c>
      <c r="G25" s="386">
        <f>ROUND(VLOOKUP($B25,'[16]Monthly BS -UC Ledger FORMATTED'!$A$6:$Q$275,+G$3,FALSE),0)</f>
        <v>888</v>
      </c>
      <c r="H25" s="386">
        <f>ROUND(VLOOKUP($B25,'[16]Monthly BS -UC Ledger FORMATTED'!$A$6:$Q$275,+H$3,FALSE),0)</f>
        <v>888</v>
      </c>
      <c r="I25" s="386">
        <f>ROUND(VLOOKUP($B25,'[16]Monthly BS -UC Ledger FORMATTED'!$A$6:$Q$275,+I$3,FALSE),0)</f>
        <v>888</v>
      </c>
      <c r="J25" s="386">
        <f>ROUND(VLOOKUP($B25,'[16]Monthly BS -UC Ledger FORMATTED'!$A$6:$Q$275,+J$3,FALSE),0)</f>
        <v>888</v>
      </c>
      <c r="K25" s="386">
        <f>ROUND(VLOOKUP($B25,'[16]Monthly BS -UC Ledger FORMATTED'!$A$6:$Q$275,+K$3,FALSE),0)</f>
        <v>888</v>
      </c>
      <c r="L25" s="386">
        <f>ROUND(VLOOKUP($B25,'[16]Monthly BS -UC Ledger FORMATTED'!$A$6:$Q$275,+L$3,FALSE),0)</f>
        <v>888</v>
      </c>
      <c r="M25" s="386">
        <f>ROUND(VLOOKUP($B25,'[16]Monthly BS -UC Ledger FORMATTED'!$A$6:$Q$275,+M$3,FALSE),0)</f>
        <v>888</v>
      </c>
      <c r="N25" s="386">
        <f>ROUND(VLOOKUP($B25,'[16]Monthly BS -UC Ledger FORMATTED'!$A$6:$Q$275,+N$3,FALSE),0)</f>
        <v>888</v>
      </c>
      <c r="O25" s="386">
        <f>ROUND(VLOOKUP($B25,'[16]Monthly BS -UC Ledger FORMATTED'!$A$6:$Q$275,+O$3,FALSE),0)</f>
        <v>888</v>
      </c>
      <c r="P25" s="386">
        <f>ROUND(VLOOKUP($B25,'[16]Monthly BS -UC Ledger FORMATTED'!$A$6:$Q$275,+P$3,FALSE),0)</f>
        <v>888</v>
      </c>
      <c r="Q25" s="478">
        <f>ROUND(VLOOKUP($B25,'[16]Monthly BS -UC Ledger FORMATTED'!$A$6:$Q$275,+Q$3,FALSE),0)</f>
        <v>888</v>
      </c>
      <c r="R25" s="381"/>
      <c r="S25" s="384" t="s">
        <v>702</v>
      </c>
      <c r="T25" s="388">
        <v>1960</v>
      </c>
      <c r="U25" s="386">
        <f>ROUND(VLOOKUP($T25,'[16]Monthly BS -UC Ledger FORMATTED'!$A$6:$Q$275,+U$3,FALSE),0)</f>
        <v>-282</v>
      </c>
      <c r="V25" s="386">
        <f>ROUND(VLOOKUP($T25,'[16]Monthly BS -UC Ledger FORMATTED'!$A$6:$Q$275,+V$3,FALSE),0)</f>
        <v>-287</v>
      </c>
      <c r="W25" s="386">
        <f>ROUND(VLOOKUP($T25,'[16]Monthly BS -UC Ledger FORMATTED'!$A$6:$Q$275,+W$3,FALSE),0)</f>
        <v>-291</v>
      </c>
      <c r="X25" s="386">
        <f>ROUND(VLOOKUP($T25,'[16]Monthly BS -UC Ledger FORMATTED'!$A$6:$Q$275,+X$3,FALSE),0)</f>
        <v>-295</v>
      </c>
      <c r="Y25" s="386">
        <f>ROUND(VLOOKUP($T25,'[16]Monthly BS -UC Ledger FORMATTED'!$A$6:$Q$275,+Y$3,FALSE),0)</f>
        <v>-299</v>
      </c>
      <c r="Z25" s="386">
        <f>ROUND(VLOOKUP($T25,'[16]Monthly BS -UC Ledger FORMATTED'!$A$6:$Q$275,+Z$3,FALSE),0)</f>
        <v>-303</v>
      </c>
      <c r="AA25" s="386">
        <f>ROUND(VLOOKUP($T25,'[16]Monthly BS -UC Ledger FORMATTED'!$A$6:$Q$275,+AA$3,FALSE),0)</f>
        <v>-307</v>
      </c>
      <c r="AB25" s="386">
        <f>ROUND(VLOOKUP($T25,'[16]Monthly BS -UC Ledger FORMATTED'!$A$6:$Q$275,+AB$3,FALSE),0)</f>
        <v>-311</v>
      </c>
      <c r="AC25" s="386">
        <f>ROUND(VLOOKUP($T25,'[16]Monthly BS -UC Ledger FORMATTED'!$A$6:$Q$275,+AC$3,FALSE),0)</f>
        <v>-315</v>
      </c>
      <c r="AD25" s="386">
        <f>ROUND(VLOOKUP($T25,'[16]Monthly BS -UC Ledger FORMATTED'!$A$6:$Q$275,+AD$3,FALSE),0)</f>
        <v>-319</v>
      </c>
      <c r="AE25" s="386">
        <f>ROUND(VLOOKUP($T25,'[16]Monthly BS -UC Ledger FORMATTED'!$A$6:$Q$275,+AE$3,FALSE),0)</f>
        <v>-324</v>
      </c>
      <c r="AF25" s="386">
        <f>ROUND(VLOOKUP($T25,'[16]Monthly BS -UC Ledger FORMATTED'!$A$6:$Q$275,+AF$3,FALSE),0)</f>
        <v>-328</v>
      </c>
      <c r="AG25" s="386">
        <f>ROUND(VLOOKUP($T25,'[16]Monthly BS -UC Ledger FORMATTED'!$A$6:$Q$275,+AG$3,FALSE),0)</f>
        <v>-332</v>
      </c>
      <c r="AH25" s="386">
        <f>ROUND(VLOOKUP($T25,'[16]Monthly BS -UC Ledger FORMATTED'!$A$6:$Q$275,+AH$3,FALSE),0)</f>
        <v>-307</v>
      </c>
    </row>
    <row r="26" spans="1:35" ht="12" customHeight="1" x14ac:dyDescent="0.25">
      <c r="A26" s="602" t="s">
        <v>58</v>
      </c>
      <c r="B26" s="603"/>
      <c r="C26" s="603"/>
      <c r="D26" s="603"/>
      <c r="E26" s="603"/>
      <c r="F26" s="603"/>
      <c r="G26" s="603"/>
      <c r="H26" s="603"/>
      <c r="I26" s="603"/>
      <c r="J26" s="603"/>
      <c r="K26" s="603"/>
      <c r="L26" s="603"/>
      <c r="M26" s="603"/>
      <c r="N26" s="603"/>
      <c r="O26" s="603"/>
      <c r="P26" s="603"/>
      <c r="Q26" s="604"/>
      <c r="R26" s="381"/>
      <c r="S26" s="602" t="s">
        <v>58</v>
      </c>
      <c r="T26" s="603"/>
      <c r="U26" s="603"/>
      <c r="V26" s="603"/>
      <c r="W26" s="603"/>
      <c r="X26" s="603"/>
      <c r="Y26" s="603"/>
      <c r="Z26" s="603"/>
      <c r="AA26" s="603"/>
      <c r="AB26" s="603"/>
      <c r="AC26" s="603"/>
      <c r="AD26" s="603"/>
      <c r="AE26" s="603"/>
      <c r="AF26" s="603"/>
      <c r="AG26" s="603"/>
      <c r="AH26" s="603"/>
      <c r="AI26" s="604"/>
    </row>
    <row r="27" spans="1:35" ht="12" customHeight="1" x14ac:dyDescent="0.2">
      <c r="A27" s="382" t="s">
        <v>59</v>
      </c>
      <c r="B27" s="383">
        <v>1040</v>
      </c>
      <c r="C27" s="384" t="s">
        <v>703</v>
      </c>
      <c r="D27" s="385">
        <f>ROUND(VLOOKUP($B27,'[16]Monthly BS -UC Ledger FORMATTED'!$A$6:$Q$275,+D$3,FALSE),0)</f>
        <v>246</v>
      </c>
      <c r="E27" s="385">
        <f>ROUND(VLOOKUP($B27,'[16]Monthly BS -UC Ledger FORMATTED'!$A$6:$Q$275,+E$3,FALSE),0)</f>
        <v>246</v>
      </c>
      <c r="F27" s="386">
        <f>ROUND(VLOOKUP($B27,'[16]Monthly BS -UC Ledger FORMATTED'!$A$6:$Q$275,+F$3,FALSE),0)</f>
        <v>246</v>
      </c>
      <c r="G27" s="386">
        <f>ROUND(VLOOKUP($B27,'[16]Monthly BS -UC Ledger FORMATTED'!$A$6:$Q$275,+G$3,FALSE),0)</f>
        <v>246</v>
      </c>
      <c r="H27" s="386">
        <f>ROUND(VLOOKUP($B27,'[16]Monthly BS -UC Ledger FORMATTED'!$A$6:$Q$275,+H$3,FALSE),0)</f>
        <v>246</v>
      </c>
      <c r="I27" s="386">
        <f>ROUND(VLOOKUP($B27,'[16]Monthly BS -UC Ledger FORMATTED'!$A$6:$Q$275,+I$3,FALSE),0)</f>
        <v>246</v>
      </c>
      <c r="J27" s="386">
        <f>ROUND(VLOOKUP($B27,'[16]Monthly BS -UC Ledger FORMATTED'!$A$6:$Q$275,+J$3,FALSE),0)</f>
        <v>246</v>
      </c>
      <c r="K27" s="386">
        <f>ROUND(VLOOKUP($B27,'[16]Monthly BS -UC Ledger FORMATTED'!$A$6:$Q$275,+K$3,FALSE),0)</f>
        <v>246</v>
      </c>
      <c r="L27" s="386">
        <f>ROUND(VLOOKUP($B27,'[16]Monthly BS -UC Ledger FORMATTED'!$A$6:$Q$275,+L$3,FALSE),0)</f>
        <v>246</v>
      </c>
      <c r="M27" s="386">
        <f>ROUND(VLOOKUP($B27,'[16]Monthly BS -UC Ledger FORMATTED'!$A$6:$Q$275,+M$3,FALSE),0)</f>
        <v>246</v>
      </c>
      <c r="N27" s="386">
        <f>ROUND(VLOOKUP($B27,'[16]Monthly BS -UC Ledger FORMATTED'!$A$6:$Q$275,+N$3,FALSE),0)</f>
        <v>246</v>
      </c>
      <c r="O27" s="386">
        <f>ROUND(VLOOKUP($B27,'[16]Monthly BS -UC Ledger FORMATTED'!$A$6:$Q$275,+O$3,FALSE),0)</f>
        <v>246</v>
      </c>
      <c r="P27" s="386">
        <f>ROUND(VLOOKUP($B27,'[16]Monthly BS -UC Ledger FORMATTED'!$A$6:$Q$275,+P$3,FALSE),0)</f>
        <v>246</v>
      </c>
      <c r="Q27" s="478">
        <f>ROUND(VLOOKUP($B27,'[16]Monthly BS -UC Ledger FORMATTED'!$A$6:$Q$275,+Q$3,FALSE),0)</f>
        <v>246</v>
      </c>
      <c r="R27" s="381"/>
      <c r="S27" s="384" t="s">
        <v>676</v>
      </c>
      <c r="T27" s="388"/>
      <c r="U27" s="386"/>
      <c r="V27" s="386"/>
      <c r="W27" s="386"/>
      <c r="X27" s="386"/>
      <c r="Y27" s="386"/>
      <c r="Z27" s="386"/>
      <c r="AA27" s="386"/>
      <c r="AB27" s="386"/>
      <c r="AC27" s="386"/>
      <c r="AD27" s="386"/>
      <c r="AE27" s="386"/>
      <c r="AF27" s="386"/>
      <c r="AG27" s="386"/>
      <c r="AH27" s="386"/>
    </row>
    <row r="28" spans="1:35" ht="12" customHeight="1" x14ac:dyDescent="0.2">
      <c r="A28" s="382" t="s">
        <v>60</v>
      </c>
      <c r="B28" s="383">
        <v>1060</v>
      </c>
      <c r="C28" s="384" t="s">
        <v>704</v>
      </c>
      <c r="D28" s="385">
        <f>ROUND(VLOOKUP($B28,'[16]Monthly BS -UC Ledger FORMATTED'!$A$6:$Q$275,+D$3,FALSE),0)</f>
        <v>0</v>
      </c>
      <c r="E28" s="385">
        <f>ROUND(VLOOKUP($B28,'[16]Monthly BS -UC Ledger FORMATTED'!$A$6:$Q$275,+E$3,FALSE),0)</f>
        <v>0</v>
      </c>
      <c r="F28" s="386">
        <f>ROUND(VLOOKUP($B28,'[16]Monthly BS -UC Ledger FORMATTED'!$A$6:$Q$275,+F$3,FALSE),0)</f>
        <v>0</v>
      </c>
      <c r="G28" s="386">
        <f>ROUND(VLOOKUP($B28,'[16]Monthly BS -UC Ledger FORMATTED'!$A$6:$Q$275,+G$3,FALSE),0)</f>
        <v>0</v>
      </c>
      <c r="H28" s="386">
        <f>ROUND(VLOOKUP($B28,'[16]Monthly BS -UC Ledger FORMATTED'!$A$6:$Q$275,+H$3,FALSE),0)</f>
        <v>0</v>
      </c>
      <c r="I28" s="386">
        <f>ROUND(VLOOKUP($B28,'[16]Monthly BS -UC Ledger FORMATTED'!$A$6:$Q$275,+I$3,FALSE),0)</f>
        <v>0</v>
      </c>
      <c r="J28" s="386">
        <f>ROUND(VLOOKUP($B28,'[16]Monthly BS -UC Ledger FORMATTED'!$A$6:$Q$275,+J$3,FALSE),0)</f>
        <v>0</v>
      </c>
      <c r="K28" s="386">
        <f>ROUND(VLOOKUP($B28,'[16]Monthly BS -UC Ledger FORMATTED'!$A$6:$Q$275,+K$3,FALSE),0)</f>
        <v>0</v>
      </c>
      <c r="L28" s="386">
        <f>ROUND(VLOOKUP($B28,'[16]Monthly BS -UC Ledger FORMATTED'!$A$6:$Q$275,+L$3,FALSE),0)</f>
        <v>0</v>
      </c>
      <c r="M28" s="386">
        <f>ROUND(VLOOKUP($B28,'[16]Monthly BS -UC Ledger FORMATTED'!$A$6:$Q$275,+M$3,FALSE),0)</f>
        <v>0</v>
      </c>
      <c r="N28" s="386">
        <f>ROUND(VLOOKUP($B28,'[16]Monthly BS -UC Ledger FORMATTED'!$A$6:$Q$275,+N$3,FALSE),0)</f>
        <v>0</v>
      </c>
      <c r="O28" s="386">
        <f>ROUND(VLOOKUP($B28,'[16]Monthly BS -UC Ledger FORMATTED'!$A$6:$Q$275,+O$3,FALSE),0)</f>
        <v>0</v>
      </c>
      <c r="P28" s="386">
        <f>ROUND(VLOOKUP($B28,'[16]Monthly BS -UC Ledger FORMATTED'!$A$6:$Q$275,+P$3,FALSE),0)</f>
        <v>0</v>
      </c>
      <c r="Q28" s="478">
        <f>ROUND(VLOOKUP($B28,'[16]Monthly BS -UC Ledger FORMATTED'!$A$6:$Q$275,+Q$3,FALSE),0)</f>
        <v>0</v>
      </c>
      <c r="R28" s="381"/>
      <c r="S28" s="384" t="s">
        <v>705</v>
      </c>
      <c r="T28" s="388">
        <v>1855</v>
      </c>
      <c r="U28" s="386">
        <f>ROUND(VLOOKUP($T28,'[16]Monthly BS -UC Ledger FORMATTED'!$A$6:$Q$275,+U$3,FALSE),0)</f>
        <v>-6</v>
      </c>
      <c r="V28" s="386">
        <f>ROUND(VLOOKUP($T28,'[16]Monthly BS -UC Ledger FORMATTED'!$A$6:$Q$275,+V$3,FALSE),0)</f>
        <v>-6</v>
      </c>
      <c r="W28" s="386">
        <f>ROUND(VLOOKUP($T28,'[16]Monthly BS -UC Ledger FORMATTED'!$A$6:$Q$275,+W$3,FALSE),0)</f>
        <v>-6</v>
      </c>
      <c r="X28" s="386">
        <f>ROUND(VLOOKUP($T28,'[16]Monthly BS -UC Ledger FORMATTED'!$A$6:$Q$275,+X$3,FALSE),0)</f>
        <v>-6</v>
      </c>
      <c r="Y28" s="386">
        <f>ROUND(VLOOKUP($T28,'[16]Monthly BS -UC Ledger FORMATTED'!$A$6:$Q$275,+Y$3,FALSE),0)</f>
        <v>-6</v>
      </c>
      <c r="Z28" s="386">
        <f>ROUND(VLOOKUP($T28,'[16]Monthly BS -UC Ledger FORMATTED'!$A$6:$Q$275,+Z$3,FALSE),0)</f>
        <v>-6</v>
      </c>
      <c r="AA28" s="386">
        <f>ROUND(VLOOKUP($T28,'[16]Monthly BS -UC Ledger FORMATTED'!$A$6:$Q$275,+AA$3,FALSE),0)</f>
        <v>-6</v>
      </c>
      <c r="AB28" s="386">
        <f>ROUND(VLOOKUP($T28,'[16]Monthly BS -UC Ledger FORMATTED'!$A$6:$Q$275,+AB$3,FALSE),0)</f>
        <v>-6</v>
      </c>
      <c r="AC28" s="386">
        <f>ROUND(VLOOKUP($T28,'[16]Monthly BS -UC Ledger FORMATTED'!$A$6:$Q$275,+AC$3,FALSE),0)</f>
        <v>-6</v>
      </c>
      <c r="AD28" s="386">
        <f>ROUND(VLOOKUP($T28,'[16]Monthly BS -UC Ledger FORMATTED'!$A$6:$Q$275,+AD$3,FALSE),0)</f>
        <v>-6</v>
      </c>
      <c r="AE28" s="386">
        <f>ROUND(VLOOKUP($T28,'[16]Monthly BS -UC Ledger FORMATTED'!$A$6:$Q$275,+AE$3,FALSE),0)</f>
        <v>-6</v>
      </c>
      <c r="AF28" s="386">
        <f>ROUND(VLOOKUP($T28,'[16]Monthly BS -UC Ledger FORMATTED'!$A$6:$Q$275,+AF$3,FALSE),0)</f>
        <v>-6</v>
      </c>
      <c r="AG28" s="386">
        <f>ROUND(VLOOKUP($T28,'[16]Monthly BS -UC Ledger FORMATTED'!$A$6:$Q$275,+AG$3,FALSE),0)</f>
        <v>-6</v>
      </c>
      <c r="AH28" s="386">
        <f>ROUND(VLOOKUP($T28,'[16]Monthly BS -UC Ledger FORMATTED'!$A$6:$Q$275,+AH$3,FALSE),0)</f>
        <v>-6</v>
      </c>
    </row>
    <row r="29" spans="1:35" ht="12" customHeight="1" x14ac:dyDescent="0.2">
      <c r="A29" s="382" t="s">
        <v>706</v>
      </c>
      <c r="B29" s="383">
        <v>1110</v>
      </c>
      <c r="C29" s="384" t="s">
        <v>707</v>
      </c>
      <c r="D29" s="385">
        <f>ROUND(VLOOKUP($B29,'[16]Monthly BS -UC Ledger FORMATTED'!$A$6:$Q$275,+D$3,FALSE),0)</f>
        <v>8382</v>
      </c>
      <c r="E29" s="385">
        <f>ROUND(VLOOKUP($B29,'[16]Monthly BS -UC Ledger FORMATTED'!$A$6:$Q$275,+E$3,FALSE),0)</f>
        <v>8528</v>
      </c>
      <c r="F29" s="386">
        <f>ROUND(VLOOKUP($B29,'[16]Monthly BS -UC Ledger FORMATTED'!$A$6:$Q$275,+F$3,FALSE),0)</f>
        <v>8528</v>
      </c>
      <c r="G29" s="386">
        <f>ROUND(VLOOKUP($B29,'[16]Monthly BS -UC Ledger FORMATTED'!$A$6:$Q$275,+G$3,FALSE),0)</f>
        <v>8528</v>
      </c>
      <c r="H29" s="386">
        <f>ROUND(VLOOKUP($B29,'[16]Monthly BS -UC Ledger FORMATTED'!$A$6:$Q$275,+H$3,FALSE),0)</f>
        <v>8528</v>
      </c>
      <c r="I29" s="386">
        <f>ROUND(VLOOKUP($B29,'[16]Monthly BS -UC Ledger FORMATTED'!$A$6:$Q$275,+I$3,FALSE),0)</f>
        <v>8528</v>
      </c>
      <c r="J29" s="386">
        <f>ROUND(VLOOKUP($B29,'[16]Monthly BS -UC Ledger FORMATTED'!$A$6:$Q$275,+J$3,FALSE),0)</f>
        <v>8528</v>
      </c>
      <c r="K29" s="386">
        <f>ROUND(VLOOKUP($B29,'[16]Monthly BS -UC Ledger FORMATTED'!$A$6:$Q$275,+K$3,FALSE),0)</f>
        <v>8528</v>
      </c>
      <c r="L29" s="386">
        <f>ROUND(VLOOKUP($B29,'[16]Monthly BS -UC Ledger FORMATTED'!$A$6:$Q$275,+L$3,FALSE),0)</f>
        <v>8528</v>
      </c>
      <c r="M29" s="386">
        <f>ROUND(VLOOKUP($B29,'[16]Monthly BS -UC Ledger FORMATTED'!$A$6:$Q$275,+M$3,FALSE),0)</f>
        <v>8528</v>
      </c>
      <c r="N29" s="386">
        <f>ROUND(VLOOKUP($B29,'[16]Monthly BS -UC Ledger FORMATTED'!$A$6:$Q$275,+N$3,FALSE),0)</f>
        <v>8528</v>
      </c>
      <c r="O29" s="386">
        <f>ROUND(VLOOKUP($B29,'[16]Monthly BS -UC Ledger FORMATTED'!$A$6:$Q$275,+O$3,FALSE),0)</f>
        <v>8528</v>
      </c>
      <c r="P29" s="386">
        <f>ROUND(VLOOKUP($B29,'[16]Monthly BS -UC Ledger FORMATTED'!$A$6:$Q$275,+P$3,FALSE),0)</f>
        <v>8528</v>
      </c>
      <c r="Q29" s="478">
        <f>ROUND(VLOOKUP($B29,'[16]Monthly BS -UC Ledger FORMATTED'!$A$6:$Q$275,+Q$3,FALSE),0)</f>
        <v>8517</v>
      </c>
      <c r="R29" s="381"/>
      <c r="S29" s="384" t="s">
        <v>708</v>
      </c>
      <c r="T29" s="388">
        <v>1905</v>
      </c>
      <c r="U29" s="386">
        <f>ROUND(VLOOKUP($T29,'[16]Monthly BS -UC Ledger FORMATTED'!$A$6:$Q$275,+U$3,FALSE),0)</f>
        <v>-1405</v>
      </c>
      <c r="V29" s="386">
        <f>ROUND(VLOOKUP($T29,'[16]Monthly BS -UC Ledger FORMATTED'!$A$6:$Q$275,+V$3,FALSE),0)</f>
        <v>-1440</v>
      </c>
      <c r="W29" s="386">
        <f>ROUND(VLOOKUP($T29,'[16]Monthly BS -UC Ledger FORMATTED'!$A$6:$Q$275,+W$3,FALSE),0)</f>
        <v>-1475</v>
      </c>
      <c r="X29" s="386">
        <f>ROUND(VLOOKUP($T29,'[16]Monthly BS -UC Ledger FORMATTED'!$A$6:$Q$275,+X$3,FALSE),0)</f>
        <v>-1511</v>
      </c>
      <c r="Y29" s="386">
        <f>ROUND(VLOOKUP($T29,'[16]Monthly BS -UC Ledger FORMATTED'!$A$6:$Q$275,+Y$3,FALSE),0)</f>
        <v>-1546</v>
      </c>
      <c r="Z29" s="386">
        <f>ROUND(VLOOKUP($T29,'[16]Monthly BS -UC Ledger FORMATTED'!$A$6:$Q$275,+Z$3,FALSE),0)</f>
        <v>-1582</v>
      </c>
      <c r="AA29" s="386">
        <f>ROUND(VLOOKUP($T29,'[16]Monthly BS -UC Ledger FORMATTED'!$A$6:$Q$275,+AA$3,FALSE),0)</f>
        <v>-1617</v>
      </c>
      <c r="AB29" s="386">
        <f>ROUND(VLOOKUP($T29,'[16]Monthly BS -UC Ledger FORMATTED'!$A$6:$Q$275,+AB$3,FALSE),0)</f>
        <v>-1653</v>
      </c>
      <c r="AC29" s="386">
        <f>ROUND(VLOOKUP($T29,'[16]Monthly BS -UC Ledger FORMATTED'!$A$6:$Q$275,+AC$3,FALSE),0)</f>
        <v>-1688</v>
      </c>
      <c r="AD29" s="386">
        <f>ROUND(VLOOKUP($T29,'[16]Monthly BS -UC Ledger FORMATTED'!$A$6:$Q$275,+AD$3,FALSE),0)</f>
        <v>-1724</v>
      </c>
      <c r="AE29" s="386">
        <f>ROUND(VLOOKUP($T29,'[16]Monthly BS -UC Ledger FORMATTED'!$A$6:$Q$275,+AE$3,FALSE),0)</f>
        <v>-1759</v>
      </c>
      <c r="AF29" s="386">
        <f>ROUND(VLOOKUP($T29,'[16]Monthly BS -UC Ledger FORMATTED'!$A$6:$Q$275,+AF$3,FALSE),0)</f>
        <v>-1795</v>
      </c>
      <c r="AG29" s="386">
        <f>ROUND(VLOOKUP($T29,'[16]Monthly BS -UC Ledger FORMATTED'!$A$6:$Q$275,+AG$3,FALSE),0)</f>
        <v>-1831</v>
      </c>
      <c r="AH29" s="386">
        <f>ROUND(VLOOKUP($T29,'[16]Monthly BS -UC Ledger FORMATTED'!$A$6:$Q$275,+AH$3,FALSE),0)</f>
        <v>-1617</v>
      </c>
    </row>
    <row r="30" spans="1:35" ht="12" customHeight="1" x14ac:dyDescent="0.2">
      <c r="A30" s="382" t="s">
        <v>66</v>
      </c>
      <c r="B30" s="383">
        <v>1120</v>
      </c>
      <c r="C30" s="384" t="s">
        <v>367</v>
      </c>
      <c r="D30" s="385">
        <f>ROUND(VLOOKUP($B30,'[16]Monthly BS -UC Ledger FORMATTED'!$A$6:$Q$275,+D$3,FALSE),0)</f>
        <v>364300</v>
      </c>
      <c r="E30" s="385">
        <f>ROUND(VLOOKUP($B30,'[16]Monthly BS -UC Ledger FORMATTED'!$A$6:$Q$275,+E$3,FALSE),0)</f>
        <v>364634</v>
      </c>
      <c r="F30" s="386">
        <f>ROUND(VLOOKUP($B30,'[16]Monthly BS -UC Ledger FORMATTED'!$A$6:$Q$275,+F$3,FALSE),0)</f>
        <v>364998</v>
      </c>
      <c r="G30" s="386">
        <f>ROUND(VLOOKUP($B30,'[16]Monthly BS -UC Ledger FORMATTED'!$A$6:$Q$275,+G$3,FALSE),0)</f>
        <v>364998</v>
      </c>
      <c r="H30" s="386">
        <f>ROUND(VLOOKUP($B30,'[16]Monthly BS -UC Ledger FORMATTED'!$A$6:$Q$275,+H$3,FALSE),0)</f>
        <v>364998</v>
      </c>
      <c r="I30" s="386">
        <f>ROUND(VLOOKUP($B30,'[16]Monthly BS -UC Ledger FORMATTED'!$A$6:$Q$275,+I$3,FALSE),0)</f>
        <v>364998</v>
      </c>
      <c r="J30" s="386">
        <f>ROUND(VLOOKUP($B30,'[16]Monthly BS -UC Ledger FORMATTED'!$A$6:$Q$275,+J$3,FALSE),0)</f>
        <v>364998</v>
      </c>
      <c r="K30" s="386">
        <f>ROUND(VLOOKUP($B30,'[16]Monthly BS -UC Ledger FORMATTED'!$A$6:$Q$275,+K$3,FALSE),0)</f>
        <v>380946</v>
      </c>
      <c r="L30" s="386">
        <f>ROUND(VLOOKUP($B30,'[16]Monthly BS -UC Ledger FORMATTED'!$A$6:$Q$275,+L$3,FALSE),0)</f>
        <v>380946</v>
      </c>
      <c r="M30" s="386">
        <f>ROUND(VLOOKUP($B30,'[16]Monthly BS -UC Ledger FORMATTED'!$A$6:$Q$275,+M$3,FALSE),0)</f>
        <v>380946</v>
      </c>
      <c r="N30" s="386">
        <f>ROUND(VLOOKUP($B30,'[16]Monthly BS -UC Ledger FORMATTED'!$A$6:$Q$275,+N$3,FALSE),0)</f>
        <v>381156</v>
      </c>
      <c r="O30" s="386">
        <f>ROUND(VLOOKUP($B30,'[16]Monthly BS -UC Ledger FORMATTED'!$A$6:$Q$275,+O$3,FALSE),0)</f>
        <v>381156</v>
      </c>
      <c r="P30" s="386">
        <f>ROUND(VLOOKUP($B30,'[16]Monthly BS -UC Ledger FORMATTED'!$A$6:$Q$275,+P$3,FALSE),0)</f>
        <v>381546</v>
      </c>
      <c r="Q30" s="478">
        <f>ROUND(VLOOKUP($B30,'[16]Monthly BS -UC Ledger FORMATTED'!$A$6:$Q$275,+Q$3,FALSE),0)</f>
        <v>372355</v>
      </c>
      <c r="R30" s="381"/>
      <c r="S30" s="384" t="s">
        <v>709</v>
      </c>
      <c r="T30" s="388">
        <v>1915</v>
      </c>
      <c r="U30" s="386">
        <f>ROUND(VLOOKUP($T30,'[16]Monthly BS -UC Ledger FORMATTED'!$A$6:$Q$275,+U$3,FALSE),0)</f>
        <v>528098</v>
      </c>
      <c r="V30" s="386">
        <f>ROUND(VLOOKUP($T30,'[16]Monthly BS -UC Ledger FORMATTED'!$A$6:$Q$275,+V$3,FALSE),0)</f>
        <v>527277</v>
      </c>
      <c r="W30" s="386">
        <f>ROUND(VLOOKUP($T30,'[16]Monthly BS -UC Ledger FORMATTED'!$A$6:$Q$275,+W$3,FALSE),0)</f>
        <v>526455</v>
      </c>
      <c r="X30" s="386">
        <f>ROUND(VLOOKUP($T30,'[16]Monthly BS -UC Ledger FORMATTED'!$A$6:$Q$275,+X$3,FALSE),0)</f>
        <v>525633</v>
      </c>
      <c r="Y30" s="386">
        <f>ROUND(VLOOKUP($T30,'[16]Monthly BS -UC Ledger FORMATTED'!$A$6:$Q$275,+Y$3,FALSE),0)</f>
        <v>524811</v>
      </c>
      <c r="Z30" s="386">
        <f>ROUND(VLOOKUP($T30,'[16]Monthly BS -UC Ledger FORMATTED'!$A$6:$Q$275,+Z$3,FALSE),0)</f>
        <v>523989</v>
      </c>
      <c r="AA30" s="386">
        <f>ROUND(VLOOKUP($T30,'[16]Monthly BS -UC Ledger FORMATTED'!$A$6:$Q$275,+AA$3,FALSE),0)</f>
        <v>523167</v>
      </c>
      <c r="AB30" s="386">
        <f>ROUND(VLOOKUP($T30,'[16]Monthly BS -UC Ledger FORMATTED'!$A$6:$Q$275,+AB$3,FALSE),0)</f>
        <v>522309</v>
      </c>
      <c r="AC30" s="386">
        <f>ROUND(VLOOKUP($T30,'[16]Monthly BS -UC Ledger FORMATTED'!$A$6:$Q$275,+AC$3,FALSE),0)</f>
        <v>521451</v>
      </c>
      <c r="AD30" s="386">
        <f>ROUND(VLOOKUP($T30,'[16]Monthly BS -UC Ledger FORMATTED'!$A$6:$Q$275,+AD$3,FALSE),0)</f>
        <v>520593</v>
      </c>
      <c r="AE30" s="386">
        <f>ROUND(VLOOKUP($T30,'[16]Monthly BS -UC Ledger FORMATTED'!$A$6:$Q$275,+AE$3,FALSE),0)</f>
        <v>519734</v>
      </c>
      <c r="AF30" s="386">
        <f>ROUND(VLOOKUP($T30,'[16]Monthly BS -UC Ledger FORMATTED'!$A$6:$Q$275,+AF$3,FALSE),0)</f>
        <v>518876</v>
      </c>
      <c r="AG30" s="386">
        <f>ROUND(VLOOKUP($T30,'[16]Monthly BS -UC Ledger FORMATTED'!$A$6:$Q$275,+AG$3,FALSE),0)</f>
        <v>518017</v>
      </c>
      <c r="AH30" s="386">
        <f>ROUND(VLOOKUP($T30,'[16]Monthly BS -UC Ledger FORMATTED'!$A$6:$Q$275,+AH$3,FALSE),0)</f>
        <v>523108</v>
      </c>
    </row>
    <row r="31" spans="1:35" ht="12" customHeight="1" x14ac:dyDescent="0.2">
      <c r="A31" s="382" t="s">
        <v>69</v>
      </c>
      <c r="B31" s="383">
        <v>1125</v>
      </c>
      <c r="C31" s="384" t="s">
        <v>710</v>
      </c>
      <c r="D31" s="385">
        <f>ROUND(VLOOKUP($B31,'[16]Monthly BS -UC Ledger FORMATTED'!$A$6:$Q$275,+D$3,FALSE),0)</f>
        <v>1883572</v>
      </c>
      <c r="E31" s="385">
        <f>ROUND(VLOOKUP($B31,'[16]Monthly BS -UC Ledger FORMATTED'!$A$6:$Q$275,+E$3,FALSE),0)</f>
        <v>1883724</v>
      </c>
      <c r="F31" s="386">
        <f>ROUND(VLOOKUP($B31,'[16]Monthly BS -UC Ledger FORMATTED'!$A$6:$Q$275,+F$3,FALSE),0)</f>
        <v>1885995</v>
      </c>
      <c r="G31" s="386">
        <f>ROUND(VLOOKUP($B31,'[16]Monthly BS -UC Ledger FORMATTED'!$A$6:$Q$275,+G$3,FALSE),0)</f>
        <v>1888055</v>
      </c>
      <c r="H31" s="386">
        <f>ROUND(VLOOKUP($B31,'[16]Monthly BS -UC Ledger FORMATTED'!$A$6:$Q$275,+H$3,FALSE),0)</f>
        <v>1892099</v>
      </c>
      <c r="I31" s="386">
        <f>ROUND(VLOOKUP($B31,'[16]Monthly BS -UC Ledger FORMATTED'!$A$6:$Q$275,+I$3,FALSE),0)</f>
        <v>1892824</v>
      </c>
      <c r="J31" s="386">
        <f>ROUND(VLOOKUP($B31,'[16]Monthly BS -UC Ledger FORMATTED'!$A$6:$Q$275,+J$3,FALSE),0)</f>
        <v>1894798</v>
      </c>
      <c r="K31" s="386">
        <f>ROUND(VLOOKUP($B31,'[16]Monthly BS -UC Ledger FORMATTED'!$A$6:$Q$275,+K$3,FALSE),0)</f>
        <v>1896665</v>
      </c>
      <c r="L31" s="386">
        <f>ROUND(VLOOKUP($B31,'[16]Monthly BS -UC Ledger FORMATTED'!$A$6:$Q$275,+L$3,FALSE),0)</f>
        <v>1897612</v>
      </c>
      <c r="M31" s="386">
        <f>ROUND(VLOOKUP($B31,'[16]Monthly BS -UC Ledger FORMATTED'!$A$6:$Q$275,+M$3,FALSE),0)</f>
        <v>1902262</v>
      </c>
      <c r="N31" s="386">
        <f>ROUND(VLOOKUP($B31,'[16]Monthly BS -UC Ledger FORMATTED'!$A$6:$Q$275,+N$3,FALSE),0)</f>
        <v>1917308</v>
      </c>
      <c r="O31" s="386">
        <f>ROUND(VLOOKUP($B31,'[16]Monthly BS -UC Ledger FORMATTED'!$A$6:$Q$275,+O$3,FALSE),0)</f>
        <v>1920507</v>
      </c>
      <c r="P31" s="386">
        <f>ROUND(VLOOKUP($B31,'[16]Monthly BS -UC Ledger FORMATTED'!$A$6:$Q$275,+P$3,FALSE),0)</f>
        <v>1922100</v>
      </c>
      <c r="Q31" s="478">
        <f>ROUND(VLOOKUP($B31,'[16]Monthly BS -UC Ledger FORMATTED'!$A$6:$Q$275,+Q$3,FALSE),0)</f>
        <v>1898271</v>
      </c>
      <c r="R31" s="381"/>
      <c r="S31" s="384" t="s">
        <v>711</v>
      </c>
      <c r="T31" s="388">
        <v>1920</v>
      </c>
      <c r="U31" s="386">
        <f>ROUND(VLOOKUP($T31,'[16]Monthly BS -UC Ledger FORMATTED'!$A$6:$Q$275,+U$3,FALSE),0)</f>
        <v>-603872</v>
      </c>
      <c r="V31" s="386">
        <f>ROUND(VLOOKUP($T31,'[16]Monthly BS -UC Ledger FORMATTED'!$A$6:$Q$275,+V$3,FALSE),0)</f>
        <v>-607532</v>
      </c>
      <c r="W31" s="386">
        <f>ROUND(VLOOKUP($T31,'[16]Monthly BS -UC Ledger FORMATTED'!$A$6:$Q$275,+W$3,FALSE),0)</f>
        <v>-611194</v>
      </c>
      <c r="X31" s="386">
        <f>ROUND(VLOOKUP($T31,'[16]Monthly BS -UC Ledger FORMATTED'!$A$6:$Q$275,+X$3,FALSE),0)</f>
        <v>-614860</v>
      </c>
      <c r="Y31" s="386">
        <f>ROUND(VLOOKUP($T31,'[16]Monthly BS -UC Ledger FORMATTED'!$A$6:$Q$275,+Y$3,FALSE),0)</f>
        <v>-618034</v>
      </c>
      <c r="Z31" s="386">
        <f>ROUND(VLOOKUP($T31,'[16]Monthly BS -UC Ledger FORMATTED'!$A$6:$Q$275,+Z$3,FALSE),0)</f>
        <v>-621710</v>
      </c>
      <c r="AA31" s="386">
        <f>ROUND(VLOOKUP($T31,'[16]Monthly BS -UC Ledger FORMATTED'!$A$6:$Q$275,+AA$3,FALSE),0)</f>
        <v>-625389</v>
      </c>
      <c r="AB31" s="386">
        <f>ROUND(VLOOKUP($T31,'[16]Monthly BS -UC Ledger FORMATTED'!$A$6:$Q$275,+AB$3,FALSE),0)</f>
        <v>-629006</v>
      </c>
      <c r="AC31" s="386">
        <f>ROUND(VLOOKUP($T31,'[16]Monthly BS -UC Ledger FORMATTED'!$A$6:$Q$275,+AC$3,FALSE),0)</f>
        <v>-632691</v>
      </c>
      <c r="AD31" s="386">
        <f>ROUND(VLOOKUP($T31,'[16]Monthly BS -UC Ledger FORMATTED'!$A$6:$Q$275,+AD$3,FALSE),0)</f>
        <v>-636133</v>
      </c>
      <c r="AE31" s="386">
        <f>ROUND(VLOOKUP($T31,'[16]Monthly BS -UC Ledger FORMATTED'!$A$6:$Q$275,+AE$3,FALSE),0)</f>
        <v>-638735</v>
      </c>
      <c r="AF31" s="386">
        <f>ROUND(VLOOKUP($T31,'[16]Monthly BS -UC Ledger FORMATTED'!$A$6:$Q$275,+AF$3,FALSE),0)</f>
        <v>-641964</v>
      </c>
      <c r="AG31" s="386">
        <f>ROUND(VLOOKUP($T31,'[16]Monthly BS -UC Ledger FORMATTED'!$A$6:$Q$275,+AG$3,FALSE),0)</f>
        <v>-645696</v>
      </c>
      <c r="AH31" s="386">
        <f>ROUND(VLOOKUP($T31,'[16]Monthly BS -UC Ledger FORMATTED'!$A$6:$Q$275,+AH$3,FALSE),0)</f>
        <v>-625140</v>
      </c>
    </row>
    <row r="32" spans="1:35" ht="12" customHeight="1" x14ac:dyDescent="0.2">
      <c r="A32" s="382" t="s">
        <v>712</v>
      </c>
      <c r="B32" s="383">
        <v>1130</v>
      </c>
      <c r="C32" s="384" t="s">
        <v>371</v>
      </c>
      <c r="D32" s="385">
        <f>ROUND(VLOOKUP($B32,'[16]Monthly BS -UC Ledger FORMATTED'!$A$6:$Q$275,+D$3,FALSE),0)</f>
        <v>329636</v>
      </c>
      <c r="E32" s="385">
        <f>ROUND(VLOOKUP($B32,'[16]Monthly BS -UC Ledger FORMATTED'!$A$6:$Q$275,+E$3,FALSE),0)</f>
        <v>329636</v>
      </c>
      <c r="F32" s="386">
        <f>ROUND(VLOOKUP($B32,'[16]Monthly BS -UC Ledger FORMATTED'!$A$6:$Q$275,+F$3,FALSE),0)</f>
        <v>329636</v>
      </c>
      <c r="G32" s="386">
        <f>ROUND(VLOOKUP($B32,'[16]Monthly BS -UC Ledger FORMATTED'!$A$6:$Q$275,+G$3,FALSE),0)</f>
        <v>330572</v>
      </c>
      <c r="H32" s="386">
        <f>ROUND(VLOOKUP($B32,'[16]Monthly BS -UC Ledger FORMATTED'!$A$6:$Q$275,+H$3,FALSE),0)</f>
        <v>330652</v>
      </c>
      <c r="I32" s="386">
        <f>ROUND(VLOOKUP($B32,'[16]Monthly BS -UC Ledger FORMATTED'!$A$6:$Q$275,+I$3,FALSE),0)</f>
        <v>330934</v>
      </c>
      <c r="J32" s="386">
        <f>ROUND(VLOOKUP($B32,'[16]Monthly BS -UC Ledger FORMATTED'!$A$6:$Q$275,+J$3,FALSE),0)</f>
        <v>331538</v>
      </c>
      <c r="K32" s="386">
        <f>ROUND(VLOOKUP($B32,'[16]Monthly BS -UC Ledger FORMATTED'!$A$6:$Q$275,+K$3,FALSE),0)</f>
        <v>332867</v>
      </c>
      <c r="L32" s="386">
        <f>ROUND(VLOOKUP($B32,'[16]Monthly BS -UC Ledger FORMATTED'!$A$6:$Q$275,+L$3,FALSE),0)</f>
        <v>333578</v>
      </c>
      <c r="M32" s="386">
        <f>ROUND(VLOOKUP($B32,'[16]Monthly BS -UC Ledger FORMATTED'!$A$6:$Q$275,+M$3,FALSE),0)</f>
        <v>334020</v>
      </c>
      <c r="N32" s="386">
        <f>ROUND(VLOOKUP($B32,'[16]Monthly BS -UC Ledger FORMATTED'!$A$6:$Q$275,+N$3,FALSE),0)</f>
        <v>337033</v>
      </c>
      <c r="O32" s="386">
        <f>ROUND(VLOOKUP($B32,'[16]Monthly BS -UC Ledger FORMATTED'!$A$6:$Q$275,+O$3,FALSE),0)</f>
        <v>339160</v>
      </c>
      <c r="P32" s="386">
        <f>ROUND(VLOOKUP($B32,'[16]Monthly BS -UC Ledger FORMATTED'!$A$6:$Q$275,+P$3,FALSE),0)</f>
        <v>339482</v>
      </c>
      <c r="Q32" s="478">
        <f>ROUND(VLOOKUP($B32,'[16]Monthly BS -UC Ledger FORMATTED'!$A$6:$Q$275,+Q$3,FALSE),0)</f>
        <v>332980</v>
      </c>
      <c r="R32" s="381"/>
      <c r="S32" s="384" t="s">
        <v>713</v>
      </c>
      <c r="T32" s="388">
        <v>1925</v>
      </c>
      <c r="U32" s="386">
        <f>ROUND(VLOOKUP($T32,'[16]Monthly BS -UC Ledger FORMATTED'!$A$6:$Q$275,+U$3,FALSE),0)</f>
        <v>-152248</v>
      </c>
      <c r="V32" s="386">
        <f>ROUND(VLOOKUP($T32,'[16]Monthly BS -UC Ledger FORMATTED'!$A$6:$Q$275,+V$3,FALSE),0)</f>
        <v>-152935</v>
      </c>
      <c r="W32" s="386">
        <f>ROUND(VLOOKUP($T32,'[16]Monthly BS -UC Ledger FORMATTED'!$A$6:$Q$275,+W$3,FALSE),0)</f>
        <v>-153622</v>
      </c>
      <c r="X32" s="386">
        <f>ROUND(VLOOKUP($T32,'[16]Monthly BS -UC Ledger FORMATTED'!$A$6:$Q$275,+X$3,FALSE),0)</f>
        <v>-154251</v>
      </c>
      <c r="Y32" s="386">
        <f>ROUND(VLOOKUP($T32,'[16]Monthly BS -UC Ledger FORMATTED'!$A$6:$Q$275,+Y$3,FALSE),0)</f>
        <v>-154940</v>
      </c>
      <c r="Z32" s="386">
        <f>ROUND(VLOOKUP($T32,'[16]Monthly BS -UC Ledger FORMATTED'!$A$6:$Q$275,+Z$3,FALSE),0)</f>
        <v>-155629</v>
      </c>
      <c r="AA32" s="386">
        <f>ROUND(VLOOKUP($T32,'[16]Monthly BS -UC Ledger FORMATTED'!$A$6:$Q$275,+AA$3,FALSE),0)</f>
        <v>-156320</v>
      </c>
      <c r="AB32" s="386">
        <f>ROUND(VLOOKUP($T32,'[16]Monthly BS -UC Ledger FORMATTED'!$A$6:$Q$275,+AB$3,FALSE),0)</f>
        <v>-157014</v>
      </c>
      <c r="AC32" s="386">
        <f>ROUND(VLOOKUP($T32,'[16]Monthly BS -UC Ledger FORMATTED'!$A$6:$Q$275,+AC$3,FALSE),0)</f>
        <v>-157708</v>
      </c>
      <c r="AD32" s="386">
        <f>ROUND(VLOOKUP($T32,'[16]Monthly BS -UC Ledger FORMATTED'!$A$6:$Q$275,+AD$3,FALSE),0)</f>
        <v>-157991</v>
      </c>
      <c r="AE32" s="386">
        <f>ROUND(VLOOKUP($T32,'[16]Monthly BS -UC Ledger FORMATTED'!$A$6:$Q$275,+AE$3,FALSE),0)</f>
        <v>-158693</v>
      </c>
      <c r="AF32" s="386">
        <f>ROUND(VLOOKUP($T32,'[16]Monthly BS -UC Ledger FORMATTED'!$A$6:$Q$275,+AF$3,FALSE),0)</f>
        <v>-159336</v>
      </c>
      <c r="AG32" s="386">
        <f>ROUND(VLOOKUP($T32,'[16]Monthly BS -UC Ledger FORMATTED'!$A$6:$Q$275,+AG$3,FALSE),0)</f>
        <v>-160043</v>
      </c>
      <c r="AH32" s="386">
        <f>ROUND(VLOOKUP($T32,'[16]Monthly BS -UC Ledger FORMATTED'!$A$6:$Q$275,+AH$3,FALSE),0)</f>
        <v>-156210</v>
      </c>
    </row>
    <row r="33" spans="1:39" ht="12" customHeight="1" x14ac:dyDescent="0.2">
      <c r="A33" s="378"/>
      <c r="B33" s="393">
        <v>1135</v>
      </c>
      <c r="C33" s="391" t="s">
        <v>373</v>
      </c>
      <c r="D33" s="394">
        <f>ROUND(VLOOKUP($B33,'[16]Monthly BS -UC Ledger FORMATTED'!$A$6:$Q$275,+D$3,FALSE),0)</f>
        <v>243441</v>
      </c>
      <c r="E33" s="394">
        <f>ROUND(VLOOKUP($B33,'[16]Monthly BS -UC Ledger FORMATTED'!$A$6:$Q$275,+E$3,FALSE),0)</f>
        <v>243441</v>
      </c>
      <c r="F33" s="395">
        <f>ROUND(VLOOKUP($B33,'[16]Monthly BS -UC Ledger FORMATTED'!$A$6:$Q$275,+F$3,FALSE),0)</f>
        <v>246845</v>
      </c>
      <c r="G33" s="395">
        <f>ROUND(VLOOKUP($B33,'[16]Monthly BS -UC Ledger FORMATTED'!$A$6:$Q$275,+G$3,FALSE),0)</f>
        <v>246845</v>
      </c>
      <c r="H33" s="395">
        <f>ROUND(VLOOKUP($B33,'[16]Monthly BS -UC Ledger FORMATTED'!$A$6:$Q$275,+H$3,FALSE),0)</f>
        <v>246845</v>
      </c>
      <c r="I33" s="395">
        <f>ROUND(VLOOKUP($B33,'[16]Monthly BS -UC Ledger FORMATTED'!$A$6:$Q$275,+I$3,FALSE),0)</f>
        <v>246845</v>
      </c>
      <c r="J33" s="395">
        <f>ROUND(VLOOKUP($B33,'[16]Monthly BS -UC Ledger FORMATTED'!$A$6:$Q$275,+J$3,FALSE),0)</f>
        <v>246845</v>
      </c>
      <c r="K33" s="395">
        <f>ROUND(VLOOKUP($B33,'[16]Monthly BS -UC Ledger FORMATTED'!$A$6:$Q$275,+K$3,FALSE),0)</f>
        <v>246845</v>
      </c>
      <c r="L33" s="395">
        <f>ROUND(VLOOKUP($B33,'[16]Monthly BS -UC Ledger FORMATTED'!$A$6:$Q$275,+L$3,FALSE),0)</f>
        <v>246845</v>
      </c>
      <c r="M33" s="395">
        <f>ROUND(VLOOKUP($B33,'[16]Monthly BS -UC Ledger FORMATTED'!$A$6:$Q$275,+M$3,FALSE),0)</f>
        <v>247016</v>
      </c>
      <c r="N33" s="395">
        <f>ROUND(VLOOKUP($B33,'[16]Monthly BS -UC Ledger FORMATTED'!$A$6:$Q$275,+N$3,FALSE),0)</f>
        <v>249414</v>
      </c>
      <c r="O33" s="395">
        <f>ROUND(VLOOKUP($B33,'[16]Monthly BS -UC Ledger FORMATTED'!$A$6:$Q$275,+O$3,FALSE),0)</f>
        <v>249414</v>
      </c>
      <c r="P33" s="395">
        <f>ROUND(VLOOKUP($B33,'[16]Monthly BS -UC Ledger FORMATTED'!$A$6:$Q$275,+P$3,FALSE),0)</f>
        <v>249414</v>
      </c>
      <c r="Q33" s="479">
        <f>ROUND(VLOOKUP($B33,'[16]Monthly BS -UC Ledger FORMATTED'!$A$6:$Q$275,+Q$3,FALSE),0)</f>
        <v>246927</v>
      </c>
      <c r="R33" s="381"/>
      <c r="S33" s="391" t="s">
        <v>714</v>
      </c>
      <c r="T33" s="397">
        <v>1930</v>
      </c>
      <c r="U33" s="395">
        <f>ROUND(VLOOKUP($T33,'[16]Monthly BS -UC Ledger FORMATTED'!$A$6:$Q$275,+U$3,FALSE),0)</f>
        <v>-245631</v>
      </c>
      <c r="V33" s="395">
        <f>ROUND(VLOOKUP($T33,'[16]Monthly BS -UC Ledger FORMATTED'!$A$6:$Q$275,+V$3,FALSE),0)</f>
        <v>-246644</v>
      </c>
      <c r="W33" s="395">
        <f>ROUND(VLOOKUP($T33,'[16]Monthly BS -UC Ledger FORMATTED'!$A$6:$Q$275,+W$3,FALSE),0)</f>
        <v>-247672</v>
      </c>
      <c r="X33" s="395">
        <f>ROUND(VLOOKUP($T33,'[16]Monthly BS -UC Ledger FORMATTED'!$A$6:$Q$275,+X$3,FALSE),0)</f>
        <v>-248701</v>
      </c>
      <c r="Y33" s="395">
        <f>ROUND(VLOOKUP($T33,'[16]Monthly BS -UC Ledger FORMATTED'!$A$6:$Q$275,+Y$3,FALSE),0)</f>
        <v>-249729</v>
      </c>
      <c r="Z33" s="395">
        <f>ROUND(VLOOKUP($T33,'[16]Monthly BS -UC Ledger FORMATTED'!$A$6:$Q$275,+Z$3,FALSE),0)</f>
        <v>-250758</v>
      </c>
      <c r="AA33" s="395">
        <f>ROUND(VLOOKUP($T33,'[16]Monthly BS -UC Ledger FORMATTED'!$A$6:$Q$275,+AA$3,FALSE),0)</f>
        <v>-251786</v>
      </c>
      <c r="AB33" s="395">
        <f>ROUND(VLOOKUP($T33,'[16]Monthly BS -UC Ledger FORMATTED'!$A$6:$Q$275,+AB$3,FALSE),0)</f>
        <v>-252815</v>
      </c>
      <c r="AC33" s="395">
        <f>ROUND(VLOOKUP($T33,'[16]Monthly BS -UC Ledger FORMATTED'!$A$6:$Q$275,+AC$3,FALSE),0)</f>
        <v>-253843</v>
      </c>
      <c r="AD33" s="395">
        <f>ROUND(VLOOKUP($T33,'[16]Monthly BS -UC Ledger FORMATTED'!$A$6:$Q$275,+AD$3,FALSE),0)</f>
        <v>-254873</v>
      </c>
      <c r="AE33" s="395">
        <f>ROUND(VLOOKUP($T33,'[16]Monthly BS -UC Ledger FORMATTED'!$A$6:$Q$275,+AE$3,FALSE),0)</f>
        <v>-255912</v>
      </c>
      <c r="AF33" s="395">
        <f>ROUND(VLOOKUP($T33,'[16]Monthly BS -UC Ledger FORMATTED'!$A$6:$Q$275,+AF$3,FALSE),0)</f>
        <v>-256951</v>
      </c>
      <c r="AG33" s="395">
        <f>ROUND(VLOOKUP($T33,'[16]Monthly BS -UC Ledger FORMATTED'!$A$6:$Q$275,+AG$3,FALSE),0)</f>
        <v>-257990</v>
      </c>
      <c r="AH33" s="395">
        <f>ROUND(VLOOKUP($T33,'[16]Monthly BS -UC Ledger FORMATTED'!$A$6:$Q$275,+AH$3,FALSE),0)</f>
        <v>-251793</v>
      </c>
      <c r="AI33" s="375"/>
    </row>
    <row r="34" spans="1:39" ht="12" customHeight="1" x14ac:dyDescent="0.2">
      <c r="A34" s="374"/>
      <c r="B34" s="390">
        <v>1140</v>
      </c>
      <c r="C34" s="381" t="s">
        <v>375</v>
      </c>
      <c r="D34" s="398">
        <f>ROUND(VLOOKUP($B34,'[16]Monthly BS -UC Ledger FORMATTED'!$A$6:$Q$275,+D$3,FALSE),0)</f>
        <v>99716</v>
      </c>
      <c r="E34" s="398">
        <f>ROUND(VLOOKUP($B34,'[16]Monthly BS -UC Ledger FORMATTED'!$A$6:$Q$275,+E$3,FALSE),0)</f>
        <v>101516</v>
      </c>
      <c r="F34" s="399">
        <f>ROUND(VLOOKUP($B34,'[16]Monthly BS -UC Ledger FORMATTED'!$A$6:$Q$275,+F$3,FALSE),0)</f>
        <v>105272</v>
      </c>
      <c r="G34" s="399">
        <f>ROUND(VLOOKUP($B34,'[16]Monthly BS -UC Ledger FORMATTED'!$A$6:$Q$275,+G$3,FALSE),0)</f>
        <v>106767</v>
      </c>
      <c r="H34" s="399">
        <f>ROUND(VLOOKUP($B34,'[16]Monthly BS -UC Ledger FORMATTED'!$A$6:$Q$275,+H$3,FALSE),0)</f>
        <v>107291</v>
      </c>
      <c r="I34" s="399">
        <f>ROUND(VLOOKUP($B34,'[16]Monthly BS -UC Ledger FORMATTED'!$A$6:$Q$275,+I$3,FALSE),0)</f>
        <v>107574</v>
      </c>
      <c r="J34" s="399">
        <f>ROUND(VLOOKUP($B34,'[16]Monthly BS -UC Ledger FORMATTED'!$A$6:$Q$275,+J$3,FALSE),0)</f>
        <v>109024</v>
      </c>
      <c r="K34" s="399">
        <f>ROUND(VLOOKUP($B34,'[16]Monthly BS -UC Ledger FORMATTED'!$A$6:$Q$275,+K$3,FALSE),0)</f>
        <v>109387</v>
      </c>
      <c r="L34" s="399">
        <f>ROUND(VLOOKUP($B34,'[16]Monthly BS -UC Ledger FORMATTED'!$A$6:$Q$275,+L$3,FALSE),0)</f>
        <v>109628</v>
      </c>
      <c r="M34" s="399">
        <f>ROUND(VLOOKUP($B34,'[16]Monthly BS -UC Ledger FORMATTED'!$A$6:$Q$275,+M$3,FALSE),0)</f>
        <v>109789</v>
      </c>
      <c r="N34" s="399">
        <f>ROUND(VLOOKUP($B34,'[16]Monthly BS -UC Ledger FORMATTED'!$A$6:$Q$275,+N$3,FALSE),0)</f>
        <v>113980</v>
      </c>
      <c r="O34" s="399">
        <f>ROUND(VLOOKUP($B34,'[16]Monthly BS -UC Ledger FORMATTED'!$A$6:$Q$275,+O$3,FALSE),0)</f>
        <v>117243</v>
      </c>
      <c r="P34" s="399">
        <f>ROUND(VLOOKUP($B34,'[16]Monthly BS -UC Ledger FORMATTED'!$A$6:$Q$275,+P$3,FALSE),0)</f>
        <v>117646</v>
      </c>
      <c r="Q34" s="480">
        <f>ROUND(VLOOKUP($B34,'[16]Monthly BS -UC Ledger FORMATTED'!$A$6:$Q$275,+Q$3,FALSE),0)</f>
        <v>108833</v>
      </c>
      <c r="R34" s="381"/>
      <c r="S34" s="381" t="s">
        <v>715</v>
      </c>
      <c r="T34" s="401">
        <v>1935</v>
      </c>
      <c r="U34" s="399">
        <f>ROUND(VLOOKUP($T34,'[16]Monthly BS -UC Ledger FORMATTED'!$A$6:$Q$275,+U$3,FALSE),0)</f>
        <v>-27265</v>
      </c>
      <c r="V34" s="399">
        <f>ROUND(VLOOKUP($T34,'[16]Monthly BS -UC Ledger FORMATTED'!$A$6:$Q$275,+V$3,FALSE),0)</f>
        <v>-27688</v>
      </c>
      <c r="W34" s="399">
        <f>ROUND(VLOOKUP($T34,'[16]Monthly BS -UC Ledger FORMATTED'!$A$6:$Q$275,+W$3,FALSE),0)</f>
        <v>-28126</v>
      </c>
      <c r="X34" s="399">
        <f>ROUND(VLOOKUP($T34,'[16]Monthly BS -UC Ledger FORMATTED'!$A$6:$Q$275,+X$3,FALSE),0)</f>
        <v>-28571</v>
      </c>
      <c r="Y34" s="399">
        <f>ROUND(VLOOKUP($T34,'[16]Monthly BS -UC Ledger FORMATTED'!$A$6:$Q$275,+Y$3,FALSE),0)</f>
        <v>-29018</v>
      </c>
      <c r="Z34" s="399">
        <f>ROUND(VLOOKUP($T34,'[16]Monthly BS -UC Ledger FORMATTED'!$A$6:$Q$275,+Z$3,FALSE),0)</f>
        <v>-29466</v>
      </c>
      <c r="AA34" s="399">
        <f>ROUND(VLOOKUP($T34,'[16]Monthly BS -UC Ledger FORMATTED'!$A$6:$Q$275,+AA$3,FALSE),0)</f>
        <v>-29921</v>
      </c>
      <c r="AB34" s="399">
        <f>ROUND(VLOOKUP($T34,'[16]Monthly BS -UC Ledger FORMATTED'!$A$6:$Q$275,+AB$3,FALSE),0)</f>
        <v>-30376</v>
      </c>
      <c r="AC34" s="399">
        <f>ROUND(VLOOKUP($T34,'[16]Monthly BS -UC Ledger FORMATTED'!$A$6:$Q$275,+AC$3,FALSE),0)</f>
        <v>-30833</v>
      </c>
      <c r="AD34" s="399">
        <f>ROUND(VLOOKUP($T34,'[16]Monthly BS -UC Ledger FORMATTED'!$A$6:$Q$275,+AD$3,FALSE),0)</f>
        <v>-31291</v>
      </c>
      <c r="AE34" s="399">
        <f>ROUND(VLOOKUP($T34,'[16]Monthly BS -UC Ledger FORMATTED'!$A$6:$Q$275,+AE$3,FALSE),0)</f>
        <v>-31766</v>
      </c>
      <c r="AF34" s="399">
        <f>ROUND(VLOOKUP($T34,'[16]Monthly BS -UC Ledger FORMATTED'!$A$6:$Q$275,+AF$3,FALSE),0)</f>
        <v>-32254</v>
      </c>
      <c r="AG34" s="399">
        <f>ROUND(VLOOKUP($T34,'[16]Monthly BS -UC Ledger FORMATTED'!$A$6:$Q$275,+AG$3,FALSE),0)</f>
        <v>-32744</v>
      </c>
      <c r="AH34" s="399">
        <f>ROUND(VLOOKUP($T34,'[16]Monthly BS -UC Ledger FORMATTED'!$A$6:$Q$275,+AH$3,FALSE),0)</f>
        <v>-29948</v>
      </c>
      <c r="AI34" s="375"/>
    </row>
    <row r="35" spans="1:39" ht="12" customHeight="1" x14ac:dyDescent="0.2">
      <c r="A35" s="374"/>
      <c r="B35" s="390"/>
      <c r="C35" s="381"/>
      <c r="D35" s="398"/>
      <c r="E35" s="398"/>
      <c r="F35" s="399"/>
      <c r="G35" s="399"/>
      <c r="H35" s="399"/>
      <c r="I35" s="399"/>
      <c r="J35" s="399"/>
      <c r="K35" s="399"/>
      <c r="L35" s="399"/>
      <c r="M35" s="399"/>
      <c r="N35" s="399"/>
      <c r="O35" s="399"/>
      <c r="P35" s="399"/>
      <c r="Q35" s="480"/>
      <c r="R35" s="381"/>
      <c r="S35" s="381"/>
      <c r="T35" s="401"/>
      <c r="U35" s="398"/>
      <c r="V35" s="399"/>
      <c r="W35" s="399"/>
      <c r="X35" s="399"/>
      <c r="Y35" s="399"/>
      <c r="Z35" s="399"/>
      <c r="AA35" s="399"/>
      <c r="AB35" s="399"/>
      <c r="AC35" s="399"/>
      <c r="AD35" s="399"/>
      <c r="AE35" s="399"/>
      <c r="AF35" s="399"/>
      <c r="AG35" s="399"/>
      <c r="AH35" s="399"/>
      <c r="AI35" s="375"/>
    </row>
    <row r="36" spans="1:39" ht="12" customHeight="1" x14ac:dyDescent="0.25">
      <c r="A36" s="389" t="s">
        <v>80</v>
      </c>
      <c r="B36" s="402"/>
      <c r="C36" s="403" t="s">
        <v>81</v>
      </c>
      <c r="D36" s="404">
        <f>SUM(D33:D35)</f>
        <v>343157</v>
      </c>
      <c r="E36" s="404">
        <f t="shared" ref="E36:Q36" si="0">SUM(E33:E35)</f>
        <v>344957</v>
      </c>
      <c r="F36" s="404">
        <f t="shared" si="0"/>
        <v>352117</v>
      </c>
      <c r="G36" s="404">
        <f t="shared" si="0"/>
        <v>353612</v>
      </c>
      <c r="H36" s="404">
        <f t="shared" si="0"/>
        <v>354136</v>
      </c>
      <c r="I36" s="404">
        <f t="shared" si="0"/>
        <v>354419</v>
      </c>
      <c r="J36" s="404">
        <f t="shared" si="0"/>
        <v>355869</v>
      </c>
      <c r="K36" s="404">
        <f t="shared" si="0"/>
        <v>356232</v>
      </c>
      <c r="L36" s="404">
        <f t="shared" si="0"/>
        <v>356473</v>
      </c>
      <c r="M36" s="404">
        <f t="shared" si="0"/>
        <v>356805</v>
      </c>
      <c r="N36" s="404">
        <f t="shared" si="0"/>
        <v>363394</v>
      </c>
      <c r="O36" s="404">
        <f t="shared" si="0"/>
        <v>366657</v>
      </c>
      <c r="P36" s="404">
        <f t="shared" si="0"/>
        <v>367060</v>
      </c>
      <c r="Q36" s="481">
        <f t="shared" si="0"/>
        <v>355760</v>
      </c>
      <c r="R36" s="392"/>
      <c r="S36" s="403" t="s">
        <v>81</v>
      </c>
      <c r="T36" s="406"/>
      <c r="U36" s="404">
        <f>SUM(U33:U35)</f>
        <v>-272896</v>
      </c>
      <c r="V36" s="404">
        <f t="shared" ref="V36:AH36" si="1">SUM(V33:V35)</f>
        <v>-274332</v>
      </c>
      <c r="W36" s="404">
        <f t="shared" si="1"/>
        <v>-275798</v>
      </c>
      <c r="X36" s="404">
        <f t="shared" si="1"/>
        <v>-277272</v>
      </c>
      <c r="Y36" s="404">
        <f t="shared" si="1"/>
        <v>-278747</v>
      </c>
      <c r="Z36" s="404">
        <f t="shared" si="1"/>
        <v>-280224</v>
      </c>
      <c r="AA36" s="404">
        <f t="shared" si="1"/>
        <v>-281707</v>
      </c>
      <c r="AB36" s="404">
        <f t="shared" si="1"/>
        <v>-283191</v>
      </c>
      <c r="AC36" s="404">
        <f t="shared" si="1"/>
        <v>-284676</v>
      </c>
      <c r="AD36" s="404">
        <f t="shared" si="1"/>
        <v>-286164</v>
      </c>
      <c r="AE36" s="404">
        <f t="shared" si="1"/>
        <v>-287678</v>
      </c>
      <c r="AF36" s="404">
        <f t="shared" si="1"/>
        <v>-289205</v>
      </c>
      <c r="AG36" s="404">
        <f t="shared" si="1"/>
        <v>-290734</v>
      </c>
      <c r="AH36" s="404">
        <f t="shared" si="1"/>
        <v>-281741</v>
      </c>
      <c r="AI36" s="375"/>
    </row>
    <row r="37" spans="1:39" ht="12" customHeight="1" x14ac:dyDescent="0.2">
      <c r="A37" s="382" t="s">
        <v>82</v>
      </c>
      <c r="B37" s="383">
        <v>1145</v>
      </c>
      <c r="C37" s="384" t="s">
        <v>377</v>
      </c>
      <c r="D37" s="385">
        <f>ROUND(VLOOKUP($B37,'[16]Monthly BS -UC Ledger FORMATTED'!$A$6:$Q$275,+D$3,FALSE),0)</f>
        <v>45504</v>
      </c>
      <c r="E37" s="385">
        <f>ROUND(VLOOKUP($B37,'[16]Monthly BS -UC Ledger FORMATTED'!$A$6:$Q$275,+E$3,FALSE),0)</f>
        <v>45504</v>
      </c>
      <c r="F37" s="386">
        <f>ROUND(VLOOKUP($B37,'[16]Monthly BS -UC Ledger FORMATTED'!$A$6:$Q$275,+F$3,FALSE),0)</f>
        <v>45666</v>
      </c>
      <c r="G37" s="386">
        <f>ROUND(VLOOKUP($B37,'[16]Monthly BS -UC Ledger FORMATTED'!$A$6:$Q$275,+G$3,FALSE),0)</f>
        <v>63874</v>
      </c>
      <c r="H37" s="386">
        <f>ROUND(VLOOKUP($B37,'[16]Monthly BS -UC Ledger FORMATTED'!$A$6:$Q$275,+H$3,FALSE),0)</f>
        <v>63874</v>
      </c>
      <c r="I37" s="386">
        <f>ROUND(VLOOKUP($B37,'[16]Monthly BS -UC Ledger FORMATTED'!$A$6:$Q$275,+I$3,FALSE),0)</f>
        <v>63874</v>
      </c>
      <c r="J37" s="386">
        <f>ROUND(VLOOKUP($B37,'[16]Monthly BS -UC Ledger FORMATTED'!$A$6:$Q$275,+J$3,FALSE),0)</f>
        <v>63874</v>
      </c>
      <c r="K37" s="386">
        <f>ROUND(VLOOKUP($B37,'[16]Monthly BS -UC Ledger FORMATTED'!$A$6:$Q$275,+K$3,FALSE),0)</f>
        <v>63874</v>
      </c>
      <c r="L37" s="386">
        <f>ROUND(VLOOKUP($B37,'[16]Monthly BS -UC Ledger FORMATTED'!$A$6:$Q$275,+L$3,FALSE),0)</f>
        <v>63874</v>
      </c>
      <c r="M37" s="386">
        <f>ROUND(VLOOKUP($B37,'[16]Monthly BS -UC Ledger FORMATTED'!$A$6:$Q$275,+M$3,FALSE),0)</f>
        <v>63874</v>
      </c>
      <c r="N37" s="386">
        <f>ROUND(VLOOKUP($B37,'[16]Monthly BS -UC Ledger FORMATTED'!$A$6:$Q$275,+N$3,FALSE),0)</f>
        <v>63874</v>
      </c>
      <c r="O37" s="386">
        <f>ROUND(VLOOKUP($B37,'[16]Monthly BS -UC Ledger FORMATTED'!$A$6:$Q$275,+O$3,FALSE),0)</f>
        <v>63874</v>
      </c>
      <c r="P37" s="386">
        <f>ROUND(VLOOKUP($B37,'[16]Monthly BS -UC Ledger FORMATTED'!$A$6:$Q$275,+P$3,FALSE),0)</f>
        <v>63874</v>
      </c>
      <c r="Q37" s="478">
        <f>ROUND(VLOOKUP($B37,'[16]Monthly BS -UC Ledger FORMATTED'!$A$6:$Q$275,+Q$3,FALSE),0)</f>
        <v>59647</v>
      </c>
      <c r="R37" s="381"/>
      <c r="S37" s="384" t="s">
        <v>716</v>
      </c>
      <c r="T37" s="397">
        <v>1940</v>
      </c>
      <c r="U37" s="386">
        <f>ROUND(VLOOKUP($T37,'[16]Monthly BS -UC Ledger FORMATTED'!$A$6:$Q$275,+U$3,FALSE),0)</f>
        <v>15908</v>
      </c>
      <c r="V37" s="386">
        <f>ROUND(VLOOKUP($T37,'[16]Monthly BS -UC Ledger FORMATTED'!$A$6:$Q$275,+V$3,FALSE),0)</f>
        <v>15824</v>
      </c>
      <c r="W37" s="386">
        <f>ROUND(VLOOKUP($T37,'[16]Monthly BS -UC Ledger FORMATTED'!$A$6:$Q$275,+W$3,FALSE),0)</f>
        <v>15740</v>
      </c>
      <c r="X37" s="386">
        <f>ROUND(VLOOKUP($T37,'[16]Monthly BS -UC Ledger FORMATTED'!$A$6:$Q$275,+X$3,FALSE),0)</f>
        <v>17616</v>
      </c>
      <c r="Y37" s="386">
        <f>ROUND(VLOOKUP($T37,'[16]Monthly BS -UC Ledger FORMATTED'!$A$6:$Q$275,+Y$3,FALSE),0)</f>
        <v>17498</v>
      </c>
      <c r="Z37" s="386">
        <f>ROUND(VLOOKUP($T37,'[16]Monthly BS -UC Ledger FORMATTED'!$A$6:$Q$275,+Z$3,FALSE),0)</f>
        <v>17380</v>
      </c>
      <c r="AA37" s="386">
        <f>ROUND(VLOOKUP($T37,'[16]Monthly BS -UC Ledger FORMATTED'!$A$6:$Q$275,+AA$3,FALSE),0)</f>
        <v>17262</v>
      </c>
      <c r="AB37" s="386">
        <f>ROUND(VLOOKUP($T37,'[16]Monthly BS -UC Ledger FORMATTED'!$A$6:$Q$275,+AB$3,FALSE),0)</f>
        <v>17143</v>
      </c>
      <c r="AC37" s="386">
        <f>ROUND(VLOOKUP($T37,'[16]Monthly BS -UC Ledger FORMATTED'!$A$6:$Q$275,+AC$3,FALSE),0)</f>
        <v>17025</v>
      </c>
      <c r="AD37" s="386">
        <f>ROUND(VLOOKUP($T37,'[16]Monthly BS -UC Ledger FORMATTED'!$A$6:$Q$275,+AD$3,FALSE),0)</f>
        <v>16907</v>
      </c>
      <c r="AE37" s="386">
        <f>ROUND(VLOOKUP($T37,'[16]Monthly BS -UC Ledger FORMATTED'!$A$6:$Q$275,+AE$3,FALSE),0)</f>
        <v>16789</v>
      </c>
      <c r="AF37" s="386">
        <f>ROUND(VLOOKUP($T37,'[16]Monthly BS -UC Ledger FORMATTED'!$A$6:$Q$275,+AF$3,FALSE),0)</f>
        <v>16671</v>
      </c>
      <c r="AG37" s="386">
        <f>ROUND(VLOOKUP($T37,'[16]Monthly BS -UC Ledger FORMATTED'!$A$6:$Q$275,+AG$3,FALSE),0)</f>
        <v>16553</v>
      </c>
      <c r="AH37" s="386">
        <f>ROUND(VLOOKUP($T37,'[16]Monthly BS -UC Ledger FORMATTED'!$A$6:$Q$275,+AH$3,FALSE),0)</f>
        <v>16794</v>
      </c>
    </row>
    <row r="38" spans="1:39" ht="12" customHeight="1" x14ac:dyDescent="0.2">
      <c r="A38" s="382" t="s">
        <v>85</v>
      </c>
      <c r="B38" s="383">
        <v>1150</v>
      </c>
      <c r="C38" s="384" t="s">
        <v>717</v>
      </c>
      <c r="D38" s="385">
        <f>ROUND(VLOOKUP($B38,'[16]Monthly BS -UC Ledger FORMATTED'!$A$6:$Q$275,+D$3,FALSE),0)</f>
        <v>5167</v>
      </c>
      <c r="E38" s="385">
        <f>ROUND(VLOOKUP($B38,'[16]Monthly BS -UC Ledger FORMATTED'!$A$6:$Q$275,+E$3,FALSE),0)</f>
        <v>5167</v>
      </c>
      <c r="F38" s="386">
        <f>ROUND(VLOOKUP($B38,'[16]Monthly BS -UC Ledger FORMATTED'!$A$6:$Q$275,+F$3,FALSE),0)</f>
        <v>5167</v>
      </c>
      <c r="G38" s="386">
        <f>ROUND(VLOOKUP($B38,'[16]Monthly BS -UC Ledger FORMATTED'!$A$6:$Q$275,+G$3,FALSE),0)</f>
        <v>5167</v>
      </c>
      <c r="H38" s="386">
        <f>ROUND(VLOOKUP($B38,'[16]Monthly BS -UC Ledger FORMATTED'!$A$6:$Q$275,+H$3,FALSE),0)</f>
        <v>5167</v>
      </c>
      <c r="I38" s="386">
        <f>ROUND(VLOOKUP($B38,'[16]Monthly BS -UC Ledger FORMATTED'!$A$6:$Q$275,+I$3,FALSE),0)</f>
        <v>5167</v>
      </c>
      <c r="J38" s="386">
        <f>ROUND(VLOOKUP($B38,'[16]Monthly BS -UC Ledger FORMATTED'!$A$6:$Q$275,+J$3,FALSE),0)</f>
        <v>5167</v>
      </c>
      <c r="K38" s="386">
        <f>ROUND(VLOOKUP($B38,'[16]Monthly BS -UC Ledger FORMATTED'!$A$6:$Q$275,+K$3,FALSE),0)</f>
        <v>5167</v>
      </c>
      <c r="L38" s="386">
        <f>ROUND(VLOOKUP($B38,'[16]Monthly BS -UC Ledger FORMATTED'!$A$6:$Q$275,+L$3,FALSE),0)</f>
        <v>5167</v>
      </c>
      <c r="M38" s="386">
        <f>ROUND(VLOOKUP($B38,'[16]Monthly BS -UC Ledger FORMATTED'!$A$6:$Q$275,+M$3,FALSE),0)</f>
        <v>5167</v>
      </c>
      <c r="N38" s="386">
        <f>ROUND(VLOOKUP($B38,'[16]Monthly BS -UC Ledger FORMATTED'!$A$6:$Q$275,+N$3,FALSE),0)</f>
        <v>5167</v>
      </c>
      <c r="O38" s="386">
        <f>ROUND(VLOOKUP($B38,'[16]Monthly BS -UC Ledger FORMATTED'!$A$6:$Q$275,+O$3,FALSE),0)</f>
        <v>5167</v>
      </c>
      <c r="P38" s="386">
        <f>ROUND(VLOOKUP($B38,'[16]Monthly BS -UC Ledger FORMATTED'!$A$6:$Q$275,+P$3,FALSE),0)</f>
        <v>5167</v>
      </c>
      <c r="Q38" s="478">
        <f>ROUND(VLOOKUP($B38,'[16]Monthly BS -UC Ledger FORMATTED'!$A$6:$Q$275,+Q$3,FALSE),0)</f>
        <v>5167</v>
      </c>
      <c r="R38" s="381"/>
      <c r="S38" s="384" t="s">
        <v>718</v>
      </c>
      <c r="T38" s="388">
        <v>1945</v>
      </c>
      <c r="U38" s="386">
        <f>ROUND(VLOOKUP($T38,'[16]Monthly BS -UC Ledger FORMATTED'!$A$6:$Q$275,+U$3,FALSE),0)</f>
        <v>-1398</v>
      </c>
      <c r="V38" s="386">
        <f>ROUND(VLOOKUP($T38,'[16]Monthly BS -UC Ledger FORMATTED'!$A$6:$Q$275,+V$3,FALSE),0)</f>
        <v>-1427</v>
      </c>
      <c r="W38" s="386">
        <f>ROUND(VLOOKUP($T38,'[16]Monthly BS -UC Ledger FORMATTED'!$A$6:$Q$275,+W$3,FALSE),0)</f>
        <v>-1456</v>
      </c>
      <c r="X38" s="386">
        <f>ROUND(VLOOKUP($T38,'[16]Monthly BS -UC Ledger FORMATTED'!$A$6:$Q$275,+X$3,FALSE),0)</f>
        <v>-1484</v>
      </c>
      <c r="Y38" s="386">
        <f>ROUND(VLOOKUP($T38,'[16]Monthly BS -UC Ledger FORMATTED'!$A$6:$Q$275,+Y$3,FALSE),0)</f>
        <v>-1513</v>
      </c>
      <c r="Z38" s="386">
        <f>ROUND(VLOOKUP($T38,'[16]Monthly BS -UC Ledger FORMATTED'!$A$6:$Q$275,+Z$3,FALSE),0)</f>
        <v>-1542</v>
      </c>
      <c r="AA38" s="386">
        <f>ROUND(VLOOKUP($T38,'[16]Monthly BS -UC Ledger FORMATTED'!$A$6:$Q$275,+AA$3,FALSE),0)</f>
        <v>-1571</v>
      </c>
      <c r="AB38" s="386">
        <f>ROUND(VLOOKUP($T38,'[16]Monthly BS -UC Ledger FORMATTED'!$A$6:$Q$275,+AB$3,FALSE),0)</f>
        <v>-1599</v>
      </c>
      <c r="AC38" s="386">
        <f>ROUND(VLOOKUP($T38,'[16]Monthly BS -UC Ledger FORMATTED'!$A$6:$Q$275,+AC$3,FALSE),0)</f>
        <v>-1628</v>
      </c>
      <c r="AD38" s="386">
        <f>ROUND(VLOOKUP($T38,'[16]Monthly BS -UC Ledger FORMATTED'!$A$6:$Q$275,+AD$3,FALSE),0)</f>
        <v>-1657</v>
      </c>
      <c r="AE38" s="386">
        <f>ROUND(VLOOKUP($T38,'[16]Monthly BS -UC Ledger FORMATTED'!$A$6:$Q$275,+AE$3,FALSE),0)</f>
        <v>-1685</v>
      </c>
      <c r="AF38" s="386">
        <f>ROUND(VLOOKUP($T38,'[16]Monthly BS -UC Ledger FORMATTED'!$A$6:$Q$275,+AF$3,FALSE),0)</f>
        <v>-1714</v>
      </c>
      <c r="AG38" s="386">
        <f>ROUND(VLOOKUP($T38,'[16]Monthly BS -UC Ledger FORMATTED'!$A$6:$Q$275,+AG$3,FALSE),0)</f>
        <v>-1743</v>
      </c>
      <c r="AH38" s="386">
        <f>ROUND(VLOOKUP($T38,'[16]Monthly BS -UC Ledger FORMATTED'!$A$6:$Q$275,+AH$3,FALSE),0)</f>
        <v>-1571</v>
      </c>
    </row>
    <row r="39" spans="1:39" ht="12" customHeight="1" x14ac:dyDescent="0.2">
      <c r="A39" s="382" t="s">
        <v>88</v>
      </c>
      <c r="B39" s="383">
        <v>1170</v>
      </c>
      <c r="C39" s="384" t="s">
        <v>719</v>
      </c>
      <c r="D39" s="385"/>
      <c r="E39" s="385"/>
      <c r="F39" s="386"/>
      <c r="G39" s="386"/>
      <c r="H39" s="386"/>
      <c r="I39" s="386"/>
      <c r="J39" s="386"/>
      <c r="K39" s="386"/>
      <c r="L39" s="386"/>
      <c r="M39" s="386"/>
      <c r="N39" s="386"/>
      <c r="O39" s="386"/>
      <c r="P39" s="386"/>
      <c r="Q39" s="478"/>
      <c r="R39" s="381"/>
      <c r="S39" s="384" t="s">
        <v>720</v>
      </c>
      <c r="T39" s="388">
        <v>1965</v>
      </c>
      <c r="U39" s="386"/>
      <c r="V39" s="386"/>
      <c r="W39" s="386"/>
      <c r="X39" s="386"/>
      <c r="Y39" s="386"/>
      <c r="Z39" s="386"/>
      <c r="AA39" s="386"/>
      <c r="AB39" s="386"/>
      <c r="AC39" s="386"/>
      <c r="AD39" s="386"/>
      <c r="AE39" s="386"/>
      <c r="AF39" s="386"/>
      <c r="AG39" s="386"/>
      <c r="AH39" s="386"/>
    </row>
    <row r="40" spans="1:39" ht="12" customHeight="1" x14ac:dyDescent="0.25">
      <c r="A40" s="602" t="s">
        <v>91</v>
      </c>
      <c r="B40" s="603"/>
      <c r="C40" s="603"/>
      <c r="D40" s="603"/>
      <c r="E40" s="603"/>
      <c r="F40" s="603"/>
      <c r="G40" s="603"/>
      <c r="H40" s="603"/>
      <c r="I40" s="603"/>
      <c r="J40" s="603"/>
      <c r="K40" s="603"/>
      <c r="L40" s="603"/>
      <c r="M40" s="603"/>
      <c r="N40" s="603"/>
      <c r="O40" s="603"/>
      <c r="P40" s="603"/>
      <c r="Q40" s="604"/>
      <c r="R40" s="381"/>
      <c r="S40" s="602" t="s">
        <v>91</v>
      </c>
      <c r="T40" s="603"/>
      <c r="U40" s="603"/>
      <c r="V40" s="603"/>
      <c r="W40" s="603"/>
      <c r="X40" s="603"/>
      <c r="Y40" s="603"/>
      <c r="Z40" s="603"/>
      <c r="AA40" s="603"/>
      <c r="AB40" s="603"/>
      <c r="AC40" s="603"/>
      <c r="AD40" s="603"/>
      <c r="AE40" s="603"/>
      <c r="AF40" s="603"/>
      <c r="AG40" s="603"/>
      <c r="AH40" s="603"/>
      <c r="AI40" s="604"/>
    </row>
    <row r="41" spans="1:39" ht="12" customHeight="1" x14ac:dyDescent="0.25">
      <c r="A41" s="407"/>
      <c r="B41" s="393">
        <v>1045</v>
      </c>
      <c r="C41" s="391" t="s">
        <v>721</v>
      </c>
      <c r="D41" s="394">
        <f>ROUND(VLOOKUP($B41,'[16]Monthly BS -UC Ledger FORMATTED'!$A$6:$Q$275,+D$3,FALSE),0)</f>
        <v>11615</v>
      </c>
      <c r="E41" s="394">
        <f>ROUND(VLOOKUP($B41,'[16]Monthly BS -UC Ledger FORMATTED'!$A$6:$Q$275,+E$3,FALSE),0)</f>
        <v>11616</v>
      </c>
      <c r="F41" s="395">
        <f>ROUND(VLOOKUP($B41,'[16]Monthly BS -UC Ledger FORMATTED'!$A$6:$Q$275,+F$3,FALSE),0)</f>
        <v>11602</v>
      </c>
      <c r="G41" s="395">
        <f>ROUND(VLOOKUP($B41,'[16]Monthly BS -UC Ledger FORMATTED'!$A$6:$Q$275,+G$3,FALSE),0)</f>
        <v>11600</v>
      </c>
      <c r="H41" s="395">
        <f>ROUND(VLOOKUP($B41,'[16]Monthly BS -UC Ledger FORMATTED'!$A$6:$Q$275,+H$3,FALSE),0)</f>
        <v>11604</v>
      </c>
      <c r="I41" s="395">
        <f>ROUND(VLOOKUP($B41,'[16]Monthly BS -UC Ledger FORMATTED'!$A$6:$Q$275,+I$3,FALSE),0)</f>
        <v>11605</v>
      </c>
      <c r="J41" s="395">
        <f>ROUND(VLOOKUP($B41,'[16]Monthly BS -UC Ledger FORMATTED'!$A$6:$Q$275,+J$3,FALSE),0)</f>
        <v>11606</v>
      </c>
      <c r="K41" s="395">
        <f>ROUND(VLOOKUP($B41,'[16]Monthly BS -UC Ledger FORMATTED'!$A$6:$Q$275,+K$3,FALSE),0)</f>
        <v>11604</v>
      </c>
      <c r="L41" s="395">
        <f>ROUND(VLOOKUP($B41,'[16]Monthly BS -UC Ledger FORMATTED'!$A$6:$Q$275,+L$3,FALSE),0)</f>
        <v>11603</v>
      </c>
      <c r="M41" s="395">
        <f>ROUND(VLOOKUP($B41,'[16]Monthly BS -UC Ledger FORMATTED'!$A$6:$Q$275,+M$3,FALSE),0)</f>
        <v>11592</v>
      </c>
      <c r="N41" s="395">
        <f>ROUND(VLOOKUP($B41,'[16]Monthly BS -UC Ledger FORMATTED'!$A$6:$Q$275,+N$3,FALSE),0)</f>
        <v>11592</v>
      </c>
      <c r="O41" s="395">
        <f>ROUND(VLOOKUP($B41,'[16]Monthly BS -UC Ledger FORMATTED'!$A$6:$Q$275,+O$3,FALSE),0)</f>
        <v>11591</v>
      </c>
      <c r="P41" s="395">
        <f>ROUND(VLOOKUP($B41,'[16]Monthly BS -UC Ledger FORMATTED'!$A$6:$Q$275,+P$3,FALSE),0)</f>
        <v>11588</v>
      </c>
      <c r="Q41" s="479">
        <f>ROUND(VLOOKUP($B41,'[16]Monthly BS -UC Ledger FORMATTED'!$A$6:$Q$275,+Q$3,FALSE),0)</f>
        <v>11601</v>
      </c>
      <c r="R41" s="381"/>
      <c r="S41" s="391" t="s">
        <v>676</v>
      </c>
      <c r="T41" s="397"/>
      <c r="U41" s="395"/>
      <c r="V41" s="395"/>
      <c r="W41" s="395"/>
      <c r="X41" s="395"/>
      <c r="Y41" s="395"/>
      <c r="Z41" s="395"/>
      <c r="AA41" s="395"/>
      <c r="AB41" s="395"/>
      <c r="AC41" s="395"/>
      <c r="AD41" s="395"/>
      <c r="AE41" s="395"/>
      <c r="AF41" s="395"/>
      <c r="AG41" s="395"/>
      <c r="AH41" s="395"/>
      <c r="AI41" s="375"/>
      <c r="AJ41" s="375"/>
      <c r="AK41" s="375"/>
      <c r="AL41" s="375"/>
      <c r="AM41" s="375"/>
    </row>
    <row r="42" spans="1:39" ht="12" customHeight="1" x14ac:dyDescent="0.25">
      <c r="A42" s="408"/>
      <c r="B42" s="409"/>
      <c r="C42" s="410" t="s">
        <v>722</v>
      </c>
      <c r="D42" s="398"/>
      <c r="E42" s="398"/>
      <c r="F42" s="399"/>
      <c r="G42" s="399"/>
      <c r="H42" s="399"/>
      <c r="I42" s="399"/>
      <c r="J42" s="399"/>
      <c r="K42" s="399"/>
      <c r="L42" s="399"/>
      <c r="M42" s="399"/>
      <c r="N42" s="399"/>
      <c r="O42" s="399"/>
      <c r="P42" s="399"/>
      <c r="Q42" s="480"/>
      <c r="R42" s="381"/>
      <c r="S42" s="381"/>
      <c r="T42" s="401"/>
      <c r="U42" s="398"/>
      <c r="V42" s="399"/>
      <c r="W42" s="399"/>
      <c r="X42" s="399"/>
      <c r="Y42" s="399"/>
      <c r="Z42" s="399"/>
      <c r="AA42" s="399"/>
      <c r="AB42" s="399"/>
      <c r="AC42" s="399"/>
      <c r="AD42" s="399"/>
      <c r="AE42" s="399"/>
      <c r="AF42" s="399"/>
      <c r="AG42" s="399"/>
      <c r="AH42" s="399"/>
      <c r="AI42" s="375"/>
      <c r="AJ42" s="375"/>
      <c r="AK42" s="375"/>
      <c r="AL42" s="375"/>
      <c r="AM42" s="375"/>
    </row>
    <row r="43" spans="1:39" s="415" customFormat="1" ht="12" customHeight="1" x14ac:dyDescent="0.25">
      <c r="A43" s="411" t="s">
        <v>92</v>
      </c>
      <c r="B43" s="402"/>
      <c r="C43" s="403" t="s">
        <v>81</v>
      </c>
      <c r="D43" s="404">
        <f t="shared" ref="D43:Q43" si="2">SUM(D41:D42)</f>
        <v>11615</v>
      </c>
      <c r="E43" s="404">
        <f t="shared" si="2"/>
        <v>11616</v>
      </c>
      <c r="F43" s="404">
        <f t="shared" si="2"/>
        <v>11602</v>
      </c>
      <c r="G43" s="404">
        <f t="shared" si="2"/>
        <v>11600</v>
      </c>
      <c r="H43" s="404">
        <f t="shared" si="2"/>
        <v>11604</v>
      </c>
      <c r="I43" s="404">
        <f t="shared" si="2"/>
        <v>11605</v>
      </c>
      <c r="J43" s="404">
        <f t="shared" si="2"/>
        <v>11606</v>
      </c>
      <c r="K43" s="404">
        <f t="shared" si="2"/>
        <v>11604</v>
      </c>
      <c r="L43" s="404">
        <f t="shared" si="2"/>
        <v>11603</v>
      </c>
      <c r="M43" s="404">
        <f t="shared" si="2"/>
        <v>11592</v>
      </c>
      <c r="N43" s="404">
        <f t="shared" si="2"/>
        <v>11592</v>
      </c>
      <c r="O43" s="404">
        <f t="shared" si="2"/>
        <v>11591</v>
      </c>
      <c r="P43" s="404">
        <f t="shared" si="2"/>
        <v>11588</v>
      </c>
      <c r="Q43" s="481">
        <f t="shared" si="2"/>
        <v>11601</v>
      </c>
      <c r="R43" s="412"/>
      <c r="S43" s="413" t="s">
        <v>676</v>
      </c>
      <c r="T43" s="406"/>
      <c r="U43" s="404">
        <f t="shared" ref="U43:AH43" si="3">SUM(U41:U42)</f>
        <v>0</v>
      </c>
      <c r="V43" s="404">
        <f t="shared" si="3"/>
        <v>0</v>
      </c>
      <c r="W43" s="404">
        <f t="shared" si="3"/>
        <v>0</v>
      </c>
      <c r="X43" s="404">
        <f t="shared" si="3"/>
        <v>0</v>
      </c>
      <c r="Y43" s="404">
        <f t="shared" si="3"/>
        <v>0</v>
      </c>
      <c r="Z43" s="404">
        <f t="shared" si="3"/>
        <v>0</v>
      </c>
      <c r="AA43" s="404">
        <f t="shared" si="3"/>
        <v>0</v>
      </c>
      <c r="AB43" s="404">
        <f t="shared" si="3"/>
        <v>0</v>
      </c>
      <c r="AC43" s="404">
        <f t="shared" si="3"/>
        <v>0</v>
      </c>
      <c r="AD43" s="404">
        <f t="shared" si="3"/>
        <v>0</v>
      </c>
      <c r="AE43" s="404">
        <f t="shared" si="3"/>
        <v>0</v>
      </c>
      <c r="AF43" s="404">
        <f t="shared" si="3"/>
        <v>0</v>
      </c>
      <c r="AG43" s="404">
        <f t="shared" si="3"/>
        <v>0</v>
      </c>
      <c r="AH43" s="404">
        <f t="shared" si="3"/>
        <v>0</v>
      </c>
      <c r="AI43" s="414"/>
      <c r="AJ43" s="414"/>
      <c r="AK43" s="414"/>
      <c r="AL43" s="414"/>
      <c r="AM43" s="414"/>
    </row>
    <row r="44" spans="1:39" ht="12" customHeight="1" x14ac:dyDescent="0.2">
      <c r="A44" s="378"/>
      <c r="B44" s="393">
        <v>1065</v>
      </c>
      <c r="C44" s="391" t="s">
        <v>723</v>
      </c>
      <c r="D44" s="394">
        <f>ROUND(VLOOKUP($B44,'[16]Monthly BS -UC Ledger FORMATTED'!$A$6:$Q$275,+D$3,FALSE),0)</f>
        <v>0</v>
      </c>
      <c r="E44" s="394">
        <f>ROUND(VLOOKUP($B44,'[16]Monthly BS -UC Ledger FORMATTED'!$A$6:$Q$275,+E$3,FALSE),0)</f>
        <v>0</v>
      </c>
      <c r="F44" s="395">
        <f>ROUND(VLOOKUP($B44,'[16]Monthly BS -UC Ledger FORMATTED'!$A$6:$Q$275,+F$3,FALSE),0)</f>
        <v>0</v>
      </c>
      <c r="G44" s="395">
        <f>ROUND(VLOOKUP($B44,'[16]Monthly BS -UC Ledger FORMATTED'!$A$6:$Q$275,+G$3,FALSE),0)</f>
        <v>0</v>
      </c>
      <c r="H44" s="395">
        <f>ROUND(VLOOKUP($B44,'[16]Monthly BS -UC Ledger FORMATTED'!$A$6:$Q$275,+H$3,FALSE),0)</f>
        <v>0</v>
      </c>
      <c r="I44" s="395">
        <f>ROUND(VLOOKUP($B44,'[16]Monthly BS -UC Ledger FORMATTED'!$A$6:$Q$275,+I$3,FALSE),0)</f>
        <v>0</v>
      </c>
      <c r="J44" s="395">
        <f>ROUND(VLOOKUP($B44,'[16]Monthly BS -UC Ledger FORMATTED'!$A$6:$Q$275,+J$3,FALSE),0)</f>
        <v>0</v>
      </c>
      <c r="K44" s="395">
        <f>ROUND(VLOOKUP($B44,'[16]Monthly BS -UC Ledger FORMATTED'!$A$6:$Q$275,+K$3,FALSE),0)</f>
        <v>0</v>
      </c>
      <c r="L44" s="395">
        <f>ROUND(VLOOKUP($B44,'[16]Monthly BS -UC Ledger FORMATTED'!$A$6:$Q$275,+L$3,FALSE),0)</f>
        <v>0</v>
      </c>
      <c r="M44" s="395">
        <f>ROUND(VLOOKUP($B44,'[16]Monthly BS -UC Ledger FORMATTED'!$A$6:$Q$275,+M$3,FALSE),0)</f>
        <v>0</v>
      </c>
      <c r="N44" s="395">
        <f>ROUND(VLOOKUP($B44,'[16]Monthly BS -UC Ledger FORMATTED'!$A$6:$Q$275,+N$3,FALSE),0)</f>
        <v>0</v>
      </c>
      <c r="O44" s="395">
        <f>ROUND(VLOOKUP($B44,'[16]Monthly BS -UC Ledger FORMATTED'!$A$6:$Q$275,+O$3,FALSE),0)</f>
        <v>0</v>
      </c>
      <c r="P44" s="395">
        <f>ROUND(VLOOKUP($B44,'[16]Monthly BS -UC Ledger FORMATTED'!$A$6:$Q$275,+P$3,FALSE),0)</f>
        <v>-278</v>
      </c>
      <c r="Q44" s="479">
        <f>ROUND(VLOOKUP($B44,'[16]Monthly BS -UC Ledger FORMATTED'!$A$6:$Q$275,+Q$3,FALSE),0)</f>
        <v>-21</v>
      </c>
      <c r="R44" s="381"/>
      <c r="S44" s="391" t="s">
        <v>724</v>
      </c>
      <c r="T44" s="397">
        <v>1860</v>
      </c>
      <c r="U44" s="395">
        <f>ROUND(VLOOKUP($T44,'[16]Monthly BS -UC Ledger FORMATTED'!$A$6:$Q$275,+U$3,FALSE),0)</f>
        <v>0</v>
      </c>
      <c r="V44" s="395">
        <f>ROUND(VLOOKUP($T44,'[16]Monthly BS -UC Ledger FORMATTED'!$A$6:$Q$275,+V$3,FALSE),0)</f>
        <v>0</v>
      </c>
      <c r="W44" s="395">
        <f>ROUND(VLOOKUP($T44,'[16]Monthly BS -UC Ledger FORMATTED'!$A$6:$Q$275,+W$3,FALSE),0)</f>
        <v>0</v>
      </c>
      <c r="X44" s="395">
        <f>ROUND(VLOOKUP($T44,'[16]Monthly BS -UC Ledger FORMATTED'!$A$6:$Q$275,+X$3,FALSE),0)</f>
        <v>0</v>
      </c>
      <c r="Y44" s="395">
        <f>ROUND(VLOOKUP($T44,'[16]Monthly BS -UC Ledger FORMATTED'!$A$6:$Q$275,+Y$3,FALSE),0)</f>
        <v>0</v>
      </c>
      <c r="Z44" s="395">
        <f>ROUND(VLOOKUP($T44,'[16]Monthly BS -UC Ledger FORMATTED'!$A$6:$Q$275,+Z$3,FALSE),0)</f>
        <v>0</v>
      </c>
      <c r="AA44" s="395">
        <f>ROUND(VLOOKUP($T44,'[16]Monthly BS -UC Ledger FORMATTED'!$A$6:$Q$275,+AA$3,FALSE),0)</f>
        <v>0</v>
      </c>
      <c r="AB44" s="395">
        <f>ROUND(VLOOKUP($T44,'[16]Monthly BS -UC Ledger FORMATTED'!$A$6:$Q$275,+AB$3,FALSE),0)</f>
        <v>0</v>
      </c>
      <c r="AC44" s="395">
        <f>ROUND(VLOOKUP($T44,'[16]Monthly BS -UC Ledger FORMATTED'!$A$6:$Q$275,+AC$3,FALSE),0)</f>
        <v>0</v>
      </c>
      <c r="AD44" s="395">
        <f>ROUND(VLOOKUP($T44,'[16]Monthly BS -UC Ledger FORMATTED'!$A$6:$Q$275,+AD$3,FALSE),0)</f>
        <v>0</v>
      </c>
      <c r="AE44" s="395">
        <f>ROUND(VLOOKUP($T44,'[16]Monthly BS -UC Ledger FORMATTED'!$A$6:$Q$275,+AE$3,FALSE),0)</f>
        <v>0</v>
      </c>
      <c r="AF44" s="395">
        <f>ROUND(VLOOKUP($T44,'[16]Monthly BS -UC Ledger FORMATTED'!$A$6:$Q$275,+AF$3,FALSE),0)</f>
        <v>0</v>
      </c>
      <c r="AG44" s="395">
        <f>ROUND(VLOOKUP($T44,'[16]Monthly BS -UC Ledger FORMATTED'!$A$6:$Q$275,+AG$3,FALSE),0)</f>
        <v>278</v>
      </c>
      <c r="AH44" s="395">
        <f>ROUND(VLOOKUP($T44,'[16]Monthly BS -UC Ledger FORMATTED'!$A$6:$Q$275,+AH$3,FALSE),0)</f>
        <v>21</v>
      </c>
      <c r="AI44" s="375"/>
      <c r="AJ44" s="375"/>
      <c r="AK44" s="375"/>
      <c r="AL44" s="375"/>
      <c r="AM44" s="375"/>
    </row>
    <row r="45" spans="1:39" ht="12" customHeight="1" x14ac:dyDescent="0.2">
      <c r="A45" s="374"/>
      <c r="B45" s="390"/>
      <c r="C45" s="381"/>
      <c r="D45" s="398"/>
      <c r="E45" s="398"/>
      <c r="F45" s="399"/>
      <c r="G45" s="399"/>
      <c r="H45" s="399"/>
      <c r="I45" s="399"/>
      <c r="J45" s="399"/>
      <c r="K45" s="399"/>
      <c r="L45" s="399"/>
      <c r="M45" s="399"/>
      <c r="N45" s="399"/>
      <c r="O45" s="399"/>
      <c r="P45" s="399"/>
      <c r="Q45" s="480"/>
      <c r="R45" s="381"/>
      <c r="S45" s="381"/>
      <c r="T45" s="401"/>
      <c r="U45" s="399"/>
      <c r="V45" s="399"/>
      <c r="W45" s="399"/>
      <c r="X45" s="399"/>
      <c r="Y45" s="399"/>
      <c r="Z45" s="399"/>
      <c r="AA45" s="399"/>
      <c r="AB45" s="399"/>
      <c r="AC45" s="399"/>
      <c r="AD45" s="399"/>
      <c r="AE45" s="399"/>
      <c r="AF45" s="399"/>
      <c r="AG45" s="399"/>
      <c r="AH45" s="399"/>
      <c r="AI45" s="375"/>
      <c r="AJ45" s="375"/>
      <c r="AK45" s="375"/>
      <c r="AL45" s="375"/>
      <c r="AM45" s="375"/>
    </row>
    <row r="46" spans="1:39" ht="12" customHeight="1" x14ac:dyDescent="0.25">
      <c r="A46" s="411" t="s">
        <v>725</v>
      </c>
      <c r="B46" s="416"/>
      <c r="C46" s="417" t="s">
        <v>81</v>
      </c>
      <c r="D46" s="404">
        <f>+D44</f>
        <v>0</v>
      </c>
      <c r="E46" s="404">
        <f t="shared" ref="E46:Q46" si="4">+E44</f>
        <v>0</v>
      </c>
      <c r="F46" s="404">
        <f t="shared" si="4"/>
        <v>0</v>
      </c>
      <c r="G46" s="404">
        <f t="shared" si="4"/>
        <v>0</v>
      </c>
      <c r="H46" s="404">
        <f t="shared" si="4"/>
        <v>0</v>
      </c>
      <c r="I46" s="404">
        <f t="shared" si="4"/>
        <v>0</v>
      </c>
      <c r="J46" s="404">
        <f t="shared" si="4"/>
        <v>0</v>
      </c>
      <c r="K46" s="404">
        <f t="shared" si="4"/>
        <v>0</v>
      </c>
      <c r="L46" s="404">
        <f t="shared" si="4"/>
        <v>0</v>
      </c>
      <c r="M46" s="404">
        <f t="shared" si="4"/>
        <v>0</v>
      </c>
      <c r="N46" s="404">
        <f t="shared" si="4"/>
        <v>0</v>
      </c>
      <c r="O46" s="404">
        <f t="shared" si="4"/>
        <v>0</v>
      </c>
      <c r="P46" s="404">
        <f t="shared" si="4"/>
        <v>-278</v>
      </c>
      <c r="Q46" s="481">
        <f t="shared" si="4"/>
        <v>-21</v>
      </c>
      <c r="R46" s="381"/>
      <c r="S46" s="403" t="s">
        <v>81</v>
      </c>
      <c r="T46" s="406"/>
      <c r="U46" s="418">
        <f>+U44</f>
        <v>0</v>
      </c>
      <c r="V46" s="418">
        <f t="shared" ref="V46:AH46" si="5">+V44</f>
        <v>0</v>
      </c>
      <c r="W46" s="418">
        <f t="shared" si="5"/>
        <v>0</v>
      </c>
      <c r="X46" s="418">
        <f t="shared" si="5"/>
        <v>0</v>
      </c>
      <c r="Y46" s="418">
        <f t="shared" si="5"/>
        <v>0</v>
      </c>
      <c r="Z46" s="418">
        <f t="shared" si="5"/>
        <v>0</v>
      </c>
      <c r="AA46" s="418">
        <f t="shared" si="5"/>
        <v>0</v>
      </c>
      <c r="AB46" s="418">
        <f t="shared" si="5"/>
        <v>0</v>
      </c>
      <c r="AC46" s="418">
        <f t="shared" si="5"/>
        <v>0</v>
      </c>
      <c r="AD46" s="418">
        <f t="shared" si="5"/>
        <v>0</v>
      </c>
      <c r="AE46" s="418">
        <f t="shared" si="5"/>
        <v>0</v>
      </c>
      <c r="AF46" s="418">
        <f t="shared" si="5"/>
        <v>0</v>
      </c>
      <c r="AG46" s="418">
        <f t="shared" si="5"/>
        <v>278</v>
      </c>
      <c r="AH46" s="418">
        <f t="shared" si="5"/>
        <v>21</v>
      </c>
      <c r="AI46" s="375"/>
      <c r="AJ46" s="375"/>
      <c r="AK46" s="375"/>
      <c r="AL46" s="375"/>
      <c r="AM46" s="375"/>
    </row>
    <row r="47" spans="1:39" ht="12" customHeight="1" x14ac:dyDescent="0.2">
      <c r="A47" s="374"/>
      <c r="B47" s="390">
        <v>1175</v>
      </c>
      <c r="C47" s="381" t="s">
        <v>726</v>
      </c>
      <c r="D47" s="398">
        <f>ROUND(VLOOKUP($B47,'[16]Monthly BS -UC Ledger FORMATTED'!$A$6:$Q$275,+D$3,FALSE),0)</f>
        <v>105142</v>
      </c>
      <c r="E47" s="398">
        <f>ROUND(VLOOKUP($B47,'[16]Monthly BS -UC Ledger FORMATTED'!$A$6:$Q$275,+E$3,FALSE),0)</f>
        <v>105334</v>
      </c>
      <c r="F47" s="399">
        <f>ROUND(VLOOKUP($B47,'[16]Monthly BS -UC Ledger FORMATTED'!$A$6:$Q$275,+F$3,FALSE),0)</f>
        <v>104790</v>
      </c>
      <c r="G47" s="399">
        <f>ROUND(VLOOKUP($B47,'[16]Monthly BS -UC Ledger FORMATTED'!$A$6:$Q$275,+G$3,FALSE),0)</f>
        <v>104683</v>
      </c>
      <c r="H47" s="399">
        <f>ROUND(VLOOKUP($B47,'[16]Monthly BS -UC Ledger FORMATTED'!$A$6:$Q$275,+H$3,FALSE),0)</f>
        <v>104791</v>
      </c>
      <c r="I47" s="399">
        <f>ROUND(VLOOKUP($B47,'[16]Monthly BS -UC Ledger FORMATTED'!$A$6:$Q$275,+I$3,FALSE),0)</f>
        <v>104792</v>
      </c>
      <c r="J47" s="399">
        <f>ROUND(VLOOKUP($B47,'[16]Monthly BS -UC Ledger FORMATTED'!$A$6:$Q$275,+J$3,FALSE),0)</f>
        <v>105048</v>
      </c>
      <c r="K47" s="399">
        <f>ROUND(VLOOKUP($B47,'[16]Monthly BS -UC Ledger FORMATTED'!$A$6:$Q$275,+K$3,FALSE),0)</f>
        <v>105306</v>
      </c>
      <c r="L47" s="399">
        <f>ROUND(VLOOKUP($B47,'[16]Monthly BS -UC Ledger FORMATTED'!$A$6:$Q$275,+L$3,FALSE),0)</f>
        <v>105239</v>
      </c>
      <c r="M47" s="399">
        <f>ROUND(VLOOKUP($B47,'[16]Monthly BS -UC Ledger FORMATTED'!$A$6:$Q$275,+M$3,FALSE),0)</f>
        <v>104981</v>
      </c>
      <c r="N47" s="399">
        <f>ROUND(VLOOKUP($B47,'[16]Monthly BS -UC Ledger FORMATTED'!$A$6:$Q$275,+N$3,FALSE),0)</f>
        <v>104938</v>
      </c>
      <c r="O47" s="399">
        <f>ROUND(VLOOKUP($B47,'[16]Monthly BS -UC Ledger FORMATTED'!$A$6:$Q$275,+O$3,FALSE),0)</f>
        <v>105267</v>
      </c>
      <c r="P47" s="399">
        <f>ROUND(VLOOKUP($B47,'[16]Monthly BS -UC Ledger FORMATTED'!$A$6:$Q$275,+P$3,FALSE),0)</f>
        <v>105371</v>
      </c>
      <c r="Q47" s="480">
        <f>ROUND(VLOOKUP($B47,'[16]Monthly BS -UC Ledger FORMATTED'!$A$6:$Q$275,+Q$3,FALSE),0)</f>
        <v>105052</v>
      </c>
      <c r="R47" s="381"/>
      <c r="S47" s="381" t="s">
        <v>727</v>
      </c>
      <c r="T47" s="401">
        <v>1970</v>
      </c>
      <c r="U47" s="399">
        <f>ROUND(VLOOKUP($T47,'[16]Monthly BS -UC Ledger FORMATTED'!$A$6:$Q$275,+U$3,FALSE),0)</f>
        <v>-42893</v>
      </c>
      <c r="V47" s="399">
        <f>ROUND(VLOOKUP($T47,'[16]Monthly BS -UC Ledger FORMATTED'!$A$6:$Q$275,+V$3,FALSE),0)</f>
        <v>-43159</v>
      </c>
      <c r="W47" s="399">
        <f>ROUND(VLOOKUP($T47,'[16]Monthly BS -UC Ledger FORMATTED'!$A$6:$Q$275,+W$3,FALSE),0)</f>
        <v>-43080</v>
      </c>
      <c r="X47" s="399">
        <f>ROUND(VLOOKUP($T47,'[16]Monthly BS -UC Ledger FORMATTED'!$A$6:$Q$275,+X$3,FALSE),0)</f>
        <v>-43159</v>
      </c>
      <c r="Y47" s="399">
        <f>ROUND(VLOOKUP($T47,'[16]Monthly BS -UC Ledger FORMATTED'!$A$6:$Q$275,+Y$3,FALSE),0)</f>
        <v>-43399</v>
      </c>
      <c r="Z47" s="399">
        <f>ROUND(VLOOKUP($T47,'[16]Monthly BS -UC Ledger FORMATTED'!$A$6:$Q$275,+Z$3,FALSE),0)</f>
        <v>-43582</v>
      </c>
      <c r="AA47" s="399">
        <f>ROUND(VLOOKUP($T47,'[16]Monthly BS -UC Ledger FORMATTED'!$A$6:$Q$275,+AA$3,FALSE),0)</f>
        <v>-43801</v>
      </c>
      <c r="AB47" s="399">
        <f>ROUND(VLOOKUP($T47,'[16]Monthly BS -UC Ledger FORMATTED'!$A$6:$Q$275,+AB$3,FALSE),0)</f>
        <v>-43935</v>
      </c>
      <c r="AC47" s="399">
        <f>ROUND(VLOOKUP($T47,'[16]Monthly BS -UC Ledger FORMATTED'!$A$6:$Q$275,+AC$3,FALSE),0)</f>
        <v>-44073</v>
      </c>
      <c r="AD47" s="399">
        <f>ROUND(VLOOKUP($T47,'[16]Monthly BS -UC Ledger FORMATTED'!$A$6:$Q$275,+AD$3,FALSE),0)</f>
        <v>-44082</v>
      </c>
      <c r="AE47" s="399">
        <f>ROUND(VLOOKUP($T47,'[16]Monthly BS -UC Ledger FORMATTED'!$A$6:$Q$275,+AE$3,FALSE),0)</f>
        <v>-44247</v>
      </c>
      <c r="AF47" s="399">
        <f>ROUND(VLOOKUP($T47,'[16]Monthly BS -UC Ledger FORMATTED'!$A$6:$Q$275,+AF$3,FALSE),0)</f>
        <v>-44400</v>
      </c>
      <c r="AG47" s="399">
        <f>ROUND(VLOOKUP($T47,'[16]Monthly BS -UC Ledger FORMATTED'!$A$6:$Q$275,+AG$3,FALSE),0)</f>
        <v>-44519</v>
      </c>
      <c r="AH47" s="399">
        <f>ROUND(VLOOKUP($T47,'[16]Monthly BS -UC Ledger FORMATTED'!$A$6:$Q$275,+AH$3,FALSE),0)</f>
        <v>-43718</v>
      </c>
      <c r="AI47" s="375"/>
      <c r="AJ47" s="375"/>
      <c r="AK47" s="375"/>
      <c r="AL47" s="375"/>
      <c r="AM47" s="375"/>
    </row>
    <row r="48" spans="1:39" ht="12" customHeight="1" x14ac:dyDescent="0.2">
      <c r="A48" s="374"/>
      <c r="B48" s="390"/>
      <c r="C48" s="381"/>
      <c r="D48" s="398"/>
      <c r="E48" s="398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480"/>
      <c r="R48" s="381"/>
      <c r="S48" s="381"/>
      <c r="T48" s="401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75"/>
      <c r="AJ48" s="375"/>
      <c r="AK48" s="375"/>
      <c r="AL48" s="375"/>
      <c r="AM48" s="375"/>
    </row>
    <row r="49" spans="1:43" s="415" customFormat="1" ht="12" customHeight="1" x14ac:dyDescent="0.25">
      <c r="A49" s="411" t="s">
        <v>728</v>
      </c>
      <c r="B49" s="419"/>
      <c r="C49" s="403" t="s">
        <v>81</v>
      </c>
      <c r="D49" s="404">
        <f>SUM(D47:D48)</f>
        <v>105142</v>
      </c>
      <c r="E49" s="404">
        <f t="shared" ref="E49:Q49" si="6">SUM(E47:E48)</f>
        <v>105334</v>
      </c>
      <c r="F49" s="404">
        <f t="shared" si="6"/>
        <v>104790</v>
      </c>
      <c r="G49" s="404">
        <f t="shared" si="6"/>
        <v>104683</v>
      </c>
      <c r="H49" s="404">
        <f t="shared" si="6"/>
        <v>104791</v>
      </c>
      <c r="I49" s="404">
        <f t="shared" si="6"/>
        <v>104792</v>
      </c>
      <c r="J49" s="404">
        <f t="shared" si="6"/>
        <v>105048</v>
      </c>
      <c r="K49" s="404">
        <f t="shared" si="6"/>
        <v>105306</v>
      </c>
      <c r="L49" s="404">
        <f t="shared" si="6"/>
        <v>105239</v>
      </c>
      <c r="M49" s="404">
        <f t="shared" si="6"/>
        <v>104981</v>
      </c>
      <c r="N49" s="404">
        <f t="shared" si="6"/>
        <v>104938</v>
      </c>
      <c r="O49" s="404">
        <f t="shared" si="6"/>
        <v>105267</v>
      </c>
      <c r="P49" s="404">
        <f t="shared" si="6"/>
        <v>105371</v>
      </c>
      <c r="Q49" s="481">
        <f t="shared" si="6"/>
        <v>105052</v>
      </c>
      <c r="R49" s="392"/>
      <c r="S49" s="403" t="s">
        <v>81</v>
      </c>
      <c r="T49" s="406"/>
      <c r="U49" s="404">
        <f t="shared" ref="U49:AH49" si="7">SUM(U47:U48)</f>
        <v>-42893</v>
      </c>
      <c r="V49" s="404">
        <f t="shared" si="7"/>
        <v>-43159</v>
      </c>
      <c r="W49" s="404">
        <f t="shared" si="7"/>
        <v>-43080</v>
      </c>
      <c r="X49" s="404">
        <f t="shared" si="7"/>
        <v>-43159</v>
      </c>
      <c r="Y49" s="404">
        <f t="shared" si="7"/>
        <v>-43399</v>
      </c>
      <c r="Z49" s="404">
        <f t="shared" si="7"/>
        <v>-43582</v>
      </c>
      <c r="AA49" s="404">
        <f t="shared" si="7"/>
        <v>-43801</v>
      </c>
      <c r="AB49" s="404">
        <f t="shared" si="7"/>
        <v>-43935</v>
      </c>
      <c r="AC49" s="404">
        <f t="shared" si="7"/>
        <v>-44073</v>
      </c>
      <c r="AD49" s="404">
        <f t="shared" si="7"/>
        <v>-44082</v>
      </c>
      <c r="AE49" s="404">
        <f t="shared" si="7"/>
        <v>-44247</v>
      </c>
      <c r="AF49" s="404">
        <f t="shared" si="7"/>
        <v>-44400</v>
      </c>
      <c r="AG49" s="404">
        <f t="shared" si="7"/>
        <v>-44519</v>
      </c>
      <c r="AH49" s="404">
        <f t="shared" si="7"/>
        <v>-43718</v>
      </c>
      <c r="AI49" s="414"/>
      <c r="AJ49" s="414"/>
      <c r="AK49" s="414"/>
      <c r="AL49" s="414"/>
      <c r="AM49" s="414"/>
    </row>
    <row r="50" spans="1:43" ht="12" customHeight="1" x14ac:dyDescent="0.2">
      <c r="A50" s="374"/>
      <c r="B50" s="390">
        <v>1180</v>
      </c>
      <c r="C50" s="381" t="s">
        <v>386</v>
      </c>
      <c r="D50" s="398">
        <f>ROUND(VLOOKUP($B50,'[16]Monthly BS -UC Ledger FORMATTED'!$A$6:$Q$275,+D$3,FALSE),0)</f>
        <v>29936</v>
      </c>
      <c r="E50" s="398">
        <f>ROUND(VLOOKUP($B50,'[16]Monthly BS -UC Ledger FORMATTED'!$A$6:$Q$275,+E$3,FALSE),0)</f>
        <v>30065</v>
      </c>
      <c r="F50" s="399">
        <f>ROUND(VLOOKUP($B50,'[16]Monthly BS -UC Ledger FORMATTED'!$A$6:$Q$275,+F$3,FALSE),0)</f>
        <v>29861</v>
      </c>
      <c r="G50" s="399">
        <f>ROUND(VLOOKUP($B50,'[16]Monthly BS -UC Ledger FORMATTED'!$A$6:$Q$275,+G$3,FALSE),0)</f>
        <v>29804</v>
      </c>
      <c r="H50" s="399">
        <f>ROUND(VLOOKUP($B50,'[16]Monthly BS -UC Ledger FORMATTED'!$A$6:$Q$275,+H$3,FALSE),0)</f>
        <v>29864</v>
      </c>
      <c r="I50" s="399">
        <f>ROUND(VLOOKUP($B50,'[16]Monthly BS -UC Ledger FORMATTED'!$A$6:$Q$275,+I$3,FALSE),0)</f>
        <v>30069</v>
      </c>
      <c r="J50" s="399">
        <f>ROUND(VLOOKUP($B50,'[16]Monthly BS -UC Ledger FORMATTED'!$A$6:$Q$275,+J$3,FALSE),0)</f>
        <v>30184</v>
      </c>
      <c r="K50" s="399">
        <f>ROUND(VLOOKUP($B50,'[16]Monthly BS -UC Ledger FORMATTED'!$A$6:$Q$275,+K$3,FALSE),0)</f>
        <v>30178</v>
      </c>
      <c r="L50" s="399">
        <f>ROUND(VLOOKUP($B50,'[16]Monthly BS -UC Ledger FORMATTED'!$A$6:$Q$275,+L$3,FALSE),0)</f>
        <v>30142</v>
      </c>
      <c r="M50" s="399">
        <f>ROUND(VLOOKUP($B50,'[16]Monthly BS -UC Ledger FORMATTED'!$A$6:$Q$275,+M$3,FALSE),0)</f>
        <v>29952</v>
      </c>
      <c r="N50" s="399">
        <f>ROUND(VLOOKUP($B50,'[16]Monthly BS -UC Ledger FORMATTED'!$A$6:$Q$275,+N$3,FALSE),0)</f>
        <v>29975</v>
      </c>
      <c r="O50" s="399">
        <f>ROUND(VLOOKUP($B50,'[16]Monthly BS -UC Ledger FORMATTED'!$A$6:$Q$275,+O$3,FALSE),0)</f>
        <v>29962</v>
      </c>
      <c r="P50" s="399">
        <f>ROUND(VLOOKUP($B50,'[16]Monthly BS -UC Ledger FORMATTED'!$A$6:$Q$275,+P$3,FALSE),0)</f>
        <v>30036</v>
      </c>
      <c r="Q50" s="480">
        <f>ROUND(VLOOKUP($B50,'[16]Monthly BS -UC Ledger FORMATTED'!$A$6:$Q$275,+Q$3,FALSE),0)</f>
        <v>30002</v>
      </c>
      <c r="R50" s="381"/>
      <c r="S50" s="391" t="s">
        <v>729</v>
      </c>
      <c r="T50" s="397">
        <v>1975</v>
      </c>
      <c r="U50" s="395">
        <f>ROUND(VLOOKUP($T50,'[16]Monthly BS -UC Ledger FORMATTED'!$A$6:$Q$275,+U$3,FALSE),0)</f>
        <v>-26361</v>
      </c>
      <c r="V50" s="395">
        <f>ROUND(VLOOKUP($T50,'[16]Monthly BS -UC Ledger FORMATTED'!$A$6:$Q$275,+V$3,FALSE),0)</f>
        <v>-26506</v>
      </c>
      <c r="W50" s="395">
        <f>ROUND(VLOOKUP($T50,'[16]Monthly BS -UC Ledger FORMATTED'!$A$6:$Q$275,+W$3,FALSE),0)</f>
        <v>-26390</v>
      </c>
      <c r="X50" s="395">
        <f>ROUND(VLOOKUP($T50,'[16]Monthly BS -UC Ledger FORMATTED'!$A$6:$Q$275,+X$3,FALSE),0)</f>
        <v>-26411</v>
      </c>
      <c r="Y50" s="395">
        <f>ROUND(VLOOKUP($T50,'[16]Monthly BS -UC Ledger FORMATTED'!$A$6:$Q$275,+Y$3,FALSE),0)</f>
        <v>-26548</v>
      </c>
      <c r="Z50" s="395">
        <f>ROUND(VLOOKUP($T50,'[16]Monthly BS -UC Ledger FORMATTED'!$A$6:$Q$275,+Z$3,FALSE),0)</f>
        <v>-26636</v>
      </c>
      <c r="AA50" s="395">
        <f>ROUND(VLOOKUP($T50,'[16]Monthly BS -UC Ledger FORMATTED'!$A$6:$Q$275,+AA$3,FALSE),0)</f>
        <v>-26751</v>
      </c>
      <c r="AB50" s="395">
        <f>ROUND(VLOOKUP($T50,'[16]Monthly BS -UC Ledger FORMATTED'!$A$6:$Q$275,+AB$3,FALSE),0)</f>
        <v>-26803</v>
      </c>
      <c r="AC50" s="395">
        <f>ROUND(VLOOKUP($T50,'[16]Monthly BS -UC Ledger FORMATTED'!$A$6:$Q$275,+AC$3,FALSE),0)</f>
        <v>-26860</v>
      </c>
      <c r="AD50" s="395">
        <f>ROUND(VLOOKUP($T50,'[16]Monthly BS -UC Ledger FORMATTED'!$A$6:$Q$275,+AD$3,FALSE),0)</f>
        <v>-26806</v>
      </c>
      <c r="AE50" s="395">
        <f>ROUND(VLOOKUP($T50,'[16]Monthly BS -UC Ledger FORMATTED'!$A$6:$Q$275,+AE$3,FALSE),0)</f>
        <v>-26883</v>
      </c>
      <c r="AF50" s="395">
        <f>ROUND(VLOOKUP($T50,'[16]Monthly BS -UC Ledger FORMATTED'!$A$6:$Q$275,+AF$3,FALSE),0)</f>
        <v>-26950</v>
      </c>
      <c r="AG50" s="395">
        <f>ROUND(VLOOKUP($T50,'[16]Monthly BS -UC Ledger FORMATTED'!$A$6:$Q$275,+AG$3,FALSE),0)</f>
        <v>-26993</v>
      </c>
      <c r="AH50" s="395">
        <f>ROUND(VLOOKUP($T50,'[16]Monthly BS -UC Ledger FORMATTED'!$A$6:$Q$275,+AH$3,FALSE),0)</f>
        <v>-26684</v>
      </c>
      <c r="AI50" s="375"/>
      <c r="AJ50" s="375"/>
      <c r="AK50" s="375"/>
      <c r="AL50" s="375"/>
      <c r="AM50" s="375"/>
      <c r="AN50" s="375"/>
      <c r="AO50" s="375"/>
      <c r="AP50" s="375"/>
      <c r="AQ50" s="375"/>
    </row>
    <row r="51" spans="1:43" ht="12" customHeight="1" x14ac:dyDescent="0.2">
      <c r="A51" s="374"/>
      <c r="B51" s="390"/>
      <c r="C51" s="381" t="s">
        <v>454</v>
      </c>
      <c r="D51" s="398"/>
      <c r="E51" s="398"/>
      <c r="F51" s="399"/>
      <c r="G51" s="399"/>
      <c r="H51" s="399"/>
      <c r="I51" s="399"/>
      <c r="J51" s="399"/>
      <c r="K51" s="399"/>
      <c r="L51" s="399"/>
      <c r="M51" s="399"/>
      <c r="N51" s="399"/>
      <c r="O51" s="399"/>
      <c r="P51" s="399"/>
      <c r="Q51" s="480"/>
      <c r="R51" s="381"/>
      <c r="S51" s="381" t="s">
        <v>730</v>
      </c>
      <c r="T51" s="401"/>
      <c r="U51" s="399"/>
      <c r="V51" s="399"/>
      <c r="W51" s="399"/>
      <c r="X51" s="399"/>
      <c r="Y51" s="399"/>
      <c r="Z51" s="399"/>
      <c r="AA51" s="399"/>
      <c r="AB51" s="399"/>
      <c r="AC51" s="399"/>
      <c r="AD51" s="399"/>
      <c r="AE51" s="399"/>
      <c r="AF51" s="399"/>
      <c r="AG51" s="399"/>
      <c r="AH51" s="399"/>
      <c r="AI51" s="375"/>
      <c r="AJ51" s="375"/>
      <c r="AK51" s="375"/>
      <c r="AL51" s="375"/>
      <c r="AM51" s="375"/>
      <c r="AN51" s="375"/>
      <c r="AO51" s="375"/>
      <c r="AP51" s="375"/>
      <c r="AQ51" s="375"/>
    </row>
    <row r="52" spans="1:43" ht="12" customHeight="1" x14ac:dyDescent="0.2">
      <c r="A52" s="374"/>
      <c r="B52" s="390">
        <v>1575</v>
      </c>
      <c r="C52" s="381" t="s">
        <v>731</v>
      </c>
      <c r="D52" s="398"/>
      <c r="E52" s="398"/>
      <c r="F52" s="399"/>
      <c r="G52" s="399"/>
      <c r="H52" s="399"/>
      <c r="I52" s="399"/>
      <c r="J52" s="399"/>
      <c r="K52" s="399"/>
      <c r="L52" s="399"/>
      <c r="M52" s="399"/>
      <c r="N52" s="399"/>
      <c r="O52" s="399"/>
      <c r="P52" s="399"/>
      <c r="Q52" s="480"/>
      <c r="R52" s="381"/>
      <c r="S52" s="381" t="s">
        <v>732</v>
      </c>
      <c r="T52" s="401">
        <v>2315</v>
      </c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75"/>
      <c r="AJ52" s="375"/>
      <c r="AK52" s="375"/>
      <c r="AL52" s="375"/>
      <c r="AM52" s="375"/>
      <c r="AN52" s="375"/>
      <c r="AO52" s="375"/>
      <c r="AP52" s="375"/>
      <c r="AQ52" s="375"/>
    </row>
    <row r="53" spans="1:43" ht="12" customHeight="1" x14ac:dyDescent="0.3">
      <c r="A53" s="374"/>
      <c r="B53" s="390">
        <v>1580</v>
      </c>
      <c r="C53" s="381" t="s">
        <v>733</v>
      </c>
      <c r="D53" s="482">
        <v>11569.347799790259</v>
      </c>
      <c r="E53" s="482">
        <v>11583.194760254488</v>
      </c>
      <c r="F53" s="482">
        <v>11468.661830548805</v>
      </c>
      <c r="G53" s="482">
        <v>11449.710923809032</v>
      </c>
      <c r="H53" s="482">
        <v>11483.413579889311</v>
      </c>
      <c r="I53" s="482">
        <v>11484.748782910054</v>
      </c>
      <c r="J53" s="482">
        <v>11499.060139657582</v>
      </c>
      <c r="K53" s="482">
        <v>11484.816104070762</v>
      </c>
      <c r="L53" s="482">
        <v>11472.468281177265</v>
      </c>
      <c r="M53" s="482">
        <v>11384.698317902035</v>
      </c>
      <c r="N53" s="482">
        <v>11381.060170175349</v>
      </c>
      <c r="O53" s="482">
        <v>11373.814730253971</v>
      </c>
      <c r="P53" s="482">
        <v>11354.053164537323</v>
      </c>
      <c r="Q53" s="480">
        <f>ROUND(VLOOKUP($B53,'[16]Monthly BS -UC Ledger FORMATTED'!$A$6:$Q$275,+Q$3,FALSE),0)</f>
        <v>11461</v>
      </c>
      <c r="R53" s="381"/>
      <c r="S53" s="381" t="s">
        <v>734</v>
      </c>
      <c r="T53" s="401">
        <v>2320</v>
      </c>
      <c r="U53" s="482">
        <v>-11553.113896416744</v>
      </c>
      <c r="V53" s="482">
        <v>-11568.030668804637</v>
      </c>
      <c r="W53" s="482">
        <v>-11454.731960378627</v>
      </c>
      <c r="X53" s="482">
        <v>-11436.875022500388</v>
      </c>
      <c r="Y53" s="482">
        <v>-11471.612741426574</v>
      </c>
      <c r="Z53" s="482">
        <v>-11474.022277970307</v>
      </c>
      <c r="AA53" s="482">
        <v>-11489.39955309574</v>
      </c>
      <c r="AB53" s="482">
        <v>-11472.82732736771</v>
      </c>
      <c r="AC53" s="482">
        <v>-11461.629574303002</v>
      </c>
      <c r="AD53" s="482">
        <v>-11375.07419696891</v>
      </c>
      <c r="AE53" s="482">
        <v>-11372.56087363575</v>
      </c>
      <c r="AF53" s="482">
        <v>-11366.445868204621</v>
      </c>
      <c r="AG53" s="482">
        <v>-11347.817542026582</v>
      </c>
      <c r="AH53" s="399">
        <f>ROUND(VLOOKUP($T53,'[16]Monthly BS -UC Ledger FORMATTED'!$A$6:$Q$275,+AH$3,FALSE),0)</f>
        <v>-11450</v>
      </c>
      <c r="AI53" s="375"/>
      <c r="AJ53" s="375"/>
      <c r="AK53" s="375"/>
      <c r="AL53" s="375"/>
      <c r="AM53" s="375"/>
      <c r="AN53" s="375"/>
      <c r="AO53" s="375"/>
      <c r="AP53" s="375"/>
      <c r="AQ53" s="375"/>
    </row>
    <row r="54" spans="1:43" ht="12" customHeight="1" x14ac:dyDescent="0.3">
      <c r="A54" s="374"/>
      <c r="B54" s="390">
        <v>1585</v>
      </c>
      <c r="C54" s="381" t="s">
        <v>735</v>
      </c>
      <c r="D54" s="482">
        <v>50789.116728446985</v>
      </c>
      <c r="E54" s="482">
        <v>50625.237958930331</v>
      </c>
      <c r="F54" s="482">
        <v>50425.641937619614</v>
      </c>
      <c r="G54" s="482">
        <v>50732.531058811357</v>
      </c>
      <c r="H54" s="482">
        <v>51069.159302746593</v>
      </c>
      <c r="I54" s="482">
        <v>51176.40752185382</v>
      </c>
      <c r="J54" s="482">
        <v>52630.3510448456</v>
      </c>
      <c r="K54" s="482">
        <v>53287.46447938757</v>
      </c>
      <c r="L54" s="482">
        <v>54433.489428438414</v>
      </c>
      <c r="M54" s="482">
        <v>54465.155619407225</v>
      </c>
      <c r="N54" s="482">
        <v>54460.398257383742</v>
      </c>
      <c r="O54" s="482">
        <v>54462.286054931981</v>
      </c>
      <c r="P54" s="482">
        <v>54996.333602648323</v>
      </c>
      <c r="Q54" s="480">
        <f>ROUND(VLOOKUP($B54,'[16]Monthly BS -UC Ledger FORMATTED'!$A$6:$Q$275,+Q$3,FALSE),0)</f>
        <v>52581</v>
      </c>
      <c r="R54" s="381"/>
      <c r="S54" s="381" t="s">
        <v>736</v>
      </c>
      <c r="T54" s="401">
        <v>2325</v>
      </c>
      <c r="U54" s="482">
        <v>-37487.127446552251</v>
      </c>
      <c r="V54" s="482">
        <v>-37956.727911343311</v>
      </c>
      <c r="W54" s="482">
        <v>-38173.855484922162</v>
      </c>
      <c r="X54" s="482">
        <v>-38549.734770599505</v>
      </c>
      <c r="Y54" s="482">
        <v>-39041.339131536763</v>
      </c>
      <c r="Z54" s="482">
        <v>-39514.904226452192</v>
      </c>
      <c r="AA54" s="482">
        <v>-40061.765235090272</v>
      </c>
      <c r="AB54" s="482">
        <v>-40536.014761806255</v>
      </c>
      <c r="AC54" s="482">
        <v>-41050.67101018985</v>
      </c>
      <c r="AD54" s="482">
        <v>-41422.763480577269</v>
      </c>
      <c r="AE54" s="482">
        <v>-41964.923228159125</v>
      </c>
      <c r="AF54" s="482">
        <v>-42495.498126002189</v>
      </c>
      <c r="AG54" s="482">
        <v>-43005.60739098952</v>
      </c>
      <c r="AH54" s="399">
        <f>ROUND(VLOOKUP($T54,'[16]Monthly BS -UC Ledger FORMATTED'!$A$6:$Q$275,+AH$3,FALSE),0)</f>
        <v>-40097</v>
      </c>
      <c r="AI54" s="375"/>
      <c r="AJ54" s="375"/>
      <c r="AK54" s="375"/>
      <c r="AL54" s="375"/>
      <c r="AM54" s="375"/>
      <c r="AN54" s="375"/>
      <c r="AO54" s="375"/>
      <c r="AP54" s="375"/>
      <c r="AQ54" s="375"/>
    </row>
    <row r="55" spans="1:43" ht="12" customHeight="1" x14ac:dyDescent="0.3">
      <c r="A55" s="374"/>
      <c r="B55" s="390">
        <v>1590</v>
      </c>
      <c r="C55" s="381" t="s">
        <v>737</v>
      </c>
      <c r="D55" s="482">
        <v>246506.45623981146</v>
      </c>
      <c r="E55" s="482">
        <v>246807.44809082916</v>
      </c>
      <c r="F55" s="482">
        <v>244381.67873221953</v>
      </c>
      <c r="G55" s="482">
        <v>244079.27488336008</v>
      </c>
      <c r="H55" s="482">
        <v>244860.02362954535</v>
      </c>
      <c r="I55" s="482">
        <v>244938.20032741944</v>
      </c>
      <c r="J55" s="482">
        <v>245264.18060776909</v>
      </c>
      <c r="K55" s="482">
        <v>244957.52150054311</v>
      </c>
      <c r="L55" s="482">
        <v>244768.83992241244</v>
      </c>
      <c r="M55" s="482">
        <v>242951.05077122018</v>
      </c>
      <c r="N55" s="482">
        <v>242877.7127817721</v>
      </c>
      <c r="O55" s="482">
        <v>242726.54311539853</v>
      </c>
      <c r="P55" s="482">
        <v>242296.63298815495</v>
      </c>
      <c r="Q55" s="480">
        <f>ROUND(VLOOKUP($B55,'[16]Monthly BS -UC Ledger FORMATTED'!$A$6:$Q$275,+Q$3,FALSE),0)</f>
        <v>244417</v>
      </c>
      <c r="R55" s="381"/>
      <c r="S55" s="381" t="s">
        <v>738</v>
      </c>
      <c r="T55" s="401">
        <v>2330</v>
      </c>
      <c r="U55" s="482">
        <v>-200128.12130745829</v>
      </c>
      <c r="V55" s="482">
        <v>-202920.73854342318</v>
      </c>
      <c r="W55" s="482">
        <v>-203319.36677132366</v>
      </c>
      <c r="X55" s="482">
        <v>-205533.98330936741</v>
      </c>
      <c r="Y55" s="482">
        <v>-209092.79024310765</v>
      </c>
      <c r="Z55" s="482">
        <v>-211680.58761030363</v>
      </c>
      <c r="AA55" s="482">
        <v>-214292.71316195108</v>
      </c>
      <c r="AB55" s="482">
        <v>-216533.0632136761</v>
      </c>
      <c r="AC55" s="482">
        <v>-218929.58713805411</v>
      </c>
      <c r="AD55" s="482">
        <v>-219700.77627941861</v>
      </c>
      <c r="AE55" s="482">
        <v>-222204.46707650134</v>
      </c>
      <c r="AF55" s="482">
        <v>-224634.59267521856</v>
      </c>
      <c r="AG55" s="482">
        <v>-226654.70435473026</v>
      </c>
      <c r="AH55" s="399">
        <f>ROUND(VLOOKUP($T55,'[16]Monthly BS -UC Ledger FORMATTED'!$A$6:$Q$275,+AH$3,FALSE),0)</f>
        <v>-213510</v>
      </c>
      <c r="AI55" s="375"/>
      <c r="AJ55" s="375"/>
      <c r="AK55" s="375"/>
      <c r="AL55" s="375"/>
      <c r="AM55" s="375"/>
      <c r="AN55" s="375"/>
      <c r="AO55" s="375"/>
      <c r="AP55" s="375"/>
      <c r="AQ55" s="375"/>
    </row>
    <row r="56" spans="1:43" ht="12" customHeight="1" x14ac:dyDescent="0.3">
      <c r="A56" s="374"/>
      <c r="B56" s="390">
        <v>1595</v>
      </c>
      <c r="C56" s="381" t="s">
        <v>739</v>
      </c>
      <c r="D56" s="482">
        <v>6300.1381438910175</v>
      </c>
      <c r="E56" s="482">
        <v>6307.5776113381262</v>
      </c>
      <c r="F56" s="482">
        <v>6247.6926338385138</v>
      </c>
      <c r="G56" s="482">
        <v>6236.7613603682812</v>
      </c>
      <c r="H56" s="482">
        <v>6254.048873428851</v>
      </c>
      <c r="I56" s="482">
        <v>6254.6884244555931</v>
      </c>
      <c r="J56" s="482">
        <v>6262.2171742616238</v>
      </c>
      <c r="K56" s="482">
        <v>6252.8034319557219</v>
      </c>
      <c r="L56" s="482">
        <v>6246.0769259814806</v>
      </c>
      <c r="M56" s="482">
        <v>6200.7108788082542</v>
      </c>
      <c r="N56" s="482">
        <v>6198.6547783582455</v>
      </c>
      <c r="O56" s="482">
        <v>6194.6491692960208</v>
      </c>
      <c r="P56" s="482">
        <v>6184.0264511457081</v>
      </c>
      <c r="Q56" s="480">
        <f>ROUND(VLOOKUP($B56,'[16]Monthly BS -UC Ledger FORMATTED'!$A$6:$Q$275,+Q$3,FALSE),0)</f>
        <v>6242</v>
      </c>
      <c r="R56" s="381"/>
      <c r="S56" s="381" t="s">
        <v>740</v>
      </c>
      <c r="T56" s="401">
        <v>2335</v>
      </c>
      <c r="U56" s="482">
        <v>-6300.1381438910175</v>
      </c>
      <c r="V56" s="482">
        <v>-6307.5776113381262</v>
      </c>
      <c r="W56" s="482">
        <v>-6247.6926338385138</v>
      </c>
      <c r="X56" s="482">
        <v>-6236.7613603682812</v>
      </c>
      <c r="Y56" s="482">
        <v>-6254.048873428851</v>
      </c>
      <c r="Z56" s="482">
        <v>-6254.6884244555931</v>
      </c>
      <c r="AA56" s="482">
        <v>-6262.2171742616238</v>
      </c>
      <c r="AB56" s="482">
        <v>-6252.8034319557219</v>
      </c>
      <c r="AC56" s="482">
        <v>-6246.0769259814806</v>
      </c>
      <c r="AD56" s="482">
        <v>-6200.7108788082542</v>
      </c>
      <c r="AE56" s="482">
        <v>-6198.6547783582455</v>
      </c>
      <c r="AF56" s="482">
        <v>-6194.6491692960208</v>
      </c>
      <c r="AG56" s="482">
        <v>-6184.0264511457081</v>
      </c>
      <c r="AH56" s="399">
        <f>ROUND(VLOOKUP($T56,'[16]Monthly BS -UC Ledger FORMATTED'!$A$6:$Q$275,+AH$3,FALSE),0)</f>
        <v>-6242</v>
      </c>
      <c r="AI56" s="375"/>
      <c r="AJ56" s="375"/>
      <c r="AK56" s="375"/>
      <c r="AL56" s="375"/>
      <c r="AM56" s="375"/>
      <c r="AN56" s="375"/>
      <c r="AO56" s="375"/>
      <c r="AP56" s="375"/>
      <c r="AQ56" s="375"/>
    </row>
    <row r="57" spans="1:43" ht="12" customHeight="1" x14ac:dyDescent="0.2">
      <c r="A57" s="374"/>
      <c r="B57" s="390">
        <v>1605</v>
      </c>
      <c r="C57" s="381" t="s">
        <v>741</v>
      </c>
      <c r="D57" s="398"/>
      <c r="E57" s="398"/>
      <c r="F57" s="399"/>
      <c r="G57" s="399"/>
      <c r="H57" s="399"/>
      <c r="I57" s="399"/>
      <c r="J57" s="399"/>
      <c r="K57" s="399"/>
      <c r="L57" s="399"/>
      <c r="M57" s="399"/>
      <c r="N57" s="399"/>
      <c r="O57" s="399"/>
      <c r="P57" s="399"/>
      <c r="Q57" s="480"/>
      <c r="R57" s="381"/>
      <c r="S57" s="381" t="s">
        <v>742</v>
      </c>
      <c r="T57" s="401">
        <v>2345</v>
      </c>
      <c r="U57" s="399"/>
      <c r="V57" s="399"/>
      <c r="W57" s="399"/>
      <c r="X57" s="399"/>
      <c r="Y57" s="399"/>
      <c r="Z57" s="399"/>
      <c r="AA57" s="399"/>
      <c r="AB57" s="399"/>
      <c r="AC57" s="399"/>
      <c r="AD57" s="399"/>
      <c r="AE57" s="399"/>
      <c r="AF57" s="399"/>
      <c r="AG57" s="399"/>
      <c r="AH57" s="399"/>
      <c r="AI57" s="375"/>
      <c r="AJ57" s="375"/>
      <c r="AK57" s="375"/>
      <c r="AL57" s="375"/>
      <c r="AM57" s="375"/>
      <c r="AN57" s="375"/>
      <c r="AO57" s="375"/>
      <c r="AP57" s="375"/>
      <c r="AQ57" s="375"/>
    </row>
    <row r="58" spans="1:43" ht="12" customHeight="1" x14ac:dyDescent="0.2">
      <c r="A58" s="374"/>
      <c r="B58" s="390">
        <v>1610</v>
      </c>
      <c r="C58" s="381" t="s">
        <v>743</v>
      </c>
      <c r="D58" s="398"/>
      <c r="E58" s="398"/>
      <c r="F58" s="399"/>
      <c r="G58" s="399"/>
      <c r="H58" s="399"/>
      <c r="I58" s="399"/>
      <c r="J58" s="399"/>
      <c r="K58" s="399"/>
      <c r="L58" s="399"/>
      <c r="M58" s="399"/>
      <c r="N58" s="399"/>
      <c r="O58" s="399"/>
      <c r="P58" s="399"/>
      <c r="Q58" s="480"/>
      <c r="R58" s="381"/>
      <c r="S58" s="381" t="s">
        <v>744</v>
      </c>
      <c r="T58" s="401">
        <v>2350</v>
      </c>
      <c r="U58" s="399"/>
      <c r="V58" s="399"/>
      <c r="W58" s="399"/>
      <c r="X58" s="399"/>
      <c r="Y58" s="399"/>
      <c r="Z58" s="399"/>
      <c r="AA58" s="399"/>
      <c r="AB58" s="399"/>
      <c r="AC58" s="399"/>
      <c r="AD58" s="399"/>
      <c r="AE58" s="399"/>
      <c r="AF58" s="399"/>
      <c r="AG58" s="399"/>
      <c r="AH58" s="399"/>
      <c r="AI58" s="375"/>
      <c r="AJ58" s="375"/>
      <c r="AK58" s="375"/>
      <c r="AL58" s="375"/>
      <c r="AM58" s="375"/>
      <c r="AN58" s="375"/>
      <c r="AO58" s="375"/>
      <c r="AP58" s="375"/>
      <c r="AQ58" s="375"/>
    </row>
    <row r="59" spans="1:43" ht="12" customHeight="1" x14ac:dyDescent="0.2">
      <c r="A59" s="374"/>
      <c r="B59" s="390">
        <v>1615</v>
      </c>
      <c r="C59" s="381" t="s">
        <v>745</v>
      </c>
      <c r="D59" s="398"/>
      <c r="E59" s="398"/>
      <c r="F59" s="399"/>
      <c r="G59" s="399"/>
      <c r="H59" s="399"/>
      <c r="I59" s="399"/>
      <c r="J59" s="399"/>
      <c r="K59" s="399"/>
      <c r="L59" s="399"/>
      <c r="M59" s="399"/>
      <c r="N59" s="399"/>
      <c r="O59" s="399"/>
      <c r="P59" s="399"/>
      <c r="Q59" s="480"/>
      <c r="R59" s="381"/>
      <c r="S59" s="381" t="s">
        <v>746</v>
      </c>
      <c r="T59" s="401">
        <v>2355</v>
      </c>
      <c r="U59" s="399"/>
      <c r="V59" s="399"/>
      <c r="W59" s="399"/>
      <c r="X59" s="399"/>
      <c r="Y59" s="399"/>
      <c r="Z59" s="399"/>
      <c r="AA59" s="399"/>
      <c r="AB59" s="399"/>
      <c r="AC59" s="399"/>
      <c r="AD59" s="399"/>
      <c r="AE59" s="399"/>
      <c r="AF59" s="399"/>
      <c r="AG59" s="399"/>
      <c r="AH59" s="399"/>
      <c r="AI59" s="375"/>
      <c r="AJ59" s="375"/>
      <c r="AK59" s="375"/>
      <c r="AL59" s="375"/>
      <c r="AM59" s="375"/>
      <c r="AN59" s="375"/>
      <c r="AO59" s="375"/>
      <c r="AP59" s="375"/>
      <c r="AQ59" s="375"/>
    </row>
    <row r="60" spans="1:43" ht="12" customHeight="1" x14ac:dyDescent="0.2">
      <c r="A60" s="374"/>
      <c r="B60" s="390">
        <v>1620</v>
      </c>
      <c r="C60" s="381" t="s">
        <v>747</v>
      </c>
      <c r="D60" s="398"/>
      <c r="E60" s="398"/>
      <c r="F60" s="399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480"/>
      <c r="R60" s="381"/>
      <c r="S60" s="381" t="s">
        <v>748</v>
      </c>
      <c r="T60" s="401">
        <v>2360</v>
      </c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399"/>
      <c r="AG60" s="399"/>
      <c r="AH60" s="399"/>
      <c r="AI60" s="375"/>
      <c r="AJ60" s="375"/>
      <c r="AK60" s="375"/>
      <c r="AL60" s="375"/>
      <c r="AM60" s="375"/>
      <c r="AN60" s="375"/>
      <c r="AO60" s="375"/>
      <c r="AP60" s="375"/>
      <c r="AQ60" s="375"/>
    </row>
    <row r="61" spans="1:43" ht="12" customHeight="1" x14ac:dyDescent="0.2">
      <c r="A61" s="374"/>
      <c r="B61" s="390">
        <v>1625</v>
      </c>
      <c r="C61" s="381" t="s">
        <v>749</v>
      </c>
      <c r="D61" s="398"/>
      <c r="E61" s="398"/>
      <c r="F61" s="399"/>
      <c r="G61" s="399"/>
      <c r="H61" s="399"/>
      <c r="I61" s="399"/>
      <c r="J61" s="399"/>
      <c r="K61" s="399"/>
      <c r="L61" s="399"/>
      <c r="M61" s="399"/>
      <c r="N61" s="399"/>
      <c r="O61" s="399"/>
      <c r="P61" s="399"/>
      <c r="Q61" s="480"/>
      <c r="R61" s="381"/>
      <c r="S61" s="381" t="s">
        <v>750</v>
      </c>
      <c r="T61" s="401">
        <v>2365</v>
      </c>
      <c r="U61" s="399"/>
      <c r="V61" s="399"/>
      <c r="W61" s="399"/>
      <c r="X61" s="399"/>
      <c r="Y61" s="399"/>
      <c r="Z61" s="399"/>
      <c r="AA61" s="399"/>
      <c r="AB61" s="399"/>
      <c r="AC61" s="399"/>
      <c r="AD61" s="399"/>
      <c r="AE61" s="399"/>
      <c r="AF61" s="399"/>
      <c r="AG61" s="399"/>
      <c r="AH61" s="399"/>
      <c r="AI61" s="375"/>
      <c r="AJ61" s="375"/>
      <c r="AK61" s="375"/>
      <c r="AL61" s="375"/>
      <c r="AM61" s="375"/>
      <c r="AN61" s="375"/>
      <c r="AO61" s="375"/>
      <c r="AP61" s="375"/>
      <c r="AQ61" s="375"/>
    </row>
    <row r="62" spans="1:43" ht="12" customHeight="1" x14ac:dyDescent="0.2">
      <c r="A62" s="374"/>
      <c r="B62" s="390"/>
      <c r="C62" s="381"/>
      <c r="D62" s="398"/>
      <c r="E62" s="398"/>
      <c r="F62" s="399"/>
      <c r="G62" s="399"/>
      <c r="H62" s="399"/>
      <c r="I62" s="399"/>
      <c r="J62" s="399"/>
      <c r="K62" s="399"/>
      <c r="L62" s="399"/>
      <c r="M62" s="399"/>
      <c r="N62" s="399"/>
      <c r="O62" s="399"/>
      <c r="P62" s="399"/>
      <c r="Q62" s="480"/>
      <c r="R62" s="381"/>
      <c r="S62" s="381"/>
      <c r="T62" s="401"/>
      <c r="U62" s="399"/>
      <c r="V62" s="399"/>
      <c r="W62" s="399"/>
      <c r="X62" s="399"/>
      <c r="Y62" s="399"/>
      <c r="Z62" s="399"/>
      <c r="AA62" s="399"/>
      <c r="AB62" s="399"/>
      <c r="AC62" s="399"/>
      <c r="AD62" s="399"/>
      <c r="AE62" s="399"/>
      <c r="AF62" s="399"/>
      <c r="AG62" s="399"/>
      <c r="AH62" s="399"/>
      <c r="AI62" s="375"/>
      <c r="AJ62" s="375"/>
      <c r="AK62" s="375"/>
      <c r="AL62" s="375"/>
      <c r="AM62" s="375"/>
      <c r="AN62" s="375"/>
      <c r="AO62" s="375"/>
      <c r="AP62" s="375"/>
      <c r="AQ62" s="375"/>
    </row>
    <row r="63" spans="1:43" s="415" customFormat="1" ht="12" customHeight="1" x14ac:dyDescent="0.25">
      <c r="A63" s="420" t="s">
        <v>751</v>
      </c>
      <c r="B63" s="402"/>
      <c r="C63" s="403" t="s">
        <v>81</v>
      </c>
      <c r="D63" s="404">
        <f t="shared" ref="D63:Q63" si="8">SUM(D50:D62)</f>
        <v>345101.05891193973</v>
      </c>
      <c r="E63" s="404">
        <f t="shared" si="8"/>
        <v>345388.45842135209</v>
      </c>
      <c r="F63" s="404">
        <f t="shared" si="8"/>
        <v>342384.67513422645</v>
      </c>
      <c r="G63" s="404">
        <f t="shared" si="8"/>
        <v>342302.27822634875</v>
      </c>
      <c r="H63" s="404">
        <f t="shared" si="8"/>
        <v>343530.64538561006</v>
      </c>
      <c r="I63" s="404">
        <f t="shared" si="8"/>
        <v>343923.04505663889</v>
      </c>
      <c r="J63" s="404">
        <f t="shared" si="8"/>
        <v>345839.80896653392</v>
      </c>
      <c r="K63" s="404">
        <f t="shared" si="8"/>
        <v>346160.60551595723</v>
      </c>
      <c r="L63" s="404">
        <f t="shared" si="8"/>
        <v>347062.87455800961</v>
      </c>
      <c r="M63" s="404">
        <f t="shared" si="8"/>
        <v>344953.6155873377</v>
      </c>
      <c r="N63" s="404">
        <f t="shared" si="8"/>
        <v>344892.82598768943</v>
      </c>
      <c r="O63" s="404">
        <f t="shared" si="8"/>
        <v>344719.29306988051</v>
      </c>
      <c r="P63" s="404">
        <f t="shared" si="8"/>
        <v>344867.04620648629</v>
      </c>
      <c r="Q63" s="481">
        <f t="shared" si="8"/>
        <v>344703</v>
      </c>
      <c r="R63" s="392"/>
      <c r="S63" s="403" t="s">
        <v>81</v>
      </c>
      <c r="T63" s="406"/>
      <c r="U63" s="404">
        <f t="shared" ref="U63:AH63" si="9">SUM(U50:U62)</f>
        <v>-281829.50079431827</v>
      </c>
      <c r="V63" s="404">
        <f t="shared" si="9"/>
        <v>-285259.07473490923</v>
      </c>
      <c r="W63" s="404">
        <f t="shared" si="9"/>
        <v>-285585.646850463</v>
      </c>
      <c r="X63" s="404">
        <f t="shared" si="9"/>
        <v>-288168.35446283559</v>
      </c>
      <c r="Y63" s="404">
        <f t="shared" si="9"/>
        <v>-292407.79098949983</v>
      </c>
      <c r="Z63" s="404">
        <f t="shared" si="9"/>
        <v>-295560.20253918169</v>
      </c>
      <c r="AA63" s="404">
        <f t="shared" si="9"/>
        <v>-298857.09512439871</v>
      </c>
      <c r="AB63" s="404">
        <f t="shared" si="9"/>
        <v>-301597.70873480581</v>
      </c>
      <c r="AC63" s="404">
        <f t="shared" si="9"/>
        <v>-304547.96464852843</v>
      </c>
      <c r="AD63" s="404">
        <f t="shared" si="9"/>
        <v>-305505.32483577303</v>
      </c>
      <c r="AE63" s="404">
        <f t="shared" si="9"/>
        <v>-308623.60595665447</v>
      </c>
      <c r="AF63" s="404">
        <f t="shared" si="9"/>
        <v>-311641.1858387214</v>
      </c>
      <c r="AG63" s="404">
        <f t="shared" si="9"/>
        <v>-314185.15573889209</v>
      </c>
      <c r="AH63" s="404">
        <f t="shared" si="9"/>
        <v>-297983</v>
      </c>
      <c r="AI63" s="414"/>
      <c r="AJ63" s="414"/>
      <c r="AK63" s="414"/>
      <c r="AL63" s="414"/>
      <c r="AM63" s="414"/>
      <c r="AN63" s="414"/>
      <c r="AO63" s="414"/>
      <c r="AP63" s="414"/>
      <c r="AQ63" s="414"/>
    </row>
    <row r="64" spans="1:43" ht="12" customHeight="1" x14ac:dyDescent="0.3">
      <c r="A64" s="381"/>
      <c r="B64" s="390">
        <v>1555</v>
      </c>
      <c r="C64" s="421" t="s">
        <v>752</v>
      </c>
      <c r="D64" s="482">
        <v>120618.33059994395</v>
      </c>
      <c r="E64" s="482">
        <v>120728.54942171418</v>
      </c>
      <c r="F64" s="482">
        <v>120489.02634200591</v>
      </c>
      <c r="G64" s="482">
        <v>128174.53627579786</v>
      </c>
      <c r="H64" s="482">
        <v>126963.01905756997</v>
      </c>
      <c r="I64" s="482">
        <v>126944.22803858688</v>
      </c>
      <c r="J64" s="482">
        <v>127330.52527388405</v>
      </c>
      <c r="K64" s="482">
        <v>123775.43502922465</v>
      </c>
      <c r="L64" s="482">
        <v>123410.08309005329</v>
      </c>
      <c r="M64" s="482">
        <v>125034.91015931311</v>
      </c>
      <c r="N64" s="482">
        <v>124969.22714684738</v>
      </c>
      <c r="O64" s="482">
        <v>124887.76293229195</v>
      </c>
      <c r="P64" s="482">
        <v>124727.25806496666</v>
      </c>
      <c r="Q64" s="480">
        <f>ROUND(VLOOKUP($B64,'[16]Monthly BS -UC Ledger FORMATTED'!$A$6:$Q$275,+Q$3,FALSE),0)-1</f>
        <v>124465</v>
      </c>
      <c r="R64" s="422"/>
      <c r="S64" s="421" t="s">
        <v>753</v>
      </c>
      <c r="T64" s="401">
        <v>2300</v>
      </c>
      <c r="U64" s="482">
        <v>-96995.37116468868</v>
      </c>
      <c r="V64" s="482">
        <v>-98408.995586820485</v>
      </c>
      <c r="W64" s="482">
        <v>-98890.445672684029</v>
      </c>
      <c r="X64" s="482">
        <v>-103128.0097941344</v>
      </c>
      <c r="Y64" s="482">
        <v>-102746.74762064865</v>
      </c>
      <c r="Z64" s="482">
        <v>-103566.08541716238</v>
      </c>
      <c r="AA64" s="482">
        <v>-104439.51857135468</v>
      </c>
      <c r="AB64" s="482">
        <v>-93833.01079553095</v>
      </c>
      <c r="AC64" s="482">
        <v>-94572.957308229437</v>
      </c>
      <c r="AD64" s="482">
        <v>-95507.052438317885</v>
      </c>
      <c r="AE64" s="482">
        <v>-96432.738033414353</v>
      </c>
      <c r="AF64" s="482">
        <v>-97243.576533388492</v>
      </c>
      <c r="AG64" s="482">
        <v>-98147.548249107727</v>
      </c>
      <c r="AH64" s="399">
        <f>ROUND(VLOOKUP($T64,'[16]Monthly BS -UC Ledger FORMATTED'!$A$6:$Q$275,+AH$3,FALSE),0)</f>
        <v>-98762</v>
      </c>
      <c r="AI64" s="423"/>
      <c r="AJ64" s="423"/>
      <c r="AK64" s="424"/>
      <c r="AL64" s="424"/>
      <c r="AM64" s="424"/>
      <c r="AN64" s="424"/>
      <c r="AO64" s="424"/>
    </row>
    <row r="65" spans="1:42" ht="12" customHeight="1" x14ac:dyDescent="0.2">
      <c r="A65" s="381"/>
      <c r="B65" s="390">
        <v>1560</v>
      </c>
      <c r="C65" s="421" t="s">
        <v>754</v>
      </c>
      <c r="D65" s="398"/>
      <c r="E65" s="398"/>
      <c r="F65" s="399"/>
      <c r="G65" s="399"/>
      <c r="H65" s="399"/>
      <c r="I65" s="399"/>
      <c r="J65" s="399"/>
      <c r="K65" s="399"/>
      <c r="L65" s="399"/>
      <c r="M65" s="399"/>
      <c r="N65" s="399"/>
      <c r="O65" s="399"/>
      <c r="P65" s="399"/>
      <c r="Q65" s="480"/>
      <c r="R65" s="422"/>
      <c r="S65" s="421" t="s">
        <v>755</v>
      </c>
      <c r="T65" s="401">
        <v>2305</v>
      </c>
      <c r="U65" s="399"/>
      <c r="V65" s="399"/>
      <c r="W65" s="399"/>
      <c r="X65" s="399"/>
      <c r="Y65" s="399"/>
      <c r="Z65" s="399"/>
      <c r="AA65" s="399"/>
      <c r="AB65" s="399"/>
      <c r="AC65" s="399"/>
      <c r="AD65" s="399"/>
      <c r="AE65" s="399"/>
      <c r="AF65" s="399"/>
      <c r="AG65" s="399"/>
      <c r="AH65" s="399"/>
      <c r="AI65" s="423"/>
      <c r="AJ65" s="423"/>
      <c r="AK65" s="424"/>
      <c r="AL65" s="424"/>
      <c r="AM65" s="424"/>
      <c r="AN65" s="424"/>
      <c r="AO65" s="424"/>
    </row>
    <row r="66" spans="1:42" ht="12" customHeight="1" x14ac:dyDescent="0.2">
      <c r="A66" s="381"/>
      <c r="B66" s="390"/>
      <c r="C66" s="421"/>
      <c r="D66" s="398"/>
      <c r="E66" s="398"/>
      <c r="F66" s="425"/>
      <c r="G66" s="425"/>
      <c r="H66" s="425"/>
      <c r="I66" s="425"/>
      <c r="J66" s="425"/>
      <c r="K66" s="425"/>
      <c r="L66" s="425"/>
      <c r="M66" s="425"/>
      <c r="N66" s="425"/>
      <c r="O66" s="425"/>
      <c r="P66" s="425"/>
      <c r="Q66" s="483"/>
      <c r="R66" s="421"/>
      <c r="S66" s="421"/>
      <c r="T66" s="401"/>
      <c r="U66" s="398"/>
      <c r="V66" s="425"/>
      <c r="W66" s="425"/>
      <c r="X66" s="425"/>
      <c r="Y66" s="425"/>
      <c r="Z66" s="425"/>
      <c r="AA66" s="425"/>
      <c r="AB66" s="425"/>
      <c r="AC66" s="425"/>
      <c r="AD66" s="425"/>
      <c r="AE66" s="425"/>
      <c r="AF66" s="425"/>
      <c r="AG66" s="425"/>
      <c r="AH66" s="425"/>
      <c r="AI66" s="375"/>
      <c r="AJ66" s="375"/>
    </row>
    <row r="67" spans="1:42" s="415" customFormat="1" ht="12" customHeight="1" x14ac:dyDescent="0.25">
      <c r="A67" s="420" t="s">
        <v>102</v>
      </c>
      <c r="B67" s="402"/>
      <c r="C67" s="403" t="s">
        <v>81</v>
      </c>
      <c r="D67" s="427">
        <f t="shared" ref="D67:Q67" si="10">SUM(D64:D66)</f>
        <v>120618.33059994395</v>
      </c>
      <c r="E67" s="427">
        <f t="shared" si="10"/>
        <v>120728.54942171418</v>
      </c>
      <c r="F67" s="427">
        <f t="shared" si="10"/>
        <v>120489.02634200591</v>
      </c>
      <c r="G67" s="427">
        <f t="shared" si="10"/>
        <v>128174.53627579786</v>
      </c>
      <c r="H67" s="427">
        <f t="shared" si="10"/>
        <v>126963.01905756997</v>
      </c>
      <c r="I67" s="427">
        <f t="shared" si="10"/>
        <v>126944.22803858688</v>
      </c>
      <c r="J67" s="427">
        <f t="shared" si="10"/>
        <v>127330.52527388405</v>
      </c>
      <c r="K67" s="427">
        <f t="shared" si="10"/>
        <v>123775.43502922465</v>
      </c>
      <c r="L67" s="427">
        <f t="shared" si="10"/>
        <v>123410.08309005329</v>
      </c>
      <c r="M67" s="427">
        <f t="shared" si="10"/>
        <v>125034.91015931311</v>
      </c>
      <c r="N67" s="427">
        <f t="shared" si="10"/>
        <v>124969.22714684738</v>
      </c>
      <c r="O67" s="427">
        <f t="shared" si="10"/>
        <v>124887.76293229195</v>
      </c>
      <c r="P67" s="427">
        <f t="shared" si="10"/>
        <v>124727.25806496666</v>
      </c>
      <c r="Q67" s="484">
        <f t="shared" si="10"/>
        <v>124465</v>
      </c>
      <c r="R67" s="429"/>
      <c r="S67" s="403" t="s">
        <v>81</v>
      </c>
      <c r="T67" s="430"/>
      <c r="U67" s="427">
        <f t="shared" ref="U67:AH67" si="11">SUM(U64:U66)</f>
        <v>-96995.37116468868</v>
      </c>
      <c r="V67" s="427">
        <f t="shared" si="11"/>
        <v>-98408.995586820485</v>
      </c>
      <c r="W67" s="427">
        <f t="shared" si="11"/>
        <v>-98890.445672684029</v>
      </c>
      <c r="X67" s="427">
        <f t="shared" si="11"/>
        <v>-103128.0097941344</v>
      </c>
      <c r="Y67" s="427">
        <f t="shared" si="11"/>
        <v>-102746.74762064865</v>
      </c>
      <c r="Z67" s="427">
        <f t="shared" si="11"/>
        <v>-103566.08541716238</v>
      </c>
      <c r="AA67" s="427">
        <f t="shared" si="11"/>
        <v>-104439.51857135468</v>
      </c>
      <c r="AB67" s="427">
        <f t="shared" si="11"/>
        <v>-93833.01079553095</v>
      </c>
      <c r="AC67" s="427">
        <f t="shared" si="11"/>
        <v>-94572.957308229437</v>
      </c>
      <c r="AD67" s="427">
        <f t="shared" si="11"/>
        <v>-95507.052438317885</v>
      </c>
      <c r="AE67" s="427">
        <f t="shared" si="11"/>
        <v>-96432.738033414353</v>
      </c>
      <c r="AF67" s="427">
        <f t="shared" si="11"/>
        <v>-97243.576533388492</v>
      </c>
      <c r="AG67" s="427">
        <f t="shared" si="11"/>
        <v>-98147.548249107727</v>
      </c>
      <c r="AH67" s="427">
        <f t="shared" si="11"/>
        <v>-98762</v>
      </c>
      <c r="AI67" s="431"/>
      <c r="AJ67" s="431"/>
      <c r="AK67" s="362"/>
      <c r="AL67" s="362"/>
      <c r="AM67" s="362"/>
      <c r="AN67" s="362"/>
      <c r="AO67" s="362"/>
      <c r="AP67" s="362"/>
    </row>
    <row r="68" spans="1:42" ht="12" customHeight="1" x14ac:dyDescent="0.2">
      <c r="A68" s="378"/>
      <c r="B68" s="393">
        <v>1185</v>
      </c>
      <c r="C68" s="391" t="s">
        <v>756</v>
      </c>
      <c r="D68" s="394"/>
      <c r="E68" s="394"/>
      <c r="F68" s="395"/>
      <c r="G68" s="395"/>
      <c r="H68" s="395"/>
      <c r="I68" s="395"/>
      <c r="J68" s="395"/>
      <c r="K68" s="395"/>
      <c r="L68" s="395"/>
      <c r="M68" s="395"/>
      <c r="N68" s="395"/>
      <c r="O68" s="395"/>
      <c r="P68" s="395"/>
      <c r="Q68" s="479"/>
      <c r="R68" s="381"/>
      <c r="S68" s="391" t="s">
        <v>757</v>
      </c>
      <c r="T68" s="397">
        <v>1980</v>
      </c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395"/>
      <c r="AI68" s="375"/>
      <c r="AJ68" s="375"/>
      <c r="AK68" s="375"/>
      <c r="AL68" s="375"/>
      <c r="AM68" s="375"/>
      <c r="AN68" s="375"/>
      <c r="AO68" s="375"/>
      <c r="AP68" s="375"/>
    </row>
    <row r="69" spans="1:42" ht="12" customHeight="1" x14ac:dyDescent="0.2">
      <c r="A69" s="374"/>
      <c r="B69" s="390">
        <v>1465</v>
      </c>
      <c r="C69" s="381" t="s">
        <v>756</v>
      </c>
      <c r="D69" s="398"/>
      <c r="E69" s="398"/>
      <c r="F69" s="399"/>
      <c r="G69" s="399"/>
      <c r="H69" s="399"/>
      <c r="I69" s="399"/>
      <c r="J69" s="399"/>
      <c r="K69" s="399"/>
      <c r="L69" s="399"/>
      <c r="M69" s="399"/>
      <c r="N69" s="399"/>
      <c r="O69" s="399"/>
      <c r="P69" s="399"/>
      <c r="Q69" s="480"/>
      <c r="R69" s="381"/>
      <c r="S69" s="381" t="s">
        <v>757</v>
      </c>
      <c r="T69" s="401">
        <v>2225</v>
      </c>
      <c r="U69" s="399"/>
      <c r="V69" s="399"/>
      <c r="W69" s="399"/>
      <c r="X69" s="399"/>
      <c r="Y69" s="399"/>
      <c r="Z69" s="399"/>
      <c r="AA69" s="399"/>
      <c r="AB69" s="399"/>
      <c r="AC69" s="399"/>
      <c r="AD69" s="399"/>
      <c r="AE69" s="399"/>
      <c r="AF69" s="399"/>
      <c r="AG69" s="399"/>
      <c r="AH69" s="399"/>
      <c r="AI69" s="375"/>
      <c r="AJ69" s="375"/>
      <c r="AK69" s="375"/>
      <c r="AL69" s="375"/>
      <c r="AM69" s="375"/>
      <c r="AN69" s="375"/>
      <c r="AO69" s="375"/>
      <c r="AP69" s="375"/>
    </row>
    <row r="70" spans="1:42" ht="12" customHeight="1" x14ac:dyDescent="0.2">
      <c r="A70" s="374"/>
      <c r="B70" s="390"/>
      <c r="C70" s="381"/>
      <c r="D70" s="398"/>
      <c r="E70" s="398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480"/>
      <c r="R70" s="381"/>
      <c r="S70" s="381"/>
      <c r="T70" s="401"/>
      <c r="U70" s="398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399"/>
      <c r="AG70" s="399"/>
      <c r="AH70" s="399"/>
      <c r="AI70" s="375"/>
      <c r="AJ70" s="375"/>
      <c r="AK70" s="375"/>
      <c r="AL70" s="375"/>
      <c r="AM70" s="375"/>
      <c r="AN70" s="375"/>
      <c r="AO70" s="375"/>
      <c r="AP70" s="375"/>
    </row>
    <row r="71" spans="1:42" s="415" customFormat="1" ht="12" customHeight="1" x14ac:dyDescent="0.25">
      <c r="A71" s="411" t="s">
        <v>758</v>
      </c>
      <c r="B71" s="402"/>
      <c r="C71" s="403" t="s">
        <v>81</v>
      </c>
      <c r="D71" s="404">
        <f>SUM(D68:D69)</f>
        <v>0</v>
      </c>
      <c r="E71" s="404">
        <f t="shared" ref="E71:Q71" si="12">SUM(E68:E69)</f>
        <v>0</v>
      </c>
      <c r="F71" s="404">
        <f t="shared" si="12"/>
        <v>0</v>
      </c>
      <c r="G71" s="404">
        <f t="shared" si="12"/>
        <v>0</v>
      </c>
      <c r="H71" s="404">
        <f t="shared" si="12"/>
        <v>0</v>
      </c>
      <c r="I71" s="404">
        <f t="shared" si="12"/>
        <v>0</v>
      </c>
      <c r="J71" s="404">
        <f t="shared" si="12"/>
        <v>0</v>
      </c>
      <c r="K71" s="404">
        <f t="shared" si="12"/>
        <v>0</v>
      </c>
      <c r="L71" s="404">
        <f t="shared" si="12"/>
        <v>0</v>
      </c>
      <c r="M71" s="404">
        <f t="shared" si="12"/>
        <v>0</v>
      </c>
      <c r="N71" s="404">
        <f t="shared" si="12"/>
        <v>0</v>
      </c>
      <c r="O71" s="404">
        <f t="shared" si="12"/>
        <v>0</v>
      </c>
      <c r="P71" s="404">
        <f t="shared" si="12"/>
        <v>0</v>
      </c>
      <c r="Q71" s="481">
        <f t="shared" si="12"/>
        <v>0</v>
      </c>
      <c r="R71" s="392"/>
      <c r="S71" s="403" t="s">
        <v>81</v>
      </c>
      <c r="T71" s="406"/>
      <c r="U71" s="404">
        <f>SUM(U68:U69)</f>
        <v>0</v>
      </c>
      <c r="V71" s="404">
        <f t="shared" ref="V71:AH71" si="13">SUM(V68:V69)</f>
        <v>0</v>
      </c>
      <c r="W71" s="404">
        <f t="shared" si="13"/>
        <v>0</v>
      </c>
      <c r="X71" s="404">
        <f t="shared" si="13"/>
        <v>0</v>
      </c>
      <c r="Y71" s="404">
        <f t="shared" si="13"/>
        <v>0</v>
      </c>
      <c r="Z71" s="404">
        <f t="shared" si="13"/>
        <v>0</v>
      </c>
      <c r="AA71" s="404">
        <f t="shared" si="13"/>
        <v>0</v>
      </c>
      <c r="AB71" s="404">
        <f t="shared" si="13"/>
        <v>0</v>
      </c>
      <c r="AC71" s="404">
        <f t="shared" si="13"/>
        <v>0</v>
      </c>
      <c r="AD71" s="404">
        <f t="shared" si="13"/>
        <v>0</v>
      </c>
      <c r="AE71" s="404">
        <f t="shared" si="13"/>
        <v>0</v>
      </c>
      <c r="AF71" s="404">
        <f t="shared" si="13"/>
        <v>0</v>
      </c>
      <c r="AG71" s="404">
        <f t="shared" si="13"/>
        <v>0</v>
      </c>
      <c r="AH71" s="404">
        <f t="shared" si="13"/>
        <v>0</v>
      </c>
      <c r="AI71" s="414"/>
      <c r="AJ71" s="414"/>
      <c r="AK71" s="414"/>
      <c r="AL71" s="414"/>
      <c r="AM71" s="414"/>
      <c r="AN71" s="414"/>
      <c r="AO71" s="414"/>
      <c r="AP71" s="414"/>
    </row>
    <row r="72" spans="1:42" ht="12" customHeight="1" x14ac:dyDescent="0.2">
      <c r="A72" s="374"/>
      <c r="B72" s="390">
        <v>1190</v>
      </c>
      <c r="C72" s="381" t="s">
        <v>394</v>
      </c>
      <c r="D72" s="394">
        <f>ROUND(VLOOKUP($B72,'[16]Monthly BS -UC Ledger FORMATTED'!$A$6:$Q$275,+D$3,FALSE),0)</f>
        <v>20882</v>
      </c>
      <c r="E72" s="394">
        <f>ROUND(VLOOKUP($B72,'[16]Monthly BS -UC Ledger FORMATTED'!$A$6:$Q$275,+E$3,FALSE),0)</f>
        <v>20906</v>
      </c>
      <c r="F72" s="395">
        <f>ROUND(VLOOKUP($B72,'[16]Monthly BS -UC Ledger FORMATTED'!$A$6:$Q$275,+F$3,FALSE),0)</f>
        <v>20878</v>
      </c>
      <c r="G72" s="395">
        <f>ROUND(VLOOKUP($B72,'[16]Monthly BS -UC Ledger FORMATTED'!$A$6:$Q$275,+G$3,FALSE),0)</f>
        <v>20831</v>
      </c>
      <c r="H72" s="395">
        <f>ROUND(VLOOKUP($B72,'[16]Monthly BS -UC Ledger FORMATTED'!$A$6:$Q$275,+H$3,FALSE),0)</f>
        <v>20826</v>
      </c>
      <c r="I72" s="395">
        <f>ROUND(VLOOKUP($B72,'[16]Monthly BS -UC Ledger FORMATTED'!$A$6:$Q$275,+I$3,FALSE),0)</f>
        <v>20824</v>
      </c>
      <c r="J72" s="395">
        <f>ROUND(VLOOKUP($B72,'[16]Monthly BS -UC Ledger FORMATTED'!$A$6:$Q$275,+J$3,FALSE),0)</f>
        <v>20829</v>
      </c>
      <c r="K72" s="395">
        <f>ROUND(VLOOKUP($B72,'[16]Monthly BS -UC Ledger FORMATTED'!$A$6:$Q$275,+K$3,FALSE),0)</f>
        <v>20819</v>
      </c>
      <c r="L72" s="395">
        <f>ROUND(VLOOKUP($B72,'[16]Monthly BS -UC Ledger FORMATTED'!$A$6:$Q$275,+L$3,FALSE),0)</f>
        <v>20805</v>
      </c>
      <c r="M72" s="395">
        <f>ROUND(VLOOKUP($B72,'[16]Monthly BS -UC Ledger FORMATTED'!$A$6:$Q$275,+M$3,FALSE),0)</f>
        <v>20804</v>
      </c>
      <c r="N72" s="395">
        <f>ROUND(VLOOKUP($B72,'[16]Monthly BS -UC Ledger FORMATTED'!$A$6:$Q$275,+N$3,FALSE),0)</f>
        <v>20797</v>
      </c>
      <c r="O72" s="395">
        <f>ROUND(VLOOKUP($B72,'[16]Monthly BS -UC Ledger FORMATTED'!$A$6:$Q$275,+O$3,FALSE),0)</f>
        <v>20786</v>
      </c>
      <c r="P72" s="395">
        <f>ROUND(VLOOKUP($B72,'[16]Monthly BS -UC Ledger FORMATTED'!$A$6:$Q$275,+P$3,FALSE),0)</f>
        <v>20769</v>
      </c>
      <c r="Q72" s="479">
        <f>ROUND(VLOOKUP($B72,'[16]Monthly BS -UC Ledger FORMATTED'!$A$6:$Q$275,+Q$3,FALSE),0)</f>
        <v>20827</v>
      </c>
      <c r="R72" s="381"/>
      <c r="S72" s="381" t="s">
        <v>759</v>
      </c>
      <c r="T72" s="397">
        <v>1985</v>
      </c>
      <c r="U72" s="395">
        <f>ROUND(VLOOKUP($T72,'[16]Monthly BS -UC Ledger FORMATTED'!$A$6:$Q$275,+U$3,FALSE),0)</f>
        <v>-24736</v>
      </c>
      <c r="V72" s="395">
        <f>ROUND(VLOOKUP($T72,'[16]Monthly BS -UC Ledger FORMATTED'!$A$6:$Q$275,+V$3,FALSE),0)</f>
        <v>-24869</v>
      </c>
      <c r="W72" s="395">
        <f>ROUND(VLOOKUP($T72,'[16]Monthly BS -UC Ledger FORMATTED'!$A$6:$Q$275,+W$3,FALSE),0)</f>
        <v>-24984</v>
      </c>
      <c r="X72" s="395">
        <f>ROUND(VLOOKUP($T72,'[16]Monthly BS -UC Ledger FORMATTED'!$A$6:$Q$275,+X$3,FALSE),0)</f>
        <v>-25041</v>
      </c>
      <c r="Y72" s="395">
        <f>ROUND(VLOOKUP($T72,'[16]Monthly BS -UC Ledger FORMATTED'!$A$6:$Q$275,+Y$3,FALSE),0)</f>
        <v>-25142</v>
      </c>
      <c r="Z72" s="395">
        <f>ROUND(VLOOKUP($T72,'[16]Monthly BS -UC Ledger FORMATTED'!$A$6:$Q$275,+Z$3,FALSE),0)</f>
        <v>-25247</v>
      </c>
      <c r="AA72" s="395">
        <f>ROUND(VLOOKUP($T72,'[16]Monthly BS -UC Ledger FORMATTED'!$A$6:$Q$275,+AA$3,FALSE),0)</f>
        <v>-25361</v>
      </c>
      <c r="AB72" s="395">
        <f>ROUND(VLOOKUP($T72,'[16]Monthly BS -UC Ledger FORMATTED'!$A$6:$Q$275,+AB$3,FALSE),0)</f>
        <v>-25457</v>
      </c>
      <c r="AC72" s="395">
        <f>ROUND(VLOOKUP($T72,'[16]Monthly BS -UC Ledger FORMATTED'!$A$6:$Q$275,+AC$3,FALSE),0)</f>
        <v>-25548</v>
      </c>
      <c r="AD72" s="395">
        <f>ROUND(VLOOKUP($T72,'[16]Monthly BS -UC Ledger FORMATTED'!$A$6:$Q$275,+AD$3,FALSE),0)</f>
        <v>-25655</v>
      </c>
      <c r="AE72" s="395">
        <f>ROUND(VLOOKUP($T72,'[16]Monthly BS -UC Ledger FORMATTED'!$A$6:$Q$275,+AE$3,FALSE),0)</f>
        <v>-25717</v>
      </c>
      <c r="AF72" s="395">
        <f>ROUND(VLOOKUP($T72,'[16]Monthly BS -UC Ledger FORMATTED'!$A$6:$Q$275,+AF$3,FALSE),0)</f>
        <v>-25812</v>
      </c>
      <c r="AG72" s="395">
        <f>ROUND(VLOOKUP($T72,'[16]Monthly BS -UC Ledger FORMATTED'!$A$6:$Q$275,+AG$3,FALSE),0)</f>
        <v>-25900</v>
      </c>
      <c r="AH72" s="395">
        <f>ROUND(VLOOKUP($T72,'[16]Monthly BS -UC Ledger FORMATTED'!$A$6:$Q$275,+AH$3,FALSE),0)</f>
        <v>-25344</v>
      </c>
      <c r="AI72" s="375"/>
      <c r="AJ72" s="375"/>
      <c r="AK72" s="375"/>
      <c r="AL72" s="375"/>
      <c r="AM72" s="375"/>
      <c r="AN72" s="375"/>
      <c r="AO72" s="375"/>
      <c r="AP72" s="375"/>
    </row>
    <row r="73" spans="1:42" ht="12" customHeight="1" x14ac:dyDescent="0.2">
      <c r="A73" s="374"/>
      <c r="B73" s="390"/>
      <c r="C73" s="381" t="s">
        <v>760</v>
      </c>
      <c r="D73" s="398"/>
      <c r="E73" s="398"/>
      <c r="F73" s="399"/>
      <c r="G73" s="399"/>
      <c r="H73" s="399"/>
      <c r="I73" s="399"/>
      <c r="J73" s="399"/>
      <c r="K73" s="399"/>
      <c r="L73" s="399"/>
      <c r="M73" s="399"/>
      <c r="N73" s="399"/>
      <c r="O73" s="399"/>
      <c r="P73" s="399"/>
      <c r="Q73" s="480"/>
      <c r="R73" s="422"/>
      <c r="S73" s="381" t="s">
        <v>761</v>
      </c>
      <c r="T73" s="401"/>
      <c r="U73" s="399"/>
      <c r="V73" s="399"/>
      <c r="W73" s="399"/>
      <c r="X73" s="399"/>
      <c r="Y73" s="399"/>
      <c r="Z73" s="399"/>
      <c r="AA73" s="399"/>
      <c r="AB73" s="399"/>
      <c r="AC73" s="399"/>
      <c r="AD73" s="399"/>
      <c r="AE73" s="399"/>
      <c r="AF73" s="399"/>
      <c r="AG73" s="399"/>
      <c r="AH73" s="399"/>
      <c r="AI73" s="375"/>
      <c r="AJ73" s="375"/>
      <c r="AK73" s="375"/>
      <c r="AL73" s="375"/>
      <c r="AM73" s="375"/>
      <c r="AN73" s="375"/>
      <c r="AO73" s="375"/>
      <c r="AP73" s="375"/>
    </row>
    <row r="74" spans="1:42" ht="12" customHeight="1" x14ac:dyDescent="0.2">
      <c r="A74" s="374"/>
      <c r="B74" s="390"/>
      <c r="C74" s="381"/>
      <c r="D74" s="398"/>
      <c r="E74" s="398"/>
      <c r="F74" s="398"/>
      <c r="G74" s="398"/>
      <c r="H74" s="398"/>
      <c r="I74" s="398"/>
      <c r="J74" s="398"/>
      <c r="K74" s="398"/>
      <c r="L74" s="398"/>
      <c r="M74" s="398"/>
      <c r="N74" s="398"/>
      <c r="O74" s="398"/>
      <c r="P74" s="398"/>
      <c r="Q74" s="485"/>
      <c r="R74" s="422"/>
      <c r="S74" s="381"/>
      <c r="T74" s="401"/>
      <c r="U74" s="398"/>
      <c r="V74" s="398"/>
      <c r="W74" s="398"/>
      <c r="X74" s="398"/>
      <c r="Y74" s="398"/>
      <c r="Z74" s="398"/>
      <c r="AA74" s="398"/>
      <c r="AB74" s="398"/>
      <c r="AC74" s="398"/>
      <c r="AD74" s="398"/>
      <c r="AE74" s="398"/>
      <c r="AF74" s="398"/>
      <c r="AG74" s="398"/>
      <c r="AH74" s="398"/>
      <c r="AI74" s="375"/>
      <c r="AJ74" s="375"/>
      <c r="AK74" s="375"/>
      <c r="AL74" s="375"/>
      <c r="AM74" s="375"/>
      <c r="AN74" s="375"/>
      <c r="AO74" s="375"/>
      <c r="AP74" s="375"/>
    </row>
    <row r="75" spans="1:42" s="415" customFormat="1" ht="12" customHeight="1" x14ac:dyDescent="0.25">
      <c r="A75" s="411" t="s">
        <v>106</v>
      </c>
      <c r="B75" s="402"/>
      <c r="C75" s="403" t="s">
        <v>81</v>
      </c>
      <c r="D75" s="404">
        <f>SUM(D72:D74)</f>
        <v>20882</v>
      </c>
      <c r="E75" s="404">
        <f t="shared" ref="E75:Q75" si="14">SUM(E72:E74)</f>
        <v>20906</v>
      </c>
      <c r="F75" s="404">
        <f t="shared" si="14"/>
        <v>20878</v>
      </c>
      <c r="G75" s="404">
        <f t="shared" si="14"/>
        <v>20831</v>
      </c>
      <c r="H75" s="404">
        <f t="shared" si="14"/>
        <v>20826</v>
      </c>
      <c r="I75" s="404">
        <f t="shared" si="14"/>
        <v>20824</v>
      </c>
      <c r="J75" s="404">
        <f t="shared" si="14"/>
        <v>20829</v>
      </c>
      <c r="K75" s="404">
        <f t="shared" si="14"/>
        <v>20819</v>
      </c>
      <c r="L75" s="404">
        <f t="shared" si="14"/>
        <v>20805</v>
      </c>
      <c r="M75" s="404">
        <f t="shared" si="14"/>
        <v>20804</v>
      </c>
      <c r="N75" s="404">
        <f t="shared" si="14"/>
        <v>20797</v>
      </c>
      <c r="O75" s="404">
        <f t="shared" si="14"/>
        <v>20786</v>
      </c>
      <c r="P75" s="404">
        <f t="shared" si="14"/>
        <v>20769</v>
      </c>
      <c r="Q75" s="481">
        <f t="shared" si="14"/>
        <v>20827</v>
      </c>
      <c r="R75" s="392"/>
      <c r="S75" s="403" t="s">
        <v>81</v>
      </c>
      <c r="T75" s="406"/>
      <c r="U75" s="404">
        <f>SUM(U72:U74)</f>
        <v>-24736</v>
      </c>
      <c r="V75" s="404">
        <f t="shared" ref="V75:AH75" si="15">SUM(V72:V74)</f>
        <v>-24869</v>
      </c>
      <c r="W75" s="404">
        <f t="shared" si="15"/>
        <v>-24984</v>
      </c>
      <c r="X75" s="404">
        <f t="shared" si="15"/>
        <v>-25041</v>
      </c>
      <c r="Y75" s="404">
        <f t="shared" si="15"/>
        <v>-25142</v>
      </c>
      <c r="Z75" s="404">
        <f t="shared" si="15"/>
        <v>-25247</v>
      </c>
      <c r="AA75" s="404">
        <f t="shared" si="15"/>
        <v>-25361</v>
      </c>
      <c r="AB75" s="404">
        <f t="shared" si="15"/>
        <v>-25457</v>
      </c>
      <c r="AC75" s="404">
        <f t="shared" si="15"/>
        <v>-25548</v>
      </c>
      <c r="AD75" s="404">
        <f t="shared" si="15"/>
        <v>-25655</v>
      </c>
      <c r="AE75" s="404">
        <f t="shared" si="15"/>
        <v>-25717</v>
      </c>
      <c r="AF75" s="404">
        <f t="shared" si="15"/>
        <v>-25812</v>
      </c>
      <c r="AG75" s="404">
        <f t="shared" si="15"/>
        <v>-25900</v>
      </c>
      <c r="AH75" s="404">
        <f t="shared" si="15"/>
        <v>-25344</v>
      </c>
      <c r="AI75" s="414"/>
      <c r="AJ75" s="414"/>
      <c r="AK75" s="414"/>
      <c r="AL75" s="414"/>
      <c r="AM75" s="414"/>
      <c r="AN75" s="414"/>
      <c r="AO75" s="414"/>
      <c r="AP75" s="414"/>
    </row>
    <row r="76" spans="1:42" ht="12" customHeight="1" x14ac:dyDescent="0.2">
      <c r="A76" s="378"/>
      <c r="B76" s="390">
        <v>1195</v>
      </c>
      <c r="C76" s="381" t="s">
        <v>762</v>
      </c>
      <c r="D76" s="394">
        <f>ROUND(VLOOKUP($B76,'[16]Monthly BS -UC Ledger FORMATTED'!$A$6:$Q$275,+D$3,FALSE),0)</f>
        <v>6219</v>
      </c>
      <c r="E76" s="394">
        <f>ROUND(VLOOKUP($B76,'[16]Monthly BS -UC Ledger FORMATTED'!$A$6:$Q$275,+E$3,FALSE),0)</f>
        <v>6222</v>
      </c>
      <c r="F76" s="395">
        <f>ROUND(VLOOKUP($B76,'[16]Monthly BS -UC Ledger FORMATTED'!$A$6:$Q$275,+F$3,FALSE),0)</f>
        <v>6222</v>
      </c>
      <c r="G76" s="395">
        <f>ROUND(VLOOKUP($B76,'[16]Monthly BS -UC Ledger FORMATTED'!$A$6:$Q$275,+G$3,FALSE),0)</f>
        <v>6222</v>
      </c>
      <c r="H76" s="395">
        <f>ROUND(VLOOKUP($B76,'[16]Monthly BS -UC Ledger FORMATTED'!$A$6:$Q$275,+H$3,FALSE),0)</f>
        <v>6222</v>
      </c>
      <c r="I76" s="395">
        <f>ROUND(VLOOKUP($B76,'[16]Monthly BS -UC Ledger FORMATTED'!$A$6:$Q$275,+I$3,FALSE),0)</f>
        <v>6222</v>
      </c>
      <c r="J76" s="395">
        <f>ROUND(VLOOKUP($B76,'[16]Monthly BS -UC Ledger FORMATTED'!$A$6:$Q$275,+J$3,FALSE),0)</f>
        <v>6222</v>
      </c>
      <c r="K76" s="395">
        <f>ROUND(VLOOKUP($B76,'[16]Monthly BS -UC Ledger FORMATTED'!$A$6:$Q$275,+K$3,FALSE),0)</f>
        <v>6222</v>
      </c>
      <c r="L76" s="395">
        <f>ROUND(VLOOKUP($B76,'[16]Monthly BS -UC Ledger FORMATTED'!$A$6:$Q$275,+L$3,FALSE),0)</f>
        <v>6222</v>
      </c>
      <c r="M76" s="395">
        <f>ROUND(VLOOKUP($B76,'[16]Monthly BS -UC Ledger FORMATTED'!$A$6:$Q$275,+M$3,FALSE),0)</f>
        <v>6222</v>
      </c>
      <c r="N76" s="395">
        <f>ROUND(VLOOKUP($B76,'[16]Monthly BS -UC Ledger FORMATTED'!$A$6:$Q$275,+N$3,FALSE),0)</f>
        <v>6222</v>
      </c>
      <c r="O76" s="395">
        <f>ROUND(VLOOKUP($B76,'[16]Monthly BS -UC Ledger FORMATTED'!$A$6:$Q$275,+O$3,FALSE),0)</f>
        <v>6222</v>
      </c>
      <c r="P76" s="395">
        <f>ROUND(VLOOKUP($B76,'[16]Monthly BS -UC Ledger FORMATTED'!$A$6:$Q$275,+P$3,FALSE),0)</f>
        <v>6222</v>
      </c>
      <c r="Q76" s="479">
        <f>ROUND(VLOOKUP($B76,'[16]Monthly BS -UC Ledger FORMATTED'!$A$6:$Q$275,+Q$3,FALSE),0)</f>
        <v>6222</v>
      </c>
      <c r="R76" s="422"/>
      <c r="S76" s="381" t="s">
        <v>763</v>
      </c>
      <c r="T76" s="397">
        <v>1990</v>
      </c>
      <c r="U76" s="395">
        <f>ROUND(VLOOKUP($T76,'[16]Monthly BS -UC Ledger FORMATTED'!$A$6:$Q$275,+U$3,FALSE),0)</f>
        <v>-4382</v>
      </c>
      <c r="V76" s="395">
        <f>ROUND(VLOOKUP($T76,'[16]Monthly BS -UC Ledger FORMATTED'!$A$6:$Q$275,+V$3,FALSE),0)</f>
        <v>-4410</v>
      </c>
      <c r="W76" s="395">
        <f>ROUND(VLOOKUP($T76,'[16]Monthly BS -UC Ledger FORMATTED'!$A$6:$Q$275,+W$3,FALSE),0)</f>
        <v>-4435</v>
      </c>
      <c r="X76" s="395">
        <f>ROUND(VLOOKUP($T76,'[16]Monthly BS -UC Ledger FORMATTED'!$A$6:$Q$275,+X$3,FALSE),0)</f>
        <v>-4460</v>
      </c>
      <c r="Y76" s="395">
        <f>ROUND(VLOOKUP($T76,'[16]Monthly BS -UC Ledger FORMATTED'!$A$6:$Q$275,+Y$3,FALSE),0)</f>
        <v>-4494</v>
      </c>
      <c r="Z76" s="395">
        <f>ROUND(VLOOKUP($T76,'[16]Monthly BS -UC Ledger FORMATTED'!$A$6:$Q$275,+Z$3,FALSE),0)</f>
        <v>-4529</v>
      </c>
      <c r="AA76" s="395">
        <f>ROUND(VLOOKUP($T76,'[16]Monthly BS -UC Ledger FORMATTED'!$A$6:$Q$275,+AA$3,FALSE),0)</f>
        <v>-4563</v>
      </c>
      <c r="AB76" s="395">
        <f>ROUND(VLOOKUP($T76,'[16]Monthly BS -UC Ledger FORMATTED'!$A$6:$Q$275,+AB$3,FALSE),0)</f>
        <v>-4598</v>
      </c>
      <c r="AC76" s="395">
        <f>ROUND(VLOOKUP($T76,'[16]Monthly BS -UC Ledger FORMATTED'!$A$6:$Q$275,+AC$3,FALSE),0)</f>
        <v>-4633</v>
      </c>
      <c r="AD76" s="395">
        <f>ROUND(VLOOKUP($T76,'[16]Monthly BS -UC Ledger FORMATTED'!$A$6:$Q$275,+AD$3,FALSE),0)</f>
        <v>-4667</v>
      </c>
      <c r="AE76" s="395">
        <f>ROUND(VLOOKUP($T76,'[16]Monthly BS -UC Ledger FORMATTED'!$A$6:$Q$275,+AE$3,FALSE),0)</f>
        <v>-4702</v>
      </c>
      <c r="AF76" s="395">
        <f>ROUND(VLOOKUP($T76,'[16]Monthly BS -UC Ledger FORMATTED'!$A$6:$Q$275,+AF$3,FALSE),0)</f>
        <v>-4736</v>
      </c>
      <c r="AG76" s="395">
        <f>ROUND(VLOOKUP($T76,'[16]Monthly BS -UC Ledger FORMATTED'!$A$6:$Q$275,+AG$3,FALSE),0)</f>
        <v>-4771</v>
      </c>
      <c r="AH76" s="395">
        <f>ROUND(VLOOKUP($T76,'[16]Monthly BS -UC Ledger FORMATTED'!$A$6:$Q$275,+AH$3,FALSE),0)</f>
        <v>-4568</v>
      </c>
      <c r="AI76" s="375"/>
      <c r="AJ76" s="375"/>
      <c r="AK76" s="375"/>
      <c r="AL76" s="375"/>
      <c r="AM76" s="375"/>
      <c r="AN76" s="375"/>
      <c r="AO76" s="375"/>
      <c r="AP76" s="375"/>
    </row>
    <row r="77" spans="1:42" ht="12" customHeight="1" x14ac:dyDescent="0.2">
      <c r="A77" s="374"/>
      <c r="B77" s="390">
        <v>1475</v>
      </c>
      <c r="C77" s="381" t="s">
        <v>764</v>
      </c>
      <c r="D77" s="398"/>
      <c r="E77" s="398"/>
      <c r="F77" s="399"/>
      <c r="G77" s="399"/>
      <c r="H77" s="399"/>
      <c r="I77" s="399"/>
      <c r="J77" s="399"/>
      <c r="K77" s="399"/>
      <c r="L77" s="399"/>
      <c r="M77" s="399"/>
      <c r="N77" s="399"/>
      <c r="O77" s="399"/>
      <c r="P77" s="399"/>
      <c r="Q77" s="480"/>
      <c r="R77" s="422"/>
      <c r="S77" s="381" t="s">
        <v>765</v>
      </c>
      <c r="T77" s="401">
        <v>2235</v>
      </c>
      <c r="U77" s="399"/>
      <c r="V77" s="399"/>
      <c r="W77" s="399"/>
      <c r="X77" s="399"/>
      <c r="Y77" s="399"/>
      <c r="Z77" s="399"/>
      <c r="AA77" s="399"/>
      <c r="AB77" s="399"/>
      <c r="AC77" s="399"/>
      <c r="AD77" s="399"/>
      <c r="AE77" s="399"/>
      <c r="AF77" s="399"/>
      <c r="AG77" s="399"/>
      <c r="AH77" s="399"/>
      <c r="AI77" s="375"/>
      <c r="AJ77" s="375"/>
      <c r="AK77" s="375"/>
      <c r="AL77" s="375"/>
      <c r="AM77" s="375"/>
      <c r="AN77" s="375"/>
      <c r="AO77" s="375"/>
      <c r="AP77" s="375"/>
    </row>
    <row r="78" spans="1:42" ht="12" customHeight="1" x14ac:dyDescent="0.2">
      <c r="A78" s="374"/>
      <c r="B78" s="390"/>
      <c r="C78" s="381"/>
      <c r="D78" s="398"/>
      <c r="E78" s="398"/>
      <c r="F78" s="399"/>
      <c r="G78" s="399"/>
      <c r="H78" s="399"/>
      <c r="I78" s="399"/>
      <c r="J78" s="399"/>
      <c r="K78" s="399"/>
      <c r="L78" s="399"/>
      <c r="M78" s="399"/>
      <c r="N78" s="399"/>
      <c r="O78" s="399"/>
      <c r="P78" s="399"/>
      <c r="Q78" s="480"/>
      <c r="R78" s="422"/>
      <c r="S78" s="381"/>
      <c r="T78" s="401"/>
      <c r="U78" s="398"/>
      <c r="V78" s="399"/>
      <c r="W78" s="399"/>
      <c r="X78" s="399"/>
      <c r="Y78" s="399"/>
      <c r="Z78" s="399"/>
      <c r="AA78" s="399"/>
      <c r="AB78" s="399"/>
      <c r="AC78" s="399"/>
      <c r="AD78" s="399"/>
      <c r="AE78" s="399"/>
      <c r="AF78" s="399"/>
      <c r="AG78" s="399"/>
      <c r="AH78" s="399"/>
      <c r="AI78" s="375"/>
      <c r="AJ78" s="375"/>
      <c r="AK78" s="375"/>
      <c r="AL78" s="375"/>
      <c r="AM78" s="375"/>
      <c r="AN78" s="375"/>
      <c r="AO78" s="375"/>
      <c r="AP78" s="375"/>
    </row>
    <row r="79" spans="1:42" s="415" customFormat="1" ht="12" customHeight="1" x14ac:dyDescent="0.25">
      <c r="A79" s="411" t="s">
        <v>109</v>
      </c>
      <c r="B79" s="402"/>
      <c r="C79" s="403" t="s">
        <v>81</v>
      </c>
      <c r="D79" s="404">
        <f>SUM(D76:D78)</f>
        <v>6219</v>
      </c>
      <c r="E79" s="404">
        <f t="shared" ref="E79:Q79" si="16">SUM(E76:E78)</f>
        <v>6222</v>
      </c>
      <c r="F79" s="404">
        <f t="shared" si="16"/>
        <v>6222</v>
      </c>
      <c r="G79" s="404">
        <f t="shared" si="16"/>
        <v>6222</v>
      </c>
      <c r="H79" s="404">
        <f t="shared" si="16"/>
        <v>6222</v>
      </c>
      <c r="I79" s="404">
        <f t="shared" si="16"/>
        <v>6222</v>
      </c>
      <c r="J79" s="404">
        <f t="shared" si="16"/>
        <v>6222</v>
      </c>
      <c r="K79" s="404">
        <f t="shared" si="16"/>
        <v>6222</v>
      </c>
      <c r="L79" s="404">
        <f t="shared" si="16"/>
        <v>6222</v>
      </c>
      <c r="M79" s="404">
        <f t="shared" si="16"/>
        <v>6222</v>
      </c>
      <c r="N79" s="404">
        <f t="shared" si="16"/>
        <v>6222</v>
      </c>
      <c r="O79" s="404">
        <f t="shared" si="16"/>
        <v>6222</v>
      </c>
      <c r="P79" s="404">
        <f t="shared" si="16"/>
        <v>6222</v>
      </c>
      <c r="Q79" s="481">
        <f t="shared" si="16"/>
        <v>6222</v>
      </c>
      <c r="R79" s="392"/>
      <c r="S79" s="403" t="s">
        <v>81</v>
      </c>
      <c r="T79" s="406"/>
      <c r="U79" s="404">
        <f>SUM(U76:U78)</f>
        <v>-4382</v>
      </c>
      <c r="V79" s="404">
        <f t="shared" ref="V79:AH79" si="17">SUM(V76:V78)</f>
        <v>-4410</v>
      </c>
      <c r="W79" s="404">
        <f t="shared" si="17"/>
        <v>-4435</v>
      </c>
      <c r="X79" s="404">
        <f t="shared" si="17"/>
        <v>-4460</v>
      </c>
      <c r="Y79" s="404">
        <f t="shared" si="17"/>
        <v>-4494</v>
      </c>
      <c r="Z79" s="404">
        <f t="shared" si="17"/>
        <v>-4529</v>
      </c>
      <c r="AA79" s="404">
        <f t="shared" si="17"/>
        <v>-4563</v>
      </c>
      <c r="AB79" s="404">
        <f t="shared" si="17"/>
        <v>-4598</v>
      </c>
      <c r="AC79" s="404">
        <f t="shared" si="17"/>
        <v>-4633</v>
      </c>
      <c r="AD79" s="404">
        <f t="shared" si="17"/>
        <v>-4667</v>
      </c>
      <c r="AE79" s="404">
        <f t="shared" si="17"/>
        <v>-4702</v>
      </c>
      <c r="AF79" s="404">
        <f t="shared" si="17"/>
        <v>-4736</v>
      </c>
      <c r="AG79" s="404">
        <f t="shared" si="17"/>
        <v>-4771</v>
      </c>
      <c r="AH79" s="404">
        <f t="shared" si="17"/>
        <v>-4568</v>
      </c>
      <c r="AI79" s="414"/>
      <c r="AJ79" s="414"/>
      <c r="AK79" s="414"/>
      <c r="AL79" s="414"/>
      <c r="AM79" s="414"/>
      <c r="AN79" s="414"/>
      <c r="AO79" s="414"/>
      <c r="AP79" s="414"/>
    </row>
    <row r="80" spans="1:42" ht="12" customHeight="1" x14ac:dyDescent="0.2">
      <c r="A80" s="374"/>
      <c r="B80" s="393">
        <v>1200</v>
      </c>
      <c r="C80" s="381" t="s">
        <v>766</v>
      </c>
      <c r="D80" s="394">
        <f>ROUND(VLOOKUP($B80,'[16]Monthly BS -UC Ledger FORMATTED'!$A$6:$Q$275,+D$3,FALSE),0)</f>
        <v>5252</v>
      </c>
      <c r="E80" s="394">
        <f>ROUND(VLOOKUP($B80,'[16]Monthly BS -UC Ledger FORMATTED'!$A$6:$Q$275,+E$3,FALSE),0)</f>
        <v>5252</v>
      </c>
      <c r="F80" s="395">
        <f>ROUND(VLOOKUP($B80,'[16]Monthly BS -UC Ledger FORMATTED'!$A$6:$Q$275,+F$3,FALSE),0)</f>
        <v>5252</v>
      </c>
      <c r="G80" s="395">
        <f>ROUND(VLOOKUP($B80,'[16]Monthly BS -UC Ledger FORMATTED'!$A$6:$Q$275,+G$3,FALSE),0)</f>
        <v>5252</v>
      </c>
      <c r="H80" s="395">
        <f>ROUND(VLOOKUP($B80,'[16]Monthly BS -UC Ledger FORMATTED'!$A$6:$Q$275,+H$3,FALSE),0)</f>
        <v>6896</v>
      </c>
      <c r="I80" s="395">
        <f>ROUND(VLOOKUP($B80,'[16]Monthly BS -UC Ledger FORMATTED'!$A$6:$Q$275,+I$3,FALSE),0)</f>
        <v>6896</v>
      </c>
      <c r="J80" s="395">
        <f>ROUND(VLOOKUP($B80,'[16]Monthly BS -UC Ledger FORMATTED'!$A$6:$Q$275,+J$3,FALSE),0)</f>
        <v>6896</v>
      </c>
      <c r="K80" s="395">
        <f>ROUND(VLOOKUP($B80,'[16]Monthly BS -UC Ledger FORMATTED'!$A$6:$Q$275,+K$3,FALSE),0)</f>
        <v>6896</v>
      </c>
      <c r="L80" s="395">
        <f>ROUND(VLOOKUP($B80,'[16]Monthly BS -UC Ledger FORMATTED'!$A$6:$Q$275,+L$3,FALSE),0)</f>
        <v>5825</v>
      </c>
      <c r="M80" s="395">
        <f>ROUND(VLOOKUP($B80,'[16]Monthly BS -UC Ledger FORMATTED'!$A$6:$Q$275,+M$3,FALSE),0)</f>
        <v>5825</v>
      </c>
      <c r="N80" s="395">
        <f>ROUND(VLOOKUP($B80,'[16]Monthly BS -UC Ledger FORMATTED'!$A$6:$Q$275,+N$3,FALSE),0)</f>
        <v>5825</v>
      </c>
      <c r="O80" s="395">
        <f>ROUND(VLOOKUP($B80,'[16]Monthly BS -UC Ledger FORMATTED'!$A$6:$Q$275,+O$3,FALSE),0)</f>
        <v>5977</v>
      </c>
      <c r="P80" s="395">
        <f>ROUND(VLOOKUP($B80,'[16]Monthly BS -UC Ledger FORMATTED'!$A$6:$Q$275,+P$3,FALSE),0)</f>
        <v>5977</v>
      </c>
      <c r="Q80" s="479">
        <f>ROUND(VLOOKUP($B80,'[16]Monthly BS -UC Ledger FORMATTED'!$A$6:$Q$275,+Q$3,FALSE),0)</f>
        <v>6001</v>
      </c>
      <c r="R80" s="422"/>
      <c r="S80" s="381" t="s">
        <v>767</v>
      </c>
      <c r="T80" s="397">
        <v>1995</v>
      </c>
      <c r="U80" s="395">
        <f>ROUND(VLOOKUP($T80,'[16]Monthly BS -UC Ledger FORMATTED'!$A$6:$Q$275,+U$3,FALSE),0)</f>
        <v>59</v>
      </c>
      <c r="V80" s="395">
        <f>ROUND(VLOOKUP($T80,'[16]Monthly BS -UC Ledger FORMATTED'!$A$6:$Q$275,+V$3,FALSE),0)</f>
        <v>30</v>
      </c>
      <c r="W80" s="395">
        <f>ROUND(VLOOKUP($T80,'[16]Monthly BS -UC Ledger FORMATTED'!$A$6:$Q$275,+W$3,FALSE),0)</f>
        <v>0</v>
      </c>
      <c r="X80" s="395">
        <f>ROUND(VLOOKUP($T80,'[16]Monthly BS -UC Ledger FORMATTED'!$A$6:$Q$275,+X$3,FALSE),0)</f>
        <v>-30</v>
      </c>
      <c r="Y80" s="395">
        <f>ROUND(VLOOKUP($T80,'[16]Monthly BS -UC Ledger FORMATTED'!$A$6:$Q$275,+Y$3,FALSE),0)</f>
        <v>-71</v>
      </c>
      <c r="Z80" s="395">
        <f>ROUND(VLOOKUP($T80,'[16]Monthly BS -UC Ledger FORMATTED'!$A$6:$Q$275,+Z$3,FALSE),0)</f>
        <v>-112</v>
      </c>
      <c r="AA80" s="395">
        <f>ROUND(VLOOKUP($T80,'[16]Monthly BS -UC Ledger FORMATTED'!$A$6:$Q$275,+AA$3,FALSE),0)</f>
        <v>-153</v>
      </c>
      <c r="AB80" s="395">
        <f>ROUND(VLOOKUP($T80,'[16]Monthly BS -UC Ledger FORMATTED'!$A$6:$Q$275,+AB$3,FALSE),0)</f>
        <v>-194</v>
      </c>
      <c r="AC80" s="395">
        <f>ROUND(VLOOKUP($T80,'[16]Monthly BS -UC Ledger FORMATTED'!$A$6:$Q$275,+AC$3,FALSE),0)</f>
        <v>-228</v>
      </c>
      <c r="AD80" s="395">
        <f>ROUND(VLOOKUP($T80,'[16]Monthly BS -UC Ledger FORMATTED'!$A$6:$Q$275,+AD$3,FALSE),0)</f>
        <v>-261</v>
      </c>
      <c r="AE80" s="395">
        <f>ROUND(VLOOKUP($T80,'[16]Monthly BS -UC Ledger FORMATTED'!$A$6:$Q$275,+AE$3,FALSE),0)</f>
        <v>-295</v>
      </c>
      <c r="AF80" s="395">
        <f>ROUND(VLOOKUP($T80,'[16]Monthly BS -UC Ledger FORMATTED'!$A$6:$Q$275,+AF$3,FALSE),0)</f>
        <v>-330</v>
      </c>
      <c r="AG80" s="395">
        <f>ROUND(VLOOKUP($T80,'[16]Monthly BS -UC Ledger FORMATTED'!$A$6:$Q$275,+AG$3,FALSE),0)</f>
        <v>-364</v>
      </c>
      <c r="AH80" s="395">
        <f>ROUND(VLOOKUP($T80,'[16]Monthly BS -UC Ledger FORMATTED'!$A$6:$Q$275,+AH$3,FALSE),0)</f>
        <v>-150</v>
      </c>
      <c r="AI80" s="375"/>
      <c r="AJ80" s="375"/>
      <c r="AK80" s="375"/>
      <c r="AL80" s="375"/>
      <c r="AM80" s="375"/>
      <c r="AN80" s="375"/>
      <c r="AO80" s="375"/>
      <c r="AP80" s="375"/>
    </row>
    <row r="81" spans="1:46" ht="12" customHeight="1" x14ac:dyDescent="0.2">
      <c r="A81" s="374"/>
      <c r="B81" s="390"/>
      <c r="C81" s="381" t="s">
        <v>766</v>
      </c>
      <c r="D81" s="398"/>
      <c r="E81" s="398"/>
      <c r="F81" s="399"/>
      <c r="G81" s="399"/>
      <c r="H81" s="399"/>
      <c r="I81" s="399"/>
      <c r="J81" s="399"/>
      <c r="K81" s="399"/>
      <c r="L81" s="399"/>
      <c r="M81" s="399"/>
      <c r="N81" s="399"/>
      <c r="O81" s="399"/>
      <c r="P81" s="399"/>
      <c r="Q81" s="480"/>
      <c r="R81" s="422"/>
      <c r="S81" s="381" t="s">
        <v>767</v>
      </c>
      <c r="T81" s="401"/>
      <c r="U81" s="399"/>
      <c r="V81" s="399"/>
      <c r="W81" s="399"/>
      <c r="X81" s="399"/>
      <c r="Y81" s="399"/>
      <c r="Z81" s="399"/>
      <c r="AA81" s="399"/>
      <c r="AB81" s="399"/>
      <c r="AC81" s="399"/>
      <c r="AD81" s="399"/>
      <c r="AE81" s="399"/>
      <c r="AF81" s="399"/>
      <c r="AG81" s="399"/>
      <c r="AH81" s="399"/>
      <c r="AI81" s="375"/>
      <c r="AJ81" s="375"/>
      <c r="AK81" s="375"/>
      <c r="AL81" s="375"/>
      <c r="AM81" s="375"/>
      <c r="AN81" s="375"/>
      <c r="AO81" s="375"/>
      <c r="AP81" s="375"/>
    </row>
    <row r="82" spans="1:46" ht="12" customHeight="1" x14ac:dyDescent="0.25">
      <c r="A82" s="374"/>
      <c r="B82" s="390"/>
      <c r="C82" s="433"/>
      <c r="D82" s="398"/>
      <c r="E82" s="398"/>
      <c r="F82" s="399"/>
      <c r="G82" s="399"/>
      <c r="H82" s="399"/>
      <c r="I82" s="399"/>
      <c r="J82" s="399"/>
      <c r="K82" s="399"/>
      <c r="L82" s="399"/>
      <c r="M82" s="399"/>
      <c r="N82" s="399"/>
      <c r="O82" s="399"/>
      <c r="P82" s="399"/>
      <c r="Q82" s="480"/>
      <c r="R82" s="422"/>
      <c r="S82" s="433"/>
      <c r="T82" s="401"/>
      <c r="U82" s="398"/>
      <c r="V82" s="399"/>
      <c r="W82" s="399"/>
      <c r="X82" s="399"/>
      <c r="Y82" s="399"/>
      <c r="Z82" s="399"/>
      <c r="AA82" s="399"/>
      <c r="AB82" s="399"/>
      <c r="AC82" s="399"/>
      <c r="AD82" s="399"/>
      <c r="AE82" s="399"/>
      <c r="AF82" s="399"/>
      <c r="AG82" s="399"/>
      <c r="AH82" s="399"/>
      <c r="AI82" s="375"/>
      <c r="AJ82" s="375"/>
      <c r="AK82" s="375"/>
      <c r="AL82" s="375"/>
      <c r="AM82" s="375"/>
      <c r="AN82" s="375"/>
      <c r="AO82" s="375"/>
      <c r="AP82" s="375"/>
    </row>
    <row r="83" spans="1:46" s="415" customFormat="1" ht="12" customHeight="1" x14ac:dyDescent="0.25">
      <c r="A83" s="411" t="s">
        <v>112</v>
      </c>
      <c r="B83" s="402"/>
      <c r="C83" s="403" t="s">
        <v>81</v>
      </c>
      <c r="D83" s="404">
        <f>SUM(D80:D82)</f>
        <v>5252</v>
      </c>
      <c r="E83" s="404">
        <f t="shared" ref="E83:Q83" si="18">SUM(E80:E82)</f>
        <v>5252</v>
      </c>
      <c r="F83" s="404">
        <f t="shared" si="18"/>
        <v>5252</v>
      </c>
      <c r="G83" s="404">
        <f t="shared" si="18"/>
        <v>5252</v>
      </c>
      <c r="H83" s="404">
        <f t="shared" si="18"/>
        <v>6896</v>
      </c>
      <c r="I83" s="404">
        <f t="shared" si="18"/>
        <v>6896</v>
      </c>
      <c r="J83" s="404">
        <f t="shared" si="18"/>
        <v>6896</v>
      </c>
      <c r="K83" s="404">
        <f t="shared" si="18"/>
        <v>6896</v>
      </c>
      <c r="L83" s="404">
        <f t="shared" si="18"/>
        <v>5825</v>
      </c>
      <c r="M83" s="404">
        <f t="shared" si="18"/>
        <v>5825</v>
      </c>
      <c r="N83" s="404">
        <f t="shared" si="18"/>
        <v>5825</v>
      </c>
      <c r="O83" s="404">
        <f t="shared" si="18"/>
        <v>5977</v>
      </c>
      <c r="P83" s="404">
        <f t="shared" si="18"/>
        <v>5977</v>
      </c>
      <c r="Q83" s="481">
        <f t="shared" si="18"/>
        <v>6001</v>
      </c>
      <c r="R83" s="392"/>
      <c r="S83" s="403" t="s">
        <v>81</v>
      </c>
      <c r="T83" s="406"/>
      <c r="U83" s="404">
        <f>SUM(U80:U82)</f>
        <v>59</v>
      </c>
      <c r="V83" s="404">
        <f t="shared" ref="V83:AH83" si="19">SUM(V80:V82)</f>
        <v>30</v>
      </c>
      <c r="W83" s="404">
        <f t="shared" si="19"/>
        <v>0</v>
      </c>
      <c r="X83" s="404">
        <f t="shared" si="19"/>
        <v>-30</v>
      </c>
      <c r="Y83" s="404">
        <f t="shared" si="19"/>
        <v>-71</v>
      </c>
      <c r="Z83" s="404">
        <f t="shared" si="19"/>
        <v>-112</v>
      </c>
      <c r="AA83" s="404">
        <f t="shared" si="19"/>
        <v>-153</v>
      </c>
      <c r="AB83" s="404">
        <f t="shared" si="19"/>
        <v>-194</v>
      </c>
      <c r="AC83" s="404">
        <f t="shared" si="19"/>
        <v>-228</v>
      </c>
      <c r="AD83" s="404">
        <f t="shared" si="19"/>
        <v>-261</v>
      </c>
      <c r="AE83" s="404">
        <f t="shared" si="19"/>
        <v>-295</v>
      </c>
      <c r="AF83" s="404">
        <f t="shared" si="19"/>
        <v>-330</v>
      </c>
      <c r="AG83" s="404">
        <f t="shared" si="19"/>
        <v>-364</v>
      </c>
      <c r="AH83" s="404">
        <f t="shared" si="19"/>
        <v>-150</v>
      </c>
      <c r="AI83" s="414"/>
      <c r="AJ83" s="414"/>
      <c r="AK83" s="414"/>
      <c r="AL83" s="414"/>
    </row>
    <row r="84" spans="1:46" ht="12" customHeight="1" x14ac:dyDescent="0.2">
      <c r="A84" s="391"/>
      <c r="B84" s="393">
        <v>1205</v>
      </c>
      <c r="C84" s="391" t="s">
        <v>768</v>
      </c>
      <c r="D84" s="394">
        <f>ROUND(VLOOKUP($B84,'[16]Monthly BS -UC Ledger FORMATTED'!$A$6:$Q$275,+D$3,FALSE),0)</f>
        <v>4913</v>
      </c>
      <c r="E84" s="394">
        <f>ROUND(VLOOKUP($B84,'[16]Monthly BS -UC Ledger FORMATTED'!$A$6:$Q$275,+E$3,FALSE),0)</f>
        <v>4924</v>
      </c>
      <c r="F84" s="395">
        <f>ROUND(VLOOKUP($B84,'[16]Monthly BS -UC Ledger FORMATTED'!$A$6:$Q$275,+F$3,FALSE),0)</f>
        <v>4872</v>
      </c>
      <c r="G84" s="395">
        <f>ROUND(VLOOKUP($B84,'[16]Monthly BS -UC Ledger FORMATTED'!$A$6:$Q$275,+G$3,FALSE),0)</f>
        <v>4865</v>
      </c>
      <c r="H84" s="395">
        <f>ROUND(VLOOKUP($B84,'[16]Monthly BS -UC Ledger FORMATTED'!$A$6:$Q$275,+H$3,FALSE),0)</f>
        <v>4881</v>
      </c>
      <c r="I84" s="395">
        <f>ROUND(VLOOKUP($B84,'[16]Monthly BS -UC Ledger FORMATTED'!$A$6:$Q$275,+I$3,FALSE),0)</f>
        <v>4881</v>
      </c>
      <c r="J84" s="395">
        <f>ROUND(VLOOKUP($B84,'[16]Monthly BS -UC Ledger FORMATTED'!$A$6:$Q$275,+J$3,FALSE),0)</f>
        <v>4888</v>
      </c>
      <c r="K84" s="395">
        <f>ROUND(VLOOKUP($B84,'[16]Monthly BS -UC Ledger FORMATTED'!$A$6:$Q$275,+K$3,FALSE),0)</f>
        <v>4880</v>
      </c>
      <c r="L84" s="395">
        <f>ROUND(VLOOKUP($B84,'[16]Monthly BS -UC Ledger FORMATTED'!$A$6:$Q$275,+L$3,FALSE),0)</f>
        <v>4875</v>
      </c>
      <c r="M84" s="395">
        <f>ROUND(VLOOKUP($B84,'[16]Monthly BS -UC Ledger FORMATTED'!$A$6:$Q$275,+M$3,FALSE),0)</f>
        <v>4834</v>
      </c>
      <c r="N84" s="395">
        <f>ROUND(VLOOKUP($B84,'[16]Monthly BS -UC Ledger FORMATTED'!$A$6:$Q$275,+N$3,FALSE),0)</f>
        <v>4833</v>
      </c>
      <c r="O84" s="395">
        <f>ROUND(VLOOKUP($B84,'[16]Monthly BS -UC Ledger FORMATTED'!$A$6:$Q$275,+O$3,FALSE),0)</f>
        <v>4830</v>
      </c>
      <c r="P84" s="395">
        <f>ROUND(VLOOKUP($B84,'[16]Monthly BS -UC Ledger FORMATTED'!$A$6:$Q$275,+P$3,FALSE),0)</f>
        <v>4821</v>
      </c>
      <c r="Q84" s="479">
        <f>ROUND(VLOOKUP($B84,'[16]Monthly BS -UC Ledger FORMATTED'!$A$6:$Q$275,+Q$3,FALSE),0)</f>
        <v>4869</v>
      </c>
      <c r="R84" s="381"/>
      <c r="S84" s="391" t="s">
        <v>769</v>
      </c>
      <c r="T84" s="397">
        <v>2000</v>
      </c>
      <c r="U84" s="395">
        <f>ROUND(VLOOKUP($T84,'[16]Monthly BS -UC Ledger FORMATTED'!$A$6:$Q$275,+U$3,FALSE),0)</f>
        <v>-2381</v>
      </c>
      <c r="V84" s="395">
        <f>ROUND(VLOOKUP($T84,'[16]Monthly BS -UC Ledger FORMATTED'!$A$6:$Q$275,+V$3,FALSE),0)</f>
        <v>-2427</v>
      </c>
      <c r="W84" s="395">
        <f>ROUND(VLOOKUP($T84,'[16]Monthly BS -UC Ledger FORMATTED'!$A$6:$Q$275,+W$3,FALSE),0)</f>
        <v>-2442</v>
      </c>
      <c r="X84" s="395">
        <f>ROUND(VLOOKUP($T84,'[16]Monthly BS -UC Ledger FORMATTED'!$A$6:$Q$275,+X$3,FALSE),0)</f>
        <v>-2479</v>
      </c>
      <c r="Y84" s="395">
        <f>ROUND(VLOOKUP($T84,'[16]Monthly BS -UC Ledger FORMATTED'!$A$6:$Q$275,+Y$3,FALSE),0)</f>
        <v>-2528</v>
      </c>
      <c r="Z84" s="395">
        <f>ROUND(VLOOKUP($T84,'[16]Monthly BS -UC Ledger FORMATTED'!$A$6:$Q$275,+Z$3,FALSE),0)</f>
        <v>-2569</v>
      </c>
      <c r="AA84" s="395">
        <f>ROUND(VLOOKUP($T84,'[16]Monthly BS -UC Ledger FORMATTED'!$A$6:$Q$275,+AA$3,FALSE),0)</f>
        <v>-2613</v>
      </c>
      <c r="AB84" s="395">
        <f>ROUND(VLOOKUP($T84,'[16]Monthly BS -UC Ledger FORMATTED'!$A$6:$Q$275,+AB$3,FALSE),0)</f>
        <v>-2649</v>
      </c>
      <c r="AC84" s="395">
        <f>ROUND(VLOOKUP($T84,'[16]Monthly BS -UC Ledger FORMATTED'!$A$6:$Q$275,+AC$3,FALSE),0)</f>
        <v>-2687</v>
      </c>
      <c r="AD84" s="395">
        <f>ROUND(VLOOKUP($T84,'[16]Monthly BS -UC Ledger FORMATTED'!$A$6:$Q$275,+AD$3,FALSE),0)</f>
        <v>-2705</v>
      </c>
      <c r="AE84" s="395">
        <f>ROUND(VLOOKUP($T84,'[16]Monthly BS -UC Ledger FORMATTED'!$A$6:$Q$275,+AE$3,FALSE),0)</f>
        <v>-2745</v>
      </c>
      <c r="AF84" s="395">
        <f>ROUND(VLOOKUP($T84,'[16]Monthly BS -UC Ledger FORMATTED'!$A$6:$Q$275,+AF$3,FALSE),0)</f>
        <v>-2783</v>
      </c>
      <c r="AG84" s="395">
        <f>ROUND(VLOOKUP($T84,'[16]Monthly BS -UC Ledger FORMATTED'!$A$6:$Q$275,+AG$3,FALSE),0)</f>
        <v>-2818</v>
      </c>
      <c r="AH84" s="395">
        <f>ROUND(VLOOKUP($T84,'[16]Monthly BS -UC Ledger FORMATTED'!$A$6:$Q$275,+AH$3,FALSE),0)</f>
        <v>-2602</v>
      </c>
      <c r="AI84" s="375"/>
      <c r="AJ84" s="375"/>
      <c r="AK84" s="375"/>
      <c r="AL84" s="375"/>
      <c r="AM84" s="375"/>
      <c r="AN84" s="375"/>
    </row>
    <row r="85" spans="1:46" ht="12" customHeight="1" x14ac:dyDescent="0.2">
      <c r="A85" s="381"/>
      <c r="B85" s="390">
        <v>1485</v>
      </c>
      <c r="C85" s="381" t="s">
        <v>770</v>
      </c>
      <c r="D85" s="398"/>
      <c r="E85" s="398"/>
      <c r="F85" s="399"/>
      <c r="G85" s="399"/>
      <c r="H85" s="399"/>
      <c r="I85" s="399"/>
      <c r="J85" s="399"/>
      <c r="K85" s="399"/>
      <c r="L85" s="399"/>
      <c r="M85" s="399"/>
      <c r="N85" s="399"/>
      <c r="O85" s="399"/>
      <c r="P85" s="399"/>
      <c r="Q85" s="480"/>
      <c r="R85" s="422"/>
      <c r="S85" s="381" t="s">
        <v>771</v>
      </c>
      <c r="T85" s="401">
        <v>2245</v>
      </c>
      <c r="U85" s="399"/>
      <c r="V85" s="399"/>
      <c r="W85" s="399"/>
      <c r="X85" s="399"/>
      <c r="Y85" s="399"/>
      <c r="Z85" s="399"/>
      <c r="AA85" s="399"/>
      <c r="AB85" s="399"/>
      <c r="AC85" s="399"/>
      <c r="AD85" s="399"/>
      <c r="AE85" s="399"/>
      <c r="AF85" s="399"/>
      <c r="AG85" s="399"/>
      <c r="AH85" s="399"/>
      <c r="AI85" s="375"/>
      <c r="AJ85" s="375"/>
      <c r="AK85" s="375"/>
      <c r="AL85" s="375"/>
      <c r="AM85" s="375"/>
      <c r="AN85" s="375"/>
    </row>
    <row r="86" spans="1:46" ht="12" customHeight="1" x14ac:dyDescent="0.25">
      <c r="A86" s="381"/>
      <c r="B86" s="390"/>
      <c r="C86" s="433"/>
      <c r="D86" s="398"/>
      <c r="E86" s="398"/>
      <c r="F86" s="399"/>
      <c r="G86" s="399"/>
      <c r="H86" s="399"/>
      <c r="I86" s="399"/>
      <c r="J86" s="399"/>
      <c r="K86" s="399"/>
      <c r="L86" s="399"/>
      <c r="M86" s="399"/>
      <c r="N86" s="399"/>
      <c r="O86" s="399"/>
      <c r="P86" s="399"/>
      <c r="Q86" s="480"/>
      <c r="R86" s="422"/>
      <c r="S86" s="433"/>
      <c r="T86" s="401"/>
      <c r="U86" s="398"/>
      <c r="V86" s="399"/>
      <c r="W86" s="399"/>
      <c r="X86" s="399"/>
      <c r="Y86" s="399"/>
      <c r="Z86" s="399"/>
      <c r="AA86" s="399"/>
      <c r="AB86" s="399"/>
      <c r="AC86" s="399"/>
      <c r="AD86" s="399"/>
      <c r="AE86" s="399"/>
      <c r="AF86" s="399"/>
      <c r="AG86" s="399"/>
      <c r="AH86" s="399"/>
      <c r="AI86" s="375"/>
      <c r="AJ86" s="375"/>
      <c r="AK86" s="375"/>
      <c r="AL86" s="375"/>
      <c r="AM86" s="375"/>
      <c r="AN86" s="375"/>
    </row>
    <row r="87" spans="1:46" s="415" customFormat="1" ht="12" customHeight="1" x14ac:dyDescent="0.25">
      <c r="A87" s="420" t="s">
        <v>115</v>
      </c>
      <c r="B87" s="420"/>
      <c r="C87" s="403" t="s">
        <v>81</v>
      </c>
      <c r="D87" s="418">
        <f>SUM(D84:D86)</f>
        <v>4913</v>
      </c>
      <c r="E87" s="418">
        <f t="shared" ref="E87:Q87" si="20">SUM(E84:E86)</f>
        <v>4924</v>
      </c>
      <c r="F87" s="418">
        <f t="shared" si="20"/>
        <v>4872</v>
      </c>
      <c r="G87" s="418">
        <f t="shared" si="20"/>
        <v>4865</v>
      </c>
      <c r="H87" s="418">
        <f t="shared" si="20"/>
        <v>4881</v>
      </c>
      <c r="I87" s="418">
        <f t="shared" si="20"/>
        <v>4881</v>
      </c>
      <c r="J87" s="418">
        <f t="shared" si="20"/>
        <v>4888</v>
      </c>
      <c r="K87" s="418">
        <f t="shared" si="20"/>
        <v>4880</v>
      </c>
      <c r="L87" s="418">
        <f t="shared" si="20"/>
        <v>4875</v>
      </c>
      <c r="M87" s="418">
        <f t="shared" si="20"/>
        <v>4834</v>
      </c>
      <c r="N87" s="418">
        <f t="shared" si="20"/>
        <v>4833</v>
      </c>
      <c r="O87" s="418">
        <f t="shared" si="20"/>
        <v>4830</v>
      </c>
      <c r="P87" s="418">
        <f t="shared" si="20"/>
        <v>4821</v>
      </c>
      <c r="Q87" s="486">
        <f t="shared" si="20"/>
        <v>4869</v>
      </c>
      <c r="R87" s="412"/>
      <c r="S87" s="403" t="s">
        <v>81</v>
      </c>
      <c r="T87" s="435"/>
      <c r="U87" s="418">
        <f>SUM(U84:U86)</f>
        <v>-2381</v>
      </c>
      <c r="V87" s="418">
        <f t="shared" ref="V87:AH87" si="21">SUM(V84:V86)</f>
        <v>-2427</v>
      </c>
      <c r="W87" s="418">
        <f t="shared" si="21"/>
        <v>-2442</v>
      </c>
      <c r="X87" s="418">
        <f t="shared" si="21"/>
        <v>-2479</v>
      </c>
      <c r="Y87" s="418">
        <f t="shared" si="21"/>
        <v>-2528</v>
      </c>
      <c r="Z87" s="418">
        <f t="shared" si="21"/>
        <v>-2569</v>
      </c>
      <c r="AA87" s="418">
        <f t="shared" si="21"/>
        <v>-2613</v>
      </c>
      <c r="AB87" s="418">
        <f t="shared" si="21"/>
        <v>-2649</v>
      </c>
      <c r="AC87" s="418">
        <f t="shared" si="21"/>
        <v>-2687</v>
      </c>
      <c r="AD87" s="418">
        <f t="shared" si="21"/>
        <v>-2705</v>
      </c>
      <c r="AE87" s="418">
        <f t="shared" si="21"/>
        <v>-2745</v>
      </c>
      <c r="AF87" s="418">
        <f t="shared" si="21"/>
        <v>-2783</v>
      </c>
      <c r="AG87" s="418">
        <f t="shared" si="21"/>
        <v>-2818</v>
      </c>
      <c r="AH87" s="418">
        <f t="shared" si="21"/>
        <v>-2602</v>
      </c>
      <c r="AI87" s="414"/>
      <c r="AJ87" s="414"/>
      <c r="AK87" s="414"/>
      <c r="AL87" s="414"/>
      <c r="AM87" s="414"/>
      <c r="AN87" s="414"/>
    </row>
    <row r="88" spans="1:46" ht="12" customHeight="1" x14ac:dyDescent="0.2">
      <c r="A88" s="381"/>
      <c r="B88" s="393">
        <v>1210</v>
      </c>
      <c r="C88" s="391" t="s">
        <v>772</v>
      </c>
      <c r="D88" s="394">
        <f>ROUND(VLOOKUP($B88,'[16]Monthly BS -UC Ledger FORMATTED'!$A$6:$Q$275,+D$3,FALSE),0)</f>
        <v>0</v>
      </c>
      <c r="E88" s="394">
        <f>ROUND(VLOOKUP($B88,'[16]Monthly BS -UC Ledger FORMATTED'!$A$6:$Q$275,+E$3,FALSE),0)</f>
        <v>0</v>
      </c>
      <c r="F88" s="395">
        <f>ROUND(VLOOKUP($B88,'[16]Monthly BS -UC Ledger FORMATTED'!$A$6:$Q$275,+F$3,FALSE),0)</f>
        <v>0</v>
      </c>
      <c r="G88" s="395">
        <f>ROUND(VLOOKUP($B88,'[16]Monthly BS -UC Ledger FORMATTED'!$A$6:$Q$275,+G$3,FALSE),0)</f>
        <v>0</v>
      </c>
      <c r="H88" s="395">
        <f>ROUND(VLOOKUP($B88,'[16]Monthly BS -UC Ledger FORMATTED'!$A$6:$Q$275,+H$3,FALSE),0)</f>
        <v>0</v>
      </c>
      <c r="I88" s="395">
        <f>ROUND(VLOOKUP($B88,'[16]Monthly BS -UC Ledger FORMATTED'!$A$6:$Q$275,+I$3,FALSE),0)</f>
        <v>0</v>
      </c>
      <c r="J88" s="395">
        <f>ROUND(VLOOKUP($B88,'[16]Monthly BS -UC Ledger FORMATTED'!$A$6:$Q$275,+J$3,FALSE),0)</f>
        <v>0</v>
      </c>
      <c r="K88" s="395">
        <f>ROUND(VLOOKUP($B88,'[16]Monthly BS -UC Ledger FORMATTED'!$A$6:$Q$275,+K$3,FALSE),0)</f>
        <v>0</v>
      </c>
      <c r="L88" s="395">
        <f>ROUND(VLOOKUP($B88,'[16]Monthly BS -UC Ledger FORMATTED'!$A$6:$Q$275,+L$3,FALSE),0)</f>
        <v>0</v>
      </c>
      <c r="M88" s="395">
        <f>ROUND(VLOOKUP($B88,'[16]Monthly BS -UC Ledger FORMATTED'!$A$6:$Q$275,+M$3,FALSE),0)</f>
        <v>0</v>
      </c>
      <c r="N88" s="395">
        <f>ROUND(VLOOKUP($B88,'[16]Monthly BS -UC Ledger FORMATTED'!$A$6:$Q$275,+N$3,FALSE),0)</f>
        <v>0</v>
      </c>
      <c r="O88" s="395">
        <f>ROUND(VLOOKUP($B88,'[16]Monthly BS -UC Ledger FORMATTED'!$A$6:$Q$275,+O$3,FALSE),0)</f>
        <v>0</v>
      </c>
      <c r="P88" s="395">
        <f>ROUND(VLOOKUP($B88,'[16]Monthly BS -UC Ledger FORMATTED'!$A$6:$Q$275,+P$3,FALSE),0)</f>
        <v>0</v>
      </c>
      <c r="Q88" s="479">
        <f>ROUND(VLOOKUP($B88,'[16]Monthly BS -UC Ledger FORMATTED'!$A$6:$Q$275,+Q$3,FALSE),0)</f>
        <v>0</v>
      </c>
      <c r="R88" s="381"/>
      <c r="S88" s="391" t="s">
        <v>773</v>
      </c>
      <c r="T88" s="397">
        <v>2005</v>
      </c>
      <c r="U88" s="395"/>
      <c r="V88" s="395"/>
      <c r="W88" s="395"/>
      <c r="X88" s="395"/>
      <c r="Y88" s="395"/>
      <c r="Z88" s="395"/>
      <c r="AA88" s="395"/>
      <c r="AB88" s="395"/>
      <c r="AC88" s="395"/>
      <c r="AD88" s="395"/>
      <c r="AE88" s="395"/>
      <c r="AF88" s="395"/>
      <c r="AG88" s="395"/>
      <c r="AH88" s="395"/>
      <c r="AI88" s="375"/>
      <c r="AJ88" s="375"/>
      <c r="AK88" s="375"/>
      <c r="AL88" s="375"/>
      <c r="AM88" s="375"/>
      <c r="AN88" s="375"/>
      <c r="AO88" s="375"/>
      <c r="AP88" s="375"/>
      <c r="AQ88" s="375"/>
      <c r="AR88" s="375"/>
      <c r="AS88" s="375"/>
      <c r="AT88" s="375"/>
    </row>
    <row r="89" spans="1:46" ht="12" customHeight="1" x14ac:dyDescent="0.2">
      <c r="A89" s="381"/>
      <c r="B89" s="390">
        <v>1490</v>
      </c>
      <c r="C89" s="381" t="s">
        <v>774</v>
      </c>
      <c r="D89" s="398"/>
      <c r="E89" s="398"/>
      <c r="F89" s="399"/>
      <c r="G89" s="399"/>
      <c r="H89" s="399"/>
      <c r="I89" s="399"/>
      <c r="J89" s="399"/>
      <c r="K89" s="399"/>
      <c r="L89" s="399"/>
      <c r="M89" s="399"/>
      <c r="N89" s="399"/>
      <c r="O89" s="399"/>
      <c r="P89" s="399"/>
      <c r="Q89" s="480"/>
      <c r="R89" s="381"/>
      <c r="S89" s="381" t="s">
        <v>775</v>
      </c>
      <c r="T89" s="401">
        <v>2250</v>
      </c>
      <c r="U89" s="399"/>
      <c r="V89" s="399"/>
      <c r="W89" s="399"/>
      <c r="X89" s="399"/>
      <c r="Y89" s="399"/>
      <c r="Z89" s="399"/>
      <c r="AA89" s="399"/>
      <c r="AB89" s="399"/>
      <c r="AC89" s="399"/>
      <c r="AD89" s="399"/>
      <c r="AE89" s="399"/>
      <c r="AF89" s="399"/>
      <c r="AG89" s="399"/>
      <c r="AH89" s="399"/>
      <c r="AI89" s="375"/>
      <c r="AJ89" s="375"/>
      <c r="AK89" s="375"/>
      <c r="AL89" s="375"/>
      <c r="AM89" s="375"/>
      <c r="AN89" s="375"/>
      <c r="AO89" s="375"/>
      <c r="AP89" s="375"/>
      <c r="AQ89" s="375"/>
      <c r="AR89" s="375"/>
      <c r="AS89" s="375"/>
      <c r="AT89" s="375"/>
    </row>
    <row r="90" spans="1:46" ht="12" customHeight="1" x14ac:dyDescent="0.25">
      <c r="A90" s="381"/>
      <c r="B90" s="381"/>
      <c r="C90" s="433"/>
      <c r="D90" s="399"/>
      <c r="E90" s="399"/>
      <c r="F90" s="399"/>
      <c r="G90" s="399"/>
      <c r="H90" s="399"/>
      <c r="I90" s="399"/>
      <c r="J90" s="399"/>
      <c r="K90" s="399"/>
      <c r="L90" s="399"/>
      <c r="M90" s="399"/>
      <c r="N90" s="399"/>
      <c r="O90" s="399"/>
      <c r="P90" s="399"/>
      <c r="Q90" s="480"/>
      <c r="R90" s="381"/>
      <c r="S90" s="433"/>
      <c r="T90" s="436"/>
      <c r="U90" s="399"/>
      <c r="V90" s="399"/>
      <c r="W90" s="399"/>
      <c r="X90" s="399"/>
      <c r="Y90" s="399"/>
      <c r="Z90" s="399"/>
      <c r="AA90" s="399"/>
      <c r="AB90" s="399"/>
      <c r="AC90" s="399"/>
      <c r="AD90" s="399"/>
      <c r="AE90" s="399"/>
      <c r="AF90" s="399"/>
      <c r="AG90" s="399"/>
      <c r="AH90" s="399"/>
      <c r="AI90" s="375"/>
      <c r="AJ90" s="375"/>
      <c r="AK90" s="375"/>
      <c r="AL90" s="375"/>
      <c r="AM90" s="375"/>
      <c r="AN90" s="375"/>
      <c r="AO90" s="375"/>
      <c r="AP90" s="375"/>
      <c r="AQ90" s="375"/>
      <c r="AR90" s="375"/>
      <c r="AS90" s="375"/>
      <c r="AT90" s="375"/>
    </row>
    <row r="91" spans="1:46" s="415" customFormat="1" ht="12" customHeight="1" x14ac:dyDescent="0.25">
      <c r="A91" s="420" t="s">
        <v>118</v>
      </c>
      <c r="B91" s="412"/>
      <c r="C91" s="403" t="s">
        <v>81</v>
      </c>
      <c r="D91" s="404">
        <f>SUM(D88:D90)</f>
        <v>0</v>
      </c>
      <c r="E91" s="404">
        <f t="shared" ref="E91:Q91" si="22">SUM(E88:E90)</f>
        <v>0</v>
      </c>
      <c r="F91" s="404">
        <f t="shared" si="22"/>
        <v>0</v>
      </c>
      <c r="G91" s="404">
        <f t="shared" si="22"/>
        <v>0</v>
      </c>
      <c r="H91" s="404">
        <f t="shared" si="22"/>
        <v>0</v>
      </c>
      <c r="I91" s="404">
        <f t="shared" si="22"/>
        <v>0</v>
      </c>
      <c r="J91" s="404">
        <f t="shared" si="22"/>
        <v>0</v>
      </c>
      <c r="K91" s="404">
        <f t="shared" si="22"/>
        <v>0</v>
      </c>
      <c r="L91" s="404">
        <f t="shared" si="22"/>
        <v>0</v>
      </c>
      <c r="M91" s="404">
        <f t="shared" si="22"/>
        <v>0</v>
      </c>
      <c r="N91" s="404">
        <f t="shared" si="22"/>
        <v>0</v>
      </c>
      <c r="O91" s="404">
        <f t="shared" si="22"/>
        <v>0</v>
      </c>
      <c r="P91" s="404">
        <f t="shared" si="22"/>
        <v>0</v>
      </c>
      <c r="Q91" s="481">
        <f t="shared" si="22"/>
        <v>0</v>
      </c>
      <c r="R91" s="392"/>
      <c r="S91" s="403" t="s">
        <v>81</v>
      </c>
      <c r="T91" s="406"/>
      <c r="U91" s="404">
        <f>SUM(U88:U90)</f>
        <v>0</v>
      </c>
      <c r="V91" s="404">
        <f t="shared" ref="V91:AH91" si="23">SUM(V88:V90)</f>
        <v>0</v>
      </c>
      <c r="W91" s="404">
        <f t="shared" si="23"/>
        <v>0</v>
      </c>
      <c r="X91" s="404">
        <f t="shared" si="23"/>
        <v>0</v>
      </c>
      <c r="Y91" s="404">
        <f t="shared" si="23"/>
        <v>0</v>
      </c>
      <c r="Z91" s="404">
        <f t="shared" si="23"/>
        <v>0</v>
      </c>
      <c r="AA91" s="404">
        <f t="shared" si="23"/>
        <v>0</v>
      </c>
      <c r="AB91" s="404">
        <f t="shared" si="23"/>
        <v>0</v>
      </c>
      <c r="AC91" s="404">
        <f t="shared" si="23"/>
        <v>0</v>
      </c>
      <c r="AD91" s="404">
        <f t="shared" si="23"/>
        <v>0</v>
      </c>
      <c r="AE91" s="404">
        <f t="shared" si="23"/>
        <v>0</v>
      </c>
      <c r="AF91" s="404">
        <f t="shared" si="23"/>
        <v>0</v>
      </c>
      <c r="AG91" s="404">
        <f t="shared" si="23"/>
        <v>0</v>
      </c>
      <c r="AH91" s="404">
        <f t="shared" si="23"/>
        <v>0</v>
      </c>
      <c r="AI91" s="414"/>
      <c r="AJ91" s="414"/>
      <c r="AK91" s="414"/>
      <c r="AL91" s="414"/>
      <c r="AM91" s="414"/>
      <c r="AN91" s="414"/>
      <c r="AO91" s="414"/>
      <c r="AP91" s="414"/>
      <c r="AQ91" s="414"/>
      <c r="AR91" s="414"/>
      <c r="AS91" s="414"/>
      <c r="AT91" s="414"/>
    </row>
    <row r="92" spans="1:46" ht="12" customHeight="1" x14ac:dyDescent="0.3">
      <c r="A92" s="378"/>
      <c r="B92" s="393">
        <v>1215</v>
      </c>
      <c r="C92" s="437" t="s">
        <v>776</v>
      </c>
      <c r="D92" s="394">
        <f>ROUND(VLOOKUP($B92,'[16]Monthly BS -UC Ledger FORMATTED'!$A$6:$Q$275,+D$3,FALSE),0)</f>
        <v>-140147</v>
      </c>
      <c r="E92" s="394">
        <f>ROUND(VLOOKUP($B92,'[16]Monthly BS -UC Ledger FORMATTED'!$A$6:$Q$275,+E$3,FALSE),0)</f>
        <v>-140489</v>
      </c>
      <c r="F92" s="395">
        <f>ROUND(VLOOKUP($B92,'[16]Monthly BS -UC Ledger FORMATTED'!$A$6:$Q$275,+F$3,FALSE),0)</f>
        <v>-140489</v>
      </c>
      <c r="G92" s="395">
        <f>ROUND(VLOOKUP($B92,'[16]Monthly BS -UC Ledger FORMATTED'!$A$6:$Q$275,+G$3,FALSE),0)</f>
        <v>-140489</v>
      </c>
      <c r="H92" s="395">
        <f>ROUND(VLOOKUP($B92,'[16]Monthly BS -UC Ledger FORMATTED'!$A$6:$Q$275,+H$3,FALSE),0)</f>
        <v>-140489</v>
      </c>
      <c r="I92" s="395">
        <f>ROUND(VLOOKUP($B92,'[16]Monthly BS -UC Ledger FORMATTED'!$A$6:$Q$275,+I$3,FALSE),0)</f>
        <v>-140489</v>
      </c>
      <c r="J92" s="395">
        <f>ROUND(VLOOKUP($B92,'[16]Monthly BS -UC Ledger FORMATTED'!$A$6:$Q$275,+J$3,FALSE),0)</f>
        <v>-140489</v>
      </c>
      <c r="K92" s="395">
        <f>ROUND(VLOOKUP($B92,'[16]Monthly BS -UC Ledger FORMATTED'!$A$6:$Q$275,+K$3,FALSE),0)</f>
        <v>-140489</v>
      </c>
      <c r="L92" s="395">
        <f>ROUND(VLOOKUP($B92,'[16]Monthly BS -UC Ledger FORMATTED'!$A$6:$Q$275,+L$3,FALSE),0)</f>
        <v>-140489</v>
      </c>
      <c r="M92" s="395">
        <f>ROUND(VLOOKUP($B92,'[16]Monthly BS -UC Ledger FORMATTED'!$A$6:$Q$275,+M$3,FALSE),0)</f>
        <v>-140489</v>
      </c>
      <c r="N92" s="395">
        <f>ROUND(VLOOKUP($B92,'[16]Monthly BS -UC Ledger FORMATTED'!$A$6:$Q$275,+N$3,FALSE),0)</f>
        <v>-140489</v>
      </c>
      <c r="O92" s="395">
        <f>ROUND(VLOOKUP($B92,'[16]Monthly BS -UC Ledger FORMATTED'!$A$6:$Q$275,+O$3,FALSE),0)</f>
        <v>-140489</v>
      </c>
      <c r="P92" s="395">
        <f>ROUND(VLOOKUP($B92,'[16]Monthly BS -UC Ledger FORMATTED'!$A$6:$Q$275,+P$3,FALSE),0)</f>
        <v>-140489</v>
      </c>
      <c r="Q92" s="479">
        <f>ROUND(VLOOKUP($B92,'[16]Monthly BS -UC Ledger FORMATTED'!$A$6:$Q$275,+Q$3,FALSE),0)</f>
        <v>-140463</v>
      </c>
      <c r="R92" s="436"/>
      <c r="S92" s="436" t="s">
        <v>777</v>
      </c>
      <c r="T92" s="397">
        <v>2010</v>
      </c>
      <c r="U92" s="482">
        <v>501515.36895565322</v>
      </c>
      <c r="V92" s="482">
        <v>503119.22471939167</v>
      </c>
      <c r="W92" s="482">
        <v>503976.79813014017</v>
      </c>
      <c r="X92" s="482">
        <v>504834.37154088862</v>
      </c>
      <c r="Y92" s="482">
        <v>505691.94495163707</v>
      </c>
      <c r="Z92" s="482">
        <v>506549.51836238551</v>
      </c>
      <c r="AA92" s="482">
        <v>507407.09177313402</v>
      </c>
      <c r="AB92" s="482">
        <v>508264.66518388246</v>
      </c>
      <c r="AC92" s="482">
        <v>509122.23859463085</v>
      </c>
      <c r="AD92" s="482">
        <v>509979.8120053793</v>
      </c>
      <c r="AE92" s="482">
        <v>510837.3854161278</v>
      </c>
      <c r="AF92" s="482">
        <v>511694.95882687625</v>
      </c>
      <c r="AG92" s="482">
        <v>512552.53223762469</v>
      </c>
      <c r="AH92" s="395">
        <f>ROUND(VLOOKUP($T92,'[16]Monthly BS -UC Ledger FORMATTED'!$A$6:$Q$275,+AH$3,FALSE),0)</f>
        <v>507350</v>
      </c>
      <c r="AI92" s="375"/>
      <c r="AJ92" s="375"/>
      <c r="AK92" s="375"/>
      <c r="AL92" s="375"/>
      <c r="AM92" s="375"/>
      <c r="AN92" s="375"/>
      <c r="AO92" s="375"/>
      <c r="AP92" s="375"/>
      <c r="AQ92" s="375"/>
      <c r="AR92" s="375"/>
      <c r="AS92" s="375"/>
      <c r="AT92" s="375"/>
    </row>
    <row r="93" spans="1:46" ht="12" customHeight="1" x14ac:dyDescent="0.2">
      <c r="A93" s="374"/>
      <c r="B93" s="390">
        <v>1220</v>
      </c>
      <c r="C93" s="436" t="s">
        <v>778</v>
      </c>
      <c r="D93" s="398">
        <f>ROUND(VLOOKUP($B93,'[16]Monthly BS -UC Ledger FORMATTED'!$A$6:$Q$275,+D$3,FALSE),0)</f>
        <v>-460999</v>
      </c>
      <c r="E93" s="398">
        <f>ROUND(VLOOKUP($B93,'[16]Monthly BS -UC Ledger FORMATTED'!$A$6:$Q$275,+E$3,FALSE),0)</f>
        <v>-462123</v>
      </c>
      <c r="F93" s="399">
        <f>ROUND(VLOOKUP($B93,'[16]Monthly BS -UC Ledger FORMATTED'!$A$6:$Q$275,+F$3,FALSE),0)</f>
        <v>-462123</v>
      </c>
      <c r="G93" s="399">
        <f>ROUND(VLOOKUP($B93,'[16]Monthly BS -UC Ledger FORMATTED'!$A$6:$Q$275,+G$3,FALSE),0)</f>
        <v>-462123</v>
      </c>
      <c r="H93" s="399">
        <f>ROUND(VLOOKUP($B93,'[16]Monthly BS -UC Ledger FORMATTED'!$A$6:$Q$275,+H$3,FALSE),0)</f>
        <v>-462123</v>
      </c>
      <c r="I93" s="399">
        <f>ROUND(VLOOKUP($B93,'[16]Monthly BS -UC Ledger FORMATTED'!$A$6:$Q$275,+I$3,FALSE),0)</f>
        <v>-462123</v>
      </c>
      <c r="J93" s="399">
        <f>ROUND(VLOOKUP($B93,'[16]Monthly BS -UC Ledger FORMATTED'!$A$6:$Q$275,+J$3,FALSE),0)</f>
        <v>-462123</v>
      </c>
      <c r="K93" s="399">
        <f>ROUND(VLOOKUP($B93,'[16]Monthly BS -UC Ledger FORMATTED'!$A$6:$Q$275,+K$3,FALSE),0)</f>
        <v>-462123</v>
      </c>
      <c r="L93" s="399">
        <f>ROUND(VLOOKUP($B93,'[16]Monthly BS -UC Ledger FORMATTED'!$A$6:$Q$275,+L$3,FALSE),0)</f>
        <v>-462123</v>
      </c>
      <c r="M93" s="399">
        <f>ROUND(VLOOKUP($B93,'[16]Monthly BS -UC Ledger FORMATTED'!$A$6:$Q$275,+M$3,FALSE),0)</f>
        <v>-462123</v>
      </c>
      <c r="N93" s="399">
        <f>ROUND(VLOOKUP($B93,'[16]Monthly BS -UC Ledger FORMATTED'!$A$6:$Q$275,+N$3,FALSE),0)</f>
        <v>-462123</v>
      </c>
      <c r="O93" s="399">
        <f>ROUND(VLOOKUP($B93,'[16]Monthly BS -UC Ledger FORMATTED'!$A$6:$Q$275,+O$3,FALSE),0)</f>
        <v>-462123</v>
      </c>
      <c r="P93" s="399">
        <f>ROUND(VLOOKUP($B93,'[16]Monthly BS -UC Ledger FORMATTED'!$A$6:$Q$275,+P$3,FALSE),0)</f>
        <v>-462123</v>
      </c>
      <c r="Q93" s="480">
        <f>ROUND(VLOOKUP($B93,'[16]Monthly BS -UC Ledger FORMATTED'!$A$6:$Q$275,+Q$3,FALSE),0)</f>
        <v>-462037</v>
      </c>
      <c r="R93" s="436"/>
      <c r="S93" s="436"/>
      <c r="T93" s="401"/>
      <c r="U93" s="399"/>
      <c r="V93" s="399"/>
      <c r="W93" s="399"/>
      <c r="X93" s="399"/>
      <c r="Y93" s="399"/>
      <c r="Z93" s="399"/>
      <c r="AA93" s="399"/>
      <c r="AB93" s="399"/>
      <c r="AC93" s="399"/>
      <c r="AD93" s="399"/>
      <c r="AE93" s="399"/>
      <c r="AF93" s="399"/>
      <c r="AG93" s="399"/>
      <c r="AH93" s="399"/>
      <c r="AI93" s="375"/>
      <c r="AJ93" s="375"/>
      <c r="AK93" s="375"/>
      <c r="AL93" s="375"/>
      <c r="AM93" s="375"/>
      <c r="AN93" s="375"/>
      <c r="AO93" s="375"/>
      <c r="AP93" s="375"/>
    </row>
    <row r="94" spans="1:46" ht="12" customHeight="1" x14ac:dyDescent="0.3">
      <c r="A94" s="374"/>
      <c r="B94" s="390">
        <v>1640</v>
      </c>
      <c r="C94" s="381" t="s">
        <v>779</v>
      </c>
      <c r="D94" s="482">
        <v>126.62780737002784</v>
      </c>
      <c r="E94" s="482">
        <v>126.81623648683609</v>
      </c>
      <c r="F94" s="482">
        <v>126.81623648683609</v>
      </c>
      <c r="G94" s="482">
        <v>126.81623648683609</v>
      </c>
      <c r="H94" s="482">
        <v>126.81623648683609</v>
      </c>
      <c r="I94" s="482">
        <v>126.81623648683609</v>
      </c>
      <c r="J94" s="482">
        <v>126.81623648683609</v>
      </c>
      <c r="K94" s="482">
        <v>126.81623648683609</v>
      </c>
      <c r="L94" s="482">
        <v>126.81623648683609</v>
      </c>
      <c r="M94" s="482">
        <v>126.81623648683609</v>
      </c>
      <c r="N94" s="482">
        <v>126.81623648683609</v>
      </c>
      <c r="O94" s="482">
        <v>126.81623648683609</v>
      </c>
      <c r="P94" s="482">
        <v>126.81623648683609</v>
      </c>
      <c r="Q94" s="480">
        <f>ROUND(VLOOKUP($B94,'[16]Monthly BS -UC Ledger FORMATTED'!$A$6:$Q$275,+Q$3,FALSE),0)</f>
        <v>0</v>
      </c>
      <c r="R94" s="436"/>
      <c r="S94" s="381"/>
      <c r="T94" s="401"/>
      <c r="U94" s="398"/>
      <c r="V94" s="399"/>
      <c r="W94" s="399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75"/>
      <c r="AJ94" s="375"/>
      <c r="AK94" s="375"/>
      <c r="AL94" s="375"/>
      <c r="AM94" s="375"/>
      <c r="AN94" s="375"/>
      <c r="AO94" s="375"/>
      <c r="AP94" s="375"/>
    </row>
    <row r="95" spans="1:46" ht="12" customHeight="1" x14ac:dyDescent="0.2">
      <c r="A95" s="374"/>
      <c r="B95" s="390"/>
      <c r="C95" s="381"/>
      <c r="D95" s="398"/>
      <c r="E95" s="398"/>
      <c r="F95" s="399"/>
      <c r="G95" s="399"/>
      <c r="H95" s="399"/>
      <c r="I95" s="399"/>
      <c r="J95" s="399"/>
      <c r="K95" s="399"/>
      <c r="L95" s="399"/>
      <c r="M95" s="399"/>
      <c r="N95" s="399"/>
      <c r="O95" s="399"/>
      <c r="P95" s="399"/>
      <c r="Q95" s="480"/>
      <c r="R95" s="436"/>
      <c r="S95" s="381"/>
      <c r="T95" s="401"/>
      <c r="U95" s="398"/>
      <c r="V95" s="399"/>
      <c r="W95" s="399"/>
      <c r="X95" s="399"/>
      <c r="Y95" s="399"/>
      <c r="Z95" s="399"/>
      <c r="AA95" s="399"/>
      <c r="AB95" s="399"/>
      <c r="AC95" s="399"/>
      <c r="AD95" s="399"/>
      <c r="AE95" s="399"/>
      <c r="AF95" s="399"/>
      <c r="AG95" s="399"/>
      <c r="AH95" s="399"/>
      <c r="AI95" s="375"/>
      <c r="AJ95" s="375"/>
      <c r="AK95" s="375"/>
      <c r="AL95" s="375"/>
      <c r="AM95" s="375"/>
      <c r="AN95" s="375"/>
      <c r="AO95" s="375"/>
      <c r="AP95" s="375"/>
    </row>
    <row r="96" spans="1:46" ht="12" customHeight="1" x14ac:dyDescent="0.2">
      <c r="A96" s="374"/>
      <c r="B96" s="390"/>
      <c r="C96" s="381"/>
      <c r="D96" s="398"/>
      <c r="E96" s="398"/>
      <c r="F96" s="399"/>
      <c r="G96" s="399"/>
      <c r="H96" s="399"/>
      <c r="I96" s="399"/>
      <c r="J96" s="399"/>
      <c r="K96" s="399"/>
      <c r="L96" s="399"/>
      <c r="M96" s="399"/>
      <c r="N96" s="399"/>
      <c r="O96" s="399"/>
      <c r="P96" s="399"/>
      <c r="Q96" s="480"/>
      <c r="R96" s="436"/>
      <c r="S96" s="381"/>
      <c r="T96" s="401"/>
      <c r="U96" s="398"/>
      <c r="V96" s="399"/>
      <c r="W96" s="399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75"/>
      <c r="AJ96" s="375"/>
      <c r="AK96" s="375"/>
      <c r="AL96" s="375"/>
      <c r="AM96" s="375"/>
      <c r="AN96" s="375"/>
      <c r="AO96" s="375"/>
      <c r="AP96" s="375"/>
    </row>
    <row r="97" spans="1:42" ht="12" customHeight="1" x14ac:dyDescent="0.2">
      <c r="A97" s="374"/>
      <c r="B97" s="390"/>
      <c r="C97" s="436"/>
      <c r="D97" s="398"/>
      <c r="E97" s="398"/>
      <c r="F97" s="399"/>
      <c r="G97" s="399"/>
      <c r="H97" s="399"/>
      <c r="I97" s="399"/>
      <c r="J97" s="399"/>
      <c r="K97" s="399"/>
      <c r="L97" s="399"/>
      <c r="M97" s="399"/>
      <c r="N97" s="399"/>
      <c r="O97" s="399"/>
      <c r="P97" s="399"/>
      <c r="Q97" s="480"/>
      <c r="R97" s="436"/>
      <c r="S97" s="436"/>
      <c r="T97" s="401"/>
      <c r="U97" s="398"/>
      <c r="V97" s="399"/>
      <c r="W97" s="399"/>
      <c r="X97" s="399"/>
      <c r="Y97" s="399"/>
      <c r="Z97" s="399"/>
      <c r="AA97" s="399"/>
      <c r="AB97" s="399"/>
      <c r="AC97" s="399"/>
      <c r="AD97" s="399"/>
      <c r="AE97" s="399"/>
      <c r="AF97" s="399"/>
      <c r="AG97" s="399"/>
      <c r="AH97" s="399"/>
      <c r="AI97" s="375"/>
      <c r="AJ97" s="375"/>
      <c r="AK97" s="375"/>
      <c r="AL97" s="375"/>
      <c r="AM97" s="375"/>
      <c r="AN97" s="375"/>
      <c r="AO97" s="375"/>
      <c r="AP97" s="375"/>
    </row>
    <row r="98" spans="1:42" ht="12" customHeight="1" x14ac:dyDescent="0.2">
      <c r="A98" s="374"/>
      <c r="B98" s="390"/>
      <c r="C98" s="381"/>
      <c r="D98" s="398"/>
      <c r="E98" s="398"/>
      <c r="F98" s="399"/>
      <c r="G98" s="399"/>
      <c r="H98" s="399"/>
      <c r="I98" s="399"/>
      <c r="J98" s="399"/>
      <c r="K98" s="399"/>
      <c r="L98" s="399"/>
      <c r="M98" s="399"/>
      <c r="N98" s="399"/>
      <c r="O98" s="399"/>
      <c r="P98" s="399"/>
      <c r="Q98" s="480"/>
      <c r="R98" s="381"/>
      <c r="S98" s="381"/>
      <c r="T98" s="401"/>
      <c r="U98" s="398"/>
      <c r="V98" s="399"/>
      <c r="W98" s="399"/>
      <c r="X98" s="399"/>
      <c r="Y98" s="399"/>
      <c r="Z98" s="399"/>
      <c r="AA98" s="399"/>
      <c r="AB98" s="399"/>
      <c r="AC98" s="399"/>
      <c r="AD98" s="399"/>
      <c r="AE98" s="399"/>
      <c r="AF98" s="399"/>
      <c r="AG98" s="399"/>
      <c r="AH98" s="399"/>
      <c r="AI98" s="375"/>
      <c r="AJ98" s="375"/>
      <c r="AK98" s="375"/>
      <c r="AL98" s="375"/>
      <c r="AM98" s="375"/>
      <c r="AN98" s="375"/>
      <c r="AO98" s="375"/>
      <c r="AP98" s="375"/>
    </row>
    <row r="99" spans="1:42" s="415" customFormat="1" ht="12" customHeight="1" x14ac:dyDescent="0.25">
      <c r="A99" s="411" t="s">
        <v>121</v>
      </c>
      <c r="B99" s="419"/>
      <c r="C99" s="403" t="s">
        <v>81</v>
      </c>
      <c r="D99" s="404">
        <f t="shared" ref="D99:Q99" si="24">SUM(D92:D98)</f>
        <v>-601019.37219262996</v>
      </c>
      <c r="E99" s="404">
        <f t="shared" si="24"/>
        <v>-602485.18376351311</v>
      </c>
      <c r="F99" s="438">
        <f t="shared" si="24"/>
        <v>-602485.18376351311</v>
      </c>
      <c r="G99" s="438">
        <f t="shared" si="24"/>
        <v>-602485.18376351311</v>
      </c>
      <c r="H99" s="438">
        <f t="shared" si="24"/>
        <v>-602485.18376351311</v>
      </c>
      <c r="I99" s="438">
        <f t="shared" si="24"/>
        <v>-602485.18376351311</v>
      </c>
      <c r="J99" s="438">
        <f t="shared" si="24"/>
        <v>-602485.18376351311</v>
      </c>
      <c r="K99" s="438">
        <f t="shared" si="24"/>
        <v>-602485.18376351311</v>
      </c>
      <c r="L99" s="438">
        <f t="shared" si="24"/>
        <v>-602485.18376351311</v>
      </c>
      <c r="M99" s="438">
        <f t="shared" si="24"/>
        <v>-602485.18376351311</v>
      </c>
      <c r="N99" s="438">
        <f t="shared" si="24"/>
        <v>-602485.18376351311</v>
      </c>
      <c r="O99" s="438">
        <f t="shared" si="24"/>
        <v>-602485.18376351311</v>
      </c>
      <c r="P99" s="438">
        <f t="shared" si="24"/>
        <v>-602485.18376351311</v>
      </c>
      <c r="Q99" s="487">
        <f t="shared" si="24"/>
        <v>-602500</v>
      </c>
      <c r="R99" s="433"/>
      <c r="S99" s="403" t="s">
        <v>81</v>
      </c>
      <c r="T99" s="406"/>
      <c r="U99" s="404">
        <f>SUM(U92:U98)</f>
        <v>501515.36895565322</v>
      </c>
      <c r="V99" s="438">
        <f t="shared" ref="V99:AH99" si="25">SUM(V92:V98)</f>
        <v>503119.22471939167</v>
      </c>
      <c r="W99" s="438">
        <f t="shared" si="25"/>
        <v>503976.79813014017</v>
      </c>
      <c r="X99" s="438">
        <f t="shared" si="25"/>
        <v>504834.37154088862</v>
      </c>
      <c r="Y99" s="438">
        <f t="shared" si="25"/>
        <v>505691.94495163707</v>
      </c>
      <c r="Z99" s="438">
        <f t="shared" si="25"/>
        <v>506549.51836238551</v>
      </c>
      <c r="AA99" s="438">
        <f t="shared" si="25"/>
        <v>507407.09177313402</v>
      </c>
      <c r="AB99" s="438">
        <f t="shared" si="25"/>
        <v>508264.66518388246</v>
      </c>
      <c r="AC99" s="438">
        <f t="shared" si="25"/>
        <v>509122.23859463085</v>
      </c>
      <c r="AD99" s="438">
        <f t="shared" si="25"/>
        <v>509979.8120053793</v>
      </c>
      <c r="AE99" s="438">
        <f t="shared" si="25"/>
        <v>510837.3854161278</v>
      </c>
      <c r="AF99" s="438">
        <f t="shared" si="25"/>
        <v>511694.95882687625</v>
      </c>
      <c r="AG99" s="438">
        <f t="shared" si="25"/>
        <v>512552.53223762469</v>
      </c>
      <c r="AH99" s="438">
        <f t="shared" si="25"/>
        <v>507350</v>
      </c>
      <c r="AI99" s="414"/>
      <c r="AJ99" s="414"/>
      <c r="AK99" s="414"/>
      <c r="AL99" s="414"/>
      <c r="AM99" s="414"/>
      <c r="AN99" s="414"/>
      <c r="AO99" s="414"/>
      <c r="AP99" s="414"/>
    </row>
    <row r="100" spans="1:42" ht="12" customHeight="1" x14ac:dyDescent="0.2">
      <c r="A100" s="384"/>
      <c r="B100" s="383"/>
      <c r="C100" s="384"/>
      <c r="D100" s="385"/>
      <c r="E100" s="385"/>
      <c r="F100" s="386"/>
      <c r="G100" s="386"/>
      <c r="H100" s="386"/>
      <c r="I100" s="386"/>
      <c r="J100" s="386"/>
      <c r="K100" s="386"/>
      <c r="L100" s="386"/>
      <c r="M100" s="386"/>
      <c r="N100" s="386"/>
      <c r="O100" s="386"/>
      <c r="P100" s="386"/>
      <c r="Q100" s="478"/>
      <c r="R100" s="381"/>
      <c r="S100" s="384"/>
      <c r="T100" s="383"/>
      <c r="U100" s="385"/>
      <c r="V100" s="385"/>
      <c r="W100" s="386"/>
      <c r="X100" s="386"/>
      <c r="Y100" s="386"/>
      <c r="Z100" s="386"/>
      <c r="AA100" s="386"/>
      <c r="AB100" s="386"/>
      <c r="AC100" s="386"/>
      <c r="AD100" s="386"/>
      <c r="AE100" s="386"/>
      <c r="AF100" s="386"/>
      <c r="AG100" s="386"/>
      <c r="AH100" s="386"/>
    </row>
    <row r="101" spans="1:42" s="415" customFormat="1" ht="12" customHeight="1" x14ac:dyDescent="0.25">
      <c r="A101" s="440" t="s">
        <v>780</v>
      </c>
      <c r="B101" s="441"/>
      <c r="C101" s="440"/>
      <c r="D101" s="442">
        <f>SUM(D4:D100)-D36-D43-D49-D63-D67-D71-D75-D79-D83-D87-D91-D99-D46</f>
        <v>4953710.0173192546</v>
      </c>
      <c r="E101" s="442">
        <f t="shared" ref="E101:Q101" si="26">SUM(E4:E100)-E36-E43-E49-E63-E67-E71-E75-E79-E83-E87-E91-E99-E46</f>
        <v>4955713.8240795536</v>
      </c>
      <c r="F101" s="442">
        <f t="shared" si="26"/>
        <v>5058024.5177127188</v>
      </c>
      <c r="G101" s="442">
        <f t="shared" si="26"/>
        <v>5088566.6307386328</v>
      </c>
      <c r="H101" s="442">
        <f t="shared" si="26"/>
        <v>5095421.4806796676</v>
      </c>
      <c r="I101" s="442">
        <f t="shared" si="26"/>
        <v>5097124.0893317135</v>
      </c>
      <c r="J101" s="442">
        <f t="shared" si="26"/>
        <v>5103807.1504769046</v>
      </c>
      <c r="K101" s="442">
        <f t="shared" si="26"/>
        <v>5120316.856781669</v>
      </c>
      <c r="L101" s="442">
        <f t="shared" si="26"/>
        <v>5121594.7738845488</v>
      </c>
      <c r="M101" s="442">
        <f t="shared" si="26"/>
        <v>5126223.3419831377</v>
      </c>
      <c r="N101" s="442">
        <f t="shared" si="26"/>
        <v>5145428.869371024</v>
      </c>
      <c r="O101" s="442">
        <f t="shared" si="26"/>
        <v>5154525.8722386593</v>
      </c>
      <c r="P101" s="442">
        <f t="shared" si="26"/>
        <v>5170348.1205079388</v>
      </c>
      <c r="Q101" s="488">
        <f t="shared" si="26"/>
        <v>5091472</v>
      </c>
      <c r="R101" s="392"/>
      <c r="S101" s="440" t="s">
        <v>781</v>
      </c>
      <c r="T101" s="441"/>
      <c r="U101" s="442">
        <f t="shared" ref="U101:AH101" si="27">SUM(U4:U100)-U36-U43-U49-U63-U67-U71-U75-U79-U83-U87-U91-U99-U46</f>
        <v>-922673.50300335372</v>
      </c>
      <c r="V101" s="442">
        <f t="shared" si="27"/>
        <v>-940199.84560233797</v>
      </c>
      <c r="W101" s="442">
        <f t="shared" si="27"/>
        <v>-944616.29439300706</v>
      </c>
      <c r="X101" s="442">
        <f t="shared" si="27"/>
        <v>-961714.99271608097</v>
      </c>
      <c r="Y101" s="442">
        <f t="shared" si="27"/>
        <v>-979425.59365851129</v>
      </c>
      <c r="Z101" s="442">
        <f t="shared" si="27"/>
        <v>-997034.76959395898</v>
      </c>
      <c r="AA101" s="442">
        <f t="shared" si="27"/>
        <v>-1014866.5219226193</v>
      </c>
      <c r="AB101" s="442">
        <f t="shared" si="27"/>
        <v>-1020805.0543464539</v>
      </c>
      <c r="AC101" s="442">
        <f t="shared" si="27"/>
        <v>-1038363.6833621275</v>
      </c>
      <c r="AD101" s="442">
        <f t="shared" si="27"/>
        <v>-1053336.5652687121</v>
      </c>
      <c r="AE101" s="442">
        <f t="shared" si="27"/>
        <v>-1055021.9585739411</v>
      </c>
      <c r="AF101" s="442">
        <f t="shared" si="27"/>
        <v>-1071165.8035452333</v>
      </c>
      <c r="AG101" s="442">
        <f t="shared" si="27"/>
        <v>-1080317.1717503751</v>
      </c>
      <c r="AH101" s="442">
        <f t="shared" si="27"/>
        <v>-1006122</v>
      </c>
    </row>
    <row r="102" spans="1:42" ht="12" customHeight="1" x14ac:dyDescent="0.25">
      <c r="A102" s="440" t="s">
        <v>782</v>
      </c>
      <c r="B102" s="383"/>
      <c r="C102" s="384"/>
      <c r="D102" s="385">
        <f>+'[16]Monthly BS -UC Ledger FORMATTED'!D47</f>
        <v>4953709.0273192534</v>
      </c>
      <c r="E102" s="385">
        <f>+'[16]Monthly BS -UC Ledger FORMATTED'!E47</f>
        <v>4955712.8940795539</v>
      </c>
      <c r="F102" s="385">
        <f>+'[16]Monthly BS -UC Ledger FORMATTED'!F47</f>
        <v>5058023.2977127181</v>
      </c>
      <c r="G102" s="385">
        <f>+'[16]Monthly BS -UC Ledger FORMATTED'!G47</f>
        <v>5088565.9907386322</v>
      </c>
      <c r="H102" s="385">
        <f>+'[16]Monthly BS -UC Ledger FORMATTED'!H47</f>
        <v>5095420.7606796669</v>
      </c>
      <c r="I102" s="385">
        <f>+'[16]Monthly BS -UC Ledger FORMATTED'!I47</f>
        <v>5097122.6893317131</v>
      </c>
      <c r="J102" s="385">
        <f>+'[16]Monthly BS -UC Ledger FORMATTED'!J47</f>
        <v>5103806.7704769038</v>
      </c>
      <c r="K102" s="385">
        <f>+'[16]Monthly BS -UC Ledger FORMATTED'!K47</f>
        <v>5120316.4067816697</v>
      </c>
      <c r="L102" s="385">
        <f>+'[16]Monthly BS -UC Ledger FORMATTED'!L47</f>
        <v>5121594.5738845496</v>
      </c>
      <c r="M102" s="385">
        <f>+'[16]Monthly BS -UC Ledger FORMATTED'!M47</f>
        <v>5126225.2219831366</v>
      </c>
      <c r="N102" s="385">
        <f>+'[16]Monthly BS -UC Ledger FORMATTED'!N47</f>
        <v>5145428.5693710232</v>
      </c>
      <c r="O102" s="385">
        <f>+'[16]Monthly BS -UC Ledger FORMATTED'!O47</f>
        <v>5154523.6622386584</v>
      </c>
      <c r="P102" s="385">
        <f>+'[16]Monthly BS -UC Ledger FORMATTED'!P47</f>
        <v>5170348.3505079392</v>
      </c>
      <c r="Q102" s="489">
        <f>+'[16]Monthly BS -UC Ledger FORMATTED'!Q47</f>
        <v>5091473.0609584777</v>
      </c>
      <c r="R102" s="381"/>
      <c r="S102" s="384" t="s">
        <v>783</v>
      </c>
      <c r="T102" s="383"/>
      <c r="U102" s="386">
        <f>+'[16]Monthly BS -UC Ledger FORMATTED'!D149</f>
        <v>-922675.43300335424</v>
      </c>
      <c r="V102" s="386">
        <f>+'[16]Monthly BS -UC Ledger FORMATTED'!E149</f>
        <v>-940198.46560233855</v>
      </c>
      <c r="W102" s="386">
        <f>+'[16]Monthly BS -UC Ledger FORMATTED'!F149</f>
        <v>-944616.91439300671</v>
      </c>
      <c r="X102" s="386">
        <f>+'[16]Monthly BS -UC Ledger FORMATTED'!G149</f>
        <v>-961714.5427160816</v>
      </c>
      <c r="Y102" s="386">
        <f>+'[16]Monthly BS -UC Ledger FORMATTED'!H149</f>
        <v>-979429.05365851137</v>
      </c>
      <c r="Z102" s="386">
        <f>+'[16]Monthly BS -UC Ledger FORMATTED'!I149</f>
        <v>-997033.59959395858</v>
      </c>
      <c r="AA102" s="386">
        <f>+'[16]Monthly BS -UC Ledger FORMATTED'!J149</f>
        <v>-1014867.6619226194</v>
      </c>
      <c r="AB102" s="386">
        <f>+'[16]Monthly BS -UC Ledger FORMATTED'!K149</f>
        <v>-1020805.3443464544</v>
      </c>
      <c r="AC102" s="386">
        <f>+'[16]Monthly BS -UC Ledger FORMATTED'!L149</f>
        <v>-1038363.4333621265</v>
      </c>
      <c r="AD102" s="386">
        <f>+'[16]Monthly BS -UC Ledger FORMATTED'!M149</f>
        <v>-1053336.8752687112</v>
      </c>
      <c r="AE102" s="386">
        <f>+'[16]Monthly BS -UC Ledger FORMATTED'!N149</f>
        <v>-1055019.1585739411</v>
      </c>
      <c r="AF102" s="386">
        <f>+'[16]Monthly BS -UC Ledger FORMATTED'!O149</f>
        <v>-1071165.8935452336</v>
      </c>
      <c r="AG102" s="386">
        <f>+'[16]Monthly BS -UC Ledger FORMATTED'!P149</f>
        <v>-1080316.2417503751</v>
      </c>
      <c r="AH102" s="386">
        <f>+'[16]Monthly BS -UC Ledger FORMATTED'!Q149</f>
        <v>-1006118.6629028236</v>
      </c>
    </row>
    <row r="103" spans="1:42" ht="12" customHeight="1" x14ac:dyDescent="0.25">
      <c r="A103" s="440" t="s">
        <v>784</v>
      </c>
      <c r="B103" s="383"/>
      <c r="C103" s="384"/>
      <c r="D103" s="385">
        <f>+D101-D102</f>
        <v>0.99000000115483999</v>
      </c>
      <c r="E103" s="385">
        <f t="shared" ref="E103:Q103" si="28">+E101-E102</f>
        <v>0.92999999970197678</v>
      </c>
      <c r="F103" s="385">
        <f t="shared" si="28"/>
        <v>1.2200000006705523</v>
      </c>
      <c r="G103" s="385">
        <f t="shared" si="28"/>
        <v>0.64000000059604645</v>
      </c>
      <c r="H103" s="385">
        <f t="shared" si="28"/>
        <v>0.72000000067055225</v>
      </c>
      <c r="I103" s="385">
        <f t="shared" si="28"/>
        <v>1.400000000372529</v>
      </c>
      <c r="J103" s="385">
        <f t="shared" si="28"/>
        <v>0.38000000081956387</v>
      </c>
      <c r="K103" s="385">
        <f t="shared" si="28"/>
        <v>0.44999999925494194</v>
      </c>
      <c r="L103" s="385">
        <f t="shared" si="28"/>
        <v>0.19999999925494194</v>
      </c>
      <c r="M103" s="385">
        <f t="shared" si="28"/>
        <v>-1.8799999989569187</v>
      </c>
      <c r="N103" s="385">
        <f t="shared" si="28"/>
        <v>0.30000000074505806</v>
      </c>
      <c r="O103" s="385">
        <f t="shared" si="28"/>
        <v>2.2100000008940697</v>
      </c>
      <c r="P103" s="385">
        <f t="shared" si="28"/>
        <v>-0.23000000044703484</v>
      </c>
      <c r="Q103" s="489">
        <f t="shared" si="28"/>
        <v>-1.0609584776684642</v>
      </c>
      <c r="R103" s="422"/>
      <c r="S103" s="384" t="s">
        <v>784</v>
      </c>
      <c r="T103" s="383"/>
      <c r="U103" s="386">
        <f>+U101-U102</f>
        <v>1.930000000516884</v>
      </c>
      <c r="V103" s="386">
        <f t="shared" ref="V103:AH103" si="29">+V101-V102</f>
        <v>-1.37999999942258</v>
      </c>
      <c r="W103" s="386">
        <f t="shared" si="29"/>
        <v>0.61999999964609742</v>
      </c>
      <c r="X103" s="386">
        <f t="shared" si="29"/>
        <v>-0.44999999937135726</v>
      </c>
      <c r="Y103" s="386">
        <f t="shared" si="29"/>
        <v>3.4600000000791624</v>
      </c>
      <c r="Z103" s="386">
        <f t="shared" si="29"/>
        <v>-1.1700000003911555</v>
      </c>
      <c r="AA103" s="386">
        <f t="shared" si="29"/>
        <v>1.1400000001303852</v>
      </c>
      <c r="AB103" s="386">
        <f t="shared" si="29"/>
        <v>0.29000000050291419</v>
      </c>
      <c r="AC103" s="386">
        <f t="shared" si="29"/>
        <v>-0.2500000010477379</v>
      </c>
      <c r="AD103" s="386">
        <f t="shared" si="29"/>
        <v>0.30999999912455678</v>
      </c>
      <c r="AE103" s="386">
        <f t="shared" si="29"/>
        <v>-2.8000000000465661</v>
      </c>
      <c r="AF103" s="386">
        <f t="shared" si="29"/>
        <v>9.0000000316649675E-2</v>
      </c>
      <c r="AG103" s="386">
        <f t="shared" si="29"/>
        <v>-0.92999999993480742</v>
      </c>
      <c r="AH103" s="386">
        <f t="shared" si="29"/>
        <v>-3.3370971763506532</v>
      </c>
    </row>
    <row r="104" spans="1:42" ht="12" customHeight="1" x14ac:dyDescent="0.25">
      <c r="A104" s="440"/>
      <c r="B104" s="383"/>
      <c r="C104" s="384"/>
      <c r="D104" s="385"/>
      <c r="E104" s="385"/>
      <c r="F104" s="385"/>
      <c r="G104" s="385"/>
      <c r="H104" s="385"/>
      <c r="I104" s="385"/>
      <c r="J104" s="385"/>
      <c r="K104" s="385"/>
      <c r="L104" s="385"/>
      <c r="M104" s="385"/>
      <c r="N104" s="385"/>
      <c r="O104" s="385"/>
      <c r="P104" s="385"/>
      <c r="Q104" s="489"/>
      <c r="R104" s="423"/>
      <c r="S104" s="384"/>
      <c r="T104" s="383"/>
      <c r="U104" s="386"/>
      <c r="V104" s="386"/>
      <c r="W104" s="386"/>
      <c r="X104" s="386"/>
      <c r="Y104" s="386"/>
      <c r="Z104" s="386"/>
      <c r="AA104" s="386"/>
      <c r="AB104" s="386"/>
      <c r="AC104" s="386"/>
      <c r="AD104" s="386"/>
      <c r="AE104" s="386"/>
      <c r="AF104" s="386"/>
      <c r="AG104" s="386">
        <f>+'[16]A 9 (a)'!P59</f>
        <v>1080317.1717503751</v>
      </c>
      <c r="AH104" s="386"/>
    </row>
    <row r="105" spans="1:42" ht="12" customHeight="1" x14ac:dyDescent="0.25">
      <c r="A105" s="440"/>
      <c r="B105" s="383"/>
      <c r="C105" s="384"/>
      <c r="D105" s="385"/>
      <c r="E105" s="385"/>
      <c r="F105" s="385"/>
      <c r="G105" s="385"/>
      <c r="H105" s="385"/>
      <c r="I105" s="385"/>
      <c r="J105" s="385"/>
      <c r="K105" s="385"/>
      <c r="L105" s="385"/>
      <c r="M105" s="385"/>
      <c r="N105" s="385"/>
      <c r="O105" s="385"/>
      <c r="P105" s="385"/>
      <c r="Q105" s="489"/>
      <c r="R105" s="423"/>
      <c r="S105" s="384"/>
      <c r="T105" s="383"/>
      <c r="U105" s="386"/>
      <c r="V105" s="386"/>
      <c r="W105" s="386"/>
      <c r="X105" s="386"/>
      <c r="Y105" s="386"/>
      <c r="Z105" s="386"/>
      <c r="AA105" s="386"/>
      <c r="AB105" s="386"/>
      <c r="AC105" s="386"/>
      <c r="AD105" s="386"/>
      <c r="AE105" s="386"/>
      <c r="AF105" s="386"/>
      <c r="AG105" s="386"/>
      <c r="AH105" s="386"/>
    </row>
    <row r="106" spans="1:42" s="415" customFormat="1" ht="21.5" x14ac:dyDescent="0.3">
      <c r="A106" s="445" t="s">
        <v>134</v>
      </c>
      <c r="B106" s="367" t="s">
        <v>668</v>
      </c>
      <c r="C106" s="445" t="s">
        <v>135</v>
      </c>
      <c r="D106" s="369">
        <v>41974</v>
      </c>
      <c r="E106" s="369">
        <v>42005</v>
      </c>
      <c r="F106" s="369">
        <v>42036</v>
      </c>
      <c r="G106" s="369">
        <v>42064</v>
      </c>
      <c r="H106" s="369">
        <v>42095</v>
      </c>
      <c r="I106" s="369">
        <v>42125</v>
      </c>
      <c r="J106" s="369">
        <v>42156</v>
      </c>
      <c r="K106" s="369">
        <v>42186</v>
      </c>
      <c r="L106" s="369">
        <v>42217</v>
      </c>
      <c r="M106" s="369">
        <v>42248</v>
      </c>
      <c r="N106" s="369">
        <v>42278</v>
      </c>
      <c r="O106" s="369">
        <v>42309</v>
      </c>
      <c r="P106" s="369">
        <v>42339</v>
      </c>
      <c r="Q106" s="476" t="s">
        <v>669</v>
      </c>
      <c r="R106" s="414"/>
      <c r="S106" s="446" t="s">
        <v>135</v>
      </c>
      <c r="T106" s="367" t="s">
        <v>668</v>
      </c>
      <c r="U106" s="369">
        <v>41974</v>
      </c>
      <c r="V106" s="369">
        <v>42005</v>
      </c>
      <c r="W106" s="369">
        <v>42036</v>
      </c>
      <c r="X106" s="369">
        <v>42064</v>
      </c>
      <c r="Y106" s="369">
        <v>42095</v>
      </c>
      <c r="Z106" s="369">
        <v>42125</v>
      </c>
      <c r="AA106" s="369">
        <v>42156</v>
      </c>
      <c r="AB106" s="369">
        <v>42186</v>
      </c>
      <c r="AC106" s="369">
        <v>42217</v>
      </c>
      <c r="AD106" s="369">
        <v>42248</v>
      </c>
      <c r="AE106" s="369">
        <v>42278</v>
      </c>
      <c r="AF106" s="369">
        <v>42309</v>
      </c>
      <c r="AG106" s="369">
        <v>42339</v>
      </c>
      <c r="AH106" s="372" t="s">
        <v>669</v>
      </c>
    </row>
    <row r="107" spans="1:42" ht="12" customHeight="1" x14ac:dyDescent="0.25">
      <c r="A107" s="602" t="s">
        <v>11</v>
      </c>
      <c r="B107" s="603"/>
      <c r="C107" s="603"/>
      <c r="D107" s="603"/>
      <c r="E107" s="603"/>
      <c r="F107" s="603"/>
      <c r="G107" s="603"/>
      <c r="H107" s="603"/>
      <c r="I107" s="603"/>
      <c r="J107" s="603"/>
      <c r="K107" s="603"/>
      <c r="L107" s="603"/>
      <c r="M107" s="603"/>
      <c r="N107" s="603"/>
      <c r="O107" s="603"/>
      <c r="P107" s="603"/>
      <c r="Q107" s="604"/>
      <c r="R107" s="375"/>
      <c r="S107" s="602" t="s">
        <v>11</v>
      </c>
      <c r="T107" s="603"/>
      <c r="U107" s="603"/>
      <c r="V107" s="603"/>
      <c r="W107" s="603"/>
      <c r="X107" s="603"/>
      <c r="Y107" s="603"/>
      <c r="Z107" s="603"/>
      <c r="AA107" s="603"/>
      <c r="AB107" s="603"/>
      <c r="AC107" s="603"/>
      <c r="AD107" s="603"/>
      <c r="AE107" s="603"/>
      <c r="AF107" s="603"/>
      <c r="AG107" s="603"/>
      <c r="AH107" s="603"/>
      <c r="AI107" s="604"/>
    </row>
    <row r="108" spans="1:42" ht="12" customHeight="1" x14ac:dyDescent="0.2">
      <c r="A108" s="391"/>
      <c r="B108" s="393">
        <v>1245</v>
      </c>
      <c r="C108" s="391" t="s">
        <v>785</v>
      </c>
      <c r="D108" s="394">
        <f>ROUND(VLOOKUP($B108,'[16]Monthly BS -UC Ledger FORMATTED'!$A$6:$Q$275,+D$3,FALSE),0)</f>
        <v>150</v>
      </c>
      <c r="E108" s="394">
        <f>ROUND(VLOOKUP($B108,'[16]Monthly BS -UC Ledger FORMATTED'!$A$6:$Q$275,+E$3,FALSE),0)</f>
        <v>150</v>
      </c>
      <c r="F108" s="395">
        <f>ROUND(VLOOKUP($B108,'[16]Monthly BS -UC Ledger FORMATTED'!$A$6:$Q$275,+F$3,FALSE),0)</f>
        <v>150</v>
      </c>
      <c r="G108" s="395">
        <f>ROUND(VLOOKUP($B108,'[16]Monthly BS -UC Ledger FORMATTED'!$A$6:$Q$275,+G$3,FALSE),0)</f>
        <v>150</v>
      </c>
      <c r="H108" s="395">
        <f>ROUND(VLOOKUP($B108,'[16]Monthly BS -UC Ledger FORMATTED'!$A$6:$Q$275,+H$3,FALSE),0)</f>
        <v>150</v>
      </c>
      <c r="I108" s="395">
        <f>ROUND(VLOOKUP($B108,'[16]Monthly BS -UC Ledger FORMATTED'!$A$6:$Q$275,+I$3,FALSE),0)</f>
        <v>150</v>
      </c>
      <c r="J108" s="395">
        <f>ROUND(VLOOKUP($B108,'[16]Monthly BS -UC Ledger FORMATTED'!$A$6:$Q$275,+J$3,FALSE),0)</f>
        <v>150</v>
      </c>
      <c r="K108" s="395">
        <f>ROUND(VLOOKUP($B108,'[16]Monthly BS -UC Ledger FORMATTED'!$A$6:$Q$275,+K$3,FALSE),0)</f>
        <v>150</v>
      </c>
      <c r="L108" s="395">
        <f>ROUND(VLOOKUP($B108,'[16]Monthly BS -UC Ledger FORMATTED'!$A$6:$Q$275,+L$3,FALSE),0)</f>
        <v>150</v>
      </c>
      <c r="M108" s="395">
        <f>ROUND(VLOOKUP($B108,'[16]Monthly BS -UC Ledger FORMATTED'!$A$6:$Q$275,+M$3,FALSE),0)</f>
        <v>150</v>
      </c>
      <c r="N108" s="395">
        <f>ROUND(VLOOKUP($B108,'[16]Monthly BS -UC Ledger FORMATTED'!$A$6:$Q$275,+N$3,FALSE),0)</f>
        <v>150</v>
      </c>
      <c r="O108" s="395">
        <f>ROUND(VLOOKUP($B108,'[16]Monthly BS -UC Ledger FORMATTED'!$A$6:$Q$275,+O$3,FALSE),0)</f>
        <v>150</v>
      </c>
      <c r="P108" s="395">
        <f>ROUND(VLOOKUP($B108,'[16]Monthly BS -UC Ledger FORMATTED'!$A$6:$Q$275,+P$3,FALSE),0)</f>
        <v>150</v>
      </c>
      <c r="Q108" s="479">
        <f>ROUND(VLOOKUP($B108,'[16]Monthly BS -UC Ledger FORMATTED'!$A$6:$Q$275,+Q$3,FALSE),0)</f>
        <v>150</v>
      </c>
      <c r="R108" s="375"/>
      <c r="S108" s="391" t="s">
        <v>786</v>
      </c>
      <c r="T108" s="393">
        <v>2030</v>
      </c>
      <c r="U108" s="395">
        <f>ROUND(VLOOKUP($T108,'[16]Monthly BS -UC Ledger FORMATTED'!$A$6:$Q$275,+U$3,FALSE),0)</f>
        <v>-109</v>
      </c>
      <c r="V108" s="395">
        <f>ROUND(VLOOKUP($T108,'[16]Monthly BS -UC Ledger FORMATTED'!$A$6:$Q$275,+V$3,FALSE),0)</f>
        <v>-109</v>
      </c>
      <c r="W108" s="395">
        <f>ROUND(VLOOKUP($T108,'[16]Monthly BS -UC Ledger FORMATTED'!$A$6:$Q$275,+W$3,FALSE),0)</f>
        <v>-109</v>
      </c>
      <c r="X108" s="395">
        <f>ROUND(VLOOKUP($T108,'[16]Monthly BS -UC Ledger FORMATTED'!$A$6:$Q$275,+X$3,FALSE),0)</f>
        <v>-109</v>
      </c>
      <c r="Y108" s="395">
        <f>ROUND(VLOOKUP($T108,'[16]Monthly BS -UC Ledger FORMATTED'!$A$6:$Q$275,+Y$3,FALSE),0)</f>
        <v>-109</v>
      </c>
      <c r="Z108" s="395">
        <f>ROUND(VLOOKUP($T108,'[16]Monthly BS -UC Ledger FORMATTED'!$A$6:$Q$275,+Z$3,FALSE),0)</f>
        <v>-109</v>
      </c>
      <c r="AA108" s="395">
        <f>ROUND(VLOOKUP($T108,'[16]Monthly BS -UC Ledger FORMATTED'!$A$6:$Q$275,+AA$3,FALSE),0)</f>
        <v>-110</v>
      </c>
      <c r="AB108" s="395">
        <f>ROUND(VLOOKUP($T108,'[16]Monthly BS -UC Ledger FORMATTED'!$A$6:$Q$275,+AB$3,FALSE),0)</f>
        <v>-110</v>
      </c>
      <c r="AC108" s="395">
        <f>ROUND(VLOOKUP($T108,'[16]Monthly BS -UC Ledger FORMATTED'!$A$6:$Q$275,+AC$3,FALSE),0)</f>
        <v>-110</v>
      </c>
      <c r="AD108" s="395">
        <f>ROUND(VLOOKUP($T108,'[16]Monthly BS -UC Ledger FORMATTED'!$A$6:$Q$275,+AD$3,FALSE),0)</f>
        <v>-110</v>
      </c>
      <c r="AE108" s="395">
        <f>ROUND(VLOOKUP($T108,'[16]Monthly BS -UC Ledger FORMATTED'!$A$6:$Q$275,+AE$3,FALSE),0)</f>
        <v>-111</v>
      </c>
      <c r="AF108" s="395">
        <f>ROUND(VLOOKUP($T108,'[16]Monthly BS -UC Ledger FORMATTED'!$A$6:$Q$275,+AF$3,FALSE),0)</f>
        <v>-111</v>
      </c>
      <c r="AG108" s="395">
        <f>ROUND(VLOOKUP($T108,'[16]Monthly BS -UC Ledger FORMATTED'!$A$6:$Q$275,+AG$3,FALSE),0)</f>
        <v>-111</v>
      </c>
      <c r="AH108" s="395">
        <f>ROUND(VLOOKUP($T108,'[16]Monthly BS -UC Ledger FORMATTED'!$A$6:$Q$275,+AH$3,FALSE),0)</f>
        <v>-110</v>
      </c>
    </row>
    <row r="109" spans="1:42" ht="12" customHeight="1" x14ac:dyDescent="0.2">
      <c r="A109" s="381"/>
      <c r="B109" s="390"/>
      <c r="C109" s="381"/>
      <c r="D109" s="398"/>
      <c r="E109" s="398"/>
      <c r="F109" s="399"/>
      <c r="G109" s="399"/>
      <c r="H109" s="399"/>
      <c r="I109" s="399"/>
      <c r="J109" s="399"/>
      <c r="K109" s="399"/>
      <c r="L109" s="399"/>
      <c r="M109" s="399"/>
      <c r="N109" s="399"/>
      <c r="O109" s="399"/>
      <c r="P109" s="399"/>
      <c r="Q109" s="480"/>
      <c r="R109" s="375"/>
      <c r="S109" s="381" t="s">
        <v>787</v>
      </c>
      <c r="T109" s="390">
        <v>2035</v>
      </c>
      <c r="U109" s="399"/>
      <c r="V109" s="399"/>
      <c r="W109" s="399"/>
      <c r="X109" s="399"/>
      <c r="Y109" s="399"/>
      <c r="Z109" s="399"/>
      <c r="AA109" s="399"/>
      <c r="AB109" s="399"/>
      <c r="AC109" s="399"/>
      <c r="AD109" s="399"/>
      <c r="AE109" s="399"/>
      <c r="AF109" s="399"/>
      <c r="AG109" s="399"/>
      <c r="AH109" s="399"/>
    </row>
    <row r="110" spans="1:42" ht="12" customHeight="1" x14ac:dyDescent="0.2">
      <c r="A110" s="381"/>
      <c r="B110" s="390"/>
      <c r="C110" s="381"/>
      <c r="D110" s="398"/>
      <c r="E110" s="398"/>
      <c r="F110" s="399"/>
      <c r="G110" s="399"/>
      <c r="H110" s="399"/>
      <c r="I110" s="399"/>
      <c r="J110" s="399"/>
      <c r="K110" s="399"/>
      <c r="L110" s="399"/>
      <c r="M110" s="399"/>
      <c r="N110" s="399"/>
      <c r="O110" s="399"/>
      <c r="P110" s="399"/>
      <c r="Q110" s="480"/>
      <c r="R110" s="375"/>
      <c r="S110" s="381"/>
      <c r="T110" s="390"/>
      <c r="U110" s="399"/>
      <c r="V110" s="399"/>
      <c r="W110" s="399"/>
      <c r="X110" s="399"/>
      <c r="Y110" s="399"/>
      <c r="Z110" s="399"/>
      <c r="AA110" s="399"/>
      <c r="AB110" s="399"/>
      <c r="AC110" s="399"/>
      <c r="AD110" s="399"/>
      <c r="AE110" s="399"/>
      <c r="AF110" s="399"/>
      <c r="AG110" s="399"/>
      <c r="AH110" s="399"/>
    </row>
    <row r="111" spans="1:42" ht="12" customHeight="1" x14ac:dyDescent="0.25">
      <c r="A111" s="413" t="s">
        <v>137</v>
      </c>
      <c r="B111" s="416"/>
      <c r="C111" s="403" t="s">
        <v>81</v>
      </c>
      <c r="D111" s="447">
        <f>SUM(D108:D110)</f>
        <v>150</v>
      </c>
      <c r="E111" s="447">
        <f t="shared" ref="E111:Q111" si="30">SUM(E108:E110)</f>
        <v>150</v>
      </c>
      <c r="F111" s="447">
        <f t="shared" si="30"/>
        <v>150</v>
      </c>
      <c r="G111" s="447">
        <f t="shared" si="30"/>
        <v>150</v>
      </c>
      <c r="H111" s="447">
        <f t="shared" si="30"/>
        <v>150</v>
      </c>
      <c r="I111" s="447">
        <f t="shared" si="30"/>
        <v>150</v>
      </c>
      <c r="J111" s="447">
        <f t="shared" si="30"/>
        <v>150</v>
      </c>
      <c r="K111" s="447">
        <f t="shared" si="30"/>
        <v>150</v>
      </c>
      <c r="L111" s="447">
        <f t="shared" si="30"/>
        <v>150</v>
      </c>
      <c r="M111" s="447">
        <f t="shared" si="30"/>
        <v>150</v>
      </c>
      <c r="N111" s="447">
        <f t="shared" si="30"/>
        <v>150</v>
      </c>
      <c r="O111" s="447">
        <f t="shared" si="30"/>
        <v>150</v>
      </c>
      <c r="P111" s="447">
        <f t="shared" si="30"/>
        <v>150</v>
      </c>
      <c r="Q111" s="490">
        <f t="shared" si="30"/>
        <v>150</v>
      </c>
      <c r="R111" s="375"/>
      <c r="S111" s="403" t="s">
        <v>81</v>
      </c>
      <c r="T111" s="416"/>
      <c r="U111" s="449">
        <f>SUM(U108:U110)</f>
        <v>-109</v>
      </c>
      <c r="V111" s="449">
        <f t="shared" ref="V111:AH111" si="31">SUM(V108:V110)</f>
        <v>-109</v>
      </c>
      <c r="W111" s="449">
        <f t="shared" si="31"/>
        <v>-109</v>
      </c>
      <c r="X111" s="449">
        <f t="shared" si="31"/>
        <v>-109</v>
      </c>
      <c r="Y111" s="449">
        <f t="shared" si="31"/>
        <v>-109</v>
      </c>
      <c r="Z111" s="449">
        <f t="shared" si="31"/>
        <v>-109</v>
      </c>
      <c r="AA111" s="449">
        <f t="shared" si="31"/>
        <v>-110</v>
      </c>
      <c r="AB111" s="449">
        <f t="shared" si="31"/>
        <v>-110</v>
      </c>
      <c r="AC111" s="449">
        <f t="shared" si="31"/>
        <v>-110</v>
      </c>
      <c r="AD111" s="449">
        <f t="shared" si="31"/>
        <v>-110</v>
      </c>
      <c r="AE111" s="449">
        <f t="shared" si="31"/>
        <v>-111</v>
      </c>
      <c r="AF111" s="449">
        <f t="shared" si="31"/>
        <v>-111</v>
      </c>
      <c r="AG111" s="449">
        <f t="shared" si="31"/>
        <v>-111</v>
      </c>
      <c r="AH111" s="449">
        <f t="shared" si="31"/>
        <v>-110</v>
      </c>
    </row>
    <row r="112" spans="1:42" ht="12" customHeight="1" x14ac:dyDescent="0.2">
      <c r="A112" s="384" t="s">
        <v>140</v>
      </c>
      <c r="B112" s="383">
        <v>1250</v>
      </c>
      <c r="C112" s="384" t="s">
        <v>788</v>
      </c>
      <c r="D112" s="385"/>
      <c r="E112" s="385"/>
      <c r="F112" s="386"/>
      <c r="G112" s="386"/>
      <c r="H112" s="386"/>
      <c r="I112" s="386"/>
      <c r="J112" s="386"/>
      <c r="K112" s="386"/>
      <c r="L112" s="386"/>
      <c r="M112" s="386"/>
      <c r="N112" s="386"/>
      <c r="O112" s="386"/>
      <c r="P112" s="386"/>
      <c r="Q112" s="478"/>
      <c r="R112" s="375"/>
      <c r="S112" s="384" t="s">
        <v>789</v>
      </c>
      <c r="T112" s="383">
        <v>2040</v>
      </c>
      <c r="U112" s="386"/>
      <c r="V112" s="386"/>
      <c r="W112" s="386"/>
      <c r="X112" s="386"/>
      <c r="Y112" s="386"/>
      <c r="Z112" s="386"/>
      <c r="AA112" s="386"/>
      <c r="AB112" s="386"/>
      <c r="AC112" s="386"/>
      <c r="AD112" s="386"/>
      <c r="AE112" s="386"/>
      <c r="AF112" s="386"/>
      <c r="AG112" s="386"/>
      <c r="AH112" s="386"/>
    </row>
    <row r="113" spans="1:42" ht="12" customHeight="1" x14ac:dyDescent="0.2">
      <c r="A113" s="384" t="s">
        <v>143</v>
      </c>
      <c r="B113" s="383"/>
      <c r="C113" s="384"/>
      <c r="D113" s="450"/>
      <c r="E113" s="384"/>
      <c r="F113" s="384"/>
      <c r="G113" s="384"/>
      <c r="H113" s="384"/>
      <c r="I113" s="384"/>
      <c r="J113" s="384"/>
      <c r="K113" s="384"/>
      <c r="L113" s="384"/>
      <c r="M113" s="384"/>
      <c r="N113" s="384"/>
      <c r="O113" s="384"/>
      <c r="P113" s="384"/>
      <c r="Q113" s="491"/>
      <c r="R113" s="375"/>
      <c r="S113" s="384" t="s">
        <v>790</v>
      </c>
      <c r="T113" s="383">
        <v>2185</v>
      </c>
      <c r="U113" s="384"/>
      <c r="V113" s="384"/>
      <c r="W113" s="384"/>
      <c r="X113" s="384"/>
      <c r="Y113" s="384"/>
      <c r="Z113" s="384"/>
      <c r="AA113" s="384"/>
      <c r="AB113" s="384"/>
      <c r="AC113" s="384"/>
      <c r="AD113" s="384"/>
      <c r="AE113" s="384"/>
      <c r="AF113" s="384"/>
      <c r="AG113" s="384"/>
      <c r="AH113" s="384"/>
    </row>
    <row r="114" spans="1:42" ht="12" customHeight="1" x14ac:dyDescent="0.25">
      <c r="A114" s="602" t="s">
        <v>144</v>
      </c>
      <c r="B114" s="603"/>
      <c r="C114" s="603"/>
      <c r="D114" s="603"/>
      <c r="E114" s="603"/>
      <c r="F114" s="603"/>
      <c r="G114" s="603"/>
      <c r="H114" s="603"/>
      <c r="I114" s="603"/>
      <c r="J114" s="603"/>
      <c r="K114" s="603"/>
      <c r="L114" s="603"/>
      <c r="M114" s="603"/>
      <c r="N114" s="603"/>
      <c r="O114" s="603"/>
      <c r="P114" s="603"/>
      <c r="Q114" s="604"/>
      <c r="R114" s="375"/>
      <c r="S114" s="602" t="s">
        <v>144</v>
      </c>
      <c r="T114" s="603"/>
      <c r="U114" s="603"/>
      <c r="V114" s="603"/>
      <c r="W114" s="603"/>
      <c r="X114" s="603"/>
      <c r="Y114" s="603"/>
      <c r="Z114" s="603"/>
      <c r="AA114" s="603"/>
      <c r="AB114" s="603"/>
      <c r="AC114" s="603"/>
      <c r="AD114" s="603"/>
      <c r="AE114" s="603"/>
      <c r="AF114" s="603"/>
      <c r="AG114" s="603"/>
      <c r="AH114" s="603"/>
      <c r="AI114" s="604"/>
    </row>
    <row r="115" spans="1:42" ht="12" customHeight="1" x14ac:dyDescent="0.2">
      <c r="A115" s="384" t="s">
        <v>145</v>
      </c>
      <c r="B115" s="383">
        <v>1265</v>
      </c>
      <c r="C115" s="384" t="s">
        <v>791</v>
      </c>
      <c r="D115" s="385"/>
      <c r="E115" s="385"/>
      <c r="F115" s="386"/>
      <c r="G115" s="386"/>
      <c r="H115" s="386"/>
      <c r="I115" s="386"/>
      <c r="J115" s="386"/>
      <c r="K115" s="386"/>
      <c r="L115" s="386"/>
      <c r="M115" s="386"/>
      <c r="N115" s="386"/>
      <c r="O115" s="386"/>
      <c r="P115" s="386"/>
      <c r="Q115" s="478"/>
      <c r="R115" s="375"/>
      <c r="S115" s="384" t="s">
        <v>676</v>
      </c>
      <c r="T115" s="383"/>
      <c r="U115" s="386"/>
      <c r="V115" s="386"/>
      <c r="W115" s="386"/>
      <c r="X115" s="386"/>
      <c r="Y115" s="386"/>
      <c r="Z115" s="386"/>
      <c r="AA115" s="386"/>
      <c r="AB115" s="386"/>
      <c r="AC115" s="386"/>
      <c r="AD115" s="386"/>
      <c r="AE115" s="386"/>
      <c r="AF115" s="386"/>
      <c r="AG115" s="386"/>
      <c r="AH115" s="386"/>
    </row>
    <row r="116" spans="1:42" ht="12" customHeight="1" x14ac:dyDescent="0.2">
      <c r="A116" s="384" t="s">
        <v>147</v>
      </c>
      <c r="B116" s="383">
        <v>1290</v>
      </c>
      <c r="C116" s="384" t="s">
        <v>792</v>
      </c>
      <c r="D116" s="385">
        <f>ROUND(VLOOKUP($B116,'[16]Monthly BS -UC Ledger FORMATTED'!$A$6:$Q$275,+D$3,FALSE),0)</f>
        <v>156329</v>
      </c>
      <c r="E116" s="385">
        <f>ROUND(VLOOKUP($B116,'[16]Monthly BS -UC Ledger FORMATTED'!$A$6:$Q$275,+E$3,FALSE),0)</f>
        <v>156329</v>
      </c>
      <c r="F116" s="386">
        <f>ROUND(VLOOKUP($B116,'[16]Monthly BS -UC Ledger FORMATTED'!$A$6:$Q$275,+F$3,FALSE),0)</f>
        <v>156329</v>
      </c>
      <c r="G116" s="386">
        <f>ROUND(VLOOKUP($B116,'[16]Monthly BS -UC Ledger FORMATTED'!$A$6:$Q$275,+G$3,FALSE),0)</f>
        <v>156329</v>
      </c>
      <c r="H116" s="386">
        <f>ROUND(VLOOKUP($B116,'[16]Monthly BS -UC Ledger FORMATTED'!$A$6:$Q$275,+H$3,FALSE),0)</f>
        <v>156329</v>
      </c>
      <c r="I116" s="386">
        <f>ROUND(VLOOKUP($B116,'[16]Monthly BS -UC Ledger FORMATTED'!$A$6:$Q$275,+I$3,FALSE),0)</f>
        <v>156329</v>
      </c>
      <c r="J116" s="386">
        <f>ROUND(VLOOKUP($B116,'[16]Monthly BS -UC Ledger FORMATTED'!$A$6:$Q$275,+J$3,FALSE),0)</f>
        <v>156329</v>
      </c>
      <c r="K116" s="386">
        <f>ROUND(VLOOKUP($B116,'[16]Monthly BS -UC Ledger FORMATTED'!$A$6:$Q$275,+K$3,FALSE),0)</f>
        <v>156329</v>
      </c>
      <c r="L116" s="386">
        <f>ROUND(VLOOKUP($B116,'[16]Monthly BS -UC Ledger FORMATTED'!$A$6:$Q$275,+L$3,FALSE),0)</f>
        <v>156329</v>
      </c>
      <c r="M116" s="386">
        <f>ROUND(VLOOKUP($B116,'[16]Monthly BS -UC Ledger FORMATTED'!$A$6:$Q$275,+M$3,FALSE),0)</f>
        <v>156329</v>
      </c>
      <c r="N116" s="386">
        <f>ROUND(VLOOKUP($B116,'[16]Monthly BS -UC Ledger FORMATTED'!$A$6:$Q$275,+N$3,FALSE),0)</f>
        <v>156329</v>
      </c>
      <c r="O116" s="386">
        <f>ROUND(VLOOKUP($B116,'[16]Monthly BS -UC Ledger FORMATTED'!$A$6:$Q$275,+O$3,FALSE),0)</f>
        <v>156329</v>
      </c>
      <c r="P116" s="386">
        <f>ROUND(VLOOKUP($B116,'[16]Monthly BS -UC Ledger FORMATTED'!$A$6:$Q$275,+P$3,FALSE),0)</f>
        <v>156329</v>
      </c>
      <c r="Q116" s="478">
        <f>ROUND(VLOOKUP($B116,'[16]Monthly BS -UC Ledger FORMATTED'!$A$6:$Q$275,+Q$3,FALSE),0)</f>
        <v>156329</v>
      </c>
      <c r="R116" s="375"/>
      <c r="S116" s="384" t="s">
        <v>793</v>
      </c>
      <c r="T116" s="383">
        <v>2050</v>
      </c>
      <c r="U116" s="395">
        <f>ROUND(VLOOKUP($T116,'[16]Monthly BS -UC Ledger FORMATTED'!$A$6:$Q$275,+U$3,FALSE),0)</f>
        <v>-138561</v>
      </c>
      <c r="V116" s="395">
        <f>ROUND(VLOOKUP($T116,'[16]Monthly BS -UC Ledger FORMATTED'!$A$6:$Q$275,+V$3,FALSE),0)</f>
        <v>-138969</v>
      </c>
      <c r="W116" s="395">
        <f>ROUND(VLOOKUP($T116,'[16]Monthly BS -UC Ledger FORMATTED'!$A$6:$Q$275,+W$3,FALSE),0)</f>
        <v>-139377</v>
      </c>
      <c r="X116" s="395">
        <f>ROUND(VLOOKUP($T116,'[16]Monthly BS -UC Ledger FORMATTED'!$A$6:$Q$275,+X$3,FALSE),0)</f>
        <v>-139785</v>
      </c>
      <c r="Y116" s="395">
        <f>ROUND(VLOOKUP($T116,'[16]Monthly BS -UC Ledger FORMATTED'!$A$6:$Q$275,+Y$3,FALSE),0)</f>
        <v>-140193</v>
      </c>
      <c r="Z116" s="395">
        <f>ROUND(VLOOKUP($T116,'[16]Monthly BS -UC Ledger FORMATTED'!$A$6:$Q$275,+Z$3,FALSE),0)</f>
        <v>-140602</v>
      </c>
      <c r="AA116" s="395">
        <f>ROUND(VLOOKUP($T116,'[16]Monthly BS -UC Ledger FORMATTED'!$A$6:$Q$275,+AA$3,FALSE),0)</f>
        <v>-141010</v>
      </c>
      <c r="AB116" s="395">
        <f>ROUND(VLOOKUP($T116,'[16]Monthly BS -UC Ledger FORMATTED'!$A$6:$Q$275,+AB$3,FALSE),0)</f>
        <v>-141418</v>
      </c>
      <c r="AC116" s="395">
        <f>ROUND(VLOOKUP($T116,'[16]Monthly BS -UC Ledger FORMATTED'!$A$6:$Q$275,+AC$3,FALSE),0)</f>
        <v>-141826</v>
      </c>
      <c r="AD116" s="395">
        <f>ROUND(VLOOKUP($T116,'[16]Monthly BS -UC Ledger FORMATTED'!$A$6:$Q$275,+AD$3,FALSE),0)</f>
        <v>-142234</v>
      </c>
      <c r="AE116" s="395">
        <f>ROUND(VLOOKUP($T116,'[16]Monthly BS -UC Ledger FORMATTED'!$A$6:$Q$275,+AE$3,FALSE),0)</f>
        <v>-142642</v>
      </c>
      <c r="AF116" s="395">
        <f>ROUND(VLOOKUP($T116,'[16]Monthly BS -UC Ledger FORMATTED'!$A$6:$Q$275,+AF$3,FALSE),0)</f>
        <v>-143051</v>
      </c>
      <c r="AG116" s="395">
        <f>ROUND(VLOOKUP($T116,'[16]Monthly BS -UC Ledger FORMATTED'!$A$6:$Q$275,+AG$3,FALSE),0)</f>
        <v>-143459</v>
      </c>
      <c r="AH116" s="395">
        <f>ROUND(VLOOKUP($T116,'[16]Monthly BS -UC Ledger FORMATTED'!$A$6:$Q$275,+AH$3,FALSE),0)</f>
        <v>-141010</v>
      </c>
    </row>
    <row r="117" spans="1:42" ht="12" customHeight="1" x14ac:dyDescent="0.2">
      <c r="A117" s="384" t="s">
        <v>794</v>
      </c>
      <c r="B117" s="383">
        <v>1320</v>
      </c>
      <c r="C117" s="384" t="s">
        <v>795</v>
      </c>
      <c r="D117" s="385">
        <f>ROUND(VLOOKUP($B117,'[16]Monthly BS -UC Ledger FORMATTED'!$A$6:$Q$275,+D$3,FALSE),0)</f>
        <v>523</v>
      </c>
      <c r="E117" s="385">
        <f>ROUND(VLOOKUP($B117,'[16]Monthly BS -UC Ledger FORMATTED'!$A$6:$Q$275,+E$3,FALSE),0)</f>
        <v>523</v>
      </c>
      <c r="F117" s="386">
        <f>ROUND(VLOOKUP($B117,'[16]Monthly BS -UC Ledger FORMATTED'!$A$6:$Q$275,+F$3,FALSE),0)</f>
        <v>523</v>
      </c>
      <c r="G117" s="386">
        <f>ROUND(VLOOKUP($B117,'[16]Monthly BS -UC Ledger FORMATTED'!$A$6:$Q$275,+G$3,FALSE),0)</f>
        <v>523</v>
      </c>
      <c r="H117" s="386">
        <f>ROUND(VLOOKUP($B117,'[16]Monthly BS -UC Ledger FORMATTED'!$A$6:$Q$275,+H$3,FALSE),0)</f>
        <v>523</v>
      </c>
      <c r="I117" s="386">
        <f>ROUND(VLOOKUP($B117,'[16]Monthly BS -UC Ledger FORMATTED'!$A$6:$Q$275,+I$3,FALSE),0)</f>
        <v>523</v>
      </c>
      <c r="J117" s="386">
        <f>ROUND(VLOOKUP($B117,'[16]Monthly BS -UC Ledger FORMATTED'!$A$6:$Q$275,+J$3,FALSE),0)</f>
        <v>523</v>
      </c>
      <c r="K117" s="386">
        <f>ROUND(VLOOKUP($B117,'[16]Monthly BS -UC Ledger FORMATTED'!$A$6:$Q$275,+K$3,FALSE),0)</f>
        <v>523</v>
      </c>
      <c r="L117" s="386">
        <f>ROUND(VLOOKUP($B117,'[16]Monthly BS -UC Ledger FORMATTED'!$A$6:$Q$275,+L$3,FALSE),0)</f>
        <v>523</v>
      </c>
      <c r="M117" s="386">
        <f>ROUND(VLOOKUP($B117,'[16]Monthly BS -UC Ledger FORMATTED'!$A$6:$Q$275,+M$3,FALSE),0)</f>
        <v>523</v>
      </c>
      <c r="N117" s="386">
        <f>ROUND(VLOOKUP($B117,'[16]Monthly BS -UC Ledger FORMATTED'!$A$6:$Q$275,+N$3,FALSE),0)</f>
        <v>523</v>
      </c>
      <c r="O117" s="386">
        <f>ROUND(VLOOKUP($B117,'[16]Monthly BS -UC Ledger FORMATTED'!$A$6:$Q$275,+O$3,FALSE),0)</f>
        <v>523</v>
      </c>
      <c r="P117" s="386">
        <f>ROUND(VLOOKUP($B117,'[16]Monthly BS -UC Ledger FORMATTED'!$A$6:$Q$275,+P$3,FALSE),0)</f>
        <v>523</v>
      </c>
      <c r="Q117" s="478">
        <f>ROUND(VLOOKUP($B117,'[16]Monthly BS -UC Ledger FORMATTED'!$A$6:$Q$275,+Q$3,FALSE),0)</f>
        <v>523</v>
      </c>
      <c r="R117" s="375"/>
      <c r="S117" s="384" t="s">
        <v>796</v>
      </c>
      <c r="T117" s="383">
        <v>2080</v>
      </c>
      <c r="U117" s="395">
        <f>ROUND(VLOOKUP($T117,'[16]Monthly BS -UC Ledger FORMATTED'!$A$6:$Q$275,+U$3,FALSE),0)</f>
        <v>-155</v>
      </c>
      <c r="V117" s="395">
        <f>ROUND(VLOOKUP($T117,'[16]Monthly BS -UC Ledger FORMATTED'!$A$6:$Q$275,+V$3,FALSE),0)</f>
        <v>-157</v>
      </c>
      <c r="W117" s="395">
        <f>ROUND(VLOOKUP($T117,'[16]Monthly BS -UC Ledger FORMATTED'!$A$6:$Q$275,+W$3,FALSE),0)</f>
        <v>-159</v>
      </c>
      <c r="X117" s="395">
        <f>ROUND(VLOOKUP($T117,'[16]Monthly BS -UC Ledger FORMATTED'!$A$6:$Q$275,+X$3,FALSE),0)</f>
        <v>-161</v>
      </c>
      <c r="Y117" s="395">
        <f>ROUND(VLOOKUP($T117,'[16]Monthly BS -UC Ledger FORMATTED'!$A$6:$Q$275,+Y$3,FALSE),0)</f>
        <v>-163</v>
      </c>
      <c r="Z117" s="395">
        <f>ROUND(VLOOKUP($T117,'[16]Monthly BS -UC Ledger FORMATTED'!$A$6:$Q$275,+Z$3,FALSE),0)</f>
        <v>-165</v>
      </c>
      <c r="AA117" s="395">
        <f>ROUND(VLOOKUP($T117,'[16]Monthly BS -UC Ledger FORMATTED'!$A$6:$Q$275,+AA$3,FALSE),0)</f>
        <v>-168</v>
      </c>
      <c r="AB117" s="395">
        <f>ROUND(VLOOKUP($T117,'[16]Monthly BS -UC Ledger FORMATTED'!$A$6:$Q$275,+AB$3,FALSE),0)</f>
        <v>-170</v>
      </c>
      <c r="AC117" s="395">
        <f>ROUND(VLOOKUP($T117,'[16]Monthly BS -UC Ledger FORMATTED'!$A$6:$Q$275,+AC$3,FALSE),0)</f>
        <v>-172</v>
      </c>
      <c r="AD117" s="395">
        <f>ROUND(VLOOKUP($T117,'[16]Monthly BS -UC Ledger FORMATTED'!$A$6:$Q$275,+AD$3,FALSE),0)</f>
        <v>-174</v>
      </c>
      <c r="AE117" s="395">
        <f>ROUND(VLOOKUP($T117,'[16]Monthly BS -UC Ledger FORMATTED'!$A$6:$Q$275,+AE$3,FALSE),0)</f>
        <v>-176</v>
      </c>
      <c r="AF117" s="395">
        <f>ROUND(VLOOKUP($T117,'[16]Monthly BS -UC Ledger FORMATTED'!$A$6:$Q$275,+AF$3,FALSE),0)</f>
        <v>-179</v>
      </c>
      <c r="AG117" s="395">
        <f>ROUND(VLOOKUP($T117,'[16]Monthly BS -UC Ledger FORMATTED'!$A$6:$Q$275,+AG$3,FALSE),0)</f>
        <v>-181</v>
      </c>
      <c r="AH117" s="395">
        <f>ROUND(VLOOKUP($T117,'[16]Monthly BS -UC Ledger FORMATTED'!$A$6:$Q$275,+AH$3,FALSE),0)</f>
        <v>-168</v>
      </c>
    </row>
    <row r="118" spans="1:42" ht="12" customHeight="1" x14ac:dyDescent="0.2">
      <c r="A118" s="384" t="s">
        <v>153</v>
      </c>
      <c r="B118" s="383">
        <v>1345</v>
      </c>
      <c r="C118" s="384" t="s">
        <v>797</v>
      </c>
      <c r="D118" s="385">
        <f>ROUND(VLOOKUP($B118,'[16]Monthly BS -UC Ledger FORMATTED'!$A$6:$Q$275,+D$3,FALSE),0)</f>
        <v>26348</v>
      </c>
      <c r="E118" s="385">
        <f>ROUND(VLOOKUP($B118,'[16]Monthly BS -UC Ledger FORMATTED'!$A$6:$Q$275,+E$3,FALSE),0)</f>
        <v>28046</v>
      </c>
      <c r="F118" s="386">
        <f>ROUND(VLOOKUP($B118,'[16]Monthly BS -UC Ledger FORMATTED'!$A$6:$Q$275,+F$3,FALSE),0)</f>
        <v>28046</v>
      </c>
      <c r="G118" s="386">
        <f>ROUND(VLOOKUP($B118,'[16]Monthly BS -UC Ledger FORMATTED'!$A$6:$Q$275,+G$3,FALSE),0)</f>
        <v>28046</v>
      </c>
      <c r="H118" s="386">
        <f>ROUND(VLOOKUP($B118,'[16]Monthly BS -UC Ledger FORMATTED'!$A$6:$Q$275,+H$3,FALSE),0)</f>
        <v>28046</v>
      </c>
      <c r="I118" s="386">
        <f>ROUND(VLOOKUP($B118,'[16]Monthly BS -UC Ledger FORMATTED'!$A$6:$Q$275,+I$3,FALSE),0)</f>
        <v>28046</v>
      </c>
      <c r="J118" s="386">
        <f>ROUND(VLOOKUP($B118,'[16]Monthly BS -UC Ledger FORMATTED'!$A$6:$Q$275,+J$3,FALSE),0)</f>
        <v>28046</v>
      </c>
      <c r="K118" s="386">
        <f>ROUND(VLOOKUP($B118,'[16]Monthly BS -UC Ledger FORMATTED'!$A$6:$Q$275,+K$3,FALSE),0)</f>
        <v>28046</v>
      </c>
      <c r="L118" s="386">
        <f>ROUND(VLOOKUP($B118,'[16]Monthly BS -UC Ledger FORMATTED'!$A$6:$Q$275,+L$3,FALSE),0)</f>
        <v>28046</v>
      </c>
      <c r="M118" s="386">
        <f>ROUND(VLOOKUP($B118,'[16]Monthly BS -UC Ledger FORMATTED'!$A$6:$Q$275,+M$3,FALSE),0)</f>
        <v>28046</v>
      </c>
      <c r="N118" s="386">
        <f>ROUND(VLOOKUP($B118,'[16]Monthly BS -UC Ledger FORMATTED'!$A$6:$Q$275,+N$3,FALSE),0)</f>
        <v>28046</v>
      </c>
      <c r="O118" s="386">
        <f>ROUND(VLOOKUP($B118,'[16]Monthly BS -UC Ledger FORMATTED'!$A$6:$Q$275,+O$3,FALSE),0)</f>
        <v>28046</v>
      </c>
      <c r="P118" s="386">
        <f>ROUND(VLOOKUP($B118,'[16]Monthly BS -UC Ledger FORMATTED'!$A$6:$Q$275,+P$3,FALSE),0)</f>
        <v>28207</v>
      </c>
      <c r="Q118" s="478">
        <f>ROUND(VLOOKUP($B118,'[16]Monthly BS -UC Ledger FORMATTED'!$A$6:$Q$275,+Q$3,FALSE),0)</f>
        <v>27928</v>
      </c>
      <c r="R118" s="375"/>
      <c r="S118" s="384" t="s">
        <v>798</v>
      </c>
      <c r="T118" s="383">
        <v>2105</v>
      </c>
      <c r="U118" s="386">
        <f>ROUND(VLOOKUP($T118,'[16]Monthly BS -UC Ledger FORMATTED'!$A$6:$Q$275,+U$3,FALSE),0)</f>
        <v>57407</v>
      </c>
      <c r="V118" s="386">
        <f>ROUND(VLOOKUP($T118,'[16]Monthly BS -UC Ledger FORMATTED'!$A$6:$Q$275,+V$3,FALSE),0)</f>
        <v>57492</v>
      </c>
      <c r="W118" s="386">
        <f>ROUND(VLOOKUP($T118,'[16]Monthly BS -UC Ledger FORMATTED'!$A$6:$Q$275,+W$3,FALSE),0)</f>
        <v>57414</v>
      </c>
      <c r="X118" s="386">
        <f>ROUND(VLOOKUP($T118,'[16]Monthly BS -UC Ledger FORMATTED'!$A$6:$Q$275,+X$3,FALSE),0)</f>
        <v>57336</v>
      </c>
      <c r="Y118" s="386">
        <f>ROUND(VLOOKUP($T118,'[16]Monthly BS -UC Ledger FORMATTED'!$A$6:$Q$275,+Y$3,FALSE),0)</f>
        <v>57258</v>
      </c>
      <c r="Z118" s="386">
        <f>ROUND(VLOOKUP($T118,'[16]Monthly BS -UC Ledger FORMATTED'!$A$6:$Q$275,+Z$3,FALSE),0)</f>
        <v>57180</v>
      </c>
      <c r="AA118" s="386">
        <f>ROUND(VLOOKUP($T118,'[16]Monthly BS -UC Ledger FORMATTED'!$A$6:$Q$275,+AA$3,FALSE),0)</f>
        <v>57102</v>
      </c>
      <c r="AB118" s="386">
        <f>ROUND(VLOOKUP($T118,'[16]Monthly BS -UC Ledger FORMATTED'!$A$6:$Q$275,+AB$3,FALSE),0)</f>
        <v>57024</v>
      </c>
      <c r="AC118" s="386">
        <f>ROUND(VLOOKUP($T118,'[16]Monthly BS -UC Ledger FORMATTED'!$A$6:$Q$275,+AC$3,FALSE),0)</f>
        <v>56946</v>
      </c>
      <c r="AD118" s="386">
        <f>ROUND(VLOOKUP($T118,'[16]Monthly BS -UC Ledger FORMATTED'!$A$6:$Q$275,+AD$3,FALSE),0)</f>
        <v>56868</v>
      </c>
      <c r="AE118" s="386">
        <f>ROUND(VLOOKUP($T118,'[16]Monthly BS -UC Ledger FORMATTED'!$A$6:$Q$275,+AE$3,FALSE),0)</f>
        <v>56791</v>
      </c>
      <c r="AF118" s="386">
        <f>ROUND(VLOOKUP($T118,'[16]Monthly BS -UC Ledger FORMATTED'!$A$6:$Q$275,+AF$3,FALSE),0)</f>
        <v>56713</v>
      </c>
      <c r="AG118" s="386">
        <f>ROUND(VLOOKUP($T118,'[16]Monthly BS -UC Ledger FORMATTED'!$A$6:$Q$275,+AG$3,FALSE),0)</f>
        <v>56634</v>
      </c>
      <c r="AH118" s="386">
        <f>ROUND(VLOOKUP($T118,'[16]Monthly BS -UC Ledger FORMATTED'!$A$6:$Q$275,+AH$3,FALSE),0)</f>
        <v>57090</v>
      </c>
    </row>
    <row r="119" spans="1:42" ht="12" customHeight="1" x14ac:dyDescent="0.2">
      <c r="A119" s="391"/>
      <c r="B119" s="393">
        <v>1350</v>
      </c>
      <c r="C119" s="391" t="s">
        <v>419</v>
      </c>
      <c r="D119" s="394">
        <f>ROUND(VLOOKUP($B119,'[16]Monthly BS -UC Ledger FORMATTED'!$A$6:$Q$275,+D$3,FALSE),0)</f>
        <v>1645872</v>
      </c>
      <c r="E119" s="394">
        <f>ROUND(VLOOKUP($B119,'[16]Monthly BS -UC Ledger FORMATTED'!$A$6:$Q$275,+E$3,FALSE),0)</f>
        <v>1645872</v>
      </c>
      <c r="F119" s="395">
        <f>ROUND(VLOOKUP($B119,'[16]Monthly BS -UC Ledger FORMATTED'!$A$6:$Q$275,+F$3,FALSE),0)</f>
        <v>1645953</v>
      </c>
      <c r="G119" s="395">
        <f>ROUND(VLOOKUP($B119,'[16]Monthly BS -UC Ledger FORMATTED'!$A$6:$Q$275,+G$3,FALSE),0)</f>
        <v>1647569</v>
      </c>
      <c r="H119" s="395">
        <f>ROUND(VLOOKUP($B119,'[16]Monthly BS -UC Ledger FORMATTED'!$A$6:$Q$275,+H$3,FALSE),0)</f>
        <v>1647891</v>
      </c>
      <c r="I119" s="395">
        <f>ROUND(VLOOKUP($B119,'[16]Monthly BS -UC Ledger FORMATTED'!$A$6:$Q$275,+I$3,FALSE),0)</f>
        <v>1654843</v>
      </c>
      <c r="J119" s="395">
        <f>ROUND(VLOOKUP($B119,'[16]Monthly BS -UC Ledger FORMATTED'!$A$6:$Q$275,+J$3,FALSE),0)</f>
        <v>1655729</v>
      </c>
      <c r="K119" s="395">
        <f>ROUND(VLOOKUP($B119,'[16]Monthly BS -UC Ledger FORMATTED'!$A$6:$Q$275,+K$3,FALSE),0)</f>
        <v>1655729</v>
      </c>
      <c r="L119" s="395">
        <f>ROUND(VLOOKUP($B119,'[16]Monthly BS -UC Ledger FORMATTED'!$A$6:$Q$275,+L$3,FALSE),0)</f>
        <v>1655810</v>
      </c>
      <c r="M119" s="395">
        <f>ROUND(VLOOKUP($B119,'[16]Monthly BS -UC Ledger FORMATTED'!$A$6:$Q$275,+M$3,FALSE),0)</f>
        <v>1656334</v>
      </c>
      <c r="N119" s="395">
        <f>ROUND(VLOOKUP($B119,'[16]Monthly BS -UC Ledger FORMATTED'!$A$6:$Q$275,+N$3,FALSE),0)</f>
        <v>1657059</v>
      </c>
      <c r="O119" s="395">
        <f>ROUND(VLOOKUP($B119,'[16]Monthly BS -UC Ledger FORMATTED'!$A$6:$Q$275,+O$3,FALSE),0)</f>
        <v>1657059</v>
      </c>
      <c r="P119" s="395">
        <f>ROUND(VLOOKUP($B119,'[16]Monthly BS -UC Ledger FORMATTED'!$A$6:$Q$275,+P$3,FALSE),0)</f>
        <v>1657905</v>
      </c>
      <c r="Q119" s="479">
        <f>ROUND(VLOOKUP($B119,'[16]Monthly BS -UC Ledger FORMATTED'!$A$6:$Q$275,+Q$3,FALSE),0)</f>
        <v>1652587</v>
      </c>
      <c r="R119" s="375"/>
      <c r="S119" s="391" t="s">
        <v>799</v>
      </c>
      <c r="T119" s="393">
        <v>2110</v>
      </c>
      <c r="U119" s="395">
        <f>ROUND(VLOOKUP($T119,'[16]Monthly BS -UC Ledger FORMATTED'!$A$6:$Q$275,+U$3,FALSE),0)</f>
        <v>-560976</v>
      </c>
      <c r="V119" s="395">
        <f>ROUND(VLOOKUP($T119,'[16]Monthly BS -UC Ledger FORMATTED'!$A$6:$Q$275,+V$3,FALSE),0)</f>
        <v>-564018</v>
      </c>
      <c r="W119" s="395">
        <f>ROUND(VLOOKUP($T119,'[16]Monthly BS -UC Ledger FORMATTED'!$A$6:$Q$275,+W$3,FALSE),0)</f>
        <v>-567060</v>
      </c>
      <c r="X119" s="395">
        <f>ROUND(VLOOKUP($T119,'[16]Monthly BS -UC Ledger FORMATTED'!$A$6:$Q$275,+X$3,FALSE),0)</f>
        <v>-570106</v>
      </c>
      <c r="Y119" s="395">
        <f>ROUND(VLOOKUP($T119,'[16]Monthly BS -UC Ledger FORMATTED'!$A$6:$Q$275,+Y$3,FALSE),0)</f>
        <v>-573152</v>
      </c>
      <c r="Z119" s="395">
        <f>ROUND(VLOOKUP($T119,'[16]Monthly BS -UC Ledger FORMATTED'!$A$6:$Q$275,+Z$3,FALSE),0)</f>
        <v>-572220</v>
      </c>
      <c r="AA119" s="395">
        <f>ROUND(VLOOKUP($T119,'[16]Monthly BS -UC Ledger FORMATTED'!$A$6:$Q$275,+AA$3,FALSE),0)</f>
        <v>-575280</v>
      </c>
      <c r="AB119" s="395">
        <f>ROUND(VLOOKUP($T119,'[16]Monthly BS -UC Ledger FORMATTED'!$A$6:$Q$275,+AB$3,FALSE),0)</f>
        <v>-578341</v>
      </c>
      <c r="AC119" s="395">
        <f>ROUND(VLOOKUP($T119,'[16]Monthly BS -UC Ledger FORMATTED'!$A$6:$Q$275,+AC$3,FALSE),0)</f>
        <v>-581401</v>
      </c>
      <c r="AD119" s="395">
        <f>ROUND(VLOOKUP($T119,'[16]Monthly BS -UC Ledger FORMATTED'!$A$6:$Q$275,+AD$3,FALSE),0)</f>
        <v>-584463</v>
      </c>
      <c r="AE119" s="395">
        <f>ROUND(VLOOKUP($T119,'[16]Monthly BS -UC Ledger FORMATTED'!$A$6:$Q$275,+AE$3,FALSE),0)</f>
        <v>-587526</v>
      </c>
      <c r="AF119" s="395">
        <f>ROUND(VLOOKUP($T119,'[16]Monthly BS -UC Ledger FORMATTED'!$A$6:$Q$275,+AF$3,FALSE),0)</f>
        <v>-590589</v>
      </c>
      <c r="AG119" s="395">
        <f>ROUND(VLOOKUP($T119,'[16]Monthly BS -UC Ledger FORMATTED'!$A$6:$Q$275,+AG$3,FALSE),0)</f>
        <v>-593654</v>
      </c>
      <c r="AH119" s="395">
        <f>ROUND(VLOOKUP($T119,'[16]Monthly BS -UC Ledger FORMATTED'!$A$6:$Q$275,+AH$3,FALSE),0)</f>
        <v>-576830</v>
      </c>
      <c r="AI119" s="375"/>
      <c r="AJ119" s="375"/>
      <c r="AK119" s="375"/>
      <c r="AL119" s="375"/>
      <c r="AM119" s="375"/>
      <c r="AN119" s="375"/>
      <c r="AO119" s="375"/>
      <c r="AP119" s="375"/>
    </row>
    <row r="120" spans="1:42" ht="12" customHeight="1" x14ac:dyDescent="0.2">
      <c r="A120" s="381"/>
      <c r="B120" s="390">
        <v>1353</v>
      </c>
      <c r="C120" s="381" t="s">
        <v>421</v>
      </c>
      <c r="D120" s="398">
        <f>ROUND(VLOOKUP($B120,'[16]Monthly BS -UC Ledger FORMATTED'!$A$6:$Q$275,+D$3,FALSE),0)</f>
        <v>218670</v>
      </c>
      <c r="E120" s="398">
        <f>ROUND(VLOOKUP($B120,'[16]Monthly BS -UC Ledger FORMATTED'!$A$6:$Q$275,+E$3,FALSE),0)</f>
        <v>218670</v>
      </c>
      <c r="F120" s="399">
        <f>ROUND(VLOOKUP($B120,'[16]Monthly BS -UC Ledger FORMATTED'!$A$6:$Q$275,+F$3,FALSE),0)</f>
        <v>218670</v>
      </c>
      <c r="G120" s="399">
        <f>ROUND(VLOOKUP($B120,'[16]Monthly BS -UC Ledger FORMATTED'!$A$6:$Q$275,+G$3,FALSE),0)</f>
        <v>218751</v>
      </c>
      <c r="H120" s="399">
        <f>ROUND(VLOOKUP($B120,'[16]Monthly BS -UC Ledger FORMATTED'!$A$6:$Q$275,+H$3,FALSE),0)</f>
        <v>218751</v>
      </c>
      <c r="I120" s="399">
        <f>ROUND(VLOOKUP($B120,'[16]Monthly BS -UC Ledger FORMATTED'!$A$6:$Q$275,+I$3,FALSE),0)</f>
        <v>218751</v>
      </c>
      <c r="J120" s="399">
        <f>ROUND(VLOOKUP($B120,'[16]Monthly BS -UC Ledger FORMATTED'!$A$6:$Q$275,+J$3,FALSE),0)</f>
        <v>220536</v>
      </c>
      <c r="K120" s="399">
        <f>ROUND(VLOOKUP($B120,'[16]Monthly BS -UC Ledger FORMATTED'!$A$6:$Q$275,+K$3,FALSE),0)</f>
        <v>220536</v>
      </c>
      <c r="L120" s="399">
        <f>ROUND(VLOOKUP($B120,'[16]Monthly BS -UC Ledger FORMATTED'!$A$6:$Q$275,+L$3,FALSE),0)</f>
        <v>220536</v>
      </c>
      <c r="M120" s="399">
        <f>ROUND(VLOOKUP($B120,'[16]Monthly BS -UC Ledger FORMATTED'!$A$6:$Q$275,+M$3,FALSE),0)</f>
        <v>220536</v>
      </c>
      <c r="N120" s="399">
        <f>ROUND(VLOOKUP($B120,'[16]Monthly BS -UC Ledger FORMATTED'!$A$6:$Q$275,+N$3,FALSE),0)</f>
        <v>220536</v>
      </c>
      <c r="O120" s="399">
        <f>ROUND(VLOOKUP($B120,'[16]Monthly BS -UC Ledger FORMATTED'!$A$6:$Q$275,+O$3,FALSE),0)</f>
        <v>220536</v>
      </c>
      <c r="P120" s="399">
        <f>ROUND(VLOOKUP($B120,'[16]Monthly BS -UC Ledger FORMATTED'!$A$6:$Q$275,+P$3,FALSE),0)</f>
        <v>223574</v>
      </c>
      <c r="Q120" s="480">
        <f>ROUND(VLOOKUP($B120,'[16]Monthly BS -UC Ledger FORMATTED'!$A$6:$Q$275,+Q$3,FALSE),0)</f>
        <v>219927</v>
      </c>
      <c r="R120" s="375"/>
      <c r="S120" s="381" t="s">
        <v>800</v>
      </c>
      <c r="T120" s="390">
        <v>2113</v>
      </c>
      <c r="U120" s="399">
        <f>ROUND(VLOOKUP($T120,'[16]Monthly BS -UC Ledger FORMATTED'!$A$6:$Q$275,+U$3,FALSE),0)</f>
        <v>-64119</v>
      </c>
      <c r="V120" s="399">
        <f>ROUND(VLOOKUP($T120,'[16]Monthly BS -UC Ledger FORMATTED'!$A$6:$Q$275,+V$3,FALSE),0)</f>
        <v>-64670</v>
      </c>
      <c r="W120" s="399">
        <f>ROUND(VLOOKUP($T120,'[16]Monthly BS -UC Ledger FORMATTED'!$A$6:$Q$275,+W$3,FALSE),0)</f>
        <v>-65222</v>
      </c>
      <c r="X120" s="399">
        <f>ROUND(VLOOKUP($T120,'[16]Monthly BS -UC Ledger FORMATTED'!$A$6:$Q$275,+X$3,FALSE),0)</f>
        <v>-65774</v>
      </c>
      <c r="Y120" s="399">
        <f>ROUND(VLOOKUP($T120,'[16]Monthly BS -UC Ledger FORMATTED'!$A$6:$Q$275,+Y$3,FALSE),0)</f>
        <v>-66326</v>
      </c>
      <c r="Z120" s="399">
        <f>ROUND(VLOOKUP($T120,'[16]Monthly BS -UC Ledger FORMATTED'!$A$6:$Q$275,+Z$3,FALSE),0)</f>
        <v>-66877</v>
      </c>
      <c r="AA120" s="399">
        <f>ROUND(VLOOKUP($T120,'[16]Monthly BS -UC Ledger FORMATTED'!$A$6:$Q$275,+AA$3,FALSE),0)</f>
        <v>-67434</v>
      </c>
      <c r="AB120" s="399">
        <f>ROUND(VLOOKUP($T120,'[16]Monthly BS -UC Ledger FORMATTED'!$A$6:$Q$275,+AB$3,FALSE),0)</f>
        <v>-67991</v>
      </c>
      <c r="AC120" s="399">
        <f>ROUND(VLOOKUP($T120,'[16]Monthly BS -UC Ledger FORMATTED'!$A$6:$Q$275,+AC$3,FALSE),0)</f>
        <v>-68548</v>
      </c>
      <c r="AD120" s="399">
        <f>ROUND(VLOOKUP($T120,'[16]Monthly BS -UC Ledger FORMATTED'!$A$6:$Q$275,+AD$3,FALSE),0)</f>
        <v>-69105</v>
      </c>
      <c r="AE120" s="399">
        <f>ROUND(VLOOKUP($T120,'[16]Monthly BS -UC Ledger FORMATTED'!$A$6:$Q$275,+AE$3,FALSE),0)</f>
        <v>-69661</v>
      </c>
      <c r="AF120" s="399">
        <f>ROUND(VLOOKUP($T120,'[16]Monthly BS -UC Ledger FORMATTED'!$A$6:$Q$275,+AF$3,FALSE),0)</f>
        <v>-70218</v>
      </c>
      <c r="AG120" s="399">
        <f>ROUND(VLOOKUP($T120,'[16]Monthly BS -UC Ledger FORMATTED'!$A$6:$Q$275,+AG$3,FALSE),0)</f>
        <v>-70775</v>
      </c>
      <c r="AH120" s="399">
        <f>ROUND(VLOOKUP($T120,'[16]Monthly BS -UC Ledger FORMATTED'!$A$6:$Q$275,+AH$3,FALSE),0)</f>
        <v>-67440</v>
      </c>
      <c r="AI120" s="375"/>
      <c r="AJ120" s="375"/>
      <c r="AK120" s="375"/>
      <c r="AL120" s="375"/>
      <c r="AM120" s="375"/>
      <c r="AN120" s="375"/>
      <c r="AO120" s="375"/>
      <c r="AP120" s="375"/>
    </row>
    <row r="121" spans="1:42" ht="12" customHeight="1" x14ac:dyDescent="0.2">
      <c r="A121" s="381"/>
      <c r="B121" s="390"/>
      <c r="C121" s="381"/>
      <c r="D121" s="422"/>
      <c r="E121" s="381"/>
      <c r="F121" s="381"/>
      <c r="G121" s="381"/>
      <c r="H121" s="381"/>
      <c r="I121" s="381"/>
      <c r="J121" s="381"/>
      <c r="K121" s="381"/>
      <c r="L121" s="381"/>
      <c r="M121" s="381"/>
      <c r="N121" s="381"/>
      <c r="O121" s="381"/>
      <c r="P121" s="381"/>
      <c r="Q121" s="492"/>
      <c r="R121" s="375"/>
      <c r="S121" s="381"/>
      <c r="T121" s="390"/>
      <c r="U121" s="381"/>
      <c r="V121" s="381"/>
      <c r="W121" s="381"/>
      <c r="X121" s="381"/>
      <c r="Y121" s="381"/>
      <c r="Z121" s="381"/>
      <c r="AA121" s="381"/>
      <c r="AB121" s="381"/>
      <c r="AC121" s="381"/>
      <c r="AD121" s="381"/>
      <c r="AE121" s="381"/>
      <c r="AF121" s="381"/>
      <c r="AG121" s="381"/>
      <c r="AH121" s="381"/>
      <c r="AI121" s="375"/>
      <c r="AJ121" s="375"/>
      <c r="AK121" s="375"/>
      <c r="AL121" s="375"/>
      <c r="AM121" s="375"/>
      <c r="AN121" s="375"/>
      <c r="AO121" s="375"/>
      <c r="AP121" s="375"/>
    </row>
    <row r="122" spans="1:42" ht="12" customHeight="1" x14ac:dyDescent="0.25">
      <c r="A122" s="413" t="s">
        <v>160</v>
      </c>
      <c r="B122" s="402"/>
      <c r="C122" s="403" t="s">
        <v>81</v>
      </c>
      <c r="D122" s="447">
        <f>SUM(D119:D121)</f>
        <v>1864542</v>
      </c>
      <c r="E122" s="447">
        <f t="shared" ref="E122:Q122" si="32">SUM(E119:E121)</f>
        <v>1864542</v>
      </c>
      <c r="F122" s="447">
        <f t="shared" si="32"/>
        <v>1864623</v>
      </c>
      <c r="G122" s="447">
        <f t="shared" si="32"/>
        <v>1866320</v>
      </c>
      <c r="H122" s="447">
        <f t="shared" si="32"/>
        <v>1866642</v>
      </c>
      <c r="I122" s="447">
        <f t="shared" si="32"/>
        <v>1873594</v>
      </c>
      <c r="J122" s="447">
        <f t="shared" si="32"/>
        <v>1876265</v>
      </c>
      <c r="K122" s="447">
        <f t="shared" si="32"/>
        <v>1876265</v>
      </c>
      <c r="L122" s="447">
        <f t="shared" si="32"/>
        <v>1876346</v>
      </c>
      <c r="M122" s="447">
        <f t="shared" si="32"/>
        <v>1876870</v>
      </c>
      <c r="N122" s="447">
        <f t="shared" si="32"/>
        <v>1877595</v>
      </c>
      <c r="O122" s="447">
        <f t="shared" si="32"/>
        <v>1877595</v>
      </c>
      <c r="P122" s="447">
        <f t="shared" si="32"/>
        <v>1881479</v>
      </c>
      <c r="Q122" s="490">
        <f t="shared" si="32"/>
        <v>1872514</v>
      </c>
      <c r="R122" s="375"/>
      <c r="S122" s="403" t="s">
        <v>81</v>
      </c>
      <c r="T122" s="402"/>
      <c r="U122" s="413">
        <f t="shared" ref="U122:AH122" si="33">SUM(U119:U121)</f>
        <v>-625095</v>
      </c>
      <c r="V122" s="413">
        <f t="shared" si="33"/>
        <v>-628688</v>
      </c>
      <c r="W122" s="413">
        <f t="shared" si="33"/>
        <v>-632282</v>
      </c>
      <c r="X122" s="413">
        <f t="shared" si="33"/>
        <v>-635880</v>
      </c>
      <c r="Y122" s="413">
        <f t="shared" si="33"/>
        <v>-639478</v>
      </c>
      <c r="Z122" s="413">
        <f t="shared" si="33"/>
        <v>-639097</v>
      </c>
      <c r="AA122" s="413">
        <f t="shared" si="33"/>
        <v>-642714</v>
      </c>
      <c r="AB122" s="413">
        <f t="shared" si="33"/>
        <v>-646332</v>
      </c>
      <c r="AC122" s="413">
        <f t="shared" si="33"/>
        <v>-649949</v>
      </c>
      <c r="AD122" s="413">
        <f t="shared" si="33"/>
        <v>-653568</v>
      </c>
      <c r="AE122" s="413">
        <f t="shared" si="33"/>
        <v>-657187</v>
      </c>
      <c r="AF122" s="413">
        <f t="shared" si="33"/>
        <v>-660807</v>
      </c>
      <c r="AG122" s="413">
        <f t="shared" si="33"/>
        <v>-664429</v>
      </c>
      <c r="AH122" s="413">
        <f t="shared" si="33"/>
        <v>-644270</v>
      </c>
      <c r="AI122" s="375"/>
      <c r="AJ122" s="375"/>
      <c r="AK122" s="375"/>
      <c r="AL122" s="375"/>
      <c r="AM122" s="375"/>
      <c r="AN122" s="375"/>
      <c r="AO122" s="375"/>
      <c r="AP122" s="375"/>
    </row>
    <row r="123" spans="1:42" ht="12" customHeight="1" x14ac:dyDescent="0.2">
      <c r="A123" s="384" t="s">
        <v>161</v>
      </c>
      <c r="B123" s="383">
        <v>1355</v>
      </c>
      <c r="C123" s="384" t="s">
        <v>801</v>
      </c>
      <c r="D123" s="385"/>
      <c r="E123" s="385"/>
      <c r="F123" s="386"/>
      <c r="G123" s="386"/>
      <c r="H123" s="386"/>
      <c r="I123" s="386"/>
      <c r="J123" s="386"/>
      <c r="K123" s="386"/>
      <c r="L123" s="386"/>
      <c r="M123" s="386"/>
      <c r="N123" s="386"/>
      <c r="O123" s="386"/>
      <c r="P123" s="386"/>
      <c r="Q123" s="478"/>
      <c r="R123" s="375"/>
      <c r="S123" s="384" t="s">
        <v>802</v>
      </c>
      <c r="T123" s="383">
        <v>2115</v>
      </c>
      <c r="U123" s="386"/>
      <c r="V123" s="386"/>
      <c r="W123" s="386"/>
      <c r="X123" s="386"/>
      <c r="Y123" s="386"/>
      <c r="Z123" s="386"/>
      <c r="AA123" s="386"/>
      <c r="AB123" s="386"/>
      <c r="AC123" s="386"/>
      <c r="AD123" s="386"/>
      <c r="AE123" s="386"/>
      <c r="AF123" s="386"/>
      <c r="AG123" s="386"/>
      <c r="AH123" s="386"/>
    </row>
    <row r="124" spans="1:42" ht="12" customHeight="1" x14ac:dyDescent="0.2">
      <c r="A124" s="384" t="s">
        <v>162</v>
      </c>
      <c r="B124" s="383">
        <v>1360</v>
      </c>
      <c r="C124" s="384" t="s">
        <v>803</v>
      </c>
      <c r="D124" s="385">
        <f>ROUND(VLOOKUP($B124,'[16]Monthly BS -UC Ledger FORMATTED'!$A$6:$Q$275,+D$3,FALSE),0)</f>
        <v>91991</v>
      </c>
      <c r="E124" s="385">
        <f>ROUND(VLOOKUP($B124,'[16]Monthly BS -UC Ledger FORMATTED'!$A$6:$Q$275,+E$3,FALSE),0)</f>
        <v>91991</v>
      </c>
      <c r="F124" s="386">
        <f>ROUND(VLOOKUP($B124,'[16]Monthly BS -UC Ledger FORMATTED'!$A$6:$Q$275,+F$3,FALSE),0)</f>
        <v>91991</v>
      </c>
      <c r="G124" s="386">
        <f>ROUND(VLOOKUP($B124,'[16]Monthly BS -UC Ledger FORMATTED'!$A$6:$Q$275,+G$3,FALSE),0)</f>
        <v>91991</v>
      </c>
      <c r="H124" s="386">
        <f>ROUND(VLOOKUP($B124,'[16]Monthly BS -UC Ledger FORMATTED'!$A$6:$Q$275,+H$3,FALSE),0)</f>
        <v>91991</v>
      </c>
      <c r="I124" s="386">
        <f>ROUND(VLOOKUP($B124,'[16]Monthly BS -UC Ledger FORMATTED'!$A$6:$Q$275,+I$3,FALSE),0)</f>
        <v>91991</v>
      </c>
      <c r="J124" s="386">
        <f>ROUND(VLOOKUP($B124,'[16]Monthly BS -UC Ledger FORMATTED'!$A$6:$Q$275,+J$3,FALSE),0)</f>
        <v>91991</v>
      </c>
      <c r="K124" s="386">
        <f>ROUND(VLOOKUP($B124,'[16]Monthly BS -UC Ledger FORMATTED'!$A$6:$Q$275,+K$3,FALSE),0)</f>
        <v>91991</v>
      </c>
      <c r="L124" s="386">
        <f>ROUND(VLOOKUP($B124,'[16]Monthly BS -UC Ledger FORMATTED'!$A$6:$Q$275,+L$3,FALSE),0)</f>
        <v>91991</v>
      </c>
      <c r="M124" s="386">
        <f>ROUND(VLOOKUP($B124,'[16]Monthly BS -UC Ledger FORMATTED'!$A$6:$Q$275,+M$3,FALSE),0)</f>
        <v>91991</v>
      </c>
      <c r="N124" s="386">
        <f>ROUND(VLOOKUP($B124,'[16]Monthly BS -UC Ledger FORMATTED'!$A$6:$Q$275,+N$3,FALSE),0)</f>
        <v>91991</v>
      </c>
      <c r="O124" s="386">
        <f>ROUND(VLOOKUP($B124,'[16]Monthly BS -UC Ledger FORMATTED'!$A$6:$Q$275,+O$3,FALSE),0)</f>
        <v>91991</v>
      </c>
      <c r="P124" s="386">
        <f>ROUND(VLOOKUP($B124,'[16]Monthly BS -UC Ledger FORMATTED'!$A$6:$Q$275,+P$3,FALSE),0)</f>
        <v>91991</v>
      </c>
      <c r="Q124" s="478">
        <f>ROUND(VLOOKUP($B124,'[16]Monthly BS -UC Ledger FORMATTED'!$A$6:$Q$275,+Q$3,FALSE),0)</f>
        <v>91991</v>
      </c>
      <c r="R124" s="375"/>
      <c r="S124" s="384" t="s">
        <v>804</v>
      </c>
      <c r="T124" s="383">
        <v>2120</v>
      </c>
      <c r="U124" s="395">
        <f>ROUND(VLOOKUP($T124,'[16]Monthly BS -UC Ledger FORMATTED'!$A$6:$Q$275,+U$3,FALSE),0)</f>
        <v>-61958</v>
      </c>
      <c r="V124" s="395">
        <f>ROUND(VLOOKUP($T124,'[16]Monthly BS -UC Ledger FORMATTED'!$A$6:$Q$275,+V$3,FALSE),0)</f>
        <v>-62160</v>
      </c>
      <c r="W124" s="395">
        <f>ROUND(VLOOKUP($T124,'[16]Monthly BS -UC Ledger FORMATTED'!$A$6:$Q$275,+W$3,FALSE),0)</f>
        <v>-62361</v>
      </c>
      <c r="X124" s="395">
        <f>ROUND(VLOOKUP($T124,'[16]Monthly BS -UC Ledger FORMATTED'!$A$6:$Q$275,+X$3,FALSE),0)</f>
        <v>-62563</v>
      </c>
      <c r="Y124" s="395">
        <f>ROUND(VLOOKUP($T124,'[16]Monthly BS -UC Ledger FORMATTED'!$A$6:$Q$275,+Y$3,FALSE),0)</f>
        <v>-62765</v>
      </c>
      <c r="Z124" s="395">
        <f>ROUND(VLOOKUP($T124,'[16]Monthly BS -UC Ledger FORMATTED'!$A$6:$Q$275,+Z$3,FALSE),0)</f>
        <v>-62967</v>
      </c>
      <c r="AA124" s="395">
        <f>ROUND(VLOOKUP($T124,'[16]Monthly BS -UC Ledger FORMATTED'!$A$6:$Q$275,+AA$3,FALSE),0)</f>
        <v>-63168</v>
      </c>
      <c r="AB124" s="395">
        <f>ROUND(VLOOKUP($T124,'[16]Monthly BS -UC Ledger FORMATTED'!$A$6:$Q$275,+AB$3,FALSE),0)</f>
        <v>-63370</v>
      </c>
      <c r="AC124" s="395">
        <f>ROUND(VLOOKUP($T124,'[16]Monthly BS -UC Ledger FORMATTED'!$A$6:$Q$275,+AC$3,FALSE),0)</f>
        <v>-63572</v>
      </c>
      <c r="AD124" s="395">
        <f>ROUND(VLOOKUP($T124,'[16]Monthly BS -UC Ledger FORMATTED'!$A$6:$Q$275,+AD$3,FALSE),0)</f>
        <v>-63774</v>
      </c>
      <c r="AE124" s="395">
        <f>ROUND(VLOOKUP($T124,'[16]Monthly BS -UC Ledger FORMATTED'!$A$6:$Q$275,+AE$3,FALSE),0)</f>
        <v>-63975</v>
      </c>
      <c r="AF124" s="395">
        <f>ROUND(VLOOKUP($T124,'[16]Monthly BS -UC Ledger FORMATTED'!$A$6:$Q$275,+AF$3,FALSE),0)</f>
        <v>-64177</v>
      </c>
      <c r="AG124" s="395">
        <f>ROUND(VLOOKUP($T124,'[16]Monthly BS -UC Ledger FORMATTED'!$A$6:$Q$275,+AG$3,FALSE),0)</f>
        <v>-64379</v>
      </c>
      <c r="AH124" s="395">
        <f>ROUND(VLOOKUP($T124,'[16]Monthly BS -UC Ledger FORMATTED'!$A$6:$Q$275,+AH$3,FALSE),0)</f>
        <v>-63168</v>
      </c>
    </row>
    <row r="125" spans="1:42" ht="12" customHeight="1" x14ac:dyDescent="0.2">
      <c r="A125" s="384" t="s">
        <v>165</v>
      </c>
      <c r="B125" s="383">
        <v>1365</v>
      </c>
      <c r="C125" s="384" t="s">
        <v>805</v>
      </c>
      <c r="D125" s="385">
        <f>ROUND(VLOOKUP($B125,'[16]Monthly BS -UC Ledger FORMATTED'!$A$6:$Q$275,+D$3,FALSE),0)</f>
        <v>9174</v>
      </c>
      <c r="E125" s="385">
        <f>ROUND(VLOOKUP($B125,'[16]Monthly BS -UC Ledger FORMATTED'!$A$6:$Q$275,+E$3,FALSE),0)</f>
        <v>9174</v>
      </c>
      <c r="F125" s="386">
        <f>ROUND(VLOOKUP($B125,'[16]Monthly BS -UC Ledger FORMATTED'!$A$6:$Q$275,+F$3,FALSE),0)</f>
        <v>9174</v>
      </c>
      <c r="G125" s="386">
        <f>ROUND(VLOOKUP($B125,'[16]Monthly BS -UC Ledger FORMATTED'!$A$6:$Q$275,+G$3,FALSE),0)</f>
        <v>9174</v>
      </c>
      <c r="H125" s="386">
        <f>ROUND(VLOOKUP($B125,'[16]Monthly BS -UC Ledger FORMATTED'!$A$6:$Q$275,+H$3,FALSE),0)</f>
        <v>9174</v>
      </c>
      <c r="I125" s="386">
        <f>ROUND(VLOOKUP($B125,'[16]Monthly BS -UC Ledger FORMATTED'!$A$6:$Q$275,+I$3,FALSE),0)</f>
        <v>9174</v>
      </c>
      <c r="J125" s="386">
        <f>ROUND(VLOOKUP($B125,'[16]Monthly BS -UC Ledger FORMATTED'!$A$6:$Q$275,+J$3,FALSE),0)</f>
        <v>9174</v>
      </c>
      <c r="K125" s="386">
        <f>ROUND(VLOOKUP($B125,'[16]Monthly BS -UC Ledger FORMATTED'!$A$6:$Q$275,+K$3,FALSE),0)</f>
        <v>9174</v>
      </c>
      <c r="L125" s="386">
        <f>ROUND(VLOOKUP($B125,'[16]Monthly BS -UC Ledger FORMATTED'!$A$6:$Q$275,+L$3,FALSE),0)</f>
        <v>9174</v>
      </c>
      <c r="M125" s="386">
        <f>ROUND(VLOOKUP($B125,'[16]Monthly BS -UC Ledger FORMATTED'!$A$6:$Q$275,+M$3,FALSE),0)</f>
        <v>9174</v>
      </c>
      <c r="N125" s="386">
        <f>ROUND(VLOOKUP($B125,'[16]Monthly BS -UC Ledger FORMATTED'!$A$6:$Q$275,+N$3,FALSE),0)</f>
        <v>9174</v>
      </c>
      <c r="O125" s="386">
        <f>ROUND(VLOOKUP($B125,'[16]Monthly BS -UC Ledger FORMATTED'!$A$6:$Q$275,+O$3,FALSE),0)</f>
        <v>9174</v>
      </c>
      <c r="P125" s="386">
        <f>ROUND(VLOOKUP($B125,'[16]Monthly BS -UC Ledger FORMATTED'!$A$6:$Q$275,+P$3,FALSE),0)</f>
        <v>9174</v>
      </c>
      <c r="Q125" s="478">
        <f>ROUND(VLOOKUP($B125,'[16]Monthly BS -UC Ledger FORMATTED'!$A$6:$Q$275,+Q$3,FALSE),0)</f>
        <v>9174</v>
      </c>
      <c r="R125" s="375"/>
      <c r="S125" s="384" t="s">
        <v>806</v>
      </c>
      <c r="T125" s="383">
        <v>2125</v>
      </c>
      <c r="U125" s="395">
        <f>ROUND(VLOOKUP($T125,'[16]Monthly BS -UC Ledger FORMATTED'!$A$6:$Q$275,+U$3,FALSE),0)</f>
        <v>-2607</v>
      </c>
      <c r="V125" s="395">
        <f>ROUND(VLOOKUP($T125,'[16]Monthly BS -UC Ledger FORMATTED'!$A$6:$Q$275,+V$3,FALSE),0)</f>
        <v>-2760</v>
      </c>
      <c r="W125" s="395">
        <f>ROUND(VLOOKUP($T125,'[16]Monthly BS -UC Ledger FORMATTED'!$A$6:$Q$275,+W$3,FALSE),0)</f>
        <v>-2913</v>
      </c>
      <c r="X125" s="395">
        <f>ROUND(VLOOKUP($T125,'[16]Monthly BS -UC Ledger FORMATTED'!$A$6:$Q$275,+X$3,FALSE),0)</f>
        <v>-3065</v>
      </c>
      <c r="Y125" s="395">
        <f>ROUND(VLOOKUP($T125,'[16]Monthly BS -UC Ledger FORMATTED'!$A$6:$Q$275,+Y$3,FALSE),0)</f>
        <v>-3218</v>
      </c>
      <c r="Z125" s="395">
        <f>ROUND(VLOOKUP($T125,'[16]Monthly BS -UC Ledger FORMATTED'!$A$6:$Q$275,+Z$3,FALSE),0)</f>
        <v>-3371</v>
      </c>
      <c r="AA125" s="395">
        <f>ROUND(VLOOKUP($T125,'[16]Monthly BS -UC Ledger FORMATTED'!$A$6:$Q$275,+AA$3,FALSE),0)</f>
        <v>-3524</v>
      </c>
      <c r="AB125" s="395">
        <f>ROUND(VLOOKUP($T125,'[16]Monthly BS -UC Ledger FORMATTED'!$A$6:$Q$275,+AB$3,FALSE),0)</f>
        <v>-3677</v>
      </c>
      <c r="AC125" s="395">
        <f>ROUND(VLOOKUP($T125,'[16]Monthly BS -UC Ledger FORMATTED'!$A$6:$Q$275,+AC$3,FALSE),0)</f>
        <v>-3830</v>
      </c>
      <c r="AD125" s="395">
        <f>ROUND(VLOOKUP($T125,'[16]Monthly BS -UC Ledger FORMATTED'!$A$6:$Q$275,+AD$3,FALSE),0)</f>
        <v>-3983</v>
      </c>
      <c r="AE125" s="395">
        <f>ROUND(VLOOKUP($T125,'[16]Monthly BS -UC Ledger FORMATTED'!$A$6:$Q$275,+AE$3,FALSE),0)</f>
        <v>-4136</v>
      </c>
      <c r="AF125" s="395">
        <f>ROUND(VLOOKUP($T125,'[16]Monthly BS -UC Ledger FORMATTED'!$A$6:$Q$275,+AF$3,FALSE),0)</f>
        <v>-4289</v>
      </c>
      <c r="AG125" s="395">
        <f>ROUND(VLOOKUP($T125,'[16]Monthly BS -UC Ledger FORMATTED'!$A$6:$Q$275,+AG$3,FALSE),0)</f>
        <v>-4442</v>
      </c>
      <c r="AH125" s="395">
        <f>ROUND(VLOOKUP($T125,'[16]Monthly BS -UC Ledger FORMATTED'!$A$6:$Q$275,+AH$3,FALSE),0)</f>
        <v>-3524</v>
      </c>
    </row>
    <row r="126" spans="1:42" ht="12" customHeight="1" x14ac:dyDescent="0.2">
      <c r="A126" s="384" t="s">
        <v>168</v>
      </c>
      <c r="B126" s="383">
        <v>1370</v>
      </c>
      <c r="C126" s="384" t="s">
        <v>807</v>
      </c>
      <c r="D126" s="398">
        <f>ROUND(VLOOKUP($B126,'[16]Monthly BS -UC Ledger FORMATTED'!$A$6:$Q$275,+D$3,FALSE),0)</f>
        <v>0</v>
      </c>
      <c r="E126" s="398">
        <f>ROUND(VLOOKUP($B126,'[16]Monthly BS -UC Ledger FORMATTED'!$A$6:$Q$275,+E$3,FALSE),0)</f>
        <v>0</v>
      </c>
      <c r="F126" s="399">
        <f>ROUND(VLOOKUP($B126,'[16]Monthly BS -UC Ledger FORMATTED'!$A$6:$Q$275,+F$3,FALSE),0)</f>
        <v>0</v>
      </c>
      <c r="G126" s="399">
        <f>ROUND(VLOOKUP($B126,'[16]Monthly BS -UC Ledger FORMATTED'!$A$6:$Q$275,+G$3,FALSE),0)</f>
        <v>0</v>
      </c>
      <c r="H126" s="399">
        <f>ROUND(VLOOKUP($B126,'[16]Monthly BS -UC Ledger FORMATTED'!$A$6:$Q$275,+H$3,FALSE),0)</f>
        <v>0</v>
      </c>
      <c r="I126" s="399">
        <f>ROUND(VLOOKUP($B126,'[16]Monthly BS -UC Ledger FORMATTED'!$A$6:$Q$275,+I$3,FALSE),0)</f>
        <v>0</v>
      </c>
      <c r="J126" s="399">
        <f>ROUND(VLOOKUP($B126,'[16]Monthly BS -UC Ledger FORMATTED'!$A$6:$Q$275,+J$3,FALSE),0)</f>
        <v>0</v>
      </c>
      <c r="K126" s="399">
        <f>ROUND(VLOOKUP($B126,'[16]Monthly BS -UC Ledger FORMATTED'!$A$6:$Q$275,+K$3,FALSE),0)</f>
        <v>0</v>
      </c>
      <c r="L126" s="399">
        <f>ROUND(VLOOKUP($B126,'[16]Monthly BS -UC Ledger FORMATTED'!$A$6:$Q$275,+L$3,FALSE),0)</f>
        <v>0</v>
      </c>
      <c r="M126" s="399">
        <f>ROUND(VLOOKUP($B126,'[16]Monthly BS -UC Ledger FORMATTED'!$A$6:$Q$275,+M$3,FALSE),0)</f>
        <v>0</v>
      </c>
      <c r="N126" s="399">
        <f>ROUND(VLOOKUP($B126,'[16]Monthly BS -UC Ledger FORMATTED'!$A$6:$Q$275,+N$3,FALSE),0)</f>
        <v>0</v>
      </c>
      <c r="O126" s="399">
        <f>ROUND(VLOOKUP($B126,'[16]Monthly BS -UC Ledger FORMATTED'!$A$6:$Q$275,+O$3,FALSE),0)</f>
        <v>0</v>
      </c>
      <c r="P126" s="399">
        <f>ROUND(VLOOKUP($B126,'[16]Monthly BS -UC Ledger FORMATTED'!$A$6:$Q$275,+P$3,FALSE),0)</f>
        <v>0</v>
      </c>
      <c r="Q126" s="480">
        <f>ROUND(VLOOKUP($B126,'[16]Monthly BS -UC Ledger FORMATTED'!$A$6:$Q$275,+Q$3,FALSE),0)</f>
        <v>0</v>
      </c>
      <c r="R126" s="375"/>
      <c r="S126" s="384" t="s">
        <v>808</v>
      </c>
      <c r="T126" s="383">
        <v>2130</v>
      </c>
      <c r="U126" s="395">
        <f>ROUND(VLOOKUP($T126,'[16]Monthly BS -UC Ledger FORMATTED'!$A$6:$Q$275,+U$3,FALSE),0)</f>
        <v>0</v>
      </c>
      <c r="V126" s="395">
        <f>ROUND(VLOOKUP($T126,'[16]Monthly BS -UC Ledger FORMATTED'!$A$6:$Q$275,+V$3,FALSE),0)</f>
        <v>0</v>
      </c>
      <c r="W126" s="395">
        <f>ROUND(VLOOKUP($T126,'[16]Monthly BS -UC Ledger FORMATTED'!$A$6:$Q$275,+W$3,FALSE),0)</f>
        <v>0</v>
      </c>
      <c r="X126" s="395">
        <f>ROUND(VLOOKUP($T126,'[16]Monthly BS -UC Ledger FORMATTED'!$A$6:$Q$275,+X$3,FALSE),0)</f>
        <v>0</v>
      </c>
      <c r="Y126" s="395">
        <f>ROUND(VLOOKUP($T126,'[16]Monthly BS -UC Ledger FORMATTED'!$A$6:$Q$275,+Y$3,FALSE),0)</f>
        <v>0</v>
      </c>
      <c r="Z126" s="395">
        <f>ROUND(VLOOKUP($T126,'[16]Monthly BS -UC Ledger FORMATTED'!$A$6:$Q$275,+Z$3,FALSE),0)</f>
        <v>0</v>
      </c>
      <c r="AA126" s="395">
        <f>ROUND(VLOOKUP($T126,'[16]Monthly BS -UC Ledger FORMATTED'!$A$6:$Q$275,+AA$3,FALSE),0)</f>
        <v>0</v>
      </c>
      <c r="AB126" s="395">
        <f>ROUND(VLOOKUP($T126,'[16]Monthly BS -UC Ledger FORMATTED'!$A$6:$Q$275,+AB$3,FALSE),0)</f>
        <v>0</v>
      </c>
      <c r="AC126" s="395">
        <f>ROUND(VLOOKUP($T126,'[16]Monthly BS -UC Ledger FORMATTED'!$A$6:$Q$275,+AC$3,FALSE),0)</f>
        <v>0</v>
      </c>
      <c r="AD126" s="395">
        <f>ROUND(VLOOKUP($T126,'[16]Monthly BS -UC Ledger FORMATTED'!$A$6:$Q$275,+AD$3,FALSE),0)</f>
        <v>0</v>
      </c>
      <c r="AE126" s="395">
        <f>ROUND(VLOOKUP($T126,'[16]Monthly BS -UC Ledger FORMATTED'!$A$6:$Q$275,+AE$3,FALSE),0)</f>
        <v>0</v>
      </c>
      <c r="AF126" s="395">
        <f>ROUND(VLOOKUP($T126,'[16]Monthly BS -UC Ledger FORMATTED'!$A$6:$Q$275,+AF$3,FALSE),0)</f>
        <v>0</v>
      </c>
      <c r="AG126" s="395">
        <f>ROUND(VLOOKUP($T126,'[16]Monthly BS -UC Ledger FORMATTED'!$A$6:$Q$275,+AG$3,FALSE),0)</f>
        <v>0</v>
      </c>
      <c r="AH126" s="395">
        <f>ROUND(VLOOKUP($T126,'[16]Monthly BS -UC Ledger FORMATTED'!$A$6:$Q$275,+AH$3,FALSE),0)</f>
        <v>0</v>
      </c>
    </row>
    <row r="127" spans="1:42" ht="12" customHeight="1" x14ac:dyDescent="0.2">
      <c r="A127" s="384" t="s">
        <v>169</v>
      </c>
      <c r="B127" s="383">
        <v>1430</v>
      </c>
      <c r="C127" s="384" t="s">
        <v>809</v>
      </c>
      <c r="D127" s="385"/>
      <c r="E127" s="385"/>
      <c r="F127" s="386"/>
      <c r="G127" s="386"/>
      <c r="H127" s="386"/>
      <c r="I127" s="386"/>
      <c r="J127" s="386"/>
      <c r="K127" s="386"/>
      <c r="L127" s="386"/>
      <c r="M127" s="386"/>
      <c r="N127" s="386"/>
      <c r="O127" s="386"/>
      <c r="P127" s="386"/>
      <c r="Q127" s="478"/>
      <c r="R127" s="375"/>
      <c r="S127" s="384" t="s">
        <v>810</v>
      </c>
      <c r="T127" s="383">
        <v>2190</v>
      </c>
      <c r="U127" s="386"/>
      <c r="V127" s="386"/>
      <c r="W127" s="386"/>
      <c r="X127" s="386"/>
      <c r="Y127" s="386"/>
      <c r="Z127" s="386"/>
      <c r="AA127" s="386"/>
      <c r="AB127" s="386"/>
      <c r="AC127" s="386"/>
      <c r="AD127" s="386"/>
      <c r="AE127" s="386"/>
      <c r="AF127" s="386"/>
      <c r="AG127" s="386"/>
      <c r="AH127" s="386"/>
    </row>
    <row r="128" spans="1:42" ht="12" customHeight="1" x14ac:dyDescent="0.25">
      <c r="A128" s="602" t="s">
        <v>172</v>
      </c>
      <c r="B128" s="603"/>
      <c r="C128" s="603"/>
      <c r="D128" s="603"/>
      <c r="E128" s="603"/>
      <c r="F128" s="603"/>
      <c r="G128" s="603"/>
      <c r="H128" s="603"/>
      <c r="I128" s="603"/>
      <c r="J128" s="603"/>
      <c r="K128" s="603"/>
      <c r="L128" s="603"/>
      <c r="M128" s="603"/>
      <c r="N128" s="603"/>
      <c r="O128" s="603"/>
      <c r="P128" s="603"/>
      <c r="Q128" s="604"/>
      <c r="R128" s="375"/>
      <c r="S128" s="602" t="s">
        <v>172</v>
      </c>
      <c r="T128" s="603"/>
      <c r="U128" s="603"/>
      <c r="V128" s="603"/>
      <c r="W128" s="603"/>
      <c r="X128" s="603"/>
      <c r="Y128" s="603"/>
      <c r="Z128" s="603"/>
      <c r="AA128" s="603"/>
      <c r="AB128" s="603"/>
      <c r="AC128" s="603"/>
      <c r="AD128" s="603"/>
      <c r="AE128" s="603"/>
      <c r="AF128" s="603"/>
      <c r="AG128" s="603"/>
      <c r="AH128" s="603"/>
      <c r="AI128" s="604"/>
    </row>
    <row r="129" spans="1:43" ht="12" customHeight="1" x14ac:dyDescent="0.2">
      <c r="A129" s="384" t="s">
        <v>173</v>
      </c>
      <c r="B129" s="383"/>
      <c r="C129" s="384"/>
      <c r="D129" s="450"/>
      <c r="E129" s="384"/>
      <c r="F129" s="384"/>
      <c r="G129" s="384"/>
      <c r="H129" s="384"/>
      <c r="I129" s="384"/>
      <c r="J129" s="384"/>
      <c r="K129" s="384"/>
      <c r="L129" s="384"/>
      <c r="M129" s="384"/>
      <c r="N129" s="384"/>
      <c r="O129" s="384"/>
      <c r="P129" s="384"/>
      <c r="Q129" s="491"/>
      <c r="R129" s="375"/>
      <c r="S129" s="384" t="s">
        <v>676</v>
      </c>
      <c r="T129" s="383"/>
      <c r="U129" s="386"/>
      <c r="V129" s="386"/>
      <c r="W129" s="386"/>
      <c r="X129" s="386"/>
      <c r="Y129" s="386"/>
      <c r="Z129" s="386"/>
      <c r="AA129" s="386"/>
      <c r="AB129" s="386"/>
      <c r="AC129" s="386"/>
      <c r="AD129" s="386"/>
      <c r="AE129" s="386"/>
      <c r="AF129" s="386"/>
      <c r="AG129" s="386"/>
      <c r="AH129" s="386"/>
    </row>
    <row r="130" spans="1:43" ht="12" customHeight="1" x14ac:dyDescent="0.2">
      <c r="A130" s="384" t="s">
        <v>174</v>
      </c>
      <c r="B130" s="383">
        <v>1295</v>
      </c>
      <c r="C130" s="384" t="s">
        <v>811</v>
      </c>
      <c r="D130" s="385">
        <f>ROUND(VLOOKUP($B130,'[16]Monthly BS -UC Ledger FORMATTED'!$A$6:$Q$275,+D$3,FALSE),0)</f>
        <v>798700</v>
      </c>
      <c r="E130" s="385">
        <f>ROUND(VLOOKUP($B130,'[16]Monthly BS -UC Ledger FORMATTED'!$A$6:$Q$275,+E$3,FALSE),0)</f>
        <v>798700</v>
      </c>
      <c r="F130" s="386">
        <f>ROUND(VLOOKUP($B130,'[16]Monthly BS -UC Ledger FORMATTED'!$A$6:$Q$275,+F$3,FALSE),0)</f>
        <v>798862</v>
      </c>
      <c r="G130" s="386">
        <f>ROUND(VLOOKUP($B130,'[16]Monthly BS -UC Ledger FORMATTED'!$A$6:$Q$275,+G$3,FALSE),0)</f>
        <v>798862</v>
      </c>
      <c r="H130" s="386">
        <f>ROUND(VLOOKUP($B130,'[16]Monthly BS -UC Ledger FORMATTED'!$A$6:$Q$275,+H$3,FALSE),0)</f>
        <v>799790</v>
      </c>
      <c r="I130" s="386">
        <f>ROUND(VLOOKUP($B130,'[16]Monthly BS -UC Ledger FORMATTED'!$A$6:$Q$275,+I$3,FALSE),0)</f>
        <v>799790</v>
      </c>
      <c r="J130" s="386">
        <f>ROUND(VLOOKUP($B130,'[16]Monthly BS -UC Ledger FORMATTED'!$A$6:$Q$275,+J$3,FALSE),0)</f>
        <v>799790</v>
      </c>
      <c r="K130" s="386">
        <f>ROUND(VLOOKUP($B130,'[16]Monthly BS -UC Ledger FORMATTED'!$A$6:$Q$275,+K$3,FALSE),0)</f>
        <v>799790</v>
      </c>
      <c r="L130" s="386">
        <f>ROUND(VLOOKUP($B130,'[16]Monthly BS -UC Ledger FORMATTED'!$A$6:$Q$275,+L$3,FALSE),0)</f>
        <v>799790</v>
      </c>
      <c r="M130" s="386">
        <f>ROUND(VLOOKUP($B130,'[16]Monthly BS -UC Ledger FORMATTED'!$A$6:$Q$275,+M$3,FALSE),0)</f>
        <v>799790</v>
      </c>
      <c r="N130" s="386">
        <f>ROUND(VLOOKUP($B130,'[16]Monthly BS -UC Ledger FORMATTED'!$A$6:$Q$275,+N$3,FALSE),0)</f>
        <v>799790</v>
      </c>
      <c r="O130" s="386">
        <f>ROUND(VLOOKUP($B130,'[16]Monthly BS -UC Ledger FORMATTED'!$A$6:$Q$275,+O$3,FALSE),0)</f>
        <v>799790</v>
      </c>
      <c r="P130" s="386">
        <f>ROUND(VLOOKUP($B130,'[16]Monthly BS -UC Ledger FORMATTED'!$A$6:$Q$275,+P$3,FALSE),0)</f>
        <v>799790</v>
      </c>
      <c r="Q130" s="478">
        <f>ROUND(VLOOKUP($B130,'[16]Monthly BS -UC Ledger FORMATTED'!$A$6:$Q$275,+Q$3,FALSE),0)</f>
        <v>799480</v>
      </c>
      <c r="R130" s="375"/>
      <c r="S130" s="384" t="s">
        <v>812</v>
      </c>
      <c r="T130" s="383">
        <v>2055</v>
      </c>
      <c r="U130" s="386">
        <f>ROUND(VLOOKUP($T130,'[16]Monthly BS -UC Ledger FORMATTED'!$A$6:$Q$275,+U$3,FALSE),0)</f>
        <v>-225483</v>
      </c>
      <c r="V130" s="386">
        <f>ROUND(VLOOKUP($T130,'[16]Monthly BS -UC Ledger FORMATTED'!$A$6:$Q$275,+V$3,FALSE),0)</f>
        <v>-228146</v>
      </c>
      <c r="W130" s="386">
        <f>ROUND(VLOOKUP($T130,'[16]Monthly BS -UC Ledger FORMATTED'!$A$6:$Q$275,+W$3,FALSE),0)</f>
        <v>-230809</v>
      </c>
      <c r="X130" s="386">
        <f>ROUND(VLOOKUP($T130,'[16]Monthly BS -UC Ledger FORMATTED'!$A$6:$Q$275,+X$3,FALSE),0)</f>
        <v>-233471</v>
      </c>
      <c r="Y130" s="386">
        <f>ROUND(VLOOKUP($T130,'[16]Monthly BS -UC Ledger FORMATTED'!$A$6:$Q$275,+Y$3,FALSE),0)</f>
        <v>-236137</v>
      </c>
      <c r="Z130" s="386">
        <f>ROUND(VLOOKUP($T130,'[16]Monthly BS -UC Ledger FORMATTED'!$A$6:$Q$275,+Z$3,FALSE),0)</f>
        <v>-238803</v>
      </c>
      <c r="AA130" s="386">
        <f>ROUND(VLOOKUP($T130,'[16]Monthly BS -UC Ledger FORMATTED'!$A$6:$Q$275,+AA$3,FALSE),0)</f>
        <v>-241469</v>
      </c>
      <c r="AB130" s="386">
        <f>ROUND(VLOOKUP($T130,'[16]Monthly BS -UC Ledger FORMATTED'!$A$6:$Q$275,+AB$3,FALSE),0)</f>
        <v>-244135</v>
      </c>
      <c r="AC130" s="386">
        <f>ROUND(VLOOKUP($T130,'[16]Monthly BS -UC Ledger FORMATTED'!$A$6:$Q$275,+AC$3,FALSE),0)</f>
        <v>-246801</v>
      </c>
      <c r="AD130" s="386">
        <f>ROUND(VLOOKUP($T130,'[16]Monthly BS -UC Ledger FORMATTED'!$A$6:$Q$275,+AD$3,FALSE),0)</f>
        <v>-249467</v>
      </c>
      <c r="AE130" s="386">
        <f>ROUND(VLOOKUP($T130,'[16]Monthly BS -UC Ledger FORMATTED'!$A$6:$Q$275,+AE$3,FALSE),0)</f>
        <v>-252133</v>
      </c>
      <c r="AF130" s="386">
        <f>ROUND(VLOOKUP($T130,'[16]Monthly BS -UC Ledger FORMATTED'!$A$6:$Q$275,+AF$3,FALSE),0)</f>
        <v>-254799</v>
      </c>
      <c r="AG130" s="386">
        <f>ROUND(VLOOKUP($T130,'[16]Monthly BS -UC Ledger FORMATTED'!$A$6:$Q$275,+AG$3,FALSE),0)</f>
        <v>-257465</v>
      </c>
      <c r="AH130" s="386">
        <f>ROUND(VLOOKUP($T130,'[16]Monthly BS -UC Ledger FORMATTED'!$A$6:$Q$275,+AH$3,FALSE),0)</f>
        <v>-241471</v>
      </c>
    </row>
    <row r="131" spans="1:43" ht="12" customHeight="1" x14ac:dyDescent="0.2">
      <c r="A131" s="384" t="s">
        <v>813</v>
      </c>
      <c r="B131" s="383">
        <v>1325</v>
      </c>
      <c r="C131" s="384" t="s">
        <v>814</v>
      </c>
      <c r="D131" s="385"/>
      <c r="E131" s="385"/>
      <c r="F131" s="386"/>
      <c r="G131" s="386"/>
      <c r="H131" s="386"/>
      <c r="I131" s="386"/>
      <c r="J131" s="386"/>
      <c r="K131" s="386"/>
      <c r="L131" s="386"/>
      <c r="M131" s="386"/>
      <c r="N131" s="386"/>
      <c r="O131" s="386"/>
      <c r="P131" s="386"/>
      <c r="Q131" s="478"/>
      <c r="R131" s="375"/>
      <c r="S131" s="384" t="s">
        <v>815</v>
      </c>
      <c r="T131" s="383">
        <v>2085</v>
      </c>
      <c r="U131" s="386"/>
      <c r="V131" s="386"/>
      <c r="W131" s="386"/>
      <c r="X131" s="386"/>
      <c r="Y131" s="386"/>
      <c r="Z131" s="386"/>
      <c r="AA131" s="386"/>
      <c r="AB131" s="386"/>
      <c r="AC131" s="386"/>
      <c r="AD131" s="386"/>
      <c r="AE131" s="386"/>
      <c r="AF131" s="386"/>
      <c r="AG131" s="386"/>
      <c r="AH131" s="386"/>
    </row>
    <row r="132" spans="1:43" ht="12" customHeight="1" x14ac:dyDescent="0.2">
      <c r="A132" s="384" t="s">
        <v>177</v>
      </c>
      <c r="B132" s="383">
        <v>1375</v>
      </c>
      <c r="C132" s="384" t="s">
        <v>816</v>
      </c>
      <c r="D132" s="385"/>
      <c r="E132" s="385"/>
      <c r="F132" s="386"/>
      <c r="G132" s="386"/>
      <c r="H132" s="386"/>
      <c r="I132" s="386"/>
      <c r="J132" s="386"/>
      <c r="K132" s="386"/>
      <c r="L132" s="386"/>
      <c r="M132" s="386"/>
      <c r="N132" s="386"/>
      <c r="O132" s="386"/>
      <c r="P132" s="386"/>
      <c r="Q132" s="478"/>
      <c r="R132" s="375"/>
      <c r="S132" s="384" t="s">
        <v>817</v>
      </c>
      <c r="T132" s="383">
        <v>2135</v>
      </c>
      <c r="U132" s="386"/>
      <c r="V132" s="386"/>
      <c r="W132" s="386"/>
      <c r="X132" s="386"/>
      <c r="Y132" s="386"/>
      <c r="Z132" s="386"/>
      <c r="AA132" s="386"/>
      <c r="AB132" s="386"/>
      <c r="AC132" s="386"/>
      <c r="AD132" s="386"/>
      <c r="AE132" s="386"/>
      <c r="AF132" s="386"/>
      <c r="AG132" s="386"/>
      <c r="AH132" s="386"/>
    </row>
    <row r="133" spans="1:43" ht="12" customHeight="1" x14ac:dyDescent="0.2">
      <c r="A133" s="384" t="s">
        <v>178</v>
      </c>
      <c r="B133" s="383">
        <v>1380</v>
      </c>
      <c r="C133" s="384" t="s">
        <v>818</v>
      </c>
      <c r="D133" s="385">
        <f>ROUND(VLOOKUP($B133,'[16]Monthly BS -UC Ledger FORMATTED'!$A$6:$Q$275,+D$3,FALSE),0)</f>
        <v>16202</v>
      </c>
      <c r="E133" s="385">
        <f>ROUND(VLOOKUP($B133,'[16]Monthly BS -UC Ledger FORMATTED'!$A$6:$Q$275,+E$3,FALSE),0)</f>
        <v>16202</v>
      </c>
      <c r="F133" s="386">
        <f>ROUND(VLOOKUP($B133,'[16]Monthly BS -UC Ledger FORMATTED'!$A$6:$Q$275,+F$3,FALSE),0)</f>
        <v>16202</v>
      </c>
      <c r="G133" s="386">
        <f>ROUND(VLOOKUP($B133,'[16]Monthly BS -UC Ledger FORMATTED'!$A$6:$Q$275,+G$3,FALSE),0)</f>
        <v>16371</v>
      </c>
      <c r="H133" s="386">
        <f>ROUND(VLOOKUP($B133,'[16]Monthly BS -UC Ledger FORMATTED'!$A$6:$Q$275,+H$3,FALSE),0)</f>
        <v>16371</v>
      </c>
      <c r="I133" s="386">
        <f>ROUND(VLOOKUP($B133,'[16]Monthly BS -UC Ledger FORMATTED'!$A$6:$Q$275,+I$3,FALSE),0)</f>
        <v>16371</v>
      </c>
      <c r="J133" s="386">
        <f>ROUND(VLOOKUP($B133,'[16]Monthly BS -UC Ledger FORMATTED'!$A$6:$Q$275,+J$3,FALSE),0)</f>
        <v>16371</v>
      </c>
      <c r="K133" s="386">
        <f>ROUND(VLOOKUP($B133,'[16]Monthly BS -UC Ledger FORMATTED'!$A$6:$Q$275,+K$3,FALSE),0)</f>
        <v>16371</v>
      </c>
      <c r="L133" s="386">
        <f>ROUND(VLOOKUP($B133,'[16]Monthly BS -UC Ledger FORMATTED'!$A$6:$Q$275,+L$3,FALSE),0)</f>
        <v>16371</v>
      </c>
      <c r="M133" s="386">
        <f>ROUND(VLOOKUP($B133,'[16]Monthly BS -UC Ledger FORMATTED'!$A$6:$Q$275,+M$3,FALSE),0)</f>
        <v>17289</v>
      </c>
      <c r="N133" s="386">
        <f>ROUND(VLOOKUP($B133,'[16]Monthly BS -UC Ledger FORMATTED'!$A$6:$Q$275,+N$3,FALSE),0)</f>
        <v>17289</v>
      </c>
      <c r="O133" s="386">
        <f>ROUND(VLOOKUP($B133,'[16]Monthly BS -UC Ledger FORMATTED'!$A$6:$Q$275,+O$3,FALSE),0)</f>
        <v>18267</v>
      </c>
      <c r="P133" s="386">
        <f>ROUND(VLOOKUP($B133,'[16]Monthly BS -UC Ledger FORMATTED'!$A$6:$Q$275,+P$3,FALSE),0)</f>
        <v>18267</v>
      </c>
      <c r="Q133" s="478">
        <f>ROUND(VLOOKUP($B133,'[16]Monthly BS -UC Ledger FORMATTED'!$A$6:$Q$275,+Q$3,FALSE),0)</f>
        <v>16765</v>
      </c>
      <c r="R133" s="375"/>
      <c r="S133" s="384" t="s">
        <v>819</v>
      </c>
      <c r="T133" s="383">
        <v>2140</v>
      </c>
      <c r="U133" s="386">
        <f>ROUND(VLOOKUP($T133,'[16]Monthly BS -UC Ledger FORMATTED'!$A$6:$Q$275,+U$3,FALSE),0)</f>
        <v>20625</v>
      </c>
      <c r="V133" s="386">
        <f>ROUND(VLOOKUP($T133,'[16]Monthly BS -UC Ledger FORMATTED'!$A$6:$Q$275,+V$3,FALSE),0)</f>
        <v>20550</v>
      </c>
      <c r="W133" s="386">
        <f>ROUND(VLOOKUP($T133,'[16]Monthly BS -UC Ledger FORMATTED'!$A$6:$Q$275,+W$3,FALSE),0)</f>
        <v>20475</v>
      </c>
      <c r="X133" s="386">
        <f>ROUND(VLOOKUP($T133,'[16]Monthly BS -UC Ledger FORMATTED'!$A$6:$Q$275,+X$3,FALSE),0)</f>
        <v>20772</v>
      </c>
      <c r="Y133" s="386">
        <f>ROUND(VLOOKUP($T133,'[16]Monthly BS -UC Ledger FORMATTED'!$A$6:$Q$275,+Y$3,FALSE),0)</f>
        <v>20696</v>
      </c>
      <c r="Z133" s="386">
        <f>ROUND(VLOOKUP($T133,'[16]Monthly BS -UC Ledger FORMATTED'!$A$6:$Q$275,+Z$3,FALSE),0)</f>
        <v>20620</v>
      </c>
      <c r="AA133" s="386">
        <f>ROUND(VLOOKUP($T133,'[16]Monthly BS -UC Ledger FORMATTED'!$A$6:$Q$275,+AA$3,FALSE),0)-1</f>
        <v>20543</v>
      </c>
      <c r="AB133" s="386">
        <f>ROUND(VLOOKUP($T133,'[16]Monthly BS -UC Ledger FORMATTED'!$A$6:$Q$275,+AB$3,FALSE),0)</f>
        <v>20468</v>
      </c>
      <c r="AC133" s="386">
        <f>ROUND(VLOOKUP($T133,'[16]Monthly BS -UC Ledger FORMATTED'!$A$6:$Q$275,+AC$3,FALSE),0)</f>
        <v>20393</v>
      </c>
      <c r="AD133" s="386">
        <f>ROUND(VLOOKUP($T133,'[16]Monthly BS -UC Ledger FORMATTED'!$A$6:$Q$275,+AD$3,FALSE),0)</f>
        <v>20817</v>
      </c>
      <c r="AE133" s="386">
        <f>ROUND(VLOOKUP($T133,'[16]Monthly BS -UC Ledger FORMATTED'!$A$6:$Q$275,+AE$3,FALSE),0)</f>
        <v>20737</v>
      </c>
      <c r="AF133" s="386">
        <f>ROUND(VLOOKUP($T133,'[16]Monthly BS -UC Ledger FORMATTED'!$A$6:$Q$275,+AF$3,FALSE),0)</f>
        <v>21292</v>
      </c>
      <c r="AG133" s="386">
        <f>ROUND(VLOOKUP($T133,'[16]Monthly BS -UC Ledger FORMATTED'!$A$6:$Q$275,+AG$3,FALSE),0)</f>
        <v>21207</v>
      </c>
      <c r="AH133" s="386">
        <f>ROUND(VLOOKUP($T133,'[16]Monthly BS -UC Ledger FORMATTED'!$A$6:$Q$275,+AH$3,FALSE),0)</f>
        <v>20707</v>
      </c>
    </row>
    <row r="134" spans="1:43" ht="12" customHeight="1" x14ac:dyDescent="0.2">
      <c r="A134" s="384" t="s">
        <v>181</v>
      </c>
      <c r="B134" s="383">
        <v>1435</v>
      </c>
      <c r="C134" s="384" t="s">
        <v>820</v>
      </c>
      <c r="D134" s="385">
        <f>ROUND(VLOOKUP($B134,'[16]Monthly BS -UC Ledger FORMATTED'!$A$6:$Q$275,+D$3,FALSE),0)</f>
        <v>0</v>
      </c>
      <c r="E134" s="385">
        <f>ROUND(VLOOKUP($B134,'[16]Monthly BS -UC Ledger FORMATTED'!$A$6:$Q$275,+E$3,FALSE),0)</f>
        <v>0</v>
      </c>
      <c r="F134" s="386">
        <f>ROUND(VLOOKUP($B134,'[16]Monthly BS -UC Ledger FORMATTED'!$A$6:$Q$275,+F$3,FALSE),0)</f>
        <v>0</v>
      </c>
      <c r="G134" s="386">
        <f>ROUND(VLOOKUP($B134,'[16]Monthly BS -UC Ledger FORMATTED'!$A$6:$Q$275,+G$3,FALSE),0)</f>
        <v>0</v>
      </c>
      <c r="H134" s="386">
        <f>ROUND(VLOOKUP($B134,'[16]Monthly BS -UC Ledger FORMATTED'!$A$6:$Q$275,+H$3,FALSE),0)</f>
        <v>0</v>
      </c>
      <c r="I134" s="386">
        <f>ROUNDDOWN(VLOOKUP($B134,'[16]Monthly BS -UC Ledger FORMATTED'!$A$6:$Q$275,+I$3,FALSE),0)</f>
        <v>0</v>
      </c>
      <c r="J134" s="386">
        <f>ROUNDDOWN(VLOOKUP($B134,'[16]Monthly BS -UC Ledger FORMATTED'!$A$6:$Q$275,+J$3,FALSE),0)</f>
        <v>0</v>
      </c>
      <c r="K134" s="386">
        <f>ROUNDDOWN(VLOOKUP($B134,'[16]Monthly BS -UC Ledger FORMATTED'!$A$6:$Q$275,+K$3,FALSE),0)</f>
        <v>0</v>
      </c>
      <c r="L134" s="386">
        <f>ROUNDDOWN(VLOOKUP($B134,'[16]Monthly BS -UC Ledger FORMATTED'!$A$6:$Q$275,+L$3,FALSE),0)</f>
        <v>0</v>
      </c>
      <c r="M134" s="386">
        <f>ROUNDDOWN(VLOOKUP($B134,'[16]Monthly BS -UC Ledger FORMATTED'!$A$6:$Q$275,+M$3,FALSE),0)</f>
        <v>0</v>
      </c>
      <c r="N134" s="386">
        <f>ROUNDDOWN(VLOOKUP($B134,'[16]Monthly BS -UC Ledger FORMATTED'!$A$6:$Q$275,+N$3,FALSE),0)</f>
        <v>0</v>
      </c>
      <c r="O134" s="386">
        <f>ROUNDDOWN(VLOOKUP($B134,'[16]Monthly BS -UC Ledger FORMATTED'!$A$6:$Q$275,+O$3,FALSE),0)</f>
        <v>0</v>
      </c>
      <c r="P134" s="386">
        <f>ROUNDDOWN(VLOOKUP($B134,'[16]Monthly BS -UC Ledger FORMATTED'!$A$6:$Q$275,+P$3,FALSE),0)</f>
        <v>0</v>
      </c>
      <c r="Q134" s="478">
        <f>ROUND(VLOOKUP($B134,'[16]Monthly BS -UC Ledger FORMATTED'!$A$6:$Q$275,+Q$3,FALSE),0)</f>
        <v>0</v>
      </c>
      <c r="R134" s="375"/>
      <c r="S134" s="384" t="s">
        <v>821</v>
      </c>
      <c r="T134" s="383">
        <v>2195</v>
      </c>
      <c r="U134" s="386">
        <f>ROUND(VLOOKUP($T134,'[16]Monthly BS -UC Ledger FORMATTED'!$A$6:$Q$275,+U$3,FALSE),0)</f>
        <v>0</v>
      </c>
      <c r="V134" s="386">
        <f>ROUND(VLOOKUP($T134,'[16]Monthly BS -UC Ledger FORMATTED'!$A$6:$Q$275,+V$3,FALSE),0)</f>
        <v>0</v>
      </c>
      <c r="W134" s="386">
        <f>ROUND(VLOOKUP($T134,'[16]Monthly BS -UC Ledger FORMATTED'!$A$6:$Q$275,+W$3,FALSE),0)</f>
        <v>0</v>
      </c>
      <c r="X134" s="386">
        <f>ROUND(VLOOKUP($T134,'[16]Monthly BS -UC Ledger FORMATTED'!$A$6:$Q$275,+X$3,FALSE),0)</f>
        <v>0</v>
      </c>
      <c r="Y134" s="386">
        <f>ROUND(VLOOKUP($T134,'[16]Monthly BS -UC Ledger FORMATTED'!$A$6:$Q$275,+Y$3,FALSE),0)</f>
        <v>0</v>
      </c>
      <c r="Z134" s="386">
        <f>ROUND(VLOOKUP($T134,'[16]Monthly BS -UC Ledger FORMATTED'!$A$6:$Q$275,+Z$3,FALSE),0)</f>
        <v>0</v>
      </c>
      <c r="AA134" s="386">
        <f>ROUND(VLOOKUP($T134,'[16]Monthly BS -UC Ledger FORMATTED'!$A$6:$Q$275,+AA$3,FALSE),0)</f>
        <v>0</v>
      </c>
      <c r="AB134" s="386">
        <f>ROUND(VLOOKUP($T134,'[16]Monthly BS -UC Ledger FORMATTED'!$A$6:$Q$275,+AB$3,FALSE),0)</f>
        <v>0</v>
      </c>
      <c r="AC134" s="386">
        <f>ROUND(VLOOKUP($T134,'[16]Monthly BS -UC Ledger FORMATTED'!$A$6:$Q$275,+AC$3,FALSE),0)</f>
        <v>0</v>
      </c>
      <c r="AD134" s="386">
        <f>ROUND(VLOOKUP($T134,'[16]Monthly BS -UC Ledger FORMATTED'!$A$6:$Q$275,+AD$3,FALSE),0)</f>
        <v>0</v>
      </c>
      <c r="AE134" s="386">
        <f>ROUND(VLOOKUP($T134,'[16]Monthly BS -UC Ledger FORMATTED'!$A$6:$Q$275,+AE$3,FALSE),0)</f>
        <v>0</v>
      </c>
      <c r="AF134" s="386">
        <f>ROUND(VLOOKUP($T134,'[16]Monthly BS -UC Ledger FORMATTED'!$A$6:$Q$275,+AF$3,FALSE),0)</f>
        <v>0</v>
      </c>
      <c r="AG134" s="386">
        <f>ROUND(VLOOKUP($T134,'[16]Monthly BS -UC Ledger FORMATTED'!$A$6:$Q$275,+AG$3,FALSE),0)</f>
        <v>0</v>
      </c>
      <c r="AH134" s="386">
        <f>ROUND(VLOOKUP($T134,'[16]Monthly BS -UC Ledger FORMATTED'!$A$6:$Q$275,+AH$3,FALSE),0)</f>
        <v>0</v>
      </c>
    </row>
    <row r="135" spans="1:43" ht="12" customHeight="1" x14ac:dyDescent="0.25">
      <c r="A135" s="602" t="s">
        <v>184</v>
      </c>
      <c r="B135" s="603"/>
      <c r="C135" s="603"/>
      <c r="D135" s="603"/>
      <c r="E135" s="603"/>
      <c r="F135" s="603"/>
      <c r="G135" s="603"/>
      <c r="H135" s="603"/>
      <c r="I135" s="603"/>
      <c r="J135" s="603"/>
      <c r="K135" s="603"/>
      <c r="L135" s="603"/>
      <c r="M135" s="603"/>
      <c r="N135" s="603"/>
      <c r="O135" s="603"/>
      <c r="P135" s="603"/>
      <c r="Q135" s="604"/>
      <c r="R135" s="375"/>
      <c r="S135" s="602" t="s">
        <v>184</v>
      </c>
      <c r="T135" s="603"/>
      <c r="U135" s="603"/>
      <c r="V135" s="603"/>
      <c r="W135" s="603"/>
      <c r="X135" s="603"/>
      <c r="Y135" s="603"/>
      <c r="Z135" s="603"/>
      <c r="AA135" s="603"/>
      <c r="AB135" s="603"/>
      <c r="AC135" s="603"/>
      <c r="AD135" s="603"/>
      <c r="AE135" s="603"/>
      <c r="AF135" s="603"/>
      <c r="AG135" s="603"/>
      <c r="AH135" s="603"/>
      <c r="AI135" s="604"/>
    </row>
    <row r="136" spans="1:43" ht="12" customHeight="1" x14ac:dyDescent="0.2">
      <c r="A136" s="384" t="s">
        <v>185</v>
      </c>
      <c r="B136" s="383">
        <v>1270</v>
      </c>
      <c r="C136" s="384" t="s">
        <v>822</v>
      </c>
      <c r="D136" s="385"/>
      <c r="E136" s="385"/>
      <c r="F136" s="386"/>
      <c r="G136" s="386"/>
      <c r="H136" s="386"/>
      <c r="I136" s="386"/>
      <c r="J136" s="386"/>
      <c r="K136" s="386"/>
      <c r="L136" s="386"/>
      <c r="M136" s="386"/>
      <c r="N136" s="386"/>
      <c r="O136" s="386"/>
      <c r="P136" s="386"/>
      <c r="Q136" s="478"/>
      <c r="R136" s="375"/>
      <c r="S136" s="384" t="s">
        <v>676</v>
      </c>
      <c r="T136" s="383"/>
      <c r="U136" s="386"/>
      <c r="V136" s="386"/>
      <c r="W136" s="386"/>
      <c r="X136" s="386"/>
      <c r="Y136" s="386"/>
      <c r="Z136" s="386"/>
      <c r="AA136" s="386"/>
      <c r="AB136" s="386"/>
      <c r="AC136" s="386"/>
      <c r="AD136" s="386"/>
      <c r="AE136" s="386"/>
      <c r="AF136" s="386"/>
      <c r="AG136" s="386"/>
      <c r="AH136" s="386"/>
    </row>
    <row r="137" spans="1:43" ht="12" customHeight="1" x14ac:dyDescent="0.2">
      <c r="A137" s="381"/>
      <c r="B137" s="390">
        <v>1300</v>
      </c>
      <c r="C137" s="381" t="s">
        <v>823</v>
      </c>
      <c r="D137" s="394"/>
      <c r="E137" s="394"/>
      <c r="F137" s="395"/>
      <c r="G137" s="395"/>
      <c r="H137" s="395"/>
      <c r="I137" s="395"/>
      <c r="J137" s="395"/>
      <c r="K137" s="395"/>
      <c r="L137" s="395"/>
      <c r="M137" s="395"/>
      <c r="N137" s="395"/>
      <c r="O137" s="395"/>
      <c r="P137" s="395"/>
      <c r="Q137" s="479"/>
      <c r="R137" s="375"/>
      <c r="S137" s="381" t="s">
        <v>824</v>
      </c>
      <c r="T137" s="390">
        <v>2060</v>
      </c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395"/>
      <c r="AI137" s="375"/>
      <c r="AJ137" s="375"/>
      <c r="AK137" s="375"/>
      <c r="AL137" s="375"/>
      <c r="AM137" s="375"/>
      <c r="AN137" s="375"/>
      <c r="AO137" s="375"/>
      <c r="AP137" s="375"/>
      <c r="AQ137" s="375"/>
    </row>
    <row r="138" spans="1:43" ht="12" customHeight="1" x14ac:dyDescent="0.2">
      <c r="A138" s="381"/>
      <c r="B138" s="390"/>
      <c r="C138" s="381"/>
      <c r="D138" s="422"/>
      <c r="E138" s="381"/>
      <c r="F138" s="381"/>
      <c r="G138" s="381"/>
      <c r="H138" s="381"/>
      <c r="I138" s="381"/>
      <c r="J138" s="381"/>
      <c r="K138" s="381"/>
      <c r="L138" s="381"/>
      <c r="M138" s="381"/>
      <c r="N138" s="381"/>
      <c r="O138" s="381"/>
      <c r="P138" s="381"/>
      <c r="Q138" s="492"/>
      <c r="R138" s="375"/>
      <c r="S138" s="381"/>
      <c r="T138" s="390"/>
      <c r="U138" s="381"/>
      <c r="V138" s="381"/>
      <c r="W138" s="381"/>
      <c r="X138" s="381"/>
      <c r="Y138" s="381"/>
      <c r="Z138" s="381"/>
      <c r="AA138" s="381"/>
      <c r="AB138" s="381"/>
      <c r="AC138" s="381"/>
      <c r="AD138" s="381"/>
      <c r="AE138" s="381"/>
      <c r="AF138" s="381"/>
      <c r="AG138" s="381"/>
      <c r="AH138" s="381"/>
      <c r="AI138" s="375"/>
      <c r="AJ138" s="375"/>
      <c r="AK138" s="375"/>
      <c r="AL138" s="375"/>
      <c r="AM138" s="375"/>
      <c r="AN138" s="375"/>
      <c r="AO138" s="375"/>
      <c r="AP138" s="375"/>
      <c r="AQ138" s="375"/>
    </row>
    <row r="139" spans="1:43" ht="12" customHeight="1" x14ac:dyDescent="0.25">
      <c r="A139" s="413" t="s">
        <v>825</v>
      </c>
      <c r="B139" s="416"/>
      <c r="C139" s="403" t="s">
        <v>81</v>
      </c>
      <c r="D139" s="453">
        <f t="shared" ref="D139:Q139" si="34">SUM(D137:D138)</f>
        <v>0</v>
      </c>
      <c r="E139" s="413">
        <f t="shared" si="34"/>
        <v>0</v>
      </c>
      <c r="F139" s="413">
        <f t="shared" si="34"/>
        <v>0</v>
      </c>
      <c r="G139" s="413">
        <f t="shared" si="34"/>
        <v>0</v>
      </c>
      <c r="H139" s="413">
        <f t="shared" si="34"/>
        <v>0</v>
      </c>
      <c r="I139" s="413">
        <f t="shared" si="34"/>
        <v>0</v>
      </c>
      <c r="J139" s="413">
        <f t="shared" si="34"/>
        <v>0</v>
      </c>
      <c r="K139" s="413">
        <f t="shared" si="34"/>
        <v>0</v>
      </c>
      <c r="L139" s="413">
        <f t="shared" si="34"/>
        <v>0</v>
      </c>
      <c r="M139" s="413">
        <f t="shared" si="34"/>
        <v>0</v>
      </c>
      <c r="N139" s="413">
        <f t="shared" si="34"/>
        <v>0</v>
      </c>
      <c r="O139" s="413">
        <f t="shared" si="34"/>
        <v>0</v>
      </c>
      <c r="P139" s="413">
        <f t="shared" si="34"/>
        <v>0</v>
      </c>
      <c r="Q139" s="493">
        <f t="shared" si="34"/>
        <v>0</v>
      </c>
      <c r="R139" s="375"/>
      <c r="S139" s="403" t="s">
        <v>81</v>
      </c>
      <c r="T139" s="402"/>
      <c r="U139" s="413">
        <f t="shared" ref="U139:AH139" si="35">SUM(U137:U138)</f>
        <v>0</v>
      </c>
      <c r="V139" s="413">
        <f t="shared" si="35"/>
        <v>0</v>
      </c>
      <c r="W139" s="413">
        <f t="shared" si="35"/>
        <v>0</v>
      </c>
      <c r="X139" s="413">
        <f t="shared" si="35"/>
        <v>0</v>
      </c>
      <c r="Y139" s="413">
        <f t="shared" si="35"/>
        <v>0</v>
      </c>
      <c r="Z139" s="413">
        <f t="shared" si="35"/>
        <v>0</v>
      </c>
      <c r="AA139" s="413">
        <f t="shared" si="35"/>
        <v>0</v>
      </c>
      <c r="AB139" s="413">
        <f t="shared" si="35"/>
        <v>0</v>
      </c>
      <c r="AC139" s="413">
        <f t="shared" si="35"/>
        <v>0</v>
      </c>
      <c r="AD139" s="413">
        <f t="shared" si="35"/>
        <v>0</v>
      </c>
      <c r="AE139" s="413">
        <f t="shared" si="35"/>
        <v>0</v>
      </c>
      <c r="AF139" s="413">
        <f t="shared" si="35"/>
        <v>0</v>
      </c>
      <c r="AG139" s="413">
        <f t="shared" si="35"/>
        <v>0</v>
      </c>
      <c r="AH139" s="413">
        <f t="shared" si="35"/>
        <v>0</v>
      </c>
      <c r="AI139" s="375"/>
      <c r="AJ139" s="375"/>
      <c r="AK139" s="375"/>
      <c r="AL139" s="375"/>
      <c r="AM139" s="375"/>
      <c r="AN139" s="375"/>
      <c r="AO139" s="375"/>
      <c r="AP139" s="375"/>
      <c r="AQ139" s="375"/>
    </row>
    <row r="140" spans="1:43" ht="12" customHeight="1" x14ac:dyDescent="0.2">
      <c r="A140" s="455" t="s">
        <v>826</v>
      </c>
      <c r="B140" s="390">
        <v>1330</v>
      </c>
      <c r="C140" s="421" t="s">
        <v>827</v>
      </c>
      <c r="D140" s="385"/>
      <c r="E140" s="385"/>
      <c r="F140" s="386"/>
      <c r="G140" s="386"/>
      <c r="H140" s="386"/>
      <c r="I140" s="386"/>
      <c r="J140" s="386"/>
      <c r="K140" s="386"/>
      <c r="L140" s="386"/>
      <c r="M140" s="386"/>
      <c r="N140" s="386"/>
      <c r="O140" s="386"/>
      <c r="P140" s="386"/>
      <c r="Q140" s="478"/>
      <c r="R140" s="375"/>
      <c r="S140" s="384" t="s">
        <v>828</v>
      </c>
      <c r="T140" s="390">
        <v>2090</v>
      </c>
      <c r="U140" s="386"/>
      <c r="V140" s="386"/>
      <c r="W140" s="386"/>
      <c r="X140" s="386"/>
      <c r="Y140" s="386"/>
      <c r="Z140" s="386"/>
      <c r="AA140" s="386"/>
      <c r="AB140" s="386"/>
      <c r="AC140" s="386"/>
      <c r="AD140" s="386"/>
      <c r="AE140" s="386"/>
      <c r="AF140" s="386"/>
      <c r="AG140" s="386"/>
      <c r="AH140" s="386"/>
    </row>
    <row r="141" spans="1:43" ht="12" customHeight="1" x14ac:dyDescent="0.2">
      <c r="A141" s="391" t="s">
        <v>192</v>
      </c>
      <c r="B141" s="393">
        <v>1400</v>
      </c>
      <c r="C141" s="391" t="s">
        <v>829</v>
      </c>
      <c r="D141" s="394">
        <f>ROUND(VLOOKUP($B141,'[16]Monthly BS -UC Ledger FORMATTED'!$A$6:$Q$275,+D$3,FALSE),0)</f>
        <v>-496753</v>
      </c>
      <c r="E141" s="394">
        <f>ROUND(VLOOKUP($B141,'[16]Monthly BS -UC Ledger FORMATTED'!$A$6:$Q$275,+E$3,FALSE),0)</f>
        <v>-496753</v>
      </c>
      <c r="F141" s="395">
        <f>ROUND(VLOOKUP($B141,'[16]Monthly BS -UC Ledger FORMATTED'!$A$6:$Q$275,+F$3,FALSE),0)</f>
        <v>-496753</v>
      </c>
      <c r="G141" s="395">
        <f>ROUND(VLOOKUP($B141,'[16]Monthly BS -UC Ledger FORMATTED'!$A$6:$Q$275,+G$3,FALSE),0)</f>
        <v>-496753</v>
      </c>
      <c r="H141" s="395">
        <f>ROUND(VLOOKUP($B141,'[16]Monthly BS -UC Ledger FORMATTED'!$A$6:$Q$275,+H$3,FALSE),0)</f>
        <v>-496753</v>
      </c>
      <c r="I141" s="395">
        <f>ROUND(VLOOKUP($B141,'[16]Monthly BS -UC Ledger FORMATTED'!$A$6:$Q$275,+I$3,FALSE),0)</f>
        <v>-496753</v>
      </c>
      <c r="J141" s="395">
        <f>ROUND(VLOOKUP($B141,'[16]Monthly BS -UC Ledger FORMATTED'!$A$6:$Q$275,+J$3,FALSE),0)</f>
        <v>-496753</v>
      </c>
      <c r="K141" s="395">
        <f>ROUND(VLOOKUP($B141,'[16]Monthly BS -UC Ledger FORMATTED'!$A$6:$Q$275,+K$3,FALSE),0)</f>
        <v>-496753</v>
      </c>
      <c r="L141" s="395">
        <f>ROUND(VLOOKUP($B141,'[16]Monthly BS -UC Ledger FORMATTED'!$A$6:$Q$275,+L$3,FALSE),0)</f>
        <v>-496753</v>
      </c>
      <c r="M141" s="395">
        <f>ROUND(VLOOKUP($B141,'[16]Monthly BS -UC Ledger FORMATTED'!$A$6:$Q$275,+M$3,FALSE),0)</f>
        <v>-496753</v>
      </c>
      <c r="N141" s="395">
        <f>ROUND(VLOOKUP($B141,'[16]Monthly BS -UC Ledger FORMATTED'!$A$6:$Q$275,+N$3,FALSE),0)</f>
        <v>-496753</v>
      </c>
      <c r="O141" s="395">
        <f>ROUND(VLOOKUP($B141,'[16]Monthly BS -UC Ledger FORMATTED'!$A$6:$Q$275,+O$3,FALSE),0)</f>
        <v>-496753</v>
      </c>
      <c r="P141" s="395">
        <f>ROUND(VLOOKUP($B141,'[16]Monthly BS -UC Ledger FORMATTED'!$A$6:$Q$275,+P$3,FALSE),0)</f>
        <v>-496753</v>
      </c>
      <c r="Q141" s="479">
        <f>ROUND(VLOOKUP($B141,'[16]Monthly BS -UC Ledger FORMATTED'!$A$6:$Q$275,+Q$3,FALSE),0)</f>
        <v>-496753</v>
      </c>
      <c r="R141" s="375"/>
      <c r="S141" s="391" t="s">
        <v>830</v>
      </c>
      <c r="T141" s="393">
        <v>2160</v>
      </c>
      <c r="U141" s="395">
        <f>ROUND(VLOOKUP($T141,'[16]Monthly BS -UC Ledger FORMATTED'!$A$6:$Q$275,+U$3,FALSE),0)</f>
        <v>62004</v>
      </c>
      <c r="V141" s="395">
        <f>ROUND(VLOOKUP($T141,'[16]Monthly BS -UC Ledger FORMATTED'!$A$6:$Q$275,+V$3,FALSE),0)</f>
        <v>64304</v>
      </c>
      <c r="W141" s="395">
        <f>ROUND(VLOOKUP($T141,'[16]Monthly BS -UC Ledger FORMATTED'!$A$6:$Q$275,+W$3,FALSE),0)</f>
        <v>66604</v>
      </c>
      <c r="X141" s="395">
        <f>ROUND(VLOOKUP($T141,'[16]Monthly BS -UC Ledger FORMATTED'!$A$6:$Q$275,+X$3,FALSE),0)</f>
        <v>68903</v>
      </c>
      <c r="Y141" s="395">
        <f>ROUND(VLOOKUP($T141,'[16]Monthly BS -UC Ledger FORMATTED'!$A$6:$Q$275,+Y$3,FALSE),0)</f>
        <v>71203</v>
      </c>
      <c r="Z141" s="395">
        <f>ROUND(VLOOKUP($T141,'[16]Monthly BS -UC Ledger FORMATTED'!$A$6:$Q$275,+Z$3,FALSE),0)</f>
        <v>73503</v>
      </c>
      <c r="AA141" s="395">
        <f>ROUND(VLOOKUP($T141,'[16]Monthly BS -UC Ledger FORMATTED'!$A$6:$Q$275,+AA$3,FALSE),0)</f>
        <v>75803</v>
      </c>
      <c r="AB141" s="395">
        <f>ROUND(VLOOKUP($T141,'[16]Monthly BS -UC Ledger FORMATTED'!$A$6:$Q$275,+AB$3,FALSE),0)</f>
        <v>78103</v>
      </c>
      <c r="AC141" s="395">
        <f>ROUND(VLOOKUP($T141,'[16]Monthly BS -UC Ledger FORMATTED'!$A$6:$Q$275,+AC$3,FALSE),0)</f>
        <v>80402</v>
      </c>
      <c r="AD141" s="395">
        <f>ROUND(VLOOKUP($T141,'[16]Monthly BS -UC Ledger FORMATTED'!$A$6:$Q$275,+AD$3,FALSE),0)</f>
        <v>82702</v>
      </c>
      <c r="AE141" s="395">
        <f>ROUND(VLOOKUP($T141,'[16]Monthly BS -UC Ledger FORMATTED'!$A$6:$Q$275,+AE$3,FALSE),0)</f>
        <v>85002</v>
      </c>
      <c r="AF141" s="395">
        <f>ROUND(VLOOKUP($T141,'[16]Monthly BS -UC Ledger FORMATTED'!$A$6:$Q$275,+AF$3,FALSE),0)</f>
        <v>87302</v>
      </c>
      <c r="AG141" s="395">
        <f>ROUND(VLOOKUP($T141,'[16]Monthly BS -UC Ledger FORMATTED'!$A$6:$Q$275,+AG$3,FALSE),0)</f>
        <v>89601</v>
      </c>
      <c r="AH141" s="395">
        <f>ROUND(VLOOKUP($T141,'[16]Monthly BS -UC Ledger FORMATTED'!$A$6:$Q$275,+AH$3,FALSE),0)</f>
        <v>75803</v>
      </c>
      <c r="AI141" s="375"/>
      <c r="AJ141" s="375"/>
      <c r="AK141" s="375"/>
      <c r="AL141" s="375"/>
      <c r="AM141" s="375"/>
      <c r="AN141" s="375"/>
      <c r="AO141" s="375"/>
      <c r="AP141" s="375"/>
    </row>
    <row r="142" spans="1:43" ht="12" customHeight="1" x14ac:dyDescent="0.2">
      <c r="A142" s="381"/>
      <c r="B142" s="456">
        <v>1395</v>
      </c>
      <c r="C142" s="455" t="s">
        <v>439</v>
      </c>
      <c r="D142" s="398">
        <f>ROUND(VLOOKUP($B142,'[16]Monthly BS -UC Ledger FORMATTED'!$A$6:$Q$275,+D$3,FALSE),0)</f>
        <v>590</v>
      </c>
      <c r="E142" s="398">
        <f>ROUND(VLOOKUP($B142,'[16]Monthly BS -UC Ledger FORMATTED'!$A$6:$Q$275,+E$3,FALSE),0)</f>
        <v>590</v>
      </c>
      <c r="F142" s="399">
        <f>ROUND(VLOOKUP($B142,'[16]Monthly BS -UC Ledger FORMATTED'!$A$6:$Q$275,+F$3,FALSE),0)</f>
        <v>590</v>
      </c>
      <c r="G142" s="399">
        <f>ROUND(VLOOKUP($B142,'[16]Monthly BS -UC Ledger FORMATTED'!$A$6:$Q$275,+G$3,FALSE),0)</f>
        <v>590</v>
      </c>
      <c r="H142" s="399">
        <f>ROUND(VLOOKUP($B142,'[16]Monthly BS -UC Ledger FORMATTED'!$A$6:$Q$275,+H$3,FALSE),0)</f>
        <v>590</v>
      </c>
      <c r="I142" s="399">
        <f>ROUND(VLOOKUP($B142,'[16]Monthly BS -UC Ledger FORMATTED'!$A$6:$Q$275,+I$3,FALSE),0)</f>
        <v>590</v>
      </c>
      <c r="J142" s="399">
        <f>ROUND(VLOOKUP($B142,'[16]Monthly BS -UC Ledger FORMATTED'!$A$6:$Q$275,+J$3,FALSE),0)</f>
        <v>590</v>
      </c>
      <c r="K142" s="399">
        <f>ROUND(VLOOKUP($B142,'[16]Monthly BS -UC Ledger FORMATTED'!$A$6:$Q$275,+K$3,FALSE),0)</f>
        <v>590</v>
      </c>
      <c r="L142" s="399">
        <f>ROUND(VLOOKUP($B142,'[16]Monthly BS -UC Ledger FORMATTED'!$A$6:$Q$275,+L$3,FALSE),0)</f>
        <v>590</v>
      </c>
      <c r="M142" s="399">
        <f>ROUND(VLOOKUP($B142,'[16]Monthly BS -UC Ledger FORMATTED'!$A$6:$Q$275,+M$3,FALSE),0)</f>
        <v>590</v>
      </c>
      <c r="N142" s="399">
        <f>ROUND(VLOOKUP($B142,'[16]Monthly BS -UC Ledger FORMATTED'!$A$6:$Q$275,+N$3,FALSE),0)</f>
        <v>590</v>
      </c>
      <c r="O142" s="399">
        <f>ROUND(VLOOKUP($B142,'[16]Monthly BS -UC Ledger FORMATTED'!$A$6:$Q$275,+O$3,FALSE),0)</f>
        <v>590</v>
      </c>
      <c r="P142" s="399">
        <f>ROUND(VLOOKUP($B142,'[16]Monthly BS -UC Ledger FORMATTED'!$A$6:$Q$275,+P$3,FALSE),0)</f>
        <v>590</v>
      </c>
      <c r="Q142" s="480">
        <f>ROUND(VLOOKUP($B142,'[16]Monthly BS -UC Ledger FORMATTED'!$A$6:$Q$275,+Q$3,FALSE),0)</f>
        <v>590</v>
      </c>
      <c r="R142" s="375"/>
      <c r="S142" s="381" t="s">
        <v>831</v>
      </c>
      <c r="T142" s="456">
        <v>2155</v>
      </c>
      <c r="U142" s="399">
        <f>ROUND(VLOOKUP($T142,'[16]Monthly BS -UC Ledger FORMATTED'!$A$6:$Q$275,+U$3,FALSE),0)</f>
        <v>-316</v>
      </c>
      <c r="V142" s="399">
        <f>ROUND(VLOOKUP($T142,'[16]Monthly BS -UC Ledger FORMATTED'!$A$6:$Q$275,+V$3,FALSE),0)</f>
        <v>-319</v>
      </c>
      <c r="W142" s="399">
        <f>ROUND(VLOOKUP($T142,'[16]Monthly BS -UC Ledger FORMATTED'!$A$6:$Q$275,+W$3,FALSE),0)</f>
        <v>-321</v>
      </c>
      <c r="X142" s="399">
        <f>ROUND(VLOOKUP($T142,'[16]Monthly BS -UC Ledger FORMATTED'!$A$6:$Q$275,+X$3,FALSE),0)</f>
        <v>-324</v>
      </c>
      <c r="Y142" s="399">
        <f>ROUND(VLOOKUP($T142,'[16]Monthly BS -UC Ledger FORMATTED'!$A$6:$Q$275,+Y$3,FALSE),0)</f>
        <v>-327</v>
      </c>
      <c r="Z142" s="399">
        <f>ROUND(VLOOKUP($T142,'[16]Monthly BS -UC Ledger FORMATTED'!$A$6:$Q$275,+Z$3,FALSE),0)</f>
        <v>-330</v>
      </c>
      <c r="AA142" s="399">
        <f>ROUND(VLOOKUP($T142,'[16]Monthly BS -UC Ledger FORMATTED'!$A$6:$Q$275,+AA$3,FALSE),0)</f>
        <v>-332</v>
      </c>
      <c r="AB142" s="399">
        <f>ROUND(VLOOKUP($T142,'[16]Monthly BS -UC Ledger FORMATTED'!$A$6:$Q$275,+AB$3,FALSE),0)</f>
        <v>-335</v>
      </c>
      <c r="AC142" s="399">
        <f>ROUND(VLOOKUP($T142,'[16]Monthly BS -UC Ledger FORMATTED'!$A$6:$Q$275,+AC$3,FALSE),0)</f>
        <v>-338</v>
      </c>
      <c r="AD142" s="399">
        <f>ROUND(VLOOKUP($T142,'[16]Monthly BS -UC Ledger FORMATTED'!$A$6:$Q$275,+AD$3,FALSE),0)</f>
        <v>-340</v>
      </c>
      <c r="AE142" s="399">
        <f>ROUND(VLOOKUP($T142,'[16]Monthly BS -UC Ledger FORMATTED'!$A$6:$Q$275,+AE$3,FALSE),0)</f>
        <v>-343</v>
      </c>
      <c r="AF142" s="399">
        <f>ROUND(VLOOKUP($T142,'[16]Monthly BS -UC Ledger FORMATTED'!$A$6:$Q$275,+AF$3,FALSE),0)</f>
        <v>-346</v>
      </c>
      <c r="AG142" s="399">
        <f>ROUND(VLOOKUP($T142,'[16]Monthly BS -UC Ledger FORMATTED'!$A$6:$Q$275,+AG$3,FALSE),0)</f>
        <v>-349</v>
      </c>
      <c r="AH142" s="399">
        <f>ROUND(VLOOKUP($T142,'[16]Monthly BS -UC Ledger FORMATTED'!$A$6:$Q$275,+AH$3,FALSE),0)</f>
        <v>-332</v>
      </c>
      <c r="AI142" s="375"/>
      <c r="AJ142" s="375"/>
      <c r="AK142" s="375"/>
      <c r="AL142" s="375"/>
      <c r="AM142" s="375"/>
      <c r="AN142" s="375"/>
      <c r="AO142" s="375"/>
      <c r="AP142" s="375"/>
    </row>
    <row r="143" spans="1:43" ht="12" customHeight="1" x14ac:dyDescent="0.25">
      <c r="A143" s="413"/>
      <c r="B143" s="402"/>
      <c r="C143" s="403" t="s">
        <v>81</v>
      </c>
      <c r="D143" s="447">
        <f t="shared" ref="D143:Q143" si="36">SUM(D141:D142)</f>
        <v>-496163</v>
      </c>
      <c r="E143" s="449">
        <f t="shared" si="36"/>
        <v>-496163</v>
      </c>
      <c r="F143" s="449">
        <f t="shared" si="36"/>
        <v>-496163</v>
      </c>
      <c r="G143" s="449">
        <f t="shared" si="36"/>
        <v>-496163</v>
      </c>
      <c r="H143" s="449">
        <f t="shared" si="36"/>
        <v>-496163</v>
      </c>
      <c r="I143" s="449">
        <f t="shared" si="36"/>
        <v>-496163</v>
      </c>
      <c r="J143" s="449">
        <f t="shared" si="36"/>
        <v>-496163</v>
      </c>
      <c r="K143" s="449">
        <f t="shared" si="36"/>
        <v>-496163</v>
      </c>
      <c r="L143" s="449">
        <f t="shared" si="36"/>
        <v>-496163</v>
      </c>
      <c r="M143" s="449">
        <f t="shared" si="36"/>
        <v>-496163</v>
      </c>
      <c r="N143" s="449">
        <f t="shared" si="36"/>
        <v>-496163</v>
      </c>
      <c r="O143" s="449">
        <f t="shared" si="36"/>
        <v>-496163</v>
      </c>
      <c r="P143" s="449">
        <f t="shared" si="36"/>
        <v>-496163</v>
      </c>
      <c r="Q143" s="494">
        <f t="shared" si="36"/>
        <v>-496163</v>
      </c>
      <c r="R143" s="375"/>
      <c r="S143" s="403" t="s">
        <v>81</v>
      </c>
      <c r="T143" s="402"/>
      <c r="U143" s="447">
        <f t="shared" ref="U143:AH143" si="37">SUM(U141:U142)</f>
        <v>61688</v>
      </c>
      <c r="V143" s="449">
        <f t="shared" si="37"/>
        <v>63985</v>
      </c>
      <c r="W143" s="449">
        <f t="shared" si="37"/>
        <v>66283</v>
      </c>
      <c r="X143" s="449">
        <f t="shared" si="37"/>
        <v>68579</v>
      </c>
      <c r="Y143" s="449">
        <f t="shared" si="37"/>
        <v>70876</v>
      </c>
      <c r="Z143" s="449">
        <f t="shared" si="37"/>
        <v>73173</v>
      </c>
      <c r="AA143" s="449">
        <f t="shared" si="37"/>
        <v>75471</v>
      </c>
      <c r="AB143" s="449">
        <f t="shared" si="37"/>
        <v>77768</v>
      </c>
      <c r="AC143" s="449">
        <f t="shared" si="37"/>
        <v>80064</v>
      </c>
      <c r="AD143" s="449">
        <f t="shared" si="37"/>
        <v>82362</v>
      </c>
      <c r="AE143" s="449">
        <f t="shared" si="37"/>
        <v>84659</v>
      </c>
      <c r="AF143" s="449">
        <f t="shared" si="37"/>
        <v>86956</v>
      </c>
      <c r="AG143" s="449">
        <f t="shared" si="37"/>
        <v>89252</v>
      </c>
      <c r="AH143" s="449">
        <f t="shared" si="37"/>
        <v>75471</v>
      </c>
      <c r="AI143" s="375"/>
      <c r="AJ143" s="375"/>
      <c r="AK143" s="375"/>
      <c r="AL143" s="375"/>
      <c r="AM143" s="375"/>
      <c r="AN143" s="375"/>
      <c r="AO143" s="375"/>
      <c r="AP143" s="375"/>
    </row>
    <row r="144" spans="1:43" ht="12" customHeight="1" x14ac:dyDescent="0.2">
      <c r="A144" s="384" t="s">
        <v>197</v>
      </c>
      <c r="B144" s="383">
        <v>1410</v>
      </c>
      <c r="C144" s="384" t="s">
        <v>832</v>
      </c>
      <c r="D144" s="385"/>
      <c r="E144" s="385"/>
      <c r="F144" s="386"/>
      <c r="G144" s="386"/>
      <c r="H144" s="386"/>
      <c r="I144" s="386"/>
      <c r="J144" s="386"/>
      <c r="K144" s="386"/>
      <c r="L144" s="386"/>
      <c r="M144" s="386"/>
      <c r="N144" s="386"/>
      <c r="O144" s="386"/>
      <c r="P144" s="386"/>
      <c r="Q144" s="478"/>
      <c r="R144" s="375"/>
      <c r="S144" s="384" t="s">
        <v>833</v>
      </c>
      <c r="T144" s="383">
        <v>2170</v>
      </c>
      <c r="U144" s="386"/>
      <c r="V144" s="386"/>
      <c r="W144" s="386"/>
      <c r="X144" s="386"/>
      <c r="Y144" s="386"/>
      <c r="Z144" s="386"/>
      <c r="AA144" s="386"/>
      <c r="AB144" s="386"/>
      <c r="AC144" s="386"/>
      <c r="AD144" s="386"/>
      <c r="AE144" s="386"/>
      <c r="AF144" s="386"/>
      <c r="AG144" s="386"/>
      <c r="AH144" s="386"/>
    </row>
    <row r="145" spans="1:35" ht="12" customHeight="1" x14ac:dyDescent="0.2">
      <c r="A145" s="384" t="s">
        <v>200</v>
      </c>
      <c r="B145" s="383">
        <v>1420</v>
      </c>
      <c r="C145" s="384" t="s">
        <v>443</v>
      </c>
      <c r="D145" s="385"/>
      <c r="E145" s="385"/>
      <c r="F145" s="386"/>
      <c r="G145" s="386"/>
      <c r="H145" s="386"/>
      <c r="I145" s="386"/>
      <c r="J145" s="386"/>
      <c r="K145" s="386"/>
      <c r="L145" s="386"/>
      <c r="M145" s="386"/>
      <c r="N145" s="386"/>
      <c r="O145" s="386"/>
      <c r="P145" s="386"/>
      <c r="Q145" s="478"/>
      <c r="R145" s="375"/>
      <c r="S145" s="384" t="s">
        <v>834</v>
      </c>
      <c r="T145" s="383">
        <v>2180</v>
      </c>
      <c r="U145" s="386"/>
      <c r="V145" s="386"/>
      <c r="W145" s="386"/>
      <c r="X145" s="386"/>
      <c r="Y145" s="386"/>
      <c r="Z145" s="386"/>
      <c r="AA145" s="386"/>
      <c r="AB145" s="386"/>
      <c r="AC145" s="386"/>
      <c r="AD145" s="386"/>
      <c r="AE145" s="386"/>
      <c r="AF145" s="386"/>
      <c r="AG145" s="386"/>
      <c r="AH145" s="386"/>
    </row>
    <row r="146" spans="1:35" ht="12" customHeight="1" x14ac:dyDescent="0.2">
      <c r="A146" s="384" t="s">
        <v>203</v>
      </c>
      <c r="B146" s="383">
        <v>1440</v>
      </c>
      <c r="C146" s="384" t="s">
        <v>835</v>
      </c>
      <c r="D146" s="385"/>
      <c r="E146" s="385"/>
      <c r="F146" s="386"/>
      <c r="G146" s="386"/>
      <c r="H146" s="386"/>
      <c r="I146" s="386"/>
      <c r="J146" s="386"/>
      <c r="K146" s="386"/>
      <c r="L146" s="386"/>
      <c r="M146" s="386"/>
      <c r="N146" s="386"/>
      <c r="O146" s="386"/>
      <c r="P146" s="386"/>
      <c r="Q146" s="478"/>
      <c r="R146" s="375"/>
      <c r="S146" s="384" t="s">
        <v>836</v>
      </c>
      <c r="T146" s="383">
        <v>2200</v>
      </c>
      <c r="U146" s="386"/>
      <c r="V146" s="386"/>
      <c r="W146" s="386"/>
      <c r="X146" s="386"/>
      <c r="Y146" s="386"/>
      <c r="Z146" s="386"/>
      <c r="AA146" s="386"/>
      <c r="AB146" s="386"/>
      <c r="AC146" s="386"/>
      <c r="AD146" s="386"/>
      <c r="AE146" s="386"/>
      <c r="AF146" s="386"/>
      <c r="AG146" s="386"/>
      <c r="AH146" s="386"/>
    </row>
    <row r="147" spans="1:35" ht="12" customHeight="1" x14ac:dyDescent="0.25">
      <c r="A147" s="602" t="s">
        <v>837</v>
      </c>
      <c r="B147" s="603"/>
      <c r="C147" s="603"/>
      <c r="D147" s="603"/>
      <c r="E147" s="603"/>
      <c r="F147" s="603"/>
      <c r="G147" s="603"/>
      <c r="H147" s="603"/>
      <c r="I147" s="603"/>
      <c r="J147" s="603"/>
      <c r="K147" s="603"/>
      <c r="L147" s="603"/>
      <c r="M147" s="603"/>
      <c r="N147" s="603"/>
      <c r="O147" s="603"/>
      <c r="P147" s="603"/>
      <c r="Q147" s="604"/>
      <c r="R147" s="375"/>
      <c r="S147" s="602" t="s">
        <v>837</v>
      </c>
      <c r="T147" s="603"/>
      <c r="U147" s="603"/>
      <c r="V147" s="603"/>
      <c r="W147" s="603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4"/>
    </row>
    <row r="148" spans="1:35" ht="12" customHeight="1" x14ac:dyDescent="0.2">
      <c r="A148" s="458" t="s">
        <v>838</v>
      </c>
      <c r="B148" s="383">
        <v>1275</v>
      </c>
      <c r="C148" s="384" t="s">
        <v>839</v>
      </c>
      <c r="D148" s="385"/>
      <c r="E148" s="385"/>
      <c r="F148" s="386"/>
      <c r="G148" s="386"/>
      <c r="H148" s="386"/>
      <c r="I148" s="386"/>
      <c r="J148" s="386"/>
      <c r="K148" s="386"/>
      <c r="L148" s="386"/>
      <c r="M148" s="386"/>
      <c r="N148" s="386"/>
      <c r="O148" s="386"/>
      <c r="P148" s="386"/>
      <c r="Q148" s="478"/>
      <c r="R148" s="375"/>
      <c r="S148" s="384" t="s">
        <v>676</v>
      </c>
      <c r="T148" s="383"/>
      <c r="U148" s="386"/>
      <c r="V148" s="386"/>
      <c r="W148" s="386"/>
      <c r="X148" s="386"/>
      <c r="Y148" s="386"/>
      <c r="Z148" s="386"/>
      <c r="AA148" s="386"/>
      <c r="AB148" s="386"/>
      <c r="AC148" s="386"/>
      <c r="AD148" s="386"/>
      <c r="AE148" s="386"/>
      <c r="AF148" s="386"/>
      <c r="AG148" s="386"/>
      <c r="AH148" s="386"/>
    </row>
    <row r="149" spans="1:35" ht="12" customHeight="1" x14ac:dyDescent="0.2">
      <c r="A149" s="458" t="s">
        <v>840</v>
      </c>
      <c r="B149" s="383">
        <v>1305</v>
      </c>
      <c r="C149" s="384" t="s">
        <v>841</v>
      </c>
      <c r="D149" s="385"/>
      <c r="E149" s="385"/>
      <c r="F149" s="386"/>
      <c r="G149" s="386"/>
      <c r="H149" s="386"/>
      <c r="I149" s="386"/>
      <c r="J149" s="386"/>
      <c r="K149" s="386"/>
      <c r="L149" s="386"/>
      <c r="M149" s="386"/>
      <c r="N149" s="386"/>
      <c r="O149" s="386"/>
      <c r="P149" s="386"/>
      <c r="Q149" s="478"/>
      <c r="R149" s="375"/>
      <c r="S149" s="381" t="s">
        <v>842</v>
      </c>
      <c r="T149" s="383">
        <v>2065</v>
      </c>
      <c r="U149" s="386"/>
      <c r="V149" s="386"/>
      <c r="W149" s="386"/>
      <c r="X149" s="386"/>
      <c r="Y149" s="386"/>
      <c r="Z149" s="386"/>
      <c r="AA149" s="386"/>
      <c r="AB149" s="386"/>
      <c r="AC149" s="386"/>
      <c r="AD149" s="386"/>
      <c r="AE149" s="386"/>
      <c r="AF149" s="386"/>
      <c r="AG149" s="386"/>
      <c r="AH149" s="386"/>
    </row>
    <row r="150" spans="1:35" ht="12" customHeight="1" x14ac:dyDescent="0.2">
      <c r="A150" s="458" t="s">
        <v>843</v>
      </c>
      <c r="B150" s="383">
        <v>1335</v>
      </c>
      <c r="C150" s="384" t="s">
        <v>844</v>
      </c>
      <c r="D150" s="385"/>
      <c r="E150" s="385"/>
      <c r="F150" s="386"/>
      <c r="G150" s="386"/>
      <c r="H150" s="386"/>
      <c r="I150" s="386"/>
      <c r="J150" s="386"/>
      <c r="K150" s="386"/>
      <c r="L150" s="386"/>
      <c r="M150" s="386"/>
      <c r="N150" s="386"/>
      <c r="O150" s="386"/>
      <c r="P150" s="386"/>
      <c r="Q150" s="478"/>
      <c r="R150" s="375"/>
      <c r="S150" s="384" t="s">
        <v>845</v>
      </c>
      <c r="T150" s="383">
        <v>2095</v>
      </c>
      <c r="U150" s="386"/>
      <c r="V150" s="386"/>
      <c r="W150" s="386"/>
      <c r="X150" s="386"/>
      <c r="Y150" s="386"/>
      <c r="Z150" s="386"/>
      <c r="AA150" s="386"/>
      <c r="AB150" s="386"/>
      <c r="AC150" s="386"/>
      <c r="AD150" s="386"/>
      <c r="AE150" s="386"/>
      <c r="AF150" s="386"/>
      <c r="AG150" s="386"/>
      <c r="AH150" s="386"/>
    </row>
    <row r="151" spans="1:35" ht="12" customHeight="1" x14ac:dyDescent="0.2">
      <c r="A151" s="458" t="s">
        <v>846</v>
      </c>
      <c r="B151" s="383">
        <v>1385</v>
      </c>
      <c r="C151" s="384" t="s">
        <v>847</v>
      </c>
      <c r="D151" s="385"/>
      <c r="E151" s="385"/>
      <c r="F151" s="386"/>
      <c r="G151" s="386"/>
      <c r="H151" s="386"/>
      <c r="I151" s="386"/>
      <c r="J151" s="386"/>
      <c r="K151" s="386"/>
      <c r="L151" s="386"/>
      <c r="M151" s="386"/>
      <c r="N151" s="386"/>
      <c r="O151" s="386"/>
      <c r="P151" s="386"/>
      <c r="Q151" s="478"/>
      <c r="R151" s="375"/>
      <c r="S151" s="384" t="s">
        <v>848</v>
      </c>
      <c r="T151" s="383">
        <v>2145</v>
      </c>
      <c r="U151" s="386"/>
      <c r="V151" s="386"/>
      <c r="W151" s="386"/>
      <c r="X151" s="386"/>
      <c r="Y151" s="386"/>
      <c r="Z151" s="386"/>
      <c r="AA151" s="386"/>
      <c r="AB151" s="386"/>
      <c r="AC151" s="386"/>
      <c r="AD151" s="386"/>
      <c r="AE151" s="386"/>
      <c r="AF151" s="386"/>
      <c r="AG151" s="386"/>
      <c r="AH151" s="386"/>
    </row>
    <row r="152" spans="1:35" ht="12" customHeight="1" x14ac:dyDescent="0.2">
      <c r="A152" s="458" t="s">
        <v>849</v>
      </c>
      <c r="B152" s="383">
        <v>1535</v>
      </c>
      <c r="C152" s="384" t="s">
        <v>850</v>
      </c>
      <c r="D152" s="385">
        <f>ROUND(VLOOKUP($B152,'[16]Monthly BS -UC Ledger FORMATTED'!$A$6:$Q$275,+D$3,FALSE),0)</f>
        <v>0</v>
      </c>
      <c r="E152" s="385">
        <f>ROUND(VLOOKUP($B152,'[16]Monthly BS -UC Ledger FORMATTED'!$A$6:$Q$275,+E$3,FALSE),0)</f>
        <v>0</v>
      </c>
      <c r="F152" s="386">
        <f>ROUND(VLOOKUP($B152,'[16]Monthly BS -UC Ledger FORMATTED'!$A$6:$Q$275,+F$3,FALSE),0)</f>
        <v>0</v>
      </c>
      <c r="G152" s="386">
        <f>ROUND(VLOOKUP($B152,'[16]Monthly BS -UC Ledger FORMATTED'!$A$6:$Q$275,+G$3,FALSE),0)</f>
        <v>0</v>
      </c>
      <c r="H152" s="386">
        <f>ROUND(VLOOKUP($B152,'[16]Monthly BS -UC Ledger FORMATTED'!$A$6:$Q$275,+H$3,FALSE),0)</f>
        <v>0</v>
      </c>
      <c r="I152" s="386">
        <f>ROUND(VLOOKUP($B152,'[16]Monthly BS -UC Ledger FORMATTED'!$A$6:$Q$275,+I$3,FALSE),0)</f>
        <v>0</v>
      </c>
      <c r="J152" s="386">
        <f>ROUND(VLOOKUP($B152,'[16]Monthly BS -UC Ledger FORMATTED'!$A$6:$Q$275,+J$3,FALSE),0)</f>
        <v>0</v>
      </c>
      <c r="K152" s="386">
        <f>ROUND(VLOOKUP($B152,'[16]Monthly BS -UC Ledger FORMATTED'!$A$6:$Q$275,+K$3,FALSE),0)</f>
        <v>0</v>
      </c>
      <c r="L152" s="386">
        <f>ROUND(VLOOKUP($B152,'[16]Monthly BS -UC Ledger FORMATTED'!$A$6:$Q$275,+L$3,FALSE),0)</f>
        <v>0</v>
      </c>
      <c r="M152" s="386">
        <f>ROUND(VLOOKUP($B152,'[16]Monthly BS -UC Ledger FORMATTED'!$A$6:$Q$275,+M$3,FALSE),0)</f>
        <v>0</v>
      </c>
      <c r="N152" s="386">
        <f>ROUND(VLOOKUP($B152,'[16]Monthly BS -UC Ledger FORMATTED'!$A$6:$Q$275,+N$3,FALSE),0)</f>
        <v>0</v>
      </c>
      <c r="O152" s="386">
        <f>ROUND(VLOOKUP($B152,'[16]Monthly BS -UC Ledger FORMATTED'!$A$6:$Q$275,+O$3,FALSE),0)</f>
        <v>0</v>
      </c>
      <c r="P152" s="386">
        <f>ROUND(VLOOKUP($B152,'[16]Monthly BS -UC Ledger FORMATTED'!$A$6:$Q$275,+P$3,FALSE),0)</f>
        <v>0</v>
      </c>
      <c r="Q152" s="478">
        <f>ROUND(VLOOKUP($B152,'[16]Monthly BS -UC Ledger FORMATTED'!$A$6:$Q$275,+Q$3,FALSE),0)</f>
        <v>0</v>
      </c>
      <c r="R152" s="375"/>
      <c r="S152" s="384" t="s">
        <v>851</v>
      </c>
      <c r="T152" s="383">
        <v>2280</v>
      </c>
      <c r="U152" s="386">
        <f>ROUND(VLOOKUP($T152,'[16]Monthly BS -UC Ledger FORMATTED'!$A$6:$Q$275,+U$3,FALSE),0)</f>
        <v>0</v>
      </c>
      <c r="V152" s="386">
        <f>ROUND(VLOOKUP($T152,'[16]Monthly BS -UC Ledger FORMATTED'!$A$6:$Q$275,+V$3,FALSE),0)</f>
        <v>0</v>
      </c>
      <c r="W152" s="386">
        <f>ROUND(VLOOKUP($T152,'[16]Monthly BS -UC Ledger FORMATTED'!$A$6:$Q$275,+W$3,FALSE),0)</f>
        <v>0</v>
      </c>
      <c r="X152" s="386">
        <f>ROUND(VLOOKUP($T152,'[16]Monthly BS -UC Ledger FORMATTED'!$A$6:$Q$275,+X$3,FALSE),0)</f>
        <v>0</v>
      </c>
      <c r="Y152" s="386">
        <f>ROUND(VLOOKUP($T152,'[16]Monthly BS -UC Ledger FORMATTED'!$A$6:$Q$275,+Y$3,FALSE),0)</f>
        <v>0</v>
      </c>
      <c r="Z152" s="386">
        <f>ROUND(VLOOKUP($T152,'[16]Monthly BS -UC Ledger FORMATTED'!$A$6:$Q$275,+Z$3,FALSE),0)</f>
        <v>0</v>
      </c>
      <c r="AA152" s="386">
        <f>ROUND(VLOOKUP($T152,'[16]Monthly BS -UC Ledger FORMATTED'!$A$6:$Q$275,+AA$3,FALSE),0)</f>
        <v>0</v>
      </c>
      <c r="AB152" s="386">
        <f>ROUND(VLOOKUP($T152,'[16]Monthly BS -UC Ledger FORMATTED'!$A$6:$Q$275,+AB$3,FALSE),0)</f>
        <v>0</v>
      </c>
      <c r="AC152" s="386">
        <f>ROUND(VLOOKUP($T152,'[16]Monthly BS -UC Ledger FORMATTED'!$A$6:$Q$275,+AC$3,FALSE),0)</f>
        <v>0</v>
      </c>
      <c r="AD152" s="386">
        <f>ROUND(VLOOKUP($T152,'[16]Monthly BS -UC Ledger FORMATTED'!$A$6:$Q$275,+AD$3,FALSE),0)</f>
        <v>0</v>
      </c>
      <c r="AE152" s="386">
        <f>ROUND(VLOOKUP($T152,'[16]Monthly BS -UC Ledger FORMATTED'!$A$6:$Q$275,+AE$3,FALSE),0)</f>
        <v>0</v>
      </c>
      <c r="AF152" s="386">
        <f>ROUND(VLOOKUP($T152,'[16]Monthly BS -UC Ledger FORMATTED'!$A$6:$Q$275,+AF$3,FALSE),0)</f>
        <v>0</v>
      </c>
      <c r="AG152" s="386">
        <f>ROUND(VLOOKUP($T152,'[16]Monthly BS -UC Ledger FORMATTED'!$A$6:$Q$275,+AG$3,FALSE),0)</f>
        <v>0</v>
      </c>
      <c r="AH152" s="386">
        <f>ROUND(VLOOKUP($T152,'[16]Monthly BS -UC Ledger FORMATTED'!$A$6:$Q$275,+AH$3,FALSE),0)</f>
        <v>0</v>
      </c>
    </row>
    <row r="153" spans="1:35" ht="12" customHeight="1" x14ac:dyDescent="0.2">
      <c r="A153" s="458" t="s">
        <v>852</v>
      </c>
      <c r="B153" s="383">
        <v>1405</v>
      </c>
      <c r="C153" s="384" t="s">
        <v>853</v>
      </c>
      <c r="D153" s="385"/>
      <c r="E153" s="385"/>
      <c r="F153" s="386"/>
      <c r="G153" s="386"/>
      <c r="H153" s="386"/>
      <c r="I153" s="386"/>
      <c r="J153" s="386"/>
      <c r="K153" s="386"/>
      <c r="L153" s="386"/>
      <c r="M153" s="386"/>
      <c r="N153" s="386"/>
      <c r="O153" s="386"/>
      <c r="P153" s="386"/>
      <c r="Q153" s="478"/>
      <c r="R153" s="375"/>
      <c r="S153" s="384" t="s">
        <v>854</v>
      </c>
      <c r="T153" s="383">
        <v>2165</v>
      </c>
      <c r="U153" s="386"/>
      <c r="V153" s="386"/>
      <c r="W153" s="386"/>
      <c r="X153" s="386"/>
      <c r="Y153" s="386"/>
      <c r="Z153" s="386"/>
      <c r="AA153" s="386"/>
      <c r="AB153" s="386"/>
      <c r="AC153" s="386"/>
      <c r="AD153" s="386"/>
      <c r="AE153" s="386"/>
      <c r="AF153" s="386"/>
      <c r="AG153" s="386"/>
      <c r="AH153" s="386"/>
    </row>
    <row r="154" spans="1:35" ht="12" customHeight="1" x14ac:dyDescent="0.2">
      <c r="A154" s="458" t="s">
        <v>855</v>
      </c>
      <c r="B154" s="383">
        <v>1415</v>
      </c>
      <c r="C154" s="384" t="s">
        <v>856</v>
      </c>
      <c r="D154" s="385"/>
      <c r="E154" s="385"/>
      <c r="F154" s="386"/>
      <c r="G154" s="386"/>
      <c r="H154" s="386"/>
      <c r="I154" s="386"/>
      <c r="J154" s="386"/>
      <c r="K154" s="386"/>
      <c r="L154" s="386"/>
      <c r="M154" s="386"/>
      <c r="N154" s="386"/>
      <c r="O154" s="386"/>
      <c r="P154" s="386"/>
      <c r="Q154" s="478"/>
      <c r="R154" s="375"/>
      <c r="S154" s="384" t="s">
        <v>857</v>
      </c>
      <c r="T154" s="383">
        <v>2175</v>
      </c>
      <c r="U154" s="386"/>
      <c r="V154" s="386"/>
      <c r="W154" s="386"/>
      <c r="X154" s="386"/>
      <c r="Y154" s="386"/>
      <c r="Z154" s="386"/>
      <c r="AA154" s="386"/>
      <c r="AB154" s="386"/>
      <c r="AC154" s="386"/>
      <c r="AD154" s="386"/>
      <c r="AE154" s="386"/>
      <c r="AF154" s="386"/>
      <c r="AG154" s="386"/>
      <c r="AH154" s="386"/>
    </row>
    <row r="155" spans="1:35" ht="12" customHeight="1" x14ac:dyDescent="0.2">
      <c r="A155" s="459" t="s">
        <v>858</v>
      </c>
      <c r="B155" s="383">
        <v>1445</v>
      </c>
      <c r="C155" s="384" t="s">
        <v>859</v>
      </c>
      <c r="D155" s="385"/>
      <c r="E155" s="385"/>
      <c r="F155" s="386"/>
      <c r="G155" s="386"/>
      <c r="H155" s="386"/>
      <c r="I155" s="386"/>
      <c r="J155" s="386"/>
      <c r="K155" s="386"/>
      <c r="L155" s="386"/>
      <c r="M155" s="386"/>
      <c r="N155" s="386"/>
      <c r="O155" s="386"/>
      <c r="P155" s="386"/>
      <c r="Q155" s="478"/>
      <c r="R155" s="375"/>
      <c r="S155" s="384" t="s">
        <v>860</v>
      </c>
      <c r="T155" s="383">
        <v>2205</v>
      </c>
      <c r="U155" s="386"/>
      <c r="V155" s="386"/>
      <c r="W155" s="386"/>
      <c r="X155" s="386"/>
      <c r="Y155" s="386"/>
      <c r="Z155" s="386"/>
      <c r="AA155" s="386"/>
      <c r="AB155" s="386"/>
      <c r="AC155" s="386"/>
      <c r="AD155" s="386"/>
      <c r="AE155" s="386"/>
      <c r="AF155" s="386"/>
      <c r="AG155" s="386"/>
      <c r="AH155" s="386"/>
    </row>
    <row r="156" spans="1:35" ht="12" customHeight="1" x14ac:dyDescent="0.25">
      <c r="A156" s="602" t="s">
        <v>206</v>
      </c>
      <c r="B156" s="603"/>
      <c r="C156" s="603"/>
      <c r="D156" s="603"/>
      <c r="E156" s="603"/>
      <c r="F156" s="603"/>
      <c r="G156" s="603"/>
      <c r="H156" s="603"/>
      <c r="I156" s="603"/>
      <c r="J156" s="603"/>
      <c r="K156" s="603"/>
      <c r="L156" s="603"/>
      <c r="M156" s="603"/>
      <c r="N156" s="603"/>
      <c r="O156" s="603"/>
      <c r="P156" s="603"/>
      <c r="Q156" s="604"/>
      <c r="R156" s="375"/>
      <c r="S156" s="602" t="s">
        <v>206</v>
      </c>
      <c r="T156" s="603"/>
      <c r="U156" s="603"/>
      <c r="V156" s="603"/>
      <c r="W156" s="603"/>
      <c r="X156" s="603"/>
      <c r="Y156" s="603"/>
      <c r="Z156" s="603"/>
      <c r="AA156" s="603"/>
      <c r="AB156" s="603"/>
      <c r="AC156" s="603"/>
      <c r="AD156" s="603"/>
      <c r="AE156" s="603"/>
      <c r="AF156" s="603"/>
      <c r="AG156" s="603"/>
      <c r="AH156" s="603"/>
      <c r="AI156" s="604"/>
    </row>
    <row r="157" spans="1:35" ht="12" customHeight="1" x14ac:dyDescent="0.2">
      <c r="A157" s="458" t="s">
        <v>861</v>
      </c>
      <c r="B157" s="383">
        <v>1255</v>
      </c>
      <c r="C157" s="384" t="s">
        <v>862</v>
      </c>
      <c r="D157" s="385"/>
      <c r="E157" s="385"/>
      <c r="F157" s="386"/>
      <c r="G157" s="386"/>
      <c r="H157" s="386"/>
      <c r="I157" s="386"/>
      <c r="J157" s="386"/>
      <c r="K157" s="386"/>
      <c r="L157" s="386"/>
      <c r="M157" s="386"/>
      <c r="N157" s="386"/>
      <c r="O157" s="386"/>
      <c r="P157" s="386"/>
      <c r="Q157" s="478"/>
      <c r="R157" s="375"/>
      <c r="S157" s="384" t="s">
        <v>863</v>
      </c>
      <c r="T157" s="383">
        <v>2045</v>
      </c>
      <c r="U157" s="386"/>
      <c r="V157" s="386"/>
      <c r="W157" s="386"/>
      <c r="X157" s="386"/>
      <c r="Y157" s="386"/>
      <c r="Z157" s="386"/>
      <c r="AA157" s="386"/>
      <c r="AB157" s="386"/>
      <c r="AC157" s="386"/>
      <c r="AD157" s="386"/>
      <c r="AE157" s="386"/>
      <c r="AF157" s="386"/>
      <c r="AG157" s="386"/>
      <c r="AH157" s="386"/>
    </row>
    <row r="158" spans="1:35" ht="12" customHeight="1" x14ac:dyDescent="0.2">
      <c r="A158" s="458" t="s">
        <v>657</v>
      </c>
      <c r="B158" s="383">
        <v>1280</v>
      </c>
      <c r="C158" s="384" t="s">
        <v>864</v>
      </c>
      <c r="D158" s="385"/>
      <c r="E158" s="385"/>
      <c r="F158" s="386"/>
      <c r="G158" s="386"/>
      <c r="H158" s="386"/>
      <c r="I158" s="386"/>
      <c r="J158" s="386"/>
      <c r="K158" s="386"/>
      <c r="L158" s="386"/>
      <c r="M158" s="386"/>
      <c r="N158" s="386"/>
      <c r="O158" s="386"/>
      <c r="P158" s="386"/>
      <c r="Q158" s="478"/>
      <c r="R158" s="375"/>
      <c r="S158" s="384" t="s">
        <v>676</v>
      </c>
      <c r="T158" s="383"/>
      <c r="U158" s="386"/>
      <c r="V158" s="386"/>
      <c r="W158" s="386"/>
      <c r="X158" s="386"/>
      <c r="Y158" s="386"/>
      <c r="Z158" s="386"/>
      <c r="AA158" s="386"/>
      <c r="AB158" s="386"/>
      <c r="AC158" s="386"/>
      <c r="AD158" s="386"/>
      <c r="AE158" s="386"/>
      <c r="AF158" s="386"/>
      <c r="AG158" s="386"/>
      <c r="AH158" s="386"/>
    </row>
    <row r="159" spans="1:35" ht="12" customHeight="1" x14ac:dyDescent="0.2">
      <c r="A159" s="458" t="s">
        <v>865</v>
      </c>
      <c r="B159" s="383">
        <v>1310</v>
      </c>
      <c r="C159" s="384" t="s">
        <v>866</v>
      </c>
      <c r="D159" s="385"/>
      <c r="E159" s="385"/>
      <c r="F159" s="386"/>
      <c r="G159" s="386"/>
      <c r="H159" s="386"/>
      <c r="I159" s="386"/>
      <c r="J159" s="386"/>
      <c r="K159" s="386"/>
      <c r="L159" s="386"/>
      <c r="M159" s="386"/>
      <c r="N159" s="386"/>
      <c r="O159" s="386"/>
      <c r="P159" s="386"/>
      <c r="Q159" s="478"/>
      <c r="R159" s="375"/>
      <c r="S159" s="381" t="s">
        <v>867</v>
      </c>
      <c r="T159" s="383">
        <v>2070</v>
      </c>
      <c r="U159" s="386"/>
      <c r="V159" s="386"/>
      <c r="W159" s="386"/>
      <c r="X159" s="386"/>
      <c r="Y159" s="386"/>
      <c r="Z159" s="386"/>
      <c r="AA159" s="386"/>
      <c r="AB159" s="386"/>
      <c r="AC159" s="386"/>
      <c r="AD159" s="386"/>
      <c r="AE159" s="386"/>
      <c r="AF159" s="386"/>
      <c r="AG159" s="386"/>
      <c r="AH159" s="386"/>
    </row>
    <row r="160" spans="1:35" ht="12" customHeight="1" x14ac:dyDescent="0.2">
      <c r="A160" s="458" t="s">
        <v>868</v>
      </c>
      <c r="B160" s="383">
        <v>1340</v>
      </c>
      <c r="C160" s="384" t="s">
        <v>869</v>
      </c>
      <c r="D160" s="385"/>
      <c r="E160" s="385"/>
      <c r="F160" s="386"/>
      <c r="G160" s="386"/>
      <c r="H160" s="386"/>
      <c r="I160" s="386"/>
      <c r="J160" s="386"/>
      <c r="K160" s="386"/>
      <c r="L160" s="386"/>
      <c r="M160" s="386"/>
      <c r="N160" s="386"/>
      <c r="O160" s="386"/>
      <c r="P160" s="386"/>
      <c r="Q160" s="478"/>
      <c r="R160" s="375"/>
      <c r="S160" s="384" t="s">
        <v>870</v>
      </c>
      <c r="T160" s="383">
        <v>2100</v>
      </c>
      <c r="U160" s="386"/>
      <c r="V160" s="386"/>
      <c r="W160" s="386"/>
      <c r="X160" s="386"/>
      <c r="Y160" s="386"/>
      <c r="Z160" s="386"/>
      <c r="AA160" s="386"/>
      <c r="AB160" s="386"/>
      <c r="AC160" s="386"/>
      <c r="AD160" s="386"/>
      <c r="AE160" s="386"/>
      <c r="AF160" s="386"/>
      <c r="AG160" s="386"/>
      <c r="AH160" s="386"/>
    </row>
    <row r="161" spans="1:43" ht="12" customHeight="1" x14ac:dyDescent="0.2">
      <c r="A161" s="458" t="s">
        <v>227</v>
      </c>
      <c r="B161" s="383">
        <v>1525</v>
      </c>
      <c r="C161" s="384" t="s">
        <v>871</v>
      </c>
      <c r="D161" s="385"/>
      <c r="E161" s="385"/>
      <c r="F161" s="386"/>
      <c r="G161" s="386"/>
      <c r="H161" s="386"/>
      <c r="I161" s="386"/>
      <c r="J161" s="386"/>
      <c r="K161" s="386"/>
      <c r="L161" s="386"/>
      <c r="M161" s="386"/>
      <c r="N161" s="386"/>
      <c r="O161" s="386"/>
      <c r="P161" s="386"/>
      <c r="Q161" s="478"/>
      <c r="R161" s="375"/>
      <c r="S161" s="384" t="s">
        <v>872</v>
      </c>
      <c r="T161" s="383">
        <v>2270</v>
      </c>
      <c r="U161" s="386"/>
      <c r="V161" s="386"/>
      <c r="W161" s="386"/>
      <c r="X161" s="386"/>
      <c r="Y161" s="386"/>
      <c r="Z161" s="386"/>
      <c r="AA161" s="386"/>
      <c r="AB161" s="386"/>
      <c r="AC161" s="386"/>
      <c r="AD161" s="386"/>
      <c r="AE161" s="386"/>
      <c r="AF161" s="386"/>
      <c r="AG161" s="386"/>
      <c r="AH161" s="386"/>
    </row>
    <row r="162" spans="1:43" ht="12" customHeight="1" x14ac:dyDescent="0.2">
      <c r="A162" s="458" t="s">
        <v>873</v>
      </c>
      <c r="B162" s="383">
        <v>1530</v>
      </c>
      <c r="C162" s="384" t="s">
        <v>874</v>
      </c>
      <c r="D162" s="385"/>
      <c r="E162" s="385"/>
      <c r="F162" s="386"/>
      <c r="G162" s="386"/>
      <c r="H162" s="386"/>
      <c r="I162" s="386"/>
      <c r="J162" s="386"/>
      <c r="K162" s="386"/>
      <c r="L162" s="386"/>
      <c r="M162" s="386"/>
      <c r="N162" s="386"/>
      <c r="O162" s="386"/>
      <c r="P162" s="386"/>
      <c r="Q162" s="478"/>
      <c r="R162" s="375"/>
      <c r="S162" s="384" t="s">
        <v>875</v>
      </c>
      <c r="T162" s="383">
        <v>2275</v>
      </c>
      <c r="U162" s="386"/>
      <c r="V162" s="386"/>
      <c r="W162" s="386"/>
      <c r="X162" s="386"/>
      <c r="Y162" s="386"/>
      <c r="Z162" s="386"/>
      <c r="AA162" s="386"/>
      <c r="AB162" s="386"/>
      <c r="AC162" s="386"/>
      <c r="AD162" s="386"/>
      <c r="AE162" s="386"/>
      <c r="AF162" s="386"/>
      <c r="AG162" s="386"/>
      <c r="AH162" s="386"/>
    </row>
    <row r="163" spans="1:43" ht="12" customHeight="1" x14ac:dyDescent="0.2">
      <c r="A163" s="458" t="s">
        <v>876</v>
      </c>
      <c r="B163" s="383">
        <v>1390</v>
      </c>
      <c r="C163" s="384" t="s">
        <v>877</v>
      </c>
      <c r="D163" s="385"/>
      <c r="E163" s="385"/>
      <c r="F163" s="386"/>
      <c r="G163" s="386"/>
      <c r="H163" s="386"/>
      <c r="I163" s="386"/>
      <c r="J163" s="386"/>
      <c r="K163" s="386"/>
      <c r="L163" s="386"/>
      <c r="M163" s="386"/>
      <c r="N163" s="386"/>
      <c r="O163" s="386"/>
      <c r="P163" s="386"/>
      <c r="Q163" s="478"/>
      <c r="R163" s="375"/>
      <c r="S163" s="384" t="s">
        <v>878</v>
      </c>
      <c r="T163" s="383">
        <v>2150</v>
      </c>
      <c r="U163" s="386"/>
      <c r="V163" s="386"/>
      <c r="W163" s="386"/>
      <c r="X163" s="386"/>
      <c r="Y163" s="386"/>
      <c r="Z163" s="386"/>
      <c r="AA163" s="386"/>
      <c r="AB163" s="386"/>
      <c r="AC163" s="386"/>
      <c r="AD163" s="386"/>
      <c r="AE163" s="386"/>
      <c r="AF163" s="386"/>
      <c r="AG163" s="386"/>
      <c r="AH163" s="386"/>
    </row>
    <row r="164" spans="1:43" ht="12" customHeight="1" x14ac:dyDescent="0.2">
      <c r="A164" s="458" t="s">
        <v>879</v>
      </c>
      <c r="B164" s="383">
        <v>1540</v>
      </c>
      <c r="C164" s="384" t="s">
        <v>446</v>
      </c>
      <c r="D164" s="385">
        <f>ROUND(VLOOKUP($B164,'[16]Monthly BS -UC Ledger FORMATTED'!$A$6:$Q$275,+D$3,FALSE),0)</f>
        <v>2866</v>
      </c>
      <c r="E164" s="385">
        <f>ROUND(VLOOKUP($B164,'[16]Monthly BS -UC Ledger FORMATTED'!$A$6:$Q$275,+E$3,FALSE),0)</f>
        <v>2866</v>
      </c>
      <c r="F164" s="386">
        <f>ROUND(VLOOKUP($B164,'[16]Monthly BS -UC Ledger FORMATTED'!$A$6:$Q$275,+F$3,FALSE),0)</f>
        <v>3027</v>
      </c>
      <c r="G164" s="386">
        <f>ROUND(VLOOKUP($B164,'[16]Monthly BS -UC Ledger FORMATTED'!$A$6:$Q$275,+G$3,FALSE),0)</f>
        <v>3027</v>
      </c>
      <c r="H164" s="386">
        <f>ROUND(VLOOKUP($B164,'[16]Monthly BS -UC Ledger FORMATTED'!$A$6:$Q$275,+H$3,FALSE),0)</f>
        <v>3027</v>
      </c>
      <c r="I164" s="386">
        <f>ROUND(VLOOKUP($B164,'[16]Monthly BS -UC Ledger FORMATTED'!$A$6:$Q$275,+I$3,FALSE),0)</f>
        <v>3027</v>
      </c>
      <c r="J164" s="386">
        <f>ROUND(VLOOKUP($B164,'[16]Monthly BS -UC Ledger FORMATTED'!$A$6:$Q$275,+J$3,FALSE),0)</f>
        <v>3027</v>
      </c>
      <c r="K164" s="386">
        <f>ROUND(VLOOKUP($B164,'[16]Monthly BS -UC Ledger FORMATTED'!$A$6:$Q$275,+K$3,FALSE),0)</f>
        <v>3027</v>
      </c>
      <c r="L164" s="386">
        <f>ROUND(VLOOKUP($B164,'[16]Monthly BS -UC Ledger FORMATTED'!$A$6:$Q$275,+L$3,FALSE),0)</f>
        <v>3027</v>
      </c>
      <c r="M164" s="386">
        <f>ROUND(VLOOKUP($B164,'[16]Monthly BS -UC Ledger FORMATTED'!$A$6:$Q$275,+M$3,FALSE),0)</f>
        <v>3027</v>
      </c>
      <c r="N164" s="386">
        <f>ROUND(VLOOKUP($B164,'[16]Monthly BS -UC Ledger FORMATTED'!$A$6:$Q$275,+N$3,FALSE),0)</f>
        <v>3027</v>
      </c>
      <c r="O164" s="386">
        <f>ROUND(VLOOKUP($B164,'[16]Monthly BS -UC Ledger FORMATTED'!$A$6:$Q$275,+O$3,FALSE),0)</f>
        <v>3027</v>
      </c>
      <c r="P164" s="386">
        <f>ROUND(VLOOKUP($B164,'[16]Monthly BS -UC Ledger FORMATTED'!$A$6:$Q$275,+P$3,FALSE),0)</f>
        <v>3027</v>
      </c>
      <c r="Q164" s="478">
        <f>ROUND(VLOOKUP($B164,'[16]Monthly BS -UC Ledger FORMATTED'!$A$6:$Q$275,+Q$3,FALSE),0)</f>
        <v>3003</v>
      </c>
      <c r="R164" s="375"/>
      <c r="S164" s="384" t="s">
        <v>880</v>
      </c>
      <c r="T164" s="383">
        <v>2285</v>
      </c>
      <c r="U164" s="386">
        <f>ROUND(VLOOKUP($T164,'[16]Monthly BS -UC Ledger FORMATTED'!$A$6:$Q$275,+U$3,FALSE),0)</f>
        <v>-260</v>
      </c>
      <c r="V164" s="386">
        <f>ROUND(VLOOKUP($T164,'[16]Monthly BS -UC Ledger FORMATTED'!$A$6:$Q$275,+V$3,FALSE),0)</f>
        <v>-265</v>
      </c>
      <c r="W164" s="386">
        <f>ROUND(VLOOKUP($T164,'[16]Monthly BS -UC Ledger FORMATTED'!$A$6:$Q$275,+W$3,FALSE),0)</f>
        <v>-271</v>
      </c>
      <c r="X164" s="386">
        <f>ROUND(VLOOKUP($T164,'[16]Monthly BS -UC Ledger FORMATTED'!$A$6:$Q$275,+X$3,FALSE),0)</f>
        <v>-277</v>
      </c>
      <c r="Y164" s="386">
        <f>ROUND(VLOOKUP($T164,'[16]Monthly BS -UC Ledger FORMATTED'!$A$6:$Q$275,+Y$3,FALSE),0)</f>
        <v>-283</v>
      </c>
      <c r="Z164" s="386">
        <f>ROUND(VLOOKUP($T164,'[16]Monthly BS -UC Ledger FORMATTED'!$A$6:$Q$275,+Z$3,FALSE),0)</f>
        <v>-289</v>
      </c>
      <c r="AA164" s="386">
        <f>ROUND(VLOOKUP($T164,'[16]Monthly BS -UC Ledger FORMATTED'!$A$6:$Q$275,+AA$3,FALSE),0)</f>
        <v>-295</v>
      </c>
      <c r="AB164" s="386">
        <f>ROUND(VLOOKUP($T164,'[16]Monthly BS -UC Ledger FORMATTED'!$A$6:$Q$275,+AB$3,FALSE),0)</f>
        <v>-301</v>
      </c>
      <c r="AC164" s="386">
        <f>ROUND(VLOOKUP($T164,'[16]Monthly BS -UC Ledger FORMATTED'!$A$6:$Q$275,+AC$3,FALSE),0)</f>
        <v>-306</v>
      </c>
      <c r="AD164" s="386">
        <f>ROUND(VLOOKUP($T164,'[16]Monthly BS -UC Ledger FORMATTED'!$A$6:$Q$275,+AD$3,FALSE),0)</f>
        <v>-312</v>
      </c>
      <c r="AE164" s="386">
        <f>ROUND(VLOOKUP($T164,'[16]Monthly BS -UC Ledger FORMATTED'!$A$6:$Q$275,+AE$3,FALSE),0)</f>
        <v>-318</v>
      </c>
      <c r="AF164" s="386">
        <f>ROUND(VLOOKUP($T164,'[16]Monthly BS -UC Ledger FORMATTED'!$A$6:$Q$275,+AF$3,FALSE),0)</f>
        <v>-324</v>
      </c>
      <c r="AG164" s="386">
        <f>ROUND(VLOOKUP($T164,'[16]Monthly BS -UC Ledger FORMATTED'!$A$6:$Q$275,+AG$3,FALSE),0)</f>
        <v>-330</v>
      </c>
      <c r="AH164" s="386">
        <f>ROUND(VLOOKUP($T164,'[16]Monthly BS -UC Ledger FORMATTED'!$A$6:$Q$275,+AH$3,FALSE),0)</f>
        <v>-295</v>
      </c>
    </row>
    <row r="165" spans="1:43" ht="12" customHeight="1" x14ac:dyDescent="0.2">
      <c r="A165" s="459" t="s">
        <v>881</v>
      </c>
      <c r="B165" s="383">
        <v>1450</v>
      </c>
      <c r="C165" s="384" t="s">
        <v>859</v>
      </c>
      <c r="D165" s="385"/>
      <c r="E165" s="385"/>
      <c r="F165" s="386"/>
      <c r="G165" s="386"/>
      <c r="H165" s="386"/>
      <c r="I165" s="386"/>
      <c r="J165" s="386"/>
      <c r="K165" s="386"/>
      <c r="L165" s="386"/>
      <c r="M165" s="386"/>
      <c r="N165" s="386"/>
      <c r="O165" s="386"/>
      <c r="P165" s="386"/>
      <c r="Q165" s="478"/>
      <c r="R165" s="375"/>
      <c r="S165" s="384" t="s">
        <v>882</v>
      </c>
      <c r="T165" s="383">
        <v>2210</v>
      </c>
      <c r="U165" s="386"/>
      <c r="V165" s="386"/>
      <c r="W165" s="386"/>
      <c r="X165" s="386"/>
      <c r="Y165" s="386"/>
      <c r="Z165" s="386"/>
      <c r="AA165" s="386"/>
      <c r="AB165" s="386"/>
      <c r="AC165" s="386"/>
      <c r="AD165" s="386"/>
      <c r="AE165" s="386"/>
      <c r="AF165" s="386"/>
      <c r="AG165" s="386"/>
      <c r="AH165" s="386"/>
    </row>
    <row r="166" spans="1:43" ht="12" customHeight="1" x14ac:dyDescent="0.25">
      <c r="A166" s="602" t="s">
        <v>91</v>
      </c>
      <c r="B166" s="603"/>
      <c r="C166" s="603"/>
      <c r="D166" s="603"/>
      <c r="E166" s="603"/>
      <c r="F166" s="603"/>
      <c r="G166" s="603"/>
      <c r="H166" s="603"/>
      <c r="I166" s="603"/>
      <c r="J166" s="603"/>
      <c r="K166" s="603"/>
      <c r="L166" s="603"/>
      <c r="M166" s="603"/>
      <c r="N166" s="603"/>
      <c r="O166" s="603"/>
      <c r="P166" s="603"/>
      <c r="Q166" s="604"/>
      <c r="R166" s="375"/>
      <c r="S166" s="602" t="s">
        <v>91</v>
      </c>
      <c r="T166" s="603"/>
      <c r="U166" s="603"/>
      <c r="V166" s="603"/>
      <c r="W166" s="603"/>
      <c r="X166" s="603"/>
      <c r="Y166" s="603"/>
      <c r="Z166" s="603"/>
      <c r="AA166" s="603"/>
      <c r="AB166" s="603"/>
      <c r="AC166" s="603"/>
      <c r="AD166" s="603"/>
      <c r="AE166" s="603"/>
      <c r="AF166" s="603"/>
      <c r="AG166" s="603"/>
      <c r="AH166" s="603"/>
      <c r="AI166" s="604"/>
    </row>
    <row r="167" spans="1:43" ht="12" customHeight="1" x14ac:dyDescent="0.2">
      <c r="A167" s="391" t="s">
        <v>233</v>
      </c>
      <c r="B167" s="460">
        <v>1285</v>
      </c>
      <c r="C167" s="391" t="s">
        <v>883</v>
      </c>
      <c r="D167" s="394">
        <f>ROUND(VLOOKUP($B167,'[16]Monthly BS -UC Ledger FORMATTED'!$A$6:$Q$275,+D$3,FALSE),0)</f>
        <v>1295</v>
      </c>
      <c r="E167" s="394">
        <f>ROUND(VLOOKUP($B167,'[16]Monthly BS -UC Ledger FORMATTED'!$A$6:$Q$275,+E$3,FALSE),0)</f>
        <v>1295</v>
      </c>
      <c r="F167" s="395">
        <f>ROUND(VLOOKUP($B167,'[16]Monthly BS -UC Ledger FORMATTED'!$A$6:$Q$275,+F$3,FALSE),0)</f>
        <v>1295</v>
      </c>
      <c r="G167" s="395">
        <f>ROUND(VLOOKUP($B167,'[16]Monthly BS -UC Ledger FORMATTED'!$A$6:$Q$275,+G$3,FALSE),0)</f>
        <v>1295</v>
      </c>
      <c r="H167" s="395">
        <f>ROUND(VLOOKUP($B167,'[16]Monthly BS -UC Ledger FORMATTED'!$A$6:$Q$275,+H$3,FALSE),0)</f>
        <v>1295</v>
      </c>
      <c r="I167" s="395">
        <f>ROUND(VLOOKUP($B167,'[16]Monthly BS -UC Ledger FORMATTED'!$A$6:$Q$275,+I$3,FALSE),0)</f>
        <v>1295</v>
      </c>
      <c r="J167" s="395">
        <f>ROUND(VLOOKUP($B167,'[16]Monthly BS -UC Ledger FORMATTED'!$A$6:$Q$275,+J$3,FALSE),0)</f>
        <v>1295</v>
      </c>
      <c r="K167" s="395">
        <f>ROUND(VLOOKUP($B167,'[16]Monthly BS -UC Ledger FORMATTED'!$A$6:$Q$275,+K$3,FALSE),0)</f>
        <v>1295</v>
      </c>
      <c r="L167" s="395">
        <f>ROUND(VLOOKUP($B167,'[16]Monthly BS -UC Ledger FORMATTED'!$A$6:$Q$275,+L$3,FALSE),0)</f>
        <v>1295</v>
      </c>
      <c r="M167" s="395">
        <f>ROUND(VLOOKUP($B167,'[16]Monthly BS -UC Ledger FORMATTED'!$A$6:$Q$275,+M$3,FALSE),0)</f>
        <v>1295</v>
      </c>
      <c r="N167" s="395">
        <f>ROUND(VLOOKUP($B167,'[16]Monthly BS -UC Ledger FORMATTED'!$A$6:$Q$275,+N$3,FALSE),0)</f>
        <v>1295</v>
      </c>
      <c r="O167" s="395">
        <f>ROUND(VLOOKUP($B167,'[16]Monthly BS -UC Ledger FORMATTED'!$A$6:$Q$275,+O$3,FALSE),0)</f>
        <v>1295</v>
      </c>
      <c r="P167" s="395">
        <f>ROUND(VLOOKUP($B167,'[16]Monthly BS -UC Ledger FORMATTED'!$A$6:$Q$275,+P$3,FALSE),0)</f>
        <v>1295</v>
      </c>
      <c r="Q167" s="479">
        <f>ROUND(VLOOKUP($B167,'[16]Monthly BS -UC Ledger FORMATTED'!$A$6:$Q$275,+Q$3,FALSE),0)</f>
        <v>1295</v>
      </c>
      <c r="R167" s="375"/>
      <c r="S167" s="461" t="s">
        <v>676</v>
      </c>
      <c r="T167" s="394"/>
      <c r="U167" s="395"/>
      <c r="V167" s="395"/>
      <c r="W167" s="395"/>
      <c r="X167" s="395"/>
      <c r="Y167" s="395"/>
      <c r="Z167" s="395"/>
      <c r="AA167" s="395"/>
      <c r="AB167" s="395"/>
      <c r="AC167" s="395"/>
      <c r="AD167" s="395"/>
      <c r="AE167" s="395"/>
      <c r="AF167" s="395"/>
      <c r="AG167" s="395"/>
      <c r="AH167" s="395"/>
    </row>
    <row r="168" spans="1:43" ht="12" customHeight="1" x14ac:dyDescent="0.2">
      <c r="A168" s="381"/>
      <c r="B168" s="409"/>
      <c r="C168" s="381"/>
      <c r="D168" s="398"/>
      <c r="E168" s="398"/>
      <c r="F168" s="399"/>
      <c r="G168" s="399"/>
      <c r="H168" s="399"/>
      <c r="I168" s="399"/>
      <c r="J168" s="399"/>
      <c r="K168" s="399"/>
      <c r="L168" s="399"/>
      <c r="M168" s="399"/>
      <c r="N168" s="399"/>
      <c r="O168" s="399"/>
      <c r="P168" s="399"/>
      <c r="Q168" s="480"/>
      <c r="R168" s="375"/>
      <c r="S168" s="398"/>
      <c r="T168" s="398"/>
      <c r="U168" s="399"/>
      <c r="V168" s="399"/>
      <c r="W168" s="399"/>
      <c r="X168" s="399"/>
      <c r="Y168" s="399"/>
      <c r="Z168" s="399"/>
      <c r="AA168" s="399"/>
      <c r="AB168" s="399"/>
      <c r="AC168" s="399"/>
      <c r="AD168" s="399"/>
      <c r="AE168" s="399"/>
      <c r="AF168" s="399"/>
      <c r="AG168" s="399"/>
      <c r="AH168" s="399"/>
    </row>
    <row r="169" spans="1:43" s="415" customFormat="1" ht="12" customHeight="1" x14ac:dyDescent="0.25">
      <c r="A169" s="412"/>
      <c r="B169" s="462"/>
      <c r="C169" s="403" t="s">
        <v>81</v>
      </c>
      <c r="D169" s="463">
        <f>+D167</f>
        <v>1295</v>
      </c>
      <c r="E169" s="463">
        <f t="shared" ref="E169:Q169" si="38">+E167</f>
        <v>1295</v>
      </c>
      <c r="F169" s="463">
        <f t="shared" si="38"/>
        <v>1295</v>
      </c>
      <c r="G169" s="463">
        <f t="shared" si="38"/>
        <v>1295</v>
      </c>
      <c r="H169" s="463">
        <f t="shared" si="38"/>
        <v>1295</v>
      </c>
      <c r="I169" s="463">
        <f t="shared" si="38"/>
        <v>1295</v>
      </c>
      <c r="J169" s="463">
        <f t="shared" si="38"/>
        <v>1295</v>
      </c>
      <c r="K169" s="463">
        <f t="shared" si="38"/>
        <v>1295</v>
      </c>
      <c r="L169" s="463">
        <f t="shared" si="38"/>
        <v>1295</v>
      </c>
      <c r="M169" s="463">
        <f t="shared" si="38"/>
        <v>1295</v>
      </c>
      <c r="N169" s="463">
        <f t="shared" si="38"/>
        <v>1295</v>
      </c>
      <c r="O169" s="463">
        <f t="shared" si="38"/>
        <v>1295</v>
      </c>
      <c r="P169" s="463">
        <f t="shared" si="38"/>
        <v>1295</v>
      </c>
      <c r="Q169" s="495">
        <f t="shared" si="38"/>
        <v>1295</v>
      </c>
      <c r="R169" s="414"/>
      <c r="S169" s="403" t="s">
        <v>81</v>
      </c>
      <c r="T169" s="463"/>
      <c r="U169" s="404"/>
      <c r="V169" s="404"/>
      <c r="W169" s="404"/>
      <c r="X169" s="404"/>
      <c r="Y169" s="404"/>
      <c r="Z169" s="404"/>
      <c r="AA169" s="404"/>
      <c r="AB169" s="404"/>
      <c r="AC169" s="404"/>
      <c r="AD169" s="404"/>
      <c r="AE169" s="404"/>
      <c r="AF169" s="404"/>
      <c r="AG169" s="418"/>
      <c r="AH169" s="418"/>
    </row>
    <row r="170" spans="1:43" ht="12" customHeight="1" x14ac:dyDescent="0.2">
      <c r="A170" s="391"/>
      <c r="B170" s="460">
        <v>1315</v>
      </c>
      <c r="C170" s="391" t="s">
        <v>884</v>
      </c>
      <c r="D170" s="394">
        <f>ROUND(VLOOKUP($B170,'[16]Monthly BS -UC Ledger FORMATTED'!$A$6:$Q$275,+D$3,FALSE),0)</f>
        <v>118</v>
      </c>
      <c r="E170" s="394">
        <f>ROUND(VLOOKUP($B170,'[16]Monthly BS -UC Ledger FORMATTED'!$A$6:$Q$275,+E$3,FALSE),0)</f>
        <v>118</v>
      </c>
      <c r="F170" s="395">
        <f>ROUND(VLOOKUP($B170,'[16]Monthly BS -UC Ledger FORMATTED'!$A$6:$Q$275,+F$3,FALSE),0)</f>
        <v>118</v>
      </c>
      <c r="G170" s="395">
        <f>ROUND(VLOOKUP($B170,'[16]Monthly BS -UC Ledger FORMATTED'!$A$6:$Q$275,+G$3,FALSE),0)</f>
        <v>118</v>
      </c>
      <c r="H170" s="395">
        <f>ROUND(VLOOKUP($B170,'[16]Monthly BS -UC Ledger FORMATTED'!$A$6:$Q$275,+H$3,FALSE),0)</f>
        <v>118</v>
      </c>
      <c r="I170" s="395">
        <f>ROUND(VLOOKUP($B170,'[16]Monthly BS -UC Ledger FORMATTED'!$A$6:$Q$275,+I$3,FALSE),0)</f>
        <v>118</v>
      </c>
      <c r="J170" s="395">
        <f>ROUND(VLOOKUP($B170,'[16]Monthly BS -UC Ledger FORMATTED'!$A$6:$Q$275,+J$3,FALSE),0)</f>
        <v>118</v>
      </c>
      <c r="K170" s="395">
        <f>ROUND(VLOOKUP($B170,'[16]Monthly BS -UC Ledger FORMATTED'!$A$6:$Q$275,+K$3,FALSE),0)</f>
        <v>118</v>
      </c>
      <c r="L170" s="395">
        <f>ROUND(VLOOKUP($B170,'[16]Monthly BS -UC Ledger FORMATTED'!$A$6:$Q$275,+L$3,FALSE),0)</f>
        <v>118</v>
      </c>
      <c r="M170" s="395">
        <f>ROUND(VLOOKUP($B170,'[16]Monthly BS -UC Ledger FORMATTED'!$A$6:$Q$275,+M$3,FALSE),0)</f>
        <v>118</v>
      </c>
      <c r="N170" s="395">
        <f>ROUND(VLOOKUP($B170,'[16]Monthly BS -UC Ledger FORMATTED'!$A$6:$Q$275,+N$3,FALSE),0)</f>
        <v>118</v>
      </c>
      <c r="O170" s="395">
        <f>ROUND(VLOOKUP($B170,'[16]Monthly BS -UC Ledger FORMATTED'!$A$6:$Q$275,+O$3,FALSE),0)</f>
        <v>118</v>
      </c>
      <c r="P170" s="395">
        <f>ROUND(VLOOKUP($B170,'[16]Monthly BS -UC Ledger FORMATTED'!$A$6:$Q$275,+P$3,FALSE),0)</f>
        <v>118</v>
      </c>
      <c r="Q170" s="479">
        <f>ROUND(VLOOKUP($B170,'[16]Monthly BS -UC Ledger FORMATTED'!$A$6:$Q$275,+Q$3,FALSE),0)</f>
        <v>118</v>
      </c>
      <c r="R170" s="381"/>
      <c r="S170" s="496" t="s">
        <v>885</v>
      </c>
      <c r="T170" s="393">
        <v>2075</v>
      </c>
      <c r="U170" s="399">
        <f>ROUND(VLOOKUP($T170,'[16]Monthly BS -UC Ledger FORMATTED'!$A$6:$Q$275,+U$3,FALSE),0)</f>
        <v>-32628</v>
      </c>
      <c r="V170" s="399">
        <f>ROUND(VLOOKUP($T170,'[16]Monthly BS -UC Ledger FORMATTED'!$A$6:$Q$275,+V$3,FALSE),0)</f>
        <v>-32632</v>
      </c>
      <c r="W170" s="399">
        <f>ROUND(VLOOKUP($T170,'[16]Monthly BS -UC Ledger FORMATTED'!$A$6:$Q$275,+W$3,FALSE),0)</f>
        <v>-32632</v>
      </c>
      <c r="X170" s="399">
        <f>ROUND(VLOOKUP($T170,'[16]Monthly BS -UC Ledger FORMATTED'!$A$6:$Q$275,+X$3,FALSE),0)</f>
        <v>-32632</v>
      </c>
      <c r="Y170" s="399">
        <f>ROUND(VLOOKUP($T170,'[16]Monthly BS -UC Ledger FORMATTED'!$A$6:$Q$275,+Y$3,FALSE),0)</f>
        <v>-32633</v>
      </c>
      <c r="Z170" s="399">
        <f>ROUND(VLOOKUP($T170,'[16]Monthly BS -UC Ledger FORMATTED'!$A$6:$Q$275,+Z$3,FALSE),0)</f>
        <v>-32633</v>
      </c>
      <c r="AA170" s="399">
        <f>ROUND(VLOOKUP($T170,'[16]Monthly BS -UC Ledger FORMATTED'!$A$6:$Q$275,+AA$3,FALSE),0)</f>
        <v>-32633</v>
      </c>
      <c r="AB170" s="399">
        <f>ROUND(VLOOKUP($T170,'[16]Monthly BS -UC Ledger FORMATTED'!$A$6:$Q$275,+AB$3,FALSE),0)</f>
        <v>-32634</v>
      </c>
      <c r="AC170" s="399">
        <f>ROUND(VLOOKUP($T170,'[16]Monthly BS -UC Ledger FORMATTED'!$A$6:$Q$275,+AC$3,FALSE),0)</f>
        <v>-32634</v>
      </c>
      <c r="AD170" s="399">
        <f>ROUND(VLOOKUP($T170,'[16]Monthly BS -UC Ledger FORMATTED'!$A$6:$Q$275,+AD$3,FALSE),0)</f>
        <v>-32634</v>
      </c>
      <c r="AE170" s="399">
        <f>ROUND(VLOOKUP($T170,'[16]Monthly BS -UC Ledger FORMATTED'!$A$6:$Q$275,+AE$3,FALSE),0)</f>
        <v>-32635</v>
      </c>
      <c r="AF170" s="399">
        <f>ROUND(VLOOKUP($T170,'[16]Monthly BS -UC Ledger FORMATTED'!$A$6:$Q$275,+AF$3,FALSE),0)</f>
        <v>-32635</v>
      </c>
      <c r="AG170" s="399">
        <f>ROUND(VLOOKUP($T170,'[16]Monthly BS -UC Ledger FORMATTED'!$A$6:$Q$275,+AG$3,FALSE),0)</f>
        <v>-32635</v>
      </c>
      <c r="AH170" s="399">
        <f>ROUND(VLOOKUP($T170,'[16]Monthly BS -UC Ledger FORMATTED'!$A$6:$Q$275,+AH$3,FALSE),0)</f>
        <v>-32633</v>
      </c>
      <c r="AI170" s="375"/>
      <c r="AJ170" s="375"/>
      <c r="AK170" s="375"/>
      <c r="AL170" s="375"/>
      <c r="AM170" s="375"/>
      <c r="AN170" s="375"/>
      <c r="AO170" s="375"/>
      <c r="AP170" s="375"/>
      <c r="AQ170" s="375"/>
    </row>
    <row r="171" spans="1:43" ht="12" customHeight="1" x14ac:dyDescent="0.2">
      <c r="A171" s="381"/>
      <c r="B171" s="390">
        <v>1455</v>
      </c>
      <c r="C171" s="381" t="s">
        <v>886</v>
      </c>
      <c r="D171" s="398"/>
      <c r="E171" s="398"/>
      <c r="F171" s="399"/>
      <c r="G171" s="399"/>
      <c r="H171" s="399"/>
      <c r="I171" s="399"/>
      <c r="J171" s="399"/>
      <c r="K171" s="399"/>
      <c r="L171" s="399"/>
      <c r="M171" s="399"/>
      <c r="N171" s="399"/>
      <c r="O171" s="399"/>
      <c r="P171" s="399"/>
      <c r="Q171" s="480"/>
      <c r="R171" s="381"/>
      <c r="S171" s="381" t="s">
        <v>887</v>
      </c>
      <c r="T171" s="390">
        <v>2215</v>
      </c>
      <c r="U171" s="399"/>
      <c r="V171" s="399"/>
      <c r="W171" s="399"/>
      <c r="X171" s="399"/>
      <c r="Y171" s="399"/>
      <c r="Z171" s="399"/>
      <c r="AA171" s="399"/>
      <c r="AB171" s="399"/>
      <c r="AC171" s="399"/>
      <c r="AD171" s="399"/>
      <c r="AE171" s="399"/>
      <c r="AF171" s="399"/>
      <c r="AG171" s="399"/>
      <c r="AH171" s="399"/>
      <c r="AI171" s="375"/>
      <c r="AJ171" s="375"/>
      <c r="AK171" s="375"/>
      <c r="AL171" s="375"/>
      <c r="AM171" s="375"/>
      <c r="AN171" s="375"/>
      <c r="AO171" s="375"/>
      <c r="AP171" s="375"/>
      <c r="AQ171" s="375"/>
    </row>
    <row r="172" spans="1:43" ht="12" customHeight="1" x14ac:dyDescent="0.2">
      <c r="A172" s="381"/>
      <c r="B172" s="390"/>
      <c r="C172" s="381"/>
      <c r="D172" s="422"/>
      <c r="E172" s="381"/>
      <c r="F172" s="381"/>
      <c r="G172" s="381"/>
      <c r="H172" s="381"/>
      <c r="I172" s="381"/>
      <c r="J172" s="381"/>
      <c r="K172" s="381"/>
      <c r="L172" s="381"/>
      <c r="M172" s="381"/>
      <c r="N172" s="381"/>
      <c r="O172" s="381"/>
      <c r="P172" s="381"/>
      <c r="Q172" s="492"/>
      <c r="R172" s="375"/>
      <c r="S172" s="381"/>
      <c r="T172" s="390"/>
      <c r="U172" s="381"/>
      <c r="V172" s="381"/>
      <c r="W172" s="381"/>
      <c r="X172" s="381"/>
      <c r="Y172" s="381"/>
      <c r="Z172" s="381"/>
      <c r="AA172" s="381"/>
      <c r="AB172" s="381"/>
      <c r="AC172" s="381"/>
      <c r="AD172" s="381"/>
      <c r="AE172" s="381"/>
      <c r="AF172" s="381"/>
      <c r="AG172" s="381"/>
      <c r="AH172" s="381"/>
      <c r="AI172" s="375"/>
      <c r="AJ172" s="375"/>
      <c r="AK172" s="375"/>
      <c r="AL172" s="375"/>
      <c r="AM172" s="375"/>
      <c r="AN172" s="375"/>
      <c r="AO172" s="375"/>
      <c r="AP172" s="375"/>
      <c r="AQ172" s="375"/>
    </row>
    <row r="173" spans="1:43" ht="12" customHeight="1" x14ac:dyDescent="0.25">
      <c r="A173" s="381" t="s">
        <v>888</v>
      </c>
      <c r="B173" s="390"/>
      <c r="C173" s="403" t="s">
        <v>81</v>
      </c>
      <c r="D173" s="398">
        <f>SUM(D170:D172)</f>
        <v>118</v>
      </c>
      <c r="E173" s="398">
        <f t="shared" ref="E173:Q173" si="39">SUM(E170:E172)</f>
        <v>118</v>
      </c>
      <c r="F173" s="398">
        <f t="shared" si="39"/>
        <v>118</v>
      </c>
      <c r="G173" s="398">
        <f t="shared" si="39"/>
        <v>118</v>
      </c>
      <c r="H173" s="398">
        <f t="shared" si="39"/>
        <v>118</v>
      </c>
      <c r="I173" s="398">
        <f t="shared" si="39"/>
        <v>118</v>
      </c>
      <c r="J173" s="398">
        <f t="shared" si="39"/>
        <v>118</v>
      </c>
      <c r="K173" s="398">
        <f t="shared" si="39"/>
        <v>118</v>
      </c>
      <c r="L173" s="398">
        <f t="shared" si="39"/>
        <v>118</v>
      </c>
      <c r="M173" s="398">
        <f t="shared" si="39"/>
        <v>118</v>
      </c>
      <c r="N173" s="398">
        <f t="shared" si="39"/>
        <v>118</v>
      </c>
      <c r="O173" s="398">
        <f t="shared" si="39"/>
        <v>118</v>
      </c>
      <c r="P173" s="398">
        <f t="shared" si="39"/>
        <v>118</v>
      </c>
      <c r="Q173" s="485">
        <f t="shared" si="39"/>
        <v>118</v>
      </c>
      <c r="R173" s="375"/>
      <c r="S173" s="403" t="s">
        <v>81</v>
      </c>
      <c r="T173" s="390"/>
      <c r="U173" s="399">
        <f>SUM(U167:U172)</f>
        <v>-32628</v>
      </c>
      <c r="V173" s="399">
        <f t="shared" ref="V173:AH173" si="40">SUM(V167:V172)</f>
        <v>-32632</v>
      </c>
      <c r="W173" s="399">
        <f t="shared" si="40"/>
        <v>-32632</v>
      </c>
      <c r="X173" s="399">
        <f t="shared" si="40"/>
        <v>-32632</v>
      </c>
      <c r="Y173" s="399">
        <f t="shared" si="40"/>
        <v>-32633</v>
      </c>
      <c r="Z173" s="399">
        <f t="shared" si="40"/>
        <v>-32633</v>
      </c>
      <c r="AA173" s="399">
        <f t="shared" si="40"/>
        <v>-32633</v>
      </c>
      <c r="AB173" s="399">
        <f t="shared" si="40"/>
        <v>-32634</v>
      </c>
      <c r="AC173" s="399">
        <f t="shared" si="40"/>
        <v>-32634</v>
      </c>
      <c r="AD173" s="399">
        <f t="shared" si="40"/>
        <v>-32634</v>
      </c>
      <c r="AE173" s="399">
        <f t="shared" si="40"/>
        <v>-32635</v>
      </c>
      <c r="AF173" s="399">
        <f t="shared" si="40"/>
        <v>-32635</v>
      </c>
      <c r="AG173" s="399">
        <f t="shared" si="40"/>
        <v>-32635</v>
      </c>
      <c r="AH173" s="399">
        <f t="shared" si="40"/>
        <v>-32633</v>
      </c>
      <c r="AI173" s="375"/>
      <c r="AJ173" s="375"/>
      <c r="AK173" s="375"/>
      <c r="AL173" s="375"/>
      <c r="AM173" s="375"/>
      <c r="AN173" s="375"/>
      <c r="AO173" s="375"/>
      <c r="AP173" s="375"/>
      <c r="AQ173" s="375"/>
    </row>
    <row r="174" spans="1:43" ht="12" customHeight="1" x14ac:dyDescent="0.2">
      <c r="A174" s="391"/>
      <c r="B174" s="393"/>
      <c r="C174" s="391" t="s">
        <v>889</v>
      </c>
      <c r="D174" s="394"/>
      <c r="E174" s="394"/>
      <c r="F174" s="395"/>
      <c r="G174" s="395"/>
      <c r="H174" s="395"/>
      <c r="I174" s="395"/>
      <c r="J174" s="395"/>
      <c r="K174" s="395"/>
      <c r="L174" s="395"/>
      <c r="M174" s="395"/>
      <c r="N174" s="395"/>
      <c r="O174" s="395"/>
      <c r="P174" s="395"/>
      <c r="Q174" s="479"/>
      <c r="R174" s="375"/>
      <c r="S174" s="391"/>
      <c r="T174" s="393"/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395"/>
      <c r="AI174" s="375"/>
      <c r="AJ174" s="375"/>
      <c r="AK174" s="375"/>
      <c r="AL174" s="375"/>
      <c r="AM174" s="375"/>
      <c r="AN174" s="375"/>
      <c r="AO174" s="375"/>
      <c r="AP174" s="375"/>
    </row>
    <row r="175" spans="1:43" ht="12" customHeight="1" x14ac:dyDescent="0.2">
      <c r="A175" s="381"/>
      <c r="B175" s="390">
        <v>1460</v>
      </c>
      <c r="C175" s="381" t="s">
        <v>890</v>
      </c>
      <c r="D175" s="385">
        <f>ROUND(VLOOKUP($B175,'[16]Monthly BS -UC Ledger FORMATTED'!$A$6:$Q$275,+D$3,FALSE),0)</f>
        <v>870</v>
      </c>
      <c r="E175" s="385">
        <f>ROUND(VLOOKUP($B175,'[16]Monthly BS -UC Ledger FORMATTED'!$A$6:$Q$275,+E$3,FALSE),0)</f>
        <v>870</v>
      </c>
      <c r="F175" s="386">
        <f>ROUND(VLOOKUP($B175,'[16]Monthly BS -UC Ledger FORMATTED'!$A$6:$Q$275,+F$3,FALSE),0)</f>
        <v>870</v>
      </c>
      <c r="G175" s="386">
        <f>ROUND(VLOOKUP($B175,'[16]Monthly BS -UC Ledger FORMATTED'!$A$6:$Q$275,+G$3,FALSE),0)</f>
        <v>870</v>
      </c>
      <c r="H175" s="386">
        <f>ROUND(VLOOKUP($B175,'[16]Monthly BS -UC Ledger FORMATTED'!$A$6:$Q$275,+H$3,FALSE),0)</f>
        <v>870</v>
      </c>
      <c r="I175" s="386">
        <f>ROUND(VLOOKUP($B175,'[16]Monthly BS -UC Ledger FORMATTED'!$A$6:$Q$275,+I$3,FALSE),0)</f>
        <v>870</v>
      </c>
      <c r="J175" s="386">
        <f>ROUND(VLOOKUP($B175,'[16]Monthly BS -UC Ledger FORMATTED'!$A$6:$Q$275,+J$3,FALSE),0)</f>
        <v>870</v>
      </c>
      <c r="K175" s="386">
        <f>ROUND(VLOOKUP($B175,'[16]Monthly BS -UC Ledger FORMATTED'!$A$6:$Q$275,+K$3,FALSE),0)</f>
        <v>870</v>
      </c>
      <c r="L175" s="386">
        <f>ROUND(VLOOKUP($B175,'[16]Monthly BS -UC Ledger FORMATTED'!$A$6:$Q$275,+L$3,FALSE),0)</f>
        <v>870</v>
      </c>
      <c r="M175" s="386">
        <f>ROUND(VLOOKUP($B175,'[16]Monthly BS -UC Ledger FORMATTED'!$A$6:$Q$275,+M$3,FALSE),0)</f>
        <v>870</v>
      </c>
      <c r="N175" s="386">
        <f>ROUND(VLOOKUP($B175,'[16]Monthly BS -UC Ledger FORMATTED'!$A$6:$Q$275,+N$3,FALSE),0)</f>
        <v>870</v>
      </c>
      <c r="O175" s="386">
        <f>ROUND(VLOOKUP($B175,'[16]Monthly BS -UC Ledger FORMATTED'!$A$6:$Q$275,+O$3,FALSE),0)</f>
        <v>870</v>
      </c>
      <c r="P175" s="386">
        <f>ROUND(VLOOKUP($B175,'[16]Monthly BS -UC Ledger FORMATTED'!$A$6:$Q$275,+P$3,FALSE),0)</f>
        <v>870</v>
      </c>
      <c r="Q175" s="478">
        <f>ROUND(VLOOKUP($B175,'[16]Monthly BS -UC Ledger FORMATTED'!$A$6:$Q$275,+Q$3,FALSE),0)</f>
        <v>870</v>
      </c>
      <c r="R175" s="375"/>
      <c r="S175" s="381" t="s">
        <v>891</v>
      </c>
      <c r="T175" s="390">
        <v>2220</v>
      </c>
      <c r="U175" s="399">
        <f>ROUND(VLOOKUP($T175,'[16]Monthly BS -UC Ledger FORMATTED'!$A$6:$Q$275,+U$3,FALSE),0)</f>
        <v>-948</v>
      </c>
      <c r="V175" s="399">
        <f>ROUND(VLOOKUP($T175,'[16]Monthly BS -UC Ledger FORMATTED'!$A$6:$Q$275,+V$3,FALSE),0)</f>
        <v>-953</v>
      </c>
      <c r="W175" s="399">
        <f>ROUND(VLOOKUP($T175,'[16]Monthly BS -UC Ledger FORMATTED'!$A$6:$Q$275,+W$3,FALSE),0)</f>
        <v>-958</v>
      </c>
      <c r="X175" s="399">
        <f>ROUND(VLOOKUP($T175,'[16]Monthly BS -UC Ledger FORMATTED'!$A$6:$Q$275,+X$3,FALSE),0)</f>
        <v>-963</v>
      </c>
      <c r="Y175" s="399">
        <f>ROUND(VLOOKUP($T175,'[16]Monthly BS -UC Ledger FORMATTED'!$A$6:$Q$275,+Y$3,FALSE),0)</f>
        <v>-967</v>
      </c>
      <c r="Z175" s="399">
        <f>ROUND(VLOOKUP($T175,'[16]Monthly BS -UC Ledger FORMATTED'!$A$6:$Q$275,+Z$3,FALSE),0)</f>
        <v>-972</v>
      </c>
      <c r="AA175" s="399">
        <f>ROUND(VLOOKUP($T175,'[16]Monthly BS -UC Ledger FORMATTED'!$A$6:$Q$275,+AA$3,FALSE),0)</f>
        <v>-977</v>
      </c>
      <c r="AB175" s="399">
        <f>ROUND(VLOOKUP($T175,'[16]Monthly BS -UC Ledger FORMATTED'!$A$6:$Q$275,+AB$3,FALSE),0)</f>
        <v>-982</v>
      </c>
      <c r="AC175" s="399">
        <f>ROUND(VLOOKUP($T175,'[16]Monthly BS -UC Ledger FORMATTED'!$A$6:$Q$275,+AC$3,FALSE),0)</f>
        <v>-987</v>
      </c>
      <c r="AD175" s="399">
        <f>ROUND(VLOOKUP($T175,'[16]Monthly BS -UC Ledger FORMATTED'!$A$6:$Q$275,+AD$3,FALSE),0)</f>
        <v>-992</v>
      </c>
      <c r="AE175" s="399">
        <f>ROUND(VLOOKUP($T175,'[16]Monthly BS -UC Ledger FORMATTED'!$A$6:$Q$275,+AE$3,FALSE),0)</f>
        <v>-996</v>
      </c>
      <c r="AF175" s="399">
        <f>ROUND(VLOOKUP($T175,'[16]Monthly BS -UC Ledger FORMATTED'!$A$6:$Q$275,+AF$3,FALSE),0)</f>
        <v>-1001</v>
      </c>
      <c r="AG175" s="399">
        <f>ROUND(VLOOKUP($T175,'[16]Monthly BS -UC Ledger FORMATTED'!$A$6:$Q$275,+AG$3,FALSE),0)</f>
        <v>-1006</v>
      </c>
      <c r="AH175" s="399">
        <f>ROUND(VLOOKUP($T175,'[16]Monthly BS -UC Ledger FORMATTED'!$A$6:$Q$275,+AH$3,FALSE),0)</f>
        <v>-977</v>
      </c>
      <c r="AI175" s="375"/>
      <c r="AJ175" s="375"/>
      <c r="AK175" s="375"/>
      <c r="AL175" s="375"/>
      <c r="AM175" s="375"/>
      <c r="AN175" s="375"/>
      <c r="AO175" s="375"/>
      <c r="AP175" s="375"/>
    </row>
    <row r="176" spans="1:43" ht="12" customHeight="1" x14ac:dyDescent="0.2">
      <c r="A176" s="381"/>
      <c r="B176" s="390"/>
      <c r="C176" s="381" t="s">
        <v>892</v>
      </c>
      <c r="D176" s="398"/>
      <c r="E176" s="398"/>
      <c r="F176" s="399"/>
      <c r="G176" s="399"/>
      <c r="H176" s="399"/>
      <c r="I176" s="399"/>
      <c r="J176" s="399"/>
      <c r="K176" s="399"/>
      <c r="L176" s="399"/>
      <c r="M176" s="399"/>
      <c r="N176" s="399"/>
      <c r="O176" s="399"/>
      <c r="P176" s="399"/>
      <c r="Q176" s="480"/>
      <c r="R176" s="375"/>
      <c r="S176" s="381" t="s">
        <v>893</v>
      </c>
      <c r="T176" s="390"/>
      <c r="U176" s="399"/>
      <c r="V176" s="399"/>
      <c r="W176" s="399"/>
      <c r="X176" s="399"/>
      <c r="Y176" s="399"/>
      <c r="Z176" s="399"/>
      <c r="AA176" s="399"/>
      <c r="AB176" s="399"/>
      <c r="AC176" s="399"/>
      <c r="AD176" s="399"/>
      <c r="AE176" s="399"/>
      <c r="AF176" s="399"/>
      <c r="AG176" s="399"/>
      <c r="AH176" s="399"/>
      <c r="AI176" s="375"/>
      <c r="AJ176" s="375"/>
      <c r="AK176" s="375"/>
      <c r="AL176" s="375"/>
      <c r="AM176" s="375"/>
      <c r="AN176" s="375"/>
      <c r="AO176" s="375"/>
      <c r="AP176" s="375"/>
    </row>
    <row r="177" spans="1:43" ht="12" customHeight="1" x14ac:dyDescent="0.3">
      <c r="A177" s="381"/>
      <c r="B177" s="390"/>
      <c r="C177" s="381" t="s">
        <v>894</v>
      </c>
      <c r="D177" s="482">
        <v>6285.4047082827146</v>
      </c>
      <c r="E177" s="482">
        <v>6298.8827859101011</v>
      </c>
      <c r="F177" s="482">
        <v>6236.6003574199549</v>
      </c>
      <c r="G177" s="482">
        <v>6226.2949500853465</v>
      </c>
      <c r="H177" s="482">
        <v>6244.6222841773133</v>
      </c>
      <c r="I177" s="482">
        <v>6245.3483608338083</v>
      </c>
      <c r="J177" s="482">
        <v>6253.1308043242125</v>
      </c>
      <c r="K177" s="482">
        <v>6245.3849697408577</v>
      </c>
      <c r="L177" s="482">
        <v>6238.6702860394153</v>
      </c>
      <c r="M177" s="482">
        <v>6190.9414234728192</v>
      </c>
      <c r="N177" s="482">
        <v>6188.9630171209856</v>
      </c>
      <c r="O177" s="482">
        <v>6185.0229834997153</v>
      </c>
      <c r="P177" s="482">
        <v>6174.2767439093786</v>
      </c>
      <c r="Q177" s="480"/>
      <c r="R177" s="375"/>
      <c r="S177" s="381" t="s">
        <v>895</v>
      </c>
      <c r="T177" s="390"/>
      <c r="U177" s="482">
        <v>-6276.5851400180672</v>
      </c>
      <c r="V177" s="482">
        <v>-6290.636629597062</v>
      </c>
      <c r="W177" s="482">
        <v>-6229.0253644028335</v>
      </c>
      <c r="X177" s="482">
        <v>-6219.3148518077887</v>
      </c>
      <c r="Y177" s="482">
        <v>-6238.2050478456504</v>
      </c>
      <c r="Z177" s="482">
        <v>-6239.5153416438188</v>
      </c>
      <c r="AA177" s="482">
        <v>-6247.8774261625176</v>
      </c>
      <c r="AB177" s="482">
        <v>-6238.8655335436788</v>
      </c>
      <c r="AC177" s="482">
        <v>-6232.7762520043425</v>
      </c>
      <c r="AD177" s="482">
        <v>-6185.7078751357758</v>
      </c>
      <c r="AE177" s="482">
        <v>-6184.3411426059047</v>
      </c>
      <c r="AF177" s="482">
        <v>-6181.0158335488513</v>
      </c>
      <c r="AG177" s="482">
        <v>-6170.8858438938569</v>
      </c>
      <c r="AH177" s="399"/>
      <c r="AI177" s="375"/>
      <c r="AJ177" s="375"/>
      <c r="AK177" s="375"/>
      <c r="AL177" s="375"/>
      <c r="AM177" s="375"/>
      <c r="AN177" s="375"/>
      <c r="AO177" s="375"/>
      <c r="AP177" s="375"/>
    </row>
    <row r="178" spans="1:43" ht="12" customHeight="1" x14ac:dyDescent="0.3">
      <c r="A178" s="381"/>
      <c r="B178" s="390"/>
      <c r="C178" s="381" t="s">
        <v>896</v>
      </c>
      <c r="D178" s="482">
        <v>27592.752758309191</v>
      </c>
      <c r="E178" s="482">
        <v>27529.74861532095</v>
      </c>
      <c r="F178" s="482">
        <v>27421.209307401848</v>
      </c>
      <c r="G178" s="482">
        <v>27588.094060932082</v>
      </c>
      <c r="H178" s="482">
        <v>27771.150799151703</v>
      </c>
      <c r="I178" s="482">
        <v>27829.4718388248</v>
      </c>
      <c r="J178" s="482">
        <v>28620.118980499657</v>
      </c>
      <c r="K178" s="482">
        <v>28977.453946102509</v>
      </c>
      <c r="L178" s="482">
        <v>29600.65652304349</v>
      </c>
      <c r="M178" s="482">
        <v>29617.876437697192</v>
      </c>
      <c r="N178" s="482">
        <v>29615.289408265653</v>
      </c>
      <c r="O178" s="482">
        <v>29616.315983034183</v>
      </c>
      <c r="P178" s="482">
        <v>29906.728341178292</v>
      </c>
      <c r="Q178" s="480"/>
      <c r="R178" s="375"/>
      <c r="S178" s="381" t="s">
        <v>897</v>
      </c>
      <c r="T178" s="390"/>
      <c r="U178" s="482">
        <v>-20366.037172538392</v>
      </c>
      <c r="V178" s="482">
        <v>-20640.676859773444</v>
      </c>
      <c r="W178" s="482">
        <v>-20758.749737236849</v>
      </c>
      <c r="X178" s="482">
        <v>-20963.150993637824</v>
      </c>
      <c r="Y178" s="482">
        <v>-21230.482961257956</v>
      </c>
      <c r="Z178" s="482">
        <v>-21488.005267159784</v>
      </c>
      <c r="AA178" s="482">
        <v>-21785.385520612428</v>
      </c>
      <c r="AB178" s="482">
        <v>-22043.280017069264</v>
      </c>
      <c r="AC178" s="482">
        <v>-22323.147484611811</v>
      </c>
      <c r="AD178" s="482">
        <v>-22525.489489991214</v>
      </c>
      <c r="AE178" s="482">
        <v>-22820.313221434859</v>
      </c>
      <c r="AF178" s="482">
        <v>-23108.837170123628</v>
      </c>
      <c r="AG178" s="482">
        <v>-23386.232011069162</v>
      </c>
      <c r="AH178" s="399"/>
      <c r="AI178" s="375"/>
      <c r="AJ178" s="375"/>
      <c r="AK178" s="375"/>
      <c r="AL178" s="375"/>
      <c r="AM178" s="375"/>
      <c r="AN178" s="375"/>
      <c r="AO178" s="375"/>
      <c r="AP178" s="375"/>
    </row>
    <row r="179" spans="1:43" ht="12" customHeight="1" x14ac:dyDescent="0.3">
      <c r="A179" s="381"/>
      <c r="B179" s="390"/>
      <c r="C179" s="381" t="s">
        <v>898</v>
      </c>
      <c r="D179" s="482">
        <v>133922.22858922841</v>
      </c>
      <c r="E179" s="482">
        <v>134212.64326384934</v>
      </c>
      <c r="F179" s="482">
        <v>132893.52214296797</v>
      </c>
      <c r="G179" s="482">
        <v>132729.07645786996</v>
      </c>
      <c r="H179" s="482">
        <v>133153.64368127036</v>
      </c>
      <c r="I179" s="482">
        <v>133196.15577458229</v>
      </c>
      <c r="J179" s="482">
        <v>133373.42220400349</v>
      </c>
      <c r="K179" s="482">
        <v>133206.66253090568</v>
      </c>
      <c r="L179" s="482">
        <v>133104.05844204206</v>
      </c>
      <c r="M179" s="482">
        <v>132115.55388610146</v>
      </c>
      <c r="N179" s="482">
        <v>132075.67305798375</v>
      </c>
      <c r="O179" s="482">
        <v>131993.46775720268</v>
      </c>
      <c r="P179" s="482">
        <v>131759.68480215172</v>
      </c>
      <c r="Q179" s="480"/>
      <c r="R179" s="375"/>
      <c r="S179" s="381" t="s">
        <v>899</v>
      </c>
      <c r="T179" s="390"/>
      <c r="U179" s="482">
        <v>-108725.76896240226</v>
      </c>
      <c r="V179" s="482">
        <v>-110347.27235193709</v>
      </c>
      <c r="W179" s="482">
        <v>-110564.04436817874</v>
      </c>
      <c r="X179" s="482">
        <v>-111768.34165209744</v>
      </c>
      <c r="Y179" s="482">
        <v>-113703.6028816014</v>
      </c>
      <c r="Z179" s="482">
        <v>-115110.8340148968</v>
      </c>
      <c r="AA179" s="482">
        <v>-116531.29469197744</v>
      </c>
      <c r="AB179" s="482">
        <v>-117749.58573061603</v>
      </c>
      <c r="AC179" s="482">
        <v>-119052.80333212639</v>
      </c>
      <c r="AD179" s="482">
        <v>-119472.17209072568</v>
      </c>
      <c r="AE179" s="482">
        <v>-120833.66649614647</v>
      </c>
      <c r="AF179" s="482">
        <v>-122155.15651838825</v>
      </c>
      <c r="AG179" s="482">
        <v>-123253.68304298348</v>
      </c>
      <c r="AH179" s="399"/>
      <c r="AI179" s="375"/>
      <c r="AJ179" s="375"/>
      <c r="AK179" s="375"/>
      <c r="AL179" s="375"/>
      <c r="AM179" s="375"/>
      <c r="AN179" s="375"/>
      <c r="AO179" s="375"/>
      <c r="AP179" s="375"/>
    </row>
    <row r="180" spans="1:43" ht="12" customHeight="1" x14ac:dyDescent="0.3">
      <c r="A180" s="381"/>
      <c r="B180" s="390"/>
      <c r="C180" s="381" t="s">
        <v>900</v>
      </c>
      <c r="D180" s="482">
        <v>3422.7441890166024</v>
      </c>
      <c r="E180" s="482">
        <v>3430.0288356695796</v>
      </c>
      <c r="F180" s="482">
        <v>3397.4636874773691</v>
      </c>
      <c r="G180" s="482">
        <v>3391.5193161951056</v>
      </c>
      <c r="H180" s="482">
        <v>3400.9201784513516</v>
      </c>
      <c r="I180" s="482">
        <v>3401.2679630683274</v>
      </c>
      <c r="J180" s="482">
        <v>3405.362059173433</v>
      </c>
      <c r="K180" s="482">
        <v>3400.2429136709238</v>
      </c>
      <c r="L180" s="482">
        <v>3396.585073708166</v>
      </c>
      <c r="M180" s="482">
        <v>3371.9152464697654</v>
      </c>
      <c r="N180" s="482">
        <v>3370.7971494336093</v>
      </c>
      <c r="O180" s="482">
        <v>3368.6189194641274</v>
      </c>
      <c r="P180" s="482">
        <v>3362.8423390058438</v>
      </c>
      <c r="Q180" s="480"/>
      <c r="R180" s="375"/>
      <c r="S180" s="381" t="s">
        <v>901</v>
      </c>
      <c r="T180" s="390"/>
      <c r="U180" s="482">
        <v>-3422.7441890166024</v>
      </c>
      <c r="V180" s="482">
        <v>-3430.0288356695796</v>
      </c>
      <c r="W180" s="482">
        <v>-3397.4636874773691</v>
      </c>
      <c r="X180" s="482">
        <v>-3391.5193161951056</v>
      </c>
      <c r="Y180" s="482">
        <v>-3400.9201784513516</v>
      </c>
      <c r="Z180" s="482">
        <v>-3401.2679630683274</v>
      </c>
      <c r="AA180" s="482">
        <v>-3405.362059173433</v>
      </c>
      <c r="AB180" s="482">
        <v>-3400.2429136709238</v>
      </c>
      <c r="AC180" s="482">
        <v>-3396.585073708166</v>
      </c>
      <c r="AD180" s="482">
        <v>-3371.9152464697654</v>
      </c>
      <c r="AE180" s="482">
        <v>-3370.7971494336093</v>
      </c>
      <c r="AF180" s="482">
        <v>-3368.6189194641274</v>
      </c>
      <c r="AG180" s="482">
        <v>-3362.8423390058438</v>
      </c>
      <c r="AH180" s="399"/>
      <c r="AI180" s="375"/>
      <c r="AJ180" s="375"/>
      <c r="AK180" s="375"/>
      <c r="AL180" s="375"/>
      <c r="AM180" s="375"/>
      <c r="AN180" s="375"/>
      <c r="AO180" s="375"/>
      <c r="AP180" s="375"/>
    </row>
    <row r="181" spans="1:43" ht="12" customHeight="1" x14ac:dyDescent="0.2">
      <c r="A181" s="381"/>
      <c r="B181" s="390"/>
      <c r="C181" s="381"/>
      <c r="D181" s="466"/>
      <c r="E181" s="467"/>
      <c r="F181" s="467"/>
      <c r="G181" s="467"/>
      <c r="H181" s="467"/>
      <c r="I181" s="467"/>
      <c r="J181" s="467"/>
      <c r="K181" s="467"/>
      <c r="L181" s="467"/>
      <c r="M181" s="467"/>
      <c r="N181" s="467"/>
      <c r="O181" s="467"/>
      <c r="P181" s="467"/>
      <c r="Q181" s="497"/>
      <c r="R181" s="375"/>
      <c r="S181" s="381"/>
      <c r="T181" s="390"/>
      <c r="U181" s="381"/>
      <c r="V181" s="381"/>
      <c r="W181" s="381"/>
      <c r="X181" s="381"/>
      <c r="Y181" s="381"/>
      <c r="Z181" s="381"/>
      <c r="AA181" s="381"/>
      <c r="AB181" s="381"/>
      <c r="AC181" s="381"/>
      <c r="AD181" s="381"/>
      <c r="AE181" s="381"/>
      <c r="AF181" s="381"/>
      <c r="AG181" s="381"/>
      <c r="AH181" s="381"/>
      <c r="AI181" s="375"/>
      <c r="AJ181" s="375"/>
      <c r="AK181" s="375"/>
      <c r="AL181" s="375"/>
      <c r="AM181" s="375"/>
      <c r="AN181" s="375"/>
      <c r="AO181" s="375"/>
      <c r="AP181" s="375"/>
    </row>
    <row r="182" spans="1:43" ht="12" customHeight="1" x14ac:dyDescent="0.2">
      <c r="A182" s="381"/>
      <c r="B182" s="390"/>
      <c r="C182" s="381"/>
      <c r="D182" s="422"/>
      <c r="E182" s="381"/>
      <c r="F182" s="381"/>
      <c r="G182" s="381"/>
      <c r="H182" s="381"/>
      <c r="I182" s="381"/>
      <c r="J182" s="381"/>
      <c r="K182" s="381"/>
      <c r="L182" s="381"/>
      <c r="M182" s="381"/>
      <c r="N182" s="381"/>
      <c r="O182" s="381"/>
      <c r="P182" s="381"/>
      <c r="Q182" s="492"/>
      <c r="R182" s="375"/>
      <c r="S182" s="381"/>
      <c r="T182" s="390"/>
      <c r="U182" s="381"/>
      <c r="V182" s="381"/>
      <c r="W182" s="381"/>
      <c r="X182" s="381"/>
      <c r="Y182" s="381"/>
      <c r="Z182" s="381"/>
      <c r="AA182" s="381"/>
      <c r="AB182" s="381"/>
      <c r="AC182" s="381"/>
      <c r="AD182" s="381"/>
      <c r="AE182" s="381"/>
      <c r="AF182" s="381"/>
      <c r="AG182" s="381"/>
      <c r="AH182" s="381"/>
      <c r="AI182" s="375"/>
      <c r="AJ182" s="375"/>
      <c r="AK182" s="375"/>
      <c r="AL182" s="375"/>
      <c r="AM182" s="375"/>
      <c r="AN182" s="375"/>
      <c r="AO182" s="375"/>
      <c r="AP182" s="375"/>
    </row>
    <row r="183" spans="1:43" ht="12" customHeight="1" x14ac:dyDescent="0.25">
      <c r="A183" s="413" t="s">
        <v>241</v>
      </c>
      <c r="B183" s="402"/>
      <c r="C183" s="433" t="s">
        <v>81</v>
      </c>
      <c r="D183" s="453">
        <f t="shared" ref="D183:Q183" si="41">SUM(D174:D182)</f>
        <v>172093.13024483694</v>
      </c>
      <c r="E183" s="413">
        <f t="shared" si="41"/>
        <v>172341.30350074996</v>
      </c>
      <c r="F183" s="413">
        <f t="shared" si="41"/>
        <v>170818.79549526714</v>
      </c>
      <c r="G183" s="413">
        <f t="shared" si="41"/>
        <v>170804.98478508249</v>
      </c>
      <c r="H183" s="413">
        <f t="shared" si="41"/>
        <v>171440.33694305073</v>
      </c>
      <c r="I183" s="413">
        <f t="shared" si="41"/>
        <v>171542.24393730922</v>
      </c>
      <c r="J183" s="413">
        <f t="shared" si="41"/>
        <v>172522.03404800079</v>
      </c>
      <c r="K183" s="413">
        <f t="shared" si="41"/>
        <v>172699.74436041998</v>
      </c>
      <c r="L183" s="413">
        <f t="shared" si="41"/>
        <v>173209.97032483315</v>
      </c>
      <c r="M183" s="413">
        <f t="shared" si="41"/>
        <v>172166.28699374123</v>
      </c>
      <c r="N183" s="413">
        <f t="shared" si="41"/>
        <v>172120.72263280398</v>
      </c>
      <c r="O183" s="413">
        <f t="shared" si="41"/>
        <v>172033.4256432007</v>
      </c>
      <c r="P183" s="413">
        <f t="shared" si="41"/>
        <v>172073.53222624524</v>
      </c>
      <c r="Q183" s="493">
        <f t="shared" si="41"/>
        <v>870</v>
      </c>
      <c r="R183" s="375"/>
      <c r="S183" s="403" t="s">
        <v>81</v>
      </c>
      <c r="T183" s="402"/>
      <c r="U183" s="413">
        <f>SUM(U174:U182)</f>
        <v>-139739.13546397534</v>
      </c>
      <c r="V183" s="413">
        <f t="shared" ref="V183:AH183" si="42">SUM(V174:V182)</f>
        <v>-141661.61467697716</v>
      </c>
      <c r="W183" s="413">
        <f t="shared" si="42"/>
        <v>-141907.28315729581</v>
      </c>
      <c r="X183" s="413">
        <f t="shared" si="42"/>
        <v>-143305.32681373815</v>
      </c>
      <c r="Y183" s="413">
        <f t="shared" si="42"/>
        <v>-145540.21106915636</v>
      </c>
      <c r="Z183" s="413">
        <f t="shared" si="42"/>
        <v>-147211.62258676873</v>
      </c>
      <c r="AA183" s="413">
        <f t="shared" si="42"/>
        <v>-148946.91969792583</v>
      </c>
      <c r="AB183" s="413">
        <f t="shared" si="42"/>
        <v>-150413.9741948999</v>
      </c>
      <c r="AC183" s="413">
        <f t="shared" si="42"/>
        <v>-151992.31214245074</v>
      </c>
      <c r="AD183" s="413">
        <f t="shared" si="42"/>
        <v>-152547.28470232242</v>
      </c>
      <c r="AE183" s="413">
        <f t="shared" si="42"/>
        <v>-154205.11800962084</v>
      </c>
      <c r="AF183" s="413">
        <f t="shared" si="42"/>
        <v>-155814.62844152484</v>
      </c>
      <c r="AG183" s="413">
        <f t="shared" si="42"/>
        <v>-157179.64323695234</v>
      </c>
      <c r="AH183" s="413">
        <f t="shared" si="42"/>
        <v>-977</v>
      </c>
      <c r="AI183" s="375"/>
      <c r="AJ183" s="375"/>
      <c r="AK183" s="375"/>
      <c r="AL183" s="375"/>
      <c r="AM183" s="375"/>
      <c r="AN183" s="375"/>
      <c r="AO183" s="375"/>
      <c r="AP183" s="375"/>
    </row>
    <row r="184" spans="1:43" ht="12" customHeight="1" x14ac:dyDescent="0.3">
      <c r="A184" s="391"/>
      <c r="B184" s="393"/>
      <c r="C184" s="391" t="s">
        <v>902</v>
      </c>
      <c r="D184" s="482">
        <v>65529.625021026077</v>
      </c>
      <c r="E184" s="482">
        <v>65651.575188020477</v>
      </c>
      <c r="F184" s="482">
        <v>65521.323747478396</v>
      </c>
      <c r="G184" s="482">
        <v>69700.665218020993</v>
      </c>
      <c r="H184" s="482">
        <v>69041.848276004748</v>
      </c>
      <c r="I184" s="482">
        <v>69031.62981482438</v>
      </c>
      <c r="J184" s="482">
        <v>69241.696299591364</v>
      </c>
      <c r="K184" s="482">
        <v>67308.456186830794</v>
      </c>
      <c r="L184" s="482">
        <v>67109.779648269789</v>
      </c>
      <c r="M184" s="482">
        <v>67993.352399006879</v>
      </c>
      <c r="N184" s="482">
        <v>67957.634308694978</v>
      </c>
      <c r="O184" s="482">
        <v>67913.334480422083</v>
      </c>
      <c r="P184" s="482">
        <v>67826.052744530083</v>
      </c>
      <c r="Q184" s="479"/>
      <c r="R184" s="375"/>
      <c r="S184" s="391" t="s">
        <v>903</v>
      </c>
      <c r="T184" s="393"/>
      <c r="U184" s="482">
        <v>-52695.724352864221</v>
      </c>
      <c r="V184" s="482">
        <v>-53514.314583354884</v>
      </c>
      <c r="W184" s="482">
        <v>-53776.124707494957</v>
      </c>
      <c r="X184" s="482">
        <v>-56080.490666218378</v>
      </c>
      <c r="Y184" s="482">
        <v>-55873.162222624524</v>
      </c>
      <c r="Z184" s="482">
        <v>-56318.713976620282</v>
      </c>
      <c r="AA184" s="482">
        <v>-56793.682512801941</v>
      </c>
      <c r="AB184" s="482">
        <v>-51025.917174261616</v>
      </c>
      <c r="AC184" s="482">
        <v>-51428.296349247386</v>
      </c>
      <c r="AD184" s="482">
        <v>-51936.252561423455</v>
      </c>
      <c r="AE184" s="482">
        <v>-52439.635710960516</v>
      </c>
      <c r="AF184" s="482">
        <v>-52880.565590441205</v>
      </c>
      <c r="AG184" s="482">
        <v>-53372.14084208347</v>
      </c>
      <c r="AH184" s="395"/>
      <c r="AI184" s="375"/>
      <c r="AJ184" s="375"/>
      <c r="AK184" s="375"/>
      <c r="AL184" s="375"/>
      <c r="AM184" s="375"/>
      <c r="AN184" s="375"/>
      <c r="AO184" s="375"/>
      <c r="AP184" s="375"/>
      <c r="AQ184" s="375"/>
    </row>
    <row r="185" spans="1:43" ht="12" customHeight="1" x14ac:dyDescent="0.25">
      <c r="A185" s="381"/>
      <c r="B185" s="469"/>
      <c r="C185" s="601" t="s">
        <v>904</v>
      </c>
      <c r="D185" s="398"/>
      <c r="E185" s="398"/>
      <c r="F185" s="399"/>
      <c r="G185" s="399"/>
      <c r="H185" s="399"/>
      <c r="I185" s="399"/>
      <c r="J185" s="399"/>
      <c r="K185" s="399"/>
      <c r="L185" s="399"/>
      <c r="M185" s="399"/>
      <c r="N185" s="399"/>
      <c r="O185" s="399"/>
      <c r="P185" s="399"/>
      <c r="Q185" s="480"/>
      <c r="R185" s="375"/>
      <c r="S185" s="601" t="s">
        <v>905</v>
      </c>
      <c r="T185" s="469"/>
      <c r="U185" s="399"/>
      <c r="V185" s="399"/>
      <c r="W185" s="399"/>
      <c r="X185" s="399"/>
      <c r="Y185" s="399"/>
      <c r="Z185" s="399"/>
      <c r="AA185" s="399"/>
      <c r="AB185" s="399"/>
      <c r="AC185" s="399"/>
      <c r="AD185" s="399"/>
      <c r="AE185" s="399"/>
      <c r="AF185" s="399"/>
      <c r="AG185" s="399"/>
      <c r="AH185" s="399"/>
      <c r="AI185" s="375"/>
      <c r="AJ185" s="375"/>
      <c r="AK185" s="375"/>
      <c r="AL185" s="375"/>
      <c r="AM185" s="375"/>
      <c r="AN185" s="375"/>
      <c r="AO185" s="375"/>
      <c r="AP185" s="375"/>
      <c r="AQ185" s="375"/>
    </row>
    <row r="186" spans="1:43" ht="12" customHeight="1" x14ac:dyDescent="0.25">
      <c r="A186" s="381"/>
      <c r="B186" s="469"/>
      <c r="C186" s="601"/>
      <c r="D186" s="422"/>
      <c r="E186" s="381"/>
      <c r="F186" s="381"/>
      <c r="G186" s="381"/>
      <c r="H186" s="381"/>
      <c r="I186" s="381"/>
      <c r="J186" s="381"/>
      <c r="K186" s="381"/>
      <c r="L186" s="381"/>
      <c r="M186" s="381"/>
      <c r="N186" s="381"/>
      <c r="O186" s="381"/>
      <c r="P186" s="381"/>
      <c r="Q186" s="492"/>
      <c r="R186" s="375"/>
      <c r="S186" s="601"/>
      <c r="T186" s="469"/>
      <c r="U186" s="381"/>
      <c r="V186" s="381"/>
      <c r="W186" s="381"/>
      <c r="X186" s="381"/>
      <c r="Y186" s="381"/>
      <c r="Z186" s="381"/>
      <c r="AA186" s="381"/>
      <c r="AB186" s="381"/>
      <c r="AC186" s="381"/>
      <c r="AD186" s="381"/>
      <c r="AE186" s="381"/>
      <c r="AF186" s="381"/>
      <c r="AG186" s="381"/>
      <c r="AH186" s="381"/>
      <c r="AI186" s="375"/>
      <c r="AJ186" s="375"/>
      <c r="AK186" s="375"/>
      <c r="AL186" s="375"/>
      <c r="AM186" s="375"/>
      <c r="AN186" s="375"/>
      <c r="AO186" s="375"/>
      <c r="AP186" s="375"/>
      <c r="AQ186" s="375"/>
    </row>
    <row r="187" spans="1:43" ht="12" customHeight="1" x14ac:dyDescent="0.25">
      <c r="A187" s="413" t="s">
        <v>244</v>
      </c>
      <c r="B187" s="402"/>
      <c r="C187" s="403" t="s">
        <v>81</v>
      </c>
      <c r="D187" s="453">
        <f>SUM(D184:D186)</f>
        <v>65529.625021026077</v>
      </c>
      <c r="E187" s="413">
        <f t="shared" ref="E187:Q187" si="43">SUM(E184:E186)</f>
        <v>65651.575188020477</v>
      </c>
      <c r="F187" s="413">
        <f t="shared" si="43"/>
        <v>65521.323747478396</v>
      </c>
      <c r="G187" s="413">
        <f t="shared" si="43"/>
        <v>69700.665218020993</v>
      </c>
      <c r="H187" s="413">
        <f t="shared" si="43"/>
        <v>69041.848276004748</v>
      </c>
      <c r="I187" s="413">
        <f t="shared" si="43"/>
        <v>69031.62981482438</v>
      </c>
      <c r="J187" s="413">
        <f t="shared" si="43"/>
        <v>69241.696299591364</v>
      </c>
      <c r="K187" s="413">
        <f t="shared" si="43"/>
        <v>67308.456186830794</v>
      </c>
      <c r="L187" s="413">
        <f t="shared" si="43"/>
        <v>67109.779648269789</v>
      </c>
      <c r="M187" s="413">
        <f t="shared" si="43"/>
        <v>67993.352399006879</v>
      </c>
      <c r="N187" s="413">
        <f t="shared" si="43"/>
        <v>67957.634308694978</v>
      </c>
      <c r="O187" s="413">
        <f t="shared" si="43"/>
        <v>67913.334480422083</v>
      </c>
      <c r="P187" s="413">
        <f t="shared" si="43"/>
        <v>67826.052744530083</v>
      </c>
      <c r="Q187" s="493">
        <f t="shared" si="43"/>
        <v>0</v>
      </c>
      <c r="R187" s="375"/>
      <c r="S187" s="403" t="s">
        <v>81</v>
      </c>
      <c r="T187" s="402"/>
      <c r="U187" s="413">
        <f t="shared" ref="U187:AH187" si="44">SUM(U184:U186)</f>
        <v>-52695.724352864221</v>
      </c>
      <c r="V187" s="413">
        <f t="shared" si="44"/>
        <v>-53514.314583354884</v>
      </c>
      <c r="W187" s="413">
        <f t="shared" si="44"/>
        <v>-53776.124707494957</v>
      </c>
      <c r="X187" s="413">
        <f t="shared" si="44"/>
        <v>-56080.490666218378</v>
      </c>
      <c r="Y187" s="413">
        <f t="shared" si="44"/>
        <v>-55873.162222624524</v>
      </c>
      <c r="Z187" s="413">
        <f t="shared" si="44"/>
        <v>-56318.713976620282</v>
      </c>
      <c r="AA187" s="413">
        <f t="shared" si="44"/>
        <v>-56793.682512801941</v>
      </c>
      <c r="AB187" s="413">
        <f t="shared" si="44"/>
        <v>-51025.917174261616</v>
      </c>
      <c r="AC187" s="413">
        <f t="shared" si="44"/>
        <v>-51428.296349247386</v>
      </c>
      <c r="AD187" s="413">
        <f t="shared" si="44"/>
        <v>-51936.252561423455</v>
      </c>
      <c r="AE187" s="413">
        <f t="shared" si="44"/>
        <v>-52439.635710960516</v>
      </c>
      <c r="AF187" s="413">
        <f t="shared" si="44"/>
        <v>-52880.565590441205</v>
      </c>
      <c r="AG187" s="413">
        <f t="shared" si="44"/>
        <v>-53372.14084208347</v>
      </c>
      <c r="AH187" s="413">
        <f t="shared" si="44"/>
        <v>0</v>
      </c>
      <c r="AI187" s="375"/>
      <c r="AJ187" s="375"/>
      <c r="AK187" s="375"/>
      <c r="AL187" s="375"/>
      <c r="AM187" s="375"/>
      <c r="AN187" s="375"/>
      <c r="AO187" s="375"/>
      <c r="AP187" s="375"/>
      <c r="AQ187" s="375"/>
    </row>
    <row r="188" spans="1:43" ht="12" customHeight="1" x14ac:dyDescent="0.2">
      <c r="A188" s="384" t="s">
        <v>247</v>
      </c>
      <c r="B188" s="383"/>
      <c r="C188" s="384" t="s">
        <v>906</v>
      </c>
      <c r="D188" s="385"/>
      <c r="E188" s="385"/>
      <c r="F188" s="386"/>
      <c r="G188" s="386"/>
      <c r="H188" s="386"/>
      <c r="I188" s="386"/>
      <c r="J188" s="386"/>
      <c r="K188" s="386"/>
      <c r="L188" s="386"/>
      <c r="M188" s="386"/>
      <c r="N188" s="386"/>
      <c r="O188" s="386"/>
      <c r="P188" s="386"/>
      <c r="Q188" s="478"/>
      <c r="R188" s="375"/>
      <c r="S188" s="384" t="s">
        <v>907</v>
      </c>
      <c r="T188" s="383">
        <v>2225</v>
      </c>
      <c r="U188" s="386"/>
      <c r="V188" s="386"/>
      <c r="W188" s="386"/>
      <c r="X188" s="386"/>
      <c r="Y188" s="386"/>
      <c r="Z188" s="386"/>
      <c r="AA188" s="386"/>
      <c r="AB188" s="386"/>
      <c r="AC188" s="386"/>
      <c r="AD188" s="386"/>
      <c r="AE188" s="386"/>
      <c r="AF188" s="386"/>
      <c r="AG188" s="386"/>
      <c r="AH188" s="386"/>
    </row>
    <row r="189" spans="1:43" ht="12" customHeight="1" x14ac:dyDescent="0.2">
      <c r="A189" s="384" t="s">
        <v>249</v>
      </c>
      <c r="B189" s="383">
        <v>1470</v>
      </c>
      <c r="C189" s="384" t="s">
        <v>908</v>
      </c>
      <c r="D189" s="385">
        <f>ROUND(VLOOKUP($B189,'[16]Monthly BS -UC Ledger FORMATTED'!$A$6:$Q$275,+D$3,FALSE),0)</f>
        <v>2664</v>
      </c>
      <c r="E189" s="385">
        <f>ROUND(VLOOKUP($B189,'[16]Monthly BS -UC Ledger FORMATTED'!$A$6:$Q$275,+E$3,FALSE),0)</f>
        <v>2664</v>
      </c>
      <c r="F189" s="386">
        <f>ROUND(VLOOKUP($B189,'[16]Monthly BS -UC Ledger FORMATTED'!$A$6:$Q$275,+F$3,FALSE),0)</f>
        <v>2664</v>
      </c>
      <c r="G189" s="386">
        <f>ROUND(VLOOKUP($B189,'[16]Monthly BS -UC Ledger FORMATTED'!$A$6:$Q$275,+G$3,FALSE),0)</f>
        <v>2664</v>
      </c>
      <c r="H189" s="386">
        <f>ROUND(VLOOKUP($B189,'[16]Monthly BS -UC Ledger FORMATTED'!$A$6:$Q$275,+H$3,FALSE),0)</f>
        <v>2664</v>
      </c>
      <c r="I189" s="386">
        <f>ROUND(VLOOKUP($B189,'[16]Monthly BS -UC Ledger FORMATTED'!$A$6:$Q$275,+I$3,FALSE),0)</f>
        <v>2664</v>
      </c>
      <c r="J189" s="386">
        <f>ROUND(VLOOKUP($B189,'[16]Monthly BS -UC Ledger FORMATTED'!$A$6:$Q$275,+J$3,FALSE),0)</f>
        <v>2664</v>
      </c>
      <c r="K189" s="386">
        <f>ROUND(VLOOKUP($B189,'[16]Monthly BS -UC Ledger FORMATTED'!$A$6:$Q$275,+K$3,FALSE),0)</f>
        <v>2664</v>
      </c>
      <c r="L189" s="386">
        <f>ROUND(VLOOKUP($B189,'[16]Monthly BS -UC Ledger FORMATTED'!$A$6:$Q$275,+L$3,FALSE),0)</f>
        <v>2664</v>
      </c>
      <c r="M189" s="386">
        <f>ROUND(VLOOKUP($B189,'[16]Monthly BS -UC Ledger FORMATTED'!$A$6:$Q$275,+M$3,FALSE),0)</f>
        <v>2664</v>
      </c>
      <c r="N189" s="386">
        <f>ROUND(VLOOKUP($B189,'[16]Monthly BS -UC Ledger FORMATTED'!$A$6:$Q$275,+N$3,FALSE),0)</f>
        <v>2664</v>
      </c>
      <c r="O189" s="386">
        <f>ROUND(VLOOKUP($B189,'[16]Monthly BS -UC Ledger FORMATTED'!$A$6:$Q$275,+O$3,FALSE),0)</f>
        <v>2664</v>
      </c>
      <c r="P189" s="386">
        <f>ROUND(VLOOKUP($B189,'[16]Monthly BS -UC Ledger FORMATTED'!$A$6:$Q$275,+P$3,FALSE),0)</f>
        <v>2664</v>
      </c>
      <c r="Q189" s="478">
        <f>ROUND(VLOOKUP($B189,'[16]Monthly BS -UC Ledger FORMATTED'!$A$6:$Q$275,+Q$3,FALSE),0)</f>
        <v>2664</v>
      </c>
      <c r="R189" s="375"/>
      <c r="S189" s="384" t="s">
        <v>909</v>
      </c>
      <c r="T189" s="383">
        <v>2230</v>
      </c>
      <c r="U189" s="386">
        <f>ROUND(VLOOKUP($T189,'[16]Monthly BS -UC Ledger FORMATTED'!$A$6:$Q$275,+U$3,FALSE),0)</f>
        <v>-1384</v>
      </c>
      <c r="V189" s="386">
        <f>ROUND(VLOOKUP($T189,'[16]Monthly BS -UC Ledger FORMATTED'!$A$6:$Q$275,+V$3,FALSE),0)</f>
        <v>-1398</v>
      </c>
      <c r="W189" s="386">
        <f>ROUND(VLOOKUP($T189,'[16]Monthly BS -UC Ledger FORMATTED'!$A$6:$Q$275,+W$3,FALSE),0)</f>
        <v>-1412</v>
      </c>
      <c r="X189" s="386">
        <f>ROUND(VLOOKUP($T189,'[16]Monthly BS -UC Ledger FORMATTED'!$A$6:$Q$275,+X$3,FALSE),0)</f>
        <v>-1425</v>
      </c>
      <c r="Y189" s="386">
        <f>ROUND(VLOOKUP($T189,'[16]Monthly BS -UC Ledger FORMATTED'!$A$6:$Q$275,+Y$3,FALSE),0)</f>
        <v>-1439</v>
      </c>
      <c r="Z189" s="386">
        <f>ROUND(VLOOKUP($T189,'[16]Monthly BS -UC Ledger FORMATTED'!$A$6:$Q$275,+Z$3,FALSE),0)</f>
        <v>-1453</v>
      </c>
      <c r="AA189" s="386">
        <f>ROUND(VLOOKUP($T189,'[16]Monthly BS -UC Ledger FORMATTED'!$A$6:$Q$275,+AA$3,FALSE),0)</f>
        <v>-1467</v>
      </c>
      <c r="AB189" s="386">
        <f>ROUND(VLOOKUP($T189,'[16]Monthly BS -UC Ledger FORMATTED'!$A$6:$Q$275,+AB$3,FALSE),0)</f>
        <v>-1481</v>
      </c>
      <c r="AC189" s="386">
        <f>ROUND(VLOOKUP($T189,'[16]Monthly BS -UC Ledger FORMATTED'!$A$6:$Q$275,+AC$3,FALSE),0)</f>
        <v>-1495</v>
      </c>
      <c r="AD189" s="386">
        <f>ROUND(VLOOKUP($T189,'[16]Monthly BS -UC Ledger FORMATTED'!$A$6:$Q$275,+AD$3,FALSE),0)</f>
        <v>-1509</v>
      </c>
      <c r="AE189" s="386">
        <f>ROUND(VLOOKUP($T189,'[16]Monthly BS -UC Ledger FORMATTED'!$A$6:$Q$275,+AE$3,FALSE),0)</f>
        <v>-1522</v>
      </c>
      <c r="AF189" s="386">
        <f>ROUND(VLOOKUP($T189,'[16]Monthly BS -UC Ledger FORMATTED'!$A$6:$Q$275,+AF$3,FALSE),0)</f>
        <v>-1536</v>
      </c>
      <c r="AG189" s="386">
        <f>ROUND(VLOOKUP($T189,'[16]Monthly BS -UC Ledger FORMATTED'!$A$6:$Q$275,+AG$3,FALSE),0)</f>
        <v>-1550</v>
      </c>
      <c r="AH189" s="386">
        <f>ROUND(VLOOKUP($T189,'[16]Monthly BS -UC Ledger FORMATTED'!$A$6:$Q$275,+AH$3,FALSE),0)</f>
        <v>-1467</v>
      </c>
    </row>
    <row r="190" spans="1:43" ht="12" customHeight="1" x14ac:dyDescent="0.2">
      <c r="A190" s="384" t="s">
        <v>910</v>
      </c>
      <c r="B190" s="383"/>
      <c r="C190" s="384" t="s">
        <v>911</v>
      </c>
      <c r="D190" s="385"/>
      <c r="E190" s="385"/>
      <c r="F190" s="386"/>
      <c r="G190" s="386"/>
      <c r="H190" s="386"/>
      <c r="I190" s="386"/>
      <c r="J190" s="386"/>
      <c r="K190" s="386"/>
      <c r="L190" s="386"/>
      <c r="M190" s="386"/>
      <c r="N190" s="386"/>
      <c r="O190" s="386"/>
      <c r="P190" s="386"/>
      <c r="Q190" s="478"/>
      <c r="R190" s="375"/>
      <c r="S190" s="413" t="s">
        <v>912</v>
      </c>
      <c r="T190" s="383"/>
      <c r="U190" s="386"/>
      <c r="V190" s="386"/>
      <c r="W190" s="386"/>
      <c r="X190" s="386"/>
      <c r="Y190" s="386"/>
      <c r="Z190" s="386"/>
      <c r="AA190" s="386"/>
      <c r="AB190" s="386"/>
      <c r="AC190" s="386"/>
      <c r="AD190" s="386"/>
      <c r="AE190" s="386"/>
      <c r="AF190" s="386"/>
      <c r="AG190" s="386"/>
      <c r="AH190" s="386"/>
    </row>
    <row r="191" spans="1:43" ht="12" customHeight="1" x14ac:dyDescent="0.2">
      <c r="A191" s="384" t="s">
        <v>255</v>
      </c>
      <c r="B191" s="383">
        <v>1480</v>
      </c>
      <c r="C191" s="384" t="s">
        <v>913</v>
      </c>
      <c r="D191" s="398">
        <f>ROUND(VLOOKUP($B191,'[16]Monthly BS -UC Ledger FORMATTED'!$A$6:$Q$275,+D$3,FALSE),0)</f>
        <v>0</v>
      </c>
      <c r="E191" s="398">
        <f>ROUND(VLOOKUP($B191,'[16]Monthly BS -UC Ledger FORMATTED'!$A$6:$Q$275,+E$3,FALSE),0)</f>
        <v>0</v>
      </c>
      <c r="F191" s="399">
        <f>ROUND(VLOOKUP($B191,'[16]Monthly BS -UC Ledger FORMATTED'!$A$6:$Q$275,+F$3,FALSE),0)</f>
        <v>0</v>
      </c>
      <c r="G191" s="399">
        <f>ROUND(VLOOKUP($B191,'[16]Monthly BS -UC Ledger FORMATTED'!$A$6:$Q$275,+G$3,FALSE),0)</f>
        <v>472</v>
      </c>
      <c r="H191" s="399">
        <f>ROUND(VLOOKUP($B191,'[16]Monthly BS -UC Ledger FORMATTED'!$A$6:$Q$275,+H$3,FALSE),0)</f>
        <v>472</v>
      </c>
      <c r="I191" s="399">
        <f>ROUND(VLOOKUP($B191,'[16]Monthly BS -UC Ledger FORMATTED'!$A$6:$Q$275,+I$3,FALSE),0)</f>
        <v>472</v>
      </c>
      <c r="J191" s="399">
        <f>ROUND(VLOOKUP($B191,'[16]Monthly BS -UC Ledger FORMATTED'!$A$6:$Q$275,+J$3,FALSE),0)</f>
        <v>472</v>
      </c>
      <c r="K191" s="399">
        <f>ROUND(VLOOKUP($B191,'[16]Monthly BS -UC Ledger FORMATTED'!$A$6:$Q$275,+K$3,FALSE),0)</f>
        <v>472</v>
      </c>
      <c r="L191" s="399">
        <f>ROUND(VLOOKUP($B191,'[16]Monthly BS -UC Ledger FORMATTED'!$A$6:$Q$275,+L$3,FALSE),0)</f>
        <v>472</v>
      </c>
      <c r="M191" s="399">
        <f>ROUND(VLOOKUP($B191,'[16]Monthly BS -UC Ledger FORMATTED'!$A$6:$Q$275,+M$3,FALSE),0)</f>
        <v>472</v>
      </c>
      <c r="N191" s="399">
        <f>ROUND(VLOOKUP($B191,'[16]Monthly BS -UC Ledger FORMATTED'!$A$6:$Q$275,+N$3,FALSE),0)</f>
        <v>2664</v>
      </c>
      <c r="O191" s="399">
        <f>ROUND(VLOOKUP($B191,'[16]Monthly BS -UC Ledger FORMATTED'!$A$6:$Q$275,+O$3,FALSE),0)</f>
        <v>2664</v>
      </c>
      <c r="P191" s="399">
        <f>ROUND(VLOOKUP($B191,'[16]Monthly BS -UC Ledger FORMATTED'!$A$6:$Q$275,+P$3,FALSE),0)</f>
        <v>2664</v>
      </c>
      <c r="Q191" s="480">
        <f>ROUND(VLOOKUP($B191,'[16]Monthly BS -UC Ledger FORMATTED'!$A$6:$Q$275,+Q$3,FALSE),0)</f>
        <v>869</v>
      </c>
      <c r="R191" s="375"/>
      <c r="S191" s="384" t="s">
        <v>914</v>
      </c>
      <c r="T191" s="383">
        <v>2240</v>
      </c>
      <c r="U191" s="386">
        <f>ROUND(VLOOKUP($T191,'[16]Monthly BS -UC Ledger FORMATTED'!$A$6:$Q$275,+U$3,FALSE),0)</f>
        <v>0</v>
      </c>
      <c r="V191" s="386">
        <f>ROUND(VLOOKUP($T191,'[16]Monthly BS -UC Ledger FORMATTED'!$A$6:$Q$275,+V$3,FALSE),0)</f>
        <v>0</v>
      </c>
      <c r="W191" s="386">
        <f>ROUND(VLOOKUP($T191,'[16]Monthly BS -UC Ledger FORMATTED'!$A$6:$Q$275,+W$3,FALSE),0)</f>
        <v>0</v>
      </c>
      <c r="X191" s="386">
        <f>ROUND(VLOOKUP($T191,'[16]Monthly BS -UC Ledger FORMATTED'!$A$6:$Q$275,+X$3,FALSE),0)</f>
        <v>-3</v>
      </c>
      <c r="Y191" s="386">
        <f>ROUND(VLOOKUP($T191,'[16]Monthly BS -UC Ledger FORMATTED'!$A$6:$Q$275,+Y$3,FALSE),0)</f>
        <v>-7</v>
      </c>
      <c r="Z191" s="386">
        <f>ROUND(VLOOKUP($T191,'[16]Monthly BS -UC Ledger FORMATTED'!$A$6:$Q$275,+Z$3,FALSE),0)</f>
        <v>-10</v>
      </c>
      <c r="AA191" s="386">
        <f>ROUND(VLOOKUP($T191,'[16]Monthly BS -UC Ledger FORMATTED'!$A$6:$Q$275,+AA$3,FALSE),0)</f>
        <v>-13</v>
      </c>
      <c r="AB191" s="386">
        <f>ROUND(VLOOKUP($T191,'[16]Monthly BS -UC Ledger FORMATTED'!$A$6:$Q$275,+AB$3,FALSE),0)</f>
        <v>-16</v>
      </c>
      <c r="AC191" s="386">
        <f>ROUND(VLOOKUP($T191,'[16]Monthly BS -UC Ledger FORMATTED'!$A$6:$Q$275,+AC$3,FALSE),0)</f>
        <v>-20</v>
      </c>
      <c r="AD191" s="386">
        <f>ROUND(VLOOKUP($T191,'[16]Monthly BS -UC Ledger FORMATTED'!$A$6:$Q$275,+AD$3,FALSE),0)</f>
        <v>-23</v>
      </c>
      <c r="AE191" s="386">
        <f>ROUND(VLOOKUP($T191,'[16]Monthly BS -UC Ledger FORMATTED'!$A$6:$Q$275,+AE$3,FALSE),0)</f>
        <v>-41</v>
      </c>
      <c r="AF191" s="386">
        <f>ROUND(VLOOKUP($T191,'[16]Monthly BS -UC Ledger FORMATTED'!$A$6:$Q$275,+AF$3,FALSE),0)</f>
        <v>-60</v>
      </c>
      <c r="AG191" s="386">
        <f>ROUND(VLOOKUP($T191,'[16]Monthly BS -UC Ledger FORMATTED'!$A$6:$Q$275,+AG$3,FALSE),0)</f>
        <v>-78</v>
      </c>
      <c r="AH191" s="386">
        <f>ROUND(VLOOKUP($T191,'[16]Monthly BS -UC Ledger FORMATTED'!$A$6:$Q$275,+AH$3,FALSE),0)</f>
        <v>-21</v>
      </c>
    </row>
    <row r="192" spans="1:43" ht="12" customHeight="1" x14ac:dyDescent="0.2">
      <c r="A192" s="384" t="s">
        <v>258</v>
      </c>
      <c r="B192" s="383"/>
      <c r="C192" s="384" t="s">
        <v>915</v>
      </c>
      <c r="D192" s="385"/>
      <c r="E192" s="385"/>
      <c r="F192" s="386"/>
      <c r="G192" s="386"/>
      <c r="H192" s="386"/>
      <c r="I192" s="386"/>
      <c r="J192" s="386"/>
      <c r="K192" s="386"/>
      <c r="L192" s="386"/>
      <c r="M192" s="386"/>
      <c r="N192" s="386"/>
      <c r="O192" s="386"/>
      <c r="P192" s="386"/>
      <c r="Q192" s="478"/>
      <c r="R192" s="375"/>
      <c r="S192" s="384" t="s">
        <v>916</v>
      </c>
      <c r="T192" s="383"/>
      <c r="U192" s="386"/>
      <c r="V192" s="386"/>
      <c r="W192" s="386"/>
      <c r="X192" s="386"/>
      <c r="Y192" s="386"/>
      <c r="Z192" s="386"/>
      <c r="AA192" s="386"/>
      <c r="AB192" s="386"/>
      <c r="AC192" s="386"/>
      <c r="AD192" s="386"/>
      <c r="AE192" s="386"/>
      <c r="AF192" s="386"/>
      <c r="AG192" s="386"/>
      <c r="AH192" s="386"/>
    </row>
    <row r="193" spans="1:40" ht="12" customHeight="1" x14ac:dyDescent="0.2">
      <c r="A193" s="384" t="s">
        <v>261</v>
      </c>
      <c r="B193" s="383"/>
      <c r="C193" s="384" t="s">
        <v>917</v>
      </c>
      <c r="D193" s="385"/>
      <c r="E193" s="385"/>
      <c r="F193" s="386"/>
      <c r="G193" s="386"/>
      <c r="H193" s="386"/>
      <c r="I193" s="386"/>
      <c r="J193" s="386"/>
      <c r="K193" s="386"/>
      <c r="L193" s="386"/>
      <c r="M193" s="386"/>
      <c r="N193" s="386"/>
      <c r="O193" s="386"/>
      <c r="P193" s="386"/>
      <c r="Q193" s="478"/>
      <c r="R193" s="375"/>
      <c r="S193" s="384" t="s">
        <v>918</v>
      </c>
      <c r="T193" s="383"/>
      <c r="U193" s="386"/>
      <c r="V193" s="386"/>
      <c r="W193" s="386"/>
      <c r="X193" s="386"/>
      <c r="Y193" s="386"/>
      <c r="Z193" s="386"/>
      <c r="AA193" s="386"/>
      <c r="AB193" s="386"/>
      <c r="AC193" s="386"/>
      <c r="AD193" s="386"/>
      <c r="AE193" s="386"/>
      <c r="AF193" s="386"/>
      <c r="AG193" s="386"/>
      <c r="AH193" s="386"/>
    </row>
    <row r="194" spans="1:40" ht="12" customHeight="1" x14ac:dyDescent="0.2">
      <c r="A194" s="391"/>
      <c r="B194" s="393">
        <v>1425</v>
      </c>
      <c r="C194" s="391" t="s">
        <v>919</v>
      </c>
      <c r="D194" s="394"/>
      <c r="E194" s="394"/>
      <c r="F194" s="395"/>
      <c r="G194" s="395"/>
      <c r="H194" s="395"/>
      <c r="I194" s="395"/>
      <c r="J194" s="395"/>
      <c r="K194" s="395"/>
      <c r="L194" s="395"/>
      <c r="M194" s="395"/>
      <c r="N194" s="395"/>
      <c r="O194" s="395"/>
      <c r="P194" s="395"/>
      <c r="Q194" s="479"/>
      <c r="R194" s="375"/>
      <c r="S194" s="391" t="s">
        <v>920</v>
      </c>
      <c r="T194" s="393">
        <v>2185</v>
      </c>
      <c r="U194" s="399">
        <f>ROUND(VLOOKUP($T194,'[16]Monthly BS -UC Ledger FORMATTED'!$A$6:$Q$275,+U$3,FALSE),0)</f>
        <v>-1980</v>
      </c>
      <c r="V194" s="399">
        <f>ROUND(VLOOKUP($T194,'[16]Monthly BS -UC Ledger FORMATTED'!$A$6:$Q$275,+V$3,FALSE),0)</f>
        <v>-1980</v>
      </c>
      <c r="W194" s="399">
        <f>ROUND(VLOOKUP($T194,'[16]Monthly BS -UC Ledger FORMATTED'!$A$6:$Q$275,+W$3,FALSE),0)</f>
        <v>-1980</v>
      </c>
      <c r="X194" s="399">
        <f>ROUND(VLOOKUP($T194,'[16]Monthly BS -UC Ledger FORMATTED'!$A$6:$Q$275,+X$3,FALSE),0)</f>
        <v>-1980</v>
      </c>
      <c r="Y194" s="399">
        <f>ROUND(VLOOKUP($T194,'[16]Monthly BS -UC Ledger FORMATTED'!$A$6:$Q$275,+Y$3,FALSE),0)</f>
        <v>-1980</v>
      </c>
      <c r="Z194" s="399">
        <f>ROUND(VLOOKUP($T194,'[16]Monthly BS -UC Ledger FORMATTED'!$A$6:$Q$275,+Z$3,FALSE),0)</f>
        <v>-1980</v>
      </c>
      <c r="AA194" s="399">
        <f>ROUND(VLOOKUP($T194,'[16]Monthly BS -UC Ledger FORMATTED'!$A$6:$Q$275,+AA$3,FALSE),0)</f>
        <v>-1980</v>
      </c>
      <c r="AB194" s="399">
        <f>ROUND(VLOOKUP($T194,'[16]Monthly BS -UC Ledger FORMATTED'!$A$6:$Q$275,+AB$3,FALSE),0)</f>
        <v>-1980</v>
      </c>
      <c r="AC194" s="399">
        <f>ROUND(VLOOKUP($T194,'[16]Monthly BS -UC Ledger FORMATTED'!$A$6:$Q$275,+AC$3,FALSE),0)</f>
        <v>-1980</v>
      </c>
      <c r="AD194" s="399">
        <f>ROUND(VLOOKUP($T194,'[16]Monthly BS -UC Ledger FORMATTED'!$A$6:$Q$275,+AD$3,FALSE),0)</f>
        <v>-1980</v>
      </c>
      <c r="AE194" s="399">
        <f>ROUND(VLOOKUP($T194,'[16]Monthly BS -UC Ledger FORMATTED'!$A$6:$Q$275,+AE$3,FALSE),0)</f>
        <v>-1980</v>
      </c>
      <c r="AF194" s="399">
        <f>ROUND(VLOOKUP($T194,'[16]Monthly BS -UC Ledger FORMATTED'!$A$6:$Q$275,+AF$3,FALSE),0)</f>
        <v>-1980</v>
      </c>
      <c r="AG194" s="399">
        <f>ROUND(VLOOKUP($T194,'[16]Monthly BS -UC Ledger FORMATTED'!$A$6:$Q$275,+AG$3,FALSE),0)</f>
        <v>-1980</v>
      </c>
      <c r="AH194" s="399">
        <f>ROUND(VLOOKUP($T194,'[16]Monthly BS -UC Ledger FORMATTED'!$A$6:$Q$275,+AH$3,FALSE),0)</f>
        <v>-1980</v>
      </c>
      <c r="AI194" s="375"/>
      <c r="AJ194" s="375"/>
      <c r="AK194" s="375"/>
      <c r="AL194" s="375"/>
      <c r="AM194" s="375"/>
      <c r="AN194" s="375"/>
    </row>
    <row r="195" spans="1:40" ht="12" customHeight="1" x14ac:dyDescent="0.2">
      <c r="A195" s="381"/>
      <c r="B195" s="390">
        <v>1495</v>
      </c>
      <c r="C195" s="381" t="s">
        <v>921</v>
      </c>
      <c r="D195" s="398">
        <f>ROUND(VLOOKUP($B195,'[16]Monthly BS -UC Ledger FORMATTED'!$A$6:$Q$275,+D$3,FALSE),0)</f>
        <v>60518</v>
      </c>
      <c r="E195" s="398">
        <f>ROUND(VLOOKUP($B195,'[16]Monthly BS -UC Ledger FORMATTED'!$A$6:$Q$275,+E$3,FALSE),0)</f>
        <v>60524</v>
      </c>
      <c r="F195" s="399">
        <f>ROUND(VLOOKUP($B195,'[16]Monthly BS -UC Ledger FORMATTED'!$A$6:$Q$275,+F$3,FALSE),0)</f>
        <v>60524</v>
      </c>
      <c r="G195" s="399">
        <f>ROUND(VLOOKUP($B195,'[16]Monthly BS -UC Ledger FORMATTED'!$A$6:$Q$275,+G$3,FALSE),0)</f>
        <v>60524</v>
      </c>
      <c r="H195" s="399">
        <f>ROUND(VLOOKUP($B195,'[16]Monthly BS -UC Ledger FORMATTED'!$A$6:$Q$275,+H$3,FALSE),0)</f>
        <v>60524</v>
      </c>
      <c r="I195" s="399">
        <f>ROUND(VLOOKUP($B195,'[16]Monthly BS -UC Ledger FORMATTED'!$A$6:$Q$275,+I$3,FALSE),0)</f>
        <v>60524</v>
      </c>
      <c r="J195" s="399">
        <f>ROUND(VLOOKUP($B195,'[16]Monthly BS -UC Ledger FORMATTED'!$A$6:$Q$275,+J$3,FALSE),0)</f>
        <v>60524</v>
      </c>
      <c r="K195" s="399">
        <f>ROUND(VLOOKUP($B195,'[16]Monthly BS -UC Ledger FORMATTED'!$A$6:$Q$275,+K$3,FALSE),0)</f>
        <v>60524</v>
      </c>
      <c r="L195" s="399">
        <f>ROUND(VLOOKUP($B195,'[16]Monthly BS -UC Ledger FORMATTED'!$A$6:$Q$275,+L$3,FALSE),0)</f>
        <v>60524</v>
      </c>
      <c r="M195" s="399">
        <f>ROUND(VLOOKUP($B195,'[16]Monthly BS -UC Ledger FORMATTED'!$A$6:$Q$275,+M$3,FALSE),0)</f>
        <v>60524</v>
      </c>
      <c r="N195" s="399">
        <f>ROUND(VLOOKUP($B195,'[16]Monthly BS -UC Ledger FORMATTED'!$A$6:$Q$275,+N$3,FALSE),0)</f>
        <v>60524</v>
      </c>
      <c r="O195" s="399">
        <f>ROUND(VLOOKUP($B195,'[16]Monthly BS -UC Ledger FORMATTED'!$A$6:$Q$275,+O$3,FALSE),0)</f>
        <v>60524</v>
      </c>
      <c r="P195" s="399">
        <f>ROUND(VLOOKUP($B195,'[16]Monthly BS -UC Ledger FORMATTED'!$A$6:$Q$275,+P$3,FALSE),0)</f>
        <v>60524</v>
      </c>
      <c r="Q195" s="480">
        <f>ROUND(VLOOKUP($B195,'[16]Monthly BS -UC Ledger FORMATTED'!$A$6:$Q$275,+Q$3,FALSE),0)</f>
        <v>60523</v>
      </c>
      <c r="R195" s="375"/>
      <c r="S195" s="381" t="s">
        <v>923</v>
      </c>
      <c r="T195" s="390">
        <v>2255</v>
      </c>
      <c r="U195" s="386">
        <f>ROUND(VLOOKUP($T195,'[16]Monthly BS -UC Ledger FORMATTED'!$A$6:$Q$275,+U$3,FALSE),0)</f>
        <v>510409</v>
      </c>
      <c r="V195" s="386">
        <f>ROUND(VLOOKUP($T195,'[16]Monthly BS -UC Ledger FORMATTED'!$A$6:$Q$275,+V$3,FALSE),0)</f>
        <v>511807</v>
      </c>
      <c r="W195" s="386">
        <f>ROUND(VLOOKUP($T195,'[16]Monthly BS -UC Ledger FORMATTED'!$A$6:$Q$275,+W$3,FALSE),0)</f>
        <v>513156</v>
      </c>
      <c r="X195" s="386">
        <f>ROUND(VLOOKUP($T195,'[16]Monthly BS -UC Ledger FORMATTED'!$A$6:$Q$275,+X$3,FALSE),0)</f>
        <v>514505</v>
      </c>
      <c r="Y195" s="386">
        <f>ROUND(VLOOKUP($T195,'[16]Monthly BS -UC Ledger FORMATTED'!$A$6:$Q$275,+Y$3,FALSE),0)</f>
        <v>515854</v>
      </c>
      <c r="Z195" s="386">
        <f>ROUND(VLOOKUP($T195,'[16]Monthly BS -UC Ledger FORMATTED'!$A$6:$Q$275,+Z$3,FALSE),0)</f>
        <v>517203</v>
      </c>
      <c r="AA195" s="386">
        <f>ROUND(VLOOKUP($T195,'[16]Monthly BS -UC Ledger FORMATTED'!$A$6:$Q$275,+AA$3,FALSE),0)</f>
        <v>518552</v>
      </c>
      <c r="AB195" s="386">
        <f>ROUND(VLOOKUP($T195,'[16]Monthly BS -UC Ledger FORMATTED'!$A$6:$Q$275,+AB$3,FALSE),0)</f>
        <v>519901</v>
      </c>
      <c r="AC195" s="386">
        <f>ROUND(VLOOKUP($T195,'[16]Monthly BS -UC Ledger FORMATTED'!$A$6:$Q$275,+AC$3,FALSE),0)</f>
        <v>521250</v>
      </c>
      <c r="AD195" s="386">
        <f>ROUND(VLOOKUP($T195,'[16]Monthly BS -UC Ledger FORMATTED'!$A$6:$Q$275,+AD$3,FALSE),0)</f>
        <v>522598</v>
      </c>
      <c r="AE195" s="386">
        <f>ROUND(VLOOKUP($T195,'[16]Monthly BS -UC Ledger FORMATTED'!$A$6:$Q$275,+AE$3,FALSE),0)</f>
        <v>523947</v>
      </c>
      <c r="AF195" s="386">
        <f>ROUND(VLOOKUP($T195,'[16]Monthly BS -UC Ledger FORMATTED'!$A$6:$Q$275,+AF$3,FALSE),0)</f>
        <v>525296</v>
      </c>
      <c r="AG195" s="386">
        <f>ROUND(VLOOKUP($T195,'[16]Monthly BS -UC Ledger FORMATTED'!$A$6:$Q$275,+AG$3,FALSE),0)</f>
        <v>526645</v>
      </c>
      <c r="AH195" s="386">
        <f>ROUND(VLOOKUP($T195,'[16]Monthly BS -UC Ledger FORMATTED'!$A$6:$Q$275,+AH$3,FALSE),0)</f>
        <v>518548</v>
      </c>
      <c r="AI195" s="375"/>
      <c r="AJ195" s="375"/>
      <c r="AK195" s="375"/>
      <c r="AL195" s="375"/>
      <c r="AM195" s="375"/>
      <c r="AN195" s="375"/>
    </row>
    <row r="196" spans="1:40" ht="12" customHeight="1" x14ac:dyDescent="0.3">
      <c r="A196" s="381"/>
      <c r="B196" s="390">
        <v>1500</v>
      </c>
      <c r="C196" s="381" t="s">
        <v>922</v>
      </c>
      <c r="D196" s="398">
        <f>ROUND(VLOOKUP($B196,'[16]Monthly BS -UC Ledger FORMATTED'!$A$6:$Q$275,+D$3,FALSE),0)</f>
        <v>-527833</v>
      </c>
      <c r="E196" s="398">
        <f>ROUND(VLOOKUP($B196,'[16]Monthly BS -UC Ledger FORMATTED'!$A$6:$Q$275,+E$3,FALSE),0)</f>
        <v>-527883</v>
      </c>
      <c r="F196" s="399">
        <f>ROUND(VLOOKUP($B196,'[16]Monthly BS -UC Ledger FORMATTED'!$A$6:$Q$275,+F$3,FALSE),0)</f>
        <v>-527883</v>
      </c>
      <c r="G196" s="399">
        <f>ROUND(VLOOKUP($B196,'[16]Monthly BS -UC Ledger FORMATTED'!$A$6:$Q$275,+G$3,FALSE),0)</f>
        <v>-527883</v>
      </c>
      <c r="H196" s="399">
        <f>ROUND(VLOOKUP($B196,'[16]Monthly BS -UC Ledger FORMATTED'!$A$6:$Q$275,+H$3,FALSE),0)</f>
        <v>-527883</v>
      </c>
      <c r="I196" s="399">
        <f>ROUND(VLOOKUP($B196,'[16]Monthly BS -UC Ledger FORMATTED'!$A$6:$Q$275,+I$3,FALSE),0)</f>
        <v>-527883</v>
      </c>
      <c r="J196" s="399">
        <f>ROUND(VLOOKUP($B196,'[16]Monthly BS -UC Ledger FORMATTED'!$A$6:$Q$275,+J$3,FALSE),0)</f>
        <v>-527883</v>
      </c>
      <c r="K196" s="399">
        <f>ROUND(VLOOKUP($B196,'[16]Monthly BS -UC Ledger FORMATTED'!$A$6:$Q$275,+K$3,FALSE),0)</f>
        <v>-527883</v>
      </c>
      <c r="L196" s="399">
        <f>ROUND(VLOOKUP($B196,'[16]Monthly BS -UC Ledger FORMATTED'!$A$6:$Q$275,+L$3,FALSE),0)</f>
        <v>-527883</v>
      </c>
      <c r="M196" s="399">
        <f>ROUND(VLOOKUP($B196,'[16]Monthly BS -UC Ledger FORMATTED'!$A$6:$Q$275,+M$3,FALSE),0)</f>
        <v>-527883</v>
      </c>
      <c r="N196" s="399">
        <f>ROUND(VLOOKUP($B196,'[16]Monthly BS -UC Ledger FORMATTED'!$A$6:$Q$275,+N$3,FALSE),0)</f>
        <v>-527883</v>
      </c>
      <c r="O196" s="399">
        <f>ROUND(VLOOKUP($B196,'[16]Monthly BS -UC Ledger FORMATTED'!$A$6:$Q$275,+O$3,FALSE),0)</f>
        <v>-527883</v>
      </c>
      <c r="P196" s="399">
        <f>ROUND(VLOOKUP($B196,'[16]Monthly BS -UC Ledger FORMATTED'!$A$6:$Q$275,+P$3,FALSE),0)</f>
        <v>-527883</v>
      </c>
      <c r="Q196" s="480">
        <f>ROUND(VLOOKUP($B196,'[16]Monthly BS -UC Ledger FORMATTED'!$A$6:$Q$275,+Q$3,FALSE),0)</f>
        <v>-527880</v>
      </c>
      <c r="R196" s="375"/>
      <c r="S196" s="381" t="s">
        <v>923</v>
      </c>
      <c r="T196" s="390">
        <v>2010</v>
      </c>
      <c r="U196" s="482">
        <v>272463.67866710277</v>
      </c>
      <c r="V196" s="482">
        <v>273593.69236538553</v>
      </c>
      <c r="W196" s="482">
        <v>274060.03645321465</v>
      </c>
      <c r="X196" s="482">
        <v>274526.38054104376</v>
      </c>
      <c r="Y196" s="482">
        <v>274992.72462887288</v>
      </c>
      <c r="Z196" s="482">
        <v>275459.06871670194</v>
      </c>
      <c r="AA196" s="482">
        <v>275925.41280453105</v>
      </c>
      <c r="AB196" s="482">
        <v>276391.75689236016</v>
      </c>
      <c r="AC196" s="482">
        <v>276858.10098018922</v>
      </c>
      <c r="AD196" s="482">
        <v>277324.44506801834</v>
      </c>
      <c r="AE196" s="482">
        <v>277790.78915584739</v>
      </c>
      <c r="AF196" s="482">
        <v>278257.13324367651</v>
      </c>
      <c r="AG196" s="482">
        <v>278723.47733150562</v>
      </c>
      <c r="AH196" s="399">
        <f>ROUND(VLOOKUP($T196,'[16]Monthly BS -UC Ledger FORMATTED'!$A$6:$Q$275,+AH$3,FALSE),0)</f>
        <v>507350</v>
      </c>
      <c r="AI196" s="375"/>
      <c r="AJ196" s="375"/>
      <c r="AK196" s="375"/>
      <c r="AL196" s="375"/>
      <c r="AM196" s="375"/>
      <c r="AN196" s="375"/>
    </row>
    <row r="197" spans="1:40" ht="12" customHeight="1" x14ac:dyDescent="0.3">
      <c r="A197" s="381"/>
      <c r="B197" s="390">
        <v>1640</v>
      </c>
      <c r="C197" s="381" t="s">
        <v>924</v>
      </c>
      <c r="D197" s="482">
        <v>68.794458461826054</v>
      </c>
      <c r="E197" s="482">
        <v>68.962028655666529</v>
      </c>
      <c r="F197" s="482">
        <v>68.962028655666529</v>
      </c>
      <c r="G197" s="482">
        <v>68.962028655666529</v>
      </c>
      <c r="H197" s="482">
        <v>68.962028655666529</v>
      </c>
      <c r="I197" s="482">
        <v>68.962028655666529</v>
      </c>
      <c r="J197" s="482">
        <v>68.962028655666529</v>
      </c>
      <c r="K197" s="482">
        <v>68.962028655666529</v>
      </c>
      <c r="L197" s="482">
        <v>68.962028655666529</v>
      </c>
      <c r="M197" s="482">
        <v>68.962028655666529</v>
      </c>
      <c r="N197" s="482">
        <v>68.962028655666529</v>
      </c>
      <c r="O197" s="482">
        <v>68.962028655666529</v>
      </c>
      <c r="P197" s="482">
        <v>68.962028655666529</v>
      </c>
      <c r="Q197" s="480">
        <f>ROUND(VLOOKUP($B197,'[16]Monthly BS -UC Ledger FORMATTED'!$A$6:$Q$275,+Q$3,FALSE),0)</f>
        <v>0</v>
      </c>
      <c r="R197" s="375"/>
      <c r="S197" s="381"/>
      <c r="T197" s="390"/>
      <c r="U197" s="399"/>
      <c r="V197" s="399"/>
      <c r="W197" s="399"/>
      <c r="X197" s="399"/>
      <c r="Y197" s="399"/>
      <c r="Z197" s="399"/>
      <c r="AA197" s="399"/>
      <c r="AB197" s="399"/>
      <c r="AC197" s="399"/>
      <c r="AD197" s="399"/>
      <c r="AE197" s="399"/>
      <c r="AF197" s="399"/>
      <c r="AG197" s="399"/>
      <c r="AH197" s="399"/>
      <c r="AI197" s="375"/>
      <c r="AJ197" s="375"/>
      <c r="AK197" s="375"/>
      <c r="AL197" s="375"/>
      <c r="AM197" s="375"/>
      <c r="AN197" s="375"/>
    </row>
    <row r="198" spans="1:40" ht="12" customHeight="1" x14ac:dyDescent="0.25">
      <c r="A198" s="413" t="s">
        <v>579</v>
      </c>
      <c r="B198" s="416"/>
      <c r="C198" s="403" t="s">
        <v>81</v>
      </c>
      <c r="D198" s="447">
        <f>SUM(D194:D197)</f>
        <v>-467246.20554153819</v>
      </c>
      <c r="E198" s="449">
        <f t="shared" ref="E198:Q198" si="45">SUM(E194:E197)</f>
        <v>-467290.03797134431</v>
      </c>
      <c r="F198" s="449">
        <f t="shared" si="45"/>
        <v>-467290.03797134431</v>
      </c>
      <c r="G198" s="449">
        <f t="shared" si="45"/>
        <v>-467290.03797134431</v>
      </c>
      <c r="H198" s="449">
        <f t="shared" si="45"/>
        <v>-467290.03797134431</v>
      </c>
      <c r="I198" s="449">
        <f t="shared" si="45"/>
        <v>-467290.03797134431</v>
      </c>
      <c r="J198" s="449">
        <f t="shared" si="45"/>
        <v>-467290.03797134431</v>
      </c>
      <c r="K198" s="449">
        <f t="shared" si="45"/>
        <v>-467290.03797134431</v>
      </c>
      <c r="L198" s="449">
        <f t="shared" si="45"/>
        <v>-467290.03797134431</v>
      </c>
      <c r="M198" s="449">
        <f t="shared" si="45"/>
        <v>-467290.03797134431</v>
      </c>
      <c r="N198" s="449">
        <f t="shared" si="45"/>
        <v>-467290.03797134431</v>
      </c>
      <c r="O198" s="449">
        <f t="shared" si="45"/>
        <v>-467290.03797134431</v>
      </c>
      <c r="P198" s="449">
        <f t="shared" si="45"/>
        <v>-467290.03797134431</v>
      </c>
      <c r="Q198" s="494">
        <f t="shared" si="45"/>
        <v>-467357</v>
      </c>
      <c r="R198" s="375"/>
      <c r="S198" s="403" t="s">
        <v>81</v>
      </c>
      <c r="T198" s="470"/>
      <c r="U198" s="449">
        <f>SUM(U194:U197)</f>
        <v>780892.67866710271</v>
      </c>
      <c r="V198" s="449">
        <f t="shared" ref="V198:AH198" si="46">SUM(V194:V197)</f>
        <v>783420.69236538559</v>
      </c>
      <c r="W198" s="449">
        <f t="shared" si="46"/>
        <v>785236.03645321471</v>
      </c>
      <c r="X198" s="449">
        <f t="shared" si="46"/>
        <v>787051.38054104382</v>
      </c>
      <c r="Y198" s="449">
        <f t="shared" si="46"/>
        <v>788866.72462887294</v>
      </c>
      <c r="Z198" s="449">
        <f t="shared" si="46"/>
        <v>790682.06871670194</v>
      </c>
      <c r="AA198" s="449">
        <f t="shared" si="46"/>
        <v>792497.41280453105</v>
      </c>
      <c r="AB198" s="449">
        <f t="shared" si="46"/>
        <v>794312.75689236016</v>
      </c>
      <c r="AC198" s="449">
        <f t="shared" si="46"/>
        <v>796128.10098018916</v>
      </c>
      <c r="AD198" s="449">
        <f t="shared" si="46"/>
        <v>797942.44506801828</v>
      </c>
      <c r="AE198" s="449">
        <f t="shared" si="46"/>
        <v>799757.78915584739</v>
      </c>
      <c r="AF198" s="449">
        <f t="shared" si="46"/>
        <v>801573.13324367651</v>
      </c>
      <c r="AG198" s="449">
        <f t="shared" si="46"/>
        <v>803388.47733150562</v>
      </c>
      <c r="AH198" s="449">
        <f t="shared" si="46"/>
        <v>1023918</v>
      </c>
      <c r="AI198" s="375"/>
      <c r="AJ198" s="375"/>
      <c r="AK198" s="375"/>
      <c r="AL198" s="375"/>
      <c r="AM198" s="375"/>
      <c r="AN198" s="375"/>
    </row>
    <row r="199" spans="1:40" ht="12" customHeight="1" x14ac:dyDescent="0.2">
      <c r="A199" s="384"/>
      <c r="B199" s="383"/>
      <c r="C199" s="384"/>
      <c r="D199" s="450"/>
      <c r="E199" s="384"/>
      <c r="F199" s="384"/>
      <c r="G199" s="384"/>
      <c r="H199" s="384"/>
      <c r="I199" s="384"/>
      <c r="J199" s="384"/>
      <c r="K199" s="384"/>
      <c r="L199" s="384"/>
      <c r="M199" s="384"/>
      <c r="N199" s="384"/>
      <c r="O199" s="384"/>
      <c r="P199" s="384"/>
      <c r="Q199" s="491"/>
      <c r="R199" s="375"/>
      <c r="S199" s="384"/>
      <c r="T199" s="383"/>
      <c r="U199" s="384"/>
      <c r="V199" s="384"/>
      <c r="W199" s="384"/>
      <c r="X199" s="384"/>
      <c r="Y199" s="384"/>
      <c r="Z199" s="384"/>
      <c r="AA199" s="384"/>
      <c r="AB199" s="384"/>
      <c r="AC199" s="384"/>
      <c r="AD199" s="384"/>
      <c r="AE199" s="384"/>
      <c r="AF199" s="384"/>
      <c r="AG199" s="384"/>
      <c r="AH199" s="384"/>
    </row>
    <row r="200" spans="1:40" ht="12" customHeight="1" x14ac:dyDescent="0.25">
      <c r="A200" s="440" t="s">
        <v>780</v>
      </c>
      <c r="B200" s="383"/>
      <c r="C200" s="384"/>
      <c r="D200" s="385">
        <f>SUM(D107:D198)-D122-D139-D143-D183-D187-D198-D173-D111-D167</f>
        <v>2245115.5497243255</v>
      </c>
      <c r="E200" s="385">
        <f t="shared" ref="E200:Q200" si="47">SUM(E107:E198)-E122-E139-E143-E183-E187-E198-E173-E111-E167</f>
        <v>2247139.840717426</v>
      </c>
      <c r="F200" s="385">
        <f t="shared" si="47"/>
        <v>2245891.0812714011</v>
      </c>
      <c r="G200" s="385">
        <f t="shared" si="47"/>
        <v>2252394.6120317583</v>
      </c>
      <c r="H200" s="385">
        <f t="shared" si="47"/>
        <v>2253621.1472477121</v>
      </c>
      <c r="I200" s="385">
        <f t="shared" si="47"/>
        <v>2260664.8357807891</v>
      </c>
      <c r="J200" s="385">
        <f t="shared" si="47"/>
        <v>2264525.6923762476</v>
      </c>
      <c r="K200" s="385">
        <f t="shared" si="47"/>
        <v>2262770.1625759071</v>
      </c>
      <c r="L200" s="385">
        <f t="shared" si="47"/>
        <v>2263162.7120017577</v>
      </c>
      <c r="M200" s="385">
        <f t="shared" si="47"/>
        <v>2264444.6014214037</v>
      </c>
      <c r="N200" s="385">
        <f t="shared" si="47"/>
        <v>2267280.3189701545</v>
      </c>
      <c r="O200" s="385">
        <f t="shared" si="47"/>
        <v>2268126.7221522778</v>
      </c>
      <c r="P200" s="385">
        <f t="shared" si="47"/>
        <v>2272124.5469994312</v>
      </c>
      <c r="Q200" s="489">
        <f t="shared" si="47"/>
        <v>2020153</v>
      </c>
      <c r="R200" s="375"/>
      <c r="S200" s="440" t="s">
        <v>780</v>
      </c>
      <c r="T200" s="383"/>
      <c r="U200" s="385">
        <f t="shared" ref="U200:AH200" si="48">SUM(U107:U198)-U122-U139-U143-U183-U187-U198-U173-U111+U167</f>
        <v>-360062.18114973709</v>
      </c>
      <c r="V200" s="385">
        <f t="shared" si="48"/>
        <v>-365012.23689494666</v>
      </c>
      <c r="W200" s="385">
        <f t="shared" si="48"/>
        <v>-368600.37141157605</v>
      </c>
      <c r="X200" s="385">
        <f t="shared" si="48"/>
        <v>-375018.43693891249</v>
      </c>
      <c r="Y200" s="385">
        <f t="shared" si="48"/>
        <v>-380141.64866290783</v>
      </c>
      <c r="Z200" s="385">
        <f t="shared" si="48"/>
        <v>-381374.26784668706</v>
      </c>
      <c r="AA200" s="385">
        <f t="shared" si="48"/>
        <v>-386698.18940619635</v>
      </c>
      <c r="AB200" s="385">
        <f t="shared" si="48"/>
        <v>-385511.13447680103</v>
      </c>
      <c r="AC200" s="385">
        <f t="shared" si="48"/>
        <v>-390604.50751150906</v>
      </c>
      <c r="AD200" s="385">
        <f t="shared" si="48"/>
        <v>-394282.09219572763</v>
      </c>
      <c r="AE200" s="385">
        <f t="shared" si="48"/>
        <v>-399575.96456473391</v>
      </c>
      <c r="AF200" s="385">
        <f t="shared" si="48"/>
        <v>-404129.06078828953</v>
      </c>
      <c r="AG200" s="385">
        <f t="shared" si="48"/>
        <v>-409129.30674752977</v>
      </c>
      <c r="AH200" s="385">
        <f t="shared" si="48"/>
        <v>48072</v>
      </c>
    </row>
    <row r="201" spans="1:40" ht="12" customHeight="1" x14ac:dyDescent="0.25">
      <c r="A201" s="440" t="s">
        <v>782</v>
      </c>
      <c r="B201" s="383"/>
      <c r="C201" s="384"/>
      <c r="D201" s="385">
        <f>+'[16]Monthly BS -UC Ledger FORMATTED'!D82</f>
        <v>2245115.5297243251</v>
      </c>
      <c r="E201" s="385">
        <f>+'[16]Monthly BS -UC Ledger FORMATTED'!E82</f>
        <v>2247139.1107174265</v>
      </c>
      <c r="F201" s="385">
        <f>+'[16]Monthly BS -UC Ledger FORMATTED'!F82</f>
        <v>2245890.2912714011</v>
      </c>
      <c r="G201" s="385">
        <f>+'[16]Monthly BS -UC Ledger FORMATTED'!G82</f>
        <v>2252393.5220317589</v>
      </c>
      <c r="H201" s="385">
        <f>+'[16]Monthly BS -UC Ledger FORMATTED'!H82</f>
        <v>2253621.7172477106</v>
      </c>
      <c r="I201" s="385">
        <f>+'[16]Monthly BS -UC Ledger FORMATTED'!I82</f>
        <v>2260664.7257807888</v>
      </c>
      <c r="J201" s="385">
        <f>+'[16]Monthly BS -UC Ledger FORMATTED'!J82</f>
        <v>2264526.3923762483</v>
      </c>
      <c r="K201" s="385">
        <f>+'[16]Monthly BS -UC Ledger FORMATTED'!K82</f>
        <v>2262770.8325759061</v>
      </c>
      <c r="L201" s="385">
        <f>+'[16]Monthly BS -UC Ledger FORMATTED'!L82</f>
        <v>2263162.9320017588</v>
      </c>
      <c r="M201" s="385">
        <f>+'[16]Monthly BS -UC Ledger FORMATTED'!M82</f>
        <v>2264444.1814214047</v>
      </c>
      <c r="N201" s="385">
        <f>+'[16]Monthly BS -UC Ledger FORMATTED'!N82</f>
        <v>2267280.0989701548</v>
      </c>
      <c r="O201" s="385">
        <f>+'[16]Monthly BS -UC Ledger FORMATTED'!O82</f>
        <v>2268126.5621522786</v>
      </c>
      <c r="P201" s="385">
        <f>+'[16]Monthly BS -UC Ledger FORMATTED'!P82</f>
        <v>2272124.0869994308</v>
      </c>
      <c r="Q201" s="489">
        <f>+'[16]Monthly BS -UC Ledger FORMATTED'!Q82</f>
        <v>2020221.2691386412</v>
      </c>
      <c r="R201" s="375"/>
      <c r="S201" s="440" t="s">
        <v>782</v>
      </c>
      <c r="T201" s="383"/>
      <c r="U201" s="386">
        <f>+'[16]Monthly BS -UC Ledger FORMATTED'!D181</f>
        <v>-360061.7711497366</v>
      </c>
      <c r="V201" s="386">
        <f>+'[16]Monthly BS -UC Ledger FORMATTED'!E181</f>
        <v>-365011.5768949464</v>
      </c>
      <c r="W201" s="386">
        <f>+'[16]Monthly BS -UC Ledger FORMATTED'!F181</f>
        <v>-368601.38141157612</v>
      </c>
      <c r="X201" s="386">
        <f>+'[16]Monthly BS -UC Ledger FORMATTED'!G181</f>
        <v>-375020.51693891286</v>
      </c>
      <c r="Y201" s="386">
        <f>+'[16]Monthly BS -UC Ledger FORMATTED'!H181</f>
        <v>-380142.62866290804</v>
      </c>
      <c r="Z201" s="386">
        <f>+'[16]Monthly BS -UC Ledger FORMATTED'!I181</f>
        <v>-381375.04784668697</v>
      </c>
      <c r="AA201" s="386">
        <f>+'[16]Monthly BS -UC Ledger FORMATTED'!J181</f>
        <v>-386698.31940619671</v>
      </c>
      <c r="AB201" s="386">
        <f>+'[16]Monthly BS -UC Ledger FORMATTED'!K181</f>
        <v>-385510.59447680146</v>
      </c>
      <c r="AC201" s="386">
        <f>+'[16]Monthly BS -UC Ledger FORMATTED'!L181</f>
        <v>-390604.43751150882</v>
      </c>
      <c r="AD201" s="386">
        <f>+'[16]Monthly BS -UC Ledger FORMATTED'!M181</f>
        <v>-394281.71219572757</v>
      </c>
      <c r="AE201" s="386">
        <f>+'[16]Monthly BS -UC Ledger FORMATTED'!N181</f>
        <v>-399578.84456473391</v>
      </c>
      <c r="AF201" s="386">
        <f>+'[16]Monthly BS -UC Ledger FORMATTED'!O181</f>
        <v>-404128.97078828956</v>
      </c>
      <c r="AG201" s="386">
        <f>+'[16]Monthly BS -UC Ledger FORMATTED'!P181</f>
        <v>-409127.01674753003</v>
      </c>
      <c r="AH201" s="386">
        <f>+'[16]Monthly BS -UC Ledger FORMATTED'!Q181</f>
        <v>-183403.44024242696</v>
      </c>
    </row>
    <row r="202" spans="1:40" ht="12" customHeight="1" x14ac:dyDescent="0.25">
      <c r="A202" s="440" t="s">
        <v>784</v>
      </c>
      <c r="B202" s="383"/>
      <c r="C202" s="384"/>
      <c r="D202" s="385">
        <f>+D200-D201</f>
        <v>2.0000000484287739E-2</v>
      </c>
      <c r="E202" s="385">
        <f t="shared" ref="E202:P202" si="49">+E200-E201</f>
        <v>0.72999999951571226</v>
      </c>
      <c r="F202" s="385">
        <f t="shared" si="49"/>
        <v>0.7900000000372529</v>
      </c>
      <c r="G202" s="385">
        <f t="shared" si="49"/>
        <v>1.0899999993853271</v>
      </c>
      <c r="H202" s="385">
        <f t="shared" si="49"/>
        <v>-0.56999999843537807</v>
      </c>
      <c r="I202" s="385">
        <f t="shared" si="49"/>
        <v>0.11000000033527613</v>
      </c>
      <c r="J202" s="385">
        <f t="shared" si="49"/>
        <v>-0.7000000006519258</v>
      </c>
      <c r="K202" s="385">
        <f t="shared" si="49"/>
        <v>-0.66999999899417162</v>
      </c>
      <c r="L202" s="385">
        <f t="shared" si="49"/>
        <v>-0.22000000113621354</v>
      </c>
      <c r="M202" s="385">
        <f t="shared" si="49"/>
        <v>0.41999999899417162</v>
      </c>
      <c r="N202" s="385">
        <f t="shared" si="49"/>
        <v>0.21999999973922968</v>
      </c>
      <c r="O202" s="385">
        <f t="shared" si="49"/>
        <v>0.15999999921768904</v>
      </c>
      <c r="P202" s="385">
        <f t="shared" si="49"/>
        <v>0.46000000042840838</v>
      </c>
      <c r="Q202" s="489"/>
      <c r="R202" s="375"/>
      <c r="S202" s="440" t="s">
        <v>784</v>
      </c>
      <c r="T202" s="383"/>
      <c r="U202" s="385">
        <f t="shared" ref="U202:AG202" si="50">+U200-U201</f>
        <v>-0.41000000049825758</v>
      </c>
      <c r="V202" s="385">
        <f t="shared" si="50"/>
        <v>-0.66000000026542693</v>
      </c>
      <c r="W202" s="385">
        <f t="shared" si="50"/>
        <v>1.0100000000675209</v>
      </c>
      <c r="X202" s="385">
        <f t="shared" si="50"/>
        <v>2.0800000003655441</v>
      </c>
      <c r="Y202" s="385">
        <f t="shared" si="50"/>
        <v>0.98000000021420419</v>
      </c>
      <c r="Z202" s="385">
        <f t="shared" si="50"/>
        <v>0.77999999991152436</v>
      </c>
      <c r="AA202" s="385">
        <f t="shared" si="50"/>
        <v>0.13000000035390258</v>
      </c>
      <c r="AB202" s="385">
        <f t="shared" si="50"/>
        <v>-0.53999999957159162</v>
      </c>
      <c r="AC202" s="385">
        <f t="shared" si="50"/>
        <v>-7.0000000239815563E-2</v>
      </c>
      <c r="AD202" s="385">
        <f t="shared" si="50"/>
        <v>-0.38000000006286427</v>
      </c>
      <c r="AE202" s="385">
        <f t="shared" si="50"/>
        <v>2.8800000000046566</v>
      </c>
      <c r="AF202" s="385">
        <f t="shared" si="50"/>
        <v>-8.999999996740371E-2</v>
      </c>
      <c r="AG202" s="385">
        <f t="shared" si="50"/>
        <v>-2.2899999997462146</v>
      </c>
      <c r="AH202" s="385"/>
    </row>
    <row r="203" spans="1:40" ht="12" customHeight="1" x14ac:dyDescent="0.2">
      <c r="B203" s="471"/>
    </row>
    <row r="204" spans="1:40" ht="12" customHeight="1" x14ac:dyDescent="0.2">
      <c r="B204" s="471"/>
      <c r="AG204" s="365">
        <f>+'[16]A 10 (a)'!P74</f>
        <v>409129.30674753012</v>
      </c>
    </row>
    <row r="205" spans="1:40" ht="12" customHeight="1" x14ac:dyDescent="0.2">
      <c r="B205" s="471"/>
    </row>
    <row r="206" spans="1:40" ht="12" customHeight="1" x14ac:dyDescent="0.2">
      <c r="B206" s="471"/>
    </row>
    <row r="207" spans="1:40" ht="12" customHeight="1" x14ac:dyDescent="0.2">
      <c r="B207" s="471"/>
    </row>
    <row r="208" spans="1:40" ht="12" customHeight="1" x14ac:dyDescent="0.2">
      <c r="B208" s="471"/>
    </row>
    <row r="209" spans="2:2" ht="12" customHeight="1" x14ac:dyDescent="0.2">
      <c r="B209" s="474"/>
    </row>
    <row r="210" spans="2:2" ht="12" customHeight="1" x14ac:dyDescent="0.2">
      <c r="B210" s="474"/>
    </row>
    <row r="211" spans="2:2" ht="12" customHeight="1" x14ac:dyDescent="0.2">
      <c r="B211" s="474"/>
    </row>
    <row r="212" spans="2:2" ht="12" customHeight="1" x14ac:dyDescent="0.2">
      <c r="B212" s="474"/>
    </row>
    <row r="213" spans="2:2" ht="12" customHeight="1" x14ac:dyDescent="0.2">
      <c r="B213" s="474"/>
    </row>
    <row r="214" spans="2:2" ht="12" customHeight="1" x14ac:dyDescent="0.2">
      <c r="B214" s="474"/>
    </row>
    <row r="215" spans="2:2" ht="12" customHeight="1" x14ac:dyDescent="0.2">
      <c r="B215" s="474"/>
    </row>
    <row r="216" spans="2:2" ht="12" customHeight="1" x14ac:dyDescent="0.2">
      <c r="B216" s="474"/>
    </row>
    <row r="217" spans="2:2" ht="12" customHeight="1" x14ac:dyDescent="0.2">
      <c r="B217" s="474"/>
    </row>
    <row r="218" spans="2:2" ht="12" customHeight="1" x14ac:dyDescent="0.2">
      <c r="B218" s="474"/>
    </row>
    <row r="219" spans="2:2" ht="12" customHeight="1" x14ac:dyDescent="0.2">
      <c r="B219" s="474"/>
    </row>
    <row r="220" spans="2:2" ht="12" customHeight="1" x14ac:dyDescent="0.2">
      <c r="B220" s="474"/>
    </row>
    <row r="221" spans="2:2" ht="12" customHeight="1" x14ac:dyDescent="0.2">
      <c r="B221" s="474"/>
    </row>
    <row r="222" spans="2:2" ht="12" customHeight="1" x14ac:dyDescent="0.2">
      <c r="B222" s="474"/>
    </row>
    <row r="223" spans="2:2" ht="12" customHeight="1" x14ac:dyDescent="0.2">
      <c r="B223" s="474"/>
    </row>
    <row r="224" spans="2:2" ht="12" customHeight="1" x14ac:dyDescent="0.2">
      <c r="B224" s="474"/>
    </row>
    <row r="225" spans="2:2" ht="12" customHeight="1" x14ac:dyDescent="0.2">
      <c r="B225" s="474"/>
    </row>
    <row r="226" spans="2:2" ht="12" customHeight="1" x14ac:dyDescent="0.2">
      <c r="B226" s="474"/>
    </row>
    <row r="227" spans="2:2" ht="12" customHeight="1" x14ac:dyDescent="0.2">
      <c r="B227" s="474"/>
    </row>
    <row r="228" spans="2:2" ht="12" customHeight="1" x14ac:dyDescent="0.2">
      <c r="B228" s="474"/>
    </row>
    <row r="229" spans="2:2" ht="12" customHeight="1" x14ac:dyDescent="0.2">
      <c r="B229" s="474"/>
    </row>
    <row r="230" spans="2:2" ht="12" customHeight="1" x14ac:dyDescent="0.2">
      <c r="B230" s="474"/>
    </row>
    <row r="231" spans="2:2" ht="12" customHeight="1" x14ac:dyDescent="0.2">
      <c r="B231" s="474"/>
    </row>
  </sheetData>
  <mergeCells count="26">
    <mergeCell ref="A4:Q4"/>
    <mergeCell ref="S4:AI4"/>
    <mergeCell ref="A8:Q8"/>
    <mergeCell ref="S8:AI8"/>
    <mergeCell ref="A19:Q19"/>
    <mergeCell ref="S19:AI19"/>
    <mergeCell ref="A26:Q26"/>
    <mergeCell ref="S26:AI26"/>
    <mergeCell ref="A40:Q40"/>
    <mergeCell ref="S40:AI40"/>
    <mergeCell ref="A107:Q107"/>
    <mergeCell ref="S107:AI107"/>
    <mergeCell ref="A114:Q114"/>
    <mergeCell ref="S114:AI114"/>
    <mergeCell ref="A128:Q128"/>
    <mergeCell ref="S128:AI128"/>
    <mergeCell ref="A135:Q135"/>
    <mergeCell ref="S135:AI135"/>
    <mergeCell ref="C185:C186"/>
    <mergeCell ref="S185:S186"/>
    <mergeCell ref="A147:Q147"/>
    <mergeCell ref="S147:AI147"/>
    <mergeCell ref="A156:Q156"/>
    <mergeCell ref="S156:AI156"/>
    <mergeCell ref="A166:Q166"/>
    <mergeCell ref="S166:AI166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35"/>
  <sheetViews>
    <sheetView workbookViewId="0">
      <selection activeCell="A7" sqref="A7"/>
    </sheetView>
  </sheetViews>
  <sheetFormatPr defaultColWidth="9.1796875" defaultRowHeight="10" x14ac:dyDescent="0.2"/>
  <cols>
    <col min="1" max="1" width="33.26953125" style="31" customWidth="1"/>
    <col min="2" max="2" width="9" style="161" customWidth="1"/>
    <col min="3" max="3" width="28.453125" style="28" customWidth="1"/>
    <col min="4" max="4" width="13.453125" style="77" customWidth="1"/>
    <col min="5" max="5" width="12.7265625" style="77" customWidth="1"/>
    <col min="6" max="6" width="12.7265625" style="28" customWidth="1"/>
    <col min="7" max="7" width="12.7265625" style="77" customWidth="1"/>
    <col min="8" max="20" width="12.7265625" style="30" customWidth="1"/>
    <col min="21" max="21" width="10" style="180" customWidth="1"/>
    <col min="22" max="22" width="35.26953125" style="31" customWidth="1"/>
    <col min="23" max="23" width="13.1796875" style="30" customWidth="1"/>
    <col min="24" max="24" width="10.81640625" style="28" customWidth="1"/>
    <col min="25" max="25" width="11" style="77" customWidth="1"/>
    <col min="26" max="26" width="12.7265625" style="77" customWidth="1"/>
    <col min="27" max="40" width="12.7265625" style="30" customWidth="1"/>
    <col min="41" max="42" width="9.1796875" style="31"/>
    <col min="43" max="43" width="10.54296875" style="31" bestFit="1" customWidth="1"/>
    <col min="44" max="16384" width="9.1796875" style="31"/>
  </cols>
  <sheetData>
    <row r="1" spans="1:40" s="7" customFormat="1" ht="25.5" customHeight="1" x14ac:dyDescent="0.3">
      <c r="A1" s="1" t="s">
        <v>0</v>
      </c>
      <c r="B1" s="143" t="s">
        <v>472</v>
      </c>
      <c r="C1" s="1" t="s">
        <v>1</v>
      </c>
      <c r="D1" s="2" t="s">
        <v>473</v>
      </c>
      <c r="E1" s="2" t="s">
        <v>4</v>
      </c>
      <c r="F1" s="1" t="s">
        <v>5</v>
      </c>
      <c r="G1" s="2" t="s">
        <v>474</v>
      </c>
      <c r="H1" s="3">
        <v>42014</v>
      </c>
      <c r="I1" s="2">
        <v>42036</v>
      </c>
      <c r="J1" s="2">
        <v>42064</v>
      </c>
      <c r="K1" s="2">
        <v>42095</v>
      </c>
      <c r="L1" s="2">
        <v>42125</v>
      </c>
      <c r="M1" s="2">
        <v>42156</v>
      </c>
      <c r="N1" s="2">
        <v>42186</v>
      </c>
      <c r="O1" s="2">
        <v>42217</v>
      </c>
      <c r="P1" s="2">
        <v>42248</v>
      </c>
      <c r="Q1" s="2">
        <v>42278</v>
      </c>
      <c r="R1" s="2">
        <v>42309</v>
      </c>
      <c r="S1" s="2">
        <v>42339</v>
      </c>
      <c r="T1" s="2" t="s">
        <v>8</v>
      </c>
      <c r="U1" s="144" t="s">
        <v>472</v>
      </c>
      <c r="V1" s="5" t="s">
        <v>1</v>
      </c>
      <c r="W1" s="2">
        <v>42004</v>
      </c>
      <c r="X1" s="1" t="s">
        <v>5</v>
      </c>
      <c r="Y1" s="2" t="s">
        <v>9</v>
      </c>
      <c r="Z1" s="2" t="s">
        <v>10</v>
      </c>
      <c r="AA1" s="3">
        <v>42014</v>
      </c>
      <c r="AB1" s="2">
        <v>42036</v>
      </c>
      <c r="AC1" s="2">
        <v>42064</v>
      </c>
      <c r="AD1" s="2">
        <v>42095</v>
      </c>
      <c r="AE1" s="2">
        <v>42125</v>
      </c>
      <c r="AF1" s="2">
        <v>42156</v>
      </c>
      <c r="AG1" s="2">
        <v>42186</v>
      </c>
      <c r="AH1" s="2">
        <v>42217</v>
      </c>
      <c r="AI1" s="2">
        <v>42248</v>
      </c>
      <c r="AJ1" s="2">
        <v>42278</v>
      </c>
      <c r="AK1" s="2">
        <v>42309</v>
      </c>
      <c r="AL1" s="2">
        <v>42339</v>
      </c>
      <c r="AM1" s="6"/>
      <c r="AN1" s="6"/>
    </row>
    <row r="2" spans="1:40" s="7" customFormat="1" ht="10.5" x14ac:dyDescent="0.25">
      <c r="A2" s="8" t="s">
        <v>11</v>
      </c>
      <c r="B2" s="145"/>
      <c r="C2" s="9"/>
      <c r="D2" s="10"/>
      <c r="E2" s="10"/>
      <c r="F2" s="9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46"/>
      <c r="V2" s="8" t="s">
        <v>11</v>
      </c>
      <c r="W2" s="147">
        <v>2</v>
      </c>
      <c r="X2" s="148"/>
      <c r="Y2" s="147"/>
      <c r="Z2" s="147"/>
      <c r="AA2" s="147">
        <v>3</v>
      </c>
      <c r="AB2" s="147">
        <v>4</v>
      </c>
      <c r="AC2" s="147">
        <v>5</v>
      </c>
      <c r="AD2" s="147">
        <v>6</v>
      </c>
      <c r="AE2" s="147">
        <v>7</v>
      </c>
      <c r="AF2" s="147">
        <v>8</v>
      </c>
      <c r="AG2" s="147">
        <v>9</v>
      </c>
      <c r="AH2" s="147">
        <v>10</v>
      </c>
      <c r="AI2" s="147">
        <v>11</v>
      </c>
      <c r="AJ2" s="147">
        <v>12</v>
      </c>
      <c r="AK2" s="147">
        <v>13</v>
      </c>
      <c r="AL2" s="147">
        <v>14</v>
      </c>
      <c r="AM2" s="11"/>
      <c r="AN2" s="11"/>
    </row>
    <row r="3" spans="1:40" s="7" customFormat="1" x14ac:dyDescent="0.2">
      <c r="A3" s="7" t="s">
        <v>12</v>
      </c>
      <c r="B3" s="145">
        <v>1020</v>
      </c>
      <c r="C3" s="9" t="s">
        <v>13</v>
      </c>
      <c r="D3" s="10"/>
      <c r="E3" s="10"/>
      <c r="F3" s="9"/>
      <c r="G3" s="10">
        <f>SUM(D3:F3)</f>
        <v>0</v>
      </c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>
        <f>AVERAGE(G3:S3)</f>
        <v>0</v>
      </c>
      <c r="U3" s="149">
        <v>1835</v>
      </c>
      <c r="V3" s="7" t="s">
        <v>14</v>
      </c>
      <c r="W3" s="10"/>
      <c r="X3" s="9"/>
      <c r="Y3" s="10"/>
      <c r="Z3" s="10">
        <f>SUM(W3:Y3)</f>
        <v>0</v>
      </c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7">
        <f>AVERAGE(Z3:AL3)</f>
        <v>0</v>
      </c>
    </row>
    <row r="4" spans="1:40" s="7" customFormat="1" x14ac:dyDescent="0.2">
      <c r="A4" s="7" t="s">
        <v>15</v>
      </c>
      <c r="B4" s="145">
        <v>1025</v>
      </c>
      <c r="C4" s="9" t="s">
        <v>16</v>
      </c>
      <c r="D4" s="15">
        <f>IFERROR(VLOOKUP($B4,'[2]Trial Blc'!$B$4:C$373,2,FALSE),0)</f>
        <v>78.63</v>
      </c>
      <c r="E4" s="10"/>
      <c r="F4" s="9"/>
      <c r="G4" s="10">
        <f>SUM(D4:F4)</f>
        <v>78.63</v>
      </c>
      <c r="H4" s="10">
        <f>IFERROR(VLOOKUP($B4,'[2]Trial Blc'!$B$4:D$373,3,FALSE),0)</f>
        <v>78.47</v>
      </c>
      <c r="I4" s="10">
        <f>IFERROR(VLOOKUP($B4,'[2]Trial Blc'!$B$4:E$373,4,FALSE),0)</f>
        <v>78.290000000000006</v>
      </c>
      <c r="J4" s="10">
        <f>IFERROR(VLOOKUP($B4,'[2]Trial Blc'!$B$4:F$373,5,FALSE),0)</f>
        <v>77.819999999999993</v>
      </c>
      <c r="K4" s="10">
        <f>IFERROR(VLOOKUP($B4,'[2]Trial Blc'!$B$4:G$373,6,FALSE),0)</f>
        <v>77.86</v>
      </c>
      <c r="L4" s="10">
        <f>IFERROR(VLOOKUP($B4,'[2]Trial Blc'!$B$4:H$373,7,FALSE),0)</f>
        <v>77.77</v>
      </c>
      <c r="M4" s="10">
        <f>IFERROR(VLOOKUP($B4,'[2]Trial Blc'!$B$4:I$373,8,FALSE),0)</f>
        <v>77.83</v>
      </c>
      <c r="N4" s="10">
        <f>IFERROR(VLOOKUP($B4,'[2]Trial Blc'!$B$4:J$373,9,FALSE),0)</f>
        <v>77.73</v>
      </c>
      <c r="O4" s="10">
        <f>IFERROR(VLOOKUP($B4,'[2]Trial Blc'!$B$4:K$373,10,FALSE),0)</f>
        <v>77.61</v>
      </c>
      <c r="P4" s="10">
        <f>IFERROR(VLOOKUP($B4,'[2]Trial Blc'!$B$4:L$373,11,FALSE),0)</f>
        <v>77.48</v>
      </c>
      <c r="Q4" s="10">
        <f>IFERROR(VLOOKUP($B4,'[2]Trial Blc'!$B$4:M$373,12,FALSE),0)</f>
        <v>77.510000000000005</v>
      </c>
      <c r="R4" s="10">
        <f>IFERROR(VLOOKUP($B4,'[2]Trial Blc'!$B$4:N$373,13,FALSE),0)</f>
        <v>77.42</v>
      </c>
      <c r="S4" s="10">
        <f>IFERROR(VLOOKUP($B4,'[2]Trial Blc'!$B$4:O$373,14,FALSE),0)</f>
        <v>77.23</v>
      </c>
      <c r="T4" s="10">
        <f>AVERAGE(G4:S4)</f>
        <v>77.819230769230771</v>
      </c>
      <c r="U4" s="149">
        <v>1840</v>
      </c>
      <c r="V4" s="7" t="s">
        <v>17</v>
      </c>
      <c r="W4" s="10">
        <f>-IFERROR(VLOOKUP($U4,'[2]Trial Blc'!$B$4:O$373,W$2,FALSE),0)</f>
        <v>13.93</v>
      </c>
      <c r="X4" s="9"/>
      <c r="Y4" s="10"/>
      <c r="Z4" s="10">
        <f>SUM(W4:Y4)</f>
        <v>13.93</v>
      </c>
      <c r="AA4" s="10">
        <f>-IFERROR(VLOOKUP($U4,'[2]Trial Blc'!$B$4:Q$373,AA$2,FALSE),0)</f>
        <v>14.06</v>
      </c>
      <c r="AB4" s="10">
        <f>-IFERROR(VLOOKUP($U4,'[2]Trial Blc'!$B$4:Q$373,AB$2,FALSE),0)</f>
        <v>14.19</v>
      </c>
      <c r="AC4" s="10">
        <f>-IFERROR(VLOOKUP($U4,'[2]Trial Blc'!$B$4:Q$373,AC$2,FALSE),0)</f>
        <v>14.27</v>
      </c>
      <c r="AD4" s="10">
        <f>-IFERROR(VLOOKUP($U4,'[2]Trial Blc'!$B$4:Q$373,AD$2,FALSE),0)</f>
        <v>14.44</v>
      </c>
      <c r="AE4" s="10">
        <f>-IFERROR(VLOOKUP($U4,'[2]Trial Blc'!$B$4:Q$373,AE$2,FALSE),0)</f>
        <v>14.59</v>
      </c>
      <c r="AF4" s="10">
        <f>-IFERROR(VLOOKUP($U4,'[2]Trial Blc'!$B$4:Q$373,AF$2,FALSE),0)</f>
        <v>14.76</v>
      </c>
      <c r="AG4" s="10">
        <f>-IFERROR(VLOOKUP($U4,'[2]Trial Blc'!$B$4:Q$373,AG$2,FALSE),0)</f>
        <v>14.9</v>
      </c>
      <c r="AH4" s="10">
        <f>-IFERROR(VLOOKUP($U4,'[2]Trial Blc'!$B$4:Q$373,AH$2,FALSE),0)</f>
        <v>15.04</v>
      </c>
      <c r="AI4" s="10">
        <f>-IFERROR(VLOOKUP($U4,'[2]Trial Blc'!$B$4:Q$373,AI$2,FALSE),0)</f>
        <v>15.18</v>
      </c>
      <c r="AJ4" s="10">
        <f>-IFERROR(VLOOKUP($U4,'[2]Trial Blc'!$B$4:Q$373,AJ$2,FALSE),0)</f>
        <v>15.35</v>
      </c>
      <c r="AK4" s="10">
        <f>-IFERROR(VLOOKUP($U4,'[2]Trial Blc'!$B$4:Q$373,AK$2,FALSE),0)</f>
        <v>15.49</v>
      </c>
      <c r="AL4" s="10">
        <f>-IFERROR(VLOOKUP($U4,'[2]Trial Blc'!$B$4:Q$373,AL$2,FALSE),0)</f>
        <v>15.61</v>
      </c>
      <c r="AM4" s="7">
        <f>AVERAGE(Z4:AL4)</f>
        <v>14.754615384615384</v>
      </c>
    </row>
    <row r="5" spans="1:40" s="7" customFormat="1" x14ac:dyDescent="0.2">
      <c r="A5" s="7" t="s">
        <v>18</v>
      </c>
      <c r="B5" s="145"/>
      <c r="C5" s="9"/>
      <c r="D5" s="10"/>
      <c r="E5" s="10"/>
      <c r="F5" s="9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50"/>
      <c r="V5" s="11"/>
      <c r="W5" s="10"/>
      <c r="X5" s="12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1"/>
      <c r="AN5" s="11"/>
    </row>
    <row r="6" spans="1:40" s="7" customFormat="1" ht="10.5" x14ac:dyDescent="0.25">
      <c r="A6" s="8" t="s">
        <v>19</v>
      </c>
      <c r="B6" s="145"/>
      <c r="C6" s="9"/>
      <c r="D6" s="10"/>
      <c r="E6" s="10"/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51"/>
      <c r="V6" s="13" t="s">
        <v>19</v>
      </c>
      <c r="W6" s="10"/>
      <c r="X6" s="12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1"/>
      <c r="AN6" s="11"/>
    </row>
    <row r="7" spans="1:40" s="7" customFormat="1" x14ac:dyDescent="0.2">
      <c r="A7" s="7" t="s">
        <v>20</v>
      </c>
      <c r="B7" s="145">
        <v>1030</v>
      </c>
      <c r="C7" s="9" t="s">
        <v>21</v>
      </c>
      <c r="D7" s="10"/>
      <c r="E7" s="10"/>
      <c r="F7" s="9"/>
      <c r="G7" s="10">
        <f>SUM(D7:F7)</f>
        <v>0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>
        <f t="shared" ref="T7:T15" si="0">AVERAGE(G7:S7)</f>
        <v>0</v>
      </c>
      <c r="U7" s="149"/>
      <c r="W7" s="10"/>
      <c r="X7" s="9"/>
      <c r="Y7" s="10"/>
      <c r="Z7" s="10">
        <f>SUM(W7:Y7)</f>
        <v>0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1"/>
      <c r="AN7" s="11"/>
    </row>
    <row r="8" spans="1:40" s="7" customFormat="1" x14ac:dyDescent="0.2">
      <c r="A8" s="7" t="s">
        <v>22</v>
      </c>
      <c r="B8" s="145">
        <v>1050</v>
      </c>
      <c r="C8" s="9" t="s">
        <v>23</v>
      </c>
      <c r="D8" s="10"/>
      <c r="E8" s="10"/>
      <c r="F8" s="9"/>
      <c r="G8" s="10">
        <f>SUM(D8:F8)</f>
        <v>0</v>
      </c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>
        <f t="shared" si="0"/>
        <v>0</v>
      </c>
      <c r="U8" s="149">
        <v>1845</v>
      </c>
      <c r="V8" s="7" t="s">
        <v>24</v>
      </c>
      <c r="W8" s="10"/>
      <c r="X8" s="9"/>
      <c r="Y8" s="10"/>
      <c r="Z8" s="10">
        <f>SUM(W8:Y8)</f>
        <v>0</v>
      </c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7">
        <f>AVERAGE(Z8:AL8)</f>
        <v>0</v>
      </c>
    </row>
    <row r="9" spans="1:40" s="7" customFormat="1" x14ac:dyDescent="0.2">
      <c r="A9" s="7" t="s">
        <v>25</v>
      </c>
      <c r="B9" s="145"/>
      <c r="C9" s="9"/>
      <c r="D9" s="10"/>
      <c r="E9" s="10"/>
      <c r="F9" s="9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49"/>
      <c r="W9" s="10"/>
      <c r="X9" s="9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1"/>
      <c r="AN9" s="11"/>
    </row>
    <row r="10" spans="1:40" s="7" customFormat="1" x14ac:dyDescent="0.2">
      <c r="A10" s="7" t="s">
        <v>26</v>
      </c>
      <c r="B10" s="145"/>
      <c r="C10" s="9"/>
      <c r="D10" s="10"/>
      <c r="E10" s="10"/>
      <c r="F10" s="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49"/>
      <c r="W10" s="10"/>
      <c r="X10" s="9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1"/>
      <c r="AN10" s="11"/>
    </row>
    <row r="11" spans="1:40" s="7" customFormat="1" x14ac:dyDescent="0.2">
      <c r="A11" s="7" t="s">
        <v>27</v>
      </c>
      <c r="B11" s="145">
        <v>1080</v>
      </c>
      <c r="C11" s="9" t="s">
        <v>28</v>
      </c>
      <c r="D11" s="10"/>
      <c r="E11" s="10"/>
      <c r="F11" s="9"/>
      <c r="G11" s="10">
        <f>SUM(D11:F11)</f>
        <v>0</v>
      </c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>
        <f t="shared" si="0"/>
        <v>0</v>
      </c>
      <c r="U11" s="149">
        <v>1875</v>
      </c>
      <c r="V11" s="7" t="s">
        <v>29</v>
      </c>
      <c r="W11" s="10"/>
      <c r="X11" s="9"/>
      <c r="Y11" s="10"/>
      <c r="Z11" s="10">
        <f>SUM(W11:Y11)</f>
        <v>0</v>
      </c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7">
        <f>AVERAGE(Z11:AL11)</f>
        <v>0</v>
      </c>
    </row>
    <row r="12" spans="1:40" s="7" customFormat="1" x14ac:dyDescent="0.2">
      <c r="A12" s="7" t="s">
        <v>30</v>
      </c>
      <c r="B12" s="145">
        <v>1085</v>
      </c>
      <c r="C12" s="9" t="s">
        <v>31</v>
      </c>
      <c r="D12" s="10"/>
      <c r="E12" s="10"/>
      <c r="F12" s="9"/>
      <c r="G12" s="10">
        <f>SUM(D12:F12)</f>
        <v>0</v>
      </c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>
        <f t="shared" si="0"/>
        <v>0</v>
      </c>
      <c r="U12" s="149">
        <v>1880</v>
      </c>
      <c r="V12" s="7" t="s">
        <v>32</v>
      </c>
      <c r="W12" s="10"/>
      <c r="X12" s="9"/>
      <c r="Y12" s="10"/>
      <c r="Z12" s="10">
        <f>SUM(W12:Y12)</f>
        <v>0</v>
      </c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7">
        <f>AVERAGE(Z12:AL12)</f>
        <v>0</v>
      </c>
    </row>
    <row r="13" spans="1:40" s="7" customFormat="1" x14ac:dyDescent="0.2">
      <c r="A13" s="7" t="s">
        <v>33</v>
      </c>
      <c r="B13" s="145">
        <v>1090</v>
      </c>
      <c r="C13" s="9" t="s">
        <v>34</v>
      </c>
      <c r="D13" s="10"/>
      <c r="E13" s="10"/>
      <c r="F13" s="9"/>
      <c r="G13" s="10">
        <f>SUM(D13:F13)</f>
        <v>0</v>
      </c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>
        <f t="shared" si="0"/>
        <v>0</v>
      </c>
      <c r="U13" s="149">
        <v>1885</v>
      </c>
      <c r="V13" s="7" t="s">
        <v>35</v>
      </c>
      <c r="W13" s="10"/>
      <c r="X13" s="9"/>
      <c r="Y13" s="10"/>
      <c r="Z13" s="10">
        <f>SUM(W13:Y13)</f>
        <v>0</v>
      </c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7">
        <f>AVERAGE(Z13:AL13)</f>
        <v>0</v>
      </c>
    </row>
    <row r="14" spans="1:40" s="7" customFormat="1" x14ac:dyDescent="0.2">
      <c r="A14" s="7" t="s">
        <v>36</v>
      </c>
      <c r="B14" s="145">
        <v>1095</v>
      </c>
      <c r="C14" s="9" t="s">
        <v>37</v>
      </c>
      <c r="D14" s="10"/>
      <c r="E14" s="10"/>
      <c r="F14" s="9"/>
      <c r="G14" s="10">
        <f>SUM(D14:F14)</f>
        <v>0</v>
      </c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>
        <f t="shared" si="0"/>
        <v>0</v>
      </c>
      <c r="U14" s="149">
        <v>1890</v>
      </c>
      <c r="V14" s="7" t="s">
        <v>38</v>
      </c>
      <c r="W14" s="10"/>
      <c r="X14" s="9"/>
      <c r="Y14" s="10"/>
      <c r="Z14" s="10">
        <f>SUM(W14:Y14)</f>
        <v>0</v>
      </c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7">
        <f>AVERAGE(Z14:AL14)</f>
        <v>0</v>
      </c>
    </row>
    <row r="15" spans="1:40" s="7" customFormat="1" x14ac:dyDescent="0.2">
      <c r="A15" s="7" t="s">
        <v>39</v>
      </c>
      <c r="B15" s="145">
        <v>1100</v>
      </c>
      <c r="C15" s="9" t="s">
        <v>40</v>
      </c>
      <c r="D15" s="10"/>
      <c r="E15" s="10"/>
      <c r="F15" s="9"/>
      <c r="G15" s="10">
        <f>SUM(D15:F15)</f>
        <v>0</v>
      </c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>
        <f t="shared" si="0"/>
        <v>0</v>
      </c>
      <c r="U15" s="149">
        <v>1895</v>
      </c>
      <c r="V15" s="7" t="s">
        <v>41</v>
      </c>
      <c r="W15" s="10"/>
      <c r="X15" s="9"/>
      <c r="Y15" s="10"/>
      <c r="Z15" s="10">
        <f>SUM(W15:Y15)</f>
        <v>0</v>
      </c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7">
        <f>AVERAGE(Z15:AL15)</f>
        <v>0</v>
      </c>
    </row>
    <row r="16" spans="1:40" s="7" customFormat="1" x14ac:dyDescent="0.2">
      <c r="A16" s="7" t="s">
        <v>42</v>
      </c>
      <c r="B16" s="145"/>
      <c r="C16" s="9"/>
      <c r="D16" s="10"/>
      <c r="E16" s="10"/>
      <c r="F16" s="9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50"/>
      <c r="V16" s="11"/>
      <c r="W16" s="10"/>
      <c r="X16" s="9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1"/>
      <c r="AN16" s="11"/>
    </row>
    <row r="17" spans="1:40" s="7" customFormat="1" ht="10.5" x14ac:dyDescent="0.25">
      <c r="A17" s="8" t="s">
        <v>43</v>
      </c>
      <c r="B17" s="145"/>
      <c r="C17" s="9"/>
      <c r="D17" s="10"/>
      <c r="E17" s="10"/>
      <c r="F17" s="9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51"/>
      <c r="V17" s="13" t="s">
        <v>43</v>
      </c>
      <c r="W17" s="10"/>
      <c r="X17" s="12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1"/>
      <c r="AN17" s="11"/>
    </row>
    <row r="18" spans="1:40" s="7" customFormat="1" x14ac:dyDescent="0.2">
      <c r="A18" s="7" t="s">
        <v>44</v>
      </c>
      <c r="B18" s="145">
        <v>1035</v>
      </c>
      <c r="C18" s="9" t="s">
        <v>45</v>
      </c>
      <c r="D18" s="10"/>
      <c r="E18" s="10"/>
      <c r="F18" s="9"/>
      <c r="G18" s="10">
        <f>SUM(D18:F18)</f>
        <v>0</v>
      </c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>
        <f t="shared" ref="T18:T36" si="1">AVERAGE(G18:S18)</f>
        <v>0</v>
      </c>
      <c r="U18" s="149"/>
      <c r="W18" s="10"/>
      <c r="X18" s="9"/>
      <c r="Y18" s="10"/>
      <c r="Z18" s="10">
        <f>SUM(W18:Y18)</f>
        <v>0</v>
      </c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1"/>
      <c r="AN18" s="11"/>
    </row>
    <row r="19" spans="1:40" s="7" customFormat="1" x14ac:dyDescent="0.2">
      <c r="A19" s="7" t="s">
        <v>46</v>
      </c>
      <c r="B19" s="145">
        <v>1055</v>
      </c>
      <c r="C19" s="9" t="s">
        <v>47</v>
      </c>
      <c r="D19" s="10"/>
      <c r="E19" s="10"/>
      <c r="F19" s="9"/>
      <c r="G19" s="10">
        <f>SUM(D19:F19)</f>
        <v>0</v>
      </c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>
        <f t="shared" si="1"/>
        <v>0</v>
      </c>
      <c r="U19" s="150">
        <v>1850</v>
      </c>
      <c r="V19" s="11" t="s">
        <v>48</v>
      </c>
      <c r="W19" s="10"/>
      <c r="X19" s="9"/>
      <c r="Y19" s="10"/>
      <c r="Z19" s="10">
        <f>SUM(W19:Y19)</f>
        <v>0</v>
      </c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7">
        <f>AVERAGE(Z19:AL19)</f>
        <v>0</v>
      </c>
    </row>
    <row r="20" spans="1:40" s="7" customFormat="1" ht="14.25" customHeight="1" x14ac:dyDescent="0.2">
      <c r="A20" s="7" t="s">
        <v>49</v>
      </c>
      <c r="B20" s="145">
        <v>1105</v>
      </c>
      <c r="C20" s="9" t="s">
        <v>50</v>
      </c>
      <c r="D20" s="10"/>
      <c r="E20" s="10"/>
      <c r="F20" s="9"/>
      <c r="G20" s="10">
        <f>SUM(D20:F20)</f>
        <v>0</v>
      </c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>
        <f t="shared" si="1"/>
        <v>0</v>
      </c>
      <c r="U20" s="149">
        <v>1900</v>
      </c>
      <c r="V20" s="7" t="s">
        <v>51</v>
      </c>
      <c r="W20" s="10"/>
      <c r="X20" s="9"/>
      <c r="Y20" s="10"/>
      <c r="Z20" s="10">
        <f>SUM(W20:Y20)</f>
        <v>0</v>
      </c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7">
        <f>AVERAGE(Z20:AL20)</f>
        <v>0</v>
      </c>
    </row>
    <row r="21" spans="1:40" s="7" customFormat="1" x14ac:dyDescent="0.2">
      <c r="A21" s="7" t="s">
        <v>52</v>
      </c>
      <c r="B21" s="145">
        <v>1115</v>
      </c>
      <c r="C21" s="9" t="s">
        <v>53</v>
      </c>
      <c r="D21" s="10"/>
      <c r="E21" s="10"/>
      <c r="F21" s="9"/>
      <c r="G21" s="10">
        <f>SUM(D21:F21)</f>
        <v>0</v>
      </c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>
        <f t="shared" si="1"/>
        <v>0</v>
      </c>
      <c r="U21" s="149">
        <v>1910</v>
      </c>
      <c r="V21" s="7" t="s">
        <v>54</v>
      </c>
      <c r="W21" s="10"/>
      <c r="X21" s="9"/>
      <c r="Y21" s="10"/>
      <c r="Z21" s="10">
        <f>SUM(W21:Y21)</f>
        <v>0</v>
      </c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7">
        <f>AVERAGE(Z21:AL21)</f>
        <v>0</v>
      </c>
    </row>
    <row r="22" spans="1:40" s="7" customFormat="1" x14ac:dyDescent="0.2">
      <c r="A22" s="7" t="s">
        <v>55</v>
      </c>
      <c r="B22" s="145">
        <v>1165</v>
      </c>
      <c r="C22" s="9" t="s">
        <v>56</v>
      </c>
      <c r="D22" s="10"/>
      <c r="E22" s="10"/>
      <c r="F22" s="9"/>
      <c r="G22" s="10">
        <f>SUM(D22:F22)</f>
        <v>0</v>
      </c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>
        <f t="shared" si="1"/>
        <v>0</v>
      </c>
      <c r="U22" s="149">
        <v>1960</v>
      </c>
      <c r="V22" s="7" t="s">
        <v>57</v>
      </c>
      <c r="W22" s="10"/>
      <c r="X22" s="9"/>
      <c r="Y22" s="10"/>
      <c r="Z22" s="10">
        <f>SUM(W22:Y22)</f>
        <v>0</v>
      </c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7">
        <f>AVERAGE(Z22:AL22)</f>
        <v>0</v>
      </c>
    </row>
    <row r="23" spans="1:40" s="7" customFormat="1" ht="10.5" x14ac:dyDescent="0.25">
      <c r="A23" s="8" t="s">
        <v>58</v>
      </c>
      <c r="B23" s="145"/>
      <c r="C23" s="9"/>
      <c r="D23" s="10"/>
      <c r="E23" s="10"/>
      <c r="F23" s="9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46"/>
      <c r="V23" s="8" t="s">
        <v>58</v>
      </c>
      <c r="W23" s="10"/>
      <c r="X23" s="9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1"/>
      <c r="AN23" s="11"/>
    </row>
    <row r="24" spans="1:40" s="7" customFormat="1" x14ac:dyDescent="0.2">
      <c r="A24" s="7" t="s">
        <v>59</v>
      </c>
      <c r="B24" s="145"/>
      <c r="C24" s="9"/>
      <c r="D24" s="10"/>
      <c r="E24" s="10"/>
      <c r="F24" s="9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49"/>
      <c r="W24" s="10"/>
      <c r="X24" s="9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1"/>
      <c r="AN24" s="11"/>
    </row>
    <row r="25" spans="1:40" s="7" customFormat="1" x14ac:dyDescent="0.2">
      <c r="A25" s="7" t="s">
        <v>60</v>
      </c>
      <c r="B25" s="145"/>
      <c r="C25" s="9"/>
      <c r="D25" s="10"/>
      <c r="E25" s="10"/>
      <c r="F25" s="9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49"/>
      <c r="W25" s="10"/>
      <c r="X25" s="9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1"/>
      <c r="AN25" s="11"/>
    </row>
    <row r="26" spans="1:40" s="7" customFormat="1" x14ac:dyDescent="0.2">
      <c r="A26" s="7" t="s">
        <v>63</v>
      </c>
      <c r="B26" s="145">
        <v>1110</v>
      </c>
      <c r="C26" s="9" t="s">
        <v>64</v>
      </c>
      <c r="D26" s="10"/>
      <c r="E26" s="10"/>
      <c r="F26" s="9"/>
      <c r="G26" s="10">
        <f>SUM(D26:F26)</f>
        <v>0</v>
      </c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>
        <f t="shared" si="1"/>
        <v>0</v>
      </c>
      <c r="U26" s="149">
        <v>1905</v>
      </c>
      <c r="V26" s="7" t="s">
        <v>65</v>
      </c>
      <c r="W26" s="10"/>
      <c r="X26" s="9"/>
      <c r="Y26" s="10"/>
      <c r="Z26" s="10">
        <f>SUM(W26:Y26)</f>
        <v>0</v>
      </c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7">
        <f>AVERAGE(Z26:AL26)</f>
        <v>0</v>
      </c>
    </row>
    <row r="27" spans="1:40" s="7" customFormat="1" x14ac:dyDescent="0.2">
      <c r="A27" s="7" t="s">
        <v>66</v>
      </c>
      <c r="B27" s="145">
        <v>1120</v>
      </c>
      <c r="C27" s="9" t="s">
        <v>67</v>
      </c>
      <c r="D27" s="10"/>
      <c r="E27" s="10"/>
      <c r="F27" s="9"/>
      <c r="G27" s="10">
        <f>SUM(D27:F27)</f>
        <v>0</v>
      </c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>
        <f t="shared" si="1"/>
        <v>0</v>
      </c>
      <c r="U27" s="149">
        <v>1915</v>
      </c>
      <c r="V27" s="7" t="s">
        <v>68</v>
      </c>
      <c r="W27" s="10"/>
      <c r="X27" s="9"/>
      <c r="Y27" s="10"/>
      <c r="Z27" s="10">
        <f>SUM(W27:Y27)</f>
        <v>0</v>
      </c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7">
        <f>AVERAGE(Z27:AL27)</f>
        <v>0</v>
      </c>
    </row>
    <row r="28" spans="1:40" s="7" customFormat="1" x14ac:dyDescent="0.2">
      <c r="A28" s="7" t="s">
        <v>69</v>
      </c>
      <c r="B28" s="145">
        <v>1125</v>
      </c>
      <c r="C28" s="9" t="s">
        <v>70</v>
      </c>
      <c r="D28" s="10"/>
      <c r="E28" s="10"/>
      <c r="F28" s="9"/>
      <c r="G28" s="10">
        <f>SUM(D28:F28)</f>
        <v>0</v>
      </c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>
        <f t="shared" si="1"/>
        <v>0</v>
      </c>
      <c r="U28" s="149">
        <v>1920</v>
      </c>
      <c r="V28" s="7" t="s">
        <v>71</v>
      </c>
      <c r="W28" s="10"/>
      <c r="X28" s="9"/>
      <c r="Y28" s="10"/>
      <c r="Z28" s="10">
        <f>SUM(W28:Y28)</f>
        <v>0</v>
      </c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7">
        <f>AVERAGE(Z28:AL28)</f>
        <v>0</v>
      </c>
    </row>
    <row r="29" spans="1:40" s="7" customFormat="1" x14ac:dyDescent="0.2">
      <c r="A29" s="7" t="s">
        <v>72</v>
      </c>
      <c r="B29" s="145">
        <v>1130</v>
      </c>
      <c r="C29" s="9" t="s">
        <v>73</v>
      </c>
      <c r="D29" s="10"/>
      <c r="E29" s="10"/>
      <c r="F29" s="9"/>
      <c r="G29" s="10">
        <f>SUM(D29:F29)</f>
        <v>0</v>
      </c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>
        <f t="shared" si="1"/>
        <v>0</v>
      </c>
      <c r="U29" s="149">
        <v>1925</v>
      </c>
      <c r="V29" s="7" t="s">
        <v>74</v>
      </c>
      <c r="W29" s="10"/>
      <c r="X29" s="9"/>
      <c r="Y29" s="10"/>
      <c r="Z29" s="10">
        <f>SUM(W29:Y29)</f>
        <v>0</v>
      </c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7">
        <f>AVERAGE(Z29:AL29)</f>
        <v>0</v>
      </c>
    </row>
    <row r="30" spans="1:40" s="7" customFormat="1" x14ac:dyDescent="0.2">
      <c r="B30" s="145"/>
      <c r="C30" s="9"/>
      <c r="D30" s="10"/>
      <c r="E30" s="10"/>
      <c r="F30" s="9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49"/>
      <c r="W30" s="10"/>
      <c r="X30" s="9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1"/>
      <c r="AN30" s="11"/>
    </row>
    <row r="31" spans="1:40" s="7" customFormat="1" x14ac:dyDescent="0.2">
      <c r="A31" s="7" t="s">
        <v>75</v>
      </c>
      <c r="B31" s="145">
        <v>1135</v>
      </c>
      <c r="C31" s="9" t="s">
        <v>76</v>
      </c>
      <c r="D31" s="10"/>
      <c r="E31" s="10"/>
      <c r="F31" s="9"/>
      <c r="G31" s="10">
        <f>SUM(D31:F31)</f>
        <v>0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>
        <f t="shared" si="1"/>
        <v>0</v>
      </c>
      <c r="U31" s="149">
        <v>1930</v>
      </c>
      <c r="V31" s="7" t="s">
        <v>77</v>
      </c>
      <c r="W31" s="10"/>
      <c r="X31" s="9"/>
      <c r="Y31" s="10"/>
      <c r="Z31" s="10">
        <f>SUM(W31:Y31)</f>
        <v>0</v>
      </c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7">
        <f t="shared" ref="AM31:AM36" si="2">AVERAGE(Z31:AL31)</f>
        <v>0</v>
      </c>
    </row>
    <row r="32" spans="1:40" s="7" customFormat="1" x14ac:dyDescent="0.2">
      <c r="B32" s="145">
        <v>1140</v>
      </c>
      <c r="C32" s="9" t="s">
        <v>78</v>
      </c>
      <c r="D32" s="10"/>
      <c r="E32" s="10"/>
      <c r="F32" s="9"/>
      <c r="G32" s="10">
        <f>SUM(D32:F32)</f>
        <v>0</v>
      </c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>
        <f t="shared" si="1"/>
        <v>0</v>
      </c>
      <c r="U32" s="149">
        <v>1935</v>
      </c>
      <c r="V32" s="7" t="s">
        <v>79</v>
      </c>
      <c r="W32" s="10"/>
      <c r="X32" s="9"/>
      <c r="Y32" s="10"/>
      <c r="Z32" s="10">
        <f>SUM(W32:Y32)</f>
        <v>0</v>
      </c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7">
        <f t="shared" si="2"/>
        <v>0</v>
      </c>
    </row>
    <row r="33" spans="1:40" s="8" customFormat="1" ht="10.5" x14ac:dyDescent="0.25">
      <c r="A33" s="152" t="s">
        <v>80</v>
      </c>
      <c r="B33" s="153"/>
      <c r="C33" s="18" t="s">
        <v>81</v>
      </c>
      <c r="D33" s="154">
        <f>SUM(D31:D32)</f>
        <v>0</v>
      </c>
      <c r="E33" s="66"/>
      <c r="F33" s="154">
        <f t="shared" ref="F33:T33" si="3">SUM(F31:F32)</f>
        <v>0</v>
      </c>
      <c r="G33" s="154">
        <f t="shared" si="3"/>
        <v>0</v>
      </c>
      <c r="H33" s="154">
        <f t="shared" si="3"/>
        <v>0</v>
      </c>
      <c r="I33" s="154">
        <f t="shared" si="3"/>
        <v>0</v>
      </c>
      <c r="J33" s="154">
        <f t="shared" si="3"/>
        <v>0</v>
      </c>
      <c r="K33" s="154">
        <f t="shared" si="3"/>
        <v>0</v>
      </c>
      <c r="L33" s="154">
        <f t="shared" si="3"/>
        <v>0</v>
      </c>
      <c r="M33" s="154">
        <f t="shared" si="3"/>
        <v>0</v>
      </c>
      <c r="N33" s="154">
        <f t="shared" si="3"/>
        <v>0</v>
      </c>
      <c r="O33" s="154">
        <f t="shared" si="3"/>
        <v>0</v>
      </c>
      <c r="P33" s="154">
        <f t="shared" si="3"/>
        <v>0</v>
      </c>
      <c r="Q33" s="154">
        <f t="shared" si="3"/>
        <v>0</v>
      </c>
      <c r="R33" s="154">
        <f t="shared" si="3"/>
        <v>0</v>
      </c>
      <c r="S33" s="154">
        <f t="shared" si="3"/>
        <v>0</v>
      </c>
      <c r="T33" s="154">
        <f t="shared" si="3"/>
        <v>0</v>
      </c>
      <c r="U33" s="146"/>
      <c r="V33" s="20" t="s">
        <v>81</v>
      </c>
      <c r="W33" s="66">
        <f>SUM(W31:W32)</f>
        <v>0</v>
      </c>
      <c r="X33" s="154">
        <f>SUM(X31:X32)</f>
        <v>0</v>
      </c>
      <c r="Y33" s="66"/>
      <c r="Z33" s="154">
        <f>SUM(Z31:Z32)</f>
        <v>0</v>
      </c>
      <c r="AA33" s="66">
        <f t="shared" ref="AA33:AK33" si="4">SUM(AA31:AA32)</f>
        <v>0</v>
      </c>
      <c r="AB33" s="66">
        <f t="shared" si="4"/>
        <v>0</v>
      </c>
      <c r="AC33" s="66">
        <f t="shared" si="4"/>
        <v>0</v>
      </c>
      <c r="AD33" s="66">
        <f t="shared" si="4"/>
        <v>0</v>
      </c>
      <c r="AE33" s="66">
        <f t="shared" si="4"/>
        <v>0</v>
      </c>
      <c r="AF33" s="66">
        <f t="shared" si="4"/>
        <v>0</v>
      </c>
      <c r="AG33" s="66">
        <f t="shared" si="4"/>
        <v>0</v>
      </c>
      <c r="AH33" s="66">
        <f t="shared" si="4"/>
        <v>0</v>
      </c>
      <c r="AI33" s="66">
        <f t="shared" si="4"/>
        <v>0</v>
      </c>
      <c r="AJ33" s="66">
        <f t="shared" si="4"/>
        <v>0</v>
      </c>
      <c r="AK33" s="66">
        <f t="shared" si="4"/>
        <v>0</v>
      </c>
      <c r="AL33" s="66">
        <f>SUM(AL31:AL32)</f>
        <v>0</v>
      </c>
      <c r="AM33" s="8">
        <f t="shared" si="2"/>
        <v>0</v>
      </c>
    </row>
    <row r="34" spans="1:40" s="7" customFormat="1" x14ac:dyDescent="0.2">
      <c r="A34" s="7" t="s">
        <v>82</v>
      </c>
      <c r="B34" s="145">
        <v>1145</v>
      </c>
      <c r="C34" s="9" t="s">
        <v>83</v>
      </c>
      <c r="D34" s="10"/>
      <c r="E34" s="10"/>
      <c r="F34" s="9"/>
      <c r="G34" s="10">
        <f>SUM(D34:F34)</f>
        <v>0</v>
      </c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>
        <f t="shared" si="1"/>
        <v>0</v>
      </c>
      <c r="U34" s="149">
        <v>1940</v>
      </c>
      <c r="V34" s="7" t="s">
        <v>84</v>
      </c>
      <c r="W34" s="10"/>
      <c r="X34" s="9"/>
      <c r="Y34" s="10"/>
      <c r="Z34" s="10">
        <f>SUM(W34:Y34)</f>
        <v>0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7">
        <f t="shared" si="2"/>
        <v>0</v>
      </c>
    </row>
    <row r="35" spans="1:40" s="7" customFormat="1" x14ac:dyDescent="0.2">
      <c r="A35" s="7" t="s">
        <v>85</v>
      </c>
      <c r="B35" s="145">
        <v>1150</v>
      </c>
      <c r="C35" s="9" t="s">
        <v>86</v>
      </c>
      <c r="D35" s="10"/>
      <c r="E35" s="10"/>
      <c r="F35" s="9"/>
      <c r="G35" s="10">
        <f>SUM(D35:F35)</f>
        <v>0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>
        <f t="shared" si="1"/>
        <v>0</v>
      </c>
      <c r="U35" s="149">
        <v>1945</v>
      </c>
      <c r="V35" s="7" t="s">
        <v>87</v>
      </c>
      <c r="W35" s="10"/>
      <c r="X35" s="9"/>
      <c r="Y35" s="10"/>
      <c r="Z35" s="10">
        <f>SUM(W35:Y35)</f>
        <v>0</v>
      </c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7">
        <f t="shared" si="2"/>
        <v>0</v>
      </c>
    </row>
    <row r="36" spans="1:40" s="7" customFormat="1" x14ac:dyDescent="0.2">
      <c r="A36" s="7" t="s">
        <v>88</v>
      </c>
      <c r="B36" s="145">
        <v>1170</v>
      </c>
      <c r="C36" s="9" t="s">
        <v>89</v>
      </c>
      <c r="D36" s="10"/>
      <c r="E36" s="10"/>
      <c r="F36" s="9"/>
      <c r="G36" s="10">
        <f>SUM(D36:F36)</f>
        <v>0</v>
      </c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>
        <f t="shared" si="1"/>
        <v>0</v>
      </c>
      <c r="U36" s="149">
        <v>1965</v>
      </c>
      <c r="V36" s="7" t="s">
        <v>90</v>
      </c>
      <c r="W36" s="10"/>
      <c r="X36" s="9"/>
      <c r="Y36" s="10"/>
      <c r="Z36" s="10">
        <f>SUM(W36:Y36)</f>
        <v>0</v>
      </c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7">
        <f t="shared" si="2"/>
        <v>0</v>
      </c>
    </row>
    <row r="37" spans="1:40" s="7" customFormat="1" ht="10.5" x14ac:dyDescent="0.25">
      <c r="A37" s="8" t="s">
        <v>91</v>
      </c>
      <c r="B37" s="145"/>
      <c r="C37" s="9"/>
      <c r="D37" s="10"/>
      <c r="E37" s="10"/>
      <c r="F37" s="9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46"/>
      <c r="V37" s="8" t="s">
        <v>91</v>
      </c>
      <c r="W37" s="10"/>
      <c r="X37" s="9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1"/>
      <c r="AN37" s="11"/>
    </row>
    <row r="38" spans="1:40" s="7" customFormat="1" x14ac:dyDescent="0.2">
      <c r="A38" s="7" t="s">
        <v>92</v>
      </c>
      <c r="B38" s="145">
        <v>1045</v>
      </c>
      <c r="C38" s="9" t="s">
        <v>93</v>
      </c>
      <c r="D38" s="15">
        <f>IFERROR(VLOOKUP($B38,'[2]Trial Blc'!$B$4:C$373,2,FALSE),0)</f>
        <v>889.09</v>
      </c>
      <c r="E38" s="10"/>
      <c r="F38" s="9"/>
      <c r="G38" s="10">
        <f>SUM(D38:F38)</f>
        <v>889.09</v>
      </c>
      <c r="H38" s="10">
        <f>IFERROR(VLOOKUP($B38,'[2]Trial Blc'!$B$4:D$373,3,FALSE),0)</f>
        <v>887.61</v>
      </c>
      <c r="I38" s="10">
        <f>IFERROR(VLOOKUP($B38,'[2]Trial Blc'!$B$4:E$373,4,FALSE),0)</f>
        <v>877.96</v>
      </c>
      <c r="J38" s="10">
        <f>IFERROR(VLOOKUP($B38,'[2]Trial Blc'!$B$4:F$373,5,FALSE),0)</f>
        <v>874.54</v>
      </c>
      <c r="K38" s="10">
        <f>IFERROR(VLOOKUP($B38,'[2]Trial Blc'!$B$4:G$373,6,FALSE),0)</f>
        <v>878.24</v>
      </c>
      <c r="L38" s="10">
        <f>IFERROR(VLOOKUP($B38,'[2]Trial Blc'!$B$4:H$373,7,FALSE),0)</f>
        <v>877.48</v>
      </c>
      <c r="M38" s="10">
        <f>IFERROR(VLOOKUP($B38,'[2]Trial Blc'!$B$4:I$373,8,FALSE),0)</f>
        <v>878.99</v>
      </c>
      <c r="N38" s="10">
        <f>IFERROR(VLOOKUP($B38,'[2]Trial Blc'!$B$4:J$373,9,FALSE),0)</f>
        <v>877.11</v>
      </c>
      <c r="O38" s="10">
        <f>IFERROR(VLOOKUP($B38,'[2]Trial Blc'!$B$4:K$373,10,FALSE),0)</f>
        <v>875.85</v>
      </c>
      <c r="P38" s="10">
        <f>IFERROR(VLOOKUP($B38,'[2]Trial Blc'!$B$4:L$373,11,FALSE),0)</f>
        <v>867.02</v>
      </c>
      <c r="Q38" s="10">
        <f>IFERROR(VLOOKUP($B38,'[2]Trial Blc'!$B$4:M$373,12,FALSE),0)</f>
        <v>867.5</v>
      </c>
      <c r="R38" s="10">
        <f>IFERROR(VLOOKUP($B38,'[2]Trial Blc'!$B$4:N$373,13,FALSE),0)</f>
        <v>866.71</v>
      </c>
      <c r="S38" s="10">
        <f>IFERROR(VLOOKUP($B38,'[2]Trial Blc'!$B$4:O$373,14,FALSE),0)</f>
        <v>864.2</v>
      </c>
      <c r="T38" s="10">
        <f>AVERAGE(G38:S38)</f>
        <v>875.56153846153836</v>
      </c>
      <c r="U38" s="149"/>
      <c r="W38" s="10"/>
      <c r="X38" s="9"/>
      <c r="Y38" s="10"/>
      <c r="Z38" s="10">
        <f>SUM(W38:Y38)</f>
        <v>0</v>
      </c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1"/>
      <c r="AN38" s="11"/>
    </row>
    <row r="39" spans="1:40" s="7" customFormat="1" x14ac:dyDescent="0.2">
      <c r="B39" s="155"/>
      <c r="C39" s="12"/>
      <c r="D39" s="10"/>
      <c r="E39" s="10"/>
      <c r="F39" s="9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49"/>
      <c r="W39" s="10"/>
      <c r="X39" s="9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1"/>
      <c r="AN39" s="11"/>
    </row>
    <row r="40" spans="1:40" s="7" customFormat="1" x14ac:dyDescent="0.2">
      <c r="A40" s="7" t="s">
        <v>94</v>
      </c>
      <c r="B40" s="145"/>
      <c r="C40" s="9"/>
      <c r="D40" s="10"/>
      <c r="E40" s="10"/>
      <c r="F40" s="9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49"/>
      <c r="W40" s="10"/>
      <c r="X40" s="9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1"/>
      <c r="AN40" s="11"/>
    </row>
    <row r="41" spans="1:40" s="7" customFormat="1" x14ac:dyDescent="0.2">
      <c r="B41" s="145">
        <v>1065</v>
      </c>
      <c r="C41" s="9" t="s">
        <v>95</v>
      </c>
      <c r="D41" s="10"/>
      <c r="E41" s="10"/>
      <c r="F41" s="9"/>
      <c r="G41" s="10">
        <f>SUM(D41:F41)</f>
        <v>0</v>
      </c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>
        <f>AVERAGE(G41:S41)</f>
        <v>0</v>
      </c>
      <c r="U41" s="149">
        <v>1860</v>
      </c>
      <c r="V41" s="7" t="s">
        <v>96</v>
      </c>
      <c r="W41" s="10"/>
      <c r="X41" s="9"/>
      <c r="Y41" s="10"/>
      <c r="Z41" s="10">
        <f>SUM(W41:Y41)</f>
        <v>0</v>
      </c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7">
        <f>AVERAGE(Z41:AL41)</f>
        <v>0</v>
      </c>
    </row>
    <row r="42" spans="1:40" s="7" customFormat="1" x14ac:dyDescent="0.2">
      <c r="A42" s="17" t="s">
        <v>94</v>
      </c>
      <c r="B42" s="145">
        <v>1175</v>
      </c>
      <c r="C42" s="9" t="s">
        <v>97</v>
      </c>
      <c r="D42" s="10">
        <f>IFERROR(VLOOKUP($B42,'[2]Trial Blc'!$B$4:C$373,2,FALSE),0)</f>
        <v>65664.149999999994</v>
      </c>
      <c r="E42" s="10"/>
      <c r="F42" s="9"/>
      <c r="G42" s="10">
        <f>SUM(D42:F42)</f>
        <v>65664.149999999994</v>
      </c>
      <c r="H42" s="10">
        <f>IFERROR(VLOOKUP($B42,'[2]Trial Blc'!$B$4:D$373,3,FALSE),0)</f>
        <v>65541.740000000005</v>
      </c>
      <c r="I42" s="10">
        <f>IFERROR(VLOOKUP($B42,'[2]Trial Blc'!$B$4:E$373,4,FALSE),0)</f>
        <v>65153.15</v>
      </c>
      <c r="J42" s="10">
        <f>IFERROR(VLOOKUP($B42,'[2]Trial Blc'!$B$4:F$373,5,FALSE),0)</f>
        <v>64923.85</v>
      </c>
      <c r="K42" s="10">
        <f>IFERROR(VLOOKUP($B42,'[2]Trial Blc'!$B$4:G$373,6,FALSE),0)</f>
        <v>65062.26</v>
      </c>
      <c r="L42" s="10">
        <f>IFERROR(VLOOKUP($B42,'[2]Trial Blc'!$B$4:H$373,7,FALSE),0)</f>
        <v>64997.75</v>
      </c>
      <c r="M42" s="10">
        <f>IFERROR(VLOOKUP($B42,'[2]Trial Blc'!$B$4:I$373,8,FALSE),0)</f>
        <v>65195.56</v>
      </c>
      <c r="N42" s="10">
        <f>IFERROR(VLOOKUP($B42,'[2]Trial Blc'!$B$4:J$373,9,FALSE),0)</f>
        <v>65333.56</v>
      </c>
      <c r="O42" s="10">
        <f>IFERROR(VLOOKUP($B42,'[2]Trial Blc'!$B$4:K$373,10,FALSE),0)</f>
        <v>65265.08</v>
      </c>
      <c r="P42" s="10">
        <f>IFERROR(VLOOKUP($B42,'[2]Trial Blc'!$B$4:L$373,11,FALSE),0)</f>
        <v>64973.9</v>
      </c>
      <c r="Q42" s="10">
        <f>IFERROR(VLOOKUP($B42,'[2]Trial Blc'!$B$4:M$373,12,FALSE),0)</f>
        <v>65000.43</v>
      </c>
      <c r="R42" s="10">
        <f>IFERROR(VLOOKUP($B42,'[2]Trial Blc'!$B$4:N$373,13,FALSE),0)</f>
        <v>65202.2</v>
      </c>
      <c r="S42" s="10">
        <f>IFERROR(VLOOKUP($B42,'[2]Trial Blc'!$B$4:O$373,14,FALSE),0)</f>
        <v>65197.919999999998</v>
      </c>
      <c r="T42" s="10">
        <f>AVERAGE(G42:S42)</f>
        <v>65193.196153846155</v>
      </c>
      <c r="U42" s="149">
        <v>1970</v>
      </c>
      <c r="V42" s="7" t="s">
        <v>98</v>
      </c>
      <c r="W42" s="10">
        <f>-IFERROR(VLOOKUP($U42,'[2]Trial Blc'!$B$4:O$373,W$2,FALSE),0)</f>
        <v>27755.43</v>
      </c>
      <c r="X42" s="9"/>
      <c r="Y42" s="10"/>
      <c r="Z42" s="10">
        <f>SUM(W42:Y42)</f>
        <v>27755.43</v>
      </c>
      <c r="AA42" s="10">
        <f>-IFERROR(VLOOKUP($U42,'[2]Trial Blc'!$B$4:Q$373,AA$2,FALSE),0)</f>
        <v>27817.200000000001</v>
      </c>
      <c r="AB42" s="10">
        <f>-IFERROR(VLOOKUP($U42,'[2]Trial Blc'!$B$4:Q$373,AB$2,FALSE),0)</f>
        <v>27743.03</v>
      </c>
      <c r="AC42" s="10">
        <f>-IFERROR(VLOOKUP($U42,'[2]Trial Blc'!$B$4:Q$373,AC$2,FALSE),0)</f>
        <v>27717.85</v>
      </c>
      <c r="AD42" s="10">
        <f>-IFERROR(VLOOKUP($U42,'[2]Trial Blc'!$B$4:Q$373,AD$2,FALSE),0)</f>
        <v>27896.49</v>
      </c>
      <c r="AE42" s="10">
        <f>-IFERROR(VLOOKUP($U42,'[2]Trial Blc'!$B$4:Q$373,AE$2,FALSE),0)</f>
        <v>27980</v>
      </c>
      <c r="AF42" s="10">
        <f>-IFERROR(VLOOKUP($U42,'[2]Trial Blc'!$B$4:Q$373,AF$2,FALSE),0)</f>
        <v>28127.14</v>
      </c>
      <c r="AG42" s="10">
        <f>-IFERROR(VLOOKUP($U42,'[2]Trial Blc'!$B$4:Q$373,AG$2,FALSE),0)</f>
        <v>28190.400000000001</v>
      </c>
      <c r="AH42" s="10">
        <f>-IFERROR(VLOOKUP($U42,'[2]Trial Blc'!$B$4:Q$373,AH$2,FALSE),0)</f>
        <v>28261.77</v>
      </c>
      <c r="AI42" s="10">
        <f>-IFERROR(VLOOKUP($U42,'[2]Trial Blc'!$B$4:Q$373,AI$2,FALSE),0)</f>
        <v>28205.54</v>
      </c>
      <c r="AJ42" s="10">
        <f>-IFERROR(VLOOKUP($U42,'[2]Trial Blc'!$B$4:Q$373,AJ$2,FALSE),0)</f>
        <v>28329.200000000001</v>
      </c>
      <c r="AK42" s="10">
        <f>-IFERROR(VLOOKUP($U42,'[2]Trial Blc'!$B$4:Q$373,AK$2,FALSE),0)</f>
        <v>28412.46</v>
      </c>
      <c r="AL42" s="10">
        <f>-IFERROR(VLOOKUP($U42,'[2]Trial Blc'!$B$4:Q$373,AL$2,FALSE),0)</f>
        <v>28448.65</v>
      </c>
      <c r="AM42" s="7">
        <f>AVERAGE(Z42:AL42)</f>
        <v>28068.089230769234</v>
      </c>
    </row>
    <row r="43" spans="1:40" s="8" customFormat="1" ht="10.5" x14ac:dyDescent="0.25">
      <c r="A43" s="152"/>
      <c r="B43" s="153"/>
      <c r="C43" s="18" t="s">
        <v>81</v>
      </c>
      <c r="D43" s="156">
        <f>SUM(D41:D42)</f>
        <v>65664.149999999994</v>
      </c>
      <c r="E43" s="66"/>
      <c r="F43" s="154">
        <f>SUM(F41:F42)</f>
        <v>0</v>
      </c>
      <c r="G43" s="154">
        <f>SUM(G41:G42)</f>
        <v>65664.149999999994</v>
      </c>
      <c r="H43" s="154">
        <f>SUM(H41:H42)</f>
        <v>65541.740000000005</v>
      </c>
      <c r="I43" s="154">
        <f t="shared" ref="I43:S43" si="5">SUM(I41:I42)</f>
        <v>65153.15</v>
      </c>
      <c r="J43" s="154">
        <f t="shared" si="5"/>
        <v>64923.85</v>
      </c>
      <c r="K43" s="154">
        <f t="shared" si="5"/>
        <v>65062.26</v>
      </c>
      <c r="L43" s="154">
        <f t="shared" si="5"/>
        <v>64997.75</v>
      </c>
      <c r="M43" s="154">
        <f t="shared" si="5"/>
        <v>65195.56</v>
      </c>
      <c r="N43" s="154">
        <f t="shared" si="5"/>
        <v>65333.56</v>
      </c>
      <c r="O43" s="154">
        <f t="shared" si="5"/>
        <v>65265.08</v>
      </c>
      <c r="P43" s="154">
        <f t="shared" si="5"/>
        <v>64973.9</v>
      </c>
      <c r="Q43" s="154">
        <f t="shared" si="5"/>
        <v>65000.43</v>
      </c>
      <c r="R43" s="154">
        <f t="shared" si="5"/>
        <v>65202.2</v>
      </c>
      <c r="S43" s="154">
        <f t="shared" si="5"/>
        <v>65197.919999999998</v>
      </c>
      <c r="T43" s="154">
        <f>AVERAGE(G43:S43)</f>
        <v>65193.196153846155</v>
      </c>
      <c r="U43" s="146"/>
      <c r="V43" s="20" t="s">
        <v>81</v>
      </c>
      <c r="W43" s="154">
        <f t="shared" ref="W43:AL43" si="6">SUM(W41:W42)</f>
        <v>27755.43</v>
      </c>
      <c r="X43" s="154">
        <f>SUM(X41:X42)</f>
        <v>0</v>
      </c>
      <c r="Y43" s="66"/>
      <c r="Z43" s="154">
        <f>SUM(Z41:Z42)</f>
        <v>27755.43</v>
      </c>
      <c r="AA43" s="154">
        <f t="shared" si="6"/>
        <v>27817.200000000001</v>
      </c>
      <c r="AB43" s="154">
        <f t="shared" si="6"/>
        <v>27743.03</v>
      </c>
      <c r="AC43" s="154">
        <f t="shared" si="6"/>
        <v>27717.85</v>
      </c>
      <c r="AD43" s="154">
        <f t="shared" si="6"/>
        <v>27896.49</v>
      </c>
      <c r="AE43" s="154">
        <f t="shared" si="6"/>
        <v>27980</v>
      </c>
      <c r="AF43" s="154">
        <f t="shared" si="6"/>
        <v>28127.14</v>
      </c>
      <c r="AG43" s="154">
        <f t="shared" si="6"/>
        <v>28190.400000000001</v>
      </c>
      <c r="AH43" s="154">
        <f t="shared" si="6"/>
        <v>28261.77</v>
      </c>
      <c r="AI43" s="154">
        <f t="shared" si="6"/>
        <v>28205.54</v>
      </c>
      <c r="AJ43" s="154">
        <f t="shared" si="6"/>
        <v>28329.200000000001</v>
      </c>
      <c r="AK43" s="154">
        <f t="shared" si="6"/>
        <v>28412.46</v>
      </c>
      <c r="AL43" s="154">
        <f t="shared" si="6"/>
        <v>28448.65</v>
      </c>
      <c r="AM43" s="8">
        <f>AVERAGE(Z43:AL43)</f>
        <v>28068.089230769234</v>
      </c>
    </row>
    <row r="44" spans="1:40" s="11" customFormat="1" ht="10.5" x14ac:dyDescent="0.25">
      <c r="A44" s="22"/>
      <c r="B44" s="155"/>
      <c r="C44" s="12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51"/>
      <c r="V44" s="24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</row>
    <row r="45" spans="1:40" s="7" customFormat="1" x14ac:dyDescent="0.2">
      <c r="A45" s="7" t="s">
        <v>99</v>
      </c>
      <c r="B45" s="145">
        <v>1180</v>
      </c>
      <c r="C45" s="9" t="s">
        <v>100</v>
      </c>
      <c r="D45" s="10">
        <f>IFERROR(VLOOKUP($B45,'[2]Trial Blc'!$B$4:C$373,2,FALSE),0)</f>
        <v>21939.39</v>
      </c>
      <c r="E45" s="10"/>
      <c r="F45" s="9"/>
      <c r="G45" s="10">
        <f>SUM(D45:F45)</f>
        <v>21939.39</v>
      </c>
      <c r="H45" s="10">
        <f>IFERROR(VLOOKUP($B45,'[2]Trial Blc'!$B$4:D$373,3,FALSE),0)</f>
        <v>21942.16</v>
      </c>
      <c r="I45" s="10">
        <f>IFERROR(VLOOKUP($B45,'[2]Trial Blc'!$B$4:E$373,4,FALSE),0)</f>
        <v>21797.05</v>
      </c>
      <c r="J45" s="10">
        <f>IFERROR(VLOOKUP($B45,'[2]Trial Blc'!$B$4:F$373,5,FALSE),0)</f>
        <v>21706.38</v>
      </c>
      <c r="K45" s="10">
        <f>IFERROR(VLOOKUP($B45,'[2]Trial Blc'!$B$4:G$373,6,FALSE),0)</f>
        <v>21768.37</v>
      </c>
      <c r="L45" s="10">
        <f>IFERROR(VLOOKUP($B45,'[2]Trial Blc'!$B$4:H$373,7,FALSE),0)</f>
        <v>21884.16</v>
      </c>
      <c r="M45" s="10">
        <f>IFERROR(VLOOKUP($B45,'[2]Trial Blc'!$B$4:I$373,8,FALSE),0)</f>
        <v>21970.560000000001</v>
      </c>
      <c r="N45" s="10">
        <f>IFERROR(VLOOKUP($B45,'[2]Trial Blc'!$B$4:J$373,9,FALSE),0)</f>
        <v>21954.31</v>
      </c>
      <c r="O45" s="10">
        <f>IFERROR(VLOOKUP($B45,'[2]Trial Blc'!$B$4:K$373,10,FALSE),0)</f>
        <v>21922.74</v>
      </c>
      <c r="P45" s="10">
        <f>IFERROR(VLOOKUP($B45,'[2]Trial Blc'!$B$4:L$373,11,FALSE),0)</f>
        <v>21755.59</v>
      </c>
      <c r="Q45" s="10">
        <f>IFERROR(VLOOKUP($B45,'[2]Trial Blc'!$B$4:M$373,12,FALSE),0)</f>
        <v>21789.17</v>
      </c>
      <c r="R45" s="10">
        <f>IFERROR(VLOOKUP($B45,'[2]Trial Blc'!$B$4:N$373,13,FALSE),0)</f>
        <v>21774.25</v>
      </c>
      <c r="S45" s="10">
        <f>IFERROR(VLOOKUP($B45,'[2]Trial Blc'!$B$4:O$373,14,FALSE),0)</f>
        <v>21799.3</v>
      </c>
      <c r="T45" s="10">
        <f t="shared" ref="T45:T59" si="7">AVERAGE(G45:S45)</f>
        <v>21846.417692307692</v>
      </c>
      <c r="U45" s="149">
        <v>1975</v>
      </c>
      <c r="V45" s="7" t="s">
        <v>101</v>
      </c>
      <c r="W45" s="10">
        <f>-IFERROR(VLOOKUP($U45,'[2]Trial Blc'!$B$4:O$373,W$2,FALSE),0)</f>
        <v>18953.97</v>
      </c>
      <c r="X45" s="9"/>
      <c r="Y45" s="10"/>
      <c r="Z45" s="10">
        <f>SUM(W45:Y45)</f>
        <v>18953.97</v>
      </c>
      <c r="AA45" s="10">
        <f>-IFERROR(VLOOKUP($U45,'[2]Trial Blc'!$B$4:Q$373,AA$2,FALSE),0)</f>
        <v>18988.18</v>
      </c>
      <c r="AB45" s="10">
        <f>-IFERROR(VLOOKUP($U45,'[2]Trial Blc'!$B$4:Q$373,AB$2,FALSE),0)</f>
        <v>18913.05</v>
      </c>
      <c r="AC45" s="10">
        <f>-IFERROR(VLOOKUP($U45,'[2]Trial Blc'!$B$4:Q$373,AC$2,FALSE),0)</f>
        <v>18891.32</v>
      </c>
      <c r="AD45" s="10">
        <f>-IFERROR(VLOOKUP($U45,'[2]Trial Blc'!$B$4:Q$373,AD$2,FALSE),0)</f>
        <v>19011.48</v>
      </c>
      <c r="AE45" s="10">
        <f>-IFERROR(VLOOKUP($U45,'[2]Trial Blc'!$B$4:Q$373,AE$2,FALSE),0)</f>
        <v>19061.12</v>
      </c>
      <c r="AF45" s="10">
        <f>-IFERROR(VLOOKUP($U45,'[2]Trial Blc'!$B$4:Q$373,AF$2,FALSE),0)</f>
        <v>19155.43</v>
      </c>
      <c r="AG45" s="10">
        <f>-IFERROR(VLOOKUP($U45,'[2]Trial Blc'!$B$4:Q$373,AG$2,FALSE),0)</f>
        <v>19189.29</v>
      </c>
      <c r="AH45" s="10">
        <f>-IFERROR(VLOOKUP($U45,'[2]Trial Blc'!$B$4:Q$373,AH$2,FALSE),0)</f>
        <v>19230.240000000002</v>
      </c>
      <c r="AI45" s="10">
        <f>-IFERROR(VLOOKUP($U45,'[2]Trial Blc'!$B$4:Q$373,AI$2,FALSE),0)</f>
        <v>19168.78</v>
      </c>
      <c r="AJ45" s="10">
        <f>-IFERROR(VLOOKUP($U45,'[2]Trial Blc'!$B$4:Q$373,AJ$2,FALSE),0)</f>
        <v>19245.759999999998</v>
      </c>
      <c r="AK45" s="10">
        <f>-IFERROR(VLOOKUP($U45,'[2]Trial Blc'!$B$4:Q$373,AK$2,FALSE),0)</f>
        <v>19294.98</v>
      </c>
      <c r="AL45" s="10">
        <f>-IFERROR(VLOOKUP($U45,'[2]Trial Blc'!$B$4:Q$373,AL$2,FALSE),0)</f>
        <v>19311.29</v>
      </c>
      <c r="AM45" s="7">
        <f>AVERAGE(Z45:AL45)</f>
        <v>19108.837692307694</v>
      </c>
    </row>
    <row r="46" spans="1:40" s="7" customFormat="1" x14ac:dyDescent="0.2">
      <c r="B46" s="157"/>
      <c r="C46" s="25"/>
      <c r="D46" s="10"/>
      <c r="E46" s="10"/>
      <c r="F46" s="9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49"/>
      <c r="W46" s="10"/>
      <c r="X46" s="9"/>
      <c r="Y46" s="10"/>
      <c r="Z46" s="10">
        <f>+W46+X46</f>
        <v>0</v>
      </c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1"/>
      <c r="AN46" s="11"/>
    </row>
    <row r="47" spans="1:40" s="26" customFormat="1" x14ac:dyDescent="0.2">
      <c r="A47" s="26" t="s">
        <v>99</v>
      </c>
      <c r="B47" s="157">
        <v>1575</v>
      </c>
      <c r="C47" s="25" t="s">
        <v>475</v>
      </c>
      <c r="D47" s="10"/>
      <c r="E47" s="10"/>
      <c r="F47" s="9"/>
      <c r="G47" s="10">
        <f>SUM(D47:F47)</f>
        <v>0</v>
      </c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>
        <f>AVERAGE(G47:S47)</f>
        <v>0</v>
      </c>
      <c r="U47" s="158">
        <v>2315</v>
      </c>
      <c r="V47" s="26" t="s">
        <v>476</v>
      </c>
      <c r="W47" s="10"/>
      <c r="X47" s="9"/>
      <c r="Y47" s="10"/>
      <c r="Z47" s="10">
        <f>SUM(W47:Y47)</f>
        <v>0</v>
      </c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1"/>
      <c r="AN47" s="11"/>
    </row>
    <row r="48" spans="1:40" s="26" customFormat="1" x14ac:dyDescent="0.2">
      <c r="B48" s="157">
        <v>1580</v>
      </c>
      <c r="C48" s="25" t="s">
        <v>477</v>
      </c>
      <c r="D48" s="10">
        <f>IFERROR(VLOOKUP($B48,'[2]Trial Blc'!$B$4:C$373,2,FALSE),0)</f>
        <v>10990.5</v>
      </c>
      <c r="E48" s="10"/>
      <c r="F48" s="9"/>
      <c r="G48" s="10">
        <f>SUM(D48:F48)</f>
        <v>10990.5</v>
      </c>
      <c r="H48" s="10">
        <f>IFERROR(VLOOKUP($B48,'[2]Trial Blc'!$B$4:D$373,3,FALSE),0)</f>
        <v>10971.95</v>
      </c>
      <c r="I48" s="10">
        <f>IFERROR(VLOOKUP($B48,'[2]Trial Blc'!$B$4:E$373,4,FALSE),0)</f>
        <v>10859.65</v>
      </c>
      <c r="J48" s="10">
        <f>IFERROR(VLOOKUP($B48,'[2]Trial Blc'!$B$4:F$373,5,FALSE),0)</f>
        <v>10815.56</v>
      </c>
      <c r="K48" s="10">
        <f>IFERROR(VLOOKUP($B48,'[2]Trial Blc'!$B$4:G$373,6,FALSE),0)</f>
        <v>10858.38</v>
      </c>
      <c r="L48" s="10">
        <f>IFERROR(VLOOKUP($B48,'[2]Trial Blc'!$B$4:H$373,7,FALSE),0)</f>
        <v>10848.76</v>
      </c>
      <c r="M48" s="10">
        <f>IFERROR(VLOOKUP($B48,'[2]Trial Blc'!$B$4:I$373,8,FALSE),0)</f>
        <v>10866.61</v>
      </c>
      <c r="N48" s="10">
        <f>IFERROR(VLOOKUP($B48,'[2]Trial Blc'!$B$4:J$373,9,FALSE),0)</f>
        <v>10847.28</v>
      </c>
      <c r="O48" s="10">
        <f>IFERROR(VLOOKUP($B48,'[2]Trial Blc'!$B$4:K$373,10,FALSE),0)</f>
        <v>10831.75</v>
      </c>
      <c r="P48" s="10">
        <f>IFERROR(VLOOKUP($B48,'[2]Trial Blc'!$B$4:L$373,11,FALSE),0)</f>
        <v>10729.33</v>
      </c>
      <c r="Q48" s="10">
        <f>IFERROR(VLOOKUP($B48,'[2]Trial Blc'!$B$4:M$373,12,FALSE),0)</f>
        <v>10735.08</v>
      </c>
      <c r="R48" s="10">
        <f>IFERROR(VLOOKUP($B48,'[2]Trial Blc'!$B$4:N$373,13,FALSE),0)</f>
        <v>10725.19</v>
      </c>
      <c r="S48" s="10">
        <f>IFERROR(VLOOKUP($B48,'[2]Trial Blc'!$B$4:O$373,14,FALSE),0)</f>
        <v>10694.43</v>
      </c>
      <c r="T48" s="10">
        <f t="shared" si="7"/>
        <v>10828.805384615385</v>
      </c>
      <c r="U48" s="158">
        <v>2320</v>
      </c>
      <c r="V48" s="26" t="s">
        <v>478</v>
      </c>
      <c r="W48" s="10">
        <f>-IFERROR(VLOOKUP($U48,'[2]Trial Blc'!$B$4:O$373,W$2,FALSE),0)</f>
        <v>10975.08</v>
      </c>
      <c r="X48" s="9"/>
      <c r="Y48" s="10"/>
      <c r="Z48" s="10">
        <f>SUM(W48:Y48)</f>
        <v>10975.08</v>
      </c>
      <c r="AA48" s="10">
        <f>-IFERROR(VLOOKUP($U48,'[2]Trial Blc'!$B$4:Q$373,AA$2,FALSE),0)</f>
        <v>10957.59</v>
      </c>
      <c r="AB48" s="10">
        <f>-IFERROR(VLOOKUP($U48,'[2]Trial Blc'!$B$4:Q$373,AB$2,FALSE),0)</f>
        <v>10846.46</v>
      </c>
      <c r="AC48" s="10">
        <f>-IFERROR(VLOOKUP($U48,'[2]Trial Blc'!$B$4:Q$373,AC$2,FALSE),0)</f>
        <v>10803.44</v>
      </c>
      <c r="AD48" s="10">
        <f>-IFERROR(VLOOKUP($U48,'[2]Trial Blc'!$B$4:Q$373,AD$2,FALSE),0)</f>
        <v>10847.22</v>
      </c>
      <c r="AE48" s="10">
        <f>-IFERROR(VLOOKUP($U48,'[2]Trial Blc'!$B$4:Q$373,AE$2,FALSE),0)</f>
        <v>10838.63</v>
      </c>
      <c r="AF48" s="10">
        <f>-IFERROR(VLOOKUP($U48,'[2]Trial Blc'!$B$4:Q$373,AF$2,FALSE),0)</f>
        <v>10857.48</v>
      </c>
      <c r="AG48" s="10">
        <f>-IFERROR(VLOOKUP($U48,'[2]Trial Blc'!$B$4:Q$373,AG$2,FALSE),0)</f>
        <v>10835.96</v>
      </c>
      <c r="AH48" s="10">
        <f>-IFERROR(VLOOKUP($U48,'[2]Trial Blc'!$B$4:Q$373,AH$2,FALSE),0)</f>
        <v>10821.52</v>
      </c>
      <c r="AI48" s="10">
        <f>-IFERROR(VLOOKUP($U48,'[2]Trial Blc'!$B$4:Q$373,AI$2,FALSE),0)</f>
        <v>10720.26</v>
      </c>
      <c r="AJ48" s="10">
        <f>-IFERROR(VLOOKUP($U48,'[2]Trial Blc'!$B$4:Q$373,AJ$2,FALSE),0)</f>
        <v>10727.07</v>
      </c>
      <c r="AK48" s="10">
        <f>-IFERROR(VLOOKUP($U48,'[2]Trial Blc'!$B$4:Q$373,AK$2,FALSE),0)</f>
        <v>10718.24</v>
      </c>
      <c r="AL48" s="10">
        <f>-IFERROR(VLOOKUP($U48,'[2]Trial Blc'!$B$4:Q$373,AL$2,FALSE),0)</f>
        <v>10688.56</v>
      </c>
      <c r="AM48" s="7">
        <f t="shared" ref="AM48:AM54" si="8">AVERAGE(Z48:AL48)</f>
        <v>10818.27</v>
      </c>
      <c r="AN48" s="7"/>
    </row>
    <row r="49" spans="1:40" s="26" customFormat="1" x14ac:dyDescent="0.2">
      <c r="B49" s="157">
        <v>1585</v>
      </c>
      <c r="C49" s="25" t="s">
        <v>479</v>
      </c>
      <c r="D49" s="10">
        <f>IFERROR(VLOOKUP($B49,'[2]Trial Blc'!$B$4:C$373,2,FALSE),0)</f>
        <v>48247.98</v>
      </c>
      <c r="E49" s="10"/>
      <c r="F49" s="9"/>
      <c r="G49" s="10">
        <f>SUM(D49:F49)</f>
        <v>48247.98</v>
      </c>
      <c r="H49" s="10">
        <f>IFERROR(VLOOKUP($B49,'[2]Trial Blc'!$B$4:D$373,3,FALSE),0)</f>
        <v>47953.75</v>
      </c>
      <c r="I49" s="10">
        <f>IFERROR(VLOOKUP($B49,'[2]Trial Blc'!$B$4:E$373,4,FALSE),0)</f>
        <v>47747.95</v>
      </c>
      <c r="J49" s="10">
        <f>IFERROR(VLOOKUP($B49,'[2]Trial Blc'!$B$4:F$373,5,FALSE),0)</f>
        <v>47922.7</v>
      </c>
      <c r="K49" s="10">
        <f>IFERROR(VLOOKUP($B49,'[2]Trial Blc'!$B$4:G$373,6,FALSE),0)</f>
        <v>48289.47</v>
      </c>
      <c r="L49" s="10">
        <f>IFERROR(VLOOKUP($B49,'[2]Trial Blc'!$B$4:H$373,7,FALSE),0)</f>
        <v>48342.42</v>
      </c>
      <c r="M49" s="10">
        <f>IFERROR(VLOOKUP($B49,'[2]Trial Blc'!$B$4:I$373,8,FALSE),0)</f>
        <v>49735.66</v>
      </c>
      <c r="N49" s="10">
        <f>IFERROR(VLOOKUP($B49,'[2]Trial Blc'!$B$4:J$373,9,FALSE),0)</f>
        <v>50329.43</v>
      </c>
      <c r="O49" s="10">
        <f>IFERROR(VLOOKUP($B49,'[2]Trial Blc'!$B$4:K$373,10,FALSE),0)</f>
        <v>51393.49</v>
      </c>
      <c r="P49" s="10">
        <f>IFERROR(VLOOKUP($B49,'[2]Trial Blc'!$B$4:L$373,11,FALSE),0)</f>
        <v>51329.85</v>
      </c>
      <c r="Q49" s="10">
        <f>IFERROR(VLOOKUP($B49,'[2]Trial Blc'!$B$4:M$373,12,FALSE),0)</f>
        <v>51369.3</v>
      </c>
      <c r="R49" s="10">
        <f>IFERROR(VLOOKUP($B49,'[2]Trial Blc'!$B$4:N$373,13,FALSE),0)</f>
        <v>51356.44</v>
      </c>
      <c r="S49" s="10">
        <f>IFERROR(VLOOKUP($B49,'[2]Trial Blc'!$B$4:O$373,14,FALSE),0)</f>
        <v>51801.279999999999</v>
      </c>
      <c r="T49" s="10">
        <f t="shared" si="7"/>
        <v>49678.439999999995</v>
      </c>
      <c r="U49" s="158">
        <v>2325</v>
      </c>
      <c r="V49" s="26" t="s">
        <v>480</v>
      </c>
      <c r="W49" s="10">
        <f>-IFERROR(VLOOKUP($U49,'[2]Trial Blc'!$B$4:O$373,W$2,FALSE),0)</f>
        <v>35611.53</v>
      </c>
      <c r="X49" s="9"/>
      <c r="Y49" s="10"/>
      <c r="Z49" s="10">
        <f>SUM(W49:Y49)</f>
        <v>35611.53</v>
      </c>
      <c r="AA49" s="10">
        <f>-IFERROR(VLOOKUP($U49,'[2]Trial Blc'!$B$4:Q$373,AA$2,FALSE),0)</f>
        <v>35953.75</v>
      </c>
      <c r="AB49" s="10">
        <f>-IFERROR(VLOOKUP($U49,'[2]Trial Blc'!$B$4:Q$373,AB$2,FALSE),0)</f>
        <v>36146.76</v>
      </c>
      <c r="AC49" s="10">
        <f>-IFERROR(VLOOKUP($U49,'[2]Trial Blc'!$B$4:Q$373,AC$2,FALSE),0)</f>
        <v>36414.65</v>
      </c>
      <c r="AD49" s="10">
        <f>-IFERROR(VLOOKUP($U49,'[2]Trial Blc'!$B$4:Q$373,AD$2,FALSE),0)</f>
        <v>36916.32</v>
      </c>
      <c r="AE49" s="10">
        <f>-IFERROR(VLOOKUP($U49,'[2]Trial Blc'!$B$4:Q$373,AE$2,FALSE),0)</f>
        <v>37326.69</v>
      </c>
      <c r="AF49" s="10">
        <f>-IFERROR(VLOOKUP($U49,'[2]Trial Blc'!$B$4:Q$373,AF$2,FALSE),0)</f>
        <v>37858.35</v>
      </c>
      <c r="AG49" s="10">
        <f>-IFERROR(VLOOKUP($U49,'[2]Trial Blc'!$B$4:Q$373,AG$2,FALSE),0)</f>
        <v>38285.82</v>
      </c>
      <c r="AH49" s="10">
        <f>-IFERROR(VLOOKUP($U49,'[2]Trial Blc'!$B$4:Q$373,AH$2,FALSE),0)</f>
        <v>38758.07</v>
      </c>
      <c r="AI49" s="10">
        <f>-IFERROR(VLOOKUP($U49,'[2]Trial Blc'!$B$4:Q$373,AI$2,FALSE),0)</f>
        <v>39038.25</v>
      </c>
      <c r="AJ49" s="10">
        <f>-IFERROR(VLOOKUP($U49,'[2]Trial Blc'!$B$4:Q$373,AJ$2,FALSE),0)</f>
        <v>39583.050000000003</v>
      </c>
      <c r="AK49" s="10">
        <f>-IFERROR(VLOOKUP($U49,'[2]Trial Blc'!$B$4:Q$373,AK$2,FALSE),0)</f>
        <v>40072.089999999997</v>
      </c>
      <c r="AL49" s="10">
        <f>-IFERROR(VLOOKUP($U49,'[2]Trial Blc'!$B$4:Q$373,AL$2,FALSE),0)</f>
        <v>40507.160000000003</v>
      </c>
      <c r="AM49" s="7">
        <f t="shared" si="8"/>
        <v>37882.49923076923</v>
      </c>
      <c r="AN49" s="7"/>
    </row>
    <row r="50" spans="1:40" s="26" customFormat="1" x14ac:dyDescent="0.2">
      <c r="B50" s="157">
        <v>1590</v>
      </c>
      <c r="C50" s="25" t="s">
        <v>481</v>
      </c>
      <c r="D50" s="10">
        <f>IFERROR(VLOOKUP($B50,'[2]Trial Blc'!$B$4:C$373,2,FALSE),0)</f>
        <v>234172.96</v>
      </c>
      <c r="E50" s="10"/>
      <c r="F50" s="9"/>
      <c r="G50" s="10">
        <f>SUM(D50:F50)</f>
        <v>234172.96</v>
      </c>
      <c r="H50" s="10">
        <f>IFERROR(VLOOKUP($B50,'[2]Trial Blc'!$B$4:D$373,3,FALSE),0)</f>
        <v>233783.43</v>
      </c>
      <c r="I50" s="10">
        <f>IFERROR(VLOOKUP($B50,'[2]Trial Blc'!$B$4:E$373,4,FALSE),0)</f>
        <v>231404.58</v>
      </c>
      <c r="J50" s="10">
        <f>IFERROR(VLOOKUP($B50,'[2]Trial Blc'!$B$4:F$373,5,FALSE),0)</f>
        <v>230560.92</v>
      </c>
      <c r="K50" s="10">
        <f>IFERROR(VLOOKUP($B50,'[2]Trial Blc'!$B$4:G$373,6,FALSE),0)</f>
        <v>231532.3</v>
      </c>
      <c r="L50" s="10">
        <f>IFERROR(VLOOKUP($B50,'[2]Trial Blc'!$B$4:H$373,7,FALSE),0)</f>
        <v>231374.3</v>
      </c>
      <c r="M50" s="10">
        <f>IFERROR(VLOOKUP($B50,'[2]Trial Blc'!$B$4:I$373,8,FALSE),0)</f>
        <v>231774.53</v>
      </c>
      <c r="N50" s="10">
        <f>IFERROR(VLOOKUP($B50,'[2]Trial Blc'!$B$4:J$373,9,FALSE),0)</f>
        <v>231359.71</v>
      </c>
      <c r="O50" s="10">
        <f>IFERROR(VLOOKUP($B50,'[2]Trial Blc'!$B$4:K$373,10,FALSE),0)</f>
        <v>231099</v>
      </c>
      <c r="P50" s="10">
        <f>IFERROR(VLOOKUP($B50,'[2]Trial Blc'!$B$4:L$373,11,FALSE),0)</f>
        <v>228965.47</v>
      </c>
      <c r="Q50" s="10">
        <f>IFERROR(VLOOKUP($B50,'[2]Trial Blc'!$B$4:M$373,12,FALSE),0)</f>
        <v>229092.31</v>
      </c>
      <c r="R50" s="10">
        <f>IFERROR(VLOOKUP($B50,'[2]Trial Blc'!$B$4:N$373,13,FALSE),0)</f>
        <v>228884.47</v>
      </c>
      <c r="S50" s="10">
        <f>IFERROR(VLOOKUP($B50,'[2]Trial Blc'!$B$4:O$373,14,FALSE),0)</f>
        <v>228220.25</v>
      </c>
      <c r="T50" s="10">
        <f t="shared" si="7"/>
        <v>230940.32538461543</v>
      </c>
      <c r="U50" s="158">
        <v>2330</v>
      </c>
      <c r="V50" s="26" t="s">
        <v>482</v>
      </c>
      <c r="W50" s="10">
        <f>-IFERROR(VLOOKUP($U50,'[2]Trial Blc'!$B$4:O$373,W$2,FALSE),0)</f>
        <v>190115.08</v>
      </c>
      <c r="X50" s="9"/>
      <c r="Y50" s="10"/>
      <c r="Z50" s="10">
        <f>SUM(W50:Y50)</f>
        <v>190115.08</v>
      </c>
      <c r="AA50" s="10">
        <f>-IFERROR(VLOOKUP($U50,'[2]Trial Blc'!$B$4:Q$373,AA$2,FALSE),0)</f>
        <v>192212.62</v>
      </c>
      <c r="AB50" s="10">
        <f>-IFERROR(VLOOKUP($U50,'[2]Trial Blc'!$B$4:Q$373,AB$2,FALSE),0)</f>
        <v>192522.75</v>
      </c>
      <c r="AC50" s="10">
        <f>-IFERROR(VLOOKUP($U50,'[2]Trial Blc'!$B$4:Q$373,AC$2,FALSE),0)</f>
        <v>194150.46</v>
      </c>
      <c r="AD50" s="10">
        <f>-IFERROR(VLOOKUP($U50,'[2]Trial Blc'!$B$4:Q$373,AD$2,FALSE),0)</f>
        <v>197711.88</v>
      </c>
      <c r="AE50" s="10">
        <f>-IFERROR(VLOOKUP($U50,'[2]Trial Blc'!$B$4:Q$373,AE$2,FALSE),0)</f>
        <v>199958.39</v>
      </c>
      <c r="AF50" s="10">
        <f>-IFERROR(VLOOKUP($U50,'[2]Trial Blc'!$B$4:Q$373,AF$2,FALSE),0)</f>
        <v>202506.51</v>
      </c>
      <c r="AG50" s="10">
        <f>-IFERROR(VLOOKUP($U50,'[2]Trial Blc'!$B$4:Q$373,AG$2,FALSE),0)</f>
        <v>204513.12</v>
      </c>
      <c r="AH50" s="10">
        <f>-IFERROR(VLOOKUP($U50,'[2]Trial Blc'!$B$4:Q$373,AH$2,FALSE),0)</f>
        <v>206702.82</v>
      </c>
      <c r="AI50" s="10">
        <f>-IFERROR(VLOOKUP($U50,'[2]Trial Blc'!$B$4:Q$373,AI$2,FALSE),0)</f>
        <v>207053.6</v>
      </c>
      <c r="AJ50" s="10">
        <f>-IFERROR(VLOOKUP($U50,'[2]Trial Blc'!$B$4:Q$373,AJ$2,FALSE),0)</f>
        <v>209592.45</v>
      </c>
      <c r="AK50" s="10">
        <f>-IFERROR(VLOOKUP($U50,'[2]Trial Blc'!$B$4:Q$373,AK$2,FALSE),0)</f>
        <v>211824.25</v>
      </c>
      <c r="AL50" s="10">
        <f>-IFERROR(VLOOKUP($U50,'[2]Trial Blc'!$B$4:Q$373,AL$2,FALSE),0)</f>
        <v>213487.05</v>
      </c>
      <c r="AM50" s="7">
        <f t="shared" si="8"/>
        <v>201719.30615384615</v>
      </c>
      <c r="AN50" s="7"/>
    </row>
    <row r="51" spans="1:40" s="26" customFormat="1" x14ac:dyDescent="0.2">
      <c r="B51" s="157">
        <v>1595</v>
      </c>
      <c r="C51" s="25" t="s">
        <v>483</v>
      </c>
      <c r="D51" s="10">
        <f>IFERROR(VLOOKUP($B51,'[2]Trial Blc'!$B$4:C$373,2,FALSE),0)</f>
        <v>5984.93</v>
      </c>
      <c r="E51" s="10"/>
      <c r="F51" s="9"/>
      <c r="G51" s="10">
        <f>SUM(D51:F51)</f>
        <v>5984.93</v>
      </c>
      <c r="H51" s="10">
        <f>IFERROR(VLOOKUP($B51,'[2]Trial Blc'!$B$4:D$373,3,FALSE),0)</f>
        <v>5974.72</v>
      </c>
      <c r="I51" s="10">
        <f>IFERROR(VLOOKUP($B51,'[2]Trial Blc'!$B$4:E$373,4,FALSE),0)</f>
        <v>5915.93</v>
      </c>
      <c r="J51" s="10">
        <f>IFERROR(VLOOKUP($B51,'[2]Trial Blc'!$B$4:F$373,5,FALSE),0)</f>
        <v>5891.34</v>
      </c>
      <c r="K51" s="10">
        <f>IFERROR(VLOOKUP($B51,'[2]Trial Blc'!$B$4:G$373,6,FALSE),0)</f>
        <v>5913.64</v>
      </c>
      <c r="L51" s="10">
        <f>IFERROR(VLOOKUP($B51,'[2]Trial Blc'!$B$4:H$373,7,FALSE),0)</f>
        <v>5908.33</v>
      </c>
      <c r="M51" s="10">
        <f>IFERROR(VLOOKUP($B51,'[2]Trial Blc'!$B$4:I$373,8,FALSE),0)</f>
        <v>5917.79</v>
      </c>
      <c r="N51" s="10">
        <f>IFERROR(VLOOKUP($B51,'[2]Trial Blc'!$B$4:J$373,9,FALSE),0)</f>
        <v>5905.71</v>
      </c>
      <c r="O51" s="10">
        <f>IFERROR(VLOOKUP($B51,'[2]Trial Blc'!$B$4:K$373,10,FALSE),0)</f>
        <v>5897.24</v>
      </c>
      <c r="P51" s="10">
        <f>IFERROR(VLOOKUP($B51,'[2]Trial Blc'!$B$4:L$373,11,FALSE),0)</f>
        <v>5843.76</v>
      </c>
      <c r="Q51" s="10">
        <f>IFERROR(VLOOKUP($B51,'[2]Trial Blc'!$B$4:M$373,12,FALSE),0)</f>
        <v>5846.83</v>
      </c>
      <c r="R51" s="10">
        <f>IFERROR(VLOOKUP($B51,'[2]Trial Blc'!$B$4:N$373,13,FALSE),0)</f>
        <v>5841.38</v>
      </c>
      <c r="S51" s="10">
        <f>IFERROR(VLOOKUP($B51,'[2]Trial Blc'!$B$4:O$373,14,FALSE),0)</f>
        <v>5824.76</v>
      </c>
      <c r="T51" s="10">
        <f t="shared" si="7"/>
        <v>5897.4123076923079</v>
      </c>
      <c r="U51" s="158">
        <v>2335</v>
      </c>
      <c r="V51" s="26" t="s">
        <v>484</v>
      </c>
      <c r="W51" s="10">
        <f>-IFERROR(VLOOKUP($U51,'[2]Trial Blc'!$B$4:O$373,W$2,FALSE),0)</f>
        <v>5984.93</v>
      </c>
      <c r="X51" s="9"/>
      <c r="Y51" s="10"/>
      <c r="Z51" s="10">
        <f>SUM(W51:Y51)</f>
        <v>5984.93</v>
      </c>
      <c r="AA51" s="10">
        <f>-IFERROR(VLOOKUP($U51,'[2]Trial Blc'!$B$4:Q$373,AA$2,FALSE),0)</f>
        <v>5974.72</v>
      </c>
      <c r="AB51" s="10">
        <f>-IFERROR(VLOOKUP($U51,'[2]Trial Blc'!$B$4:Q$373,AB$2,FALSE),0)</f>
        <v>5915.93</v>
      </c>
      <c r="AC51" s="10">
        <f>-IFERROR(VLOOKUP($U51,'[2]Trial Blc'!$B$4:Q$373,AC$2,FALSE),0)</f>
        <v>5891.34</v>
      </c>
      <c r="AD51" s="10">
        <f>-IFERROR(VLOOKUP($U51,'[2]Trial Blc'!$B$4:Q$373,AD$2,FALSE),0)</f>
        <v>5913.64</v>
      </c>
      <c r="AE51" s="10">
        <f>-IFERROR(VLOOKUP($U51,'[2]Trial Blc'!$B$4:Q$373,AE$2,FALSE),0)</f>
        <v>5908.33</v>
      </c>
      <c r="AF51" s="10">
        <f>-IFERROR(VLOOKUP($U51,'[2]Trial Blc'!$B$4:Q$373,AF$2,FALSE),0)</f>
        <v>5917.79</v>
      </c>
      <c r="AG51" s="10">
        <f>-IFERROR(VLOOKUP($U51,'[2]Trial Blc'!$B$4:Q$373,AG$2,FALSE),0)</f>
        <v>5905.71</v>
      </c>
      <c r="AH51" s="10">
        <f>-IFERROR(VLOOKUP($U51,'[2]Trial Blc'!$B$4:Q$373,AH$2,FALSE),0)</f>
        <v>5897.24</v>
      </c>
      <c r="AI51" s="10">
        <f>-IFERROR(VLOOKUP($U51,'[2]Trial Blc'!$B$4:Q$373,AI$2,FALSE),0)</f>
        <v>5843.76</v>
      </c>
      <c r="AJ51" s="10">
        <f>-IFERROR(VLOOKUP($U51,'[2]Trial Blc'!$B$4:Q$373,AJ$2,FALSE),0)</f>
        <v>5846.83</v>
      </c>
      <c r="AK51" s="10">
        <f>-IFERROR(VLOOKUP($U51,'[2]Trial Blc'!$B$4:Q$373,AK$2,FALSE),0)</f>
        <v>5841.38</v>
      </c>
      <c r="AL51" s="10">
        <f>-IFERROR(VLOOKUP($U51,'[2]Trial Blc'!$B$4:Q$373,AL$2,FALSE),0)</f>
        <v>5824.76</v>
      </c>
      <c r="AM51" s="7">
        <f t="shared" si="8"/>
        <v>5897.4123076923079</v>
      </c>
      <c r="AN51" s="7"/>
    </row>
    <row r="52" spans="1:40" s="159" customFormat="1" ht="10.5" x14ac:dyDescent="0.25">
      <c r="B52" s="153"/>
      <c r="C52" s="18" t="s">
        <v>81</v>
      </c>
      <c r="D52" s="156">
        <f>SUM(D45:D51)</f>
        <v>321335.75999999995</v>
      </c>
      <c r="E52" s="160">
        <f t="shared" ref="E52:T52" si="9">SUM(E45:E51)</f>
        <v>0</v>
      </c>
      <c r="F52" s="160">
        <f t="shared" si="9"/>
        <v>0</v>
      </c>
      <c r="G52" s="160">
        <f t="shared" si="9"/>
        <v>321335.75999999995</v>
      </c>
      <c r="H52" s="160">
        <f t="shared" si="9"/>
        <v>320626.00999999995</v>
      </c>
      <c r="I52" s="160">
        <f t="shared" si="9"/>
        <v>317725.15999999997</v>
      </c>
      <c r="J52" s="160">
        <f t="shared" si="9"/>
        <v>316896.90000000002</v>
      </c>
      <c r="K52" s="160">
        <f t="shared" si="9"/>
        <v>318362.16000000003</v>
      </c>
      <c r="L52" s="160">
        <f t="shared" si="9"/>
        <v>318357.97000000003</v>
      </c>
      <c r="M52" s="160">
        <f t="shared" si="9"/>
        <v>320265.14999999997</v>
      </c>
      <c r="N52" s="160">
        <f t="shared" si="9"/>
        <v>320396.44</v>
      </c>
      <c r="O52" s="160">
        <f t="shared" si="9"/>
        <v>321144.21999999997</v>
      </c>
      <c r="P52" s="160">
        <f t="shared" si="9"/>
        <v>318624</v>
      </c>
      <c r="Q52" s="160">
        <f t="shared" si="9"/>
        <v>318832.69</v>
      </c>
      <c r="R52" s="160">
        <f t="shared" si="9"/>
        <v>318581.73</v>
      </c>
      <c r="S52" s="160">
        <f t="shared" si="9"/>
        <v>318340.02</v>
      </c>
      <c r="T52" s="160">
        <f t="shared" si="9"/>
        <v>319191.40076923079</v>
      </c>
      <c r="U52" s="146"/>
      <c r="V52" s="20" t="s">
        <v>81</v>
      </c>
      <c r="W52" s="160">
        <f>SUM(W45:W51)</f>
        <v>261640.58999999997</v>
      </c>
      <c r="X52" s="160">
        <f t="shared" ref="X52:AL52" si="10">SUM(X45:X51)</f>
        <v>0</v>
      </c>
      <c r="Y52" s="160">
        <f t="shared" si="10"/>
        <v>0</v>
      </c>
      <c r="Z52" s="160">
        <f t="shared" si="10"/>
        <v>261640.58999999997</v>
      </c>
      <c r="AA52" s="160">
        <f t="shared" si="10"/>
        <v>264086.86</v>
      </c>
      <c r="AB52" s="160">
        <f t="shared" si="10"/>
        <v>264344.95</v>
      </c>
      <c r="AC52" s="160">
        <f t="shared" si="10"/>
        <v>266151.21000000002</v>
      </c>
      <c r="AD52" s="160">
        <f t="shared" si="10"/>
        <v>270400.54000000004</v>
      </c>
      <c r="AE52" s="160">
        <f t="shared" si="10"/>
        <v>273093.16000000003</v>
      </c>
      <c r="AF52" s="160">
        <f t="shared" si="10"/>
        <v>276295.56</v>
      </c>
      <c r="AG52" s="160">
        <f t="shared" si="10"/>
        <v>278729.90000000002</v>
      </c>
      <c r="AH52" s="160">
        <f t="shared" si="10"/>
        <v>281409.89</v>
      </c>
      <c r="AI52" s="160">
        <f t="shared" si="10"/>
        <v>281824.65000000002</v>
      </c>
      <c r="AJ52" s="160">
        <f t="shared" si="10"/>
        <v>284995.16000000003</v>
      </c>
      <c r="AK52" s="160">
        <f t="shared" si="10"/>
        <v>287750.94</v>
      </c>
      <c r="AL52" s="160">
        <f t="shared" si="10"/>
        <v>289818.82</v>
      </c>
      <c r="AM52" s="8">
        <f t="shared" si="8"/>
        <v>275426.3253846154</v>
      </c>
      <c r="AN52" s="8"/>
    </row>
    <row r="53" spans="1:40" s="26" customFormat="1" x14ac:dyDescent="0.2">
      <c r="A53" s="26" t="s">
        <v>102</v>
      </c>
      <c r="B53" s="157">
        <v>1555</v>
      </c>
      <c r="C53" s="25" t="s">
        <v>103</v>
      </c>
      <c r="D53" s="15">
        <f>IFERROR(VLOOKUP($B53,'[2]Trial Blc'!$B$4:C$373,2,FALSE),0)</f>
        <v>114583.42</v>
      </c>
      <c r="E53" s="10"/>
      <c r="F53" s="9"/>
      <c r="G53" s="10">
        <f>SUM(D53:F53)</f>
        <v>114583.42</v>
      </c>
      <c r="H53" s="10">
        <f>IFERROR(VLOOKUP($B53,'[2]Trial Blc'!$B$4:D$373,3,FALSE),0)</f>
        <v>114357.72</v>
      </c>
      <c r="I53" s="10">
        <f>IFERROR(VLOOKUP($B53,'[2]Trial Blc'!$B$4:E$373,4,FALSE),0)</f>
        <v>114090.84</v>
      </c>
      <c r="J53" s="10">
        <f>IFERROR(VLOOKUP($B53,'[2]Trial Blc'!$B$4:F$373,5,FALSE),0)</f>
        <v>121075.58</v>
      </c>
      <c r="K53" s="10">
        <f>IFERROR(VLOOKUP($B53,'[2]Trial Blc'!$B$4:G$373,6,FALSE),0)</f>
        <v>120052.43</v>
      </c>
      <c r="L53" s="10">
        <f>IFERROR(VLOOKUP($B53,'[2]Trial Blc'!$B$4:H$373,7,FALSE),0)</f>
        <v>119914.46</v>
      </c>
      <c r="M53" s="10">
        <f>IFERROR(VLOOKUP($B53,'[2]Trial Blc'!$B$4:I$373,8,FALSE),0)</f>
        <v>120327.29</v>
      </c>
      <c r="N53" s="10">
        <f>IFERROR(VLOOKUP($B53,'[2]Trial Blc'!$B$4:J$373,9,FALSE),0)</f>
        <v>116904.55</v>
      </c>
      <c r="O53" s="10">
        <f>IFERROR(VLOOKUP($B53,'[2]Trial Blc'!$B$4:K$373,10,FALSE),0)</f>
        <v>116517.89</v>
      </c>
      <c r="P53" s="10">
        <f>IFERROR(VLOOKUP($B53,'[2]Trial Blc'!$B$4:L$373,11,FALSE),0)</f>
        <v>117837.22</v>
      </c>
      <c r="Q53" s="10">
        <f>IFERROR(VLOOKUP($B53,'[2]Trial Blc'!$B$4:M$373,12,FALSE),0)</f>
        <v>117876.15</v>
      </c>
      <c r="R53" s="10">
        <f>IFERROR(VLOOKUP($B53,'[2]Trial Blc'!$B$4:N$373,13,FALSE),0)</f>
        <v>117765.73</v>
      </c>
      <c r="S53" s="10">
        <f>IFERROR(VLOOKUP($B53,'[2]Trial Blc'!$B$4:O$373,14,FALSE),0)</f>
        <v>117481.14</v>
      </c>
      <c r="T53" s="10">
        <f t="shared" si="7"/>
        <v>117598.80153846151</v>
      </c>
      <c r="U53" s="158">
        <v>2300</v>
      </c>
      <c r="V53" s="26" t="s">
        <v>104</v>
      </c>
      <c r="W53" s="10">
        <f>-IFERROR(VLOOKUP($U53,'[2]Trial Blc'!$B$4:O$373,W$2,FALSE),0)</f>
        <v>92142.39</v>
      </c>
      <c r="X53" s="9"/>
      <c r="Y53" s="10"/>
      <c r="Z53" s="10">
        <f>SUM(W53:Y53)</f>
        <v>92142.39</v>
      </c>
      <c r="AA53" s="10">
        <f>-IFERROR(VLOOKUP($U53,'[2]Trial Blc'!$B$4:Q$373,AA$2,FALSE),0)</f>
        <v>93215.96</v>
      </c>
      <c r="AB53" s="10">
        <f>-IFERROR(VLOOKUP($U53,'[2]Trial Blc'!$B$4:Q$373,AB$2,FALSE),0)</f>
        <v>93639.19</v>
      </c>
      <c r="AC53" s="10">
        <f>-IFERROR(VLOOKUP($U53,'[2]Trial Blc'!$B$4:Q$373,AC$2,FALSE),0)</f>
        <v>97416.26</v>
      </c>
      <c r="AD53" s="10">
        <f>-IFERROR(VLOOKUP($U53,'[2]Trial Blc'!$B$4:Q$373,AD$2,FALSE),0)</f>
        <v>97154.25</v>
      </c>
      <c r="AE53" s="10">
        <f>-IFERROR(VLOOKUP($U53,'[2]Trial Blc'!$B$4:Q$373,AE$2,FALSE),0)</f>
        <v>97830.92</v>
      </c>
      <c r="AF53" s="10">
        <f>-IFERROR(VLOOKUP($U53,'[2]Trial Blc'!$B$4:Q$373,AF$2,FALSE),0)</f>
        <v>98695.3</v>
      </c>
      <c r="AG53" s="10">
        <f>-IFERROR(VLOOKUP($U53,'[2]Trial Blc'!$B$4:Q$373,AG$2,FALSE),0)</f>
        <v>88624.25</v>
      </c>
      <c r="AH53" s="10">
        <f>-IFERROR(VLOOKUP($U53,'[2]Trial Blc'!$B$4:Q$373,AH$2,FALSE),0)</f>
        <v>89291.26</v>
      </c>
      <c r="AI53" s="10">
        <f>-IFERROR(VLOOKUP($U53,'[2]Trial Blc'!$B$4:Q$373,AI$2,FALSE),0)</f>
        <v>90009.15</v>
      </c>
      <c r="AJ53" s="10">
        <f>-IFERROR(VLOOKUP($U53,'[2]Trial Blc'!$B$4:Q$373,AJ$2,FALSE),0)</f>
        <v>90959.35</v>
      </c>
      <c r="AK53" s="10">
        <f>-IFERROR(VLOOKUP($U53,'[2]Trial Blc'!$B$4:Q$373,AK$2,FALSE),0)</f>
        <v>91698.02</v>
      </c>
      <c r="AL53" s="10">
        <f>-IFERROR(VLOOKUP($U53,'[2]Trial Blc'!$B$4:Q$373,AL$2,FALSE),0)</f>
        <v>92445.6</v>
      </c>
      <c r="AM53" s="7">
        <f t="shared" si="8"/>
        <v>93317.069230769237</v>
      </c>
      <c r="AN53" s="7"/>
    </row>
    <row r="54" spans="1:40" s="7" customFormat="1" x14ac:dyDescent="0.2">
      <c r="A54" s="7" t="s">
        <v>106</v>
      </c>
      <c r="B54" s="145">
        <v>1190</v>
      </c>
      <c r="C54" s="9" t="s">
        <v>107</v>
      </c>
      <c r="D54" s="15">
        <f>IFERROR(VLOOKUP($B54,'[2]Trial Blc'!$B$4:C$373,2,FALSE),0)</f>
        <v>8835.81</v>
      </c>
      <c r="E54" s="10"/>
      <c r="F54" s="9"/>
      <c r="G54" s="10">
        <f>SUM(D54:F54)</f>
        <v>8835.81</v>
      </c>
      <c r="H54" s="10">
        <f>IFERROR(VLOOKUP($B54,'[2]Trial Blc'!$B$4:D$373,3,FALSE),0)</f>
        <v>8818.1</v>
      </c>
      <c r="I54" s="10">
        <f>IFERROR(VLOOKUP($B54,'[2]Trial Blc'!$B$4:E$373,4,FALSE),0)</f>
        <v>8796.06</v>
      </c>
      <c r="J54" s="10">
        <f>IFERROR(VLOOKUP($B54,'[2]Trial Blc'!$B$4:F$373,5,FALSE),0)</f>
        <v>8743.7199999999993</v>
      </c>
      <c r="K54" s="10">
        <f>IFERROR(VLOOKUP($B54,'[2]Trial Blc'!$B$4:G$373,6,FALSE),0)</f>
        <v>8749</v>
      </c>
      <c r="L54" s="10">
        <f>IFERROR(VLOOKUP($B54,'[2]Trial Blc'!$B$4:H$373,7,FALSE),0)</f>
        <v>8738.89</v>
      </c>
      <c r="M54" s="10">
        <f>IFERROR(VLOOKUP($B54,'[2]Trial Blc'!$B$4:I$373,8,FALSE),0)</f>
        <v>8745.93</v>
      </c>
      <c r="N54" s="10">
        <f>IFERROR(VLOOKUP($B54,'[2]Trial Blc'!$B$4:J$373,9,FALSE),0)</f>
        <v>8734.27</v>
      </c>
      <c r="O54" s="10">
        <f>IFERROR(VLOOKUP($B54,'[2]Trial Blc'!$B$4:K$373,10,FALSE),0)</f>
        <v>8721.61</v>
      </c>
      <c r="P54" s="10">
        <f>IFERROR(VLOOKUP($B54,'[2]Trial Blc'!$B$4:L$373,11,FALSE),0)</f>
        <v>8705.25</v>
      </c>
      <c r="Q54" s="10">
        <f>IFERROR(VLOOKUP($B54,'[2]Trial Blc'!$B$4:M$373,12,FALSE),0)</f>
        <v>8707.91</v>
      </c>
      <c r="R54" s="10">
        <f>IFERROR(VLOOKUP($B54,'[2]Trial Blc'!$B$4:N$373,13,FALSE),0)</f>
        <v>8698.25</v>
      </c>
      <c r="S54" s="10">
        <f>IFERROR(VLOOKUP($B54,'[2]Trial Blc'!$B$4:O$373,14,FALSE),0)</f>
        <v>8677.14</v>
      </c>
      <c r="T54" s="10">
        <f t="shared" si="7"/>
        <v>8743.995384615384</v>
      </c>
      <c r="U54" s="149">
        <v>1985</v>
      </c>
      <c r="V54" s="7" t="s">
        <v>108</v>
      </c>
      <c r="W54" s="10">
        <f>-IFERROR(VLOOKUP($U54,'[2]Trial Blc'!$B$4:O$373,W$2,FALSE),0)</f>
        <v>9474.17</v>
      </c>
      <c r="X54" s="9"/>
      <c r="Y54" s="10"/>
      <c r="Z54" s="10">
        <f>SUM(W54:Y54)</f>
        <v>9474.17</v>
      </c>
      <c r="AA54" s="10">
        <f>-IFERROR(VLOOKUP($U54,'[2]Trial Blc'!$B$4:Q$373,AA$2,FALSE),0)</f>
        <v>9500.08</v>
      </c>
      <c r="AB54" s="10">
        <f>-IFERROR(VLOOKUP($U54,'[2]Trial Blc'!$B$4:Q$373,AB$2,FALSE),0)</f>
        <v>9521.3700000000008</v>
      </c>
      <c r="AC54" s="10">
        <f>-IFERROR(VLOOKUP($U54,'[2]Trial Blc'!$B$4:Q$373,AC$2,FALSE),0)</f>
        <v>9509.19</v>
      </c>
      <c r="AD54" s="10">
        <f>-IFERROR(VLOOKUP($U54,'[2]Trial Blc'!$B$4:Q$373,AD$2,FALSE),0)</f>
        <v>9559.6200000000008</v>
      </c>
      <c r="AE54" s="10">
        <f>-IFERROR(VLOOKUP($U54,'[2]Trial Blc'!$B$4:Q$373,AE$2,FALSE),0)</f>
        <v>9593.32</v>
      </c>
      <c r="AF54" s="10">
        <f>-IFERROR(VLOOKUP($U54,'[2]Trial Blc'!$B$4:Q$373,AF$2,FALSE),0)</f>
        <v>9645.81</v>
      </c>
      <c r="AG54" s="10">
        <f>-IFERROR(VLOOKUP($U54,'[2]Trial Blc'!$B$4:Q$373,AG$2,FALSE),0)</f>
        <v>9677.69</v>
      </c>
      <c r="AH54" s="10">
        <f>-IFERROR(VLOOKUP($U54,'[2]Trial Blc'!$B$4:Q$373,AH$2,FALSE),0)</f>
        <v>9708.32</v>
      </c>
      <c r="AI54" s="10">
        <f>-IFERROR(VLOOKUP($U54,'[2]Trial Blc'!$B$4:Q$373,AI$2,FALSE),0)</f>
        <v>9734.9699999999993</v>
      </c>
      <c r="AJ54" s="10">
        <f>-IFERROR(VLOOKUP($U54,'[2]Trial Blc'!$B$4:Q$373,AJ$2,FALSE),0)</f>
        <v>9782.52</v>
      </c>
      <c r="AK54" s="10">
        <f>-IFERROR(VLOOKUP($U54,'[2]Trial Blc'!$B$4:Q$373,AK$2,FALSE),0)</f>
        <v>9816.2099999999991</v>
      </c>
      <c r="AL54" s="10">
        <f>-IFERROR(VLOOKUP($U54,'[2]Trial Blc'!$B$4:Q$373,AL$2,FALSE),0)</f>
        <v>9836.84</v>
      </c>
      <c r="AM54" s="7">
        <f t="shared" si="8"/>
        <v>9643.0853846153859</v>
      </c>
    </row>
    <row r="55" spans="1:40" s="11" customFormat="1" x14ac:dyDescent="0.2">
      <c r="B55" s="155"/>
      <c r="C55" s="12"/>
      <c r="D55" s="10"/>
      <c r="E55" s="10"/>
      <c r="F55" s="12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50"/>
      <c r="W55" s="10"/>
      <c r="X55" s="12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</row>
    <row r="56" spans="1:40" s="7" customFormat="1" ht="10.5" customHeight="1" x14ac:dyDescent="0.2">
      <c r="A56" s="7" t="s">
        <v>109</v>
      </c>
      <c r="B56" s="145">
        <v>1195</v>
      </c>
      <c r="C56" s="9" t="s">
        <v>110</v>
      </c>
      <c r="D56" s="10"/>
      <c r="E56" s="10"/>
      <c r="F56" s="9"/>
      <c r="G56" s="10">
        <f t="shared" ref="G56:G62" si="11">SUM(D56:F56)</f>
        <v>0</v>
      </c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>
        <f t="shared" si="7"/>
        <v>0</v>
      </c>
      <c r="U56" s="150">
        <v>1990</v>
      </c>
      <c r="V56" s="11" t="s">
        <v>111</v>
      </c>
      <c r="W56" s="10"/>
      <c r="X56" s="9"/>
      <c r="Y56" s="10"/>
      <c r="Z56" s="10">
        <f t="shared" ref="Z56:Z62" si="12">SUM(W56:Y56)</f>
        <v>0</v>
      </c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7">
        <f>AVERAGE(Z56:AL56)</f>
        <v>0</v>
      </c>
    </row>
    <row r="57" spans="1:40" s="7" customFormat="1" x14ac:dyDescent="0.2">
      <c r="A57" s="7" t="s">
        <v>112</v>
      </c>
      <c r="B57" s="145">
        <v>1200</v>
      </c>
      <c r="C57" s="9" t="s">
        <v>113</v>
      </c>
      <c r="D57" s="10"/>
      <c r="E57" s="10"/>
      <c r="F57" s="9"/>
      <c r="G57" s="10">
        <f t="shared" si="11"/>
        <v>0</v>
      </c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>
        <f t="shared" si="7"/>
        <v>0</v>
      </c>
      <c r="U57" s="150">
        <v>1995</v>
      </c>
      <c r="V57" s="11" t="s">
        <v>114</v>
      </c>
      <c r="W57" s="10"/>
      <c r="X57" s="9"/>
      <c r="Y57" s="10"/>
      <c r="Z57" s="10">
        <f t="shared" si="12"/>
        <v>0</v>
      </c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7">
        <f>AVERAGE(Z57:AL57)</f>
        <v>0</v>
      </c>
    </row>
    <row r="58" spans="1:40" s="7" customFormat="1" x14ac:dyDescent="0.2">
      <c r="A58" s="7" t="s">
        <v>115</v>
      </c>
      <c r="B58" s="145">
        <v>1205</v>
      </c>
      <c r="C58" s="9" t="s">
        <v>116</v>
      </c>
      <c r="D58" s="15">
        <f>IFERROR(VLOOKUP($B58,'[2]Trial Blc'!$B$4:C$373,2,FALSE),0)</f>
        <v>3320.5</v>
      </c>
      <c r="E58" s="10"/>
      <c r="F58" s="9"/>
      <c r="G58" s="10">
        <f t="shared" si="11"/>
        <v>3320.5</v>
      </c>
      <c r="H58" s="10">
        <f>IFERROR(VLOOKUP($B58,'[2]Trial Blc'!$B$4:D$373,3,FALSE),0)</f>
        <v>3314.99</v>
      </c>
      <c r="I58" s="10">
        <f>IFERROR(VLOOKUP($B58,'[2]Trial Blc'!$B$4:E$373,4,FALSE),0)</f>
        <v>3278.94</v>
      </c>
      <c r="J58" s="10">
        <f>IFERROR(VLOOKUP($B58,'[2]Trial Blc'!$B$4:F$373,5,FALSE),0)</f>
        <v>3266.14</v>
      </c>
      <c r="K58" s="10">
        <f>IFERROR(VLOOKUP($B58,'[2]Trial Blc'!$B$4:G$373,6,FALSE),0)</f>
        <v>3279.98</v>
      </c>
      <c r="L58" s="10">
        <f>IFERROR(VLOOKUP($B58,'[2]Trial Blc'!$B$4:H$373,7,FALSE),0)</f>
        <v>3277.15</v>
      </c>
      <c r="M58" s="10">
        <f>IFERROR(VLOOKUP($B58,'[2]Trial Blc'!$B$4:I$373,8,FALSE),0)</f>
        <v>3282.77</v>
      </c>
      <c r="N58" s="10">
        <f>IFERROR(VLOOKUP($B58,'[2]Trial Blc'!$B$4:J$373,9,FALSE),0)</f>
        <v>3275.74</v>
      </c>
      <c r="O58" s="10">
        <f>IFERROR(VLOOKUP($B58,'[2]Trial Blc'!$B$4:K$373,10,FALSE),0)</f>
        <v>3271.05</v>
      </c>
      <c r="P58" s="10">
        <f>IFERROR(VLOOKUP($B58,'[2]Trial Blc'!$B$4:L$373,11,FALSE),0)</f>
        <v>3238.07</v>
      </c>
      <c r="Q58" s="10">
        <f>IFERROR(VLOOKUP($B58,'[2]Trial Blc'!$B$4:M$373,12,FALSE),0)</f>
        <v>3239.87</v>
      </c>
      <c r="R58" s="10">
        <f>IFERROR(VLOOKUP($B58,'[2]Trial Blc'!$B$4:N$373,13,FALSE),0)</f>
        <v>3236.93</v>
      </c>
      <c r="S58" s="10">
        <f>IFERROR(VLOOKUP($B58,'[2]Trial Blc'!$B$4:O$373,14,FALSE),0)</f>
        <v>3227.53</v>
      </c>
      <c r="T58" s="10">
        <f t="shared" si="7"/>
        <v>3269.9738461538464</v>
      </c>
      <c r="U58" s="149">
        <v>2000</v>
      </c>
      <c r="V58" s="7" t="s">
        <v>117</v>
      </c>
      <c r="W58" s="10">
        <f>-IFERROR(VLOOKUP($U58,'[2]Trial Blc'!$B$4:O$373,W$2,FALSE),0)</f>
        <v>1609.02</v>
      </c>
      <c r="X58" s="9"/>
      <c r="Y58" s="10"/>
      <c r="Z58" s="10">
        <f t="shared" si="12"/>
        <v>1609.02</v>
      </c>
      <c r="AA58" s="10">
        <f>-IFERROR(VLOOKUP($U58,'[2]Trial Blc'!$B$4:Q$373,AA$2,FALSE),0)</f>
        <v>1633.97</v>
      </c>
      <c r="AB58" s="10">
        <f>-IFERROR(VLOOKUP($U58,'[2]Trial Blc'!$B$4:Q$373,AB$2,FALSE),0)</f>
        <v>1643.53</v>
      </c>
      <c r="AC58" s="10">
        <f>-IFERROR(VLOOKUP($U58,'[2]Trial Blc'!$B$4:Q$373,AC$2,FALSE),0)</f>
        <v>1664.33</v>
      </c>
      <c r="AD58" s="10">
        <f>-IFERROR(VLOOKUP($U58,'[2]Trial Blc'!$B$4:Q$373,AD$2,FALSE),0)</f>
        <v>1698.72</v>
      </c>
      <c r="AE58" s="10">
        <f>-IFERROR(VLOOKUP($U58,'[2]Trial Blc'!$B$4:Q$373,AE$2,FALSE),0)</f>
        <v>1724.56</v>
      </c>
      <c r="AF58" s="10">
        <f>-IFERROR(VLOOKUP($U58,'[2]Trial Blc'!$B$4:Q$373,AF$2,FALSE),0)</f>
        <v>1754.88</v>
      </c>
      <c r="AG58" s="10">
        <f>-IFERROR(VLOOKUP($U58,'[2]Trial Blc'!$B$4:Q$373,AG$2,FALSE),0)</f>
        <v>1778.41</v>
      </c>
      <c r="AH58" s="10">
        <f>-IFERROR(VLOOKUP($U58,'[2]Trial Blc'!$B$4:Q$373,AH$2,FALSE),0)</f>
        <v>1803.13</v>
      </c>
      <c r="AI58" s="10">
        <f>-IFERROR(VLOOKUP($U58,'[2]Trial Blc'!$B$4:Q$373,AI$2,FALSE),0)</f>
        <v>1811.93</v>
      </c>
      <c r="AJ58" s="10">
        <f>-IFERROR(VLOOKUP($U58,'[2]Trial Blc'!$B$4:Q$373,AJ$2,FALSE),0)</f>
        <v>1839.94</v>
      </c>
      <c r="AK58" s="10">
        <f>-IFERROR(VLOOKUP($U58,'[2]Trial Blc'!$B$4:Q$373,AK$2,FALSE),0)</f>
        <v>1865.24</v>
      </c>
      <c r="AL58" s="10">
        <f>-IFERROR(VLOOKUP($U58,'[2]Trial Blc'!$B$4:Q$373,AL$2,FALSE),0)</f>
        <v>1886.72</v>
      </c>
      <c r="AM58" s="7">
        <f>AVERAGE(Z58:AL58)</f>
        <v>1747.26</v>
      </c>
    </row>
    <row r="59" spans="1:40" s="11" customFormat="1" x14ac:dyDescent="0.2">
      <c r="A59" s="11" t="s">
        <v>118</v>
      </c>
      <c r="B59" s="155">
        <v>1210</v>
      </c>
      <c r="C59" s="12" t="s">
        <v>119</v>
      </c>
      <c r="D59" s="10"/>
      <c r="E59" s="10"/>
      <c r="F59" s="9"/>
      <c r="G59" s="10">
        <f t="shared" si="11"/>
        <v>0</v>
      </c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>
        <f t="shared" si="7"/>
        <v>0</v>
      </c>
      <c r="U59" s="150">
        <v>2005</v>
      </c>
      <c r="V59" s="11" t="s">
        <v>120</v>
      </c>
      <c r="W59" s="10"/>
      <c r="X59" s="9"/>
      <c r="Y59" s="10"/>
      <c r="Z59" s="10">
        <f t="shared" si="12"/>
        <v>0</v>
      </c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7">
        <f t="shared" ref="AM59:AM65" si="13">AVERAGE(Z59:AL59)</f>
        <v>0</v>
      </c>
      <c r="AN59" s="7"/>
    </row>
    <row r="60" spans="1:40" s="11" customFormat="1" x14ac:dyDescent="0.2">
      <c r="A60" s="11" t="s">
        <v>121</v>
      </c>
      <c r="B60" s="155">
        <v>1215</v>
      </c>
      <c r="C60" s="12" t="s">
        <v>122</v>
      </c>
      <c r="D60" s="10"/>
      <c r="E60" s="10"/>
      <c r="F60" s="9"/>
      <c r="G60" s="10">
        <f t="shared" si="11"/>
        <v>0</v>
      </c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>
        <f>AVERAGE(G60:S60)</f>
        <v>0</v>
      </c>
      <c r="U60" s="150">
        <v>2010</v>
      </c>
      <c r="V60" s="11" t="s">
        <v>123</v>
      </c>
      <c r="W60" s="10"/>
      <c r="X60" s="9"/>
      <c r="Y60" s="10"/>
      <c r="Z60" s="10">
        <f t="shared" si="12"/>
        <v>0</v>
      </c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7">
        <f t="shared" si="13"/>
        <v>0</v>
      </c>
      <c r="AN60" s="7"/>
    </row>
    <row r="61" spans="1:40" s="11" customFormat="1" x14ac:dyDescent="0.2">
      <c r="B61" s="155">
        <v>1640</v>
      </c>
      <c r="C61" s="12" t="s">
        <v>124</v>
      </c>
      <c r="D61" s="10"/>
      <c r="E61" s="10"/>
      <c r="F61" s="9"/>
      <c r="G61" s="10">
        <f t="shared" si="11"/>
        <v>0</v>
      </c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>
        <f>AVERAGE(G61:S61)</f>
        <v>0</v>
      </c>
      <c r="U61" s="150"/>
      <c r="W61" s="10"/>
      <c r="X61" s="12"/>
      <c r="Y61" s="10"/>
      <c r="Z61" s="10">
        <f t="shared" si="12"/>
        <v>0</v>
      </c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7">
        <f t="shared" si="13"/>
        <v>0</v>
      </c>
      <c r="AN61" s="7"/>
    </row>
    <row r="62" spans="1:40" s="7" customFormat="1" x14ac:dyDescent="0.2">
      <c r="B62" s="145">
        <v>1220</v>
      </c>
      <c r="C62" s="9" t="s">
        <v>125</v>
      </c>
      <c r="D62" s="10"/>
      <c r="E62" s="10"/>
      <c r="F62" s="9"/>
      <c r="G62" s="10">
        <f t="shared" si="11"/>
        <v>0</v>
      </c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>
        <f>AVERAGE(G62:S62)</f>
        <v>0</v>
      </c>
      <c r="U62" s="149"/>
      <c r="W62" s="10"/>
      <c r="X62" s="9"/>
      <c r="Y62" s="10"/>
      <c r="Z62" s="10">
        <f t="shared" si="12"/>
        <v>0</v>
      </c>
      <c r="AA62" s="10">
        <f>+$X62</f>
        <v>0</v>
      </c>
      <c r="AB62" s="10">
        <f>+$X62</f>
        <v>0</v>
      </c>
      <c r="AC62" s="10">
        <f>+$X62</f>
        <v>0</v>
      </c>
      <c r="AD62" s="10">
        <f>+$X62</f>
        <v>0</v>
      </c>
      <c r="AE62" s="10"/>
      <c r="AF62" s="10"/>
      <c r="AG62" s="10"/>
      <c r="AH62" s="10"/>
      <c r="AI62" s="10"/>
      <c r="AJ62" s="10"/>
      <c r="AK62" s="10"/>
      <c r="AL62" s="10"/>
      <c r="AM62" s="7">
        <f t="shared" si="13"/>
        <v>0</v>
      </c>
    </row>
    <row r="63" spans="1:40" s="8" customFormat="1" ht="10.5" x14ac:dyDescent="0.25">
      <c r="A63" s="152" t="s">
        <v>126</v>
      </c>
      <c r="B63" s="153"/>
      <c r="C63" s="18" t="s">
        <v>81</v>
      </c>
      <c r="D63" s="66">
        <f t="shared" ref="D63:S63" si="14">SUM(D60:D62)</f>
        <v>0</v>
      </c>
      <c r="E63" s="154">
        <f t="shared" si="14"/>
        <v>0</v>
      </c>
      <c r="F63" s="154">
        <f t="shared" si="14"/>
        <v>0</v>
      </c>
      <c r="G63" s="154">
        <f t="shared" si="14"/>
        <v>0</v>
      </c>
      <c r="H63" s="154">
        <f t="shared" si="14"/>
        <v>0</v>
      </c>
      <c r="I63" s="154">
        <f t="shared" si="14"/>
        <v>0</v>
      </c>
      <c r="J63" s="154">
        <f t="shared" si="14"/>
        <v>0</v>
      </c>
      <c r="K63" s="154">
        <f t="shared" si="14"/>
        <v>0</v>
      </c>
      <c r="L63" s="154">
        <f t="shared" si="14"/>
        <v>0</v>
      </c>
      <c r="M63" s="154">
        <f t="shared" si="14"/>
        <v>0</v>
      </c>
      <c r="N63" s="154">
        <f t="shared" si="14"/>
        <v>0</v>
      </c>
      <c r="O63" s="154">
        <f t="shared" si="14"/>
        <v>0</v>
      </c>
      <c r="P63" s="154">
        <f t="shared" si="14"/>
        <v>0</v>
      </c>
      <c r="Q63" s="154">
        <f t="shared" si="14"/>
        <v>0</v>
      </c>
      <c r="R63" s="154">
        <f t="shared" si="14"/>
        <v>0</v>
      </c>
      <c r="S63" s="154">
        <f t="shared" si="14"/>
        <v>0</v>
      </c>
      <c r="T63" s="154">
        <f>AVERAGE(G63:S63)</f>
        <v>0</v>
      </c>
      <c r="U63" s="146"/>
      <c r="V63" s="20" t="s">
        <v>81</v>
      </c>
      <c r="W63" s="66">
        <f t="shared" ref="W63:AL63" si="15">SUM(W60:W62)</f>
        <v>0</v>
      </c>
      <c r="X63" s="154">
        <f t="shared" si="15"/>
        <v>0</v>
      </c>
      <c r="Y63" s="154">
        <f t="shared" si="15"/>
        <v>0</v>
      </c>
      <c r="Z63" s="154">
        <f t="shared" si="15"/>
        <v>0</v>
      </c>
      <c r="AA63" s="154">
        <f t="shared" si="15"/>
        <v>0</v>
      </c>
      <c r="AB63" s="154">
        <f t="shared" si="15"/>
        <v>0</v>
      </c>
      <c r="AC63" s="154">
        <f t="shared" si="15"/>
        <v>0</v>
      </c>
      <c r="AD63" s="154">
        <f t="shared" si="15"/>
        <v>0</v>
      </c>
      <c r="AE63" s="154">
        <f t="shared" si="15"/>
        <v>0</v>
      </c>
      <c r="AF63" s="154">
        <f t="shared" si="15"/>
        <v>0</v>
      </c>
      <c r="AG63" s="154">
        <f t="shared" si="15"/>
        <v>0</v>
      </c>
      <c r="AH63" s="154">
        <f t="shared" si="15"/>
        <v>0</v>
      </c>
      <c r="AI63" s="154">
        <f t="shared" si="15"/>
        <v>0</v>
      </c>
      <c r="AJ63" s="154">
        <f t="shared" si="15"/>
        <v>0</v>
      </c>
      <c r="AK63" s="154">
        <f t="shared" si="15"/>
        <v>0</v>
      </c>
      <c r="AL63" s="154">
        <f t="shared" si="15"/>
        <v>0</v>
      </c>
      <c r="AM63" s="8">
        <f t="shared" si="13"/>
        <v>0</v>
      </c>
    </row>
    <row r="64" spans="1:40" s="7" customFormat="1" x14ac:dyDescent="0.2">
      <c r="B64" s="145"/>
      <c r="C64" s="9"/>
      <c r="D64" s="10"/>
      <c r="E64" s="10"/>
      <c r="F64" s="9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49"/>
      <c r="W64" s="10"/>
      <c r="X64" s="9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1"/>
      <c r="AN64" s="11"/>
    </row>
    <row r="65" spans="1:40" s="7" customFormat="1" ht="10.5" x14ac:dyDescent="0.25">
      <c r="A65" s="8" t="s">
        <v>485</v>
      </c>
      <c r="B65" s="145"/>
      <c r="C65" s="9"/>
      <c r="D65" s="27">
        <f t="shared" ref="D65:T65" si="16">SUM(D2:D64)-D33-D63-D43-D52</f>
        <v>514707.36000000004</v>
      </c>
      <c r="E65" s="27">
        <f t="shared" si="16"/>
        <v>0</v>
      </c>
      <c r="F65" s="27">
        <f t="shared" si="16"/>
        <v>0</v>
      </c>
      <c r="G65" s="27">
        <f t="shared" si="16"/>
        <v>514707.36000000004</v>
      </c>
      <c r="H65" s="27">
        <f t="shared" si="16"/>
        <v>513624.63999999984</v>
      </c>
      <c r="I65" s="27">
        <f t="shared" si="16"/>
        <v>510000.39999999985</v>
      </c>
      <c r="J65" s="27">
        <f t="shared" si="16"/>
        <v>515858.55000000005</v>
      </c>
      <c r="K65" s="27">
        <f t="shared" si="16"/>
        <v>516461.93000000005</v>
      </c>
      <c r="L65" s="27">
        <f t="shared" si="16"/>
        <v>516241.47000000003</v>
      </c>
      <c r="M65" s="27">
        <f t="shared" si="16"/>
        <v>518773.52000000019</v>
      </c>
      <c r="N65" s="27">
        <f t="shared" si="16"/>
        <v>515599.40000000008</v>
      </c>
      <c r="O65" s="27">
        <f t="shared" si="16"/>
        <v>515873.31000000006</v>
      </c>
      <c r="P65" s="27">
        <f t="shared" si="16"/>
        <v>514322.93999999994</v>
      </c>
      <c r="Q65" s="27">
        <f t="shared" si="16"/>
        <v>514602.06</v>
      </c>
      <c r="R65" s="27">
        <f t="shared" si="16"/>
        <v>514428.97000000009</v>
      </c>
      <c r="S65" s="27">
        <f t="shared" si="16"/>
        <v>513865.18000000005</v>
      </c>
      <c r="T65" s="27">
        <f t="shared" si="16"/>
        <v>514950.74846153846</v>
      </c>
      <c r="U65" s="146"/>
      <c r="V65" s="8" t="s">
        <v>486</v>
      </c>
      <c r="W65" s="27">
        <f>SUM(W2:W64)-W33-W63-W43-W52</f>
        <v>392637.53</v>
      </c>
      <c r="X65" s="27">
        <f>SUM(X2:X64)-X33-X63-X43-X52</f>
        <v>0</v>
      </c>
      <c r="Y65" s="27">
        <f>SUM(Y2:Y64)-Y33-Y63-Y43-Y52</f>
        <v>0</v>
      </c>
      <c r="Z65" s="27">
        <f>SUM(Z3:Z64)-Z33-Z63-Z43-Z52</f>
        <v>392635.53</v>
      </c>
      <c r="AA65" s="27">
        <f t="shared" ref="AA65:AL65" si="17">SUM(AA3:AA64)-AA33-AA63-AA43-AA52</f>
        <v>396268.12999999989</v>
      </c>
      <c r="AB65" s="27">
        <f t="shared" si="17"/>
        <v>396906.26000000007</v>
      </c>
      <c r="AC65" s="27">
        <f t="shared" si="17"/>
        <v>402473.10999999993</v>
      </c>
      <c r="AD65" s="27">
        <f t="shared" si="17"/>
        <v>406724.05999999994</v>
      </c>
      <c r="AE65" s="27">
        <f t="shared" si="17"/>
        <v>410236.55000000016</v>
      </c>
      <c r="AF65" s="27">
        <f t="shared" si="17"/>
        <v>414533.45</v>
      </c>
      <c r="AG65" s="27">
        <f t="shared" si="17"/>
        <v>407015.54999999993</v>
      </c>
      <c r="AH65" s="27">
        <f t="shared" si="17"/>
        <v>410489.40999999992</v>
      </c>
      <c r="AI65" s="27">
        <f t="shared" si="17"/>
        <v>411601.42000000004</v>
      </c>
      <c r="AJ65" s="27">
        <f t="shared" si="17"/>
        <v>415921.52</v>
      </c>
      <c r="AK65" s="27">
        <f t="shared" si="17"/>
        <v>419558.36000000004</v>
      </c>
      <c r="AL65" s="27">
        <f t="shared" si="17"/>
        <v>422452.23999999993</v>
      </c>
      <c r="AM65" s="7">
        <f t="shared" si="13"/>
        <v>408216.58384615392</v>
      </c>
    </row>
    <row r="66" spans="1:40" s="7" customFormat="1" x14ac:dyDescent="0.2">
      <c r="B66" s="145"/>
      <c r="C66" s="9"/>
      <c r="D66" s="10"/>
      <c r="E66" s="10"/>
      <c r="F66" s="9"/>
      <c r="G66" s="10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149"/>
      <c r="W66" s="10"/>
      <c r="X66" s="9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1"/>
      <c r="AN66" s="11"/>
    </row>
    <row r="67" spans="1:40" ht="15" customHeight="1" thickBot="1" x14ac:dyDescent="0.3">
      <c r="A67" s="8" t="s">
        <v>487</v>
      </c>
      <c r="D67" s="29">
        <f>+D65</f>
        <v>514707.36000000004</v>
      </c>
      <c r="E67" s="29">
        <f>+E65</f>
        <v>0</v>
      </c>
      <c r="F67" s="29">
        <f>+F65</f>
        <v>0</v>
      </c>
      <c r="G67" s="29">
        <f>+G65</f>
        <v>514707.36000000004</v>
      </c>
      <c r="H67" s="29">
        <f t="shared" ref="H67:S67" si="18">+H65</f>
        <v>513624.63999999984</v>
      </c>
      <c r="I67" s="29">
        <f t="shared" si="18"/>
        <v>510000.39999999985</v>
      </c>
      <c r="J67" s="29">
        <f t="shared" si="18"/>
        <v>515858.55000000005</v>
      </c>
      <c r="K67" s="29">
        <f t="shared" si="18"/>
        <v>516461.93000000005</v>
      </c>
      <c r="L67" s="29">
        <f t="shared" si="18"/>
        <v>516241.47000000003</v>
      </c>
      <c r="M67" s="29">
        <f t="shared" si="18"/>
        <v>518773.52000000019</v>
      </c>
      <c r="N67" s="29">
        <f t="shared" si="18"/>
        <v>515599.40000000008</v>
      </c>
      <c r="O67" s="29">
        <f t="shared" si="18"/>
        <v>515873.31000000006</v>
      </c>
      <c r="P67" s="29">
        <f t="shared" si="18"/>
        <v>514322.93999999994</v>
      </c>
      <c r="Q67" s="29">
        <f t="shared" si="18"/>
        <v>514602.06</v>
      </c>
      <c r="R67" s="29">
        <f t="shared" si="18"/>
        <v>514428.97000000009</v>
      </c>
      <c r="S67" s="29">
        <f t="shared" si="18"/>
        <v>513865.18000000005</v>
      </c>
      <c r="T67" s="29"/>
      <c r="U67" s="146"/>
      <c r="V67" s="8" t="s">
        <v>488</v>
      </c>
      <c r="W67" s="29">
        <f t="shared" ref="W67:AL67" si="19">+W65</f>
        <v>392637.53</v>
      </c>
      <c r="X67" s="29">
        <f>+X65</f>
        <v>0</v>
      </c>
      <c r="Y67" s="29">
        <f>+Y65</f>
        <v>0</v>
      </c>
      <c r="Z67" s="29">
        <f>+Z65</f>
        <v>392635.53</v>
      </c>
      <c r="AA67" s="29">
        <f t="shared" si="19"/>
        <v>396268.12999999989</v>
      </c>
      <c r="AB67" s="29">
        <f t="shared" si="19"/>
        <v>396906.26000000007</v>
      </c>
      <c r="AC67" s="29">
        <f t="shared" si="19"/>
        <v>402473.10999999993</v>
      </c>
      <c r="AD67" s="29">
        <f t="shared" si="19"/>
        <v>406724.05999999994</v>
      </c>
      <c r="AE67" s="29">
        <f t="shared" si="19"/>
        <v>410236.55000000016</v>
      </c>
      <c r="AF67" s="29">
        <f t="shared" si="19"/>
        <v>414533.45</v>
      </c>
      <c r="AG67" s="29">
        <f t="shared" si="19"/>
        <v>407015.54999999993</v>
      </c>
      <c r="AH67" s="29">
        <f t="shared" si="19"/>
        <v>410489.40999999992</v>
      </c>
      <c r="AI67" s="29">
        <f t="shared" si="19"/>
        <v>411601.42000000004</v>
      </c>
      <c r="AJ67" s="29">
        <f t="shared" si="19"/>
        <v>415921.52</v>
      </c>
      <c r="AK67" s="29">
        <f t="shared" si="19"/>
        <v>419558.36000000004</v>
      </c>
      <c r="AL67" s="29">
        <f t="shared" si="19"/>
        <v>422452.23999999993</v>
      </c>
    </row>
    <row r="68" spans="1:40" s="33" customFormat="1" ht="10.5" thickTop="1" x14ac:dyDescent="0.2">
      <c r="A68" s="38" t="s">
        <v>131</v>
      </c>
      <c r="B68" s="162"/>
      <c r="D68" s="34"/>
      <c r="E68" s="34"/>
      <c r="F68" s="34"/>
      <c r="G68" s="3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163"/>
      <c r="V68" s="35" t="s">
        <v>270</v>
      </c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6"/>
      <c r="AN68" s="36"/>
    </row>
    <row r="69" spans="1:40" s="33" customFormat="1" x14ac:dyDescent="0.2">
      <c r="A69" s="38" t="s">
        <v>132</v>
      </c>
      <c r="B69" s="162"/>
      <c r="D69" s="34"/>
      <c r="E69" s="34"/>
      <c r="F69" s="34"/>
      <c r="G69" s="10">
        <f>SUM(D69:F69)</f>
        <v>0</v>
      </c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163"/>
      <c r="V69" s="37" t="s">
        <v>311</v>
      </c>
      <c r="W69" s="34"/>
      <c r="X69" s="34"/>
      <c r="Y69" s="34"/>
      <c r="Z69" s="34">
        <f>SUM(W69:Y69)</f>
        <v>0</v>
      </c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6"/>
      <c r="AN69" s="36"/>
    </row>
    <row r="70" spans="1:40" s="33" customFormat="1" x14ac:dyDescent="0.2">
      <c r="A70" s="38" t="s">
        <v>133</v>
      </c>
      <c r="B70" s="162"/>
      <c r="C70" s="38"/>
      <c r="D70" s="34"/>
      <c r="E70" s="34"/>
      <c r="F70" s="34">
        <f>-F67</f>
        <v>0</v>
      </c>
      <c r="G70" s="3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163"/>
      <c r="V70" s="35"/>
      <c r="W70" s="34"/>
      <c r="X70" s="34">
        <f>-X67</f>
        <v>0</v>
      </c>
      <c r="Y70" s="34">
        <f>-Y67</f>
        <v>0</v>
      </c>
      <c r="Z70" s="34">
        <f>SUM(W70:Y70)</f>
        <v>0</v>
      </c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6"/>
      <c r="AN70" s="36"/>
    </row>
    <row r="71" spans="1:40" s="33" customFormat="1" x14ac:dyDescent="0.2">
      <c r="A71" s="76" t="s">
        <v>130</v>
      </c>
      <c r="B71" s="162"/>
      <c r="D71" s="34"/>
      <c r="E71" s="34"/>
      <c r="F71" s="34">
        <f>+F67-F69+F70</f>
        <v>0</v>
      </c>
      <c r="G71" s="34">
        <f>+G69-G67</f>
        <v>-514707.36000000004</v>
      </c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34"/>
      <c r="T71" s="34"/>
      <c r="U71" s="163"/>
      <c r="V71" s="35" t="s">
        <v>489</v>
      </c>
      <c r="W71" s="34">
        <f>+W69-W67</f>
        <v>-392637.53</v>
      </c>
      <c r="X71" s="34">
        <f>+X67-X69+X70</f>
        <v>0</v>
      </c>
      <c r="Y71" s="34"/>
      <c r="Z71" s="34">
        <f>+Z69-Z67</f>
        <v>-392635.53</v>
      </c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>
        <f>+AL69-AL67</f>
        <v>-422452.23999999993</v>
      </c>
      <c r="AM71" s="36"/>
      <c r="AN71" s="36"/>
    </row>
    <row r="72" spans="1:40" s="11" customFormat="1" x14ac:dyDescent="0.2">
      <c r="B72" s="155"/>
      <c r="C72" s="41"/>
      <c r="F72" s="41"/>
      <c r="U72" s="150"/>
      <c r="V72" s="22"/>
      <c r="X72" s="41"/>
    </row>
    <row r="73" spans="1:40" s="8" customFormat="1" ht="26.25" customHeight="1" x14ac:dyDescent="0.3">
      <c r="A73" s="5" t="s">
        <v>134</v>
      </c>
      <c r="B73" s="144"/>
      <c r="C73" s="5" t="s">
        <v>135</v>
      </c>
      <c r="D73" s="2" t="s">
        <v>2</v>
      </c>
      <c r="E73" s="2" t="s">
        <v>4</v>
      </c>
      <c r="F73" s="1" t="s">
        <v>5</v>
      </c>
      <c r="G73" s="2" t="s">
        <v>6</v>
      </c>
      <c r="H73" s="3">
        <v>42014</v>
      </c>
      <c r="I73" s="2">
        <v>42036</v>
      </c>
      <c r="J73" s="2">
        <v>42064</v>
      </c>
      <c r="K73" s="2">
        <v>42095</v>
      </c>
      <c r="L73" s="2">
        <v>42125</v>
      </c>
      <c r="M73" s="2">
        <v>42156</v>
      </c>
      <c r="N73" s="2">
        <v>42186</v>
      </c>
      <c r="O73" s="2">
        <v>42217</v>
      </c>
      <c r="P73" s="2">
        <v>42248</v>
      </c>
      <c r="Q73" s="2">
        <v>42278</v>
      </c>
      <c r="R73" s="2">
        <v>42309</v>
      </c>
      <c r="S73" s="2">
        <v>42339</v>
      </c>
      <c r="T73" s="2" t="s">
        <v>8</v>
      </c>
      <c r="U73" s="144"/>
      <c r="V73" s="5" t="s">
        <v>490</v>
      </c>
      <c r="W73" s="2">
        <v>42004</v>
      </c>
      <c r="X73" s="1" t="s">
        <v>5</v>
      </c>
      <c r="Y73" s="2" t="s">
        <v>9</v>
      </c>
      <c r="Z73" s="2" t="s">
        <v>10</v>
      </c>
      <c r="AA73" s="3">
        <v>42014</v>
      </c>
      <c r="AB73" s="2">
        <v>42036</v>
      </c>
      <c r="AC73" s="2">
        <v>42064</v>
      </c>
      <c r="AD73" s="2">
        <v>42095</v>
      </c>
      <c r="AE73" s="2">
        <v>42125</v>
      </c>
      <c r="AF73" s="2">
        <v>42156</v>
      </c>
      <c r="AG73" s="2">
        <v>42186</v>
      </c>
      <c r="AH73" s="2">
        <v>42217</v>
      </c>
      <c r="AI73" s="2">
        <v>42248</v>
      </c>
      <c r="AJ73" s="2">
        <v>42278</v>
      </c>
      <c r="AK73" s="2">
        <v>42309</v>
      </c>
      <c r="AL73" s="2">
        <v>42339</v>
      </c>
      <c r="AM73" s="13"/>
      <c r="AN73" s="13"/>
    </row>
    <row r="74" spans="1:40" s="7" customFormat="1" x14ac:dyDescent="0.2">
      <c r="B74" s="145"/>
      <c r="C74" s="9"/>
      <c r="D74" s="10"/>
      <c r="E74" s="10"/>
      <c r="F74" s="164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49"/>
      <c r="W74" s="11"/>
      <c r="X74" s="164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</row>
    <row r="75" spans="1:40" s="7" customFormat="1" ht="10.5" x14ac:dyDescent="0.25">
      <c r="A75" s="8" t="s">
        <v>11</v>
      </c>
      <c r="B75" s="145"/>
      <c r="C75" s="9"/>
      <c r="D75" s="10"/>
      <c r="E75" s="10"/>
      <c r="F75" s="9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46"/>
      <c r="V75" s="8" t="s">
        <v>11</v>
      </c>
      <c r="W75" s="10"/>
      <c r="X75" s="9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1"/>
      <c r="AN75" s="11"/>
    </row>
    <row r="76" spans="1:40" s="7" customFormat="1" x14ac:dyDescent="0.2">
      <c r="A76" s="7" t="s">
        <v>137</v>
      </c>
      <c r="B76" s="145">
        <v>1245</v>
      </c>
      <c r="C76" s="9" t="s">
        <v>138</v>
      </c>
      <c r="D76" s="10">
        <f>IFERROR(VLOOKUP($B76,'[2]Trial Blc'!$B$4:C$373,2,FALSE),0)</f>
        <v>16958.41</v>
      </c>
      <c r="E76" s="10"/>
      <c r="F76" s="9"/>
      <c r="G76" s="10">
        <f>SUM(D76:F76)</f>
        <v>16958.41</v>
      </c>
      <c r="H76" s="10">
        <f>IFERROR(VLOOKUP($B76,'[2]Trial Blc'!$B$4:D$373,3,FALSE),0)</f>
        <v>16958.41</v>
      </c>
      <c r="I76" s="10">
        <f>IFERROR(VLOOKUP($B76,'[2]Trial Blc'!$B$4:E$373,4,FALSE),0)</f>
        <v>16958.41</v>
      </c>
      <c r="J76" s="10">
        <f>IFERROR(VLOOKUP($B76,'[2]Trial Blc'!$B$4:F$373,5,FALSE),0)</f>
        <v>16958.41</v>
      </c>
      <c r="K76" s="10">
        <f>IFERROR(VLOOKUP($B76,'[2]Trial Blc'!$B$4:G$373,6,FALSE),0)</f>
        <v>16958.41</v>
      </c>
      <c r="L76" s="10">
        <f>IFERROR(VLOOKUP($B76,'[2]Trial Blc'!$B$4:H$373,7,FALSE),0)</f>
        <v>16958.41</v>
      </c>
      <c r="M76" s="10">
        <f>IFERROR(VLOOKUP($B76,'[2]Trial Blc'!$B$4:I$373,8,FALSE),0)</f>
        <v>16958.41</v>
      </c>
      <c r="N76" s="10">
        <f>IFERROR(VLOOKUP($B76,'[2]Trial Blc'!$B$4:J$373,9,FALSE),0)</f>
        <v>16958.41</v>
      </c>
      <c r="O76" s="10">
        <f>IFERROR(VLOOKUP($B76,'[2]Trial Blc'!$B$4:K$373,10,FALSE),0)</f>
        <v>16958.41</v>
      </c>
      <c r="P76" s="10">
        <f>IFERROR(VLOOKUP($B76,'[2]Trial Blc'!$B$4:L$373,11,FALSE),0)</f>
        <v>16958.41</v>
      </c>
      <c r="Q76" s="10">
        <f>IFERROR(VLOOKUP($B76,'[2]Trial Blc'!$B$4:M$373,12,FALSE),0)</f>
        <v>16958.41</v>
      </c>
      <c r="R76" s="10">
        <f>IFERROR(VLOOKUP($B76,'[2]Trial Blc'!$B$4:N$373,13,FALSE),0)</f>
        <v>16958.41</v>
      </c>
      <c r="S76" s="10">
        <f>IFERROR(VLOOKUP($B76,'[2]Trial Blc'!$B$4:O$373,14,FALSE),0)</f>
        <v>16958.41</v>
      </c>
      <c r="T76" s="10">
        <f>AVERAGE(G76:S76)</f>
        <v>16958.41</v>
      </c>
      <c r="U76" s="149">
        <v>2030</v>
      </c>
      <c r="V76" s="7" t="s">
        <v>139</v>
      </c>
      <c r="W76" s="10">
        <f>-IFERROR(VLOOKUP($U76,'[2]Trial Blc'!$B$4:O$373,W$2,FALSE),0)</f>
        <v>3312.06</v>
      </c>
      <c r="X76" s="9"/>
      <c r="Y76" s="10"/>
      <c r="Z76" s="10">
        <f>SUM(W76:Y76)</f>
        <v>3312.06</v>
      </c>
      <c r="AA76" s="10">
        <f>-IFERROR(VLOOKUP($U76,'[2]Trial Blc'!$B$4:Q$373,AA$2,FALSE),0)</f>
        <v>3341.84</v>
      </c>
      <c r="AB76" s="10">
        <f>-IFERROR(VLOOKUP($U76,'[2]Trial Blc'!$B$4:Q$373,AB$2,FALSE),0)</f>
        <v>3371.62</v>
      </c>
      <c r="AC76" s="10">
        <f>-IFERROR(VLOOKUP($U76,'[2]Trial Blc'!$B$4:Q$373,AC$2,FALSE),0)</f>
        <v>3401.4</v>
      </c>
      <c r="AD76" s="10">
        <f>-IFERROR(VLOOKUP($U76,'[2]Trial Blc'!$B$4:Q$373,AD$2,FALSE),0)</f>
        <v>3435.62</v>
      </c>
      <c r="AE76" s="10">
        <f>-IFERROR(VLOOKUP($U76,'[2]Trial Blc'!$B$4:Q$373,AE$2,FALSE),0)</f>
        <v>3469.84</v>
      </c>
      <c r="AF76" s="10">
        <f>-IFERROR(VLOOKUP($U76,'[2]Trial Blc'!$B$4:Q$373,AF$2,FALSE),0)</f>
        <v>3504.06</v>
      </c>
      <c r="AG76" s="10">
        <f>-IFERROR(VLOOKUP($U76,'[2]Trial Blc'!$B$4:Q$373,AG$2,FALSE),0)</f>
        <v>3538.28</v>
      </c>
      <c r="AH76" s="10">
        <f>-IFERROR(VLOOKUP($U76,'[2]Trial Blc'!$B$4:Q$373,AH$2,FALSE),0)</f>
        <v>3572.5</v>
      </c>
      <c r="AI76" s="10">
        <f>-IFERROR(VLOOKUP($U76,'[2]Trial Blc'!$B$4:Q$373,AI$2,FALSE),0)</f>
        <v>3606.72</v>
      </c>
      <c r="AJ76" s="10">
        <f>-IFERROR(VLOOKUP($U76,'[2]Trial Blc'!$B$4:Q$373,AJ$2,FALSE),0)</f>
        <v>3640.94</v>
      </c>
      <c r="AK76" s="10">
        <f>-IFERROR(VLOOKUP($U76,'[2]Trial Blc'!$B$4:Q$373,AK$2,FALSE),0)</f>
        <v>3675.16</v>
      </c>
      <c r="AL76" s="10">
        <f>-IFERROR(VLOOKUP($U76,'[2]Trial Blc'!$B$4:Q$373,AL$2,FALSE),0)</f>
        <v>3709.38</v>
      </c>
      <c r="AM76" s="7">
        <f>AVERAGE(Z76:AL76)</f>
        <v>3506.1092307692311</v>
      </c>
    </row>
    <row r="77" spans="1:40" s="7" customFormat="1" x14ac:dyDescent="0.2">
      <c r="A77" s="7" t="s">
        <v>140</v>
      </c>
      <c r="B77" s="145">
        <v>1250</v>
      </c>
      <c r="C77" s="9" t="s">
        <v>141</v>
      </c>
      <c r="D77" s="10">
        <f>IFERROR(VLOOKUP($B77,'[2]Trial Blc'!$B$4:C$373,2,FALSE),0)</f>
        <v>1582.59</v>
      </c>
      <c r="E77" s="10"/>
      <c r="F77" s="9"/>
      <c r="G77" s="10">
        <f>SUM(D77:F77)</f>
        <v>1582.59</v>
      </c>
      <c r="H77" s="10">
        <f>IFERROR(VLOOKUP($B77,'[2]Trial Blc'!$B$4:D$373,3,FALSE),0)</f>
        <v>1582.59</v>
      </c>
      <c r="I77" s="10">
        <f>IFERROR(VLOOKUP($B77,'[2]Trial Blc'!$B$4:E$373,4,FALSE),0)</f>
        <v>1582.59</v>
      </c>
      <c r="J77" s="10">
        <f>IFERROR(VLOOKUP($B77,'[2]Trial Blc'!$B$4:F$373,5,FALSE),0)</f>
        <v>1582.59</v>
      </c>
      <c r="K77" s="10">
        <f>IFERROR(VLOOKUP($B77,'[2]Trial Blc'!$B$4:G$373,6,FALSE),0)</f>
        <v>1582.59</v>
      </c>
      <c r="L77" s="10">
        <f>IFERROR(VLOOKUP($B77,'[2]Trial Blc'!$B$4:H$373,7,FALSE),0)</f>
        <v>1582.59</v>
      </c>
      <c r="M77" s="10">
        <f>IFERROR(VLOOKUP($B77,'[2]Trial Blc'!$B$4:I$373,8,FALSE),0)</f>
        <v>1582.59</v>
      </c>
      <c r="N77" s="10">
        <f>IFERROR(VLOOKUP($B77,'[2]Trial Blc'!$B$4:J$373,9,FALSE),0)</f>
        <v>1582.59</v>
      </c>
      <c r="O77" s="10">
        <f>IFERROR(VLOOKUP($B77,'[2]Trial Blc'!$B$4:K$373,10,FALSE),0)</f>
        <v>1582.59</v>
      </c>
      <c r="P77" s="10">
        <f>IFERROR(VLOOKUP($B77,'[2]Trial Blc'!$B$4:L$373,11,FALSE),0)</f>
        <v>1582.59</v>
      </c>
      <c r="Q77" s="10">
        <f>IFERROR(VLOOKUP($B77,'[2]Trial Blc'!$B$4:M$373,12,FALSE),0)</f>
        <v>1582.59</v>
      </c>
      <c r="R77" s="10">
        <f>IFERROR(VLOOKUP($B77,'[2]Trial Blc'!$B$4:N$373,13,FALSE),0)</f>
        <v>1582.59</v>
      </c>
      <c r="S77" s="10">
        <f>IFERROR(VLOOKUP($B77,'[2]Trial Blc'!$B$4:O$373,14,FALSE),0)</f>
        <v>1582.59</v>
      </c>
      <c r="T77" s="10">
        <f>AVERAGE(G77:S77)</f>
        <v>1582.59</v>
      </c>
      <c r="U77" s="149">
        <v>2040</v>
      </c>
      <c r="V77" s="7" t="s">
        <v>142</v>
      </c>
      <c r="W77" s="10">
        <f>-IFERROR(VLOOKUP($U77,'[2]Trial Blc'!$B$4:O$373,W$2,FALSE),0)</f>
        <v>751.96</v>
      </c>
      <c r="X77" s="9"/>
      <c r="Y77" s="10"/>
      <c r="Z77" s="10">
        <f>SUM(W77:Y77)</f>
        <v>751.96</v>
      </c>
      <c r="AA77" s="10">
        <f>-IFERROR(VLOOKUP($U77,'[2]Trial Blc'!$B$4:Q$373,AA$2,FALSE),0)</f>
        <v>755.26</v>
      </c>
      <c r="AB77" s="10">
        <f>-IFERROR(VLOOKUP($U77,'[2]Trial Blc'!$B$4:Q$373,AB$2,FALSE),0)</f>
        <v>758.56</v>
      </c>
      <c r="AC77" s="10">
        <f>-IFERROR(VLOOKUP($U77,'[2]Trial Blc'!$B$4:Q$373,AC$2,FALSE),0)</f>
        <v>761.86</v>
      </c>
      <c r="AD77" s="10">
        <f>-IFERROR(VLOOKUP($U77,'[2]Trial Blc'!$B$4:Q$373,AD$2,FALSE),0)</f>
        <v>765.16</v>
      </c>
      <c r="AE77" s="10">
        <f>-IFERROR(VLOOKUP($U77,'[2]Trial Blc'!$B$4:Q$373,AE$2,FALSE),0)</f>
        <v>768.46</v>
      </c>
      <c r="AF77" s="10">
        <f>-IFERROR(VLOOKUP($U77,'[2]Trial Blc'!$B$4:Q$373,AF$2,FALSE),0)</f>
        <v>771.76</v>
      </c>
      <c r="AG77" s="10">
        <f>-IFERROR(VLOOKUP($U77,'[2]Trial Blc'!$B$4:Q$373,AG$2,FALSE),0)</f>
        <v>775.06</v>
      </c>
      <c r="AH77" s="10">
        <f>-IFERROR(VLOOKUP($U77,'[2]Trial Blc'!$B$4:Q$373,AH$2,FALSE),0)</f>
        <v>778.36</v>
      </c>
      <c r="AI77" s="10">
        <f>-IFERROR(VLOOKUP($U77,'[2]Trial Blc'!$B$4:Q$373,AI$2,FALSE),0)</f>
        <v>781.66</v>
      </c>
      <c r="AJ77" s="10">
        <f>-IFERROR(VLOOKUP($U77,'[2]Trial Blc'!$B$4:Q$373,AJ$2,FALSE),0)</f>
        <v>784.96</v>
      </c>
      <c r="AK77" s="10">
        <f>-IFERROR(VLOOKUP($U77,'[2]Trial Blc'!$B$4:Q$373,AK$2,FALSE),0)</f>
        <v>788.26</v>
      </c>
      <c r="AL77" s="10">
        <f>-IFERROR(VLOOKUP($U77,'[2]Trial Blc'!$B$4:Q$373,AL$2,FALSE),0)</f>
        <v>791.56</v>
      </c>
      <c r="AM77" s="7">
        <f>AVERAGE(Z77:AL77)</f>
        <v>771.76</v>
      </c>
    </row>
    <row r="78" spans="1:40" s="7" customFormat="1" x14ac:dyDescent="0.2">
      <c r="A78" s="7" t="s">
        <v>143</v>
      </c>
      <c r="B78" s="145"/>
      <c r="C78" s="9"/>
      <c r="D78" s="10"/>
      <c r="E78" s="10"/>
      <c r="F78" s="9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49"/>
      <c r="W78" s="10"/>
      <c r="X78" s="9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1"/>
      <c r="AN78" s="11"/>
    </row>
    <row r="79" spans="1:40" s="7" customFormat="1" ht="10.5" x14ac:dyDescent="0.25">
      <c r="A79" s="8" t="s">
        <v>144</v>
      </c>
      <c r="B79" s="145"/>
      <c r="C79" s="9"/>
      <c r="D79" s="10"/>
      <c r="E79" s="10"/>
      <c r="F79" s="9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46"/>
      <c r="V79" s="8" t="s">
        <v>144</v>
      </c>
      <c r="W79" s="10"/>
      <c r="X79" s="9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1"/>
      <c r="AN79" s="11"/>
    </row>
    <row r="80" spans="1:40" s="7" customFormat="1" x14ac:dyDescent="0.2">
      <c r="A80" s="165" t="s">
        <v>145</v>
      </c>
      <c r="B80" s="145">
        <v>1265</v>
      </c>
      <c r="C80" s="12" t="s">
        <v>146</v>
      </c>
      <c r="D80" s="10">
        <f>IFERROR(VLOOKUP($B80,'[2]Trial Blc'!$B$4:C$373,2,FALSE),0)</f>
        <v>11411.15</v>
      </c>
      <c r="E80" s="10"/>
      <c r="F80" s="9"/>
      <c r="G80" s="10">
        <f>SUM(D80:F80)</f>
        <v>11411.15</v>
      </c>
      <c r="H80" s="10">
        <f>IFERROR(VLOOKUP($B80,'[2]Trial Blc'!$B$4:D$373,3,FALSE),0)</f>
        <v>11411.15</v>
      </c>
      <c r="I80" s="10">
        <f>IFERROR(VLOOKUP($B80,'[2]Trial Blc'!$B$4:E$373,4,FALSE),0)</f>
        <v>11411.15</v>
      </c>
      <c r="J80" s="10">
        <f>IFERROR(VLOOKUP($B80,'[2]Trial Blc'!$B$4:F$373,5,FALSE),0)</f>
        <v>11411.15</v>
      </c>
      <c r="K80" s="10">
        <f>IFERROR(VLOOKUP($B80,'[2]Trial Blc'!$B$4:G$373,6,FALSE),0)</f>
        <v>11411.15</v>
      </c>
      <c r="L80" s="10">
        <f>IFERROR(VLOOKUP($B80,'[2]Trial Blc'!$B$4:H$373,7,FALSE),0)</f>
        <v>11411.15</v>
      </c>
      <c r="M80" s="10">
        <f>IFERROR(VLOOKUP($B80,'[2]Trial Blc'!$B$4:I$373,8,FALSE),0)</f>
        <v>11411.15</v>
      </c>
      <c r="N80" s="10">
        <f>IFERROR(VLOOKUP($B80,'[2]Trial Blc'!$B$4:J$373,9,FALSE),0)</f>
        <v>11411.15</v>
      </c>
      <c r="O80" s="10">
        <f>IFERROR(VLOOKUP($B80,'[2]Trial Blc'!$B$4:K$373,10,FALSE),0)</f>
        <v>11411.15</v>
      </c>
      <c r="P80" s="10">
        <f>IFERROR(VLOOKUP($B80,'[2]Trial Blc'!$B$4:L$373,11,FALSE),0)</f>
        <v>11411.15</v>
      </c>
      <c r="Q80" s="10">
        <f>IFERROR(VLOOKUP($B80,'[2]Trial Blc'!$B$4:M$373,12,FALSE),0)</f>
        <v>11411.15</v>
      </c>
      <c r="R80" s="10">
        <f>IFERROR(VLOOKUP($B80,'[2]Trial Blc'!$B$4:N$373,13,FALSE),0)</f>
        <v>11411.15</v>
      </c>
      <c r="S80" s="10">
        <f>IFERROR(VLOOKUP($B80,'[2]Trial Blc'!$B$4:O$373,14,FALSE),0)</f>
        <v>11411.15</v>
      </c>
      <c r="T80" s="10">
        <f>AVERAGE(G80:S80)</f>
        <v>11411.149999999996</v>
      </c>
      <c r="U80" s="149"/>
      <c r="W80" s="10"/>
      <c r="X80" s="9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1"/>
      <c r="AN80" s="11"/>
    </row>
    <row r="81" spans="1:40" s="7" customFormat="1" x14ac:dyDescent="0.2">
      <c r="A81" s="7" t="s">
        <v>147</v>
      </c>
      <c r="B81" s="145">
        <v>1290</v>
      </c>
      <c r="C81" s="9" t="s">
        <v>148</v>
      </c>
      <c r="D81" s="10">
        <f>IFERROR(VLOOKUP($B81,'[2]Trial Blc'!$B$4:C$373,2,FALSE),0)</f>
        <v>51226.59</v>
      </c>
      <c r="E81" s="10"/>
      <c r="F81" s="9"/>
      <c r="G81" s="10">
        <f>SUM(D81:F81)</f>
        <v>51226.59</v>
      </c>
      <c r="H81" s="10">
        <f>IFERROR(VLOOKUP($B81,'[2]Trial Blc'!$B$4:D$373,3,FALSE),0)</f>
        <v>52194.03</v>
      </c>
      <c r="I81" s="10">
        <f>IFERROR(VLOOKUP($B81,'[2]Trial Blc'!$B$4:E$373,4,FALSE),0)</f>
        <v>53970.37</v>
      </c>
      <c r="J81" s="10">
        <f>IFERROR(VLOOKUP($B81,'[2]Trial Blc'!$B$4:F$373,5,FALSE),0)</f>
        <v>56919.57</v>
      </c>
      <c r="K81" s="10">
        <f>IFERROR(VLOOKUP($B81,'[2]Trial Blc'!$B$4:G$373,6,FALSE),0)</f>
        <v>59139.81</v>
      </c>
      <c r="L81" s="10">
        <f>IFERROR(VLOOKUP($B81,'[2]Trial Blc'!$B$4:H$373,7,FALSE),0)</f>
        <v>60912.57</v>
      </c>
      <c r="M81" s="10">
        <f>IFERROR(VLOOKUP($B81,'[2]Trial Blc'!$B$4:I$373,8,FALSE),0)</f>
        <v>61919.82</v>
      </c>
      <c r="N81" s="10">
        <f>IFERROR(VLOOKUP($B81,'[2]Trial Blc'!$B$4:J$373,9,FALSE),0)</f>
        <v>63329.97</v>
      </c>
      <c r="O81" s="10">
        <f>IFERROR(VLOOKUP($B81,'[2]Trial Blc'!$B$4:K$373,10,FALSE),0)</f>
        <v>65747.37</v>
      </c>
      <c r="P81" s="10">
        <f>IFERROR(VLOOKUP($B81,'[2]Trial Blc'!$B$4:L$373,11,FALSE),0)</f>
        <v>68325.929999999993</v>
      </c>
      <c r="Q81" s="10">
        <f>IFERROR(VLOOKUP($B81,'[2]Trial Blc'!$B$4:M$373,12,FALSE),0)</f>
        <v>70340.429999999993</v>
      </c>
      <c r="R81" s="10">
        <f>IFERROR(VLOOKUP($B81,'[2]Trial Blc'!$B$4:N$373,13,FALSE),0)</f>
        <v>71710.289999999994</v>
      </c>
      <c r="S81" s="10">
        <f>IFERROR(VLOOKUP($B81,'[2]Trial Blc'!$B$4:O$373,14,FALSE),0)</f>
        <v>73160.73</v>
      </c>
      <c r="T81" s="10">
        <f>AVERAGE(G81:S81)</f>
        <v>62222.883076923077</v>
      </c>
      <c r="U81" s="149">
        <v>2050</v>
      </c>
      <c r="V81" s="7" t="s">
        <v>149</v>
      </c>
      <c r="W81" s="10">
        <f>-IFERROR(VLOOKUP($U81,'[2]Trial Blc'!$B$4:O$373,W$2,FALSE),0)</f>
        <v>2499.3000000000002</v>
      </c>
      <c r="X81" s="9"/>
      <c r="Y81" s="10"/>
      <c r="Z81" s="10">
        <f>SUM(W81:Y81)</f>
        <v>2499.3000000000002</v>
      </c>
      <c r="AA81" s="10">
        <f>-IFERROR(VLOOKUP($U81,'[2]Trial Blc'!$B$4:Q$373,AA$2,FALSE),0)</f>
        <v>2635.58</v>
      </c>
      <c r="AB81" s="10">
        <f>-IFERROR(VLOOKUP($U81,'[2]Trial Blc'!$B$4:Q$373,AB$2,FALSE),0)</f>
        <v>2776.49</v>
      </c>
      <c r="AC81" s="10">
        <f>-IFERROR(VLOOKUP($U81,'[2]Trial Blc'!$B$4:Q$373,AC$2,FALSE),0)</f>
        <v>2925.11</v>
      </c>
      <c r="AD81" s="10">
        <f>-IFERROR(VLOOKUP($U81,'[2]Trial Blc'!$B$4:Q$373,AD$2,FALSE),0)</f>
        <v>3079.52</v>
      </c>
      <c r="AE81" s="10">
        <f>-IFERROR(VLOOKUP($U81,'[2]Trial Blc'!$B$4:Q$373,AE$2,FALSE),0)</f>
        <v>3238.56</v>
      </c>
      <c r="AF81" s="10">
        <f>-IFERROR(VLOOKUP($U81,'[2]Trial Blc'!$B$4:Q$373,AF$2,FALSE),0)</f>
        <v>3400.23</v>
      </c>
      <c r="AG81" s="10">
        <f>-IFERROR(VLOOKUP($U81,'[2]Trial Blc'!$B$4:Q$373,AG$2,FALSE),0)</f>
        <v>3565.58</v>
      </c>
      <c r="AH81" s="10">
        <f>-IFERROR(VLOOKUP($U81,'[2]Trial Blc'!$B$4:Q$373,AH$2,FALSE),0)</f>
        <v>3737.24</v>
      </c>
      <c r="AI81" s="10">
        <f>-IFERROR(VLOOKUP($U81,'[2]Trial Blc'!$B$4:Q$373,AI$2,FALSE),0)</f>
        <v>3915.64</v>
      </c>
      <c r="AJ81" s="10">
        <f>-IFERROR(VLOOKUP($U81,'[2]Trial Blc'!$B$4:Q$373,AJ$2,FALSE),0)</f>
        <v>4099.3</v>
      </c>
      <c r="AK81" s="10">
        <f>-IFERROR(VLOOKUP($U81,'[2]Trial Blc'!$B$4:Q$373,AK$2,FALSE),0)</f>
        <v>4286.53</v>
      </c>
      <c r="AL81" s="10">
        <f>-IFERROR(VLOOKUP($U81,'[2]Trial Blc'!$B$4:Q$373,AL$2,FALSE),0)</f>
        <v>4477.55</v>
      </c>
      <c r="AM81" s="7">
        <f t="shared" ref="AM81:AM94" si="20">AVERAGE(Z81:AL81)</f>
        <v>3433.5869230769235</v>
      </c>
    </row>
    <row r="82" spans="1:40" s="7" customFormat="1" x14ac:dyDescent="0.2">
      <c r="A82" s="7" t="s">
        <v>150</v>
      </c>
      <c r="B82" s="145">
        <v>1320</v>
      </c>
      <c r="C82" s="9" t="s">
        <v>151</v>
      </c>
      <c r="D82" s="10"/>
      <c r="E82" s="10"/>
      <c r="F82" s="9"/>
      <c r="G82" s="10">
        <f>SUM(D82:F82)</f>
        <v>0</v>
      </c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>
        <f>AVERAGE(G82:S82)</f>
        <v>0</v>
      </c>
      <c r="U82" s="149">
        <v>2080</v>
      </c>
      <c r="V82" s="7" t="s">
        <v>152</v>
      </c>
      <c r="W82" s="10"/>
      <c r="X82" s="9"/>
      <c r="Y82" s="10"/>
      <c r="Z82" s="10">
        <f>SUM(W82:Y82)</f>
        <v>0</v>
      </c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7">
        <f t="shared" si="20"/>
        <v>0</v>
      </c>
    </row>
    <row r="83" spans="1:40" s="11" customFormat="1" x14ac:dyDescent="0.2">
      <c r="A83" s="11" t="s">
        <v>153</v>
      </c>
      <c r="B83" s="155">
        <v>1345</v>
      </c>
      <c r="C83" s="12" t="s">
        <v>154</v>
      </c>
      <c r="D83" s="10">
        <f>IFERROR(VLOOKUP($B83,'[2]Trial Blc'!$B$4:C$373,2,FALSE),0)</f>
        <v>107881.81</v>
      </c>
      <c r="E83" s="10"/>
      <c r="F83" s="9"/>
      <c r="G83" s="10">
        <f>SUM(D83:F83)</f>
        <v>107881.81</v>
      </c>
      <c r="H83" s="10">
        <f>IFERROR(VLOOKUP($B83,'[2]Trial Blc'!$B$4:D$373,3,FALSE),0)</f>
        <v>107881.81</v>
      </c>
      <c r="I83" s="10">
        <f>IFERROR(VLOOKUP($B83,'[2]Trial Blc'!$B$4:E$373,4,FALSE),0)</f>
        <v>107881.81</v>
      </c>
      <c r="J83" s="10">
        <f>IFERROR(VLOOKUP($B83,'[2]Trial Blc'!$B$4:F$373,5,FALSE),0)</f>
        <v>107881.81</v>
      </c>
      <c r="K83" s="10">
        <f>IFERROR(VLOOKUP($B83,'[2]Trial Blc'!$B$4:G$373,6,FALSE),0)</f>
        <v>107881.81</v>
      </c>
      <c r="L83" s="10">
        <f>IFERROR(VLOOKUP($B83,'[2]Trial Blc'!$B$4:H$373,7,FALSE),0)</f>
        <v>107881.81</v>
      </c>
      <c r="M83" s="10">
        <f>IFERROR(VLOOKUP($B83,'[2]Trial Blc'!$B$4:I$373,8,FALSE),0)</f>
        <v>107881.81</v>
      </c>
      <c r="N83" s="10">
        <f>IFERROR(VLOOKUP($B83,'[2]Trial Blc'!$B$4:J$373,9,FALSE),0)</f>
        <v>107881.81</v>
      </c>
      <c r="O83" s="10">
        <f>IFERROR(VLOOKUP($B83,'[2]Trial Blc'!$B$4:K$373,10,FALSE),0)</f>
        <v>107881.81</v>
      </c>
      <c r="P83" s="10">
        <f>IFERROR(VLOOKUP($B83,'[2]Trial Blc'!$B$4:L$373,11,FALSE),0)</f>
        <v>107881.81</v>
      </c>
      <c r="Q83" s="10">
        <f>IFERROR(VLOOKUP($B83,'[2]Trial Blc'!$B$4:M$373,12,FALSE),0)</f>
        <v>107881.81</v>
      </c>
      <c r="R83" s="10">
        <f>IFERROR(VLOOKUP($B83,'[2]Trial Blc'!$B$4:N$373,13,FALSE),0)</f>
        <v>107881.81</v>
      </c>
      <c r="S83" s="10">
        <f>IFERROR(VLOOKUP($B83,'[2]Trial Blc'!$B$4:O$373,14,FALSE),0)</f>
        <v>107881.81</v>
      </c>
      <c r="T83" s="10">
        <f>AVERAGE(G83:S83)</f>
        <v>107881.81000000004</v>
      </c>
      <c r="U83" s="150">
        <v>2105</v>
      </c>
      <c r="V83" s="11" t="s">
        <v>155</v>
      </c>
      <c r="W83" s="10">
        <f>-IFERROR(VLOOKUP($U83,'[2]Trial Blc'!$B$4:O$373,W$2,FALSE),0)</f>
        <v>141531.49</v>
      </c>
      <c r="X83" s="9"/>
      <c r="Y83" s="10"/>
      <c r="Z83" s="10">
        <f>SUM(W83:Y83)</f>
        <v>141531.49</v>
      </c>
      <c r="AA83" s="10">
        <f>-IFERROR(VLOOKUP($U83,'[2]Trial Blc'!$B$4:Q$373,AA$2,FALSE),0)</f>
        <v>141831.16</v>
      </c>
      <c r="AB83" s="10">
        <f>-IFERROR(VLOOKUP($U83,'[2]Trial Blc'!$B$4:Q$373,AB$2,FALSE),0)</f>
        <v>142130.82999999999</v>
      </c>
      <c r="AC83" s="10">
        <f>-IFERROR(VLOOKUP($U83,'[2]Trial Blc'!$B$4:Q$373,AC$2,FALSE),0)</f>
        <v>142430.5</v>
      </c>
      <c r="AD83" s="10">
        <f>-IFERROR(VLOOKUP($U83,'[2]Trial Blc'!$B$4:Q$373,AD$2,FALSE),0)</f>
        <v>142730.17000000001</v>
      </c>
      <c r="AE83" s="10">
        <f>-IFERROR(VLOOKUP($U83,'[2]Trial Blc'!$B$4:Q$373,AE$2,FALSE),0)</f>
        <v>143029.84</v>
      </c>
      <c r="AF83" s="10">
        <f>-IFERROR(VLOOKUP($U83,'[2]Trial Blc'!$B$4:Q$373,AF$2,FALSE),0)</f>
        <v>143329.51</v>
      </c>
      <c r="AG83" s="10">
        <f>-IFERROR(VLOOKUP($U83,'[2]Trial Blc'!$B$4:Q$373,AG$2,FALSE),0)</f>
        <v>143629.18</v>
      </c>
      <c r="AH83" s="10">
        <f>-IFERROR(VLOOKUP($U83,'[2]Trial Blc'!$B$4:Q$373,AH$2,FALSE),0)</f>
        <v>143928.85</v>
      </c>
      <c r="AI83" s="10">
        <f>-IFERROR(VLOOKUP($U83,'[2]Trial Blc'!$B$4:Q$373,AI$2,FALSE),0)</f>
        <v>144228.51999999999</v>
      </c>
      <c r="AJ83" s="10">
        <f>-IFERROR(VLOOKUP($U83,'[2]Trial Blc'!$B$4:Q$373,AJ$2,FALSE),0)</f>
        <v>144528.19</v>
      </c>
      <c r="AK83" s="10">
        <f>-IFERROR(VLOOKUP($U83,'[2]Trial Blc'!$B$4:Q$373,AK$2,FALSE),0)</f>
        <v>144827.85999999999</v>
      </c>
      <c r="AL83" s="10">
        <f>-IFERROR(VLOOKUP($U83,'[2]Trial Blc'!$B$4:Q$373,AL$2,FALSE),0)</f>
        <v>145127.53</v>
      </c>
      <c r="AM83" s="7">
        <f t="shared" si="20"/>
        <v>143329.51</v>
      </c>
      <c r="AN83" s="7"/>
    </row>
    <row r="84" spans="1:40" s="7" customFormat="1" x14ac:dyDescent="0.2">
      <c r="B84" s="145"/>
      <c r="C84" s="166"/>
      <c r="D84" s="10"/>
      <c r="E84" s="10"/>
      <c r="F84" s="9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49"/>
      <c r="W84" s="10"/>
      <c r="X84" s="12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</row>
    <row r="85" spans="1:40" s="7" customFormat="1" x14ac:dyDescent="0.2">
      <c r="B85" s="145">
        <v>1350</v>
      </c>
      <c r="C85" s="9" t="s">
        <v>156</v>
      </c>
      <c r="D85" s="10">
        <f>IFERROR(VLOOKUP($B85,'[2]Trial Blc'!$B$4:C$373,2,FALSE),0)</f>
        <v>1404802.76</v>
      </c>
      <c r="E85" s="10"/>
      <c r="F85" s="9"/>
      <c r="G85" s="10">
        <f>SUM(D85:F85)</f>
        <v>1404802.76</v>
      </c>
      <c r="H85" s="10">
        <f>IFERROR(VLOOKUP($B85,'[2]Trial Blc'!$B$4:D$373,3,FALSE),0)</f>
        <v>1404802.76</v>
      </c>
      <c r="I85" s="10">
        <f>IFERROR(VLOOKUP($B85,'[2]Trial Blc'!$B$4:E$373,4,FALSE),0)</f>
        <v>1405590.26</v>
      </c>
      <c r="J85" s="10">
        <f>IFERROR(VLOOKUP($B85,'[2]Trial Blc'!$B$4:F$373,5,FALSE),0)</f>
        <v>1405590.26</v>
      </c>
      <c r="K85" s="10">
        <f>IFERROR(VLOOKUP($B85,'[2]Trial Blc'!$B$4:G$373,6,FALSE),0)</f>
        <v>1405590.26</v>
      </c>
      <c r="L85" s="10">
        <f>IFERROR(VLOOKUP($B85,'[2]Trial Blc'!$B$4:H$373,7,FALSE),0)</f>
        <v>1405590.26</v>
      </c>
      <c r="M85" s="10">
        <f>IFERROR(VLOOKUP($B85,'[2]Trial Blc'!$B$4:I$373,8,FALSE),0)</f>
        <v>1405590.26</v>
      </c>
      <c r="N85" s="10">
        <f>IFERROR(VLOOKUP($B85,'[2]Trial Blc'!$B$4:J$373,9,FALSE),0)</f>
        <v>1405590.26</v>
      </c>
      <c r="O85" s="10">
        <f>IFERROR(VLOOKUP($B85,'[2]Trial Blc'!$B$4:K$373,10,FALSE),0)</f>
        <v>1405590.26</v>
      </c>
      <c r="P85" s="10">
        <f>IFERROR(VLOOKUP($B85,'[2]Trial Blc'!$B$4:L$373,11,FALSE),0)</f>
        <v>1405590.26</v>
      </c>
      <c r="Q85" s="10">
        <f>IFERROR(VLOOKUP($B85,'[2]Trial Blc'!$B$4:M$373,12,FALSE),0)</f>
        <v>1405590.26</v>
      </c>
      <c r="R85" s="10">
        <f>IFERROR(VLOOKUP($B85,'[2]Trial Blc'!$B$4:N$373,13,FALSE),0)</f>
        <v>1405590.26</v>
      </c>
      <c r="S85" s="10">
        <f>IFERROR(VLOOKUP($B85,'[2]Trial Blc'!$B$4:O$373,14,FALSE),0)</f>
        <v>1405590.26</v>
      </c>
      <c r="T85" s="10">
        <f>AVERAGE(G85:S85)</f>
        <v>1405469.1061538463</v>
      </c>
      <c r="U85" s="149">
        <v>2110</v>
      </c>
      <c r="V85" s="7" t="s">
        <v>157</v>
      </c>
      <c r="W85" s="10">
        <f>-IFERROR(VLOOKUP($U85,'[2]Trial Blc'!$B$4:O$373,W$2,FALSE),0)</f>
        <v>747363.19</v>
      </c>
      <c r="X85" s="9"/>
      <c r="Y85" s="10"/>
      <c r="Z85" s="10">
        <f>SUM(W85:Y85)</f>
        <v>747363.19</v>
      </c>
      <c r="AA85" s="10">
        <f>-IFERROR(VLOOKUP($U85,'[2]Trial Blc'!$B$4:Q$373,AA$2,FALSE),0)</f>
        <v>749959.87</v>
      </c>
      <c r="AB85" s="10">
        <f>-IFERROR(VLOOKUP($U85,'[2]Trial Blc'!$B$4:Q$373,AB$2,FALSE),0)</f>
        <v>752558.01</v>
      </c>
      <c r="AC85" s="10">
        <f>-IFERROR(VLOOKUP($U85,'[2]Trial Blc'!$B$4:Q$373,AC$2,FALSE),0)</f>
        <v>755156.15</v>
      </c>
      <c r="AD85" s="10">
        <f>-IFERROR(VLOOKUP($U85,'[2]Trial Blc'!$B$4:Q$373,AD$2,FALSE),0)</f>
        <v>757754.29</v>
      </c>
      <c r="AE85" s="10">
        <f>-IFERROR(VLOOKUP($U85,'[2]Trial Blc'!$B$4:Q$373,AE$2,FALSE),0)</f>
        <v>760352.43</v>
      </c>
      <c r="AF85" s="10">
        <f>-IFERROR(VLOOKUP($U85,'[2]Trial Blc'!$B$4:Q$373,AF$2,FALSE),0)</f>
        <v>762950.57</v>
      </c>
      <c r="AG85" s="10">
        <f>-IFERROR(VLOOKUP($U85,'[2]Trial Blc'!$B$4:Q$373,AG$2,FALSE),0)</f>
        <v>765548.71</v>
      </c>
      <c r="AH85" s="10">
        <f>-IFERROR(VLOOKUP($U85,'[2]Trial Blc'!$B$4:Q$373,AH$2,FALSE),0)</f>
        <v>768146.85</v>
      </c>
      <c r="AI85" s="10">
        <f>-IFERROR(VLOOKUP($U85,'[2]Trial Blc'!$B$4:Q$373,AI$2,FALSE),0)</f>
        <v>770744.99</v>
      </c>
      <c r="AJ85" s="10">
        <f>-IFERROR(VLOOKUP($U85,'[2]Trial Blc'!$B$4:Q$373,AJ$2,FALSE),0)</f>
        <v>773343.13</v>
      </c>
      <c r="AK85" s="10">
        <f>-IFERROR(VLOOKUP($U85,'[2]Trial Blc'!$B$4:Q$373,AK$2,FALSE),0)</f>
        <v>775941.27</v>
      </c>
      <c r="AL85" s="10">
        <f>-IFERROR(VLOOKUP($U85,'[2]Trial Blc'!$B$4:Q$373,AL$2,FALSE),0)</f>
        <v>778539.41</v>
      </c>
      <c r="AM85" s="7">
        <f t="shared" si="20"/>
        <v>762950.68230769236</v>
      </c>
    </row>
    <row r="86" spans="1:40" s="7" customFormat="1" x14ac:dyDescent="0.2">
      <c r="B86" s="145">
        <v>1353</v>
      </c>
      <c r="C86" s="9" t="s">
        <v>158</v>
      </c>
      <c r="D86" s="10">
        <f>IFERROR(VLOOKUP($B86,'[2]Trial Blc'!$B$4:C$373,2,FALSE),0)</f>
        <v>21677.5</v>
      </c>
      <c r="E86" s="10"/>
      <c r="F86" s="9"/>
      <c r="G86" s="10">
        <f>SUM(D86:F86)</f>
        <v>21677.5</v>
      </c>
      <c r="H86" s="10">
        <f>IFERROR(VLOOKUP($B86,'[2]Trial Blc'!$B$4:D$373,3,FALSE),0)</f>
        <v>21677.5</v>
      </c>
      <c r="I86" s="10">
        <f>IFERROR(VLOOKUP($B86,'[2]Trial Blc'!$B$4:E$373,4,FALSE),0)</f>
        <v>21677.5</v>
      </c>
      <c r="J86" s="10">
        <f>IFERROR(VLOOKUP($B86,'[2]Trial Blc'!$B$4:F$373,5,FALSE),0)</f>
        <v>21677.5</v>
      </c>
      <c r="K86" s="10">
        <f>IFERROR(VLOOKUP($B86,'[2]Trial Blc'!$B$4:G$373,6,FALSE),0)</f>
        <v>21677.5</v>
      </c>
      <c r="L86" s="10">
        <f>IFERROR(VLOOKUP($B86,'[2]Trial Blc'!$B$4:H$373,7,FALSE),0)</f>
        <v>21677.5</v>
      </c>
      <c r="M86" s="10">
        <f>IFERROR(VLOOKUP($B86,'[2]Trial Blc'!$B$4:I$373,8,FALSE),0)</f>
        <v>21677.5</v>
      </c>
      <c r="N86" s="10">
        <f>IFERROR(VLOOKUP($B86,'[2]Trial Blc'!$B$4:J$373,9,FALSE),0)</f>
        <v>21677.5</v>
      </c>
      <c r="O86" s="10">
        <f>IFERROR(VLOOKUP($B86,'[2]Trial Blc'!$B$4:K$373,10,FALSE),0)</f>
        <v>21677.5</v>
      </c>
      <c r="P86" s="10">
        <f>IFERROR(VLOOKUP($B86,'[2]Trial Blc'!$B$4:L$373,11,FALSE),0)</f>
        <v>21677.5</v>
      </c>
      <c r="Q86" s="10">
        <f>IFERROR(VLOOKUP($B86,'[2]Trial Blc'!$B$4:M$373,12,FALSE),0)</f>
        <v>21677.5</v>
      </c>
      <c r="R86" s="10">
        <f>IFERROR(VLOOKUP($B86,'[2]Trial Blc'!$B$4:N$373,13,FALSE),0)</f>
        <v>21677.5</v>
      </c>
      <c r="S86" s="10">
        <f>IFERROR(VLOOKUP($B86,'[2]Trial Blc'!$B$4:O$373,14,FALSE),0)</f>
        <v>21677.5</v>
      </c>
      <c r="T86" s="10">
        <f>AVERAGE(G86:S86)</f>
        <v>21677.5</v>
      </c>
      <c r="U86" s="149">
        <v>2113</v>
      </c>
      <c r="V86" s="7" t="s">
        <v>159</v>
      </c>
      <c r="W86" s="10">
        <f>-IFERROR(VLOOKUP($U86,'[2]Trial Blc'!$B$4:O$373,W$2,FALSE),0)</f>
        <v>9675.15</v>
      </c>
      <c r="X86" s="9"/>
      <c r="Y86" s="10"/>
      <c r="Z86" s="10">
        <f>SUM(W86:Y86)</f>
        <v>9675.15</v>
      </c>
      <c r="AA86" s="10">
        <f>-IFERROR(VLOOKUP($U86,'[2]Trial Blc'!$B$4:Q$373,AA$2,FALSE),0)</f>
        <v>9718.2099999999991</v>
      </c>
      <c r="AB86" s="10">
        <f>-IFERROR(VLOOKUP($U86,'[2]Trial Blc'!$B$4:Q$373,AB$2,FALSE),0)</f>
        <v>9761.27</v>
      </c>
      <c r="AC86" s="10">
        <f>-IFERROR(VLOOKUP($U86,'[2]Trial Blc'!$B$4:Q$373,AC$2,FALSE),0)</f>
        <v>9804.33</v>
      </c>
      <c r="AD86" s="10">
        <f>-IFERROR(VLOOKUP($U86,'[2]Trial Blc'!$B$4:Q$373,AD$2,FALSE),0)</f>
        <v>9847.39</v>
      </c>
      <c r="AE86" s="10">
        <f>-IFERROR(VLOOKUP($U86,'[2]Trial Blc'!$B$4:Q$373,AE$2,FALSE),0)</f>
        <v>9890.4500000000007</v>
      </c>
      <c r="AF86" s="10">
        <f>-IFERROR(VLOOKUP($U86,'[2]Trial Blc'!$B$4:Q$373,AF$2,FALSE),0)</f>
        <v>9933.51</v>
      </c>
      <c r="AG86" s="10">
        <f>-IFERROR(VLOOKUP($U86,'[2]Trial Blc'!$B$4:Q$373,AG$2,FALSE),0)</f>
        <v>9976.57</v>
      </c>
      <c r="AH86" s="10">
        <f>-IFERROR(VLOOKUP($U86,'[2]Trial Blc'!$B$4:Q$373,AH$2,FALSE),0)</f>
        <v>10019.629999999999</v>
      </c>
      <c r="AI86" s="10">
        <f>-IFERROR(VLOOKUP($U86,'[2]Trial Blc'!$B$4:Q$373,AI$2,FALSE),0)</f>
        <v>10062.69</v>
      </c>
      <c r="AJ86" s="10">
        <f>-IFERROR(VLOOKUP($U86,'[2]Trial Blc'!$B$4:Q$373,AJ$2,FALSE),0)</f>
        <v>10105.75</v>
      </c>
      <c r="AK86" s="10">
        <f>-IFERROR(VLOOKUP($U86,'[2]Trial Blc'!$B$4:Q$373,AK$2,FALSE),0)</f>
        <v>10148.81</v>
      </c>
      <c r="AL86" s="10">
        <f>-IFERROR(VLOOKUP($U86,'[2]Trial Blc'!$B$4:Q$373,AL$2,FALSE),0)</f>
        <v>10191.870000000001</v>
      </c>
      <c r="AM86" s="7">
        <f t="shared" si="20"/>
        <v>9933.51</v>
      </c>
    </row>
    <row r="87" spans="1:40" s="7" customFormat="1" x14ac:dyDescent="0.2">
      <c r="B87" s="145"/>
      <c r="C87" s="9"/>
      <c r="D87" s="16"/>
      <c r="E87" s="10"/>
      <c r="F87" s="9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50"/>
      <c r="V87" s="11"/>
      <c r="W87" s="16"/>
      <c r="X87" s="12"/>
      <c r="Y87" s="10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</row>
    <row r="88" spans="1:40" s="7" customFormat="1" ht="10.5" x14ac:dyDescent="0.25">
      <c r="B88" s="153"/>
      <c r="C88" s="18" t="s">
        <v>81</v>
      </c>
      <c r="D88" s="10">
        <f>SUM(D85:D86)</f>
        <v>1426480.26</v>
      </c>
      <c r="E88" s="167"/>
      <c r="F88" s="167">
        <f>SUM(F85:F86)</f>
        <v>0</v>
      </c>
      <c r="G88" s="10">
        <f>SUM(G85:G86)</f>
        <v>1426480.26</v>
      </c>
      <c r="H88" s="10">
        <f t="shared" ref="H88:R88" si="21">SUM(H85:H86)</f>
        <v>1426480.26</v>
      </c>
      <c r="I88" s="10">
        <f t="shared" si="21"/>
        <v>1427267.76</v>
      </c>
      <c r="J88" s="10">
        <f t="shared" si="21"/>
        <v>1427267.76</v>
      </c>
      <c r="K88" s="10">
        <f t="shared" si="21"/>
        <v>1427267.76</v>
      </c>
      <c r="L88" s="10">
        <f t="shared" si="21"/>
        <v>1427267.76</v>
      </c>
      <c r="M88" s="10">
        <f t="shared" si="21"/>
        <v>1427267.76</v>
      </c>
      <c r="N88" s="10">
        <f t="shared" si="21"/>
        <v>1427267.76</v>
      </c>
      <c r="O88" s="10">
        <f t="shared" si="21"/>
        <v>1427267.76</v>
      </c>
      <c r="P88" s="10">
        <f t="shared" si="21"/>
        <v>1427267.76</v>
      </c>
      <c r="Q88" s="10">
        <f t="shared" si="21"/>
        <v>1427267.76</v>
      </c>
      <c r="R88" s="10">
        <f t="shared" si="21"/>
        <v>1427267.76</v>
      </c>
      <c r="S88" s="10">
        <f>SUM(S85:S86)</f>
        <v>1427267.76</v>
      </c>
      <c r="T88" s="10"/>
      <c r="U88" s="151"/>
      <c r="V88" s="24" t="s">
        <v>81</v>
      </c>
      <c r="W88" s="10">
        <f>SUM(W85:W86)</f>
        <v>757038.34</v>
      </c>
      <c r="X88" s="167">
        <f>SUM(X85:X86)</f>
        <v>0</v>
      </c>
      <c r="Y88" s="167">
        <f>SUM(Y85:Y86)</f>
        <v>0</v>
      </c>
      <c r="Z88" s="10">
        <f>SUM(Z85:Z86)</f>
        <v>757038.34</v>
      </c>
      <c r="AA88" s="10">
        <f t="shared" ref="AA88:AK88" si="22">SUM(AA85:AA86)</f>
        <v>759678.08</v>
      </c>
      <c r="AB88" s="10">
        <f t="shared" si="22"/>
        <v>762319.28</v>
      </c>
      <c r="AC88" s="10">
        <f t="shared" si="22"/>
        <v>764960.48</v>
      </c>
      <c r="AD88" s="10">
        <f t="shared" si="22"/>
        <v>767601.68</v>
      </c>
      <c r="AE88" s="10">
        <f t="shared" si="22"/>
        <v>770242.88</v>
      </c>
      <c r="AF88" s="10">
        <f t="shared" si="22"/>
        <v>772884.08</v>
      </c>
      <c r="AG88" s="10">
        <f t="shared" si="22"/>
        <v>775525.27999999991</v>
      </c>
      <c r="AH88" s="10">
        <f t="shared" si="22"/>
        <v>778166.48</v>
      </c>
      <c r="AI88" s="10">
        <f t="shared" si="22"/>
        <v>780807.67999999993</v>
      </c>
      <c r="AJ88" s="10">
        <f t="shared" si="22"/>
        <v>783448.88</v>
      </c>
      <c r="AK88" s="10">
        <f t="shared" si="22"/>
        <v>786090.08000000007</v>
      </c>
      <c r="AL88" s="10">
        <f>SUM(AL85:AL86)</f>
        <v>788731.28</v>
      </c>
      <c r="AM88" s="7">
        <f t="shared" si="20"/>
        <v>772884.19230769225</v>
      </c>
    </row>
    <row r="89" spans="1:40" s="7" customFormat="1" ht="10.5" x14ac:dyDescent="0.25">
      <c r="A89" s="46" t="s">
        <v>160</v>
      </c>
      <c r="B89" s="153"/>
      <c r="C89" s="18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51"/>
      <c r="V89" s="24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</row>
    <row r="90" spans="1:40" s="7" customFormat="1" x14ac:dyDescent="0.2">
      <c r="A90" s="7" t="s">
        <v>161</v>
      </c>
      <c r="B90" s="145">
        <v>1355</v>
      </c>
      <c r="C90" s="7" t="s">
        <v>491</v>
      </c>
      <c r="D90" s="10">
        <f>IFERROR(VLOOKUP($B90,'[2]Trial Blc'!$B$4:C$373,2,FALSE),0)</f>
        <v>11856.49</v>
      </c>
      <c r="E90" s="10"/>
      <c r="F90" s="9"/>
      <c r="G90" s="10">
        <f>SUM(D90:F90)</f>
        <v>11856.49</v>
      </c>
      <c r="H90" s="10">
        <f>IFERROR(VLOOKUP($B90,'[2]Trial Blc'!$B$4:D$373,3,FALSE),0)</f>
        <v>11856.49</v>
      </c>
      <c r="I90" s="10">
        <f>IFERROR(VLOOKUP($B90,'[2]Trial Blc'!$B$4:E$373,4,FALSE),0)</f>
        <v>11856.49</v>
      </c>
      <c r="J90" s="10">
        <f>IFERROR(VLOOKUP($B90,'[2]Trial Blc'!$B$4:F$373,5,FALSE),0)</f>
        <v>11856.49</v>
      </c>
      <c r="K90" s="10">
        <f>IFERROR(VLOOKUP($B90,'[2]Trial Blc'!$B$4:G$373,6,FALSE),0)</f>
        <v>11856.49</v>
      </c>
      <c r="L90" s="10">
        <f>IFERROR(VLOOKUP($B90,'[2]Trial Blc'!$B$4:H$373,7,FALSE),0)</f>
        <v>11856.49</v>
      </c>
      <c r="M90" s="10">
        <f>IFERROR(VLOOKUP($B90,'[2]Trial Blc'!$B$4:I$373,8,FALSE),0)</f>
        <v>11856.49</v>
      </c>
      <c r="N90" s="10">
        <f>IFERROR(VLOOKUP($B90,'[2]Trial Blc'!$B$4:J$373,9,FALSE),0)</f>
        <v>11856.49</v>
      </c>
      <c r="O90" s="10">
        <f>IFERROR(VLOOKUP($B90,'[2]Trial Blc'!$B$4:K$373,10,FALSE),0)</f>
        <v>11856.49</v>
      </c>
      <c r="P90" s="10">
        <f>IFERROR(VLOOKUP($B90,'[2]Trial Blc'!$B$4:L$373,11,FALSE),0)</f>
        <v>11856.49</v>
      </c>
      <c r="Q90" s="10">
        <f>IFERROR(VLOOKUP($B90,'[2]Trial Blc'!$B$4:M$373,12,FALSE),0)</f>
        <v>11856.49</v>
      </c>
      <c r="R90" s="10">
        <f>IFERROR(VLOOKUP($B90,'[2]Trial Blc'!$B$4:N$373,13,FALSE),0)</f>
        <v>11856.49</v>
      </c>
      <c r="S90" s="10">
        <f>IFERROR(VLOOKUP($B90,'[2]Trial Blc'!$B$4:O$373,14,FALSE),0)</f>
        <v>11856.49</v>
      </c>
      <c r="T90" s="10">
        <f>AVERAGE(G90:S90)</f>
        <v>11856.490000000002</v>
      </c>
      <c r="U90" s="150">
        <v>2115</v>
      </c>
      <c r="V90" s="165" t="s">
        <v>492</v>
      </c>
      <c r="W90" s="10">
        <f>-IFERROR(VLOOKUP($U90,'[2]Trial Blc'!$B$4:O$373,W$2,FALSE),0)</f>
        <v>403.02</v>
      </c>
      <c r="X90" s="9"/>
      <c r="Y90" s="10"/>
      <c r="Z90" s="10">
        <f>SUM(W90:Y90)</f>
        <v>403.02</v>
      </c>
      <c r="AA90" s="10">
        <f>-IFERROR(VLOOKUP($U90,'[2]Trial Blc'!$B$4:Q$373,AA$2,FALSE),0)</f>
        <v>427.72</v>
      </c>
      <c r="AB90" s="10">
        <f>-IFERROR(VLOOKUP($U90,'[2]Trial Blc'!$B$4:Q$373,AB$2,FALSE),0)</f>
        <v>452.42</v>
      </c>
      <c r="AC90" s="10">
        <f>-IFERROR(VLOOKUP($U90,'[2]Trial Blc'!$B$4:Q$373,AC$2,FALSE),0)</f>
        <v>477.12</v>
      </c>
      <c r="AD90" s="10">
        <f>-IFERROR(VLOOKUP($U90,'[2]Trial Blc'!$B$4:Q$373,AD$2,FALSE),0)</f>
        <v>501.82</v>
      </c>
      <c r="AE90" s="10">
        <f>-IFERROR(VLOOKUP($U90,'[2]Trial Blc'!$B$4:Q$373,AE$2,FALSE),0)</f>
        <v>526.52</v>
      </c>
      <c r="AF90" s="10">
        <f>-IFERROR(VLOOKUP($U90,'[2]Trial Blc'!$B$4:Q$373,AF$2,FALSE),0)</f>
        <v>551.22</v>
      </c>
      <c r="AG90" s="10">
        <f>-IFERROR(VLOOKUP($U90,'[2]Trial Blc'!$B$4:Q$373,AG$2,FALSE),0)</f>
        <v>575.91999999999996</v>
      </c>
      <c r="AH90" s="10">
        <f>-IFERROR(VLOOKUP($U90,'[2]Trial Blc'!$B$4:Q$373,AH$2,FALSE),0)</f>
        <v>600.62</v>
      </c>
      <c r="AI90" s="10">
        <f>-IFERROR(VLOOKUP($U90,'[2]Trial Blc'!$B$4:Q$373,AI$2,FALSE),0)</f>
        <v>625.32000000000005</v>
      </c>
      <c r="AJ90" s="10">
        <f>-IFERROR(VLOOKUP($U90,'[2]Trial Blc'!$B$4:Q$373,AJ$2,FALSE),0)</f>
        <v>650.02</v>
      </c>
      <c r="AK90" s="10">
        <f>-IFERROR(VLOOKUP($U90,'[2]Trial Blc'!$B$4:Q$373,AK$2,FALSE),0)</f>
        <v>674.72</v>
      </c>
      <c r="AL90" s="10">
        <f>-IFERROR(VLOOKUP($U90,'[2]Trial Blc'!$B$4:Q$373,AL$2,FALSE),0)</f>
        <v>699.42</v>
      </c>
      <c r="AM90" s="7">
        <f>AVERAGE(Z90:AL90)</f>
        <v>551.22</v>
      </c>
      <c r="AN90" s="11"/>
    </row>
    <row r="91" spans="1:40" s="11" customFormat="1" x14ac:dyDescent="0.2">
      <c r="A91" s="11" t="s">
        <v>162</v>
      </c>
      <c r="B91" s="155">
        <v>1360</v>
      </c>
      <c r="C91" s="12" t="s">
        <v>163</v>
      </c>
      <c r="D91" s="10">
        <f>IFERROR(VLOOKUP($B91,'[2]Trial Blc'!$B$4:C$373,2,FALSE),0)</f>
        <v>172433.65</v>
      </c>
      <c r="E91" s="10"/>
      <c r="F91" s="9"/>
      <c r="G91" s="10">
        <f>SUM(D91:F91)</f>
        <v>172433.65</v>
      </c>
      <c r="H91" s="10">
        <f>IFERROR(VLOOKUP($B91,'[2]Trial Blc'!$B$4:D$373,3,FALSE),0)</f>
        <v>172433.65</v>
      </c>
      <c r="I91" s="10">
        <f>IFERROR(VLOOKUP($B91,'[2]Trial Blc'!$B$4:E$373,4,FALSE),0)</f>
        <v>172433.65</v>
      </c>
      <c r="J91" s="10">
        <f>IFERROR(VLOOKUP($B91,'[2]Trial Blc'!$B$4:F$373,5,FALSE),0)</f>
        <v>172433.65</v>
      </c>
      <c r="K91" s="10">
        <f>IFERROR(VLOOKUP($B91,'[2]Trial Blc'!$B$4:G$373,6,FALSE),0)</f>
        <v>172433.65</v>
      </c>
      <c r="L91" s="10">
        <f>IFERROR(VLOOKUP($B91,'[2]Trial Blc'!$B$4:H$373,7,FALSE),0)</f>
        <v>172433.65</v>
      </c>
      <c r="M91" s="10">
        <f>IFERROR(VLOOKUP($B91,'[2]Trial Blc'!$B$4:I$373,8,FALSE),0)</f>
        <v>172433.65</v>
      </c>
      <c r="N91" s="10">
        <f>IFERROR(VLOOKUP($B91,'[2]Trial Blc'!$B$4:J$373,9,FALSE),0)</f>
        <v>172433.65</v>
      </c>
      <c r="O91" s="10">
        <f>IFERROR(VLOOKUP($B91,'[2]Trial Blc'!$B$4:K$373,10,FALSE),0)</f>
        <v>172433.65</v>
      </c>
      <c r="P91" s="10">
        <f>IFERROR(VLOOKUP($B91,'[2]Trial Blc'!$B$4:L$373,11,FALSE),0)</f>
        <v>172433.65</v>
      </c>
      <c r="Q91" s="10">
        <f>IFERROR(VLOOKUP($B91,'[2]Trial Blc'!$B$4:M$373,12,FALSE),0)</f>
        <v>172433.65</v>
      </c>
      <c r="R91" s="10">
        <f>IFERROR(VLOOKUP($B91,'[2]Trial Blc'!$B$4:N$373,13,FALSE),0)</f>
        <v>172433.65</v>
      </c>
      <c r="S91" s="10">
        <f>IFERROR(VLOOKUP($B91,'[2]Trial Blc'!$B$4:O$373,14,FALSE),0)</f>
        <v>172433.65</v>
      </c>
      <c r="T91" s="10">
        <f>AVERAGE(G91:S91)</f>
        <v>172433.64999999997</v>
      </c>
      <c r="U91" s="150">
        <v>2120</v>
      </c>
      <c r="V91" s="11" t="s">
        <v>164</v>
      </c>
      <c r="W91" s="10">
        <f>-IFERROR(VLOOKUP($U91,'[2]Trial Blc'!$B$4:O$373,W$2,FALSE),0)</f>
        <v>101109.18</v>
      </c>
      <c r="X91" s="9"/>
      <c r="Y91" s="10"/>
      <c r="Z91" s="10">
        <f>SUM(W91:Y91)</f>
        <v>101109.18</v>
      </c>
      <c r="AA91" s="10">
        <f>-IFERROR(VLOOKUP($U91,'[2]Trial Blc'!$B$4:Q$373,AA$2,FALSE),0)</f>
        <v>101487.32</v>
      </c>
      <c r="AB91" s="10">
        <f>-IFERROR(VLOOKUP($U91,'[2]Trial Blc'!$B$4:Q$373,AB$2,FALSE),0)</f>
        <v>101865.46</v>
      </c>
      <c r="AC91" s="10">
        <f>-IFERROR(VLOOKUP($U91,'[2]Trial Blc'!$B$4:Q$373,AC$2,FALSE),0)</f>
        <v>102243.6</v>
      </c>
      <c r="AD91" s="10">
        <f>-IFERROR(VLOOKUP($U91,'[2]Trial Blc'!$B$4:Q$373,AD$2,FALSE),0)</f>
        <v>102621.74</v>
      </c>
      <c r="AE91" s="10">
        <f>-IFERROR(VLOOKUP($U91,'[2]Trial Blc'!$B$4:Q$373,AE$2,FALSE),0)</f>
        <v>102999.88</v>
      </c>
      <c r="AF91" s="10">
        <f>-IFERROR(VLOOKUP($U91,'[2]Trial Blc'!$B$4:Q$373,AF$2,FALSE),0)</f>
        <v>103378.02</v>
      </c>
      <c r="AG91" s="10">
        <f>-IFERROR(VLOOKUP($U91,'[2]Trial Blc'!$B$4:Q$373,AG$2,FALSE),0)</f>
        <v>103756.16</v>
      </c>
      <c r="AH91" s="10">
        <f>-IFERROR(VLOOKUP($U91,'[2]Trial Blc'!$B$4:Q$373,AH$2,FALSE),0)</f>
        <v>104134.3</v>
      </c>
      <c r="AI91" s="10">
        <f>-IFERROR(VLOOKUP($U91,'[2]Trial Blc'!$B$4:Q$373,AI$2,FALSE),0)</f>
        <v>104512.44</v>
      </c>
      <c r="AJ91" s="10">
        <f>-IFERROR(VLOOKUP($U91,'[2]Trial Blc'!$B$4:Q$373,AJ$2,FALSE),0)</f>
        <v>104890.58</v>
      </c>
      <c r="AK91" s="10">
        <f>-IFERROR(VLOOKUP($U91,'[2]Trial Blc'!$B$4:Q$373,AK$2,FALSE),0)</f>
        <v>105268.72</v>
      </c>
      <c r="AL91" s="10">
        <f>-IFERROR(VLOOKUP($U91,'[2]Trial Blc'!$B$4:Q$373,AL$2,FALSE),0)</f>
        <v>105646.86</v>
      </c>
      <c r="AM91" s="7">
        <f t="shared" si="20"/>
        <v>103378.02000000002</v>
      </c>
      <c r="AN91" s="7"/>
    </row>
    <row r="92" spans="1:40" s="7" customFormat="1" x14ac:dyDescent="0.2">
      <c r="A92" s="7" t="s">
        <v>165</v>
      </c>
      <c r="B92" s="145">
        <v>1365</v>
      </c>
      <c r="C92" s="9" t="s">
        <v>166</v>
      </c>
      <c r="D92" s="10">
        <f>IFERROR(VLOOKUP($B92,'[2]Trial Blc'!$B$4:C$373,2,FALSE),0)</f>
        <v>13046.65</v>
      </c>
      <c r="E92" s="10"/>
      <c r="F92" s="9"/>
      <c r="G92" s="10">
        <f>SUM(D92:F92)</f>
        <v>13046.65</v>
      </c>
      <c r="H92" s="10">
        <f>IFERROR(VLOOKUP($B92,'[2]Trial Blc'!$B$4:D$373,3,FALSE),0)</f>
        <v>13046.65</v>
      </c>
      <c r="I92" s="10">
        <f>IFERROR(VLOOKUP($B92,'[2]Trial Blc'!$B$4:E$373,4,FALSE),0)</f>
        <v>13046.65</v>
      </c>
      <c r="J92" s="10">
        <f>IFERROR(VLOOKUP($B92,'[2]Trial Blc'!$B$4:F$373,5,FALSE),0)</f>
        <v>13046.65</v>
      </c>
      <c r="K92" s="10">
        <f>IFERROR(VLOOKUP($B92,'[2]Trial Blc'!$B$4:G$373,6,FALSE),0)</f>
        <v>13046.65</v>
      </c>
      <c r="L92" s="10">
        <f>IFERROR(VLOOKUP($B92,'[2]Trial Blc'!$B$4:H$373,7,FALSE),0)</f>
        <v>13046.65</v>
      </c>
      <c r="M92" s="10">
        <f>IFERROR(VLOOKUP($B92,'[2]Trial Blc'!$B$4:I$373,8,FALSE),0)</f>
        <v>13046.65</v>
      </c>
      <c r="N92" s="10">
        <f>IFERROR(VLOOKUP($B92,'[2]Trial Blc'!$B$4:J$373,9,FALSE),0)</f>
        <v>13046.65</v>
      </c>
      <c r="O92" s="10">
        <f>IFERROR(VLOOKUP($B92,'[2]Trial Blc'!$B$4:K$373,10,FALSE),0)</f>
        <v>13046.65</v>
      </c>
      <c r="P92" s="10">
        <f>IFERROR(VLOOKUP($B92,'[2]Trial Blc'!$B$4:L$373,11,FALSE),0)</f>
        <v>13046.65</v>
      </c>
      <c r="Q92" s="10">
        <f>IFERROR(VLOOKUP($B92,'[2]Trial Blc'!$B$4:M$373,12,FALSE),0)</f>
        <v>13046.65</v>
      </c>
      <c r="R92" s="10">
        <f>IFERROR(VLOOKUP($B92,'[2]Trial Blc'!$B$4:N$373,13,FALSE),0)</f>
        <v>13046.65</v>
      </c>
      <c r="S92" s="10">
        <f>IFERROR(VLOOKUP($B92,'[2]Trial Blc'!$B$4:O$373,14,FALSE),0)</f>
        <v>13046.65</v>
      </c>
      <c r="T92" s="10">
        <f>AVERAGE(G92:S92)</f>
        <v>13046.649999999996</v>
      </c>
      <c r="U92" s="149">
        <v>2125</v>
      </c>
      <c r="V92" s="7" t="s">
        <v>167</v>
      </c>
      <c r="W92" s="10">
        <f>-IFERROR(VLOOKUP($U92,'[2]Trial Blc'!$B$4:O$373,W$2,FALSE),0)</f>
        <v>3702.07</v>
      </c>
      <c r="X92" s="9"/>
      <c r="Y92" s="10"/>
      <c r="Z92" s="10">
        <f>SUM(W92:Y92)</f>
        <v>3702.07</v>
      </c>
      <c r="AA92" s="10">
        <f>-IFERROR(VLOOKUP($U92,'[2]Trial Blc'!$B$4:Q$373,AA$2,FALSE),0)</f>
        <v>3919.52</v>
      </c>
      <c r="AB92" s="10">
        <f>-IFERROR(VLOOKUP($U92,'[2]Trial Blc'!$B$4:Q$373,AB$2,FALSE),0)</f>
        <v>4136.97</v>
      </c>
      <c r="AC92" s="10">
        <f>-IFERROR(VLOOKUP($U92,'[2]Trial Blc'!$B$4:Q$373,AC$2,FALSE),0)</f>
        <v>4354.42</v>
      </c>
      <c r="AD92" s="10">
        <f>-IFERROR(VLOOKUP($U92,'[2]Trial Blc'!$B$4:Q$373,AD$2,FALSE),0)</f>
        <v>4571.87</v>
      </c>
      <c r="AE92" s="10">
        <f>-IFERROR(VLOOKUP($U92,'[2]Trial Blc'!$B$4:Q$373,AE$2,FALSE),0)</f>
        <v>4789.32</v>
      </c>
      <c r="AF92" s="10">
        <f>-IFERROR(VLOOKUP($U92,'[2]Trial Blc'!$B$4:Q$373,AF$2,FALSE),0)</f>
        <v>5006.7700000000004</v>
      </c>
      <c r="AG92" s="10">
        <f>-IFERROR(VLOOKUP($U92,'[2]Trial Blc'!$B$4:Q$373,AG$2,FALSE),0)</f>
        <v>5224.22</v>
      </c>
      <c r="AH92" s="10">
        <f>-IFERROR(VLOOKUP($U92,'[2]Trial Blc'!$B$4:Q$373,AH$2,FALSE),0)</f>
        <v>5441.67</v>
      </c>
      <c r="AI92" s="10">
        <f>-IFERROR(VLOOKUP($U92,'[2]Trial Blc'!$B$4:Q$373,AI$2,FALSE),0)</f>
        <v>5659.12</v>
      </c>
      <c r="AJ92" s="10">
        <f>-IFERROR(VLOOKUP($U92,'[2]Trial Blc'!$B$4:Q$373,AJ$2,FALSE),0)</f>
        <v>5876.57</v>
      </c>
      <c r="AK92" s="10">
        <f>-IFERROR(VLOOKUP($U92,'[2]Trial Blc'!$B$4:Q$373,AK$2,FALSE),0)</f>
        <v>6094.02</v>
      </c>
      <c r="AL92" s="10">
        <f>-IFERROR(VLOOKUP($U92,'[2]Trial Blc'!$B$4:Q$373,AL$2,FALSE),0)</f>
        <v>6311.47</v>
      </c>
      <c r="AM92" s="7">
        <f t="shared" si="20"/>
        <v>5006.7700000000004</v>
      </c>
    </row>
    <row r="93" spans="1:40" s="7" customFormat="1" x14ac:dyDescent="0.2">
      <c r="A93" s="7" t="s">
        <v>168</v>
      </c>
      <c r="B93" s="145"/>
      <c r="C93" s="166"/>
      <c r="D93" s="10"/>
      <c r="E93" s="10"/>
      <c r="F93" s="9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49"/>
      <c r="W93" s="10"/>
      <c r="X93" s="9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1"/>
      <c r="AN93" s="11"/>
    </row>
    <row r="94" spans="1:40" s="7" customFormat="1" x14ac:dyDescent="0.2">
      <c r="A94" s="7" t="s">
        <v>169</v>
      </c>
      <c r="B94" s="145">
        <v>1430</v>
      </c>
      <c r="C94" s="9" t="s">
        <v>170</v>
      </c>
      <c r="D94" s="10">
        <f>IFERROR(VLOOKUP($B94,'[2]Trial Blc'!$B$4:C$373,2,FALSE),0)</f>
        <v>2916.16</v>
      </c>
      <c r="E94" s="10"/>
      <c r="F94" s="9"/>
      <c r="G94" s="10">
        <f>SUM(D94:F94)</f>
        <v>2916.16</v>
      </c>
      <c r="H94" s="10">
        <f>IFERROR(VLOOKUP($B94,'[2]Trial Blc'!$B$4:D$373,3,FALSE),0)</f>
        <v>2916.16</v>
      </c>
      <c r="I94" s="10">
        <f>IFERROR(VLOOKUP($B94,'[2]Trial Blc'!$B$4:E$373,4,FALSE),0)</f>
        <v>2916.16</v>
      </c>
      <c r="J94" s="10">
        <f>IFERROR(VLOOKUP($B94,'[2]Trial Blc'!$B$4:F$373,5,FALSE),0)</f>
        <v>2916.16</v>
      </c>
      <c r="K94" s="10">
        <f>IFERROR(VLOOKUP($B94,'[2]Trial Blc'!$B$4:G$373,6,FALSE),0)</f>
        <v>2916.16</v>
      </c>
      <c r="L94" s="10">
        <f>IFERROR(VLOOKUP($B94,'[2]Trial Blc'!$B$4:H$373,7,FALSE),0)</f>
        <v>2916.16</v>
      </c>
      <c r="M94" s="10">
        <f>IFERROR(VLOOKUP($B94,'[2]Trial Blc'!$B$4:I$373,8,FALSE),0)</f>
        <v>2916.16</v>
      </c>
      <c r="N94" s="10">
        <f>IFERROR(VLOOKUP($B94,'[2]Trial Blc'!$B$4:J$373,9,FALSE),0)</f>
        <v>2916.16</v>
      </c>
      <c r="O94" s="10">
        <f>IFERROR(VLOOKUP($B94,'[2]Trial Blc'!$B$4:K$373,10,FALSE),0)</f>
        <v>2916.16</v>
      </c>
      <c r="P94" s="10">
        <f>IFERROR(VLOOKUP($B94,'[2]Trial Blc'!$B$4:L$373,11,FALSE),0)</f>
        <v>2916.16</v>
      </c>
      <c r="Q94" s="10">
        <f>IFERROR(VLOOKUP($B94,'[2]Trial Blc'!$B$4:M$373,12,FALSE),0)</f>
        <v>2916.16</v>
      </c>
      <c r="R94" s="10">
        <f>IFERROR(VLOOKUP($B94,'[2]Trial Blc'!$B$4:N$373,13,FALSE),0)</f>
        <v>2916.16</v>
      </c>
      <c r="S94" s="10">
        <f>IFERROR(VLOOKUP($B94,'[2]Trial Blc'!$B$4:O$373,14,FALSE),0)</f>
        <v>2916.16</v>
      </c>
      <c r="T94" s="10">
        <f>AVERAGE(G94:S94)</f>
        <v>2916.1600000000003</v>
      </c>
      <c r="U94" s="149">
        <v>2190</v>
      </c>
      <c r="V94" s="7" t="s">
        <v>171</v>
      </c>
      <c r="W94" s="10">
        <f>-IFERROR(VLOOKUP($U94,'[2]Trial Blc'!$B$4:O$373,W$2,FALSE),0)</f>
        <v>1027.18</v>
      </c>
      <c r="X94" s="9"/>
      <c r="Y94" s="10"/>
      <c r="Z94" s="10">
        <f>SUM(W94:Y94)</f>
        <v>1027.18</v>
      </c>
      <c r="AA94" s="10">
        <f>-IFERROR(VLOOKUP($U94,'[2]Trial Blc'!$B$4:Q$373,AA$2,FALSE),0)</f>
        <v>1040.68</v>
      </c>
      <c r="AB94" s="10">
        <f>-IFERROR(VLOOKUP($U94,'[2]Trial Blc'!$B$4:Q$373,AB$2,FALSE),0)</f>
        <v>1054.18</v>
      </c>
      <c r="AC94" s="10">
        <f>-IFERROR(VLOOKUP($U94,'[2]Trial Blc'!$B$4:Q$373,AC$2,FALSE),0)</f>
        <v>1067.68</v>
      </c>
      <c r="AD94" s="10">
        <f>-IFERROR(VLOOKUP($U94,'[2]Trial Blc'!$B$4:Q$373,AD$2,FALSE),0)</f>
        <v>1081.18</v>
      </c>
      <c r="AE94" s="10">
        <f>-IFERROR(VLOOKUP($U94,'[2]Trial Blc'!$B$4:Q$373,AE$2,FALSE),0)</f>
        <v>1094.68</v>
      </c>
      <c r="AF94" s="10">
        <f>-IFERROR(VLOOKUP($U94,'[2]Trial Blc'!$B$4:Q$373,AF$2,FALSE),0)</f>
        <v>1108.18</v>
      </c>
      <c r="AG94" s="10">
        <f>-IFERROR(VLOOKUP($U94,'[2]Trial Blc'!$B$4:Q$373,AG$2,FALSE),0)</f>
        <v>1121.68</v>
      </c>
      <c r="AH94" s="10">
        <f>-IFERROR(VLOOKUP($U94,'[2]Trial Blc'!$B$4:Q$373,AH$2,FALSE),0)</f>
        <v>1135.18</v>
      </c>
      <c r="AI94" s="10">
        <f>-IFERROR(VLOOKUP($U94,'[2]Trial Blc'!$B$4:Q$373,AI$2,FALSE),0)</f>
        <v>1148.68</v>
      </c>
      <c r="AJ94" s="10">
        <f>-IFERROR(VLOOKUP($U94,'[2]Trial Blc'!$B$4:Q$373,AJ$2,FALSE),0)</f>
        <v>1162.18</v>
      </c>
      <c r="AK94" s="10">
        <f>-IFERROR(VLOOKUP($U94,'[2]Trial Blc'!$B$4:Q$373,AK$2,FALSE),0)</f>
        <v>1175.68</v>
      </c>
      <c r="AL94" s="10">
        <f>-IFERROR(VLOOKUP($U94,'[2]Trial Blc'!$B$4:Q$373,AL$2,FALSE),0)</f>
        <v>1189.18</v>
      </c>
      <c r="AM94" s="7">
        <f t="shared" si="20"/>
        <v>1108.18</v>
      </c>
    </row>
    <row r="95" spans="1:40" s="7" customFormat="1" ht="10.5" x14ac:dyDescent="0.25">
      <c r="A95" s="8" t="s">
        <v>172</v>
      </c>
      <c r="B95" s="145"/>
      <c r="C95" s="9"/>
      <c r="D95" s="10"/>
      <c r="E95" s="10"/>
      <c r="F95" s="9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46"/>
      <c r="V95" s="8" t="s">
        <v>172</v>
      </c>
      <c r="W95" s="10"/>
      <c r="X95" s="9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1"/>
      <c r="AN95" s="11"/>
    </row>
    <row r="96" spans="1:40" s="7" customFormat="1" x14ac:dyDescent="0.2">
      <c r="A96" s="7" t="s">
        <v>173</v>
      </c>
      <c r="B96" s="145"/>
      <c r="C96" s="9"/>
      <c r="D96" s="10"/>
      <c r="E96" s="10"/>
      <c r="F96" s="9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49"/>
      <c r="W96" s="10"/>
      <c r="X96" s="9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1"/>
      <c r="AN96" s="11"/>
    </row>
    <row r="97" spans="1:40" s="7" customFormat="1" x14ac:dyDescent="0.2">
      <c r="A97" s="7" t="s">
        <v>174</v>
      </c>
      <c r="B97" s="145">
        <v>1295</v>
      </c>
      <c r="C97" s="9" t="s">
        <v>175</v>
      </c>
      <c r="D97" s="10">
        <f>IFERROR(VLOOKUP($B97,'[2]Trial Blc'!$B$4:C$373,2,FALSE),0)</f>
        <v>337796.31</v>
      </c>
      <c r="E97" s="10"/>
      <c r="F97" s="9"/>
      <c r="G97" s="10">
        <f>SUM(D97:F97)</f>
        <v>337796.31</v>
      </c>
      <c r="H97" s="10">
        <f>IFERROR(VLOOKUP($B97,'[2]Trial Blc'!$B$4:D$373,3,FALSE),0)</f>
        <v>337796.31</v>
      </c>
      <c r="I97" s="10">
        <f>IFERROR(VLOOKUP($B97,'[2]Trial Blc'!$B$4:E$373,4,FALSE),0)</f>
        <v>341834.31</v>
      </c>
      <c r="J97" s="10">
        <f>IFERROR(VLOOKUP($B97,'[2]Trial Blc'!$B$4:F$373,5,FALSE),0)</f>
        <v>342014.54</v>
      </c>
      <c r="K97" s="10">
        <f>IFERROR(VLOOKUP($B97,'[2]Trial Blc'!$B$4:G$373,6,FALSE),0)</f>
        <v>352443.97</v>
      </c>
      <c r="L97" s="10">
        <f>IFERROR(VLOOKUP($B97,'[2]Trial Blc'!$B$4:H$373,7,FALSE),0)</f>
        <v>352663.75</v>
      </c>
      <c r="M97" s="10">
        <f>IFERROR(VLOOKUP($B97,'[2]Trial Blc'!$B$4:I$373,8,FALSE),0)</f>
        <v>353898.31</v>
      </c>
      <c r="N97" s="10">
        <f>IFERROR(VLOOKUP($B97,'[2]Trial Blc'!$B$4:J$373,9,FALSE),0)</f>
        <v>367430.35</v>
      </c>
      <c r="O97" s="10">
        <f>IFERROR(VLOOKUP($B97,'[2]Trial Blc'!$B$4:K$373,10,FALSE),0)</f>
        <v>368215.35</v>
      </c>
      <c r="P97" s="10">
        <f>IFERROR(VLOOKUP($B97,'[2]Trial Blc'!$B$4:L$373,11,FALSE),0)</f>
        <v>368215.35</v>
      </c>
      <c r="Q97" s="10">
        <f>IFERROR(VLOOKUP($B97,'[2]Trial Blc'!$B$4:M$373,12,FALSE),0)</f>
        <v>368815.35</v>
      </c>
      <c r="R97" s="10">
        <f>IFERROR(VLOOKUP($B97,'[2]Trial Blc'!$B$4:N$373,13,FALSE),0)</f>
        <v>373464.19</v>
      </c>
      <c r="S97" s="10">
        <f>IFERROR(VLOOKUP($B97,'[2]Trial Blc'!$B$4:O$373,14,FALSE),0)</f>
        <v>373464.19</v>
      </c>
      <c r="T97" s="10">
        <f>AVERAGE(G97:S97)</f>
        <v>356773.25230769243</v>
      </c>
      <c r="U97" s="149">
        <v>2055</v>
      </c>
      <c r="V97" s="7" t="s">
        <v>176</v>
      </c>
      <c r="W97" s="10">
        <f>-IFERROR(VLOOKUP($U97,'[2]Trial Blc'!$B$4:O$373,W$2,FALSE),0)</f>
        <v>116682.94</v>
      </c>
      <c r="X97" s="9"/>
      <c r="Y97" s="10"/>
      <c r="Z97" s="10">
        <f>SUM(W97:Y97)</f>
        <v>116682.94</v>
      </c>
      <c r="AA97" s="10">
        <f>-IFERROR(VLOOKUP($U97,'[2]Trial Blc'!$B$4:Q$373,AA$2,FALSE),0)</f>
        <v>117808.93</v>
      </c>
      <c r="AB97" s="10">
        <f>-IFERROR(VLOOKUP($U97,'[2]Trial Blc'!$B$4:Q$373,AB$2,FALSE),0)</f>
        <v>118948.38</v>
      </c>
      <c r="AC97" s="10">
        <f>-IFERROR(VLOOKUP($U97,'[2]Trial Blc'!$B$4:Q$373,AC$2,FALSE),0)</f>
        <v>120088.43</v>
      </c>
      <c r="AD97" s="10">
        <f>-IFERROR(VLOOKUP($U97,'[2]Trial Blc'!$B$4:Q$373,AD$2,FALSE),0)</f>
        <v>121263.24</v>
      </c>
      <c r="AE97" s="10">
        <f>-IFERROR(VLOOKUP($U97,'[2]Trial Blc'!$B$4:Q$373,AE$2,FALSE),0)</f>
        <v>122438.79</v>
      </c>
      <c r="AF97" s="10">
        <f>-IFERROR(VLOOKUP($U97,'[2]Trial Blc'!$B$4:Q$373,AF$2,FALSE),0)</f>
        <v>123137.14</v>
      </c>
      <c r="AG97" s="10">
        <f>-IFERROR(VLOOKUP($U97,'[2]Trial Blc'!$B$4:Q$373,AG$2,FALSE),0)</f>
        <v>124361.91</v>
      </c>
      <c r="AH97" s="10">
        <f>-IFERROR(VLOOKUP($U97,'[2]Trial Blc'!$B$4:Q$373,AH$2,FALSE),0)</f>
        <v>125589.29</v>
      </c>
      <c r="AI97" s="10">
        <f>-IFERROR(VLOOKUP($U97,'[2]Trial Blc'!$B$4:Q$373,AI$2,FALSE),0)</f>
        <v>126816.67</v>
      </c>
      <c r="AJ97" s="10">
        <f>-IFERROR(VLOOKUP($U97,'[2]Trial Blc'!$B$4:Q$373,AJ$2,FALSE),0)</f>
        <v>128046.05</v>
      </c>
      <c r="AK97" s="10">
        <f>-IFERROR(VLOOKUP($U97,'[2]Trial Blc'!$B$4:Q$373,AK$2,FALSE),0)</f>
        <v>126784.27</v>
      </c>
      <c r="AL97" s="10">
        <f>-IFERROR(VLOOKUP($U97,'[2]Trial Blc'!$B$4:Q$373,AL$2,FALSE),0)</f>
        <v>128029.15</v>
      </c>
      <c r="AM97" s="7">
        <f>AVERAGE(Z97:AL97)</f>
        <v>123076.55307692307</v>
      </c>
    </row>
    <row r="98" spans="1:40" s="7" customFormat="1" x14ac:dyDescent="0.2">
      <c r="A98" s="7" t="s">
        <v>177</v>
      </c>
      <c r="B98" s="145">
        <v>1375</v>
      </c>
      <c r="C98" s="12" t="s">
        <v>493</v>
      </c>
      <c r="D98" s="10"/>
      <c r="E98" s="10"/>
      <c r="F98" s="9"/>
      <c r="G98" s="10">
        <f>SUM(D98:F98)</f>
        <v>0</v>
      </c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>
        <f>AVERAGE(G98:S98)</f>
        <v>0</v>
      </c>
      <c r="U98" s="149"/>
      <c r="W98" s="10"/>
      <c r="X98" s="9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1"/>
      <c r="AN98" s="11"/>
    </row>
    <row r="99" spans="1:40" s="7" customFormat="1" x14ac:dyDescent="0.2">
      <c r="A99" s="7" t="s">
        <v>178</v>
      </c>
      <c r="B99" s="149">
        <v>1380</v>
      </c>
      <c r="C99" s="7" t="s">
        <v>179</v>
      </c>
      <c r="D99" s="10">
        <f>IFERROR(VLOOKUP($B99,'[2]Trial Blc'!$B$4:C$373,2,FALSE),0)</f>
        <v>123806.84</v>
      </c>
      <c r="E99" s="10"/>
      <c r="F99" s="9"/>
      <c r="G99" s="10">
        <f>SUM(D99:F99)</f>
        <v>123806.84</v>
      </c>
      <c r="H99" s="10">
        <f>IFERROR(VLOOKUP($B99,'[2]Trial Blc'!$B$4:D$373,3,FALSE),0)</f>
        <v>119393.06</v>
      </c>
      <c r="I99" s="10">
        <f>IFERROR(VLOOKUP($B99,'[2]Trial Blc'!$B$4:E$373,4,FALSE),0)</f>
        <v>133749.4</v>
      </c>
      <c r="J99" s="10">
        <f>IFERROR(VLOOKUP($B99,'[2]Trial Blc'!$B$4:F$373,5,FALSE),0)</f>
        <v>125211.31</v>
      </c>
      <c r="K99" s="10">
        <f>IFERROR(VLOOKUP($B99,'[2]Trial Blc'!$B$4:G$373,6,FALSE),0)</f>
        <v>125227.64</v>
      </c>
      <c r="L99" s="10">
        <f>IFERROR(VLOOKUP($B99,'[2]Trial Blc'!$B$4:H$373,7,FALSE),0)</f>
        <v>125549.96</v>
      </c>
      <c r="M99" s="10">
        <f>IFERROR(VLOOKUP($B99,'[2]Trial Blc'!$B$4:I$373,8,FALSE),0)</f>
        <v>125889.39</v>
      </c>
      <c r="N99" s="10">
        <f>IFERROR(VLOOKUP($B99,'[2]Trial Blc'!$B$4:J$373,9,FALSE),0)</f>
        <v>125969.97</v>
      </c>
      <c r="O99" s="10">
        <f>IFERROR(VLOOKUP($B99,'[2]Trial Blc'!$B$4:K$373,10,FALSE),0)</f>
        <v>126843.44</v>
      </c>
      <c r="P99" s="10">
        <f>IFERROR(VLOOKUP($B99,'[2]Trial Blc'!$B$4:L$373,11,FALSE),0)</f>
        <v>135744.49</v>
      </c>
      <c r="Q99" s="10">
        <f>IFERROR(VLOOKUP($B99,'[2]Trial Blc'!$B$4:M$373,12,FALSE),0)</f>
        <v>136107.1</v>
      </c>
      <c r="R99" s="10">
        <f>IFERROR(VLOOKUP($B99,'[2]Trial Blc'!$B$4:N$373,13,FALSE),0)</f>
        <v>136187.68</v>
      </c>
      <c r="S99" s="10">
        <f>IFERROR(VLOOKUP($B99,'[2]Trial Blc'!$B$4:O$373,14,FALSE),0)</f>
        <v>130747.52</v>
      </c>
      <c r="T99" s="10">
        <f>AVERAGE(G99:S99)</f>
        <v>128494.44615384616</v>
      </c>
      <c r="U99" s="149">
        <v>2140</v>
      </c>
      <c r="V99" s="7" t="s">
        <v>180</v>
      </c>
      <c r="W99" s="10">
        <f>-IFERROR(VLOOKUP($U99,'[2]Trial Blc'!$B$4:O$373,W$2,FALSE),0)</f>
        <v>8563.98</v>
      </c>
      <c r="X99" s="9"/>
      <c r="Y99" s="10"/>
      <c r="Z99" s="10">
        <f>SUM(W99:Y99)</f>
        <v>8563.98</v>
      </c>
      <c r="AA99" s="10">
        <f>-IFERROR(VLOOKUP($U99,'[2]Trial Blc'!$B$4:Q$373,AA$2,FALSE),0)</f>
        <v>6217.55</v>
      </c>
      <c r="AB99" s="10">
        <f>-IFERROR(VLOOKUP($U99,'[2]Trial Blc'!$B$4:Q$373,AB$2,FALSE),0)</f>
        <v>6836.76</v>
      </c>
      <c r="AC99" s="10">
        <f>-IFERROR(VLOOKUP($U99,'[2]Trial Blc'!$B$4:Q$373,AC$2,FALSE),0)</f>
        <v>5687.17</v>
      </c>
      <c r="AD99" s="10">
        <f>-IFERROR(VLOOKUP($U99,'[2]Trial Blc'!$B$4:Q$373,AD$2,FALSE),0)</f>
        <v>6162.55</v>
      </c>
      <c r="AE99" s="10">
        <f>-IFERROR(VLOOKUP($U99,'[2]Trial Blc'!$B$4:Q$373,AE$2,FALSE),0)</f>
        <v>6743.8</v>
      </c>
      <c r="AF99" s="10">
        <f>-IFERROR(VLOOKUP($U99,'[2]Trial Blc'!$B$4:Q$373,AF$2,FALSE),0)</f>
        <v>6779.19</v>
      </c>
      <c r="AG99" s="10">
        <f>-IFERROR(VLOOKUP($U99,'[2]Trial Blc'!$B$4:Q$373,AG$2,FALSE),0)</f>
        <v>7362.39</v>
      </c>
      <c r="AH99" s="10">
        <f>-IFERROR(VLOOKUP($U99,'[2]Trial Blc'!$B$4:Q$373,AH$2,FALSE),0)</f>
        <v>7949.63</v>
      </c>
      <c r="AI99" s="10">
        <f>-IFERROR(VLOOKUP($U99,'[2]Trial Blc'!$B$4:Q$373,AI$2,FALSE),0)</f>
        <v>8578.08</v>
      </c>
      <c r="AJ99" s="10">
        <f>-IFERROR(VLOOKUP($U99,'[2]Trial Blc'!$B$4:Q$373,AJ$2,FALSE),0)</f>
        <v>9208.2099999999991</v>
      </c>
      <c r="AK99" s="10">
        <f>-IFERROR(VLOOKUP($U99,'[2]Trial Blc'!$B$4:Q$373,AK$2,FALSE),0)</f>
        <v>9838.7099999999991</v>
      </c>
      <c r="AL99" s="10">
        <f>-IFERROR(VLOOKUP($U99,'[2]Trial Blc'!$B$4:Q$373,AL$2,FALSE),0)</f>
        <v>10444.02</v>
      </c>
      <c r="AM99" s="7">
        <f>AVERAGE(Z99:AL99)</f>
        <v>7720.9261538461533</v>
      </c>
    </row>
    <row r="100" spans="1:40" s="7" customFormat="1" x14ac:dyDescent="0.2">
      <c r="A100" s="7" t="s">
        <v>181</v>
      </c>
      <c r="B100" s="145">
        <v>1435</v>
      </c>
      <c r="C100" s="9" t="s">
        <v>182</v>
      </c>
      <c r="D100" s="10">
        <f>IFERROR(VLOOKUP($B100,'[2]Trial Blc'!$B$4:C$373,2,FALSE),0)</f>
        <v>3878.9</v>
      </c>
      <c r="E100" s="10"/>
      <c r="F100" s="9"/>
      <c r="G100" s="10">
        <f>SUM(D100:F100)</f>
        <v>3878.9</v>
      </c>
      <c r="H100" s="10">
        <f>IFERROR(VLOOKUP($B100,'[2]Trial Blc'!$B$4:D$373,3,FALSE),0)</f>
        <v>3878.9</v>
      </c>
      <c r="I100" s="10">
        <f>IFERROR(VLOOKUP($B100,'[2]Trial Blc'!$B$4:E$373,4,FALSE),0)</f>
        <v>3878.9</v>
      </c>
      <c r="J100" s="10">
        <f>IFERROR(VLOOKUP($B100,'[2]Trial Blc'!$B$4:F$373,5,FALSE),0)</f>
        <v>3878.9</v>
      </c>
      <c r="K100" s="10">
        <f>IFERROR(VLOOKUP($B100,'[2]Trial Blc'!$B$4:G$373,6,FALSE),0)</f>
        <v>3878.9</v>
      </c>
      <c r="L100" s="10">
        <f>IFERROR(VLOOKUP($B100,'[2]Trial Blc'!$B$4:H$373,7,FALSE),0)</f>
        <v>3878.9</v>
      </c>
      <c r="M100" s="10">
        <f>IFERROR(VLOOKUP($B100,'[2]Trial Blc'!$B$4:I$373,8,FALSE),0)</f>
        <v>3878.9</v>
      </c>
      <c r="N100" s="10">
        <f>IFERROR(VLOOKUP($B100,'[2]Trial Blc'!$B$4:J$373,9,FALSE),0)</f>
        <v>3878.9</v>
      </c>
      <c r="O100" s="10">
        <f>IFERROR(VLOOKUP($B100,'[2]Trial Blc'!$B$4:K$373,10,FALSE),0)</f>
        <v>3878.9</v>
      </c>
      <c r="P100" s="10">
        <f>IFERROR(VLOOKUP($B100,'[2]Trial Blc'!$B$4:L$373,11,FALSE),0)</f>
        <v>3878.9</v>
      </c>
      <c r="Q100" s="10">
        <f>IFERROR(VLOOKUP($B100,'[2]Trial Blc'!$B$4:M$373,12,FALSE),0)</f>
        <v>3878.9</v>
      </c>
      <c r="R100" s="10">
        <f>IFERROR(VLOOKUP($B100,'[2]Trial Blc'!$B$4:N$373,13,FALSE),0)</f>
        <v>3878.9</v>
      </c>
      <c r="S100" s="10">
        <f>IFERROR(VLOOKUP($B100,'[2]Trial Blc'!$B$4:O$373,14,FALSE),0)</f>
        <v>3878.9</v>
      </c>
      <c r="T100" s="10">
        <f>AVERAGE(G100:S100)</f>
        <v>3878.900000000001</v>
      </c>
      <c r="U100" s="149">
        <v>2195</v>
      </c>
      <c r="V100" s="7" t="s">
        <v>183</v>
      </c>
      <c r="W100" s="10">
        <f>-IFERROR(VLOOKUP($U100,'[2]Trial Blc'!$B$4:O$373,W$2,FALSE),0)</f>
        <v>1070.73</v>
      </c>
      <c r="X100" s="9"/>
      <c r="Y100" s="10"/>
      <c r="Z100" s="10">
        <f>SUM(W100:Y100)</f>
        <v>1070.73</v>
      </c>
      <c r="AA100" s="10">
        <f>-IFERROR(VLOOKUP($U100,'[2]Trial Blc'!$B$4:Q$373,AA$2,FALSE),0)</f>
        <v>1088.69</v>
      </c>
      <c r="AB100" s="10">
        <f>-IFERROR(VLOOKUP($U100,'[2]Trial Blc'!$B$4:Q$373,AB$2,FALSE),0)</f>
        <v>1106.6500000000001</v>
      </c>
      <c r="AC100" s="10">
        <f>-IFERROR(VLOOKUP($U100,'[2]Trial Blc'!$B$4:Q$373,AC$2,FALSE),0)</f>
        <v>1124.6099999999999</v>
      </c>
      <c r="AD100" s="10">
        <f>-IFERROR(VLOOKUP($U100,'[2]Trial Blc'!$B$4:Q$373,AD$2,FALSE),0)</f>
        <v>1142.57</v>
      </c>
      <c r="AE100" s="10">
        <f>-IFERROR(VLOOKUP($U100,'[2]Trial Blc'!$B$4:Q$373,AE$2,FALSE),0)</f>
        <v>1160.53</v>
      </c>
      <c r="AF100" s="10">
        <f>-IFERROR(VLOOKUP($U100,'[2]Trial Blc'!$B$4:Q$373,AF$2,FALSE),0)</f>
        <v>1178.49</v>
      </c>
      <c r="AG100" s="10">
        <f>-IFERROR(VLOOKUP($U100,'[2]Trial Blc'!$B$4:Q$373,AG$2,FALSE),0)</f>
        <v>1196.45</v>
      </c>
      <c r="AH100" s="10">
        <f>-IFERROR(VLOOKUP($U100,'[2]Trial Blc'!$B$4:Q$373,AH$2,FALSE),0)</f>
        <v>1214.4100000000001</v>
      </c>
      <c r="AI100" s="10">
        <f>-IFERROR(VLOOKUP($U100,'[2]Trial Blc'!$B$4:Q$373,AI$2,FALSE),0)</f>
        <v>1232.3699999999999</v>
      </c>
      <c r="AJ100" s="10">
        <f>-IFERROR(VLOOKUP($U100,'[2]Trial Blc'!$B$4:Q$373,AJ$2,FALSE),0)</f>
        <v>1250.33</v>
      </c>
      <c r="AK100" s="10">
        <f>-IFERROR(VLOOKUP($U100,'[2]Trial Blc'!$B$4:Q$373,AK$2,FALSE),0)</f>
        <v>1268.29</v>
      </c>
      <c r="AL100" s="10">
        <f>-IFERROR(VLOOKUP($U100,'[2]Trial Blc'!$B$4:Q$373,AL$2,FALSE),0)</f>
        <v>1286.25</v>
      </c>
      <c r="AM100" s="7">
        <f>AVERAGE(Z100:AL100)</f>
        <v>1178.49</v>
      </c>
    </row>
    <row r="101" spans="1:40" s="7" customFormat="1" ht="10.5" x14ac:dyDescent="0.25">
      <c r="A101" s="8" t="s">
        <v>184</v>
      </c>
      <c r="B101" s="145"/>
      <c r="C101" s="166"/>
      <c r="D101" s="10"/>
      <c r="E101" s="10"/>
      <c r="F101" s="9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46"/>
      <c r="V101" s="8" t="s">
        <v>184</v>
      </c>
      <c r="W101" s="10"/>
      <c r="X101" s="9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1"/>
      <c r="AN101" s="11"/>
    </row>
    <row r="102" spans="1:40" s="7" customFormat="1" x14ac:dyDescent="0.2">
      <c r="A102" s="7" t="s">
        <v>185</v>
      </c>
      <c r="B102" s="145">
        <v>1270</v>
      </c>
      <c r="C102" s="12" t="s">
        <v>494</v>
      </c>
      <c r="D102" s="10">
        <f>IFERROR(VLOOKUP($B102,'[2]Trial Blc'!$B$4:C$373,2,FALSE),0)</f>
        <v>39579.18</v>
      </c>
      <c r="E102" s="10"/>
      <c r="F102" s="9"/>
      <c r="G102" s="10">
        <f>SUM(D102:F102)</f>
        <v>39579.18</v>
      </c>
      <c r="H102" s="10">
        <f>IFERROR(VLOOKUP($B102,'[2]Trial Blc'!$B$4:D$373,3,FALSE),0)</f>
        <v>39579.18</v>
      </c>
      <c r="I102" s="10">
        <f>IFERROR(VLOOKUP($B102,'[2]Trial Blc'!$B$4:E$373,4,FALSE),0)</f>
        <v>39579.18</v>
      </c>
      <c r="J102" s="10">
        <f>IFERROR(VLOOKUP($B102,'[2]Trial Blc'!$B$4:F$373,5,FALSE),0)</f>
        <v>39579.18</v>
      </c>
      <c r="K102" s="10">
        <f>IFERROR(VLOOKUP($B102,'[2]Trial Blc'!$B$4:G$373,6,FALSE),0)</f>
        <v>39579.18</v>
      </c>
      <c r="L102" s="10">
        <f>IFERROR(VLOOKUP($B102,'[2]Trial Blc'!$B$4:H$373,7,FALSE),0)</f>
        <v>39579.18</v>
      </c>
      <c r="M102" s="10">
        <f>IFERROR(VLOOKUP($B102,'[2]Trial Blc'!$B$4:I$373,8,FALSE),0)</f>
        <v>39579.18</v>
      </c>
      <c r="N102" s="10">
        <f>IFERROR(VLOOKUP($B102,'[2]Trial Blc'!$B$4:J$373,9,FALSE),0)</f>
        <v>39579.18</v>
      </c>
      <c r="O102" s="10">
        <f>IFERROR(VLOOKUP($B102,'[2]Trial Blc'!$B$4:K$373,10,FALSE),0)</f>
        <v>39579.18</v>
      </c>
      <c r="P102" s="10">
        <f>IFERROR(VLOOKUP($B102,'[2]Trial Blc'!$B$4:L$373,11,FALSE),0)</f>
        <v>39579.18</v>
      </c>
      <c r="Q102" s="10">
        <f>IFERROR(VLOOKUP($B102,'[2]Trial Blc'!$B$4:M$373,12,FALSE),0)</f>
        <v>39579.18</v>
      </c>
      <c r="R102" s="10">
        <f>IFERROR(VLOOKUP($B102,'[2]Trial Blc'!$B$4:N$373,13,FALSE),0)</f>
        <v>39579.18</v>
      </c>
      <c r="S102" s="10">
        <f>IFERROR(VLOOKUP($B102,'[2]Trial Blc'!$B$4:O$373,14,FALSE),0)</f>
        <v>39579.18</v>
      </c>
      <c r="T102" s="10">
        <f>AVERAGE(G102:S102)</f>
        <v>39579.18</v>
      </c>
      <c r="U102" s="149"/>
      <c r="W102" s="10"/>
      <c r="X102" s="9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1"/>
      <c r="AN102" s="11"/>
    </row>
    <row r="103" spans="1:40" s="7" customFormat="1" x14ac:dyDescent="0.2">
      <c r="A103" s="7" t="s">
        <v>186</v>
      </c>
      <c r="B103" s="145">
        <v>1300</v>
      </c>
      <c r="C103" s="9" t="s">
        <v>187</v>
      </c>
      <c r="D103" s="10">
        <f>IFERROR(VLOOKUP($B103,'[2]Trial Blc'!$B$4:C$373,2,FALSE),0)</f>
        <v>2858370.77</v>
      </c>
      <c r="E103" s="10"/>
      <c r="F103" s="9"/>
      <c r="G103" s="10">
        <f>SUM(D103:F103)</f>
        <v>2858370.77</v>
      </c>
      <c r="H103" s="10">
        <f>IFERROR(VLOOKUP($B103,'[2]Trial Blc'!$B$4:D$373,3,FALSE),0)</f>
        <v>2858370.77</v>
      </c>
      <c r="I103" s="10">
        <f>IFERROR(VLOOKUP($B103,'[2]Trial Blc'!$B$4:E$373,4,FALSE),0)</f>
        <v>2858370.77</v>
      </c>
      <c r="J103" s="10">
        <f>IFERROR(VLOOKUP($B103,'[2]Trial Blc'!$B$4:F$373,5,FALSE),0)</f>
        <v>2859730.6</v>
      </c>
      <c r="K103" s="10">
        <f>IFERROR(VLOOKUP($B103,'[2]Trial Blc'!$B$4:G$373,6,FALSE),0)</f>
        <v>2859730.6</v>
      </c>
      <c r="L103" s="10">
        <f>IFERROR(VLOOKUP($B103,'[2]Trial Blc'!$B$4:H$373,7,FALSE),0)</f>
        <v>2859730.6</v>
      </c>
      <c r="M103" s="10">
        <f>IFERROR(VLOOKUP($B103,'[2]Trial Blc'!$B$4:I$373,8,FALSE),0)</f>
        <v>2862514.16</v>
      </c>
      <c r="N103" s="10">
        <f>IFERROR(VLOOKUP($B103,'[2]Trial Blc'!$B$4:J$373,9,FALSE),0)</f>
        <v>2863459.62</v>
      </c>
      <c r="O103" s="10">
        <f>IFERROR(VLOOKUP($B103,'[2]Trial Blc'!$B$4:K$373,10,FALSE),0)</f>
        <v>2863720.94</v>
      </c>
      <c r="P103" s="10">
        <f>IFERROR(VLOOKUP($B103,'[2]Trial Blc'!$B$4:L$373,11,FALSE),0)</f>
        <v>2866271.09</v>
      </c>
      <c r="Q103" s="10">
        <f>IFERROR(VLOOKUP($B103,'[2]Trial Blc'!$B$4:M$373,12,FALSE),0)</f>
        <v>2866705.63</v>
      </c>
      <c r="R103" s="10">
        <f>IFERROR(VLOOKUP($B103,'[2]Trial Blc'!$B$4:N$373,13,FALSE),0)</f>
        <v>2868482.49</v>
      </c>
      <c r="S103" s="10">
        <f>IFERROR(VLOOKUP($B103,'[2]Trial Blc'!$B$4:O$373,14,FALSE),0)</f>
        <v>2871449.38</v>
      </c>
      <c r="T103" s="10">
        <f t="shared" ref="T103:T123" si="23">AVERAGE(G103:S103)</f>
        <v>2862839.0323076923</v>
      </c>
      <c r="U103" s="149">
        <v>2060</v>
      </c>
      <c r="V103" s="7" t="s">
        <v>188</v>
      </c>
      <c r="W103" s="10">
        <f>-IFERROR(VLOOKUP($U103,'[2]Trial Blc'!$B$4:O$373,W$2,FALSE),0)</f>
        <v>2263746.77</v>
      </c>
      <c r="X103" s="9"/>
      <c r="Y103" s="10"/>
      <c r="Z103" s="10">
        <f>SUM(W103:Y103)</f>
        <v>2263746.77</v>
      </c>
      <c r="AA103" s="10">
        <f>-IFERROR(VLOOKUP($U103,'[2]Trial Blc'!$B$4:Q$373,AA$2,FALSE),0)</f>
        <v>2271209.87</v>
      </c>
      <c r="AB103" s="10">
        <f>-IFERROR(VLOOKUP($U103,'[2]Trial Blc'!$B$4:Q$373,AB$2,FALSE),0)</f>
        <v>2278672.9700000002</v>
      </c>
      <c r="AC103" s="10">
        <f>-IFERROR(VLOOKUP($U103,'[2]Trial Blc'!$B$4:Q$373,AC$2,FALSE),0)</f>
        <v>2286139.62</v>
      </c>
      <c r="AD103" s="10">
        <f>-IFERROR(VLOOKUP($U103,'[2]Trial Blc'!$B$4:Q$373,AD$2,FALSE),0)</f>
        <v>2293606.27</v>
      </c>
      <c r="AE103" s="10">
        <f>-IFERROR(VLOOKUP($U103,'[2]Trial Blc'!$B$4:Q$373,AE$2,FALSE),0)</f>
        <v>2301072.92</v>
      </c>
      <c r="AF103" s="10">
        <f>-IFERROR(VLOOKUP($U103,'[2]Trial Blc'!$B$4:Q$373,AF$2,FALSE),0)</f>
        <v>2308546.84</v>
      </c>
      <c r="AG103" s="10">
        <f>-IFERROR(VLOOKUP($U103,'[2]Trial Blc'!$B$4:Q$373,AG$2,FALSE),0)</f>
        <v>2314805.4900000002</v>
      </c>
      <c r="AH103" s="10">
        <f>-IFERROR(VLOOKUP($U103,'[2]Trial Blc'!$B$4:Q$373,AH$2,FALSE),0)</f>
        <v>2322282.56</v>
      </c>
      <c r="AI103" s="10">
        <f>-IFERROR(VLOOKUP($U103,'[2]Trial Blc'!$B$4:Q$373,AI$2,FALSE),0)</f>
        <v>2329766.29</v>
      </c>
      <c r="AJ103" s="10">
        <f>-IFERROR(VLOOKUP($U103,'[2]Trial Blc'!$B$4:Q$373,AJ$2,FALSE),0)</f>
        <v>2337251.15</v>
      </c>
      <c r="AK103" s="10">
        <f>-IFERROR(VLOOKUP($U103,'[2]Trial Blc'!$B$4:Q$373,AK$2,FALSE),0)</f>
        <v>2344740.65</v>
      </c>
      <c r="AL103" s="10">
        <f>-IFERROR(VLOOKUP($U103,'[2]Trial Blc'!$B$4:Q$373,AL$2,FALSE),0)</f>
        <v>2352230.15</v>
      </c>
      <c r="AM103" s="7">
        <f>AVERAGE(Z103:AL103)</f>
        <v>2308005.5038461532</v>
      </c>
    </row>
    <row r="104" spans="1:40" s="7" customFormat="1" x14ac:dyDescent="0.2">
      <c r="A104" s="7" t="s">
        <v>189</v>
      </c>
      <c r="B104" s="145">
        <v>1330</v>
      </c>
      <c r="C104" s="9" t="s">
        <v>190</v>
      </c>
      <c r="D104" s="10">
        <f>IFERROR(VLOOKUP($B104,'[2]Trial Blc'!$B$4:C$373,2,FALSE),0)</f>
        <v>5400.02</v>
      </c>
      <c r="E104" s="10"/>
      <c r="F104" s="9"/>
      <c r="G104" s="10">
        <f>SUM(D104:F104)</f>
        <v>5400.02</v>
      </c>
      <c r="H104" s="10">
        <f>IFERROR(VLOOKUP($B104,'[2]Trial Blc'!$B$4:D$373,3,FALSE),0)</f>
        <v>5400.02</v>
      </c>
      <c r="I104" s="10">
        <f>IFERROR(VLOOKUP($B104,'[2]Trial Blc'!$B$4:E$373,4,FALSE),0)</f>
        <v>5400.02</v>
      </c>
      <c r="J104" s="10">
        <f>IFERROR(VLOOKUP($B104,'[2]Trial Blc'!$B$4:F$373,5,FALSE),0)</f>
        <v>5400.02</v>
      </c>
      <c r="K104" s="10">
        <f>IFERROR(VLOOKUP($B104,'[2]Trial Blc'!$B$4:G$373,6,FALSE),0)</f>
        <v>5400.02</v>
      </c>
      <c r="L104" s="10">
        <f>IFERROR(VLOOKUP($B104,'[2]Trial Blc'!$B$4:H$373,7,FALSE),0)</f>
        <v>5400.02</v>
      </c>
      <c r="M104" s="10">
        <f>IFERROR(VLOOKUP($B104,'[2]Trial Blc'!$B$4:I$373,8,FALSE),0)</f>
        <v>5400.02</v>
      </c>
      <c r="N104" s="10">
        <f>IFERROR(VLOOKUP($B104,'[2]Trial Blc'!$B$4:J$373,9,FALSE),0)</f>
        <v>5400.02</v>
      </c>
      <c r="O104" s="10">
        <f>IFERROR(VLOOKUP($B104,'[2]Trial Blc'!$B$4:K$373,10,FALSE),0)</f>
        <v>5400.02</v>
      </c>
      <c r="P104" s="10">
        <f>IFERROR(VLOOKUP($B104,'[2]Trial Blc'!$B$4:L$373,11,FALSE),0)</f>
        <v>5400.02</v>
      </c>
      <c r="Q104" s="10">
        <f>IFERROR(VLOOKUP($B104,'[2]Trial Blc'!$B$4:M$373,12,FALSE),0)</f>
        <v>5400.02</v>
      </c>
      <c r="R104" s="10">
        <f>IFERROR(VLOOKUP($B104,'[2]Trial Blc'!$B$4:N$373,13,FALSE),0)</f>
        <v>5400.02</v>
      </c>
      <c r="S104" s="10">
        <f>IFERROR(VLOOKUP($B104,'[2]Trial Blc'!$B$4:O$373,14,FALSE),0)</f>
        <v>5400.02</v>
      </c>
      <c r="T104" s="10">
        <f t="shared" si="23"/>
        <v>5400.0200000000023</v>
      </c>
      <c r="U104" s="149">
        <v>2090</v>
      </c>
      <c r="V104" s="7" t="s">
        <v>191</v>
      </c>
      <c r="W104" s="10">
        <f>-IFERROR(VLOOKUP($U104,'[2]Trial Blc'!$B$4:O$373,W$2,FALSE),0)</f>
        <v>1613.04</v>
      </c>
      <c r="X104" s="9"/>
      <c r="Y104" s="10"/>
      <c r="Z104" s="10">
        <f>SUM(W104:Y104)</f>
        <v>1613.04</v>
      </c>
      <c r="AA104" s="10">
        <f>-IFERROR(VLOOKUP($U104,'[2]Trial Blc'!$B$4:Q$373,AA$2,FALSE),0)</f>
        <v>1635.54</v>
      </c>
      <c r="AB104" s="10">
        <f>-IFERROR(VLOOKUP($U104,'[2]Trial Blc'!$B$4:Q$373,AB$2,FALSE),0)</f>
        <v>1658.04</v>
      </c>
      <c r="AC104" s="10">
        <f>-IFERROR(VLOOKUP($U104,'[2]Trial Blc'!$B$4:Q$373,AC$2,FALSE),0)</f>
        <v>1680.54</v>
      </c>
      <c r="AD104" s="10">
        <f>-IFERROR(VLOOKUP($U104,'[2]Trial Blc'!$B$4:Q$373,AD$2,FALSE),0)</f>
        <v>1703.04</v>
      </c>
      <c r="AE104" s="10">
        <f>-IFERROR(VLOOKUP($U104,'[2]Trial Blc'!$B$4:Q$373,AE$2,FALSE),0)</f>
        <v>1725.54</v>
      </c>
      <c r="AF104" s="10">
        <f>-IFERROR(VLOOKUP($U104,'[2]Trial Blc'!$B$4:Q$373,AF$2,FALSE),0)</f>
        <v>1748.04</v>
      </c>
      <c r="AG104" s="10">
        <f>-IFERROR(VLOOKUP($U104,'[2]Trial Blc'!$B$4:Q$373,AG$2,FALSE),0)</f>
        <v>1770.54</v>
      </c>
      <c r="AH104" s="10">
        <f>-IFERROR(VLOOKUP($U104,'[2]Trial Blc'!$B$4:Q$373,AH$2,FALSE),0)</f>
        <v>1793.04</v>
      </c>
      <c r="AI104" s="10">
        <f>-IFERROR(VLOOKUP($U104,'[2]Trial Blc'!$B$4:Q$373,AI$2,FALSE),0)</f>
        <v>1815.54</v>
      </c>
      <c r="AJ104" s="10">
        <f>-IFERROR(VLOOKUP($U104,'[2]Trial Blc'!$B$4:Q$373,AJ$2,FALSE),0)</f>
        <v>1838.04</v>
      </c>
      <c r="AK104" s="10">
        <f>-IFERROR(VLOOKUP($U104,'[2]Trial Blc'!$B$4:Q$373,AK$2,FALSE),0)</f>
        <v>1860.54</v>
      </c>
      <c r="AL104" s="10">
        <f>-IFERROR(VLOOKUP($U104,'[2]Trial Blc'!$B$4:Q$373,AL$2,FALSE),0)</f>
        <v>1883.04</v>
      </c>
      <c r="AM104" s="7">
        <f>AVERAGE(Z104:AL104)</f>
        <v>1748.0400000000006</v>
      </c>
    </row>
    <row r="105" spans="1:40" s="7" customFormat="1" x14ac:dyDescent="0.2">
      <c r="B105" s="145"/>
      <c r="C105" s="166"/>
      <c r="D105" s="10"/>
      <c r="E105" s="10"/>
      <c r="F105" s="9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49"/>
      <c r="W105" s="47"/>
      <c r="X105" s="9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1"/>
      <c r="AN105" s="11"/>
    </row>
    <row r="106" spans="1:40" s="7" customFormat="1" x14ac:dyDescent="0.2">
      <c r="A106" s="7" t="s">
        <v>192</v>
      </c>
      <c r="B106" s="145">
        <v>1400</v>
      </c>
      <c r="C106" s="9" t="s">
        <v>193</v>
      </c>
      <c r="D106" s="10">
        <f>IFERROR(VLOOKUP($B106,'[2]Trial Blc'!$B$4:C$373,2,FALSE),0)</f>
        <v>1089047.83</v>
      </c>
      <c r="E106" s="10"/>
      <c r="F106" s="9"/>
      <c r="G106" s="10">
        <f>SUM(D106:F106)</f>
        <v>1089047.83</v>
      </c>
      <c r="H106" s="10">
        <f>IFERROR(VLOOKUP($B106,'[2]Trial Blc'!$B$4:D$373,3,FALSE),0)</f>
        <v>1089843.5</v>
      </c>
      <c r="I106" s="10">
        <f>IFERROR(VLOOKUP($B106,'[2]Trial Blc'!$B$4:E$373,4,FALSE),0)</f>
        <v>1089843.5</v>
      </c>
      <c r="J106" s="10">
        <f>IFERROR(VLOOKUP($B106,'[2]Trial Blc'!$B$4:F$373,5,FALSE),0)</f>
        <v>1090903.96</v>
      </c>
      <c r="K106" s="10">
        <f>IFERROR(VLOOKUP($B106,'[2]Trial Blc'!$B$4:G$373,6,FALSE),0)</f>
        <v>1091954.3600000001</v>
      </c>
      <c r="L106" s="10">
        <f>IFERROR(VLOOKUP($B106,'[2]Trial Blc'!$B$4:H$373,7,FALSE),0)</f>
        <v>1091954.3600000001</v>
      </c>
      <c r="M106" s="10">
        <f>IFERROR(VLOOKUP($B106,'[2]Trial Blc'!$B$4:I$373,8,FALSE),0)</f>
        <v>1092596.73</v>
      </c>
      <c r="N106" s="10">
        <f>IFERROR(VLOOKUP($B106,'[2]Trial Blc'!$B$4:J$373,9,FALSE),0)</f>
        <v>1093765.1399999999</v>
      </c>
      <c r="O106" s="10">
        <f>IFERROR(VLOOKUP($B106,'[2]Trial Blc'!$B$4:K$373,10,FALSE),0)</f>
        <v>1094517.6200000001</v>
      </c>
      <c r="P106" s="10">
        <f>IFERROR(VLOOKUP($B106,'[2]Trial Blc'!$B$4:L$373,11,FALSE),0)</f>
        <v>1097090.6200000001</v>
      </c>
      <c r="Q106" s="10">
        <f>IFERROR(VLOOKUP($B106,'[2]Trial Blc'!$B$4:M$373,12,FALSE),0)</f>
        <v>1097770.02</v>
      </c>
      <c r="R106" s="10">
        <f>IFERROR(VLOOKUP($B106,'[2]Trial Blc'!$B$4:N$373,13,FALSE),0)</f>
        <v>1097770.02</v>
      </c>
      <c r="S106" s="10">
        <f>IFERROR(VLOOKUP($B106,'[2]Trial Blc'!$B$4:O$373,14,FALSE),0)</f>
        <v>1098021.21</v>
      </c>
      <c r="T106" s="10">
        <f t="shared" si="23"/>
        <v>1093467.6053846155</v>
      </c>
      <c r="U106" s="149">
        <v>2160</v>
      </c>
      <c r="V106" s="7" t="s">
        <v>194</v>
      </c>
      <c r="W106" s="10">
        <f>-IFERROR(VLOOKUP($U106,'[2]Trial Blc'!$B$4:O$373,W$2,FALSE),0)</f>
        <v>-20618.689999999999</v>
      </c>
      <c r="X106" s="9"/>
      <c r="Y106" s="10"/>
      <c r="Z106" s="10">
        <f>SUM(W106:Y106)</f>
        <v>-20618.689999999999</v>
      </c>
      <c r="AA106" s="10">
        <f>-IFERROR(VLOOKUP($U106,'[2]Trial Blc'!$B$4:Q$373,AA$2,FALSE),0)</f>
        <v>-15573.14</v>
      </c>
      <c r="AB106" s="10">
        <f>-IFERROR(VLOOKUP($U106,'[2]Trial Blc'!$B$4:Q$373,AB$2,FALSE),0)</f>
        <v>-10527.59</v>
      </c>
      <c r="AC106" s="10">
        <f>-IFERROR(VLOOKUP($U106,'[2]Trial Blc'!$B$4:Q$373,AC$2,FALSE),0)</f>
        <v>-5477.13</v>
      </c>
      <c r="AD106" s="10">
        <f>-IFERROR(VLOOKUP($U106,'[2]Trial Blc'!$B$4:Q$373,AD$2,FALSE),0)</f>
        <v>-421.8</v>
      </c>
      <c r="AE106" s="10">
        <f>-IFERROR(VLOOKUP($U106,'[2]Trial Blc'!$B$4:Q$373,AE$2,FALSE),0)</f>
        <v>4633.53</v>
      </c>
      <c r="AF106" s="10">
        <f>-IFERROR(VLOOKUP($U106,'[2]Trial Blc'!$B$4:Q$373,AF$2,FALSE),0)</f>
        <v>9691.83</v>
      </c>
      <c r="AG106" s="10">
        <f>-IFERROR(VLOOKUP($U106,'[2]Trial Blc'!$B$4:Q$373,AG$2,FALSE),0)</f>
        <v>14755.54</v>
      </c>
      <c r="AH106" s="10">
        <f>-IFERROR(VLOOKUP($U106,'[2]Trial Blc'!$B$4:Q$373,AH$2,FALSE),0)</f>
        <v>19822.73</v>
      </c>
      <c r="AI106" s="10">
        <f>-IFERROR(VLOOKUP($U106,'[2]Trial Blc'!$B$4:Q$373,AI$2,FALSE),0)</f>
        <v>21675.91</v>
      </c>
      <c r="AJ106" s="10">
        <f>-IFERROR(VLOOKUP($U106,'[2]Trial Blc'!$B$4:Q$373,AJ$2,FALSE),0)</f>
        <v>26758.16</v>
      </c>
      <c r="AK106" s="10">
        <f>-IFERROR(VLOOKUP($U106,'[2]Trial Blc'!$B$4:Q$373,AK$2,FALSE),0)</f>
        <v>31840.41</v>
      </c>
      <c r="AL106" s="10">
        <f>-IFERROR(VLOOKUP($U106,'[2]Trial Blc'!$B$4:Q$373,AL$2,FALSE),0)</f>
        <v>36923.82</v>
      </c>
      <c r="AM106" s="7">
        <f t="shared" ref="AM106:AM111" si="24">AVERAGE(Z106:AL106)</f>
        <v>8729.5061538461559</v>
      </c>
    </row>
    <row r="107" spans="1:40" s="11" customFormat="1" x14ac:dyDescent="0.2">
      <c r="B107" s="155">
        <v>1395</v>
      </c>
      <c r="C107" s="12" t="s">
        <v>195</v>
      </c>
      <c r="D107" s="10">
        <f>IFERROR(VLOOKUP($B107,'[2]Trial Blc'!$B$4:C$373,2,FALSE),0)</f>
        <v>150039.43</v>
      </c>
      <c r="E107" s="10"/>
      <c r="F107" s="9"/>
      <c r="G107" s="10">
        <f>SUM(D107:F107)</f>
        <v>150039.43</v>
      </c>
      <c r="H107" s="10">
        <f>IFERROR(VLOOKUP($B107,'[2]Trial Blc'!$B$4:D$373,3,FALSE),0)</f>
        <v>150039.43</v>
      </c>
      <c r="I107" s="10">
        <f>IFERROR(VLOOKUP($B107,'[2]Trial Blc'!$B$4:E$373,4,FALSE),0)</f>
        <v>150039.43</v>
      </c>
      <c r="J107" s="10">
        <f>IFERROR(VLOOKUP($B107,'[2]Trial Blc'!$B$4:F$373,5,FALSE),0)</f>
        <v>150039.43</v>
      </c>
      <c r="K107" s="10">
        <f>IFERROR(VLOOKUP($B107,'[2]Trial Blc'!$B$4:G$373,6,FALSE),0)</f>
        <v>150039.43</v>
      </c>
      <c r="L107" s="10">
        <f>IFERROR(VLOOKUP($B107,'[2]Trial Blc'!$B$4:H$373,7,FALSE),0)</f>
        <v>150039.43</v>
      </c>
      <c r="M107" s="10">
        <f>IFERROR(VLOOKUP($B107,'[2]Trial Blc'!$B$4:I$373,8,FALSE),0)</f>
        <v>150039.43</v>
      </c>
      <c r="N107" s="10">
        <f>IFERROR(VLOOKUP($B107,'[2]Trial Blc'!$B$4:J$373,9,FALSE),0)</f>
        <v>150039.43</v>
      </c>
      <c r="O107" s="10">
        <f>IFERROR(VLOOKUP($B107,'[2]Trial Blc'!$B$4:K$373,10,FALSE),0)</f>
        <v>150039.43</v>
      </c>
      <c r="P107" s="10">
        <f>IFERROR(VLOOKUP($B107,'[2]Trial Blc'!$B$4:L$373,11,FALSE),0)</f>
        <v>150039.43</v>
      </c>
      <c r="Q107" s="10">
        <f>IFERROR(VLOOKUP($B107,'[2]Trial Blc'!$B$4:M$373,12,FALSE),0)</f>
        <v>150039.43</v>
      </c>
      <c r="R107" s="10">
        <f>IFERROR(VLOOKUP($B107,'[2]Trial Blc'!$B$4:N$373,13,FALSE),0)</f>
        <v>150039.43</v>
      </c>
      <c r="S107" s="10">
        <f>IFERROR(VLOOKUP($B107,'[2]Trial Blc'!$B$4:O$373,14,FALSE),0)</f>
        <v>150039.43</v>
      </c>
      <c r="T107" s="16">
        <f t="shared" si="23"/>
        <v>150039.42999999996</v>
      </c>
      <c r="U107" s="168">
        <v>2155</v>
      </c>
      <c r="V107" s="169" t="s">
        <v>495</v>
      </c>
      <c r="W107" s="16">
        <f>-IFERROR(VLOOKUP($U107,'[2]Trial Blc'!$B$4:O$373,W$2,FALSE),0)</f>
        <v>120951.23</v>
      </c>
      <c r="X107" s="170"/>
      <c r="Y107" s="16"/>
      <c r="Z107" s="16">
        <f>SUM(W107:Y107)</f>
        <v>120951.23</v>
      </c>
      <c r="AA107" s="16">
        <f>-IFERROR(VLOOKUP($U107,'[2]Trial Blc'!$B$4:Q$373,AA$2,FALSE),0)</f>
        <v>121645.86</v>
      </c>
      <c r="AB107" s="16">
        <f>-IFERROR(VLOOKUP($U107,'[2]Trial Blc'!$B$4:R$373,AB$2,FALSE),0)</f>
        <v>122340.49</v>
      </c>
      <c r="AC107" s="16">
        <f>-IFERROR(VLOOKUP($U107,'[2]Trial Blc'!$B$4:S$373,AC$2,FALSE),0)</f>
        <v>123035.12</v>
      </c>
      <c r="AD107" s="16">
        <f>-IFERROR(VLOOKUP($U107,'[2]Trial Blc'!$B$4:T$373,AD$2,FALSE),0)</f>
        <v>123729.75</v>
      </c>
      <c r="AE107" s="16">
        <f>-IFERROR(VLOOKUP($U107,'[2]Trial Blc'!$B$4:U$373,AE$2,FALSE),0)</f>
        <v>124424.38</v>
      </c>
      <c r="AF107" s="16">
        <f>-IFERROR(VLOOKUP($U107,'[2]Trial Blc'!$B$4:V$373,AF$2,FALSE),0)</f>
        <v>125119.01</v>
      </c>
      <c r="AG107" s="16">
        <f>-IFERROR(VLOOKUP($U107,'[2]Trial Blc'!$B$4:W$373,AG$2,FALSE),0)</f>
        <v>125813.64</v>
      </c>
      <c r="AH107" s="16">
        <f>-IFERROR(VLOOKUP($U107,'[2]Trial Blc'!$B$4:X$373,AH$2,FALSE),0)</f>
        <v>126508.27</v>
      </c>
      <c r="AI107" s="16">
        <f>-IFERROR(VLOOKUP($U107,'[2]Trial Blc'!$B$4:Y$373,AI$2,FALSE),0)</f>
        <v>127202.9</v>
      </c>
      <c r="AJ107" s="16">
        <f>-IFERROR(VLOOKUP($U107,'[2]Trial Blc'!$B$4:Z$373,AJ$2,FALSE),0)</f>
        <v>127897.53</v>
      </c>
      <c r="AK107" s="16">
        <f>-IFERROR(VLOOKUP($U107,'[2]Trial Blc'!$B$4:AA$373,AK$2,FALSE),0)</f>
        <v>128592.16</v>
      </c>
      <c r="AL107" s="16">
        <f>-IFERROR(VLOOKUP($U107,'[2]Trial Blc'!$B$4:AB$373,AL$2,FALSE),0)</f>
        <v>129286.79</v>
      </c>
      <c r="AM107" s="7">
        <f t="shared" si="24"/>
        <v>125119.01</v>
      </c>
    </row>
    <row r="108" spans="1:40" s="7" customFormat="1" ht="10.5" x14ac:dyDescent="0.25">
      <c r="B108" s="153"/>
      <c r="C108" s="18" t="s">
        <v>81</v>
      </c>
      <c r="D108" s="167">
        <f>SUM(D106:D107)</f>
        <v>1239087.26</v>
      </c>
      <c r="E108" s="167"/>
      <c r="F108" s="167">
        <f>SUM(F106:F107)</f>
        <v>0</v>
      </c>
      <c r="G108" s="167">
        <f>SUM(G106:G107)</f>
        <v>1239087.26</v>
      </c>
      <c r="H108" s="167">
        <f t="shared" ref="H108:R108" si="25">SUM(H106:H107)</f>
        <v>1239882.93</v>
      </c>
      <c r="I108" s="167">
        <f t="shared" si="25"/>
        <v>1239882.93</v>
      </c>
      <c r="J108" s="167">
        <f t="shared" si="25"/>
        <v>1240943.3899999999</v>
      </c>
      <c r="K108" s="167">
        <f t="shared" si="25"/>
        <v>1241993.79</v>
      </c>
      <c r="L108" s="167">
        <f t="shared" si="25"/>
        <v>1241993.79</v>
      </c>
      <c r="M108" s="167">
        <f t="shared" si="25"/>
        <v>1242636.1599999999</v>
      </c>
      <c r="N108" s="167">
        <f t="shared" si="25"/>
        <v>1243804.5699999998</v>
      </c>
      <c r="O108" s="167">
        <f t="shared" si="25"/>
        <v>1244557.05</v>
      </c>
      <c r="P108" s="167">
        <f t="shared" si="25"/>
        <v>1247130.05</v>
      </c>
      <c r="Q108" s="167">
        <f t="shared" si="25"/>
        <v>1247809.45</v>
      </c>
      <c r="R108" s="167">
        <f t="shared" si="25"/>
        <v>1247809.45</v>
      </c>
      <c r="S108" s="167">
        <f>SUM(S106:S107)</f>
        <v>1248060.6399999999</v>
      </c>
      <c r="T108" s="10">
        <f t="shared" si="23"/>
        <v>1243507.0353846154</v>
      </c>
      <c r="U108" s="146"/>
      <c r="V108" s="20" t="s">
        <v>81</v>
      </c>
      <c r="W108" s="10">
        <f>SUM(W106:W107)</f>
        <v>100332.54</v>
      </c>
      <c r="X108" s="10">
        <f>SUM(X106:X107)</f>
        <v>0</v>
      </c>
      <c r="Y108" s="10"/>
      <c r="Z108" s="10">
        <f>SUM(Z106:Z107)</f>
        <v>100332.54</v>
      </c>
      <c r="AA108" s="10">
        <f t="shared" ref="AA108:AK108" si="26">SUM(AA106:AA107)</f>
        <v>106072.72</v>
      </c>
      <c r="AB108" s="10">
        <f t="shared" si="26"/>
        <v>111812.90000000001</v>
      </c>
      <c r="AC108" s="10">
        <f t="shared" si="26"/>
        <v>117557.98999999999</v>
      </c>
      <c r="AD108" s="10">
        <f t="shared" si="26"/>
        <v>123307.95</v>
      </c>
      <c r="AE108" s="10">
        <f t="shared" si="26"/>
        <v>129057.91</v>
      </c>
      <c r="AF108" s="10">
        <f t="shared" si="26"/>
        <v>134810.84</v>
      </c>
      <c r="AG108" s="10">
        <f t="shared" si="26"/>
        <v>140569.18</v>
      </c>
      <c r="AH108" s="10">
        <f t="shared" si="26"/>
        <v>146331</v>
      </c>
      <c r="AI108" s="10">
        <f t="shared" si="26"/>
        <v>148878.81</v>
      </c>
      <c r="AJ108" s="10">
        <f t="shared" si="26"/>
        <v>154655.69</v>
      </c>
      <c r="AK108" s="10">
        <f t="shared" si="26"/>
        <v>160432.57</v>
      </c>
      <c r="AL108" s="10">
        <f>SUM(AL106:AL107)</f>
        <v>166210.60999999999</v>
      </c>
      <c r="AM108" s="7">
        <f t="shared" si="24"/>
        <v>133848.51615384614</v>
      </c>
    </row>
    <row r="109" spans="1:40" s="7" customFormat="1" x14ac:dyDescent="0.2">
      <c r="A109" s="7" t="s">
        <v>197</v>
      </c>
      <c r="B109" s="145">
        <v>1410</v>
      </c>
      <c r="C109" s="11" t="s">
        <v>496</v>
      </c>
      <c r="D109" s="10">
        <f>IFERROR(VLOOKUP($B109,'[2]Trial Blc'!$B$4:C$373,2,FALSE),0)</f>
        <v>166082.35999999999</v>
      </c>
      <c r="E109" s="10"/>
      <c r="F109" s="9"/>
      <c r="G109" s="10">
        <f>SUM(D109:F109)</f>
        <v>166082.35999999999</v>
      </c>
      <c r="H109" s="10">
        <f>IFERROR(VLOOKUP($B109,'[2]Trial Blc'!$B$4:D$373,3,FALSE),0)</f>
        <v>166082.35999999999</v>
      </c>
      <c r="I109" s="10">
        <f>IFERROR(VLOOKUP($B109,'[2]Trial Blc'!$B$4:E$373,4,FALSE),0)</f>
        <v>166407.35999999999</v>
      </c>
      <c r="J109" s="10">
        <f>IFERROR(VLOOKUP($B109,'[2]Trial Blc'!$B$4:F$373,5,FALSE),0)</f>
        <v>166407.35999999999</v>
      </c>
      <c r="K109" s="10">
        <f>IFERROR(VLOOKUP($B109,'[2]Trial Blc'!$B$4:G$373,6,FALSE),0)</f>
        <v>166407.35999999999</v>
      </c>
      <c r="L109" s="10">
        <f>IFERROR(VLOOKUP($B109,'[2]Trial Blc'!$B$4:H$373,7,FALSE),0)</f>
        <v>166407.35999999999</v>
      </c>
      <c r="M109" s="10">
        <f>IFERROR(VLOOKUP($B109,'[2]Trial Blc'!$B$4:I$373,8,FALSE),0)</f>
        <v>170381.52</v>
      </c>
      <c r="N109" s="10">
        <f>IFERROR(VLOOKUP($B109,'[2]Trial Blc'!$B$4:J$373,9,FALSE),0)</f>
        <v>172981.52</v>
      </c>
      <c r="O109" s="10">
        <f>IFERROR(VLOOKUP($B109,'[2]Trial Blc'!$B$4:K$373,10,FALSE),0)</f>
        <v>172981.52</v>
      </c>
      <c r="P109" s="10">
        <f>IFERROR(VLOOKUP($B109,'[2]Trial Blc'!$B$4:L$373,11,FALSE),0)</f>
        <v>172981.52</v>
      </c>
      <c r="Q109" s="10">
        <f>IFERROR(VLOOKUP($B109,'[2]Trial Blc'!$B$4:M$373,12,FALSE),0)</f>
        <v>172981.52</v>
      </c>
      <c r="R109" s="10">
        <f>IFERROR(VLOOKUP($B109,'[2]Trial Blc'!$B$4:N$373,13,FALSE),0)</f>
        <v>172988.72</v>
      </c>
      <c r="S109" s="10">
        <f>IFERROR(VLOOKUP($B109,'[2]Trial Blc'!$B$4:O$373,14,FALSE),0)</f>
        <v>172988.72</v>
      </c>
      <c r="T109" s="10">
        <f t="shared" si="23"/>
        <v>169698.40000000002</v>
      </c>
      <c r="U109" s="150">
        <v>2170</v>
      </c>
      <c r="V109" s="11" t="s">
        <v>199</v>
      </c>
      <c r="W109" s="10">
        <f>-IFERROR(VLOOKUP($U109,'[2]Trial Blc'!$B$4:O$373,W$2,FALSE),0)</f>
        <v>20415.759999999998</v>
      </c>
      <c r="X109" s="9"/>
      <c r="Y109" s="10"/>
      <c r="Z109" s="10">
        <f>SUM(W109:Y109)</f>
        <v>20415.759999999998</v>
      </c>
      <c r="AA109" s="10">
        <f>-IFERROR(VLOOKUP($U109,'[2]Trial Blc'!$B$4:Q$373,AA$2,FALSE),0)</f>
        <v>20452.060000000001</v>
      </c>
      <c r="AB109" s="10">
        <f>-IFERROR(VLOOKUP($U109,'[2]Trial Blc'!$B$4:Q$373,AB$2,FALSE),0)</f>
        <v>20848.27</v>
      </c>
      <c r="AC109" s="10">
        <f>-IFERROR(VLOOKUP($U109,'[2]Trial Blc'!$B$4:Q$373,AC$2,FALSE),0)</f>
        <v>21244.48</v>
      </c>
      <c r="AD109" s="10">
        <f>-IFERROR(VLOOKUP($U109,'[2]Trial Blc'!$B$4:Q$373,AD$2,FALSE),0)</f>
        <v>21640.69</v>
      </c>
      <c r="AE109" s="10">
        <f>-IFERROR(VLOOKUP($U109,'[2]Trial Blc'!$B$4:Q$373,AE$2,FALSE),0)</f>
        <v>22036.9</v>
      </c>
      <c r="AF109" s="10">
        <f>-IFERROR(VLOOKUP($U109,'[2]Trial Blc'!$B$4:Q$373,AF$2,FALSE),0)</f>
        <v>12477.09</v>
      </c>
      <c r="AG109" s="10">
        <f>-IFERROR(VLOOKUP($U109,'[2]Trial Blc'!$B$4:Q$373,AG$2,FALSE),0)</f>
        <v>12884.31</v>
      </c>
      <c r="AH109" s="10">
        <f>-IFERROR(VLOOKUP($U109,'[2]Trial Blc'!$B$4:Q$373,AH$2,FALSE),0)</f>
        <v>13296.17</v>
      </c>
      <c r="AI109" s="10">
        <f>-IFERROR(VLOOKUP($U109,'[2]Trial Blc'!$B$4:Q$373,AI$2,FALSE),0)</f>
        <v>13708.03</v>
      </c>
      <c r="AJ109" s="10">
        <f>-IFERROR(VLOOKUP($U109,'[2]Trial Blc'!$B$4:Q$373,AJ$2,FALSE),0)</f>
        <v>14119.89</v>
      </c>
      <c r="AK109" s="10">
        <f>-IFERROR(VLOOKUP($U109,'[2]Trial Blc'!$B$4:Q$373,AK$2,FALSE),0)</f>
        <v>14531.77</v>
      </c>
      <c r="AL109" s="10">
        <f>-IFERROR(VLOOKUP($U109,'[2]Trial Blc'!$B$4:Q$373,AL$2,FALSE),0)</f>
        <v>14943.65</v>
      </c>
      <c r="AM109" s="7">
        <f t="shared" si="24"/>
        <v>17123.005384615386</v>
      </c>
    </row>
    <row r="110" spans="1:40" s="7" customFormat="1" x14ac:dyDescent="0.2">
      <c r="A110" s="7" t="s">
        <v>200</v>
      </c>
      <c r="B110" s="145">
        <v>1420</v>
      </c>
      <c r="C110" s="9" t="s">
        <v>201</v>
      </c>
      <c r="D110" s="10">
        <f>IFERROR(VLOOKUP($B110,'[2]Trial Blc'!$B$4:C$373,2,FALSE),0)</f>
        <v>16375</v>
      </c>
      <c r="E110" s="10"/>
      <c r="F110" s="9"/>
      <c r="G110" s="10">
        <f>SUM(D110:F110)</f>
        <v>16375</v>
      </c>
      <c r="H110" s="10">
        <f>IFERROR(VLOOKUP($B110,'[2]Trial Blc'!$B$4:D$373,3,FALSE),0)</f>
        <v>16375</v>
      </c>
      <c r="I110" s="10">
        <f>IFERROR(VLOOKUP($B110,'[2]Trial Blc'!$B$4:E$373,4,FALSE),0)</f>
        <v>16375</v>
      </c>
      <c r="J110" s="10">
        <f>IFERROR(VLOOKUP($B110,'[2]Trial Blc'!$B$4:F$373,5,FALSE),0)</f>
        <v>16375</v>
      </c>
      <c r="K110" s="10">
        <f>IFERROR(VLOOKUP($B110,'[2]Trial Blc'!$B$4:G$373,6,FALSE),0)</f>
        <v>16375</v>
      </c>
      <c r="L110" s="10">
        <f>IFERROR(VLOOKUP($B110,'[2]Trial Blc'!$B$4:H$373,7,FALSE),0)</f>
        <v>16375</v>
      </c>
      <c r="M110" s="10">
        <f>IFERROR(VLOOKUP($B110,'[2]Trial Blc'!$B$4:I$373,8,FALSE),0)</f>
        <v>16375</v>
      </c>
      <c r="N110" s="10">
        <f>IFERROR(VLOOKUP($B110,'[2]Trial Blc'!$B$4:J$373,9,FALSE),0)</f>
        <v>16375</v>
      </c>
      <c r="O110" s="10">
        <f>IFERROR(VLOOKUP($B110,'[2]Trial Blc'!$B$4:K$373,10,FALSE),0)</f>
        <v>16375</v>
      </c>
      <c r="P110" s="10">
        <f>IFERROR(VLOOKUP($B110,'[2]Trial Blc'!$B$4:L$373,11,FALSE),0)</f>
        <v>16375</v>
      </c>
      <c r="Q110" s="10">
        <f>IFERROR(VLOOKUP($B110,'[2]Trial Blc'!$B$4:M$373,12,FALSE),0)</f>
        <v>16375</v>
      </c>
      <c r="R110" s="10">
        <f>IFERROR(VLOOKUP($B110,'[2]Trial Blc'!$B$4:N$373,13,FALSE),0)</f>
        <v>16375</v>
      </c>
      <c r="S110" s="10">
        <f>IFERROR(VLOOKUP($B110,'[2]Trial Blc'!$B$4:O$373,14,FALSE),0)</f>
        <v>16375</v>
      </c>
      <c r="T110" s="10">
        <f t="shared" si="23"/>
        <v>16375</v>
      </c>
      <c r="U110" s="150">
        <v>2180</v>
      </c>
      <c r="V110" s="11" t="s">
        <v>202</v>
      </c>
      <c r="W110" s="10">
        <f>-IFERROR(VLOOKUP($U110,'[2]Trial Blc'!$B$4:O$373,W$2,FALSE),0)</f>
        <v>7365.87</v>
      </c>
      <c r="X110" s="9"/>
      <c r="Y110" s="10"/>
      <c r="Z110" s="10">
        <f>SUM(W110:Y110)</f>
        <v>7365.87</v>
      </c>
      <c r="AA110" s="10">
        <f>-IFERROR(VLOOKUP($U110,'[2]Trial Blc'!$B$4:Q$373,AA$2,FALSE),0)</f>
        <v>7411.36</v>
      </c>
      <c r="AB110" s="10">
        <f>-IFERROR(VLOOKUP($U110,'[2]Trial Blc'!$B$4:Q$373,AB$2,FALSE),0)</f>
        <v>7456.85</v>
      </c>
      <c r="AC110" s="10">
        <f>-IFERROR(VLOOKUP($U110,'[2]Trial Blc'!$B$4:Q$373,AC$2,FALSE),0)</f>
        <v>7502.34</v>
      </c>
      <c r="AD110" s="10">
        <f>-IFERROR(VLOOKUP($U110,'[2]Trial Blc'!$B$4:Q$373,AD$2,FALSE),0)</f>
        <v>7547.83</v>
      </c>
      <c r="AE110" s="10">
        <f>-IFERROR(VLOOKUP($U110,'[2]Trial Blc'!$B$4:Q$373,AE$2,FALSE),0)</f>
        <v>7593.32</v>
      </c>
      <c r="AF110" s="10">
        <f>-IFERROR(VLOOKUP($U110,'[2]Trial Blc'!$B$4:Q$373,AF$2,FALSE),0)</f>
        <v>7638.81</v>
      </c>
      <c r="AG110" s="10">
        <f>-IFERROR(VLOOKUP($U110,'[2]Trial Blc'!$B$4:Q$373,AG$2,FALSE),0)</f>
        <v>7684.3</v>
      </c>
      <c r="AH110" s="10">
        <f>-IFERROR(VLOOKUP($U110,'[2]Trial Blc'!$B$4:Q$373,AH$2,FALSE),0)</f>
        <v>7729.79</v>
      </c>
      <c r="AI110" s="10">
        <f>-IFERROR(VLOOKUP($U110,'[2]Trial Blc'!$B$4:Q$373,AI$2,FALSE),0)</f>
        <v>7775.28</v>
      </c>
      <c r="AJ110" s="10">
        <f>-IFERROR(VLOOKUP($U110,'[2]Trial Blc'!$B$4:Q$373,AJ$2,FALSE),0)</f>
        <v>7820.77</v>
      </c>
      <c r="AK110" s="10">
        <f>-IFERROR(VLOOKUP($U110,'[2]Trial Blc'!$B$4:Q$373,AK$2,FALSE),0)</f>
        <v>7866.26</v>
      </c>
      <c r="AL110" s="10">
        <f>-IFERROR(VLOOKUP($U110,'[2]Trial Blc'!$B$4:Q$373,AL$2,FALSE),0)</f>
        <v>7911.75</v>
      </c>
      <c r="AM110" s="7">
        <f t="shared" si="24"/>
        <v>7638.8099999999995</v>
      </c>
    </row>
    <row r="111" spans="1:40" s="7" customFormat="1" x14ac:dyDescent="0.2">
      <c r="A111" s="7" t="s">
        <v>203</v>
      </c>
      <c r="B111" s="145">
        <v>1440</v>
      </c>
      <c r="C111" s="9" t="s">
        <v>204</v>
      </c>
      <c r="D111" s="10">
        <f>IFERROR(VLOOKUP($B111,'[2]Trial Blc'!$B$4:C$373,2,FALSE),0)</f>
        <v>26162.6</v>
      </c>
      <c r="E111" s="10"/>
      <c r="F111" s="9"/>
      <c r="G111" s="10">
        <f>SUM(D111:F111)</f>
        <v>26162.6</v>
      </c>
      <c r="H111" s="10">
        <f>IFERROR(VLOOKUP($B111,'[2]Trial Blc'!$B$4:D$373,3,FALSE),0)</f>
        <v>26162.6</v>
      </c>
      <c r="I111" s="10">
        <f>IFERROR(VLOOKUP($B111,'[2]Trial Blc'!$B$4:E$373,4,FALSE),0)</f>
        <v>26162.6</v>
      </c>
      <c r="J111" s="10">
        <f>IFERROR(VLOOKUP($B111,'[2]Trial Blc'!$B$4:F$373,5,FALSE),0)</f>
        <v>26162.6</v>
      </c>
      <c r="K111" s="10">
        <f>IFERROR(VLOOKUP($B111,'[2]Trial Blc'!$B$4:G$373,6,FALSE),0)</f>
        <v>26162.6</v>
      </c>
      <c r="L111" s="10">
        <f>IFERROR(VLOOKUP($B111,'[2]Trial Blc'!$B$4:H$373,7,FALSE),0)</f>
        <v>26162.6</v>
      </c>
      <c r="M111" s="10">
        <f>IFERROR(VLOOKUP($B111,'[2]Trial Blc'!$B$4:I$373,8,FALSE),0)</f>
        <v>26162.6</v>
      </c>
      <c r="N111" s="10">
        <f>IFERROR(VLOOKUP($B111,'[2]Trial Blc'!$B$4:J$373,9,FALSE),0)</f>
        <v>26162.6</v>
      </c>
      <c r="O111" s="10">
        <f>IFERROR(VLOOKUP($B111,'[2]Trial Blc'!$B$4:K$373,10,FALSE),0)</f>
        <v>26162.6</v>
      </c>
      <c r="P111" s="10">
        <f>IFERROR(VLOOKUP($B111,'[2]Trial Blc'!$B$4:L$373,11,FALSE),0)</f>
        <v>26162.6</v>
      </c>
      <c r="Q111" s="10">
        <f>IFERROR(VLOOKUP($B111,'[2]Trial Blc'!$B$4:M$373,12,FALSE),0)</f>
        <v>26162.6</v>
      </c>
      <c r="R111" s="10">
        <f>IFERROR(VLOOKUP($B111,'[2]Trial Blc'!$B$4:N$373,13,FALSE),0)</f>
        <v>26162.6</v>
      </c>
      <c r="S111" s="10">
        <f>IFERROR(VLOOKUP($B111,'[2]Trial Blc'!$B$4:O$373,14,FALSE),0)</f>
        <v>26162.6</v>
      </c>
      <c r="T111" s="10">
        <f t="shared" si="23"/>
        <v>26162.6</v>
      </c>
      <c r="U111" s="150">
        <v>2200</v>
      </c>
      <c r="V111" s="11" t="s">
        <v>205</v>
      </c>
      <c r="W111" s="10">
        <f>-IFERROR(VLOOKUP($U111,'[2]Trial Blc'!$B$4:O$373,W$2,FALSE),0)</f>
        <v>9356.2000000000007</v>
      </c>
      <c r="X111" s="9"/>
      <c r="Y111" s="10"/>
      <c r="Z111" s="10">
        <f>SUM(W111:Y111)</f>
        <v>9356.2000000000007</v>
      </c>
      <c r="AA111" s="10">
        <f>-IFERROR(VLOOKUP($U111,'[2]Trial Blc'!$B$4:Q$373,AA$2,FALSE),0)</f>
        <v>9477.32</v>
      </c>
      <c r="AB111" s="10">
        <f>-IFERROR(VLOOKUP($U111,'[2]Trial Blc'!$B$4:Q$373,AB$2,FALSE),0)</f>
        <v>9598.44</v>
      </c>
      <c r="AC111" s="10">
        <f>-IFERROR(VLOOKUP($U111,'[2]Trial Blc'!$B$4:Q$373,AC$2,FALSE),0)</f>
        <v>9719.56</v>
      </c>
      <c r="AD111" s="10">
        <f>-IFERROR(VLOOKUP($U111,'[2]Trial Blc'!$B$4:Q$373,AD$2,FALSE),0)</f>
        <v>9840.68</v>
      </c>
      <c r="AE111" s="10">
        <f>-IFERROR(VLOOKUP($U111,'[2]Trial Blc'!$B$4:Q$373,AE$2,FALSE),0)</f>
        <v>9961.7999999999993</v>
      </c>
      <c r="AF111" s="10">
        <f>-IFERROR(VLOOKUP($U111,'[2]Trial Blc'!$B$4:Q$373,AF$2,FALSE),0)</f>
        <v>10082.92</v>
      </c>
      <c r="AG111" s="10">
        <f>-IFERROR(VLOOKUP($U111,'[2]Trial Blc'!$B$4:Q$373,AG$2,FALSE),0)</f>
        <v>10204.040000000001</v>
      </c>
      <c r="AH111" s="10">
        <f>-IFERROR(VLOOKUP($U111,'[2]Trial Blc'!$B$4:Q$373,AH$2,FALSE),0)</f>
        <v>10325.16</v>
      </c>
      <c r="AI111" s="10">
        <f>-IFERROR(VLOOKUP($U111,'[2]Trial Blc'!$B$4:Q$373,AI$2,FALSE),0)</f>
        <v>10446.280000000001</v>
      </c>
      <c r="AJ111" s="10">
        <f>-IFERROR(VLOOKUP($U111,'[2]Trial Blc'!$B$4:Q$373,AJ$2,FALSE),0)</f>
        <v>10567.4</v>
      </c>
      <c r="AK111" s="10">
        <f>-IFERROR(VLOOKUP($U111,'[2]Trial Blc'!$B$4:Q$373,AK$2,FALSE),0)</f>
        <v>10688.52</v>
      </c>
      <c r="AL111" s="10">
        <f>-IFERROR(VLOOKUP($U111,'[2]Trial Blc'!$B$4:Q$373,AL$2,FALSE),0)</f>
        <v>10809.64</v>
      </c>
      <c r="AM111" s="7">
        <f t="shared" si="24"/>
        <v>10082.92</v>
      </c>
    </row>
    <row r="112" spans="1:40" s="7" customFormat="1" ht="10.5" x14ac:dyDescent="0.25">
      <c r="A112" s="8" t="s">
        <v>206</v>
      </c>
      <c r="B112" s="145"/>
      <c r="C112" s="9"/>
      <c r="D112" s="10"/>
      <c r="E112" s="10"/>
      <c r="F112" s="9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50"/>
      <c r="V112" s="11"/>
      <c r="W112" s="10"/>
      <c r="X112" s="9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1"/>
      <c r="AN112" s="11"/>
    </row>
    <row r="113" spans="1:40" s="7" customFormat="1" x14ac:dyDescent="0.2">
      <c r="A113" s="11" t="s">
        <v>207</v>
      </c>
      <c r="B113" s="145">
        <v>1275</v>
      </c>
      <c r="C113" s="9" t="s">
        <v>208</v>
      </c>
      <c r="D113" s="10"/>
      <c r="E113" s="10"/>
      <c r="F113" s="9"/>
      <c r="G113" s="10">
        <f>SUM(D113:F113)</f>
        <v>0</v>
      </c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>
        <f t="shared" si="23"/>
        <v>0</v>
      </c>
      <c r="U113" s="150"/>
      <c r="V113" s="11"/>
      <c r="W113" s="10"/>
      <c r="X113" s="9"/>
      <c r="Y113" s="10"/>
      <c r="Z113" s="10">
        <f t="shared" ref="Z113:Z123" si="27">SUM(W113:Y113)</f>
        <v>0</v>
      </c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1"/>
      <c r="AN113" s="11"/>
    </row>
    <row r="114" spans="1:40" s="7" customFormat="1" x14ac:dyDescent="0.2">
      <c r="A114" s="11" t="s">
        <v>209</v>
      </c>
      <c r="B114" s="145">
        <v>1310</v>
      </c>
      <c r="C114" s="9" t="s">
        <v>210</v>
      </c>
      <c r="D114" s="10">
        <f>IFERROR(VLOOKUP($B114,'[2]Trial Blc'!$B$4:C$373,2,FALSE),0)</f>
        <v>14827.23</v>
      </c>
      <c r="E114" s="10"/>
      <c r="F114" s="9"/>
      <c r="G114" s="10">
        <f t="shared" ref="G114:G121" si="28">SUM(D114:F114)</f>
        <v>14827.23</v>
      </c>
      <c r="H114" s="10">
        <f>IFERROR(VLOOKUP($B114,'[2]Trial Blc'!$B$4:D$373,3,FALSE),0)</f>
        <v>14827.23</v>
      </c>
      <c r="I114" s="10">
        <f>IFERROR(VLOOKUP($B114,'[2]Trial Blc'!$B$4:E$373,4,FALSE),0)</f>
        <v>14827.23</v>
      </c>
      <c r="J114" s="10">
        <f>IFERROR(VLOOKUP($B114,'[2]Trial Blc'!$B$4:F$373,5,FALSE),0)</f>
        <v>14827.23</v>
      </c>
      <c r="K114" s="10">
        <f>IFERROR(VLOOKUP($B114,'[2]Trial Blc'!$B$4:G$373,6,FALSE),0)</f>
        <v>14827.23</v>
      </c>
      <c r="L114" s="10">
        <f>IFERROR(VLOOKUP($B114,'[2]Trial Blc'!$B$4:H$373,7,FALSE),0)</f>
        <v>14827.23</v>
      </c>
      <c r="M114" s="10">
        <f>IFERROR(VLOOKUP($B114,'[2]Trial Blc'!$B$4:I$373,8,FALSE),0)</f>
        <v>14827.23</v>
      </c>
      <c r="N114" s="10">
        <f>IFERROR(VLOOKUP($B114,'[2]Trial Blc'!$B$4:J$373,9,FALSE),0)</f>
        <v>14827.23</v>
      </c>
      <c r="O114" s="10">
        <f>IFERROR(VLOOKUP($B114,'[2]Trial Blc'!$B$4:K$373,10,FALSE),0)</f>
        <v>14827.23</v>
      </c>
      <c r="P114" s="10">
        <f>IFERROR(VLOOKUP($B114,'[2]Trial Blc'!$B$4:L$373,11,FALSE),0)</f>
        <v>14827.23</v>
      </c>
      <c r="Q114" s="10">
        <f>IFERROR(VLOOKUP($B114,'[2]Trial Blc'!$B$4:M$373,12,FALSE),0)</f>
        <v>14827.23</v>
      </c>
      <c r="R114" s="10">
        <f>IFERROR(VLOOKUP($B114,'[2]Trial Blc'!$B$4:N$373,13,FALSE),0)</f>
        <v>14827.23</v>
      </c>
      <c r="S114" s="10">
        <f>IFERROR(VLOOKUP($B114,'[2]Trial Blc'!$B$4:O$373,14,FALSE),0)</f>
        <v>14827.23</v>
      </c>
      <c r="T114" s="10">
        <f t="shared" si="23"/>
        <v>14827.230000000001</v>
      </c>
      <c r="U114" s="150">
        <v>2070</v>
      </c>
      <c r="V114" s="165" t="s">
        <v>211</v>
      </c>
      <c r="W114" s="10">
        <f>-IFERROR(VLOOKUP($U114,'[2]Trial Blc'!$B$4:O$373,W$2,FALSE),0)</f>
        <v>6605.77</v>
      </c>
      <c r="X114" s="9"/>
      <c r="Y114" s="10"/>
      <c r="Z114" s="10">
        <f t="shared" si="27"/>
        <v>6605.77</v>
      </c>
      <c r="AA114" s="10">
        <f>-IFERROR(VLOOKUP($U114,'[2]Trial Blc'!$B$4:Q$373,AA$2,FALSE),0)</f>
        <v>6644.48</v>
      </c>
      <c r="AB114" s="10">
        <f>-IFERROR(VLOOKUP($U114,'[2]Trial Blc'!$B$4:Q$373,AB$2,FALSE),0)</f>
        <v>6683.19</v>
      </c>
      <c r="AC114" s="10">
        <f>-IFERROR(VLOOKUP($U114,'[2]Trial Blc'!$B$4:Q$373,AC$2,FALSE),0)</f>
        <v>6721.9</v>
      </c>
      <c r="AD114" s="10">
        <f>-IFERROR(VLOOKUP($U114,'[2]Trial Blc'!$B$4:Q$373,AD$2,FALSE),0)</f>
        <v>6760.61</v>
      </c>
      <c r="AE114" s="10">
        <f>-IFERROR(VLOOKUP($U114,'[2]Trial Blc'!$B$4:Q$373,AE$2,FALSE),0)</f>
        <v>6799.32</v>
      </c>
      <c r="AF114" s="10">
        <f>-IFERROR(VLOOKUP($U114,'[2]Trial Blc'!$B$4:Q$373,AF$2,FALSE),0)</f>
        <v>6838.03</v>
      </c>
      <c r="AG114" s="10">
        <f>-IFERROR(VLOOKUP($U114,'[2]Trial Blc'!$B$4:Q$373,AG$2,FALSE),0)</f>
        <v>6876.74</v>
      </c>
      <c r="AH114" s="10">
        <f>-IFERROR(VLOOKUP($U114,'[2]Trial Blc'!$B$4:Q$373,AH$2,FALSE),0)</f>
        <v>6915.45</v>
      </c>
      <c r="AI114" s="10">
        <f>-IFERROR(VLOOKUP($U114,'[2]Trial Blc'!$B$4:Q$373,AI$2,FALSE),0)</f>
        <v>6954.16</v>
      </c>
      <c r="AJ114" s="10">
        <f>-IFERROR(VLOOKUP($U114,'[2]Trial Blc'!$B$4:Q$373,AJ$2,FALSE),0)</f>
        <v>6992.87</v>
      </c>
      <c r="AK114" s="10">
        <f>-IFERROR(VLOOKUP($U114,'[2]Trial Blc'!$B$4:Q$373,AK$2,FALSE),0)</f>
        <v>7031.58</v>
      </c>
      <c r="AL114" s="10">
        <f>-IFERROR(VLOOKUP($U114,'[2]Trial Blc'!$B$4:Q$373,AL$2,FALSE),0)</f>
        <v>7070.29</v>
      </c>
      <c r="AM114" s="7">
        <f>AVERAGE(Z114:AL114)</f>
        <v>6838.0299999999988</v>
      </c>
    </row>
    <row r="115" spans="1:40" s="7" customFormat="1" x14ac:dyDescent="0.2">
      <c r="A115" s="7" t="s">
        <v>212</v>
      </c>
      <c r="B115" s="149">
        <v>1385</v>
      </c>
      <c r="C115" s="7" t="s">
        <v>213</v>
      </c>
      <c r="D115" s="10">
        <f>IFERROR(VLOOKUP($B115,'[2]Trial Blc'!$B$4:C$373,2,FALSE),0)</f>
        <v>18867.439999999999</v>
      </c>
      <c r="E115" s="10"/>
      <c r="F115" s="9"/>
      <c r="G115" s="10">
        <f t="shared" si="28"/>
        <v>18867.439999999999</v>
      </c>
      <c r="H115" s="10">
        <f>IFERROR(VLOOKUP($B115,'[2]Trial Blc'!$B$4:D$373,3,FALSE),0)</f>
        <v>18867.439999999999</v>
      </c>
      <c r="I115" s="10">
        <f>IFERROR(VLOOKUP($B115,'[2]Trial Blc'!$B$4:E$373,4,FALSE),0)</f>
        <v>18867.439999999999</v>
      </c>
      <c r="J115" s="10">
        <f>IFERROR(VLOOKUP($B115,'[2]Trial Blc'!$B$4:F$373,5,FALSE),0)</f>
        <v>18867.439999999999</v>
      </c>
      <c r="K115" s="10">
        <f>IFERROR(VLOOKUP($B115,'[2]Trial Blc'!$B$4:G$373,6,FALSE),0)</f>
        <v>18867.439999999999</v>
      </c>
      <c r="L115" s="10">
        <f>IFERROR(VLOOKUP($B115,'[2]Trial Blc'!$B$4:H$373,7,FALSE),0)</f>
        <v>18867.439999999999</v>
      </c>
      <c r="M115" s="10">
        <f>IFERROR(VLOOKUP($B115,'[2]Trial Blc'!$B$4:I$373,8,FALSE),0)</f>
        <v>18867.439999999999</v>
      </c>
      <c r="N115" s="10">
        <f>IFERROR(VLOOKUP($B115,'[2]Trial Blc'!$B$4:J$373,9,FALSE),0)</f>
        <v>18867.439999999999</v>
      </c>
      <c r="O115" s="10">
        <f>IFERROR(VLOOKUP($B115,'[2]Trial Blc'!$B$4:K$373,10,FALSE),0)</f>
        <v>18867.439999999999</v>
      </c>
      <c r="P115" s="10">
        <f>IFERROR(VLOOKUP($B115,'[2]Trial Blc'!$B$4:L$373,11,FALSE),0)</f>
        <v>18867.439999999999</v>
      </c>
      <c r="Q115" s="10">
        <f>IFERROR(VLOOKUP($B115,'[2]Trial Blc'!$B$4:M$373,12,FALSE),0)</f>
        <v>18867.439999999999</v>
      </c>
      <c r="R115" s="10">
        <f>IFERROR(VLOOKUP($B115,'[2]Trial Blc'!$B$4:N$373,13,FALSE),0)</f>
        <v>18867.439999999999</v>
      </c>
      <c r="S115" s="10">
        <f>IFERROR(VLOOKUP($B115,'[2]Trial Blc'!$B$4:O$373,14,FALSE),0)</f>
        <v>18867.439999999999</v>
      </c>
      <c r="T115" s="10">
        <f t="shared" si="23"/>
        <v>18867.439999999999</v>
      </c>
      <c r="U115" s="150">
        <v>2145</v>
      </c>
      <c r="V115" s="11" t="s">
        <v>214</v>
      </c>
      <c r="W115" s="10">
        <f>-IFERROR(VLOOKUP($U115,'[2]Trial Blc'!$B$4:O$373,W$2,FALSE),0)</f>
        <v>6443.73</v>
      </c>
      <c r="X115" s="9"/>
      <c r="Y115" s="10"/>
      <c r="Z115" s="10">
        <f t="shared" si="27"/>
        <v>6443.73</v>
      </c>
      <c r="AA115" s="10">
        <f>-IFERROR(VLOOKUP($U115,'[2]Trial Blc'!$B$4:Q$373,AA$2,FALSE),0)</f>
        <v>6531.08</v>
      </c>
      <c r="AB115" s="10">
        <f>-IFERROR(VLOOKUP($U115,'[2]Trial Blc'!$B$4:Q$373,AB$2,FALSE),0)</f>
        <v>6618.43</v>
      </c>
      <c r="AC115" s="10">
        <f>-IFERROR(VLOOKUP($U115,'[2]Trial Blc'!$B$4:Q$373,AC$2,FALSE),0)</f>
        <v>6705.78</v>
      </c>
      <c r="AD115" s="10">
        <f>-IFERROR(VLOOKUP($U115,'[2]Trial Blc'!$B$4:Q$373,AD$2,FALSE),0)</f>
        <v>6793.13</v>
      </c>
      <c r="AE115" s="10">
        <f>-IFERROR(VLOOKUP($U115,'[2]Trial Blc'!$B$4:Q$373,AE$2,FALSE),0)</f>
        <v>6880.48</v>
      </c>
      <c r="AF115" s="10">
        <f>-IFERROR(VLOOKUP($U115,'[2]Trial Blc'!$B$4:Q$373,AF$2,FALSE),0)</f>
        <v>6967.83</v>
      </c>
      <c r="AG115" s="10">
        <f>-IFERROR(VLOOKUP($U115,'[2]Trial Blc'!$B$4:Q$373,AG$2,FALSE),0)</f>
        <v>7055.18</v>
      </c>
      <c r="AH115" s="10">
        <f>-IFERROR(VLOOKUP($U115,'[2]Trial Blc'!$B$4:Q$373,AH$2,FALSE),0)</f>
        <v>7142.53</v>
      </c>
      <c r="AI115" s="10">
        <f>-IFERROR(VLOOKUP($U115,'[2]Trial Blc'!$B$4:Q$373,AI$2,FALSE),0)</f>
        <v>7229.88</v>
      </c>
      <c r="AJ115" s="10">
        <f>-IFERROR(VLOOKUP($U115,'[2]Trial Blc'!$B$4:Q$373,AJ$2,FALSE),0)</f>
        <v>7317.23</v>
      </c>
      <c r="AK115" s="10">
        <f>-IFERROR(VLOOKUP($U115,'[2]Trial Blc'!$B$4:Q$373,AK$2,FALSE),0)</f>
        <v>7404.58</v>
      </c>
      <c r="AL115" s="10">
        <f>-IFERROR(VLOOKUP($U115,'[2]Trial Blc'!$B$4:Q$373,AL$2,FALSE),0)</f>
        <v>7491.93</v>
      </c>
      <c r="AM115" s="7">
        <f t="shared" ref="AM115:AM123" si="29">AVERAGE(Z115:AL115)</f>
        <v>6967.8299999999981</v>
      </c>
    </row>
    <row r="116" spans="1:40" s="7" customFormat="1" x14ac:dyDescent="0.2">
      <c r="A116" s="7" t="s">
        <v>215</v>
      </c>
      <c r="B116" s="149">
        <v>1390</v>
      </c>
      <c r="C116" s="7" t="s">
        <v>216</v>
      </c>
      <c r="D116" s="10">
        <f>IFERROR(VLOOKUP($B116,'[2]Trial Blc'!$B$4:C$373,2,FALSE),0)</f>
        <v>1355.74</v>
      </c>
      <c r="E116" s="10"/>
      <c r="F116" s="9"/>
      <c r="G116" s="10">
        <f t="shared" si="28"/>
        <v>1355.74</v>
      </c>
      <c r="H116" s="10">
        <f>IFERROR(VLOOKUP($B116,'[2]Trial Blc'!$B$4:D$373,3,FALSE),0)</f>
        <v>1355.74</v>
      </c>
      <c r="I116" s="10">
        <f>IFERROR(VLOOKUP($B116,'[2]Trial Blc'!$B$4:E$373,4,FALSE),0)</f>
        <v>1355.74</v>
      </c>
      <c r="J116" s="10">
        <f>IFERROR(VLOOKUP($B116,'[2]Trial Blc'!$B$4:F$373,5,FALSE),0)</f>
        <v>1355.74</v>
      </c>
      <c r="K116" s="10">
        <f>IFERROR(VLOOKUP($B116,'[2]Trial Blc'!$B$4:G$373,6,FALSE),0)</f>
        <v>1355.74</v>
      </c>
      <c r="L116" s="10">
        <f>IFERROR(VLOOKUP($B116,'[2]Trial Blc'!$B$4:H$373,7,FALSE),0)</f>
        <v>1355.74</v>
      </c>
      <c r="M116" s="10">
        <f>IFERROR(VLOOKUP($B116,'[2]Trial Blc'!$B$4:I$373,8,FALSE),0)</f>
        <v>1355.74</v>
      </c>
      <c r="N116" s="10">
        <f>IFERROR(VLOOKUP($B116,'[2]Trial Blc'!$B$4:J$373,9,FALSE),0)</f>
        <v>1355.74</v>
      </c>
      <c r="O116" s="10">
        <f>IFERROR(VLOOKUP($B116,'[2]Trial Blc'!$B$4:K$373,10,FALSE),0)</f>
        <v>1355.74</v>
      </c>
      <c r="P116" s="10">
        <f>IFERROR(VLOOKUP($B116,'[2]Trial Blc'!$B$4:L$373,11,FALSE),0)</f>
        <v>1355.74</v>
      </c>
      <c r="Q116" s="10">
        <f>IFERROR(VLOOKUP($B116,'[2]Trial Blc'!$B$4:M$373,12,FALSE),0)</f>
        <v>1355.74</v>
      </c>
      <c r="R116" s="10">
        <f>IFERROR(VLOOKUP($B116,'[2]Trial Blc'!$B$4:N$373,13,FALSE),0)</f>
        <v>1355.74</v>
      </c>
      <c r="S116" s="10">
        <f>IFERROR(VLOOKUP($B116,'[2]Trial Blc'!$B$4:O$373,14,FALSE),0)</f>
        <v>1355.74</v>
      </c>
      <c r="T116" s="10">
        <f t="shared" si="23"/>
        <v>1355.74</v>
      </c>
      <c r="U116" s="150">
        <v>2150</v>
      </c>
      <c r="V116" s="11" t="s">
        <v>217</v>
      </c>
      <c r="W116" s="10">
        <f>-IFERROR(VLOOKUP($U116,'[2]Trial Blc'!$B$4:O$373,W$2,FALSE),0)</f>
        <v>495.82</v>
      </c>
      <c r="X116" s="9"/>
      <c r="Y116" s="10"/>
      <c r="Z116" s="10">
        <f t="shared" si="27"/>
        <v>495.82</v>
      </c>
      <c r="AA116" s="10">
        <f>-IFERROR(VLOOKUP($U116,'[2]Trial Blc'!$B$4:Q$373,AA$2,FALSE),0)</f>
        <v>502.1</v>
      </c>
      <c r="AB116" s="10">
        <f>-IFERROR(VLOOKUP($U116,'[2]Trial Blc'!$B$4:Q$373,AB$2,FALSE),0)</f>
        <v>508.38</v>
      </c>
      <c r="AC116" s="10">
        <f>-IFERROR(VLOOKUP($U116,'[2]Trial Blc'!$B$4:Q$373,AC$2,FALSE),0)</f>
        <v>514.66</v>
      </c>
      <c r="AD116" s="10">
        <f>-IFERROR(VLOOKUP($U116,'[2]Trial Blc'!$B$4:Q$373,AD$2,FALSE),0)</f>
        <v>520.94000000000005</v>
      </c>
      <c r="AE116" s="10">
        <f>-IFERROR(VLOOKUP($U116,'[2]Trial Blc'!$B$4:Q$373,AE$2,FALSE),0)</f>
        <v>527.22</v>
      </c>
      <c r="AF116" s="10">
        <f>-IFERROR(VLOOKUP($U116,'[2]Trial Blc'!$B$4:Q$373,AF$2,FALSE),0)</f>
        <v>533.5</v>
      </c>
      <c r="AG116" s="10">
        <f>-IFERROR(VLOOKUP($U116,'[2]Trial Blc'!$B$4:Q$373,AG$2,FALSE),0)</f>
        <v>539.78</v>
      </c>
      <c r="AH116" s="10">
        <f>-IFERROR(VLOOKUP($U116,'[2]Trial Blc'!$B$4:Q$373,AH$2,FALSE),0)</f>
        <v>546.05999999999995</v>
      </c>
      <c r="AI116" s="10">
        <f>-IFERROR(VLOOKUP($U116,'[2]Trial Blc'!$B$4:Q$373,AI$2,FALSE),0)</f>
        <v>552.34</v>
      </c>
      <c r="AJ116" s="10">
        <f>-IFERROR(VLOOKUP($U116,'[2]Trial Blc'!$B$4:Q$373,AJ$2,FALSE),0)</f>
        <v>558.62</v>
      </c>
      <c r="AK116" s="10">
        <f>-IFERROR(VLOOKUP($U116,'[2]Trial Blc'!$B$4:Q$373,AK$2,FALSE),0)</f>
        <v>564.9</v>
      </c>
      <c r="AL116" s="10">
        <f>-IFERROR(VLOOKUP($U116,'[2]Trial Blc'!$B$4:Q$373,AL$2,FALSE),0)</f>
        <v>571.17999999999995</v>
      </c>
      <c r="AM116" s="7">
        <f t="shared" si="29"/>
        <v>533.49999999999989</v>
      </c>
    </row>
    <row r="117" spans="1:40" s="7" customFormat="1" x14ac:dyDescent="0.2">
      <c r="A117" s="165" t="s">
        <v>497</v>
      </c>
      <c r="B117" s="149">
        <v>1405</v>
      </c>
      <c r="C117" s="11" t="s">
        <v>498</v>
      </c>
      <c r="D117" s="10">
        <f>IFERROR(VLOOKUP($B117,'[2]Trial Blc'!$B$4:C$373,2,FALSE),0)</f>
        <v>2734.32</v>
      </c>
      <c r="E117" s="10"/>
      <c r="F117" s="9"/>
      <c r="G117" s="10">
        <f>SUM(D117:F117)</f>
        <v>2734.32</v>
      </c>
      <c r="H117" s="10">
        <f>IFERROR(VLOOKUP($B117,'[2]Trial Blc'!$B$4:D$373,3,FALSE),0)</f>
        <v>2734.32</v>
      </c>
      <c r="I117" s="10">
        <f>IFERROR(VLOOKUP($B117,'[2]Trial Blc'!$B$4:E$373,4,FALSE),0)</f>
        <v>2734.32</v>
      </c>
      <c r="J117" s="10">
        <f>IFERROR(VLOOKUP($B117,'[2]Trial Blc'!$B$4:F$373,5,FALSE),0)</f>
        <v>2734.32</v>
      </c>
      <c r="K117" s="10">
        <f>IFERROR(VLOOKUP($B117,'[2]Trial Blc'!$B$4:G$373,6,FALSE),0)</f>
        <v>2734.32</v>
      </c>
      <c r="L117" s="10">
        <f>IFERROR(VLOOKUP($B117,'[2]Trial Blc'!$B$4:H$373,7,FALSE),0)</f>
        <v>2734.32</v>
      </c>
      <c r="M117" s="10">
        <f>IFERROR(VLOOKUP($B117,'[2]Trial Blc'!$B$4:I$373,8,FALSE),0)</f>
        <v>2734.32</v>
      </c>
      <c r="N117" s="10">
        <f>IFERROR(VLOOKUP($B117,'[2]Trial Blc'!$B$4:J$373,9,FALSE),0)</f>
        <v>2734.32</v>
      </c>
      <c r="O117" s="10">
        <f>IFERROR(VLOOKUP($B117,'[2]Trial Blc'!$B$4:K$373,10,FALSE),0)</f>
        <v>2734.32</v>
      </c>
      <c r="P117" s="10">
        <f>IFERROR(VLOOKUP($B117,'[2]Trial Blc'!$B$4:L$373,11,FALSE),0)</f>
        <v>2734.32</v>
      </c>
      <c r="Q117" s="10">
        <f>IFERROR(VLOOKUP($B117,'[2]Trial Blc'!$B$4:M$373,12,FALSE),0)</f>
        <v>2734.32</v>
      </c>
      <c r="R117" s="10">
        <f>IFERROR(VLOOKUP($B117,'[2]Trial Blc'!$B$4:N$373,13,FALSE),0)</f>
        <v>2734.32</v>
      </c>
      <c r="S117" s="10">
        <f>IFERROR(VLOOKUP($B117,'[2]Trial Blc'!$B$4:O$373,14,FALSE),0)</f>
        <v>2734.32</v>
      </c>
      <c r="T117" s="10">
        <f>AVERAGE(G117:S117)</f>
        <v>2734.32</v>
      </c>
      <c r="U117" s="150">
        <v>2165</v>
      </c>
      <c r="V117" s="165" t="s">
        <v>499</v>
      </c>
      <c r="W117" s="10">
        <f>-IFERROR(VLOOKUP($U117,'[2]Trial Blc'!$B$4:O$373,W$2,FALSE),0)</f>
        <v>1000.08</v>
      </c>
      <c r="X117" s="9"/>
      <c r="Y117" s="10"/>
      <c r="Z117" s="10">
        <f t="shared" si="27"/>
        <v>1000.08</v>
      </c>
      <c r="AA117" s="10">
        <f>-IFERROR(VLOOKUP($U117,'[2]Trial Blc'!$B$4:Q$373,AA$2,FALSE),0)</f>
        <v>1012.74</v>
      </c>
      <c r="AB117" s="10">
        <f>-IFERROR(VLOOKUP($U117,'[2]Trial Blc'!$B$4:Q$373,AB$2,FALSE),0)</f>
        <v>1025.4000000000001</v>
      </c>
      <c r="AC117" s="10">
        <f>-IFERROR(VLOOKUP($U117,'[2]Trial Blc'!$B$4:Q$373,AC$2,FALSE),0)</f>
        <v>1038.06</v>
      </c>
      <c r="AD117" s="10">
        <f>-IFERROR(VLOOKUP($U117,'[2]Trial Blc'!$B$4:Q$373,AD$2,FALSE),0)</f>
        <v>1050.72</v>
      </c>
      <c r="AE117" s="10">
        <f>-IFERROR(VLOOKUP($U117,'[2]Trial Blc'!$B$4:Q$373,AE$2,FALSE),0)</f>
        <v>1063.3800000000001</v>
      </c>
      <c r="AF117" s="10">
        <f>-IFERROR(VLOOKUP($U117,'[2]Trial Blc'!$B$4:Q$373,AF$2,FALSE),0)</f>
        <v>1076.04</v>
      </c>
      <c r="AG117" s="10">
        <f>-IFERROR(VLOOKUP($U117,'[2]Trial Blc'!$B$4:Q$373,AG$2,FALSE),0)</f>
        <v>1088.7</v>
      </c>
      <c r="AH117" s="10">
        <f>-IFERROR(VLOOKUP($U117,'[2]Trial Blc'!$B$4:Q$373,AH$2,FALSE),0)</f>
        <v>1101.3599999999999</v>
      </c>
      <c r="AI117" s="10">
        <f>-IFERROR(VLOOKUP($U117,'[2]Trial Blc'!$B$4:Q$373,AI$2,FALSE),0)</f>
        <v>1114.02</v>
      </c>
      <c r="AJ117" s="10">
        <f>-IFERROR(VLOOKUP($U117,'[2]Trial Blc'!$B$4:Q$373,AJ$2,FALSE),0)</f>
        <v>1126.68</v>
      </c>
      <c r="AK117" s="10">
        <f>-IFERROR(VLOOKUP($U117,'[2]Trial Blc'!$B$4:Q$373,AK$2,FALSE),0)</f>
        <v>1139.3399999999999</v>
      </c>
      <c r="AL117" s="10">
        <f>-IFERROR(VLOOKUP($U117,'[2]Trial Blc'!$B$4:Q$373,AL$2,FALSE),0)</f>
        <v>1152</v>
      </c>
      <c r="AM117" s="7">
        <f>AVERAGE(Z117:AL117)</f>
        <v>1076.0400000000002</v>
      </c>
    </row>
    <row r="118" spans="1:40" s="7" customFormat="1" x14ac:dyDescent="0.2">
      <c r="A118" s="165" t="s">
        <v>500</v>
      </c>
      <c r="B118" s="149">
        <v>1415</v>
      </c>
      <c r="C118" s="11" t="s">
        <v>501</v>
      </c>
      <c r="D118" s="10">
        <f>IFERROR(VLOOKUP($B118,'[2]Trial Blc'!$B$4:C$373,2,FALSE),0)</f>
        <v>8577.98</v>
      </c>
      <c r="E118" s="10"/>
      <c r="F118" s="9"/>
      <c r="G118" s="10">
        <f>SUM(D118:F118)</f>
        <v>8577.98</v>
      </c>
      <c r="H118" s="10">
        <f>IFERROR(VLOOKUP($B118,'[2]Trial Blc'!$B$4:D$373,3,FALSE),0)</f>
        <v>8577.98</v>
      </c>
      <c r="I118" s="10">
        <f>IFERROR(VLOOKUP($B118,'[2]Trial Blc'!$B$4:E$373,4,FALSE),0)</f>
        <v>8577.98</v>
      </c>
      <c r="J118" s="10">
        <f>IFERROR(VLOOKUP($B118,'[2]Trial Blc'!$B$4:F$373,5,FALSE),0)</f>
        <v>8577.98</v>
      </c>
      <c r="K118" s="10">
        <f>IFERROR(VLOOKUP($B118,'[2]Trial Blc'!$B$4:G$373,6,FALSE),0)</f>
        <v>8577.98</v>
      </c>
      <c r="L118" s="10">
        <f>IFERROR(VLOOKUP($B118,'[2]Trial Blc'!$B$4:H$373,7,FALSE),0)</f>
        <v>8577.98</v>
      </c>
      <c r="M118" s="10">
        <f>IFERROR(VLOOKUP($B118,'[2]Trial Blc'!$B$4:I$373,8,FALSE),0)</f>
        <v>8577.98</v>
      </c>
      <c r="N118" s="10">
        <f>IFERROR(VLOOKUP($B118,'[2]Trial Blc'!$B$4:J$373,9,FALSE),0)</f>
        <v>8577.98</v>
      </c>
      <c r="O118" s="10">
        <f>IFERROR(VLOOKUP($B118,'[2]Trial Blc'!$B$4:K$373,10,FALSE),0)</f>
        <v>8577.98</v>
      </c>
      <c r="P118" s="10">
        <f>IFERROR(VLOOKUP($B118,'[2]Trial Blc'!$B$4:L$373,11,FALSE),0)</f>
        <v>8577.98</v>
      </c>
      <c r="Q118" s="10">
        <f>IFERROR(VLOOKUP($B118,'[2]Trial Blc'!$B$4:M$373,12,FALSE),0)</f>
        <v>8577.98</v>
      </c>
      <c r="R118" s="10">
        <f>IFERROR(VLOOKUP($B118,'[2]Trial Blc'!$B$4:N$373,13,FALSE),0)</f>
        <v>8577.98</v>
      </c>
      <c r="S118" s="10">
        <f>IFERROR(VLOOKUP($B118,'[2]Trial Blc'!$B$4:O$373,14,FALSE),0)</f>
        <v>8577.98</v>
      </c>
      <c r="T118" s="10">
        <f>AVERAGE(G118:S118)</f>
        <v>8577.9799999999977</v>
      </c>
      <c r="U118" s="150">
        <v>2175</v>
      </c>
      <c r="V118" s="165" t="s">
        <v>502</v>
      </c>
      <c r="W118" s="10">
        <f>-IFERROR(VLOOKUP($U118,'[2]Trial Blc'!$B$4:O$373,W$2,FALSE),0)</f>
        <v>1599.42</v>
      </c>
      <c r="X118" s="9"/>
      <c r="Y118" s="10"/>
      <c r="Z118" s="10">
        <f t="shared" si="27"/>
        <v>1599.42</v>
      </c>
      <c r="AA118" s="10">
        <f>-IFERROR(VLOOKUP($U118,'[2]Trial Blc'!$B$4:Q$373,AA$2,FALSE),0)</f>
        <v>1619.84</v>
      </c>
      <c r="AB118" s="10">
        <f>-IFERROR(VLOOKUP($U118,'[2]Trial Blc'!$B$4:Q$373,AB$2,FALSE),0)</f>
        <v>1640.26</v>
      </c>
      <c r="AC118" s="10">
        <f>-IFERROR(VLOOKUP($U118,'[2]Trial Blc'!$B$4:Q$373,AC$2,FALSE),0)</f>
        <v>1660.68</v>
      </c>
      <c r="AD118" s="10">
        <f>-IFERROR(VLOOKUP($U118,'[2]Trial Blc'!$B$4:Q$373,AD$2,FALSE),0)</f>
        <v>1681.1</v>
      </c>
      <c r="AE118" s="10">
        <f>-IFERROR(VLOOKUP($U118,'[2]Trial Blc'!$B$4:Q$373,AE$2,FALSE),0)</f>
        <v>1701.52</v>
      </c>
      <c r="AF118" s="10">
        <f>-IFERROR(VLOOKUP($U118,'[2]Trial Blc'!$B$4:Q$373,AF$2,FALSE),0)</f>
        <v>1721.94</v>
      </c>
      <c r="AG118" s="10">
        <f>-IFERROR(VLOOKUP($U118,'[2]Trial Blc'!$B$4:Q$373,AG$2,FALSE),0)</f>
        <v>1742.36</v>
      </c>
      <c r="AH118" s="10">
        <f>-IFERROR(VLOOKUP($U118,'[2]Trial Blc'!$B$4:Q$373,AH$2,FALSE),0)</f>
        <v>1762.78</v>
      </c>
      <c r="AI118" s="10">
        <f>-IFERROR(VLOOKUP($U118,'[2]Trial Blc'!$B$4:Q$373,AI$2,FALSE),0)</f>
        <v>1783.2</v>
      </c>
      <c r="AJ118" s="10">
        <f>-IFERROR(VLOOKUP($U118,'[2]Trial Blc'!$B$4:Q$373,AJ$2,FALSE),0)</f>
        <v>1803.62</v>
      </c>
      <c r="AK118" s="10">
        <f>-IFERROR(VLOOKUP($U118,'[2]Trial Blc'!$B$4:Q$373,AK$2,FALSE),0)</f>
        <v>1824.04</v>
      </c>
      <c r="AL118" s="10">
        <f>-IFERROR(VLOOKUP($U118,'[2]Trial Blc'!$B$4:Q$373,AL$2,FALSE),0)</f>
        <v>1844.46</v>
      </c>
      <c r="AM118" s="7">
        <f>AVERAGE(Z118:AL118)</f>
        <v>1721.94</v>
      </c>
    </row>
    <row r="119" spans="1:40" s="7" customFormat="1" x14ac:dyDescent="0.2">
      <c r="A119" s="7" t="s">
        <v>218</v>
      </c>
      <c r="B119" s="149">
        <v>1445</v>
      </c>
      <c r="C119" s="7" t="s">
        <v>219</v>
      </c>
      <c r="D119" s="10"/>
      <c r="E119" s="10"/>
      <c r="F119" s="9"/>
      <c r="G119" s="10">
        <f>SUM(D119:F119)</f>
        <v>0</v>
      </c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>
        <f t="shared" si="23"/>
        <v>0</v>
      </c>
      <c r="U119" s="150">
        <v>2205</v>
      </c>
      <c r="V119" s="11" t="s">
        <v>220</v>
      </c>
      <c r="W119" s="10"/>
      <c r="X119" s="9"/>
      <c r="Y119" s="10"/>
      <c r="Z119" s="10">
        <f t="shared" si="27"/>
        <v>0</v>
      </c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7">
        <f t="shared" si="29"/>
        <v>0</v>
      </c>
    </row>
    <row r="120" spans="1:40" s="7" customFormat="1" x14ac:dyDescent="0.2">
      <c r="A120" s="48" t="s">
        <v>221</v>
      </c>
      <c r="B120" s="145">
        <v>1540</v>
      </c>
      <c r="C120" s="9" t="s">
        <v>222</v>
      </c>
      <c r="D120" s="10">
        <f>IFERROR(VLOOKUP($B120,'[2]Trial Blc'!$B$4:C$373,2,FALSE),0)</f>
        <v>53993.34</v>
      </c>
      <c r="E120" s="10"/>
      <c r="F120" s="9"/>
      <c r="G120" s="10">
        <f t="shared" si="28"/>
        <v>53993.34</v>
      </c>
      <c r="H120" s="10">
        <f>IFERROR(VLOOKUP($B120,'[2]Trial Blc'!$B$4:D$373,3,FALSE),0)</f>
        <v>53993.34</v>
      </c>
      <c r="I120" s="10">
        <f>IFERROR(VLOOKUP($B120,'[2]Trial Blc'!$B$4:E$373,4,FALSE),0)</f>
        <v>53993.34</v>
      </c>
      <c r="J120" s="10">
        <f>IFERROR(VLOOKUP($B120,'[2]Trial Blc'!$B$4:F$373,5,FALSE),0)</f>
        <v>53993.34</v>
      </c>
      <c r="K120" s="10">
        <f>IFERROR(VLOOKUP($B120,'[2]Trial Blc'!$B$4:G$373,6,FALSE),0)</f>
        <v>56868.3</v>
      </c>
      <c r="L120" s="10">
        <f>IFERROR(VLOOKUP($B120,'[2]Trial Blc'!$B$4:H$373,7,FALSE),0)</f>
        <v>56868.3</v>
      </c>
      <c r="M120" s="10">
        <f>IFERROR(VLOOKUP($B120,'[2]Trial Blc'!$B$4:I$373,8,FALSE),0)</f>
        <v>56868.3</v>
      </c>
      <c r="N120" s="10">
        <f>IFERROR(VLOOKUP($B120,'[2]Trial Blc'!$B$4:J$373,9,FALSE),0)</f>
        <v>56868.3</v>
      </c>
      <c r="O120" s="10">
        <f>IFERROR(VLOOKUP($B120,'[2]Trial Blc'!$B$4:K$373,10,FALSE),0)</f>
        <v>56868.3</v>
      </c>
      <c r="P120" s="10">
        <f>IFERROR(VLOOKUP($B120,'[2]Trial Blc'!$B$4:L$373,11,FALSE),0)</f>
        <v>56868.3</v>
      </c>
      <c r="Q120" s="10">
        <f>IFERROR(VLOOKUP($B120,'[2]Trial Blc'!$B$4:M$373,12,FALSE),0)</f>
        <v>56868.3</v>
      </c>
      <c r="R120" s="10">
        <f>IFERROR(VLOOKUP($B120,'[2]Trial Blc'!$B$4:N$373,13,FALSE),0)</f>
        <v>56868.3</v>
      </c>
      <c r="S120" s="10">
        <f>IFERROR(VLOOKUP($B120,'[2]Trial Blc'!$B$4:O$373,14,FALSE),0)</f>
        <v>56868.3</v>
      </c>
      <c r="T120" s="10">
        <f t="shared" si="23"/>
        <v>55983.696923076925</v>
      </c>
      <c r="U120" s="149">
        <v>2285</v>
      </c>
      <c r="V120" s="7" t="s">
        <v>223</v>
      </c>
      <c r="W120" s="10">
        <f>-IFERROR(VLOOKUP($U120,'[2]Trial Blc'!$B$4:O$373,W$2,FALSE),0)</f>
        <v>10513.59</v>
      </c>
      <c r="X120" s="9"/>
      <c r="Y120" s="10"/>
      <c r="Z120" s="10">
        <f t="shared" si="27"/>
        <v>10513.59</v>
      </c>
      <c r="AA120" s="10">
        <f>-IFERROR(VLOOKUP($U120,'[2]Trial Blc'!$B$4:Q$373,AA$2,FALSE),0)</f>
        <v>10618.42</v>
      </c>
      <c r="AB120" s="10">
        <f>-IFERROR(VLOOKUP($U120,'[2]Trial Blc'!$B$4:Q$373,AB$2,FALSE),0)</f>
        <v>10723.25</v>
      </c>
      <c r="AC120" s="10">
        <f>-IFERROR(VLOOKUP($U120,'[2]Trial Blc'!$B$4:Q$373,AC$2,FALSE),0)</f>
        <v>10828.08</v>
      </c>
      <c r="AD120" s="10">
        <f>-IFERROR(VLOOKUP($U120,'[2]Trial Blc'!$B$4:Q$373,AD$2,FALSE),0)</f>
        <v>10938.5</v>
      </c>
      <c r="AE120" s="10">
        <f>-IFERROR(VLOOKUP($U120,'[2]Trial Blc'!$B$4:Q$373,AE$2,FALSE),0)</f>
        <v>11048.92</v>
      </c>
      <c r="AF120" s="10">
        <f>-IFERROR(VLOOKUP($U120,'[2]Trial Blc'!$B$4:Q$373,AF$2,FALSE),0)</f>
        <v>11159.34</v>
      </c>
      <c r="AG120" s="10">
        <f>-IFERROR(VLOOKUP($U120,'[2]Trial Blc'!$B$4:Q$373,AG$2,FALSE),0)</f>
        <v>11269.76</v>
      </c>
      <c r="AH120" s="10">
        <f>-IFERROR(VLOOKUP($U120,'[2]Trial Blc'!$B$4:Q$373,AH$2,FALSE),0)</f>
        <v>11380.18</v>
      </c>
      <c r="AI120" s="10">
        <f>-IFERROR(VLOOKUP($U120,'[2]Trial Blc'!$B$4:Q$373,AI$2,FALSE),0)</f>
        <v>11490.6</v>
      </c>
      <c r="AJ120" s="10">
        <f>-IFERROR(VLOOKUP($U120,'[2]Trial Blc'!$B$4:Q$373,AJ$2,FALSE),0)</f>
        <v>11601.02</v>
      </c>
      <c r="AK120" s="10">
        <f>-IFERROR(VLOOKUP($U120,'[2]Trial Blc'!$B$4:Q$373,AK$2,FALSE),0)</f>
        <v>11711.44</v>
      </c>
      <c r="AL120" s="10">
        <f>-IFERROR(VLOOKUP($U120,'[2]Trial Blc'!$B$4:Q$373,AL$2,FALSE),0)</f>
        <v>11821.86</v>
      </c>
      <c r="AM120" s="7">
        <f t="shared" si="29"/>
        <v>11161.920000000002</v>
      </c>
    </row>
    <row r="121" spans="1:40" s="7" customFormat="1" x14ac:dyDescent="0.2">
      <c r="A121" s="7" t="s">
        <v>224</v>
      </c>
      <c r="B121" s="145">
        <v>1535</v>
      </c>
      <c r="C121" s="9" t="s">
        <v>225</v>
      </c>
      <c r="D121" s="10">
        <f>IFERROR(VLOOKUP($B121,'[2]Trial Blc'!$B$4:C$373,2,FALSE),0)</f>
        <v>9320.27</v>
      </c>
      <c r="E121" s="10"/>
      <c r="F121" s="9"/>
      <c r="G121" s="10">
        <f t="shared" si="28"/>
        <v>9320.27</v>
      </c>
      <c r="H121" s="10">
        <f>IFERROR(VLOOKUP($B121,'[2]Trial Blc'!$B$4:D$373,3,FALSE),0)</f>
        <v>9320.27</v>
      </c>
      <c r="I121" s="10">
        <f>IFERROR(VLOOKUP($B121,'[2]Trial Blc'!$B$4:E$373,4,FALSE),0)</f>
        <v>9320.27</v>
      </c>
      <c r="J121" s="10">
        <f>IFERROR(VLOOKUP($B121,'[2]Trial Blc'!$B$4:F$373,5,FALSE),0)</f>
        <v>9320.27</v>
      </c>
      <c r="K121" s="10">
        <f>IFERROR(VLOOKUP($B121,'[2]Trial Blc'!$B$4:G$373,6,FALSE),0)</f>
        <v>9320.27</v>
      </c>
      <c r="L121" s="10">
        <f>IFERROR(VLOOKUP($B121,'[2]Trial Blc'!$B$4:H$373,7,FALSE),0)</f>
        <v>9320.27</v>
      </c>
      <c r="M121" s="10">
        <f>IFERROR(VLOOKUP($B121,'[2]Trial Blc'!$B$4:I$373,8,FALSE),0)</f>
        <v>9320.27</v>
      </c>
      <c r="N121" s="10">
        <f>IFERROR(VLOOKUP($B121,'[2]Trial Blc'!$B$4:J$373,9,FALSE),0)</f>
        <v>9320.27</v>
      </c>
      <c r="O121" s="10">
        <f>IFERROR(VLOOKUP($B121,'[2]Trial Blc'!$B$4:K$373,10,FALSE),0)</f>
        <v>9320.27</v>
      </c>
      <c r="P121" s="10">
        <f>IFERROR(VLOOKUP($B121,'[2]Trial Blc'!$B$4:L$373,11,FALSE),0)</f>
        <v>9320.27</v>
      </c>
      <c r="Q121" s="10">
        <f>IFERROR(VLOOKUP($B121,'[2]Trial Blc'!$B$4:M$373,12,FALSE),0)</f>
        <v>9320.27</v>
      </c>
      <c r="R121" s="10">
        <f>IFERROR(VLOOKUP($B121,'[2]Trial Blc'!$B$4:N$373,13,FALSE),0)</f>
        <v>9320.27</v>
      </c>
      <c r="S121" s="10">
        <f>IFERROR(VLOOKUP($B121,'[2]Trial Blc'!$B$4:O$373,14,FALSE),0)</f>
        <v>9320.27</v>
      </c>
      <c r="T121" s="10">
        <f t="shared" si="23"/>
        <v>9320.2700000000023</v>
      </c>
      <c r="U121" s="149">
        <v>2280</v>
      </c>
      <c r="V121" s="7" t="s">
        <v>226</v>
      </c>
      <c r="W121" s="10">
        <f>-IFERROR(VLOOKUP($U121,'[2]Trial Blc'!$B$4:O$373,W$2,FALSE),0)</f>
        <v>1472.28</v>
      </c>
      <c r="X121" s="9"/>
      <c r="Y121" s="10"/>
      <c r="Z121" s="10">
        <f t="shared" si="27"/>
        <v>1472.28</v>
      </c>
      <c r="AA121" s="10">
        <f>-IFERROR(VLOOKUP($U121,'[2]Trial Blc'!$B$4:Q$373,AA$2,FALSE),0)</f>
        <v>1493.28</v>
      </c>
      <c r="AB121" s="10">
        <f>-IFERROR(VLOOKUP($U121,'[2]Trial Blc'!$B$4:Q$373,AB$2,FALSE),0)</f>
        <v>1514.28</v>
      </c>
      <c r="AC121" s="10">
        <f>-IFERROR(VLOOKUP($U121,'[2]Trial Blc'!$B$4:Q$373,AC$2,FALSE),0)</f>
        <v>1535.28</v>
      </c>
      <c r="AD121" s="10">
        <f>-IFERROR(VLOOKUP($U121,'[2]Trial Blc'!$B$4:Q$373,AD$2,FALSE),0)</f>
        <v>1556.28</v>
      </c>
      <c r="AE121" s="10">
        <f>-IFERROR(VLOOKUP($U121,'[2]Trial Blc'!$B$4:Q$373,AE$2,FALSE),0)</f>
        <v>1577.28</v>
      </c>
      <c r="AF121" s="10">
        <f>-IFERROR(VLOOKUP($U121,'[2]Trial Blc'!$B$4:Q$373,AF$2,FALSE),0)</f>
        <v>1598.28</v>
      </c>
      <c r="AG121" s="10">
        <f>-IFERROR(VLOOKUP($U121,'[2]Trial Blc'!$B$4:Q$373,AG$2,FALSE),0)</f>
        <v>1619.28</v>
      </c>
      <c r="AH121" s="10">
        <f>-IFERROR(VLOOKUP($U121,'[2]Trial Blc'!$B$4:Q$373,AH$2,FALSE),0)</f>
        <v>1640.28</v>
      </c>
      <c r="AI121" s="10">
        <f>-IFERROR(VLOOKUP($U121,'[2]Trial Blc'!$B$4:Q$373,AI$2,FALSE),0)</f>
        <v>1661.28</v>
      </c>
      <c r="AJ121" s="10">
        <f>-IFERROR(VLOOKUP($U121,'[2]Trial Blc'!$B$4:Q$373,AJ$2,FALSE),0)</f>
        <v>1682.28</v>
      </c>
      <c r="AK121" s="10">
        <f>-IFERROR(VLOOKUP($U121,'[2]Trial Blc'!$B$4:Q$373,AK$2,FALSE),0)</f>
        <v>1703.28</v>
      </c>
      <c r="AL121" s="10">
        <f>-IFERROR(VLOOKUP($U121,'[2]Trial Blc'!$B$4:Q$373,AL$2,FALSE),0)</f>
        <v>1724.28</v>
      </c>
      <c r="AM121" s="7">
        <f t="shared" si="29"/>
        <v>1598.28</v>
      </c>
    </row>
    <row r="122" spans="1:40" s="7" customFormat="1" x14ac:dyDescent="0.2">
      <c r="A122" s="7" t="s">
        <v>227</v>
      </c>
      <c r="B122" s="145">
        <v>1525</v>
      </c>
      <c r="C122" s="9" t="s">
        <v>228</v>
      </c>
      <c r="D122" s="10"/>
      <c r="E122" s="10"/>
      <c r="F122" s="9"/>
      <c r="G122" s="10">
        <f>SUM(D122:F122)</f>
        <v>0</v>
      </c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>
        <f t="shared" si="23"/>
        <v>0</v>
      </c>
      <c r="U122" s="149">
        <v>2270</v>
      </c>
      <c r="V122" s="7" t="s">
        <v>229</v>
      </c>
      <c r="W122" s="10"/>
      <c r="X122" s="9"/>
      <c r="Y122" s="10"/>
      <c r="Z122" s="10">
        <f t="shared" si="27"/>
        <v>0</v>
      </c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7">
        <f t="shared" si="29"/>
        <v>0</v>
      </c>
    </row>
    <row r="123" spans="1:40" s="7" customFormat="1" x14ac:dyDescent="0.2">
      <c r="A123" s="7" t="s">
        <v>230</v>
      </c>
      <c r="B123" s="145">
        <v>1530</v>
      </c>
      <c r="C123" s="9" t="s">
        <v>231</v>
      </c>
      <c r="D123" s="10"/>
      <c r="E123" s="10"/>
      <c r="F123" s="9"/>
      <c r="G123" s="10">
        <f>SUM(D123:F123)</f>
        <v>0</v>
      </c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>
        <f t="shared" si="23"/>
        <v>0</v>
      </c>
      <c r="U123" s="149">
        <v>2275</v>
      </c>
      <c r="V123" s="7" t="s">
        <v>232</v>
      </c>
      <c r="W123" s="10"/>
      <c r="X123" s="9"/>
      <c r="Y123" s="10"/>
      <c r="Z123" s="10">
        <f t="shared" si="27"/>
        <v>0</v>
      </c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7">
        <f t="shared" si="29"/>
        <v>0</v>
      </c>
    </row>
    <row r="124" spans="1:40" s="11" customFormat="1" ht="10.5" x14ac:dyDescent="0.25">
      <c r="A124" s="13" t="s">
        <v>91</v>
      </c>
      <c r="B124" s="155"/>
      <c r="C124" s="12"/>
      <c r="D124" s="10"/>
      <c r="E124" s="10"/>
      <c r="F124" s="12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51"/>
      <c r="V124" s="13" t="s">
        <v>91</v>
      </c>
      <c r="W124" s="10"/>
      <c r="X124" s="9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</row>
    <row r="125" spans="1:40" s="7" customFormat="1" x14ac:dyDescent="0.2">
      <c r="A125" s="11" t="s">
        <v>233</v>
      </c>
      <c r="B125" s="145">
        <v>1285</v>
      </c>
      <c r="C125" s="9" t="s">
        <v>234</v>
      </c>
      <c r="D125" s="10"/>
      <c r="E125" s="10"/>
      <c r="F125" s="9"/>
      <c r="G125" s="10">
        <f>SUM(D125:F125)</f>
        <v>0</v>
      </c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>
        <f>AVERAGE(G125:S125)</f>
        <v>0</v>
      </c>
      <c r="U125" s="149"/>
      <c r="W125" s="10"/>
      <c r="X125" s="9"/>
      <c r="Y125" s="10"/>
      <c r="Z125" s="10">
        <f>SUM(W125:Y125)</f>
        <v>0</v>
      </c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1"/>
      <c r="AN125" s="11"/>
    </row>
    <row r="126" spans="1:40" s="7" customFormat="1" x14ac:dyDescent="0.2">
      <c r="A126" s="7" t="s">
        <v>235</v>
      </c>
      <c r="B126" s="145">
        <v>1315</v>
      </c>
      <c r="C126" s="9" t="s">
        <v>236</v>
      </c>
      <c r="D126" s="10"/>
      <c r="E126" s="10"/>
      <c r="F126" s="9"/>
      <c r="G126" s="10">
        <f>SUM(D126:F126)</f>
        <v>0</v>
      </c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>
        <f>AVERAGE(G126:S126)</f>
        <v>0</v>
      </c>
      <c r="U126" s="150">
        <v>2075</v>
      </c>
      <c r="V126" s="10" t="s">
        <v>237</v>
      </c>
      <c r="W126" s="10">
        <f>-IFERROR(VLOOKUP($U126,'[2]Trial Blc'!$B$4:O$373,W$2,FALSE),0)</f>
        <v>9801.81</v>
      </c>
      <c r="X126" s="9"/>
      <c r="Y126" s="10"/>
      <c r="Z126" s="10">
        <f>SUM(W126:Y126)</f>
        <v>9801.81</v>
      </c>
      <c r="AA126" s="10">
        <f>-IFERROR(VLOOKUP($U126,'[2]Trial Blc'!$B$4:Q$373,AA$2,FALSE),0)</f>
        <v>9801.81</v>
      </c>
      <c r="AB126" s="10">
        <f>-IFERROR(VLOOKUP($U126,'[2]Trial Blc'!$B$4:Q$373,AB$2,FALSE),0)</f>
        <v>9801.81</v>
      </c>
      <c r="AC126" s="10">
        <f>-IFERROR(VLOOKUP($U126,'[2]Trial Blc'!$B$4:Q$373,AC$2,FALSE),0)</f>
        <v>9801.81</v>
      </c>
      <c r="AD126" s="10">
        <f>-IFERROR(VLOOKUP($U126,'[2]Trial Blc'!$B$4:Q$373,AD$2,FALSE),0)</f>
        <v>9611.01</v>
      </c>
      <c r="AE126" s="10">
        <f>-IFERROR(VLOOKUP($U126,'[2]Trial Blc'!$B$4:Q$373,AE$2,FALSE),0)</f>
        <v>9611.01</v>
      </c>
      <c r="AF126" s="10">
        <f>-IFERROR(VLOOKUP($U126,'[2]Trial Blc'!$B$4:Q$373,AF$2,FALSE),0)</f>
        <v>9611.01</v>
      </c>
      <c r="AG126" s="10">
        <f>-IFERROR(VLOOKUP($U126,'[2]Trial Blc'!$B$4:Q$373,AG$2,FALSE),0)</f>
        <v>9611.01</v>
      </c>
      <c r="AH126" s="10">
        <f>-IFERROR(VLOOKUP($U126,'[2]Trial Blc'!$B$4:Q$373,AH$2,FALSE),0)</f>
        <v>9611.01</v>
      </c>
      <c r="AI126" s="10">
        <f>-IFERROR(VLOOKUP($U126,'[2]Trial Blc'!$B$4:Q$373,AI$2,FALSE),0)</f>
        <v>9611.01</v>
      </c>
      <c r="AJ126" s="10">
        <f>-IFERROR(VLOOKUP($U126,'[2]Trial Blc'!$B$4:Q$373,AJ$2,FALSE),0)</f>
        <v>9611.01</v>
      </c>
      <c r="AK126" s="10">
        <f>-IFERROR(VLOOKUP($U126,'[2]Trial Blc'!$B$4:Q$373,AK$2,FALSE),0)</f>
        <v>9611.01</v>
      </c>
      <c r="AL126" s="10">
        <f>-IFERROR(VLOOKUP($U126,'[2]Trial Blc'!$B$4:Q$373,AL$2,FALSE),0)</f>
        <v>9611.01</v>
      </c>
      <c r="AM126" s="7">
        <f>AVERAGE(Z126:AL126)</f>
        <v>9669.7176923076895</v>
      </c>
    </row>
    <row r="127" spans="1:40" s="7" customFormat="1" x14ac:dyDescent="0.2">
      <c r="B127" s="145">
        <v>1455</v>
      </c>
      <c r="C127" s="9" t="s">
        <v>503</v>
      </c>
      <c r="D127" s="10">
        <f>IFERROR(VLOOKUP($B127,'[2]Trial Blc'!$B$4:C$373,2,FALSE),0)</f>
        <v>6414.86</v>
      </c>
      <c r="E127" s="10"/>
      <c r="F127" s="9"/>
      <c r="G127" s="10">
        <f t="shared" ref="G127:G136" si="30">SUM(D127:F127)</f>
        <v>6414.86</v>
      </c>
      <c r="H127" s="10">
        <f>IFERROR(VLOOKUP($B127,'[2]Trial Blc'!$B$4:D$373,3,FALSE),0)</f>
        <v>6414.86</v>
      </c>
      <c r="I127" s="10">
        <f>IFERROR(VLOOKUP($B127,'[2]Trial Blc'!$B$4:E$373,4,FALSE),0)</f>
        <v>6414.86</v>
      </c>
      <c r="J127" s="10">
        <f>IFERROR(VLOOKUP($B127,'[2]Trial Blc'!$B$4:F$373,5,FALSE),0)</f>
        <v>6414.86</v>
      </c>
      <c r="K127" s="10">
        <f>IFERROR(VLOOKUP($B127,'[2]Trial Blc'!$B$4:G$373,6,FALSE),0)</f>
        <v>6414.86</v>
      </c>
      <c r="L127" s="10">
        <f>IFERROR(VLOOKUP($B127,'[2]Trial Blc'!$B$4:H$373,7,FALSE),0)</f>
        <v>6414.86</v>
      </c>
      <c r="M127" s="10">
        <f>IFERROR(VLOOKUP($B127,'[2]Trial Blc'!$B$4:I$373,8,FALSE),0)</f>
        <v>6414.86</v>
      </c>
      <c r="N127" s="10">
        <f>IFERROR(VLOOKUP($B127,'[2]Trial Blc'!$B$4:J$373,9,FALSE),0)</f>
        <v>6414.86</v>
      </c>
      <c r="O127" s="10">
        <f>IFERROR(VLOOKUP($B127,'[2]Trial Blc'!$B$4:K$373,10,FALSE),0)</f>
        <v>6414.86</v>
      </c>
      <c r="P127" s="10">
        <f>IFERROR(VLOOKUP($B127,'[2]Trial Blc'!$B$4:L$373,11,FALSE),0)</f>
        <v>6414.86</v>
      </c>
      <c r="Q127" s="10">
        <f>IFERROR(VLOOKUP($B127,'[2]Trial Blc'!$B$4:M$373,12,FALSE),0)</f>
        <v>6414.86</v>
      </c>
      <c r="R127" s="10">
        <f>IFERROR(VLOOKUP($B127,'[2]Trial Blc'!$B$4:N$373,13,FALSE),0)</f>
        <v>6414.86</v>
      </c>
      <c r="S127" s="10">
        <f>IFERROR(VLOOKUP($B127,'[2]Trial Blc'!$B$4:O$373,14,FALSE),0)</f>
        <v>6414.86</v>
      </c>
      <c r="T127" s="10">
        <f>AVERAGE(G127:S127)</f>
        <v>6414.86</v>
      </c>
      <c r="U127" s="150">
        <v>2215</v>
      </c>
      <c r="V127" s="10" t="s">
        <v>239</v>
      </c>
      <c r="W127" s="10">
        <f>-IFERROR(VLOOKUP($U127,'[2]Trial Blc'!$B$4:O$373,W$2,FALSE),0)</f>
        <v>1612.34</v>
      </c>
      <c r="X127" s="9"/>
      <c r="Y127" s="10"/>
      <c r="Z127" s="10">
        <f>SUM(W127:Y127)</f>
        <v>1612.34</v>
      </c>
      <c r="AA127" s="10">
        <f>-IFERROR(VLOOKUP($U127,'[2]Trial Blc'!$B$4:Q$373,AA$2,FALSE),0)</f>
        <v>1625.71</v>
      </c>
      <c r="AB127" s="10">
        <f>-IFERROR(VLOOKUP($U127,'[2]Trial Blc'!$B$4:Q$373,AB$2,FALSE),0)</f>
        <v>1639.08</v>
      </c>
      <c r="AC127" s="10">
        <f>-IFERROR(VLOOKUP($U127,'[2]Trial Blc'!$B$4:Q$373,AC$2,FALSE),0)</f>
        <v>1652.45</v>
      </c>
      <c r="AD127" s="10">
        <f>-IFERROR(VLOOKUP($U127,'[2]Trial Blc'!$B$4:Q$373,AD$2,FALSE),0)</f>
        <v>1665.82</v>
      </c>
      <c r="AE127" s="10">
        <f>-IFERROR(VLOOKUP($U127,'[2]Trial Blc'!$B$4:Q$373,AE$2,FALSE),0)</f>
        <v>1679.19</v>
      </c>
      <c r="AF127" s="10">
        <f>-IFERROR(VLOOKUP($U127,'[2]Trial Blc'!$B$4:Q$373,AF$2,FALSE),0)</f>
        <v>1692.56</v>
      </c>
      <c r="AG127" s="10">
        <f>-IFERROR(VLOOKUP($U127,'[2]Trial Blc'!$B$4:Q$373,AG$2,FALSE),0)</f>
        <v>1705.93</v>
      </c>
      <c r="AH127" s="10">
        <f>-IFERROR(VLOOKUP($U127,'[2]Trial Blc'!$B$4:Q$373,AH$2,FALSE),0)</f>
        <v>1719.3</v>
      </c>
      <c r="AI127" s="10">
        <f>-IFERROR(VLOOKUP($U127,'[2]Trial Blc'!$B$4:Q$373,AI$2,FALSE),0)</f>
        <v>1732.67</v>
      </c>
      <c r="AJ127" s="10">
        <f>-IFERROR(VLOOKUP($U127,'[2]Trial Blc'!$B$4:Q$373,AJ$2,FALSE),0)</f>
        <v>1746.04</v>
      </c>
      <c r="AK127" s="10">
        <f>-IFERROR(VLOOKUP($U127,'[2]Trial Blc'!$B$4:Q$373,AK$2,FALSE),0)</f>
        <v>1759.41</v>
      </c>
      <c r="AL127" s="10">
        <f>-IFERROR(VLOOKUP($U127,'[2]Trial Blc'!$B$4:Q$373,AL$2,FALSE),0)</f>
        <v>1772.78</v>
      </c>
      <c r="AM127" s="7">
        <f>AVERAGE(Z127:AL127)</f>
        <v>1692.56</v>
      </c>
    </row>
    <row r="128" spans="1:40" s="7" customFormat="1" x14ac:dyDescent="0.2">
      <c r="A128" s="7" t="s">
        <v>241</v>
      </c>
      <c r="B128" s="155">
        <v>1460</v>
      </c>
      <c r="C128" s="12" t="s">
        <v>504</v>
      </c>
      <c r="D128" s="10">
        <f>IFERROR(VLOOKUP($B128,'[2]Trial Blc'!$B$4:C$373,2,FALSE),0)</f>
        <v>2415.42</v>
      </c>
      <c r="E128" s="10"/>
      <c r="F128" s="9"/>
      <c r="G128" s="10">
        <f t="shared" si="30"/>
        <v>2415.42</v>
      </c>
      <c r="H128" s="10">
        <f>IFERROR(VLOOKUP($B128,'[2]Trial Blc'!$B$4:D$373,3,FALSE),0)</f>
        <v>2415.42</v>
      </c>
      <c r="I128" s="10">
        <f>IFERROR(VLOOKUP($B128,'[2]Trial Blc'!$B$4:E$373,4,FALSE),0)</f>
        <v>2415.42</v>
      </c>
      <c r="J128" s="10">
        <f>IFERROR(VLOOKUP($B128,'[2]Trial Blc'!$B$4:F$373,5,FALSE),0)</f>
        <v>2415.42</v>
      </c>
      <c r="K128" s="10">
        <f>IFERROR(VLOOKUP($B128,'[2]Trial Blc'!$B$4:G$373,6,FALSE),0)</f>
        <v>2754.61</v>
      </c>
      <c r="L128" s="10">
        <f>IFERROR(VLOOKUP($B128,'[2]Trial Blc'!$B$4:H$373,7,FALSE),0)</f>
        <v>2754.61</v>
      </c>
      <c r="M128" s="10">
        <f>IFERROR(VLOOKUP($B128,'[2]Trial Blc'!$B$4:I$373,8,FALSE),0)</f>
        <v>2754.61</v>
      </c>
      <c r="N128" s="10">
        <f>IFERROR(VLOOKUP($B128,'[2]Trial Blc'!$B$4:J$373,9,FALSE),0)</f>
        <v>2754.61</v>
      </c>
      <c r="O128" s="10">
        <f>IFERROR(VLOOKUP($B128,'[2]Trial Blc'!$B$4:K$373,10,FALSE),0)</f>
        <v>2754.61</v>
      </c>
      <c r="P128" s="10">
        <f>IFERROR(VLOOKUP($B128,'[2]Trial Blc'!$B$4:L$373,11,FALSE),0)</f>
        <v>2754.61</v>
      </c>
      <c r="Q128" s="10">
        <f>IFERROR(VLOOKUP($B128,'[2]Trial Blc'!$B$4:M$373,12,FALSE),0)</f>
        <v>3050.35</v>
      </c>
      <c r="R128" s="10">
        <f>IFERROR(VLOOKUP($B128,'[2]Trial Blc'!$B$4:N$373,13,FALSE),0)</f>
        <v>3293.09</v>
      </c>
      <c r="S128" s="10">
        <f>IFERROR(VLOOKUP($B128,'[2]Trial Blc'!$B$4:O$373,14,FALSE),0)</f>
        <v>3293.09</v>
      </c>
      <c r="T128" s="10">
        <f t="shared" ref="T128:T134" si="31">AVERAGE(G128:S128)</f>
        <v>2755.836153846154</v>
      </c>
      <c r="U128" s="149">
        <v>2220</v>
      </c>
      <c r="V128" s="7" t="s">
        <v>243</v>
      </c>
      <c r="W128" s="10">
        <f>-IFERROR(VLOOKUP($U128,'[2]Trial Blc'!$B$4:O$373,W$2,FALSE),0)</f>
        <v>1917.63</v>
      </c>
      <c r="X128" s="9"/>
      <c r="Y128" s="10"/>
      <c r="Z128" s="10">
        <f>SUM(W128:Y128)</f>
        <v>1917.63</v>
      </c>
      <c r="AA128" s="10">
        <f>-IFERROR(VLOOKUP($U128,'[2]Trial Blc'!$B$4:Q$373,AA$2,FALSE),0)</f>
        <v>1931.04</v>
      </c>
      <c r="AB128" s="10">
        <f>-IFERROR(VLOOKUP($U128,'[2]Trial Blc'!$B$4:Q$373,AB$2,FALSE),0)</f>
        <v>1944.45</v>
      </c>
      <c r="AC128" s="10">
        <f>-IFERROR(VLOOKUP($U128,'[2]Trial Blc'!$B$4:Q$373,AC$2,FALSE),0)</f>
        <v>1957.86</v>
      </c>
      <c r="AD128" s="10">
        <f>-IFERROR(VLOOKUP($U128,'[2]Trial Blc'!$B$4:Q$373,AD$2,FALSE),0)</f>
        <v>1973.15</v>
      </c>
      <c r="AE128" s="10">
        <f>-IFERROR(VLOOKUP($U128,'[2]Trial Blc'!$B$4:Q$373,AE$2,FALSE),0)</f>
        <v>1988.44</v>
      </c>
      <c r="AF128" s="10">
        <f>-IFERROR(VLOOKUP($U128,'[2]Trial Blc'!$B$4:Q$373,AF$2,FALSE),0)</f>
        <v>2003.73</v>
      </c>
      <c r="AG128" s="10">
        <f>-IFERROR(VLOOKUP($U128,'[2]Trial Blc'!$B$4:Q$373,AG$2,FALSE),0)</f>
        <v>2019.02</v>
      </c>
      <c r="AH128" s="10">
        <f>-IFERROR(VLOOKUP($U128,'[2]Trial Blc'!$B$4:Q$373,AH$2,FALSE),0)</f>
        <v>2034.31</v>
      </c>
      <c r="AI128" s="10">
        <f>-IFERROR(VLOOKUP($U128,'[2]Trial Blc'!$B$4:Q$373,AI$2,FALSE),0)</f>
        <v>2049.6</v>
      </c>
      <c r="AJ128" s="10">
        <f>-IFERROR(VLOOKUP($U128,'[2]Trial Blc'!$B$4:Q$373,AJ$2,FALSE),0)</f>
        <v>2066.54</v>
      </c>
      <c r="AK128" s="10">
        <f>-IFERROR(VLOOKUP($U128,'[2]Trial Blc'!$B$4:Q$373,AK$2,FALSE),0)</f>
        <v>2084.8200000000002</v>
      </c>
      <c r="AL128" s="10">
        <f>-IFERROR(VLOOKUP($U128,'[2]Trial Blc'!$B$4:Q$373,AL$2,FALSE),0)</f>
        <v>2103.1</v>
      </c>
      <c r="AM128" s="7">
        <f>AVERAGE(Z128:AL128)</f>
        <v>2005.6684615384615</v>
      </c>
    </row>
    <row r="129" spans="1:40" s="7" customFormat="1" x14ac:dyDescent="0.2">
      <c r="A129" s="7" t="s">
        <v>247</v>
      </c>
      <c r="B129" s="145">
        <v>1465</v>
      </c>
      <c r="C129" s="9" t="s">
        <v>248</v>
      </c>
      <c r="D129" s="10"/>
      <c r="E129" s="10"/>
      <c r="F129" s="9"/>
      <c r="G129" s="10">
        <f>SUM(D129:F129)</f>
        <v>0</v>
      </c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>
        <f>AVERAGE(G129:S129)</f>
        <v>0</v>
      </c>
      <c r="U129" s="150"/>
      <c r="V129" s="11"/>
      <c r="W129" s="10"/>
      <c r="X129" s="9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1"/>
      <c r="AN129" s="11"/>
    </row>
    <row r="130" spans="1:40" s="7" customFormat="1" x14ac:dyDescent="0.2">
      <c r="A130" s="7" t="s">
        <v>249</v>
      </c>
      <c r="B130" s="155">
        <v>1470</v>
      </c>
      <c r="C130" s="12" t="s">
        <v>250</v>
      </c>
      <c r="D130" s="10">
        <f>IFERROR(VLOOKUP($B130,'[2]Trial Blc'!$B$4:C$373,2,FALSE),0)</f>
        <v>66928.179999999993</v>
      </c>
      <c r="E130" s="10"/>
      <c r="F130" s="9"/>
      <c r="G130" s="10">
        <f t="shared" si="30"/>
        <v>66928.179999999993</v>
      </c>
      <c r="H130" s="10">
        <f>IFERROR(VLOOKUP($B130,'[2]Trial Blc'!$B$4:D$373,3,FALSE),0)</f>
        <v>66928.14</v>
      </c>
      <c r="I130" s="10">
        <f>IFERROR(VLOOKUP($B130,'[2]Trial Blc'!$B$4:E$373,4,FALSE),0)</f>
        <v>66928.11</v>
      </c>
      <c r="J130" s="10">
        <f>IFERROR(VLOOKUP($B130,'[2]Trial Blc'!$B$4:F$373,5,FALSE),0)</f>
        <v>66928.009999999995</v>
      </c>
      <c r="K130" s="10">
        <f>IFERROR(VLOOKUP($B130,'[2]Trial Blc'!$B$4:G$373,6,FALSE),0)</f>
        <v>66928.02</v>
      </c>
      <c r="L130" s="10">
        <f>IFERROR(VLOOKUP($B130,'[2]Trial Blc'!$B$4:H$373,7,FALSE),0)</f>
        <v>66928</v>
      </c>
      <c r="M130" s="10">
        <f>IFERROR(VLOOKUP($B130,'[2]Trial Blc'!$B$4:I$373,8,FALSE),0)</f>
        <v>67188.240000000005</v>
      </c>
      <c r="N130" s="10">
        <f>IFERROR(VLOOKUP($B130,'[2]Trial Blc'!$B$4:J$373,9,FALSE),0)</f>
        <v>67188.22</v>
      </c>
      <c r="O130" s="10">
        <f>IFERROR(VLOOKUP($B130,'[2]Trial Blc'!$B$4:K$373,10,FALSE),0)</f>
        <v>67188.2</v>
      </c>
      <c r="P130" s="10">
        <f>IFERROR(VLOOKUP($B130,'[2]Trial Blc'!$B$4:L$373,11,FALSE),0)</f>
        <v>67188.17</v>
      </c>
      <c r="Q130" s="10">
        <f>IFERROR(VLOOKUP($B130,'[2]Trial Blc'!$B$4:M$373,12,FALSE),0)</f>
        <v>67188.179999999993</v>
      </c>
      <c r="R130" s="10">
        <f>IFERROR(VLOOKUP($B130,'[2]Trial Blc'!$B$4:N$373,13,FALSE),0)</f>
        <v>67188.160000000003</v>
      </c>
      <c r="S130" s="10">
        <f>IFERROR(VLOOKUP($B130,'[2]Trial Blc'!$B$4:O$373,14,FALSE),0)</f>
        <v>67188.12</v>
      </c>
      <c r="T130" s="10">
        <f t="shared" si="31"/>
        <v>67068.13461538461</v>
      </c>
      <c r="U130" s="149">
        <v>2230</v>
      </c>
      <c r="V130" s="7" t="s">
        <v>251</v>
      </c>
      <c r="W130" s="10">
        <f>-IFERROR(VLOOKUP($U130,'[2]Trial Blc'!$B$4:O$373,W$2,FALSE),0)</f>
        <v>76636.070000000007</v>
      </c>
      <c r="X130" s="9"/>
      <c r="Y130" s="10"/>
      <c r="Z130" s="10">
        <f t="shared" ref="Z130:Z135" si="32">SUM(W130:Y130)</f>
        <v>76636.070000000007</v>
      </c>
      <c r="AA130" s="10">
        <f>-IFERROR(VLOOKUP($U130,'[2]Trial Blc'!$B$4:Q$373,AA$2,FALSE),0)</f>
        <v>76984.63</v>
      </c>
      <c r="AB130" s="10">
        <f>-IFERROR(VLOOKUP($U130,'[2]Trial Blc'!$B$4:Q$373,AB$2,FALSE),0)</f>
        <v>77333.179999999993</v>
      </c>
      <c r="AC130" s="10">
        <f>-IFERROR(VLOOKUP($U130,'[2]Trial Blc'!$B$4:Q$373,AC$2,FALSE),0)</f>
        <v>77681.710000000006</v>
      </c>
      <c r="AD130" s="10">
        <f>-IFERROR(VLOOKUP($U130,'[2]Trial Blc'!$B$4:Q$373,AD$2,FALSE),0)</f>
        <v>78030.289999999994</v>
      </c>
      <c r="AE130" s="10">
        <f>-IFERROR(VLOOKUP($U130,'[2]Trial Blc'!$B$4:Q$373,AE$2,FALSE),0)</f>
        <v>78378.850000000006</v>
      </c>
      <c r="AF130" s="10">
        <f>-IFERROR(VLOOKUP($U130,'[2]Trial Blc'!$B$4:Q$373,AF$2,FALSE),0)</f>
        <v>78728.789999999994</v>
      </c>
      <c r="AG130" s="10">
        <f>-IFERROR(VLOOKUP($U130,'[2]Trial Blc'!$B$4:Q$373,AG$2,FALSE),0)</f>
        <v>79078.720000000001</v>
      </c>
      <c r="AH130" s="10">
        <f>-IFERROR(VLOOKUP($U130,'[2]Trial Blc'!$B$4:Q$373,AH$2,FALSE),0)</f>
        <v>79428.639999999999</v>
      </c>
      <c r="AI130" s="10">
        <f>-IFERROR(VLOOKUP($U130,'[2]Trial Blc'!$B$4:Q$373,AI$2,FALSE),0)</f>
        <v>79778.559999999998</v>
      </c>
      <c r="AJ130" s="10">
        <f>-IFERROR(VLOOKUP($U130,'[2]Trial Blc'!$B$4:Q$373,AJ$2,FALSE),0)</f>
        <v>80128.490000000005</v>
      </c>
      <c r="AK130" s="10">
        <f>-IFERROR(VLOOKUP($U130,'[2]Trial Blc'!$B$4:Q$373,AK$2,FALSE),0)</f>
        <v>80478.42</v>
      </c>
      <c r="AL130" s="10">
        <f>-IFERROR(VLOOKUP($U130,'[2]Trial Blc'!$B$4:Q$373,AL$2,FALSE),0)</f>
        <v>80828.33</v>
      </c>
      <c r="AM130" s="7">
        <f t="shared" ref="AM130:AM135" si="33">AVERAGE(Z130:AL130)</f>
        <v>78730.36</v>
      </c>
    </row>
    <row r="131" spans="1:40" s="7" customFormat="1" x14ac:dyDescent="0.2">
      <c r="A131" s="7" t="s">
        <v>252</v>
      </c>
      <c r="B131" s="145">
        <v>1475</v>
      </c>
      <c r="C131" s="9" t="s">
        <v>253</v>
      </c>
      <c r="D131" s="10">
        <f>IFERROR(VLOOKUP($B131,'[2]Trial Blc'!$B$4:C$373,2,FALSE),0)</f>
        <v>14670.29</v>
      </c>
      <c r="E131" s="10"/>
      <c r="F131" s="9"/>
      <c r="G131" s="10">
        <f t="shared" si="30"/>
        <v>14670.29</v>
      </c>
      <c r="H131" s="10">
        <f>IFERROR(VLOOKUP($B131,'[2]Trial Blc'!$B$4:D$373,3,FALSE),0)</f>
        <v>14670.29</v>
      </c>
      <c r="I131" s="10">
        <f>IFERROR(VLOOKUP($B131,'[2]Trial Blc'!$B$4:E$373,4,FALSE),0)</f>
        <v>15215.29</v>
      </c>
      <c r="J131" s="10">
        <f>IFERROR(VLOOKUP($B131,'[2]Trial Blc'!$B$4:F$373,5,FALSE),0)</f>
        <v>15215.29</v>
      </c>
      <c r="K131" s="10">
        <f>IFERROR(VLOOKUP($B131,'[2]Trial Blc'!$B$4:G$373,6,FALSE),0)</f>
        <v>15215.29</v>
      </c>
      <c r="L131" s="10">
        <f>IFERROR(VLOOKUP($B131,'[2]Trial Blc'!$B$4:H$373,7,FALSE),0)</f>
        <v>15215.29</v>
      </c>
      <c r="M131" s="10">
        <f>IFERROR(VLOOKUP($B131,'[2]Trial Blc'!$B$4:I$373,8,FALSE),0)</f>
        <v>15215.29</v>
      </c>
      <c r="N131" s="10">
        <f>IFERROR(VLOOKUP($B131,'[2]Trial Blc'!$B$4:J$373,9,FALSE),0)</f>
        <v>15232.11</v>
      </c>
      <c r="O131" s="10">
        <f>IFERROR(VLOOKUP($B131,'[2]Trial Blc'!$B$4:K$373,10,FALSE),0)</f>
        <v>15232.11</v>
      </c>
      <c r="P131" s="10">
        <f>IFERROR(VLOOKUP($B131,'[2]Trial Blc'!$B$4:L$373,11,FALSE),0)</f>
        <v>15491.92</v>
      </c>
      <c r="Q131" s="10">
        <f>IFERROR(VLOOKUP($B131,'[2]Trial Blc'!$B$4:M$373,12,FALSE),0)</f>
        <v>15491.92</v>
      </c>
      <c r="R131" s="10">
        <f>IFERROR(VLOOKUP($B131,'[2]Trial Blc'!$B$4:N$373,13,FALSE),0)</f>
        <v>15491.92</v>
      </c>
      <c r="S131" s="10">
        <f>IFERROR(VLOOKUP($B131,'[2]Trial Blc'!$B$4:O$373,14,FALSE),0)</f>
        <v>15491.92</v>
      </c>
      <c r="T131" s="10">
        <f t="shared" si="31"/>
        <v>15219.148461538467</v>
      </c>
      <c r="U131" s="149">
        <v>2235</v>
      </c>
      <c r="V131" s="7" t="s">
        <v>254</v>
      </c>
      <c r="W131" s="10">
        <f>-IFERROR(VLOOKUP($U131,'[2]Trial Blc'!$B$4:O$373,W$2,FALSE),0)</f>
        <v>11257.08</v>
      </c>
      <c r="X131" s="9"/>
      <c r="Y131" s="10"/>
      <c r="Z131" s="10">
        <f t="shared" si="32"/>
        <v>11257.08</v>
      </c>
      <c r="AA131" s="10">
        <f>-IFERROR(VLOOKUP($U131,'[2]Trial Blc'!$B$4:Q$373,AA$2,FALSE),0)</f>
        <v>11338.58</v>
      </c>
      <c r="AB131" s="10">
        <f>-IFERROR(VLOOKUP($U131,'[2]Trial Blc'!$B$4:Q$373,AB$2,FALSE),0)</f>
        <v>11423.11</v>
      </c>
      <c r="AC131" s="10">
        <f>-IFERROR(VLOOKUP($U131,'[2]Trial Blc'!$B$4:Q$373,AC$2,FALSE),0)</f>
        <v>11507.64</v>
      </c>
      <c r="AD131" s="10">
        <f>-IFERROR(VLOOKUP($U131,'[2]Trial Blc'!$B$4:Q$373,AD$2,FALSE),0)</f>
        <v>11592.17</v>
      </c>
      <c r="AE131" s="10">
        <f>-IFERROR(VLOOKUP($U131,'[2]Trial Blc'!$B$4:Q$373,AE$2,FALSE),0)</f>
        <v>11676.7</v>
      </c>
      <c r="AF131" s="10">
        <f>-IFERROR(VLOOKUP($U131,'[2]Trial Blc'!$B$4:Q$373,AF$2,FALSE),0)</f>
        <v>11761.23</v>
      </c>
      <c r="AG131" s="10">
        <f>-IFERROR(VLOOKUP($U131,'[2]Trial Blc'!$B$4:Q$373,AG$2,FALSE),0)</f>
        <v>11275.02</v>
      </c>
      <c r="AH131" s="10">
        <f>-IFERROR(VLOOKUP($U131,'[2]Trial Blc'!$B$4:Q$373,AH$2,FALSE),0)</f>
        <v>11359.64</v>
      </c>
      <c r="AI131" s="10">
        <f>-IFERROR(VLOOKUP($U131,'[2]Trial Blc'!$B$4:Q$373,AI$2,FALSE),0)</f>
        <v>11445.71</v>
      </c>
      <c r="AJ131" s="10">
        <f>-IFERROR(VLOOKUP($U131,'[2]Trial Blc'!$B$4:Q$373,AJ$2,FALSE),0)</f>
        <v>11531.78</v>
      </c>
      <c r="AK131" s="10">
        <f>-IFERROR(VLOOKUP($U131,'[2]Trial Blc'!$B$4:Q$373,AK$2,FALSE),0)</f>
        <v>11617.85</v>
      </c>
      <c r="AL131" s="10">
        <f>-IFERROR(VLOOKUP($U131,'[2]Trial Blc'!$B$4:Q$373,AL$2,FALSE),0)</f>
        <v>11703.92</v>
      </c>
      <c r="AM131" s="7">
        <f t="shared" si="33"/>
        <v>11499.263846153848</v>
      </c>
    </row>
    <row r="132" spans="1:40" s="7" customFormat="1" x14ac:dyDescent="0.2">
      <c r="A132" s="7" t="s">
        <v>255</v>
      </c>
      <c r="B132" s="145">
        <v>1480</v>
      </c>
      <c r="C132" s="9" t="s">
        <v>256</v>
      </c>
      <c r="D132" s="10"/>
      <c r="E132" s="10"/>
      <c r="F132" s="9"/>
      <c r="G132" s="10">
        <f>SUM(D132:F132)</f>
        <v>0</v>
      </c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>
        <f t="shared" si="31"/>
        <v>0</v>
      </c>
      <c r="U132" s="149">
        <v>2240</v>
      </c>
      <c r="V132" s="7" t="s">
        <v>257</v>
      </c>
      <c r="W132" s="10"/>
      <c r="X132" s="9"/>
      <c r="Y132" s="10"/>
      <c r="Z132" s="10">
        <f t="shared" si="32"/>
        <v>0</v>
      </c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7">
        <f t="shared" si="33"/>
        <v>0</v>
      </c>
    </row>
    <row r="133" spans="1:40" s="7" customFormat="1" ht="11.25" customHeight="1" x14ac:dyDescent="0.2">
      <c r="A133" s="7" t="s">
        <v>258</v>
      </c>
      <c r="B133" s="155">
        <v>1485</v>
      </c>
      <c r="C133" s="12" t="s">
        <v>259</v>
      </c>
      <c r="D133" s="10"/>
      <c r="E133" s="10"/>
      <c r="F133" s="9"/>
      <c r="G133" s="10">
        <f>SUM(D133:F133)</f>
        <v>0</v>
      </c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>
        <f t="shared" si="31"/>
        <v>0</v>
      </c>
      <c r="U133" s="149">
        <v>2245</v>
      </c>
      <c r="V133" s="7" t="s">
        <v>260</v>
      </c>
      <c r="W133" s="10"/>
      <c r="X133" s="9"/>
      <c r="Y133" s="10"/>
      <c r="Z133" s="10">
        <f t="shared" si="32"/>
        <v>0</v>
      </c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7">
        <f t="shared" si="33"/>
        <v>0</v>
      </c>
    </row>
    <row r="134" spans="1:40" s="7" customFormat="1" x14ac:dyDescent="0.2">
      <c r="A134" s="7" t="s">
        <v>261</v>
      </c>
      <c r="B134" s="145">
        <v>1490</v>
      </c>
      <c r="C134" s="9" t="s">
        <v>262</v>
      </c>
      <c r="D134" s="10"/>
      <c r="E134" s="10"/>
      <c r="F134" s="9"/>
      <c r="G134" s="10">
        <f>SUM(D134:F134)</f>
        <v>0</v>
      </c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>
        <f t="shared" si="31"/>
        <v>0</v>
      </c>
      <c r="U134" s="149">
        <v>2250</v>
      </c>
      <c r="V134" s="7" t="s">
        <v>263</v>
      </c>
      <c r="W134" s="10"/>
      <c r="X134" s="9"/>
      <c r="Y134" s="10"/>
      <c r="Z134" s="10">
        <f t="shared" si="32"/>
        <v>0</v>
      </c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7">
        <f t="shared" si="33"/>
        <v>0</v>
      </c>
    </row>
    <row r="135" spans="1:40" s="7" customFormat="1" x14ac:dyDescent="0.2">
      <c r="A135" s="165" t="s">
        <v>505</v>
      </c>
      <c r="B135" s="145">
        <v>1500</v>
      </c>
      <c r="C135" s="12" t="s">
        <v>506</v>
      </c>
      <c r="D135" s="10">
        <f>IFERROR(VLOOKUP($B135,'[2]Trial Blc'!$B$4:C$373,2,FALSE),0)</f>
        <v>3523.86</v>
      </c>
      <c r="E135" s="10"/>
      <c r="F135" s="9"/>
      <c r="G135" s="10">
        <f>SUM(D135:F135)</f>
        <v>3523.86</v>
      </c>
      <c r="H135" s="10">
        <f>IFERROR(VLOOKUP($B135,'[2]Trial Blc'!$B$4:D$373,3,FALSE),0)</f>
        <v>3523.86</v>
      </c>
      <c r="I135" s="10">
        <f>IFERROR(VLOOKUP($B135,'[2]Trial Blc'!$B$4:E$373,4,FALSE),0)</f>
        <v>3523.86</v>
      </c>
      <c r="J135" s="10">
        <f>IFERROR(VLOOKUP($B135,'[2]Trial Blc'!$B$4:F$373,5,FALSE),0)</f>
        <v>3523.86</v>
      </c>
      <c r="K135" s="10">
        <f>IFERROR(VLOOKUP($B135,'[2]Trial Blc'!$B$4:G$373,6,FALSE),0)</f>
        <v>3523.86</v>
      </c>
      <c r="L135" s="10">
        <f>IFERROR(VLOOKUP($B135,'[2]Trial Blc'!$B$4:H$373,7,FALSE),0)</f>
        <v>3523.86</v>
      </c>
      <c r="M135" s="10">
        <f>IFERROR(VLOOKUP($B135,'[2]Trial Blc'!$B$4:I$373,8,FALSE),0)</f>
        <v>3523.86</v>
      </c>
      <c r="N135" s="10">
        <f>IFERROR(VLOOKUP($B135,'[2]Trial Blc'!$B$4:J$373,9,FALSE),0)</f>
        <v>3523.86</v>
      </c>
      <c r="O135" s="10">
        <f>IFERROR(VLOOKUP($B135,'[2]Trial Blc'!$B$4:K$373,10,FALSE),0)</f>
        <v>3523.86</v>
      </c>
      <c r="P135" s="10">
        <f>IFERROR(VLOOKUP($B135,'[2]Trial Blc'!$B$4:L$373,11,FALSE),0)</f>
        <v>3523.86</v>
      </c>
      <c r="Q135" s="10">
        <f>IFERROR(VLOOKUP($B135,'[2]Trial Blc'!$B$4:M$373,12,FALSE),0)</f>
        <v>3523.86</v>
      </c>
      <c r="R135" s="10">
        <f>IFERROR(VLOOKUP($B135,'[2]Trial Blc'!$B$4:N$373,13,FALSE),0)</f>
        <v>3523.86</v>
      </c>
      <c r="S135" s="10">
        <f>IFERROR(VLOOKUP($B135,'[2]Trial Blc'!$B$4:O$373,14,FALSE),0)</f>
        <v>3523.86</v>
      </c>
      <c r="T135" s="10">
        <f>AVERAGE(G135:S135)</f>
        <v>3523.86</v>
      </c>
      <c r="U135" s="149">
        <v>2255</v>
      </c>
      <c r="V135" s="7" t="s">
        <v>507</v>
      </c>
      <c r="W135" s="10">
        <f>-IFERROR(VLOOKUP($U135,'[2]Trial Blc'!$B$4:O$373,W$2,FALSE),0)</f>
        <v>2172.89</v>
      </c>
      <c r="X135" s="9"/>
      <c r="Y135" s="10"/>
      <c r="Z135" s="10">
        <f t="shared" si="32"/>
        <v>2172.89</v>
      </c>
      <c r="AA135" s="10">
        <f>-IFERROR(VLOOKUP($U135,'[2]Trial Blc'!$B$4:Q$373,AA$2,FALSE),0)</f>
        <v>2202.2600000000002</v>
      </c>
      <c r="AB135" s="10">
        <f>-IFERROR(VLOOKUP($U135,'[2]Trial Blc'!$B$4:Q$373,AB$2,FALSE),0)</f>
        <v>2231.63</v>
      </c>
      <c r="AC135" s="10">
        <f>-IFERROR(VLOOKUP($U135,'[2]Trial Blc'!$B$4:Q$373,AC$2,FALSE),0)</f>
        <v>2261</v>
      </c>
      <c r="AD135" s="10">
        <f>-IFERROR(VLOOKUP($U135,'[2]Trial Blc'!$B$4:Q$373,AD$2,FALSE),0)</f>
        <v>2290.37</v>
      </c>
      <c r="AE135" s="10">
        <f>-IFERROR(VLOOKUP($U135,'[2]Trial Blc'!$B$4:Q$373,AE$2,FALSE),0)</f>
        <v>2319.7399999999998</v>
      </c>
      <c r="AF135" s="10">
        <f>-IFERROR(VLOOKUP($U135,'[2]Trial Blc'!$B$4:Q$373,AF$2,FALSE),0)</f>
        <v>2349.11</v>
      </c>
      <c r="AG135" s="10">
        <f>-IFERROR(VLOOKUP($U135,'[2]Trial Blc'!$B$4:Q$373,AG$2,FALSE),0)</f>
        <v>2378.48</v>
      </c>
      <c r="AH135" s="10">
        <f>-IFERROR(VLOOKUP($U135,'[2]Trial Blc'!$B$4:Q$373,AH$2,FALSE),0)</f>
        <v>2407.85</v>
      </c>
      <c r="AI135" s="10">
        <f>-IFERROR(VLOOKUP($U135,'[2]Trial Blc'!$B$4:Q$373,AI$2,FALSE),0)</f>
        <v>2437.2199999999998</v>
      </c>
      <c r="AJ135" s="10">
        <f>-IFERROR(VLOOKUP($U135,'[2]Trial Blc'!$B$4:Q$373,AJ$2,FALSE),0)</f>
        <v>2466.59</v>
      </c>
      <c r="AK135" s="10">
        <f>-IFERROR(VLOOKUP($U135,'[2]Trial Blc'!$B$4:Q$373,AK$2,FALSE),0)</f>
        <v>2495.96</v>
      </c>
      <c r="AL135" s="10">
        <f>-IFERROR(VLOOKUP($U135,'[2]Trial Blc'!$B$4:Q$373,AL$2,FALSE),0)</f>
        <v>2525.33</v>
      </c>
      <c r="AM135" s="7">
        <f t="shared" si="33"/>
        <v>2349.11</v>
      </c>
      <c r="AN135" s="11"/>
    </row>
    <row r="136" spans="1:40" s="7" customFormat="1" x14ac:dyDescent="0.2">
      <c r="A136" s="7" t="s">
        <v>508</v>
      </c>
      <c r="B136" s="145">
        <v>1495</v>
      </c>
      <c r="C136" s="12" t="s">
        <v>509</v>
      </c>
      <c r="D136" s="16">
        <f>IFERROR(VLOOKUP($B136,'[2]Trial Blc'!$B$4:C$373,2,FALSE),0)</f>
        <v>36733</v>
      </c>
      <c r="E136" s="16"/>
      <c r="F136" s="170"/>
      <c r="G136" s="16">
        <f t="shared" si="30"/>
        <v>36733</v>
      </c>
      <c r="H136" s="16">
        <f>IFERROR(VLOOKUP($B136,'[2]Trial Blc'!$B$4:D$373,3,FALSE),0)</f>
        <v>36733</v>
      </c>
      <c r="I136" s="16">
        <f>IFERROR(VLOOKUP($B136,'[2]Trial Blc'!$B$4:E$373,4,FALSE),0)</f>
        <v>36733</v>
      </c>
      <c r="J136" s="16">
        <f>IFERROR(VLOOKUP($B136,'[2]Trial Blc'!$B$4:F$373,5,FALSE),0)</f>
        <v>36733</v>
      </c>
      <c r="K136" s="16">
        <f>IFERROR(VLOOKUP($B136,'[2]Trial Blc'!$B$4:G$373,6,FALSE),0)</f>
        <v>36733</v>
      </c>
      <c r="L136" s="16">
        <f>IFERROR(VLOOKUP($B136,'[2]Trial Blc'!$B$4:H$373,7,FALSE),0)</f>
        <v>36733</v>
      </c>
      <c r="M136" s="16">
        <f>IFERROR(VLOOKUP($B136,'[2]Trial Blc'!$B$4:I$373,8,FALSE),0)</f>
        <v>36733</v>
      </c>
      <c r="N136" s="16">
        <f>IFERROR(VLOOKUP($B136,'[2]Trial Blc'!$B$4:J$373,9,FALSE),0)</f>
        <v>36733</v>
      </c>
      <c r="O136" s="16">
        <f>IFERROR(VLOOKUP($B136,'[2]Trial Blc'!$B$4:K$373,10,FALSE),0)</f>
        <v>36733</v>
      </c>
      <c r="P136" s="16">
        <f>IFERROR(VLOOKUP($B136,'[2]Trial Blc'!$B$4:L$373,11,FALSE),0)</f>
        <v>36733</v>
      </c>
      <c r="Q136" s="16">
        <f>IFERROR(VLOOKUP($B136,'[2]Trial Blc'!$B$4:M$373,12,FALSE),0)</f>
        <v>36733</v>
      </c>
      <c r="R136" s="16">
        <f>IFERROR(VLOOKUP($B136,'[2]Trial Blc'!$B$4:N$373,13,FALSE),0)</f>
        <v>36733</v>
      </c>
      <c r="S136" s="16">
        <f>IFERROR(VLOOKUP($B136,'[2]Trial Blc'!$B$4:O$373,14,FALSE),0)</f>
        <v>36733</v>
      </c>
      <c r="T136" s="16">
        <f>AVERAGE(G136:S136)</f>
        <v>36733</v>
      </c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N136" s="11"/>
    </row>
    <row r="138" spans="1:40" s="11" customFormat="1" ht="10.5" x14ac:dyDescent="0.25">
      <c r="A138" s="13" t="s">
        <v>510</v>
      </c>
      <c r="B138" s="155"/>
      <c r="C138" s="18" t="s">
        <v>81</v>
      </c>
      <c r="D138" s="10">
        <f t="shared" ref="D138:T138" si="34">SUM(D75:D136)-D88-D108</f>
        <v>6872694.9299999978</v>
      </c>
      <c r="E138" s="10">
        <f t="shared" si="34"/>
        <v>0</v>
      </c>
      <c r="F138" s="10">
        <f t="shared" si="34"/>
        <v>0</v>
      </c>
      <c r="G138" s="10">
        <f t="shared" si="34"/>
        <v>6872694.9299999978</v>
      </c>
      <c r="H138" s="10">
        <f t="shared" si="34"/>
        <v>6870044.2199999969</v>
      </c>
      <c r="I138" s="10">
        <f t="shared" si="34"/>
        <v>6891872.3699999973</v>
      </c>
      <c r="J138" s="10">
        <f t="shared" si="34"/>
        <v>6888883.8999999976</v>
      </c>
      <c r="K138" s="10">
        <f t="shared" si="34"/>
        <v>6905814.4599999962</v>
      </c>
      <c r="L138" s="10">
        <f t="shared" si="34"/>
        <v>6908129.299999998</v>
      </c>
      <c r="M138" s="10">
        <f t="shared" si="34"/>
        <v>6918370.8699999973</v>
      </c>
      <c r="N138" s="10">
        <f t="shared" si="34"/>
        <v>6938124.3099999987</v>
      </c>
      <c r="O138" s="10">
        <f t="shared" si="34"/>
        <v>6943213.9599999981</v>
      </c>
      <c r="P138" s="10">
        <f t="shared" si="34"/>
        <v>6960076.4999999991</v>
      </c>
      <c r="Q138" s="10">
        <f t="shared" si="34"/>
        <v>6964463.299999998</v>
      </c>
      <c r="R138" s="10">
        <f t="shared" si="34"/>
        <v>6972589.3599999985</v>
      </c>
      <c r="S138" s="10">
        <f t="shared" si="34"/>
        <v>6971817.6799999988</v>
      </c>
      <c r="T138" s="10">
        <f t="shared" si="34"/>
        <v>6923545.7815384641</v>
      </c>
      <c r="U138" s="151"/>
      <c r="V138" s="13" t="s">
        <v>511</v>
      </c>
      <c r="W138" s="10">
        <f>SUM(W75:W135)-W88-W108</f>
        <v>3672050.9400000004</v>
      </c>
      <c r="X138" s="10">
        <f>SUM(X75:X135)-X88-X108</f>
        <v>0</v>
      </c>
      <c r="Y138" s="10">
        <f>SUM(Y75:Y135)-Y88-Y108</f>
        <v>0</v>
      </c>
      <c r="Z138" s="10">
        <f>SUM(Z75:Z135)-Z88-Z108</f>
        <v>3672050.9400000004</v>
      </c>
      <c r="AA138" s="10">
        <f t="shared" ref="AA138:AL138" si="35">SUM(AA75:AA135)-AA88-AA108</f>
        <v>3688797.1699999995</v>
      </c>
      <c r="AB138" s="10">
        <f t="shared" si="35"/>
        <v>3708891.52</v>
      </c>
      <c r="AC138" s="10">
        <f t="shared" si="35"/>
        <v>3727233.8200000012</v>
      </c>
      <c r="AD138" s="10">
        <f t="shared" si="35"/>
        <v>3747067.6700000013</v>
      </c>
      <c r="AE138" s="10">
        <f t="shared" si="35"/>
        <v>3767203.5400000019</v>
      </c>
      <c r="AF138" s="10">
        <f t="shared" si="35"/>
        <v>3776374.58</v>
      </c>
      <c r="AG138" s="10">
        <f t="shared" si="35"/>
        <v>3794809.9499999974</v>
      </c>
      <c r="AH138" s="10">
        <f t="shared" si="35"/>
        <v>3815055.6399999992</v>
      </c>
      <c r="AI138" s="10">
        <f t="shared" si="35"/>
        <v>3832143.3799999994</v>
      </c>
      <c r="AJ138" s="10">
        <f t="shared" si="35"/>
        <v>3852471.9200000013</v>
      </c>
      <c r="AK138" s="10">
        <f t="shared" si="35"/>
        <v>3870319.2400000007</v>
      </c>
      <c r="AL138" s="10">
        <f t="shared" si="35"/>
        <v>3890652.9600000004</v>
      </c>
      <c r="AM138" s="7">
        <f>AVERAGE(Z138:AL138)</f>
        <v>3780236.3330769236</v>
      </c>
      <c r="AN138" s="7"/>
    </row>
    <row r="139" spans="1:40" s="11" customFormat="1" x14ac:dyDescent="0.2">
      <c r="B139" s="155"/>
      <c r="C139" s="12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5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</row>
    <row r="140" spans="1:40" ht="21" customHeight="1" thickBot="1" x14ac:dyDescent="0.3">
      <c r="A140" s="8" t="s">
        <v>512</v>
      </c>
      <c r="D140" s="29">
        <f>+D138</f>
        <v>6872694.9299999978</v>
      </c>
      <c r="E140" s="29">
        <f>+E138</f>
        <v>0</v>
      </c>
      <c r="F140" s="29">
        <f>+F138</f>
        <v>0</v>
      </c>
      <c r="G140" s="29">
        <f>+G138</f>
        <v>6872694.9299999978</v>
      </c>
      <c r="H140" s="29">
        <f t="shared" ref="H140:S140" si="36">+H138</f>
        <v>6870044.2199999969</v>
      </c>
      <c r="I140" s="29">
        <f t="shared" si="36"/>
        <v>6891872.3699999973</v>
      </c>
      <c r="J140" s="29">
        <f t="shared" si="36"/>
        <v>6888883.8999999976</v>
      </c>
      <c r="K140" s="29">
        <f t="shared" si="36"/>
        <v>6905814.4599999962</v>
      </c>
      <c r="L140" s="29">
        <f t="shared" si="36"/>
        <v>6908129.299999998</v>
      </c>
      <c r="M140" s="29">
        <f t="shared" si="36"/>
        <v>6918370.8699999973</v>
      </c>
      <c r="N140" s="29">
        <f t="shared" si="36"/>
        <v>6938124.3099999987</v>
      </c>
      <c r="O140" s="29">
        <f t="shared" si="36"/>
        <v>6943213.9599999981</v>
      </c>
      <c r="P140" s="29">
        <f t="shared" si="36"/>
        <v>6960076.4999999991</v>
      </c>
      <c r="Q140" s="29">
        <f t="shared" si="36"/>
        <v>6964463.299999998</v>
      </c>
      <c r="R140" s="29">
        <f t="shared" si="36"/>
        <v>6972589.3599999985</v>
      </c>
      <c r="S140" s="29">
        <f t="shared" si="36"/>
        <v>6971817.6799999988</v>
      </c>
      <c r="T140" s="10">
        <f>AVERAGE(G140:S140)</f>
        <v>6923545.7815384585</v>
      </c>
      <c r="U140" s="146"/>
      <c r="V140" s="8" t="s">
        <v>513</v>
      </c>
      <c r="W140" s="29">
        <f t="shared" ref="W140:AL140" si="37">+W138</f>
        <v>3672050.9400000004</v>
      </c>
      <c r="X140" s="29">
        <f>+X138</f>
        <v>0</v>
      </c>
      <c r="Y140" s="29">
        <f>+Y138</f>
        <v>0</v>
      </c>
      <c r="Z140" s="29">
        <f>+Z138</f>
        <v>3672050.9400000004</v>
      </c>
      <c r="AA140" s="29">
        <f t="shared" si="37"/>
        <v>3688797.1699999995</v>
      </c>
      <c r="AB140" s="29">
        <f t="shared" si="37"/>
        <v>3708891.52</v>
      </c>
      <c r="AC140" s="29">
        <f t="shared" si="37"/>
        <v>3727233.8200000012</v>
      </c>
      <c r="AD140" s="29">
        <f t="shared" si="37"/>
        <v>3747067.6700000013</v>
      </c>
      <c r="AE140" s="29">
        <f t="shared" si="37"/>
        <v>3767203.5400000019</v>
      </c>
      <c r="AF140" s="29">
        <f t="shared" si="37"/>
        <v>3776374.58</v>
      </c>
      <c r="AG140" s="29">
        <f t="shared" si="37"/>
        <v>3794809.9499999974</v>
      </c>
      <c r="AH140" s="29">
        <f t="shared" si="37"/>
        <v>3815055.6399999992</v>
      </c>
      <c r="AI140" s="29">
        <f t="shared" si="37"/>
        <v>3832143.3799999994</v>
      </c>
      <c r="AJ140" s="29">
        <f t="shared" si="37"/>
        <v>3852471.9200000013</v>
      </c>
      <c r="AK140" s="29">
        <f t="shared" si="37"/>
        <v>3870319.2400000007</v>
      </c>
      <c r="AL140" s="29">
        <f t="shared" si="37"/>
        <v>3890652.9600000004</v>
      </c>
      <c r="AM140" s="7">
        <f>AVERAGE(Z140:AL140)</f>
        <v>3780236.3330769236</v>
      </c>
    </row>
    <row r="141" spans="1:40" s="7" customFormat="1" ht="10.5" thickTop="1" x14ac:dyDescent="0.2">
      <c r="A141" s="172" t="s">
        <v>514</v>
      </c>
      <c r="B141" s="145"/>
      <c r="C141" s="12"/>
      <c r="D141" s="11"/>
      <c r="E141" s="10"/>
      <c r="F141" s="12"/>
      <c r="G141" s="14">
        <f>SUM('[2]Trial Blc'!C4:C49)</f>
        <v>7387402.2900000028</v>
      </c>
      <c r="H141" s="14">
        <f>SUM('[2]Trial Blc'!D4:D49)</f>
        <v>7383668.8600000013</v>
      </c>
      <c r="I141" s="14">
        <f>SUM('[2]Trial Blc'!E4:E49)</f>
        <v>7401872.7700000033</v>
      </c>
      <c r="J141" s="14">
        <f>SUM('[2]Trial Blc'!F4:F49)</f>
        <v>7404742.450000002</v>
      </c>
      <c r="K141" s="14">
        <f>SUM('[2]Trial Blc'!G4:G49)</f>
        <v>7422276.3900000015</v>
      </c>
      <c r="L141" s="14">
        <f>SUM('[2]Trial Blc'!H4:H49)</f>
        <v>7424370.7700000033</v>
      </c>
      <c r="M141" s="14">
        <f>SUM('[2]Trial Blc'!I4:I49)</f>
        <v>7437144.3900000034</v>
      </c>
      <c r="N141" s="14">
        <f>SUM('[2]Trial Blc'!J4:J49)</f>
        <v>7453723.7100000018</v>
      </c>
      <c r="O141" s="14">
        <f>SUM('[2]Trial Blc'!K4:K49)</f>
        <v>7459087.2700000033</v>
      </c>
      <c r="P141" s="14">
        <f>SUM('[2]Trial Blc'!L4:L49)</f>
        <v>7474399.4400000013</v>
      </c>
      <c r="Q141" s="14">
        <f>SUM('[2]Trial Blc'!M4:M49)</f>
        <v>7479065.3600000003</v>
      </c>
      <c r="R141" s="14">
        <f>SUM('[2]Trial Blc'!N4:N49)</f>
        <v>7487018.3300000038</v>
      </c>
      <c r="S141" s="14">
        <f>SUM('[2]Trial Blc'!O4:O49)</f>
        <v>7485682.8600000013</v>
      </c>
      <c r="T141" s="173">
        <f>AVERAGE(G141:S141)</f>
        <v>7438496.5300000012</v>
      </c>
      <c r="U141" s="149"/>
      <c r="V141" s="7" t="s">
        <v>515</v>
      </c>
      <c r="W141" s="10"/>
      <c r="X141" s="9"/>
      <c r="Y141" s="10"/>
      <c r="Z141" s="14">
        <f>SUM('[2]Trial Blc'!C58:C100)</f>
        <v>-4064686.4699999997</v>
      </c>
      <c r="AA141" s="14">
        <f>SUM('[2]Trial Blc'!D58:D100)</f>
        <v>-4085065.3</v>
      </c>
      <c r="AB141" s="14">
        <f>SUM('[2]Trial Blc'!E58:E100)</f>
        <v>-4105797.7800000003</v>
      </c>
      <c r="AC141" s="14">
        <f>SUM('[2]Trial Blc'!F58:F100)</f>
        <v>-4129706.9299999997</v>
      </c>
      <c r="AD141" s="14">
        <f>SUM('[2]Trial Blc'!G58:G100)</f>
        <v>-4153791.73</v>
      </c>
      <c r="AE141" s="14">
        <f>SUM('[2]Trial Blc'!H58:H100)</f>
        <v>-4177440.0899999989</v>
      </c>
      <c r="AF141" s="14">
        <f>SUM('[2]Trial Blc'!I58:I100)</f>
        <v>-4190908.0299999993</v>
      </c>
      <c r="AG141" s="14">
        <f>SUM('[2]Trial Blc'!J58:J100)</f>
        <v>-4201825.5000000009</v>
      </c>
      <c r="AH141" s="14">
        <f>SUM('[2]Trial Blc'!K58:K100)</f>
        <v>-4225545.05</v>
      </c>
      <c r="AI141" s="14">
        <f>SUM('[2]Trial Blc'!L58:L100)</f>
        <v>-4243744.7999999989</v>
      </c>
      <c r="AJ141" s="14">
        <f>SUM('[2]Trial Blc'!M58:M100)</f>
        <v>-4268393.4399999995</v>
      </c>
      <c r="AK141" s="14">
        <f>SUM('[2]Trial Blc'!N58:N100)</f>
        <v>-4289877.6000000006</v>
      </c>
      <c r="AL141" s="14">
        <f>SUM('[2]Trial Blc'!O58:O100)</f>
        <v>-4313105.2</v>
      </c>
      <c r="AM141" s="174">
        <f>AVERAGE(Z141:AL141)</f>
        <v>-4188452.9169230764</v>
      </c>
      <c r="AN141" s="11"/>
    </row>
    <row r="142" spans="1:40" s="7" customFormat="1" ht="10.5" thickBot="1" x14ac:dyDescent="0.25">
      <c r="A142" s="172" t="s">
        <v>516</v>
      </c>
      <c r="B142" s="145"/>
      <c r="C142" s="12"/>
      <c r="D142" s="11"/>
      <c r="E142" s="10"/>
      <c r="F142" s="12"/>
      <c r="G142" s="14">
        <f>+'[2]A 6 (a)'!C63</f>
        <v>7387402.29</v>
      </c>
      <c r="H142" s="14">
        <f>+'[2]A 6 (a)'!D63</f>
        <v>7383668.8600000003</v>
      </c>
      <c r="I142" s="14">
        <f>+'[2]A 6 (a)'!E63</f>
        <v>7401872.7700000005</v>
      </c>
      <c r="J142" s="14">
        <f>+'[2]A 6 (a)'!F63</f>
        <v>7404742.4500000011</v>
      </c>
      <c r="K142" s="14">
        <f>+'[2]A 6 (a)'!G63</f>
        <v>7422276.3900000006</v>
      </c>
      <c r="L142" s="14">
        <f>+'[2]A 6 (a)'!H63</f>
        <v>7424370.7700000023</v>
      </c>
      <c r="M142" s="14">
        <f>+'[2]A 6 (a)'!I63</f>
        <v>7437144.3899999997</v>
      </c>
      <c r="N142" s="14">
        <f>+'[2]A 6 (a)'!J63</f>
        <v>7453723.7100000018</v>
      </c>
      <c r="O142" s="14">
        <f>+'[2]A 6 (a)'!K63</f>
        <v>7459087.2699999986</v>
      </c>
      <c r="P142" s="14">
        <f>+'[2]A 6 (a)'!L63</f>
        <v>7474399.4399999995</v>
      </c>
      <c r="Q142" s="14">
        <f>+'[2]A 6 (a)'!M63</f>
        <v>7479065.3600000003</v>
      </c>
      <c r="R142" s="14">
        <f>+'[2]A 6 (a)'!N63</f>
        <v>7487018.330000001</v>
      </c>
      <c r="S142" s="14">
        <f>+'[2]A 6 (a)'!O63</f>
        <v>7485682.8600000003</v>
      </c>
      <c r="T142" s="173">
        <f>AVERAGE(G142:S142)</f>
        <v>7438496.5300000003</v>
      </c>
      <c r="U142" s="149"/>
      <c r="V142" s="7" t="s">
        <v>517</v>
      </c>
      <c r="W142" s="10"/>
      <c r="X142" s="9"/>
      <c r="Y142" s="10"/>
      <c r="Z142" s="14">
        <f>+'[2]A 10 (a)'!C62</f>
        <v>4064686.47</v>
      </c>
      <c r="AA142" s="14">
        <f>+'[2]A 10 (a)'!D62</f>
        <v>4085065.3000000003</v>
      </c>
      <c r="AB142" s="14">
        <f>+'[2]A 10 (a)'!E62</f>
        <v>4105797.7799999984</v>
      </c>
      <c r="AC142" s="14">
        <f>+'[2]A 10 (a)'!F62</f>
        <v>4129706.93</v>
      </c>
      <c r="AD142" s="14">
        <f>+'[2]A 10 (a)'!G62</f>
        <v>4153791.7300000004</v>
      </c>
      <c r="AE142" s="14">
        <f>+'[2]A 10 (a)'!H62</f>
        <v>4177440.0900000003</v>
      </c>
      <c r="AF142" s="14">
        <f>+'[2]A 10 (a)'!I62</f>
        <v>4190908.0299999989</v>
      </c>
      <c r="AG142" s="14">
        <f>+'[2]A 10 (a)'!J62</f>
        <v>4201825.5</v>
      </c>
      <c r="AH142" s="14">
        <f>+'[2]A 10 (a)'!K62</f>
        <v>4225545.0499999989</v>
      </c>
      <c r="AI142" s="14">
        <f>+'[2]A 10 (a)'!L62</f>
        <v>4243744.7999999989</v>
      </c>
      <c r="AJ142" s="14">
        <f>+'[2]A 10 (a)'!M62</f>
        <v>4268393.4400000013</v>
      </c>
      <c r="AK142" s="14">
        <f>+'[2]A 10 (a)'!N62</f>
        <v>4289877.5999999996</v>
      </c>
      <c r="AL142" s="14">
        <f>+'[2]A 10 (a)'!O62</f>
        <v>4313105.1999999993</v>
      </c>
      <c r="AM142" s="174">
        <f>AVERAGE(Z142:AL142)</f>
        <v>4188452.9169230759</v>
      </c>
      <c r="AN142" s="11"/>
    </row>
    <row r="143" spans="1:40" s="36" customFormat="1" x14ac:dyDescent="0.2">
      <c r="A143" s="175" t="s">
        <v>270</v>
      </c>
      <c r="B143" s="176"/>
      <c r="C143" s="62"/>
      <c r="D143" s="63"/>
      <c r="E143" s="63"/>
      <c r="F143" s="62"/>
      <c r="G143" s="63">
        <f>+G141-G148</f>
        <v>0</v>
      </c>
      <c r="H143" s="63">
        <f>+H141-H142</f>
        <v>0</v>
      </c>
      <c r="I143" s="63">
        <f t="shared" ref="I143:S143" si="38">+I141-I142</f>
        <v>0</v>
      </c>
      <c r="J143" s="63">
        <f t="shared" si="38"/>
        <v>0</v>
      </c>
      <c r="K143" s="63">
        <f t="shared" si="38"/>
        <v>0</v>
      </c>
      <c r="L143" s="63">
        <f t="shared" si="38"/>
        <v>0</v>
      </c>
      <c r="M143" s="63">
        <f t="shared" si="38"/>
        <v>0</v>
      </c>
      <c r="N143" s="63">
        <f t="shared" si="38"/>
        <v>0</v>
      </c>
      <c r="O143" s="63">
        <f t="shared" si="38"/>
        <v>0</v>
      </c>
      <c r="P143" s="63">
        <f t="shared" si="38"/>
        <v>0</v>
      </c>
      <c r="Q143" s="63">
        <f t="shared" si="38"/>
        <v>0</v>
      </c>
      <c r="R143" s="63">
        <f t="shared" si="38"/>
        <v>0</v>
      </c>
      <c r="S143" s="63">
        <f t="shared" si="38"/>
        <v>0</v>
      </c>
      <c r="T143" s="34"/>
      <c r="U143" s="163"/>
      <c r="V143" s="35" t="s">
        <v>270</v>
      </c>
      <c r="W143" s="34"/>
      <c r="X143" s="62"/>
      <c r="Y143" s="63"/>
      <c r="Z143" s="63">
        <f t="shared" ref="Z143:AL143" si="39">+Z141-Z148</f>
        <v>-8129372.9400000004</v>
      </c>
      <c r="AA143" s="63">
        <f t="shared" si="39"/>
        <v>-8170130.5999999996</v>
      </c>
      <c r="AB143" s="63">
        <f t="shared" si="39"/>
        <v>-8211595.5600000005</v>
      </c>
      <c r="AC143" s="63">
        <f t="shared" si="39"/>
        <v>-8259413.8600000013</v>
      </c>
      <c r="AD143" s="63">
        <f t="shared" si="39"/>
        <v>-8307583.4600000009</v>
      </c>
      <c r="AE143" s="63">
        <f t="shared" si="39"/>
        <v>-8354880.1800000016</v>
      </c>
      <c r="AF143" s="63">
        <f t="shared" si="39"/>
        <v>-8381816.0599999996</v>
      </c>
      <c r="AG143" s="63">
        <f t="shared" si="39"/>
        <v>-8403650.9999999981</v>
      </c>
      <c r="AH143" s="63">
        <f t="shared" si="39"/>
        <v>-8451090.0999999978</v>
      </c>
      <c r="AI143" s="63">
        <f t="shared" si="39"/>
        <v>-8487489.5999999978</v>
      </c>
      <c r="AJ143" s="63">
        <f t="shared" si="39"/>
        <v>-8536786.8800000008</v>
      </c>
      <c r="AK143" s="63">
        <f t="shared" si="39"/>
        <v>-8579755.2000000011</v>
      </c>
      <c r="AL143" s="63">
        <f t="shared" si="39"/>
        <v>-8626210.4000000004</v>
      </c>
      <c r="AM143" s="7">
        <f>AVERAGE(Z143:AL143)</f>
        <v>-8376905.8338461537</v>
      </c>
    </row>
    <row r="144" spans="1:40" s="33" customFormat="1" ht="14.25" customHeight="1" x14ac:dyDescent="0.25">
      <c r="A144" s="38" t="s">
        <v>271</v>
      </c>
      <c r="B144" s="162"/>
      <c r="D144" s="34"/>
      <c r="E144" s="34"/>
      <c r="G144" s="10">
        <f>SUM(D144:F144)</f>
        <v>0</v>
      </c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163"/>
      <c r="V144" s="37" t="s">
        <v>272</v>
      </c>
      <c r="W144" s="34"/>
      <c r="Y144" s="34"/>
      <c r="Z144" s="66">
        <f>SUM(W144:Y144)</f>
        <v>0</v>
      </c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6"/>
      <c r="AN144" s="36"/>
    </row>
    <row r="145" spans="1:40" s="33" customFormat="1" x14ac:dyDescent="0.2">
      <c r="A145" s="38" t="s">
        <v>133</v>
      </c>
      <c r="B145" s="162"/>
      <c r="D145" s="34"/>
      <c r="E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163"/>
      <c r="V145" s="35"/>
      <c r="W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6"/>
      <c r="AN145" s="36"/>
    </row>
    <row r="146" spans="1:40" s="33" customFormat="1" x14ac:dyDescent="0.2">
      <c r="A146" s="76" t="s">
        <v>273</v>
      </c>
      <c r="B146" s="162"/>
      <c r="D146" s="34"/>
      <c r="E146" s="34"/>
      <c r="G146" s="34">
        <f>-G71</f>
        <v>514707.36000000004</v>
      </c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>
        <f>-S71</f>
        <v>0</v>
      </c>
      <c r="T146" s="34"/>
      <c r="U146" s="163"/>
      <c r="V146" s="35" t="s">
        <v>274</v>
      </c>
      <c r="W146" s="34">
        <f>-W71</f>
        <v>392637.53</v>
      </c>
      <c r="Y146" s="34"/>
      <c r="Z146" s="34">
        <f>-Z71</f>
        <v>392635.53</v>
      </c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>
        <f>-AL71</f>
        <v>422452.23999999993</v>
      </c>
      <c r="AM146" s="36"/>
      <c r="AN146" s="36"/>
    </row>
    <row r="147" spans="1:40" s="7" customFormat="1" ht="10.5" x14ac:dyDescent="0.25">
      <c r="A147" s="76" t="s">
        <v>275</v>
      </c>
      <c r="B147" s="145"/>
      <c r="C147" s="9"/>
      <c r="D147" s="13"/>
      <c r="E147" s="13"/>
      <c r="F147" s="9"/>
      <c r="G147" s="13">
        <f>+G144-G140-G146</f>
        <v>-7387402.2899999982</v>
      </c>
      <c r="H147" s="67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13">
        <f>+S144-S140-S146</f>
        <v>-6971817.6799999988</v>
      </c>
      <c r="T147" s="13"/>
      <c r="U147" s="162"/>
      <c r="V147" s="76" t="s">
        <v>275</v>
      </c>
      <c r="W147" s="13">
        <f>+W144-W140-W146</f>
        <v>-4064688.4700000007</v>
      </c>
      <c r="X147" s="9"/>
      <c r="Y147" s="13"/>
      <c r="Z147" s="13">
        <f>+Z144-Z140-Z146</f>
        <v>-4064686.4700000007</v>
      </c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13">
        <f>+AL144-AL140-AL146</f>
        <v>-4313105.2</v>
      </c>
      <c r="AM147" s="11"/>
      <c r="AN147" s="11"/>
    </row>
    <row r="148" spans="1:40" s="7" customFormat="1" ht="10.5" x14ac:dyDescent="0.25">
      <c r="B148" s="153"/>
      <c r="C148" s="64" t="s">
        <v>276</v>
      </c>
      <c r="D148" s="66">
        <f t="shared" ref="D148:T148" si="40">+D65+D138</f>
        <v>7387402.2899999982</v>
      </c>
      <c r="E148" s="66">
        <f t="shared" si="40"/>
        <v>0</v>
      </c>
      <c r="F148" s="66">
        <f t="shared" si="40"/>
        <v>0</v>
      </c>
      <c r="G148" s="66">
        <f t="shared" si="40"/>
        <v>7387402.2899999982</v>
      </c>
      <c r="H148" s="66">
        <f t="shared" si="40"/>
        <v>7383668.8599999966</v>
      </c>
      <c r="I148" s="66">
        <f t="shared" si="40"/>
        <v>7401872.7699999968</v>
      </c>
      <c r="J148" s="66">
        <f t="shared" si="40"/>
        <v>7404742.4499999974</v>
      </c>
      <c r="K148" s="66">
        <f t="shared" si="40"/>
        <v>7422276.3899999959</v>
      </c>
      <c r="L148" s="66">
        <f t="shared" si="40"/>
        <v>7424370.7699999977</v>
      </c>
      <c r="M148" s="66">
        <f t="shared" si="40"/>
        <v>7437144.3899999978</v>
      </c>
      <c r="N148" s="66">
        <f t="shared" si="40"/>
        <v>7453723.709999999</v>
      </c>
      <c r="O148" s="66">
        <f t="shared" si="40"/>
        <v>7459087.2699999977</v>
      </c>
      <c r="P148" s="66">
        <f t="shared" si="40"/>
        <v>7474399.4399999995</v>
      </c>
      <c r="Q148" s="66">
        <f t="shared" si="40"/>
        <v>7479065.3599999975</v>
      </c>
      <c r="R148" s="66">
        <f t="shared" si="40"/>
        <v>7487018.3299999982</v>
      </c>
      <c r="S148" s="66">
        <f t="shared" si="40"/>
        <v>7485682.8599999985</v>
      </c>
      <c r="T148" s="177">
        <f t="shared" si="40"/>
        <v>7438496.5300000031</v>
      </c>
      <c r="U148" s="146"/>
      <c r="V148" s="8" t="s">
        <v>277</v>
      </c>
      <c r="W148" s="66">
        <f>+W65+W138</f>
        <v>4064688.4700000007</v>
      </c>
      <c r="X148" s="66">
        <f>+X65+X138</f>
        <v>0</v>
      </c>
      <c r="Y148" s="66"/>
      <c r="Z148" s="66">
        <f t="shared" ref="Z148:AL148" si="41">+Z65+Z138</f>
        <v>4064686.4700000007</v>
      </c>
      <c r="AA148" s="66">
        <f t="shared" si="41"/>
        <v>4085065.2999999993</v>
      </c>
      <c r="AB148" s="66">
        <f t="shared" si="41"/>
        <v>4105797.7800000003</v>
      </c>
      <c r="AC148" s="66">
        <f t="shared" si="41"/>
        <v>4129706.9300000011</v>
      </c>
      <c r="AD148" s="66">
        <f t="shared" si="41"/>
        <v>4153791.7300000014</v>
      </c>
      <c r="AE148" s="66">
        <f t="shared" si="41"/>
        <v>4177440.0900000022</v>
      </c>
      <c r="AF148" s="66">
        <f t="shared" si="41"/>
        <v>4190908.0300000003</v>
      </c>
      <c r="AG148" s="66">
        <f t="shared" si="41"/>
        <v>4201825.4999999972</v>
      </c>
      <c r="AH148" s="66">
        <f t="shared" si="41"/>
        <v>4225545.0499999989</v>
      </c>
      <c r="AI148" s="66">
        <f t="shared" si="41"/>
        <v>4243744.8</v>
      </c>
      <c r="AJ148" s="66">
        <f t="shared" si="41"/>
        <v>4268393.4400000013</v>
      </c>
      <c r="AK148" s="66">
        <f t="shared" si="41"/>
        <v>4289877.6000000006</v>
      </c>
      <c r="AL148" s="66">
        <f t="shared" si="41"/>
        <v>4313105.2</v>
      </c>
      <c r="AM148" s="11"/>
      <c r="AN148" s="11"/>
    </row>
    <row r="149" spans="1:40" s="7" customFormat="1" ht="15" customHeight="1" x14ac:dyDescent="0.25">
      <c r="B149" s="153"/>
      <c r="C149" s="64" t="s">
        <v>278</v>
      </c>
      <c r="D149" s="66">
        <f>+D163+D182+D206</f>
        <v>28.73</v>
      </c>
      <c r="E149" s="66"/>
      <c r="F149" s="64"/>
      <c r="G149" s="66">
        <f t="shared" ref="G149:S149" si="42">+G163+G182+G206</f>
        <v>28.73</v>
      </c>
      <c r="H149" s="66">
        <f t="shared" si="42"/>
        <v>28.68</v>
      </c>
      <c r="I149" s="66">
        <f t="shared" si="42"/>
        <v>28.61</v>
      </c>
      <c r="J149" s="66">
        <f t="shared" si="42"/>
        <v>47.44</v>
      </c>
      <c r="K149" s="66">
        <f t="shared" si="42"/>
        <v>47.46</v>
      </c>
      <c r="L149" s="66">
        <f t="shared" si="42"/>
        <v>12.63</v>
      </c>
      <c r="M149" s="66">
        <f t="shared" si="42"/>
        <v>12.64</v>
      </c>
      <c r="N149" s="66">
        <f t="shared" si="42"/>
        <v>12.62</v>
      </c>
      <c r="O149" s="66">
        <f t="shared" si="42"/>
        <v>12.61</v>
      </c>
      <c r="P149" s="66">
        <f t="shared" si="42"/>
        <v>12.58</v>
      </c>
      <c r="Q149" s="66">
        <f t="shared" si="42"/>
        <v>12.59</v>
      </c>
      <c r="R149" s="66">
        <f t="shared" si="42"/>
        <v>4912.57</v>
      </c>
      <c r="S149" s="66">
        <f t="shared" si="42"/>
        <v>4912.54</v>
      </c>
      <c r="T149" s="66"/>
      <c r="U149" s="149"/>
      <c r="W149" s="10"/>
      <c r="X149" s="64"/>
      <c r="Y149" s="66"/>
      <c r="Z149" s="66">
        <f>+Z163+Z182+Z206</f>
        <v>0</v>
      </c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1"/>
      <c r="AN149" s="11"/>
    </row>
    <row r="150" spans="1:40" s="7" customFormat="1" ht="10.5" x14ac:dyDescent="0.25">
      <c r="A150" s="8" t="s">
        <v>279</v>
      </c>
      <c r="B150" s="155">
        <v>1655</v>
      </c>
      <c r="C150" s="12" t="s">
        <v>292</v>
      </c>
      <c r="D150" s="10"/>
      <c r="E150" s="10"/>
      <c r="F150" s="9"/>
      <c r="G150" s="10">
        <f t="shared" ref="G150:G161" si="43">SUM(D150:F150)</f>
        <v>0</v>
      </c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68"/>
      <c r="U150" s="149"/>
      <c r="W150" s="68"/>
      <c r="X150" s="9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11"/>
      <c r="AN150" s="11"/>
    </row>
    <row r="151" spans="1:40" s="7" customFormat="1" ht="10.5" x14ac:dyDescent="0.25">
      <c r="A151" s="8" t="s">
        <v>280</v>
      </c>
      <c r="B151" s="145">
        <v>1660</v>
      </c>
      <c r="C151" s="69" t="s">
        <v>281</v>
      </c>
      <c r="D151" s="10"/>
      <c r="E151" s="10"/>
      <c r="F151" s="9"/>
      <c r="G151" s="10">
        <f t="shared" si="43"/>
        <v>0</v>
      </c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47"/>
      <c r="U151" s="149"/>
      <c r="W151" s="10"/>
      <c r="X151" s="69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1"/>
      <c r="AN151" s="11"/>
    </row>
    <row r="152" spans="1:40" s="7" customFormat="1" x14ac:dyDescent="0.2">
      <c r="B152" s="145">
        <v>1661</v>
      </c>
      <c r="C152" s="69" t="s">
        <v>282</v>
      </c>
      <c r="D152" s="10"/>
      <c r="E152" s="10"/>
      <c r="F152" s="9"/>
      <c r="G152" s="10">
        <f t="shared" si="43"/>
        <v>0</v>
      </c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>
        <f t="shared" ref="T152:T163" si="44">AVERAGE(G152:S152)</f>
        <v>0</v>
      </c>
      <c r="U152" s="149"/>
      <c r="W152" s="10"/>
      <c r="X152" s="69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1"/>
      <c r="AN152" s="11"/>
    </row>
    <row r="153" spans="1:40" s="7" customFormat="1" x14ac:dyDescent="0.2">
      <c r="B153" s="145">
        <v>1665</v>
      </c>
      <c r="C153" s="69" t="s">
        <v>283</v>
      </c>
      <c r="D153" s="10"/>
      <c r="E153" s="10"/>
      <c r="F153" s="9"/>
      <c r="G153" s="10">
        <f t="shared" si="43"/>
        <v>0</v>
      </c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>
        <f t="shared" si="44"/>
        <v>0</v>
      </c>
      <c r="U153" s="149"/>
      <c r="W153" s="10"/>
      <c r="X153" s="69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1"/>
      <c r="AN153" s="11"/>
    </row>
    <row r="154" spans="1:40" s="7" customFormat="1" x14ac:dyDescent="0.2">
      <c r="B154" s="145">
        <v>1666</v>
      </c>
      <c r="C154" s="69" t="s">
        <v>284</v>
      </c>
      <c r="D154" s="10"/>
      <c r="E154" s="10"/>
      <c r="F154" s="9"/>
      <c r="G154" s="10">
        <f t="shared" si="43"/>
        <v>0</v>
      </c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>
        <f t="shared" si="44"/>
        <v>0</v>
      </c>
      <c r="U154" s="149"/>
      <c r="W154" s="10"/>
      <c r="X154" s="69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1"/>
      <c r="AN154" s="11"/>
    </row>
    <row r="155" spans="1:40" s="7" customFormat="1" x14ac:dyDescent="0.2">
      <c r="B155" s="145">
        <v>1667</v>
      </c>
      <c r="C155" s="69" t="s">
        <v>285</v>
      </c>
      <c r="D155" s="10"/>
      <c r="E155" s="10"/>
      <c r="F155" s="9"/>
      <c r="G155" s="10">
        <f t="shared" si="43"/>
        <v>0</v>
      </c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>
        <f t="shared" si="44"/>
        <v>0</v>
      </c>
      <c r="U155" s="149"/>
      <c r="W155" s="10"/>
      <c r="X155" s="69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1"/>
      <c r="AN155" s="11"/>
    </row>
    <row r="156" spans="1:40" s="7" customFormat="1" x14ac:dyDescent="0.2">
      <c r="B156" s="145">
        <v>1668</v>
      </c>
      <c r="C156" s="69" t="s">
        <v>286</v>
      </c>
      <c r="D156" s="10"/>
      <c r="E156" s="10"/>
      <c r="F156" s="9"/>
      <c r="G156" s="10">
        <f t="shared" si="43"/>
        <v>0</v>
      </c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>
        <f t="shared" si="44"/>
        <v>0</v>
      </c>
      <c r="U156" s="149"/>
      <c r="W156" s="10"/>
      <c r="X156" s="69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1"/>
      <c r="AN156" s="11"/>
    </row>
    <row r="157" spans="1:40" s="7" customFormat="1" x14ac:dyDescent="0.2">
      <c r="B157" s="145">
        <v>1669</v>
      </c>
      <c r="C157" s="69" t="s">
        <v>287</v>
      </c>
      <c r="D157" s="10"/>
      <c r="E157" s="10"/>
      <c r="F157" s="9"/>
      <c r="G157" s="10">
        <f t="shared" si="43"/>
        <v>0</v>
      </c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>
        <f t="shared" si="44"/>
        <v>0</v>
      </c>
      <c r="U157" s="149"/>
      <c r="W157" s="10"/>
      <c r="X157" s="69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1"/>
      <c r="AN157" s="11"/>
    </row>
    <row r="158" spans="1:40" s="7" customFormat="1" x14ac:dyDescent="0.2">
      <c r="B158" s="145">
        <v>1670</v>
      </c>
      <c r="C158" s="69" t="s">
        <v>288</v>
      </c>
      <c r="D158" s="10"/>
      <c r="E158" s="10"/>
      <c r="F158" s="9"/>
      <c r="G158" s="10">
        <f t="shared" si="43"/>
        <v>0</v>
      </c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>
        <f t="shared" si="44"/>
        <v>0</v>
      </c>
      <c r="U158" s="149"/>
      <c r="W158" s="10"/>
      <c r="X158" s="69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1"/>
      <c r="AN158" s="11"/>
    </row>
    <row r="159" spans="1:40" s="7" customFormat="1" x14ac:dyDescent="0.2">
      <c r="B159" s="145">
        <v>1671</v>
      </c>
      <c r="C159" s="69" t="s">
        <v>289</v>
      </c>
      <c r="D159" s="10"/>
      <c r="E159" s="10"/>
      <c r="F159" s="9"/>
      <c r="G159" s="10">
        <f t="shared" si="43"/>
        <v>0</v>
      </c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>
        <f t="shared" si="44"/>
        <v>0</v>
      </c>
      <c r="U159" s="149"/>
      <c r="W159" s="10"/>
      <c r="X159" s="69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1"/>
      <c r="AN159" s="11"/>
    </row>
    <row r="160" spans="1:40" s="7" customFormat="1" x14ac:dyDescent="0.2">
      <c r="B160" s="145">
        <v>1672</v>
      </c>
      <c r="C160" s="69" t="s">
        <v>290</v>
      </c>
      <c r="D160" s="10"/>
      <c r="E160" s="10"/>
      <c r="F160" s="9"/>
      <c r="G160" s="10">
        <f t="shared" si="43"/>
        <v>0</v>
      </c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>
        <f t="shared" si="44"/>
        <v>0</v>
      </c>
      <c r="U160" s="149"/>
      <c r="W160" s="10"/>
      <c r="X160" s="69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1"/>
      <c r="AN160" s="11"/>
    </row>
    <row r="161" spans="2:40" s="7" customFormat="1" x14ac:dyDescent="0.2">
      <c r="B161" s="145">
        <v>1699</v>
      </c>
      <c r="C161" s="69" t="s">
        <v>291</v>
      </c>
      <c r="D161" s="10"/>
      <c r="E161" s="10"/>
      <c r="F161" s="9"/>
      <c r="G161" s="10">
        <f t="shared" si="43"/>
        <v>0</v>
      </c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>
        <f t="shared" si="44"/>
        <v>0</v>
      </c>
      <c r="U161" s="149"/>
      <c r="W161" s="10"/>
      <c r="X161" s="69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1"/>
      <c r="AN161" s="11"/>
    </row>
    <row r="162" spans="2:40" s="7" customFormat="1" x14ac:dyDescent="0.2">
      <c r="B162" s="145"/>
      <c r="C162" s="69"/>
      <c r="D162" s="10"/>
      <c r="E162" s="10"/>
      <c r="F162" s="10"/>
      <c r="G162" s="10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149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1"/>
      <c r="AN162" s="11"/>
    </row>
    <row r="163" spans="2:40" s="11" customFormat="1" ht="10.5" customHeight="1" x14ac:dyDescent="0.2">
      <c r="D163" s="70">
        <f>SUM(D151:D162)</f>
        <v>0</v>
      </c>
      <c r="E163" s="70"/>
      <c r="F163" s="70">
        <f>SUM(F151:F162)</f>
        <v>0</v>
      </c>
      <c r="G163" s="70">
        <f>SUM(G150:G162)</f>
        <v>0</v>
      </c>
      <c r="H163" s="70">
        <f t="shared" ref="H163:S163" si="45">SUM(H150:H162)</f>
        <v>0</v>
      </c>
      <c r="I163" s="70">
        <f t="shared" si="45"/>
        <v>0</v>
      </c>
      <c r="J163" s="70">
        <f t="shared" si="45"/>
        <v>0</v>
      </c>
      <c r="K163" s="70">
        <f t="shared" si="45"/>
        <v>0</v>
      </c>
      <c r="L163" s="70">
        <f t="shared" si="45"/>
        <v>0</v>
      </c>
      <c r="M163" s="70">
        <f t="shared" si="45"/>
        <v>0</v>
      </c>
      <c r="N163" s="70">
        <f t="shared" si="45"/>
        <v>0</v>
      </c>
      <c r="O163" s="70">
        <f t="shared" si="45"/>
        <v>0</v>
      </c>
      <c r="P163" s="70">
        <f t="shared" si="45"/>
        <v>0</v>
      </c>
      <c r="Q163" s="70">
        <f t="shared" si="45"/>
        <v>0</v>
      </c>
      <c r="R163" s="70">
        <f t="shared" si="45"/>
        <v>0</v>
      </c>
      <c r="S163" s="70">
        <f t="shared" si="45"/>
        <v>0</v>
      </c>
      <c r="T163" s="70">
        <f t="shared" si="44"/>
        <v>0</v>
      </c>
      <c r="U163" s="150"/>
      <c r="W163" s="10"/>
      <c r="X163" s="70">
        <f>SUM(X151:X162)</f>
        <v>0</v>
      </c>
      <c r="Y163" s="70"/>
      <c r="Z163" s="70">
        <f>SUM(Z151:Z162)</f>
        <v>0</v>
      </c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</row>
    <row r="164" spans="2:40" s="11" customFormat="1" ht="10.5" customHeight="1" x14ac:dyDescent="0.2">
      <c r="B164" s="155">
        <v>1740</v>
      </c>
      <c r="C164" s="12" t="s">
        <v>309</v>
      </c>
      <c r="D164" s="10"/>
      <c r="E164" s="10"/>
      <c r="F164" s="9"/>
      <c r="G164" s="10">
        <f>SUM(D164:F164)</f>
        <v>0</v>
      </c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50"/>
      <c r="W164" s="10"/>
      <c r="X164" s="12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</row>
    <row r="165" spans="2:40" s="11" customFormat="1" ht="10.5" customHeight="1" x14ac:dyDescent="0.2">
      <c r="B165" s="155">
        <v>1741</v>
      </c>
      <c r="C165" s="12" t="s">
        <v>293</v>
      </c>
      <c r="D165" s="10"/>
      <c r="E165" s="10"/>
      <c r="F165" s="9"/>
      <c r="G165" s="10">
        <f>SUM(D165:F165)</f>
        <v>0</v>
      </c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>
        <f t="shared" ref="T165:T171" si="46">AVERAGE(G165:S165)</f>
        <v>0</v>
      </c>
      <c r="U165" s="150"/>
      <c r="W165" s="10"/>
      <c r="X165" s="12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</row>
    <row r="166" spans="2:40" s="11" customFormat="1" ht="10.5" customHeight="1" x14ac:dyDescent="0.2">
      <c r="B166" s="155">
        <v>1745</v>
      </c>
      <c r="C166" s="12" t="s">
        <v>294</v>
      </c>
      <c r="D166" s="10">
        <f>IFERROR(VLOOKUP($B166,'[2]Trial Blc'!$B$4:C$373,2,FALSE),0)</f>
        <v>28.73</v>
      </c>
      <c r="E166" s="10"/>
      <c r="F166" s="9"/>
      <c r="G166" s="10">
        <f t="shared" ref="G166:G180" si="47">SUM(D166:F166)</f>
        <v>28.73</v>
      </c>
      <c r="H166" s="10">
        <f>IFERROR(VLOOKUP($B166,'[2]Trial Blc'!$B$4:D$373,3,FALSE),0)</f>
        <v>28.68</v>
      </c>
      <c r="I166" s="10">
        <f>IFERROR(VLOOKUP($B166,'[2]Trial Blc'!$B$4:E$373,4,FALSE),0)</f>
        <v>28.61</v>
      </c>
      <c r="J166" s="10">
        <f>IFERROR(VLOOKUP($B166,'[2]Trial Blc'!$B$4:F$373,5,FALSE),0)</f>
        <v>47.44</v>
      </c>
      <c r="K166" s="10">
        <f>IFERROR(VLOOKUP($B166,'[2]Trial Blc'!$B$4:G$373,6,FALSE),0)</f>
        <v>47.46</v>
      </c>
      <c r="L166" s="10">
        <f>IFERROR(VLOOKUP($B166,'[2]Trial Blc'!$B$4:H$373,7,FALSE),0)</f>
        <v>12.63</v>
      </c>
      <c r="M166" s="10">
        <f>IFERROR(VLOOKUP($B166,'[2]Trial Blc'!$B$4:I$373,8,FALSE),0)</f>
        <v>12.64</v>
      </c>
      <c r="N166" s="10">
        <f>IFERROR(VLOOKUP($B166,'[2]Trial Blc'!$B$4:J$373,9,FALSE),0)</f>
        <v>12.62</v>
      </c>
      <c r="O166" s="10">
        <f>IFERROR(VLOOKUP($B166,'[2]Trial Blc'!$B$4:K$373,10,FALSE),0)</f>
        <v>12.61</v>
      </c>
      <c r="P166" s="10">
        <f>IFERROR(VLOOKUP($B166,'[2]Trial Blc'!$B$4:L$373,11,FALSE),0)</f>
        <v>12.58</v>
      </c>
      <c r="Q166" s="10">
        <f>IFERROR(VLOOKUP($B166,'[2]Trial Blc'!$B$4:M$373,12,FALSE),0)</f>
        <v>12.59</v>
      </c>
      <c r="R166" s="10">
        <f>IFERROR(VLOOKUP($B166,'[2]Trial Blc'!$B$4:N$373,13,FALSE),0)</f>
        <v>4912.57</v>
      </c>
      <c r="S166" s="10">
        <f>IFERROR(VLOOKUP($B166,'[2]Trial Blc'!$B$4:O$373,14,FALSE),0)</f>
        <v>4912.54</v>
      </c>
      <c r="T166" s="10">
        <f t="shared" si="46"/>
        <v>775.51538461538462</v>
      </c>
      <c r="U166" s="150"/>
      <c r="W166" s="10"/>
      <c r="X166" s="12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</row>
    <row r="167" spans="2:40" s="11" customFormat="1" ht="10.5" customHeight="1" x14ac:dyDescent="0.2">
      <c r="B167" s="155">
        <v>1746</v>
      </c>
      <c r="C167" s="12" t="s">
        <v>295</v>
      </c>
      <c r="D167" s="10"/>
      <c r="E167" s="10"/>
      <c r="F167" s="9"/>
      <c r="G167" s="10">
        <f t="shared" si="47"/>
        <v>0</v>
      </c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>
        <f t="shared" si="46"/>
        <v>0</v>
      </c>
      <c r="U167" s="150"/>
      <c r="W167" s="10"/>
      <c r="X167" s="12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</row>
    <row r="168" spans="2:40" s="11" customFormat="1" ht="10.5" customHeight="1" x14ac:dyDescent="0.2">
      <c r="B168" s="145">
        <v>1748</v>
      </c>
      <c r="C168" s="69" t="s">
        <v>296</v>
      </c>
      <c r="D168" s="10"/>
      <c r="E168" s="10"/>
      <c r="F168" s="9"/>
      <c r="G168" s="10">
        <f t="shared" si="47"/>
        <v>0</v>
      </c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>
        <f t="shared" si="46"/>
        <v>0</v>
      </c>
      <c r="U168" s="150"/>
      <c r="W168" s="10"/>
      <c r="X168" s="69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</row>
    <row r="169" spans="2:40" s="11" customFormat="1" ht="10.5" customHeight="1" x14ac:dyDescent="0.2">
      <c r="B169" s="145">
        <v>1749</v>
      </c>
      <c r="C169" s="69" t="s">
        <v>297</v>
      </c>
      <c r="D169" s="10"/>
      <c r="E169" s="10"/>
      <c r="F169" s="9"/>
      <c r="G169" s="10">
        <f t="shared" si="47"/>
        <v>0</v>
      </c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50"/>
      <c r="W169" s="10"/>
      <c r="X169" s="69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</row>
    <row r="170" spans="2:40" s="11" customFormat="1" ht="10.5" customHeight="1" x14ac:dyDescent="0.2">
      <c r="B170" s="145">
        <v>1752</v>
      </c>
      <c r="C170" s="69" t="s">
        <v>298</v>
      </c>
      <c r="D170" s="10"/>
      <c r="E170" s="10"/>
      <c r="F170" s="9"/>
      <c r="G170" s="10">
        <f t="shared" si="47"/>
        <v>0</v>
      </c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>
        <f t="shared" si="46"/>
        <v>0</v>
      </c>
      <c r="U170" s="150"/>
      <c r="W170" s="10"/>
      <c r="X170" s="69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</row>
    <row r="171" spans="2:40" s="11" customFormat="1" ht="10.5" customHeight="1" x14ac:dyDescent="0.2">
      <c r="B171" s="145">
        <v>1769</v>
      </c>
      <c r="C171" s="69" t="s">
        <v>299</v>
      </c>
      <c r="D171" s="10"/>
      <c r="E171" s="10"/>
      <c r="F171" s="9"/>
      <c r="G171" s="10">
        <f t="shared" si="47"/>
        <v>0</v>
      </c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>
        <f t="shared" si="46"/>
        <v>0</v>
      </c>
      <c r="U171" s="150"/>
      <c r="W171" s="10"/>
      <c r="X171" s="69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</row>
    <row r="172" spans="2:40" s="11" customFormat="1" ht="10.5" customHeight="1" x14ac:dyDescent="0.2">
      <c r="B172" s="155">
        <v>1770</v>
      </c>
      <c r="C172" s="12" t="s">
        <v>300</v>
      </c>
      <c r="D172" s="10"/>
      <c r="E172" s="10"/>
      <c r="F172" s="9"/>
      <c r="G172" s="10">
        <f t="shared" si="47"/>
        <v>0</v>
      </c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50"/>
      <c r="W172" s="10"/>
      <c r="X172" s="12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</row>
    <row r="173" spans="2:40" s="11" customFormat="1" ht="10.5" customHeight="1" x14ac:dyDescent="0.2">
      <c r="B173" s="155">
        <v>1771</v>
      </c>
      <c r="C173" s="12" t="s">
        <v>301</v>
      </c>
      <c r="D173" s="10"/>
      <c r="E173" s="10"/>
      <c r="F173" s="9"/>
      <c r="G173" s="10">
        <f t="shared" si="47"/>
        <v>0</v>
      </c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>
        <f t="shared" ref="T173:T183" si="48">AVERAGE(G173:S173)</f>
        <v>0</v>
      </c>
      <c r="U173" s="150"/>
      <c r="W173" s="10"/>
      <c r="X173" s="12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</row>
    <row r="174" spans="2:40" s="11" customFormat="1" ht="10.5" customHeight="1" x14ac:dyDescent="0.2">
      <c r="B174" s="155">
        <v>1775</v>
      </c>
      <c r="C174" s="12" t="s">
        <v>302</v>
      </c>
      <c r="D174" s="10"/>
      <c r="E174" s="10"/>
      <c r="F174" s="9"/>
      <c r="G174" s="10">
        <f t="shared" si="47"/>
        <v>0</v>
      </c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>
        <f t="shared" si="48"/>
        <v>0</v>
      </c>
      <c r="U174" s="150"/>
      <c r="W174" s="10"/>
      <c r="X174" s="12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</row>
    <row r="175" spans="2:40" s="11" customFormat="1" ht="10.5" customHeight="1" x14ac:dyDescent="0.2">
      <c r="B175" s="145">
        <v>1776</v>
      </c>
      <c r="C175" s="9" t="s">
        <v>303</v>
      </c>
      <c r="D175" s="10"/>
      <c r="E175" s="10"/>
      <c r="F175" s="9"/>
      <c r="G175" s="10">
        <f t="shared" si="47"/>
        <v>0</v>
      </c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>
        <f t="shared" si="48"/>
        <v>0</v>
      </c>
      <c r="U175" s="150"/>
      <c r="W175" s="10"/>
      <c r="X175" s="12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</row>
    <row r="176" spans="2:40" s="11" customFormat="1" ht="10.5" customHeight="1" x14ac:dyDescent="0.2">
      <c r="B176" s="155">
        <v>1780</v>
      </c>
      <c r="C176" s="12" t="s">
        <v>305</v>
      </c>
      <c r="D176" s="10"/>
      <c r="E176" s="10"/>
      <c r="F176" s="9"/>
      <c r="G176" s="10">
        <f t="shared" si="47"/>
        <v>0</v>
      </c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>
        <f t="shared" si="48"/>
        <v>0</v>
      </c>
      <c r="U176" s="150"/>
      <c r="W176" s="10"/>
      <c r="X176" s="12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</row>
    <row r="177" spans="1:40" s="11" customFormat="1" ht="10.5" customHeight="1" x14ac:dyDescent="0.2">
      <c r="B177" s="155">
        <v>1782</v>
      </c>
      <c r="C177" s="12" t="s">
        <v>306</v>
      </c>
      <c r="D177" s="10"/>
      <c r="E177" s="10"/>
      <c r="F177" s="9"/>
      <c r="G177" s="10">
        <f t="shared" si="47"/>
        <v>0</v>
      </c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>
        <f t="shared" si="48"/>
        <v>0</v>
      </c>
      <c r="U177" s="150"/>
      <c r="W177" s="10"/>
      <c r="X177" s="12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</row>
    <row r="178" spans="1:40" s="11" customFormat="1" ht="10.5" customHeight="1" x14ac:dyDescent="0.2">
      <c r="B178" s="155">
        <v>1783</v>
      </c>
      <c r="C178" s="12" t="s">
        <v>518</v>
      </c>
      <c r="D178" s="10"/>
      <c r="E178" s="10"/>
      <c r="F178" s="9"/>
      <c r="G178" s="10">
        <f t="shared" si="47"/>
        <v>0</v>
      </c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>
        <f>AVERAGE(G178:S178)</f>
        <v>0</v>
      </c>
      <c r="U178" s="150"/>
      <c r="W178" s="10"/>
      <c r="X178" s="12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</row>
    <row r="179" spans="1:40" s="11" customFormat="1" ht="10.5" customHeight="1" x14ac:dyDescent="0.2">
      <c r="B179" s="155">
        <v>1784</v>
      </c>
      <c r="C179" s="12" t="s">
        <v>307</v>
      </c>
      <c r="D179" s="10"/>
      <c r="E179" s="10"/>
      <c r="F179" s="9"/>
      <c r="G179" s="10">
        <f t="shared" si="47"/>
        <v>0</v>
      </c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>
        <f t="shared" si="48"/>
        <v>0</v>
      </c>
      <c r="U179" s="150"/>
      <c r="W179" s="10"/>
      <c r="X179" s="12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</row>
    <row r="180" spans="1:40" s="11" customFormat="1" ht="10.5" customHeight="1" x14ac:dyDescent="0.2">
      <c r="B180" s="155">
        <v>1799</v>
      </c>
      <c r="C180" s="12" t="s">
        <v>308</v>
      </c>
      <c r="D180" s="10"/>
      <c r="E180" s="10"/>
      <c r="F180" s="9"/>
      <c r="G180" s="10">
        <f t="shared" si="47"/>
        <v>0</v>
      </c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>
        <f t="shared" si="48"/>
        <v>0</v>
      </c>
      <c r="U180" s="150"/>
      <c r="W180" s="10"/>
      <c r="X180" s="12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</row>
    <row r="181" spans="1:40" s="11" customFormat="1" ht="10.5" customHeight="1" x14ac:dyDescent="0.2">
      <c r="B181" s="155"/>
      <c r="C181" s="178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5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</row>
    <row r="182" spans="1:40" s="11" customFormat="1" x14ac:dyDescent="0.2">
      <c r="D182" s="72">
        <f t="shared" ref="D182:S182" si="49">SUM(D165:D181)</f>
        <v>28.73</v>
      </c>
      <c r="E182" s="72">
        <f t="shared" si="49"/>
        <v>0</v>
      </c>
      <c r="F182" s="72">
        <f t="shared" si="49"/>
        <v>0</v>
      </c>
      <c r="G182" s="72">
        <f t="shared" si="49"/>
        <v>28.73</v>
      </c>
      <c r="H182" s="72">
        <f t="shared" si="49"/>
        <v>28.68</v>
      </c>
      <c r="I182" s="72">
        <f t="shared" si="49"/>
        <v>28.61</v>
      </c>
      <c r="J182" s="72">
        <f t="shared" si="49"/>
        <v>47.44</v>
      </c>
      <c r="K182" s="72">
        <f t="shared" si="49"/>
        <v>47.46</v>
      </c>
      <c r="L182" s="72">
        <f t="shared" si="49"/>
        <v>12.63</v>
      </c>
      <c r="M182" s="72">
        <f t="shared" si="49"/>
        <v>12.64</v>
      </c>
      <c r="N182" s="72">
        <f t="shared" si="49"/>
        <v>12.62</v>
      </c>
      <c r="O182" s="72">
        <f t="shared" si="49"/>
        <v>12.61</v>
      </c>
      <c r="P182" s="72">
        <f t="shared" si="49"/>
        <v>12.58</v>
      </c>
      <c r="Q182" s="72">
        <f t="shared" si="49"/>
        <v>12.59</v>
      </c>
      <c r="R182" s="72">
        <f t="shared" si="49"/>
        <v>4912.57</v>
      </c>
      <c r="S182" s="72">
        <f t="shared" si="49"/>
        <v>4912.54</v>
      </c>
      <c r="T182" s="72">
        <f t="shared" si="48"/>
        <v>775.51538461538462</v>
      </c>
      <c r="U182" s="150"/>
      <c r="W182" s="10"/>
      <c r="X182" s="72">
        <f>SUM(X165:X181)</f>
        <v>0</v>
      </c>
      <c r="Y182" s="72"/>
      <c r="Z182" s="72">
        <f>SUM(Z165:Z181)</f>
        <v>0</v>
      </c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</row>
    <row r="183" spans="1:40" s="8" customFormat="1" ht="22.5" customHeight="1" thickBot="1" x14ac:dyDescent="0.3">
      <c r="B183" s="153"/>
      <c r="C183" s="64" t="s">
        <v>310</v>
      </c>
      <c r="D183" s="73">
        <f>+D163+D182</f>
        <v>28.73</v>
      </c>
      <c r="E183" s="73"/>
      <c r="F183" s="73">
        <f t="shared" ref="F183:S183" si="50">+F163+F182</f>
        <v>0</v>
      </c>
      <c r="G183" s="73">
        <f t="shared" si="50"/>
        <v>28.73</v>
      </c>
      <c r="H183" s="73">
        <f t="shared" si="50"/>
        <v>28.68</v>
      </c>
      <c r="I183" s="73">
        <f t="shared" si="50"/>
        <v>28.61</v>
      </c>
      <c r="J183" s="73">
        <f t="shared" si="50"/>
        <v>47.44</v>
      </c>
      <c r="K183" s="73">
        <f t="shared" si="50"/>
        <v>47.46</v>
      </c>
      <c r="L183" s="73">
        <f t="shared" si="50"/>
        <v>12.63</v>
      </c>
      <c r="M183" s="73">
        <f t="shared" si="50"/>
        <v>12.64</v>
      </c>
      <c r="N183" s="73">
        <f t="shared" si="50"/>
        <v>12.62</v>
      </c>
      <c r="O183" s="73">
        <f t="shared" si="50"/>
        <v>12.61</v>
      </c>
      <c r="P183" s="73">
        <f t="shared" si="50"/>
        <v>12.58</v>
      </c>
      <c r="Q183" s="73">
        <f t="shared" si="50"/>
        <v>12.59</v>
      </c>
      <c r="R183" s="73">
        <f t="shared" si="50"/>
        <v>4912.57</v>
      </c>
      <c r="S183" s="73">
        <f t="shared" si="50"/>
        <v>4912.54</v>
      </c>
      <c r="T183" s="73">
        <f t="shared" si="48"/>
        <v>775.51538461538462</v>
      </c>
      <c r="U183" s="146"/>
      <c r="W183" s="66"/>
      <c r="X183" s="73">
        <f>+X163+X182</f>
        <v>0</v>
      </c>
      <c r="Y183" s="73"/>
      <c r="Z183" s="73">
        <f>+Z163+Z182</f>
        <v>0</v>
      </c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13"/>
      <c r="AN183" s="13"/>
    </row>
    <row r="184" spans="1:40" s="33" customFormat="1" ht="10.5" thickTop="1" x14ac:dyDescent="0.2">
      <c r="A184" s="38" t="s">
        <v>131</v>
      </c>
      <c r="B184" s="162"/>
      <c r="D184" s="34"/>
      <c r="E184" s="34"/>
      <c r="F184" s="34"/>
      <c r="G184" s="3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163" t="s">
        <v>519</v>
      </c>
      <c r="V184" s="35" t="s">
        <v>270</v>
      </c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6"/>
      <c r="AN184" s="36"/>
    </row>
    <row r="185" spans="1:40" s="33" customFormat="1" x14ac:dyDescent="0.2">
      <c r="A185" s="38" t="s">
        <v>132</v>
      </c>
      <c r="B185" s="162"/>
      <c r="D185" s="34"/>
      <c r="E185" s="34"/>
      <c r="F185" s="34"/>
      <c r="G185" s="10">
        <f>SUM(D185:F185)</f>
        <v>0</v>
      </c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163" t="s">
        <v>520</v>
      </c>
      <c r="V185" s="37" t="s">
        <v>311</v>
      </c>
      <c r="W185" s="34"/>
      <c r="X185" s="34"/>
      <c r="Y185" s="34"/>
      <c r="Z185" s="34">
        <f>SUM(W185:Y185)</f>
        <v>0</v>
      </c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6"/>
      <c r="AN185" s="36"/>
    </row>
    <row r="186" spans="1:40" s="33" customFormat="1" x14ac:dyDescent="0.2">
      <c r="A186" s="38" t="s">
        <v>133</v>
      </c>
      <c r="B186" s="162"/>
      <c r="C186" s="38"/>
      <c r="D186" s="34"/>
      <c r="E186" s="34"/>
      <c r="F186" s="34">
        <f>-F182</f>
        <v>0</v>
      </c>
      <c r="G186" s="3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163"/>
      <c r="V186" s="35"/>
      <c r="W186" s="34"/>
      <c r="X186" s="34">
        <f>-X182</f>
        <v>0</v>
      </c>
      <c r="Y186" s="34">
        <f>-Y182</f>
        <v>0</v>
      </c>
      <c r="Z186" s="34">
        <f>SUM(W186:Y186)</f>
        <v>0</v>
      </c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6"/>
      <c r="AN186" s="36"/>
    </row>
    <row r="187" spans="1:40" s="33" customFormat="1" x14ac:dyDescent="0.2">
      <c r="A187" s="76" t="s">
        <v>312</v>
      </c>
      <c r="B187" s="162"/>
      <c r="D187" s="34"/>
      <c r="E187" s="34"/>
      <c r="F187" s="34">
        <f>+F182-F185+F186</f>
        <v>0</v>
      </c>
      <c r="G187" s="34">
        <f>+G183-G185-G186</f>
        <v>28.73</v>
      </c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>
        <f>+S183-S185</f>
        <v>4912.54</v>
      </c>
      <c r="T187" s="74"/>
      <c r="U187" s="163" t="s">
        <v>521</v>
      </c>
      <c r="V187" s="35" t="s">
        <v>313</v>
      </c>
      <c r="W187" s="34">
        <f>+W180-W185</f>
        <v>0</v>
      </c>
      <c r="X187" s="34">
        <f>+X182-X185+X186</f>
        <v>0</v>
      </c>
      <c r="Y187" s="34"/>
      <c r="Z187" s="34">
        <f>+Z182-Z185+Z186</f>
        <v>0</v>
      </c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>
        <f>+AL180-AL185</f>
        <v>0</v>
      </c>
      <c r="AM187" s="36"/>
      <c r="AN187" s="36"/>
    </row>
    <row r="188" spans="1:40" s="7" customFormat="1" x14ac:dyDescent="0.2">
      <c r="B188" s="145"/>
      <c r="C188" s="9"/>
      <c r="D188" s="11"/>
      <c r="E188" s="11"/>
      <c r="F188" s="9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49"/>
      <c r="W188" s="11"/>
      <c r="X188" s="9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</row>
    <row r="189" spans="1:40" s="7" customFormat="1" ht="10.5" x14ac:dyDescent="0.25">
      <c r="A189" s="8" t="s">
        <v>314</v>
      </c>
      <c r="B189" s="155">
        <v>1700</v>
      </c>
      <c r="C189" s="12" t="s">
        <v>315</v>
      </c>
      <c r="D189" s="10"/>
      <c r="E189" s="10"/>
      <c r="F189" s="9"/>
      <c r="G189" s="10">
        <f t="shared" ref="G189:G194" si="51">SUM(D189:F189)</f>
        <v>0</v>
      </c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>
        <f>AVERAGE(G189:S189)</f>
        <v>0</v>
      </c>
      <c r="U189" s="149"/>
      <c r="W189" s="10"/>
      <c r="X189" s="12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1"/>
      <c r="AN189" s="11"/>
    </row>
    <row r="190" spans="1:40" s="7" customFormat="1" x14ac:dyDescent="0.2">
      <c r="B190" s="145">
        <v>1705</v>
      </c>
      <c r="C190" s="9" t="s">
        <v>316</v>
      </c>
      <c r="D190" s="10">
        <f>IFERROR(VLOOKUP(B190,'[2]Trial Blc'!B$4:C$373,2,FALSE),0)</f>
        <v>1601.4599999999998</v>
      </c>
      <c r="E190" s="10"/>
      <c r="F190" s="9"/>
      <c r="G190" s="10">
        <f t="shared" si="51"/>
        <v>1601.4599999999998</v>
      </c>
      <c r="H190" s="10">
        <f>IFERROR(VLOOKUP($B190,'[2]Trial Blc'!$B$4:D$373,3,FALSE),0)</f>
        <v>1601.4599999999998</v>
      </c>
      <c r="I190" s="10">
        <f>IFERROR(VLOOKUP($B190,'[2]Trial Blc'!$B$4:E$373,4,FALSE),0)</f>
        <v>1601.4599999999998</v>
      </c>
      <c r="J190" s="10">
        <f>IFERROR(VLOOKUP($B190,'[2]Trial Blc'!$B$4:F$373,5,FALSE),0)</f>
        <v>1601.46</v>
      </c>
      <c r="K190" s="10">
        <f>IFERROR(VLOOKUP($B190,'[2]Trial Blc'!$B$4:G$373,6,FALSE),0)</f>
        <v>1601.4599999999998</v>
      </c>
      <c r="L190" s="10">
        <f>IFERROR(VLOOKUP($B190,'[2]Trial Blc'!$B$4:H$373,7,FALSE),0)</f>
        <v>1601.4599999999998</v>
      </c>
      <c r="M190" s="10">
        <f>IFERROR(VLOOKUP($B190,'[2]Trial Blc'!$B$4:I$373,8,FALSE),0)</f>
        <v>1601.4599999999998</v>
      </c>
      <c r="N190" s="10">
        <f>IFERROR(VLOOKUP($B190,'[2]Trial Blc'!$B$4:J$373,9,FALSE),0)</f>
        <v>1601.46</v>
      </c>
      <c r="O190" s="10">
        <f>IFERROR(VLOOKUP($B190,'[2]Trial Blc'!$B$4:K$373,10,FALSE),0)</f>
        <v>1601.46</v>
      </c>
      <c r="P190" s="10">
        <f>IFERROR(VLOOKUP($B190,'[2]Trial Blc'!$B$4:L$373,11,FALSE),0)</f>
        <v>1601.46</v>
      </c>
      <c r="Q190" s="10">
        <f>IFERROR(VLOOKUP($B190,'[2]Trial Blc'!$B$4:M$373,12,FALSE),0)</f>
        <v>1601.46</v>
      </c>
      <c r="R190" s="10">
        <f>IFERROR(VLOOKUP($B190,'[2]Trial Blc'!$B$4:N$373,13,FALSE),0)</f>
        <v>1601.46</v>
      </c>
      <c r="S190" s="10">
        <f>IFERROR(VLOOKUP($B190,'[2]Trial Blc'!$B$4:O$373,14,FALSE),0)</f>
        <v>1601.46</v>
      </c>
      <c r="T190" s="10">
        <f t="shared" ref="T190:T203" si="52">AVERAGE(G190:S190)</f>
        <v>1601.4599999999994</v>
      </c>
      <c r="U190" s="149"/>
      <c r="W190" s="10"/>
      <c r="X190" s="9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1"/>
      <c r="AN190" s="11"/>
    </row>
    <row r="191" spans="1:40" s="7" customFormat="1" x14ac:dyDescent="0.2">
      <c r="B191" s="145">
        <v>1706</v>
      </c>
      <c r="C191" s="9" t="s">
        <v>317</v>
      </c>
      <c r="D191" s="10">
        <f>IFERROR(VLOOKUP(B191,'[2]Trial Blc'!B$4:C$373,2,FALSE),0)</f>
        <v>703.35</v>
      </c>
      <c r="E191" s="10"/>
      <c r="F191" s="9"/>
      <c r="G191" s="10">
        <f t="shared" si="51"/>
        <v>703.35</v>
      </c>
      <c r="H191" s="10">
        <f>IFERROR(VLOOKUP($B191,'[2]Trial Blc'!$B$4:D$373,3,FALSE),0)</f>
        <v>703.35</v>
      </c>
      <c r="I191" s="10">
        <f>IFERROR(VLOOKUP($B191,'[2]Trial Blc'!$B$4:E$373,4,FALSE),0)</f>
        <v>703.35</v>
      </c>
      <c r="J191" s="10">
        <f>IFERROR(VLOOKUP($B191,'[2]Trial Blc'!$B$4:F$373,5,FALSE),0)</f>
        <v>703.35</v>
      </c>
      <c r="K191" s="10">
        <f>IFERROR(VLOOKUP($B191,'[2]Trial Blc'!$B$4:G$373,6,FALSE),0)</f>
        <v>703.35</v>
      </c>
      <c r="L191" s="10">
        <f>IFERROR(VLOOKUP($B191,'[2]Trial Blc'!$B$4:H$373,7,FALSE),0)</f>
        <v>703.35</v>
      </c>
      <c r="M191" s="10">
        <f>IFERROR(VLOOKUP($B191,'[2]Trial Blc'!$B$4:I$373,8,FALSE),0)</f>
        <v>703.35</v>
      </c>
      <c r="N191" s="10">
        <f>IFERROR(VLOOKUP($B191,'[2]Trial Blc'!$B$4:J$373,9,FALSE),0)</f>
        <v>703.35</v>
      </c>
      <c r="O191" s="10">
        <f>IFERROR(VLOOKUP($B191,'[2]Trial Blc'!$B$4:K$373,10,FALSE),0)</f>
        <v>703.35</v>
      </c>
      <c r="P191" s="10">
        <f>IFERROR(VLOOKUP($B191,'[2]Trial Blc'!$B$4:L$373,11,FALSE),0)</f>
        <v>703.35</v>
      </c>
      <c r="Q191" s="10">
        <f>IFERROR(VLOOKUP($B191,'[2]Trial Blc'!$B$4:M$373,12,FALSE),0)</f>
        <v>703.35</v>
      </c>
      <c r="R191" s="10">
        <f>IFERROR(VLOOKUP($B191,'[2]Trial Blc'!$B$4:N$373,13,FALSE),0)</f>
        <v>703.35</v>
      </c>
      <c r="S191" s="10">
        <f>IFERROR(VLOOKUP($B191,'[2]Trial Blc'!$B$4:O$373,14,FALSE),0)</f>
        <v>703.35</v>
      </c>
      <c r="T191" s="10">
        <f t="shared" si="52"/>
        <v>703.35000000000025</v>
      </c>
      <c r="U191" s="149"/>
      <c r="W191" s="10"/>
      <c r="X191" s="9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1"/>
      <c r="AN191" s="11"/>
    </row>
    <row r="192" spans="1:40" s="7" customFormat="1" x14ac:dyDescent="0.2">
      <c r="B192" s="145">
        <v>1707</v>
      </c>
      <c r="C192" s="9" t="s">
        <v>318</v>
      </c>
      <c r="D192" s="10"/>
      <c r="E192" s="10"/>
      <c r="F192" s="9"/>
      <c r="G192" s="10">
        <f t="shared" si="51"/>
        <v>0</v>
      </c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>
        <f t="shared" si="52"/>
        <v>0</v>
      </c>
      <c r="U192" s="149"/>
      <c r="W192" s="10"/>
      <c r="X192" s="9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1"/>
      <c r="AN192" s="11"/>
    </row>
    <row r="193" spans="2:40" s="7" customFormat="1" x14ac:dyDescent="0.2">
      <c r="B193" s="145">
        <v>1708</v>
      </c>
      <c r="C193" s="9" t="s">
        <v>319</v>
      </c>
      <c r="D193" s="10">
        <f>IFERROR(VLOOKUP(B193,'[2]Trial Blc'!B$4:C$373,2,FALSE),0)</f>
        <v>36145.520000000004</v>
      </c>
      <c r="E193" s="10"/>
      <c r="F193" s="9"/>
      <c r="G193" s="10">
        <f t="shared" si="51"/>
        <v>36145.520000000004</v>
      </c>
      <c r="H193" s="10">
        <f>IFERROR(VLOOKUP($B193,'[2]Trial Blc'!$B$4:D$373,3,FALSE),0)</f>
        <v>36145.520000000004</v>
      </c>
      <c r="I193" s="10">
        <f>IFERROR(VLOOKUP($B193,'[2]Trial Blc'!$B$4:E$373,4,FALSE),0)</f>
        <v>36145.520000000004</v>
      </c>
      <c r="J193" s="10">
        <f>IFERROR(VLOOKUP($B193,'[2]Trial Blc'!$B$4:F$373,5,FALSE),0)</f>
        <v>36145.520000000004</v>
      </c>
      <c r="K193" s="10">
        <f>IFERROR(VLOOKUP($B193,'[2]Trial Blc'!$B$4:G$373,6,FALSE),0)</f>
        <v>36145.520000000004</v>
      </c>
      <c r="L193" s="10">
        <f>IFERROR(VLOOKUP($B193,'[2]Trial Blc'!$B$4:H$373,7,FALSE),0)</f>
        <v>36145.520000000004</v>
      </c>
      <c r="M193" s="10">
        <f>IFERROR(VLOOKUP($B193,'[2]Trial Blc'!$B$4:I$373,8,FALSE),0)</f>
        <v>36145.520000000004</v>
      </c>
      <c r="N193" s="10">
        <f>IFERROR(VLOOKUP($B193,'[2]Trial Blc'!$B$4:J$373,9,FALSE),0)</f>
        <v>36145.520000000004</v>
      </c>
      <c r="O193" s="10">
        <f>IFERROR(VLOOKUP($B193,'[2]Trial Blc'!$B$4:K$373,10,FALSE),0)</f>
        <v>36145.520000000004</v>
      </c>
      <c r="P193" s="10">
        <f>IFERROR(VLOOKUP($B193,'[2]Trial Blc'!$B$4:L$373,11,FALSE),0)</f>
        <v>36145.520000000004</v>
      </c>
      <c r="Q193" s="10">
        <f>IFERROR(VLOOKUP($B193,'[2]Trial Blc'!$B$4:M$373,12,FALSE),0)</f>
        <v>36145.520000000004</v>
      </c>
      <c r="R193" s="10">
        <f>IFERROR(VLOOKUP($B193,'[2]Trial Blc'!$B$4:N$373,13,FALSE),0)</f>
        <v>36145.520000000004</v>
      </c>
      <c r="S193" s="10">
        <f>IFERROR(VLOOKUP($B193,'[2]Trial Blc'!$B$4:O$373,14,FALSE),0)</f>
        <v>36145.520000000004</v>
      </c>
      <c r="T193" s="10">
        <f t="shared" si="52"/>
        <v>36145.520000000011</v>
      </c>
      <c r="U193" s="149"/>
      <c r="W193" s="10"/>
      <c r="X193" s="9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1"/>
      <c r="AN193" s="11"/>
    </row>
    <row r="194" spans="2:40" s="7" customFormat="1" x14ac:dyDescent="0.2">
      <c r="B194" s="145">
        <v>1709</v>
      </c>
      <c r="C194" s="9" t="s">
        <v>320</v>
      </c>
      <c r="D194" s="10"/>
      <c r="E194" s="10"/>
      <c r="F194" s="9"/>
      <c r="G194" s="10">
        <f t="shared" si="51"/>
        <v>0</v>
      </c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>
        <f t="shared" si="52"/>
        <v>0</v>
      </c>
      <c r="U194" s="149"/>
      <c r="W194" s="10"/>
      <c r="X194" s="9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1"/>
      <c r="AN194" s="11"/>
    </row>
    <row r="195" spans="2:40" s="11" customFormat="1" ht="10.5" customHeight="1" x14ac:dyDescent="0.2">
      <c r="B195" s="155">
        <v>1710</v>
      </c>
      <c r="C195" s="12" t="s">
        <v>321</v>
      </c>
      <c r="D195" s="10">
        <f>IFERROR(VLOOKUP(B195,'[2]Trial Blc'!B$4:C$373,2,FALSE),0)</f>
        <v>37450.339999999997</v>
      </c>
      <c r="E195" s="10"/>
      <c r="F195" s="12"/>
      <c r="G195" s="10">
        <f t="shared" ref="G195:G202" si="53">SUM(D195:F195)</f>
        <v>37450.339999999997</v>
      </c>
      <c r="H195" s="10">
        <f>IFERROR(VLOOKUP($B195,'[2]Trial Blc'!$B$4:D$373,3,FALSE),0)</f>
        <v>37450.339999999997</v>
      </c>
      <c r="I195" s="10">
        <f>IFERROR(VLOOKUP($B195,'[2]Trial Blc'!$B$4:E$373,4,FALSE),0)</f>
        <v>37450.339999999997</v>
      </c>
      <c r="J195" s="10">
        <f>IFERROR(VLOOKUP($B195,'[2]Trial Blc'!$B$4:F$373,5,FALSE),0)</f>
        <v>37450.339999999997</v>
      </c>
      <c r="K195" s="10">
        <f>IFERROR(VLOOKUP($B195,'[2]Trial Blc'!$B$4:G$373,6,FALSE),0)</f>
        <v>37450.339999999997</v>
      </c>
      <c r="L195" s="10">
        <f>IFERROR(VLOOKUP($B195,'[2]Trial Blc'!$B$4:H$373,7,FALSE),0)</f>
        <v>37450.339999999997</v>
      </c>
      <c r="M195" s="10">
        <f>IFERROR(VLOOKUP($B195,'[2]Trial Blc'!$B$4:I$373,8,FALSE),0)</f>
        <v>37450.339999999997</v>
      </c>
      <c r="N195" s="10">
        <f>IFERROR(VLOOKUP($B195,'[2]Trial Blc'!$B$4:J$373,9,FALSE),0)</f>
        <v>37450.339999999997</v>
      </c>
      <c r="O195" s="10">
        <f>IFERROR(VLOOKUP($B195,'[2]Trial Blc'!$B$4:K$373,10,FALSE),0)</f>
        <v>37450.339999999997</v>
      </c>
      <c r="P195" s="10">
        <f>IFERROR(VLOOKUP($B195,'[2]Trial Blc'!$B$4:L$373,11,FALSE),0)</f>
        <v>37450.339999999997</v>
      </c>
      <c r="Q195" s="10">
        <f>IFERROR(VLOOKUP($B195,'[2]Trial Blc'!$B$4:M$373,12,FALSE),0)</f>
        <v>37450.339999999997</v>
      </c>
      <c r="R195" s="10">
        <f>IFERROR(VLOOKUP($B195,'[2]Trial Blc'!$B$4:N$373,13,FALSE),0)</f>
        <v>37450.339999999997</v>
      </c>
      <c r="S195" s="10">
        <f>IFERROR(VLOOKUP($B195,'[2]Trial Blc'!$B$4:O$373,14,FALSE),0)</f>
        <v>37450.339999999997</v>
      </c>
      <c r="T195" s="10">
        <f t="shared" si="52"/>
        <v>37450.339999999982</v>
      </c>
      <c r="U195" s="150"/>
      <c r="W195" s="10"/>
      <c r="X195" s="12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</row>
    <row r="196" spans="2:40" s="7" customFormat="1" x14ac:dyDescent="0.2">
      <c r="B196" s="145">
        <v>1711</v>
      </c>
      <c r="C196" s="9" t="s">
        <v>322</v>
      </c>
      <c r="D196" s="10"/>
      <c r="E196" s="10"/>
      <c r="F196" s="9"/>
      <c r="G196" s="10">
        <f t="shared" si="53"/>
        <v>0</v>
      </c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>
        <f t="shared" si="52"/>
        <v>0</v>
      </c>
      <c r="U196" s="149"/>
      <c r="W196" s="10"/>
      <c r="X196" s="9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1"/>
      <c r="AN196" s="11"/>
    </row>
    <row r="197" spans="2:40" s="7" customFormat="1" x14ac:dyDescent="0.2">
      <c r="B197" s="145">
        <v>1713</v>
      </c>
      <c r="C197" s="9" t="s">
        <v>324</v>
      </c>
      <c r="D197" s="10"/>
      <c r="E197" s="10"/>
      <c r="F197" s="9"/>
      <c r="G197" s="10">
        <f t="shared" si="53"/>
        <v>0</v>
      </c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>
        <f t="shared" si="52"/>
        <v>0</v>
      </c>
      <c r="U197" s="149"/>
      <c r="W197" s="10"/>
      <c r="X197" s="9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1"/>
      <c r="AN197" s="11"/>
    </row>
    <row r="198" spans="2:40" s="7" customFormat="1" x14ac:dyDescent="0.2">
      <c r="B198" s="145">
        <v>1715</v>
      </c>
      <c r="C198" s="9" t="s">
        <v>325</v>
      </c>
      <c r="D198" s="10"/>
      <c r="E198" s="10"/>
      <c r="F198" s="9"/>
      <c r="G198" s="10">
        <f t="shared" si="53"/>
        <v>0</v>
      </c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>
        <f t="shared" si="52"/>
        <v>0</v>
      </c>
      <c r="U198" s="149"/>
      <c r="W198" s="10"/>
      <c r="X198" s="9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1"/>
      <c r="AN198" s="11"/>
    </row>
    <row r="199" spans="2:40" s="7" customFormat="1" x14ac:dyDescent="0.2">
      <c r="B199" s="145">
        <v>1717</v>
      </c>
      <c r="C199" s="9" t="s">
        <v>522</v>
      </c>
      <c r="D199" s="10"/>
      <c r="E199" s="10"/>
      <c r="F199" s="9"/>
      <c r="G199" s="10">
        <f t="shared" si="53"/>
        <v>0</v>
      </c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>
        <f t="shared" si="52"/>
        <v>0</v>
      </c>
      <c r="U199" s="149"/>
      <c r="W199" s="10"/>
      <c r="X199" s="9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1"/>
      <c r="AN199" s="11"/>
    </row>
    <row r="200" spans="2:40" s="7" customFormat="1" x14ac:dyDescent="0.2">
      <c r="B200" s="145">
        <v>1720</v>
      </c>
      <c r="C200" s="9" t="s">
        <v>523</v>
      </c>
      <c r="D200" s="10"/>
      <c r="E200" s="10"/>
      <c r="F200" s="9"/>
      <c r="G200" s="10">
        <f t="shared" si="53"/>
        <v>0</v>
      </c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>
        <f>AVERAGE(G200:S200)</f>
        <v>0</v>
      </c>
      <c r="U200" s="149"/>
      <c r="W200" s="10"/>
      <c r="X200" s="9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1"/>
      <c r="AN200" s="11"/>
    </row>
    <row r="201" spans="2:40" s="7" customFormat="1" x14ac:dyDescent="0.2">
      <c r="B201" s="145">
        <v>1726</v>
      </c>
      <c r="C201" s="9" t="s">
        <v>328</v>
      </c>
      <c r="D201" s="10"/>
      <c r="E201" s="10"/>
      <c r="F201" s="9"/>
      <c r="G201" s="10">
        <f t="shared" si="53"/>
        <v>0</v>
      </c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>
        <f t="shared" si="52"/>
        <v>0</v>
      </c>
      <c r="U201" s="149"/>
      <c r="W201" s="10"/>
      <c r="X201" s="9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1"/>
      <c r="AN201" s="11"/>
    </row>
    <row r="202" spans="2:40" s="7" customFormat="1" x14ac:dyDescent="0.2">
      <c r="B202" s="145">
        <v>1732</v>
      </c>
      <c r="C202" s="9" t="s">
        <v>329</v>
      </c>
      <c r="D202" s="10"/>
      <c r="E202" s="10"/>
      <c r="F202" s="9"/>
      <c r="G202" s="10">
        <f t="shared" si="53"/>
        <v>0</v>
      </c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>
        <f t="shared" si="52"/>
        <v>0</v>
      </c>
      <c r="U202" s="149"/>
      <c r="W202" s="10"/>
      <c r="X202" s="9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1"/>
      <c r="AN202" s="11"/>
    </row>
    <row r="203" spans="2:40" s="7" customFormat="1" x14ac:dyDescent="0.2">
      <c r="B203" s="145">
        <v>1739</v>
      </c>
      <c r="C203" s="9" t="s">
        <v>330</v>
      </c>
      <c r="D203" s="10">
        <f>IFERROR(VLOOKUP($B203,'[2]Trial Blc'!$B$4:C$373,2,FALSE),0)</f>
        <v>-75900.67</v>
      </c>
      <c r="E203" s="10"/>
      <c r="F203" s="9"/>
      <c r="G203" s="10">
        <f>SUM(D203:F203)</f>
        <v>-75900.67</v>
      </c>
      <c r="H203" s="10">
        <f>IFERROR(VLOOKUP($B203,'[2]Trial Blc'!$B$4:D$373,3,FALSE),0)</f>
        <v>-75900.67</v>
      </c>
      <c r="I203" s="10">
        <f>IFERROR(VLOOKUP($B203,'[2]Trial Blc'!$B$4:E$373,4,FALSE),0)</f>
        <v>-75900.67</v>
      </c>
      <c r="J203" s="10">
        <f>IFERROR(VLOOKUP($B203,'[2]Trial Blc'!$B$4:F$373,5,FALSE),0)</f>
        <v>-75900.670000000013</v>
      </c>
      <c r="K203" s="10">
        <f>IFERROR(VLOOKUP($B203,'[2]Trial Blc'!$B$4:G$373,6,FALSE),0)</f>
        <v>-75900.67</v>
      </c>
      <c r="L203" s="10">
        <f>IFERROR(VLOOKUP($B203,'[2]Trial Blc'!$B$4:H$373,7,FALSE),0)</f>
        <v>-75900.67</v>
      </c>
      <c r="M203" s="10">
        <f>IFERROR(VLOOKUP($B203,'[2]Trial Blc'!$B$4:I$373,8,FALSE),0)</f>
        <v>-75900.67</v>
      </c>
      <c r="N203" s="10">
        <f>IFERROR(VLOOKUP($B203,'[2]Trial Blc'!$B$4:J$373,9,FALSE),0)</f>
        <v>-75900.67</v>
      </c>
      <c r="O203" s="10">
        <f>IFERROR(VLOOKUP($B203,'[2]Trial Blc'!$B$4:K$373,10,FALSE),0)</f>
        <v>-75900.67</v>
      </c>
      <c r="P203" s="10">
        <f>IFERROR(VLOOKUP($B203,'[2]Trial Blc'!$B$4:L$373,11,FALSE),0)</f>
        <v>-75900.67</v>
      </c>
      <c r="Q203" s="10">
        <f>IFERROR(VLOOKUP($B203,'[2]Trial Blc'!$B$4:M$373,12,FALSE),0)</f>
        <v>-75900.67</v>
      </c>
      <c r="R203" s="10">
        <f>IFERROR(VLOOKUP($B203,'[2]Trial Blc'!$B$4:N$373,13,FALSE),0)</f>
        <v>-75900.67</v>
      </c>
      <c r="S203" s="10">
        <f>IFERROR(VLOOKUP($B203,'[2]Trial Blc'!$B$4:O$373,14,FALSE),0)</f>
        <v>-75900.67</v>
      </c>
      <c r="T203" s="10">
        <f t="shared" si="52"/>
        <v>-75900.670000000027</v>
      </c>
      <c r="U203" s="149"/>
      <c r="W203" s="10"/>
      <c r="X203" s="9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1"/>
      <c r="AN203" s="11"/>
    </row>
    <row r="204" spans="2:40" s="7" customFormat="1" x14ac:dyDescent="0.2">
      <c r="B204" s="145"/>
      <c r="C204" s="178"/>
      <c r="D204" s="10"/>
      <c r="E204" s="10"/>
      <c r="F204" s="9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49"/>
      <c r="W204" s="10"/>
      <c r="X204" s="9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1"/>
      <c r="AN204" s="11"/>
    </row>
    <row r="205" spans="2:40" s="7" customFormat="1" x14ac:dyDescent="0.2">
      <c r="B205" s="145"/>
      <c r="C205" s="9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49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1"/>
      <c r="AN205" s="11"/>
    </row>
    <row r="206" spans="2:40" s="13" customFormat="1" ht="21" x14ac:dyDescent="0.25">
      <c r="B206" s="153"/>
      <c r="C206" s="64" t="s">
        <v>331</v>
      </c>
      <c r="D206" s="75">
        <f>SUM(D189:D205)</f>
        <v>0</v>
      </c>
      <c r="E206" s="75"/>
      <c r="F206" s="75">
        <f>SUM(F189:F205)</f>
        <v>0</v>
      </c>
      <c r="G206" s="75">
        <f>SUM(G189:G205)</f>
        <v>0</v>
      </c>
      <c r="H206" s="75">
        <f>SUM(H189:H205)</f>
        <v>0</v>
      </c>
      <c r="I206" s="75">
        <f>SUM(I189:I205)</f>
        <v>0</v>
      </c>
      <c r="J206" s="75">
        <f t="shared" ref="J206:S206" si="54">SUM(J189:J205)</f>
        <v>0</v>
      </c>
      <c r="K206" s="75">
        <f t="shared" si="54"/>
        <v>0</v>
      </c>
      <c r="L206" s="75">
        <f t="shared" si="54"/>
        <v>0</v>
      </c>
      <c r="M206" s="75">
        <f t="shared" si="54"/>
        <v>0</v>
      </c>
      <c r="N206" s="75">
        <f t="shared" si="54"/>
        <v>0</v>
      </c>
      <c r="O206" s="75">
        <f t="shared" si="54"/>
        <v>0</v>
      </c>
      <c r="P206" s="75">
        <f t="shared" si="54"/>
        <v>0</v>
      </c>
      <c r="Q206" s="75">
        <f t="shared" si="54"/>
        <v>0</v>
      </c>
      <c r="R206" s="75">
        <f t="shared" si="54"/>
        <v>0</v>
      </c>
      <c r="S206" s="75">
        <f t="shared" si="54"/>
        <v>0</v>
      </c>
      <c r="T206" s="75">
        <f>AVERAGE(G206:S206)</f>
        <v>0</v>
      </c>
      <c r="U206" s="151"/>
      <c r="W206" s="66"/>
      <c r="X206" s="75">
        <f>SUM(X189:X205)</f>
        <v>0</v>
      </c>
      <c r="Y206" s="75"/>
      <c r="Z206" s="75">
        <f>SUM(Z189:Z205)</f>
        <v>0</v>
      </c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</row>
    <row r="207" spans="2:40" x14ac:dyDescent="0.2">
      <c r="C207" s="33" t="s">
        <v>524</v>
      </c>
      <c r="D207" s="34">
        <f t="shared" ref="D207:T208" si="55">+D206+D183</f>
        <v>28.73</v>
      </c>
      <c r="E207" s="34">
        <f t="shared" si="55"/>
        <v>0</v>
      </c>
      <c r="F207" s="34">
        <f t="shared" si="55"/>
        <v>0</v>
      </c>
      <c r="G207" s="34">
        <f t="shared" si="55"/>
        <v>28.73</v>
      </c>
      <c r="H207" s="34">
        <f t="shared" si="55"/>
        <v>28.68</v>
      </c>
      <c r="I207" s="34">
        <f t="shared" si="55"/>
        <v>28.61</v>
      </c>
      <c r="J207" s="34">
        <f t="shared" si="55"/>
        <v>47.44</v>
      </c>
      <c r="K207" s="34">
        <f t="shared" si="55"/>
        <v>47.46</v>
      </c>
      <c r="L207" s="34">
        <f t="shared" si="55"/>
        <v>12.63</v>
      </c>
      <c r="M207" s="34">
        <f t="shared" si="55"/>
        <v>12.64</v>
      </c>
      <c r="N207" s="34">
        <f t="shared" si="55"/>
        <v>12.62</v>
      </c>
      <c r="O207" s="34">
        <f t="shared" si="55"/>
        <v>12.61</v>
      </c>
      <c r="P207" s="34">
        <f t="shared" si="55"/>
        <v>12.58</v>
      </c>
      <c r="Q207" s="34">
        <f t="shared" si="55"/>
        <v>12.59</v>
      </c>
      <c r="R207" s="34">
        <f t="shared" si="55"/>
        <v>4912.57</v>
      </c>
      <c r="S207" s="34">
        <f t="shared" si="55"/>
        <v>4912.54</v>
      </c>
      <c r="T207" s="10">
        <f>AVERAGE(G207:S207)</f>
        <v>775.51538461538462</v>
      </c>
      <c r="U207" s="179"/>
      <c r="Y207" s="30"/>
      <c r="Z207" s="30"/>
    </row>
    <row r="208" spans="2:40" x14ac:dyDescent="0.2">
      <c r="C208" s="33" t="s">
        <v>515</v>
      </c>
      <c r="D208" s="34"/>
      <c r="E208" s="34"/>
      <c r="F208" s="34"/>
      <c r="G208" s="34">
        <f>SUM('[2]Trial Blc'!C51:C56)</f>
        <v>28.73</v>
      </c>
      <c r="H208" s="34">
        <f>SUM('[2]Trial Blc'!D51:D56)</f>
        <v>28.68</v>
      </c>
      <c r="I208" s="34">
        <f>SUM('[2]Trial Blc'!E51:E56)</f>
        <v>28.61</v>
      </c>
      <c r="J208" s="34">
        <f>SUM('[2]Trial Blc'!F51:F56)</f>
        <v>47.439999999985446</v>
      </c>
      <c r="K208" s="34">
        <f>SUM('[2]Trial Blc'!G51:G56)</f>
        <v>47.46</v>
      </c>
      <c r="L208" s="34">
        <f>SUM('[2]Trial Blc'!H51:H56)</f>
        <v>12.63</v>
      </c>
      <c r="M208" s="34">
        <f>SUM('[2]Trial Blc'!I51:I56)</f>
        <v>12.64</v>
      </c>
      <c r="N208" s="34">
        <f>SUM('[2]Trial Blc'!J51:J56)</f>
        <v>12.62</v>
      </c>
      <c r="O208" s="34">
        <f>SUM('[2]Trial Blc'!K51:K56)</f>
        <v>12.61</v>
      </c>
      <c r="P208" s="34">
        <f>SUM('[2]Trial Blc'!L51:L56)</f>
        <v>12.58</v>
      </c>
      <c r="Q208" s="34">
        <f>SUM('[2]Trial Blc'!M51:M56)</f>
        <v>12.59</v>
      </c>
      <c r="R208" s="34">
        <f>SUM('[2]Trial Blc'!N51:N56)</f>
        <v>4912.57</v>
      </c>
      <c r="S208" s="34">
        <f>SUM('[2]Trial Blc'!O51:O56)</f>
        <v>4912.54</v>
      </c>
      <c r="T208" s="34">
        <f t="shared" si="55"/>
        <v>775.51538461538462</v>
      </c>
      <c r="U208" s="179"/>
      <c r="Y208" s="30"/>
      <c r="Z208" s="30"/>
    </row>
    <row r="209" spans="1:40" s="33" customFormat="1" x14ac:dyDescent="0.2">
      <c r="A209" s="38" t="s">
        <v>131</v>
      </c>
      <c r="B209" s="162"/>
      <c r="U209" s="163" t="s">
        <v>519</v>
      </c>
      <c r="V209" s="35" t="s">
        <v>270</v>
      </c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6"/>
      <c r="AN209" s="36"/>
    </row>
    <row r="210" spans="1:40" s="33" customFormat="1" x14ac:dyDescent="0.2">
      <c r="A210" s="38" t="s">
        <v>132</v>
      </c>
      <c r="B210" s="162"/>
      <c r="D210" s="34"/>
      <c r="E210" s="34"/>
      <c r="F210" s="34"/>
      <c r="G210" s="10">
        <f>SUM(D210:F210)</f>
        <v>0</v>
      </c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163" t="s">
        <v>520</v>
      </c>
      <c r="V210" s="37" t="s">
        <v>311</v>
      </c>
      <c r="W210" s="34"/>
      <c r="X210" s="34"/>
      <c r="Y210" s="34"/>
      <c r="Z210" s="34">
        <f>SUM(W210:Y210)</f>
        <v>0</v>
      </c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6"/>
      <c r="AN210" s="36"/>
    </row>
    <row r="211" spans="1:40" s="33" customFormat="1" x14ac:dyDescent="0.2">
      <c r="A211" s="38" t="s">
        <v>133</v>
      </c>
      <c r="B211" s="162"/>
      <c r="C211" s="38"/>
      <c r="D211" s="34"/>
      <c r="E211" s="34"/>
      <c r="F211" s="34">
        <f>-F206</f>
        <v>0</v>
      </c>
      <c r="G211" s="3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163"/>
      <c r="V211" s="35"/>
      <c r="W211" s="34"/>
      <c r="X211" s="34">
        <f>-X206</f>
        <v>0</v>
      </c>
      <c r="Y211" s="34">
        <f>-Y206</f>
        <v>0</v>
      </c>
      <c r="Z211" s="34">
        <f>SUM(W211:Y211)</f>
        <v>0</v>
      </c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6"/>
      <c r="AN211" s="36"/>
    </row>
    <row r="212" spans="1:40" s="33" customFormat="1" x14ac:dyDescent="0.2">
      <c r="A212" s="76" t="s">
        <v>312</v>
      </c>
      <c r="B212" s="162"/>
      <c r="D212" s="34"/>
      <c r="E212" s="34"/>
      <c r="F212" s="34">
        <f>+F206-F210+F211</f>
        <v>0</v>
      </c>
      <c r="G212" s="34">
        <f>+G206-G210-G211</f>
        <v>0</v>
      </c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163" t="s">
        <v>521</v>
      </c>
      <c r="V212" s="35" t="s">
        <v>313</v>
      </c>
      <c r="W212" s="34">
        <f>+W204-W210</f>
        <v>0</v>
      </c>
      <c r="X212" s="34">
        <f>+X206-X210+X211</f>
        <v>0</v>
      </c>
      <c r="Y212" s="34"/>
      <c r="Z212" s="34">
        <f>+Z206-Z210+Z211</f>
        <v>0</v>
      </c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>
        <f>+AL204-AL210</f>
        <v>0</v>
      </c>
      <c r="AM212" s="36"/>
      <c r="AN212" s="36"/>
    </row>
    <row r="213" spans="1:40" x14ac:dyDescent="0.2">
      <c r="D213" s="30"/>
      <c r="E213" s="30"/>
      <c r="G213" s="30"/>
      <c r="U213" s="179"/>
      <c r="Y213" s="30"/>
      <c r="Z213" s="30"/>
    </row>
    <row r="214" spans="1:40" x14ac:dyDescent="0.2">
      <c r="D214" s="30"/>
      <c r="E214" s="30"/>
      <c r="G214" s="30"/>
      <c r="S214" s="30">
        <f>+S65+S138</f>
        <v>7485682.8599999985</v>
      </c>
      <c r="U214" s="179"/>
      <c r="Y214" s="30"/>
      <c r="Z214" s="30"/>
    </row>
    <row r="215" spans="1:40" x14ac:dyDescent="0.2">
      <c r="D215" s="30"/>
      <c r="E215" s="30"/>
      <c r="G215" s="30"/>
      <c r="U215" s="179"/>
      <c r="Y215" s="30"/>
      <c r="Z215" s="30"/>
    </row>
    <row r="216" spans="1:40" x14ac:dyDescent="0.2">
      <c r="D216" s="30"/>
      <c r="E216" s="30"/>
      <c r="G216" s="30"/>
      <c r="U216" s="179"/>
      <c r="Y216" s="30"/>
      <c r="Z216" s="30"/>
    </row>
    <row r="217" spans="1:40" x14ac:dyDescent="0.2">
      <c r="D217" s="30"/>
      <c r="E217" s="30"/>
      <c r="G217" s="30"/>
      <c r="U217" s="179"/>
      <c r="Y217" s="30"/>
      <c r="Z217" s="30"/>
    </row>
    <row r="218" spans="1:40" x14ac:dyDescent="0.2">
      <c r="D218" s="30"/>
      <c r="E218" s="30"/>
      <c r="G218" s="30"/>
      <c r="S218" s="30">
        <f>+S214-S216</f>
        <v>7485682.8599999985</v>
      </c>
      <c r="U218" s="179"/>
      <c r="Y218" s="30"/>
      <c r="Z218" s="30"/>
    </row>
    <row r="219" spans="1:40" x14ac:dyDescent="0.2">
      <c r="D219" s="30"/>
      <c r="E219" s="30"/>
      <c r="G219" s="30"/>
      <c r="U219" s="179"/>
      <c r="Y219" s="30"/>
      <c r="Z219" s="30"/>
    </row>
    <row r="220" spans="1:40" x14ac:dyDescent="0.2">
      <c r="D220" s="30"/>
      <c r="E220" s="30"/>
      <c r="G220" s="30"/>
      <c r="U220" s="179"/>
      <c r="Y220" s="30"/>
      <c r="Z220" s="30"/>
    </row>
    <row r="221" spans="1:40" x14ac:dyDescent="0.2">
      <c r="D221" s="30"/>
      <c r="E221" s="30"/>
      <c r="G221" s="30"/>
      <c r="U221" s="179"/>
      <c r="Y221" s="30"/>
      <c r="Z221" s="30"/>
    </row>
    <row r="222" spans="1:40" x14ac:dyDescent="0.2">
      <c r="D222" s="30"/>
      <c r="E222" s="30"/>
      <c r="G222" s="30"/>
      <c r="U222" s="179"/>
      <c r="Y222" s="30"/>
      <c r="Z222" s="30"/>
    </row>
    <row r="223" spans="1:40" x14ac:dyDescent="0.2">
      <c r="D223" s="30"/>
      <c r="E223" s="30"/>
      <c r="G223" s="30"/>
      <c r="U223" s="179"/>
      <c r="Y223" s="30"/>
      <c r="Z223" s="30"/>
    </row>
    <row r="224" spans="1:40" x14ac:dyDescent="0.2">
      <c r="D224" s="30"/>
      <c r="E224" s="30"/>
      <c r="G224" s="30"/>
      <c r="U224" s="179"/>
      <c r="Y224" s="30"/>
      <c r="Z224" s="30"/>
    </row>
    <row r="225" spans="4:26" x14ac:dyDescent="0.2">
      <c r="D225" s="30"/>
      <c r="E225" s="30"/>
      <c r="G225" s="30"/>
      <c r="U225" s="179"/>
      <c r="Y225" s="30"/>
      <c r="Z225" s="30"/>
    </row>
    <row r="226" spans="4:26" x14ac:dyDescent="0.2">
      <c r="D226" s="30"/>
      <c r="E226" s="30"/>
      <c r="G226" s="30"/>
      <c r="U226" s="179"/>
      <c r="Y226" s="30"/>
      <c r="Z226" s="30"/>
    </row>
    <row r="227" spans="4:26" x14ac:dyDescent="0.2">
      <c r="D227" s="30"/>
      <c r="E227" s="30"/>
      <c r="G227" s="30"/>
      <c r="U227" s="179"/>
      <c r="Y227" s="30"/>
      <c r="Z227" s="30"/>
    </row>
    <row r="228" spans="4:26" x14ac:dyDescent="0.2">
      <c r="D228" s="30"/>
      <c r="E228" s="30"/>
      <c r="G228" s="30"/>
      <c r="U228" s="179"/>
      <c r="Y228" s="30"/>
      <c r="Z228" s="30"/>
    </row>
    <row r="229" spans="4:26" x14ac:dyDescent="0.2">
      <c r="D229" s="30"/>
      <c r="E229" s="30"/>
      <c r="G229" s="30"/>
      <c r="U229" s="179"/>
      <c r="Y229" s="30"/>
      <c r="Z229" s="30"/>
    </row>
    <row r="230" spans="4:26" x14ac:dyDescent="0.2">
      <c r="D230" s="30"/>
      <c r="E230" s="30"/>
      <c r="G230" s="30"/>
      <c r="Y230" s="30"/>
      <c r="Z230" s="30"/>
    </row>
    <row r="231" spans="4:26" x14ac:dyDescent="0.2">
      <c r="D231" s="30"/>
      <c r="E231" s="30"/>
      <c r="G231" s="30"/>
      <c r="Y231" s="30"/>
      <c r="Z231" s="30"/>
    </row>
    <row r="232" spans="4:26" x14ac:dyDescent="0.2">
      <c r="D232" s="30"/>
      <c r="E232" s="30"/>
      <c r="G232" s="30"/>
      <c r="Y232" s="30"/>
      <c r="Z232" s="30"/>
    </row>
    <row r="233" spans="4:26" x14ac:dyDescent="0.2">
      <c r="D233" s="30"/>
      <c r="E233" s="30"/>
      <c r="G233" s="30"/>
      <c r="Y233" s="30"/>
      <c r="Z233" s="30"/>
    </row>
    <row r="234" spans="4:26" x14ac:dyDescent="0.2">
      <c r="D234" s="30"/>
      <c r="E234" s="30"/>
      <c r="G234" s="30"/>
      <c r="Y234" s="30"/>
      <c r="Z234" s="30"/>
    </row>
    <row r="235" spans="4:26" x14ac:dyDescent="0.2">
      <c r="D235" s="30"/>
      <c r="E235" s="30"/>
      <c r="G235" s="30"/>
      <c r="Y235" s="30"/>
      <c r="Z235" s="30"/>
    </row>
    <row r="236" spans="4:26" x14ac:dyDescent="0.2">
      <c r="D236" s="30"/>
      <c r="E236" s="30"/>
      <c r="G236" s="30"/>
      <c r="Y236" s="30"/>
      <c r="Z236" s="30"/>
    </row>
    <row r="237" spans="4:26" x14ac:dyDescent="0.2">
      <c r="D237" s="30"/>
      <c r="E237" s="30"/>
      <c r="G237" s="30"/>
      <c r="Y237" s="30"/>
      <c r="Z237" s="30"/>
    </row>
    <row r="238" spans="4:26" x14ac:dyDescent="0.2">
      <c r="D238" s="30"/>
      <c r="E238" s="30"/>
      <c r="G238" s="30"/>
      <c r="Y238" s="30"/>
      <c r="Z238" s="30"/>
    </row>
    <row r="239" spans="4:26" x14ac:dyDescent="0.2">
      <c r="D239" s="30"/>
      <c r="E239" s="30"/>
      <c r="G239" s="30"/>
      <c r="Y239" s="30"/>
      <c r="Z239" s="30"/>
    </row>
    <row r="240" spans="4:26" x14ac:dyDescent="0.2">
      <c r="D240" s="30"/>
      <c r="E240" s="30"/>
      <c r="G240" s="30"/>
      <c r="Y240" s="30"/>
      <c r="Z240" s="30"/>
    </row>
    <row r="241" spans="4:26" x14ac:dyDescent="0.2">
      <c r="D241" s="30"/>
      <c r="E241" s="30"/>
      <c r="G241" s="30"/>
      <c r="Y241" s="30"/>
      <c r="Z241" s="30"/>
    </row>
    <row r="242" spans="4:26" x14ac:dyDescent="0.2">
      <c r="D242" s="30"/>
      <c r="E242" s="30"/>
      <c r="G242" s="30"/>
      <c r="Y242" s="30"/>
      <c r="Z242" s="30"/>
    </row>
    <row r="243" spans="4:26" x14ac:dyDescent="0.2">
      <c r="D243" s="30"/>
      <c r="E243" s="30"/>
      <c r="G243" s="30"/>
      <c r="Y243" s="30"/>
      <c r="Z243" s="30"/>
    </row>
    <row r="244" spans="4:26" x14ac:dyDescent="0.2">
      <c r="D244" s="30"/>
      <c r="E244" s="30"/>
      <c r="G244" s="30"/>
      <c r="Y244" s="30"/>
      <c r="Z244" s="30"/>
    </row>
    <row r="245" spans="4:26" x14ac:dyDescent="0.2">
      <c r="D245" s="30"/>
      <c r="E245" s="30"/>
      <c r="G245" s="30"/>
      <c r="Y245" s="30"/>
      <c r="Z245" s="30"/>
    </row>
    <row r="246" spans="4:26" x14ac:dyDescent="0.2">
      <c r="D246" s="30"/>
      <c r="E246" s="30"/>
      <c r="G246" s="30"/>
      <c r="Y246" s="30"/>
      <c r="Z246" s="30"/>
    </row>
    <row r="247" spans="4:26" x14ac:dyDescent="0.2">
      <c r="D247" s="30"/>
      <c r="E247" s="30"/>
      <c r="G247" s="30"/>
      <c r="Y247" s="30"/>
      <c r="Z247" s="30"/>
    </row>
    <row r="248" spans="4:26" x14ac:dyDescent="0.2">
      <c r="D248" s="30"/>
      <c r="E248" s="30"/>
      <c r="G248" s="30"/>
      <c r="Y248" s="30"/>
      <c r="Z248" s="30"/>
    </row>
    <row r="249" spans="4:26" x14ac:dyDescent="0.2">
      <c r="D249" s="30"/>
      <c r="E249" s="30"/>
      <c r="G249" s="30"/>
      <c r="Y249" s="30"/>
      <c r="Z249" s="30"/>
    </row>
    <row r="250" spans="4:26" x14ac:dyDescent="0.2">
      <c r="D250" s="30"/>
      <c r="E250" s="30"/>
      <c r="G250" s="30"/>
      <c r="Y250" s="30"/>
      <c r="Z250" s="30"/>
    </row>
    <row r="251" spans="4:26" x14ac:dyDescent="0.2">
      <c r="D251" s="30"/>
      <c r="E251" s="30"/>
      <c r="G251" s="30"/>
      <c r="Y251" s="30"/>
      <c r="Z251" s="30"/>
    </row>
    <row r="252" spans="4:26" x14ac:dyDescent="0.2">
      <c r="D252" s="30"/>
      <c r="E252" s="30"/>
      <c r="G252" s="30"/>
      <c r="Y252" s="30"/>
      <c r="Z252" s="30"/>
    </row>
    <row r="253" spans="4:26" x14ac:dyDescent="0.2">
      <c r="D253" s="30"/>
      <c r="E253" s="30"/>
      <c r="G253" s="30"/>
      <c r="Y253" s="30"/>
      <c r="Z253" s="30"/>
    </row>
    <row r="254" spans="4:26" x14ac:dyDescent="0.2">
      <c r="D254" s="30"/>
      <c r="E254" s="30"/>
      <c r="G254" s="30"/>
      <c r="Y254" s="30"/>
      <c r="Z254" s="30"/>
    </row>
    <row r="255" spans="4:26" x14ac:dyDescent="0.2">
      <c r="D255" s="30"/>
      <c r="E255" s="30"/>
      <c r="G255" s="30"/>
      <c r="Y255" s="30"/>
      <c r="Z255" s="30"/>
    </row>
    <row r="256" spans="4:26" x14ac:dyDescent="0.2">
      <c r="D256" s="30"/>
      <c r="E256" s="30"/>
      <c r="G256" s="30"/>
      <c r="Y256" s="30"/>
      <c r="Z256" s="30"/>
    </row>
    <row r="257" spans="4:26" x14ac:dyDescent="0.2">
      <c r="D257" s="30"/>
      <c r="E257" s="30"/>
      <c r="G257" s="30"/>
      <c r="Y257" s="30"/>
      <c r="Z257" s="30"/>
    </row>
    <row r="258" spans="4:26" x14ac:dyDescent="0.2">
      <c r="D258" s="30"/>
      <c r="E258" s="30"/>
      <c r="G258" s="30"/>
      <c r="Y258" s="30"/>
      <c r="Z258" s="30"/>
    </row>
    <row r="259" spans="4:26" x14ac:dyDescent="0.2">
      <c r="D259" s="30"/>
      <c r="E259" s="30"/>
      <c r="G259" s="30"/>
      <c r="Y259" s="30"/>
      <c r="Z259" s="30"/>
    </row>
    <row r="260" spans="4:26" x14ac:dyDescent="0.2">
      <c r="D260" s="30"/>
      <c r="E260" s="30"/>
      <c r="G260" s="30"/>
      <c r="Y260" s="30"/>
      <c r="Z260" s="30"/>
    </row>
    <row r="261" spans="4:26" x14ac:dyDescent="0.2">
      <c r="D261" s="30"/>
      <c r="E261" s="30"/>
      <c r="G261" s="30"/>
      <c r="Y261" s="30"/>
      <c r="Z261" s="30"/>
    </row>
    <row r="262" spans="4:26" x14ac:dyDescent="0.2">
      <c r="D262" s="30"/>
      <c r="E262" s="30"/>
      <c r="G262" s="30"/>
      <c r="Y262" s="30"/>
      <c r="Z262" s="30"/>
    </row>
    <row r="263" spans="4:26" x14ac:dyDescent="0.2">
      <c r="D263" s="30"/>
      <c r="E263" s="30"/>
      <c r="G263" s="30"/>
      <c r="Y263" s="30"/>
      <c r="Z263" s="30"/>
    </row>
    <row r="264" spans="4:26" x14ac:dyDescent="0.2">
      <c r="D264" s="30"/>
      <c r="E264" s="30"/>
      <c r="G264" s="30"/>
      <c r="Y264" s="30"/>
      <c r="Z264" s="30"/>
    </row>
    <row r="265" spans="4:26" x14ac:dyDescent="0.2">
      <c r="D265" s="30"/>
      <c r="E265" s="30"/>
      <c r="G265" s="30"/>
      <c r="Y265" s="30"/>
      <c r="Z265" s="30"/>
    </row>
    <row r="266" spans="4:26" x14ac:dyDescent="0.2">
      <c r="D266" s="30"/>
      <c r="E266" s="30"/>
      <c r="G266" s="30"/>
      <c r="Y266" s="30"/>
      <c r="Z266" s="30"/>
    </row>
    <row r="267" spans="4:26" x14ac:dyDescent="0.2">
      <c r="D267" s="30"/>
      <c r="E267" s="30"/>
      <c r="G267" s="30"/>
      <c r="Y267" s="30"/>
      <c r="Z267" s="30"/>
    </row>
    <row r="268" spans="4:26" x14ac:dyDescent="0.2">
      <c r="D268" s="30"/>
      <c r="E268" s="30"/>
      <c r="G268" s="30"/>
      <c r="Y268" s="30"/>
      <c r="Z268" s="30"/>
    </row>
    <row r="269" spans="4:26" x14ac:dyDescent="0.2">
      <c r="D269" s="30"/>
      <c r="E269" s="30"/>
      <c r="G269" s="30"/>
      <c r="Y269" s="30"/>
      <c r="Z269" s="30"/>
    </row>
    <row r="270" spans="4:26" x14ac:dyDescent="0.2">
      <c r="D270" s="30"/>
      <c r="E270" s="30"/>
      <c r="G270" s="30"/>
      <c r="Y270" s="30"/>
      <c r="Z270" s="30"/>
    </row>
    <row r="271" spans="4:26" x14ac:dyDescent="0.2">
      <c r="D271" s="30"/>
      <c r="E271" s="30"/>
      <c r="G271" s="30"/>
      <c r="Y271" s="30"/>
      <c r="Z271" s="30"/>
    </row>
    <row r="272" spans="4:26" x14ac:dyDescent="0.2">
      <c r="D272" s="30"/>
      <c r="E272" s="30"/>
      <c r="G272" s="30"/>
      <c r="Y272" s="30"/>
      <c r="Z272" s="30"/>
    </row>
    <row r="273" spans="4:26" x14ac:dyDescent="0.2">
      <c r="D273" s="30"/>
      <c r="E273" s="30"/>
      <c r="G273" s="30"/>
      <c r="Y273" s="30"/>
      <c r="Z273" s="30"/>
    </row>
    <row r="274" spans="4:26" x14ac:dyDescent="0.2">
      <c r="D274" s="30"/>
      <c r="E274" s="30"/>
      <c r="G274" s="30"/>
      <c r="Y274" s="30"/>
      <c r="Z274" s="30"/>
    </row>
    <row r="275" spans="4:26" x14ac:dyDescent="0.2">
      <c r="D275" s="30"/>
      <c r="E275" s="30"/>
      <c r="G275" s="30"/>
      <c r="Y275" s="30"/>
      <c r="Z275" s="30"/>
    </row>
    <row r="276" spans="4:26" x14ac:dyDescent="0.2">
      <c r="D276" s="30"/>
      <c r="E276" s="30"/>
      <c r="G276" s="30"/>
      <c r="Y276" s="30"/>
      <c r="Z276" s="30"/>
    </row>
    <row r="277" spans="4:26" x14ac:dyDescent="0.2">
      <c r="D277" s="30"/>
      <c r="E277" s="30"/>
      <c r="G277" s="30"/>
      <c r="Y277" s="30"/>
      <c r="Z277" s="30"/>
    </row>
    <row r="278" spans="4:26" x14ac:dyDescent="0.2">
      <c r="D278" s="30"/>
      <c r="E278" s="30"/>
      <c r="G278" s="30"/>
      <c r="Y278" s="30"/>
      <c r="Z278" s="30"/>
    </row>
    <row r="279" spans="4:26" x14ac:dyDescent="0.2">
      <c r="D279" s="30"/>
      <c r="E279" s="30"/>
      <c r="G279" s="30"/>
      <c r="Y279" s="30"/>
      <c r="Z279" s="30"/>
    </row>
    <row r="280" spans="4:26" x14ac:dyDescent="0.2">
      <c r="D280" s="30"/>
      <c r="E280" s="30"/>
      <c r="G280" s="30"/>
      <c r="Y280" s="30"/>
      <c r="Z280" s="30"/>
    </row>
    <row r="281" spans="4:26" x14ac:dyDescent="0.2">
      <c r="D281" s="30"/>
      <c r="E281" s="30"/>
      <c r="G281" s="30"/>
      <c r="Y281" s="30"/>
      <c r="Z281" s="30"/>
    </row>
    <row r="282" spans="4:26" x14ac:dyDescent="0.2">
      <c r="D282" s="30"/>
      <c r="E282" s="30"/>
      <c r="G282" s="30"/>
      <c r="Y282" s="30"/>
      <c r="Z282" s="30"/>
    </row>
    <row r="283" spans="4:26" x14ac:dyDescent="0.2">
      <c r="D283" s="30"/>
      <c r="E283" s="30"/>
      <c r="G283" s="30"/>
      <c r="Y283" s="30"/>
      <c r="Z283" s="30"/>
    </row>
    <row r="284" spans="4:26" x14ac:dyDescent="0.2">
      <c r="D284" s="30"/>
      <c r="E284" s="30"/>
      <c r="G284" s="30"/>
      <c r="Y284" s="30"/>
      <c r="Z284" s="30"/>
    </row>
    <row r="285" spans="4:26" x14ac:dyDescent="0.2">
      <c r="D285" s="30"/>
      <c r="E285" s="30"/>
      <c r="G285" s="30"/>
      <c r="Y285" s="30"/>
      <c r="Z285" s="30"/>
    </row>
    <row r="286" spans="4:26" x14ac:dyDescent="0.2">
      <c r="D286" s="30"/>
      <c r="E286" s="30"/>
      <c r="G286" s="30"/>
      <c r="Y286" s="30"/>
      <c r="Z286" s="30"/>
    </row>
    <row r="287" spans="4:26" x14ac:dyDescent="0.2">
      <c r="D287" s="30"/>
      <c r="E287" s="30"/>
      <c r="G287" s="30"/>
      <c r="Y287" s="30"/>
      <c r="Z287" s="30"/>
    </row>
    <row r="288" spans="4:26" x14ac:dyDescent="0.2">
      <c r="D288" s="30"/>
      <c r="E288" s="30"/>
      <c r="G288" s="30"/>
      <c r="Y288" s="30"/>
      <c r="Z288" s="30"/>
    </row>
    <row r="289" spans="4:26" x14ac:dyDescent="0.2">
      <c r="D289" s="30"/>
      <c r="E289" s="30"/>
      <c r="G289" s="30"/>
      <c r="Y289" s="30"/>
      <c r="Z289" s="30"/>
    </row>
    <row r="290" spans="4:26" x14ac:dyDescent="0.2">
      <c r="D290" s="30"/>
      <c r="E290" s="30"/>
      <c r="G290" s="30"/>
      <c r="Y290" s="30"/>
      <c r="Z290" s="30"/>
    </row>
    <row r="291" spans="4:26" x14ac:dyDescent="0.2">
      <c r="D291" s="30"/>
      <c r="E291" s="30"/>
      <c r="G291" s="30"/>
      <c r="Y291" s="30"/>
      <c r="Z291" s="30"/>
    </row>
    <row r="292" spans="4:26" x14ac:dyDescent="0.2">
      <c r="D292" s="30"/>
      <c r="E292" s="30"/>
      <c r="G292" s="30"/>
      <c r="Y292" s="30"/>
      <c r="Z292" s="30"/>
    </row>
    <row r="293" spans="4:26" x14ac:dyDescent="0.2">
      <c r="D293" s="30"/>
      <c r="E293" s="30"/>
      <c r="G293" s="30"/>
      <c r="Y293" s="30"/>
      <c r="Z293" s="30"/>
    </row>
    <row r="294" spans="4:26" x14ac:dyDescent="0.2">
      <c r="D294" s="30"/>
      <c r="E294" s="30"/>
      <c r="G294" s="30"/>
      <c r="Y294" s="30"/>
      <c r="Z294" s="30"/>
    </row>
    <row r="295" spans="4:26" x14ac:dyDescent="0.2">
      <c r="D295" s="30"/>
      <c r="E295" s="30"/>
      <c r="G295" s="30"/>
      <c r="Y295" s="30"/>
      <c r="Z295" s="30"/>
    </row>
    <row r="296" spans="4:26" x14ac:dyDescent="0.2">
      <c r="D296" s="30"/>
      <c r="E296" s="30"/>
      <c r="G296" s="30"/>
      <c r="Y296" s="30"/>
      <c r="Z296" s="30"/>
    </row>
    <row r="297" spans="4:26" x14ac:dyDescent="0.2">
      <c r="D297" s="30"/>
      <c r="E297" s="30"/>
      <c r="G297" s="30"/>
      <c r="Y297" s="30"/>
      <c r="Z297" s="30"/>
    </row>
    <row r="298" spans="4:26" x14ac:dyDescent="0.2">
      <c r="D298" s="30"/>
      <c r="E298" s="30"/>
      <c r="G298" s="30"/>
      <c r="Y298" s="30"/>
      <c r="Z298" s="30"/>
    </row>
    <row r="299" spans="4:26" x14ac:dyDescent="0.2">
      <c r="D299" s="30"/>
      <c r="E299" s="30"/>
      <c r="G299" s="30"/>
      <c r="Y299" s="30"/>
      <c r="Z299" s="30"/>
    </row>
    <row r="300" spans="4:26" x14ac:dyDescent="0.2">
      <c r="D300" s="30"/>
      <c r="E300" s="30"/>
      <c r="G300" s="30"/>
      <c r="Y300" s="30"/>
      <c r="Z300" s="30"/>
    </row>
    <row r="301" spans="4:26" x14ac:dyDescent="0.2">
      <c r="D301" s="30"/>
      <c r="E301" s="30"/>
      <c r="G301" s="30"/>
      <c r="Y301" s="30"/>
      <c r="Z301" s="30"/>
    </row>
    <row r="302" spans="4:26" x14ac:dyDescent="0.2">
      <c r="D302" s="30"/>
      <c r="E302" s="30"/>
      <c r="G302" s="30"/>
      <c r="Y302" s="30"/>
      <c r="Z302" s="30"/>
    </row>
    <row r="303" spans="4:26" x14ac:dyDescent="0.2">
      <c r="D303" s="30"/>
      <c r="E303" s="30"/>
      <c r="G303" s="30"/>
      <c r="Y303" s="30"/>
      <c r="Z303" s="30"/>
    </row>
    <row r="304" spans="4:26" x14ac:dyDescent="0.2">
      <c r="D304" s="30"/>
      <c r="E304" s="30"/>
      <c r="G304" s="30"/>
      <c r="Y304" s="30"/>
      <c r="Z304" s="30"/>
    </row>
    <row r="305" spans="4:26" x14ac:dyDescent="0.2">
      <c r="D305" s="30"/>
      <c r="E305" s="30"/>
      <c r="G305" s="30"/>
      <c r="Y305" s="30"/>
      <c r="Z305" s="30"/>
    </row>
    <row r="306" spans="4:26" x14ac:dyDescent="0.2">
      <c r="D306" s="30"/>
      <c r="E306" s="30"/>
      <c r="G306" s="30"/>
      <c r="Y306" s="30"/>
      <c r="Z306" s="30"/>
    </row>
    <row r="307" spans="4:26" x14ac:dyDescent="0.2">
      <c r="D307" s="30"/>
      <c r="E307" s="30"/>
      <c r="G307" s="30"/>
      <c r="Y307" s="30"/>
      <c r="Z307" s="30"/>
    </row>
    <row r="308" spans="4:26" x14ac:dyDescent="0.2">
      <c r="D308" s="30"/>
      <c r="E308" s="30"/>
      <c r="G308" s="30"/>
      <c r="Y308" s="30"/>
      <c r="Z308" s="30"/>
    </row>
    <row r="309" spans="4:26" x14ac:dyDescent="0.2">
      <c r="D309" s="30"/>
      <c r="E309" s="30"/>
      <c r="G309" s="30"/>
      <c r="Y309" s="30"/>
      <c r="Z309" s="30"/>
    </row>
    <row r="310" spans="4:26" x14ac:dyDescent="0.2">
      <c r="D310" s="30"/>
      <c r="E310" s="30"/>
      <c r="G310" s="30"/>
      <c r="Y310" s="30"/>
      <c r="Z310" s="30"/>
    </row>
    <row r="311" spans="4:26" x14ac:dyDescent="0.2">
      <c r="D311" s="30"/>
      <c r="E311" s="30"/>
      <c r="G311" s="30"/>
      <c r="Y311" s="30"/>
      <c r="Z311" s="30"/>
    </row>
    <row r="312" spans="4:26" x14ac:dyDescent="0.2">
      <c r="D312" s="30"/>
      <c r="E312" s="30"/>
      <c r="G312" s="30"/>
      <c r="Y312" s="30"/>
      <c r="Z312" s="30"/>
    </row>
    <row r="313" spans="4:26" x14ac:dyDescent="0.2">
      <c r="D313" s="30"/>
      <c r="E313" s="30"/>
      <c r="G313" s="30"/>
      <c r="Y313" s="30"/>
      <c r="Z313" s="30"/>
    </row>
    <row r="314" spans="4:26" x14ac:dyDescent="0.2">
      <c r="D314" s="30"/>
      <c r="E314" s="30"/>
      <c r="G314" s="30"/>
      <c r="Y314" s="30"/>
      <c r="Z314" s="30"/>
    </row>
    <row r="315" spans="4:26" x14ac:dyDescent="0.2">
      <c r="D315" s="30"/>
      <c r="E315" s="30"/>
      <c r="G315" s="30"/>
      <c r="Y315" s="30"/>
      <c r="Z315" s="30"/>
    </row>
    <row r="316" spans="4:26" x14ac:dyDescent="0.2">
      <c r="D316" s="30"/>
      <c r="E316" s="30"/>
      <c r="G316" s="30"/>
      <c r="Y316" s="30"/>
      <c r="Z316" s="30"/>
    </row>
    <row r="317" spans="4:26" x14ac:dyDescent="0.2">
      <c r="D317" s="30"/>
      <c r="E317" s="30"/>
      <c r="G317" s="30"/>
      <c r="Y317" s="30"/>
      <c r="Z317" s="30"/>
    </row>
    <row r="318" spans="4:26" x14ac:dyDescent="0.2">
      <c r="D318" s="30"/>
      <c r="E318" s="30"/>
      <c r="G318" s="30"/>
      <c r="Y318" s="30"/>
      <c r="Z318" s="30"/>
    </row>
    <row r="319" spans="4:26" x14ac:dyDescent="0.2">
      <c r="D319" s="30"/>
      <c r="E319" s="30"/>
      <c r="G319" s="30"/>
      <c r="Y319" s="30"/>
      <c r="Z319" s="30"/>
    </row>
    <row r="320" spans="4:26" x14ac:dyDescent="0.2">
      <c r="D320" s="30"/>
      <c r="E320" s="30"/>
      <c r="G320" s="30"/>
      <c r="Y320" s="30"/>
      <c r="Z320" s="30"/>
    </row>
    <row r="321" spans="4:26" x14ac:dyDescent="0.2">
      <c r="D321" s="30"/>
      <c r="E321" s="30"/>
      <c r="G321" s="30"/>
      <c r="Y321" s="30"/>
      <c r="Z321" s="30"/>
    </row>
    <row r="322" spans="4:26" x14ac:dyDescent="0.2">
      <c r="D322" s="30"/>
      <c r="E322" s="30"/>
      <c r="G322" s="30"/>
      <c r="Y322" s="30"/>
      <c r="Z322" s="30"/>
    </row>
    <row r="323" spans="4:26" x14ac:dyDescent="0.2">
      <c r="D323" s="30"/>
      <c r="E323" s="30"/>
      <c r="G323" s="30"/>
      <c r="Y323" s="30"/>
      <c r="Z323" s="30"/>
    </row>
    <row r="324" spans="4:26" x14ac:dyDescent="0.2">
      <c r="D324" s="30"/>
      <c r="E324" s="30"/>
      <c r="G324" s="30"/>
      <c r="Y324" s="30"/>
      <c r="Z324" s="30"/>
    </row>
    <row r="325" spans="4:26" x14ac:dyDescent="0.2">
      <c r="D325" s="30"/>
      <c r="E325" s="30"/>
      <c r="G325" s="30"/>
      <c r="Y325" s="30"/>
      <c r="Z325" s="30"/>
    </row>
    <row r="326" spans="4:26" x14ac:dyDescent="0.2">
      <c r="D326" s="30"/>
      <c r="E326" s="30"/>
      <c r="G326" s="30"/>
      <c r="Y326" s="30"/>
      <c r="Z326" s="30"/>
    </row>
    <row r="327" spans="4:26" x14ac:dyDescent="0.2">
      <c r="D327" s="30"/>
      <c r="E327" s="30"/>
      <c r="G327" s="30"/>
      <c r="Y327" s="30"/>
      <c r="Z327" s="30"/>
    </row>
    <row r="328" spans="4:26" x14ac:dyDescent="0.2">
      <c r="D328" s="30"/>
      <c r="E328" s="30"/>
      <c r="G328" s="30"/>
      <c r="Y328" s="30"/>
      <c r="Z328" s="30"/>
    </row>
    <row r="329" spans="4:26" x14ac:dyDescent="0.2">
      <c r="D329" s="30"/>
      <c r="E329" s="30"/>
      <c r="G329" s="30"/>
      <c r="Y329" s="30"/>
      <c r="Z329" s="30"/>
    </row>
    <row r="330" spans="4:26" x14ac:dyDescent="0.2">
      <c r="D330" s="30"/>
      <c r="E330" s="30"/>
      <c r="G330" s="30"/>
      <c r="Y330" s="30"/>
      <c r="Z330" s="30"/>
    </row>
    <row r="331" spans="4:26" x14ac:dyDescent="0.2">
      <c r="D331" s="30"/>
      <c r="E331" s="30"/>
      <c r="G331" s="30"/>
      <c r="Y331" s="30"/>
      <c r="Z331" s="30"/>
    </row>
    <row r="332" spans="4:26" x14ac:dyDescent="0.2">
      <c r="D332" s="30"/>
      <c r="E332" s="30"/>
      <c r="G332" s="30"/>
      <c r="Y332" s="30"/>
      <c r="Z332" s="30"/>
    </row>
    <row r="333" spans="4:26" x14ac:dyDescent="0.2">
      <c r="D333" s="30"/>
      <c r="E333" s="30"/>
      <c r="G333" s="30"/>
      <c r="Y333" s="30"/>
      <c r="Z333" s="30"/>
    </row>
    <row r="334" spans="4:26" x14ac:dyDescent="0.2">
      <c r="D334" s="30"/>
      <c r="E334" s="30"/>
      <c r="G334" s="30"/>
      <c r="Y334" s="30"/>
      <c r="Z334" s="30"/>
    </row>
    <row r="335" spans="4:26" x14ac:dyDescent="0.2">
      <c r="D335" s="30"/>
      <c r="E335" s="30"/>
      <c r="G335" s="30"/>
      <c r="Y335" s="30"/>
      <c r="Z335" s="30"/>
    </row>
    <row r="336" spans="4:26" x14ac:dyDescent="0.2">
      <c r="D336" s="30"/>
      <c r="E336" s="30"/>
      <c r="G336" s="30"/>
      <c r="Y336" s="30"/>
      <c r="Z336" s="30"/>
    </row>
    <row r="337" spans="4:26" x14ac:dyDescent="0.2">
      <c r="D337" s="30"/>
      <c r="E337" s="30"/>
      <c r="G337" s="30"/>
      <c r="Y337" s="30"/>
      <c r="Z337" s="30"/>
    </row>
    <row r="338" spans="4:26" x14ac:dyDescent="0.2">
      <c r="D338" s="30"/>
      <c r="E338" s="30"/>
      <c r="G338" s="30"/>
      <c r="Y338" s="30"/>
      <c r="Z338" s="30"/>
    </row>
    <row r="339" spans="4:26" x14ac:dyDescent="0.2">
      <c r="D339" s="30"/>
      <c r="E339" s="30"/>
      <c r="G339" s="30"/>
      <c r="Y339" s="30"/>
      <c r="Z339" s="30"/>
    </row>
    <row r="340" spans="4:26" x14ac:dyDescent="0.2">
      <c r="D340" s="30"/>
      <c r="E340" s="30"/>
      <c r="G340" s="30"/>
      <c r="Y340" s="30"/>
      <c r="Z340" s="30"/>
    </row>
    <row r="341" spans="4:26" x14ac:dyDescent="0.2">
      <c r="D341" s="30"/>
      <c r="E341" s="30"/>
      <c r="G341" s="30"/>
      <c r="Y341" s="30"/>
      <c r="Z341" s="30"/>
    </row>
    <row r="342" spans="4:26" x14ac:dyDescent="0.2">
      <c r="D342" s="30"/>
      <c r="E342" s="30"/>
      <c r="G342" s="30"/>
      <c r="Y342" s="30"/>
      <c r="Z342" s="30"/>
    </row>
    <row r="343" spans="4:26" x14ac:dyDescent="0.2">
      <c r="D343" s="30"/>
      <c r="E343" s="30"/>
      <c r="G343" s="30"/>
      <c r="Y343" s="30"/>
      <c r="Z343" s="30"/>
    </row>
    <row r="344" spans="4:26" x14ac:dyDescent="0.2">
      <c r="D344" s="30"/>
      <c r="E344" s="30"/>
      <c r="G344" s="30"/>
      <c r="Y344" s="30"/>
      <c r="Z344" s="30"/>
    </row>
    <row r="345" spans="4:26" x14ac:dyDescent="0.2">
      <c r="D345" s="30"/>
      <c r="E345" s="30"/>
      <c r="G345" s="30"/>
      <c r="Y345" s="30"/>
      <c r="Z345" s="30"/>
    </row>
    <row r="346" spans="4:26" x14ac:dyDescent="0.2">
      <c r="D346" s="30"/>
      <c r="E346" s="30"/>
      <c r="G346" s="30"/>
      <c r="Y346" s="30"/>
      <c r="Z346" s="30"/>
    </row>
    <row r="347" spans="4:26" x14ac:dyDescent="0.2">
      <c r="D347" s="30"/>
      <c r="E347" s="30"/>
      <c r="G347" s="30"/>
      <c r="Y347" s="30"/>
      <c r="Z347" s="30"/>
    </row>
    <row r="348" spans="4:26" x14ac:dyDescent="0.2">
      <c r="D348" s="30"/>
      <c r="E348" s="30"/>
      <c r="G348" s="30"/>
      <c r="Y348" s="30"/>
      <c r="Z348" s="30"/>
    </row>
    <row r="349" spans="4:26" x14ac:dyDescent="0.2">
      <c r="D349" s="30"/>
      <c r="E349" s="30"/>
      <c r="G349" s="30"/>
      <c r="Y349" s="30"/>
      <c r="Z349" s="30"/>
    </row>
    <row r="350" spans="4:26" x14ac:dyDescent="0.2">
      <c r="D350" s="30"/>
      <c r="E350" s="30"/>
      <c r="G350" s="30"/>
      <c r="Y350" s="30"/>
      <c r="Z350" s="30"/>
    </row>
    <row r="351" spans="4:26" x14ac:dyDescent="0.2">
      <c r="D351" s="30"/>
      <c r="E351" s="30"/>
      <c r="G351" s="30"/>
      <c r="Y351" s="30"/>
      <c r="Z351" s="30"/>
    </row>
    <row r="352" spans="4:26" x14ac:dyDescent="0.2">
      <c r="D352" s="30"/>
      <c r="E352" s="30"/>
      <c r="G352" s="30"/>
      <c r="Y352" s="30"/>
      <c r="Z352" s="30"/>
    </row>
    <row r="353" spans="4:26" x14ac:dyDescent="0.2">
      <c r="D353" s="30"/>
      <c r="E353" s="30"/>
      <c r="G353" s="30"/>
      <c r="Y353" s="30"/>
      <c r="Z353" s="30"/>
    </row>
    <row r="354" spans="4:26" x14ac:dyDescent="0.2">
      <c r="D354" s="30"/>
      <c r="E354" s="30"/>
      <c r="G354" s="30"/>
      <c r="Y354" s="30"/>
      <c r="Z354" s="30"/>
    </row>
    <row r="355" spans="4:26" x14ac:dyDescent="0.2">
      <c r="D355" s="30"/>
      <c r="E355" s="30"/>
      <c r="G355" s="30"/>
      <c r="Y355" s="30"/>
      <c r="Z355" s="30"/>
    </row>
    <row r="356" spans="4:26" x14ac:dyDescent="0.2">
      <c r="D356" s="30"/>
      <c r="E356" s="30"/>
      <c r="G356" s="30"/>
      <c r="Y356" s="30"/>
      <c r="Z356" s="30"/>
    </row>
    <row r="357" spans="4:26" x14ac:dyDescent="0.2">
      <c r="D357" s="30"/>
      <c r="E357" s="30"/>
      <c r="G357" s="30"/>
      <c r="Y357" s="30"/>
      <c r="Z357" s="30"/>
    </row>
    <row r="358" spans="4:26" x14ac:dyDescent="0.2">
      <c r="D358" s="30"/>
      <c r="E358" s="30"/>
      <c r="G358" s="30"/>
      <c r="Y358" s="30"/>
      <c r="Z358" s="30"/>
    </row>
    <row r="359" spans="4:26" x14ac:dyDescent="0.2">
      <c r="D359" s="30"/>
      <c r="E359" s="30"/>
      <c r="G359" s="30"/>
      <c r="Y359" s="30"/>
      <c r="Z359" s="30"/>
    </row>
    <row r="360" spans="4:26" x14ac:dyDescent="0.2">
      <c r="D360" s="30"/>
      <c r="E360" s="30"/>
      <c r="G360" s="30"/>
      <c r="Y360" s="30"/>
      <c r="Z360" s="30"/>
    </row>
    <row r="361" spans="4:26" x14ac:dyDescent="0.2">
      <c r="D361" s="30"/>
      <c r="E361" s="30"/>
      <c r="G361" s="30"/>
      <c r="Y361" s="30"/>
      <c r="Z361" s="30"/>
    </row>
    <row r="362" spans="4:26" x14ac:dyDescent="0.2">
      <c r="D362" s="30"/>
      <c r="E362" s="30"/>
      <c r="G362" s="30"/>
      <c r="Y362" s="30"/>
      <c r="Z362" s="30"/>
    </row>
    <row r="363" spans="4:26" x14ac:dyDescent="0.2">
      <c r="D363" s="30"/>
      <c r="E363" s="30"/>
      <c r="G363" s="30"/>
      <c r="Y363" s="30"/>
      <c r="Z363" s="30"/>
    </row>
    <row r="364" spans="4:26" x14ac:dyDescent="0.2">
      <c r="D364" s="30"/>
      <c r="E364" s="30"/>
      <c r="G364" s="30"/>
      <c r="Y364" s="30"/>
      <c r="Z364" s="30"/>
    </row>
    <row r="365" spans="4:26" x14ac:dyDescent="0.2">
      <c r="D365" s="30"/>
      <c r="E365" s="30"/>
      <c r="G365" s="30"/>
      <c r="Y365" s="30"/>
      <c r="Z365" s="30"/>
    </row>
    <row r="366" spans="4:26" x14ac:dyDescent="0.2">
      <c r="D366" s="30"/>
      <c r="E366" s="30"/>
      <c r="G366" s="30"/>
      <c r="Y366" s="30"/>
      <c r="Z366" s="30"/>
    </row>
    <row r="367" spans="4:26" x14ac:dyDescent="0.2">
      <c r="D367" s="30"/>
      <c r="E367" s="30"/>
      <c r="G367" s="30"/>
      <c r="Y367" s="30"/>
      <c r="Z367" s="30"/>
    </row>
    <row r="368" spans="4:26" x14ac:dyDescent="0.2">
      <c r="D368" s="30"/>
      <c r="E368" s="30"/>
      <c r="G368" s="30"/>
      <c r="Y368" s="30"/>
      <c r="Z368" s="30"/>
    </row>
    <row r="369" spans="4:26" x14ac:dyDescent="0.2">
      <c r="D369" s="30"/>
      <c r="E369" s="30"/>
      <c r="G369" s="30"/>
      <c r="Y369" s="30"/>
      <c r="Z369" s="30"/>
    </row>
    <row r="370" spans="4:26" x14ac:dyDescent="0.2">
      <c r="D370" s="30"/>
      <c r="E370" s="30"/>
      <c r="G370" s="30"/>
      <c r="Y370" s="30"/>
      <c r="Z370" s="30"/>
    </row>
    <row r="371" spans="4:26" x14ac:dyDescent="0.2">
      <c r="D371" s="30"/>
      <c r="E371" s="30"/>
      <c r="G371" s="30"/>
      <c r="Y371" s="30"/>
      <c r="Z371" s="30"/>
    </row>
    <row r="372" spans="4:26" x14ac:dyDescent="0.2">
      <c r="D372" s="30"/>
      <c r="E372" s="30"/>
      <c r="G372" s="30"/>
      <c r="Y372" s="30"/>
      <c r="Z372" s="30"/>
    </row>
    <row r="373" spans="4:26" x14ac:dyDescent="0.2">
      <c r="D373" s="30"/>
      <c r="E373" s="30"/>
      <c r="G373" s="30"/>
      <c r="Y373" s="30"/>
      <c r="Z373" s="30"/>
    </row>
    <row r="374" spans="4:26" x14ac:dyDescent="0.2">
      <c r="D374" s="30"/>
      <c r="E374" s="30"/>
      <c r="G374" s="30"/>
      <c r="Y374" s="30"/>
      <c r="Z374" s="30"/>
    </row>
    <row r="375" spans="4:26" x14ac:dyDescent="0.2">
      <c r="D375" s="30"/>
      <c r="E375" s="30"/>
      <c r="G375" s="30"/>
      <c r="Y375" s="30"/>
      <c r="Z375" s="30"/>
    </row>
    <row r="376" spans="4:26" x14ac:dyDescent="0.2">
      <c r="D376" s="30"/>
      <c r="E376" s="30"/>
      <c r="G376" s="30"/>
      <c r="Y376" s="30"/>
      <c r="Z376" s="30"/>
    </row>
    <row r="377" spans="4:26" x14ac:dyDescent="0.2">
      <c r="D377" s="30"/>
      <c r="E377" s="30"/>
      <c r="G377" s="30"/>
      <c r="Y377" s="30"/>
      <c r="Z377" s="30"/>
    </row>
    <row r="378" spans="4:26" x14ac:dyDescent="0.2">
      <c r="D378" s="30"/>
      <c r="E378" s="30"/>
      <c r="G378" s="30"/>
      <c r="Y378" s="30"/>
      <c r="Z378" s="30"/>
    </row>
    <row r="379" spans="4:26" x14ac:dyDescent="0.2">
      <c r="D379" s="30"/>
      <c r="E379" s="30"/>
      <c r="G379" s="30"/>
      <c r="Y379" s="30"/>
      <c r="Z379" s="30"/>
    </row>
    <row r="380" spans="4:26" x14ac:dyDescent="0.2">
      <c r="D380" s="30"/>
      <c r="E380" s="30"/>
      <c r="G380" s="30"/>
      <c r="Y380" s="30"/>
      <c r="Z380" s="30"/>
    </row>
    <row r="381" spans="4:26" x14ac:dyDescent="0.2">
      <c r="D381" s="30"/>
      <c r="E381" s="30"/>
      <c r="G381" s="30"/>
      <c r="Y381" s="30"/>
      <c r="Z381" s="30"/>
    </row>
    <row r="382" spans="4:26" x14ac:dyDescent="0.2">
      <c r="D382" s="30"/>
      <c r="E382" s="30"/>
      <c r="G382" s="30"/>
      <c r="Y382" s="30"/>
      <c r="Z382" s="30"/>
    </row>
    <row r="383" spans="4:26" x14ac:dyDescent="0.2">
      <c r="D383" s="30"/>
      <c r="E383" s="30"/>
      <c r="G383" s="30"/>
      <c r="Y383" s="30"/>
      <c r="Z383" s="30"/>
    </row>
    <row r="384" spans="4:26" x14ac:dyDescent="0.2">
      <c r="D384" s="30"/>
      <c r="E384" s="30"/>
      <c r="G384" s="30"/>
      <c r="Y384" s="30"/>
      <c r="Z384" s="30"/>
    </row>
    <row r="385" spans="4:26" x14ac:dyDescent="0.2">
      <c r="D385" s="30"/>
      <c r="E385" s="30"/>
      <c r="G385" s="30"/>
      <c r="Y385" s="30"/>
      <c r="Z385" s="30"/>
    </row>
    <row r="386" spans="4:26" x14ac:dyDescent="0.2">
      <c r="D386" s="30"/>
      <c r="E386" s="30"/>
      <c r="G386" s="30"/>
      <c r="Y386" s="30"/>
      <c r="Z386" s="30"/>
    </row>
    <row r="387" spans="4:26" x14ac:dyDescent="0.2">
      <c r="D387" s="30"/>
      <c r="E387" s="30"/>
      <c r="G387" s="30"/>
      <c r="Y387" s="30"/>
      <c r="Z387" s="30"/>
    </row>
    <row r="388" spans="4:26" x14ac:dyDescent="0.2">
      <c r="D388" s="30"/>
      <c r="E388" s="30"/>
      <c r="G388" s="30"/>
      <c r="Y388" s="30"/>
      <c r="Z388" s="30"/>
    </row>
    <row r="389" spans="4:26" x14ac:dyDescent="0.2">
      <c r="D389" s="30"/>
      <c r="E389" s="30"/>
      <c r="G389" s="30"/>
      <c r="Y389" s="30"/>
      <c r="Z389" s="30"/>
    </row>
    <row r="390" spans="4:26" x14ac:dyDescent="0.2">
      <c r="D390" s="30"/>
      <c r="E390" s="30"/>
      <c r="G390" s="30"/>
      <c r="Y390" s="30"/>
      <c r="Z390" s="30"/>
    </row>
    <row r="391" spans="4:26" x14ac:dyDescent="0.2">
      <c r="D391" s="30"/>
      <c r="E391" s="30"/>
      <c r="G391" s="30"/>
      <c r="Y391" s="30"/>
      <c r="Z391" s="30"/>
    </row>
    <row r="392" spans="4:26" x14ac:dyDescent="0.2">
      <c r="D392" s="30"/>
      <c r="E392" s="30"/>
      <c r="G392" s="30"/>
      <c r="Y392" s="30"/>
      <c r="Z392" s="30"/>
    </row>
    <row r="393" spans="4:26" x14ac:dyDescent="0.2">
      <c r="D393" s="30"/>
      <c r="E393" s="30"/>
      <c r="G393" s="30"/>
      <c r="Y393" s="30"/>
      <c r="Z393" s="30"/>
    </row>
    <row r="394" spans="4:26" x14ac:dyDescent="0.2">
      <c r="D394" s="30"/>
      <c r="E394" s="30"/>
      <c r="G394" s="30"/>
      <c r="Y394" s="30"/>
      <c r="Z394" s="30"/>
    </row>
    <row r="395" spans="4:26" x14ac:dyDescent="0.2">
      <c r="D395" s="30"/>
      <c r="E395" s="30"/>
      <c r="G395" s="30"/>
      <c r="Y395" s="30"/>
      <c r="Z395" s="30"/>
    </row>
    <row r="396" spans="4:26" x14ac:dyDescent="0.2">
      <c r="D396" s="30"/>
      <c r="E396" s="30"/>
      <c r="G396" s="30"/>
      <c r="Y396" s="30"/>
      <c r="Z396" s="30"/>
    </row>
    <row r="397" spans="4:26" x14ac:dyDescent="0.2">
      <c r="D397" s="30"/>
      <c r="E397" s="30"/>
      <c r="G397" s="30"/>
      <c r="Y397" s="30"/>
      <c r="Z397" s="30"/>
    </row>
    <row r="398" spans="4:26" x14ac:dyDescent="0.2">
      <c r="D398" s="30"/>
      <c r="E398" s="30"/>
      <c r="G398" s="30"/>
      <c r="Y398" s="30"/>
      <c r="Z398" s="30"/>
    </row>
    <row r="399" spans="4:26" x14ac:dyDescent="0.2">
      <c r="D399" s="30"/>
      <c r="E399" s="30"/>
      <c r="G399" s="30"/>
      <c r="Y399" s="30"/>
      <c r="Z399" s="30"/>
    </row>
    <row r="400" spans="4:26" x14ac:dyDescent="0.2">
      <c r="D400" s="30"/>
      <c r="E400" s="30"/>
      <c r="G400" s="30"/>
      <c r="Y400" s="30"/>
      <c r="Z400" s="30"/>
    </row>
    <row r="401" spans="4:26" x14ac:dyDescent="0.2">
      <c r="D401" s="30"/>
      <c r="E401" s="30"/>
      <c r="G401" s="30"/>
      <c r="Y401" s="30"/>
      <c r="Z401" s="30"/>
    </row>
    <row r="402" spans="4:26" x14ac:dyDescent="0.2">
      <c r="D402" s="30"/>
      <c r="E402" s="30"/>
      <c r="G402" s="30"/>
      <c r="Y402" s="30"/>
      <c r="Z402" s="30"/>
    </row>
    <row r="403" spans="4:26" x14ac:dyDescent="0.2">
      <c r="D403" s="30"/>
      <c r="E403" s="30"/>
      <c r="G403" s="30"/>
      <c r="Y403" s="30"/>
      <c r="Z403" s="30"/>
    </row>
    <row r="404" spans="4:26" x14ac:dyDescent="0.2">
      <c r="D404" s="30"/>
      <c r="E404" s="30"/>
      <c r="G404" s="30"/>
      <c r="Y404" s="30"/>
      <c r="Z404" s="30"/>
    </row>
    <row r="405" spans="4:26" x14ac:dyDescent="0.2">
      <c r="D405" s="30"/>
      <c r="E405" s="30"/>
      <c r="G405" s="30"/>
      <c r="Y405" s="30"/>
      <c r="Z405" s="30"/>
    </row>
    <row r="406" spans="4:26" x14ac:dyDescent="0.2">
      <c r="D406" s="30"/>
      <c r="E406" s="30"/>
      <c r="G406" s="30"/>
      <c r="Y406" s="30"/>
      <c r="Z406" s="30"/>
    </row>
    <row r="407" spans="4:26" x14ac:dyDescent="0.2">
      <c r="D407" s="30"/>
      <c r="E407" s="30"/>
      <c r="G407" s="30"/>
      <c r="Y407" s="30"/>
      <c r="Z407" s="30"/>
    </row>
    <row r="408" spans="4:26" x14ac:dyDescent="0.2">
      <c r="D408" s="30"/>
      <c r="E408" s="30"/>
      <c r="G408" s="30"/>
      <c r="Y408" s="30"/>
      <c r="Z408" s="30"/>
    </row>
    <row r="409" spans="4:26" x14ac:dyDescent="0.2">
      <c r="D409" s="30"/>
      <c r="E409" s="30"/>
      <c r="G409" s="30"/>
      <c r="Y409" s="30"/>
      <c r="Z409" s="30"/>
    </row>
    <row r="410" spans="4:26" x14ac:dyDescent="0.2">
      <c r="D410" s="30"/>
      <c r="E410" s="30"/>
      <c r="G410" s="30"/>
      <c r="Y410" s="30"/>
      <c r="Z410" s="30"/>
    </row>
    <row r="411" spans="4:26" x14ac:dyDescent="0.2">
      <c r="D411" s="30"/>
      <c r="E411" s="30"/>
      <c r="G411" s="30"/>
      <c r="Y411" s="30"/>
      <c r="Z411" s="30"/>
    </row>
    <row r="412" spans="4:26" x14ac:dyDescent="0.2">
      <c r="D412" s="30"/>
      <c r="E412" s="30"/>
      <c r="G412" s="30"/>
      <c r="Y412" s="30"/>
      <c r="Z412" s="30"/>
    </row>
    <row r="413" spans="4:26" x14ac:dyDescent="0.2">
      <c r="D413" s="30"/>
      <c r="E413" s="30"/>
      <c r="G413" s="30"/>
      <c r="Y413" s="30"/>
      <c r="Z413" s="30"/>
    </row>
    <row r="414" spans="4:26" x14ac:dyDescent="0.2">
      <c r="D414" s="30"/>
      <c r="E414" s="30"/>
      <c r="G414" s="30"/>
      <c r="Y414" s="30"/>
      <c r="Z414" s="30"/>
    </row>
    <row r="415" spans="4:26" x14ac:dyDescent="0.2">
      <c r="D415" s="30"/>
      <c r="E415" s="30"/>
      <c r="G415" s="30"/>
      <c r="Y415" s="30"/>
      <c r="Z415" s="30"/>
    </row>
    <row r="416" spans="4:26" x14ac:dyDescent="0.2">
      <c r="D416" s="30"/>
      <c r="E416" s="30"/>
      <c r="G416" s="30"/>
      <c r="Y416" s="30"/>
      <c r="Z416" s="30"/>
    </row>
    <row r="417" spans="4:26" x14ac:dyDescent="0.2">
      <c r="D417" s="30"/>
      <c r="E417" s="30"/>
      <c r="G417" s="30"/>
      <c r="Y417" s="30"/>
      <c r="Z417" s="30"/>
    </row>
    <row r="418" spans="4:26" x14ac:dyDescent="0.2">
      <c r="D418" s="30"/>
      <c r="E418" s="30"/>
      <c r="G418" s="30"/>
      <c r="Y418" s="30"/>
      <c r="Z418" s="30"/>
    </row>
    <row r="419" spans="4:26" x14ac:dyDescent="0.2">
      <c r="D419" s="30"/>
      <c r="E419" s="30"/>
      <c r="G419" s="30"/>
      <c r="Y419" s="30"/>
      <c r="Z419" s="30"/>
    </row>
    <row r="420" spans="4:26" x14ac:dyDescent="0.2">
      <c r="D420" s="30"/>
      <c r="E420" s="30"/>
      <c r="G420" s="30"/>
      <c r="Y420" s="30"/>
      <c r="Z420" s="30"/>
    </row>
    <row r="421" spans="4:26" x14ac:dyDescent="0.2">
      <c r="D421" s="30"/>
      <c r="E421" s="30"/>
      <c r="G421" s="30"/>
      <c r="Y421" s="30"/>
      <c r="Z421" s="30"/>
    </row>
    <row r="422" spans="4:26" x14ac:dyDescent="0.2">
      <c r="D422" s="30"/>
      <c r="E422" s="30"/>
      <c r="G422" s="30"/>
      <c r="Y422" s="30"/>
      <c r="Z422" s="30"/>
    </row>
    <row r="423" spans="4:26" x14ac:dyDescent="0.2">
      <c r="D423" s="30"/>
      <c r="E423" s="30"/>
      <c r="G423" s="30"/>
      <c r="Y423" s="30"/>
      <c r="Z423" s="30"/>
    </row>
    <row r="424" spans="4:26" x14ac:dyDescent="0.2">
      <c r="D424" s="30"/>
      <c r="E424" s="30"/>
      <c r="G424" s="30"/>
      <c r="Y424" s="30"/>
      <c r="Z424" s="30"/>
    </row>
    <row r="425" spans="4:26" x14ac:dyDescent="0.2">
      <c r="D425" s="30"/>
      <c r="E425" s="30"/>
      <c r="G425" s="30"/>
      <c r="Y425" s="30"/>
      <c r="Z425" s="30"/>
    </row>
    <row r="426" spans="4:26" x14ac:dyDescent="0.2">
      <c r="D426" s="30"/>
      <c r="E426" s="30"/>
      <c r="G426" s="30"/>
      <c r="Y426" s="30"/>
      <c r="Z426" s="30"/>
    </row>
    <row r="427" spans="4:26" x14ac:dyDescent="0.2">
      <c r="D427" s="30"/>
      <c r="E427" s="30"/>
      <c r="G427" s="30"/>
      <c r="Y427" s="30"/>
      <c r="Z427" s="30"/>
    </row>
    <row r="428" spans="4:26" x14ac:dyDescent="0.2">
      <c r="D428" s="30"/>
      <c r="E428" s="30"/>
      <c r="G428" s="30"/>
      <c r="Y428" s="30"/>
      <c r="Z428" s="30"/>
    </row>
    <row r="429" spans="4:26" x14ac:dyDescent="0.2">
      <c r="D429" s="30"/>
      <c r="E429" s="30"/>
      <c r="G429" s="30"/>
      <c r="Y429" s="30"/>
      <c r="Z429" s="30"/>
    </row>
    <row r="430" spans="4:26" x14ac:dyDescent="0.2">
      <c r="D430" s="30"/>
      <c r="E430" s="30"/>
      <c r="G430" s="30"/>
      <c r="Y430" s="30"/>
      <c r="Z430" s="30"/>
    </row>
    <row r="431" spans="4:26" x14ac:dyDescent="0.2">
      <c r="D431" s="30"/>
      <c r="E431" s="30"/>
      <c r="G431" s="30"/>
      <c r="Y431" s="30"/>
      <c r="Z431" s="30"/>
    </row>
    <row r="432" spans="4:26" x14ac:dyDescent="0.2">
      <c r="D432" s="30"/>
      <c r="E432" s="30"/>
      <c r="G432" s="30"/>
      <c r="Y432" s="30"/>
      <c r="Z432" s="30"/>
    </row>
    <row r="433" spans="4:26" x14ac:dyDescent="0.2">
      <c r="D433" s="30"/>
      <c r="E433" s="30"/>
      <c r="G433" s="30"/>
      <c r="Y433" s="30"/>
      <c r="Z433" s="30"/>
    </row>
    <row r="434" spans="4:26" x14ac:dyDescent="0.2">
      <c r="D434" s="30"/>
      <c r="E434" s="30"/>
      <c r="G434" s="30"/>
      <c r="Y434" s="30"/>
      <c r="Z434" s="30"/>
    </row>
    <row r="435" spans="4:26" x14ac:dyDescent="0.2">
      <c r="D435" s="30"/>
      <c r="E435" s="30"/>
      <c r="G435" s="30"/>
      <c r="Y435" s="30"/>
      <c r="Z435" s="30"/>
    </row>
    <row r="436" spans="4:26" x14ac:dyDescent="0.2">
      <c r="D436" s="30"/>
      <c r="E436" s="30"/>
      <c r="G436" s="30"/>
      <c r="Y436" s="30"/>
      <c r="Z436" s="30"/>
    </row>
    <row r="437" spans="4:26" x14ac:dyDescent="0.2">
      <c r="D437" s="30"/>
      <c r="E437" s="30"/>
      <c r="G437" s="30"/>
      <c r="Y437" s="30"/>
      <c r="Z437" s="30"/>
    </row>
    <row r="438" spans="4:26" x14ac:dyDescent="0.2">
      <c r="D438" s="30"/>
      <c r="E438" s="30"/>
      <c r="G438" s="30"/>
      <c r="Y438" s="30"/>
      <c r="Z438" s="30"/>
    </row>
    <row r="439" spans="4:26" x14ac:dyDescent="0.2">
      <c r="D439" s="30"/>
      <c r="E439" s="30"/>
      <c r="G439" s="30"/>
      <c r="Y439" s="30"/>
      <c r="Z439" s="30"/>
    </row>
    <row r="440" spans="4:26" x14ac:dyDescent="0.2">
      <c r="D440" s="30"/>
      <c r="E440" s="30"/>
      <c r="G440" s="30"/>
      <c r="Y440" s="30"/>
      <c r="Z440" s="30"/>
    </row>
    <row r="441" spans="4:26" x14ac:dyDescent="0.2">
      <c r="D441" s="30"/>
      <c r="E441" s="30"/>
      <c r="G441" s="30"/>
      <c r="Y441" s="30"/>
      <c r="Z441" s="30"/>
    </row>
    <row r="442" spans="4:26" x14ac:dyDescent="0.2">
      <c r="D442" s="30"/>
      <c r="E442" s="30"/>
      <c r="G442" s="30"/>
      <c r="Y442" s="30"/>
      <c r="Z442" s="30"/>
    </row>
    <row r="443" spans="4:26" x14ac:dyDescent="0.2">
      <c r="D443" s="30"/>
      <c r="E443" s="30"/>
      <c r="G443" s="30"/>
      <c r="Y443" s="30"/>
      <c r="Z443" s="30"/>
    </row>
    <row r="444" spans="4:26" x14ac:dyDescent="0.2">
      <c r="D444" s="30"/>
      <c r="E444" s="30"/>
      <c r="G444" s="30"/>
      <c r="Y444" s="30"/>
      <c r="Z444" s="30"/>
    </row>
    <row r="445" spans="4:26" x14ac:dyDescent="0.2">
      <c r="D445" s="30"/>
      <c r="E445" s="30"/>
      <c r="G445" s="30"/>
      <c r="Y445" s="30"/>
      <c r="Z445" s="30"/>
    </row>
    <row r="446" spans="4:26" x14ac:dyDescent="0.2">
      <c r="D446" s="30"/>
      <c r="E446" s="30"/>
      <c r="G446" s="30"/>
      <c r="Y446" s="30"/>
      <c r="Z446" s="30"/>
    </row>
    <row r="447" spans="4:26" x14ac:dyDescent="0.2">
      <c r="D447" s="30"/>
      <c r="E447" s="30"/>
      <c r="G447" s="30"/>
      <c r="Y447" s="30"/>
      <c r="Z447" s="30"/>
    </row>
    <row r="448" spans="4:26" x14ac:dyDescent="0.2">
      <c r="D448" s="30"/>
      <c r="E448" s="30"/>
      <c r="G448" s="30"/>
      <c r="Y448" s="30"/>
      <c r="Z448" s="30"/>
    </row>
    <row r="449" spans="4:26" x14ac:dyDescent="0.2">
      <c r="D449" s="30"/>
      <c r="E449" s="30"/>
      <c r="G449" s="30"/>
      <c r="Y449" s="30"/>
      <c r="Z449" s="30"/>
    </row>
    <row r="450" spans="4:26" x14ac:dyDescent="0.2">
      <c r="D450" s="30"/>
      <c r="E450" s="30"/>
      <c r="G450" s="30"/>
      <c r="Y450" s="30"/>
      <c r="Z450" s="30"/>
    </row>
    <row r="451" spans="4:26" x14ac:dyDescent="0.2">
      <c r="D451" s="30"/>
      <c r="E451" s="30"/>
      <c r="G451" s="30"/>
      <c r="Y451" s="30"/>
      <c r="Z451" s="30"/>
    </row>
    <row r="452" spans="4:26" x14ac:dyDescent="0.2">
      <c r="D452" s="30"/>
      <c r="E452" s="30"/>
      <c r="G452" s="30"/>
      <c r="Y452" s="30"/>
      <c r="Z452" s="30"/>
    </row>
    <row r="453" spans="4:26" x14ac:dyDescent="0.2">
      <c r="D453" s="30"/>
      <c r="E453" s="30"/>
      <c r="G453" s="30"/>
      <c r="Y453" s="30"/>
      <c r="Z453" s="30"/>
    </row>
    <row r="454" spans="4:26" x14ac:dyDescent="0.2">
      <c r="D454" s="30"/>
      <c r="E454" s="30"/>
      <c r="G454" s="30"/>
      <c r="Y454" s="30"/>
      <c r="Z454" s="30"/>
    </row>
    <row r="455" spans="4:26" x14ac:dyDescent="0.2">
      <c r="D455" s="30"/>
      <c r="E455" s="30"/>
      <c r="G455" s="30"/>
      <c r="Y455" s="30"/>
      <c r="Z455" s="30"/>
    </row>
    <row r="456" spans="4:26" x14ac:dyDescent="0.2">
      <c r="D456" s="30"/>
      <c r="E456" s="30"/>
      <c r="G456" s="30"/>
      <c r="Y456" s="30"/>
      <c r="Z456" s="30"/>
    </row>
    <row r="457" spans="4:26" x14ac:dyDescent="0.2">
      <c r="D457" s="30"/>
      <c r="E457" s="30"/>
      <c r="G457" s="30"/>
      <c r="Y457" s="30"/>
      <c r="Z457" s="30"/>
    </row>
    <row r="458" spans="4:26" x14ac:dyDescent="0.2">
      <c r="D458" s="30"/>
      <c r="E458" s="30"/>
      <c r="G458" s="30"/>
      <c r="Y458" s="30"/>
      <c r="Z458" s="30"/>
    </row>
    <row r="459" spans="4:26" x14ac:dyDescent="0.2">
      <c r="D459" s="30"/>
      <c r="E459" s="30"/>
      <c r="G459" s="30"/>
      <c r="Y459" s="30"/>
      <c r="Z459" s="30"/>
    </row>
    <row r="460" spans="4:26" x14ac:dyDescent="0.2">
      <c r="D460" s="30"/>
      <c r="E460" s="30"/>
      <c r="G460" s="30"/>
      <c r="Y460" s="30"/>
      <c r="Z460" s="30"/>
    </row>
    <row r="461" spans="4:26" x14ac:dyDescent="0.2">
      <c r="D461" s="30"/>
      <c r="E461" s="30"/>
      <c r="G461" s="30"/>
      <c r="Y461" s="30"/>
      <c r="Z461" s="30"/>
    </row>
    <row r="462" spans="4:26" x14ac:dyDescent="0.2">
      <c r="D462" s="30"/>
      <c r="E462" s="30"/>
      <c r="G462" s="30"/>
      <c r="Y462" s="30"/>
      <c r="Z462" s="30"/>
    </row>
    <row r="463" spans="4:26" x14ac:dyDescent="0.2">
      <c r="D463" s="30"/>
      <c r="E463" s="30"/>
      <c r="G463" s="30"/>
      <c r="Y463" s="30"/>
      <c r="Z463" s="30"/>
    </row>
    <row r="464" spans="4:26" x14ac:dyDescent="0.2">
      <c r="D464" s="30"/>
      <c r="E464" s="30"/>
      <c r="G464" s="30"/>
      <c r="Y464" s="30"/>
      <c r="Z464" s="30"/>
    </row>
    <row r="465" spans="4:26" x14ac:dyDescent="0.2">
      <c r="D465" s="30"/>
      <c r="E465" s="30"/>
      <c r="G465" s="30"/>
      <c r="Y465" s="30"/>
      <c r="Z465" s="30"/>
    </row>
    <row r="466" spans="4:26" x14ac:dyDescent="0.2">
      <c r="D466" s="30"/>
      <c r="E466" s="30"/>
      <c r="G466" s="30"/>
      <c r="Y466" s="30"/>
      <c r="Z466" s="30"/>
    </row>
    <row r="467" spans="4:26" x14ac:dyDescent="0.2">
      <c r="D467" s="30"/>
      <c r="E467" s="30"/>
      <c r="G467" s="30"/>
      <c r="Y467" s="30"/>
      <c r="Z467" s="30"/>
    </row>
    <row r="468" spans="4:26" x14ac:dyDescent="0.2">
      <c r="D468" s="30"/>
      <c r="E468" s="30"/>
      <c r="G468" s="30"/>
      <c r="Y468" s="30"/>
      <c r="Z468" s="30"/>
    </row>
    <row r="469" spans="4:26" x14ac:dyDescent="0.2">
      <c r="D469" s="30"/>
      <c r="E469" s="30"/>
      <c r="G469" s="30"/>
      <c r="Y469" s="30"/>
      <c r="Z469" s="30"/>
    </row>
    <row r="470" spans="4:26" x14ac:dyDescent="0.2">
      <c r="D470" s="30"/>
      <c r="E470" s="30"/>
      <c r="G470" s="30"/>
      <c r="Y470" s="30"/>
      <c r="Z470" s="30"/>
    </row>
    <row r="471" spans="4:26" x14ac:dyDescent="0.2">
      <c r="D471" s="30"/>
      <c r="E471" s="30"/>
      <c r="G471" s="30"/>
      <c r="Y471" s="30"/>
      <c r="Z471" s="30"/>
    </row>
    <row r="472" spans="4:26" x14ac:dyDescent="0.2">
      <c r="D472" s="30"/>
      <c r="E472" s="30"/>
      <c r="G472" s="30"/>
      <c r="Y472" s="30"/>
      <c r="Z472" s="30"/>
    </row>
    <row r="473" spans="4:26" x14ac:dyDescent="0.2">
      <c r="D473" s="30"/>
      <c r="E473" s="30"/>
      <c r="G473" s="30"/>
      <c r="Y473" s="30"/>
      <c r="Z473" s="30"/>
    </row>
    <row r="474" spans="4:26" x14ac:dyDescent="0.2">
      <c r="D474" s="30"/>
      <c r="E474" s="30"/>
      <c r="G474" s="30"/>
      <c r="Y474" s="30"/>
      <c r="Z474" s="30"/>
    </row>
    <row r="475" spans="4:26" x14ac:dyDescent="0.2">
      <c r="D475" s="30"/>
      <c r="E475" s="30"/>
      <c r="G475" s="30"/>
      <c r="Y475" s="30"/>
      <c r="Z475" s="30"/>
    </row>
    <row r="476" spans="4:26" x14ac:dyDescent="0.2">
      <c r="D476" s="30"/>
      <c r="E476" s="30"/>
      <c r="G476" s="30"/>
      <c r="Y476" s="30"/>
      <c r="Z476" s="30"/>
    </row>
    <row r="477" spans="4:26" x14ac:dyDescent="0.2">
      <c r="D477" s="30"/>
      <c r="E477" s="30"/>
      <c r="G477" s="30"/>
      <c r="Y477" s="30"/>
      <c r="Z477" s="30"/>
    </row>
    <row r="478" spans="4:26" x14ac:dyDescent="0.2">
      <c r="D478" s="30"/>
      <c r="E478" s="30"/>
      <c r="G478" s="30"/>
      <c r="Y478" s="30"/>
      <c r="Z478" s="30"/>
    </row>
    <row r="479" spans="4:26" x14ac:dyDescent="0.2">
      <c r="D479" s="30"/>
      <c r="E479" s="30"/>
      <c r="G479" s="30"/>
      <c r="Y479" s="30"/>
      <c r="Z479" s="30"/>
    </row>
    <row r="480" spans="4:26" x14ac:dyDescent="0.2">
      <c r="D480" s="30"/>
      <c r="E480" s="30"/>
      <c r="G480" s="30"/>
      <c r="Y480" s="30"/>
      <c r="Z480" s="30"/>
    </row>
    <row r="481" spans="4:26" x14ac:dyDescent="0.2">
      <c r="D481" s="30"/>
      <c r="E481" s="30"/>
      <c r="G481" s="30"/>
      <c r="Y481" s="30"/>
      <c r="Z481" s="30"/>
    </row>
    <row r="482" spans="4:26" x14ac:dyDescent="0.2">
      <c r="D482" s="30"/>
      <c r="E482" s="30"/>
      <c r="G482" s="30"/>
      <c r="Y482" s="30"/>
      <c r="Z482" s="30"/>
    </row>
    <row r="483" spans="4:26" x14ac:dyDescent="0.2">
      <c r="D483" s="30"/>
      <c r="E483" s="30"/>
      <c r="G483" s="30"/>
      <c r="Y483" s="30"/>
      <c r="Z483" s="30"/>
    </row>
    <row r="484" spans="4:26" x14ac:dyDescent="0.2">
      <c r="D484" s="30"/>
      <c r="E484" s="30"/>
      <c r="G484" s="30"/>
      <c r="Y484" s="30"/>
      <c r="Z484" s="30"/>
    </row>
    <row r="485" spans="4:26" x14ac:dyDescent="0.2">
      <c r="D485" s="30"/>
      <c r="E485" s="30"/>
      <c r="G485" s="30"/>
      <c r="Y485" s="30"/>
      <c r="Z485" s="30"/>
    </row>
    <row r="486" spans="4:26" x14ac:dyDescent="0.2">
      <c r="D486" s="30"/>
      <c r="E486" s="30"/>
      <c r="G486" s="30"/>
      <c r="Y486" s="30"/>
      <c r="Z486" s="30"/>
    </row>
    <row r="487" spans="4:26" x14ac:dyDescent="0.2">
      <c r="D487" s="30"/>
      <c r="E487" s="30"/>
      <c r="G487" s="30"/>
      <c r="Y487" s="30"/>
      <c r="Z487" s="30"/>
    </row>
    <row r="488" spans="4:26" x14ac:dyDescent="0.2">
      <c r="D488" s="30"/>
      <c r="E488" s="30"/>
      <c r="G488" s="30"/>
      <c r="Y488" s="30"/>
      <c r="Z488" s="30"/>
    </row>
    <row r="489" spans="4:26" x14ac:dyDescent="0.2">
      <c r="D489" s="30"/>
      <c r="E489" s="30"/>
      <c r="G489" s="30"/>
      <c r="Y489" s="30"/>
      <c r="Z489" s="30"/>
    </row>
    <row r="490" spans="4:26" x14ac:dyDescent="0.2">
      <c r="D490" s="30"/>
      <c r="E490" s="30"/>
      <c r="G490" s="30"/>
      <c r="Y490" s="30"/>
      <c r="Z490" s="30"/>
    </row>
    <row r="491" spans="4:26" x14ac:dyDescent="0.2">
      <c r="D491" s="30"/>
      <c r="E491" s="30"/>
      <c r="G491" s="30"/>
      <c r="Y491" s="30"/>
      <c r="Z491" s="30"/>
    </row>
    <row r="492" spans="4:26" x14ac:dyDescent="0.2">
      <c r="D492" s="30"/>
      <c r="E492" s="30"/>
      <c r="G492" s="30"/>
      <c r="Y492" s="30"/>
      <c r="Z492" s="30"/>
    </row>
    <row r="493" spans="4:26" x14ac:dyDescent="0.2">
      <c r="D493" s="30"/>
      <c r="E493" s="30"/>
      <c r="G493" s="30"/>
      <c r="Y493" s="30"/>
      <c r="Z493" s="30"/>
    </row>
    <row r="494" spans="4:26" x14ac:dyDescent="0.2">
      <c r="D494" s="30"/>
      <c r="E494" s="30"/>
      <c r="G494" s="30"/>
      <c r="Y494" s="30"/>
      <c r="Z494" s="30"/>
    </row>
    <row r="495" spans="4:26" x14ac:dyDescent="0.2">
      <c r="D495" s="30"/>
      <c r="E495" s="30"/>
      <c r="G495" s="30"/>
      <c r="Y495" s="30"/>
      <c r="Z495" s="30"/>
    </row>
    <row r="496" spans="4:26" x14ac:dyDescent="0.2">
      <c r="D496" s="30"/>
      <c r="E496" s="30"/>
      <c r="G496" s="30"/>
      <c r="Y496" s="30"/>
      <c r="Z496" s="30"/>
    </row>
    <row r="497" spans="4:26" x14ac:dyDescent="0.2">
      <c r="D497" s="30"/>
      <c r="E497" s="30"/>
      <c r="G497" s="30"/>
      <c r="Y497" s="30"/>
      <c r="Z497" s="30"/>
    </row>
    <row r="498" spans="4:26" x14ac:dyDescent="0.2">
      <c r="D498" s="30"/>
      <c r="E498" s="30"/>
      <c r="G498" s="30"/>
      <c r="Y498" s="30"/>
      <c r="Z498" s="30"/>
    </row>
    <row r="499" spans="4:26" x14ac:dyDescent="0.2">
      <c r="D499" s="30"/>
      <c r="E499" s="30"/>
      <c r="G499" s="30"/>
      <c r="Y499" s="30"/>
      <c r="Z499" s="30"/>
    </row>
    <row r="500" spans="4:26" x14ac:dyDescent="0.2">
      <c r="D500" s="30"/>
      <c r="E500" s="30"/>
      <c r="G500" s="30"/>
      <c r="Y500" s="30"/>
      <c r="Z500" s="30"/>
    </row>
    <row r="501" spans="4:26" x14ac:dyDescent="0.2">
      <c r="D501" s="30"/>
      <c r="E501" s="30"/>
      <c r="G501" s="30"/>
      <c r="Y501" s="30"/>
      <c r="Z501" s="30"/>
    </row>
    <row r="502" spans="4:26" x14ac:dyDescent="0.2">
      <c r="D502" s="30"/>
      <c r="E502" s="30"/>
      <c r="G502" s="30"/>
      <c r="Y502" s="30"/>
      <c r="Z502" s="30"/>
    </row>
    <row r="503" spans="4:26" x14ac:dyDescent="0.2">
      <c r="D503" s="30"/>
      <c r="E503" s="30"/>
      <c r="G503" s="30"/>
      <c r="Y503" s="30"/>
      <c r="Z503" s="30"/>
    </row>
    <row r="504" spans="4:26" x14ac:dyDescent="0.2">
      <c r="D504" s="30"/>
      <c r="E504" s="30"/>
      <c r="G504" s="30"/>
      <c r="Y504" s="30"/>
      <c r="Z504" s="30"/>
    </row>
    <row r="505" spans="4:26" x14ac:dyDescent="0.2">
      <c r="D505" s="30"/>
      <c r="E505" s="30"/>
      <c r="G505" s="30"/>
      <c r="Y505" s="30"/>
      <c r="Z505" s="30"/>
    </row>
    <row r="506" spans="4:26" x14ac:dyDescent="0.2">
      <c r="D506" s="30"/>
      <c r="E506" s="30"/>
      <c r="G506" s="30"/>
      <c r="Y506" s="30"/>
      <c r="Z506" s="30"/>
    </row>
    <row r="507" spans="4:26" x14ac:dyDescent="0.2">
      <c r="D507" s="30"/>
      <c r="E507" s="30"/>
      <c r="G507" s="30"/>
      <c r="Y507" s="30"/>
      <c r="Z507" s="30"/>
    </row>
    <row r="508" spans="4:26" x14ac:dyDescent="0.2">
      <c r="D508" s="30"/>
      <c r="E508" s="30"/>
      <c r="G508" s="30"/>
      <c r="Y508" s="30"/>
      <c r="Z508" s="30"/>
    </row>
    <row r="509" spans="4:26" x14ac:dyDescent="0.2">
      <c r="D509" s="30"/>
      <c r="E509" s="30"/>
      <c r="G509" s="30"/>
      <c r="Y509" s="30"/>
      <c r="Z509" s="30"/>
    </row>
    <row r="510" spans="4:26" x14ac:dyDescent="0.2">
      <c r="D510" s="30"/>
      <c r="E510" s="30"/>
      <c r="G510" s="30"/>
      <c r="Y510" s="30"/>
      <c r="Z510" s="30"/>
    </row>
    <row r="511" spans="4:26" x14ac:dyDescent="0.2">
      <c r="D511" s="30"/>
      <c r="E511" s="30"/>
      <c r="G511" s="30"/>
      <c r="Y511" s="30"/>
      <c r="Z511" s="30"/>
    </row>
    <row r="512" spans="4:26" x14ac:dyDescent="0.2">
      <c r="D512" s="30"/>
      <c r="E512" s="30"/>
      <c r="G512" s="30"/>
      <c r="Y512" s="30"/>
      <c r="Z512" s="30"/>
    </row>
    <row r="513" spans="4:26" x14ac:dyDescent="0.2">
      <c r="D513" s="30"/>
      <c r="E513" s="30"/>
      <c r="G513" s="30"/>
      <c r="Y513" s="30"/>
      <c r="Z513" s="30"/>
    </row>
    <row r="514" spans="4:26" x14ac:dyDescent="0.2">
      <c r="D514" s="30"/>
      <c r="E514" s="30"/>
      <c r="G514" s="30"/>
      <c r="Y514" s="30"/>
      <c r="Z514" s="30"/>
    </row>
    <row r="515" spans="4:26" x14ac:dyDescent="0.2">
      <c r="D515" s="30"/>
      <c r="E515" s="30"/>
      <c r="G515" s="30"/>
      <c r="Y515" s="30"/>
      <c r="Z515" s="30"/>
    </row>
    <row r="516" spans="4:26" x14ac:dyDescent="0.2">
      <c r="D516" s="30"/>
      <c r="E516" s="30"/>
      <c r="G516" s="30"/>
      <c r="Y516" s="30"/>
      <c r="Z516" s="30"/>
    </row>
    <row r="517" spans="4:26" x14ac:dyDescent="0.2">
      <c r="D517" s="30"/>
      <c r="E517" s="30"/>
      <c r="G517" s="30"/>
      <c r="Y517" s="30"/>
      <c r="Z517" s="30"/>
    </row>
    <row r="518" spans="4:26" x14ac:dyDescent="0.2">
      <c r="D518" s="30"/>
      <c r="E518" s="30"/>
      <c r="G518" s="30"/>
      <c r="Y518" s="30"/>
      <c r="Z518" s="30"/>
    </row>
    <row r="519" spans="4:26" x14ac:dyDescent="0.2">
      <c r="D519" s="30"/>
      <c r="E519" s="30"/>
      <c r="G519" s="30"/>
      <c r="Y519" s="30"/>
      <c r="Z519" s="30"/>
    </row>
    <row r="520" spans="4:26" x14ac:dyDescent="0.2">
      <c r="D520" s="30"/>
      <c r="E520" s="30"/>
      <c r="G520" s="30"/>
      <c r="Y520" s="30"/>
      <c r="Z520" s="30"/>
    </row>
    <row r="521" spans="4:26" x14ac:dyDescent="0.2">
      <c r="D521" s="30"/>
      <c r="E521" s="30"/>
      <c r="G521" s="30"/>
      <c r="Y521" s="30"/>
      <c r="Z521" s="30"/>
    </row>
    <row r="522" spans="4:26" x14ac:dyDescent="0.2">
      <c r="D522" s="30"/>
      <c r="E522" s="30"/>
      <c r="G522" s="30"/>
      <c r="Y522" s="30"/>
      <c r="Z522" s="30"/>
    </row>
    <row r="523" spans="4:26" x14ac:dyDescent="0.2">
      <c r="D523" s="30"/>
      <c r="E523" s="30"/>
      <c r="G523" s="30"/>
      <c r="Y523" s="30"/>
      <c r="Z523" s="30"/>
    </row>
    <row r="524" spans="4:26" x14ac:dyDescent="0.2">
      <c r="D524" s="30"/>
      <c r="E524" s="30"/>
      <c r="G524" s="30"/>
      <c r="Y524" s="30"/>
      <c r="Z524" s="30"/>
    </row>
    <row r="525" spans="4:26" x14ac:dyDescent="0.2">
      <c r="D525" s="30"/>
      <c r="E525" s="30"/>
      <c r="G525" s="30"/>
      <c r="Y525" s="30"/>
      <c r="Z525" s="30"/>
    </row>
    <row r="526" spans="4:26" x14ac:dyDescent="0.2">
      <c r="D526" s="30"/>
      <c r="E526" s="30"/>
      <c r="G526" s="30"/>
      <c r="Y526" s="30"/>
      <c r="Z526" s="30"/>
    </row>
    <row r="527" spans="4:26" x14ac:dyDescent="0.2">
      <c r="D527" s="30"/>
      <c r="E527" s="30"/>
      <c r="G527" s="30"/>
      <c r="Y527" s="30"/>
      <c r="Z527" s="30"/>
    </row>
    <row r="528" spans="4:26" x14ac:dyDescent="0.2">
      <c r="D528" s="30"/>
      <c r="E528" s="30"/>
      <c r="G528" s="30"/>
      <c r="Y528" s="30"/>
      <c r="Z528" s="30"/>
    </row>
    <row r="529" spans="4:26" x14ac:dyDescent="0.2">
      <c r="D529" s="30"/>
      <c r="E529" s="30"/>
      <c r="G529" s="30"/>
      <c r="Y529" s="30"/>
      <c r="Z529" s="30"/>
    </row>
    <row r="530" spans="4:26" x14ac:dyDescent="0.2">
      <c r="D530" s="30"/>
      <c r="E530" s="30"/>
      <c r="G530" s="30"/>
      <c r="Y530" s="30"/>
      <c r="Z530" s="30"/>
    </row>
    <row r="531" spans="4:26" x14ac:dyDescent="0.2">
      <c r="D531" s="30"/>
      <c r="E531" s="30"/>
      <c r="G531" s="30"/>
      <c r="Y531" s="30"/>
      <c r="Z531" s="30"/>
    </row>
    <row r="532" spans="4:26" x14ac:dyDescent="0.2">
      <c r="D532" s="30"/>
      <c r="E532" s="30"/>
      <c r="G532" s="30"/>
      <c r="Y532" s="30"/>
      <c r="Z532" s="30"/>
    </row>
    <row r="533" spans="4:26" x14ac:dyDescent="0.2">
      <c r="D533" s="30"/>
      <c r="E533" s="30"/>
      <c r="G533" s="30"/>
      <c r="Y533" s="30"/>
      <c r="Z533" s="30"/>
    </row>
    <row r="534" spans="4:26" x14ac:dyDescent="0.2">
      <c r="D534" s="30"/>
      <c r="E534" s="30"/>
      <c r="G534" s="30"/>
      <c r="Y534" s="30"/>
      <c r="Z534" s="30"/>
    </row>
    <row r="535" spans="4:26" x14ac:dyDescent="0.2">
      <c r="D535" s="30"/>
      <c r="E535" s="30"/>
      <c r="G535" s="30"/>
      <c r="Y535" s="30"/>
      <c r="Z535" s="30"/>
    </row>
    <row r="536" spans="4:26" x14ac:dyDescent="0.2">
      <c r="D536" s="30"/>
      <c r="E536" s="30"/>
      <c r="G536" s="30"/>
      <c r="Y536" s="30"/>
      <c r="Z536" s="30"/>
    </row>
    <row r="537" spans="4:26" x14ac:dyDescent="0.2">
      <c r="D537" s="30"/>
      <c r="E537" s="30"/>
      <c r="G537" s="30"/>
      <c r="Y537" s="30"/>
      <c r="Z537" s="30"/>
    </row>
    <row r="538" spans="4:26" x14ac:dyDescent="0.2">
      <c r="D538" s="30"/>
      <c r="E538" s="30"/>
      <c r="G538" s="30"/>
      <c r="Y538" s="30"/>
      <c r="Z538" s="30"/>
    </row>
    <row r="539" spans="4:26" x14ac:dyDescent="0.2">
      <c r="D539" s="30"/>
      <c r="E539" s="30"/>
      <c r="G539" s="30"/>
      <c r="Y539" s="30"/>
      <c r="Z539" s="30"/>
    </row>
    <row r="540" spans="4:26" x14ac:dyDescent="0.2">
      <c r="D540" s="30"/>
      <c r="E540" s="30"/>
      <c r="G540" s="30"/>
      <c r="Y540" s="30"/>
      <c r="Z540" s="30"/>
    </row>
    <row r="541" spans="4:26" x14ac:dyDescent="0.2">
      <c r="D541" s="30"/>
      <c r="E541" s="30"/>
      <c r="G541" s="30"/>
      <c r="Y541" s="30"/>
      <c r="Z541" s="30"/>
    </row>
    <row r="542" spans="4:26" x14ac:dyDescent="0.2">
      <c r="D542" s="30"/>
      <c r="E542" s="30"/>
      <c r="G542" s="30"/>
      <c r="Y542" s="30"/>
      <c r="Z542" s="30"/>
    </row>
    <row r="543" spans="4:26" x14ac:dyDescent="0.2">
      <c r="D543" s="30"/>
      <c r="E543" s="30"/>
      <c r="G543" s="30"/>
      <c r="Y543" s="30"/>
      <c r="Z543" s="30"/>
    </row>
    <row r="544" spans="4:26" x14ac:dyDescent="0.2">
      <c r="D544" s="30"/>
      <c r="E544" s="30"/>
      <c r="G544" s="30"/>
      <c r="Y544" s="30"/>
      <c r="Z544" s="30"/>
    </row>
    <row r="545" spans="4:26" x14ac:dyDescent="0.2">
      <c r="D545" s="30"/>
      <c r="E545" s="30"/>
      <c r="G545" s="30"/>
      <c r="Y545" s="30"/>
      <c r="Z545" s="30"/>
    </row>
    <row r="546" spans="4:26" x14ac:dyDescent="0.2">
      <c r="D546" s="30"/>
      <c r="E546" s="30"/>
      <c r="G546" s="30"/>
      <c r="Y546" s="30"/>
      <c r="Z546" s="30"/>
    </row>
    <row r="547" spans="4:26" x14ac:dyDescent="0.2">
      <c r="D547" s="30"/>
      <c r="E547" s="30"/>
      <c r="G547" s="30"/>
      <c r="Y547" s="30"/>
      <c r="Z547" s="30"/>
    </row>
    <row r="548" spans="4:26" x14ac:dyDescent="0.2">
      <c r="D548" s="30"/>
      <c r="E548" s="30"/>
      <c r="G548" s="30"/>
      <c r="Y548" s="30"/>
      <c r="Z548" s="30"/>
    </row>
    <row r="549" spans="4:26" x14ac:dyDescent="0.2">
      <c r="D549" s="30"/>
      <c r="E549" s="30"/>
      <c r="G549" s="30"/>
      <c r="Y549" s="30"/>
      <c r="Z549" s="30"/>
    </row>
    <row r="550" spans="4:26" x14ac:dyDescent="0.2">
      <c r="D550" s="30"/>
      <c r="E550" s="30"/>
      <c r="G550" s="30"/>
      <c r="Y550" s="30"/>
      <c r="Z550" s="30"/>
    </row>
    <row r="551" spans="4:26" x14ac:dyDescent="0.2">
      <c r="D551" s="30"/>
      <c r="E551" s="30"/>
      <c r="G551" s="30"/>
      <c r="Y551" s="30"/>
      <c r="Z551" s="30"/>
    </row>
    <row r="552" spans="4:26" x14ac:dyDescent="0.2">
      <c r="D552" s="30"/>
      <c r="E552" s="30"/>
      <c r="G552" s="30"/>
      <c r="Y552" s="30"/>
      <c r="Z552" s="30"/>
    </row>
    <row r="553" spans="4:26" x14ac:dyDescent="0.2">
      <c r="D553" s="30"/>
      <c r="E553" s="30"/>
      <c r="G553" s="30"/>
      <c r="Y553" s="30"/>
      <c r="Z553" s="30"/>
    </row>
    <row r="554" spans="4:26" x14ac:dyDescent="0.2">
      <c r="D554" s="30"/>
      <c r="E554" s="30"/>
      <c r="G554" s="30"/>
      <c r="Y554" s="30"/>
      <c r="Z554" s="30"/>
    </row>
    <row r="555" spans="4:26" x14ac:dyDescent="0.2">
      <c r="D555" s="30"/>
      <c r="E555" s="30"/>
      <c r="G555" s="30"/>
      <c r="Y555" s="30"/>
      <c r="Z555" s="30"/>
    </row>
    <row r="556" spans="4:26" x14ac:dyDescent="0.2">
      <c r="D556" s="30"/>
      <c r="E556" s="30"/>
      <c r="G556" s="30"/>
      <c r="Y556" s="30"/>
      <c r="Z556" s="30"/>
    </row>
    <row r="557" spans="4:26" x14ac:dyDescent="0.2">
      <c r="D557" s="30"/>
      <c r="E557" s="30"/>
      <c r="G557" s="30"/>
      <c r="Y557" s="30"/>
      <c r="Z557" s="30"/>
    </row>
    <row r="558" spans="4:26" x14ac:dyDescent="0.2">
      <c r="D558" s="30"/>
      <c r="E558" s="30"/>
      <c r="G558" s="30"/>
      <c r="Y558" s="30"/>
      <c r="Z558" s="30"/>
    </row>
    <row r="559" spans="4:26" x14ac:dyDescent="0.2">
      <c r="D559" s="30"/>
      <c r="E559" s="30"/>
      <c r="G559" s="30"/>
      <c r="Y559" s="30"/>
      <c r="Z559" s="30"/>
    </row>
    <row r="560" spans="4:26" x14ac:dyDescent="0.2">
      <c r="D560" s="30"/>
      <c r="E560" s="30"/>
      <c r="G560" s="30"/>
      <c r="Y560" s="30"/>
      <c r="Z560" s="30"/>
    </row>
    <row r="561" spans="4:26" x14ac:dyDescent="0.2">
      <c r="D561" s="30"/>
      <c r="E561" s="30"/>
      <c r="G561" s="30"/>
      <c r="Y561" s="30"/>
      <c r="Z561" s="30"/>
    </row>
    <row r="562" spans="4:26" x14ac:dyDescent="0.2">
      <c r="D562" s="30"/>
      <c r="E562" s="30"/>
      <c r="G562" s="30"/>
      <c r="Y562" s="30"/>
      <c r="Z562" s="30"/>
    </row>
    <row r="563" spans="4:26" x14ac:dyDescent="0.2">
      <c r="D563" s="30"/>
      <c r="E563" s="30"/>
      <c r="G563" s="30"/>
      <c r="Y563" s="30"/>
      <c r="Z563" s="30"/>
    </row>
    <row r="564" spans="4:26" x14ac:dyDescent="0.2">
      <c r="D564" s="30"/>
      <c r="E564" s="30"/>
      <c r="G564" s="30"/>
      <c r="Y564" s="30"/>
      <c r="Z564" s="30"/>
    </row>
    <row r="565" spans="4:26" x14ac:dyDescent="0.2">
      <c r="D565" s="30"/>
      <c r="E565" s="30"/>
      <c r="G565" s="30"/>
      <c r="Y565" s="30"/>
      <c r="Z565" s="30"/>
    </row>
    <row r="566" spans="4:26" x14ac:dyDescent="0.2">
      <c r="D566" s="30"/>
      <c r="E566" s="30"/>
      <c r="G566" s="30"/>
      <c r="Y566" s="30"/>
      <c r="Z566" s="30"/>
    </row>
    <row r="567" spans="4:26" x14ac:dyDescent="0.2">
      <c r="D567" s="30"/>
      <c r="E567" s="30"/>
      <c r="G567" s="30"/>
      <c r="Y567" s="30"/>
      <c r="Z567" s="30"/>
    </row>
    <row r="568" spans="4:26" x14ac:dyDescent="0.2">
      <c r="D568" s="30"/>
      <c r="E568" s="30"/>
      <c r="G568" s="30"/>
      <c r="Y568" s="30"/>
      <c r="Z568" s="30"/>
    </row>
    <row r="569" spans="4:26" x14ac:dyDescent="0.2">
      <c r="D569" s="30"/>
      <c r="E569" s="30"/>
      <c r="G569" s="30"/>
      <c r="Y569" s="30"/>
      <c r="Z569" s="30"/>
    </row>
    <row r="570" spans="4:26" x14ac:dyDescent="0.2">
      <c r="D570" s="30"/>
      <c r="E570" s="30"/>
      <c r="G570" s="30"/>
      <c r="Y570" s="30"/>
      <c r="Z570" s="30"/>
    </row>
    <row r="571" spans="4:26" x14ac:dyDescent="0.2">
      <c r="D571" s="30"/>
      <c r="E571" s="30"/>
      <c r="G571" s="30"/>
      <c r="Y571" s="30"/>
      <c r="Z571" s="30"/>
    </row>
    <row r="572" spans="4:26" x14ac:dyDescent="0.2">
      <c r="D572" s="30"/>
      <c r="E572" s="30"/>
      <c r="G572" s="30"/>
      <c r="Y572" s="30"/>
      <c r="Z572" s="30"/>
    </row>
    <row r="573" spans="4:26" x14ac:dyDescent="0.2">
      <c r="D573" s="30"/>
      <c r="E573" s="30"/>
      <c r="G573" s="30"/>
      <c r="Y573" s="30"/>
      <c r="Z573" s="30"/>
    </row>
    <row r="574" spans="4:26" x14ac:dyDescent="0.2">
      <c r="D574" s="30"/>
      <c r="E574" s="30"/>
      <c r="G574" s="30"/>
      <c r="Y574" s="30"/>
      <c r="Z574" s="30"/>
    </row>
    <row r="575" spans="4:26" x14ac:dyDescent="0.2">
      <c r="D575" s="30"/>
      <c r="E575" s="30"/>
      <c r="G575" s="30"/>
      <c r="Y575" s="30"/>
      <c r="Z575" s="30"/>
    </row>
    <row r="576" spans="4:26" x14ac:dyDescent="0.2">
      <c r="D576" s="30"/>
      <c r="E576" s="30"/>
      <c r="G576" s="30"/>
      <c r="Y576" s="30"/>
      <c r="Z576" s="30"/>
    </row>
    <row r="577" spans="4:26" x14ac:dyDescent="0.2">
      <c r="D577" s="30"/>
      <c r="E577" s="30"/>
      <c r="G577" s="30"/>
      <c r="Y577" s="30"/>
      <c r="Z577" s="30"/>
    </row>
    <row r="578" spans="4:26" x14ac:dyDescent="0.2">
      <c r="D578" s="30"/>
      <c r="E578" s="30"/>
      <c r="G578" s="30"/>
      <c r="Y578" s="30"/>
      <c r="Z578" s="30"/>
    </row>
    <row r="579" spans="4:26" x14ac:dyDescent="0.2">
      <c r="D579" s="30"/>
      <c r="E579" s="30"/>
      <c r="G579" s="30"/>
      <c r="Y579" s="30"/>
      <c r="Z579" s="30"/>
    </row>
    <row r="580" spans="4:26" x14ac:dyDescent="0.2">
      <c r="D580" s="30"/>
      <c r="E580" s="30"/>
      <c r="G580" s="30"/>
      <c r="Y580" s="30"/>
      <c r="Z580" s="30"/>
    </row>
    <row r="581" spans="4:26" x14ac:dyDescent="0.2">
      <c r="D581" s="30"/>
      <c r="E581" s="30"/>
      <c r="G581" s="30"/>
      <c r="Y581" s="30"/>
      <c r="Z581" s="30"/>
    </row>
    <row r="582" spans="4:26" x14ac:dyDescent="0.2">
      <c r="D582" s="30"/>
      <c r="E582" s="30"/>
      <c r="G582" s="30"/>
      <c r="Y582" s="30"/>
      <c r="Z582" s="30"/>
    </row>
    <row r="583" spans="4:26" x14ac:dyDescent="0.2">
      <c r="D583" s="30"/>
      <c r="E583" s="30"/>
      <c r="G583" s="30"/>
      <c r="Y583" s="30"/>
      <c r="Z583" s="30"/>
    </row>
    <row r="584" spans="4:26" x14ac:dyDescent="0.2">
      <c r="D584" s="30"/>
      <c r="E584" s="30"/>
      <c r="G584" s="30"/>
      <c r="Y584" s="30"/>
      <c r="Z584" s="30"/>
    </row>
    <row r="585" spans="4:26" x14ac:dyDescent="0.2">
      <c r="D585" s="30"/>
      <c r="E585" s="30"/>
      <c r="G585" s="30"/>
      <c r="Y585" s="30"/>
      <c r="Z585" s="30"/>
    </row>
    <row r="586" spans="4:26" x14ac:dyDescent="0.2">
      <c r="D586" s="30"/>
      <c r="E586" s="30"/>
      <c r="G586" s="30"/>
      <c r="Y586" s="30"/>
      <c r="Z586" s="30"/>
    </row>
    <row r="587" spans="4:26" x14ac:dyDescent="0.2">
      <c r="D587" s="30"/>
      <c r="E587" s="30"/>
      <c r="G587" s="30"/>
      <c r="Y587" s="30"/>
      <c r="Z587" s="30"/>
    </row>
    <row r="588" spans="4:26" x14ac:dyDescent="0.2">
      <c r="D588" s="30"/>
      <c r="E588" s="30"/>
      <c r="G588" s="30"/>
      <c r="Y588" s="30"/>
      <c r="Z588" s="30"/>
    </row>
    <row r="589" spans="4:26" x14ac:dyDescent="0.2">
      <c r="D589" s="30"/>
      <c r="E589" s="30"/>
      <c r="G589" s="30"/>
      <c r="Y589" s="30"/>
      <c r="Z589" s="30"/>
    </row>
    <row r="590" spans="4:26" x14ac:dyDescent="0.2">
      <c r="D590" s="30"/>
      <c r="E590" s="30"/>
      <c r="G590" s="30"/>
      <c r="Y590" s="30"/>
      <c r="Z590" s="30"/>
    </row>
    <row r="591" spans="4:26" x14ac:dyDescent="0.2">
      <c r="D591" s="30"/>
      <c r="E591" s="30"/>
      <c r="G591" s="30"/>
      <c r="Y591" s="30"/>
      <c r="Z591" s="30"/>
    </row>
    <row r="592" spans="4:26" x14ac:dyDescent="0.2">
      <c r="D592" s="30"/>
      <c r="E592" s="30"/>
      <c r="G592" s="30"/>
      <c r="Y592" s="30"/>
      <c r="Z592" s="30"/>
    </row>
    <row r="593" spans="4:26" x14ac:dyDescent="0.2">
      <c r="D593" s="30"/>
      <c r="E593" s="30"/>
      <c r="G593" s="30"/>
      <c r="Y593" s="30"/>
      <c r="Z593" s="30"/>
    </row>
    <row r="594" spans="4:26" x14ac:dyDescent="0.2">
      <c r="D594" s="30"/>
      <c r="E594" s="30"/>
      <c r="G594" s="30"/>
      <c r="Y594" s="30"/>
      <c r="Z594" s="30"/>
    </row>
    <row r="595" spans="4:26" x14ac:dyDescent="0.2">
      <c r="D595" s="30"/>
      <c r="E595" s="30"/>
      <c r="G595" s="30"/>
      <c r="Y595" s="30"/>
      <c r="Z595" s="30"/>
    </row>
    <row r="596" spans="4:26" x14ac:dyDescent="0.2">
      <c r="D596" s="30"/>
      <c r="E596" s="30"/>
      <c r="G596" s="30"/>
      <c r="Y596" s="30"/>
      <c r="Z596" s="30"/>
    </row>
    <row r="597" spans="4:26" x14ac:dyDescent="0.2">
      <c r="D597" s="30"/>
      <c r="E597" s="30"/>
      <c r="G597" s="30"/>
      <c r="Y597" s="30"/>
      <c r="Z597" s="30"/>
    </row>
    <row r="598" spans="4:26" x14ac:dyDescent="0.2">
      <c r="D598" s="30"/>
      <c r="E598" s="30"/>
      <c r="G598" s="30"/>
      <c r="Y598" s="30"/>
      <c r="Z598" s="30"/>
    </row>
    <row r="599" spans="4:26" x14ac:dyDescent="0.2">
      <c r="D599" s="30"/>
      <c r="E599" s="30"/>
      <c r="G599" s="30"/>
      <c r="Y599" s="30"/>
      <c r="Z599" s="30"/>
    </row>
    <row r="600" spans="4:26" x14ac:dyDescent="0.2">
      <c r="D600" s="30"/>
      <c r="E600" s="30"/>
      <c r="G600" s="30"/>
      <c r="Y600" s="30"/>
      <c r="Z600" s="30"/>
    </row>
    <row r="601" spans="4:26" x14ac:dyDescent="0.2">
      <c r="D601" s="30"/>
      <c r="E601" s="30"/>
      <c r="G601" s="30"/>
      <c r="Y601" s="30"/>
      <c r="Z601" s="30"/>
    </row>
    <row r="602" spans="4:26" x14ac:dyDescent="0.2">
      <c r="D602" s="30"/>
      <c r="E602" s="30"/>
      <c r="G602" s="30"/>
      <c r="Y602" s="30"/>
      <c r="Z602" s="30"/>
    </row>
    <row r="603" spans="4:26" x14ac:dyDescent="0.2">
      <c r="D603" s="30"/>
      <c r="E603" s="30"/>
      <c r="G603" s="30"/>
      <c r="Y603" s="30"/>
      <c r="Z603" s="30"/>
    </row>
    <row r="604" spans="4:26" x14ac:dyDescent="0.2">
      <c r="D604" s="30"/>
      <c r="E604" s="30"/>
      <c r="G604" s="30"/>
      <c r="Y604" s="30"/>
      <c r="Z604" s="30"/>
    </row>
    <row r="605" spans="4:26" x14ac:dyDescent="0.2">
      <c r="D605" s="30"/>
      <c r="E605" s="30"/>
      <c r="G605" s="30"/>
      <c r="Y605" s="30"/>
      <c r="Z605" s="30"/>
    </row>
    <row r="606" spans="4:26" x14ac:dyDescent="0.2">
      <c r="D606" s="30"/>
      <c r="E606" s="30"/>
      <c r="G606" s="30"/>
      <c r="Y606" s="30"/>
      <c r="Z606" s="30"/>
    </row>
    <row r="607" spans="4:26" x14ac:dyDescent="0.2">
      <c r="D607" s="30"/>
      <c r="E607" s="30"/>
      <c r="G607" s="30"/>
      <c r="Y607" s="30"/>
      <c r="Z607" s="30"/>
    </row>
    <row r="608" spans="4:26" x14ac:dyDescent="0.2">
      <c r="D608" s="30"/>
      <c r="E608" s="30"/>
      <c r="G608" s="30"/>
      <c r="Y608" s="30"/>
      <c r="Z608" s="30"/>
    </row>
    <row r="609" spans="4:26" x14ac:dyDescent="0.2">
      <c r="D609" s="30"/>
      <c r="E609" s="30"/>
      <c r="G609" s="30"/>
      <c r="Y609" s="30"/>
      <c r="Z609" s="30"/>
    </row>
    <row r="610" spans="4:26" x14ac:dyDescent="0.2">
      <c r="D610" s="30"/>
      <c r="E610" s="30"/>
      <c r="G610" s="30"/>
      <c r="Y610" s="30"/>
      <c r="Z610" s="30"/>
    </row>
    <row r="611" spans="4:26" x14ac:dyDescent="0.2">
      <c r="D611" s="30"/>
      <c r="E611" s="30"/>
      <c r="G611" s="30"/>
      <c r="Y611" s="30"/>
      <c r="Z611" s="30"/>
    </row>
    <row r="612" spans="4:26" x14ac:dyDescent="0.2">
      <c r="D612" s="30"/>
      <c r="E612" s="30"/>
      <c r="G612" s="30"/>
      <c r="Y612" s="30"/>
      <c r="Z612" s="30"/>
    </row>
    <row r="613" spans="4:26" x14ac:dyDescent="0.2">
      <c r="D613" s="30"/>
      <c r="E613" s="30"/>
      <c r="G613" s="30"/>
      <c r="Y613" s="30"/>
      <c r="Z613" s="30"/>
    </row>
    <row r="614" spans="4:26" x14ac:dyDescent="0.2">
      <c r="D614" s="30"/>
      <c r="E614" s="30"/>
      <c r="G614" s="30"/>
      <c r="Y614" s="30"/>
      <c r="Z614" s="30"/>
    </row>
    <row r="615" spans="4:26" x14ac:dyDescent="0.2">
      <c r="D615" s="30"/>
      <c r="E615" s="30"/>
      <c r="G615" s="30"/>
      <c r="Y615" s="30"/>
      <c r="Z615" s="30"/>
    </row>
    <row r="616" spans="4:26" x14ac:dyDescent="0.2">
      <c r="D616" s="30"/>
      <c r="E616" s="30"/>
      <c r="G616" s="30"/>
      <c r="Y616" s="30"/>
      <c r="Z616" s="30"/>
    </row>
    <row r="617" spans="4:26" x14ac:dyDescent="0.2">
      <c r="D617" s="30"/>
      <c r="E617" s="30"/>
      <c r="G617" s="30"/>
      <c r="Y617" s="30"/>
      <c r="Z617" s="30"/>
    </row>
    <row r="618" spans="4:26" x14ac:dyDescent="0.2">
      <c r="D618" s="30"/>
      <c r="E618" s="30"/>
      <c r="G618" s="30"/>
      <c r="Y618" s="30"/>
      <c r="Z618" s="30"/>
    </row>
    <row r="619" spans="4:26" x14ac:dyDescent="0.2">
      <c r="D619" s="30"/>
      <c r="E619" s="30"/>
      <c r="G619" s="30"/>
      <c r="Y619" s="30"/>
      <c r="Z619" s="30"/>
    </row>
    <row r="620" spans="4:26" x14ac:dyDescent="0.2">
      <c r="D620" s="30"/>
      <c r="E620" s="30"/>
      <c r="G620" s="30"/>
      <c r="Y620" s="30"/>
      <c r="Z620" s="30"/>
    </row>
    <row r="621" spans="4:26" x14ac:dyDescent="0.2">
      <c r="D621" s="30"/>
      <c r="E621" s="30"/>
      <c r="G621" s="30"/>
      <c r="Y621" s="30"/>
      <c r="Z621" s="30"/>
    </row>
    <row r="622" spans="4:26" x14ac:dyDescent="0.2">
      <c r="D622" s="30"/>
      <c r="E622" s="30"/>
      <c r="G622" s="30"/>
      <c r="Y622" s="30"/>
      <c r="Z622" s="30"/>
    </row>
    <row r="623" spans="4:26" x14ac:dyDescent="0.2">
      <c r="D623" s="30"/>
      <c r="E623" s="30"/>
      <c r="G623" s="30"/>
      <c r="Y623" s="30"/>
      <c r="Z623" s="30"/>
    </row>
    <row r="624" spans="4:26" x14ac:dyDescent="0.2">
      <c r="D624" s="30"/>
      <c r="E624" s="30"/>
      <c r="G624" s="30"/>
      <c r="Y624" s="30"/>
      <c r="Z624" s="30"/>
    </row>
    <row r="625" spans="4:26" x14ac:dyDescent="0.2">
      <c r="D625" s="30"/>
      <c r="E625" s="30"/>
      <c r="G625" s="30"/>
      <c r="Y625" s="30"/>
      <c r="Z625" s="30"/>
    </row>
    <row r="626" spans="4:26" x14ac:dyDescent="0.2">
      <c r="D626" s="30"/>
      <c r="E626" s="30"/>
      <c r="G626" s="30"/>
      <c r="Y626" s="30"/>
      <c r="Z626" s="30"/>
    </row>
    <row r="627" spans="4:26" x14ac:dyDescent="0.2">
      <c r="D627" s="30"/>
      <c r="E627" s="30"/>
      <c r="G627" s="30"/>
      <c r="Y627" s="30"/>
      <c r="Z627" s="30"/>
    </row>
    <row r="628" spans="4:26" x14ac:dyDescent="0.2">
      <c r="D628" s="30"/>
      <c r="E628" s="30"/>
      <c r="G628" s="30"/>
      <c r="Y628" s="30"/>
      <c r="Z628" s="30"/>
    </row>
    <row r="629" spans="4:26" x14ac:dyDescent="0.2">
      <c r="D629" s="30"/>
      <c r="E629" s="30"/>
      <c r="G629" s="30"/>
      <c r="Y629" s="30"/>
      <c r="Z629" s="30"/>
    </row>
    <row r="630" spans="4:26" x14ac:dyDescent="0.2">
      <c r="D630" s="30"/>
      <c r="E630" s="30"/>
      <c r="G630" s="30"/>
      <c r="Y630" s="30"/>
      <c r="Z630" s="30"/>
    </row>
    <row r="631" spans="4:26" x14ac:dyDescent="0.2">
      <c r="D631" s="30"/>
      <c r="E631" s="30"/>
      <c r="G631" s="30"/>
      <c r="Y631" s="30"/>
      <c r="Z631" s="30"/>
    </row>
    <row r="632" spans="4:26" x14ac:dyDescent="0.2">
      <c r="D632" s="30"/>
      <c r="E632" s="30"/>
      <c r="G632" s="30"/>
      <c r="Y632" s="30"/>
      <c r="Z632" s="30"/>
    </row>
    <row r="633" spans="4:26" x14ac:dyDescent="0.2">
      <c r="D633" s="30"/>
      <c r="E633" s="30"/>
      <c r="G633" s="30"/>
      <c r="Y633" s="30"/>
      <c r="Z633" s="30"/>
    </row>
    <row r="634" spans="4:26" x14ac:dyDescent="0.2">
      <c r="D634" s="30"/>
      <c r="E634" s="30"/>
      <c r="G634" s="30"/>
      <c r="Y634" s="30"/>
      <c r="Z634" s="30"/>
    </row>
    <row r="635" spans="4:26" x14ac:dyDescent="0.2">
      <c r="D635" s="30"/>
      <c r="E635" s="30"/>
      <c r="G635" s="30"/>
      <c r="Y635" s="30"/>
      <c r="Z635" s="30"/>
    </row>
    <row r="636" spans="4:26" x14ac:dyDescent="0.2">
      <c r="D636" s="30"/>
      <c r="E636" s="30"/>
      <c r="G636" s="30"/>
      <c r="Y636" s="30"/>
      <c r="Z636" s="30"/>
    </row>
    <row r="637" spans="4:26" x14ac:dyDescent="0.2">
      <c r="D637" s="30"/>
      <c r="E637" s="30"/>
      <c r="G637" s="30"/>
      <c r="Y637" s="30"/>
      <c r="Z637" s="30"/>
    </row>
    <row r="638" spans="4:26" x14ac:dyDescent="0.2">
      <c r="D638" s="30"/>
      <c r="E638" s="30"/>
      <c r="G638" s="30"/>
      <c r="Y638" s="30"/>
      <c r="Z638" s="30"/>
    </row>
    <row r="639" spans="4:26" x14ac:dyDescent="0.2">
      <c r="D639" s="30"/>
      <c r="E639" s="30"/>
      <c r="G639" s="30"/>
      <c r="Y639" s="30"/>
      <c r="Z639" s="30"/>
    </row>
    <row r="640" spans="4:26" x14ac:dyDescent="0.2">
      <c r="D640" s="30"/>
      <c r="E640" s="30"/>
      <c r="G640" s="30"/>
      <c r="Y640" s="30"/>
      <c r="Z640" s="30"/>
    </row>
    <row r="641" spans="4:26" x14ac:dyDescent="0.2">
      <c r="D641" s="30"/>
      <c r="E641" s="30"/>
      <c r="G641" s="30"/>
      <c r="Y641" s="30"/>
      <c r="Z641" s="30"/>
    </row>
    <row r="642" spans="4:26" x14ac:dyDescent="0.2">
      <c r="D642" s="30"/>
      <c r="E642" s="30"/>
      <c r="G642" s="30"/>
      <c r="Y642" s="30"/>
      <c r="Z642" s="30"/>
    </row>
    <row r="643" spans="4:26" x14ac:dyDescent="0.2">
      <c r="D643" s="30"/>
      <c r="E643" s="30"/>
      <c r="G643" s="30"/>
      <c r="Y643" s="30"/>
      <c r="Z643" s="30"/>
    </row>
    <row r="644" spans="4:26" x14ac:dyDescent="0.2">
      <c r="D644" s="30"/>
      <c r="E644" s="30"/>
      <c r="G644" s="30"/>
      <c r="Y644" s="30"/>
      <c r="Z644" s="30"/>
    </row>
    <row r="645" spans="4:26" x14ac:dyDescent="0.2">
      <c r="D645" s="30"/>
      <c r="E645" s="30"/>
      <c r="G645" s="30"/>
      <c r="Y645" s="30"/>
      <c r="Z645" s="30"/>
    </row>
    <row r="646" spans="4:26" x14ac:dyDescent="0.2">
      <c r="D646" s="30"/>
      <c r="E646" s="30"/>
      <c r="G646" s="30"/>
      <c r="Y646" s="30"/>
      <c r="Z646" s="30"/>
    </row>
    <row r="647" spans="4:26" x14ac:dyDescent="0.2">
      <c r="D647" s="30"/>
      <c r="E647" s="30"/>
      <c r="G647" s="30"/>
      <c r="Y647" s="30"/>
      <c r="Z647" s="30"/>
    </row>
    <row r="648" spans="4:26" x14ac:dyDescent="0.2">
      <c r="D648" s="30"/>
      <c r="E648" s="30"/>
      <c r="G648" s="30"/>
      <c r="Y648" s="30"/>
      <c r="Z648" s="30"/>
    </row>
    <row r="649" spans="4:26" x14ac:dyDescent="0.2">
      <c r="D649" s="30"/>
      <c r="E649" s="30"/>
      <c r="G649" s="30"/>
      <c r="Y649" s="30"/>
      <c r="Z649" s="30"/>
    </row>
    <row r="650" spans="4:26" x14ac:dyDescent="0.2">
      <c r="D650" s="30"/>
      <c r="E650" s="30"/>
      <c r="G650" s="30"/>
      <c r="Y650" s="30"/>
      <c r="Z650" s="30"/>
    </row>
    <row r="651" spans="4:26" x14ac:dyDescent="0.2">
      <c r="D651" s="30"/>
      <c r="E651" s="30"/>
      <c r="G651" s="30"/>
      <c r="Y651" s="30"/>
      <c r="Z651" s="30"/>
    </row>
    <row r="652" spans="4:26" x14ac:dyDescent="0.2">
      <c r="D652" s="30"/>
      <c r="E652" s="30"/>
      <c r="G652" s="30"/>
      <c r="Y652" s="30"/>
      <c r="Z652" s="30"/>
    </row>
    <row r="653" spans="4:26" x14ac:dyDescent="0.2">
      <c r="D653" s="30"/>
      <c r="E653" s="30"/>
      <c r="G653" s="30"/>
      <c r="Y653" s="30"/>
      <c r="Z653" s="30"/>
    </row>
    <row r="654" spans="4:26" x14ac:dyDescent="0.2">
      <c r="D654" s="30"/>
      <c r="E654" s="30"/>
      <c r="G654" s="30"/>
      <c r="Y654" s="30"/>
      <c r="Z654" s="30"/>
    </row>
    <row r="655" spans="4:26" x14ac:dyDescent="0.2">
      <c r="D655" s="30"/>
      <c r="E655" s="30"/>
      <c r="G655" s="30"/>
      <c r="Y655" s="30"/>
      <c r="Z655" s="30"/>
    </row>
    <row r="656" spans="4:26" x14ac:dyDescent="0.2">
      <c r="D656" s="30"/>
      <c r="E656" s="30"/>
      <c r="G656" s="30"/>
      <c r="Y656" s="30"/>
      <c r="Z656" s="30"/>
    </row>
    <row r="657" spans="4:26" x14ac:dyDescent="0.2">
      <c r="D657" s="30"/>
      <c r="E657" s="30"/>
      <c r="G657" s="30"/>
      <c r="Y657" s="30"/>
      <c r="Z657" s="30"/>
    </row>
    <row r="658" spans="4:26" x14ac:dyDescent="0.2">
      <c r="D658" s="30"/>
      <c r="E658" s="30"/>
      <c r="G658" s="30"/>
      <c r="Y658" s="30"/>
      <c r="Z658" s="30"/>
    </row>
    <row r="659" spans="4:26" x14ac:dyDescent="0.2">
      <c r="D659" s="30"/>
      <c r="E659" s="30"/>
      <c r="G659" s="30"/>
      <c r="Y659" s="30"/>
      <c r="Z659" s="30"/>
    </row>
    <row r="660" spans="4:26" x14ac:dyDescent="0.2">
      <c r="D660" s="30"/>
      <c r="E660" s="30"/>
      <c r="G660" s="30"/>
      <c r="Y660" s="30"/>
      <c r="Z660" s="30"/>
    </row>
    <row r="661" spans="4:26" x14ac:dyDescent="0.2">
      <c r="D661" s="30"/>
      <c r="E661" s="30"/>
      <c r="G661" s="30"/>
      <c r="Y661" s="30"/>
      <c r="Z661" s="30"/>
    </row>
    <row r="662" spans="4:26" x14ac:dyDescent="0.2">
      <c r="D662" s="30"/>
      <c r="E662" s="30"/>
      <c r="G662" s="30"/>
      <c r="Y662" s="30"/>
      <c r="Z662" s="30"/>
    </row>
    <row r="663" spans="4:26" x14ac:dyDescent="0.2">
      <c r="D663" s="30"/>
      <c r="E663" s="30"/>
      <c r="G663" s="30"/>
      <c r="Y663" s="30"/>
      <c r="Z663" s="30"/>
    </row>
    <row r="664" spans="4:26" x14ac:dyDescent="0.2">
      <c r="D664" s="30"/>
      <c r="E664" s="30"/>
      <c r="G664" s="30"/>
      <c r="Y664" s="30"/>
      <c r="Z664" s="30"/>
    </row>
    <row r="665" spans="4:26" x14ac:dyDescent="0.2">
      <c r="D665" s="30"/>
      <c r="E665" s="30"/>
      <c r="G665" s="30"/>
      <c r="Y665" s="30"/>
      <c r="Z665" s="30"/>
    </row>
    <row r="666" spans="4:26" x14ac:dyDescent="0.2">
      <c r="D666" s="30"/>
      <c r="E666" s="30"/>
      <c r="G666" s="30"/>
      <c r="Y666" s="30"/>
      <c r="Z666" s="30"/>
    </row>
    <row r="667" spans="4:26" x14ac:dyDescent="0.2">
      <c r="D667" s="30"/>
      <c r="E667" s="30"/>
      <c r="G667" s="30"/>
      <c r="Y667" s="30"/>
      <c r="Z667" s="30"/>
    </row>
    <row r="668" spans="4:26" x14ac:dyDescent="0.2">
      <c r="D668" s="30"/>
      <c r="E668" s="30"/>
      <c r="G668" s="30"/>
      <c r="Y668" s="30"/>
      <c r="Z668" s="30"/>
    </row>
    <row r="669" spans="4:26" x14ac:dyDescent="0.2">
      <c r="D669" s="30"/>
      <c r="E669" s="30"/>
      <c r="G669" s="30"/>
      <c r="Y669" s="30"/>
      <c r="Z669" s="30"/>
    </row>
    <row r="670" spans="4:26" x14ac:dyDescent="0.2">
      <c r="D670" s="30"/>
      <c r="E670" s="30"/>
      <c r="G670" s="30"/>
      <c r="Y670" s="30"/>
      <c r="Z670" s="30"/>
    </row>
    <row r="671" spans="4:26" x14ac:dyDescent="0.2">
      <c r="D671" s="30"/>
      <c r="E671" s="30"/>
      <c r="G671" s="30"/>
      <c r="Y671" s="30"/>
      <c r="Z671" s="30"/>
    </row>
    <row r="672" spans="4:26" x14ac:dyDescent="0.2">
      <c r="D672" s="30"/>
      <c r="E672" s="30"/>
      <c r="G672" s="30"/>
      <c r="Y672" s="30"/>
      <c r="Z672" s="30"/>
    </row>
    <row r="673" spans="4:26" x14ac:dyDescent="0.2">
      <c r="D673" s="30"/>
      <c r="E673" s="30"/>
      <c r="G673" s="30"/>
      <c r="Y673" s="30"/>
      <c r="Z673" s="30"/>
    </row>
    <row r="674" spans="4:26" x14ac:dyDescent="0.2">
      <c r="D674" s="30"/>
      <c r="E674" s="30"/>
      <c r="G674" s="30"/>
      <c r="Y674" s="30"/>
      <c r="Z674" s="30"/>
    </row>
    <row r="675" spans="4:26" x14ac:dyDescent="0.2">
      <c r="D675" s="30"/>
      <c r="E675" s="30"/>
      <c r="G675" s="30"/>
      <c r="Y675" s="30"/>
      <c r="Z675" s="30"/>
    </row>
    <row r="676" spans="4:26" x14ac:dyDescent="0.2">
      <c r="D676" s="30"/>
      <c r="E676" s="30"/>
      <c r="G676" s="30"/>
      <c r="Y676" s="30"/>
      <c r="Z676" s="30"/>
    </row>
    <row r="677" spans="4:26" x14ac:dyDescent="0.2">
      <c r="D677" s="30"/>
      <c r="E677" s="30"/>
      <c r="G677" s="30"/>
      <c r="Y677" s="30"/>
      <c r="Z677" s="30"/>
    </row>
    <row r="678" spans="4:26" x14ac:dyDescent="0.2">
      <c r="D678" s="30"/>
      <c r="E678" s="30"/>
      <c r="G678" s="30"/>
      <c r="Y678" s="30"/>
      <c r="Z678" s="30"/>
    </row>
    <row r="679" spans="4:26" x14ac:dyDescent="0.2">
      <c r="D679" s="30"/>
      <c r="E679" s="30"/>
      <c r="G679" s="30"/>
      <c r="Y679" s="30"/>
      <c r="Z679" s="30"/>
    </row>
    <row r="680" spans="4:26" x14ac:dyDescent="0.2">
      <c r="D680" s="30"/>
      <c r="E680" s="30"/>
      <c r="G680" s="30"/>
      <c r="Y680" s="30"/>
      <c r="Z680" s="30"/>
    </row>
    <row r="681" spans="4:26" x14ac:dyDescent="0.2">
      <c r="D681" s="30"/>
      <c r="E681" s="30"/>
      <c r="G681" s="30"/>
      <c r="Y681" s="30"/>
      <c r="Z681" s="30"/>
    </row>
    <row r="682" spans="4:26" x14ac:dyDescent="0.2">
      <c r="D682" s="30"/>
      <c r="E682" s="30"/>
      <c r="G682" s="30"/>
      <c r="Y682" s="30"/>
      <c r="Z682" s="30"/>
    </row>
    <row r="683" spans="4:26" x14ac:dyDescent="0.2">
      <c r="D683" s="30"/>
      <c r="E683" s="30"/>
      <c r="G683" s="30"/>
      <c r="Y683" s="30"/>
      <c r="Z683" s="30"/>
    </row>
    <row r="684" spans="4:26" x14ac:dyDescent="0.2">
      <c r="D684" s="30"/>
      <c r="E684" s="30"/>
      <c r="G684" s="30"/>
      <c r="Y684" s="30"/>
      <c r="Z684" s="30"/>
    </row>
    <row r="685" spans="4:26" x14ac:dyDescent="0.2">
      <c r="D685" s="30"/>
      <c r="E685" s="30"/>
      <c r="G685" s="30"/>
      <c r="Y685" s="30"/>
      <c r="Z685" s="30"/>
    </row>
    <row r="686" spans="4:26" x14ac:dyDescent="0.2">
      <c r="D686" s="30"/>
      <c r="E686" s="30"/>
      <c r="G686" s="30"/>
      <c r="Y686" s="30"/>
      <c r="Z686" s="30"/>
    </row>
    <row r="687" spans="4:26" x14ac:dyDescent="0.2">
      <c r="D687" s="30"/>
      <c r="E687" s="30"/>
      <c r="G687" s="30"/>
      <c r="Y687" s="30"/>
      <c r="Z687" s="30"/>
    </row>
    <row r="688" spans="4:26" x14ac:dyDescent="0.2">
      <c r="D688" s="30"/>
      <c r="E688" s="30"/>
      <c r="G688" s="30"/>
      <c r="Y688" s="30"/>
      <c r="Z688" s="30"/>
    </row>
    <row r="689" spans="4:26" x14ac:dyDescent="0.2">
      <c r="D689" s="30"/>
      <c r="E689" s="30"/>
      <c r="G689" s="30"/>
      <c r="Y689" s="30"/>
      <c r="Z689" s="30"/>
    </row>
    <row r="690" spans="4:26" x14ac:dyDescent="0.2">
      <c r="D690" s="30"/>
      <c r="E690" s="30"/>
      <c r="G690" s="30"/>
      <c r="Y690" s="30"/>
      <c r="Z690" s="30"/>
    </row>
    <row r="691" spans="4:26" x14ac:dyDescent="0.2">
      <c r="D691" s="30"/>
      <c r="E691" s="30"/>
      <c r="G691" s="30"/>
      <c r="Y691" s="30"/>
      <c r="Z691" s="30"/>
    </row>
    <row r="692" spans="4:26" x14ac:dyDescent="0.2">
      <c r="D692" s="30"/>
      <c r="E692" s="30"/>
      <c r="G692" s="30"/>
      <c r="Y692" s="30"/>
      <c r="Z692" s="30"/>
    </row>
    <row r="693" spans="4:26" x14ac:dyDescent="0.2">
      <c r="D693" s="30"/>
      <c r="E693" s="30"/>
      <c r="G693" s="30"/>
      <c r="Y693" s="30"/>
      <c r="Z693" s="30"/>
    </row>
    <row r="694" spans="4:26" x14ac:dyDescent="0.2">
      <c r="D694" s="30"/>
      <c r="E694" s="30"/>
      <c r="G694" s="30"/>
      <c r="Y694" s="30"/>
      <c r="Z694" s="30"/>
    </row>
    <row r="695" spans="4:26" x14ac:dyDescent="0.2">
      <c r="D695" s="30"/>
      <c r="E695" s="30"/>
      <c r="G695" s="30"/>
      <c r="Y695" s="30"/>
      <c r="Z695" s="30"/>
    </row>
    <row r="696" spans="4:26" x14ac:dyDescent="0.2">
      <c r="D696" s="30"/>
      <c r="E696" s="30"/>
      <c r="G696" s="30"/>
      <c r="Y696" s="30"/>
      <c r="Z696" s="30"/>
    </row>
    <row r="697" spans="4:26" x14ac:dyDescent="0.2">
      <c r="D697" s="30"/>
      <c r="E697" s="30"/>
      <c r="G697" s="30"/>
      <c r="Y697" s="30"/>
      <c r="Z697" s="30"/>
    </row>
    <row r="698" spans="4:26" x14ac:dyDescent="0.2">
      <c r="D698" s="30"/>
      <c r="E698" s="30"/>
      <c r="G698" s="30"/>
      <c r="Y698" s="30"/>
      <c r="Z698" s="30"/>
    </row>
    <row r="699" spans="4:26" x14ac:dyDescent="0.2">
      <c r="D699" s="30"/>
      <c r="E699" s="30"/>
      <c r="G699" s="30"/>
      <c r="Y699" s="30"/>
      <c r="Z699" s="30"/>
    </row>
    <row r="700" spans="4:26" x14ac:dyDescent="0.2">
      <c r="D700" s="30"/>
      <c r="E700" s="30"/>
      <c r="G700" s="30"/>
      <c r="Y700" s="30"/>
      <c r="Z700" s="30"/>
    </row>
    <row r="701" spans="4:26" x14ac:dyDescent="0.2">
      <c r="D701" s="30"/>
      <c r="E701" s="30"/>
      <c r="G701" s="30"/>
      <c r="Y701" s="30"/>
      <c r="Z701" s="30"/>
    </row>
    <row r="702" spans="4:26" x14ac:dyDescent="0.2">
      <c r="D702" s="30"/>
      <c r="E702" s="30"/>
      <c r="G702" s="30"/>
      <c r="Y702" s="30"/>
      <c r="Z702" s="30"/>
    </row>
    <row r="703" spans="4:26" x14ac:dyDescent="0.2">
      <c r="D703" s="30"/>
      <c r="E703" s="30"/>
      <c r="G703" s="30"/>
      <c r="Y703" s="30"/>
      <c r="Z703" s="30"/>
    </row>
    <row r="704" spans="4:26" x14ac:dyDescent="0.2">
      <c r="D704" s="30"/>
      <c r="E704" s="30"/>
      <c r="G704" s="30"/>
      <c r="Y704" s="30"/>
      <c r="Z704" s="30"/>
    </row>
    <row r="705" spans="4:26" x14ac:dyDescent="0.2">
      <c r="D705" s="30"/>
      <c r="E705" s="30"/>
      <c r="G705" s="30"/>
      <c r="Y705" s="30"/>
      <c r="Z705" s="30"/>
    </row>
    <row r="706" spans="4:26" x14ac:dyDescent="0.2">
      <c r="D706" s="30"/>
      <c r="E706" s="30"/>
      <c r="G706" s="30"/>
      <c r="Y706" s="30"/>
      <c r="Z706" s="30"/>
    </row>
    <row r="707" spans="4:26" x14ac:dyDescent="0.2">
      <c r="D707" s="30"/>
      <c r="E707" s="30"/>
      <c r="G707" s="30"/>
      <c r="Y707" s="30"/>
      <c r="Z707" s="30"/>
    </row>
    <row r="708" spans="4:26" x14ac:dyDescent="0.2">
      <c r="D708" s="30"/>
      <c r="E708" s="30"/>
      <c r="G708" s="30"/>
      <c r="Y708" s="30"/>
      <c r="Z708" s="30"/>
    </row>
    <row r="709" spans="4:26" x14ac:dyDescent="0.2">
      <c r="D709" s="30"/>
      <c r="E709" s="30"/>
      <c r="G709" s="30"/>
      <c r="Y709" s="30"/>
      <c r="Z709" s="30"/>
    </row>
    <row r="710" spans="4:26" x14ac:dyDescent="0.2">
      <c r="D710" s="30"/>
      <c r="E710" s="30"/>
      <c r="G710" s="30"/>
      <c r="Y710" s="30"/>
      <c r="Z710" s="30"/>
    </row>
    <row r="711" spans="4:26" x14ac:dyDescent="0.2">
      <c r="D711" s="30"/>
      <c r="E711" s="30"/>
      <c r="G711" s="30"/>
      <c r="Y711" s="30"/>
      <c r="Z711" s="30"/>
    </row>
    <row r="712" spans="4:26" x14ac:dyDescent="0.2">
      <c r="D712" s="30"/>
      <c r="E712" s="30"/>
      <c r="G712" s="30"/>
      <c r="Y712" s="30"/>
      <c r="Z712" s="30"/>
    </row>
    <row r="713" spans="4:26" x14ac:dyDescent="0.2">
      <c r="D713" s="30"/>
      <c r="E713" s="30"/>
      <c r="G713" s="30"/>
      <c r="Y713" s="30"/>
      <c r="Z713" s="30"/>
    </row>
    <row r="714" spans="4:26" x14ac:dyDescent="0.2">
      <c r="D714" s="30"/>
      <c r="E714" s="30"/>
      <c r="G714" s="30"/>
      <c r="Y714" s="30"/>
      <c r="Z714" s="30"/>
    </row>
    <row r="715" spans="4:26" x14ac:dyDescent="0.2">
      <c r="D715" s="30"/>
      <c r="E715" s="30"/>
      <c r="G715" s="30"/>
      <c r="Y715" s="30"/>
      <c r="Z715" s="30"/>
    </row>
    <row r="716" spans="4:26" x14ac:dyDescent="0.2">
      <c r="D716" s="30"/>
      <c r="E716" s="30"/>
      <c r="G716" s="30"/>
      <c r="Y716" s="30"/>
      <c r="Z716" s="30"/>
    </row>
    <row r="717" spans="4:26" x14ac:dyDescent="0.2">
      <c r="D717" s="30"/>
      <c r="E717" s="30"/>
      <c r="G717" s="30"/>
      <c r="Y717" s="30"/>
      <c r="Z717" s="30"/>
    </row>
    <row r="718" spans="4:26" x14ac:dyDescent="0.2">
      <c r="D718" s="30"/>
      <c r="E718" s="30"/>
      <c r="G718" s="30"/>
      <c r="Y718" s="30"/>
      <c r="Z718" s="30"/>
    </row>
    <row r="719" spans="4:26" x14ac:dyDescent="0.2">
      <c r="D719" s="30"/>
      <c r="E719" s="30"/>
      <c r="G719" s="30"/>
      <c r="Y719" s="30"/>
      <c r="Z719" s="30"/>
    </row>
    <row r="720" spans="4:26" x14ac:dyDescent="0.2">
      <c r="D720" s="30"/>
      <c r="E720" s="30"/>
      <c r="G720" s="30"/>
      <c r="Y720" s="30"/>
      <c r="Z720" s="30"/>
    </row>
    <row r="721" spans="4:26" x14ac:dyDescent="0.2">
      <c r="D721" s="30"/>
      <c r="E721" s="30"/>
      <c r="G721" s="30"/>
      <c r="Y721" s="30"/>
      <c r="Z721" s="30"/>
    </row>
    <row r="722" spans="4:26" x14ac:dyDescent="0.2">
      <c r="D722" s="30"/>
      <c r="E722" s="30"/>
      <c r="G722" s="30"/>
      <c r="Y722" s="30"/>
      <c r="Z722" s="30"/>
    </row>
    <row r="723" spans="4:26" x14ac:dyDescent="0.2">
      <c r="D723" s="30"/>
      <c r="E723" s="30"/>
      <c r="G723" s="30"/>
      <c r="Y723" s="30"/>
      <c r="Z723" s="30"/>
    </row>
    <row r="724" spans="4:26" x14ac:dyDescent="0.2">
      <c r="D724" s="30"/>
      <c r="E724" s="30"/>
      <c r="G724" s="30"/>
      <c r="Y724" s="30"/>
      <c r="Z724" s="30"/>
    </row>
    <row r="725" spans="4:26" x14ac:dyDescent="0.2">
      <c r="D725" s="30"/>
      <c r="E725" s="30"/>
      <c r="G725" s="30"/>
      <c r="Y725" s="30"/>
      <c r="Z725" s="30"/>
    </row>
    <row r="726" spans="4:26" x14ac:dyDescent="0.2">
      <c r="D726" s="30"/>
      <c r="E726" s="30"/>
      <c r="G726" s="30"/>
      <c r="Y726" s="30"/>
      <c r="Z726" s="30"/>
    </row>
    <row r="727" spans="4:26" x14ac:dyDescent="0.2">
      <c r="D727" s="30"/>
      <c r="E727" s="30"/>
      <c r="G727" s="30"/>
      <c r="Y727" s="30"/>
      <c r="Z727" s="30"/>
    </row>
    <row r="728" spans="4:26" x14ac:dyDescent="0.2">
      <c r="D728" s="30"/>
      <c r="E728" s="30"/>
      <c r="G728" s="30"/>
      <c r="Y728" s="30"/>
      <c r="Z728" s="30"/>
    </row>
    <row r="729" spans="4:26" x14ac:dyDescent="0.2">
      <c r="D729" s="30"/>
      <c r="E729" s="30"/>
      <c r="G729" s="30"/>
      <c r="Y729" s="30"/>
      <c r="Z729" s="30"/>
    </row>
    <row r="730" spans="4:26" x14ac:dyDescent="0.2">
      <c r="D730" s="30"/>
      <c r="E730" s="30"/>
      <c r="G730" s="30"/>
      <c r="Y730" s="30"/>
      <c r="Z730" s="30"/>
    </row>
    <row r="731" spans="4:26" x14ac:dyDescent="0.2">
      <c r="D731" s="30"/>
      <c r="E731" s="30"/>
      <c r="G731" s="30"/>
      <c r="Y731" s="30"/>
      <c r="Z731" s="30"/>
    </row>
    <row r="732" spans="4:26" x14ac:dyDescent="0.2">
      <c r="D732" s="30"/>
      <c r="E732" s="30"/>
      <c r="G732" s="30"/>
      <c r="Y732" s="30"/>
      <c r="Z732" s="30"/>
    </row>
    <row r="733" spans="4:26" x14ac:dyDescent="0.2">
      <c r="D733" s="30"/>
      <c r="E733" s="30"/>
      <c r="G733" s="30"/>
      <c r="Y733" s="30"/>
      <c r="Z733" s="30"/>
    </row>
    <row r="734" spans="4:26" x14ac:dyDescent="0.2">
      <c r="D734" s="30"/>
      <c r="E734" s="30"/>
      <c r="G734" s="30"/>
      <c r="Y734" s="30"/>
      <c r="Z734" s="30"/>
    </row>
    <row r="735" spans="4:26" x14ac:dyDescent="0.2">
      <c r="D735" s="30"/>
      <c r="E735" s="30"/>
      <c r="G735" s="30"/>
      <c r="Y735" s="30"/>
      <c r="Z735" s="30"/>
    </row>
    <row r="736" spans="4:26" x14ac:dyDescent="0.2">
      <c r="D736" s="30"/>
      <c r="E736" s="30"/>
      <c r="G736" s="30"/>
      <c r="Y736" s="30"/>
      <c r="Z736" s="30"/>
    </row>
    <row r="737" spans="4:26" x14ac:dyDescent="0.2">
      <c r="D737" s="30"/>
      <c r="E737" s="30"/>
      <c r="G737" s="30"/>
      <c r="Y737" s="30"/>
      <c r="Z737" s="30"/>
    </row>
    <row r="738" spans="4:26" x14ac:dyDescent="0.2">
      <c r="D738" s="30"/>
      <c r="E738" s="30"/>
      <c r="G738" s="30"/>
      <c r="Y738" s="30"/>
      <c r="Z738" s="30"/>
    </row>
    <row r="739" spans="4:26" x14ac:dyDescent="0.2">
      <c r="D739" s="30"/>
      <c r="E739" s="30"/>
      <c r="G739" s="30"/>
      <c r="Y739" s="30"/>
      <c r="Z739" s="30"/>
    </row>
    <row r="740" spans="4:26" x14ac:dyDescent="0.2">
      <c r="D740" s="30"/>
      <c r="E740" s="30"/>
      <c r="G740" s="30"/>
      <c r="Y740" s="30"/>
      <c r="Z740" s="30"/>
    </row>
    <row r="741" spans="4:26" x14ac:dyDescent="0.2">
      <c r="D741" s="30"/>
      <c r="E741" s="30"/>
      <c r="G741" s="30"/>
      <c r="Y741" s="30"/>
      <c r="Z741" s="30"/>
    </row>
    <row r="742" spans="4:26" x14ac:dyDescent="0.2">
      <c r="D742" s="30"/>
      <c r="E742" s="30"/>
      <c r="G742" s="30"/>
      <c r="Y742" s="30"/>
      <c r="Z742" s="30"/>
    </row>
    <row r="743" spans="4:26" x14ac:dyDescent="0.2">
      <c r="D743" s="30"/>
      <c r="E743" s="30"/>
      <c r="G743" s="30"/>
      <c r="Y743" s="30"/>
      <c r="Z743" s="30"/>
    </row>
    <row r="744" spans="4:26" x14ac:dyDescent="0.2">
      <c r="D744" s="30"/>
      <c r="E744" s="30"/>
      <c r="G744" s="30"/>
      <c r="Y744" s="30"/>
      <c r="Z744" s="30"/>
    </row>
    <row r="745" spans="4:26" x14ac:dyDescent="0.2">
      <c r="D745" s="30"/>
      <c r="E745" s="30"/>
      <c r="G745" s="30"/>
      <c r="Y745" s="30"/>
      <c r="Z745" s="30"/>
    </row>
    <row r="746" spans="4:26" x14ac:dyDescent="0.2">
      <c r="D746" s="30"/>
      <c r="E746" s="30"/>
      <c r="G746" s="30"/>
      <c r="Y746" s="30"/>
      <c r="Z746" s="30"/>
    </row>
    <row r="747" spans="4:26" x14ac:dyDescent="0.2">
      <c r="D747" s="30"/>
      <c r="E747" s="30"/>
      <c r="G747" s="30"/>
      <c r="Y747" s="30"/>
      <c r="Z747" s="30"/>
    </row>
    <row r="748" spans="4:26" x14ac:dyDescent="0.2">
      <c r="D748" s="30"/>
      <c r="E748" s="30"/>
      <c r="G748" s="30"/>
      <c r="Y748" s="30"/>
      <c r="Z748" s="30"/>
    </row>
    <row r="749" spans="4:26" x14ac:dyDescent="0.2">
      <c r="D749" s="30"/>
      <c r="E749" s="30"/>
      <c r="G749" s="30"/>
      <c r="Y749" s="30"/>
      <c r="Z749" s="30"/>
    </row>
    <row r="750" spans="4:26" x14ac:dyDescent="0.2">
      <c r="D750" s="30"/>
      <c r="E750" s="30"/>
      <c r="G750" s="30"/>
      <c r="Y750" s="30"/>
      <c r="Z750" s="30"/>
    </row>
    <row r="751" spans="4:26" x14ac:dyDescent="0.2">
      <c r="D751" s="30"/>
      <c r="E751" s="30"/>
      <c r="G751" s="30"/>
      <c r="Y751" s="30"/>
      <c r="Z751" s="30"/>
    </row>
    <row r="752" spans="4:26" x14ac:dyDescent="0.2">
      <c r="D752" s="30"/>
      <c r="E752" s="30"/>
      <c r="G752" s="30"/>
      <c r="Y752" s="30"/>
      <c r="Z752" s="30"/>
    </row>
    <row r="753" spans="4:26" x14ac:dyDescent="0.2">
      <c r="D753" s="30"/>
      <c r="E753" s="30"/>
      <c r="G753" s="30"/>
      <c r="Y753" s="30"/>
      <c r="Z753" s="30"/>
    </row>
    <row r="754" spans="4:26" x14ac:dyDescent="0.2">
      <c r="D754" s="30"/>
      <c r="E754" s="30"/>
      <c r="G754" s="30"/>
      <c r="Y754" s="30"/>
      <c r="Z754" s="30"/>
    </row>
    <row r="755" spans="4:26" x14ac:dyDescent="0.2">
      <c r="D755" s="30"/>
      <c r="E755" s="30"/>
      <c r="G755" s="30"/>
      <c r="Y755" s="30"/>
      <c r="Z755" s="30"/>
    </row>
    <row r="756" spans="4:26" x14ac:dyDescent="0.2">
      <c r="D756" s="30"/>
      <c r="E756" s="30"/>
      <c r="G756" s="30"/>
      <c r="Y756" s="30"/>
      <c r="Z756" s="30"/>
    </row>
    <row r="757" spans="4:26" x14ac:dyDescent="0.2">
      <c r="D757" s="30"/>
      <c r="E757" s="30"/>
      <c r="G757" s="30"/>
      <c r="Y757" s="30"/>
      <c r="Z757" s="30"/>
    </row>
    <row r="758" spans="4:26" x14ac:dyDescent="0.2">
      <c r="D758" s="30"/>
      <c r="E758" s="30"/>
      <c r="G758" s="30"/>
      <c r="Y758" s="30"/>
      <c r="Z758" s="30"/>
    </row>
    <row r="759" spans="4:26" x14ac:dyDescent="0.2">
      <c r="D759" s="30"/>
      <c r="E759" s="30"/>
      <c r="G759" s="30"/>
      <c r="Y759" s="30"/>
      <c r="Z759" s="30"/>
    </row>
    <row r="760" spans="4:26" x14ac:dyDescent="0.2">
      <c r="D760" s="30"/>
      <c r="E760" s="30"/>
      <c r="G760" s="30"/>
      <c r="Y760" s="30"/>
      <c r="Z760" s="30"/>
    </row>
    <row r="761" spans="4:26" x14ac:dyDescent="0.2">
      <c r="D761" s="30"/>
      <c r="E761" s="30"/>
      <c r="G761" s="30"/>
      <c r="Y761" s="30"/>
      <c r="Z761" s="30"/>
    </row>
    <row r="762" spans="4:26" x14ac:dyDescent="0.2">
      <c r="D762" s="30"/>
      <c r="E762" s="30"/>
      <c r="G762" s="30"/>
      <c r="Y762" s="30"/>
      <c r="Z762" s="30"/>
    </row>
    <row r="763" spans="4:26" x14ac:dyDescent="0.2">
      <c r="D763" s="30"/>
      <c r="E763" s="30"/>
      <c r="G763" s="30"/>
      <c r="Y763" s="30"/>
      <c r="Z763" s="30"/>
    </row>
    <row r="764" spans="4:26" x14ac:dyDescent="0.2">
      <c r="D764" s="30"/>
      <c r="E764" s="30"/>
      <c r="G764" s="30"/>
      <c r="Y764" s="30"/>
      <c r="Z764" s="30"/>
    </row>
    <row r="765" spans="4:26" x14ac:dyDescent="0.2">
      <c r="D765" s="30"/>
      <c r="E765" s="30"/>
      <c r="G765" s="30"/>
      <c r="Y765" s="30"/>
      <c r="Z765" s="30"/>
    </row>
    <row r="766" spans="4:26" x14ac:dyDescent="0.2">
      <c r="D766" s="30"/>
      <c r="E766" s="30"/>
      <c r="G766" s="30"/>
      <c r="Y766" s="30"/>
      <c r="Z766" s="30"/>
    </row>
    <row r="767" spans="4:26" x14ac:dyDescent="0.2">
      <c r="D767" s="30"/>
      <c r="E767" s="30"/>
      <c r="G767" s="30"/>
      <c r="Y767" s="30"/>
      <c r="Z767" s="30"/>
    </row>
    <row r="768" spans="4:26" x14ac:dyDescent="0.2">
      <c r="D768" s="30"/>
      <c r="E768" s="30"/>
      <c r="G768" s="30"/>
      <c r="Y768" s="30"/>
      <c r="Z768" s="30"/>
    </row>
    <row r="769" spans="4:26" x14ac:dyDescent="0.2">
      <c r="D769" s="30"/>
      <c r="E769" s="30"/>
      <c r="G769" s="30"/>
      <c r="Y769" s="30"/>
      <c r="Z769" s="30"/>
    </row>
    <row r="770" spans="4:26" x14ac:dyDescent="0.2">
      <c r="D770" s="30"/>
      <c r="E770" s="30"/>
      <c r="G770" s="30"/>
      <c r="Y770" s="30"/>
      <c r="Z770" s="30"/>
    </row>
    <row r="771" spans="4:26" x14ac:dyDescent="0.2">
      <c r="D771" s="30"/>
      <c r="E771" s="30"/>
      <c r="G771" s="30"/>
      <c r="Y771" s="30"/>
      <c r="Z771" s="30"/>
    </row>
    <row r="772" spans="4:26" x14ac:dyDescent="0.2">
      <c r="D772" s="30"/>
      <c r="E772" s="30"/>
      <c r="G772" s="30"/>
      <c r="Y772" s="30"/>
      <c r="Z772" s="30"/>
    </row>
    <row r="773" spans="4:26" x14ac:dyDescent="0.2">
      <c r="D773" s="30"/>
      <c r="E773" s="30"/>
      <c r="G773" s="30"/>
      <c r="Y773" s="30"/>
      <c r="Z773" s="30"/>
    </row>
    <row r="774" spans="4:26" x14ac:dyDescent="0.2">
      <c r="D774" s="30"/>
      <c r="E774" s="30"/>
      <c r="G774" s="30"/>
      <c r="Y774" s="30"/>
      <c r="Z774" s="30"/>
    </row>
    <row r="775" spans="4:26" x14ac:dyDescent="0.2">
      <c r="D775" s="30"/>
      <c r="E775" s="30"/>
      <c r="G775" s="30"/>
      <c r="Y775" s="30"/>
      <c r="Z775" s="30"/>
    </row>
    <row r="776" spans="4:26" x14ac:dyDescent="0.2">
      <c r="D776" s="30"/>
      <c r="E776" s="30"/>
      <c r="G776" s="30"/>
      <c r="Y776" s="30"/>
      <c r="Z776" s="30"/>
    </row>
    <row r="777" spans="4:26" x14ac:dyDescent="0.2">
      <c r="D777" s="30"/>
      <c r="E777" s="30"/>
      <c r="G777" s="30"/>
      <c r="Y777" s="30"/>
      <c r="Z777" s="30"/>
    </row>
    <row r="778" spans="4:26" x14ac:dyDescent="0.2">
      <c r="D778" s="30"/>
      <c r="E778" s="30"/>
      <c r="G778" s="30"/>
      <c r="Y778" s="30"/>
      <c r="Z778" s="30"/>
    </row>
    <row r="779" spans="4:26" x14ac:dyDescent="0.2">
      <c r="D779" s="30"/>
      <c r="E779" s="30"/>
      <c r="G779" s="30"/>
      <c r="Y779" s="30"/>
      <c r="Z779" s="30"/>
    </row>
    <row r="780" spans="4:26" x14ac:dyDescent="0.2">
      <c r="D780" s="30"/>
      <c r="E780" s="30"/>
      <c r="G780" s="30"/>
      <c r="Y780" s="30"/>
      <c r="Z780" s="30"/>
    </row>
    <row r="781" spans="4:26" x14ac:dyDescent="0.2">
      <c r="D781" s="30"/>
      <c r="E781" s="30"/>
      <c r="G781" s="30"/>
      <c r="Y781" s="30"/>
      <c r="Z781" s="30"/>
    </row>
    <row r="782" spans="4:26" x14ac:dyDescent="0.2">
      <c r="D782" s="30"/>
      <c r="E782" s="30"/>
      <c r="G782" s="30"/>
      <c r="Y782" s="30"/>
      <c r="Z782" s="30"/>
    </row>
    <row r="783" spans="4:26" x14ac:dyDescent="0.2">
      <c r="D783" s="30"/>
      <c r="E783" s="30"/>
      <c r="G783" s="30"/>
      <c r="Y783" s="30"/>
      <c r="Z783" s="30"/>
    </row>
    <row r="784" spans="4:26" x14ac:dyDescent="0.2">
      <c r="D784" s="30"/>
      <c r="E784" s="30"/>
      <c r="G784" s="30"/>
      <c r="Y784" s="30"/>
      <c r="Z784" s="30"/>
    </row>
    <row r="785" spans="4:26" x14ac:dyDescent="0.2">
      <c r="D785" s="30"/>
      <c r="E785" s="30"/>
      <c r="G785" s="30"/>
      <c r="Y785" s="30"/>
      <c r="Z785" s="30"/>
    </row>
    <row r="786" spans="4:26" x14ac:dyDescent="0.2">
      <c r="D786" s="30"/>
      <c r="E786" s="30"/>
      <c r="G786" s="30"/>
      <c r="Y786" s="30"/>
      <c r="Z786" s="30"/>
    </row>
    <row r="787" spans="4:26" x14ac:dyDescent="0.2">
      <c r="D787" s="30"/>
      <c r="E787" s="30"/>
      <c r="G787" s="30"/>
      <c r="Y787" s="30"/>
      <c r="Z787" s="30"/>
    </row>
    <row r="788" spans="4:26" x14ac:dyDescent="0.2">
      <c r="D788" s="30"/>
      <c r="E788" s="30"/>
      <c r="G788" s="30"/>
      <c r="Y788" s="30"/>
      <c r="Z788" s="30"/>
    </row>
    <row r="789" spans="4:26" x14ac:dyDescent="0.2">
      <c r="D789" s="30"/>
      <c r="E789" s="30"/>
      <c r="G789" s="30"/>
      <c r="Y789" s="30"/>
      <c r="Z789" s="30"/>
    </row>
    <row r="790" spans="4:26" x14ac:dyDescent="0.2">
      <c r="D790" s="30"/>
      <c r="E790" s="30"/>
      <c r="G790" s="30"/>
      <c r="Y790" s="30"/>
      <c r="Z790" s="30"/>
    </row>
    <row r="791" spans="4:26" x14ac:dyDescent="0.2">
      <c r="D791" s="30"/>
      <c r="E791" s="30"/>
      <c r="G791" s="30"/>
      <c r="Y791" s="30"/>
      <c r="Z791" s="30"/>
    </row>
    <row r="792" spans="4:26" x14ac:dyDescent="0.2">
      <c r="D792" s="30"/>
      <c r="E792" s="30"/>
      <c r="G792" s="30"/>
      <c r="Y792" s="30"/>
      <c r="Z792" s="30"/>
    </row>
    <row r="793" spans="4:26" x14ac:dyDescent="0.2">
      <c r="D793" s="30"/>
      <c r="E793" s="30"/>
      <c r="G793" s="30"/>
      <c r="Y793" s="30"/>
      <c r="Z793" s="30"/>
    </row>
    <row r="794" spans="4:26" x14ac:dyDescent="0.2">
      <c r="D794" s="30"/>
      <c r="E794" s="30"/>
      <c r="G794" s="30"/>
      <c r="Y794" s="30"/>
      <c r="Z794" s="30"/>
    </row>
    <row r="795" spans="4:26" x14ac:dyDescent="0.2">
      <c r="D795" s="30"/>
      <c r="E795" s="30"/>
      <c r="G795" s="30"/>
      <c r="Y795" s="30"/>
      <c r="Z795" s="30"/>
    </row>
    <row r="796" spans="4:26" x14ac:dyDescent="0.2">
      <c r="D796" s="30"/>
      <c r="E796" s="30"/>
      <c r="G796" s="30"/>
      <c r="Y796" s="30"/>
      <c r="Z796" s="30"/>
    </row>
    <row r="797" spans="4:26" x14ac:dyDescent="0.2">
      <c r="D797" s="30"/>
      <c r="E797" s="30"/>
      <c r="G797" s="30"/>
      <c r="Y797" s="30"/>
      <c r="Z797" s="30"/>
    </row>
    <row r="798" spans="4:26" x14ac:dyDescent="0.2">
      <c r="D798" s="30"/>
      <c r="E798" s="30"/>
      <c r="G798" s="30"/>
      <c r="Y798" s="30"/>
      <c r="Z798" s="30"/>
    </row>
    <row r="799" spans="4:26" x14ac:dyDescent="0.2">
      <c r="D799" s="30"/>
      <c r="E799" s="30"/>
      <c r="G799" s="30"/>
      <c r="Y799" s="30"/>
      <c r="Z799" s="30"/>
    </row>
    <row r="800" spans="4:26" x14ac:dyDescent="0.2">
      <c r="D800" s="30"/>
      <c r="E800" s="30"/>
      <c r="G800" s="30"/>
      <c r="Y800" s="30"/>
      <c r="Z800" s="30"/>
    </row>
    <row r="801" spans="4:26" x14ac:dyDescent="0.2">
      <c r="D801" s="30"/>
      <c r="E801" s="30"/>
      <c r="G801" s="30"/>
      <c r="Y801" s="30"/>
      <c r="Z801" s="30"/>
    </row>
    <row r="802" spans="4:26" x14ac:dyDescent="0.2">
      <c r="D802" s="30"/>
      <c r="E802" s="30"/>
      <c r="G802" s="30"/>
      <c r="Y802" s="30"/>
      <c r="Z802" s="30"/>
    </row>
    <row r="803" spans="4:26" x14ac:dyDescent="0.2">
      <c r="D803" s="30"/>
      <c r="E803" s="30"/>
      <c r="G803" s="30"/>
      <c r="Y803" s="30"/>
      <c r="Z803" s="30"/>
    </row>
    <row r="804" spans="4:26" x14ac:dyDescent="0.2">
      <c r="D804" s="30"/>
      <c r="E804" s="30"/>
      <c r="G804" s="30"/>
      <c r="Y804" s="30"/>
      <c r="Z804" s="30"/>
    </row>
    <row r="805" spans="4:26" x14ac:dyDescent="0.2">
      <c r="D805" s="30"/>
      <c r="E805" s="30"/>
      <c r="G805" s="30"/>
      <c r="Y805" s="30"/>
      <c r="Z805" s="30"/>
    </row>
    <row r="806" spans="4:26" x14ac:dyDescent="0.2">
      <c r="D806" s="30"/>
      <c r="E806" s="30"/>
      <c r="G806" s="30"/>
      <c r="Y806" s="30"/>
      <c r="Z806" s="30"/>
    </row>
    <row r="807" spans="4:26" x14ac:dyDescent="0.2">
      <c r="D807" s="30"/>
      <c r="E807" s="30"/>
      <c r="G807" s="30"/>
      <c r="Y807" s="30"/>
      <c r="Z807" s="30"/>
    </row>
    <row r="808" spans="4:26" x14ac:dyDescent="0.2">
      <c r="D808" s="30"/>
      <c r="E808" s="30"/>
      <c r="G808" s="30"/>
      <c r="Y808" s="30"/>
      <c r="Z808" s="30"/>
    </row>
    <row r="809" spans="4:26" x14ac:dyDescent="0.2">
      <c r="D809" s="30"/>
      <c r="E809" s="30"/>
      <c r="G809" s="30"/>
      <c r="Y809" s="30"/>
      <c r="Z809" s="30"/>
    </row>
    <row r="810" spans="4:26" x14ac:dyDescent="0.2">
      <c r="D810" s="30"/>
      <c r="E810" s="30"/>
      <c r="G810" s="30"/>
      <c r="Y810" s="30"/>
      <c r="Z810" s="30"/>
    </row>
    <row r="811" spans="4:26" x14ac:dyDescent="0.2">
      <c r="D811" s="30"/>
      <c r="E811" s="30"/>
      <c r="G811" s="30"/>
      <c r="Y811" s="30"/>
      <c r="Z811" s="30"/>
    </row>
    <row r="812" spans="4:26" x14ac:dyDescent="0.2">
      <c r="D812" s="30"/>
      <c r="E812" s="30"/>
      <c r="G812" s="30"/>
      <c r="Y812" s="30"/>
      <c r="Z812" s="30"/>
    </row>
    <row r="813" spans="4:26" x14ac:dyDescent="0.2">
      <c r="D813" s="30"/>
      <c r="E813" s="30"/>
      <c r="G813" s="30"/>
      <c r="Y813" s="30"/>
      <c r="Z813" s="30"/>
    </row>
    <row r="814" spans="4:26" x14ac:dyDescent="0.2">
      <c r="D814" s="30"/>
      <c r="E814" s="30"/>
      <c r="G814" s="30"/>
      <c r="Y814" s="30"/>
      <c r="Z814" s="30"/>
    </row>
    <row r="815" spans="4:26" x14ac:dyDescent="0.2">
      <c r="D815" s="30"/>
      <c r="E815" s="30"/>
      <c r="G815" s="30"/>
      <c r="Y815" s="30"/>
      <c r="Z815" s="30"/>
    </row>
    <row r="816" spans="4:26" x14ac:dyDescent="0.2">
      <c r="D816" s="30"/>
      <c r="E816" s="30"/>
      <c r="G816" s="30"/>
      <c r="Y816" s="30"/>
      <c r="Z816" s="30"/>
    </row>
    <row r="817" spans="4:26" x14ac:dyDescent="0.2">
      <c r="D817" s="30"/>
      <c r="E817" s="30"/>
      <c r="G817" s="30"/>
      <c r="Y817" s="30"/>
      <c r="Z817" s="30"/>
    </row>
    <row r="818" spans="4:26" x14ac:dyDescent="0.2">
      <c r="D818" s="30"/>
      <c r="E818" s="30"/>
      <c r="G818" s="30"/>
      <c r="Y818" s="30"/>
      <c r="Z818" s="30"/>
    </row>
    <row r="819" spans="4:26" x14ac:dyDescent="0.2">
      <c r="D819" s="30"/>
      <c r="E819" s="30"/>
      <c r="G819" s="30"/>
      <c r="Y819" s="30"/>
      <c r="Z819" s="30"/>
    </row>
    <row r="820" spans="4:26" x14ac:dyDescent="0.2">
      <c r="D820" s="30"/>
      <c r="E820" s="30"/>
      <c r="G820" s="30"/>
      <c r="Y820" s="30"/>
      <c r="Z820" s="30"/>
    </row>
    <row r="821" spans="4:26" x14ac:dyDescent="0.2">
      <c r="D821" s="30"/>
      <c r="E821" s="30"/>
      <c r="G821" s="30"/>
      <c r="Y821" s="30"/>
      <c r="Z821" s="30"/>
    </row>
    <row r="822" spans="4:26" x14ac:dyDescent="0.2">
      <c r="D822" s="30"/>
      <c r="E822" s="30"/>
      <c r="G822" s="30"/>
      <c r="Y822" s="30"/>
      <c r="Z822" s="30"/>
    </row>
    <row r="823" spans="4:26" x14ac:dyDescent="0.2">
      <c r="D823" s="30"/>
      <c r="E823" s="30"/>
      <c r="G823" s="30"/>
      <c r="Y823" s="30"/>
      <c r="Z823" s="30"/>
    </row>
    <row r="824" spans="4:26" x14ac:dyDescent="0.2">
      <c r="D824" s="30"/>
      <c r="E824" s="30"/>
      <c r="G824" s="30"/>
      <c r="Y824" s="30"/>
      <c r="Z824" s="30"/>
    </row>
    <row r="825" spans="4:26" x14ac:dyDescent="0.2">
      <c r="D825" s="30"/>
      <c r="E825" s="30"/>
      <c r="G825" s="30"/>
      <c r="Y825" s="30"/>
      <c r="Z825" s="30"/>
    </row>
    <row r="826" spans="4:26" x14ac:dyDescent="0.2">
      <c r="D826" s="30"/>
      <c r="E826" s="30"/>
      <c r="G826" s="30"/>
      <c r="Y826" s="30"/>
      <c r="Z826" s="30"/>
    </row>
    <row r="827" spans="4:26" x14ac:dyDescent="0.2">
      <c r="D827" s="30"/>
      <c r="E827" s="30"/>
      <c r="G827" s="30"/>
      <c r="Y827" s="30"/>
      <c r="Z827" s="30"/>
    </row>
    <row r="828" spans="4:26" x14ac:dyDescent="0.2">
      <c r="D828" s="30"/>
      <c r="E828" s="30"/>
      <c r="G828" s="30"/>
      <c r="Y828" s="30"/>
      <c r="Z828" s="30"/>
    </row>
    <row r="829" spans="4:26" x14ac:dyDescent="0.2">
      <c r="D829" s="30"/>
      <c r="E829" s="30"/>
      <c r="G829" s="30"/>
      <c r="Y829" s="30"/>
      <c r="Z829" s="30"/>
    </row>
    <row r="830" spans="4:26" x14ac:dyDescent="0.2">
      <c r="D830" s="30"/>
      <c r="E830" s="30"/>
      <c r="G830" s="30"/>
      <c r="Y830" s="30"/>
      <c r="Z830" s="30"/>
    </row>
    <row r="831" spans="4:26" x14ac:dyDescent="0.2">
      <c r="D831" s="30"/>
      <c r="E831" s="30"/>
      <c r="G831" s="30"/>
      <c r="Y831" s="30"/>
      <c r="Z831" s="30"/>
    </row>
    <row r="832" spans="4:26" x14ac:dyDescent="0.2">
      <c r="D832" s="30"/>
      <c r="E832" s="30"/>
      <c r="G832" s="30"/>
      <c r="Y832" s="30"/>
      <c r="Z832" s="30"/>
    </row>
    <row r="833" spans="4:26" x14ac:dyDescent="0.2">
      <c r="D833" s="30"/>
      <c r="E833" s="30"/>
      <c r="G833" s="30"/>
      <c r="Y833" s="30"/>
      <c r="Z833" s="30"/>
    </row>
    <row r="834" spans="4:26" x14ac:dyDescent="0.2">
      <c r="D834" s="30"/>
      <c r="E834" s="30"/>
      <c r="G834" s="30"/>
      <c r="Y834" s="30"/>
      <c r="Z834" s="30"/>
    </row>
    <row r="835" spans="4:26" x14ac:dyDescent="0.2">
      <c r="D835" s="30"/>
      <c r="E835" s="30"/>
      <c r="G835" s="30"/>
      <c r="Y835" s="30"/>
      <c r="Z835" s="30"/>
    </row>
    <row r="836" spans="4:26" x14ac:dyDescent="0.2">
      <c r="D836" s="30"/>
      <c r="E836" s="30"/>
      <c r="G836" s="30"/>
      <c r="Y836" s="30"/>
      <c r="Z836" s="30"/>
    </row>
    <row r="837" spans="4:26" x14ac:dyDescent="0.2">
      <c r="D837" s="30"/>
      <c r="E837" s="30"/>
      <c r="G837" s="30"/>
      <c r="Y837" s="30"/>
      <c r="Z837" s="30"/>
    </row>
    <row r="838" spans="4:26" x14ac:dyDescent="0.2">
      <c r="D838" s="30"/>
      <c r="E838" s="30"/>
      <c r="G838" s="30"/>
      <c r="Y838" s="30"/>
      <c r="Z838" s="30"/>
    </row>
    <row r="839" spans="4:26" x14ac:dyDescent="0.2">
      <c r="D839" s="30"/>
      <c r="E839" s="30"/>
      <c r="G839" s="30"/>
      <c r="Y839" s="30"/>
      <c r="Z839" s="30"/>
    </row>
    <row r="840" spans="4:26" x14ac:dyDescent="0.2">
      <c r="D840" s="30"/>
      <c r="E840" s="30"/>
      <c r="G840" s="30"/>
      <c r="Y840" s="30"/>
      <c r="Z840" s="30"/>
    </row>
    <row r="841" spans="4:26" x14ac:dyDescent="0.2">
      <c r="D841" s="30"/>
      <c r="E841" s="30"/>
      <c r="G841" s="30"/>
      <c r="Y841" s="30"/>
      <c r="Z841" s="30"/>
    </row>
    <row r="842" spans="4:26" x14ac:dyDescent="0.2">
      <c r="D842" s="30"/>
      <c r="E842" s="30"/>
      <c r="G842" s="30"/>
      <c r="Y842" s="30"/>
      <c r="Z842" s="30"/>
    </row>
    <row r="843" spans="4:26" x14ac:dyDescent="0.2">
      <c r="D843" s="30"/>
      <c r="E843" s="30"/>
      <c r="G843" s="30"/>
      <c r="Y843" s="30"/>
      <c r="Z843" s="30"/>
    </row>
    <row r="844" spans="4:26" x14ac:dyDescent="0.2">
      <c r="D844" s="30"/>
      <c r="E844" s="30"/>
      <c r="G844" s="30"/>
      <c r="Y844" s="30"/>
      <c r="Z844" s="30"/>
    </row>
    <row r="845" spans="4:26" x14ac:dyDescent="0.2">
      <c r="D845" s="30"/>
      <c r="E845" s="30"/>
      <c r="G845" s="30"/>
      <c r="Y845" s="30"/>
      <c r="Z845" s="30"/>
    </row>
    <row r="846" spans="4:26" x14ac:dyDescent="0.2">
      <c r="D846" s="30"/>
      <c r="E846" s="30"/>
      <c r="G846" s="30"/>
      <c r="Y846" s="30"/>
      <c r="Z846" s="30"/>
    </row>
    <row r="847" spans="4:26" x14ac:dyDescent="0.2">
      <c r="D847" s="30"/>
      <c r="E847" s="30"/>
      <c r="G847" s="30"/>
      <c r="Y847" s="30"/>
      <c r="Z847" s="30"/>
    </row>
    <row r="848" spans="4:26" x14ac:dyDescent="0.2">
      <c r="D848" s="30"/>
      <c r="E848" s="30"/>
      <c r="G848" s="30"/>
      <c r="Y848" s="30"/>
      <c r="Z848" s="30"/>
    </row>
    <row r="849" spans="4:26" x14ac:dyDescent="0.2">
      <c r="D849" s="30"/>
      <c r="E849" s="30"/>
      <c r="G849" s="30"/>
      <c r="Y849" s="30"/>
      <c r="Z849" s="30"/>
    </row>
    <row r="850" spans="4:26" x14ac:dyDescent="0.2">
      <c r="D850" s="30"/>
      <c r="E850" s="30"/>
      <c r="G850" s="30"/>
      <c r="Y850" s="30"/>
      <c r="Z850" s="30"/>
    </row>
    <row r="851" spans="4:26" x14ac:dyDescent="0.2">
      <c r="D851" s="30"/>
      <c r="E851" s="30"/>
      <c r="G851" s="30"/>
      <c r="Y851" s="30"/>
      <c r="Z851" s="30"/>
    </row>
    <row r="852" spans="4:26" x14ac:dyDescent="0.2">
      <c r="D852" s="30"/>
      <c r="E852" s="30"/>
      <c r="G852" s="30"/>
      <c r="Y852" s="30"/>
      <c r="Z852" s="30"/>
    </row>
    <row r="853" spans="4:26" x14ac:dyDescent="0.2">
      <c r="D853" s="30"/>
      <c r="E853" s="30"/>
      <c r="G853" s="30"/>
      <c r="Y853" s="30"/>
      <c r="Z853" s="30"/>
    </row>
    <row r="854" spans="4:26" x14ac:dyDescent="0.2">
      <c r="D854" s="30"/>
      <c r="E854" s="30"/>
      <c r="G854" s="30"/>
      <c r="Y854" s="30"/>
      <c r="Z854" s="30"/>
    </row>
    <row r="855" spans="4:26" x14ac:dyDescent="0.2">
      <c r="D855" s="30"/>
      <c r="E855" s="30"/>
      <c r="G855" s="30"/>
      <c r="Y855" s="30"/>
      <c r="Z855" s="30"/>
    </row>
    <row r="856" spans="4:26" x14ac:dyDescent="0.2">
      <c r="D856" s="30"/>
      <c r="E856" s="30"/>
      <c r="G856" s="30"/>
      <c r="Y856" s="30"/>
      <c r="Z856" s="30"/>
    </row>
    <row r="857" spans="4:26" x14ac:dyDescent="0.2">
      <c r="D857" s="30"/>
      <c r="E857" s="30"/>
      <c r="G857" s="30"/>
      <c r="Y857" s="30"/>
      <c r="Z857" s="30"/>
    </row>
    <row r="858" spans="4:26" x14ac:dyDescent="0.2">
      <c r="D858" s="30"/>
      <c r="E858" s="30"/>
      <c r="G858" s="30"/>
      <c r="Y858" s="30"/>
      <c r="Z858" s="30"/>
    </row>
    <row r="859" spans="4:26" x14ac:dyDescent="0.2">
      <c r="D859" s="30"/>
      <c r="E859" s="30"/>
      <c r="G859" s="30"/>
      <c r="Y859" s="30"/>
      <c r="Z859" s="30"/>
    </row>
    <row r="860" spans="4:26" x14ac:dyDescent="0.2">
      <c r="D860" s="30"/>
      <c r="E860" s="30"/>
      <c r="G860" s="30"/>
      <c r="Y860" s="30"/>
      <c r="Z860" s="30"/>
    </row>
    <row r="861" spans="4:26" x14ac:dyDescent="0.2">
      <c r="D861" s="30"/>
      <c r="E861" s="30"/>
      <c r="G861" s="30"/>
      <c r="Y861" s="30"/>
      <c r="Z861" s="30"/>
    </row>
    <row r="862" spans="4:26" x14ac:dyDescent="0.2">
      <c r="D862" s="30"/>
      <c r="E862" s="30"/>
      <c r="G862" s="30"/>
      <c r="Y862" s="30"/>
      <c r="Z862" s="30"/>
    </row>
    <row r="863" spans="4:26" x14ac:dyDescent="0.2">
      <c r="D863" s="30"/>
      <c r="E863" s="30"/>
      <c r="G863" s="30"/>
      <c r="Y863" s="30"/>
      <c r="Z863" s="30"/>
    </row>
    <row r="864" spans="4:26" x14ac:dyDescent="0.2">
      <c r="D864" s="30"/>
      <c r="E864" s="30"/>
      <c r="G864" s="30"/>
      <c r="Y864" s="30"/>
      <c r="Z864" s="30"/>
    </row>
    <row r="865" spans="4:26" x14ac:dyDescent="0.2">
      <c r="D865" s="30"/>
      <c r="E865" s="30"/>
      <c r="G865" s="30"/>
      <c r="Y865" s="30"/>
      <c r="Z865" s="30"/>
    </row>
    <row r="866" spans="4:26" x14ac:dyDescent="0.2">
      <c r="D866" s="30"/>
      <c r="E866" s="30"/>
      <c r="G866" s="30"/>
      <c r="Y866" s="30"/>
      <c r="Z866" s="30"/>
    </row>
    <row r="867" spans="4:26" x14ac:dyDescent="0.2">
      <c r="D867" s="30"/>
      <c r="E867" s="30"/>
      <c r="G867" s="30"/>
      <c r="Y867" s="30"/>
      <c r="Z867" s="30"/>
    </row>
    <row r="868" spans="4:26" x14ac:dyDescent="0.2">
      <c r="D868" s="30"/>
      <c r="E868" s="30"/>
      <c r="G868" s="30"/>
      <c r="Y868" s="30"/>
      <c r="Z868" s="30"/>
    </row>
    <row r="869" spans="4:26" x14ac:dyDescent="0.2">
      <c r="D869" s="30"/>
      <c r="E869" s="30"/>
      <c r="G869" s="30"/>
      <c r="Y869" s="30"/>
      <c r="Z869" s="30"/>
    </row>
    <row r="870" spans="4:26" x14ac:dyDescent="0.2">
      <c r="D870" s="30"/>
      <c r="E870" s="30"/>
      <c r="G870" s="30"/>
      <c r="Y870" s="30"/>
      <c r="Z870" s="30"/>
    </row>
    <row r="871" spans="4:26" x14ac:dyDescent="0.2">
      <c r="D871" s="30"/>
      <c r="E871" s="30"/>
      <c r="G871" s="30"/>
      <c r="Y871" s="30"/>
      <c r="Z871" s="30"/>
    </row>
    <row r="872" spans="4:26" x14ac:dyDescent="0.2">
      <c r="D872" s="30"/>
      <c r="E872" s="30"/>
      <c r="G872" s="30"/>
      <c r="Y872" s="30"/>
      <c r="Z872" s="30"/>
    </row>
    <row r="873" spans="4:26" x14ac:dyDescent="0.2">
      <c r="D873" s="30"/>
      <c r="E873" s="30"/>
      <c r="G873" s="30"/>
      <c r="Y873" s="30"/>
      <c r="Z873" s="30"/>
    </row>
    <row r="874" spans="4:26" x14ac:dyDescent="0.2">
      <c r="D874" s="30"/>
      <c r="E874" s="30"/>
      <c r="G874" s="30"/>
      <c r="Y874" s="30"/>
      <c r="Z874" s="30"/>
    </row>
    <row r="875" spans="4:26" x14ac:dyDescent="0.2">
      <c r="D875" s="30"/>
      <c r="E875" s="30"/>
      <c r="G875" s="30"/>
      <c r="Y875" s="30"/>
      <c r="Z875" s="30"/>
    </row>
    <row r="876" spans="4:26" x14ac:dyDescent="0.2">
      <c r="D876" s="30"/>
      <c r="E876" s="30"/>
      <c r="G876" s="30"/>
      <c r="Y876" s="30"/>
      <c r="Z876" s="30"/>
    </row>
    <row r="877" spans="4:26" x14ac:dyDescent="0.2">
      <c r="D877" s="30"/>
      <c r="E877" s="30"/>
      <c r="G877" s="30"/>
      <c r="Y877" s="30"/>
      <c r="Z877" s="30"/>
    </row>
    <row r="878" spans="4:26" x14ac:dyDescent="0.2">
      <c r="D878" s="30"/>
      <c r="E878" s="30"/>
      <c r="G878" s="30"/>
      <c r="Y878" s="30"/>
      <c r="Z878" s="30"/>
    </row>
    <row r="879" spans="4:26" x14ac:dyDescent="0.2">
      <c r="D879" s="30"/>
      <c r="E879" s="30"/>
      <c r="G879" s="30"/>
      <c r="Y879" s="30"/>
      <c r="Z879" s="30"/>
    </row>
    <row r="880" spans="4:26" x14ac:dyDescent="0.2">
      <c r="D880" s="30"/>
      <c r="E880" s="30"/>
      <c r="G880" s="30"/>
      <c r="Y880" s="30"/>
      <c r="Z880" s="30"/>
    </row>
    <row r="881" spans="4:26" x14ac:dyDescent="0.2">
      <c r="D881" s="30"/>
      <c r="E881" s="30"/>
      <c r="G881" s="30"/>
      <c r="Y881" s="30"/>
      <c r="Z881" s="30"/>
    </row>
    <row r="882" spans="4:26" x14ac:dyDescent="0.2">
      <c r="D882" s="30"/>
      <c r="E882" s="30"/>
      <c r="G882" s="30"/>
      <c r="Y882" s="30"/>
      <c r="Z882" s="30"/>
    </row>
    <row r="883" spans="4:26" x14ac:dyDescent="0.2">
      <c r="D883" s="30"/>
      <c r="E883" s="30"/>
      <c r="G883" s="30"/>
      <c r="Y883" s="30"/>
      <c r="Z883" s="30"/>
    </row>
    <row r="884" spans="4:26" x14ac:dyDescent="0.2">
      <c r="D884" s="30"/>
      <c r="E884" s="30"/>
      <c r="G884" s="30"/>
      <c r="Y884" s="30"/>
      <c r="Z884" s="30"/>
    </row>
    <row r="885" spans="4:26" x14ac:dyDescent="0.2">
      <c r="D885" s="30"/>
      <c r="E885" s="30"/>
      <c r="G885" s="30"/>
      <c r="Y885" s="30"/>
      <c r="Z885" s="30"/>
    </row>
    <row r="886" spans="4:26" x14ac:dyDescent="0.2">
      <c r="D886" s="30"/>
      <c r="E886" s="30"/>
      <c r="G886" s="30"/>
      <c r="Y886" s="30"/>
      <c r="Z886" s="30"/>
    </row>
    <row r="887" spans="4:26" x14ac:dyDescent="0.2">
      <c r="D887" s="30"/>
      <c r="E887" s="30"/>
      <c r="G887" s="30"/>
      <c r="Y887" s="30"/>
      <c r="Z887" s="30"/>
    </row>
    <row r="888" spans="4:26" x14ac:dyDescent="0.2">
      <c r="D888" s="30"/>
      <c r="E888" s="30"/>
      <c r="G888" s="30"/>
      <c r="Y888" s="30"/>
      <c r="Z888" s="30"/>
    </row>
    <row r="889" spans="4:26" x14ac:dyDescent="0.2">
      <c r="D889" s="30"/>
      <c r="E889" s="30"/>
      <c r="G889" s="30"/>
      <c r="Y889" s="30"/>
      <c r="Z889" s="30"/>
    </row>
    <row r="890" spans="4:26" x14ac:dyDescent="0.2">
      <c r="D890" s="30"/>
      <c r="E890" s="30"/>
      <c r="G890" s="30"/>
      <c r="Y890" s="30"/>
      <c r="Z890" s="30"/>
    </row>
    <row r="891" spans="4:26" x14ac:dyDescent="0.2">
      <c r="D891" s="30"/>
      <c r="E891" s="30"/>
      <c r="G891" s="30"/>
      <c r="Y891" s="30"/>
      <c r="Z891" s="30"/>
    </row>
    <row r="892" spans="4:26" x14ac:dyDescent="0.2">
      <c r="D892" s="30"/>
      <c r="E892" s="30"/>
      <c r="G892" s="30"/>
      <c r="Y892" s="30"/>
      <c r="Z892" s="30"/>
    </row>
    <row r="893" spans="4:26" x14ac:dyDescent="0.2">
      <c r="D893" s="30"/>
      <c r="E893" s="30"/>
      <c r="G893" s="30"/>
      <c r="Y893" s="30"/>
      <c r="Z893" s="30"/>
    </row>
    <row r="894" spans="4:26" x14ac:dyDescent="0.2">
      <c r="D894" s="30"/>
      <c r="E894" s="30"/>
      <c r="G894" s="30"/>
      <c r="Y894" s="30"/>
      <c r="Z894" s="30"/>
    </row>
    <row r="895" spans="4:26" x14ac:dyDescent="0.2">
      <c r="D895" s="30"/>
      <c r="E895" s="30"/>
      <c r="G895" s="30"/>
      <c r="Y895" s="30"/>
      <c r="Z895" s="30"/>
    </row>
    <row r="896" spans="4:26" x14ac:dyDescent="0.2">
      <c r="D896" s="30"/>
      <c r="E896" s="30"/>
      <c r="G896" s="30"/>
      <c r="Y896" s="30"/>
      <c r="Z896" s="30"/>
    </row>
    <row r="897" spans="4:26" x14ac:dyDescent="0.2">
      <c r="D897" s="30"/>
      <c r="E897" s="30"/>
      <c r="G897" s="30"/>
      <c r="Y897" s="30"/>
      <c r="Z897" s="30"/>
    </row>
    <row r="898" spans="4:26" x14ac:dyDescent="0.2">
      <c r="D898" s="30"/>
      <c r="E898" s="30"/>
      <c r="G898" s="30"/>
      <c r="Y898" s="30"/>
      <c r="Z898" s="30"/>
    </row>
    <row r="899" spans="4:26" x14ac:dyDescent="0.2">
      <c r="D899" s="30"/>
      <c r="E899" s="30"/>
      <c r="G899" s="30"/>
      <c r="Y899" s="30"/>
      <c r="Z899" s="30"/>
    </row>
    <row r="900" spans="4:26" x14ac:dyDescent="0.2">
      <c r="D900" s="30"/>
      <c r="E900" s="30"/>
      <c r="G900" s="30"/>
      <c r="Y900" s="30"/>
      <c r="Z900" s="30"/>
    </row>
    <row r="901" spans="4:26" x14ac:dyDescent="0.2">
      <c r="D901" s="30"/>
      <c r="E901" s="30"/>
      <c r="G901" s="30"/>
      <c r="Y901" s="30"/>
      <c r="Z901" s="30"/>
    </row>
    <row r="902" spans="4:26" x14ac:dyDescent="0.2">
      <c r="D902" s="30"/>
      <c r="E902" s="30"/>
      <c r="G902" s="30"/>
      <c r="Y902" s="30"/>
      <c r="Z902" s="30"/>
    </row>
    <row r="903" spans="4:26" x14ac:dyDescent="0.2">
      <c r="D903" s="30"/>
      <c r="E903" s="30"/>
      <c r="G903" s="30"/>
      <c r="Y903" s="30"/>
      <c r="Z903" s="30"/>
    </row>
    <row r="904" spans="4:26" x14ac:dyDescent="0.2">
      <c r="D904" s="30"/>
      <c r="E904" s="30"/>
      <c r="G904" s="30"/>
      <c r="Y904" s="30"/>
      <c r="Z904" s="30"/>
    </row>
    <row r="905" spans="4:26" x14ac:dyDescent="0.2">
      <c r="D905" s="30"/>
      <c r="E905" s="30"/>
      <c r="G905" s="30"/>
      <c r="Y905" s="30"/>
      <c r="Z905" s="30"/>
    </row>
    <row r="906" spans="4:26" x14ac:dyDescent="0.2">
      <c r="D906" s="30"/>
      <c r="E906" s="30"/>
      <c r="G906" s="30"/>
      <c r="Y906" s="30"/>
      <c r="Z906" s="30"/>
    </row>
    <row r="907" spans="4:26" x14ac:dyDescent="0.2">
      <c r="D907" s="30"/>
      <c r="E907" s="30"/>
      <c r="G907" s="30"/>
      <c r="Y907" s="30"/>
      <c r="Z907" s="30"/>
    </row>
    <row r="908" spans="4:26" x14ac:dyDescent="0.2">
      <c r="D908" s="30"/>
      <c r="E908" s="30"/>
      <c r="G908" s="30"/>
      <c r="Y908" s="30"/>
      <c r="Z908" s="30"/>
    </row>
    <row r="909" spans="4:26" x14ac:dyDescent="0.2">
      <c r="D909" s="30"/>
      <c r="E909" s="30"/>
      <c r="G909" s="30"/>
      <c r="Y909" s="30"/>
      <c r="Z909" s="30"/>
    </row>
    <row r="910" spans="4:26" x14ac:dyDescent="0.2">
      <c r="D910" s="30"/>
      <c r="E910" s="30"/>
      <c r="G910" s="30"/>
      <c r="Y910" s="30"/>
      <c r="Z910" s="30"/>
    </row>
    <row r="911" spans="4:26" x14ac:dyDescent="0.2">
      <c r="D911" s="30"/>
      <c r="E911" s="30"/>
      <c r="G911" s="30"/>
      <c r="Y911" s="30"/>
      <c r="Z911" s="30"/>
    </row>
    <row r="912" spans="4:26" x14ac:dyDescent="0.2">
      <c r="D912" s="30"/>
      <c r="E912" s="30"/>
      <c r="G912" s="30"/>
      <c r="Y912" s="30"/>
      <c r="Z912" s="30"/>
    </row>
    <row r="913" spans="4:26" x14ac:dyDescent="0.2">
      <c r="D913" s="30"/>
      <c r="E913" s="30"/>
      <c r="G913" s="30"/>
      <c r="Y913" s="30"/>
      <c r="Z913" s="30"/>
    </row>
    <row r="914" spans="4:26" x14ac:dyDescent="0.2">
      <c r="D914" s="30"/>
      <c r="E914" s="30"/>
      <c r="G914" s="30"/>
      <c r="Y914" s="30"/>
      <c r="Z914" s="30"/>
    </row>
    <row r="915" spans="4:26" x14ac:dyDescent="0.2">
      <c r="D915" s="30"/>
      <c r="E915" s="30"/>
      <c r="G915" s="30"/>
      <c r="Y915" s="30"/>
      <c r="Z915" s="30"/>
    </row>
    <row r="916" spans="4:26" x14ac:dyDescent="0.2">
      <c r="D916" s="30"/>
      <c r="E916" s="30"/>
      <c r="G916" s="30"/>
      <c r="Y916" s="30"/>
      <c r="Z916" s="30"/>
    </row>
    <row r="917" spans="4:26" x14ac:dyDescent="0.2">
      <c r="D917" s="30"/>
      <c r="E917" s="30"/>
      <c r="G917" s="30"/>
      <c r="Y917" s="30"/>
      <c r="Z917" s="30"/>
    </row>
    <row r="918" spans="4:26" x14ac:dyDescent="0.2">
      <c r="D918" s="30"/>
      <c r="E918" s="30"/>
      <c r="G918" s="30"/>
      <c r="Y918" s="30"/>
      <c r="Z918" s="30"/>
    </row>
    <row r="919" spans="4:26" x14ac:dyDescent="0.2">
      <c r="D919" s="30"/>
      <c r="E919" s="30"/>
      <c r="G919" s="30"/>
      <c r="Y919" s="30"/>
      <c r="Z919" s="30"/>
    </row>
    <row r="920" spans="4:26" x14ac:dyDescent="0.2">
      <c r="D920" s="30"/>
      <c r="E920" s="30"/>
      <c r="G920" s="30"/>
      <c r="Y920" s="30"/>
      <c r="Z920" s="30"/>
    </row>
    <row r="921" spans="4:26" x14ac:dyDescent="0.2">
      <c r="D921" s="30"/>
      <c r="E921" s="30"/>
      <c r="G921" s="30"/>
      <c r="Y921" s="30"/>
      <c r="Z921" s="30"/>
    </row>
    <row r="922" spans="4:26" x14ac:dyDescent="0.2">
      <c r="D922" s="30"/>
      <c r="E922" s="30"/>
      <c r="G922" s="30"/>
      <c r="Y922" s="30"/>
      <c r="Z922" s="30"/>
    </row>
    <row r="923" spans="4:26" x14ac:dyDescent="0.2">
      <c r="D923" s="30"/>
      <c r="E923" s="30"/>
      <c r="G923" s="30"/>
      <c r="Y923" s="30"/>
      <c r="Z923" s="30"/>
    </row>
    <row r="924" spans="4:26" x14ac:dyDescent="0.2">
      <c r="D924" s="30"/>
      <c r="E924" s="30"/>
      <c r="G924" s="30"/>
      <c r="Y924" s="30"/>
      <c r="Z924" s="30"/>
    </row>
    <row r="925" spans="4:26" x14ac:dyDescent="0.2">
      <c r="D925" s="30"/>
      <c r="E925" s="30"/>
      <c r="G925" s="30"/>
      <c r="Y925" s="30"/>
      <c r="Z925" s="30"/>
    </row>
    <row r="926" spans="4:26" x14ac:dyDescent="0.2">
      <c r="D926" s="30"/>
      <c r="E926" s="30"/>
      <c r="G926" s="30"/>
      <c r="Y926" s="30"/>
      <c r="Z926" s="30"/>
    </row>
    <row r="927" spans="4:26" x14ac:dyDescent="0.2">
      <c r="D927" s="30"/>
      <c r="E927" s="30"/>
      <c r="G927" s="30"/>
      <c r="Y927" s="30"/>
      <c r="Z927" s="30"/>
    </row>
    <row r="928" spans="4:26" x14ac:dyDescent="0.2">
      <c r="D928" s="30"/>
      <c r="E928" s="30"/>
      <c r="G928" s="30"/>
      <c r="Y928" s="30"/>
      <c r="Z928" s="30"/>
    </row>
    <row r="929" spans="4:26" x14ac:dyDescent="0.2">
      <c r="D929" s="30"/>
      <c r="E929" s="30"/>
      <c r="G929" s="30"/>
      <c r="Y929" s="30"/>
      <c r="Z929" s="30"/>
    </row>
    <row r="930" spans="4:26" x14ac:dyDescent="0.2">
      <c r="D930" s="30"/>
      <c r="E930" s="30"/>
      <c r="G930" s="30"/>
      <c r="Y930" s="30"/>
      <c r="Z930" s="30"/>
    </row>
    <row r="931" spans="4:26" x14ac:dyDescent="0.2">
      <c r="D931" s="30"/>
      <c r="E931" s="30"/>
      <c r="G931" s="30"/>
      <c r="Y931" s="30"/>
      <c r="Z931" s="30"/>
    </row>
    <row r="932" spans="4:26" x14ac:dyDescent="0.2">
      <c r="D932" s="30"/>
      <c r="E932" s="30"/>
      <c r="G932" s="30"/>
      <c r="Y932" s="30"/>
      <c r="Z932" s="30"/>
    </row>
    <row r="933" spans="4:26" x14ac:dyDescent="0.2">
      <c r="D933" s="30"/>
      <c r="E933" s="30"/>
      <c r="G933" s="30"/>
      <c r="Y933" s="30"/>
      <c r="Z933" s="30"/>
    </row>
    <row r="934" spans="4:26" x14ac:dyDescent="0.2">
      <c r="D934" s="30"/>
      <c r="E934" s="30"/>
      <c r="G934" s="30"/>
      <c r="Y934" s="30"/>
      <c r="Z934" s="30"/>
    </row>
    <row r="935" spans="4:26" x14ac:dyDescent="0.2">
      <c r="D935" s="30"/>
      <c r="E935" s="30"/>
      <c r="G935" s="30"/>
      <c r="Y935" s="30"/>
      <c r="Z935" s="30"/>
    </row>
    <row r="936" spans="4:26" x14ac:dyDescent="0.2">
      <c r="D936" s="30"/>
      <c r="E936" s="30"/>
      <c r="G936" s="30"/>
      <c r="Y936" s="30"/>
      <c r="Z936" s="30"/>
    </row>
    <row r="937" spans="4:26" x14ac:dyDescent="0.2">
      <c r="D937" s="30"/>
      <c r="E937" s="30"/>
      <c r="G937" s="30"/>
      <c r="Y937" s="30"/>
      <c r="Z937" s="30"/>
    </row>
    <row r="938" spans="4:26" x14ac:dyDescent="0.2">
      <c r="D938" s="30"/>
      <c r="E938" s="30"/>
      <c r="G938" s="30"/>
      <c r="Y938" s="30"/>
      <c r="Z938" s="30"/>
    </row>
    <row r="939" spans="4:26" x14ac:dyDescent="0.2">
      <c r="D939" s="30"/>
      <c r="E939" s="30"/>
      <c r="G939" s="30"/>
      <c r="Y939" s="30"/>
      <c r="Z939" s="30"/>
    </row>
    <row r="940" spans="4:26" x14ac:dyDescent="0.2">
      <c r="D940" s="30"/>
      <c r="E940" s="30"/>
      <c r="G940" s="30"/>
      <c r="Y940" s="30"/>
      <c r="Z940" s="30"/>
    </row>
    <row r="941" spans="4:26" x14ac:dyDescent="0.2">
      <c r="D941" s="30"/>
      <c r="E941" s="30"/>
      <c r="G941" s="30"/>
      <c r="Y941" s="30"/>
      <c r="Z941" s="30"/>
    </row>
    <row r="942" spans="4:26" x14ac:dyDescent="0.2">
      <c r="D942" s="30"/>
      <c r="E942" s="30"/>
      <c r="G942" s="30"/>
      <c r="Y942" s="30"/>
      <c r="Z942" s="30"/>
    </row>
    <row r="943" spans="4:26" x14ac:dyDescent="0.2">
      <c r="D943" s="30"/>
      <c r="E943" s="30"/>
      <c r="G943" s="30"/>
      <c r="Y943" s="30"/>
      <c r="Z943" s="30"/>
    </row>
    <row r="944" spans="4:26" x14ac:dyDescent="0.2">
      <c r="D944" s="30"/>
      <c r="E944" s="30"/>
      <c r="G944" s="30"/>
      <c r="Y944" s="30"/>
      <c r="Z944" s="30"/>
    </row>
    <row r="945" spans="4:26" x14ac:dyDescent="0.2">
      <c r="D945" s="30"/>
      <c r="E945" s="30"/>
      <c r="G945" s="30"/>
      <c r="Y945" s="30"/>
      <c r="Z945" s="30"/>
    </row>
    <row r="946" spans="4:26" x14ac:dyDescent="0.2">
      <c r="D946" s="30"/>
      <c r="E946" s="30"/>
      <c r="G946" s="30"/>
      <c r="Y946" s="30"/>
      <c r="Z946" s="30"/>
    </row>
    <row r="947" spans="4:26" x14ac:dyDescent="0.2">
      <c r="D947" s="30"/>
      <c r="E947" s="30"/>
      <c r="G947" s="30"/>
      <c r="Y947" s="30"/>
      <c r="Z947" s="30"/>
    </row>
    <row r="948" spans="4:26" x14ac:dyDescent="0.2">
      <c r="D948" s="30"/>
      <c r="E948" s="30"/>
      <c r="G948" s="30"/>
      <c r="Y948" s="30"/>
      <c r="Z948" s="30"/>
    </row>
    <row r="949" spans="4:26" x14ac:dyDescent="0.2">
      <c r="D949" s="30"/>
      <c r="E949" s="30"/>
      <c r="G949" s="30"/>
      <c r="Y949" s="30"/>
      <c r="Z949" s="30"/>
    </row>
    <row r="950" spans="4:26" x14ac:dyDescent="0.2">
      <c r="D950" s="30"/>
      <c r="E950" s="30"/>
      <c r="G950" s="30"/>
      <c r="Y950" s="30"/>
      <c r="Z950" s="30"/>
    </row>
    <row r="951" spans="4:26" x14ac:dyDescent="0.2">
      <c r="D951" s="30"/>
      <c r="E951" s="30"/>
      <c r="G951" s="30"/>
      <c r="Y951" s="30"/>
      <c r="Z951" s="30"/>
    </row>
    <row r="952" spans="4:26" x14ac:dyDescent="0.2">
      <c r="D952" s="30"/>
      <c r="E952" s="30"/>
      <c r="G952" s="30"/>
      <c r="Y952" s="30"/>
      <c r="Z952" s="30"/>
    </row>
    <row r="953" spans="4:26" x14ac:dyDescent="0.2">
      <c r="D953" s="30"/>
      <c r="E953" s="30"/>
      <c r="G953" s="30"/>
      <c r="Y953" s="30"/>
      <c r="Z953" s="30"/>
    </row>
    <row r="954" spans="4:26" x14ac:dyDescent="0.2">
      <c r="D954" s="30"/>
      <c r="E954" s="30"/>
      <c r="G954" s="30"/>
      <c r="Y954" s="30"/>
      <c r="Z954" s="30"/>
    </row>
    <row r="955" spans="4:26" x14ac:dyDescent="0.2">
      <c r="D955" s="30"/>
      <c r="E955" s="30"/>
      <c r="G955" s="30"/>
      <c r="Y955" s="30"/>
      <c r="Z955" s="30"/>
    </row>
    <row r="956" spans="4:26" x14ac:dyDescent="0.2">
      <c r="D956" s="30"/>
      <c r="E956" s="30"/>
      <c r="G956" s="30"/>
      <c r="Y956" s="30"/>
      <c r="Z956" s="30"/>
    </row>
    <row r="957" spans="4:26" x14ac:dyDescent="0.2">
      <c r="D957" s="30"/>
      <c r="E957" s="30"/>
      <c r="G957" s="30"/>
      <c r="Y957" s="30"/>
      <c r="Z957" s="30"/>
    </row>
    <row r="958" spans="4:26" x14ac:dyDescent="0.2">
      <c r="D958" s="30"/>
      <c r="E958" s="30"/>
      <c r="G958" s="30"/>
      <c r="Y958" s="30"/>
      <c r="Z958" s="30"/>
    </row>
    <row r="959" spans="4:26" x14ac:dyDescent="0.2">
      <c r="D959" s="30"/>
      <c r="E959" s="30"/>
      <c r="G959" s="30"/>
      <c r="Y959" s="30"/>
      <c r="Z959" s="30"/>
    </row>
    <row r="960" spans="4:26" x14ac:dyDescent="0.2">
      <c r="D960" s="30"/>
      <c r="E960" s="30"/>
      <c r="G960" s="30"/>
      <c r="Y960" s="30"/>
      <c r="Z960" s="30"/>
    </row>
    <row r="961" spans="4:26" x14ac:dyDescent="0.2">
      <c r="D961" s="30"/>
      <c r="E961" s="30"/>
      <c r="G961" s="30"/>
      <c r="Y961" s="30"/>
      <c r="Z961" s="30"/>
    </row>
    <row r="962" spans="4:26" x14ac:dyDescent="0.2">
      <c r="D962" s="30"/>
      <c r="E962" s="30"/>
      <c r="G962" s="30"/>
      <c r="Y962" s="30"/>
      <c r="Z962" s="30"/>
    </row>
    <row r="963" spans="4:26" x14ac:dyDescent="0.2">
      <c r="D963" s="30"/>
      <c r="E963" s="30"/>
      <c r="G963" s="30"/>
      <c r="Y963" s="30"/>
      <c r="Z963" s="30"/>
    </row>
    <row r="964" spans="4:26" x14ac:dyDescent="0.2">
      <c r="D964" s="30"/>
      <c r="E964" s="30"/>
      <c r="G964" s="30"/>
      <c r="Y964" s="30"/>
      <c r="Z964" s="30"/>
    </row>
    <row r="965" spans="4:26" x14ac:dyDescent="0.2">
      <c r="D965" s="30"/>
      <c r="E965" s="30"/>
      <c r="G965" s="30"/>
      <c r="Y965" s="30"/>
      <c r="Z965" s="30"/>
    </row>
    <row r="966" spans="4:26" x14ac:dyDescent="0.2">
      <c r="D966" s="30"/>
      <c r="E966" s="30"/>
      <c r="G966" s="30"/>
      <c r="Y966" s="30"/>
      <c r="Z966" s="30"/>
    </row>
    <row r="967" spans="4:26" x14ac:dyDescent="0.2">
      <c r="D967" s="30"/>
      <c r="E967" s="30"/>
      <c r="G967" s="30"/>
      <c r="Y967" s="30"/>
      <c r="Z967" s="30"/>
    </row>
    <row r="968" spans="4:26" x14ac:dyDescent="0.2">
      <c r="D968" s="30"/>
      <c r="E968" s="30"/>
      <c r="G968" s="30"/>
      <c r="Y968" s="30"/>
      <c r="Z968" s="30"/>
    </row>
    <row r="969" spans="4:26" x14ac:dyDescent="0.2">
      <c r="D969" s="30"/>
      <c r="E969" s="30"/>
      <c r="G969" s="30"/>
      <c r="Y969" s="30"/>
      <c r="Z969" s="30"/>
    </row>
    <row r="970" spans="4:26" x14ac:dyDescent="0.2">
      <c r="D970" s="30"/>
      <c r="E970" s="30"/>
      <c r="G970" s="30"/>
      <c r="Y970" s="30"/>
      <c r="Z970" s="30"/>
    </row>
    <row r="971" spans="4:26" x14ac:dyDescent="0.2">
      <c r="D971" s="30"/>
      <c r="E971" s="30"/>
      <c r="G971" s="30"/>
      <c r="Y971" s="30"/>
      <c r="Z971" s="30"/>
    </row>
    <row r="972" spans="4:26" x14ac:dyDescent="0.2">
      <c r="D972" s="30"/>
      <c r="E972" s="30"/>
      <c r="G972" s="30"/>
      <c r="Y972" s="30"/>
      <c r="Z972" s="30"/>
    </row>
    <row r="973" spans="4:26" x14ac:dyDescent="0.2">
      <c r="D973" s="30"/>
      <c r="E973" s="30"/>
      <c r="G973" s="30"/>
      <c r="Y973" s="30"/>
      <c r="Z973" s="30"/>
    </row>
    <row r="974" spans="4:26" x14ac:dyDescent="0.2">
      <c r="D974" s="30"/>
      <c r="E974" s="30"/>
      <c r="G974" s="30"/>
      <c r="Y974" s="30"/>
      <c r="Z974" s="30"/>
    </row>
    <row r="975" spans="4:26" x14ac:dyDescent="0.2">
      <c r="D975" s="30"/>
      <c r="E975" s="30"/>
      <c r="G975" s="30"/>
      <c r="Y975" s="30"/>
      <c r="Z975" s="30"/>
    </row>
    <row r="976" spans="4:26" x14ac:dyDescent="0.2">
      <c r="D976" s="30"/>
      <c r="E976" s="30"/>
      <c r="G976" s="30"/>
      <c r="Y976" s="30"/>
      <c r="Z976" s="30"/>
    </row>
    <row r="977" spans="4:26" x14ac:dyDescent="0.2">
      <c r="D977" s="30"/>
      <c r="E977" s="30"/>
      <c r="G977" s="30"/>
      <c r="Y977" s="30"/>
      <c r="Z977" s="30"/>
    </row>
    <row r="978" spans="4:26" x14ac:dyDescent="0.2">
      <c r="D978" s="30"/>
      <c r="E978" s="30"/>
      <c r="G978" s="30"/>
      <c r="Y978" s="30"/>
      <c r="Z978" s="30"/>
    </row>
    <row r="979" spans="4:26" x14ac:dyDescent="0.2">
      <c r="D979" s="30"/>
      <c r="E979" s="30"/>
      <c r="G979" s="30"/>
      <c r="Y979" s="30"/>
      <c r="Z979" s="30"/>
    </row>
    <row r="980" spans="4:26" x14ac:dyDescent="0.2">
      <c r="D980" s="30"/>
      <c r="E980" s="30"/>
      <c r="G980" s="30"/>
      <c r="Y980" s="30"/>
      <c r="Z980" s="30"/>
    </row>
    <row r="981" spans="4:26" x14ac:dyDescent="0.2">
      <c r="D981" s="30"/>
      <c r="E981" s="30"/>
      <c r="G981" s="30"/>
      <c r="Y981" s="30"/>
      <c r="Z981" s="30"/>
    </row>
    <row r="982" spans="4:26" x14ac:dyDescent="0.2">
      <c r="D982" s="30"/>
      <c r="E982" s="30"/>
      <c r="G982" s="30"/>
      <c r="Y982" s="30"/>
      <c r="Z982" s="30"/>
    </row>
    <row r="983" spans="4:26" x14ac:dyDescent="0.2">
      <c r="D983" s="30"/>
      <c r="E983" s="30"/>
      <c r="G983" s="30"/>
      <c r="Y983" s="30"/>
      <c r="Z983" s="30"/>
    </row>
    <row r="984" spans="4:26" x14ac:dyDescent="0.2">
      <c r="D984" s="30"/>
      <c r="E984" s="30"/>
      <c r="G984" s="30"/>
      <c r="Y984" s="30"/>
      <c r="Z984" s="30"/>
    </row>
    <row r="985" spans="4:26" x14ac:dyDescent="0.2">
      <c r="D985" s="30"/>
      <c r="E985" s="30"/>
      <c r="G985" s="30"/>
      <c r="Y985" s="30"/>
      <c r="Z985" s="30"/>
    </row>
    <row r="986" spans="4:26" x14ac:dyDescent="0.2">
      <c r="D986" s="30"/>
      <c r="E986" s="30"/>
      <c r="G986" s="30"/>
      <c r="Y986" s="30"/>
      <c r="Z986" s="30"/>
    </row>
    <row r="987" spans="4:26" x14ac:dyDescent="0.2">
      <c r="D987" s="30"/>
      <c r="E987" s="30"/>
      <c r="G987" s="30"/>
      <c r="Y987" s="30"/>
      <c r="Z987" s="30"/>
    </row>
    <row r="988" spans="4:26" x14ac:dyDescent="0.2">
      <c r="D988" s="30"/>
      <c r="E988" s="30"/>
      <c r="G988" s="30"/>
      <c r="Y988" s="30"/>
      <c r="Z988" s="30"/>
    </row>
    <row r="989" spans="4:26" x14ac:dyDescent="0.2">
      <c r="D989" s="30"/>
      <c r="E989" s="30"/>
      <c r="G989" s="30"/>
      <c r="Y989" s="30"/>
      <c r="Z989" s="30"/>
    </row>
    <row r="990" spans="4:26" x14ac:dyDescent="0.2">
      <c r="D990" s="30"/>
      <c r="E990" s="30"/>
      <c r="G990" s="30"/>
      <c r="Y990" s="30"/>
      <c r="Z990" s="30"/>
    </row>
    <row r="991" spans="4:26" x14ac:dyDescent="0.2">
      <c r="D991" s="30"/>
      <c r="E991" s="30"/>
      <c r="G991" s="30"/>
      <c r="Y991" s="30"/>
      <c r="Z991" s="30"/>
    </row>
    <row r="992" spans="4:26" x14ac:dyDescent="0.2">
      <c r="D992" s="30"/>
      <c r="E992" s="30"/>
      <c r="G992" s="30"/>
      <c r="Y992" s="30"/>
      <c r="Z992" s="30"/>
    </row>
    <row r="993" spans="4:26" x14ac:dyDescent="0.2">
      <c r="D993" s="30"/>
      <c r="E993" s="30"/>
      <c r="G993" s="30"/>
      <c r="Y993" s="30"/>
      <c r="Z993" s="30"/>
    </row>
    <row r="994" spans="4:26" x14ac:dyDescent="0.2">
      <c r="D994" s="30"/>
      <c r="E994" s="30"/>
      <c r="G994" s="30"/>
      <c r="Y994" s="30"/>
      <c r="Z994" s="30"/>
    </row>
    <row r="995" spans="4:26" x14ac:dyDescent="0.2">
      <c r="D995" s="30"/>
      <c r="E995" s="30"/>
      <c r="G995" s="30"/>
      <c r="Y995" s="30"/>
      <c r="Z995" s="30"/>
    </row>
    <row r="996" spans="4:26" x14ac:dyDescent="0.2">
      <c r="D996" s="30"/>
      <c r="E996" s="30"/>
      <c r="G996" s="30"/>
      <c r="Y996" s="30"/>
      <c r="Z996" s="30"/>
    </row>
    <row r="997" spans="4:26" x14ac:dyDescent="0.2">
      <c r="D997" s="30"/>
      <c r="E997" s="30"/>
      <c r="G997" s="30"/>
      <c r="Y997" s="30"/>
      <c r="Z997" s="30"/>
    </row>
    <row r="998" spans="4:26" x14ac:dyDescent="0.2">
      <c r="D998" s="30"/>
      <c r="E998" s="30"/>
      <c r="G998" s="30"/>
      <c r="Y998" s="30"/>
      <c r="Z998" s="30"/>
    </row>
    <row r="999" spans="4:26" x14ac:dyDescent="0.2">
      <c r="D999" s="30"/>
      <c r="E999" s="30"/>
      <c r="G999" s="30"/>
      <c r="Y999" s="30"/>
      <c r="Z999" s="30"/>
    </row>
    <row r="1000" spans="4:26" x14ac:dyDescent="0.2">
      <c r="D1000" s="30"/>
      <c r="E1000" s="30"/>
      <c r="G1000" s="30"/>
      <c r="Y1000" s="30"/>
      <c r="Z1000" s="30"/>
    </row>
    <row r="1001" spans="4:26" x14ac:dyDescent="0.2">
      <c r="D1001" s="30"/>
      <c r="E1001" s="30"/>
      <c r="G1001" s="30"/>
      <c r="Y1001" s="30"/>
      <c r="Z1001" s="30"/>
    </row>
    <row r="1002" spans="4:26" x14ac:dyDescent="0.2">
      <c r="D1002" s="30"/>
      <c r="E1002" s="30"/>
      <c r="G1002" s="30"/>
      <c r="Y1002" s="30"/>
      <c r="Z1002" s="30"/>
    </row>
    <row r="1003" spans="4:26" x14ac:dyDescent="0.2">
      <c r="D1003" s="30"/>
      <c r="E1003" s="30"/>
      <c r="G1003" s="30"/>
      <c r="Y1003" s="30"/>
      <c r="Z1003" s="30"/>
    </row>
    <row r="1004" spans="4:26" x14ac:dyDescent="0.2">
      <c r="D1004" s="30"/>
      <c r="E1004" s="30"/>
      <c r="G1004" s="30"/>
      <c r="Y1004" s="30"/>
      <c r="Z1004" s="30"/>
    </row>
    <row r="1005" spans="4:26" x14ac:dyDescent="0.2">
      <c r="D1005" s="30"/>
      <c r="E1005" s="30"/>
      <c r="G1005" s="30"/>
      <c r="Y1005" s="30"/>
      <c r="Z1005" s="30"/>
    </row>
    <row r="1006" spans="4:26" x14ac:dyDescent="0.2">
      <c r="D1006" s="30"/>
      <c r="E1006" s="30"/>
      <c r="G1006" s="30"/>
      <c r="Y1006" s="30"/>
      <c r="Z1006" s="30"/>
    </row>
    <row r="1007" spans="4:26" x14ac:dyDescent="0.2">
      <c r="D1007" s="30"/>
      <c r="E1007" s="30"/>
      <c r="G1007" s="30"/>
      <c r="Y1007" s="30"/>
      <c r="Z1007" s="30"/>
    </row>
    <row r="1008" spans="4:26" x14ac:dyDescent="0.2">
      <c r="D1008" s="30"/>
      <c r="E1008" s="30"/>
      <c r="G1008" s="30"/>
      <c r="Y1008" s="30"/>
      <c r="Z1008" s="30"/>
    </row>
    <row r="1009" spans="4:26" x14ac:dyDescent="0.2">
      <c r="D1009" s="30"/>
      <c r="E1009" s="30"/>
      <c r="G1009" s="30"/>
      <c r="Y1009" s="30"/>
      <c r="Z1009" s="30"/>
    </row>
    <row r="1010" spans="4:26" x14ac:dyDescent="0.2">
      <c r="D1010" s="30"/>
      <c r="E1010" s="30"/>
      <c r="G1010" s="30"/>
      <c r="Y1010" s="30"/>
      <c r="Z1010" s="30"/>
    </row>
    <row r="1011" spans="4:26" x14ac:dyDescent="0.2">
      <c r="D1011" s="30"/>
      <c r="E1011" s="30"/>
      <c r="G1011" s="30"/>
      <c r="Y1011" s="30"/>
      <c r="Z1011" s="30"/>
    </row>
    <row r="1012" spans="4:26" x14ac:dyDescent="0.2">
      <c r="D1012" s="30"/>
      <c r="E1012" s="30"/>
      <c r="G1012" s="30"/>
      <c r="Y1012" s="30"/>
      <c r="Z1012" s="30"/>
    </row>
    <row r="1013" spans="4:26" x14ac:dyDescent="0.2">
      <c r="D1013" s="30"/>
      <c r="E1013" s="30"/>
      <c r="G1013" s="30"/>
      <c r="Y1013" s="30"/>
      <c r="Z1013" s="30"/>
    </row>
    <row r="1014" spans="4:26" x14ac:dyDescent="0.2">
      <c r="D1014" s="30"/>
      <c r="E1014" s="30"/>
      <c r="G1014" s="30"/>
      <c r="Y1014" s="30"/>
      <c r="Z1014" s="30"/>
    </row>
    <row r="1015" spans="4:26" x14ac:dyDescent="0.2">
      <c r="D1015" s="30"/>
      <c r="E1015" s="30"/>
      <c r="G1015" s="30"/>
      <c r="Y1015" s="30"/>
      <c r="Z1015" s="30"/>
    </row>
    <row r="1016" spans="4:26" x14ac:dyDescent="0.2">
      <c r="D1016" s="30"/>
      <c r="E1016" s="30"/>
      <c r="G1016" s="30"/>
      <c r="Y1016" s="30"/>
      <c r="Z1016" s="30"/>
    </row>
    <row r="1017" spans="4:26" x14ac:dyDescent="0.2">
      <c r="D1017" s="30"/>
      <c r="E1017" s="30"/>
      <c r="G1017" s="30"/>
      <c r="Y1017" s="30"/>
      <c r="Z1017" s="30"/>
    </row>
    <row r="1018" spans="4:26" x14ac:dyDescent="0.2">
      <c r="D1018" s="30"/>
      <c r="E1018" s="30"/>
      <c r="G1018" s="30"/>
      <c r="Y1018" s="30"/>
      <c r="Z1018" s="30"/>
    </row>
    <row r="1019" spans="4:26" x14ac:dyDescent="0.2">
      <c r="D1019" s="30"/>
      <c r="E1019" s="30"/>
      <c r="G1019" s="30"/>
      <c r="Y1019" s="30"/>
      <c r="Z1019" s="30"/>
    </row>
    <row r="1020" spans="4:26" x14ac:dyDescent="0.2">
      <c r="D1020" s="30"/>
      <c r="E1020" s="30"/>
      <c r="G1020" s="30"/>
      <c r="Y1020" s="30"/>
      <c r="Z1020" s="30"/>
    </row>
    <row r="1021" spans="4:26" x14ac:dyDescent="0.2">
      <c r="D1021" s="30"/>
      <c r="E1021" s="30"/>
      <c r="G1021" s="30"/>
      <c r="Y1021" s="30"/>
      <c r="Z1021" s="30"/>
    </row>
    <row r="1022" spans="4:26" x14ac:dyDescent="0.2">
      <c r="D1022" s="30"/>
      <c r="E1022" s="30"/>
      <c r="G1022" s="30"/>
      <c r="Y1022" s="30"/>
      <c r="Z1022" s="30"/>
    </row>
    <row r="1023" spans="4:26" x14ac:dyDescent="0.2">
      <c r="D1023" s="30"/>
      <c r="E1023" s="30"/>
      <c r="G1023" s="30"/>
      <c r="Y1023" s="30"/>
      <c r="Z1023" s="30"/>
    </row>
    <row r="1024" spans="4:26" x14ac:dyDescent="0.2">
      <c r="D1024" s="30"/>
      <c r="E1024" s="30"/>
      <c r="G1024" s="30"/>
      <c r="Y1024" s="30"/>
      <c r="Z1024" s="30"/>
    </row>
    <row r="1025" spans="4:26" x14ac:dyDescent="0.2">
      <c r="D1025" s="30"/>
      <c r="E1025" s="30"/>
      <c r="G1025" s="30"/>
      <c r="Y1025" s="30"/>
      <c r="Z1025" s="30"/>
    </row>
    <row r="1026" spans="4:26" x14ac:dyDescent="0.2">
      <c r="D1026" s="30"/>
      <c r="E1026" s="30"/>
      <c r="G1026" s="30"/>
      <c r="Y1026" s="30"/>
      <c r="Z1026" s="30"/>
    </row>
    <row r="1027" spans="4:26" x14ac:dyDescent="0.2">
      <c r="D1027" s="30"/>
      <c r="E1027" s="30"/>
      <c r="G1027" s="30"/>
      <c r="Y1027" s="30"/>
      <c r="Z1027" s="30"/>
    </row>
    <row r="1028" spans="4:26" x14ac:dyDescent="0.2">
      <c r="D1028" s="30"/>
      <c r="E1028" s="30"/>
      <c r="G1028" s="30"/>
      <c r="Y1028" s="30"/>
      <c r="Z1028" s="30"/>
    </row>
    <row r="1029" spans="4:26" x14ac:dyDescent="0.2">
      <c r="D1029" s="30"/>
      <c r="E1029" s="30"/>
      <c r="G1029" s="30"/>
      <c r="Y1029" s="30"/>
      <c r="Z1029" s="30"/>
    </row>
    <row r="1030" spans="4:26" x14ac:dyDescent="0.2">
      <c r="D1030" s="30"/>
      <c r="E1030" s="30"/>
      <c r="G1030" s="30"/>
      <c r="Y1030" s="30"/>
      <c r="Z1030" s="30"/>
    </row>
    <row r="1031" spans="4:26" x14ac:dyDescent="0.2">
      <c r="D1031" s="30"/>
      <c r="E1031" s="30"/>
      <c r="G1031" s="30"/>
      <c r="Y1031" s="30"/>
      <c r="Z1031" s="30"/>
    </row>
    <row r="1032" spans="4:26" x14ac:dyDescent="0.2">
      <c r="D1032" s="30"/>
      <c r="E1032" s="30"/>
      <c r="G1032" s="30"/>
      <c r="Y1032" s="30"/>
      <c r="Z1032" s="30"/>
    </row>
    <row r="1033" spans="4:26" x14ac:dyDescent="0.2">
      <c r="D1033" s="30"/>
      <c r="E1033" s="30"/>
      <c r="G1033" s="30"/>
      <c r="Y1033" s="30"/>
      <c r="Z1033" s="30"/>
    </row>
    <row r="1034" spans="4:26" x14ac:dyDescent="0.2">
      <c r="D1034" s="30"/>
      <c r="E1034" s="30"/>
      <c r="G1034" s="30"/>
      <c r="Y1034" s="30"/>
      <c r="Z1034" s="30"/>
    </row>
    <row r="1035" spans="4:26" x14ac:dyDescent="0.2">
      <c r="D1035" s="30"/>
      <c r="E1035" s="30"/>
      <c r="G1035" s="30"/>
      <c r="Y1035" s="30"/>
      <c r="Z1035" s="3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8"/>
  <sheetViews>
    <sheetView workbookViewId="0">
      <selection activeCell="E13" sqref="E13"/>
    </sheetView>
  </sheetViews>
  <sheetFormatPr defaultColWidth="9.1796875" defaultRowHeight="12" x14ac:dyDescent="0.3"/>
  <cols>
    <col min="1" max="1" width="6" style="78" customWidth="1"/>
    <col min="2" max="2" width="33" style="84" customWidth="1"/>
    <col min="3" max="3" width="8.7265625" style="139" customWidth="1"/>
    <col min="4" max="7" width="9.7265625" style="140" customWidth="1"/>
    <col min="8" max="8" width="10.54296875" style="140" customWidth="1"/>
    <col min="9" max="13" width="9.7265625" style="140" customWidth="1"/>
    <col min="14" max="14" width="11" style="195" customWidth="1"/>
    <col min="15" max="15" width="11.54296875" style="141" customWidth="1"/>
    <col min="16" max="16" width="13.7265625" style="197" customWidth="1"/>
    <col min="17" max="17" width="10.54296875" style="84" bestFit="1" customWidth="1"/>
    <col min="18" max="16384" width="9.1796875" style="84"/>
  </cols>
  <sheetData>
    <row r="1" spans="1:16" ht="12" customHeight="1" x14ac:dyDescent="0.3">
      <c r="B1" s="53" t="s">
        <v>267</v>
      </c>
      <c r="C1" s="79">
        <f>+'[2]IncomeAccountsAllocationPerAR '!E24</f>
        <v>11827.1</v>
      </c>
      <c r="D1" s="80">
        <f>+C1/C4</f>
        <v>0.55894988066825779</v>
      </c>
      <c r="E1" s="81"/>
      <c r="F1" s="81"/>
      <c r="G1" s="81"/>
      <c r="H1" s="81"/>
      <c r="I1" s="81"/>
      <c r="J1" s="81"/>
      <c r="K1" s="81"/>
      <c r="L1" s="81"/>
      <c r="M1" s="81"/>
      <c r="N1" s="181"/>
      <c r="O1" s="81"/>
      <c r="P1" s="81"/>
    </row>
    <row r="2" spans="1:16" ht="12" customHeight="1" x14ac:dyDescent="0.3">
      <c r="B2" s="53" t="s">
        <v>268</v>
      </c>
      <c r="C2" s="79">
        <f>+'[2]IncomeAccountsAllocationPerAR '!E25</f>
        <v>9332.4</v>
      </c>
      <c r="D2" s="80">
        <f>+C2/C4</f>
        <v>0.44105011933174221</v>
      </c>
      <c r="E2" s="81"/>
      <c r="F2" s="81"/>
      <c r="G2" s="81"/>
      <c r="H2" s="81"/>
      <c r="I2" s="81"/>
      <c r="J2" s="81"/>
      <c r="K2" s="81"/>
      <c r="L2" s="81"/>
      <c r="M2" s="81"/>
      <c r="N2" s="181"/>
      <c r="O2" s="81"/>
      <c r="P2" s="81"/>
    </row>
    <row r="3" spans="1:16" ht="12" customHeight="1" x14ac:dyDescent="0.3">
      <c r="B3" s="53" t="s">
        <v>332</v>
      </c>
      <c r="C3" s="85"/>
      <c r="D3" s="86"/>
      <c r="E3" s="81"/>
      <c r="F3" s="81"/>
      <c r="G3" s="81"/>
      <c r="H3" s="81"/>
      <c r="I3" s="81"/>
      <c r="J3" s="81"/>
      <c r="K3" s="81"/>
      <c r="L3" s="81"/>
      <c r="M3" s="81"/>
      <c r="N3" s="181"/>
      <c r="O3" s="81"/>
      <c r="P3" s="81"/>
    </row>
    <row r="4" spans="1:16" ht="12" customHeight="1" x14ac:dyDescent="0.3">
      <c r="B4" s="58" t="s">
        <v>269</v>
      </c>
      <c r="C4" s="87">
        <f>SUM(C1:C3)</f>
        <v>21159.5</v>
      </c>
      <c r="D4" s="86"/>
      <c r="E4" s="81"/>
      <c r="F4" s="81"/>
      <c r="G4" s="81"/>
      <c r="H4" s="81"/>
      <c r="I4" s="81"/>
      <c r="J4" s="81"/>
      <c r="K4" s="81"/>
      <c r="L4" s="81"/>
      <c r="M4" s="81"/>
      <c r="N4" s="181"/>
      <c r="O4" s="81"/>
      <c r="P4" s="81"/>
    </row>
    <row r="5" spans="1:16" ht="12" customHeight="1" x14ac:dyDescent="0.3">
      <c r="B5" s="81"/>
      <c r="C5" s="81"/>
      <c r="D5" s="182">
        <v>3</v>
      </c>
      <c r="E5" s="182">
        <v>4</v>
      </c>
      <c r="F5" s="182">
        <v>5</v>
      </c>
      <c r="G5" s="182">
        <v>6</v>
      </c>
      <c r="H5" s="182">
        <v>7</v>
      </c>
      <c r="I5" s="182">
        <v>8</v>
      </c>
      <c r="J5" s="182">
        <v>9</v>
      </c>
      <c r="K5" s="182">
        <v>10</v>
      </c>
      <c r="L5" s="182">
        <v>11</v>
      </c>
      <c r="M5" s="182">
        <v>12</v>
      </c>
      <c r="N5" s="183">
        <v>13</v>
      </c>
      <c r="O5" s="182">
        <v>14</v>
      </c>
      <c r="P5" s="81"/>
    </row>
    <row r="6" spans="1:16" s="82" customFormat="1" ht="24.75" customHeight="1" x14ac:dyDescent="0.3">
      <c r="A6" s="88"/>
      <c r="B6" s="89" t="s">
        <v>1</v>
      </c>
      <c r="C6" s="89" t="s">
        <v>334</v>
      </c>
      <c r="D6" s="90" t="s">
        <v>335</v>
      </c>
      <c r="E6" s="90" t="s">
        <v>336</v>
      </c>
      <c r="F6" s="90" t="s">
        <v>337</v>
      </c>
      <c r="G6" s="90" t="s">
        <v>338</v>
      </c>
      <c r="H6" s="90" t="s">
        <v>339</v>
      </c>
      <c r="I6" s="90" t="s">
        <v>340</v>
      </c>
      <c r="J6" s="90" t="s">
        <v>341</v>
      </c>
      <c r="K6" s="90" t="s">
        <v>342</v>
      </c>
      <c r="L6" s="90" t="s">
        <v>343</v>
      </c>
      <c r="M6" s="90" t="s">
        <v>344</v>
      </c>
      <c r="N6" s="184" t="s">
        <v>345</v>
      </c>
      <c r="O6" s="91" t="s">
        <v>346</v>
      </c>
      <c r="P6" s="185">
        <v>42369</v>
      </c>
    </row>
    <row r="7" spans="1:16" s="83" customFormat="1" x14ac:dyDescent="0.3">
      <c r="A7" s="94"/>
      <c r="C7" s="95"/>
      <c r="D7" s="96"/>
      <c r="E7" s="96"/>
      <c r="F7" s="96"/>
      <c r="G7" s="96"/>
      <c r="H7" s="96"/>
      <c r="I7" s="96"/>
      <c r="J7" s="96"/>
      <c r="K7" s="96"/>
      <c r="L7" s="96"/>
      <c r="M7" s="96"/>
      <c r="N7" s="186"/>
      <c r="O7" s="116"/>
      <c r="P7" s="110"/>
    </row>
    <row r="8" spans="1:16" s="83" customFormat="1" x14ac:dyDescent="0.3">
      <c r="A8" s="94">
        <v>6445</v>
      </c>
      <c r="B8" s="83" t="s">
        <v>347</v>
      </c>
      <c r="C8" s="97" t="s">
        <v>348</v>
      </c>
      <c r="D8" s="10">
        <f>IFERROR(VLOOKUP($A8,'[2]O&amp;M per TB'!$B$4:Q$375,D$5,FALSE),0)</f>
        <v>0</v>
      </c>
      <c r="E8" s="10">
        <f>IFERROR(VLOOKUP($A8,'[2]O&amp;M per TB'!$B$4:R$375,E$5,FALSE),0)</f>
        <v>0</v>
      </c>
      <c r="F8" s="10">
        <f>IFERROR(VLOOKUP($A8,'[2]O&amp;M per TB'!$B$4:S$375,F$5,FALSE),0)</f>
        <v>0</v>
      </c>
      <c r="G8" s="10">
        <f>IFERROR(VLOOKUP($A8,'[2]O&amp;M per TB'!$B$4:T$375,G$5,FALSE),0)</f>
        <v>0</v>
      </c>
      <c r="H8" s="10">
        <f>IFERROR(VLOOKUP($A8,'[2]O&amp;M per TB'!$B$4:U$375,H$5,FALSE),0)</f>
        <v>0</v>
      </c>
      <c r="I8" s="10">
        <f>IFERROR(VLOOKUP($A8,'[2]O&amp;M per TB'!$B$4:V$375,I$5,FALSE),0)</f>
        <v>0</v>
      </c>
      <c r="J8" s="10">
        <f>IFERROR(VLOOKUP($A8,'[2]O&amp;M per TB'!$B$4:W$375,J$5,FALSE),0)</f>
        <v>0</v>
      </c>
      <c r="K8" s="10">
        <f>IFERROR(VLOOKUP($A8,'[2]O&amp;M per TB'!$B$4:X$375,K$5,FALSE),0)</f>
        <v>0</v>
      </c>
      <c r="L8" s="10">
        <f>IFERROR(VLOOKUP($A8,'[2]O&amp;M per TB'!$B$4:Y$375,L$5,FALSE),0)</f>
        <v>0</v>
      </c>
      <c r="M8" s="10">
        <f>IFERROR(VLOOKUP($A8,'[2]O&amp;M per TB'!$B$4:Z$375,M$5,FALSE),0)</f>
        <v>0</v>
      </c>
      <c r="N8" s="10">
        <f>IFERROR(VLOOKUP($A8,'[2]O&amp;M per TB'!$B$4:AA$375,N$5,FALSE),0)</f>
        <v>0</v>
      </c>
      <c r="O8" s="10">
        <f>IFERROR(VLOOKUP($A8,'[2]O&amp;M per TB'!$B$4:AB$375,O$5,FALSE),0)</f>
        <v>0</v>
      </c>
      <c r="P8" s="141">
        <f>SUM(D8:O8)</f>
        <v>0</v>
      </c>
    </row>
    <row r="9" spans="1:16" s="83" customFormat="1" x14ac:dyDescent="0.3">
      <c r="A9" s="94">
        <v>6450</v>
      </c>
      <c r="B9" s="83" t="s">
        <v>350</v>
      </c>
      <c r="C9" s="99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16"/>
    </row>
    <row r="10" spans="1:16" s="83" customFormat="1" x14ac:dyDescent="0.3">
      <c r="A10" s="94"/>
      <c r="C10" s="99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38"/>
      <c r="O10" s="116"/>
      <c r="P10" s="116"/>
    </row>
    <row r="11" spans="1:16" s="83" customFormat="1" x14ac:dyDescent="0.3">
      <c r="A11" s="94">
        <v>6455</v>
      </c>
      <c r="B11" s="83" t="s">
        <v>351</v>
      </c>
      <c r="C11" s="99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16"/>
    </row>
    <row r="12" spans="1:16" s="83" customFormat="1" x14ac:dyDescent="0.3">
      <c r="A12" s="94"/>
      <c r="C12" s="99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38"/>
      <c r="O12" s="116"/>
      <c r="P12" s="116"/>
    </row>
    <row r="13" spans="1:16" s="83" customFormat="1" x14ac:dyDescent="0.3">
      <c r="A13" s="94">
        <v>6485</v>
      </c>
      <c r="B13" s="83" t="s">
        <v>352</v>
      </c>
      <c r="C13" s="97" t="s">
        <v>353</v>
      </c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16"/>
    </row>
    <row r="14" spans="1:16" s="83" customFormat="1" x14ac:dyDescent="0.3">
      <c r="A14" s="94"/>
      <c r="C14" s="99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38"/>
      <c r="O14" s="116"/>
      <c r="P14" s="116"/>
    </row>
    <row r="15" spans="1:16" s="83" customFormat="1" x14ac:dyDescent="0.3">
      <c r="A15" s="94">
        <v>6490</v>
      </c>
      <c r="B15" s="83" t="s">
        <v>354</v>
      </c>
      <c r="C15" s="99">
        <v>0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16"/>
    </row>
    <row r="16" spans="1:16" s="83" customFormat="1" x14ac:dyDescent="0.3">
      <c r="A16" s="94"/>
      <c r="C16" s="99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38"/>
      <c r="O16" s="100"/>
      <c r="P16" s="116"/>
    </row>
    <row r="17" spans="1:16" s="83" customFormat="1" x14ac:dyDescent="0.3">
      <c r="A17" s="94">
        <v>6495</v>
      </c>
      <c r="B17" s="83" t="s">
        <v>355</v>
      </c>
      <c r="C17" s="99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16"/>
    </row>
    <row r="18" spans="1:16" s="83" customFormat="1" x14ac:dyDescent="0.3">
      <c r="A18" s="94"/>
      <c r="C18" s="99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38"/>
      <c r="O18" s="100"/>
      <c r="P18" s="116"/>
    </row>
    <row r="19" spans="1:16" s="83" customFormat="1" x14ac:dyDescent="0.3">
      <c r="A19" s="94">
        <v>6500</v>
      </c>
      <c r="B19" s="83" t="s">
        <v>356</v>
      </c>
      <c r="C19" s="9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16"/>
    </row>
    <row r="20" spans="1:16" s="83" customFormat="1" x14ac:dyDescent="0.3">
      <c r="A20" s="94"/>
      <c r="C20" s="99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38"/>
      <c r="O20" s="116"/>
      <c r="P20" s="116"/>
    </row>
    <row r="21" spans="1:16" s="83" customFormat="1" x14ac:dyDescent="0.3">
      <c r="A21" s="94">
        <v>6505</v>
      </c>
      <c r="B21" s="83" t="s">
        <v>357</v>
      </c>
      <c r="C21" s="97" t="s">
        <v>358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16"/>
    </row>
    <row r="22" spans="1:16" s="83" customFormat="1" x14ac:dyDescent="0.3">
      <c r="A22" s="94">
        <v>6510</v>
      </c>
      <c r="B22" s="83" t="s">
        <v>359</v>
      </c>
      <c r="C22" s="97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16"/>
    </row>
    <row r="23" spans="1:16" s="83" customFormat="1" x14ac:dyDescent="0.3">
      <c r="A23" s="94">
        <v>6570</v>
      </c>
      <c r="B23" s="83" t="s">
        <v>360</v>
      </c>
      <c r="C23" s="97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16"/>
    </row>
    <row r="24" spans="1:16" s="83" customFormat="1" x14ac:dyDescent="0.3">
      <c r="A24" s="94">
        <v>6515</v>
      </c>
      <c r="B24" s="83" t="s">
        <v>361</v>
      </c>
      <c r="C24" s="97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16"/>
    </row>
    <row r="25" spans="1:16" s="83" customFormat="1" x14ac:dyDescent="0.3">
      <c r="A25" s="94"/>
      <c r="C25" s="99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38"/>
      <c r="O25" s="116"/>
      <c r="P25" s="116"/>
    </row>
    <row r="26" spans="1:16" s="83" customFormat="1" x14ac:dyDescent="0.3">
      <c r="A26" s="94">
        <v>6460</v>
      </c>
      <c r="B26" s="83" t="s">
        <v>362</v>
      </c>
      <c r="C26" s="97" t="s">
        <v>363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16"/>
    </row>
    <row r="27" spans="1:16" s="83" customFormat="1" x14ac:dyDescent="0.3">
      <c r="A27" s="94">
        <v>6520</v>
      </c>
      <c r="B27" s="83" t="s">
        <v>364</v>
      </c>
      <c r="C27" s="97" t="s">
        <v>365</v>
      </c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16"/>
    </row>
    <row r="28" spans="1:16" s="83" customFormat="1" x14ac:dyDescent="0.3">
      <c r="A28" s="94"/>
      <c r="C28" s="99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38"/>
      <c r="O28" s="116"/>
      <c r="P28" s="116"/>
    </row>
    <row r="29" spans="1:16" s="83" customFormat="1" x14ac:dyDescent="0.3">
      <c r="A29" s="94">
        <v>6525</v>
      </c>
      <c r="B29" s="83" t="s">
        <v>367</v>
      </c>
      <c r="C29" s="97" t="s">
        <v>368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16"/>
    </row>
    <row r="30" spans="1:16" s="83" customFormat="1" x14ac:dyDescent="0.3">
      <c r="A30" s="94">
        <v>6530</v>
      </c>
      <c r="B30" s="83" t="s">
        <v>369</v>
      </c>
      <c r="C30" s="97" t="s">
        <v>370</v>
      </c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16"/>
    </row>
    <row r="31" spans="1:16" s="83" customFormat="1" x14ac:dyDescent="0.3">
      <c r="A31" s="94"/>
      <c r="C31" s="99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38"/>
      <c r="O31" s="116"/>
      <c r="P31" s="116"/>
    </row>
    <row r="32" spans="1:16" s="83" customFormat="1" x14ac:dyDescent="0.3">
      <c r="A32" s="94">
        <v>6535</v>
      </c>
      <c r="B32" s="83" t="s">
        <v>371</v>
      </c>
      <c r="C32" s="97" t="s">
        <v>372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16"/>
    </row>
    <row r="33" spans="1:18" s="83" customFormat="1" x14ac:dyDescent="0.3">
      <c r="A33" s="94"/>
      <c r="C33" s="97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104"/>
      <c r="O33" s="116"/>
      <c r="P33" s="116"/>
    </row>
    <row r="34" spans="1:18" s="83" customFormat="1" x14ac:dyDescent="0.3">
      <c r="A34" s="94">
        <v>6540</v>
      </c>
      <c r="B34" s="83" t="s">
        <v>373</v>
      </c>
      <c r="C34" s="97" t="s">
        <v>374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16"/>
    </row>
    <row r="35" spans="1:18" s="83" customFormat="1" x14ac:dyDescent="0.3">
      <c r="A35" s="94">
        <v>6545</v>
      </c>
      <c r="B35" s="83" t="s">
        <v>375</v>
      </c>
      <c r="C35" s="97" t="s">
        <v>376</v>
      </c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16"/>
    </row>
    <row r="36" spans="1:18" s="83" customFormat="1" x14ac:dyDescent="0.3">
      <c r="A36" s="94"/>
      <c r="B36" s="102" t="s">
        <v>81</v>
      </c>
      <c r="C36" s="95" t="s">
        <v>81</v>
      </c>
      <c r="D36" s="103">
        <f>SUM(D34:D35)</f>
        <v>0</v>
      </c>
      <c r="E36" s="103">
        <f t="shared" ref="E36:P36" si="0">SUM(E34:E35)</f>
        <v>0</v>
      </c>
      <c r="F36" s="103">
        <f t="shared" si="0"/>
        <v>0</v>
      </c>
      <c r="G36" s="103">
        <f t="shared" si="0"/>
        <v>0</v>
      </c>
      <c r="H36" s="103">
        <f t="shared" si="0"/>
        <v>0</v>
      </c>
      <c r="I36" s="103">
        <f t="shared" si="0"/>
        <v>0</v>
      </c>
      <c r="J36" s="103">
        <f t="shared" si="0"/>
        <v>0</v>
      </c>
      <c r="K36" s="103">
        <f t="shared" si="0"/>
        <v>0</v>
      </c>
      <c r="L36" s="103">
        <f t="shared" si="0"/>
        <v>0</v>
      </c>
      <c r="M36" s="103">
        <f t="shared" si="0"/>
        <v>0</v>
      </c>
      <c r="N36" s="187">
        <f t="shared" si="0"/>
        <v>0</v>
      </c>
      <c r="O36" s="103">
        <f t="shared" si="0"/>
        <v>0</v>
      </c>
      <c r="P36" s="187">
        <f t="shared" si="0"/>
        <v>0</v>
      </c>
    </row>
    <row r="37" spans="1:18" s="83" customFormat="1" x14ac:dyDescent="0.3">
      <c r="A37" s="94">
        <v>6550</v>
      </c>
      <c r="B37" s="83" t="s">
        <v>377</v>
      </c>
      <c r="C37" s="97" t="s">
        <v>378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16"/>
    </row>
    <row r="38" spans="1:18" s="83" customFormat="1" x14ac:dyDescent="0.3">
      <c r="A38" s="94">
        <v>6555</v>
      </c>
      <c r="B38" s="83" t="s">
        <v>379</v>
      </c>
      <c r="C38" s="97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16"/>
    </row>
    <row r="39" spans="1:18" s="83" customFormat="1" x14ac:dyDescent="0.3">
      <c r="A39" s="94">
        <v>6575</v>
      </c>
      <c r="B39" s="83" t="s">
        <v>380</v>
      </c>
      <c r="C39" s="97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16"/>
    </row>
    <row r="40" spans="1:18" s="83" customFormat="1" x14ac:dyDescent="0.3">
      <c r="A40" s="94"/>
      <c r="C40" s="99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38"/>
      <c r="O40" s="116"/>
      <c r="P40" s="116"/>
    </row>
    <row r="41" spans="1:18" s="83" customFormat="1" x14ac:dyDescent="0.3">
      <c r="A41" s="94">
        <v>6470</v>
      </c>
      <c r="B41" s="83" t="s">
        <v>381</v>
      </c>
      <c r="C41" s="99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16"/>
    </row>
    <row r="42" spans="1:18" s="83" customFormat="1" x14ac:dyDescent="0.3">
      <c r="A42" s="94">
        <v>6580</v>
      </c>
      <c r="B42" s="105" t="s">
        <v>382</v>
      </c>
      <c r="C42" s="97" t="s">
        <v>383</v>
      </c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16"/>
    </row>
    <row r="43" spans="1:18" s="83" customFormat="1" x14ac:dyDescent="0.3">
      <c r="A43" s="94"/>
      <c r="B43" s="83" t="s">
        <v>384</v>
      </c>
      <c r="C43" s="97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104"/>
      <c r="O43" s="98"/>
      <c r="P43" s="116">
        <f>SUM(D43:O43)</f>
        <v>0</v>
      </c>
    </row>
    <row r="44" spans="1:18" s="83" customFormat="1" x14ac:dyDescent="0.3">
      <c r="A44" s="94"/>
      <c r="B44" s="105"/>
      <c r="C44" s="97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104"/>
      <c r="O44" s="116"/>
      <c r="P44" s="116"/>
    </row>
    <row r="45" spans="1:18" s="83" customFormat="1" x14ac:dyDescent="0.3">
      <c r="A45" s="94"/>
      <c r="B45" s="102" t="s">
        <v>385</v>
      </c>
      <c r="C45" s="97"/>
      <c r="D45" s="106">
        <f>SUM(D41:D44)</f>
        <v>0</v>
      </c>
      <c r="E45" s="106">
        <f t="shared" ref="E45:P45" si="1">SUM(E41:E44)</f>
        <v>0</v>
      </c>
      <c r="F45" s="106">
        <f t="shared" si="1"/>
        <v>0</v>
      </c>
      <c r="G45" s="106">
        <f t="shared" si="1"/>
        <v>0</v>
      </c>
      <c r="H45" s="106">
        <f t="shared" si="1"/>
        <v>0</v>
      </c>
      <c r="I45" s="106">
        <f t="shared" si="1"/>
        <v>0</v>
      </c>
      <c r="J45" s="106">
        <f t="shared" si="1"/>
        <v>0</v>
      </c>
      <c r="K45" s="106">
        <f t="shared" si="1"/>
        <v>0</v>
      </c>
      <c r="L45" s="106">
        <f t="shared" si="1"/>
        <v>0</v>
      </c>
      <c r="M45" s="106">
        <f t="shared" si="1"/>
        <v>0</v>
      </c>
      <c r="N45" s="188">
        <f t="shared" si="1"/>
        <v>0</v>
      </c>
      <c r="O45" s="106">
        <f t="shared" si="1"/>
        <v>0</v>
      </c>
      <c r="P45" s="188">
        <f t="shared" si="1"/>
        <v>0</v>
      </c>
    </row>
    <row r="46" spans="1:18" s="83" customFormat="1" x14ac:dyDescent="0.3">
      <c r="A46" s="94"/>
      <c r="B46" s="102"/>
      <c r="C46" s="97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104"/>
      <c r="O46" s="116"/>
      <c r="P46" s="116"/>
    </row>
    <row r="47" spans="1:18" s="83" customFormat="1" x14ac:dyDescent="0.3">
      <c r="A47" s="94">
        <v>6585</v>
      </c>
      <c r="B47" s="83" t="s">
        <v>386</v>
      </c>
      <c r="C47" s="97" t="s">
        <v>387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16">
        <f>SUM(D47:O47)</f>
        <v>0</v>
      </c>
    </row>
    <row r="48" spans="1:18" s="83" customFormat="1" x14ac:dyDescent="0.3">
      <c r="A48" s="94"/>
      <c r="B48" s="107" t="s">
        <v>388</v>
      </c>
      <c r="C48" s="97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16"/>
      <c r="Q48" s="109"/>
      <c r="R48" s="110"/>
    </row>
    <row r="49" spans="1:18" s="83" customFormat="1" ht="14.5" x14ac:dyDescent="0.35">
      <c r="A49" s="94"/>
      <c r="B49" s="107"/>
      <c r="C49" s="97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104"/>
      <c r="O49" s="116"/>
      <c r="P49" s="107"/>
      <c r="Q49"/>
      <c r="R49" s="110"/>
    </row>
    <row r="50" spans="1:18" s="83" customFormat="1" x14ac:dyDescent="0.3">
      <c r="A50" s="94"/>
      <c r="B50" s="107"/>
      <c r="C50" s="97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104"/>
      <c r="O50" s="98"/>
      <c r="P50" s="116"/>
      <c r="Q50" s="112"/>
      <c r="R50" s="110"/>
    </row>
    <row r="51" spans="1:18" s="83" customFormat="1" x14ac:dyDescent="0.3">
      <c r="A51" s="94"/>
      <c r="B51" s="113" t="s">
        <v>389</v>
      </c>
      <c r="C51" s="95"/>
      <c r="D51" s="114">
        <f>SUM(D47:D50)</f>
        <v>0</v>
      </c>
      <c r="E51" s="114">
        <f t="shared" ref="E51:P51" si="2">SUM(E47:E50)</f>
        <v>0</v>
      </c>
      <c r="F51" s="114">
        <f t="shared" si="2"/>
        <v>0</v>
      </c>
      <c r="G51" s="114">
        <f t="shared" si="2"/>
        <v>0</v>
      </c>
      <c r="H51" s="114">
        <f t="shared" si="2"/>
        <v>0</v>
      </c>
      <c r="I51" s="114">
        <f t="shared" si="2"/>
        <v>0</v>
      </c>
      <c r="J51" s="114">
        <f t="shared" si="2"/>
        <v>0</v>
      </c>
      <c r="K51" s="114">
        <f t="shared" si="2"/>
        <v>0</v>
      </c>
      <c r="L51" s="114">
        <f t="shared" si="2"/>
        <v>0</v>
      </c>
      <c r="M51" s="114">
        <f t="shared" si="2"/>
        <v>0</v>
      </c>
      <c r="N51" s="189">
        <f t="shared" si="2"/>
        <v>0</v>
      </c>
      <c r="O51" s="114">
        <f t="shared" si="2"/>
        <v>0</v>
      </c>
      <c r="P51" s="189">
        <f t="shared" si="2"/>
        <v>0</v>
      </c>
    </row>
    <row r="52" spans="1:18" s="83" customFormat="1" x14ac:dyDescent="0.3">
      <c r="A52" s="94"/>
      <c r="B52" s="113"/>
      <c r="C52" s="95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38"/>
      <c r="O52" s="100"/>
      <c r="P52" s="138"/>
    </row>
    <row r="53" spans="1:18" s="83" customFormat="1" x14ac:dyDescent="0.3">
      <c r="A53" s="94"/>
      <c r="B53" s="107" t="s">
        <v>391</v>
      </c>
      <c r="C53" s="97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16"/>
    </row>
    <row r="54" spans="1:18" s="83" customFormat="1" x14ac:dyDescent="0.3">
      <c r="A54" s="94"/>
      <c r="B54" s="107" t="s">
        <v>392</v>
      </c>
      <c r="C54" s="97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104"/>
      <c r="O54" s="116"/>
      <c r="P54" s="116"/>
    </row>
    <row r="55" spans="1:18" s="83" customFormat="1" x14ac:dyDescent="0.3">
      <c r="A55" s="94"/>
      <c r="B55" s="102" t="s">
        <v>81</v>
      </c>
      <c r="C55" s="95" t="s">
        <v>81</v>
      </c>
      <c r="D55" s="103">
        <f>SUM(D53:D54)</f>
        <v>0</v>
      </c>
      <c r="E55" s="103">
        <f t="shared" ref="E55:P55" si="3">SUM(E53:E54)</f>
        <v>0</v>
      </c>
      <c r="F55" s="103">
        <f t="shared" si="3"/>
        <v>0</v>
      </c>
      <c r="G55" s="103">
        <f t="shared" si="3"/>
        <v>0</v>
      </c>
      <c r="H55" s="103">
        <f t="shared" si="3"/>
        <v>0</v>
      </c>
      <c r="I55" s="103">
        <f t="shared" si="3"/>
        <v>0</v>
      </c>
      <c r="J55" s="103">
        <f t="shared" si="3"/>
        <v>0</v>
      </c>
      <c r="K55" s="103">
        <f t="shared" si="3"/>
        <v>0</v>
      </c>
      <c r="L55" s="103">
        <f t="shared" si="3"/>
        <v>0</v>
      </c>
      <c r="M55" s="103">
        <f t="shared" si="3"/>
        <v>0</v>
      </c>
      <c r="N55" s="187">
        <f t="shared" si="3"/>
        <v>0</v>
      </c>
      <c r="O55" s="103">
        <f t="shared" si="3"/>
        <v>0</v>
      </c>
      <c r="P55" s="187">
        <f t="shared" si="3"/>
        <v>0</v>
      </c>
    </row>
    <row r="56" spans="1:18" s="83" customFormat="1" x14ac:dyDescent="0.3">
      <c r="A56" s="94"/>
      <c r="C56" s="99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38"/>
      <c r="O56" s="116"/>
      <c r="P56" s="116"/>
    </row>
    <row r="57" spans="1:18" s="83" customFormat="1" x14ac:dyDescent="0.3">
      <c r="A57" s="94">
        <v>6595</v>
      </c>
      <c r="B57" s="83" t="s">
        <v>394</v>
      </c>
      <c r="C57" s="97" t="s">
        <v>395</v>
      </c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16">
        <f>SUM(D57:O57)</f>
        <v>0</v>
      </c>
    </row>
    <row r="58" spans="1:18" s="83" customFormat="1" x14ac:dyDescent="0.3">
      <c r="A58" s="94"/>
      <c r="B58" s="83" t="s">
        <v>396</v>
      </c>
      <c r="C58" s="97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104"/>
      <c r="O58" s="98"/>
      <c r="P58" s="116">
        <f>SUM(D58:O58)</f>
        <v>0</v>
      </c>
    </row>
    <row r="59" spans="1:18" s="83" customFormat="1" x14ac:dyDescent="0.3">
      <c r="A59" s="94"/>
      <c r="B59" s="102" t="s">
        <v>81</v>
      </c>
      <c r="C59" s="95" t="s">
        <v>81</v>
      </c>
      <c r="D59" s="103">
        <f>SUM(D57:D58)</f>
        <v>0</v>
      </c>
      <c r="E59" s="103">
        <f t="shared" ref="E59:P59" si="4">SUM(E57:E58)</f>
        <v>0</v>
      </c>
      <c r="F59" s="103">
        <f t="shared" si="4"/>
        <v>0</v>
      </c>
      <c r="G59" s="103">
        <f t="shared" si="4"/>
        <v>0</v>
      </c>
      <c r="H59" s="103">
        <f t="shared" si="4"/>
        <v>0</v>
      </c>
      <c r="I59" s="103">
        <f t="shared" si="4"/>
        <v>0</v>
      </c>
      <c r="J59" s="103">
        <f t="shared" si="4"/>
        <v>0</v>
      </c>
      <c r="K59" s="103">
        <f t="shared" si="4"/>
        <v>0</v>
      </c>
      <c r="L59" s="103">
        <f t="shared" si="4"/>
        <v>0</v>
      </c>
      <c r="M59" s="103">
        <f t="shared" si="4"/>
        <v>0</v>
      </c>
      <c r="N59" s="187">
        <f t="shared" si="4"/>
        <v>0</v>
      </c>
      <c r="O59" s="103">
        <f t="shared" si="4"/>
        <v>0</v>
      </c>
      <c r="P59" s="187">
        <f t="shared" si="4"/>
        <v>0</v>
      </c>
    </row>
    <row r="60" spans="1:18" s="83" customFormat="1" x14ac:dyDescent="0.3">
      <c r="A60" s="94"/>
      <c r="C60" s="97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104"/>
      <c r="O60" s="116"/>
      <c r="P60" s="116"/>
    </row>
    <row r="61" spans="1:18" s="83" customFormat="1" x14ac:dyDescent="0.3">
      <c r="A61" s="94">
        <v>6600</v>
      </c>
      <c r="B61" s="83" t="s">
        <v>397</v>
      </c>
      <c r="C61" s="97" t="s">
        <v>398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16">
        <f>SUM(D61:O61)</f>
        <v>0</v>
      </c>
    </row>
    <row r="62" spans="1:18" s="83" customFormat="1" x14ac:dyDescent="0.3">
      <c r="A62" s="94"/>
      <c r="B62" s="83" t="s">
        <v>399</v>
      </c>
      <c r="C62" s="97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104"/>
      <c r="O62" s="98"/>
      <c r="P62" s="116">
        <f>SUM(D62:O62)</f>
        <v>0</v>
      </c>
    </row>
    <row r="63" spans="1:18" s="83" customFormat="1" x14ac:dyDescent="0.3">
      <c r="A63" s="94"/>
      <c r="B63" s="102" t="s">
        <v>81</v>
      </c>
      <c r="C63" s="95" t="s">
        <v>81</v>
      </c>
      <c r="D63" s="103">
        <f>SUM(D61:D62)</f>
        <v>0</v>
      </c>
      <c r="E63" s="103">
        <f t="shared" ref="E63:P63" si="5">SUM(E61:E62)</f>
        <v>0</v>
      </c>
      <c r="F63" s="103">
        <f t="shared" si="5"/>
        <v>0</v>
      </c>
      <c r="G63" s="103">
        <f t="shared" si="5"/>
        <v>0</v>
      </c>
      <c r="H63" s="103">
        <f t="shared" si="5"/>
        <v>0</v>
      </c>
      <c r="I63" s="103">
        <f t="shared" si="5"/>
        <v>0</v>
      </c>
      <c r="J63" s="103">
        <f t="shared" si="5"/>
        <v>0</v>
      </c>
      <c r="K63" s="103">
        <f t="shared" si="5"/>
        <v>0</v>
      </c>
      <c r="L63" s="103">
        <f t="shared" si="5"/>
        <v>0</v>
      </c>
      <c r="M63" s="103">
        <f t="shared" si="5"/>
        <v>0</v>
      </c>
      <c r="N63" s="187">
        <f t="shared" si="5"/>
        <v>0</v>
      </c>
      <c r="O63" s="103">
        <f t="shared" si="5"/>
        <v>0</v>
      </c>
      <c r="P63" s="187">
        <f t="shared" si="5"/>
        <v>0</v>
      </c>
    </row>
    <row r="64" spans="1:18" s="83" customFormat="1" x14ac:dyDescent="0.3">
      <c r="A64" s="94"/>
      <c r="C64" s="99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38"/>
      <c r="O64" s="116"/>
      <c r="P64" s="116"/>
    </row>
    <row r="65" spans="1:16" s="83" customFormat="1" x14ac:dyDescent="0.3">
      <c r="A65" s="94">
        <v>6605</v>
      </c>
      <c r="B65" s="83" t="s">
        <v>400</v>
      </c>
      <c r="C65" s="97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16">
        <f>SUM(D65:O65)</f>
        <v>0</v>
      </c>
    </row>
    <row r="66" spans="1:16" s="83" customFormat="1" x14ac:dyDescent="0.3">
      <c r="A66" s="94"/>
      <c r="B66" s="83" t="s">
        <v>401</v>
      </c>
      <c r="C66" s="97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104"/>
      <c r="O66" s="98"/>
      <c r="P66" s="116">
        <f>SUM(D66:O66)</f>
        <v>0</v>
      </c>
    </row>
    <row r="67" spans="1:16" s="83" customFormat="1" x14ac:dyDescent="0.3">
      <c r="A67" s="94"/>
      <c r="B67" s="102" t="s">
        <v>81</v>
      </c>
      <c r="C67" s="95" t="s">
        <v>81</v>
      </c>
      <c r="D67" s="103">
        <f>SUM(D65:D66)</f>
        <v>0</v>
      </c>
      <c r="E67" s="103">
        <f t="shared" ref="E67:P67" si="6">SUM(E65:E66)</f>
        <v>0</v>
      </c>
      <c r="F67" s="103">
        <f t="shared" si="6"/>
        <v>0</v>
      </c>
      <c r="G67" s="103">
        <f t="shared" si="6"/>
        <v>0</v>
      </c>
      <c r="H67" s="103">
        <f t="shared" si="6"/>
        <v>0</v>
      </c>
      <c r="I67" s="103">
        <f t="shared" si="6"/>
        <v>0</v>
      </c>
      <c r="J67" s="103">
        <f t="shared" si="6"/>
        <v>0</v>
      </c>
      <c r="K67" s="103">
        <f t="shared" si="6"/>
        <v>0</v>
      </c>
      <c r="L67" s="103">
        <f t="shared" si="6"/>
        <v>0</v>
      </c>
      <c r="M67" s="103">
        <f t="shared" si="6"/>
        <v>0</v>
      </c>
      <c r="N67" s="187">
        <f t="shared" si="6"/>
        <v>0</v>
      </c>
      <c r="O67" s="103">
        <f t="shared" si="6"/>
        <v>0</v>
      </c>
      <c r="P67" s="187">
        <f t="shared" si="6"/>
        <v>0</v>
      </c>
    </row>
    <row r="68" spans="1:16" s="83" customFormat="1" x14ac:dyDescent="0.3">
      <c r="A68" s="94"/>
      <c r="C68" s="99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38"/>
      <c r="O68" s="116"/>
      <c r="P68" s="116"/>
    </row>
    <row r="69" spans="1:16" s="83" customFormat="1" x14ac:dyDescent="0.3">
      <c r="A69" s="94">
        <v>6610</v>
      </c>
      <c r="B69" s="83" t="s">
        <v>402</v>
      </c>
      <c r="C69" s="97" t="s">
        <v>403</v>
      </c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16">
        <f>SUM(D69:O69)</f>
        <v>0</v>
      </c>
    </row>
    <row r="70" spans="1:16" s="83" customFormat="1" x14ac:dyDescent="0.3">
      <c r="A70" s="94"/>
      <c r="B70" s="83" t="s">
        <v>404</v>
      </c>
      <c r="C70" s="97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104"/>
      <c r="O70" s="98"/>
      <c r="P70" s="116">
        <f>SUM(D70:O70)</f>
        <v>0</v>
      </c>
    </row>
    <row r="71" spans="1:16" s="83" customFormat="1" x14ac:dyDescent="0.3">
      <c r="A71" s="94"/>
      <c r="B71" s="102" t="s">
        <v>81</v>
      </c>
      <c r="C71" s="95" t="s">
        <v>81</v>
      </c>
      <c r="D71" s="103">
        <f>SUM(D69:D70)</f>
        <v>0</v>
      </c>
      <c r="E71" s="103">
        <f t="shared" ref="E71:P71" si="7">SUM(E69:E70)</f>
        <v>0</v>
      </c>
      <c r="F71" s="103">
        <f t="shared" si="7"/>
        <v>0</v>
      </c>
      <c r="G71" s="103">
        <f t="shared" si="7"/>
        <v>0</v>
      </c>
      <c r="H71" s="103">
        <f t="shared" si="7"/>
        <v>0</v>
      </c>
      <c r="I71" s="103">
        <f t="shared" si="7"/>
        <v>0</v>
      </c>
      <c r="J71" s="103">
        <f t="shared" si="7"/>
        <v>0</v>
      </c>
      <c r="K71" s="103">
        <f t="shared" si="7"/>
        <v>0</v>
      </c>
      <c r="L71" s="103">
        <f t="shared" si="7"/>
        <v>0</v>
      </c>
      <c r="M71" s="103">
        <f t="shared" si="7"/>
        <v>0</v>
      </c>
      <c r="N71" s="187">
        <f t="shared" si="7"/>
        <v>0</v>
      </c>
      <c r="O71" s="103">
        <f t="shared" si="7"/>
        <v>0</v>
      </c>
      <c r="P71" s="187">
        <f t="shared" si="7"/>
        <v>0</v>
      </c>
    </row>
    <row r="72" spans="1:16" s="83" customFormat="1" x14ac:dyDescent="0.3">
      <c r="A72" s="94"/>
      <c r="C72" s="97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104"/>
      <c r="O72" s="98"/>
      <c r="P72" s="116"/>
    </row>
    <row r="73" spans="1:16" s="83" customFormat="1" x14ac:dyDescent="0.3">
      <c r="A73" s="94">
        <v>6615</v>
      </c>
      <c r="B73" s="83" t="s">
        <v>405</v>
      </c>
      <c r="C73" s="97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16">
        <f>SUM(D73:O73)</f>
        <v>0</v>
      </c>
    </row>
    <row r="74" spans="1:16" s="83" customFormat="1" x14ac:dyDescent="0.3">
      <c r="A74" s="94"/>
      <c r="B74" s="83" t="s">
        <v>406</v>
      </c>
      <c r="C74" s="97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104"/>
      <c r="O74" s="98"/>
      <c r="P74" s="116">
        <f>SUM(D74:O74)</f>
        <v>0</v>
      </c>
    </row>
    <row r="75" spans="1:16" s="83" customFormat="1" x14ac:dyDescent="0.3">
      <c r="A75" s="94"/>
      <c r="B75" s="102" t="s">
        <v>81</v>
      </c>
      <c r="C75" s="95" t="s">
        <v>81</v>
      </c>
      <c r="D75" s="103">
        <f>SUM(D73:D74)</f>
        <v>0</v>
      </c>
      <c r="E75" s="103">
        <f t="shared" ref="E75:P75" si="8">SUM(E73:E74)</f>
        <v>0</v>
      </c>
      <c r="F75" s="103">
        <f t="shared" si="8"/>
        <v>0</v>
      </c>
      <c r="G75" s="103">
        <f t="shared" si="8"/>
        <v>0</v>
      </c>
      <c r="H75" s="103">
        <f t="shared" si="8"/>
        <v>0</v>
      </c>
      <c r="I75" s="103">
        <f t="shared" si="8"/>
        <v>0</v>
      </c>
      <c r="J75" s="103">
        <f t="shared" si="8"/>
        <v>0</v>
      </c>
      <c r="K75" s="103">
        <f t="shared" si="8"/>
        <v>0</v>
      </c>
      <c r="L75" s="103">
        <f t="shared" si="8"/>
        <v>0</v>
      </c>
      <c r="M75" s="103">
        <f t="shared" si="8"/>
        <v>0</v>
      </c>
      <c r="N75" s="187">
        <f t="shared" si="8"/>
        <v>0</v>
      </c>
      <c r="O75" s="103">
        <f t="shared" si="8"/>
        <v>0</v>
      </c>
      <c r="P75" s="187">
        <f t="shared" si="8"/>
        <v>0</v>
      </c>
    </row>
    <row r="76" spans="1:16" s="83" customFormat="1" x14ac:dyDescent="0.3">
      <c r="A76" s="94"/>
      <c r="C76" s="97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104"/>
      <c r="O76" s="98"/>
      <c r="P76" s="116"/>
    </row>
    <row r="77" spans="1:16" s="83" customFormat="1" x14ac:dyDescent="0.3">
      <c r="A77" s="94">
        <v>6620</v>
      </c>
      <c r="B77" s="107" t="s">
        <v>407</v>
      </c>
      <c r="C77" s="99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16">
        <f>SUM(D77:O77)</f>
        <v>0</v>
      </c>
    </row>
    <row r="78" spans="1:16" s="83" customFormat="1" x14ac:dyDescent="0.3">
      <c r="A78" s="94"/>
      <c r="B78" s="107"/>
      <c r="C78" s="99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104"/>
      <c r="O78" s="98"/>
      <c r="P78" s="116">
        <f>SUM(D78:O78)</f>
        <v>0</v>
      </c>
    </row>
    <row r="79" spans="1:16" s="83" customFormat="1" x14ac:dyDescent="0.3">
      <c r="A79" s="94"/>
      <c r="B79" s="102" t="s">
        <v>81</v>
      </c>
      <c r="C79" s="95" t="s">
        <v>81</v>
      </c>
      <c r="D79" s="103">
        <f>SUM(D77:D78)</f>
        <v>0</v>
      </c>
      <c r="E79" s="103">
        <f t="shared" ref="E79:P79" si="9">SUM(E77:E78)</f>
        <v>0</v>
      </c>
      <c r="F79" s="103">
        <f t="shared" si="9"/>
        <v>0</v>
      </c>
      <c r="G79" s="103">
        <f t="shared" si="9"/>
        <v>0</v>
      </c>
      <c r="H79" s="103">
        <f t="shared" si="9"/>
        <v>0</v>
      </c>
      <c r="I79" s="103">
        <f t="shared" si="9"/>
        <v>0</v>
      </c>
      <c r="J79" s="103">
        <f t="shared" si="9"/>
        <v>0</v>
      </c>
      <c r="K79" s="103">
        <f t="shared" si="9"/>
        <v>0</v>
      </c>
      <c r="L79" s="103">
        <f t="shared" si="9"/>
        <v>0</v>
      </c>
      <c r="M79" s="103">
        <f t="shared" si="9"/>
        <v>0</v>
      </c>
      <c r="N79" s="187">
        <f t="shared" si="9"/>
        <v>0</v>
      </c>
      <c r="O79" s="103">
        <f t="shared" si="9"/>
        <v>0</v>
      </c>
      <c r="P79" s="187">
        <f t="shared" si="9"/>
        <v>0</v>
      </c>
    </row>
    <row r="80" spans="1:16" s="83" customFormat="1" x14ac:dyDescent="0.3">
      <c r="A80" s="94"/>
      <c r="B80" s="107"/>
      <c r="C80" s="99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38"/>
      <c r="O80" s="116"/>
      <c r="P80" s="116"/>
    </row>
    <row r="81" spans="1:17" s="83" customFormat="1" x14ac:dyDescent="0.3">
      <c r="A81" s="94"/>
      <c r="B81" s="107" t="s">
        <v>408</v>
      </c>
      <c r="C81" s="99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38"/>
      <c r="O81" s="116"/>
      <c r="P81" s="116">
        <f>SUM(D81:O81)</f>
        <v>0</v>
      </c>
    </row>
    <row r="82" spans="1:17" s="83" customFormat="1" x14ac:dyDescent="0.3">
      <c r="A82" s="94"/>
      <c r="C82" s="99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38"/>
      <c r="O82" s="116"/>
      <c r="P82" s="116"/>
    </row>
    <row r="83" spans="1:17" s="83" customFormat="1" ht="12" customHeight="1" thickBot="1" x14ac:dyDescent="0.35">
      <c r="A83" s="94"/>
      <c r="B83" s="95" t="s">
        <v>409</v>
      </c>
      <c r="C83" s="117"/>
      <c r="D83" s="118">
        <f>SUM(D7:D81)-D36-D45-D51-D55-D59-D67-D71-D75-D79-D63</f>
        <v>0</v>
      </c>
      <c r="E83" s="118">
        <f t="shared" ref="E83:P83" si="10">SUM(E7:E81)-E36-E45-E51-E55-E59-E67-E71-E75-E79-E63</f>
        <v>0</v>
      </c>
      <c r="F83" s="118">
        <f t="shared" si="10"/>
        <v>0</v>
      </c>
      <c r="G83" s="118">
        <f t="shared" si="10"/>
        <v>0</v>
      </c>
      <c r="H83" s="118">
        <f t="shared" si="10"/>
        <v>0</v>
      </c>
      <c r="I83" s="118">
        <f t="shared" si="10"/>
        <v>0</v>
      </c>
      <c r="J83" s="118">
        <f t="shared" si="10"/>
        <v>0</v>
      </c>
      <c r="K83" s="118">
        <f t="shared" si="10"/>
        <v>0</v>
      </c>
      <c r="L83" s="118">
        <f t="shared" si="10"/>
        <v>0</v>
      </c>
      <c r="M83" s="118">
        <f t="shared" si="10"/>
        <v>0</v>
      </c>
      <c r="N83" s="118">
        <f t="shared" si="10"/>
        <v>0</v>
      </c>
      <c r="O83" s="118">
        <f t="shared" si="10"/>
        <v>0</v>
      </c>
      <c r="P83" s="118">
        <f t="shared" si="10"/>
        <v>0</v>
      </c>
    </row>
    <row r="84" spans="1:17" s="83" customFormat="1" ht="12" customHeight="1" thickTop="1" thickBot="1" x14ac:dyDescent="0.35">
      <c r="A84" s="94"/>
      <c r="B84" s="95"/>
      <c r="C84" s="117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</row>
    <row r="85" spans="1:17" s="119" customFormat="1" ht="12" customHeight="1" thickBot="1" x14ac:dyDescent="0.35">
      <c r="B85" s="96" t="s">
        <v>410</v>
      </c>
      <c r="C85" s="120"/>
      <c r="D85" s="116">
        <f>+'[2]12-31-15 CIAC Amort Exp_PerAR'!D27</f>
        <v>0</v>
      </c>
      <c r="E85" s="116">
        <f>+'[2]12-31-15 CIAC Amort Exp_PerAR'!E27</f>
        <v>0</v>
      </c>
      <c r="F85" s="116">
        <f>+'[2]12-31-15 CIAC Amort Exp_PerAR'!F27</f>
        <v>0</v>
      </c>
      <c r="G85" s="116">
        <f>+'[2]12-31-15 CIAC Amort Exp_PerAR'!G27</f>
        <v>0</v>
      </c>
      <c r="H85" s="116">
        <f>+'[2]12-31-15 CIAC Amort Exp_PerAR'!H27</f>
        <v>0</v>
      </c>
      <c r="I85" s="116">
        <f>+'[2]12-31-15 CIAC Amort Exp_PerAR'!I27</f>
        <v>0</v>
      </c>
      <c r="J85" s="116">
        <f>+'[2]12-31-15 CIAC Amort Exp_PerAR'!J27</f>
        <v>0</v>
      </c>
      <c r="K85" s="116">
        <f>+'[2]12-31-15 CIAC Amort Exp_PerAR'!K27</f>
        <v>0</v>
      </c>
      <c r="L85" s="116">
        <f>+'[2]12-31-15 CIAC Amort Exp_PerAR'!L27</f>
        <v>0</v>
      </c>
      <c r="M85" s="116">
        <f>+'[2]12-31-15 CIAC Amort Exp_PerAR'!M27</f>
        <v>0</v>
      </c>
      <c r="N85" s="116">
        <f>+'[2]12-31-15 CIAC Amort Exp_PerAR'!N27</f>
        <v>0</v>
      </c>
      <c r="O85" s="116">
        <f>+'[2]12-31-15 CIAC Amort Exp_PerAR'!O27</f>
        <v>0</v>
      </c>
      <c r="P85" s="116">
        <f>SUM(D85:O85)</f>
        <v>0</v>
      </c>
      <c r="Q85" s="122"/>
    </row>
    <row r="86" spans="1:17" s="124" customFormat="1" ht="13.5" customHeight="1" x14ac:dyDescent="0.3">
      <c r="A86" s="123"/>
      <c r="C86" s="95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186"/>
      <c r="O86" s="96"/>
      <c r="P86" s="186"/>
    </row>
    <row r="87" spans="1:17" s="124" customFormat="1" x14ac:dyDescent="0.3">
      <c r="A87" s="123" t="s">
        <v>411</v>
      </c>
      <c r="B87" s="124" t="s">
        <v>412</v>
      </c>
      <c r="C87" s="95"/>
      <c r="D87" s="96">
        <f>+D83+D85</f>
        <v>0</v>
      </c>
      <c r="E87" s="96">
        <f t="shared" ref="E87:P87" si="11">+E83+E85</f>
        <v>0</v>
      </c>
      <c r="F87" s="96">
        <f t="shared" si="11"/>
        <v>0</v>
      </c>
      <c r="G87" s="96">
        <f t="shared" si="11"/>
        <v>0</v>
      </c>
      <c r="H87" s="96">
        <f t="shared" si="11"/>
        <v>0</v>
      </c>
      <c r="I87" s="96">
        <f t="shared" si="11"/>
        <v>0</v>
      </c>
      <c r="J87" s="96">
        <f t="shared" si="11"/>
        <v>0</v>
      </c>
      <c r="K87" s="96">
        <f t="shared" si="11"/>
        <v>0</v>
      </c>
      <c r="L87" s="96">
        <f t="shared" si="11"/>
        <v>0</v>
      </c>
      <c r="M87" s="96">
        <f t="shared" si="11"/>
        <v>0</v>
      </c>
      <c r="N87" s="186">
        <f t="shared" si="11"/>
        <v>0</v>
      </c>
      <c r="O87" s="96">
        <f t="shared" si="11"/>
        <v>0</v>
      </c>
      <c r="P87" s="186">
        <f t="shared" si="11"/>
        <v>0</v>
      </c>
    </row>
    <row r="88" spans="1:17" s="107" customFormat="1" ht="13.5" customHeight="1" x14ac:dyDescent="0.3">
      <c r="A88" s="125"/>
      <c r="B88" s="126"/>
      <c r="C88" s="127"/>
      <c r="D88" s="128"/>
      <c r="E88" s="128"/>
      <c r="F88" s="128"/>
      <c r="G88" s="128"/>
      <c r="H88" s="116"/>
      <c r="I88" s="116"/>
      <c r="J88" s="116"/>
      <c r="K88" s="116"/>
      <c r="L88" s="116"/>
      <c r="M88" s="116"/>
      <c r="N88" s="116"/>
      <c r="O88" s="116"/>
      <c r="P88" s="116"/>
    </row>
    <row r="89" spans="1:17" s="102" customFormat="1" ht="24" x14ac:dyDescent="0.3">
      <c r="A89" s="129"/>
      <c r="B89" s="89" t="s">
        <v>135</v>
      </c>
      <c r="C89" s="89" t="s">
        <v>334</v>
      </c>
      <c r="D89" s="90" t="s">
        <v>335</v>
      </c>
      <c r="E89" s="90" t="s">
        <v>336</v>
      </c>
      <c r="F89" s="90" t="s">
        <v>337</v>
      </c>
      <c r="G89" s="90" t="s">
        <v>338</v>
      </c>
      <c r="H89" s="90" t="s">
        <v>339</v>
      </c>
      <c r="I89" s="90" t="s">
        <v>340</v>
      </c>
      <c r="J89" s="90" t="s">
        <v>341</v>
      </c>
      <c r="K89" s="90" t="s">
        <v>342</v>
      </c>
      <c r="L89" s="90" t="s">
        <v>343</v>
      </c>
      <c r="M89" s="90" t="s">
        <v>344</v>
      </c>
      <c r="N89" s="184" t="s">
        <v>345</v>
      </c>
      <c r="O89" s="91" t="s">
        <v>346</v>
      </c>
      <c r="P89" s="190">
        <v>42369</v>
      </c>
    </row>
    <row r="90" spans="1:17" s="83" customFormat="1" x14ac:dyDescent="0.3">
      <c r="A90" s="94"/>
      <c r="C90" s="130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28"/>
      <c r="O90" s="116"/>
      <c r="P90" s="116"/>
    </row>
    <row r="91" spans="1:17" s="83" customFormat="1" x14ac:dyDescent="0.3">
      <c r="A91" s="94">
        <v>6640</v>
      </c>
      <c r="B91" s="83" t="s">
        <v>413</v>
      </c>
      <c r="C91" s="97" t="s">
        <v>414</v>
      </c>
      <c r="D91" s="10">
        <f>IFERROR(VLOOKUP($A91,'[2]O&amp;M per TB'!$B$4:Q$375,D$5,FALSE),0)</f>
        <v>29.78</v>
      </c>
      <c r="E91" s="10">
        <f>IFERROR(VLOOKUP($A91,'[2]O&amp;M per TB'!$B$4:Q$375,E$5,FALSE),0)</f>
        <v>29.78</v>
      </c>
      <c r="F91" s="10">
        <f>IFERROR(VLOOKUP($A91,'[2]O&amp;M per TB'!$B$4:Q$375,F$5,FALSE),0)</f>
        <v>29.78</v>
      </c>
      <c r="G91" s="10">
        <f>IFERROR(VLOOKUP($A91,'[2]O&amp;M per TB'!$B$4:Q$375,G$5,FALSE),0)</f>
        <v>34.22</v>
      </c>
      <c r="H91" s="10">
        <f>IFERROR(VLOOKUP($A91,'[2]O&amp;M per TB'!$B$4:Q$375,H$5,FALSE),0)</f>
        <v>34.22</v>
      </c>
      <c r="I91" s="10">
        <f>IFERROR(VLOOKUP($A91,'[2]O&amp;M per TB'!$B$4:Q$375,I$5,FALSE),0)</f>
        <v>34.22</v>
      </c>
      <c r="J91" s="10">
        <f>IFERROR(VLOOKUP($A91,'[2]O&amp;M per TB'!$B$4:Q$375,J$5,FALSE),0)</f>
        <v>34.22</v>
      </c>
      <c r="K91" s="10">
        <f>IFERROR(VLOOKUP($A91,'[2]O&amp;M per TB'!$B$4:Q$375,K$5,FALSE),0)</f>
        <v>34.22</v>
      </c>
      <c r="L91" s="10">
        <f>IFERROR(VLOOKUP($A91,'[2]O&amp;M per TB'!$B$4:Q$375,L$5,FALSE),0)</f>
        <v>34.21999999999997</v>
      </c>
      <c r="M91" s="10">
        <f>IFERROR(VLOOKUP($A91,'[2]O&amp;M per TB'!$B$4:Q$375,M$5,FALSE),0)</f>
        <v>34.220000000000027</v>
      </c>
      <c r="N91" s="10">
        <f>IFERROR(VLOOKUP($A91,'[2]O&amp;M per TB'!$B$4:Q$375,N$5,FALSE),0)</f>
        <v>34.21999999999997</v>
      </c>
      <c r="O91" s="10">
        <f>IFERROR(VLOOKUP($A91,'[2]O&amp;M per TB'!$B$4:Q$375,O$5,FALSE),0)</f>
        <v>34.220000000000027</v>
      </c>
      <c r="P91" s="191">
        <f>SUM(D91:O91)</f>
        <v>397.32</v>
      </c>
    </row>
    <row r="92" spans="1:17" s="83" customFormat="1" x14ac:dyDescent="0.3">
      <c r="A92" s="94">
        <v>6645</v>
      </c>
      <c r="B92" s="83" t="s">
        <v>415</v>
      </c>
      <c r="C92" s="97"/>
      <c r="D92" s="10">
        <f>IFERROR(VLOOKUP($A92,'[2]O&amp;M per TB'!$B$4:Q$375,D$5,FALSE),0)</f>
        <v>3.3</v>
      </c>
      <c r="E92" s="10">
        <f>IFERROR(VLOOKUP($A92,'[2]O&amp;M per TB'!$B$4:Q$375,E$5,FALSE),0)</f>
        <v>3.3</v>
      </c>
      <c r="F92" s="10">
        <f>IFERROR(VLOOKUP($A92,'[2]O&amp;M per TB'!$B$4:Q$375,F$5,FALSE),0)</f>
        <v>3.3000000000000007</v>
      </c>
      <c r="G92" s="10">
        <f>IFERROR(VLOOKUP($A92,'[2]O&amp;M per TB'!$B$4:Q$375,G$5,FALSE),0)</f>
        <v>3.2999999999999989</v>
      </c>
      <c r="H92" s="10">
        <f>IFERROR(VLOOKUP($A92,'[2]O&amp;M per TB'!$B$4:Q$375,H$5,FALSE),0)</f>
        <v>3.3000000000000007</v>
      </c>
      <c r="I92" s="10">
        <f>IFERROR(VLOOKUP($A92,'[2]O&amp;M per TB'!$B$4:Q$375,I$5,FALSE),0)</f>
        <v>3.3000000000000007</v>
      </c>
      <c r="J92" s="10">
        <f>IFERROR(VLOOKUP($A92,'[2]O&amp;M per TB'!$B$4:Q$375,J$5,FALSE),0)</f>
        <v>3.3000000000000007</v>
      </c>
      <c r="K92" s="10">
        <f>IFERROR(VLOOKUP($A92,'[2]O&amp;M per TB'!$B$4:Q$375,K$5,FALSE),0)</f>
        <v>3.2999999999999972</v>
      </c>
      <c r="L92" s="10">
        <f>IFERROR(VLOOKUP($A92,'[2]O&amp;M per TB'!$B$4:Q$375,L$5,FALSE),0)</f>
        <v>3.3000000000000007</v>
      </c>
      <c r="M92" s="10">
        <f>IFERROR(VLOOKUP($A92,'[2]O&amp;M per TB'!$B$4:Q$375,M$5,FALSE),0)</f>
        <v>3.3000000000000007</v>
      </c>
      <c r="N92" s="10">
        <f>IFERROR(VLOOKUP($A92,'[2]O&amp;M per TB'!$B$4:Q$375,N$5,FALSE),0)</f>
        <v>3.2999999999999972</v>
      </c>
      <c r="O92" s="10">
        <f>IFERROR(VLOOKUP($A92,'[2]O&amp;M per TB'!$B$4:Q$375,O$5,FALSE),0)</f>
        <v>3.3000000000000043</v>
      </c>
      <c r="P92" s="191">
        <f>SUM(D92:O92)</f>
        <v>39.6</v>
      </c>
    </row>
    <row r="93" spans="1:17" s="83" customFormat="1" x14ac:dyDescent="0.3">
      <c r="A93" s="94"/>
      <c r="C93" s="117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92"/>
      <c r="O93" s="116"/>
      <c r="P93" s="116"/>
    </row>
    <row r="94" spans="1:17" s="83" customFormat="1" x14ac:dyDescent="0.3">
      <c r="A94" s="94">
        <v>6710</v>
      </c>
      <c r="B94" s="83" t="s">
        <v>416</v>
      </c>
      <c r="C94" s="97" t="s">
        <v>417</v>
      </c>
      <c r="D94" s="10">
        <f>IFERROR(VLOOKUP($A94,'[2]O&amp;M per TB'!$B$4:Q$375,D$5,FALSE),0)</f>
        <v>299.67</v>
      </c>
      <c r="E94" s="10">
        <f>IFERROR(VLOOKUP($A94,'[2]O&amp;M per TB'!$B$4:Q$375,E$5,FALSE),0)</f>
        <v>299.67</v>
      </c>
      <c r="F94" s="10">
        <f>IFERROR(VLOOKUP($A94,'[2]O&amp;M per TB'!$B$4:Q$375,F$5,FALSE),0)</f>
        <v>299.66999999999996</v>
      </c>
      <c r="G94" s="10">
        <f>IFERROR(VLOOKUP($A94,'[2]O&amp;M per TB'!$B$4:Q$375,G$5,FALSE),0)</f>
        <v>299.67000000000007</v>
      </c>
      <c r="H94" s="10">
        <f>IFERROR(VLOOKUP($A94,'[2]O&amp;M per TB'!$B$4:Q$375,H$5,FALSE),0)</f>
        <v>299.66999999999985</v>
      </c>
      <c r="I94" s="10">
        <f>IFERROR(VLOOKUP($A94,'[2]O&amp;M per TB'!$B$4:Q$375,I$5,FALSE),0)</f>
        <v>299.67000000000007</v>
      </c>
      <c r="J94" s="10">
        <f>IFERROR(VLOOKUP($A94,'[2]O&amp;M per TB'!$B$4:Q$375,J$5,FALSE),0)</f>
        <v>299.67000000000007</v>
      </c>
      <c r="K94" s="10">
        <f>IFERROR(VLOOKUP($A94,'[2]O&amp;M per TB'!$B$4:Q$375,K$5,FALSE),0)</f>
        <v>299.67000000000007</v>
      </c>
      <c r="L94" s="10">
        <f>IFERROR(VLOOKUP($A94,'[2]O&amp;M per TB'!$B$4:Q$375,L$5,FALSE),0)</f>
        <v>299.66999999999962</v>
      </c>
      <c r="M94" s="10">
        <f>IFERROR(VLOOKUP($A94,'[2]O&amp;M per TB'!$B$4:Q$375,M$5,FALSE),0)</f>
        <v>299.67000000000007</v>
      </c>
      <c r="N94" s="10">
        <f>IFERROR(VLOOKUP($A94,'[2]O&amp;M per TB'!$B$4:Q$375,N$5,FALSE),0)</f>
        <v>299.67000000000007</v>
      </c>
      <c r="O94" s="10">
        <f>IFERROR(VLOOKUP($A94,'[2]O&amp;M per TB'!$B$4:Q$375,O$5,FALSE),0)</f>
        <v>299.67000000000007</v>
      </c>
      <c r="P94" s="191">
        <f>SUM(D94:O94)</f>
        <v>3596.04</v>
      </c>
    </row>
    <row r="95" spans="1:17" s="83" customFormat="1" x14ac:dyDescent="0.3">
      <c r="A95" s="94">
        <v>6715</v>
      </c>
      <c r="B95" s="83" t="s">
        <v>419</v>
      </c>
      <c r="C95" s="97" t="s">
        <v>420</v>
      </c>
      <c r="D95" s="10">
        <f>IFERROR(VLOOKUP($A95,'[2]O&amp;M per TB'!$B$4:Q$375,D$5,FALSE),0)</f>
        <v>2596.6799999999998</v>
      </c>
      <c r="E95" s="10">
        <f>IFERROR(VLOOKUP($A95,'[2]O&amp;M per TB'!$B$4:Q$375,E$5,FALSE),0)</f>
        <v>2598.14</v>
      </c>
      <c r="F95" s="10">
        <f>IFERROR(VLOOKUP($A95,'[2]O&amp;M per TB'!$B$4:Q$375,F$5,FALSE),0)</f>
        <v>2598.1400000000003</v>
      </c>
      <c r="G95" s="10">
        <f>IFERROR(VLOOKUP($A95,'[2]O&amp;M per TB'!$B$4:Q$375,G$5,FALSE),0)</f>
        <v>2598.1400000000003</v>
      </c>
      <c r="H95" s="10">
        <f>IFERROR(VLOOKUP($A95,'[2]O&amp;M per TB'!$B$4:Q$375,H$5,FALSE),0)</f>
        <v>2598.1400000000012</v>
      </c>
      <c r="I95" s="10">
        <f>IFERROR(VLOOKUP($A95,'[2]O&amp;M per TB'!$B$4:Q$375,I$5,FALSE),0)</f>
        <v>2598.1399999999976</v>
      </c>
      <c r="J95" s="10">
        <f>IFERROR(VLOOKUP($A95,'[2]O&amp;M per TB'!$B$4:Q$375,J$5,FALSE),0)</f>
        <v>2598.1400000000012</v>
      </c>
      <c r="K95" s="10">
        <f>IFERROR(VLOOKUP($A95,'[2]O&amp;M per TB'!$B$4:Q$375,K$5,FALSE),0)</f>
        <v>2598.1399999999994</v>
      </c>
      <c r="L95" s="10">
        <f>IFERROR(VLOOKUP($A95,'[2]O&amp;M per TB'!$B$4:Q$375,L$5,FALSE),0)</f>
        <v>2598.1399999999994</v>
      </c>
      <c r="M95" s="10">
        <f>IFERROR(VLOOKUP($A95,'[2]O&amp;M per TB'!$B$4:Q$375,M$5,FALSE),0)</f>
        <v>2598.1400000000031</v>
      </c>
      <c r="N95" s="10">
        <f>IFERROR(VLOOKUP($A95,'[2]O&amp;M per TB'!$B$4:Q$375,N$5,FALSE),0)</f>
        <v>2598.1399999999958</v>
      </c>
      <c r="O95" s="10">
        <f>IFERROR(VLOOKUP($A95,'[2]O&amp;M per TB'!$B$4:Q$375,O$5,FALSE),0)</f>
        <v>2598.1400000000031</v>
      </c>
      <c r="P95" s="116">
        <f>SUM(D95:O95)</f>
        <v>31176.22</v>
      </c>
    </row>
    <row r="96" spans="1:17" s="83" customFormat="1" x14ac:dyDescent="0.3">
      <c r="A96" s="94">
        <v>6717</v>
      </c>
      <c r="B96" s="83" t="s">
        <v>421</v>
      </c>
      <c r="C96" s="97" t="s">
        <v>422</v>
      </c>
      <c r="D96" s="10">
        <f>IFERROR(VLOOKUP($A96,'[2]O&amp;M per TB'!$B$4:Q$375,D$5,FALSE),0)</f>
        <v>43.06</v>
      </c>
      <c r="E96" s="10">
        <f>IFERROR(VLOOKUP($A96,'[2]O&amp;M per TB'!$B$4:Q$375,E$5,FALSE),0)</f>
        <v>43.06</v>
      </c>
      <c r="F96" s="10">
        <f>IFERROR(VLOOKUP($A96,'[2]O&amp;M per TB'!$B$4:Q$375,F$5,FALSE),0)</f>
        <v>43.06</v>
      </c>
      <c r="G96" s="10">
        <f>IFERROR(VLOOKUP($A96,'[2]O&amp;M per TB'!$B$4:Q$375,G$5,FALSE),0)</f>
        <v>43.06</v>
      </c>
      <c r="H96" s="10">
        <f>IFERROR(VLOOKUP($A96,'[2]O&amp;M per TB'!$B$4:Q$375,H$5,FALSE),0)</f>
        <v>43.059999999999974</v>
      </c>
      <c r="I96" s="10">
        <f>IFERROR(VLOOKUP($A96,'[2]O&amp;M per TB'!$B$4:Q$375,I$5,FALSE),0)</f>
        <v>43.060000000000031</v>
      </c>
      <c r="J96" s="10">
        <f>IFERROR(VLOOKUP($A96,'[2]O&amp;M per TB'!$B$4:Q$375,J$5,FALSE),0)</f>
        <v>43.06</v>
      </c>
      <c r="K96" s="10">
        <f>IFERROR(VLOOKUP($A96,'[2]O&amp;M per TB'!$B$4:Q$375,K$5,FALSE),0)</f>
        <v>43.06</v>
      </c>
      <c r="L96" s="10">
        <f>IFERROR(VLOOKUP($A96,'[2]O&amp;M per TB'!$B$4:Q$375,L$5,FALSE),0)</f>
        <v>43.059999999999945</v>
      </c>
      <c r="M96" s="10">
        <f>IFERROR(VLOOKUP($A96,'[2]O&amp;M per TB'!$B$4:Q$375,M$5,FALSE),0)</f>
        <v>43.06</v>
      </c>
      <c r="N96" s="10">
        <f>IFERROR(VLOOKUP($A96,'[2]O&amp;M per TB'!$B$4:Q$375,N$5,FALSE),0)</f>
        <v>43.06</v>
      </c>
      <c r="O96" s="10">
        <f>IFERROR(VLOOKUP($A96,'[2]O&amp;M per TB'!$B$4:Q$375,O$5,FALSE),0)</f>
        <v>43.060000000000059</v>
      </c>
      <c r="P96" s="116">
        <f>SUM(D96:O96)</f>
        <v>516.72</v>
      </c>
    </row>
    <row r="97" spans="1:16" s="83" customFormat="1" x14ac:dyDescent="0.3">
      <c r="A97" s="94"/>
      <c r="B97" s="102" t="s">
        <v>81</v>
      </c>
      <c r="C97" s="95" t="s">
        <v>81</v>
      </c>
      <c r="D97" s="103">
        <f t="shared" ref="D97:P97" si="12">SUM(D95:D96)</f>
        <v>2639.74</v>
      </c>
      <c r="E97" s="103">
        <f t="shared" si="12"/>
        <v>2641.2</v>
      </c>
      <c r="F97" s="103">
        <f t="shared" si="12"/>
        <v>2641.2000000000003</v>
      </c>
      <c r="G97" s="103">
        <f t="shared" si="12"/>
        <v>2641.2000000000003</v>
      </c>
      <c r="H97" s="103">
        <f t="shared" si="12"/>
        <v>2641.2000000000012</v>
      </c>
      <c r="I97" s="103">
        <f t="shared" si="12"/>
        <v>2641.1999999999975</v>
      </c>
      <c r="J97" s="103">
        <f t="shared" si="12"/>
        <v>2641.2000000000012</v>
      </c>
      <c r="K97" s="103">
        <f t="shared" si="12"/>
        <v>2641.1999999999994</v>
      </c>
      <c r="L97" s="103">
        <f t="shared" si="12"/>
        <v>2641.1999999999994</v>
      </c>
      <c r="M97" s="103">
        <f t="shared" si="12"/>
        <v>2641.200000000003</v>
      </c>
      <c r="N97" s="187">
        <f t="shared" si="12"/>
        <v>2641.1999999999957</v>
      </c>
      <c r="O97" s="103">
        <f t="shared" si="12"/>
        <v>2641.200000000003</v>
      </c>
      <c r="P97" s="193">
        <f t="shared" si="12"/>
        <v>31692.940000000002</v>
      </c>
    </row>
    <row r="98" spans="1:16" s="83" customFormat="1" x14ac:dyDescent="0.3">
      <c r="A98" s="94"/>
      <c r="B98" s="102"/>
      <c r="C98" s="95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186"/>
      <c r="O98" s="96"/>
      <c r="P98" s="186"/>
    </row>
    <row r="99" spans="1:16" s="83" customFormat="1" x14ac:dyDescent="0.3">
      <c r="A99" s="94">
        <v>6720</v>
      </c>
      <c r="B99" s="194" t="s">
        <v>525</v>
      </c>
      <c r="D99" s="10">
        <f>IFERROR(VLOOKUP($A99,'[2]O&amp;M per TB'!$B$4:Q$375,D$5,FALSE),0)</f>
        <v>24.7</v>
      </c>
      <c r="E99" s="10">
        <f>IFERROR(VLOOKUP($A99,'[2]O&amp;M per TB'!$B$4:Q$375,E$5,FALSE),0)</f>
        <v>24.7</v>
      </c>
      <c r="F99" s="10">
        <f>IFERROR(VLOOKUP($A99,'[2]O&amp;M per TB'!$B$4:Q$375,F$5,FALSE),0)</f>
        <v>24.699999999999996</v>
      </c>
      <c r="G99" s="10">
        <f>IFERROR(VLOOKUP($A99,'[2]O&amp;M per TB'!$B$4:Q$375,G$5,FALSE),0)</f>
        <v>24.700000000000003</v>
      </c>
      <c r="H99" s="10">
        <f>IFERROR(VLOOKUP($A99,'[2]O&amp;M per TB'!$B$4:Q$375,H$5,FALSE),0)</f>
        <v>24.700000000000003</v>
      </c>
      <c r="I99" s="10">
        <f>IFERROR(VLOOKUP($A99,'[2]O&amp;M per TB'!$B$4:Q$375,I$5,FALSE),0)</f>
        <v>24.699999999999989</v>
      </c>
      <c r="J99" s="10">
        <f>IFERROR(VLOOKUP($A99,'[2]O&amp;M per TB'!$B$4:Q$375,J$5,FALSE),0)</f>
        <v>24.700000000000017</v>
      </c>
      <c r="K99" s="10">
        <f>IFERROR(VLOOKUP($A99,'[2]O&amp;M per TB'!$B$4:Q$375,K$5,FALSE),0)</f>
        <v>24.699999999999989</v>
      </c>
      <c r="L99" s="10">
        <f>IFERROR(VLOOKUP($A99,'[2]O&amp;M per TB'!$B$4:Q$375,L$5,FALSE),0)</f>
        <v>24.700000000000017</v>
      </c>
      <c r="M99" s="10">
        <f>IFERROR(VLOOKUP($A99,'[2]O&amp;M per TB'!$B$4:Q$375,M$5,FALSE),0)</f>
        <v>24.699999999999989</v>
      </c>
      <c r="N99" s="10">
        <f>IFERROR(VLOOKUP($A99,'[2]O&amp;M per TB'!$B$4:Q$375,N$5,FALSE),0)</f>
        <v>24.699999999999989</v>
      </c>
      <c r="O99" s="10">
        <f>IFERROR(VLOOKUP($A99,'[2]O&amp;M per TB'!$B$4:Q$375,O$5,FALSE),0)</f>
        <v>24.699999999999989</v>
      </c>
      <c r="P99" s="191">
        <f>SUM(D99:O99)</f>
        <v>296.39999999999998</v>
      </c>
    </row>
    <row r="100" spans="1:16" s="83" customFormat="1" x14ac:dyDescent="0.3">
      <c r="C100" s="99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38"/>
      <c r="O100" s="116"/>
      <c r="P100" s="116"/>
    </row>
    <row r="101" spans="1:16" s="83" customFormat="1" x14ac:dyDescent="0.3">
      <c r="A101" s="94">
        <v>6725</v>
      </c>
      <c r="B101" s="83" t="s">
        <v>423</v>
      </c>
      <c r="C101" s="97" t="s">
        <v>424</v>
      </c>
      <c r="D101" s="10">
        <f>IFERROR(VLOOKUP($A101,'[2]O&amp;M per TB'!$B$4:Q$375,D$5,FALSE),0)</f>
        <v>378.14</v>
      </c>
      <c r="E101" s="10">
        <f>IFERROR(VLOOKUP($A101,'[2]O&amp;M per TB'!$B$4:Q$375,E$5,FALSE),0)</f>
        <v>378.14</v>
      </c>
      <c r="F101" s="10">
        <f>IFERROR(VLOOKUP($A101,'[2]O&amp;M per TB'!$B$4:Q$375,F$5,FALSE),0)</f>
        <v>378.1400000000001</v>
      </c>
      <c r="G101" s="10">
        <f>IFERROR(VLOOKUP($A101,'[2]O&amp;M per TB'!$B$4:Q$375,G$5,FALSE),0)</f>
        <v>378.13999999999987</v>
      </c>
      <c r="H101" s="10">
        <f>IFERROR(VLOOKUP($A101,'[2]O&amp;M per TB'!$B$4:Q$375,H$5,FALSE),0)</f>
        <v>378.1400000000001</v>
      </c>
      <c r="I101" s="10">
        <f>IFERROR(VLOOKUP($A101,'[2]O&amp;M per TB'!$B$4:Q$375,I$5,FALSE),0)</f>
        <v>378.1400000000001</v>
      </c>
      <c r="J101" s="10">
        <f>IFERROR(VLOOKUP($A101,'[2]O&amp;M per TB'!$B$4:Q$375,J$5,FALSE),0)</f>
        <v>378.13999999999987</v>
      </c>
      <c r="K101" s="10">
        <f>IFERROR(VLOOKUP($A101,'[2]O&amp;M per TB'!$B$4:Q$375,K$5,FALSE),0)</f>
        <v>378.13999999999987</v>
      </c>
      <c r="L101" s="10">
        <f>IFERROR(VLOOKUP($A101,'[2]O&amp;M per TB'!$B$4:Q$375,L$5,FALSE),0)</f>
        <v>378.14000000000033</v>
      </c>
      <c r="M101" s="10">
        <f>IFERROR(VLOOKUP($A101,'[2]O&amp;M per TB'!$B$4:Q$375,M$5,FALSE),0)</f>
        <v>378.13999999999987</v>
      </c>
      <c r="N101" s="10">
        <f>IFERROR(VLOOKUP($A101,'[2]O&amp;M per TB'!$B$4:Q$375,N$5,FALSE),0)</f>
        <v>378.13999999999987</v>
      </c>
      <c r="O101" s="10">
        <f>IFERROR(VLOOKUP($A101,'[2]O&amp;M per TB'!$B$4:Q$375,O$5,FALSE),0)</f>
        <v>378.14000000000033</v>
      </c>
      <c r="P101" s="191">
        <f>SUM(D101:O101)</f>
        <v>4537.68</v>
      </c>
    </row>
    <row r="102" spans="1:16" s="83" customFormat="1" x14ac:dyDescent="0.3">
      <c r="A102" s="94"/>
      <c r="C102" s="99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38"/>
      <c r="O102" s="116"/>
      <c r="P102" s="116"/>
    </row>
    <row r="103" spans="1:16" s="83" customFormat="1" x14ac:dyDescent="0.3">
      <c r="A103" s="94">
        <v>6660</v>
      </c>
      <c r="B103" s="83" t="s">
        <v>425</v>
      </c>
      <c r="C103" s="97" t="s">
        <v>426</v>
      </c>
      <c r="D103" s="10">
        <f>IFERROR(VLOOKUP($A103,'[2]O&amp;M per TB'!$B$4:Q$375,D$5,FALSE),0)</f>
        <v>1125.99</v>
      </c>
      <c r="E103" s="10">
        <f>IFERROR(VLOOKUP($A103,'[2]O&amp;M per TB'!$B$4:Q$375,E$5,FALSE),0)</f>
        <v>1139.45</v>
      </c>
      <c r="F103" s="10">
        <f>IFERROR(VLOOKUP($A103,'[2]O&amp;M per TB'!$B$4:Q$375,F$5,FALSE),0)</f>
        <v>1140.0499999999997</v>
      </c>
      <c r="G103" s="10">
        <f>IFERROR(VLOOKUP($A103,'[2]O&amp;M per TB'!$B$4:Q$375,G$5,FALSE),0)</f>
        <v>1174.8100000000004</v>
      </c>
      <c r="H103" s="10">
        <f>IFERROR(VLOOKUP($A103,'[2]O&amp;M per TB'!$B$4:Q$375,H$5,FALSE),0)</f>
        <v>1175.5500000000002</v>
      </c>
      <c r="I103" s="10">
        <f>IFERROR(VLOOKUP($A103,'[2]O&amp;M per TB'!$B$4:Q$375,I$5,FALSE),0)</f>
        <v>1181.2700000000004</v>
      </c>
      <c r="J103" s="10">
        <f>IFERROR(VLOOKUP($A103,'[2]O&amp;M per TB'!$B$4:Q$375,J$5,FALSE),0)</f>
        <v>1224.7699999999986</v>
      </c>
      <c r="K103" s="10">
        <f>IFERROR(VLOOKUP($A103,'[2]O&amp;M per TB'!$B$4:Q$375,K$5,FALSE),0)</f>
        <v>1227.380000000001</v>
      </c>
      <c r="L103" s="10">
        <f>IFERROR(VLOOKUP($A103,'[2]O&amp;M per TB'!$B$4:Q$375,L$5,FALSE),0)</f>
        <v>1227.3799999999992</v>
      </c>
      <c r="M103" s="10">
        <f>IFERROR(VLOOKUP($A103,'[2]O&amp;M per TB'!$B$4:Q$375,M$5,FALSE),0)</f>
        <v>1229.3799999999992</v>
      </c>
      <c r="N103" s="10">
        <f>IFERROR(VLOOKUP($A103,'[2]O&amp;M per TB'!$B$4:Q$375,N$5,FALSE),0)</f>
        <v>1253.260000000002</v>
      </c>
      <c r="O103" s="10">
        <f>IFERROR(VLOOKUP($A103,'[2]O&amp;M per TB'!$B$4:Q$375,O$5,FALSE),0)</f>
        <v>1244.880000000001</v>
      </c>
      <c r="P103" s="191">
        <f>SUM(D103:O103)</f>
        <v>14344.170000000002</v>
      </c>
    </row>
    <row r="104" spans="1:16" s="83" customFormat="1" x14ac:dyDescent="0.3">
      <c r="A104" s="94"/>
      <c r="C104" s="99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38"/>
      <c r="O104" s="116"/>
      <c r="P104" s="116"/>
    </row>
    <row r="105" spans="1:16" s="83" customFormat="1" x14ac:dyDescent="0.3">
      <c r="A105" s="94">
        <v>6655</v>
      </c>
      <c r="B105" s="83" t="s">
        <v>427</v>
      </c>
      <c r="C105" s="99"/>
      <c r="D105" s="10">
        <f>IFERROR(VLOOKUP($A105,'[2]O&amp;M per TB'!$B$4:Q$375,D$5,FALSE),0)</f>
        <v>136.28</v>
      </c>
      <c r="E105" s="10">
        <f>IFERROR(VLOOKUP($A105,'[2]O&amp;M per TB'!$B$4:Q$375,E$5,FALSE),0)</f>
        <v>140.91</v>
      </c>
      <c r="F105" s="10">
        <f>IFERROR(VLOOKUP($A105,'[2]O&amp;M per TB'!$B$4:Q$375,F$5,FALSE),0)</f>
        <v>148.62</v>
      </c>
      <c r="G105" s="10">
        <f>IFERROR(VLOOKUP($A105,'[2]O&amp;M per TB'!$B$4:Q$375,G$5,FALSE),0)</f>
        <v>154.41000000000003</v>
      </c>
      <c r="H105" s="10">
        <f>IFERROR(VLOOKUP($A105,'[2]O&amp;M per TB'!$B$4:Q$375,H$5,FALSE),0)</f>
        <v>159.03999999999996</v>
      </c>
      <c r="I105" s="10">
        <f>IFERROR(VLOOKUP($A105,'[2]O&amp;M per TB'!$B$4:Q$375,I$5,FALSE),0)</f>
        <v>161.66999999999996</v>
      </c>
      <c r="J105" s="10">
        <f>IFERROR(VLOOKUP($A105,'[2]O&amp;M per TB'!$B$4:Q$375,J$5,FALSE),0)</f>
        <v>165.35000000000002</v>
      </c>
      <c r="K105" s="10">
        <f>IFERROR(VLOOKUP($A105,'[2]O&amp;M per TB'!$B$4:Q$375,K$5,FALSE),0)</f>
        <v>171.66000000000008</v>
      </c>
      <c r="L105" s="10">
        <f>IFERROR(VLOOKUP($A105,'[2]O&amp;M per TB'!$B$4:Q$375,L$5,FALSE),0)</f>
        <v>178.39999999999986</v>
      </c>
      <c r="M105" s="10">
        <f>IFERROR(VLOOKUP($A105,'[2]O&amp;M per TB'!$B$4:Q$375,M$5,FALSE),0)</f>
        <v>183.66000000000008</v>
      </c>
      <c r="N105" s="10">
        <f>IFERROR(VLOOKUP($A105,'[2]O&amp;M per TB'!$B$4:Q$375,N$5,FALSE),0)</f>
        <v>187.23000000000002</v>
      </c>
      <c r="O105" s="10">
        <f>IFERROR(VLOOKUP($A105,'[2]O&amp;M per TB'!$B$4:Q$375,O$5,FALSE),0)</f>
        <v>191.01999999999998</v>
      </c>
      <c r="P105" s="191">
        <f>SUM(D105:O105)</f>
        <v>1978.25</v>
      </c>
    </row>
    <row r="106" spans="1:16" s="83" customFormat="1" x14ac:dyDescent="0.3">
      <c r="A106" s="94"/>
      <c r="C106" s="99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38"/>
      <c r="O106" s="116"/>
      <c r="P106" s="116"/>
    </row>
    <row r="107" spans="1:16" s="83" customFormat="1" x14ac:dyDescent="0.3">
      <c r="A107" s="94">
        <v>6680</v>
      </c>
      <c r="B107" s="83" t="s">
        <v>428</v>
      </c>
      <c r="C107" s="97" t="s">
        <v>429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16">
        <f>SUM(D107:O107)</f>
        <v>0</v>
      </c>
    </row>
    <row r="108" spans="1:16" s="83" customFormat="1" x14ac:dyDescent="0.3">
      <c r="A108" s="94"/>
      <c r="B108" s="83" t="s">
        <v>430</v>
      </c>
      <c r="C108" s="97"/>
      <c r="D108" s="98"/>
      <c r="E108" s="98"/>
      <c r="F108" s="98"/>
      <c r="G108" s="98"/>
      <c r="H108" s="98"/>
      <c r="I108" s="98"/>
      <c r="J108" s="98"/>
      <c r="K108" s="98"/>
      <c r="L108" s="98"/>
      <c r="M108" s="98">
        <f>-M43</f>
        <v>0</v>
      </c>
      <c r="N108" s="104">
        <f>-N43</f>
        <v>0</v>
      </c>
      <c r="O108" s="98">
        <f>-O43</f>
        <v>0</v>
      </c>
      <c r="P108" s="116">
        <f>SUM(D108:O108)</f>
        <v>0</v>
      </c>
    </row>
    <row r="109" spans="1:16" s="83" customFormat="1" x14ac:dyDescent="0.3">
      <c r="A109" s="94"/>
      <c r="B109" s="102" t="s">
        <v>81</v>
      </c>
      <c r="C109" s="95" t="s">
        <v>81</v>
      </c>
      <c r="D109" s="103">
        <f>SUM(D107:D108)</f>
        <v>0</v>
      </c>
      <c r="E109" s="103">
        <f t="shared" ref="E109:P109" si="13">SUM(E107:E108)</f>
        <v>0</v>
      </c>
      <c r="F109" s="103">
        <f t="shared" si="13"/>
        <v>0</v>
      </c>
      <c r="G109" s="103">
        <f t="shared" si="13"/>
        <v>0</v>
      </c>
      <c r="H109" s="103">
        <f t="shared" si="13"/>
        <v>0</v>
      </c>
      <c r="I109" s="103">
        <f t="shared" si="13"/>
        <v>0</v>
      </c>
      <c r="J109" s="103">
        <f t="shared" si="13"/>
        <v>0</v>
      </c>
      <c r="K109" s="103">
        <f t="shared" si="13"/>
        <v>0</v>
      </c>
      <c r="L109" s="103">
        <f t="shared" si="13"/>
        <v>0</v>
      </c>
      <c r="M109" s="103">
        <f t="shared" si="13"/>
        <v>0</v>
      </c>
      <c r="N109" s="187">
        <f t="shared" si="13"/>
        <v>0</v>
      </c>
      <c r="O109" s="103">
        <f t="shared" si="13"/>
        <v>0</v>
      </c>
      <c r="P109" s="187">
        <f t="shared" si="13"/>
        <v>0</v>
      </c>
    </row>
    <row r="110" spans="1:16" s="83" customFormat="1" x14ac:dyDescent="0.3">
      <c r="A110" s="94"/>
      <c r="C110" s="97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104"/>
      <c r="O110" s="116"/>
      <c r="P110" s="116"/>
    </row>
    <row r="111" spans="1:16" s="83" customFormat="1" x14ac:dyDescent="0.3">
      <c r="A111" s="94">
        <v>6685</v>
      </c>
      <c r="B111" s="83" t="s">
        <v>150</v>
      </c>
      <c r="C111" s="99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16">
        <f>SUM(D111:O111)</f>
        <v>0</v>
      </c>
    </row>
    <row r="112" spans="1:16" s="83" customFormat="1" x14ac:dyDescent="0.3">
      <c r="A112" s="94"/>
      <c r="C112" s="99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38"/>
      <c r="O112" s="116"/>
      <c r="P112" s="116"/>
    </row>
    <row r="113" spans="1:16" s="83" customFormat="1" x14ac:dyDescent="0.3">
      <c r="A113" s="94">
        <v>6730</v>
      </c>
      <c r="B113" s="83" t="s">
        <v>432</v>
      </c>
      <c r="C113" s="99"/>
      <c r="D113" s="10">
        <f>IFERROR(VLOOKUP($A113,'[2]O&amp;M per TB'!$B$4:Q$375,D$5,FALSE),0)</f>
        <v>217.45</v>
      </c>
      <c r="E113" s="10">
        <f>IFERROR(VLOOKUP($A113,'[2]O&amp;M per TB'!$B$4:Q$375,E$5,FALSE),0)</f>
        <v>217.45</v>
      </c>
      <c r="F113" s="10">
        <f>IFERROR(VLOOKUP($A113,'[2]O&amp;M per TB'!$B$4:Q$375,F$5,FALSE),0)</f>
        <v>217.45000000000005</v>
      </c>
      <c r="G113" s="10">
        <f>IFERROR(VLOOKUP($A113,'[2]O&amp;M per TB'!$B$4:Q$375,G$5,FALSE),0)</f>
        <v>217.44999999999993</v>
      </c>
      <c r="H113" s="10">
        <f>IFERROR(VLOOKUP($A113,'[2]O&amp;M per TB'!$B$4:Q$375,H$5,FALSE),0)</f>
        <v>217.45000000000005</v>
      </c>
      <c r="I113" s="10">
        <f>IFERROR(VLOOKUP($A113,'[2]O&amp;M per TB'!$B$4:Q$375,I$5,FALSE),0)</f>
        <v>217.45000000000005</v>
      </c>
      <c r="J113" s="10">
        <f>IFERROR(VLOOKUP($A113,'[2]O&amp;M per TB'!$B$4:Q$375,J$5,FALSE),0)</f>
        <v>217.45000000000005</v>
      </c>
      <c r="K113" s="10">
        <f>IFERROR(VLOOKUP($A113,'[2]O&amp;M per TB'!$B$4:Q$375,K$5,FALSE),0)</f>
        <v>217.44999999999982</v>
      </c>
      <c r="L113" s="10">
        <f>IFERROR(VLOOKUP($A113,'[2]O&amp;M per TB'!$B$4:Q$375,L$5,FALSE),0)</f>
        <v>217.44999999999982</v>
      </c>
      <c r="M113" s="10">
        <f>IFERROR(VLOOKUP($A113,'[2]O&amp;M per TB'!$B$4:Q$375,M$5,FALSE),0)</f>
        <v>217.45000000000027</v>
      </c>
      <c r="N113" s="10">
        <f>IFERROR(VLOOKUP($A113,'[2]O&amp;M per TB'!$B$4:Q$375,N$5,FALSE),0)</f>
        <v>217.44999999999982</v>
      </c>
      <c r="O113" s="10">
        <f>IFERROR(VLOOKUP($A113,'[2]O&amp;M per TB'!$B$4:Q$375,O$5,FALSE),0)</f>
        <v>217.45000000000027</v>
      </c>
      <c r="P113" s="191">
        <f>SUM(D113:O113)</f>
        <v>2609.4</v>
      </c>
    </row>
    <row r="114" spans="1:16" s="83" customFormat="1" x14ac:dyDescent="0.3">
      <c r="A114" s="94">
        <v>6795</v>
      </c>
      <c r="B114" s="83" t="s">
        <v>433</v>
      </c>
      <c r="C114" s="99"/>
      <c r="D114" s="10">
        <f>IFERROR(VLOOKUP($A114,'[2]O&amp;M per TB'!$B$4:Q$375,D$5,FALSE),0)</f>
        <v>13.5</v>
      </c>
      <c r="E114" s="10">
        <f>IFERROR(VLOOKUP($A114,'[2]O&amp;M per TB'!$B$4:Q$375,E$5,FALSE),0)</f>
        <v>13.5</v>
      </c>
      <c r="F114" s="10">
        <f>IFERROR(VLOOKUP($A114,'[2]O&amp;M per TB'!$B$4:Q$375,F$5,FALSE),0)</f>
        <v>13.5</v>
      </c>
      <c r="G114" s="10">
        <f>IFERROR(VLOOKUP($A114,'[2]O&amp;M per TB'!$B$4:Q$375,G$5,FALSE),0)</f>
        <v>13.5</v>
      </c>
      <c r="H114" s="10">
        <f>IFERROR(VLOOKUP($A114,'[2]O&amp;M per TB'!$B$4:Q$375,H$5,FALSE),0)</f>
        <v>13.5</v>
      </c>
      <c r="I114" s="10">
        <f>IFERROR(VLOOKUP($A114,'[2]O&amp;M per TB'!$B$4:Q$375,I$5,FALSE),0)</f>
        <v>13.5</v>
      </c>
      <c r="J114" s="10">
        <f>IFERROR(VLOOKUP($A114,'[2]O&amp;M per TB'!$B$4:Q$375,J$5,FALSE),0)</f>
        <v>13.5</v>
      </c>
      <c r="K114" s="10">
        <f>IFERROR(VLOOKUP($A114,'[2]O&amp;M per TB'!$B$4:Q$375,K$5,FALSE),0)</f>
        <v>13.5</v>
      </c>
      <c r="L114" s="10">
        <f>IFERROR(VLOOKUP($A114,'[2]O&amp;M per TB'!$B$4:Q$375,L$5,FALSE),0)</f>
        <v>13.5</v>
      </c>
      <c r="M114" s="10">
        <f>IFERROR(VLOOKUP($A114,'[2]O&amp;M per TB'!$B$4:Q$375,M$5,FALSE),0)</f>
        <v>13.5</v>
      </c>
      <c r="N114" s="10">
        <f>IFERROR(VLOOKUP($A114,'[2]O&amp;M per TB'!$B$4:Q$375,N$5,FALSE),0)</f>
        <v>13.5</v>
      </c>
      <c r="O114" s="10">
        <f>IFERROR(VLOOKUP($A114,'[2]O&amp;M per TB'!$B$4:Q$375,O$5,FALSE),0)</f>
        <v>13.5</v>
      </c>
      <c r="P114" s="191">
        <f>SUM(D114:O114)</f>
        <v>162</v>
      </c>
    </row>
    <row r="115" spans="1:16" s="83" customFormat="1" x14ac:dyDescent="0.3">
      <c r="A115" s="94"/>
      <c r="C115" s="99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38"/>
      <c r="O115" s="116"/>
      <c r="P115" s="116"/>
    </row>
    <row r="116" spans="1:16" s="83" customFormat="1" x14ac:dyDescent="0.3">
      <c r="A116" s="94">
        <v>6745</v>
      </c>
      <c r="B116" s="83" t="s">
        <v>434</v>
      </c>
      <c r="C116" s="99"/>
      <c r="D116" s="10">
        <f>IFERROR(VLOOKUP($A116,'[2]O&amp;M per TB'!$B$4:Q$375,D$5,FALSE),0)</f>
        <v>566.23</v>
      </c>
      <c r="E116" s="10">
        <f>IFERROR(VLOOKUP($A116,'[2]O&amp;M per TB'!$B$4:Q$375,E$5,FALSE),0)</f>
        <v>619.21</v>
      </c>
      <c r="F116" s="10">
        <f>IFERROR(VLOOKUP($A116,'[2]O&amp;M per TB'!$B$4:Q$375,F$5,FALSE),0)</f>
        <v>587.73</v>
      </c>
      <c r="G116" s="10">
        <f>IFERROR(VLOOKUP($A116,'[2]O&amp;M per TB'!$B$4:Q$375,G$5,FALSE),0)</f>
        <v>580.25</v>
      </c>
      <c r="H116" s="10">
        <f>IFERROR(VLOOKUP($A116,'[2]O&amp;M per TB'!$B$4:Q$375,H$5,FALSE),0)</f>
        <v>581.25</v>
      </c>
      <c r="I116" s="10">
        <f>IFERROR(VLOOKUP($A116,'[2]O&amp;M per TB'!$B$4:Q$375,I$5,FALSE),0)</f>
        <v>585.36999999999989</v>
      </c>
      <c r="J116" s="10">
        <f>IFERROR(VLOOKUP($A116,'[2]O&amp;M per TB'!$B$4:Q$375,J$5,FALSE),0)</f>
        <v>583.19999999999982</v>
      </c>
      <c r="K116" s="10">
        <f>IFERROR(VLOOKUP($A116,'[2]O&amp;M per TB'!$B$4:Q$375,K$5,FALSE),0)</f>
        <v>587.24000000000069</v>
      </c>
      <c r="L116" s="10">
        <f>IFERROR(VLOOKUP($A116,'[2]O&amp;M per TB'!$B$4:Q$375,L$5,FALSE),0)</f>
        <v>628.44999999999982</v>
      </c>
      <c r="M116" s="10">
        <f>IFERROR(VLOOKUP($A116,'[2]O&amp;M per TB'!$B$4:Q$375,M$5,FALSE),0)</f>
        <v>630.1299999999992</v>
      </c>
      <c r="N116" s="10">
        <f>IFERROR(VLOOKUP($A116,'[2]O&amp;M per TB'!$B$4:Q$375,N$5,FALSE),0)</f>
        <v>630.5</v>
      </c>
      <c r="O116" s="10">
        <f>IFERROR(VLOOKUP($A116,'[2]O&amp;M per TB'!$B$4:Q$375,O$5,FALSE),0)</f>
        <v>605.3100000000004</v>
      </c>
      <c r="P116" s="191">
        <f>SUM(D116:O116)</f>
        <v>7184.87</v>
      </c>
    </row>
    <row r="117" spans="1:16" s="83" customFormat="1" x14ac:dyDescent="0.3">
      <c r="A117" s="94">
        <v>6800</v>
      </c>
      <c r="B117" s="83" t="s">
        <v>435</v>
      </c>
      <c r="C117" s="99"/>
      <c r="D117" s="10">
        <f>IFERROR(VLOOKUP($A117,'[2]O&amp;M per TB'!$B$4:Q$375,D$5,FALSE),0)</f>
        <v>17.96</v>
      </c>
      <c r="E117" s="10">
        <f>IFERROR(VLOOKUP($A117,'[2]O&amp;M per TB'!$B$4:Q$375,E$5,FALSE),0)</f>
        <v>17.96</v>
      </c>
      <c r="F117" s="10">
        <f>IFERROR(VLOOKUP($A117,'[2]O&amp;M per TB'!$B$4:Q$375,F$5,FALSE),0)</f>
        <v>17.96</v>
      </c>
      <c r="G117" s="10">
        <f>IFERROR(VLOOKUP($A117,'[2]O&amp;M per TB'!$B$4:Q$375,G$5,FALSE),0)</f>
        <v>17.96</v>
      </c>
      <c r="H117" s="10">
        <f>IFERROR(VLOOKUP($A117,'[2]O&amp;M per TB'!$B$4:Q$375,H$5,FALSE),0)</f>
        <v>17.960000000000008</v>
      </c>
      <c r="I117" s="10">
        <f>IFERROR(VLOOKUP($A117,'[2]O&amp;M per TB'!$B$4:Q$375,I$5,FALSE),0)</f>
        <v>17.959999999999994</v>
      </c>
      <c r="J117" s="10">
        <f>IFERROR(VLOOKUP($A117,'[2]O&amp;M per TB'!$B$4:Q$375,J$5,FALSE),0)</f>
        <v>17.959999999999994</v>
      </c>
      <c r="K117" s="10">
        <f>IFERROR(VLOOKUP($A117,'[2]O&amp;M per TB'!$B$4:Q$375,K$5,FALSE),0)</f>
        <v>17.960000000000008</v>
      </c>
      <c r="L117" s="10">
        <f>IFERROR(VLOOKUP($A117,'[2]O&amp;M per TB'!$B$4:Q$375,L$5,FALSE),0)</f>
        <v>17.95999999999998</v>
      </c>
      <c r="M117" s="10">
        <f>IFERROR(VLOOKUP($A117,'[2]O&amp;M per TB'!$B$4:Q$375,M$5,FALSE),0)</f>
        <v>17.960000000000036</v>
      </c>
      <c r="N117" s="10">
        <f>IFERROR(VLOOKUP($A117,'[2]O&amp;M per TB'!$B$4:Q$375,N$5,FALSE),0)</f>
        <v>17.95999999999998</v>
      </c>
      <c r="O117" s="10">
        <f>IFERROR(VLOOKUP($A117,'[2]O&amp;M per TB'!$B$4:Q$375,O$5,FALSE),0)</f>
        <v>17.960000000000008</v>
      </c>
      <c r="P117" s="191">
        <f>SUM(D117:O117)</f>
        <v>215.52</v>
      </c>
    </row>
    <row r="118" spans="1:16" s="83" customFormat="1" x14ac:dyDescent="0.3">
      <c r="A118" s="94"/>
      <c r="C118" s="99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38"/>
      <c r="O118" s="138"/>
      <c r="P118" s="116"/>
    </row>
    <row r="119" spans="1:16" s="83" customFormat="1" x14ac:dyDescent="0.3">
      <c r="A119" s="94">
        <v>6665</v>
      </c>
      <c r="B119" s="83" t="s">
        <v>186</v>
      </c>
      <c r="C119" s="99"/>
      <c r="D119" s="10">
        <f>IFERROR(VLOOKUP($A119,'[2]O&amp;M per TB'!$B$4:Q$375,D$5,FALSE),0)</f>
        <v>7463.1</v>
      </c>
      <c r="E119" s="10">
        <f>IFERROR(VLOOKUP($A119,'[2]O&amp;M per TB'!$B$4:Q$375,E$5,FALSE),0)</f>
        <v>7463.1</v>
      </c>
      <c r="F119" s="10">
        <f>IFERROR(VLOOKUP($A119,'[2]O&amp;M per TB'!$B$4:Q$375,F$5,FALSE),0)</f>
        <v>7466.6499999999978</v>
      </c>
      <c r="G119" s="10">
        <f>IFERROR(VLOOKUP($A119,'[2]O&amp;M per TB'!$B$4:Q$375,G$5,FALSE),0)</f>
        <v>7466.6500000000015</v>
      </c>
      <c r="H119" s="10">
        <f>IFERROR(VLOOKUP($A119,'[2]O&amp;M per TB'!$B$4:Q$375,H$5,FALSE),0)</f>
        <v>7466.6500000000015</v>
      </c>
      <c r="I119" s="10">
        <f>IFERROR(VLOOKUP($A119,'[2]O&amp;M per TB'!$B$4:Q$375,I$5,FALSE),0)</f>
        <v>7473.9199999999983</v>
      </c>
      <c r="J119" s="10">
        <f>IFERROR(VLOOKUP($A119,'[2]O&amp;M per TB'!$B$4:Q$375,J$5,FALSE),0)</f>
        <v>7479.5800000000017</v>
      </c>
      <c r="K119" s="10">
        <f>IFERROR(VLOOKUP($A119,'[2]O&amp;M per TB'!$B$4:Q$375,K$5,FALSE),0)</f>
        <v>7477.07</v>
      </c>
      <c r="L119" s="10">
        <f>IFERROR(VLOOKUP($A119,'[2]O&amp;M per TB'!$B$4:Q$375,L$5,FALSE),0)</f>
        <v>7483.7300000000105</v>
      </c>
      <c r="M119" s="10">
        <f>IFERROR(VLOOKUP($A119,'[2]O&amp;M per TB'!$B$4:Q$375,M$5,FALSE),0)</f>
        <v>7484.859999999986</v>
      </c>
      <c r="N119" s="10">
        <f>IFERROR(VLOOKUP($A119,'[2]O&amp;M per TB'!$B$4:Q$375,N$5,FALSE),0)</f>
        <v>7489.5</v>
      </c>
      <c r="O119" s="10">
        <f>IFERROR(VLOOKUP($A119,'[2]O&amp;M per TB'!$B$4:Q$375,O$5,FALSE),0)</f>
        <v>7489.5</v>
      </c>
      <c r="P119" s="191">
        <f>SUM(D119:O119)</f>
        <v>89704.31</v>
      </c>
    </row>
    <row r="120" spans="1:16" s="83" customFormat="1" x14ac:dyDescent="0.3">
      <c r="A120" s="94"/>
      <c r="C120" s="99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38"/>
      <c r="O120" s="138"/>
      <c r="P120" s="116"/>
    </row>
    <row r="121" spans="1:16" s="83" customFormat="1" x14ac:dyDescent="0.3">
      <c r="A121" s="94">
        <v>6695</v>
      </c>
      <c r="B121" s="83" t="s">
        <v>436</v>
      </c>
      <c r="C121" s="99"/>
      <c r="D121" s="10">
        <f>IFERROR(VLOOKUP($A121,'[2]O&amp;M per TB'!$B$4:Q$375,D$5,FALSE),0)</f>
        <v>22.5</v>
      </c>
      <c r="E121" s="10">
        <f>IFERROR(VLOOKUP($A121,'[2]O&amp;M per TB'!$B$4:Q$375,E$5,FALSE),0)</f>
        <v>22.5</v>
      </c>
      <c r="F121" s="10">
        <f>IFERROR(VLOOKUP($A121,'[2]O&amp;M per TB'!$B$4:Q$375,F$5,FALSE),0)</f>
        <v>22.5</v>
      </c>
      <c r="G121" s="10">
        <f>IFERROR(VLOOKUP($A121,'[2]O&amp;M per TB'!$B$4:Q$375,G$5,FALSE),0)</f>
        <v>22.5</v>
      </c>
      <c r="H121" s="10">
        <f>IFERROR(VLOOKUP($A121,'[2]O&amp;M per TB'!$B$4:Q$375,H$5,FALSE),0)</f>
        <v>22.5</v>
      </c>
      <c r="I121" s="10">
        <f>IFERROR(VLOOKUP($A121,'[2]O&amp;M per TB'!$B$4:Q$375,I$5,FALSE),0)</f>
        <v>22.5</v>
      </c>
      <c r="J121" s="10">
        <f>IFERROR(VLOOKUP($A121,'[2]O&amp;M per TB'!$B$4:Q$375,J$5,FALSE),0)</f>
        <v>22.5</v>
      </c>
      <c r="K121" s="10">
        <f>IFERROR(VLOOKUP($A121,'[2]O&amp;M per TB'!$B$4:Q$375,K$5,FALSE),0)</f>
        <v>22.5</v>
      </c>
      <c r="L121" s="10">
        <f>IFERROR(VLOOKUP($A121,'[2]O&amp;M per TB'!$B$4:Q$375,L$5,FALSE),0)</f>
        <v>22.5</v>
      </c>
      <c r="M121" s="10">
        <f>IFERROR(VLOOKUP($A121,'[2]O&amp;M per TB'!$B$4:Q$375,M$5,FALSE),0)</f>
        <v>22.5</v>
      </c>
      <c r="N121" s="10">
        <f>IFERROR(VLOOKUP($A121,'[2]O&amp;M per TB'!$B$4:Q$375,N$5,FALSE),0)</f>
        <v>22.5</v>
      </c>
      <c r="O121" s="10">
        <f>IFERROR(VLOOKUP($A121,'[2]O&amp;M per TB'!$B$4:Q$375,O$5,FALSE),0)</f>
        <v>22.5</v>
      </c>
      <c r="P121" s="191">
        <f>SUM(D121:O121)</f>
        <v>270</v>
      </c>
    </row>
    <row r="122" spans="1:16" s="83" customFormat="1" x14ac:dyDescent="0.3">
      <c r="A122" s="94"/>
      <c r="C122" s="99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38"/>
      <c r="O122" s="116"/>
      <c r="P122" s="116"/>
    </row>
    <row r="123" spans="1:16" s="83" customFormat="1" x14ac:dyDescent="0.3">
      <c r="A123" s="94">
        <v>6765</v>
      </c>
      <c r="B123" s="83" t="s">
        <v>438</v>
      </c>
      <c r="C123" s="97"/>
      <c r="D123" s="10">
        <f>IFERROR(VLOOKUP($A123,'[2]O&amp;M per TB'!$B$4:Q$375,D$5,FALSE),0)</f>
        <v>5045.55</v>
      </c>
      <c r="E123" s="10">
        <f>IFERROR(VLOOKUP($A123,'[2]O&amp;M per TB'!$B$4:Q$375,E$5,FALSE),0)</f>
        <v>5045.55</v>
      </c>
      <c r="F123" s="10">
        <f>IFERROR(VLOOKUP($A123,'[2]O&amp;M per TB'!$B$4:Q$375,F$5,FALSE),0)</f>
        <v>5050.4599999999991</v>
      </c>
      <c r="G123" s="10">
        <f>IFERROR(VLOOKUP($A123,'[2]O&amp;M per TB'!$B$4:Q$375,G$5,FALSE),0)</f>
        <v>5055.33</v>
      </c>
      <c r="H123" s="10">
        <f>IFERROR(VLOOKUP($A123,'[2]O&amp;M per TB'!$B$4:Q$375,H$5,FALSE),0)</f>
        <v>5055.3300000000017</v>
      </c>
      <c r="I123" s="10">
        <f>IFERROR(VLOOKUP($A123,'[2]O&amp;M per TB'!$B$4:Q$375,I$5,FALSE),0)</f>
        <v>5058.2999999999993</v>
      </c>
      <c r="J123" s="10">
        <f>IFERROR(VLOOKUP($A123,'[2]O&amp;M per TB'!$B$4:Q$375,J$5,FALSE),0)</f>
        <v>5063.7100000000028</v>
      </c>
      <c r="K123" s="10">
        <f>IFERROR(VLOOKUP($A123,'[2]O&amp;M per TB'!$B$4:Q$375,K$5,FALSE),0)</f>
        <v>5067.1899999999951</v>
      </c>
      <c r="L123" s="10">
        <f>IFERROR(VLOOKUP($A123,'[2]O&amp;M per TB'!$B$4:Q$375,L$5,FALSE),0)</f>
        <v>5094.1000000000058</v>
      </c>
      <c r="M123" s="10">
        <f>IFERROR(VLOOKUP($A123,'[2]O&amp;M per TB'!$B$4:Q$375,M$5,FALSE),0)</f>
        <v>5082.25</v>
      </c>
      <c r="N123" s="10">
        <f>IFERROR(VLOOKUP($A123,'[2]O&amp;M per TB'!$B$4:Q$375,N$5,FALSE),0)</f>
        <v>5082.25</v>
      </c>
      <c r="O123" s="10">
        <f>IFERROR(VLOOKUP($A123,'[2]O&amp;M per TB'!$B$4:Q$375,O$5,FALSE),0)</f>
        <v>5083.4099999999962</v>
      </c>
      <c r="P123" s="116">
        <f>SUM(D123:O123)</f>
        <v>60783.43</v>
      </c>
    </row>
    <row r="124" spans="1:16" s="107" customFormat="1" x14ac:dyDescent="0.3">
      <c r="A124" s="125">
        <v>6770</v>
      </c>
      <c r="B124" s="132" t="s">
        <v>439</v>
      </c>
      <c r="C124" s="133" t="s">
        <v>440</v>
      </c>
      <c r="D124" s="10">
        <f>IFERROR(VLOOKUP($A124,'[2]O&amp;M per TB'!$B$4:Q$375,D$5,FALSE),0)</f>
        <v>12.66</v>
      </c>
      <c r="E124" s="10">
        <f>IFERROR(VLOOKUP($A124,'[2]O&amp;M per TB'!$B$4:Q$375,E$5,FALSE),0)</f>
        <v>12.66</v>
      </c>
      <c r="F124" s="10">
        <f>IFERROR(VLOOKUP($A124,'[2]O&amp;M per TB'!$B$4:Q$375,F$5,FALSE),0)</f>
        <v>12.659999999999997</v>
      </c>
      <c r="G124" s="10">
        <f>IFERROR(VLOOKUP($A124,'[2]O&amp;M per TB'!$B$4:Q$375,G$5,FALSE),0)</f>
        <v>12.660000000000004</v>
      </c>
      <c r="H124" s="10">
        <f>IFERROR(VLOOKUP($A124,'[2]O&amp;M per TB'!$B$4:Q$375,H$5,FALSE),0)</f>
        <v>12.659999999999997</v>
      </c>
      <c r="I124" s="10">
        <f>IFERROR(VLOOKUP($A124,'[2]O&amp;M per TB'!$B$4:Q$375,I$5,FALSE),0)</f>
        <v>12.659999999999997</v>
      </c>
      <c r="J124" s="10">
        <f>IFERROR(VLOOKUP($A124,'[2]O&amp;M per TB'!$B$4:Q$375,J$5,FALSE),0)</f>
        <v>12.660000000000011</v>
      </c>
      <c r="K124" s="10">
        <f>IFERROR(VLOOKUP($A124,'[2]O&amp;M per TB'!$B$4:Q$375,K$5,FALSE),0)</f>
        <v>12.659999999999997</v>
      </c>
      <c r="L124" s="10">
        <f>IFERROR(VLOOKUP($A124,'[2]O&amp;M per TB'!$B$4:Q$375,L$5,FALSE),0)</f>
        <v>12.659999999999997</v>
      </c>
      <c r="M124" s="10">
        <f>IFERROR(VLOOKUP($A124,'[2]O&amp;M per TB'!$B$4:Q$375,M$5,FALSE),0)</f>
        <v>12.659999999999997</v>
      </c>
      <c r="N124" s="10">
        <f>IFERROR(VLOOKUP($A124,'[2]O&amp;M per TB'!$B$4:Q$375,N$5,FALSE),0)</f>
        <v>12.659999999999997</v>
      </c>
      <c r="O124" s="10">
        <f>IFERROR(VLOOKUP($A124,'[2]O&amp;M per TB'!$B$4:Q$375,O$5,FALSE),0)</f>
        <v>12.659999999999997</v>
      </c>
      <c r="P124" s="116">
        <f>SUM(D124:O124)</f>
        <v>151.91999999999999</v>
      </c>
    </row>
    <row r="125" spans="1:16" s="83" customFormat="1" x14ac:dyDescent="0.3">
      <c r="A125" s="94"/>
      <c r="B125" s="102" t="s">
        <v>81</v>
      </c>
      <c r="C125" s="95" t="s">
        <v>81</v>
      </c>
      <c r="D125" s="103">
        <f>SUM(D123:D124)</f>
        <v>5058.21</v>
      </c>
      <c r="E125" s="103">
        <f t="shared" ref="E125:P125" si="14">SUM(E123:E124)</f>
        <v>5058.21</v>
      </c>
      <c r="F125" s="103">
        <f t="shared" si="14"/>
        <v>5063.119999999999</v>
      </c>
      <c r="G125" s="103">
        <f t="shared" si="14"/>
        <v>5067.99</v>
      </c>
      <c r="H125" s="103">
        <f t="shared" si="14"/>
        <v>5067.9900000000016</v>
      </c>
      <c r="I125" s="103">
        <f t="shared" si="14"/>
        <v>5070.9599999999991</v>
      </c>
      <c r="J125" s="103">
        <f t="shared" si="14"/>
        <v>5076.3700000000026</v>
      </c>
      <c r="K125" s="103">
        <f t="shared" si="14"/>
        <v>5079.8499999999949</v>
      </c>
      <c r="L125" s="103">
        <f t="shared" si="14"/>
        <v>5106.7600000000057</v>
      </c>
      <c r="M125" s="103">
        <f t="shared" si="14"/>
        <v>5094.91</v>
      </c>
      <c r="N125" s="187">
        <f t="shared" si="14"/>
        <v>5094.91</v>
      </c>
      <c r="O125" s="103">
        <f t="shared" si="14"/>
        <v>5096.0699999999961</v>
      </c>
      <c r="P125" s="193">
        <f t="shared" si="14"/>
        <v>60935.35</v>
      </c>
    </row>
    <row r="126" spans="1:16" s="83" customFormat="1" x14ac:dyDescent="0.3">
      <c r="A126" s="94"/>
      <c r="C126" s="99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38"/>
      <c r="O126" s="116"/>
      <c r="P126" s="116"/>
    </row>
    <row r="127" spans="1:16" s="83" customFormat="1" x14ac:dyDescent="0.3">
      <c r="A127" s="94">
        <v>6775</v>
      </c>
      <c r="B127" s="83" t="s">
        <v>441</v>
      </c>
      <c r="C127" s="99"/>
      <c r="D127" s="10">
        <f>IFERROR(VLOOKUP($A127,'[2]O&amp;M per TB'!$B$4:Q$375,D$5,FALSE),0)</f>
        <v>396.3</v>
      </c>
      <c r="E127" s="10">
        <f>IFERROR(VLOOKUP($A127,'[2]O&amp;M per TB'!$B$4:Q$375,E$5,FALSE),0)</f>
        <v>396.21</v>
      </c>
      <c r="F127" s="10">
        <f>IFERROR(VLOOKUP($A127,'[2]O&amp;M per TB'!$B$4:Q$375,F$5,FALSE),0)</f>
        <v>396.21000000000004</v>
      </c>
      <c r="G127" s="10">
        <f>IFERROR(VLOOKUP($A127,'[2]O&amp;M per TB'!$B$4:Q$375,G$5,FALSE),0)</f>
        <v>396.21000000000004</v>
      </c>
      <c r="H127" s="10">
        <f>IFERROR(VLOOKUP($A127,'[2]O&amp;M per TB'!$B$4:Q$375,H$5,FALSE),0)</f>
        <v>396.21000000000004</v>
      </c>
      <c r="I127" s="10">
        <f>IFERROR(VLOOKUP($A127,'[2]O&amp;M per TB'!$B$4:Q$375,I$5,FALSE),0)</f>
        <v>429.46000000000026</v>
      </c>
      <c r="J127" s="10">
        <f>IFERROR(VLOOKUP($A127,'[2]O&amp;M per TB'!$B$4:Q$375,J$5,FALSE),0)</f>
        <v>407.21999999999935</v>
      </c>
      <c r="K127" s="10">
        <f>IFERROR(VLOOKUP($A127,'[2]O&amp;M per TB'!$B$4:Q$375,K$5,FALSE),0)</f>
        <v>411.86000000000058</v>
      </c>
      <c r="L127" s="10">
        <f>IFERROR(VLOOKUP($A127,'[2]O&amp;M per TB'!$B$4:Q$375,L$5,FALSE),0)</f>
        <v>411.85999999999967</v>
      </c>
      <c r="M127" s="10">
        <f>IFERROR(VLOOKUP($A127,'[2]O&amp;M per TB'!$B$4:Q$375,M$5,FALSE),0)</f>
        <v>411.86000000000013</v>
      </c>
      <c r="N127" s="10">
        <f>IFERROR(VLOOKUP($A127,'[2]O&amp;M per TB'!$B$4:Q$375,N$5,FALSE),0)</f>
        <v>411.87999999999965</v>
      </c>
      <c r="O127" s="10">
        <f>IFERROR(VLOOKUP($A127,'[2]O&amp;M per TB'!$B$4:Q$375,O$5,FALSE),0)</f>
        <v>411.88000000000011</v>
      </c>
      <c r="P127" s="191">
        <f>SUM(D127:O127)</f>
        <v>4877.16</v>
      </c>
    </row>
    <row r="128" spans="1:16" s="83" customFormat="1" x14ac:dyDescent="0.3">
      <c r="A128" s="94"/>
      <c r="C128" s="99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38"/>
      <c r="O128" s="116"/>
      <c r="P128" s="116"/>
    </row>
    <row r="129" spans="1:16" s="83" customFormat="1" x14ac:dyDescent="0.3">
      <c r="A129" s="94">
        <v>6805</v>
      </c>
      <c r="B129" s="83" t="s">
        <v>442</v>
      </c>
      <c r="C129" s="99"/>
      <c r="D129" s="10">
        <f>IFERROR(VLOOKUP($A129,'[2]O&amp;M per TB'!$B$4:Q$375,D$5,FALSE),0)</f>
        <v>121.11999999999999</v>
      </c>
      <c r="E129" s="10">
        <f>IFERROR(VLOOKUP($A129,'[2]O&amp;M per TB'!$B$4:Q$375,E$5,FALSE),0)</f>
        <v>121.11999999999999</v>
      </c>
      <c r="F129" s="10">
        <f>IFERROR(VLOOKUP($A129,'[2]O&amp;M per TB'!$B$4:Q$375,F$5,FALSE),0)</f>
        <v>121.11999999999998</v>
      </c>
      <c r="G129" s="10">
        <f>IFERROR(VLOOKUP($A129,'[2]O&amp;M per TB'!$B$4:Q$375,G$5,FALSE),0)</f>
        <v>121.12</v>
      </c>
      <c r="H129" s="10">
        <f>IFERROR(VLOOKUP($A129,'[2]O&amp;M per TB'!$B$4:Q$375,H$5,FALSE),0)</f>
        <v>121.12000000000006</v>
      </c>
      <c r="I129" s="10">
        <f>IFERROR(VLOOKUP($A129,'[2]O&amp;M per TB'!$B$4:Q$375,I$5,FALSE),0)</f>
        <v>121.11999999999989</v>
      </c>
      <c r="J129" s="10">
        <f>IFERROR(VLOOKUP($A129,'[2]O&amp;M per TB'!$B$4:Q$375,J$5,FALSE),0)</f>
        <v>121.12000000000012</v>
      </c>
      <c r="K129" s="10">
        <f>IFERROR(VLOOKUP($A129,'[2]O&amp;M per TB'!$B$4:Q$375,K$5,FALSE),0)</f>
        <v>121.11999999999989</v>
      </c>
      <c r="L129" s="10">
        <f>IFERROR(VLOOKUP($A129,'[2]O&amp;M per TB'!$B$4:Q$375,L$5,FALSE),0)</f>
        <v>121.12000000000023</v>
      </c>
      <c r="M129" s="10">
        <f>IFERROR(VLOOKUP($A129,'[2]O&amp;M per TB'!$B$4:Q$375,M$5,FALSE),0)</f>
        <v>121.11999999999989</v>
      </c>
      <c r="N129" s="10">
        <f>IFERROR(VLOOKUP($A129,'[2]O&amp;M per TB'!$B$4:Q$375,N$5,FALSE),0)</f>
        <v>121.11999999999989</v>
      </c>
      <c r="O129" s="10">
        <f>IFERROR(VLOOKUP($A129,'[2]O&amp;M per TB'!$B$4:Q$375,O$5,FALSE),0)</f>
        <v>121.11999999999989</v>
      </c>
      <c r="P129" s="191">
        <f>SUM(D129:O129)</f>
        <v>1453.4399999999998</v>
      </c>
    </row>
    <row r="130" spans="1:16" s="83" customFormat="1" x14ac:dyDescent="0.3">
      <c r="A130" s="94"/>
      <c r="C130" s="99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38"/>
      <c r="O130" s="116"/>
      <c r="P130" s="116"/>
    </row>
    <row r="131" spans="1:16" s="83" customFormat="1" x14ac:dyDescent="0.3">
      <c r="A131" s="94">
        <v>6785</v>
      </c>
      <c r="B131" s="83" t="s">
        <v>443</v>
      </c>
      <c r="C131" s="97" t="s">
        <v>444</v>
      </c>
      <c r="D131" s="10">
        <f>IFERROR(VLOOKUP($A131,'[2]O&amp;M per TB'!$B$4:Q$375,D$5,FALSE),0)</f>
        <v>45.49</v>
      </c>
      <c r="E131" s="10">
        <f>IFERROR(VLOOKUP($A131,'[2]O&amp;M per TB'!$B$4:Q$375,E$5,FALSE),0)</f>
        <v>45.49</v>
      </c>
      <c r="F131" s="10">
        <f>IFERROR(VLOOKUP($A131,'[2]O&amp;M per TB'!$B$4:Q$375,F$5,FALSE),0)</f>
        <v>45.489999999999995</v>
      </c>
      <c r="G131" s="10">
        <f>IFERROR(VLOOKUP($A131,'[2]O&amp;M per TB'!$B$4:Q$375,G$5,FALSE),0)</f>
        <v>45.490000000000009</v>
      </c>
      <c r="H131" s="10">
        <f>IFERROR(VLOOKUP($A131,'[2]O&amp;M per TB'!$B$4:Q$375,H$5,FALSE),0)</f>
        <v>45.489999999999981</v>
      </c>
      <c r="I131" s="10">
        <f>IFERROR(VLOOKUP($A131,'[2]O&amp;M per TB'!$B$4:Q$375,I$5,FALSE),0)</f>
        <v>45.490000000000009</v>
      </c>
      <c r="J131" s="10">
        <f>IFERROR(VLOOKUP($A131,'[2]O&amp;M per TB'!$B$4:Q$375,J$5,FALSE),0)</f>
        <v>45.490000000000009</v>
      </c>
      <c r="K131" s="10">
        <f>IFERROR(VLOOKUP($A131,'[2]O&amp;M per TB'!$B$4:Q$375,K$5,FALSE),0)</f>
        <v>45.490000000000009</v>
      </c>
      <c r="L131" s="10">
        <f>IFERROR(VLOOKUP($A131,'[2]O&amp;M per TB'!$B$4:Q$375,L$5,FALSE),0)</f>
        <v>45.490000000000009</v>
      </c>
      <c r="M131" s="10">
        <f>IFERROR(VLOOKUP($A131,'[2]O&amp;M per TB'!$B$4:Q$375,M$5,FALSE),0)</f>
        <v>45.489999999999952</v>
      </c>
      <c r="N131" s="10">
        <f>IFERROR(VLOOKUP($A131,'[2]O&amp;M per TB'!$B$4:Q$375,N$5,FALSE),0)</f>
        <v>45.490000000000009</v>
      </c>
      <c r="O131" s="10">
        <f>IFERROR(VLOOKUP($A131,'[2]O&amp;M per TB'!$B$4:Q$375,O$5,FALSE),0)</f>
        <v>45.490000000000009</v>
      </c>
      <c r="P131" s="191">
        <f>SUM(D131:O131)</f>
        <v>545.88</v>
      </c>
    </row>
    <row r="132" spans="1:16" s="83" customFormat="1" x14ac:dyDescent="0.3">
      <c r="A132" s="94"/>
      <c r="C132" s="99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38"/>
      <c r="O132" s="116"/>
      <c r="P132" s="116"/>
    </row>
    <row r="133" spans="1:16" s="83" customFormat="1" x14ac:dyDescent="0.3">
      <c r="A133" s="94">
        <v>6675</v>
      </c>
      <c r="B133" s="83" t="s">
        <v>445</v>
      </c>
      <c r="C133" s="99"/>
      <c r="D133" s="10">
        <f>IFERROR(VLOOKUP($A133,'[2]O&amp;M per TB'!$B$4:Q$375,D$5,FALSE),0)</f>
        <v>38.71</v>
      </c>
      <c r="E133" s="10">
        <f>IFERROR(VLOOKUP($A133,'[2]O&amp;M per TB'!$B$4:Q$375,E$5,FALSE),0)</f>
        <v>38.71</v>
      </c>
      <c r="F133" s="10">
        <f>IFERROR(VLOOKUP($A133,'[2]O&amp;M per TB'!$B$4:Q$375,F$5,FALSE),0)</f>
        <v>38.709999999999994</v>
      </c>
      <c r="G133" s="10">
        <f>IFERROR(VLOOKUP($A133,'[2]O&amp;M per TB'!$B$4:Q$375,G$5,FALSE),0)</f>
        <v>38.710000000000008</v>
      </c>
      <c r="H133" s="10">
        <f>IFERROR(VLOOKUP($A133,'[2]O&amp;M per TB'!$B$4:Q$375,H$5,FALSE),0)</f>
        <v>38.710000000000008</v>
      </c>
      <c r="I133" s="10">
        <f>IFERROR(VLOOKUP($A133,'[2]O&amp;M per TB'!$B$4:Q$375,I$5,FALSE),0)</f>
        <v>38.70999999999998</v>
      </c>
      <c r="J133" s="10">
        <f>IFERROR(VLOOKUP($A133,'[2]O&amp;M per TB'!$B$4:Q$375,J$5,FALSE),0)</f>
        <v>38.710000000000036</v>
      </c>
      <c r="K133" s="10">
        <f>IFERROR(VLOOKUP($A133,'[2]O&amp;M per TB'!$B$4:Q$375,K$5,FALSE),0)</f>
        <v>38.70999999999998</v>
      </c>
      <c r="L133" s="10">
        <f>IFERROR(VLOOKUP($A133,'[2]O&amp;M per TB'!$B$4:Q$375,L$5,FALSE),0)</f>
        <v>38.70999999999998</v>
      </c>
      <c r="M133" s="10">
        <f>IFERROR(VLOOKUP($A133,'[2]O&amp;M per TB'!$B$4:Q$375,M$5,FALSE),0)</f>
        <v>38.710000000000036</v>
      </c>
      <c r="N133" s="10">
        <f>IFERROR(VLOOKUP($A133,'[2]O&amp;M per TB'!$B$4:Q$375,N$5,FALSE),0)</f>
        <v>38.70999999999998</v>
      </c>
      <c r="O133" s="10">
        <f>IFERROR(VLOOKUP($A133,'[2]O&amp;M per TB'!$B$4:Q$375,O$5,FALSE),0)</f>
        <v>38.70999999999998</v>
      </c>
      <c r="P133" s="116">
        <f t="shared" ref="P133:P142" si="15">SUM(D133:O133)</f>
        <v>464.52</v>
      </c>
    </row>
    <row r="134" spans="1:16" s="83" customFormat="1" x14ac:dyDescent="0.3">
      <c r="A134" s="94">
        <v>6890</v>
      </c>
      <c r="B134" s="83" t="s">
        <v>446</v>
      </c>
      <c r="C134" s="97" t="s">
        <v>447</v>
      </c>
      <c r="D134" s="10">
        <f>IFERROR(VLOOKUP($A134,'[2]O&amp;M per TB'!$B$4:Q$375,D$5,FALSE),0)</f>
        <v>104.83</v>
      </c>
      <c r="E134" s="10">
        <f>IFERROR(VLOOKUP($A134,'[2]O&amp;M per TB'!$B$4:Q$375,E$5,FALSE),0)</f>
        <v>104.83</v>
      </c>
      <c r="F134" s="10">
        <f>IFERROR(VLOOKUP($A134,'[2]O&amp;M per TB'!$B$4:Q$375,F$5,FALSE),0)</f>
        <v>104.83000000000001</v>
      </c>
      <c r="G134" s="10">
        <f>IFERROR(VLOOKUP($A134,'[2]O&amp;M per TB'!$B$4:Q$375,G$5,FALSE),0)</f>
        <v>110.41999999999996</v>
      </c>
      <c r="H134" s="10">
        <f>IFERROR(VLOOKUP($A134,'[2]O&amp;M per TB'!$B$4:Q$375,H$5,FALSE),0)</f>
        <v>110.42000000000007</v>
      </c>
      <c r="I134" s="10">
        <f>IFERROR(VLOOKUP($A134,'[2]O&amp;M per TB'!$B$4:Q$375,I$5,FALSE),0)</f>
        <v>110.41999999999996</v>
      </c>
      <c r="J134" s="10">
        <f>IFERROR(VLOOKUP($A134,'[2]O&amp;M per TB'!$B$4:Q$375,J$5,FALSE),0)</f>
        <v>110.41999999999996</v>
      </c>
      <c r="K134" s="10">
        <f>IFERROR(VLOOKUP($A134,'[2]O&amp;M per TB'!$B$4:Q$375,K$5,FALSE),0)</f>
        <v>110.41999999999996</v>
      </c>
      <c r="L134" s="10">
        <f>IFERROR(VLOOKUP($A134,'[2]O&amp;M per TB'!$B$4:Q$375,L$5,FALSE),0)</f>
        <v>110.42000000000007</v>
      </c>
      <c r="M134" s="10">
        <f>IFERROR(VLOOKUP($A134,'[2]O&amp;M per TB'!$B$4:Q$375,M$5,FALSE),0)</f>
        <v>110.42000000000007</v>
      </c>
      <c r="N134" s="10">
        <f>IFERROR(VLOOKUP($A134,'[2]O&amp;M per TB'!$B$4:Q$375,N$5,FALSE),0)</f>
        <v>110.42000000000007</v>
      </c>
      <c r="O134" s="10">
        <f>IFERROR(VLOOKUP($A134,'[2]O&amp;M per TB'!$B$4:Q$375,O$5,FALSE),0)</f>
        <v>110.41999999999985</v>
      </c>
      <c r="P134" s="191">
        <f t="shared" si="15"/>
        <v>1308.27</v>
      </c>
    </row>
    <row r="135" spans="1:16" s="83" customFormat="1" x14ac:dyDescent="0.3">
      <c r="A135" s="94">
        <v>6750</v>
      </c>
      <c r="B135" s="83" t="s">
        <v>448</v>
      </c>
      <c r="C135" s="117"/>
      <c r="D135" s="10">
        <f>IFERROR(VLOOKUP($A135,'[2]O&amp;M per TB'!$B$4:Q$375,D$5,FALSE),0)</f>
        <v>87.35</v>
      </c>
      <c r="E135" s="10">
        <f>IFERROR(VLOOKUP($A135,'[2]O&amp;M per TB'!$B$4:Q$375,E$5,FALSE),0)</f>
        <v>87.35</v>
      </c>
      <c r="F135" s="10">
        <f>IFERROR(VLOOKUP($A135,'[2]O&amp;M per TB'!$B$4:Q$375,F$5,FALSE),0)</f>
        <v>87.350000000000023</v>
      </c>
      <c r="G135" s="10">
        <f>IFERROR(VLOOKUP($A135,'[2]O&amp;M per TB'!$B$4:Q$375,G$5,FALSE),0)</f>
        <v>87.349999999999966</v>
      </c>
      <c r="H135" s="10">
        <f>IFERROR(VLOOKUP($A135,'[2]O&amp;M per TB'!$B$4:Q$375,H$5,FALSE),0)</f>
        <v>87.350000000000023</v>
      </c>
      <c r="I135" s="10">
        <f>IFERROR(VLOOKUP($A135,'[2]O&amp;M per TB'!$B$4:Q$375,I$5,FALSE),0)</f>
        <v>87.350000000000023</v>
      </c>
      <c r="J135" s="10">
        <f>IFERROR(VLOOKUP($A135,'[2]O&amp;M per TB'!$B$4:Q$375,J$5,FALSE),0)</f>
        <v>87.350000000000023</v>
      </c>
      <c r="K135" s="10">
        <f>IFERROR(VLOOKUP($A135,'[2]O&amp;M per TB'!$B$4:Q$375,K$5,FALSE),0)</f>
        <v>87.349999999999909</v>
      </c>
      <c r="L135" s="10">
        <f>IFERROR(VLOOKUP($A135,'[2]O&amp;M per TB'!$B$4:Q$375,L$5,FALSE),0)</f>
        <v>87.350000000000023</v>
      </c>
      <c r="M135" s="10">
        <f>IFERROR(VLOOKUP($A135,'[2]O&amp;M per TB'!$B$4:Q$375,M$5,FALSE),0)</f>
        <v>87.350000000000023</v>
      </c>
      <c r="N135" s="10">
        <f>IFERROR(VLOOKUP($A135,'[2]O&amp;M per TB'!$B$4:Q$375,N$5,FALSE),0)</f>
        <v>87.350000000000023</v>
      </c>
      <c r="O135" s="10">
        <f>IFERROR(VLOOKUP($A135,'[2]O&amp;M per TB'!$B$4:Q$375,O$5,FALSE),0)</f>
        <v>87.350000000000023</v>
      </c>
      <c r="P135" s="191">
        <f t="shared" si="15"/>
        <v>1048.2</v>
      </c>
    </row>
    <row r="136" spans="1:16" s="83" customFormat="1" x14ac:dyDescent="0.3">
      <c r="A136" s="94">
        <v>6755</v>
      </c>
      <c r="B136" s="83" t="s">
        <v>449</v>
      </c>
      <c r="C136" s="117"/>
      <c r="D136" s="10">
        <f>IFERROR(VLOOKUP($A136,'[2]O&amp;M per TB'!$B$4:Q$375,D$5,FALSE),0)</f>
        <v>6.28</v>
      </c>
      <c r="E136" s="10">
        <f>IFERROR(VLOOKUP($A136,'[2]O&amp;M per TB'!$B$4:Q$375,E$5,FALSE),0)</f>
        <v>6.28</v>
      </c>
      <c r="F136" s="10">
        <f>IFERROR(VLOOKUP($A136,'[2]O&amp;M per TB'!$B$4:Q$375,F$5,FALSE),0)</f>
        <v>6.2799999999999994</v>
      </c>
      <c r="G136" s="10">
        <f>IFERROR(VLOOKUP($A136,'[2]O&amp;M per TB'!$B$4:Q$375,G$5,FALSE),0)</f>
        <v>6.2800000000000011</v>
      </c>
      <c r="H136" s="10">
        <f>IFERROR(VLOOKUP($A136,'[2]O&amp;M per TB'!$B$4:Q$375,H$5,FALSE),0)</f>
        <v>6.2799999999999976</v>
      </c>
      <c r="I136" s="10">
        <f>IFERROR(VLOOKUP($A136,'[2]O&amp;M per TB'!$B$4:Q$375,I$5,FALSE),0)</f>
        <v>6.2800000000000011</v>
      </c>
      <c r="J136" s="10">
        <f>IFERROR(VLOOKUP($A136,'[2]O&amp;M per TB'!$B$4:Q$375,J$5,FALSE),0)</f>
        <v>6.2800000000000011</v>
      </c>
      <c r="K136" s="10">
        <f>IFERROR(VLOOKUP($A136,'[2]O&amp;M per TB'!$B$4:Q$375,K$5,FALSE),0)</f>
        <v>6.2800000000000011</v>
      </c>
      <c r="L136" s="10">
        <f>IFERROR(VLOOKUP($A136,'[2]O&amp;M per TB'!$B$4:Q$375,L$5,FALSE),0)</f>
        <v>6.2800000000000011</v>
      </c>
      <c r="M136" s="10">
        <f>IFERROR(VLOOKUP($A136,'[2]O&amp;M per TB'!$B$4:Q$375,M$5,FALSE),0)</f>
        <v>6.279999999999994</v>
      </c>
      <c r="N136" s="10">
        <f>IFERROR(VLOOKUP($A136,'[2]O&amp;M per TB'!$B$4:Q$375,N$5,FALSE),0)</f>
        <v>6.2800000000000011</v>
      </c>
      <c r="O136" s="10">
        <f>IFERROR(VLOOKUP($A136,'[2]O&amp;M per TB'!$B$4:Q$375,O$5,FALSE),0)</f>
        <v>6.2800000000000011</v>
      </c>
      <c r="P136" s="191">
        <f t="shared" si="15"/>
        <v>75.36</v>
      </c>
    </row>
    <row r="137" spans="1:16" s="83" customFormat="1" x14ac:dyDescent="0.3">
      <c r="A137" s="94">
        <v>6760</v>
      </c>
      <c r="B137" s="194" t="s">
        <v>526</v>
      </c>
      <c r="C137" s="117"/>
      <c r="D137" s="10">
        <f>IFERROR(VLOOKUP($A137,'[2]O&amp;M per TB'!$B$4:Q$375,D$5,FALSE),0)</f>
        <v>694.63</v>
      </c>
      <c r="E137" s="10">
        <f>IFERROR(VLOOKUP($A137,'[2]O&amp;M per TB'!$B$4:Q$375,E$5,FALSE),0)</f>
        <v>694.63</v>
      </c>
      <c r="F137" s="10">
        <f>IFERROR(VLOOKUP($A137,'[2]O&amp;M per TB'!$B$4:Q$375,F$5,FALSE),0)</f>
        <v>694.62999999999988</v>
      </c>
      <c r="G137" s="10">
        <f>IFERROR(VLOOKUP($A137,'[2]O&amp;M per TB'!$B$4:Q$375,G$5,FALSE),0)</f>
        <v>694.63000000000011</v>
      </c>
      <c r="H137" s="10">
        <f>IFERROR(VLOOKUP($A137,'[2]O&amp;M per TB'!$B$4:Q$375,H$5,FALSE),0)</f>
        <v>694.63000000000011</v>
      </c>
      <c r="I137" s="10">
        <f>IFERROR(VLOOKUP($A137,'[2]O&amp;M per TB'!$B$4:Q$375,I$5,FALSE),0)</f>
        <v>694.62999999999965</v>
      </c>
      <c r="J137" s="10">
        <f>IFERROR(VLOOKUP($A137,'[2]O&amp;M per TB'!$B$4:Q$375,J$5,FALSE),0)</f>
        <v>694.63000000000011</v>
      </c>
      <c r="K137" s="10">
        <f>IFERROR(VLOOKUP($A137,'[2]O&amp;M per TB'!$B$4:Q$375,K$5,FALSE),0)</f>
        <v>694.63000000000011</v>
      </c>
      <c r="L137" s="10">
        <f>IFERROR(VLOOKUP($A137,'[2]O&amp;M per TB'!$B$4:Q$375,L$5,FALSE),0)</f>
        <v>694.63000000000011</v>
      </c>
      <c r="M137" s="10">
        <f>IFERROR(VLOOKUP($A137,'[2]O&amp;M per TB'!$B$4:Q$375,M$5,FALSE),0)</f>
        <v>694.63000000000011</v>
      </c>
      <c r="N137" s="10">
        <f>IFERROR(VLOOKUP($A137,'[2]O&amp;M per TB'!$B$4:Q$375,N$5,FALSE),0)</f>
        <v>694.63000000000011</v>
      </c>
      <c r="O137" s="10">
        <f>IFERROR(VLOOKUP($A137,'[2]O&amp;M per TB'!$B$4:Q$375,O$5,FALSE),0)</f>
        <v>694.6299999999992</v>
      </c>
      <c r="P137" s="191">
        <f t="shared" si="15"/>
        <v>8335.56</v>
      </c>
    </row>
    <row r="138" spans="1:16" s="83" customFormat="1" x14ac:dyDescent="0.3">
      <c r="A138" s="94">
        <v>6780</v>
      </c>
      <c r="B138" s="194" t="s">
        <v>527</v>
      </c>
      <c r="C138" s="117"/>
      <c r="D138" s="10">
        <f>IFERROR(VLOOKUP($A138,'[2]O&amp;M per TB'!$B$4:Q$375,D$5,FALSE),0)</f>
        <v>20.420000000000002</v>
      </c>
      <c r="E138" s="10">
        <f>IFERROR(VLOOKUP($A138,'[2]O&amp;M per TB'!$B$4:Q$375,E$5,FALSE),0)</f>
        <v>20.420000000000002</v>
      </c>
      <c r="F138" s="10">
        <f>IFERROR(VLOOKUP($A138,'[2]O&amp;M per TB'!$B$4:Q$375,F$5,FALSE),0)</f>
        <v>20.419999999999995</v>
      </c>
      <c r="G138" s="10">
        <f>IFERROR(VLOOKUP($A138,'[2]O&amp;M per TB'!$B$4:Q$375,G$5,FALSE),0)</f>
        <v>20.420000000000009</v>
      </c>
      <c r="H138" s="10">
        <f>IFERROR(VLOOKUP($A138,'[2]O&amp;M per TB'!$B$4:Q$375,H$5,FALSE),0)</f>
        <v>20.419999999999987</v>
      </c>
      <c r="I138" s="10">
        <f>IFERROR(VLOOKUP($A138,'[2]O&amp;M per TB'!$B$4:Q$375,I$5,FALSE),0)</f>
        <v>20.420000000000002</v>
      </c>
      <c r="J138" s="10">
        <f>IFERROR(VLOOKUP($A138,'[2]O&amp;M per TB'!$B$4:Q$375,J$5,FALSE),0)</f>
        <v>20.420000000000002</v>
      </c>
      <c r="K138" s="10">
        <f>IFERROR(VLOOKUP($A138,'[2]O&amp;M per TB'!$B$4:Q$375,K$5,FALSE),0)</f>
        <v>20.420000000000016</v>
      </c>
      <c r="L138" s="10">
        <f>IFERROR(VLOOKUP($A138,'[2]O&amp;M per TB'!$B$4:Q$375,L$5,FALSE),0)</f>
        <v>20.419999999999987</v>
      </c>
      <c r="M138" s="10">
        <f>IFERROR(VLOOKUP($A138,'[2]O&amp;M per TB'!$B$4:Q$375,M$5,FALSE),0)</f>
        <v>20.419999999999987</v>
      </c>
      <c r="N138" s="10">
        <f>IFERROR(VLOOKUP($A138,'[2]O&amp;M per TB'!$B$4:Q$375,N$5,FALSE),0)</f>
        <v>20.420000000000016</v>
      </c>
      <c r="O138" s="10">
        <f>IFERROR(VLOOKUP($A138,'[2]O&amp;M per TB'!$B$4:Q$375,O$5,FALSE),0)</f>
        <v>20.419999999999987</v>
      </c>
      <c r="P138" s="191">
        <f t="shared" si="15"/>
        <v>245.04</v>
      </c>
    </row>
    <row r="139" spans="1:16" s="83" customFormat="1" x14ac:dyDescent="0.3">
      <c r="A139" s="94">
        <v>6810</v>
      </c>
      <c r="B139" s="83" t="s">
        <v>450</v>
      </c>
      <c r="C139" s="117"/>
      <c r="D139" s="10">
        <f>IFERROR(VLOOKUP($A139,'[2]O&amp;M per TB'!$B$4:Q$375,D$5,FALSE),0)</f>
        <v>0</v>
      </c>
      <c r="E139" s="10">
        <f>IFERROR(VLOOKUP($A139,'[2]O&amp;M per TB'!$B$4:Q$375,E$5,FALSE),0)</f>
        <v>0</v>
      </c>
      <c r="F139" s="10">
        <f>IFERROR(VLOOKUP($A139,'[2]O&amp;M per TB'!$B$4:Q$375,F$5,FALSE),0)</f>
        <v>0</v>
      </c>
      <c r="G139" s="10">
        <f>IFERROR(VLOOKUP($A139,'[2]O&amp;M per TB'!$B$4:Q$375,G$5,FALSE),0)</f>
        <v>0</v>
      </c>
      <c r="H139" s="10">
        <f>IFERROR(VLOOKUP($A139,'[2]O&amp;M per TB'!$B$4:Q$375,H$5,FALSE),0)</f>
        <v>0</v>
      </c>
      <c r="I139" s="10">
        <f>IFERROR(VLOOKUP($A139,'[2]O&amp;M per TB'!$B$4:Q$375,I$5,FALSE),0)</f>
        <v>0</v>
      </c>
      <c r="J139" s="10">
        <f>IFERROR(VLOOKUP($A139,'[2]O&amp;M per TB'!$B$4:Q$375,J$5,FALSE),0)</f>
        <v>0</v>
      </c>
      <c r="K139" s="10">
        <f>IFERROR(VLOOKUP($A139,'[2]O&amp;M per TB'!$B$4:Q$375,K$5,FALSE),0)</f>
        <v>0</v>
      </c>
      <c r="L139" s="10">
        <f>IFERROR(VLOOKUP($A139,'[2]O&amp;M per TB'!$B$4:Q$375,L$5,FALSE),0)</f>
        <v>0</v>
      </c>
      <c r="M139" s="10">
        <f>IFERROR(VLOOKUP($A139,'[2]O&amp;M per TB'!$B$4:Q$375,M$5,FALSE),0)</f>
        <v>0</v>
      </c>
      <c r="N139" s="10">
        <f>IFERROR(VLOOKUP($A139,'[2]O&amp;M per TB'!$B$4:Q$375,N$5,FALSE),0)</f>
        <v>0</v>
      </c>
      <c r="O139" s="10">
        <f>IFERROR(VLOOKUP($A139,'[2]O&amp;M per TB'!$B$4:Q$375,O$5,FALSE),0)</f>
        <v>0</v>
      </c>
      <c r="P139" s="116">
        <f t="shared" si="15"/>
        <v>0</v>
      </c>
    </row>
    <row r="140" spans="1:16" s="83" customFormat="1" x14ac:dyDescent="0.3">
      <c r="A140" s="94">
        <v>6875</v>
      </c>
      <c r="B140" s="83" t="s">
        <v>227</v>
      </c>
      <c r="C140" s="117"/>
      <c r="D140" s="10">
        <f>IFERROR(VLOOKUP($A140,'[2]O&amp;M per TB'!$B$4:Q$375,D$5,FALSE),0)</f>
        <v>0</v>
      </c>
      <c r="E140" s="10">
        <f>IFERROR(VLOOKUP($A140,'[2]O&amp;M per TB'!$B$4:Q$375,E$5,FALSE),0)</f>
        <v>0</v>
      </c>
      <c r="F140" s="10">
        <f>IFERROR(VLOOKUP($A140,'[2]O&amp;M per TB'!$B$4:Q$375,F$5,FALSE),0)</f>
        <v>0</v>
      </c>
      <c r="G140" s="10">
        <f>IFERROR(VLOOKUP($A140,'[2]O&amp;M per TB'!$B$4:Q$375,G$5,FALSE),0)</f>
        <v>0</v>
      </c>
      <c r="H140" s="10">
        <f>IFERROR(VLOOKUP($A140,'[2]O&amp;M per TB'!$B$4:Q$375,H$5,FALSE),0)</f>
        <v>0</v>
      </c>
      <c r="I140" s="10">
        <f>IFERROR(VLOOKUP($A140,'[2]O&amp;M per TB'!$B$4:Q$375,I$5,FALSE),0)</f>
        <v>0</v>
      </c>
      <c r="J140" s="10">
        <f>IFERROR(VLOOKUP($A140,'[2]O&amp;M per TB'!$B$4:Q$375,J$5,FALSE),0)</f>
        <v>0</v>
      </c>
      <c r="K140" s="10">
        <f>IFERROR(VLOOKUP($A140,'[2]O&amp;M per TB'!$B$4:Q$375,K$5,FALSE),0)</f>
        <v>0</v>
      </c>
      <c r="L140" s="10">
        <f>IFERROR(VLOOKUP($A140,'[2]O&amp;M per TB'!$B$4:Q$375,L$5,FALSE),0)</f>
        <v>0</v>
      </c>
      <c r="M140" s="10">
        <f>IFERROR(VLOOKUP($A140,'[2]O&amp;M per TB'!$B$4:Q$375,M$5,FALSE),0)</f>
        <v>0</v>
      </c>
      <c r="N140" s="10">
        <f>IFERROR(VLOOKUP($A140,'[2]O&amp;M per TB'!$B$4:Q$375,N$5,FALSE),0)</f>
        <v>0</v>
      </c>
      <c r="O140" s="10">
        <f>IFERROR(VLOOKUP($A140,'[2]O&amp;M per TB'!$B$4:Q$375,O$5,FALSE),0)</f>
        <v>0</v>
      </c>
      <c r="P140" s="116">
        <f t="shared" si="15"/>
        <v>0</v>
      </c>
    </row>
    <row r="141" spans="1:16" s="83" customFormat="1" x14ac:dyDescent="0.3">
      <c r="A141" s="94">
        <v>6880</v>
      </c>
      <c r="B141" s="83" t="s">
        <v>451</v>
      </c>
      <c r="C141" s="117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16">
        <f t="shared" si="15"/>
        <v>0</v>
      </c>
    </row>
    <row r="142" spans="1:16" s="83" customFormat="1" x14ac:dyDescent="0.3">
      <c r="A142" s="94">
        <v>6885</v>
      </c>
      <c r="B142" s="83" t="s">
        <v>224</v>
      </c>
      <c r="C142" s="117"/>
      <c r="D142" s="10">
        <f>IFERROR(VLOOKUP($A142,'[2]O&amp;M per TB'!$B$4:Q$375,D$5,FALSE),0)</f>
        <v>21</v>
      </c>
      <c r="E142" s="10">
        <f>IFERROR(VLOOKUP($A142,'[2]O&amp;M per TB'!$B$4:Q$375,E$5,FALSE),0)</f>
        <v>21</v>
      </c>
      <c r="F142" s="10">
        <f>IFERROR(VLOOKUP($A142,'[2]O&amp;M per TB'!$B$4:Q$375,F$5,FALSE),0)</f>
        <v>21</v>
      </c>
      <c r="G142" s="10">
        <f>IFERROR(VLOOKUP($A142,'[2]O&amp;M per TB'!$B$4:Q$375,G$5,FALSE),0)</f>
        <v>21</v>
      </c>
      <c r="H142" s="10">
        <f>IFERROR(VLOOKUP($A142,'[2]O&amp;M per TB'!$B$4:Q$375,H$5,FALSE),0)</f>
        <v>21</v>
      </c>
      <c r="I142" s="10">
        <f>IFERROR(VLOOKUP($A142,'[2]O&amp;M per TB'!$B$4:Q$375,I$5,FALSE),0)</f>
        <v>21</v>
      </c>
      <c r="J142" s="10">
        <f>IFERROR(VLOOKUP($A142,'[2]O&amp;M per TB'!$B$4:Q$375,J$5,FALSE),0)</f>
        <v>21</v>
      </c>
      <c r="K142" s="10">
        <f>IFERROR(VLOOKUP($A142,'[2]O&amp;M per TB'!$B$4:Q$375,K$5,FALSE),0)</f>
        <v>21</v>
      </c>
      <c r="L142" s="10">
        <f>IFERROR(VLOOKUP($A142,'[2]O&amp;M per TB'!$B$4:Q$375,L$5,FALSE),0)</f>
        <v>21</v>
      </c>
      <c r="M142" s="10">
        <f>IFERROR(VLOOKUP($A142,'[2]O&amp;M per TB'!$B$4:Q$375,M$5,FALSE),0)</f>
        <v>21</v>
      </c>
      <c r="N142" s="10">
        <f>IFERROR(VLOOKUP($A142,'[2]O&amp;M per TB'!$B$4:Q$375,N$5,FALSE),0)</f>
        <v>21</v>
      </c>
      <c r="O142" s="10">
        <f>IFERROR(VLOOKUP($A142,'[2]O&amp;M per TB'!$B$4:Q$375,O$5,FALSE),0)</f>
        <v>21</v>
      </c>
      <c r="P142" s="191">
        <f t="shared" si="15"/>
        <v>252</v>
      </c>
    </row>
    <row r="143" spans="1:16" s="83" customFormat="1" x14ac:dyDescent="0.3">
      <c r="A143" s="94"/>
      <c r="C143" s="99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38"/>
      <c r="O143" s="116"/>
      <c r="P143" s="116"/>
    </row>
    <row r="144" spans="1:16" s="83" customFormat="1" x14ac:dyDescent="0.3">
      <c r="A144" s="94">
        <v>6825</v>
      </c>
      <c r="B144" s="83" t="s">
        <v>454</v>
      </c>
      <c r="C144" s="97" t="s">
        <v>455</v>
      </c>
      <c r="D144" s="10">
        <f>IFERROR(VLOOKUP($A144,'[2]O&amp;M per TB'!$B$4:Q$375,D$5,FALSE),0)</f>
        <v>13.41</v>
      </c>
      <c r="E144" s="10">
        <f>IFERROR(VLOOKUP($A144,'[2]O&amp;M per TB'!$B$4:Q$375,E$5,FALSE),0)</f>
        <v>13.41</v>
      </c>
      <c r="F144" s="10">
        <f>IFERROR(VLOOKUP($A144,'[2]O&amp;M per TB'!$B$4:Q$375,F$5,FALSE),0)</f>
        <v>13.410000000000004</v>
      </c>
      <c r="G144" s="10">
        <f>IFERROR(VLOOKUP($A144,'[2]O&amp;M per TB'!$B$4:Q$375,G$5,FALSE),0)</f>
        <v>15.289999999999992</v>
      </c>
      <c r="H144" s="10">
        <f>IFERROR(VLOOKUP($A144,'[2]O&amp;M per TB'!$B$4:Q$375,H$5,FALSE),0)</f>
        <v>15.290000000000006</v>
      </c>
      <c r="I144" s="10">
        <f>IFERROR(VLOOKUP($A144,'[2]O&amp;M per TB'!$B$4:Q$375,I$5,FALSE),0)</f>
        <v>15.289999999999992</v>
      </c>
      <c r="J144" s="10">
        <f>IFERROR(VLOOKUP($A144,'[2]O&amp;M per TB'!$B$4:Q$375,J$5,FALSE),0)</f>
        <v>15.290000000000006</v>
      </c>
      <c r="K144" s="10">
        <f>IFERROR(VLOOKUP($A144,'[2]O&amp;M per TB'!$B$4:Q$375,K$5,FALSE),0)</f>
        <v>15.290000000000006</v>
      </c>
      <c r="L144" s="10">
        <f>IFERROR(VLOOKUP($A144,'[2]O&amp;M per TB'!$B$4:Q$375,L$5,FALSE),0)</f>
        <v>15.289999999999992</v>
      </c>
      <c r="M144" s="10">
        <f>IFERROR(VLOOKUP($A144,'[2]O&amp;M per TB'!$B$4:Q$375,M$5,FALSE),0)</f>
        <v>16.939999999999998</v>
      </c>
      <c r="N144" s="10">
        <f>IFERROR(VLOOKUP($A144,'[2]O&amp;M per TB'!$B$4:Q$375,N$5,FALSE),0)</f>
        <v>18.28</v>
      </c>
      <c r="O144" s="10">
        <f>IFERROR(VLOOKUP($A144,'[2]O&amp;M per TB'!$B$4:Q$375,O$5,FALSE),0)</f>
        <v>18.28</v>
      </c>
      <c r="P144" s="116">
        <f>SUM(D144:O144)</f>
        <v>185.47</v>
      </c>
    </row>
    <row r="145" spans="1:16" s="83" customFormat="1" x14ac:dyDescent="0.3">
      <c r="A145" s="94">
        <v>6820</v>
      </c>
      <c r="B145" s="83" t="s">
        <v>456</v>
      </c>
      <c r="C145" s="97"/>
      <c r="D145" s="10">
        <f>IFERROR(VLOOKUP($A145,'[2]O&amp;M per TB'!$B$4:Q$375,D$5,FALSE),0)</f>
        <v>13.370000000000001</v>
      </c>
      <c r="E145" s="10">
        <f>IFERROR(VLOOKUP($A145,'[2]O&amp;M per TB'!$B$4:Q$375,E$5,FALSE),0)</f>
        <v>13.370000000000001</v>
      </c>
      <c r="F145" s="10">
        <f>IFERROR(VLOOKUP($A145,'[2]O&amp;M per TB'!$B$4:Q$375,F$5,FALSE),0)</f>
        <v>13.369999999999997</v>
      </c>
      <c r="G145" s="10">
        <f>IFERROR(VLOOKUP($A145,'[2]O&amp;M per TB'!$B$4:Q$375,G$5,FALSE),0)</f>
        <v>13.370000000000005</v>
      </c>
      <c r="H145" s="10">
        <f>IFERROR(VLOOKUP($A145,'[2]O&amp;M per TB'!$B$4:Q$375,H$5,FALSE),0)</f>
        <v>13.36999999999999</v>
      </c>
      <c r="I145" s="10">
        <f>IFERROR(VLOOKUP($A145,'[2]O&amp;M per TB'!$B$4:Q$375,I$5,FALSE),0)</f>
        <v>13.370000000000005</v>
      </c>
      <c r="J145" s="10">
        <f>IFERROR(VLOOKUP($A145,'[2]O&amp;M per TB'!$B$4:Q$375,J$5,FALSE),0)</f>
        <v>13.370000000000005</v>
      </c>
      <c r="K145" s="10">
        <f>IFERROR(VLOOKUP($A145,'[2]O&amp;M per TB'!$B$4:Q$375,K$5,FALSE),0)</f>
        <v>13.370000000000005</v>
      </c>
      <c r="L145" s="10">
        <f>IFERROR(VLOOKUP($A145,'[2]O&amp;M per TB'!$B$4:Q$375,L$5,FALSE),0)</f>
        <v>13.36999999999999</v>
      </c>
      <c r="M145" s="10">
        <f>IFERROR(VLOOKUP($A145,'[2]O&amp;M per TB'!$B$4:Q$375,M$5,FALSE),0)</f>
        <v>13.36999999999999</v>
      </c>
      <c r="N145" s="10">
        <f>IFERROR(VLOOKUP($A145,'[2]O&amp;M per TB'!$B$4:Q$375,N$5,FALSE),0)</f>
        <v>13.370000000000005</v>
      </c>
      <c r="O145" s="10">
        <f>IFERROR(VLOOKUP($A145,'[2]O&amp;M per TB'!$B$4:Q$375,O$5,FALSE),0)</f>
        <v>13.370000000000005</v>
      </c>
      <c r="P145" s="116">
        <f>SUM(D145:O145)</f>
        <v>160.44</v>
      </c>
    </row>
    <row r="146" spans="1:16" s="83" customFormat="1" x14ac:dyDescent="0.3">
      <c r="A146" s="94">
        <v>6920</v>
      </c>
      <c r="B146" s="107" t="s">
        <v>457</v>
      </c>
      <c r="C146" s="97"/>
      <c r="D146" s="10">
        <f>IFERROR(VLOOKUP($A146,'[2]O&amp;M per TB'!$B$4:Q$375,D$5,FALSE),0)</f>
        <v>2822.46</v>
      </c>
      <c r="E146" s="10">
        <f>IFERROR(VLOOKUP($A146,'[2]O&amp;M per TB'!$B$4:Q$375,E$5,FALSE),0)</f>
        <v>2822.5999999999995</v>
      </c>
      <c r="F146" s="10">
        <f>IFERROR(VLOOKUP($A146,'[2]O&amp;M per TB'!$B$4:Q$375,F$5,FALSE),0)</f>
        <v>2828.6499999999996</v>
      </c>
      <c r="G146" s="10">
        <f>IFERROR(VLOOKUP($A146,'[2]O&amp;M per TB'!$B$4:Q$375,G$5,FALSE),0)</f>
        <v>3157.2700000000004</v>
      </c>
      <c r="H146" s="10">
        <f>IFERROR(VLOOKUP($A146,'[2]O&amp;M per TB'!$B$4:Q$375,H$5,FALSE),0)</f>
        <v>2865.9600000000009</v>
      </c>
      <c r="I146" s="10">
        <f>IFERROR(VLOOKUP($A146,'[2]O&amp;M per TB'!$B$4:Q$375,I$5,FALSE),0)</f>
        <v>2691.42</v>
      </c>
      <c r="J146" s="10">
        <f>IFERROR(VLOOKUP($A146,'[2]O&amp;M per TB'!$B$4:Q$375,J$5,FALSE),0)</f>
        <v>2934.5</v>
      </c>
      <c r="K146" s="10">
        <f>IFERROR(VLOOKUP($A146,'[2]O&amp;M per TB'!$B$4:Q$375,K$5,FALSE),0)</f>
        <v>3010.59</v>
      </c>
      <c r="L146" s="10">
        <f>IFERROR(VLOOKUP($A146,'[2]O&amp;M per TB'!$B$4:Q$375,L$5,FALSE),0)</f>
        <v>2949.3100000000013</v>
      </c>
      <c r="M146" s="10">
        <f>IFERROR(VLOOKUP($A146,'[2]O&amp;M per TB'!$B$4:Q$375,M$5,FALSE),0)</f>
        <v>2952.7999999999956</v>
      </c>
      <c r="N146" s="10">
        <f>IFERROR(VLOOKUP($A146,'[2]O&amp;M per TB'!$B$4:Q$375,N$5,FALSE),0)</f>
        <v>2951.5300000000061</v>
      </c>
      <c r="O146" s="10">
        <f>IFERROR(VLOOKUP($A146,'[2]O&amp;M per TB'!$B$4:Q$375,O$5,FALSE),0)</f>
        <v>2821.5599999999977</v>
      </c>
      <c r="P146" s="116">
        <f>SUM(D146:O146)</f>
        <v>34808.65</v>
      </c>
    </row>
    <row r="147" spans="1:16" s="83" customFormat="1" x14ac:dyDescent="0.3">
      <c r="A147" s="94"/>
      <c r="B147" s="107"/>
      <c r="C147" s="97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104"/>
      <c r="O147" s="98"/>
      <c r="P147" s="116"/>
    </row>
    <row r="148" spans="1:16" s="83" customFormat="1" x14ac:dyDescent="0.3">
      <c r="A148" s="94"/>
      <c r="B148" s="102" t="s">
        <v>81</v>
      </c>
      <c r="C148" s="95" t="s">
        <v>81</v>
      </c>
      <c r="D148" s="103">
        <f>SUM(D144:D147)</f>
        <v>2849.2400000000002</v>
      </c>
      <c r="E148" s="103">
        <f t="shared" ref="E148:P148" si="16">SUM(E144:E147)</f>
        <v>2849.3799999999997</v>
      </c>
      <c r="F148" s="103">
        <f t="shared" si="16"/>
        <v>2855.43</v>
      </c>
      <c r="G148" s="103">
        <f t="shared" si="16"/>
        <v>3185.9300000000003</v>
      </c>
      <c r="H148" s="103">
        <f>SUM(H144:H147)</f>
        <v>2894.6200000000008</v>
      </c>
      <c r="I148" s="103">
        <f t="shared" si="16"/>
        <v>2720.08</v>
      </c>
      <c r="J148" s="103">
        <f t="shared" si="16"/>
        <v>2963.16</v>
      </c>
      <c r="K148" s="103">
        <f t="shared" si="16"/>
        <v>3039.25</v>
      </c>
      <c r="L148" s="103">
        <f t="shared" si="16"/>
        <v>2977.9700000000012</v>
      </c>
      <c r="M148" s="103">
        <f t="shared" si="16"/>
        <v>2983.1099999999956</v>
      </c>
      <c r="N148" s="187">
        <f t="shared" si="16"/>
        <v>2983.1800000000062</v>
      </c>
      <c r="O148" s="103">
        <f t="shared" si="16"/>
        <v>2853.2099999999978</v>
      </c>
      <c r="P148" s="193">
        <f t="shared" si="16"/>
        <v>35154.560000000005</v>
      </c>
    </row>
    <row r="149" spans="1:16" s="83" customFormat="1" x14ac:dyDescent="0.3">
      <c r="A149" s="94"/>
      <c r="B149" s="102"/>
      <c r="C149" s="95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186"/>
      <c r="O149" s="96"/>
      <c r="P149" s="186"/>
    </row>
    <row r="150" spans="1:16" s="83" customFormat="1" x14ac:dyDescent="0.3">
      <c r="A150" s="94">
        <v>6905</v>
      </c>
      <c r="B150" s="137" t="s">
        <v>458</v>
      </c>
      <c r="C150" s="99"/>
      <c r="D150" s="10">
        <f>IFERROR(VLOOKUP($A150,'[2]O&amp;M per TB'!$B$4:Q$375,D$5,FALSE),0)</f>
        <v>1258.8899999999999</v>
      </c>
      <c r="E150" s="10">
        <f>IFERROR(VLOOKUP($A150,'[2]O&amp;M per TB'!$B$4:Q$375,E$5,FALSE),0)</f>
        <v>641.29</v>
      </c>
      <c r="F150" s="10">
        <f>IFERROR(VLOOKUP($A150,'[2]O&amp;M per TB'!$B$4:Q$375,F$5,FALSE),0)</f>
        <v>4337.8600000000006</v>
      </c>
      <c r="G150" s="10">
        <f>IFERROR(VLOOKUP($A150,'[2]O&amp;M per TB'!$B$4:Q$375,G$5,FALSE),0)</f>
        <v>786.21</v>
      </c>
      <c r="H150" s="10">
        <f>IFERROR(VLOOKUP($A150,'[2]O&amp;M per TB'!$B$4:Q$375,H$5,FALSE),0)</f>
        <v>789.45000000000073</v>
      </c>
      <c r="I150" s="10">
        <f>IFERROR(VLOOKUP($A150,'[2]O&amp;M per TB'!$B$4:Q$375,I$5,FALSE),0)</f>
        <v>787.19999999999891</v>
      </c>
      <c r="J150" s="10">
        <f>IFERROR(VLOOKUP($A150,'[2]O&amp;M per TB'!$B$4:Q$375,J$5,FALSE),0)</f>
        <v>854.05999999999949</v>
      </c>
      <c r="K150" s="10">
        <f>IFERROR(VLOOKUP($A150,'[2]O&amp;M per TB'!$B$4:Q$375,K$5,FALSE),0)</f>
        <v>795.4900000000016</v>
      </c>
      <c r="L150" s="10">
        <f>IFERROR(VLOOKUP($A150,'[2]O&amp;M per TB'!$B$4:Q$375,L$5,FALSE),0)</f>
        <v>868.73999999999796</v>
      </c>
      <c r="M150" s="10">
        <f>IFERROR(VLOOKUP($A150,'[2]O&amp;M per TB'!$B$4:Q$375,M$5,FALSE),0)</f>
        <v>923.26000000000204</v>
      </c>
      <c r="N150" s="10">
        <f>IFERROR(VLOOKUP($A150,'[2]O&amp;M per TB'!$B$4:Q$375,N$5,FALSE),0)</f>
        <v>839.94000000000051</v>
      </c>
      <c r="O150" s="10">
        <f>IFERROR(VLOOKUP($A150,'[2]O&amp;M per TB'!$B$4:Q$375,O$5,FALSE),0)</f>
        <v>969.17000000000007</v>
      </c>
      <c r="P150" s="191">
        <f>SUM(D150:O150)</f>
        <v>13851.560000000003</v>
      </c>
    </row>
    <row r="151" spans="1:16" s="83" customFormat="1" x14ac:dyDescent="0.3">
      <c r="A151" s="94"/>
      <c r="C151" s="97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104"/>
      <c r="O151" s="98"/>
      <c r="P151" s="116"/>
    </row>
    <row r="152" spans="1:16" s="83" customFormat="1" x14ac:dyDescent="0.3">
      <c r="A152" s="94">
        <v>6835</v>
      </c>
      <c r="B152" s="83" t="s">
        <v>459</v>
      </c>
      <c r="C152" s="97"/>
      <c r="D152" s="10">
        <f>IFERROR(VLOOKUP($A152,'[2]O&amp;M per TB'!$B$4:Q$375,D$5,FALSE),0)</f>
        <v>348.66</v>
      </c>
      <c r="E152" s="10">
        <f>IFERROR(VLOOKUP($A152,'[2]O&amp;M per TB'!$B$4:Q$375,E$5,FALSE),0)</f>
        <v>348.66</v>
      </c>
      <c r="F152" s="10">
        <f>IFERROR(VLOOKUP($A152,'[2]O&amp;M per TB'!$B$4:Q$375,F$5,FALSE),0)</f>
        <v>348.65999999999997</v>
      </c>
      <c r="G152" s="10">
        <f>IFERROR(VLOOKUP($A152,'[2]O&amp;M per TB'!$B$4:Q$375,G$5,FALSE),0)</f>
        <v>348.66000000000008</v>
      </c>
      <c r="H152" s="10">
        <f>IFERROR(VLOOKUP($A152,'[2]O&amp;M per TB'!$B$4:Q$375,H$5,FALSE),0)</f>
        <v>348.65999999999985</v>
      </c>
      <c r="I152" s="10">
        <f>IFERROR(VLOOKUP($A152,'[2]O&amp;M per TB'!$B$4:Q$375,I$5,FALSE),0)</f>
        <v>350.02000000000021</v>
      </c>
      <c r="J152" s="10">
        <f>IFERROR(VLOOKUP($A152,'[2]O&amp;M per TB'!$B$4:Q$375,J$5,FALSE),0)</f>
        <v>350.01999999999953</v>
      </c>
      <c r="K152" s="10">
        <f>IFERROR(VLOOKUP($A152,'[2]O&amp;M per TB'!$B$4:Q$375,K$5,FALSE),0)</f>
        <v>350.02000000000044</v>
      </c>
      <c r="L152" s="10">
        <f>IFERROR(VLOOKUP($A152,'[2]O&amp;M per TB'!$B$4:Q$375,L$5,FALSE),0)</f>
        <v>350.01999999999953</v>
      </c>
      <c r="M152" s="10">
        <f>IFERROR(VLOOKUP($A152,'[2]O&amp;M per TB'!$B$4:Q$375,M$5,FALSE),0)</f>
        <v>350.02000000000044</v>
      </c>
      <c r="N152" s="10">
        <f>IFERROR(VLOOKUP($A152,'[2]O&amp;M per TB'!$B$4:Q$375,N$5,FALSE),0)</f>
        <v>350.02</v>
      </c>
      <c r="O152" s="10">
        <f>IFERROR(VLOOKUP($A152,'[2]O&amp;M per TB'!$B$4:Q$375,O$5,FALSE),0)</f>
        <v>350.02000000000044</v>
      </c>
      <c r="P152" s="116">
        <f>SUM(D152:O152)</f>
        <v>4193.4400000000005</v>
      </c>
    </row>
    <row r="153" spans="1:16" s="83" customFormat="1" x14ac:dyDescent="0.3">
      <c r="A153" s="94"/>
      <c r="B153" s="83" t="s">
        <v>460</v>
      </c>
      <c r="C153" s="97"/>
      <c r="D153" s="98">
        <f>-D58</f>
        <v>0</v>
      </c>
      <c r="E153" s="98">
        <f t="shared" ref="E153:O153" si="17">-E58</f>
        <v>0</v>
      </c>
      <c r="F153" s="98">
        <f t="shared" si="17"/>
        <v>0</v>
      </c>
      <c r="G153" s="98">
        <f t="shared" si="17"/>
        <v>0</v>
      </c>
      <c r="H153" s="98">
        <f t="shared" si="17"/>
        <v>0</v>
      </c>
      <c r="I153" s="98">
        <f t="shared" si="17"/>
        <v>0</v>
      </c>
      <c r="J153" s="98">
        <f t="shared" si="17"/>
        <v>0</v>
      </c>
      <c r="K153" s="98">
        <f t="shared" si="17"/>
        <v>0</v>
      </c>
      <c r="L153" s="98">
        <f t="shared" si="17"/>
        <v>0</v>
      </c>
      <c r="M153" s="98">
        <f t="shared" si="17"/>
        <v>0</v>
      </c>
      <c r="N153" s="104">
        <f t="shared" si="17"/>
        <v>0</v>
      </c>
      <c r="O153" s="98">
        <f t="shared" si="17"/>
        <v>0</v>
      </c>
      <c r="P153" s="116">
        <f>SUM(D153:O153)</f>
        <v>0</v>
      </c>
    </row>
    <row r="154" spans="1:16" s="83" customFormat="1" x14ac:dyDescent="0.3">
      <c r="A154" s="94"/>
      <c r="B154" s="102" t="s">
        <v>81</v>
      </c>
      <c r="C154" s="95" t="s">
        <v>81</v>
      </c>
      <c r="D154" s="103">
        <f>SUM(D152:D153)</f>
        <v>348.66</v>
      </c>
      <c r="E154" s="103">
        <f t="shared" ref="E154:P154" si="18">SUM(E152:E153)</f>
        <v>348.66</v>
      </c>
      <c r="F154" s="103">
        <f t="shared" si="18"/>
        <v>348.65999999999997</v>
      </c>
      <c r="G154" s="103">
        <f t="shared" si="18"/>
        <v>348.66000000000008</v>
      </c>
      <c r="H154" s="103">
        <f t="shared" si="18"/>
        <v>348.65999999999985</v>
      </c>
      <c r="I154" s="103">
        <f t="shared" si="18"/>
        <v>350.02000000000021</v>
      </c>
      <c r="J154" s="103">
        <f t="shared" si="18"/>
        <v>350.01999999999953</v>
      </c>
      <c r="K154" s="103">
        <f t="shared" si="18"/>
        <v>350.02000000000044</v>
      </c>
      <c r="L154" s="103">
        <f t="shared" si="18"/>
        <v>350.01999999999953</v>
      </c>
      <c r="M154" s="103">
        <f t="shared" si="18"/>
        <v>350.02000000000044</v>
      </c>
      <c r="N154" s="187">
        <f t="shared" si="18"/>
        <v>350.02</v>
      </c>
      <c r="O154" s="103">
        <f t="shared" si="18"/>
        <v>350.02000000000044</v>
      </c>
      <c r="P154" s="193">
        <f t="shared" si="18"/>
        <v>4193.4400000000005</v>
      </c>
    </row>
    <row r="155" spans="1:16" s="83" customFormat="1" x14ac:dyDescent="0.3">
      <c r="A155" s="94"/>
      <c r="B155" s="102"/>
      <c r="C155" s="95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186"/>
      <c r="O155" s="96"/>
      <c r="P155" s="186"/>
    </row>
    <row r="156" spans="1:16" s="83" customFormat="1" x14ac:dyDescent="0.3">
      <c r="A156" s="94">
        <v>6840</v>
      </c>
      <c r="B156" s="83" t="s">
        <v>461</v>
      </c>
      <c r="C156" s="97"/>
      <c r="D156" s="10">
        <f>IFERROR(VLOOKUP($A156,'[2]O&amp;M per TB'!$B$4:Q$375,D$5,FALSE),0)</f>
        <v>81.5</v>
      </c>
      <c r="E156" s="10">
        <f>IFERROR(VLOOKUP($A156,'[2]O&amp;M per TB'!$B$4:Q$375,E$5,FALSE),0)</f>
        <v>84.53</v>
      </c>
      <c r="F156" s="10">
        <f>IFERROR(VLOOKUP($A156,'[2]O&amp;M per TB'!$B$4:Q$375,F$5,FALSE),0)</f>
        <v>84.53</v>
      </c>
      <c r="G156" s="10">
        <f>IFERROR(VLOOKUP($A156,'[2]O&amp;M per TB'!$B$4:Q$375,G$5,FALSE),0)</f>
        <v>84.53000000000003</v>
      </c>
      <c r="H156" s="10">
        <f>IFERROR(VLOOKUP($A156,'[2]O&amp;M per TB'!$B$4:Q$375,H$5,FALSE),0)</f>
        <v>84.529999999999973</v>
      </c>
      <c r="I156" s="10">
        <f>IFERROR(VLOOKUP($A156,'[2]O&amp;M per TB'!$B$4:Q$375,I$5,FALSE),0)</f>
        <v>84.529999999999973</v>
      </c>
      <c r="J156" s="10">
        <f>IFERROR(VLOOKUP($A156,'[2]O&amp;M per TB'!$B$4:Q$375,J$5,FALSE),0)</f>
        <v>87.810000000000059</v>
      </c>
      <c r="K156" s="10">
        <f>IFERROR(VLOOKUP($A156,'[2]O&amp;M per TB'!$B$4:Q$375,K$5,FALSE),0)</f>
        <v>84.62</v>
      </c>
      <c r="L156" s="10">
        <f>IFERROR(VLOOKUP($A156,'[2]O&amp;M per TB'!$B$4:Q$375,L$5,FALSE),0)</f>
        <v>86.069999999999936</v>
      </c>
      <c r="M156" s="10">
        <f>IFERROR(VLOOKUP($A156,'[2]O&amp;M per TB'!$B$4:Q$375,M$5,FALSE),0)</f>
        <v>86.07000000000005</v>
      </c>
      <c r="N156" s="10">
        <f>IFERROR(VLOOKUP($A156,'[2]O&amp;M per TB'!$B$4:Q$375,N$5,FALSE),0)</f>
        <v>86.069999999999936</v>
      </c>
      <c r="O156" s="10">
        <f>IFERROR(VLOOKUP($A156,'[2]O&amp;M per TB'!$B$4:Q$375,O$5,FALSE),0)</f>
        <v>86.07000000000005</v>
      </c>
      <c r="P156" s="116">
        <f>SUM(D156:O156)</f>
        <v>1020.86</v>
      </c>
    </row>
    <row r="157" spans="1:16" s="83" customFormat="1" x14ac:dyDescent="0.3">
      <c r="A157" s="94"/>
      <c r="B157" s="83" t="s">
        <v>462</v>
      </c>
      <c r="C157" s="97"/>
      <c r="D157" s="98">
        <f>-D66</f>
        <v>0</v>
      </c>
      <c r="E157" s="98">
        <f t="shared" ref="E157:O157" si="19">-E66</f>
        <v>0</v>
      </c>
      <c r="F157" s="98">
        <f t="shared" si="19"/>
        <v>0</v>
      </c>
      <c r="G157" s="98">
        <f t="shared" si="19"/>
        <v>0</v>
      </c>
      <c r="H157" s="98">
        <f t="shared" si="19"/>
        <v>0</v>
      </c>
      <c r="I157" s="98">
        <f t="shared" si="19"/>
        <v>0</v>
      </c>
      <c r="J157" s="98">
        <f t="shared" si="19"/>
        <v>0</v>
      </c>
      <c r="K157" s="98">
        <f t="shared" si="19"/>
        <v>0</v>
      </c>
      <c r="L157" s="98">
        <f t="shared" si="19"/>
        <v>0</v>
      </c>
      <c r="M157" s="98">
        <f t="shared" si="19"/>
        <v>0</v>
      </c>
      <c r="N157" s="104">
        <f t="shared" si="19"/>
        <v>0</v>
      </c>
      <c r="O157" s="98">
        <f t="shared" si="19"/>
        <v>0</v>
      </c>
      <c r="P157" s="116">
        <f>SUM(D157:O157)</f>
        <v>0</v>
      </c>
    </row>
    <row r="158" spans="1:16" s="83" customFormat="1" x14ac:dyDescent="0.3">
      <c r="A158" s="94"/>
      <c r="B158" s="102" t="s">
        <v>81</v>
      </c>
      <c r="C158" s="95" t="s">
        <v>81</v>
      </c>
      <c r="D158" s="103">
        <f t="shared" ref="D158:P158" si="20">SUM(D156:D157)</f>
        <v>81.5</v>
      </c>
      <c r="E158" s="103">
        <f t="shared" si="20"/>
        <v>84.53</v>
      </c>
      <c r="F158" s="103">
        <f t="shared" si="20"/>
        <v>84.53</v>
      </c>
      <c r="G158" s="103">
        <f t="shared" si="20"/>
        <v>84.53000000000003</v>
      </c>
      <c r="H158" s="103">
        <f t="shared" si="20"/>
        <v>84.529999999999973</v>
      </c>
      <c r="I158" s="103">
        <f t="shared" si="20"/>
        <v>84.529999999999973</v>
      </c>
      <c r="J158" s="103">
        <f t="shared" si="20"/>
        <v>87.810000000000059</v>
      </c>
      <c r="K158" s="103">
        <f t="shared" si="20"/>
        <v>84.62</v>
      </c>
      <c r="L158" s="103">
        <f t="shared" si="20"/>
        <v>86.069999999999936</v>
      </c>
      <c r="M158" s="103">
        <f t="shared" si="20"/>
        <v>86.07000000000005</v>
      </c>
      <c r="N158" s="187">
        <f t="shared" si="20"/>
        <v>86.069999999999936</v>
      </c>
      <c r="O158" s="103">
        <f t="shared" si="20"/>
        <v>86.07000000000005</v>
      </c>
      <c r="P158" s="193">
        <f t="shared" si="20"/>
        <v>1020.86</v>
      </c>
    </row>
    <row r="159" spans="1:16" s="83" customFormat="1" x14ac:dyDescent="0.3">
      <c r="A159" s="94"/>
      <c r="C159" s="97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104"/>
      <c r="O159" s="98"/>
      <c r="P159" s="116"/>
    </row>
    <row r="160" spans="1:16" s="83" customFormat="1" x14ac:dyDescent="0.3">
      <c r="A160" s="94">
        <v>6845</v>
      </c>
      <c r="B160" s="83" t="s">
        <v>463</v>
      </c>
      <c r="C160" s="97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16">
        <f>SUM(D160:O160)</f>
        <v>0</v>
      </c>
    </row>
    <row r="161" spans="1:17" s="83" customFormat="1" x14ac:dyDescent="0.3">
      <c r="A161" s="94"/>
      <c r="C161" s="97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104"/>
      <c r="O161" s="98"/>
      <c r="P161" s="116"/>
    </row>
    <row r="162" spans="1:17" s="83" customFormat="1" x14ac:dyDescent="0.3">
      <c r="A162" s="94">
        <v>6850</v>
      </c>
      <c r="B162" s="83" t="s">
        <v>464</v>
      </c>
      <c r="C162" s="99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16">
        <f>SUM(D162:O162)</f>
        <v>0</v>
      </c>
    </row>
    <row r="163" spans="1:17" s="83" customFormat="1" x14ac:dyDescent="0.3">
      <c r="A163" s="94"/>
      <c r="B163" s="83" t="s">
        <v>465</v>
      </c>
      <c r="C163" s="99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38"/>
      <c r="O163" s="100"/>
      <c r="P163" s="116">
        <f>SUM(D163:O163)</f>
        <v>0</v>
      </c>
    </row>
    <row r="164" spans="1:17" s="83" customFormat="1" x14ac:dyDescent="0.3">
      <c r="A164" s="94"/>
      <c r="B164" s="102" t="s">
        <v>81</v>
      </c>
      <c r="C164" s="95" t="s">
        <v>81</v>
      </c>
      <c r="D164" s="103">
        <f t="shared" ref="D164:P164" si="21">SUM(D162:D163)</f>
        <v>0</v>
      </c>
      <c r="E164" s="103">
        <f t="shared" si="21"/>
        <v>0</v>
      </c>
      <c r="F164" s="103">
        <f t="shared" si="21"/>
        <v>0</v>
      </c>
      <c r="G164" s="103">
        <f t="shared" si="21"/>
        <v>0</v>
      </c>
      <c r="H164" s="103">
        <f t="shared" si="21"/>
        <v>0</v>
      </c>
      <c r="I164" s="103">
        <f t="shared" si="21"/>
        <v>0</v>
      </c>
      <c r="J164" s="103">
        <f t="shared" si="21"/>
        <v>0</v>
      </c>
      <c r="K164" s="103">
        <f t="shared" si="21"/>
        <v>0</v>
      </c>
      <c r="L164" s="103">
        <f t="shared" si="21"/>
        <v>0</v>
      </c>
      <c r="M164" s="103">
        <f t="shared" si="21"/>
        <v>0</v>
      </c>
      <c r="N164" s="187">
        <f t="shared" si="21"/>
        <v>0</v>
      </c>
      <c r="O164" s="103">
        <f t="shared" si="21"/>
        <v>0</v>
      </c>
      <c r="P164" s="187">
        <f t="shared" si="21"/>
        <v>0</v>
      </c>
    </row>
    <row r="165" spans="1:17" s="83" customFormat="1" x14ac:dyDescent="0.3">
      <c r="A165" s="94"/>
      <c r="C165" s="99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38"/>
      <c r="O165" s="100"/>
      <c r="P165" s="116"/>
    </row>
    <row r="166" spans="1:17" s="83" customFormat="1" x14ac:dyDescent="0.3">
      <c r="A166" s="94">
        <v>6855</v>
      </c>
      <c r="B166" s="83" t="s">
        <v>466</v>
      </c>
      <c r="C166" s="99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16">
        <f>SUM(D166:O166)</f>
        <v>0</v>
      </c>
    </row>
    <row r="167" spans="1:17" s="83" customFormat="1" x14ac:dyDescent="0.3">
      <c r="A167" s="94"/>
      <c r="B167" s="83" t="s">
        <v>467</v>
      </c>
      <c r="C167" s="99"/>
      <c r="D167" s="100">
        <f>-D74</f>
        <v>0</v>
      </c>
      <c r="E167" s="100">
        <f t="shared" ref="E167:O167" si="22">-E74</f>
        <v>0</v>
      </c>
      <c r="F167" s="100">
        <f t="shared" si="22"/>
        <v>0</v>
      </c>
      <c r="G167" s="100">
        <f t="shared" si="22"/>
        <v>0</v>
      </c>
      <c r="H167" s="100">
        <f t="shared" si="22"/>
        <v>0</v>
      </c>
      <c r="I167" s="100">
        <f t="shared" si="22"/>
        <v>0</v>
      </c>
      <c r="J167" s="100">
        <f t="shared" si="22"/>
        <v>0</v>
      </c>
      <c r="K167" s="100">
        <f t="shared" si="22"/>
        <v>0</v>
      </c>
      <c r="L167" s="100">
        <f t="shared" si="22"/>
        <v>0</v>
      </c>
      <c r="M167" s="100">
        <f t="shared" si="22"/>
        <v>0</v>
      </c>
      <c r="N167" s="138">
        <f t="shared" si="22"/>
        <v>0</v>
      </c>
      <c r="O167" s="100">
        <f t="shared" si="22"/>
        <v>0</v>
      </c>
      <c r="P167" s="116">
        <f>SUM(D167:O167)</f>
        <v>0</v>
      </c>
    </row>
    <row r="168" spans="1:17" s="83" customFormat="1" x14ac:dyDescent="0.3">
      <c r="A168" s="94"/>
      <c r="B168" s="102" t="s">
        <v>81</v>
      </c>
      <c r="C168" s="95" t="s">
        <v>81</v>
      </c>
      <c r="D168" s="103">
        <f t="shared" ref="D168:P168" si="23">SUM(D166:D167)</f>
        <v>0</v>
      </c>
      <c r="E168" s="103">
        <f t="shared" si="23"/>
        <v>0</v>
      </c>
      <c r="F168" s="103">
        <f t="shared" si="23"/>
        <v>0</v>
      </c>
      <c r="G168" s="103">
        <f t="shared" si="23"/>
        <v>0</v>
      </c>
      <c r="H168" s="103">
        <f t="shared" si="23"/>
        <v>0</v>
      </c>
      <c r="I168" s="103">
        <f t="shared" si="23"/>
        <v>0</v>
      </c>
      <c r="J168" s="103">
        <f t="shared" si="23"/>
        <v>0</v>
      </c>
      <c r="K168" s="103">
        <f t="shared" si="23"/>
        <v>0</v>
      </c>
      <c r="L168" s="103">
        <f t="shared" si="23"/>
        <v>0</v>
      </c>
      <c r="M168" s="103">
        <f t="shared" si="23"/>
        <v>0</v>
      </c>
      <c r="N168" s="187">
        <f t="shared" si="23"/>
        <v>0</v>
      </c>
      <c r="O168" s="103">
        <f t="shared" si="23"/>
        <v>0</v>
      </c>
      <c r="P168" s="187">
        <f t="shared" si="23"/>
        <v>0</v>
      </c>
    </row>
    <row r="169" spans="1:17" s="83" customFormat="1" x14ac:dyDescent="0.3">
      <c r="A169" s="94"/>
      <c r="C169" s="99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38"/>
      <c r="O169" s="100"/>
      <c r="P169" s="116"/>
    </row>
    <row r="170" spans="1:17" s="83" customFormat="1" x14ac:dyDescent="0.3">
      <c r="A170" s="94">
        <v>6860</v>
      </c>
      <c r="B170" s="83" t="s">
        <v>468</v>
      </c>
      <c r="C170" s="99"/>
      <c r="D170" s="10">
        <f>IFERROR(VLOOKUP($A170,'[2]O&amp;M per TB'!$B$4:Q$375,D$5,FALSE),0)</f>
        <v>29.37</v>
      </c>
      <c r="E170" s="10">
        <f>IFERROR(VLOOKUP($A170,'[2]O&amp;M per TB'!$B$4:Q$375,E$5,FALSE),0)</f>
        <v>29.37</v>
      </c>
      <c r="F170" s="10">
        <f>IFERROR(VLOOKUP($A170,'[2]O&amp;M per TB'!$B$4:Q$375,F$5,FALSE),0)</f>
        <v>29.369999999999997</v>
      </c>
      <c r="G170" s="10">
        <f>IFERROR(VLOOKUP($A170,'[2]O&amp;M per TB'!$B$4:Q$375,G$5,FALSE),0)</f>
        <v>29.370000000000005</v>
      </c>
      <c r="H170" s="10">
        <f>IFERROR(VLOOKUP($A170,'[2]O&amp;M per TB'!$B$4:Q$375,H$5,FALSE),0)</f>
        <v>29.36999999999999</v>
      </c>
      <c r="I170" s="10">
        <f>IFERROR(VLOOKUP($A170,'[2]O&amp;M per TB'!$B$4:Q$375,I$5,FALSE),0)</f>
        <v>29.370000000000005</v>
      </c>
      <c r="J170" s="10">
        <f>IFERROR(VLOOKUP($A170,'[2]O&amp;M per TB'!$B$4:Q$375,J$5,FALSE),0)</f>
        <v>29.370000000000005</v>
      </c>
      <c r="K170" s="10">
        <f>IFERROR(VLOOKUP($A170,'[2]O&amp;M per TB'!$B$4:Q$375,K$5,FALSE),0)</f>
        <v>29.370000000000005</v>
      </c>
      <c r="L170" s="10">
        <f>IFERROR(VLOOKUP($A170,'[2]O&amp;M per TB'!$B$4:Q$375,L$5,FALSE),0)</f>
        <v>29.369999999999976</v>
      </c>
      <c r="M170" s="10">
        <f>IFERROR(VLOOKUP($A170,'[2]O&amp;M per TB'!$B$4:Q$375,M$5,FALSE),0)</f>
        <v>29.370000000000005</v>
      </c>
      <c r="N170" s="10">
        <f>IFERROR(VLOOKUP($A170,'[2]O&amp;M per TB'!$B$4:Q$375,N$5,FALSE),0)</f>
        <v>29.370000000000005</v>
      </c>
      <c r="O170" s="10">
        <f>IFERROR(VLOOKUP($A170,'[2]O&amp;M per TB'!$B$4:Q$375,O$5,FALSE),0)</f>
        <v>29.370000000000005</v>
      </c>
      <c r="P170" s="116">
        <f>SUM(D170:O170)</f>
        <v>352.44</v>
      </c>
    </row>
    <row r="171" spans="1:17" s="83" customFormat="1" ht="19.5" customHeight="1" thickBot="1" x14ac:dyDescent="0.35">
      <c r="A171" s="94"/>
      <c r="B171" s="95" t="s">
        <v>469</v>
      </c>
      <c r="D171" s="118">
        <f t="shared" ref="D171:P171" si="24">SUM(D91:D170)-D97-D125-D109-D148-D154-D158-D164-D168</f>
        <v>24100.340000000004</v>
      </c>
      <c r="E171" s="118">
        <f t="shared" si="24"/>
        <v>23558.350000000002</v>
      </c>
      <c r="F171" s="118">
        <f t="shared" si="24"/>
        <v>27246.260000000002</v>
      </c>
      <c r="G171" s="118">
        <f t="shared" si="24"/>
        <v>24073.079999999998</v>
      </c>
      <c r="H171" s="118">
        <f t="shared" si="24"/>
        <v>23791.380000000008</v>
      </c>
      <c r="I171" s="118">
        <f t="shared" si="24"/>
        <v>23671.909999999978</v>
      </c>
      <c r="J171" s="118">
        <f t="shared" si="24"/>
        <v>24018.969999999987</v>
      </c>
      <c r="K171" s="118">
        <f t="shared" si="24"/>
        <v>24051.87000000001</v>
      </c>
      <c r="L171" s="118">
        <f t="shared" si="24"/>
        <v>24146.810000000009</v>
      </c>
      <c r="M171" s="118">
        <f t="shared" si="24"/>
        <v>24204.689999999991</v>
      </c>
      <c r="N171" s="118">
        <f t="shared" si="24"/>
        <v>24153.919999999991</v>
      </c>
      <c r="O171" s="118">
        <f t="shared" si="24"/>
        <v>24124.559999999983</v>
      </c>
      <c r="P171" s="118">
        <f t="shared" si="24"/>
        <v>291142.13999999996</v>
      </c>
    </row>
    <row r="172" spans="1:17" s="83" customFormat="1" ht="13" thickTop="1" thickBot="1" x14ac:dyDescent="0.35">
      <c r="A172" s="94"/>
      <c r="B172" s="83" t="s">
        <v>515</v>
      </c>
      <c r="C172" s="99"/>
      <c r="D172" s="100">
        <f>SUM('[2]O&amp;M per TB'!D117:D150)</f>
        <v>24100.339999999997</v>
      </c>
      <c r="E172" s="100">
        <f>SUM('[2]O&amp;M per TB'!E117:E150)</f>
        <v>23558.349999999995</v>
      </c>
      <c r="F172" s="100">
        <f>SUM('[2]O&amp;M per TB'!F117:F150)</f>
        <v>27246.259999999995</v>
      </c>
      <c r="G172" s="100">
        <f>SUM('[2]O&amp;M per TB'!G117:G150)</f>
        <v>24073.079999999991</v>
      </c>
      <c r="H172" s="100">
        <f>SUM('[2]O&amp;M per TB'!H117:H150)</f>
        <v>23791.380000000005</v>
      </c>
      <c r="I172" s="100">
        <f>SUM('[2]O&amp;M per TB'!I117:I150)</f>
        <v>23671.909999999982</v>
      </c>
      <c r="J172" s="100">
        <f>SUM('[2]O&amp;M per TB'!J117:J150)</f>
        <v>24018.97</v>
      </c>
      <c r="K172" s="100">
        <f>SUM('[2]O&amp;M per TB'!K117:K150)</f>
        <v>24051.869999999995</v>
      </c>
      <c r="L172" s="100">
        <f>SUM('[2]O&amp;M per TB'!L117:L150)</f>
        <v>24146.810000000016</v>
      </c>
      <c r="M172" s="100">
        <f>SUM('[2]O&amp;M per TB'!M117:M150)</f>
        <v>24204.689999999981</v>
      </c>
      <c r="N172" s="138">
        <f>SUM('[2]O&amp;M per TB'!N117:N150)</f>
        <v>24153.920000000006</v>
      </c>
      <c r="O172" s="100">
        <f>SUM('[2]O&amp;M per TB'!O117:O150)</f>
        <v>24124.559999999998</v>
      </c>
      <c r="P172" s="118">
        <f>SUM(D172:O172)</f>
        <v>291142.13999999996</v>
      </c>
    </row>
    <row r="173" spans="1:17" s="119" customFormat="1" ht="13" thickTop="1" thickBot="1" x14ac:dyDescent="0.35">
      <c r="B173" s="96" t="s">
        <v>470</v>
      </c>
      <c r="C173" s="100"/>
      <c r="D173" s="10">
        <f>+'[2]12-31-15 CIAC Amort Exp_PerAR'!D52</f>
        <v>-10053.200000000001</v>
      </c>
      <c r="E173" s="10">
        <f>+'[2]12-31-15 CIAC Amort Exp_PerAR'!E52</f>
        <v>-10053.200000000001</v>
      </c>
      <c r="F173" s="10">
        <f>+'[2]12-31-15 CIAC Amort Exp_PerAR'!F52</f>
        <v>-10053.200000000001</v>
      </c>
      <c r="G173" s="10">
        <f>+'[2]12-31-15 CIAC Amort Exp_PerAR'!G52</f>
        <v>-10053.200000000001</v>
      </c>
      <c r="H173" s="10">
        <f>+'[2]12-31-15 CIAC Amort Exp_PerAR'!H52</f>
        <v>-10527.919999999998</v>
      </c>
      <c r="I173" s="10">
        <f>+'[2]12-31-15 CIAC Amort Exp_PerAR'!I52</f>
        <v>-10527.920000000002</v>
      </c>
      <c r="J173" s="10">
        <f>+'[2]12-31-15 CIAC Amort Exp_PerAR'!J52</f>
        <v>-10527.919999999998</v>
      </c>
      <c r="K173" s="10">
        <f>+'[2]12-31-15 CIAC Amort Exp_PerAR'!K52</f>
        <v>-10527.920000000009</v>
      </c>
      <c r="L173" s="10">
        <f>+'[2]12-31-15 CIAC Amort Exp_PerAR'!L52</f>
        <v>-10527.919999999996</v>
      </c>
      <c r="M173" s="10">
        <f>+'[2]12-31-15 CIAC Amort Exp_PerAR'!M52</f>
        <v>-10527.920000000002</v>
      </c>
      <c r="N173" s="10">
        <f>+'[2]12-31-15 CIAC Amort Exp_PerAR'!N52</f>
        <v>-10527.920000000006</v>
      </c>
      <c r="O173" s="10">
        <f>+'[2]12-31-15 CIAC Amort Exp_PerAR'!O52</f>
        <v>-10527.920000000002</v>
      </c>
      <c r="P173" s="118">
        <f>SUM(D173:O173)</f>
        <v>-124436.16000000002</v>
      </c>
      <c r="Q173" s="122"/>
    </row>
    <row r="174" spans="1:17" s="83" customFormat="1" ht="13" thickTop="1" thickBot="1" x14ac:dyDescent="0.35">
      <c r="A174" s="94"/>
      <c r="B174" s="83" t="s">
        <v>515</v>
      </c>
      <c r="C174" s="99"/>
      <c r="D174" s="100">
        <f>SUM('[2]O&amp;M per TB'!D152:D162)</f>
        <v>-10053.200000000001</v>
      </c>
      <c r="E174" s="100">
        <f>SUM('[2]O&amp;M per TB'!E152:E162)</f>
        <v>-10053.200000000001</v>
      </c>
      <c r="F174" s="100">
        <f>SUM('[2]O&amp;M per TB'!F152:F162)</f>
        <v>-10053.200000000001</v>
      </c>
      <c r="G174" s="100">
        <f>SUM('[2]O&amp;M per TB'!G152:G162)</f>
        <v>-10053.200000000001</v>
      </c>
      <c r="H174" s="100">
        <f>SUM('[2]O&amp;M per TB'!H152:H162)</f>
        <v>-10527.919999999998</v>
      </c>
      <c r="I174" s="100">
        <f>SUM('[2]O&amp;M per TB'!I152:I162)</f>
        <v>-10527.920000000002</v>
      </c>
      <c r="J174" s="100">
        <f>SUM('[2]O&amp;M per TB'!J152:J162)</f>
        <v>-10527.919999999998</v>
      </c>
      <c r="K174" s="100">
        <f>SUM('[2]O&amp;M per TB'!K152:K162)</f>
        <v>-10527.920000000009</v>
      </c>
      <c r="L174" s="100">
        <f>SUM('[2]O&amp;M per TB'!L152:L162)</f>
        <v>-10527.919999999996</v>
      </c>
      <c r="M174" s="100">
        <f>SUM('[2]O&amp;M per TB'!M152:M162)</f>
        <v>-10527.920000000002</v>
      </c>
      <c r="N174" s="138">
        <f>SUM('[2]O&amp;M per TB'!N152:N162)</f>
        <v>-10527.920000000006</v>
      </c>
      <c r="O174" s="100">
        <f>SUM('[2]O&amp;M per TB'!O152:O162)</f>
        <v>-10527.920000000002</v>
      </c>
      <c r="P174" s="118">
        <f>SUM(D174:O174)</f>
        <v>-124436.16000000002</v>
      </c>
    </row>
    <row r="175" spans="1:17" s="124" customFormat="1" ht="12.5" thickTop="1" x14ac:dyDescent="0.3">
      <c r="A175" s="123" t="s">
        <v>411</v>
      </c>
      <c r="B175" s="124" t="s">
        <v>412</v>
      </c>
      <c r="C175" s="95"/>
      <c r="D175" s="96">
        <f>+D171+D173</f>
        <v>14047.140000000003</v>
      </c>
      <c r="E175" s="96">
        <f t="shared" ref="E175:P175" si="25">+E171+E173</f>
        <v>13505.150000000001</v>
      </c>
      <c r="F175" s="96">
        <f t="shared" si="25"/>
        <v>17193.060000000001</v>
      </c>
      <c r="G175" s="96">
        <f t="shared" si="25"/>
        <v>14019.879999999997</v>
      </c>
      <c r="H175" s="96">
        <f t="shared" si="25"/>
        <v>13263.46000000001</v>
      </c>
      <c r="I175" s="96">
        <f t="shared" si="25"/>
        <v>13143.989999999976</v>
      </c>
      <c r="J175" s="96">
        <f t="shared" si="25"/>
        <v>13491.049999999988</v>
      </c>
      <c r="K175" s="96">
        <f t="shared" si="25"/>
        <v>13523.95</v>
      </c>
      <c r="L175" s="96">
        <f t="shared" si="25"/>
        <v>13618.890000000012</v>
      </c>
      <c r="M175" s="96">
        <f t="shared" si="25"/>
        <v>13676.76999999999</v>
      </c>
      <c r="N175" s="186">
        <f t="shared" si="25"/>
        <v>13625.999999999985</v>
      </c>
      <c r="O175" s="96">
        <f t="shared" si="25"/>
        <v>13596.639999999981</v>
      </c>
      <c r="P175" s="186">
        <f t="shared" si="25"/>
        <v>166705.97999999992</v>
      </c>
    </row>
    <row r="176" spans="1:17" s="83" customFormat="1" x14ac:dyDescent="0.3">
      <c r="A176" s="94"/>
      <c r="C176" s="99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38"/>
      <c r="O176" s="116"/>
      <c r="P176" s="116"/>
    </row>
    <row r="177" spans="1:16" s="107" customFormat="1" x14ac:dyDescent="0.3">
      <c r="A177" s="125"/>
      <c r="C177" s="126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16"/>
      <c r="P177" s="116"/>
    </row>
    <row r="178" spans="1:16" s="83" customFormat="1" x14ac:dyDescent="0.3">
      <c r="A178" s="94"/>
      <c r="C178" s="99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38"/>
      <c r="O178" s="116"/>
      <c r="P178" s="116"/>
    </row>
    <row r="179" spans="1:16" s="83" customFormat="1" x14ac:dyDescent="0.3">
      <c r="A179" s="94"/>
      <c r="C179" s="99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38"/>
      <c r="O179" s="116"/>
      <c r="P179" s="116"/>
    </row>
    <row r="180" spans="1:16" s="83" customFormat="1" x14ac:dyDescent="0.3">
      <c r="A180" s="94"/>
      <c r="C180" s="99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38"/>
      <c r="O180" s="116"/>
      <c r="P180" s="116"/>
    </row>
    <row r="181" spans="1:16" s="83" customFormat="1" x14ac:dyDescent="0.3">
      <c r="A181" s="94"/>
      <c r="C181" s="99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38"/>
      <c r="O181" s="116"/>
      <c r="P181" s="116"/>
    </row>
    <row r="182" spans="1:16" s="83" customFormat="1" x14ac:dyDescent="0.3">
      <c r="A182" s="94"/>
      <c r="C182" s="99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38"/>
      <c r="O182" s="116"/>
      <c r="P182" s="116"/>
    </row>
    <row r="183" spans="1:16" s="83" customFormat="1" x14ac:dyDescent="0.3">
      <c r="A183" s="94"/>
      <c r="C183" s="99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38"/>
      <c r="O183" s="116"/>
      <c r="P183" s="116"/>
    </row>
    <row r="184" spans="1:16" s="83" customFormat="1" x14ac:dyDescent="0.3">
      <c r="A184" s="94"/>
      <c r="C184" s="99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38"/>
      <c r="O184" s="116"/>
      <c r="P184" s="116"/>
    </row>
    <row r="185" spans="1:16" s="83" customFormat="1" x14ac:dyDescent="0.3">
      <c r="A185" s="94"/>
      <c r="C185" s="99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38"/>
      <c r="O185" s="116"/>
      <c r="P185" s="110"/>
    </row>
    <row r="186" spans="1:16" s="83" customFormat="1" x14ac:dyDescent="0.3">
      <c r="A186" s="94"/>
      <c r="C186" s="99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38"/>
      <c r="O186" s="116"/>
      <c r="P186" s="110"/>
    </row>
    <row r="187" spans="1:16" s="83" customFormat="1" x14ac:dyDescent="0.3">
      <c r="A187" s="94"/>
      <c r="C187" s="99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38"/>
      <c r="O187" s="116"/>
      <c r="P187" s="110"/>
    </row>
    <row r="188" spans="1:16" s="83" customFormat="1" x14ac:dyDescent="0.3">
      <c r="A188" s="94"/>
      <c r="C188" s="99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38"/>
      <c r="O188" s="116"/>
      <c r="P188" s="110"/>
    </row>
    <row r="189" spans="1:16" s="83" customFormat="1" x14ac:dyDescent="0.3">
      <c r="A189" s="94"/>
      <c r="C189" s="99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38"/>
      <c r="O189" s="116"/>
      <c r="P189" s="110"/>
    </row>
    <row r="190" spans="1:16" s="83" customFormat="1" x14ac:dyDescent="0.3">
      <c r="A190" s="94"/>
      <c r="C190" s="99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38"/>
      <c r="O190" s="116"/>
      <c r="P190" s="110"/>
    </row>
    <row r="191" spans="1:16" s="83" customFormat="1" x14ac:dyDescent="0.3">
      <c r="A191" s="94"/>
      <c r="C191" s="99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38"/>
      <c r="O191" s="116"/>
      <c r="P191" s="110"/>
    </row>
    <row r="192" spans="1:16" s="83" customFormat="1" x14ac:dyDescent="0.3">
      <c r="A192" s="94"/>
      <c r="C192" s="99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38"/>
      <c r="O192" s="116"/>
      <c r="P192" s="110"/>
    </row>
    <row r="193" spans="1:16" s="83" customFormat="1" x14ac:dyDescent="0.3">
      <c r="A193" s="94"/>
      <c r="C193" s="99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38"/>
      <c r="O193" s="116"/>
      <c r="P193" s="110"/>
    </row>
    <row r="194" spans="1:16" s="83" customFormat="1" x14ac:dyDescent="0.3">
      <c r="A194" s="94"/>
      <c r="C194" s="99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38"/>
      <c r="O194" s="116"/>
      <c r="P194" s="110"/>
    </row>
    <row r="195" spans="1:16" s="83" customFormat="1" x14ac:dyDescent="0.3">
      <c r="A195" s="94"/>
      <c r="C195" s="99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38"/>
      <c r="O195" s="116"/>
      <c r="P195" s="110"/>
    </row>
    <row r="196" spans="1:16" s="83" customFormat="1" x14ac:dyDescent="0.3">
      <c r="A196" s="94"/>
      <c r="C196" s="99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38"/>
      <c r="O196" s="116"/>
      <c r="P196" s="110"/>
    </row>
    <row r="197" spans="1:16" s="83" customFormat="1" x14ac:dyDescent="0.3">
      <c r="A197" s="94"/>
      <c r="C197" s="99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38"/>
      <c r="O197" s="116"/>
      <c r="P197" s="110"/>
    </row>
    <row r="198" spans="1:16" x14ac:dyDescent="0.3">
      <c r="P198" s="196"/>
    </row>
    <row r="199" spans="1:16" x14ac:dyDescent="0.3">
      <c r="P199" s="196"/>
    </row>
    <row r="200" spans="1:16" x14ac:dyDescent="0.3">
      <c r="P200" s="196"/>
    </row>
    <row r="201" spans="1:16" x14ac:dyDescent="0.3">
      <c r="P201" s="196"/>
    </row>
    <row r="202" spans="1:16" x14ac:dyDescent="0.3">
      <c r="P202" s="196"/>
    </row>
    <row r="203" spans="1:16" x14ac:dyDescent="0.3">
      <c r="P203" s="196"/>
    </row>
    <row r="204" spans="1:16" x14ac:dyDescent="0.3">
      <c r="P204" s="196"/>
    </row>
    <row r="205" spans="1:16" x14ac:dyDescent="0.3">
      <c r="P205" s="196"/>
    </row>
    <row r="206" spans="1:16" x14ac:dyDescent="0.3">
      <c r="P206" s="196"/>
    </row>
    <row r="207" spans="1:16" x14ac:dyDescent="0.3">
      <c r="P207" s="196"/>
    </row>
    <row r="208" spans="1:16" x14ac:dyDescent="0.3">
      <c r="P208" s="196"/>
    </row>
    <row r="209" spans="16:16" x14ac:dyDescent="0.3">
      <c r="P209" s="196"/>
    </row>
    <row r="210" spans="16:16" x14ac:dyDescent="0.3">
      <c r="P210" s="196"/>
    </row>
    <row r="211" spans="16:16" x14ac:dyDescent="0.3">
      <c r="P211" s="196"/>
    </row>
    <row r="212" spans="16:16" x14ac:dyDescent="0.3">
      <c r="P212" s="196"/>
    </row>
    <row r="213" spans="16:16" x14ac:dyDescent="0.3">
      <c r="P213" s="196"/>
    </row>
    <row r="214" spans="16:16" x14ac:dyDescent="0.3">
      <c r="P214" s="196"/>
    </row>
    <row r="215" spans="16:16" x14ac:dyDescent="0.3">
      <c r="P215" s="196"/>
    </row>
    <row r="216" spans="16:16" x14ac:dyDescent="0.3">
      <c r="P216" s="196"/>
    </row>
    <row r="217" spans="16:16" x14ac:dyDescent="0.3">
      <c r="P217" s="196"/>
    </row>
    <row r="218" spans="16:16" x14ac:dyDescent="0.3">
      <c r="P218" s="196"/>
    </row>
    <row r="219" spans="16:16" x14ac:dyDescent="0.3">
      <c r="P219" s="196"/>
    </row>
    <row r="220" spans="16:16" x14ac:dyDescent="0.3">
      <c r="P220" s="196"/>
    </row>
    <row r="221" spans="16:16" x14ac:dyDescent="0.3">
      <c r="P221" s="196"/>
    </row>
    <row r="222" spans="16:16" x14ac:dyDescent="0.3">
      <c r="P222" s="196"/>
    </row>
    <row r="223" spans="16:16" x14ac:dyDescent="0.3">
      <c r="P223" s="196"/>
    </row>
    <row r="224" spans="16:16" x14ac:dyDescent="0.3">
      <c r="P224" s="196"/>
    </row>
    <row r="225" spans="16:16" x14ac:dyDescent="0.3">
      <c r="P225" s="196"/>
    </row>
    <row r="226" spans="16:16" x14ac:dyDescent="0.3">
      <c r="P226" s="196"/>
    </row>
    <row r="227" spans="16:16" x14ac:dyDescent="0.3">
      <c r="P227" s="196"/>
    </row>
    <row r="228" spans="16:16" x14ac:dyDescent="0.3">
      <c r="P228" s="19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38"/>
  <sheetViews>
    <sheetView workbookViewId="0">
      <selection activeCell="B6" sqref="B6"/>
    </sheetView>
  </sheetViews>
  <sheetFormatPr defaultColWidth="9.1796875" defaultRowHeight="10" x14ac:dyDescent="0.2"/>
  <cols>
    <col min="1" max="1" width="7.54296875" style="28" bestFit="1" customWidth="1"/>
    <col min="2" max="2" width="18.7265625" style="31" customWidth="1"/>
    <col min="3" max="3" width="28.453125" style="28" customWidth="1"/>
    <col min="4" max="4" width="13.453125" style="30" customWidth="1"/>
    <col min="5" max="5" width="12.7265625" style="77" customWidth="1"/>
    <col min="6" max="6" width="12.7265625" style="28" customWidth="1"/>
    <col min="7" max="7" width="12.7265625" style="77" customWidth="1"/>
    <col min="8" max="19" width="12.7265625" style="30" customWidth="1"/>
    <col min="20" max="20" width="12.7265625" style="31" customWidth="1"/>
    <col min="21" max="21" width="12.7265625" style="28" customWidth="1"/>
    <col min="22" max="22" width="10" style="9" customWidth="1"/>
    <col min="23" max="23" width="7.54296875" style="28" bestFit="1" customWidth="1"/>
    <col min="24" max="24" width="35.26953125" style="31" customWidth="1"/>
    <col min="25" max="25" width="13.1796875" style="30" customWidth="1"/>
    <col min="26" max="26" width="10.81640625" style="28" customWidth="1"/>
    <col min="27" max="27" width="11" style="77" customWidth="1"/>
    <col min="28" max="28" width="12.7265625" style="77" customWidth="1"/>
    <col min="29" max="41" width="12.7265625" style="30" customWidth="1"/>
    <col min="42" max="42" width="10.54296875" style="31" bestFit="1" customWidth="1"/>
    <col min="43" max="43" width="9.54296875" style="31" bestFit="1" customWidth="1"/>
    <col min="44" max="44" width="9.1796875" style="31"/>
    <col min="45" max="45" width="10.54296875" style="31" bestFit="1" customWidth="1"/>
    <col min="46" max="16384" width="9.1796875" style="31"/>
  </cols>
  <sheetData>
    <row r="1" spans="1:43" ht="12.5" thickBot="1" x14ac:dyDescent="0.35">
      <c r="A1" s="198"/>
      <c r="B1" s="199" t="s">
        <v>528</v>
      </c>
      <c r="C1" s="198"/>
      <c r="D1" s="200">
        <v>2</v>
      </c>
      <c r="E1" s="201"/>
      <c r="F1" s="202"/>
      <c r="G1" s="201"/>
      <c r="H1" s="200">
        <v>3</v>
      </c>
      <c r="I1" s="203">
        <v>4</v>
      </c>
      <c r="J1" s="203">
        <v>5</v>
      </c>
      <c r="K1" s="203">
        <v>6</v>
      </c>
      <c r="L1" s="203">
        <v>7</v>
      </c>
      <c r="M1" s="203">
        <v>8</v>
      </c>
      <c r="N1" s="203">
        <v>9</v>
      </c>
      <c r="O1" s="203">
        <v>10</v>
      </c>
      <c r="P1" s="203">
        <v>11</v>
      </c>
      <c r="Q1" s="203">
        <v>12</v>
      </c>
      <c r="R1" s="203">
        <v>13</v>
      </c>
      <c r="S1" s="204">
        <v>14</v>
      </c>
      <c r="U1" s="202"/>
      <c r="V1" s="12"/>
      <c r="W1" s="198"/>
      <c r="Y1" s="200">
        <v>2</v>
      </c>
      <c r="Z1" s="201"/>
      <c r="AA1" s="202"/>
      <c r="AB1" s="201"/>
      <c r="AC1" s="200">
        <v>3</v>
      </c>
      <c r="AD1" s="203">
        <v>4</v>
      </c>
      <c r="AE1" s="203">
        <v>5</v>
      </c>
      <c r="AF1" s="203">
        <v>6</v>
      </c>
      <c r="AG1" s="203">
        <v>7</v>
      </c>
      <c r="AH1" s="203">
        <v>8</v>
      </c>
      <c r="AI1" s="203">
        <v>9</v>
      </c>
      <c r="AJ1" s="203">
        <v>10</v>
      </c>
      <c r="AK1" s="203">
        <v>11</v>
      </c>
      <c r="AL1" s="203">
        <v>12</v>
      </c>
      <c r="AM1" s="203">
        <v>13</v>
      </c>
      <c r="AN1" s="204">
        <v>14</v>
      </c>
    </row>
    <row r="2" spans="1:43" s="7" customFormat="1" ht="25.5" customHeight="1" x14ac:dyDescent="0.3">
      <c r="A2" s="1" t="s">
        <v>529</v>
      </c>
      <c r="B2" s="1" t="s">
        <v>0</v>
      </c>
      <c r="C2" s="1" t="s">
        <v>1</v>
      </c>
      <c r="D2" s="2" t="s">
        <v>2</v>
      </c>
      <c r="E2" s="2" t="s">
        <v>4</v>
      </c>
      <c r="F2" s="1" t="s">
        <v>5</v>
      </c>
      <c r="G2" s="2" t="s">
        <v>6</v>
      </c>
      <c r="H2" s="3">
        <v>42014</v>
      </c>
      <c r="I2" s="2">
        <v>42036</v>
      </c>
      <c r="J2" s="2">
        <v>42064</v>
      </c>
      <c r="K2" s="2">
        <v>42095</v>
      </c>
      <c r="L2" s="2">
        <v>42125</v>
      </c>
      <c r="M2" s="2">
        <v>42156</v>
      </c>
      <c r="N2" s="2">
        <v>42186</v>
      </c>
      <c r="O2" s="2">
        <v>42217</v>
      </c>
      <c r="P2" s="2">
        <v>42248</v>
      </c>
      <c r="Q2" s="2">
        <v>42278</v>
      </c>
      <c r="R2" s="2">
        <v>42309</v>
      </c>
      <c r="S2" s="2">
        <v>42339</v>
      </c>
      <c r="T2" s="2" t="s">
        <v>8</v>
      </c>
      <c r="U2" s="1" t="s">
        <v>530</v>
      </c>
      <c r="V2" s="18"/>
      <c r="W2" s="1" t="s">
        <v>529</v>
      </c>
      <c r="X2" s="5" t="s">
        <v>1</v>
      </c>
      <c r="Y2" s="2">
        <v>42004</v>
      </c>
      <c r="Z2" s="2" t="s">
        <v>9</v>
      </c>
      <c r="AA2" s="2" t="s">
        <v>5</v>
      </c>
      <c r="AB2" s="2" t="s">
        <v>10</v>
      </c>
      <c r="AC2" s="3">
        <v>42014</v>
      </c>
      <c r="AD2" s="2">
        <v>42036</v>
      </c>
      <c r="AE2" s="2">
        <v>42064</v>
      </c>
      <c r="AF2" s="2">
        <v>42095</v>
      </c>
      <c r="AG2" s="2">
        <v>42125</v>
      </c>
      <c r="AH2" s="2">
        <v>42156</v>
      </c>
      <c r="AI2" s="2">
        <v>42186</v>
      </c>
      <c r="AJ2" s="2">
        <v>42217</v>
      </c>
      <c r="AK2" s="2">
        <v>42248</v>
      </c>
      <c r="AL2" s="2">
        <v>42278</v>
      </c>
      <c r="AM2" s="2">
        <v>42309</v>
      </c>
      <c r="AN2" s="2">
        <v>42339</v>
      </c>
      <c r="AO2" s="71" t="s">
        <v>531</v>
      </c>
      <c r="AP2" s="1" t="s">
        <v>530</v>
      </c>
      <c r="AQ2" s="205" t="s">
        <v>532</v>
      </c>
    </row>
    <row r="3" spans="1:43" s="7" customFormat="1" ht="10.5" x14ac:dyDescent="0.25">
      <c r="A3" s="9"/>
      <c r="B3" s="8" t="s">
        <v>11</v>
      </c>
      <c r="C3" s="9"/>
      <c r="D3" s="10"/>
      <c r="E3" s="10"/>
      <c r="F3" s="9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U3" s="9"/>
      <c r="V3" s="9"/>
      <c r="W3" s="9"/>
      <c r="X3" s="8" t="s">
        <v>11</v>
      </c>
      <c r="Y3" s="10"/>
      <c r="Z3" s="9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1"/>
      <c r="AQ3" s="206"/>
    </row>
    <row r="4" spans="1:43" s="7" customFormat="1" ht="12" x14ac:dyDescent="0.3">
      <c r="A4" s="145">
        <v>1020</v>
      </c>
      <c r="B4" s="7" t="s">
        <v>12</v>
      </c>
      <c r="C4" s="9" t="s">
        <v>13</v>
      </c>
      <c r="D4" s="104">
        <f>IFERROR(VLOOKUP($A4,'[3]Trial Blc'!$B$3:O$542,D$1,FALSE),0)</f>
        <v>-0.03</v>
      </c>
      <c r="E4" s="10"/>
      <c r="F4" s="104"/>
      <c r="G4" s="10">
        <f>SUM(D4:F4)</f>
        <v>-0.03</v>
      </c>
      <c r="H4" s="104">
        <f>IFERROR(VLOOKUP($A4,'[3]Trial Blc'!$B$3:S$542,H$1,FALSE),0)</f>
        <v>-0.03</v>
      </c>
      <c r="I4" s="104">
        <f>IFERROR(VLOOKUP($A4,'[3]Trial Blc'!$B$3:T$542,I$1,FALSE),0)</f>
        <v>-0.03</v>
      </c>
      <c r="J4" s="104">
        <f>IFERROR(VLOOKUP($A4,'[3]Trial Blc'!$B$3:U$542,J$1,FALSE),0)</f>
        <v>-0.03</v>
      </c>
      <c r="K4" s="104">
        <f>IFERROR(VLOOKUP($A4,'[3]Trial Blc'!$B$3:V$542,K$1,FALSE),0)</f>
        <v>-0.03</v>
      </c>
      <c r="L4" s="104">
        <f>IFERROR(VLOOKUP($A4,'[3]Trial Blc'!$B$3:W$542,L$1,FALSE),0)</f>
        <v>-0.03</v>
      </c>
      <c r="M4" s="104">
        <f>IFERROR(VLOOKUP($A4,'[3]Trial Blc'!$B$3:X$542,M$1,FALSE),0)</f>
        <v>-0.03</v>
      </c>
      <c r="N4" s="104">
        <f>IFERROR(VLOOKUP($A4,'[3]Trial Blc'!$B$3:Y$542,N$1,FALSE),0)</f>
        <v>-0.03</v>
      </c>
      <c r="O4" s="104">
        <f>IFERROR(VLOOKUP($A4,'[3]Trial Blc'!$B$3:Z$542,O$1,FALSE),0)</f>
        <v>-0.03</v>
      </c>
      <c r="P4" s="104">
        <f>IFERROR(VLOOKUP($A4,'[3]Trial Blc'!$B$3:AA$542,P$1,FALSE),0)</f>
        <v>-0.03</v>
      </c>
      <c r="Q4" s="104">
        <f>IFERROR(VLOOKUP($A4,'[3]Trial Blc'!$B$3:AB$542,Q$1,FALSE),0)</f>
        <v>-0.03</v>
      </c>
      <c r="R4" s="104">
        <f>IFERROR(VLOOKUP($A4,'[3]Trial Blc'!$B$3:AC$542,R$1,FALSE),0)</f>
        <v>-0.03</v>
      </c>
      <c r="S4" s="104">
        <f>IFERROR(VLOOKUP($A4,'[3]Trial Blc'!$B$3:AD$542,S$1,FALSE),0)</f>
        <v>-0.03</v>
      </c>
      <c r="T4" s="7">
        <f>AVERAGE(G4:S4)</f>
        <v>-3.0000000000000009E-2</v>
      </c>
      <c r="U4" s="104"/>
      <c r="V4" s="104"/>
      <c r="W4" s="145">
        <v>1835</v>
      </c>
      <c r="X4" s="7" t="s">
        <v>14</v>
      </c>
      <c r="Y4" s="104">
        <f>-IFERROR(VLOOKUP($W4,'[3]Trial Blc'!$B$3:AH$542,Y$1,FALSE),0)</f>
        <v>-1000.19</v>
      </c>
      <c r="Z4" s="10"/>
      <c r="AA4" s="10"/>
      <c r="AB4" s="10">
        <f>SUM(Y4:AA4)</f>
        <v>-1000.19</v>
      </c>
      <c r="AC4" s="104">
        <f>-IFERROR(VLOOKUP($W4,'[3]Trial Blc'!$B$3:AL$542,AC$1,FALSE),0)</f>
        <v>-1000.19</v>
      </c>
      <c r="AD4" s="104">
        <f>-IFERROR(VLOOKUP($W4,'[3]Trial Blc'!$B$3:AM$542,AD$1,FALSE),0)</f>
        <v>-1000.19</v>
      </c>
      <c r="AE4" s="104">
        <f>-IFERROR(VLOOKUP($W4,'[3]Trial Blc'!$B$3:AN$542,AE$1,FALSE),0)</f>
        <v>-1000.19</v>
      </c>
      <c r="AF4" s="104">
        <f>-IFERROR(VLOOKUP($W4,'[3]Trial Blc'!$B$3:AO$542,AF$1,FALSE),0)</f>
        <v>-1000.19</v>
      </c>
      <c r="AG4" s="104">
        <f>-IFERROR(VLOOKUP($W4,'[3]Trial Blc'!$B$3:AP$542,AG$1,FALSE),0)</f>
        <v>-1000.19</v>
      </c>
      <c r="AH4" s="104">
        <f>-IFERROR(VLOOKUP($W4,'[3]Trial Blc'!$B$3:AQ$542,AH$1,FALSE),0)</f>
        <v>-1000.19</v>
      </c>
      <c r="AI4" s="104">
        <f>-IFERROR(VLOOKUP($W4,'[3]Trial Blc'!$B$3:AR$542,AI$1,FALSE),0)</f>
        <v>1882.81</v>
      </c>
      <c r="AJ4" s="104">
        <f>-IFERROR(VLOOKUP($W4,'[3]Trial Blc'!$B$3:AS$542,AJ$1,FALSE),0)</f>
        <v>1882.81</v>
      </c>
      <c r="AK4" s="104">
        <f>-IFERROR(VLOOKUP($W4,'[3]Trial Blc'!$B$3:AT$542,AK$1,FALSE),0)</f>
        <v>1882.81</v>
      </c>
      <c r="AL4" s="104">
        <f>-IFERROR(VLOOKUP($W4,'[3]Trial Blc'!$B$3:AU$542,AL$1,FALSE),0)</f>
        <v>-1639.19</v>
      </c>
      <c r="AM4" s="104">
        <f>-IFERROR(VLOOKUP($W4,'[3]Trial Blc'!$B$3:AV$542,AM$1,FALSE),0)</f>
        <v>-1639.19</v>
      </c>
      <c r="AN4" s="104">
        <f>-IFERROR(VLOOKUP($W4,'[3]Trial Blc'!$B$3:AW$542,AN$1,FALSE),0)</f>
        <v>-1639.19</v>
      </c>
      <c r="AO4" s="7">
        <f>AVERAGE(AB4:AN4)</f>
        <v>-482.34384615384636</v>
      </c>
      <c r="AP4" s="7">
        <f>+'[3]COA Adjustment to MFRS'!P31</f>
        <v>-1156.8461538461538</v>
      </c>
      <c r="AQ4" s="207">
        <f>-1761-1122+3522</f>
        <v>639</v>
      </c>
    </row>
    <row r="5" spans="1:43" s="7" customFormat="1" ht="12" x14ac:dyDescent="0.3">
      <c r="A5" s="145">
        <v>1025</v>
      </c>
      <c r="C5" s="9" t="s">
        <v>16</v>
      </c>
      <c r="D5" s="104">
        <f>IFERROR(VLOOKUP($A5,'[3]Trial Blc'!$B$3:O$542,D$1,FALSE),0)</f>
        <v>7980.08</v>
      </c>
      <c r="E5" s="10"/>
      <c r="F5" s="9"/>
      <c r="G5" s="10">
        <f>SUM(D5:F5)</f>
        <v>7980.08</v>
      </c>
      <c r="H5" s="104">
        <f>IFERROR(VLOOKUP($A5,'[3]Trial Blc'!$B$3:S$542,H$1,FALSE),0)</f>
        <v>7980.29</v>
      </c>
      <c r="I5" s="104">
        <f>IFERROR(VLOOKUP($A5,'[3]Trial Blc'!$B$3:T$542,I$1,FALSE),0)</f>
        <v>7980.17</v>
      </c>
      <c r="J5" s="104">
        <f>IFERROR(VLOOKUP($A5,'[3]Trial Blc'!$B$3:U$542,J$1,FALSE),0)</f>
        <v>7979.99</v>
      </c>
      <c r="K5" s="104">
        <f>IFERROR(VLOOKUP($A5,'[3]Trial Blc'!$B$3:V$542,K$1,FALSE),0)</f>
        <v>7979.51</v>
      </c>
      <c r="L5" s="104">
        <f>IFERROR(VLOOKUP($A5,'[3]Trial Blc'!$B$3:W$542,L$1,FALSE),0)</f>
        <v>7979.24</v>
      </c>
      <c r="M5" s="104">
        <f>IFERROR(VLOOKUP($A5,'[3]Trial Blc'!$B$3:X$542,M$1,FALSE),0)</f>
        <v>7979.05</v>
      </c>
      <c r="N5" s="104">
        <f>IFERROR(VLOOKUP($A5,'[3]Trial Blc'!$B$3:Y$542,N$1,FALSE),0)</f>
        <v>7978.9</v>
      </c>
      <c r="O5" s="104">
        <f>IFERROR(VLOOKUP($A5,'[3]Trial Blc'!$B$3:Z$542,O$1,FALSE),0)</f>
        <v>7978.91</v>
      </c>
      <c r="P5" s="104">
        <f>IFERROR(VLOOKUP($A5,'[3]Trial Blc'!$B$3:AA$542,P$1,FALSE),0)</f>
        <v>7978.87</v>
      </c>
      <c r="Q5" s="104">
        <f>IFERROR(VLOOKUP($A5,'[3]Trial Blc'!$B$3:AB$542,Q$1,FALSE),0)</f>
        <v>7979.19</v>
      </c>
      <c r="R5" s="104">
        <f>IFERROR(VLOOKUP($A5,'[3]Trial Blc'!$B$3:AC$542,R$1,FALSE),0)</f>
        <v>7979.37</v>
      </c>
      <c r="S5" s="104">
        <f>IFERROR(VLOOKUP($A5,'[3]Trial Blc'!$B$3:AD$542,S$1,FALSE),0)</f>
        <v>7979.54</v>
      </c>
      <c r="T5" s="7">
        <f>AVERAGE(G5:S5)</f>
        <v>7979.4699999999993</v>
      </c>
      <c r="U5" s="9"/>
      <c r="V5" s="9"/>
      <c r="W5" s="145">
        <v>1840</v>
      </c>
      <c r="X5" s="7" t="s">
        <v>17</v>
      </c>
      <c r="Y5" s="104">
        <f>-IFERROR(VLOOKUP($W5,'[3]Trial Blc'!$B$3:AH$542,Y$1,FALSE),0)</f>
        <v>2999.75</v>
      </c>
      <c r="Z5" s="10"/>
      <c r="AA5" s="10"/>
      <c r="AB5" s="10">
        <f>SUM(Y5:AA5)</f>
        <v>2999.75</v>
      </c>
      <c r="AC5" s="104">
        <f>-IFERROR(VLOOKUP($W5,'[3]Trial Blc'!$B$3:AL$542,AC$1,FALSE),0)</f>
        <v>3016.42</v>
      </c>
      <c r="AD5" s="104">
        <f>-IFERROR(VLOOKUP($W5,'[3]Trial Blc'!$B$3:AM$542,AD$1,FALSE),0)</f>
        <v>3033.02</v>
      </c>
      <c r="AE5" s="104">
        <f>-IFERROR(VLOOKUP($W5,'[3]Trial Blc'!$B$3:AN$542,AE$1,FALSE),0)</f>
        <v>3049.62</v>
      </c>
      <c r="AF5" s="104">
        <f>-IFERROR(VLOOKUP($W5,'[3]Trial Blc'!$B$3:AO$542,AF$1,FALSE),0)</f>
        <v>3066.16</v>
      </c>
      <c r="AG5" s="104">
        <f>-IFERROR(VLOOKUP($W5,'[3]Trial Blc'!$B$3:AP$542,AG$1,FALSE),0)</f>
        <v>3082.73</v>
      </c>
      <c r="AH5" s="104">
        <f>-IFERROR(VLOOKUP($W5,'[3]Trial Blc'!$B$3:AQ$542,AH$1,FALSE),0)</f>
        <v>3099.32</v>
      </c>
      <c r="AI5" s="104">
        <f>-IFERROR(VLOOKUP($W5,'[3]Trial Blc'!$B$3:AR$542,AI$1,FALSE),0)</f>
        <v>4286.92</v>
      </c>
      <c r="AJ5" s="104">
        <f>-IFERROR(VLOOKUP($W5,'[3]Trial Blc'!$B$3:AS$542,AJ$1,FALSE),0)</f>
        <v>4303.55</v>
      </c>
      <c r="AK5" s="104">
        <f>-IFERROR(VLOOKUP($W5,'[3]Trial Blc'!$B$3:AT$542,AK$1,FALSE),0)</f>
        <v>4320.17</v>
      </c>
      <c r="AL5" s="104">
        <f>-IFERROR(VLOOKUP($W5,'[3]Trial Blc'!$B$3:AU$542,AL$1,FALSE),0)</f>
        <v>1994.86</v>
      </c>
      <c r="AM5" s="104">
        <f>-IFERROR(VLOOKUP($W5,'[3]Trial Blc'!$B$3:AV$542,AM$1,FALSE),0)</f>
        <v>2011.52</v>
      </c>
      <c r="AN5" s="104">
        <f>-IFERROR(VLOOKUP($W5,'[3]Trial Blc'!$B$3:AW$542,AN$1,FALSE),0)</f>
        <v>2028.18</v>
      </c>
      <c r="AO5" s="7">
        <f>AVERAGE(AB5:AN5)</f>
        <v>3099.4015384615386</v>
      </c>
      <c r="AP5" s="7">
        <f>+'[3]COA Adjustment to MFRS'!P33</f>
        <v>-1171</v>
      </c>
      <c r="AQ5" s="207">
        <f>-1171+2342</f>
        <v>1171</v>
      </c>
    </row>
    <row r="6" spans="1:43" s="7" customFormat="1" ht="12" x14ac:dyDescent="0.3">
      <c r="A6" s="145"/>
      <c r="C6" s="9"/>
      <c r="D6" s="104">
        <f>IFERROR(VLOOKUP($A6,'[3]Trial Blc'!$B$3:O$542,D$1,FALSE),0)</f>
        <v>0</v>
      </c>
      <c r="E6" s="10"/>
      <c r="F6" s="9"/>
      <c r="G6" s="10"/>
      <c r="H6" s="104">
        <f>IFERROR(VLOOKUP($A6,'[3]Trial Blc'!$B$3:S$542,H$1,FALSE),0)</f>
        <v>0</v>
      </c>
      <c r="I6" s="104">
        <f>IFERROR(VLOOKUP($A6,'[3]Trial Blc'!$B$3:T$542,I$1,FALSE),0)</f>
        <v>0</v>
      </c>
      <c r="J6" s="104">
        <f>IFERROR(VLOOKUP($A6,'[3]Trial Blc'!$B$3:U$542,J$1,FALSE),0)</f>
        <v>0</v>
      </c>
      <c r="K6" s="104">
        <f>IFERROR(VLOOKUP($A6,'[3]Trial Blc'!$B$3:V$542,K$1,FALSE),0)</f>
        <v>0</v>
      </c>
      <c r="L6" s="104">
        <f>IFERROR(VLOOKUP($A6,'[3]Trial Blc'!$B$3:W$542,L$1,FALSE),0)</f>
        <v>0</v>
      </c>
      <c r="M6" s="104">
        <f>IFERROR(VLOOKUP($A6,'[3]Trial Blc'!$B$3:X$542,M$1,FALSE),0)</f>
        <v>0</v>
      </c>
      <c r="N6" s="104">
        <f>IFERROR(VLOOKUP($A6,'[3]Trial Blc'!$B$3:Y$542,N$1,FALSE),0)</f>
        <v>0</v>
      </c>
      <c r="O6" s="104">
        <f>IFERROR(VLOOKUP($A6,'[3]Trial Blc'!$B$3:Z$542,O$1,FALSE),0)</f>
        <v>0</v>
      </c>
      <c r="P6" s="104">
        <f>IFERROR(VLOOKUP($A6,'[3]Trial Blc'!$B$3:AA$542,P$1,FALSE),0)</f>
        <v>0</v>
      </c>
      <c r="Q6" s="104">
        <f>IFERROR(VLOOKUP($A6,'[3]Trial Blc'!$B$3:AB$542,Q$1,FALSE),0)</f>
        <v>0</v>
      </c>
      <c r="R6" s="104">
        <f>IFERROR(VLOOKUP($A6,'[3]Trial Blc'!$B$3:AC$542,R$1,FALSE),0)</f>
        <v>0</v>
      </c>
      <c r="S6" s="104">
        <f>IFERROR(VLOOKUP($A6,'[3]Trial Blc'!$B$3:AD$542,S$1,FALSE),0)</f>
        <v>0</v>
      </c>
      <c r="T6" s="11"/>
      <c r="U6" s="9"/>
      <c r="V6" s="9"/>
      <c r="W6" s="145"/>
      <c r="X6" s="11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1"/>
      <c r="AQ6" s="207"/>
    </row>
    <row r="7" spans="1:43" s="7" customFormat="1" ht="10.5" x14ac:dyDescent="0.25">
      <c r="A7" s="145"/>
      <c r="B7" s="8"/>
      <c r="C7" s="9"/>
      <c r="D7" s="10"/>
      <c r="E7" s="10"/>
      <c r="F7" s="9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1"/>
      <c r="U7" s="9"/>
      <c r="V7" s="9"/>
      <c r="W7" s="145"/>
      <c r="X7" s="13" t="s">
        <v>19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1"/>
      <c r="AQ7" s="207"/>
    </row>
    <row r="8" spans="1:43" s="7" customFormat="1" ht="12" x14ac:dyDescent="0.3">
      <c r="A8" s="145">
        <v>1030</v>
      </c>
      <c r="C8" s="9" t="s">
        <v>21</v>
      </c>
      <c r="D8" s="104">
        <f>IFERROR(VLOOKUP($A8,'[3]Trial Blc'!$B$3:O$542,D$1,FALSE),0)</f>
        <v>0</v>
      </c>
      <c r="E8" s="10"/>
      <c r="F8" s="9"/>
      <c r="G8" s="10">
        <f>SUM(D8:F8)</f>
        <v>0</v>
      </c>
      <c r="H8" s="104">
        <f>IFERROR(VLOOKUP($A8,'[3]Trial Blc'!$B$3:S$542,H$1,FALSE),0)</f>
        <v>0</v>
      </c>
      <c r="I8" s="104">
        <f>IFERROR(VLOOKUP($A8,'[3]Trial Blc'!$B$3:T$542,I$1,FALSE),0)</f>
        <v>0</v>
      </c>
      <c r="J8" s="104">
        <f>IFERROR(VLOOKUP($A8,'[3]Trial Blc'!$B$3:U$542,J$1,FALSE),0)</f>
        <v>0</v>
      </c>
      <c r="K8" s="104">
        <f>IFERROR(VLOOKUP($A8,'[3]Trial Blc'!$B$3:V$542,K$1,FALSE),0)</f>
        <v>0</v>
      </c>
      <c r="L8" s="104">
        <f>IFERROR(VLOOKUP($A8,'[3]Trial Blc'!$B$3:W$542,L$1,FALSE),0)</f>
        <v>0</v>
      </c>
      <c r="M8" s="104">
        <f>IFERROR(VLOOKUP($A8,'[3]Trial Blc'!$B$3:X$542,M$1,FALSE),0)</f>
        <v>0</v>
      </c>
      <c r="N8" s="104">
        <f>IFERROR(VLOOKUP($A8,'[3]Trial Blc'!$B$3:Y$542,N$1,FALSE),0)</f>
        <v>0</v>
      </c>
      <c r="O8" s="104">
        <f>IFERROR(VLOOKUP($A8,'[3]Trial Blc'!$B$3:Z$542,O$1,FALSE),0)</f>
        <v>0</v>
      </c>
      <c r="P8" s="104">
        <f>IFERROR(VLOOKUP($A8,'[3]Trial Blc'!$B$3:AA$542,P$1,FALSE),0)</f>
        <v>0</v>
      </c>
      <c r="Q8" s="104">
        <f>IFERROR(VLOOKUP($A8,'[3]Trial Blc'!$B$3:AB$542,Q$1,FALSE),0)</f>
        <v>0</v>
      </c>
      <c r="R8" s="104">
        <f>IFERROR(VLOOKUP($A8,'[3]Trial Blc'!$B$3:AC$542,R$1,FALSE),0)</f>
        <v>0</v>
      </c>
      <c r="S8" s="104">
        <f>IFERROR(VLOOKUP($A8,'[3]Trial Blc'!$B$3:AD$542,S$1,FALSE),0)</f>
        <v>0</v>
      </c>
      <c r="T8" s="7">
        <f>AVERAGE(G8:S8)</f>
        <v>0</v>
      </c>
      <c r="U8" s="9"/>
      <c r="V8" s="9"/>
      <c r="W8" s="145"/>
      <c r="Y8" s="10"/>
      <c r="Z8" s="10"/>
      <c r="AA8" s="10"/>
      <c r="AB8" s="10">
        <f>SUM(Y8:AA8)</f>
        <v>0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1"/>
      <c r="AQ8" s="207"/>
    </row>
    <row r="9" spans="1:43" s="7" customFormat="1" ht="12" x14ac:dyDescent="0.3">
      <c r="A9" s="145">
        <v>1050</v>
      </c>
      <c r="C9" s="9" t="s">
        <v>23</v>
      </c>
      <c r="D9" s="104">
        <f>IFERROR(VLOOKUP($A9,'[3]Trial Blc'!$B$3:O$542,D$1,FALSE),0)</f>
        <v>18447.89</v>
      </c>
      <c r="E9" s="10"/>
      <c r="F9" s="9"/>
      <c r="G9" s="10">
        <f>SUM(D9:F9)</f>
        <v>18447.89</v>
      </c>
      <c r="H9" s="104">
        <f>IFERROR(VLOOKUP($A9,'[3]Trial Blc'!$B$3:S$542,H$1,FALSE),0)</f>
        <v>18447.89</v>
      </c>
      <c r="I9" s="104">
        <f>IFERROR(VLOOKUP($A9,'[3]Trial Blc'!$B$3:T$542,I$1,FALSE),0)</f>
        <v>18447.89</v>
      </c>
      <c r="J9" s="104">
        <f>IFERROR(VLOOKUP($A9,'[3]Trial Blc'!$B$3:U$542,J$1,FALSE),0)</f>
        <v>18447.89</v>
      </c>
      <c r="K9" s="104">
        <f>IFERROR(VLOOKUP($A9,'[3]Trial Blc'!$B$3:V$542,K$1,FALSE),0)</f>
        <v>18447.89</v>
      </c>
      <c r="L9" s="104">
        <f>IFERROR(VLOOKUP($A9,'[3]Trial Blc'!$B$3:W$542,L$1,FALSE),0)</f>
        <v>18447.89</v>
      </c>
      <c r="M9" s="104">
        <f>IFERROR(VLOOKUP($A9,'[3]Trial Blc'!$B$3:X$542,M$1,FALSE),0)</f>
        <v>18447.89</v>
      </c>
      <c r="N9" s="104">
        <f>IFERROR(VLOOKUP($A9,'[3]Trial Blc'!$B$3:Y$542,N$1,FALSE),0)</f>
        <v>18447.89</v>
      </c>
      <c r="O9" s="104">
        <f>IFERROR(VLOOKUP($A9,'[3]Trial Blc'!$B$3:Z$542,O$1,FALSE),0)</f>
        <v>18447.89</v>
      </c>
      <c r="P9" s="104">
        <f>IFERROR(VLOOKUP($A9,'[3]Trial Blc'!$B$3:AA$542,P$1,FALSE),0)</f>
        <v>18447.89</v>
      </c>
      <c r="Q9" s="104">
        <f>IFERROR(VLOOKUP($A9,'[3]Trial Blc'!$B$3:AB$542,Q$1,FALSE),0)</f>
        <v>18447.89</v>
      </c>
      <c r="R9" s="104">
        <f>IFERROR(VLOOKUP($A9,'[3]Trial Blc'!$B$3:AC$542,R$1,FALSE),0)</f>
        <v>18447.89</v>
      </c>
      <c r="S9" s="104">
        <f>IFERROR(VLOOKUP($A9,'[3]Trial Blc'!$B$3:AD$542,S$1,FALSE),0)</f>
        <v>18447.89</v>
      </c>
      <c r="T9" s="7">
        <f>AVERAGE(G9:S9)</f>
        <v>18447.890000000007</v>
      </c>
      <c r="U9" s="9"/>
      <c r="V9" s="9"/>
      <c r="W9" s="145">
        <v>1845</v>
      </c>
      <c r="X9" s="7" t="s">
        <v>24</v>
      </c>
      <c r="Y9" s="104">
        <f>-IFERROR(VLOOKUP($W9,'[3]Trial Blc'!$B$3:AH$542,Y$1,FALSE),0)</f>
        <v>6241.44</v>
      </c>
      <c r="Z9" s="10"/>
      <c r="AA9" s="10"/>
      <c r="AB9" s="10">
        <f>SUM(Y9:AA9)</f>
        <v>6241.44</v>
      </c>
      <c r="AC9" s="104">
        <f>-IFERROR(VLOOKUP($W9,'[3]Trial Blc'!$B$3:AL$542,AC$1,FALSE),0)</f>
        <v>6289.6</v>
      </c>
      <c r="AD9" s="104">
        <f>-IFERROR(VLOOKUP($W9,'[3]Trial Blc'!$B$3:AM$542,AD$1,FALSE),0)</f>
        <v>6337.76</v>
      </c>
      <c r="AE9" s="104">
        <f>-IFERROR(VLOOKUP($W9,'[3]Trial Blc'!$B$3:AN$542,AE$1,FALSE),0)</f>
        <v>6385.92</v>
      </c>
      <c r="AF9" s="104">
        <f>-IFERROR(VLOOKUP($W9,'[3]Trial Blc'!$B$3:AO$542,AF$1,FALSE),0)</f>
        <v>6434.08</v>
      </c>
      <c r="AG9" s="104">
        <f>-IFERROR(VLOOKUP($W9,'[3]Trial Blc'!$B$3:AP$542,AG$1,FALSE),0)</f>
        <v>6482.24</v>
      </c>
      <c r="AH9" s="104">
        <f>-IFERROR(VLOOKUP($W9,'[3]Trial Blc'!$B$3:AQ$542,AH$1,FALSE),0)</f>
        <v>6530.4</v>
      </c>
      <c r="AI9" s="104">
        <f>-IFERROR(VLOOKUP($W9,'[3]Trial Blc'!$B$3:AR$542,AI$1,FALSE),0)</f>
        <v>6536.56</v>
      </c>
      <c r="AJ9" s="104">
        <f>-IFERROR(VLOOKUP($W9,'[3]Trial Blc'!$B$3:AS$542,AJ$1,FALSE),0)</f>
        <v>6584.72</v>
      </c>
      <c r="AK9" s="104">
        <f>-IFERROR(VLOOKUP($W9,'[3]Trial Blc'!$B$3:AT$542,AK$1,FALSE),0)</f>
        <v>6632.88</v>
      </c>
      <c r="AL9" s="104">
        <f>-IFERROR(VLOOKUP($W9,'[3]Trial Blc'!$B$3:AU$542,AL$1,FALSE),0)</f>
        <v>6765.04</v>
      </c>
      <c r="AM9" s="104">
        <f>-IFERROR(VLOOKUP($W9,'[3]Trial Blc'!$B$3:AV$542,AM$1,FALSE),0)</f>
        <v>6813.2</v>
      </c>
      <c r="AN9" s="104">
        <f>-IFERROR(VLOOKUP($W9,'[3]Trial Blc'!$B$3:AW$542,AN$1,FALSE),0)</f>
        <v>6861.36</v>
      </c>
      <c r="AO9" s="7">
        <f>AVERAGE(AB9:AN9)</f>
        <v>6530.4</v>
      </c>
      <c r="AP9" s="7">
        <f>+'[3]COA Adjustment to MFRS'!P35</f>
        <v>42</v>
      </c>
      <c r="AQ9" s="207">
        <f>42-84</f>
        <v>-42</v>
      </c>
    </row>
    <row r="10" spans="1:43" s="7" customFormat="1" ht="12" x14ac:dyDescent="0.3">
      <c r="A10" s="145"/>
      <c r="C10" s="9"/>
      <c r="D10" s="104">
        <f>IFERROR(VLOOKUP($A10,'[3]Trial Blc'!$B$3:O$542,D$1,FALSE),0)</f>
        <v>0</v>
      </c>
      <c r="E10" s="10"/>
      <c r="F10" s="9"/>
      <c r="G10" s="10"/>
      <c r="H10" s="104">
        <f>IFERROR(VLOOKUP($A10,'[3]Trial Blc'!$B$3:S$542,H$1,FALSE),0)</f>
        <v>0</v>
      </c>
      <c r="I10" s="104">
        <f>IFERROR(VLOOKUP($A10,'[3]Trial Blc'!$B$3:T$542,I$1,FALSE),0)</f>
        <v>0</v>
      </c>
      <c r="J10" s="104">
        <f>IFERROR(VLOOKUP($A10,'[3]Trial Blc'!$B$3:U$542,J$1,FALSE),0)</f>
        <v>0</v>
      </c>
      <c r="K10" s="104">
        <f>IFERROR(VLOOKUP($A10,'[3]Trial Blc'!$B$3:V$542,K$1,FALSE),0)</f>
        <v>0</v>
      </c>
      <c r="L10" s="104">
        <f>IFERROR(VLOOKUP($A10,'[3]Trial Blc'!$B$3:W$542,L$1,FALSE),0)</f>
        <v>0</v>
      </c>
      <c r="M10" s="104">
        <f>IFERROR(VLOOKUP($A10,'[3]Trial Blc'!$B$3:X$542,M$1,FALSE),0)</f>
        <v>0</v>
      </c>
      <c r="N10" s="104">
        <f>IFERROR(VLOOKUP($A10,'[3]Trial Blc'!$B$3:Y$542,N$1,FALSE),0)</f>
        <v>0</v>
      </c>
      <c r="O10" s="104">
        <f>IFERROR(VLOOKUP($A10,'[3]Trial Blc'!$B$3:Z$542,O$1,FALSE),0)</f>
        <v>0</v>
      </c>
      <c r="P10" s="104">
        <f>IFERROR(VLOOKUP($A10,'[3]Trial Blc'!$B$3:AA$542,P$1,FALSE),0)</f>
        <v>0</v>
      </c>
      <c r="Q10" s="104">
        <f>IFERROR(VLOOKUP($A10,'[3]Trial Blc'!$B$3:AB$542,Q$1,FALSE),0)</f>
        <v>0</v>
      </c>
      <c r="R10" s="104">
        <f>IFERROR(VLOOKUP($A10,'[3]Trial Blc'!$B$3:AC$542,R$1,FALSE),0)</f>
        <v>0</v>
      </c>
      <c r="S10" s="104">
        <f>IFERROR(VLOOKUP($A10,'[3]Trial Blc'!$B$3:AD$542,S$1,FALSE),0)</f>
        <v>0</v>
      </c>
      <c r="U10" s="9"/>
      <c r="V10" s="9"/>
      <c r="W10" s="145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1"/>
      <c r="AQ10" s="207"/>
    </row>
    <row r="11" spans="1:43" s="7" customFormat="1" ht="12" x14ac:dyDescent="0.3">
      <c r="A11" s="145"/>
      <c r="C11" s="9"/>
      <c r="D11" s="104">
        <f>IFERROR(VLOOKUP($A11,'[3]Trial Blc'!$B$3:O$542,D$1,FALSE),0)</f>
        <v>0</v>
      </c>
      <c r="E11" s="10"/>
      <c r="F11" s="9"/>
      <c r="G11" s="10"/>
      <c r="H11" s="104">
        <f>IFERROR(VLOOKUP($A11,'[3]Trial Blc'!$B$3:S$542,H$1,FALSE),0)</f>
        <v>0</v>
      </c>
      <c r="I11" s="104">
        <f>IFERROR(VLOOKUP($A11,'[3]Trial Blc'!$B$3:T$542,I$1,FALSE),0)</f>
        <v>0</v>
      </c>
      <c r="J11" s="104">
        <f>IFERROR(VLOOKUP($A11,'[3]Trial Blc'!$B$3:U$542,J$1,FALSE),0)</f>
        <v>0</v>
      </c>
      <c r="K11" s="104">
        <f>IFERROR(VLOOKUP($A11,'[3]Trial Blc'!$B$3:V$542,K$1,FALSE),0)</f>
        <v>0</v>
      </c>
      <c r="L11" s="104">
        <f>IFERROR(VLOOKUP($A11,'[3]Trial Blc'!$B$3:W$542,L$1,FALSE),0)</f>
        <v>0</v>
      </c>
      <c r="M11" s="104">
        <f>IFERROR(VLOOKUP($A11,'[3]Trial Blc'!$B$3:X$542,M$1,FALSE),0)</f>
        <v>0</v>
      </c>
      <c r="N11" s="104">
        <f>IFERROR(VLOOKUP($A11,'[3]Trial Blc'!$B$3:Y$542,N$1,FALSE),0)</f>
        <v>0</v>
      </c>
      <c r="O11" s="104">
        <f>IFERROR(VLOOKUP($A11,'[3]Trial Blc'!$B$3:Z$542,O$1,FALSE),0)</f>
        <v>0</v>
      </c>
      <c r="P11" s="104">
        <f>IFERROR(VLOOKUP($A11,'[3]Trial Blc'!$B$3:AA$542,P$1,FALSE),0)</f>
        <v>0</v>
      </c>
      <c r="Q11" s="104">
        <f>IFERROR(VLOOKUP($A11,'[3]Trial Blc'!$B$3:AB$542,Q$1,FALSE),0)</f>
        <v>0</v>
      </c>
      <c r="R11" s="104">
        <f>IFERROR(VLOOKUP($A11,'[3]Trial Blc'!$B$3:AC$542,R$1,FALSE),0)</f>
        <v>0</v>
      </c>
      <c r="S11" s="104">
        <f>IFERROR(VLOOKUP($A11,'[3]Trial Blc'!$B$3:AD$542,S$1,FALSE),0)</f>
        <v>0</v>
      </c>
      <c r="U11" s="9"/>
      <c r="V11" s="9"/>
      <c r="W11" s="145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1"/>
      <c r="AQ11" s="207"/>
    </row>
    <row r="12" spans="1:43" s="7" customFormat="1" ht="12" x14ac:dyDescent="0.3">
      <c r="A12" s="145">
        <v>1080</v>
      </c>
      <c r="C12" s="9" t="s">
        <v>28</v>
      </c>
      <c r="D12" s="104">
        <f>IFERROR(VLOOKUP($A12,'[3]Trial Blc'!$B$3:O$542,D$1,FALSE),0)</f>
        <v>57685.7</v>
      </c>
      <c r="E12" s="10"/>
      <c r="F12" s="9"/>
      <c r="G12" s="10">
        <f>SUM(D12:F12)</f>
        <v>57685.7</v>
      </c>
      <c r="H12" s="104">
        <f>IFERROR(VLOOKUP($A12,'[3]Trial Blc'!$B$3:S$542,H$1,FALSE),0)</f>
        <v>57685.7</v>
      </c>
      <c r="I12" s="104">
        <f>IFERROR(VLOOKUP($A12,'[3]Trial Blc'!$B$3:T$542,I$1,FALSE),0)</f>
        <v>57685.7</v>
      </c>
      <c r="J12" s="104">
        <f>IFERROR(VLOOKUP($A12,'[3]Trial Blc'!$B$3:U$542,J$1,FALSE),0)</f>
        <v>57685.7</v>
      </c>
      <c r="K12" s="104">
        <f>IFERROR(VLOOKUP($A12,'[3]Trial Blc'!$B$3:V$542,K$1,FALSE),0)</f>
        <v>57685.7</v>
      </c>
      <c r="L12" s="104">
        <f>IFERROR(VLOOKUP($A12,'[3]Trial Blc'!$B$3:W$542,L$1,FALSE),0)</f>
        <v>57685.7</v>
      </c>
      <c r="M12" s="104">
        <f>IFERROR(VLOOKUP($A12,'[3]Trial Blc'!$B$3:X$542,M$1,FALSE),0)</f>
        <v>57685.7</v>
      </c>
      <c r="N12" s="104">
        <f>IFERROR(VLOOKUP($A12,'[3]Trial Blc'!$B$3:Y$542,N$1,FALSE),0)</f>
        <v>57685.7</v>
      </c>
      <c r="O12" s="104">
        <f>IFERROR(VLOOKUP($A12,'[3]Trial Blc'!$B$3:Z$542,O$1,FALSE),0)</f>
        <v>57685.7</v>
      </c>
      <c r="P12" s="104">
        <f>IFERROR(VLOOKUP($A12,'[3]Trial Blc'!$B$3:AA$542,P$1,FALSE),0)</f>
        <v>57685.7</v>
      </c>
      <c r="Q12" s="104">
        <f>IFERROR(VLOOKUP($A12,'[3]Trial Blc'!$B$3:AB$542,Q$1,FALSE),0)</f>
        <v>57685.7</v>
      </c>
      <c r="R12" s="104">
        <f>IFERROR(VLOOKUP($A12,'[3]Trial Blc'!$B$3:AC$542,R$1,FALSE),0)</f>
        <v>57685.7</v>
      </c>
      <c r="S12" s="104">
        <f>IFERROR(VLOOKUP($A12,'[3]Trial Blc'!$B$3:AD$542,S$1,FALSE),0)</f>
        <v>57685.7</v>
      </c>
      <c r="T12" s="7">
        <f>AVERAGE(G12:S12)</f>
        <v>57685.69999999999</v>
      </c>
      <c r="U12" s="9"/>
      <c r="V12" s="9"/>
      <c r="W12" s="145">
        <v>1875</v>
      </c>
      <c r="X12" s="7" t="s">
        <v>29</v>
      </c>
      <c r="Y12" s="104">
        <f>-IFERROR(VLOOKUP($W12,'[3]Trial Blc'!$B$3:AH$542,Y$1,FALSE),0)</f>
        <v>38399.449999999997</v>
      </c>
      <c r="Z12" s="10"/>
      <c r="AA12" s="10"/>
      <c r="AB12" s="10">
        <f>SUM(Y12:AA12)</f>
        <v>38399.449999999997</v>
      </c>
      <c r="AC12" s="104">
        <f>-IFERROR(VLOOKUP($W12,'[3]Trial Blc'!$B$3:AL$542,AC$1,FALSE),0)</f>
        <v>38559.68</v>
      </c>
      <c r="AD12" s="104">
        <f>-IFERROR(VLOOKUP($W12,'[3]Trial Blc'!$B$3:AM$542,AD$1,FALSE),0)</f>
        <v>38719.910000000003</v>
      </c>
      <c r="AE12" s="104">
        <f>-IFERROR(VLOOKUP($W12,'[3]Trial Blc'!$B$3:AN$542,AE$1,FALSE),0)</f>
        <v>38880.14</v>
      </c>
      <c r="AF12" s="104">
        <f>-IFERROR(VLOOKUP($W12,'[3]Trial Blc'!$B$3:AO$542,AF$1,FALSE),0)</f>
        <v>39040.370000000003</v>
      </c>
      <c r="AG12" s="104">
        <f>-IFERROR(VLOOKUP($W12,'[3]Trial Blc'!$B$3:AP$542,AG$1,FALSE),0)</f>
        <v>39200.6</v>
      </c>
      <c r="AH12" s="104">
        <f>-IFERROR(VLOOKUP($W12,'[3]Trial Blc'!$B$3:AQ$542,AH$1,FALSE),0)</f>
        <v>39360.83</v>
      </c>
      <c r="AI12" s="104">
        <f>-IFERROR(VLOOKUP($W12,'[3]Trial Blc'!$B$3:AR$542,AI$1,FALSE),0)</f>
        <v>39362.06</v>
      </c>
      <c r="AJ12" s="104">
        <f>-IFERROR(VLOOKUP($W12,'[3]Trial Blc'!$B$3:AS$542,AJ$1,FALSE),0)</f>
        <v>39522.29</v>
      </c>
      <c r="AK12" s="104">
        <f>-IFERROR(VLOOKUP($W12,'[3]Trial Blc'!$B$3:AT$542,AK$1,FALSE),0)</f>
        <v>39682.519999999997</v>
      </c>
      <c r="AL12" s="104">
        <f>-IFERROR(VLOOKUP($W12,'[3]Trial Blc'!$B$3:AU$542,AL$1,FALSE),0)</f>
        <v>40160.75</v>
      </c>
      <c r="AM12" s="104">
        <f>-IFERROR(VLOOKUP($W12,'[3]Trial Blc'!$B$3:AV$542,AM$1,FALSE),0)</f>
        <v>40320.980000000003</v>
      </c>
      <c r="AN12" s="104">
        <f>-IFERROR(VLOOKUP($W12,'[3]Trial Blc'!$B$3:AW$542,AN$1,FALSE),0)</f>
        <v>40481.21</v>
      </c>
      <c r="AO12" s="7">
        <f>AVERAGE(AB12:AN12)</f>
        <v>39360.83</v>
      </c>
      <c r="AP12" s="7">
        <f>+'[3]COA Adjustment to MFRS'!P39</f>
        <v>158.99999999999997</v>
      </c>
      <c r="AQ12" s="207">
        <f>159-318</f>
        <v>-159</v>
      </c>
    </row>
    <row r="13" spans="1:43" s="7" customFormat="1" ht="12" x14ac:dyDescent="0.3">
      <c r="A13" s="145">
        <v>1085</v>
      </c>
      <c r="C13" s="9" t="s">
        <v>31</v>
      </c>
      <c r="D13" s="104">
        <f>IFERROR(VLOOKUP($A13,'[3]Trial Blc'!$B$3:O$542,D$1,FALSE),0)</f>
        <v>0</v>
      </c>
      <c r="E13" s="10"/>
      <c r="F13" s="9"/>
      <c r="G13" s="10">
        <f>SUM(D13:F13)</f>
        <v>0</v>
      </c>
      <c r="H13" s="104">
        <f>IFERROR(VLOOKUP($A13,'[3]Trial Blc'!$B$3:S$542,H$1,FALSE),0)</f>
        <v>0</v>
      </c>
      <c r="I13" s="104">
        <f>IFERROR(VLOOKUP($A13,'[3]Trial Blc'!$B$3:T$542,I$1,FALSE),0)</f>
        <v>0</v>
      </c>
      <c r="J13" s="104">
        <f>IFERROR(VLOOKUP($A13,'[3]Trial Blc'!$B$3:U$542,J$1,FALSE),0)</f>
        <v>0</v>
      </c>
      <c r="K13" s="104">
        <f>IFERROR(VLOOKUP($A13,'[3]Trial Blc'!$B$3:V$542,K$1,FALSE),0)</f>
        <v>0</v>
      </c>
      <c r="L13" s="104">
        <f>IFERROR(VLOOKUP($A13,'[3]Trial Blc'!$B$3:W$542,L$1,FALSE),0)</f>
        <v>0</v>
      </c>
      <c r="M13" s="104">
        <f>IFERROR(VLOOKUP($A13,'[3]Trial Blc'!$B$3:X$542,M$1,FALSE),0)</f>
        <v>0</v>
      </c>
      <c r="N13" s="104">
        <f>IFERROR(VLOOKUP($A13,'[3]Trial Blc'!$B$3:Y$542,N$1,FALSE),0)</f>
        <v>0</v>
      </c>
      <c r="O13" s="104">
        <f>IFERROR(VLOOKUP($A13,'[3]Trial Blc'!$B$3:Z$542,O$1,FALSE),0)</f>
        <v>0</v>
      </c>
      <c r="P13" s="104">
        <f>IFERROR(VLOOKUP($A13,'[3]Trial Blc'!$B$3:AA$542,P$1,FALSE),0)</f>
        <v>0</v>
      </c>
      <c r="Q13" s="104">
        <f>IFERROR(VLOOKUP($A13,'[3]Trial Blc'!$B$3:AB$542,Q$1,FALSE),0)</f>
        <v>0</v>
      </c>
      <c r="R13" s="104">
        <f>IFERROR(VLOOKUP($A13,'[3]Trial Blc'!$B$3:AC$542,R$1,FALSE),0)</f>
        <v>0</v>
      </c>
      <c r="S13" s="104">
        <f>IFERROR(VLOOKUP($A13,'[3]Trial Blc'!$B$3:AD$542,S$1,FALSE),0)</f>
        <v>0</v>
      </c>
      <c r="T13" s="7">
        <f>AVERAGE(G13:S13)</f>
        <v>0</v>
      </c>
      <c r="U13" s="9"/>
      <c r="V13" s="9"/>
      <c r="W13" s="145">
        <v>1880</v>
      </c>
      <c r="X13" s="7" t="s">
        <v>32</v>
      </c>
      <c r="Y13" s="104">
        <f>-IFERROR(VLOOKUP($W13,'[3]Trial Blc'!$B$3:AH$542,Y$1,FALSE),0)</f>
        <v>0</v>
      </c>
      <c r="Z13" s="10"/>
      <c r="AA13" s="10"/>
      <c r="AB13" s="10">
        <f>SUM(Y13:AA13)</f>
        <v>0</v>
      </c>
      <c r="AC13" s="104">
        <f>-IFERROR(VLOOKUP($W13,'[3]Trial Blc'!$B$3:AL$542,AC$1,FALSE),0)</f>
        <v>0</v>
      </c>
      <c r="AD13" s="104">
        <f>-IFERROR(VLOOKUP($W13,'[3]Trial Blc'!$B$3:AM$542,AD$1,FALSE),0)</f>
        <v>0</v>
      </c>
      <c r="AE13" s="104">
        <f>-IFERROR(VLOOKUP($W13,'[3]Trial Blc'!$B$3:AN$542,AE$1,FALSE),0)</f>
        <v>0</v>
      </c>
      <c r="AF13" s="104">
        <f>-IFERROR(VLOOKUP($W13,'[3]Trial Blc'!$B$3:AO$542,AF$1,FALSE),0)</f>
        <v>0</v>
      </c>
      <c r="AG13" s="104">
        <f>-IFERROR(VLOOKUP($W13,'[3]Trial Blc'!$B$3:AP$542,AG$1,FALSE),0)</f>
        <v>0</v>
      </c>
      <c r="AH13" s="104">
        <f>-IFERROR(VLOOKUP($W13,'[3]Trial Blc'!$B$3:AQ$542,AH$1,FALSE),0)</f>
        <v>0</v>
      </c>
      <c r="AI13" s="104">
        <f>-IFERROR(VLOOKUP($W13,'[3]Trial Blc'!$B$3:AR$542,AI$1,FALSE),0)</f>
        <v>0</v>
      </c>
      <c r="AJ13" s="104">
        <f>-IFERROR(VLOOKUP($W13,'[3]Trial Blc'!$B$3:AS$542,AJ$1,FALSE),0)</f>
        <v>0</v>
      </c>
      <c r="AK13" s="104">
        <f>-IFERROR(VLOOKUP($W13,'[3]Trial Blc'!$B$3:AT$542,AK$1,FALSE),0)</f>
        <v>0</v>
      </c>
      <c r="AL13" s="104">
        <f>-IFERROR(VLOOKUP($W13,'[3]Trial Blc'!$B$3:AU$542,AL$1,FALSE),0)</f>
        <v>0</v>
      </c>
      <c r="AM13" s="104">
        <f>-IFERROR(VLOOKUP($W13,'[3]Trial Blc'!$B$3:AV$542,AM$1,FALSE),0)</f>
        <v>0</v>
      </c>
      <c r="AN13" s="104">
        <f>-IFERROR(VLOOKUP($W13,'[3]Trial Blc'!$B$3:AW$542,AN$1,FALSE),0)</f>
        <v>0</v>
      </c>
      <c r="AO13" s="7">
        <f>AVERAGE(AB13:AN13)</f>
        <v>0</v>
      </c>
      <c r="AQ13" s="207"/>
    </row>
    <row r="14" spans="1:43" s="7" customFormat="1" ht="12" x14ac:dyDescent="0.3">
      <c r="A14" s="145">
        <v>1090</v>
      </c>
      <c r="C14" s="9" t="s">
        <v>34</v>
      </c>
      <c r="D14" s="104">
        <f>IFERROR(VLOOKUP($A14,'[3]Trial Blc'!$B$3:O$542,D$1,FALSE),0)</f>
        <v>0</v>
      </c>
      <c r="E14" s="10"/>
      <c r="F14" s="104"/>
      <c r="G14" s="10">
        <f>SUM(D14:F14)</f>
        <v>0</v>
      </c>
      <c r="H14" s="104">
        <f>IFERROR(VLOOKUP($A14,'[3]Trial Blc'!$B$3:S$542,H$1,FALSE),0)</f>
        <v>0</v>
      </c>
      <c r="I14" s="104">
        <f>IFERROR(VLOOKUP($A14,'[3]Trial Blc'!$B$3:T$542,I$1,FALSE),0)</f>
        <v>0</v>
      </c>
      <c r="J14" s="104">
        <f>IFERROR(VLOOKUP($A14,'[3]Trial Blc'!$B$3:U$542,J$1,FALSE),0)</f>
        <v>0</v>
      </c>
      <c r="K14" s="104">
        <f>IFERROR(VLOOKUP($A14,'[3]Trial Blc'!$B$3:V$542,K$1,FALSE),0)</f>
        <v>0</v>
      </c>
      <c r="L14" s="104">
        <f>IFERROR(VLOOKUP($A14,'[3]Trial Blc'!$B$3:W$542,L$1,FALSE),0)</f>
        <v>0</v>
      </c>
      <c r="M14" s="104">
        <f>IFERROR(VLOOKUP($A14,'[3]Trial Blc'!$B$3:X$542,M$1,FALSE),0)</f>
        <v>0</v>
      </c>
      <c r="N14" s="104">
        <f>IFERROR(VLOOKUP($A14,'[3]Trial Blc'!$B$3:Y$542,N$1,FALSE),0)</f>
        <v>1180</v>
      </c>
      <c r="O14" s="104">
        <f>IFERROR(VLOOKUP($A14,'[3]Trial Blc'!$B$3:Z$542,O$1,FALSE),0)</f>
        <v>1180</v>
      </c>
      <c r="P14" s="104">
        <f>IFERROR(VLOOKUP($A14,'[3]Trial Blc'!$B$3:AA$542,P$1,FALSE),0)</f>
        <v>1260.58</v>
      </c>
      <c r="Q14" s="104">
        <f>IFERROR(VLOOKUP($A14,'[3]Trial Blc'!$B$3:AB$542,Q$1,FALSE),0)</f>
        <v>1260.58</v>
      </c>
      <c r="R14" s="104">
        <f>IFERROR(VLOOKUP($A14,'[3]Trial Blc'!$B$3:AC$542,R$1,FALSE),0)</f>
        <v>1341.16</v>
      </c>
      <c r="S14" s="104">
        <f>IFERROR(VLOOKUP($A14,'[3]Trial Blc'!$B$3:AD$542,S$1,FALSE),0)</f>
        <v>1341.16</v>
      </c>
      <c r="T14" s="7">
        <f>AVERAGE(G14:S14)</f>
        <v>581.80615384615385</v>
      </c>
      <c r="U14" s="104">
        <v>635</v>
      </c>
      <c r="V14" s="104"/>
      <c r="W14" s="145">
        <v>1885</v>
      </c>
      <c r="X14" s="7" t="s">
        <v>35</v>
      </c>
      <c r="Y14" s="104">
        <f>-IFERROR(VLOOKUP($W14,'[3]Trial Blc'!$B$3:AH$542,Y$1,FALSE),0)</f>
        <v>0</v>
      </c>
      <c r="Z14" s="10"/>
      <c r="AA14" s="10"/>
      <c r="AB14" s="10">
        <f>SUM(Y14:AA14)</f>
        <v>0</v>
      </c>
      <c r="AC14" s="104">
        <f>-IFERROR(VLOOKUP($W14,'[3]Trial Blc'!$B$3:AL$542,AC$1,FALSE),0)</f>
        <v>0</v>
      </c>
      <c r="AD14" s="104">
        <f>-IFERROR(VLOOKUP($W14,'[3]Trial Blc'!$B$3:AM$542,AD$1,FALSE),0)</f>
        <v>0</v>
      </c>
      <c r="AE14" s="104">
        <f>-IFERROR(VLOOKUP($W14,'[3]Trial Blc'!$B$3:AN$542,AE$1,FALSE),0)</f>
        <v>0</v>
      </c>
      <c r="AF14" s="104">
        <f>-IFERROR(VLOOKUP($W14,'[3]Trial Blc'!$B$3:AO$542,AF$1,FALSE),0)</f>
        <v>0</v>
      </c>
      <c r="AG14" s="104">
        <f>-IFERROR(VLOOKUP($W14,'[3]Trial Blc'!$B$3:AP$542,AG$1,FALSE),0)</f>
        <v>0</v>
      </c>
      <c r="AH14" s="104">
        <f>-IFERROR(VLOOKUP($W14,'[3]Trial Blc'!$B$3:AQ$542,AH$1,FALSE),0)</f>
        <v>0</v>
      </c>
      <c r="AI14" s="104">
        <f>-IFERROR(VLOOKUP($W14,'[3]Trial Blc'!$B$3:AR$542,AI$1,FALSE),0)</f>
        <v>185.76</v>
      </c>
      <c r="AJ14" s="104">
        <f>-IFERROR(VLOOKUP($W14,'[3]Trial Blc'!$B$3:AS$542,AJ$1,FALSE),0)</f>
        <v>188.57</v>
      </c>
      <c r="AK14" s="104">
        <f>-IFERROR(VLOOKUP($W14,'[3]Trial Blc'!$B$3:AT$542,AK$1,FALSE),0)</f>
        <v>191.57</v>
      </c>
      <c r="AL14" s="104">
        <f>-IFERROR(VLOOKUP($W14,'[3]Trial Blc'!$B$3:AU$542,AL$1,FALSE),0)</f>
        <v>-16.43</v>
      </c>
      <c r="AM14" s="104">
        <f>-IFERROR(VLOOKUP($W14,'[3]Trial Blc'!$B$3:AV$542,AM$1,FALSE),0)</f>
        <v>-13.24</v>
      </c>
      <c r="AN14" s="104">
        <f>-IFERROR(VLOOKUP($W14,'[3]Trial Blc'!$B$3:AW$542,AN$1,FALSE),0)</f>
        <v>-10.050000000000001</v>
      </c>
      <c r="AO14" s="7">
        <f>AVERAGE(AB14:AN14)</f>
        <v>40.47538461538462</v>
      </c>
      <c r="AP14" s="7">
        <f>+'[3]COA Adjustment to MFRS'!P41</f>
        <v>-119.76923076923076</v>
      </c>
      <c r="AQ14" s="207">
        <f>-79+211</f>
        <v>132</v>
      </c>
    </row>
    <row r="15" spans="1:43" s="7" customFormat="1" ht="12" x14ac:dyDescent="0.3">
      <c r="A15" s="145">
        <v>1095</v>
      </c>
      <c r="C15" s="9" t="s">
        <v>37</v>
      </c>
      <c r="D15" s="104">
        <f>IFERROR(VLOOKUP($A15,'[3]Trial Blc'!$B$3:O$542,D$1,FALSE),0)</f>
        <v>203.25</v>
      </c>
      <c r="E15" s="10"/>
      <c r="F15" s="9"/>
      <c r="G15" s="10">
        <f>SUM(D15:F15)</f>
        <v>203.25</v>
      </c>
      <c r="H15" s="104">
        <f>IFERROR(VLOOKUP($A15,'[3]Trial Blc'!$B$3:S$542,H$1,FALSE),0)</f>
        <v>203.25</v>
      </c>
      <c r="I15" s="104">
        <f>IFERROR(VLOOKUP($A15,'[3]Trial Blc'!$B$3:T$542,I$1,FALSE),0)</f>
        <v>203.25</v>
      </c>
      <c r="J15" s="104">
        <f>IFERROR(VLOOKUP($A15,'[3]Trial Blc'!$B$3:U$542,J$1,FALSE),0)</f>
        <v>203.25</v>
      </c>
      <c r="K15" s="104">
        <f>IFERROR(VLOOKUP($A15,'[3]Trial Blc'!$B$3:V$542,K$1,FALSE),0)</f>
        <v>203.25</v>
      </c>
      <c r="L15" s="104">
        <f>IFERROR(VLOOKUP($A15,'[3]Trial Blc'!$B$3:W$542,L$1,FALSE),0)</f>
        <v>203.25</v>
      </c>
      <c r="M15" s="104">
        <f>IFERROR(VLOOKUP($A15,'[3]Trial Blc'!$B$3:X$542,M$1,FALSE),0)</f>
        <v>203.25</v>
      </c>
      <c r="N15" s="104">
        <f>IFERROR(VLOOKUP($A15,'[3]Trial Blc'!$B$3:Y$542,N$1,FALSE),0)</f>
        <v>203.25</v>
      </c>
      <c r="O15" s="104">
        <f>IFERROR(VLOOKUP($A15,'[3]Trial Blc'!$B$3:Z$542,O$1,FALSE),0)</f>
        <v>203.25</v>
      </c>
      <c r="P15" s="104">
        <f>IFERROR(VLOOKUP($A15,'[3]Trial Blc'!$B$3:AA$542,P$1,FALSE),0)</f>
        <v>203.25</v>
      </c>
      <c r="Q15" s="104">
        <f>IFERROR(VLOOKUP($A15,'[3]Trial Blc'!$B$3:AB$542,Q$1,FALSE),0)</f>
        <v>203.25</v>
      </c>
      <c r="R15" s="104">
        <f>IFERROR(VLOOKUP($A15,'[3]Trial Blc'!$B$3:AC$542,R$1,FALSE),0)</f>
        <v>203.25</v>
      </c>
      <c r="S15" s="104">
        <f>IFERROR(VLOOKUP($A15,'[3]Trial Blc'!$B$3:AD$542,S$1,FALSE),0)</f>
        <v>203.25</v>
      </c>
      <c r="T15" s="7">
        <f>AVERAGE(G15:S15)</f>
        <v>203.25</v>
      </c>
      <c r="U15" s="9"/>
      <c r="V15" s="9"/>
      <c r="W15" s="145">
        <v>1890</v>
      </c>
      <c r="X15" s="7" t="s">
        <v>38</v>
      </c>
      <c r="Y15" s="104">
        <f>-IFERROR(VLOOKUP($W15,'[3]Trial Blc'!$B$3:AH$542,Y$1,FALSE),0)</f>
        <v>59.04</v>
      </c>
      <c r="Z15" s="10"/>
      <c r="AA15" s="10"/>
      <c r="AB15" s="10">
        <f>SUM(Y15:AA15)</f>
        <v>59.04</v>
      </c>
      <c r="AC15" s="104">
        <f>-IFERROR(VLOOKUP($W15,'[3]Trial Blc'!$B$3:AL$542,AC$1,FALSE),0)</f>
        <v>59.89</v>
      </c>
      <c r="AD15" s="104">
        <f>-IFERROR(VLOOKUP($W15,'[3]Trial Blc'!$B$3:AM$542,AD$1,FALSE),0)</f>
        <v>60.74</v>
      </c>
      <c r="AE15" s="104">
        <f>-IFERROR(VLOOKUP($W15,'[3]Trial Blc'!$B$3:AN$542,AE$1,FALSE),0)</f>
        <v>61.59</v>
      </c>
      <c r="AF15" s="104">
        <f>-IFERROR(VLOOKUP($W15,'[3]Trial Blc'!$B$3:AO$542,AF$1,FALSE),0)</f>
        <v>62.44</v>
      </c>
      <c r="AG15" s="104">
        <f>-IFERROR(VLOOKUP($W15,'[3]Trial Blc'!$B$3:AP$542,AG$1,FALSE),0)</f>
        <v>63.29</v>
      </c>
      <c r="AH15" s="104">
        <f>-IFERROR(VLOOKUP($W15,'[3]Trial Blc'!$B$3:AQ$542,AH$1,FALSE),0)</f>
        <v>64.14</v>
      </c>
      <c r="AI15" s="104">
        <f>-IFERROR(VLOOKUP($W15,'[3]Trial Blc'!$B$3:AR$542,AI$1,FALSE),0)</f>
        <v>64.989999999999995</v>
      </c>
      <c r="AJ15" s="104">
        <f>-IFERROR(VLOOKUP($W15,'[3]Trial Blc'!$B$3:AS$542,AJ$1,FALSE),0)</f>
        <v>65.84</v>
      </c>
      <c r="AK15" s="104">
        <f>-IFERROR(VLOOKUP($W15,'[3]Trial Blc'!$B$3:AT$542,AK$1,FALSE),0)</f>
        <v>66.69</v>
      </c>
      <c r="AL15" s="104">
        <f>-IFERROR(VLOOKUP($W15,'[3]Trial Blc'!$B$3:AU$542,AL$1,FALSE),0)</f>
        <v>67.540000000000006</v>
      </c>
      <c r="AM15" s="104">
        <f>-IFERROR(VLOOKUP($W15,'[3]Trial Blc'!$B$3:AV$542,AM$1,FALSE),0)</f>
        <v>68.39</v>
      </c>
      <c r="AN15" s="104">
        <f>-IFERROR(VLOOKUP($W15,'[3]Trial Blc'!$B$3:AW$542,AN$1,FALSE),0)</f>
        <v>69.239999999999995</v>
      </c>
      <c r="AO15" s="7">
        <f>AVERAGE(AB15:AN15)</f>
        <v>64.14</v>
      </c>
      <c r="AQ15" s="207"/>
    </row>
    <row r="16" spans="1:43" s="7" customFormat="1" ht="12" x14ac:dyDescent="0.3">
      <c r="A16" s="145">
        <v>1100</v>
      </c>
      <c r="C16" s="9" t="s">
        <v>40</v>
      </c>
      <c r="D16" s="104">
        <f>IFERROR(VLOOKUP($A16,'[3]Trial Blc'!$B$3:O$542,D$1,FALSE),0)</f>
        <v>0</v>
      </c>
      <c r="E16" s="10"/>
      <c r="F16" s="9"/>
      <c r="G16" s="10">
        <f>SUM(D16:F16)</f>
        <v>0</v>
      </c>
      <c r="H16" s="104">
        <f>IFERROR(VLOOKUP($A16,'[3]Trial Blc'!$B$3:S$542,H$1,FALSE),0)</f>
        <v>0</v>
      </c>
      <c r="I16" s="104">
        <f>IFERROR(VLOOKUP($A16,'[3]Trial Blc'!$B$3:T$542,I$1,FALSE),0)</f>
        <v>450</v>
      </c>
      <c r="J16" s="104">
        <f>IFERROR(VLOOKUP($A16,'[3]Trial Blc'!$B$3:U$542,J$1,FALSE),0)</f>
        <v>450</v>
      </c>
      <c r="K16" s="104">
        <f>IFERROR(VLOOKUP($A16,'[3]Trial Blc'!$B$3:V$542,K$1,FALSE),0)</f>
        <v>450</v>
      </c>
      <c r="L16" s="104">
        <f>IFERROR(VLOOKUP($A16,'[3]Trial Blc'!$B$3:W$542,L$1,FALSE),0)</f>
        <v>450</v>
      </c>
      <c r="M16" s="104">
        <f>IFERROR(VLOOKUP($A16,'[3]Trial Blc'!$B$3:X$542,M$1,FALSE),0)</f>
        <v>450</v>
      </c>
      <c r="N16" s="104">
        <f>IFERROR(VLOOKUP($A16,'[3]Trial Blc'!$B$3:Y$542,N$1,FALSE),0)</f>
        <v>450</v>
      </c>
      <c r="O16" s="104">
        <f>IFERROR(VLOOKUP($A16,'[3]Trial Blc'!$B$3:Z$542,O$1,FALSE),0)</f>
        <v>450</v>
      </c>
      <c r="P16" s="104">
        <f>IFERROR(VLOOKUP($A16,'[3]Trial Blc'!$B$3:AA$542,P$1,FALSE),0)</f>
        <v>450</v>
      </c>
      <c r="Q16" s="104">
        <f>IFERROR(VLOOKUP($A16,'[3]Trial Blc'!$B$3:AB$542,Q$1,FALSE),0)</f>
        <v>450</v>
      </c>
      <c r="R16" s="104">
        <f>IFERROR(VLOOKUP($A16,'[3]Trial Blc'!$B$3:AC$542,R$1,FALSE),0)</f>
        <v>450</v>
      </c>
      <c r="S16" s="104">
        <f>IFERROR(VLOOKUP($A16,'[3]Trial Blc'!$B$3:AD$542,S$1,FALSE),0)</f>
        <v>450</v>
      </c>
      <c r="T16" s="7">
        <f>AVERAGE(G16:S16)</f>
        <v>380.76923076923077</v>
      </c>
      <c r="U16" s="9"/>
      <c r="V16" s="9"/>
      <c r="W16" s="145">
        <v>1895</v>
      </c>
      <c r="X16" s="7" t="s">
        <v>41</v>
      </c>
      <c r="Y16" s="104">
        <f>-IFERROR(VLOOKUP($W16,'[3]Trial Blc'!$B$3:AH$542,Y$1,FALSE),0)</f>
        <v>0</v>
      </c>
      <c r="Z16" s="10"/>
      <c r="AA16" s="10"/>
      <c r="AB16" s="10">
        <f>SUM(Y16:AA16)</f>
        <v>0</v>
      </c>
      <c r="AC16" s="104">
        <f>-IFERROR(VLOOKUP($W16,'[3]Trial Blc'!$B$3:AL$542,AC$1,FALSE),0)</f>
        <v>0</v>
      </c>
      <c r="AD16" s="104">
        <f>-IFERROR(VLOOKUP($W16,'[3]Trial Blc'!$B$3:AM$542,AD$1,FALSE),0)</f>
        <v>0</v>
      </c>
      <c r="AE16" s="104">
        <f>-IFERROR(VLOOKUP($W16,'[3]Trial Blc'!$B$3:AN$542,AE$1,FALSE),0)</f>
        <v>1.88</v>
      </c>
      <c r="AF16" s="104">
        <f>-IFERROR(VLOOKUP($W16,'[3]Trial Blc'!$B$3:AO$542,AF$1,FALSE),0)</f>
        <v>3.76</v>
      </c>
      <c r="AG16" s="104">
        <f>-IFERROR(VLOOKUP($W16,'[3]Trial Blc'!$B$3:AP$542,AG$1,FALSE),0)</f>
        <v>5.64</v>
      </c>
      <c r="AH16" s="104">
        <f>-IFERROR(VLOOKUP($W16,'[3]Trial Blc'!$B$3:AQ$542,AH$1,FALSE),0)</f>
        <v>7.52</v>
      </c>
      <c r="AI16" s="104">
        <f>-IFERROR(VLOOKUP($W16,'[3]Trial Blc'!$B$3:AR$542,AI$1,FALSE),0)</f>
        <v>9.4</v>
      </c>
      <c r="AJ16" s="104">
        <f>-IFERROR(VLOOKUP($W16,'[3]Trial Blc'!$B$3:AS$542,AJ$1,FALSE),0)</f>
        <v>11.28</v>
      </c>
      <c r="AK16" s="104">
        <f>-IFERROR(VLOOKUP($W16,'[3]Trial Blc'!$B$3:AT$542,AK$1,FALSE),0)</f>
        <v>13.16</v>
      </c>
      <c r="AL16" s="104">
        <f>-IFERROR(VLOOKUP($W16,'[3]Trial Blc'!$B$3:AU$542,AL$1,FALSE),0)</f>
        <v>15.04</v>
      </c>
      <c r="AM16" s="104">
        <f>-IFERROR(VLOOKUP($W16,'[3]Trial Blc'!$B$3:AV$542,AM$1,FALSE),0)</f>
        <v>16.920000000000002</v>
      </c>
      <c r="AN16" s="104">
        <f>-IFERROR(VLOOKUP($W16,'[3]Trial Blc'!$B$3:AW$542,AN$1,FALSE),0)</f>
        <v>18.8</v>
      </c>
      <c r="AO16" s="7">
        <f>AVERAGE(AB16:AN16)</f>
        <v>7.953846153846154</v>
      </c>
      <c r="AQ16" s="207"/>
    </row>
    <row r="17" spans="1:43" s="7" customFormat="1" ht="12" x14ac:dyDescent="0.3">
      <c r="A17" s="145"/>
      <c r="C17" s="9"/>
      <c r="D17" s="104">
        <f>IFERROR(VLOOKUP($A17,'[3]Trial Blc'!$B$3:O$542,D$1,FALSE),0)</f>
        <v>0</v>
      </c>
      <c r="E17" s="10"/>
      <c r="F17" s="9"/>
      <c r="G17" s="10"/>
      <c r="H17" s="104">
        <f>IFERROR(VLOOKUP($A17,'[3]Trial Blc'!$B$3:S$542,H$1,FALSE),0)</f>
        <v>0</v>
      </c>
      <c r="I17" s="104">
        <f>IFERROR(VLOOKUP($A17,'[3]Trial Blc'!$B$3:T$542,I$1,FALSE),0)</f>
        <v>0</v>
      </c>
      <c r="J17" s="104">
        <f>IFERROR(VLOOKUP($A17,'[3]Trial Blc'!$B$3:U$542,J$1,FALSE),0)</f>
        <v>0</v>
      </c>
      <c r="K17" s="104">
        <f>IFERROR(VLOOKUP($A17,'[3]Trial Blc'!$B$3:V$542,K$1,FALSE),0)</f>
        <v>0</v>
      </c>
      <c r="L17" s="104">
        <f>IFERROR(VLOOKUP($A17,'[3]Trial Blc'!$B$3:W$542,L$1,FALSE),0)</f>
        <v>0</v>
      </c>
      <c r="M17" s="104">
        <f>IFERROR(VLOOKUP($A17,'[3]Trial Blc'!$B$3:X$542,M$1,FALSE),0)</f>
        <v>0</v>
      </c>
      <c r="N17" s="104">
        <f>IFERROR(VLOOKUP($A17,'[3]Trial Blc'!$B$3:Y$542,N$1,FALSE),0)</f>
        <v>0</v>
      </c>
      <c r="O17" s="104">
        <f>IFERROR(VLOOKUP($A17,'[3]Trial Blc'!$B$3:Z$542,O$1,FALSE),0)</f>
        <v>0</v>
      </c>
      <c r="P17" s="104">
        <f>IFERROR(VLOOKUP($A17,'[3]Trial Blc'!$B$3:AA$542,P$1,FALSE),0)</f>
        <v>0</v>
      </c>
      <c r="Q17" s="104">
        <f>IFERROR(VLOOKUP($A17,'[3]Trial Blc'!$B$3:AB$542,Q$1,FALSE),0)</f>
        <v>0</v>
      </c>
      <c r="R17" s="104">
        <f>IFERROR(VLOOKUP($A17,'[3]Trial Blc'!$B$3:AC$542,R$1,FALSE),0)</f>
        <v>0</v>
      </c>
      <c r="S17" s="104">
        <f>IFERROR(VLOOKUP($A17,'[3]Trial Blc'!$B$3:AD$542,S$1,FALSE),0)</f>
        <v>0</v>
      </c>
      <c r="T17" s="11"/>
      <c r="U17" s="9"/>
      <c r="V17" s="9"/>
      <c r="W17" s="145"/>
      <c r="X17" s="11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1"/>
      <c r="AQ17" s="207"/>
    </row>
    <row r="18" spans="1:43" s="7" customFormat="1" ht="10.5" x14ac:dyDescent="0.25">
      <c r="A18" s="145"/>
      <c r="B18" s="8"/>
      <c r="C18" s="9"/>
      <c r="D18" s="10"/>
      <c r="E18" s="10"/>
      <c r="F18" s="9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1"/>
      <c r="U18" s="9"/>
      <c r="V18" s="9"/>
      <c r="W18" s="145"/>
      <c r="X18" s="13" t="s">
        <v>43</v>
      </c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1"/>
      <c r="AQ18" s="207"/>
    </row>
    <row r="19" spans="1:43" s="7" customFormat="1" ht="12" x14ac:dyDescent="0.3">
      <c r="A19" s="145">
        <v>1035</v>
      </c>
      <c r="C19" s="9" t="s">
        <v>45</v>
      </c>
      <c r="D19" s="104">
        <f>IFERROR(VLOOKUP($A19,'[3]Trial Blc'!$B$3:O$542,D$1,FALSE),0)</f>
        <v>0</v>
      </c>
      <c r="E19" s="10"/>
      <c r="F19" s="9"/>
      <c r="G19" s="10">
        <f>SUM(D19:F19)</f>
        <v>0</v>
      </c>
      <c r="H19" s="104">
        <f>IFERROR(VLOOKUP($A19,'[3]Trial Blc'!$B$3:S$542,H$1,FALSE),0)</f>
        <v>0</v>
      </c>
      <c r="I19" s="104">
        <f>IFERROR(VLOOKUP($A19,'[3]Trial Blc'!$B$3:T$542,I$1,FALSE),0)</f>
        <v>0</v>
      </c>
      <c r="J19" s="104">
        <f>IFERROR(VLOOKUP($A19,'[3]Trial Blc'!$B$3:U$542,J$1,FALSE),0)</f>
        <v>0</v>
      </c>
      <c r="K19" s="104">
        <f>IFERROR(VLOOKUP($A19,'[3]Trial Blc'!$B$3:V$542,K$1,FALSE),0)</f>
        <v>0</v>
      </c>
      <c r="L19" s="104">
        <f>IFERROR(VLOOKUP($A19,'[3]Trial Blc'!$B$3:W$542,L$1,FALSE),0)</f>
        <v>0</v>
      </c>
      <c r="M19" s="104">
        <f>IFERROR(VLOOKUP($A19,'[3]Trial Blc'!$B$3:X$542,M$1,FALSE),0)</f>
        <v>0</v>
      </c>
      <c r="N19" s="104">
        <f>IFERROR(VLOOKUP($A19,'[3]Trial Blc'!$B$3:Y$542,N$1,FALSE),0)</f>
        <v>0</v>
      </c>
      <c r="O19" s="104">
        <f>IFERROR(VLOOKUP($A19,'[3]Trial Blc'!$B$3:Z$542,O$1,FALSE),0)</f>
        <v>0</v>
      </c>
      <c r="P19" s="104">
        <f>IFERROR(VLOOKUP($A19,'[3]Trial Blc'!$B$3:AA$542,P$1,FALSE),0)</f>
        <v>0</v>
      </c>
      <c r="Q19" s="104">
        <f>IFERROR(VLOOKUP($A19,'[3]Trial Blc'!$B$3:AB$542,Q$1,FALSE),0)</f>
        <v>0</v>
      </c>
      <c r="R19" s="104">
        <f>IFERROR(VLOOKUP($A19,'[3]Trial Blc'!$B$3:AC$542,R$1,FALSE),0)</f>
        <v>0</v>
      </c>
      <c r="S19" s="104">
        <f>IFERROR(VLOOKUP($A19,'[3]Trial Blc'!$B$3:AD$542,S$1,FALSE),0)</f>
        <v>0</v>
      </c>
      <c r="T19" s="7">
        <f>AVERAGE(G19:S19)</f>
        <v>0</v>
      </c>
      <c r="U19" s="9"/>
      <c r="V19" s="9"/>
      <c r="W19" s="145"/>
      <c r="Y19" s="10"/>
      <c r="Z19" s="10"/>
      <c r="AA19" s="10"/>
      <c r="AB19" s="10">
        <f>SUM(Y19:AA19)</f>
        <v>0</v>
      </c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1"/>
      <c r="AQ19" s="207"/>
    </row>
    <row r="20" spans="1:43" s="7" customFormat="1" ht="12" x14ac:dyDescent="0.3">
      <c r="A20" s="145">
        <v>1055</v>
      </c>
      <c r="C20" s="9" t="s">
        <v>47</v>
      </c>
      <c r="D20" s="104">
        <f>IFERROR(VLOOKUP($A20,'[3]Trial Blc'!$B$3:O$542,D$1,FALSE),0)</f>
        <v>3123.07</v>
      </c>
      <c r="E20" s="10"/>
      <c r="F20" s="9"/>
      <c r="G20" s="10">
        <f>SUM(D20:F20)</f>
        <v>3123.07</v>
      </c>
      <c r="H20" s="104">
        <f>IFERROR(VLOOKUP($A20,'[3]Trial Blc'!$B$3:S$542,H$1,FALSE),0)</f>
        <v>3123.07</v>
      </c>
      <c r="I20" s="104">
        <f>IFERROR(VLOOKUP($A20,'[3]Trial Blc'!$B$3:T$542,I$1,FALSE),0)</f>
        <v>3123.07</v>
      </c>
      <c r="J20" s="104">
        <f>IFERROR(VLOOKUP($A20,'[3]Trial Blc'!$B$3:U$542,J$1,FALSE),0)</f>
        <v>3123.07</v>
      </c>
      <c r="K20" s="104">
        <f>IFERROR(VLOOKUP($A20,'[3]Trial Blc'!$B$3:V$542,K$1,FALSE),0)</f>
        <v>3284.67</v>
      </c>
      <c r="L20" s="104">
        <f>IFERROR(VLOOKUP($A20,'[3]Trial Blc'!$B$3:W$542,L$1,FALSE),0)</f>
        <v>3284.67</v>
      </c>
      <c r="M20" s="104">
        <f>IFERROR(VLOOKUP($A20,'[3]Trial Blc'!$B$3:X$542,M$1,FALSE),0)</f>
        <v>4136.08</v>
      </c>
      <c r="N20" s="104">
        <f>IFERROR(VLOOKUP($A20,'[3]Trial Blc'!$B$3:Y$542,N$1,FALSE),0)</f>
        <v>5032.54</v>
      </c>
      <c r="O20" s="104">
        <f>IFERROR(VLOOKUP($A20,'[3]Trial Blc'!$B$3:Z$542,O$1,FALSE),0)</f>
        <v>5414.28</v>
      </c>
      <c r="P20" s="104">
        <f>IFERROR(VLOOKUP($A20,'[3]Trial Blc'!$B$3:AA$542,P$1,FALSE),0)</f>
        <v>5414.28</v>
      </c>
      <c r="Q20" s="104">
        <f>IFERROR(VLOOKUP($A20,'[3]Trial Blc'!$B$3:AB$542,Q$1,FALSE),0)</f>
        <v>5414.28</v>
      </c>
      <c r="R20" s="104">
        <f>IFERROR(VLOOKUP($A20,'[3]Trial Blc'!$B$3:AC$542,R$1,FALSE),0)</f>
        <v>5414.28</v>
      </c>
      <c r="S20" s="104">
        <f>IFERROR(VLOOKUP($A20,'[3]Trial Blc'!$B$3:AD$542,S$1,FALSE),0)</f>
        <v>5414.28</v>
      </c>
      <c r="T20" s="11">
        <f>AVERAGE(G20:S20)</f>
        <v>4253.9723076923074</v>
      </c>
      <c r="U20" s="9"/>
      <c r="V20" s="9"/>
      <c r="W20" s="145">
        <v>1850</v>
      </c>
      <c r="X20" s="11" t="s">
        <v>48</v>
      </c>
      <c r="Y20" s="104">
        <f>-IFERROR(VLOOKUP($W20,'[3]Trial Blc'!$B$3:AH$542,Y$1,FALSE),0)</f>
        <v>632.83000000000004</v>
      </c>
      <c r="Z20" s="10"/>
      <c r="AA20" s="10"/>
      <c r="AB20" s="10">
        <f>SUM(Y20:AA20)</f>
        <v>632.83000000000004</v>
      </c>
      <c r="AC20" s="104">
        <f>-IFERROR(VLOOKUP($W20,'[3]Trial Blc'!$B$3:AL$542,AC$1,FALSE),0)</f>
        <v>640.98</v>
      </c>
      <c r="AD20" s="104">
        <f>-IFERROR(VLOOKUP($W20,'[3]Trial Blc'!$B$3:AM$542,AD$1,FALSE),0)</f>
        <v>649.13</v>
      </c>
      <c r="AE20" s="104">
        <f>-IFERROR(VLOOKUP($W20,'[3]Trial Blc'!$B$3:AN$542,AE$1,FALSE),0)</f>
        <v>657.28</v>
      </c>
      <c r="AF20" s="104">
        <f>-IFERROR(VLOOKUP($W20,'[3]Trial Blc'!$B$3:AO$542,AF$1,FALSE),0)</f>
        <v>665.85</v>
      </c>
      <c r="AG20" s="104">
        <f>-IFERROR(VLOOKUP($W20,'[3]Trial Blc'!$B$3:AP$542,AG$1,FALSE),0)</f>
        <v>674.42</v>
      </c>
      <c r="AH20" s="104">
        <f>-IFERROR(VLOOKUP($W20,'[3]Trial Blc'!$B$3:AQ$542,AH$1,FALSE),0)</f>
        <v>448.91</v>
      </c>
      <c r="AI20" s="104">
        <f>-IFERROR(VLOOKUP($W20,'[3]Trial Blc'!$B$3:AR$542,AI$1,FALSE),0)</f>
        <v>448.05</v>
      </c>
      <c r="AJ20" s="104">
        <f>-IFERROR(VLOOKUP($W20,'[3]Trial Blc'!$B$3:AS$542,AJ$1,FALSE),0)</f>
        <v>462.18</v>
      </c>
      <c r="AK20" s="104">
        <f>-IFERROR(VLOOKUP($W20,'[3]Trial Blc'!$B$3:AT$542,AK$1,FALSE),0)</f>
        <v>476.31</v>
      </c>
      <c r="AL20" s="104">
        <f>-IFERROR(VLOOKUP($W20,'[3]Trial Blc'!$B$3:AU$542,AL$1,FALSE),0)</f>
        <v>518.44000000000005</v>
      </c>
      <c r="AM20" s="104">
        <f>-IFERROR(VLOOKUP($W20,'[3]Trial Blc'!$B$3:AV$542,AM$1,FALSE),0)</f>
        <v>532.57000000000005</v>
      </c>
      <c r="AN20" s="104">
        <f>-IFERROR(VLOOKUP($W20,'[3]Trial Blc'!$B$3:AW$542,AN$1,FALSE),0)</f>
        <v>546.70000000000005</v>
      </c>
      <c r="AO20" s="7">
        <f>AVERAGE(AB20:AN20)</f>
        <v>565.66538461538471</v>
      </c>
      <c r="AP20" s="7">
        <f>+'[3]COA Adjustment to MFRS'!P37</f>
        <v>13.999999999999998</v>
      </c>
      <c r="AQ20" s="207">
        <f>14-28</f>
        <v>-14</v>
      </c>
    </row>
    <row r="21" spans="1:43" s="7" customFormat="1" ht="14.25" customHeight="1" x14ac:dyDescent="0.3">
      <c r="A21" s="145">
        <v>1105</v>
      </c>
      <c r="C21" s="9" t="s">
        <v>50</v>
      </c>
      <c r="D21" s="104">
        <f>IFERROR(VLOOKUP($A21,'[3]Trial Blc'!$B$3:O$542,D$1,FALSE),0)</f>
        <v>169712.01</v>
      </c>
      <c r="E21" s="10"/>
      <c r="F21" s="9"/>
      <c r="G21" s="10">
        <f>SUM(D21:F21)</f>
        <v>169712.01</v>
      </c>
      <c r="H21" s="104">
        <f>IFERROR(VLOOKUP($A21,'[3]Trial Blc'!$B$3:S$542,H$1,FALSE),0)</f>
        <v>169712.01</v>
      </c>
      <c r="I21" s="104">
        <f>IFERROR(VLOOKUP($A21,'[3]Trial Blc'!$B$3:T$542,I$1,FALSE),0)</f>
        <v>170495.67</v>
      </c>
      <c r="J21" s="104">
        <f>IFERROR(VLOOKUP($A21,'[3]Trial Blc'!$B$3:U$542,J$1,FALSE),0)</f>
        <v>170495.67</v>
      </c>
      <c r="K21" s="104">
        <f>IFERROR(VLOOKUP($A21,'[3]Trial Blc'!$B$3:V$542,K$1,FALSE),0)</f>
        <v>170817.99</v>
      </c>
      <c r="L21" s="104">
        <f>IFERROR(VLOOKUP($A21,'[3]Trial Blc'!$B$3:W$542,L$1,FALSE),0)</f>
        <v>171019.44</v>
      </c>
      <c r="M21" s="104">
        <f>IFERROR(VLOOKUP($A21,'[3]Trial Blc'!$B$3:X$542,M$1,FALSE),0)</f>
        <v>171019.44</v>
      </c>
      <c r="N21" s="104">
        <f>IFERROR(VLOOKUP($A21,'[3]Trial Blc'!$B$3:Y$542,N$1,FALSE),0)</f>
        <v>171019.44</v>
      </c>
      <c r="O21" s="104">
        <f>IFERROR(VLOOKUP($A21,'[3]Trial Blc'!$B$3:Z$542,O$1,FALSE),0)</f>
        <v>171019.44</v>
      </c>
      <c r="P21" s="104">
        <f>IFERROR(VLOOKUP($A21,'[3]Trial Blc'!$B$3:AA$542,P$1,FALSE),0)</f>
        <v>171019.44</v>
      </c>
      <c r="Q21" s="104">
        <f>IFERROR(VLOOKUP($A21,'[3]Trial Blc'!$B$3:AB$542,Q$1,FALSE),0)</f>
        <v>171486.86</v>
      </c>
      <c r="R21" s="104">
        <f>IFERROR(VLOOKUP($A21,'[3]Trial Blc'!$B$3:AC$542,R$1,FALSE),0)</f>
        <v>172323.48</v>
      </c>
      <c r="S21" s="104">
        <f>IFERROR(VLOOKUP($A21,'[3]Trial Blc'!$B$3:AD$542,S$1,FALSE),0)</f>
        <v>172323.48</v>
      </c>
      <c r="T21" s="7">
        <f>AVERAGE(G21:S21)</f>
        <v>170958.79769230768</v>
      </c>
      <c r="U21" s="9"/>
      <c r="V21" s="9"/>
      <c r="W21" s="145">
        <v>1900</v>
      </c>
      <c r="X21" s="7" t="s">
        <v>51</v>
      </c>
      <c r="Y21" s="104">
        <f>-IFERROR(VLOOKUP($W21,'[3]Trial Blc'!$B$3:AH$542,Y$1,FALSE),0)</f>
        <v>54551.96</v>
      </c>
      <c r="Z21" s="10"/>
      <c r="AA21" s="10"/>
      <c r="AB21" s="10">
        <f>SUM(Y21:AA21)</f>
        <v>54551.96</v>
      </c>
      <c r="AC21" s="104">
        <f>-IFERROR(VLOOKUP($W21,'[3]Trial Blc'!$B$3:AL$542,AC$1,FALSE),0)</f>
        <v>55259.09</v>
      </c>
      <c r="AD21" s="104">
        <f>-IFERROR(VLOOKUP($W21,'[3]Trial Blc'!$B$3:AM$542,AD$1,FALSE),0)</f>
        <v>55969.49</v>
      </c>
      <c r="AE21" s="104">
        <f>-IFERROR(VLOOKUP($W21,'[3]Trial Blc'!$B$3:AN$542,AE$1,FALSE),0)</f>
        <v>56679.89</v>
      </c>
      <c r="AF21" s="104">
        <f>-IFERROR(VLOOKUP($W21,'[3]Trial Blc'!$B$3:AO$542,AF$1,FALSE),0)</f>
        <v>57391.63</v>
      </c>
      <c r="AG21" s="104">
        <f>-IFERROR(VLOOKUP($W21,'[3]Trial Blc'!$B$3:AP$542,AG$1,FALSE),0)</f>
        <v>58104.21</v>
      </c>
      <c r="AH21" s="104">
        <f>-IFERROR(VLOOKUP($W21,'[3]Trial Blc'!$B$3:AQ$542,AH$1,FALSE),0)</f>
        <v>58816.79</v>
      </c>
      <c r="AI21" s="104">
        <f>-IFERROR(VLOOKUP($W21,'[3]Trial Blc'!$B$3:AR$542,AI$1,FALSE),0)</f>
        <v>59571.37</v>
      </c>
      <c r="AJ21" s="104">
        <f>-IFERROR(VLOOKUP($W21,'[3]Trial Blc'!$B$3:AS$542,AJ$1,FALSE),0)</f>
        <v>60283.95</v>
      </c>
      <c r="AK21" s="104">
        <f>-IFERROR(VLOOKUP($W21,'[3]Trial Blc'!$B$3:AT$542,AK$1,FALSE),0)</f>
        <v>60996.53</v>
      </c>
      <c r="AL21" s="104">
        <f>-IFERROR(VLOOKUP($W21,'[3]Trial Blc'!$B$3:AU$542,AL$1,FALSE),0)</f>
        <v>61627.06</v>
      </c>
      <c r="AM21" s="104">
        <f>-IFERROR(VLOOKUP($W21,'[3]Trial Blc'!$B$3:AV$542,AM$1,FALSE),0)</f>
        <v>62345.08</v>
      </c>
      <c r="AN21" s="104">
        <f>-IFERROR(VLOOKUP($W21,'[3]Trial Blc'!$B$3:AW$542,AN$1,FALSE),0)</f>
        <v>63063.1</v>
      </c>
      <c r="AO21" s="7">
        <f>AVERAGE(AB21:AN21)</f>
        <v>58820.011538461535</v>
      </c>
      <c r="AP21" s="7">
        <f>+'[3]COA Adjustment to MFRS'!P43</f>
        <v>-42</v>
      </c>
      <c r="AQ21" s="207">
        <f>-42+84</f>
        <v>42</v>
      </c>
    </row>
    <row r="22" spans="1:43" s="7" customFormat="1" ht="12" x14ac:dyDescent="0.3">
      <c r="A22" s="145">
        <v>1115</v>
      </c>
      <c r="C22" s="9" t="s">
        <v>53</v>
      </c>
      <c r="D22" s="104">
        <f>IFERROR(VLOOKUP($A22,'[3]Trial Blc'!$B$3:O$542,D$1,FALSE),0)</f>
        <v>24645.47</v>
      </c>
      <c r="E22" s="10"/>
      <c r="F22" s="9"/>
      <c r="G22" s="10">
        <f>SUM(D22:F22)</f>
        <v>24645.47</v>
      </c>
      <c r="H22" s="104">
        <f>IFERROR(VLOOKUP($A22,'[3]Trial Blc'!$B$3:S$542,H$1,FALSE),0)</f>
        <v>24645.47</v>
      </c>
      <c r="I22" s="104">
        <f>IFERROR(VLOOKUP($A22,'[3]Trial Blc'!$B$3:T$542,I$1,FALSE),0)</f>
        <v>24645.47</v>
      </c>
      <c r="J22" s="104">
        <f>IFERROR(VLOOKUP($A22,'[3]Trial Blc'!$B$3:U$542,J$1,FALSE),0)</f>
        <v>24645.47</v>
      </c>
      <c r="K22" s="104">
        <f>IFERROR(VLOOKUP($A22,'[3]Trial Blc'!$B$3:V$542,K$1,FALSE),0)</f>
        <v>24645.47</v>
      </c>
      <c r="L22" s="104">
        <f>IFERROR(VLOOKUP($A22,'[3]Trial Blc'!$B$3:W$542,L$1,FALSE),0)</f>
        <v>24825.47</v>
      </c>
      <c r="M22" s="104">
        <f>IFERROR(VLOOKUP($A22,'[3]Trial Blc'!$B$3:X$542,M$1,FALSE),0)</f>
        <v>25095.47</v>
      </c>
      <c r="N22" s="104">
        <f>IFERROR(VLOOKUP($A22,'[3]Trial Blc'!$B$3:Y$542,N$1,FALSE),0)</f>
        <v>21728.82</v>
      </c>
      <c r="O22" s="104">
        <f>IFERROR(VLOOKUP($A22,'[3]Trial Blc'!$B$3:Z$542,O$1,FALSE),0)</f>
        <v>21728.82</v>
      </c>
      <c r="P22" s="104">
        <f>IFERROR(VLOOKUP($A22,'[3]Trial Blc'!$B$3:AA$542,P$1,FALSE),0)</f>
        <v>21908.82</v>
      </c>
      <c r="Q22" s="104">
        <f>IFERROR(VLOOKUP($A22,'[3]Trial Blc'!$B$3:AB$542,Q$1,FALSE),0)</f>
        <v>22268.82</v>
      </c>
      <c r="R22" s="104">
        <f>IFERROR(VLOOKUP($A22,'[3]Trial Blc'!$B$3:AC$542,R$1,FALSE),0)</f>
        <v>22808.82</v>
      </c>
      <c r="S22" s="104">
        <f>IFERROR(VLOOKUP($A22,'[3]Trial Blc'!$B$3:AD$542,S$1,FALSE),0)</f>
        <v>22898.82</v>
      </c>
      <c r="T22" s="7">
        <f>AVERAGE(G22:S22)</f>
        <v>23576.246923076924</v>
      </c>
      <c r="U22" s="9">
        <v>-1989</v>
      </c>
      <c r="V22" s="9"/>
      <c r="W22" s="145">
        <v>1910</v>
      </c>
      <c r="X22" s="7" t="s">
        <v>54</v>
      </c>
      <c r="Y22" s="104">
        <f>-IFERROR(VLOOKUP($W22,'[3]Trial Blc'!$B$3:AH$542,Y$1,FALSE),0)</f>
        <v>3047.04</v>
      </c>
      <c r="Z22" s="10"/>
      <c r="AA22" s="10"/>
      <c r="AB22" s="10">
        <f>SUM(Y22:AA22)</f>
        <v>3047.04</v>
      </c>
      <c r="AC22" s="104">
        <f>-IFERROR(VLOOKUP($W22,'[3]Trial Blc'!$B$3:AL$542,AC$1,FALSE),0)</f>
        <v>3140.39</v>
      </c>
      <c r="AD22" s="104">
        <f>-IFERROR(VLOOKUP($W22,'[3]Trial Blc'!$B$3:AM$542,AD$1,FALSE),0)</f>
        <v>3233.74</v>
      </c>
      <c r="AE22" s="104">
        <f>-IFERROR(VLOOKUP($W22,'[3]Trial Blc'!$B$3:AN$542,AE$1,FALSE),0)</f>
        <v>3327.09</v>
      </c>
      <c r="AF22" s="104">
        <f>-IFERROR(VLOOKUP($W22,'[3]Trial Blc'!$B$3:AO$542,AF$1,FALSE),0)</f>
        <v>3420.44</v>
      </c>
      <c r="AG22" s="104">
        <f>-IFERROR(VLOOKUP($W22,'[3]Trial Blc'!$B$3:AP$542,AG$1,FALSE),0)</f>
        <v>3514.47</v>
      </c>
      <c r="AH22" s="104">
        <f>-IFERROR(VLOOKUP($W22,'[3]Trial Blc'!$B$3:AQ$542,AH$1,FALSE),0)</f>
        <v>3609.53</v>
      </c>
      <c r="AI22" s="104">
        <f>-IFERROR(VLOOKUP($W22,'[3]Trial Blc'!$B$3:AR$542,AI$1,FALSE),0)</f>
        <v>3595.22</v>
      </c>
      <c r="AJ22" s="104">
        <f>-IFERROR(VLOOKUP($W22,'[3]Trial Blc'!$B$3:AS$542,AJ$1,FALSE),0)</f>
        <v>3677.52</v>
      </c>
      <c r="AK22" s="104">
        <f>-IFERROR(VLOOKUP($W22,'[3]Trial Blc'!$B$3:AT$542,AK$1,FALSE),0)</f>
        <v>3760.5</v>
      </c>
      <c r="AL22" s="104">
        <f>-IFERROR(VLOOKUP($W22,'[3]Trial Blc'!$B$3:AU$542,AL$1,FALSE),0)</f>
        <v>3842.85</v>
      </c>
      <c r="AM22" s="104">
        <f>-IFERROR(VLOOKUP($W22,'[3]Trial Blc'!$B$3:AV$542,AM$1,FALSE),0)</f>
        <v>3929.24</v>
      </c>
      <c r="AN22" s="104">
        <f>-IFERROR(VLOOKUP($W22,'[3]Trial Blc'!$B$3:AW$542,AN$1,FALSE),0)</f>
        <v>4015.97</v>
      </c>
      <c r="AO22" s="7">
        <f>AVERAGE(AB22:AN22)</f>
        <v>3547.2307692307691</v>
      </c>
      <c r="AP22" s="7">
        <f>+'[3]COA Adjustment to MFRS'!P47</f>
        <v>-61.846153846153847</v>
      </c>
      <c r="AQ22" s="207">
        <f>-1.4+2+112</f>
        <v>112.6</v>
      </c>
    </row>
    <row r="23" spans="1:43" s="7" customFormat="1" ht="12" x14ac:dyDescent="0.3">
      <c r="A23" s="145">
        <v>1165</v>
      </c>
      <c r="C23" s="9" t="s">
        <v>56</v>
      </c>
      <c r="D23" s="104">
        <f>IFERROR(VLOOKUP($A23,'[3]Trial Blc'!$B$3:O$542,D$1,FALSE),0)</f>
        <v>0</v>
      </c>
      <c r="E23" s="10"/>
      <c r="F23" s="9"/>
      <c r="G23" s="10">
        <f>SUM(D23:F23)</f>
        <v>0</v>
      </c>
      <c r="H23" s="104">
        <f>IFERROR(VLOOKUP($A23,'[3]Trial Blc'!$B$3:S$542,H$1,FALSE),0)</f>
        <v>0</v>
      </c>
      <c r="I23" s="104">
        <f>IFERROR(VLOOKUP($A23,'[3]Trial Blc'!$B$3:T$542,I$1,FALSE),0)</f>
        <v>0</v>
      </c>
      <c r="J23" s="104">
        <f>IFERROR(VLOOKUP($A23,'[3]Trial Blc'!$B$3:U$542,J$1,FALSE),0)</f>
        <v>0</v>
      </c>
      <c r="K23" s="104">
        <f>IFERROR(VLOOKUP($A23,'[3]Trial Blc'!$B$3:V$542,K$1,FALSE),0)</f>
        <v>0</v>
      </c>
      <c r="L23" s="104">
        <f>IFERROR(VLOOKUP($A23,'[3]Trial Blc'!$B$3:W$542,L$1,FALSE),0)</f>
        <v>0</v>
      </c>
      <c r="M23" s="104">
        <f>IFERROR(VLOOKUP($A23,'[3]Trial Blc'!$B$3:X$542,M$1,FALSE),0)</f>
        <v>0</v>
      </c>
      <c r="N23" s="104">
        <f>IFERROR(VLOOKUP($A23,'[3]Trial Blc'!$B$3:Y$542,N$1,FALSE),0)</f>
        <v>0</v>
      </c>
      <c r="O23" s="104">
        <f>IFERROR(VLOOKUP($A23,'[3]Trial Blc'!$B$3:Z$542,O$1,FALSE),0)</f>
        <v>0</v>
      </c>
      <c r="P23" s="104">
        <f>IFERROR(VLOOKUP($A23,'[3]Trial Blc'!$B$3:AA$542,P$1,FALSE),0)</f>
        <v>0</v>
      </c>
      <c r="Q23" s="104">
        <f>IFERROR(VLOOKUP($A23,'[3]Trial Blc'!$B$3:AB$542,Q$1,FALSE),0)</f>
        <v>0</v>
      </c>
      <c r="R23" s="104">
        <f>IFERROR(VLOOKUP($A23,'[3]Trial Blc'!$B$3:AC$542,R$1,FALSE),0)</f>
        <v>0</v>
      </c>
      <c r="S23" s="104">
        <f>IFERROR(VLOOKUP($A23,'[3]Trial Blc'!$B$3:AD$542,S$1,FALSE),0)</f>
        <v>0</v>
      </c>
      <c r="T23" s="7">
        <f>AVERAGE(G23:S23)</f>
        <v>0</v>
      </c>
      <c r="U23" s="9"/>
      <c r="V23" s="9"/>
      <c r="W23" s="145">
        <v>1960</v>
      </c>
      <c r="X23" s="7" t="s">
        <v>57</v>
      </c>
      <c r="Y23" s="104">
        <f>-IFERROR(VLOOKUP($W23,'[3]Trial Blc'!$B$3:AH$542,Y$1,FALSE),0)</f>
        <v>0</v>
      </c>
      <c r="Z23" s="10"/>
      <c r="AA23" s="10"/>
      <c r="AB23" s="10">
        <f>SUM(Y23:AA23)</f>
        <v>0</v>
      </c>
      <c r="AC23" s="104">
        <f>-IFERROR(VLOOKUP($W23,'[3]Trial Blc'!$B$3:AL$542,AC$1,FALSE),0)</f>
        <v>0</v>
      </c>
      <c r="AD23" s="104">
        <f>-IFERROR(VLOOKUP($W23,'[3]Trial Blc'!$B$3:AM$542,AD$1,FALSE),0)</f>
        <v>0</v>
      </c>
      <c r="AE23" s="104">
        <f>-IFERROR(VLOOKUP($W23,'[3]Trial Blc'!$B$3:AN$542,AE$1,FALSE),0)</f>
        <v>0</v>
      </c>
      <c r="AF23" s="104">
        <f>-IFERROR(VLOOKUP($W23,'[3]Trial Blc'!$B$3:AO$542,AF$1,FALSE),0)</f>
        <v>0</v>
      </c>
      <c r="AG23" s="104">
        <f>-IFERROR(VLOOKUP($W23,'[3]Trial Blc'!$B$3:AP$542,AG$1,FALSE),0)</f>
        <v>0</v>
      </c>
      <c r="AH23" s="104">
        <f>-IFERROR(VLOOKUP($W23,'[3]Trial Blc'!$B$3:AQ$542,AH$1,FALSE),0)</f>
        <v>0</v>
      </c>
      <c r="AI23" s="104">
        <f>-IFERROR(VLOOKUP($W23,'[3]Trial Blc'!$B$3:AR$542,AI$1,FALSE),0)</f>
        <v>0</v>
      </c>
      <c r="AJ23" s="104">
        <f>-IFERROR(VLOOKUP($W23,'[3]Trial Blc'!$B$3:AS$542,AJ$1,FALSE),0)</f>
        <v>0</v>
      </c>
      <c r="AK23" s="104">
        <f>-IFERROR(VLOOKUP($W23,'[3]Trial Blc'!$B$3:AT$542,AK$1,FALSE),0)</f>
        <v>0</v>
      </c>
      <c r="AL23" s="104">
        <f>-IFERROR(VLOOKUP($W23,'[3]Trial Blc'!$B$3:AU$542,AL$1,FALSE),0)</f>
        <v>0</v>
      </c>
      <c r="AM23" s="104">
        <f>-IFERROR(VLOOKUP($W23,'[3]Trial Blc'!$B$3:AV$542,AM$1,FALSE),0)</f>
        <v>0</v>
      </c>
      <c r="AN23" s="104">
        <f>-IFERROR(VLOOKUP($W23,'[3]Trial Blc'!$B$3:AW$542,AN$1,FALSE),0)</f>
        <v>0</v>
      </c>
      <c r="AO23" s="7">
        <f>AVERAGE(AB23:AN23)</f>
        <v>0</v>
      </c>
      <c r="AQ23" s="207"/>
    </row>
    <row r="24" spans="1:43" s="7" customFormat="1" ht="10.5" x14ac:dyDescent="0.25">
      <c r="A24" s="145"/>
      <c r="B24" s="8"/>
      <c r="C24" s="9"/>
      <c r="D24" s="10"/>
      <c r="E24" s="10"/>
      <c r="F24" s="9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U24" s="9"/>
      <c r="V24" s="9"/>
      <c r="W24" s="145"/>
      <c r="X24" s="8" t="s">
        <v>58</v>
      </c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1"/>
      <c r="AQ24" s="207"/>
    </row>
    <row r="25" spans="1:43" s="7" customFormat="1" x14ac:dyDescent="0.2">
      <c r="A25" s="145"/>
      <c r="C25" s="9"/>
      <c r="D25" s="10"/>
      <c r="E25" s="10"/>
      <c r="F25" s="9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U25" s="9"/>
      <c r="V25" s="9"/>
      <c r="W25" s="145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1"/>
      <c r="AQ25" s="207"/>
    </row>
    <row r="26" spans="1:43" s="7" customFormat="1" x14ac:dyDescent="0.2">
      <c r="A26" s="145"/>
      <c r="C26" s="9"/>
      <c r="D26" s="10"/>
      <c r="E26" s="10"/>
      <c r="F26" s="9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U26" s="9"/>
      <c r="V26" s="9"/>
      <c r="W26" s="145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1"/>
      <c r="AQ26" s="207"/>
    </row>
    <row r="27" spans="1:43" s="7" customFormat="1" ht="12" x14ac:dyDescent="0.3">
      <c r="A27" s="145">
        <v>1110</v>
      </c>
      <c r="C27" s="9" t="s">
        <v>64</v>
      </c>
      <c r="D27" s="104">
        <f>IFERROR(VLOOKUP($A27,'[3]Trial Blc'!$B$3:O$542,D$1,FALSE),0)</f>
        <v>169364.25</v>
      </c>
      <c r="E27" s="10"/>
      <c r="F27" s="9"/>
      <c r="G27" s="10">
        <f>SUM(D27:F27)</f>
        <v>169364.25</v>
      </c>
      <c r="H27" s="104">
        <f>IFERROR(VLOOKUP($A27,'[3]Trial Blc'!$B$3:S$542,H$1,FALSE),0)</f>
        <v>169364.25</v>
      </c>
      <c r="I27" s="104">
        <f>IFERROR(VLOOKUP($A27,'[3]Trial Blc'!$B$3:T$542,I$1,FALSE),0)</f>
        <v>169364.25</v>
      </c>
      <c r="J27" s="104">
        <f>IFERROR(VLOOKUP($A27,'[3]Trial Blc'!$B$3:U$542,J$1,FALSE),0)</f>
        <v>169364.25</v>
      </c>
      <c r="K27" s="104">
        <f>IFERROR(VLOOKUP($A27,'[3]Trial Blc'!$B$3:V$542,K$1,FALSE),0)</f>
        <v>169364.25</v>
      </c>
      <c r="L27" s="104">
        <f>IFERROR(VLOOKUP($A27,'[3]Trial Blc'!$B$3:W$542,L$1,FALSE),0)</f>
        <v>169364.25</v>
      </c>
      <c r="M27" s="104">
        <f>IFERROR(VLOOKUP($A27,'[3]Trial Blc'!$B$3:X$542,M$1,FALSE),0)</f>
        <v>169364.25</v>
      </c>
      <c r="N27" s="104">
        <f>IFERROR(VLOOKUP($A27,'[3]Trial Blc'!$B$3:Y$542,N$1,FALSE),0)</f>
        <v>164000.25</v>
      </c>
      <c r="O27" s="104">
        <f>IFERROR(VLOOKUP($A27,'[3]Trial Blc'!$B$3:Z$542,O$1,FALSE),0)</f>
        <v>164000.25</v>
      </c>
      <c r="P27" s="104">
        <f>IFERROR(VLOOKUP($A27,'[3]Trial Blc'!$B$3:AA$542,P$1,FALSE),0)</f>
        <v>164000.25</v>
      </c>
      <c r="Q27" s="104">
        <f>IFERROR(VLOOKUP($A27,'[3]Trial Blc'!$B$3:AB$542,Q$1,FALSE),0)</f>
        <v>164000.25</v>
      </c>
      <c r="R27" s="104">
        <f>IFERROR(VLOOKUP($A27,'[3]Trial Blc'!$B$3:AC$542,R$1,FALSE),0)</f>
        <v>164000.25</v>
      </c>
      <c r="S27" s="104">
        <f>IFERROR(VLOOKUP($A27,'[3]Trial Blc'!$B$3:AD$542,S$1,FALSE),0)</f>
        <v>164000.25</v>
      </c>
      <c r="T27" s="7">
        <f>AVERAGE(G27:S27)</f>
        <v>166888.55769230769</v>
      </c>
      <c r="U27" s="9">
        <v>-2888</v>
      </c>
      <c r="V27" s="9"/>
      <c r="W27" s="145">
        <v>1905</v>
      </c>
      <c r="X27" s="7" t="s">
        <v>65</v>
      </c>
      <c r="Y27" s="104">
        <f>-IFERROR(VLOOKUP($W27,'[3]Trial Blc'!$B$3:AH$542,Y$1,FALSE),0)</f>
        <v>13587.28</v>
      </c>
      <c r="Z27" s="10"/>
      <c r="AA27" s="10"/>
      <c r="AB27" s="10">
        <f>SUM(Y27:AA27)</f>
        <v>13587.28</v>
      </c>
      <c r="AC27" s="104">
        <f>-IFERROR(VLOOKUP($W27,'[3]Trial Blc'!$B$3:AL$542,AC$1,FALSE),0)</f>
        <v>14292.96</v>
      </c>
      <c r="AD27" s="104">
        <f>-IFERROR(VLOOKUP($W27,'[3]Trial Blc'!$B$3:AM$542,AD$1,FALSE),0)</f>
        <v>14998.64</v>
      </c>
      <c r="AE27" s="104">
        <f>-IFERROR(VLOOKUP($W27,'[3]Trial Blc'!$B$3:AN$542,AE$1,FALSE),0)</f>
        <v>15704.32</v>
      </c>
      <c r="AF27" s="104">
        <f>-IFERROR(VLOOKUP($W27,'[3]Trial Blc'!$B$3:AO$542,AF$1,FALSE),0)</f>
        <v>16410</v>
      </c>
      <c r="AG27" s="104">
        <f>-IFERROR(VLOOKUP($W27,'[3]Trial Blc'!$B$3:AP$542,AG$1,FALSE),0)</f>
        <v>17115.68</v>
      </c>
      <c r="AH27" s="104">
        <f>-IFERROR(VLOOKUP($W27,'[3]Trial Blc'!$B$3:AQ$542,AH$1,FALSE),0)</f>
        <v>17821.36</v>
      </c>
      <c r="AI27" s="104">
        <f>-IFERROR(VLOOKUP($W27,'[3]Trial Blc'!$B$3:AR$542,AI$1,FALSE),0)</f>
        <v>19731.04</v>
      </c>
      <c r="AJ27" s="104">
        <f>-IFERROR(VLOOKUP($W27,'[3]Trial Blc'!$B$3:AS$542,AJ$1,FALSE),0)</f>
        <v>20414.37</v>
      </c>
      <c r="AK27" s="104">
        <f>-IFERROR(VLOOKUP($W27,'[3]Trial Blc'!$B$3:AT$542,AK$1,FALSE),0)</f>
        <v>21097.7</v>
      </c>
      <c r="AL27" s="104">
        <f>-IFERROR(VLOOKUP($W27,'[3]Trial Blc'!$B$3:AU$542,AL$1,FALSE),0)</f>
        <v>21781.03</v>
      </c>
      <c r="AM27" s="104">
        <f>-IFERROR(VLOOKUP($W27,'[3]Trial Blc'!$B$3:AV$542,AM$1,FALSE),0)</f>
        <v>22464.36</v>
      </c>
      <c r="AN27" s="104">
        <f>-IFERROR(VLOOKUP($W27,'[3]Trial Blc'!$B$3:AW$542,AN$1,FALSE),0)</f>
        <v>23147.69</v>
      </c>
      <c r="AO27" s="7">
        <f>AVERAGE(AB27:AN27)</f>
        <v>18351.263846153844</v>
      </c>
      <c r="AP27" s="7">
        <f>+'[3]COA Adjustment to MFRS'!P44</f>
        <v>648.30769230769226</v>
      </c>
      <c r="AQ27" s="207">
        <v>-1204</v>
      </c>
    </row>
    <row r="28" spans="1:43" s="7" customFormat="1" ht="12" x14ac:dyDescent="0.3">
      <c r="A28" s="145">
        <v>1120</v>
      </c>
      <c r="C28" s="9" t="s">
        <v>67</v>
      </c>
      <c r="D28" s="104">
        <f>IFERROR(VLOOKUP($A28,'[3]Trial Blc'!$B$3:O$542,D$1,FALSE),0)</f>
        <v>43227.66</v>
      </c>
      <c r="E28" s="10"/>
      <c r="F28" s="9"/>
      <c r="G28" s="10">
        <f>SUM(D28:F28)</f>
        <v>43227.66</v>
      </c>
      <c r="H28" s="104">
        <f>IFERROR(VLOOKUP($A28,'[3]Trial Blc'!$B$3:S$542,H$1,FALSE),0)</f>
        <v>43227.66</v>
      </c>
      <c r="I28" s="104">
        <f>IFERROR(VLOOKUP($A28,'[3]Trial Blc'!$B$3:T$542,I$1,FALSE),0)</f>
        <v>43227.66</v>
      </c>
      <c r="J28" s="104">
        <f>IFERROR(VLOOKUP($A28,'[3]Trial Blc'!$B$3:U$542,J$1,FALSE),0)</f>
        <v>43227.66</v>
      </c>
      <c r="K28" s="104">
        <f>IFERROR(VLOOKUP($A28,'[3]Trial Blc'!$B$3:V$542,K$1,FALSE),0)</f>
        <v>43227.66</v>
      </c>
      <c r="L28" s="104">
        <f>IFERROR(VLOOKUP($A28,'[3]Trial Blc'!$B$3:W$542,L$1,FALSE),0)</f>
        <v>43912.59</v>
      </c>
      <c r="M28" s="104">
        <f>IFERROR(VLOOKUP($A28,'[3]Trial Blc'!$B$3:X$542,M$1,FALSE),0)</f>
        <v>45383.18</v>
      </c>
      <c r="N28" s="104">
        <f>IFERROR(VLOOKUP($A28,'[3]Trial Blc'!$B$3:Y$542,N$1,FALSE),0)</f>
        <v>45683.18</v>
      </c>
      <c r="O28" s="104">
        <f>IFERROR(VLOOKUP($A28,'[3]Trial Blc'!$B$3:Z$542,O$1,FALSE),0)</f>
        <v>45683.18</v>
      </c>
      <c r="P28" s="104">
        <f>IFERROR(VLOOKUP($A28,'[3]Trial Blc'!$B$3:AA$542,P$1,FALSE),0)</f>
        <v>45683.18</v>
      </c>
      <c r="Q28" s="104">
        <f>IFERROR(VLOOKUP($A28,'[3]Trial Blc'!$B$3:AB$542,Q$1,FALSE),0)</f>
        <v>45683.18</v>
      </c>
      <c r="R28" s="104">
        <f>IFERROR(VLOOKUP($A28,'[3]Trial Blc'!$B$3:AC$542,R$1,FALSE),0)</f>
        <v>223069.49</v>
      </c>
      <c r="S28" s="104">
        <f>IFERROR(VLOOKUP($A28,'[3]Trial Blc'!$B$3:AD$542,S$1,FALSE),0)</f>
        <v>223069.49</v>
      </c>
      <c r="T28" s="7">
        <f>AVERAGE(G28:S28)</f>
        <v>71869.674615384618</v>
      </c>
      <c r="U28" s="9"/>
      <c r="V28" s="9"/>
      <c r="W28" s="145">
        <v>1915</v>
      </c>
      <c r="X28" s="7" t="s">
        <v>68</v>
      </c>
      <c r="Y28" s="104">
        <f>-IFERROR(VLOOKUP($W28,'[3]Trial Blc'!$B$3:AH$542,Y$1,FALSE),0)</f>
        <v>21367.68</v>
      </c>
      <c r="Z28" s="10"/>
      <c r="AA28" s="10"/>
      <c r="AB28" s="10">
        <f>SUM(Y28:AA28)</f>
        <v>21367.68</v>
      </c>
      <c r="AC28" s="104">
        <f>-IFERROR(VLOOKUP($W28,'[3]Trial Blc'!$B$3:AL$542,AC$1,FALSE),0)</f>
        <v>21465.040000000001</v>
      </c>
      <c r="AD28" s="104">
        <f>-IFERROR(VLOOKUP($W28,'[3]Trial Blc'!$B$3:AM$542,AD$1,FALSE),0)</f>
        <v>21562.400000000001</v>
      </c>
      <c r="AE28" s="104">
        <f>-IFERROR(VLOOKUP($W28,'[3]Trial Blc'!$B$3:AN$542,AE$1,FALSE),0)</f>
        <v>21659.759999999998</v>
      </c>
      <c r="AF28" s="104">
        <f>-IFERROR(VLOOKUP($W28,'[3]Trial Blc'!$B$3:AO$542,AF$1,FALSE),0)</f>
        <v>21757.119999999999</v>
      </c>
      <c r="AG28" s="104">
        <f>-IFERROR(VLOOKUP($W28,'[3]Trial Blc'!$B$3:AP$542,AG$1,FALSE),0)</f>
        <v>21854.48</v>
      </c>
      <c r="AH28" s="104">
        <f>-IFERROR(VLOOKUP($W28,'[3]Trial Blc'!$B$3:AQ$542,AH$1,FALSE),0)</f>
        <v>21956.7</v>
      </c>
      <c r="AI28" s="104">
        <f>-IFERROR(VLOOKUP($W28,'[3]Trial Blc'!$B$3:AR$542,AI$1,FALSE),0)</f>
        <v>22060.99</v>
      </c>
      <c r="AJ28" s="104">
        <f>-IFERROR(VLOOKUP($W28,'[3]Trial Blc'!$B$3:AS$542,AJ$1,FALSE),0)</f>
        <v>22163.88</v>
      </c>
      <c r="AK28" s="104">
        <f>-IFERROR(VLOOKUP($W28,'[3]Trial Blc'!$B$3:AT$542,AK$1,FALSE),0)</f>
        <v>22266.77</v>
      </c>
      <c r="AL28" s="104">
        <f>-IFERROR(VLOOKUP($W28,'[3]Trial Blc'!$B$3:AU$542,AL$1,FALSE),0)</f>
        <v>22367.66</v>
      </c>
      <c r="AM28" s="104">
        <f>-IFERROR(VLOOKUP($W28,'[3]Trial Blc'!$B$3:AV$542,AM$1,FALSE),0)</f>
        <v>-345.6</v>
      </c>
      <c r="AN28" s="104">
        <f>-IFERROR(VLOOKUP($W28,'[3]Trial Blc'!$B$3:AW$542,AN$1,FALSE),0)</f>
        <v>156.80000000000001</v>
      </c>
      <c r="AO28" s="7">
        <f>AVERAGE(AB28:AN28)</f>
        <v>18484.129230769227</v>
      </c>
      <c r="AP28" s="7">
        <f>+'[3]COA Adjustment to MFRS'!P49</f>
        <v>-0.78461538461538471</v>
      </c>
      <c r="AQ28" s="207">
        <f>-1.4+2</f>
        <v>0.60000000000000009</v>
      </c>
    </row>
    <row r="29" spans="1:43" s="7" customFormat="1" ht="12" x14ac:dyDescent="0.3">
      <c r="A29" s="145">
        <v>1125</v>
      </c>
      <c r="C29" s="9" t="s">
        <v>70</v>
      </c>
      <c r="D29" s="104">
        <f>IFERROR(VLOOKUP($A29,'[3]Trial Blc'!$B$3:O$542,D$1,FALSE),0)</f>
        <v>263927.46000000002</v>
      </c>
      <c r="E29" s="10"/>
      <c r="F29" s="9"/>
      <c r="G29" s="10">
        <f>SUM(D29:F29)</f>
        <v>263927.46000000002</v>
      </c>
      <c r="H29" s="104">
        <f>IFERROR(VLOOKUP($A29,'[3]Trial Blc'!$B$3:S$542,H$1,FALSE),0)</f>
        <v>264471.65000000002</v>
      </c>
      <c r="I29" s="104">
        <f>IFERROR(VLOOKUP($A29,'[3]Trial Blc'!$B$3:T$542,I$1,FALSE),0)</f>
        <v>264552.45</v>
      </c>
      <c r="J29" s="104">
        <f>IFERROR(VLOOKUP($A29,'[3]Trial Blc'!$B$3:U$542,J$1,FALSE),0)</f>
        <v>265905.84999999998</v>
      </c>
      <c r="K29" s="104">
        <f>IFERROR(VLOOKUP($A29,'[3]Trial Blc'!$B$3:V$542,K$1,FALSE),0)</f>
        <v>265905.84999999998</v>
      </c>
      <c r="L29" s="104">
        <f>IFERROR(VLOOKUP($A29,'[3]Trial Blc'!$B$3:W$542,L$1,FALSE),0)</f>
        <v>265905.84999999998</v>
      </c>
      <c r="M29" s="104">
        <f>IFERROR(VLOOKUP($A29,'[3]Trial Blc'!$B$3:X$542,M$1,FALSE),0)</f>
        <v>265905.84999999998</v>
      </c>
      <c r="N29" s="104">
        <f>IFERROR(VLOOKUP($A29,'[3]Trial Blc'!$B$3:Y$542,N$1,FALSE),0)</f>
        <v>264725.84999999998</v>
      </c>
      <c r="O29" s="104">
        <f>IFERROR(VLOOKUP($A29,'[3]Trial Blc'!$B$3:Z$542,O$1,FALSE),0)</f>
        <v>264725.84999999998</v>
      </c>
      <c r="P29" s="104">
        <f>IFERROR(VLOOKUP($A29,'[3]Trial Blc'!$B$3:AA$542,P$1,FALSE),0)</f>
        <v>264725.84999999998</v>
      </c>
      <c r="Q29" s="104">
        <f>IFERROR(VLOOKUP($A29,'[3]Trial Blc'!$B$3:AB$542,Q$1,FALSE),0)</f>
        <v>264725.84999999998</v>
      </c>
      <c r="R29" s="104">
        <f>IFERROR(VLOOKUP($A29,'[3]Trial Blc'!$B$3:AC$542,R$1,FALSE),0)</f>
        <v>264725.84999999998</v>
      </c>
      <c r="S29" s="104">
        <f>IFERROR(VLOOKUP($A29,'[3]Trial Blc'!$B$3:AD$542,S$1,FALSE),0)</f>
        <v>264725.84999999998</v>
      </c>
      <c r="T29" s="7">
        <f>AVERAGE(G29:S29)</f>
        <v>264994.62000000005</v>
      </c>
      <c r="U29" s="9">
        <v>-635</v>
      </c>
      <c r="V29" s="9"/>
      <c r="W29" s="145">
        <v>1920</v>
      </c>
      <c r="X29" s="7" t="s">
        <v>71</v>
      </c>
      <c r="Y29" s="104">
        <f>-IFERROR(VLOOKUP($W29,'[3]Trial Blc'!$B$3:AH$542,Y$1,FALSE),0)</f>
        <v>132183.34</v>
      </c>
      <c r="Z29" s="10"/>
      <c r="AA29" s="10"/>
      <c r="AB29" s="10">
        <f>SUM(Y29:AA29)</f>
        <v>132183.34</v>
      </c>
      <c r="AC29" s="104">
        <f>-IFERROR(VLOOKUP($W29,'[3]Trial Blc'!$B$3:AL$542,AC$1,FALSE),0)</f>
        <v>132696.87</v>
      </c>
      <c r="AD29" s="104">
        <f>-IFERROR(VLOOKUP($W29,'[3]Trial Blc'!$B$3:AM$542,AD$1,FALSE),0)</f>
        <v>133210.56</v>
      </c>
      <c r="AE29" s="104">
        <f>-IFERROR(VLOOKUP($W29,'[3]Trial Blc'!$B$3:AN$542,AE$1,FALSE),0)</f>
        <v>133726.88</v>
      </c>
      <c r="AF29" s="104">
        <f>-IFERROR(VLOOKUP($W29,'[3]Trial Blc'!$B$3:AO$542,AF$1,FALSE),0)</f>
        <v>134243.20000000001</v>
      </c>
      <c r="AG29" s="104">
        <f>-IFERROR(VLOOKUP($W29,'[3]Trial Blc'!$B$3:AP$542,AG$1,FALSE),0)</f>
        <v>134759.51999999999</v>
      </c>
      <c r="AH29" s="104">
        <f>-IFERROR(VLOOKUP($W29,'[3]Trial Blc'!$B$3:AQ$542,AH$1,FALSE),0)</f>
        <v>135275.84</v>
      </c>
      <c r="AI29" s="104">
        <f>-IFERROR(VLOOKUP($W29,'[3]Trial Blc'!$B$3:AR$542,AI$1,FALSE),0)</f>
        <v>135661.26</v>
      </c>
      <c r="AJ29" s="104">
        <f>-IFERROR(VLOOKUP($W29,'[3]Trial Blc'!$B$3:AS$542,AJ$1,FALSE),0)</f>
        <v>136175.29</v>
      </c>
      <c r="AK29" s="104">
        <f>-IFERROR(VLOOKUP($W29,'[3]Trial Blc'!$B$3:AT$542,AK$1,FALSE),0)</f>
        <v>136689.32</v>
      </c>
      <c r="AL29" s="104">
        <f>-IFERROR(VLOOKUP($W29,'[3]Trial Blc'!$B$3:AU$542,AL$1,FALSE),0)</f>
        <v>137334.35</v>
      </c>
      <c r="AM29" s="104">
        <f>-IFERROR(VLOOKUP($W29,'[3]Trial Blc'!$B$3:AV$542,AM$1,FALSE),0)</f>
        <v>137848.38</v>
      </c>
      <c r="AN29" s="104">
        <f>-IFERROR(VLOOKUP($W29,'[3]Trial Blc'!$B$3:AW$542,AN$1,FALSE),0)</f>
        <v>138362.41</v>
      </c>
      <c r="AO29" s="7">
        <f>AVERAGE(AB29:AN29)</f>
        <v>135243.63230769231</v>
      </c>
      <c r="AP29" s="7">
        <f>+'[3]COA Adjustment to MFRS'!P53</f>
        <v>77.373076923076923</v>
      </c>
      <c r="AQ29" s="207">
        <f>43.45+43.45-131+44</f>
        <v>-9.9999999999994316E-2</v>
      </c>
    </row>
    <row r="30" spans="1:43" s="7" customFormat="1" ht="12" x14ac:dyDescent="0.3">
      <c r="A30" s="145">
        <v>1130</v>
      </c>
      <c r="C30" s="9" t="s">
        <v>73</v>
      </c>
      <c r="D30" s="104">
        <f>IFERROR(VLOOKUP($A30,'[3]Trial Blc'!$B$3:O$542,D$1,FALSE),0)</f>
        <v>39506.11</v>
      </c>
      <c r="E30" s="10"/>
      <c r="F30" s="9"/>
      <c r="G30" s="10">
        <f>SUM(D30:F30)</f>
        <v>39506.11</v>
      </c>
      <c r="H30" s="104">
        <f>IFERROR(VLOOKUP($A30,'[3]Trial Blc'!$B$3:S$542,H$1,FALSE),0)</f>
        <v>39788.28</v>
      </c>
      <c r="I30" s="104">
        <f>IFERROR(VLOOKUP($A30,'[3]Trial Blc'!$B$3:T$542,I$1,FALSE),0)</f>
        <v>41783.06</v>
      </c>
      <c r="J30" s="104">
        <f>IFERROR(VLOOKUP($A30,'[3]Trial Blc'!$B$3:U$542,J$1,FALSE),0)</f>
        <v>43349.42</v>
      </c>
      <c r="K30" s="104">
        <f>IFERROR(VLOOKUP($A30,'[3]Trial Blc'!$B$3:V$542,K$1,FALSE),0)</f>
        <v>43551.42</v>
      </c>
      <c r="L30" s="104">
        <f>IFERROR(VLOOKUP($A30,'[3]Trial Blc'!$B$3:W$542,L$1,FALSE),0)</f>
        <v>43632</v>
      </c>
      <c r="M30" s="104">
        <f>IFERROR(VLOOKUP($A30,'[3]Trial Blc'!$B$3:X$542,M$1,FALSE),0)</f>
        <v>43632</v>
      </c>
      <c r="N30" s="104">
        <f>IFERROR(VLOOKUP($A30,'[3]Trial Blc'!$B$3:Y$542,N$1,FALSE),0)</f>
        <v>43632</v>
      </c>
      <c r="O30" s="104">
        <f>IFERROR(VLOOKUP($A30,'[3]Trial Blc'!$B$3:Z$542,O$1,FALSE),0)</f>
        <v>43632</v>
      </c>
      <c r="P30" s="104">
        <f>IFERROR(VLOOKUP($A30,'[3]Trial Blc'!$B$3:AA$542,P$1,FALSE),0)</f>
        <v>43712.58</v>
      </c>
      <c r="Q30" s="104">
        <f>IFERROR(VLOOKUP($A30,'[3]Trial Blc'!$B$3:AB$542,Q$1,FALSE),0)</f>
        <v>43712.58</v>
      </c>
      <c r="R30" s="104">
        <f>IFERROR(VLOOKUP($A30,'[3]Trial Blc'!$B$3:AC$542,R$1,FALSE),0)</f>
        <v>43712.58</v>
      </c>
      <c r="S30" s="104">
        <f>IFERROR(VLOOKUP($A30,'[3]Trial Blc'!$B$3:AD$542,S$1,FALSE),0)</f>
        <v>43712.58</v>
      </c>
      <c r="T30" s="7">
        <f>AVERAGE(G30:S30)</f>
        <v>42873.585384615384</v>
      </c>
      <c r="U30" s="9"/>
      <c r="V30" s="9"/>
      <c r="W30" s="145">
        <v>1925</v>
      </c>
      <c r="X30" s="7" t="s">
        <v>74</v>
      </c>
      <c r="Y30" s="104">
        <f>-IFERROR(VLOOKUP($W30,'[3]Trial Blc'!$B$3:AH$542,Y$1,FALSE),0)</f>
        <v>-169.33</v>
      </c>
      <c r="Z30" s="10"/>
      <c r="AA30" s="10"/>
      <c r="AB30" s="10">
        <f>SUM(Y30:AA30)</f>
        <v>-169.33</v>
      </c>
      <c r="AC30" s="104">
        <f>-IFERROR(VLOOKUP($W30,'[3]Trial Blc'!$B$3:AL$542,AC$1,FALSE),0)</f>
        <v>-86.43</v>
      </c>
      <c r="AD30" s="104">
        <f>-IFERROR(VLOOKUP($W30,'[3]Trial Blc'!$B$3:AM$542,AD$1,FALSE),0)</f>
        <v>-2634.09</v>
      </c>
      <c r="AE30" s="104">
        <f>-IFERROR(VLOOKUP($W30,'[3]Trial Blc'!$B$3:AN$542,AE$1,FALSE),0)</f>
        <v>-3106.78</v>
      </c>
      <c r="AF30" s="104">
        <f>-IFERROR(VLOOKUP($W30,'[3]Trial Blc'!$B$3:AO$542,AF$1,FALSE),0)</f>
        <v>-3016.03</v>
      </c>
      <c r="AG30" s="104">
        <f>-IFERROR(VLOOKUP($W30,'[3]Trial Blc'!$B$3:AP$542,AG$1,FALSE),0)</f>
        <v>-2925.12</v>
      </c>
      <c r="AH30" s="104">
        <f>-IFERROR(VLOOKUP($W30,'[3]Trial Blc'!$B$3:AQ$542,AH$1,FALSE),0)</f>
        <v>-2834.21</v>
      </c>
      <c r="AI30" s="104">
        <f>-IFERROR(VLOOKUP($W30,'[3]Trial Blc'!$B$3:AR$542,AI$1,FALSE),0)</f>
        <v>-2745.3</v>
      </c>
      <c r="AJ30" s="104">
        <f>-IFERROR(VLOOKUP($W30,'[3]Trial Blc'!$B$3:AS$542,AJ$1,FALSE),0)</f>
        <v>-2654.39</v>
      </c>
      <c r="AK30" s="104">
        <f>-IFERROR(VLOOKUP($W30,'[3]Trial Blc'!$B$3:AT$542,AK$1,FALSE),0)</f>
        <v>-2563.31</v>
      </c>
      <c r="AL30" s="104">
        <f>-IFERROR(VLOOKUP($W30,'[3]Trial Blc'!$B$3:AU$542,AL$1,FALSE),0)</f>
        <v>-2468.23</v>
      </c>
      <c r="AM30" s="104">
        <f>-IFERROR(VLOOKUP($W30,'[3]Trial Blc'!$B$3:AV$542,AM$1,FALSE),0)</f>
        <v>-2377.15</v>
      </c>
      <c r="AN30" s="104">
        <f>-IFERROR(VLOOKUP($W30,'[3]Trial Blc'!$B$3:AW$542,AN$1,FALSE),0)</f>
        <v>-2286.0700000000002</v>
      </c>
      <c r="AO30" s="7">
        <f>AVERAGE(AB30:AN30)</f>
        <v>-2297.4184615384615</v>
      </c>
      <c r="AP30" s="7">
        <f>+'[3]COA Adjustment to MFRS'!P55</f>
        <v>2</v>
      </c>
      <c r="AQ30" s="207">
        <f>2-4</f>
        <v>-2</v>
      </c>
    </row>
    <row r="31" spans="1:43" s="7" customFormat="1" ht="12" x14ac:dyDescent="0.3">
      <c r="A31" s="145"/>
      <c r="C31" s="9"/>
      <c r="D31" s="104">
        <f>IFERROR(VLOOKUP($A31,'[3]Trial Blc'!$B$3:O$542,D$1,FALSE),0)</f>
        <v>0</v>
      </c>
      <c r="E31" s="10"/>
      <c r="F31" s="9"/>
      <c r="G31" s="10"/>
      <c r="H31" s="104">
        <f>IFERROR(VLOOKUP($A31,'[3]Trial Blc'!$B$3:S$542,H$1,FALSE),0)</f>
        <v>0</v>
      </c>
      <c r="I31" s="104">
        <f>IFERROR(VLOOKUP($A31,'[3]Trial Blc'!$B$3:T$542,I$1,FALSE),0)</f>
        <v>0</v>
      </c>
      <c r="J31" s="104">
        <f>IFERROR(VLOOKUP($A31,'[3]Trial Blc'!$B$3:U$542,J$1,FALSE),0)</f>
        <v>0</v>
      </c>
      <c r="K31" s="104">
        <f>IFERROR(VLOOKUP($A31,'[3]Trial Blc'!$B$3:V$542,K$1,FALSE),0)</f>
        <v>0</v>
      </c>
      <c r="L31" s="104">
        <f>IFERROR(VLOOKUP($A31,'[3]Trial Blc'!$B$3:W$542,L$1,FALSE),0)</f>
        <v>0</v>
      </c>
      <c r="M31" s="104">
        <f>IFERROR(VLOOKUP($A31,'[3]Trial Blc'!$B$3:X$542,M$1,FALSE),0)</f>
        <v>0</v>
      </c>
      <c r="N31" s="104">
        <f>IFERROR(VLOOKUP($A31,'[3]Trial Blc'!$B$3:Y$542,N$1,FALSE),0)</f>
        <v>0</v>
      </c>
      <c r="O31" s="104">
        <f>IFERROR(VLOOKUP($A31,'[3]Trial Blc'!$B$3:Z$542,O$1,FALSE),0)</f>
        <v>0</v>
      </c>
      <c r="P31" s="104">
        <f>IFERROR(VLOOKUP($A31,'[3]Trial Blc'!$B$3:AA$542,P$1,FALSE),0)</f>
        <v>0</v>
      </c>
      <c r="Q31" s="104">
        <f>IFERROR(VLOOKUP($A31,'[3]Trial Blc'!$B$3:AB$542,Q$1,FALSE),0)</f>
        <v>0</v>
      </c>
      <c r="R31" s="104">
        <f>IFERROR(VLOOKUP($A31,'[3]Trial Blc'!$B$3:AC$542,R$1,FALSE),0)</f>
        <v>0</v>
      </c>
      <c r="S31" s="104">
        <f>IFERROR(VLOOKUP($A31,'[3]Trial Blc'!$B$3:AD$542,S$1,FALSE),0)</f>
        <v>0</v>
      </c>
      <c r="U31" s="9"/>
      <c r="V31" s="9"/>
      <c r="W31" s="145"/>
      <c r="Y31" s="104">
        <f>-IFERROR(VLOOKUP($W31,'[3]Trial Blc'!$B$3:AH$542,Y$1,FALSE),0)</f>
        <v>0</v>
      </c>
      <c r="Z31" s="10"/>
      <c r="AA31" s="10"/>
      <c r="AB31" s="10"/>
      <c r="AC31" s="104">
        <f>-IFERROR(VLOOKUP($W31,'[3]Trial Blc'!$B$3:AL$542,AC$1,FALSE),0)</f>
        <v>0</v>
      </c>
      <c r="AD31" s="104">
        <f>-IFERROR(VLOOKUP($W31,'[3]Trial Blc'!$B$3:AM$542,AD$1,FALSE),0)</f>
        <v>0</v>
      </c>
      <c r="AE31" s="104">
        <f>-IFERROR(VLOOKUP($W31,'[3]Trial Blc'!$B$3:AN$542,AE$1,FALSE),0)</f>
        <v>0</v>
      </c>
      <c r="AF31" s="104">
        <f>-IFERROR(VLOOKUP($W31,'[3]Trial Blc'!$B$3:AO$542,AF$1,FALSE),0)</f>
        <v>0</v>
      </c>
      <c r="AG31" s="104">
        <f>-IFERROR(VLOOKUP($W31,'[3]Trial Blc'!$B$3:AP$542,AG$1,FALSE),0)</f>
        <v>0</v>
      </c>
      <c r="AH31" s="104">
        <f>-IFERROR(VLOOKUP($W31,'[3]Trial Blc'!$B$3:AQ$542,AH$1,FALSE),0)</f>
        <v>0</v>
      </c>
      <c r="AI31" s="104">
        <f>-IFERROR(VLOOKUP($W31,'[3]Trial Blc'!$B$3:AR$542,AI$1,FALSE),0)</f>
        <v>0</v>
      </c>
      <c r="AJ31" s="104">
        <f>-IFERROR(VLOOKUP($W31,'[3]Trial Blc'!$B$3:AS$542,AJ$1,FALSE),0)</f>
        <v>0</v>
      </c>
      <c r="AK31" s="104">
        <f>-IFERROR(VLOOKUP($W31,'[3]Trial Blc'!$B$3:AT$542,AK$1,FALSE),0)</f>
        <v>0</v>
      </c>
      <c r="AL31" s="104">
        <f>-IFERROR(VLOOKUP($W31,'[3]Trial Blc'!$B$3:AU$542,AL$1,FALSE),0)</f>
        <v>0</v>
      </c>
      <c r="AM31" s="104">
        <f>-IFERROR(VLOOKUP($W31,'[3]Trial Blc'!$B$3:AV$542,AM$1,FALSE),0)</f>
        <v>0</v>
      </c>
      <c r="AN31" s="104">
        <f>-IFERROR(VLOOKUP($W31,'[3]Trial Blc'!$B$3:AW$542,AN$1,FALSE),0)</f>
        <v>0</v>
      </c>
      <c r="AO31" s="7">
        <f>AVERAGE(AB31:AN31)</f>
        <v>0</v>
      </c>
      <c r="AQ31" s="207"/>
    </row>
    <row r="32" spans="1:43" s="7" customFormat="1" ht="12" x14ac:dyDescent="0.3">
      <c r="A32" s="145">
        <v>1135</v>
      </c>
      <c r="C32" s="9" t="s">
        <v>76</v>
      </c>
      <c r="D32" s="104">
        <f>IFERROR(VLOOKUP($A32,'[3]Trial Blc'!$B$3:O$542,D$1,FALSE),0)</f>
        <v>26396.639999999999</v>
      </c>
      <c r="E32" s="10"/>
      <c r="F32" s="9"/>
      <c r="G32" s="10">
        <f>SUM(D32:F32)</f>
        <v>26396.639999999999</v>
      </c>
      <c r="H32" s="104">
        <f>IFERROR(VLOOKUP($A32,'[3]Trial Blc'!$B$3:S$542,H$1,FALSE),0)</f>
        <v>26396.639999999999</v>
      </c>
      <c r="I32" s="104">
        <f>IFERROR(VLOOKUP($A32,'[3]Trial Blc'!$B$3:T$542,I$1,FALSE),0)</f>
        <v>26396.639999999999</v>
      </c>
      <c r="J32" s="104">
        <f>IFERROR(VLOOKUP($A32,'[3]Trial Blc'!$B$3:U$542,J$1,FALSE),0)</f>
        <v>27505.200000000001</v>
      </c>
      <c r="K32" s="104">
        <f>IFERROR(VLOOKUP($A32,'[3]Trial Blc'!$B$3:V$542,K$1,FALSE),0)</f>
        <v>27783.4</v>
      </c>
      <c r="L32" s="104">
        <f>IFERROR(VLOOKUP($A32,'[3]Trial Blc'!$B$3:W$542,L$1,FALSE),0)</f>
        <v>28319.72</v>
      </c>
      <c r="M32" s="104">
        <f>IFERROR(VLOOKUP($A32,'[3]Trial Blc'!$B$3:X$542,M$1,FALSE),0)</f>
        <v>28319.72</v>
      </c>
      <c r="N32" s="104">
        <f>IFERROR(VLOOKUP($A32,'[3]Trial Blc'!$B$3:Y$542,N$1,FALSE),0)</f>
        <v>28319.72</v>
      </c>
      <c r="O32" s="104">
        <f>IFERROR(VLOOKUP($A32,'[3]Trial Blc'!$B$3:Z$542,O$1,FALSE),0)</f>
        <v>28319.72</v>
      </c>
      <c r="P32" s="104">
        <f>IFERROR(VLOOKUP($A32,'[3]Trial Blc'!$B$3:AA$542,P$1,FALSE),0)</f>
        <v>28319.72</v>
      </c>
      <c r="Q32" s="104">
        <f>IFERROR(VLOOKUP($A32,'[3]Trial Blc'!$B$3:AB$542,Q$1,FALSE),0)</f>
        <v>30013.96</v>
      </c>
      <c r="R32" s="104">
        <f>IFERROR(VLOOKUP($A32,'[3]Trial Blc'!$B$3:AC$542,R$1,FALSE),0)</f>
        <v>30013.96</v>
      </c>
      <c r="S32" s="104">
        <f>IFERROR(VLOOKUP($A32,'[3]Trial Blc'!$B$3:AD$542,S$1,FALSE),0)</f>
        <v>30013.96</v>
      </c>
      <c r="T32" s="7">
        <f>AVERAGE(G32:S32)</f>
        <v>28163.000000000004</v>
      </c>
      <c r="U32" s="9"/>
      <c r="V32" s="9"/>
      <c r="W32" s="145">
        <v>1930</v>
      </c>
      <c r="X32" s="7" t="s">
        <v>77</v>
      </c>
      <c r="Y32" s="104">
        <f>-IFERROR(VLOOKUP($W32,'[3]Trial Blc'!$B$3:AH$542,Y$1,FALSE),0)</f>
        <v>4771.3599999999997</v>
      </c>
      <c r="Z32" s="10"/>
      <c r="AA32" s="10"/>
      <c r="AB32" s="10">
        <f>SUM(Y32:AA32)</f>
        <v>4771.3599999999997</v>
      </c>
      <c r="AC32" s="104">
        <f>-IFERROR(VLOOKUP($W32,'[3]Trial Blc'!$B$3:AL$542,AC$1,FALSE),0)</f>
        <v>4881.34</v>
      </c>
      <c r="AD32" s="104">
        <f>-IFERROR(VLOOKUP($W32,'[3]Trial Blc'!$B$3:AM$542,AD$1,FALSE),0)</f>
        <v>4991.32</v>
      </c>
      <c r="AE32" s="104">
        <f>-IFERROR(VLOOKUP($W32,'[3]Trial Blc'!$B$3:AN$542,AE$1,FALSE),0)</f>
        <v>5105.92</v>
      </c>
      <c r="AF32" s="104">
        <f>-IFERROR(VLOOKUP($W32,'[3]Trial Blc'!$B$3:AO$542,AF$1,FALSE),0)</f>
        <v>5221.68</v>
      </c>
      <c r="AG32" s="104">
        <f>-IFERROR(VLOOKUP($W32,'[3]Trial Blc'!$B$3:AP$542,AG$1,FALSE),0)</f>
        <v>5339.68</v>
      </c>
      <c r="AH32" s="104">
        <f>-IFERROR(VLOOKUP($W32,'[3]Trial Blc'!$B$3:AQ$542,AH$1,FALSE),0)</f>
        <v>5457.68</v>
      </c>
      <c r="AI32" s="104">
        <f>-IFERROR(VLOOKUP($W32,'[3]Trial Blc'!$B$3:AR$542,AI$1,FALSE),0)</f>
        <v>5568.68</v>
      </c>
      <c r="AJ32" s="104">
        <f>-IFERROR(VLOOKUP($W32,'[3]Trial Blc'!$B$3:AS$542,AJ$1,FALSE),0)</f>
        <v>5686.68</v>
      </c>
      <c r="AK32" s="104">
        <f>-IFERROR(VLOOKUP($W32,'[3]Trial Blc'!$B$3:AT$542,AK$1,FALSE),0)</f>
        <v>5804.68</v>
      </c>
      <c r="AL32" s="104">
        <f>-IFERROR(VLOOKUP($W32,'[3]Trial Blc'!$B$3:AU$542,AL$1,FALSE),0)</f>
        <v>5943.74</v>
      </c>
      <c r="AM32" s="104">
        <f>-IFERROR(VLOOKUP($W32,'[3]Trial Blc'!$B$3:AV$542,AM$1,FALSE),0)</f>
        <v>6068.8</v>
      </c>
      <c r="AN32" s="104">
        <f>-IFERROR(VLOOKUP($W32,'[3]Trial Blc'!$B$3:AW$542,AN$1,FALSE),0)</f>
        <v>6193.86</v>
      </c>
      <c r="AO32" s="7">
        <f t="shared" ref="AO32:AO37" si="0">AVERAGE(AB32:AN32)</f>
        <v>5464.2630769230764</v>
      </c>
      <c r="AP32" s="7">
        <f>+'[3]COA Adjustment to MFRS'!P57</f>
        <v>6.9999999999999991</v>
      </c>
      <c r="AQ32" s="207">
        <f>7-14</f>
        <v>-7</v>
      </c>
    </row>
    <row r="33" spans="1:43" s="7" customFormat="1" ht="12" x14ac:dyDescent="0.3">
      <c r="A33" s="145">
        <v>1140</v>
      </c>
      <c r="C33" s="9" t="s">
        <v>78</v>
      </c>
      <c r="D33" s="104">
        <f>IFERROR(VLOOKUP($A33,'[3]Trial Blc'!$B$3:O$542,D$1,FALSE),0)</f>
        <v>16108.3</v>
      </c>
      <c r="E33" s="10"/>
      <c r="F33" s="9"/>
      <c r="G33" s="10">
        <f>SUM(D33:F33)</f>
        <v>16108.3</v>
      </c>
      <c r="H33" s="104">
        <f>IFERROR(VLOOKUP($A33,'[3]Trial Blc'!$B$3:S$542,H$1,FALSE),0)</f>
        <v>16108.3</v>
      </c>
      <c r="I33" s="104">
        <f>IFERROR(VLOOKUP($A33,'[3]Trial Blc'!$B$3:T$542,I$1,FALSE),0)</f>
        <v>16189.1</v>
      </c>
      <c r="J33" s="104">
        <f>IFERROR(VLOOKUP($A33,'[3]Trial Blc'!$B$3:U$542,J$1,FALSE),0)</f>
        <v>16431.5</v>
      </c>
      <c r="K33" s="104">
        <f>IFERROR(VLOOKUP($A33,'[3]Trial Blc'!$B$3:V$542,K$1,FALSE),0)</f>
        <v>16431.5</v>
      </c>
      <c r="L33" s="104">
        <f>IFERROR(VLOOKUP($A33,'[3]Trial Blc'!$B$3:W$542,L$1,FALSE),0)</f>
        <v>16592.66</v>
      </c>
      <c r="M33" s="104">
        <f>IFERROR(VLOOKUP($A33,'[3]Trial Blc'!$B$3:X$542,M$1,FALSE),0)</f>
        <v>16592.66</v>
      </c>
      <c r="N33" s="104">
        <f>IFERROR(VLOOKUP($A33,'[3]Trial Blc'!$B$3:Y$542,N$1,FALSE),0)</f>
        <v>16592.66</v>
      </c>
      <c r="O33" s="104">
        <f>IFERROR(VLOOKUP($A33,'[3]Trial Blc'!$B$3:Z$542,O$1,FALSE),0)</f>
        <v>17338.03</v>
      </c>
      <c r="P33" s="104">
        <f>IFERROR(VLOOKUP($A33,'[3]Trial Blc'!$B$3:AA$542,P$1,FALSE),0)</f>
        <v>17418.61</v>
      </c>
      <c r="Q33" s="104">
        <f>IFERROR(VLOOKUP($A33,'[3]Trial Blc'!$B$3:AB$542,Q$1,FALSE),0)</f>
        <v>17700.64</v>
      </c>
      <c r="R33" s="104">
        <f>IFERROR(VLOOKUP($A33,'[3]Trial Blc'!$B$3:AC$542,R$1,FALSE),0)</f>
        <v>17700.64</v>
      </c>
      <c r="S33" s="104">
        <f>IFERROR(VLOOKUP($A33,'[3]Trial Blc'!$B$3:AD$542,S$1,FALSE),0)</f>
        <v>17700.64</v>
      </c>
      <c r="T33" s="7">
        <f>AVERAGE(G33:S33)</f>
        <v>16838.86461538462</v>
      </c>
      <c r="U33" s="9"/>
      <c r="V33" s="9"/>
      <c r="W33" s="145">
        <v>1935</v>
      </c>
      <c r="X33" s="7" t="s">
        <v>79</v>
      </c>
      <c r="Y33" s="104">
        <f>-IFERROR(VLOOKUP($W33,'[3]Trial Blc'!$B$3:AH$542,Y$1,FALSE),0)</f>
        <v>5671.67</v>
      </c>
      <c r="Z33" s="10"/>
      <c r="AA33" s="10"/>
      <c r="AB33" s="10">
        <f>SUM(Y33:AA33)</f>
        <v>5671.67</v>
      </c>
      <c r="AC33" s="104">
        <f>-IFERROR(VLOOKUP($W33,'[3]Trial Blc'!$B$3:AL$542,AC$1,FALSE),0)</f>
        <v>5738.79</v>
      </c>
      <c r="AD33" s="104">
        <f>-IFERROR(VLOOKUP($W33,'[3]Trial Blc'!$B$3:AM$542,AD$1,FALSE),0)</f>
        <v>5806.24</v>
      </c>
      <c r="AE33" s="104">
        <f>-IFERROR(VLOOKUP($W33,'[3]Trial Blc'!$B$3:AN$542,AE$1,FALSE),0)</f>
        <v>5874.7</v>
      </c>
      <c r="AF33" s="104">
        <f>-IFERROR(VLOOKUP($W33,'[3]Trial Blc'!$B$3:AO$542,AF$1,FALSE),0)</f>
        <v>5943.16</v>
      </c>
      <c r="AG33" s="104">
        <f>-IFERROR(VLOOKUP($W33,'[3]Trial Blc'!$B$3:AP$542,AG$1,FALSE),0)</f>
        <v>6012.3</v>
      </c>
      <c r="AH33" s="104">
        <f>-IFERROR(VLOOKUP($W33,'[3]Trial Blc'!$B$3:AQ$542,AH$1,FALSE),0)</f>
        <v>6081.44</v>
      </c>
      <c r="AI33" s="104">
        <f>-IFERROR(VLOOKUP($W33,'[3]Trial Blc'!$B$3:AR$542,AI$1,FALSE),0)</f>
        <v>6150.58</v>
      </c>
      <c r="AJ33" s="104">
        <f>-IFERROR(VLOOKUP($W33,'[3]Trial Blc'!$B$3:AS$542,AJ$1,FALSE),0)</f>
        <v>6222.82</v>
      </c>
      <c r="AK33" s="104">
        <f>-IFERROR(VLOOKUP($W33,'[3]Trial Blc'!$B$3:AT$542,AK$1,FALSE),0)</f>
        <v>6295.4</v>
      </c>
      <c r="AL33" s="104">
        <f>-IFERROR(VLOOKUP($W33,'[3]Trial Blc'!$B$3:AU$542,AL$1,FALSE),0)</f>
        <v>6370.15</v>
      </c>
      <c r="AM33" s="104">
        <f>-IFERROR(VLOOKUP($W33,'[3]Trial Blc'!$B$3:AV$542,AM$1,FALSE),0)</f>
        <v>6443.9</v>
      </c>
      <c r="AN33" s="104">
        <f>-IFERROR(VLOOKUP($W33,'[3]Trial Blc'!$B$3:AW$542,AN$1,FALSE),0)</f>
        <v>6517.65</v>
      </c>
      <c r="AO33" s="7">
        <f t="shared" si="0"/>
        <v>6086.8307692307681</v>
      </c>
      <c r="AP33" s="7">
        <f>+'[3]COA Adjustment to MFRS'!P58</f>
        <v>-0.76923076923076927</v>
      </c>
      <c r="AQ33" s="207">
        <v>-1</v>
      </c>
    </row>
    <row r="34" spans="1:43" s="7" customFormat="1" ht="10.5" x14ac:dyDescent="0.25">
      <c r="A34" s="153"/>
      <c r="B34" s="17"/>
      <c r="C34" s="18" t="s">
        <v>81</v>
      </c>
      <c r="D34" s="167">
        <f>SUM(D32:D33)</f>
        <v>42504.94</v>
      </c>
      <c r="E34" s="10"/>
      <c r="F34" s="167"/>
      <c r="G34" s="167">
        <f t="shared" ref="G34:S34" si="1">SUM(G32:G33)</f>
        <v>42504.94</v>
      </c>
      <c r="H34" s="167">
        <f t="shared" si="1"/>
        <v>42504.94</v>
      </c>
      <c r="I34" s="167">
        <f t="shared" si="1"/>
        <v>42585.74</v>
      </c>
      <c r="J34" s="167">
        <f t="shared" si="1"/>
        <v>43936.7</v>
      </c>
      <c r="K34" s="167">
        <f t="shared" si="1"/>
        <v>44214.9</v>
      </c>
      <c r="L34" s="167">
        <f t="shared" si="1"/>
        <v>44912.380000000005</v>
      </c>
      <c r="M34" s="167">
        <f t="shared" si="1"/>
        <v>44912.380000000005</v>
      </c>
      <c r="N34" s="167">
        <f t="shared" si="1"/>
        <v>44912.380000000005</v>
      </c>
      <c r="O34" s="167">
        <f t="shared" si="1"/>
        <v>45657.75</v>
      </c>
      <c r="P34" s="167">
        <f t="shared" si="1"/>
        <v>45738.33</v>
      </c>
      <c r="Q34" s="167">
        <f t="shared" si="1"/>
        <v>47714.6</v>
      </c>
      <c r="R34" s="167">
        <f t="shared" si="1"/>
        <v>47714.6</v>
      </c>
      <c r="S34" s="167">
        <f t="shared" si="1"/>
        <v>47714.6</v>
      </c>
      <c r="U34" s="167">
        <f>SUM(U32:U33)</f>
        <v>0</v>
      </c>
      <c r="V34" s="10"/>
      <c r="W34" s="153"/>
      <c r="X34" s="20" t="s">
        <v>81</v>
      </c>
      <c r="Y34" s="167">
        <f>SUM(Y32:Y33)</f>
        <v>10443.029999999999</v>
      </c>
      <c r="Z34" s="10"/>
      <c r="AA34" s="10"/>
      <c r="AB34" s="167">
        <f t="shared" ref="AB34:AP34" si="2">SUM(AB32:AB33)</f>
        <v>10443.029999999999</v>
      </c>
      <c r="AC34" s="167">
        <f t="shared" si="2"/>
        <v>10620.130000000001</v>
      </c>
      <c r="AD34" s="167">
        <f t="shared" si="2"/>
        <v>10797.56</v>
      </c>
      <c r="AE34" s="167">
        <f t="shared" si="2"/>
        <v>10980.619999999999</v>
      </c>
      <c r="AF34" s="167">
        <f t="shared" si="2"/>
        <v>11164.84</v>
      </c>
      <c r="AG34" s="167">
        <f t="shared" si="2"/>
        <v>11351.98</v>
      </c>
      <c r="AH34" s="167">
        <f t="shared" si="2"/>
        <v>11539.119999999999</v>
      </c>
      <c r="AI34" s="167">
        <f t="shared" si="2"/>
        <v>11719.26</v>
      </c>
      <c r="AJ34" s="167">
        <f t="shared" si="2"/>
        <v>11909.5</v>
      </c>
      <c r="AK34" s="167">
        <f t="shared" si="2"/>
        <v>12100.08</v>
      </c>
      <c r="AL34" s="167">
        <f t="shared" si="2"/>
        <v>12313.89</v>
      </c>
      <c r="AM34" s="167">
        <f t="shared" si="2"/>
        <v>12512.7</v>
      </c>
      <c r="AN34" s="167">
        <f t="shared" si="2"/>
        <v>12711.509999999998</v>
      </c>
      <c r="AO34" s="7">
        <f t="shared" si="0"/>
        <v>11551.093846153846</v>
      </c>
      <c r="AP34" s="167">
        <f t="shared" si="2"/>
        <v>6.2307692307692299</v>
      </c>
      <c r="AQ34" s="207"/>
    </row>
    <row r="35" spans="1:43" s="7" customFormat="1" ht="12" x14ac:dyDescent="0.3">
      <c r="A35" s="145">
        <v>1145</v>
      </c>
      <c r="C35" s="9" t="s">
        <v>83</v>
      </c>
      <c r="D35" s="104">
        <f>IFERROR(VLOOKUP($A35,'[3]Trial Blc'!$B$3:O$542,D$1,FALSE),0)</f>
        <v>8035.16</v>
      </c>
      <c r="E35" s="10"/>
      <c r="F35" s="9"/>
      <c r="G35" s="10">
        <f>SUM(D35:F35)</f>
        <v>8035.16</v>
      </c>
      <c r="H35" s="104">
        <f>IFERROR(VLOOKUP($A35,'[3]Trial Blc'!$B$3:S$542,H$1,FALSE),0)</f>
        <v>8035.16</v>
      </c>
      <c r="I35" s="104">
        <f>IFERROR(VLOOKUP($A35,'[3]Trial Blc'!$B$3:T$542,I$1,FALSE),0)</f>
        <v>8035.16</v>
      </c>
      <c r="J35" s="104">
        <f>IFERROR(VLOOKUP($A35,'[3]Trial Blc'!$B$3:U$542,J$1,FALSE),0)</f>
        <v>8035.16</v>
      </c>
      <c r="K35" s="104">
        <f>IFERROR(VLOOKUP($A35,'[3]Trial Blc'!$B$3:V$542,K$1,FALSE),0)</f>
        <v>8035.16</v>
      </c>
      <c r="L35" s="104">
        <f>IFERROR(VLOOKUP($A35,'[3]Trial Blc'!$B$3:W$542,L$1,FALSE),0)</f>
        <v>8035.16</v>
      </c>
      <c r="M35" s="104">
        <f>IFERROR(VLOOKUP($A35,'[3]Trial Blc'!$B$3:X$542,M$1,FALSE),0)</f>
        <v>8035.16</v>
      </c>
      <c r="N35" s="104">
        <f>IFERROR(VLOOKUP($A35,'[3]Trial Blc'!$B$3:Y$542,N$1,FALSE),0)</f>
        <v>8035.16</v>
      </c>
      <c r="O35" s="104">
        <f>IFERROR(VLOOKUP($A35,'[3]Trial Blc'!$B$3:Z$542,O$1,FALSE),0)</f>
        <v>8035.16</v>
      </c>
      <c r="P35" s="104">
        <f>IFERROR(VLOOKUP($A35,'[3]Trial Blc'!$B$3:AA$542,P$1,FALSE),0)</f>
        <v>8035.16</v>
      </c>
      <c r="Q35" s="104">
        <f>IFERROR(VLOOKUP($A35,'[3]Trial Blc'!$B$3:AB$542,Q$1,FALSE),0)</f>
        <v>8035.16</v>
      </c>
      <c r="R35" s="104">
        <f>IFERROR(VLOOKUP($A35,'[3]Trial Blc'!$B$3:AC$542,R$1,FALSE),0)</f>
        <v>8035.16</v>
      </c>
      <c r="S35" s="104">
        <f>IFERROR(VLOOKUP($A35,'[3]Trial Blc'!$B$3:AD$542,S$1,FALSE),0)</f>
        <v>8035.16</v>
      </c>
      <c r="T35" s="7">
        <f>AVERAGE(G35:S35)</f>
        <v>8035.1600000000026</v>
      </c>
      <c r="U35" s="9"/>
      <c r="V35" s="9"/>
      <c r="W35" s="145">
        <v>1940</v>
      </c>
      <c r="X35" s="7" t="s">
        <v>84</v>
      </c>
      <c r="Y35" s="104">
        <f>-IFERROR(VLOOKUP($W35,'[3]Trial Blc'!$B$3:AH$542,Y$1,FALSE),0)</f>
        <v>-94.88</v>
      </c>
      <c r="Z35" s="10"/>
      <c r="AA35" s="10"/>
      <c r="AB35" s="10">
        <f>SUM(Y35:AA35)</f>
        <v>-94.88</v>
      </c>
      <c r="AC35" s="104">
        <f>-IFERROR(VLOOKUP($W35,'[3]Trial Blc'!$B$3:AL$542,AC$1,FALSE),0)</f>
        <v>-80.03</v>
      </c>
      <c r="AD35" s="104">
        <f>-IFERROR(VLOOKUP($W35,'[3]Trial Blc'!$B$3:AM$542,AD$1,FALSE),0)</f>
        <v>-65.180000000000007</v>
      </c>
      <c r="AE35" s="104">
        <f>-IFERROR(VLOOKUP($W35,'[3]Trial Blc'!$B$3:AN$542,AE$1,FALSE),0)</f>
        <v>-50.33</v>
      </c>
      <c r="AF35" s="104">
        <f>-IFERROR(VLOOKUP($W35,'[3]Trial Blc'!$B$3:AO$542,AF$1,FALSE),0)</f>
        <v>-35.479999999999997</v>
      </c>
      <c r="AG35" s="104">
        <f>-IFERROR(VLOOKUP($W35,'[3]Trial Blc'!$B$3:AP$542,AG$1,FALSE),0)</f>
        <v>-20.63</v>
      </c>
      <c r="AH35" s="104">
        <f>-IFERROR(VLOOKUP($W35,'[3]Trial Blc'!$B$3:AQ$542,AH$1,FALSE),0)</f>
        <v>-5.78</v>
      </c>
      <c r="AI35" s="104">
        <f>-IFERROR(VLOOKUP($W35,'[3]Trial Blc'!$B$3:AR$542,AI$1,FALSE),0)</f>
        <v>9.07</v>
      </c>
      <c r="AJ35" s="104">
        <f>-IFERROR(VLOOKUP($W35,'[3]Trial Blc'!$B$3:AS$542,AJ$1,FALSE),0)</f>
        <v>23.92</v>
      </c>
      <c r="AK35" s="104">
        <f>-IFERROR(VLOOKUP($W35,'[3]Trial Blc'!$B$3:AT$542,AK$1,FALSE),0)</f>
        <v>38.770000000000003</v>
      </c>
      <c r="AL35" s="104">
        <f>-IFERROR(VLOOKUP($W35,'[3]Trial Blc'!$B$3:AU$542,AL$1,FALSE),0)</f>
        <v>53.62</v>
      </c>
      <c r="AM35" s="104">
        <f>-IFERROR(VLOOKUP($W35,'[3]Trial Blc'!$B$3:AV$542,AM$1,FALSE),0)</f>
        <v>68.47</v>
      </c>
      <c r="AN35" s="104">
        <f>-IFERROR(VLOOKUP($W35,'[3]Trial Blc'!$B$3:AW$542,AN$1,FALSE),0)</f>
        <v>83.32</v>
      </c>
      <c r="AO35" s="7">
        <f t="shared" si="0"/>
        <v>-5.7800000000000011</v>
      </c>
      <c r="AQ35" s="207"/>
    </row>
    <row r="36" spans="1:43" s="7" customFormat="1" ht="12" x14ac:dyDescent="0.3">
      <c r="A36" s="145">
        <v>1150</v>
      </c>
      <c r="C36" s="9" t="s">
        <v>86</v>
      </c>
      <c r="D36" s="104">
        <f>IFERROR(VLOOKUP($A36,'[3]Trial Blc'!$B$3:O$542,D$1,FALSE),0)</f>
        <v>248.11</v>
      </c>
      <c r="E36" s="10"/>
      <c r="F36" s="9"/>
      <c r="G36" s="10">
        <f>SUM(D36:F36)</f>
        <v>248.11</v>
      </c>
      <c r="H36" s="104">
        <f>IFERROR(VLOOKUP($A36,'[3]Trial Blc'!$B$3:S$542,H$1,FALSE),0)</f>
        <v>248.11</v>
      </c>
      <c r="I36" s="104">
        <f>IFERROR(VLOOKUP($A36,'[3]Trial Blc'!$B$3:T$542,I$1,FALSE),0)</f>
        <v>248.11</v>
      </c>
      <c r="J36" s="104">
        <f>IFERROR(VLOOKUP($A36,'[3]Trial Blc'!$B$3:U$542,J$1,FALSE),0)</f>
        <v>248.11</v>
      </c>
      <c r="K36" s="104">
        <f>IFERROR(VLOOKUP($A36,'[3]Trial Blc'!$B$3:V$542,K$1,FALSE),0)</f>
        <v>248.11</v>
      </c>
      <c r="L36" s="104">
        <f>IFERROR(VLOOKUP($A36,'[3]Trial Blc'!$B$3:W$542,L$1,FALSE),0)</f>
        <v>248.11</v>
      </c>
      <c r="M36" s="104">
        <f>IFERROR(VLOOKUP($A36,'[3]Trial Blc'!$B$3:X$542,M$1,FALSE),0)</f>
        <v>248.11</v>
      </c>
      <c r="N36" s="104">
        <f>IFERROR(VLOOKUP($A36,'[3]Trial Blc'!$B$3:Y$542,N$1,FALSE),0)</f>
        <v>248.11</v>
      </c>
      <c r="O36" s="104">
        <f>IFERROR(VLOOKUP($A36,'[3]Trial Blc'!$B$3:Z$542,O$1,FALSE),0)</f>
        <v>248.11</v>
      </c>
      <c r="P36" s="104">
        <f>IFERROR(VLOOKUP($A36,'[3]Trial Blc'!$B$3:AA$542,P$1,FALSE),0)</f>
        <v>248.11</v>
      </c>
      <c r="Q36" s="104">
        <f>IFERROR(VLOOKUP($A36,'[3]Trial Blc'!$B$3:AB$542,Q$1,FALSE),0)</f>
        <v>248.11</v>
      </c>
      <c r="R36" s="104">
        <f>IFERROR(VLOOKUP($A36,'[3]Trial Blc'!$B$3:AC$542,R$1,FALSE),0)</f>
        <v>248.11</v>
      </c>
      <c r="S36" s="104">
        <f>IFERROR(VLOOKUP($A36,'[3]Trial Blc'!$B$3:AD$542,S$1,FALSE),0)</f>
        <v>248.11</v>
      </c>
      <c r="T36" s="7">
        <f>AVERAGE(G36:S36)</f>
        <v>248.1100000000001</v>
      </c>
      <c r="U36" s="9"/>
      <c r="V36" s="9"/>
      <c r="W36" s="145">
        <v>1945</v>
      </c>
      <c r="X36" s="7" t="s">
        <v>87</v>
      </c>
      <c r="Y36" s="104">
        <f>-IFERROR(VLOOKUP($W36,'[3]Trial Blc'!$B$3:AH$542,Y$1,FALSE),0)</f>
        <v>-424.8</v>
      </c>
      <c r="Z36" s="10"/>
      <c r="AA36" s="10"/>
      <c r="AB36" s="10">
        <f>SUM(Y36:AA36)</f>
        <v>-424.8</v>
      </c>
      <c r="AC36" s="104">
        <f>-IFERROR(VLOOKUP($W36,'[3]Trial Blc'!$B$3:AL$542,AC$1,FALSE),0)</f>
        <v>-423.42</v>
      </c>
      <c r="AD36" s="104">
        <f>-IFERROR(VLOOKUP($W36,'[3]Trial Blc'!$B$3:AM$542,AD$1,FALSE),0)</f>
        <v>-422.04</v>
      </c>
      <c r="AE36" s="104">
        <f>-IFERROR(VLOOKUP($W36,'[3]Trial Blc'!$B$3:AN$542,AE$1,FALSE),0)</f>
        <v>-420.66</v>
      </c>
      <c r="AF36" s="104">
        <f>-IFERROR(VLOOKUP($W36,'[3]Trial Blc'!$B$3:AO$542,AF$1,FALSE),0)</f>
        <v>-419.28</v>
      </c>
      <c r="AG36" s="104">
        <f>-IFERROR(VLOOKUP($W36,'[3]Trial Blc'!$B$3:AP$542,AG$1,FALSE),0)</f>
        <v>-417.9</v>
      </c>
      <c r="AH36" s="104">
        <f>-IFERROR(VLOOKUP($W36,'[3]Trial Blc'!$B$3:AQ$542,AH$1,FALSE),0)</f>
        <v>-416.52</v>
      </c>
      <c r="AI36" s="104">
        <f>-IFERROR(VLOOKUP($W36,'[3]Trial Blc'!$B$3:AR$542,AI$1,FALSE),0)</f>
        <v>26.86</v>
      </c>
      <c r="AJ36" s="104">
        <f>-IFERROR(VLOOKUP($W36,'[3]Trial Blc'!$B$3:AS$542,AJ$1,FALSE),0)</f>
        <v>28.24</v>
      </c>
      <c r="AK36" s="104">
        <f>-IFERROR(VLOOKUP($W36,'[3]Trial Blc'!$B$3:AT$542,AK$1,FALSE),0)</f>
        <v>29.62</v>
      </c>
      <c r="AL36" s="104">
        <f>-IFERROR(VLOOKUP($W36,'[3]Trial Blc'!$B$3:AU$542,AL$1,FALSE),0)</f>
        <v>29</v>
      </c>
      <c r="AM36" s="104">
        <f>-IFERROR(VLOOKUP($W36,'[3]Trial Blc'!$B$3:AV$542,AM$1,FALSE),0)</f>
        <v>30.38</v>
      </c>
      <c r="AN36" s="104">
        <f>-IFERROR(VLOOKUP($W36,'[3]Trial Blc'!$B$3:AW$542,AN$1,FALSE),0)</f>
        <v>31.76</v>
      </c>
      <c r="AO36" s="7">
        <f t="shared" si="0"/>
        <v>-212.98153846153843</v>
      </c>
      <c r="AP36" s="7">
        <f>+'[3]COA Adjustment to MFRS'!P61</f>
        <v>235.92307692307691</v>
      </c>
      <c r="AQ36" s="207">
        <f>-1-441+2</f>
        <v>-440</v>
      </c>
    </row>
    <row r="37" spans="1:43" s="7" customFormat="1" ht="12" x14ac:dyDescent="0.3">
      <c r="A37" s="145">
        <v>1170</v>
      </c>
      <c r="C37" s="9" t="s">
        <v>89</v>
      </c>
      <c r="D37" s="104">
        <f>IFERROR(VLOOKUP($A37,'[3]Trial Blc'!$B$3:O$542,D$1,FALSE),0)</f>
        <v>0</v>
      </c>
      <c r="E37" s="10"/>
      <c r="F37" s="9"/>
      <c r="G37" s="10">
        <f>SUM(D37:F37)</f>
        <v>0</v>
      </c>
      <c r="H37" s="104">
        <f>IFERROR(VLOOKUP($A37,'[3]Trial Blc'!$B$3:S$542,H$1,FALSE),0)</f>
        <v>0</v>
      </c>
      <c r="I37" s="104">
        <f>IFERROR(VLOOKUP($A37,'[3]Trial Blc'!$B$3:T$542,I$1,FALSE),0)</f>
        <v>0</v>
      </c>
      <c r="J37" s="104">
        <f>IFERROR(VLOOKUP($A37,'[3]Trial Blc'!$B$3:U$542,J$1,FALSE),0)</f>
        <v>0</v>
      </c>
      <c r="K37" s="104">
        <f>IFERROR(VLOOKUP($A37,'[3]Trial Blc'!$B$3:V$542,K$1,FALSE),0)</f>
        <v>0</v>
      </c>
      <c r="L37" s="104">
        <f>IFERROR(VLOOKUP($A37,'[3]Trial Blc'!$B$3:W$542,L$1,FALSE),0)</f>
        <v>0</v>
      </c>
      <c r="M37" s="104">
        <f>IFERROR(VLOOKUP($A37,'[3]Trial Blc'!$B$3:X$542,M$1,FALSE),0)</f>
        <v>0</v>
      </c>
      <c r="N37" s="104">
        <f>IFERROR(VLOOKUP($A37,'[3]Trial Blc'!$B$3:Y$542,N$1,FALSE),0)</f>
        <v>0</v>
      </c>
      <c r="O37" s="104">
        <f>IFERROR(VLOOKUP($A37,'[3]Trial Blc'!$B$3:Z$542,O$1,FALSE),0)</f>
        <v>0</v>
      </c>
      <c r="P37" s="104">
        <f>IFERROR(VLOOKUP($A37,'[3]Trial Blc'!$B$3:AA$542,P$1,FALSE),0)</f>
        <v>0</v>
      </c>
      <c r="Q37" s="104">
        <f>IFERROR(VLOOKUP($A37,'[3]Trial Blc'!$B$3:AB$542,Q$1,FALSE),0)</f>
        <v>0</v>
      </c>
      <c r="R37" s="104">
        <f>IFERROR(VLOOKUP($A37,'[3]Trial Blc'!$B$3:AC$542,R$1,FALSE),0)</f>
        <v>0</v>
      </c>
      <c r="S37" s="104">
        <f>IFERROR(VLOOKUP($A37,'[3]Trial Blc'!$B$3:AD$542,S$1,FALSE),0)</f>
        <v>0</v>
      </c>
      <c r="T37" s="7">
        <f>AVERAGE(G37:S37)</f>
        <v>0</v>
      </c>
      <c r="U37" s="9"/>
      <c r="V37" s="9"/>
      <c r="W37" s="145">
        <v>1965</v>
      </c>
      <c r="X37" s="7" t="s">
        <v>90</v>
      </c>
      <c r="Y37" s="104">
        <f>-IFERROR(VLOOKUP($W37,'[3]Trial Blc'!$B$3:AH$542,Y$1,FALSE),0)</f>
        <v>0</v>
      </c>
      <c r="Z37" s="10"/>
      <c r="AA37" s="10"/>
      <c r="AB37" s="10">
        <f>SUM(Y37:AA37)</f>
        <v>0</v>
      </c>
      <c r="AC37" s="104">
        <f>-IFERROR(VLOOKUP($W37,'[3]Trial Blc'!$B$3:AL$542,AC$1,FALSE),0)</f>
        <v>0</v>
      </c>
      <c r="AD37" s="104">
        <f>-IFERROR(VLOOKUP($W37,'[3]Trial Blc'!$B$3:AM$542,AD$1,FALSE),0)</f>
        <v>0</v>
      </c>
      <c r="AE37" s="104">
        <f>-IFERROR(VLOOKUP($W37,'[3]Trial Blc'!$B$3:AN$542,AE$1,FALSE),0)</f>
        <v>0</v>
      </c>
      <c r="AF37" s="104">
        <f>-IFERROR(VLOOKUP($W37,'[3]Trial Blc'!$B$3:AO$542,AF$1,FALSE),0)</f>
        <v>0</v>
      </c>
      <c r="AG37" s="104">
        <f>-IFERROR(VLOOKUP($W37,'[3]Trial Blc'!$B$3:AP$542,AG$1,FALSE),0)</f>
        <v>0</v>
      </c>
      <c r="AH37" s="104">
        <f>-IFERROR(VLOOKUP($W37,'[3]Trial Blc'!$B$3:AQ$542,AH$1,FALSE),0)</f>
        <v>0</v>
      </c>
      <c r="AI37" s="104">
        <f>-IFERROR(VLOOKUP($W37,'[3]Trial Blc'!$B$3:AR$542,AI$1,FALSE),0)</f>
        <v>0</v>
      </c>
      <c r="AJ37" s="104">
        <f>-IFERROR(VLOOKUP($W37,'[3]Trial Blc'!$B$3:AS$542,AJ$1,FALSE),0)</f>
        <v>0</v>
      </c>
      <c r="AK37" s="104">
        <f>-IFERROR(VLOOKUP($W37,'[3]Trial Blc'!$B$3:AT$542,AK$1,FALSE),0)</f>
        <v>0</v>
      </c>
      <c r="AL37" s="104">
        <f>-IFERROR(VLOOKUP($W37,'[3]Trial Blc'!$B$3:AU$542,AL$1,FALSE),0)</f>
        <v>0</v>
      </c>
      <c r="AM37" s="104">
        <f>-IFERROR(VLOOKUP($W37,'[3]Trial Blc'!$B$3:AV$542,AM$1,FALSE),0)</f>
        <v>0</v>
      </c>
      <c r="AN37" s="104">
        <f>-IFERROR(VLOOKUP($W37,'[3]Trial Blc'!$B$3:AW$542,AN$1,FALSE),0)</f>
        <v>0</v>
      </c>
      <c r="AO37" s="7">
        <f t="shared" si="0"/>
        <v>0</v>
      </c>
      <c r="AQ37" s="207"/>
    </row>
    <row r="38" spans="1:43" s="7" customFormat="1" ht="10.5" x14ac:dyDescent="0.25">
      <c r="A38" s="145"/>
      <c r="B38" s="8"/>
      <c r="C38" s="9"/>
      <c r="D38" s="10"/>
      <c r="E38" s="10"/>
      <c r="F38" s="9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U38" s="9"/>
      <c r="V38" s="9"/>
      <c r="W38" s="145"/>
      <c r="X38" s="8" t="s">
        <v>91</v>
      </c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1"/>
      <c r="AQ38" s="207"/>
    </row>
    <row r="39" spans="1:43" s="7" customFormat="1" ht="12" x14ac:dyDescent="0.3">
      <c r="A39" s="145">
        <v>1045</v>
      </c>
      <c r="C39" s="9" t="s">
        <v>93</v>
      </c>
      <c r="D39" s="104">
        <f>IFERROR(VLOOKUP($A39,'[3]Trial Blc'!$B$3:O$542,D$1,FALSE),0)</f>
        <v>532.41</v>
      </c>
      <c r="E39" s="10"/>
      <c r="F39" s="9"/>
      <c r="G39" s="10">
        <f>SUM(D39:F39)</f>
        <v>532.41</v>
      </c>
      <c r="H39" s="104">
        <f>IFERROR(VLOOKUP($A39,'[3]Trial Blc'!$B$3:S$542,H$1,FALSE),0)</f>
        <v>534.97</v>
      </c>
      <c r="I39" s="104">
        <f>IFERROR(VLOOKUP($A39,'[3]Trial Blc'!$B$3:T$542,I$1,FALSE),0)</f>
        <v>529.02</v>
      </c>
      <c r="J39" s="104">
        <f>IFERROR(VLOOKUP($A39,'[3]Trial Blc'!$B$3:U$542,J$1,FALSE),0)</f>
        <v>528.11</v>
      </c>
      <c r="K39" s="104">
        <f>IFERROR(VLOOKUP($A39,'[3]Trial Blc'!$B$3:V$542,K$1,FALSE),0)</f>
        <v>524.59</v>
      </c>
      <c r="L39" s="104">
        <f>IFERROR(VLOOKUP($A39,'[3]Trial Blc'!$B$3:W$542,L$1,FALSE),0)</f>
        <v>521.70000000000005</v>
      </c>
      <c r="M39" s="104">
        <f>IFERROR(VLOOKUP($A39,'[3]Trial Blc'!$B$3:X$542,M$1,FALSE),0)</f>
        <v>520.1</v>
      </c>
      <c r="N39" s="104">
        <f>IFERROR(VLOOKUP($A39,'[3]Trial Blc'!$B$3:Y$542,N$1,FALSE),0)</f>
        <v>518.01</v>
      </c>
      <c r="O39" s="104">
        <f>IFERROR(VLOOKUP($A39,'[3]Trial Blc'!$B$3:Z$542,O$1,FALSE),0)</f>
        <v>518.1</v>
      </c>
      <c r="P39" s="104">
        <f>IFERROR(VLOOKUP($A39,'[3]Trial Blc'!$B$3:AA$542,P$1,FALSE),0)</f>
        <v>513.28</v>
      </c>
      <c r="Q39" s="104">
        <f>IFERROR(VLOOKUP($A39,'[3]Trial Blc'!$B$3:AB$542,Q$1,FALSE),0)</f>
        <v>517.01</v>
      </c>
      <c r="R39" s="104">
        <f>IFERROR(VLOOKUP($A39,'[3]Trial Blc'!$B$3:AC$542,R$1,FALSE),0)</f>
        <v>519.08000000000004</v>
      </c>
      <c r="S39" s="104">
        <f>IFERROR(VLOOKUP($A39,'[3]Trial Blc'!$B$3:AD$542,S$1,FALSE),0)</f>
        <v>520.79999999999995</v>
      </c>
      <c r="T39" s="7">
        <f>AVERAGE(G39:S39)</f>
        <v>522.86</v>
      </c>
      <c r="U39" s="9"/>
      <c r="V39" s="9"/>
      <c r="W39" s="145"/>
      <c r="Y39" s="10"/>
      <c r="Z39" s="10"/>
      <c r="AA39" s="10"/>
      <c r="AB39" s="10">
        <f>SUM(Y39:AA39)</f>
        <v>0</v>
      </c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1"/>
      <c r="AQ39" s="207"/>
    </row>
    <row r="40" spans="1:43" s="7" customFormat="1" x14ac:dyDescent="0.2">
      <c r="A40" s="155"/>
      <c r="C40" s="12"/>
      <c r="D40" s="10"/>
      <c r="E40" s="10"/>
      <c r="F40" s="9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U40" s="9"/>
      <c r="V40" s="9"/>
      <c r="W40" s="155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1"/>
      <c r="AQ40" s="207"/>
    </row>
    <row r="41" spans="1:43" s="7" customFormat="1" x14ac:dyDescent="0.2">
      <c r="A41" s="145"/>
      <c r="C41" s="9"/>
      <c r="D41" s="10"/>
      <c r="E41" s="10"/>
      <c r="F41" s="9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U41" s="9"/>
      <c r="V41" s="9"/>
      <c r="W41" s="145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1"/>
      <c r="AQ41" s="207"/>
    </row>
    <row r="42" spans="1:43" s="7" customFormat="1" ht="12" x14ac:dyDescent="0.3">
      <c r="A42" s="145">
        <v>1065</v>
      </c>
      <c r="C42" s="9" t="s">
        <v>95</v>
      </c>
      <c r="D42" s="104">
        <f>IFERROR(VLOOKUP($A42,'[3]Trial Blc'!$B$3:O$542,D$1,FALSE),0)</f>
        <v>0</v>
      </c>
      <c r="E42" s="10"/>
      <c r="F42" s="9"/>
      <c r="G42" s="10">
        <f>SUM(D42:F42)</f>
        <v>0</v>
      </c>
      <c r="H42" s="104">
        <f>IFERROR(VLOOKUP($A42,'[3]Trial Blc'!$B$3:S$542,H$1,FALSE),0)</f>
        <v>0</v>
      </c>
      <c r="I42" s="104">
        <f>IFERROR(VLOOKUP($A42,'[3]Trial Blc'!$B$3:T$542,I$1,FALSE),0)</f>
        <v>0</v>
      </c>
      <c r="J42" s="104">
        <f>IFERROR(VLOOKUP($A42,'[3]Trial Blc'!$B$3:U$542,J$1,FALSE),0)</f>
        <v>0</v>
      </c>
      <c r="K42" s="104">
        <f>IFERROR(VLOOKUP($A42,'[3]Trial Blc'!$B$3:V$542,K$1,FALSE),0)</f>
        <v>0</v>
      </c>
      <c r="L42" s="104">
        <f>IFERROR(VLOOKUP($A42,'[3]Trial Blc'!$B$3:W$542,L$1,FALSE),0)</f>
        <v>0</v>
      </c>
      <c r="M42" s="104">
        <f>IFERROR(VLOOKUP($A42,'[3]Trial Blc'!$B$3:X$542,M$1,FALSE),0)</f>
        <v>0</v>
      </c>
      <c r="N42" s="104">
        <f>IFERROR(VLOOKUP($A42,'[3]Trial Blc'!$B$3:Y$542,N$1,FALSE),0)</f>
        <v>0</v>
      </c>
      <c r="O42" s="104">
        <f>IFERROR(VLOOKUP($A42,'[3]Trial Blc'!$B$3:Z$542,O$1,FALSE),0)</f>
        <v>0</v>
      </c>
      <c r="P42" s="104">
        <f>IFERROR(VLOOKUP($A42,'[3]Trial Blc'!$B$3:AA$542,P$1,FALSE),0)</f>
        <v>0</v>
      </c>
      <c r="Q42" s="104">
        <f>IFERROR(VLOOKUP($A42,'[3]Trial Blc'!$B$3:AB$542,Q$1,FALSE),0)</f>
        <v>0</v>
      </c>
      <c r="R42" s="104">
        <f>IFERROR(VLOOKUP($A42,'[3]Trial Blc'!$B$3:AC$542,R$1,FALSE),0)</f>
        <v>0</v>
      </c>
      <c r="S42" s="104">
        <f>IFERROR(VLOOKUP($A42,'[3]Trial Blc'!$B$3:AD$542,S$1,FALSE),0)</f>
        <v>0</v>
      </c>
      <c r="T42" s="7">
        <f>AVERAGE(G42:S42)</f>
        <v>0</v>
      </c>
      <c r="U42" s="9"/>
      <c r="V42" s="9"/>
      <c r="W42" s="145">
        <v>1860</v>
      </c>
      <c r="X42" s="7" t="s">
        <v>96</v>
      </c>
      <c r="Y42" s="104">
        <f>-IFERROR(VLOOKUP($W42,'[3]Trial Blc'!$B$3:AH$542,Y$1,FALSE),0)</f>
        <v>0</v>
      </c>
      <c r="Z42" s="10"/>
      <c r="AA42" s="10"/>
      <c r="AB42" s="10">
        <f>SUM(Y42:AA42)</f>
        <v>0</v>
      </c>
      <c r="AC42" s="104">
        <f>-IFERROR(VLOOKUP($W42,'[3]Trial Blc'!$B$3:AL$542,AC$1,FALSE),0)</f>
        <v>0</v>
      </c>
      <c r="AD42" s="104">
        <f>-IFERROR(VLOOKUP($W42,'[3]Trial Blc'!$B$3:AM$542,AD$1,FALSE),0)</f>
        <v>0</v>
      </c>
      <c r="AE42" s="104">
        <f>-IFERROR(VLOOKUP($W42,'[3]Trial Blc'!$B$3:AN$542,AE$1,FALSE),0)</f>
        <v>0</v>
      </c>
      <c r="AF42" s="104">
        <f>-IFERROR(VLOOKUP($W42,'[3]Trial Blc'!$B$3:AO$542,AF$1,FALSE),0)</f>
        <v>0</v>
      </c>
      <c r="AG42" s="104">
        <f>-IFERROR(VLOOKUP($W42,'[3]Trial Blc'!$B$3:AP$542,AG$1,FALSE),0)</f>
        <v>0</v>
      </c>
      <c r="AH42" s="104">
        <f>-IFERROR(VLOOKUP($W42,'[3]Trial Blc'!$B$3:AQ$542,AH$1,FALSE),0)</f>
        <v>0</v>
      </c>
      <c r="AI42" s="104">
        <f>-IFERROR(VLOOKUP($W42,'[3]Trial Blc'!$B$3:AR$542,AI$1,FALSE),0)</f>
        <v>0</v>
      </c>
      <c r="AJ42" s="104">
        <f>-IFERROR(VLOOKUP($W42,'[3]Trial Blc'!$B$3:AS$542,AJ$1,FALSE),0)</f>
        <v>0</v>
      </c>
      <c r="AK42" s="104">
        <f>-IFERROR(VLOOKUP($W42,'[3]Trial Blc'!$B$3:AT$542,AK$1,FALSE),0)</f>
        <v>0</v>
      </c>
      <c r="AL42" s="104">
        <f>-IFERROR(VLOOKUP($W42,'[3]Trial Blc'!$B$3:AU$542,AL$1,FALSE),0)</f>
        <v>0</v>
      </c>
      <c r="AM42" s="104">
        <f>-IFERROR(VLOOKUP($W42,'[3]Trial Blc'!$B$3:AV$542,AM$1,FALSE),0)</f>
        <v>0</v>
      </c>
      <c r="AN42" s="104">
        <f>-IFERROR(VLOOKUP($W42,'[3]Trial Blc'!$B$3:AW$542,AN$1,FALSE),0)</f>
        <v>0</v>
      </c>
      <c r="AO42" s="7">
        <f>AVERAGE(AB42:AN42)</f>
        <v>0</v>
      </c>
      <c r="AQ42" s="207"/>
    </row>
    <row r="43" spans="1:43" s="7" customFormat="1" ht="12" x14ac:dyDescent="0.3">
      <c r="A43" s="145">
        <v>1175</v>
      </c>
      <c r="B43" s="17"/>
      <c r="C43" s="9" t="s">
        <v>97</v>
      </c>
      <c r="D43" s="104">
        <f>IFERROR(VLOOKUP($A43,'[3]Trial Blc'!$B$3:O$542,D$1,FALSE),0)</f>
        <v>39321.589999999997</v>
      </c>
      <c r="E43" s="10"/>
      <c r="F43" s="9"/>
      <c r="G43" s="10">
        <f>SUM(D43:F43)</f>
        <v>39321.589999999997</v>
      </c>
      <c r="H43" s="104">
        <f>IFERROR(VLOOKUP($A43,'[3]Trial Blc'!$B$3:S$542,H$1,FALSE),0)</f>
        <v>39502.620000000003</v>
      </c>
      <c r="I43" s="104">
        <f>IFERROR(VLOOKUP($A43,'[3]Trial Blc'!$B$3:T$542,I$1,FALSE),0)</f>
        <v>39258.22</v>
      </c>
      <c r="J43" s="104">
        <f>IFERROR(VLOOKUP($A43,'[3]Trial Blc'!$B$3:U$542,J$1,FALSE),0)</f>
        <v>39205.54</v>
      </c>
      <c r="K43" s="104">
        <f>IFERROR(VLOOKUP($A43,'[3]Trial Blc'!$B$3:V$542,K$1,FALSE),0)</f>
        <v>38862.86</v>
      </c>
      <c r="L43" s="104">
        <f>IFERROR(VLOOKUP($A43,'[3]Trial Blc'!$B$3:W$542,L$1,FALSE),0)</f>
        <v>38643.97</v>
      </c>
      <c r="M43" s="104">
        <f>IFERROR(VLOOKUP($A43,'[3]Trial Blc'!$B$3:X$542,M$1,FALSE),0)</f>
        <v>38576.269999999997</v>
      </c>
      <c r="N43" s="104">
        <f>IFERROR(VLOOKUP($A43,'[3]Trial Blc'!$B$3:Y$542,N$1,FALSE),0)</f>
        <v>38585.01</v>
      </c>
      <c r="O43" s="104">
        <f>IFERROR(VLOOKUP($A43,'[3]Trial Blc'!$B$3:Z$542,O$1,FALSE),0)</f>
        <v>38606.629999999997</v>
      </c>
      <c r="P43" s="104">
        <f>IFERROR(VLOOKUP($A43,'[3]Trial Blc'!$B$3:AA$542,P$1,FALSE),0)</f>
        <v>38464.879999999997</v>
      </c>
      <c r="Q43" s="104">
        <f>IFERROR(VLOOKUP($A43,'[3]Trial Blc'!$B$3:AB$542,Q$1,FALSE),0)</f>
        <v>38738.57</v>
      </c>
      <c r="R43" s="104">
        <f>IFERROR(VLOOKUP($A43,'[3]Trial Blc'!$B$3:AC$542,R$1,FALSE),0)</f>
        <v>39050.03</v>
      </c>
      <c r="S43" s="104">
        <f>IFERROR(VLOOKUP($A43,'[3]Trial Blc'!$B$3:AD$542,S$1,FALSE),0)</f>
        <v>39290.57</v>
      </c>
      <c r="T43" s="7">
        <f>AVERAGE(G43:S43)</f>
        <v>38931.289230769238</v>
      </c>
      <c r="U43" s="9"/>
      <c r="V43" s="9"/>
      <c r="W43" s="145">
        <v>1970</v>
      </c>
      <c r="X43" s="7" t="s">
        <v>98</v>
      </c>
      <c r="Y43" s="104">
        <f>-IFERROR(VLOOKUP($W43,'[3]Trial Blc'!$B$3:AH$542,Y$1,FALSE),0)</f>
        <v>16620.75</v>
      </c>
      <c r="Z43" s="10"/>
      <c r="AA43" s="10"/>
      <c r="AB43" s="10">
        <f>SUM(Y43:AA43)</f>
        <v>16620.75</v>
      </c>
      <c r="AC43" s="104">
        <f>-IFERROR(VLOOKUP($W43,'[3]Trial Blc'!$B$3:AL$542,AC$1,FALSE),0)</f>
        <v>16765.68</v>
      </c>
      <c r="AD43" s="104">
        <f>-IFERROR(VLOOKUP($W43,'[3]Trial Blc'!$B$3:AM$542,AD$1,FALSE),0)</f>
        <v>16716.650000000001</v>
      </c>
      <c r="AE43" s="104">
        <f>-IFERROR(VLOOKUP($W43,'[3]Trial Blc'!$B$3:AN$542,AE$1,FALSE),0)</f>
        <v>16737.96</v>
      </c>
      <c r="AF43" s="104">
        <f>-IFERROR(VLOOKUP($W43,'[3]Trial Blc'!$B$3:AO$542,AF$1,FALSE),0)</f>
        <v>16663.080000000002</v>
      </c>
      <c r="AG43" s="104">
        <f>-IFERROR(VLOOKUP($W43,'[3]Trial Blc'!$B$3:AP$542,AG$1,FALSE),0)</f>
        <v>16635.310000000001</v>
      </c>
      <c r="AH43" s="104">
        <f>-IFERROR(VLOOKUP($W43,'[3]Trial Blc'!$B$3:AQ$542,AH$1,FALSE),0)</f>
        <v>16642.86</v>
      </c>
      <c r="AI43" s="104">
        <f>-IFERROR(VLOOKUP($W43,'[3]Trial Blc'!$B$3:AR$542,AI$1,FALSE),0)</f>
        <v>16648.830000000002</v>
      </c>
      <c r="AJ43" s="104">
        <f>-IFERROR(VLOOKUP($W43,'[3]Trial Blc'!$B$3:AS$542,AJ$1,FALSE),0)</f>
        <v>16717.849999999999</v>
      </c>
      <c r="AK43" s="104">
        <f>-IFERROR(VLOOKUP($W43,'[3]Trial Blc'!$B$3:AT$542,AK$1,FALSE),0)</f>
        <v>16697.830000000002</v>
      </c>
      <c r="AL43" s="104">
        <f>-IFERROR(VLOOKUP($W43,'[3]Trial Blc'!$B$3:AU$542,AL$1,FALSE),0)</f>
        <v>16883.47</v>
      </c>
      <c r="AM43" s="104">
        <f>-IFERROR(VLOOKUP($W43,'[3]Trial Blc'!$B$3:AV$542,AM$1,FALSE),0)</f>
        <v>17016.419999999998</v>
      </c>
      <c r="AN43" s="104">
        <f>-IFERROR(VLOOKUP($W43,'[3]Trial Blc'!$B$3:AW$542,AN$1,FALSE),0)</f>
        <v>17144.169999999998</v>
      </c>
      <c r="AO43" s="7">
        <f>AVERAGE(AB43:AN43)</f>
        <v>16760.835384615384</v>
      </c>
      <c r="AQ43" s="207"/>
    </row>
    <row r="44" spans="1:43" s="7" customFormat="1" ht="10.5" x14ac:dyDescent="0.25">
      <c r="A44" s="153"/>
      <c r="B44" s="17"/>
      <c r="C44" s="18" t="s">
        <v>81</v>
      </c>
      <c r="D44" s="10">
        <f>SUM(D42:D43)</f>
        <v>39321.589999999997</v>
      </c>
      <c r="E44" s="10"/>
      <c r="F44" s="167"/>
      <c r="G44" s="167">
        <f t="shared" ref="G44:S44" si="3">SUM(G42:G43)</f>
        <v>39321.589999999997</v>
      </c>
      <c r="H44" s="10">
        <f t="shared" si="3"/>
        <v>39502.620000000003</v>
      </c>
      <c r="I44" s="10">
        <f t="shared" si="3"/>
        <v>39258.22</v>
      </c>
      <c r="J44" s="10">
        <f t="shared" si="3"/>
        <v>39205.54</v>
      </c>
      <c r="K44" s="10">
        <f t="shared" si="3"/>
        <v>38862.86</v>
      </c>
      <c r="L44" s="10">
        <f t="shared" si="3"/>
        <v>38643.97</v>
      </c>
      <c r="M44" s="10">
        <f t="shared" si="3"/>
        <v>38576.269999999997</v>
      </c>
      <c r="N44" s="10">
        <f t="shared" si="3"/>
        <v>38585.01</v>
      </c>
      <c r="O44" s="10">
        <f t="shared" si="3"/>
        <v>38606.629999999997</v>
      </c>
      <c r="P44" s="10">
        <f t="shared" si="3"/>
        <v>38464.879999999997</v>
      </c>
      <c r="Q44" s="10">
        <f t="shared" si="3"/>
        <v>38738.57</v>
      </c>
      <c r="R44" s="10">
        <f t="shared" si="3"/>
        <v>39050.03</v>
      </c>
      <c r="S44" s="10">
        <f t="shared" si="3"/>
        <v>39290.57</v>
      </c>
      <c r="T44" s="208">
        <f>AVERAGE(G44:S44)</f>
        <v>38931.289230769238</v>
      </c>
      <c r="U44" s="167">
        <f>SUM(U42:U43)</f>
        <v>0</v>
      </c>
      <c r="V44" s="10"/>
      <c r="W44" s="153"/>
      <c r="X44" s="20" t="s">
        <v>81</v>
      </c>
      <c r="Y44" s="167">
        <f>SUM(Y42:Y43)</f>
        <v>16620.75</v>
      </c>
      <c r="Z44" s="10"/>
      <c r="AA44" s="10"/>
      <c r="AB44" s="167">
        <f t="shared" ref="AB44:AN44" si="4">SUM(AB42:AB43)</f>
        <v>16620.75</v>
      </c>
      <c r="AC44" s="167">
        <f t="shared" si="4"/>
        <v>16765.68</v>
      </c>
      <c r="AD44" s="167">
        <f t="shared" si="4"/>
        <v>16716.650000000001</v>
      </c>
      <c r="AE44" s="167">
        <f t="shared" si="4"/>
        <v>16737.96</v>
      </c>
      <c r="AF44" s="167">
        <f t="shared" si="4"/>
        <v>16663.080000000002</v>
      </c>
      <c r="AG44" s="167">
        <f t="shared" si="4"/>
        <v>16635.310000000001</v>
      </c>
      <c r="AH44" s="167">
        <f t="shared" si="4"/>
        <v>16642.86</v>
      </c>
      <c r="AI44" s="167">
        <f t="shared" si="4"/>
        <v>16648.830000000002</v>
      </c>
      <c r="AJ44" s="167">
        <f t="shared" si="4"/>
        <v>16717.849999999999</v>
      </c>
      <c r="AK44" s="167">
        <f t="shared" si="4"/>
        <v>16697.830000000002</v>
      </c>
      <c r="AL44" s="167">
        <f t="shared" si="4"/>
        <v>16883.47</v>
      </c>
      <c r="AM44" s="167">
        <f t="shared" si="4"/>
        <v>17016.419999999998</v>
      </c>
      <c r="AN44" s="167">
        <f t="shared" si="4"/>
        <v>17144.169999999998</v>
      </c>
      <c r="AO44" s="7">
        <f>AVERAGE(AB44:AN44)</f>
        <v>16760.835384615384</v>
      </c>
      <c r="AQ44" s="207"/>
    </row>
    <row r="45" spans="1:43" s="11" customFormat="1" ht="10.5" x14ac:dyDescent="0.25">
      <c r="A45" s="155"/>
      <c r="B45" s="22"/>
      <c r="C45" s="12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23"/>
      <c r="U45" s="10"/>
      <c r="V45" s="10"/>
      <c r="W45" s="155"/>
      <c r="X45" s="24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Q45" s="207"/>
    </row>
    <row r="46" spans="1:43" s="7" customFormat="1" ht="12" x14ac:dyDescent="0.3">
      <c r="A46" s="145">
        <v>1180</v>
      </c>
      <c r="C46" s="9" t="s">
        <v>100</v>
      </c>
      <c r="D46" s="104">
        <f>IFERROR(VLOOKUP($A46,'[3]Trial Blc'!$B$3:O$542,D$1,FALSE),0)</f>
        <v>14967.02</v>
      </c>
      <c r="E46" s="10"/>
      <c r="F46" s="9"/>
      <c r="G46" s="10">
        <f>SUM(D46:F46)</f>
        <v>14967.02</v>
      </c>
      <c r="H46" s="104">
        <f>IFERROR(VLOOKUP($A46,'[3]Trial Blc'!$B$3:S$542,H$1,FALSE),0)</f>
        <v>15053.82</v>
      </c>
      <c r="I46" s="104">
        <f>IFERROR(VLOOKUP($A46,'[3]Trial Blc'!$B$3:T$542,I$1,FALSE),0)</f>
        <v>14962.95</v>
      </c>
      <c r="J46" s="104">
        <f>IFERROR(VLOOKUP($A46,'[3]Trial Blc'!$B$3:U$542,J$1,FALSE),0)</f>
        <v>14936.9</v>
      </c>
      <c r="K46" s="104">
        <f>IFERROR(VLOOKUP($A46,'[3]Trial Blc'!$B$3:V$542,K$1,FALSE),0)</f>
        <v>14831.72</v>
      </c>
      <c r="L46" s="104">
        <f>IFERROR(VLOOKUP($A46,'[3]Trial Blc'!$B$3:W$542,L$1,FALSE),0)</f>
        <v>14840.16</v>
      </c>
      <c r="M46" s="104">
        <f>IFERROR(VLOOKUP($A46,'[3]Trial Blc'!$B$3:X$542,M$1,FALSE),0)</f>
        <v>14829.08</v>
      </c>
      <c r="N46" s="104">
        <f>IFERROR(VLOOKUP($A46,'[3]Trial Blc'!$B$3:Y$542,N$1,FALSE),0)</f>
        <v>14794.97</v>
      </c>
      <c r="O46" s="104">
        <f>IFERROR(VLOOKUP($A46,'[3]Trial Blc'!$B$3:Z$542,O$1,FALSE),0)</f>
        <v>14797.17</v>
      </c>
      <c r="P46" s="104">
        <f>IFERROR(VLOOKUP($A46,'[3]Trial Blc'!$B$3:AA$542,P$1,FALSE),0)</f>
        <v>14708.5</v>
      </c>
      <c r="Q46" s="104">
        <f>IFERROR(VLOOKUP($A46,'[3]Trial Blc'!$B$3:AB$542,Q$1,FALSE),0)</f>
        <v>14814.86</v>
      </c>
      <c r="R46" s="104">
        <f>IFERROR(VLOOKUP($A46,'[3]Trial Blc'!$B$3:AC$542,R$1,FALSE),0)</f>
        <v>14869.83</v>
      </c>
      <c r="S46" s="104">
        <f>IFERROR(VLOOKUP($A46,'[3]Trial Blc'!$B$3:AD$542,S$1,FALSE),0)</f>
        <v>14966.11</v>
      </c>
      <c r="T46" s="7">
        <f>AVERAGE(G46:S46)</f>
        <v>14874.853076923078</v>
      </c>
      <c r="U46" s="9"/>
      <c r="V46" s="9"/>
      <c r="W46" s="145">
        <v>1975</v>
      </c>
      <c r="X46" s="7" t="s">
        <v>101</v>
      </c>
      <c r="Y46" s="104">
        <f>-IFERROR(VLOOKUP($W46,'[3]Trial Blc'!$B$3:AH$542,Y$1,FALSE),0)</f>
        <v>12813.84</v>
      </c>
      <c r="Z46" s="10"/>
      <c r="AA46" s="10"/>
      <c r="AB46" s="10">
        <f>SUM(Y46:AA46)</f>
        <v>12813.84</v>
      </c>
      <c r="AC46" s="104">
        <f>-IFERROR(VLOOKUP($W46,'[3]Trial Blc'!$B$3:AL$542,AC$1,FALSE),0)</f>
        <v>12918.16</v>
      </c>
      <c r="AD46" s="104">
        <f>-IFERROR(VLOOKUP($W46,'[3]Trial Blc'!$B$3:AM$542,AD$1,FALSE),0)</f>
        <v>12880.08</v>
      </c>
      <c r="AE46" s="104">
        <f>-IFERROR(VLOOKUP($W46,'[3]Trial Blc'!$B$3:AN$542,AE$1,FALSE),0)</f>
        <v>12902.02</v>
      </c>
      <c r="AF46" s="104">
        <f>-IFERROR(VLOOKUP($W46,'[3]Trial Blc'!$B$3:AO$542,AF$1,FALSE),0)</f>
        <v>12860.19</v>
      </c>
      <c r="AG46" s="104">
        <f>-IFERROR(VLOOKUP($W46,'[3]Trial Blc'!$B$3:AP$542,AG$1,FALSE),0)</f>
        <v>12847.11</v>
      </c>
      <c r="AH46" s="104">
        <f>-IFERROR(VLOOKUP($W46,'[3]Trial Blc'!$B$3:AQ$542,AH$1,FALSE),0)</f>
        <v>12858.89</v>
      </c>
      <c r="AI46" s="104">
        <f>-IFERROR(VLOOKUP($W46,'[3]Trial Blc'!$B$3:AR$542,AI$1,FALSE),0)</f>
        <v>10823.68</v>
      </c>
      <c r="AJ46" s="104">
        <f>-IFERROR(VLOOKUP($W46,'[3]Trial Blc'!$B$3:AS$542,AJ$1,FALSE),0)</f>
        <v>10876.31</v>
      </c>
      <c r="AK46" s="104">
        <f>-IFERROR(VLOOKUP($W46,'[3]Trial Blc'!$B$3:AT$542,AK$1,FALSE),0)</f>
        <v>10859.1</v>
      </c>
      <c r="AL46" s="104">
        <f>-IFERROR(VLOOKUP($W46,'[3]Trial Blc'!$B$3:AU$542,AL$1,FALSE),0)</f>
        <v>13035.23</v>
      </c>
      <c r="AM46" s="104">
        <f>-IFERROR(VLOOKUP($W46,'[3]Trial Blc'!$B$3:AV$542,AM$1,FALSE),0)</f>
        <v>13131.31</v>
      </c>
      <c r="AN46" s="104">
        <f>-IFERROR(VLOOKUP($W46,'[3]Trial Blc'!$B$3:AW$542,AN$1,FALSE),0)</f>
        <v>13223.23</v>
      </c>
      <c r="AO46" s="7">
        <f>AVERAGE(AB46:AN46)</f>
        <v>12463.780769230771</v>
      </c>
      <c r="AP46" s="7">
        <f>+'[3]COA Adjustment to MFRS'!P63</f>
        <v>471.69230769230785</v>
      </c>
      <c r="AQ46" s="207"/>
    </row>
    <row r="47" spans="1:43" s="7" customFormat="1" ht="12" x14ac:dyDescent="0.3">
      <c r="A47" s="157"/>
      <c r="C47" s="25"/>
      <c r="D47" s="10"/>
      <c r="E47" s="10"/>
      <c r="F47" s="9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U47" s="9"/>
      <c r="V47" s="9"/>
      <c r="W47" s="157"/>
      <c r="Y47" s="104">
        <f>-IFERROR(VLOOKUP($W47,'[3]Trial Blc'!$B$3:AH$542,Y$1,FALSE),0)</f>
        <v>0</v>
      </c>
      <c r="Z47" s="10"/>
      <c r="AA47" s="10"/>
      <c r="AB47" s="10">
        <f>+Y47+Z47</f>
        <v>0</v>
      </c>
      <c r="AC47" s="104">
        <f>-IFERROR(VLOOKUP($W47,'[3]Trial Blc'!$B$3:AL$542,AC$1,FALSE),0)</f>
        <v>0</v>
      </c>
      <c r="AD47" s="104">
        <f>-IFERROR(VLOOKUP($W47,'[3]Trial Blc'!$B$3:AM$542,AD$1,FALSE),0)</f>
        <v>0</v>
      </c>
      <c r="AE47" s="104">
        <f>-IFERROR(VLOOKUP($W47,'[3]Trial Blc'!$B$3:AN$542,AE$1,FALSE),0)</f>
        <v>0</v>
      </c>
      <c r="AF47" s="104">
        <f>-IFERROR(VLOOKUP($W47,'[3]Trial Blc'!$B$3:AO$542,AF$1,FALSE),0)</f>
        <v>0</v>
      </c>
      <c r="AG47" s="104">
        <f>-IFERROR(VLOOKUP($W47,'[3]Trial Blc'!$B$3:AP$542,AG$1,FALSE),0)</f>
        <v>0</v>
      </c>
      <c r="AH47" s="104">
        <f>-IFERROR(VLOOKUP($W47,'[3]Trial Blc'!$B$3:AQ$542,AH$1,FALSE),0)</f>
        <v>0</v>
      </c>
      <c r="AI47" s="104">
        <f>-IFERROR(VLOOKUP($W47,'[3]Trial Blc'!$B$3:AR$542,AI$1,FALSE),0)</f>
        <v>0</v>
      </c>
      <c r="AJ47" s="104">
        <f>-IFERROR(VLOOKUP($W47,'[3]Trial Blc'!$B$3:AS$542,AJ$1,FALSE),0)</f>
        <v>0</v>
      </c>
      <c r="AK47" s="104">
        <f>-IFERROR(VLOOKUP($W47,'[3]Trial Blc'!$B$3:AT$542,AK$1,FALSE),0)</f>
        <v>0</v>
      </c>
      <c r="AL47" s="104">
        <f>-IFERROR(VLOOKUP($W47,'[3]Trial Blc'!$B$3:AU$542,AL$1,FALSE),0)</f>
        <v>0</v>
      </c>
      <c r="AM47" s="104">
        <f>-IFERROR(VLOOKUP($W47,'[3]Trial Blc'!$B$3:AV$542,AM$1,FALSE),0)</f>
        <v>0</v>
      </c>
      <c r="AN47" s="104">
        <f>-IFERROR(VLOOKUP($W47,'[3]Trial Blc'!$B$3:AW$542,AN$1,FALSE),0)</f>
        <v>0</v>
      </c>
      <c r="AO47" s="7">
        <f>AVERAGE(AB47:AN47)</f>
        <v>0</v>
      </c>
      <c r="AQ47" s="207"/>
    </row>
    <row r="48" spans="1:43" s="26" customFormat="1" ht="12" x14ac:dyDescent="0.3">
      <c r="A48" s="157">
        <v>1575</v>
      </c>
      <c r="C48" s="25" t="s">
        <v>475</v>
      </c>
      <c r="D48" s="10"/>
      <c r="E48" s="209"/>
      <c r="F48" s="25"/>
      <c r="G48" s="10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7"/>
      <c r="U48" s="25"/>
      <c r="V48" s="25"/>
      <c r="W48" s="157">
        <v>2315</v>
      </c>
      <c r="X48" s="26" t="s">
        <v>476</v>
      </c>
      <c r="Y48" s="104">
        <f>-IFERROR(VLOOKUP($W48,'[3]Trial Blc'!$B$3:AH$542,Y$1,FALSE),0)</f>
        <v>0</v>
      </c>
      <c r="Z48" s="209"/>
      <c r="AA48" s="209"/>
      <c r="AB48" s="10">
        <f>SUM(Y48:AA48)</f>
        <v>0</v>
      </c>
      <c r="AC48" s="104">
        <f>-IFERROR(VLOOKUP($W48,'[3]Trial Blc'!$B$3:AL$542,AC$1,FALSE),0)</f>
        <v>0</v>
      </c>
      <c r="AD48" s="104">
        <f>-IFERROR(VLOOKUP($W48,'[3]Trial Blc'!$B$3:AM$542,AD$1,FALSE),0)</f>
        <v>0</v>
      </c>
      <c r="AE48" s="104">
        <f>-IFERROR(VLOOKUP($W48,'[3]Trial Blc'!$B$3:AN$542,AE$1,FALSE),0)</f>
        <v>0</v>
      </c>
      <c r="AF48" s="104">
        <f>-IFERROR(VLOOKUP($W48,'[3]Trial Blc'!$B$3:AO$542,AF$1,FALSE),0)</f>
        <v>0</v>
      </c>
      <c r="AG48" s="104">
        <f>-IFERROR(VLOOKUP($W48,'[3]Trial Blc'!$B$3:AP$542,AG$1,FALSE),0)</f>
        <v>0</v>
      </c>
      <c r="AH48" s="104">
        <f>-IFERROR(VLOOKUP($W48,'[3]Trial Blc'!$B$3:AQ$542,AH$1,FALSE),0)</f>
        <v>0</v>
      </c>
      <c r="AI48" s="104">
        <f>-IFERROR(VLOOKUP($W48,'[3]Trial Blc'!$B$3:AR$542,AI$1,FALSE),0)</f>
        <v>0</v>
      </c>
      <c r="AJ48" s="104">
        <f>-IFERROR(VLOOKUP($W48,'[3]Trial Blc'!$B$3:AS$542,AJ$1,FALSE),0)</f>
        <v>0</v>
      </c>
      <c r="AK48" s="104">
        <f>-IFERROR(VLOOKUP($W48,'[3]Trial Blc'!$B$3:AT$542,AK$1,FALSE),0)</f>
        <v>0</v>
      </c>
      <c r="AL48" s="104">
        <f>-IFERROR(VLOOKUP($W48,'[3]Trial Blc'!$B$3:AU$542,AL$1,FALSE),0)</f>
        <v>0</v>
      </c>
      <c r="AM48" s="104">
        <f>-IFERROR(VLOOKUP($W48,'[3]Trial Blc'!$B$3:AV$542,AM$1,FALSE),0)</f>
        <v>0</v>
      </c>
      <c r="AN48" s="104">
        <f>-IFERROR(VLOOKUP($W48,'[3]Trial Blc'!$B$3:AW$542,AN$1,FALSE),0)</f>
        <v>0</v>
      </c>
      <c r="AO48" s="7">
        <f>AVERAGE(AB48:AN48)</f>
        <v>0</v>
      </c>
      <c r="AQ48" s="207"/>
    </row>
    <row r="49" spans="1:43" s="26" customFormat="1" ht="12" x14ac:dyDescent="0.3">
      <c r="A49" s="157">
        <v>1580</v>
      </c>
      <c r="C49" s="25" t="s">
        <v>477</v>
      </c>
      <c r="D49" s="104">
        <f>IFERROR(VLOOKUP($A49,'[3]Trial Blc'!$B$3:O$542,D$1,FALSE),0)</f>
        <v>6581.43</v>
      </c>
      <c r="E49" s="209"/>
      <c r="F49" s="25"/>
      <c r="G49" s="10">
        <f>SUM(D49:F49)</f>
        <v>6581.43</v>
      </c>
      <c r="H49" s="104">
        <f>IFERROR(VLOOKUP($A49,'[3]Trial Blc'!$B$3:S$542,H$1,FALSE),0)</f>
        <v>6612.9</v>
      </c>
      <c r="I49" s="104">
        <f>IFERROR(VLOOKUP($A49,'[3]Trial Blc'!$B$3:T$542,I$1,FALSE),0)</f>
        <v>6543.51</v>
      </c>
      <c r="J49" s="104">
        <f>IFERROR(VLOOKUP($A49,'[3]Trial Blc'!$B$3:U$542,J$1,FALSE),0)</f>
        <v>6531.19</v>
      </c>
      <c r="K49" s="104">
        <f>IFERROR(VLOOKUP($A49,'[3]Trial Blc'!$B$3:V$542,K$1,FALSE),0)</f>
        <v>6485.9</v>
      </c>
      <c r="L49" s="104">
        <f>IFERROR(VLOOKUP($A49,'[3]Trial Blc'!$B$3:W$542,L$1,FALSE),0)</f>
        <v>6450.06</v>
      </c>
      <c r="M49" s="104">
        <f>IFERROR(VLOOKUP($A49,'[3]Trial Blc'!$B$3:X$542,M$1,FALSE),0)</f>
        <v>6429.78</v>
      </c>
      <c r="N49" s="104">
        <f>IFERROR(VLOOKUP($A49,'[3]Trial Blc'!$B$3:Y$542,N$1,FALSE),0)</f>
        <v>6406.24</v>
      </c>
      <c r="O49" s="104">
        <f>IFERROR(VLOOKUP($A49,'[3]Trial Blc'!$B$3:Z$542,O$1,FALSE),0)</f>
        <v>6407.38</v>
      </c>
      <c r="P49" s="104">
        <f>IFERROR(VLOOKUP($A49,'[3]Trial Blc'!$B$3:AA$542,P$1,FALSE),0)</f>
        <v>6351.82</v>
      </c>
      <c r="Q49" s="104">
        <f>IFERROR(VLOOKUP($A49,'[3]Trial Blc'!$B$3:AB$542,Q$1,FALSE),0)</f>
        <v>6397.83</v>
      </c>
      <c r="R49" s="104">
        <f>IFERROR(VLOOKUP($A49,'[3]Trial Blc'!$B$3:AC$542,R$1,FALSE),0)</f>
        <v>6423.4</v>
      </c>
      <c r="S49" s="104">
        <f>IFERROR(VLOOKUP($A49,'[3]Trial Blc'!$B$3:AD$542,S$1,FALSE),0)</f>
        <v>6444.84</v>
      </c>
      <c r="T49" s="7">
        <f>AVERAGE(G49:S49)</f>
        <v>6466.6369230769214</v>
      </c>
      <c r="U49" s="25"/>
      <c r="V49" s="25"/>
      <c r="W49" s="157">
        <v>2320</v>
      </c>
      <c r="X49" s="26" t="s">
        <v>478</v>
      </c>
      <c r="Y49" s="104">
        <f>-IFERROR(VLOOKUP($W49,'[3]Trial Blc'!$B$3:AH$542,Y$1,FALSE),0)</f>
        <v>6572.19</v>
      </c>
      <c r="Z49" s="209"/>
      <c r="AA49" s="209"/>
      <c r="AB49" s="10">
        <f>SUM(Y49:AA49)</f>
        <v>6572.19</v>
      </c>
      <c r="AC49" s="104">
        <f>-IFERROR(VLOOKUP($W49,'[3]Trial Blc'!$B$3:AL$542,AC$1,FALSE),0)</f>
        <v>6604.24</v>
      </c>
      <c r="AD49" s="104">
        <f>-IFERROR(VLOOKUP($W49,'[3]Trial Blc'!$B$3:AM$542,AD$1,FALSE),0)</f>
        <v>6535.57</v>
      </c>
      <c r="AE49" s="104">
        <f>-IFERROR(VLOOKUP($W49,'[3]Trial Blc'!$B$3:AN$542,AE$1,FALSE),0)</f>
        <v>6523.87</v>
      </c>
      <c r="AF49" s="104">
        <f>-IFERROR(VLOOKUP($W49,'[3]Trial Blc'!$B$3:AO$542,AF$1,FALSE),0)</f>
        <v>6479.24</v>
      </c>
      <c r="AG49" s="104">
        <f>-IFERROR(VLOOKUP($W49,'[3]Trial Blc'!$B$3:AP$542,AG$1,FALSE),0)</f>
        <v>6444.03</v>
      </c>
      <c r="AH49" s="104">
        <f>-IFERROR(VLOOKUP($W49,'[3]Trial Blc'!$B$3:AQ$542,AH$1,FALSE),0)</f>
        <v>6424.38</v>
      </c>
      <c r="AI49" s="104">
        <f>-IFERROR(VLOOKUP($W49,'[3]Trial Blc'!$B$3:AR$542,AI$1,FALSE),0)</f>
        <v>6399.55</v>
      </c>
      <c r="AJ49" s="104">
        <f>-IFERROR(VLOOKUP($W49,'[3]Trial Blc'!$B$3:AS$542,AJ$1,FALSE),0)</f>
        <v>6401.32</v>
      </c>
      <c r="AK49" s="104">
        <f>-IFERROR(VLOOKUP($W49,'[3]Trial Blc'!$B$3:AT$542,AK$1,FALSE),0)</f>
        <v>6346.45</v>
      </c>
      <c r="AL49" s="104">
        <f>-IFERROR(VLOOKUP($W49,'[3]Trial Blc'!$B$3:AU$542,AL$1,FALSE),0)</f>
        <v>6393.05</v>
      </c>
      <c r="AM49" s="104">
        <f>-IFERROR(VLOOKUP($W49,'[3]Trial Blc'!$B$3:AV$542,AM$1,FALSE),0)</f>
        <v>6419.23</v>
      </c>
      <c r="AN49" s="104">
        <f>-IFERROR(VLOOKUP($W49,'[3]Trial Blc'!$B$3:AW$542,AN$1,FALSE),0)</f>
        <v>6441.3</v>
      </c>
      <c r="AO49" s="7">
        <f t="shared" ref="AO49:AO55" si="5">AVERAGE(AB49:AN49)</f>
        <v>6460.34</v>
      </c>
      <c r="AQ49" s="207"/>
    </row>
    <row r="50" spans="1:43" s="26" customFormat="1" ht="12" x14ac:dyDescent="0.3">
      <c r="A50" s="157">
        <v>1585</v>
      </c>
      <c r="C50" s="25" t="s">
        <v>479</v>
      </c>
      <c r="D50" s="104">
        <f>IFERROR(VLOOKUP($A50,'[3]Trial Blc'!$B$3:O$542,D$1,FALSE),0)</f>
        <v>28892.28</v>
      </c>
      <c r="E50" s="209"/>
      <c r="F50" s="25"/>
      <c r="G50" s="10">
        <f>SUM(D50:F50)</f>
        <v>28892.28</v>
      </c>
      <c r="H50" s="104">
        <f>IFERROR(VLOOKUP($A50,'[3]Trial Blc'!$B$3:S$542,H$1,FALSE),0)</f>
        <v>28902.17</v>
      </c>
      <c r="I50" s="104">
        <f>IFERROR(VLOOKUP($A50,'[3]Trial Blc'!$B$3:T$542,I$1,FALSE),0)</f>
        <v>28770.66</v>
      </c>
      <c r="J50" s="104">
        <f>IFERROR(VLOOKUP($A50,'[3]Trial Blc'!$B$3:U$542,J$1,FALSE),0)</f>
        <v>28939.06</v>
      </c>
      <c r="K50" s="104">
        <f>IFERROR(VLOOKUP($A50,'[3]Trial Blc'!$B$3:V$542,K$1,FALSE),0)</f>
        <v>28844.17</v>
      </c>
      <c r="L50" s="104">
        <f>IFERROR(VLOOKUP($A50,'[3]Trial Blc'!$B$3:W$542,L$1,FALSE),0)</f>
        <v>28741.66</v>
      </c>
      <c r="M50" s="104">
        <f>IFERROR(VLOOKUP($A50,'[3]Trial Blc'!$B$3:X$542,M$1,FALSE),0)</f>
        <v>29428.639999999999</v>
      </c>
      <c r="N50" s="104">
        <f>IFERROR(VLOOKUP($A50,'[3]Trial Blc'!$B$3:Y$542,N$1,FALSE),0)</f>
        <v>29723.8</v>
      </c>
      <c r="O50" s="104">
        <f>IFERROR(VLOOKUP($A50,'[3]Trial Blc'!$B$3:Z$542,O$1,FALSE),0)</f>
        <v>30401.09</v>
      </c>
      <c r="P50" s="104">
        <f>IFERROR(VLOOKUP($A50,'[3]Trial Blc'!$B$3:AA$542,P$1,FALSE),0)</f>
        <v>30387.53</v>
      </c>
      <c r="Q50" s="104">
        <f>IFERROR(VLOOKUP($A50,'[3]Trial Blc'!$B$3:AB$542,Q$1,FALSE),0)</f>
        <v>30614.77</v>
      </c>
      <c r="R50" s="104">
        <f>IFERROR(VLOOKUP($A50,'[3]Trial Blc'!$B$3:AC$542,R$1,FALSE),0)</f>
        <v>30757.71</v>
      </c>
      <c r="S50" s="104">
        <f>IFERROR(VLOOKUP($A50,'[3]Trial Blc'!$B$3:AD$542,S$1,FALSE),0)</f>
        <v>31217.279999999999</v>
      </c>
      <c r="T50" s="7">
        <f>AVERAGE(G50:S50)</f>
        <v>29663.140000000007</v>
      </c>
      <c r="U50" s="25"/>
      <c r="V50" s="25"/>
      <c r="W50" s="157">
        <v>2325</v>
      </c>
      <c r="X50" s="26" t="s">
        <v>480</v>
      </c>
      <c r="Y50" s="104">
        <f>-IFERROR(VLOOKUP($W50,'[3]Trial Blc'!$B$3:AH$542,Y$1,FALSE),0)</f>
        <v>21325.21</v>
      </c>
      <c r="Z50" s="209"/>
      <c r="AA50" s="209"/>
      <c r="AB50" s="10">
        <f>SUM(Y50:AA50)</f>
        <v>21325.21</v>
      </c>
      <c r="AC50" s="104">
        <f>-IFERROR(VLOOKUP($W50,'[3]Trial Blc'!$B$3:AL$542,AC$1,FALSE),0)</f>
        <v>21669.67</v>
      </c>
      <c r="AD50" s="104">
        <f>-IFERROR(VLOOKUP($W50,'[3]Trial Blc'!$B$3:AM$542,AD$1,FALSE),0)</f>
        <v>21780.34</v>
      </c>
      <c r="AE50" s="104">
        <f>-IFERROR(VLOOKUP($W50,'[3]Trial Blc'!$B$3:AN$542,AE$1,FALSE),0)</f>
        <v>21989.7</v>
      </c>
      <c r="AF50" s="104">
        <f>-IFERROR(VLOOKUP($W50,'[3]Trial Blc'!$B$3:AO$542,AF$1,FALSE),0)</f>
        <v>22050.79</v>
      </c>
      <c r="AG50" s="104">
        <f>-IFERROR(VLOOKUP($W50,'[3]Trial Blc'!$B$3:AP$542,AG$1,FALSE),0)</f>
        <v>22192.33</v>
      </c>
      <c r="AH50" s="104">
        <f>-IFERROR(VLOOKUP($W50,'[3]Trial Blc'!$B$3:AQ$542,AH$1,FALSE),0)</f>
        <v>22400.83</v>
      </c>
      <c r="AI50" s="104">
        <f>-IFERROR(VLOOKUP($W50,'[3]Trial Blc'!$B$3:AR$542,AI$1,FALSE),0)</f>
        <v>22611.03</v>
      </c>
      <c r="AJ50" s="104">
        <f>-IFERROR(VLOOKUP($W50,'[3]Trial Blc'!$B$3:AS$542,AJ$1,FALSE),0)</f>
        <v>22926.79</v>
      </c>
      <c r="AK50" s="104">
        <f>-IFERROR(VLOOKUP($W50,'[3]Trial Blc'!$B$3:AT$542,AK$1,FALSE),0)</f>
        <v>23110.84</v>
      </c>
      <c r="AL50" s="104">
        <f>-IFERROR(VLOOKUP($W50,'[3]Trial Blc'!$B$3:AU$542,AL$1,FALSE),0)</f>
        <v>23590.47</v>
      </c>
      <c r="AM50" s="104">
        <f>-IFERROR(VLOOKUP($W50,'[3]Trial Blc'!$B$3:AV$542,AM$1,FALSE),0)</f>
        <v>23999.439999999999</v>
      </c>
      <c r="AN50" s="104">
        <f>-IFERROR(VLOOKUP($W50,'[3]Trial Blc'!$B$3:AW$542,AN$1,FALSE),0)</f>
        <v>24411.05</v>
      </c>
      <c r="AO50" s="7">
        <f t="shared" si="5"/>
        <v>22619.883846153847</v>
      </c>
      <c r="AQ50" s="207"/>
    </row>
    <row r="51" spans="1:43" s="26" customFormat="1" ht="12" x14ac:dyDescent="0.3">
      <c r="A51" s="157">
        <v>1590</v>
      </c>
      <c r="C51" s="25" t="s">
        <v>481</v>
      </c>
      <c r="D51" s="104">
        <f>IFERROR(VLOOKUP($A51,'[3]Trial Blc'!$B$3:O$542,D$1,FALSE),0)</f>
        <v>140229.54</v>
      </c>
      <c r="E51" s="209"/>
      <c r="F51" s="25"/>
      <c r="G51" s="10">
        <f>SUM(D51:F51)</f>
        <v>140229.54</v>
      </c>
      <c r="H51" s="104">
        <f>IFERROR(VLOOKUP($A51,'[3]Trial Blc'!$B$3:S$542,H$1,FALSE),0)</f>
        <v>140903.46</v>
      </c>
      <c r="I51" s="104">
        <f>IFERROR(VLOOKUP($A51,'[3]Trial Blc'!$B$3:T$542,I$1,FALSE),0)</f>
        <v>139433.5</v>
      </c>
      <c r="J51" s="104">
        <f>IFERROR(VLOOKUP($A51,'[3]Trial Blc'!$B$3:U$542,J$1,FALSE),0)</f>
        <v>139228.72</v>
      </c>
      <c r="K51" s="104">
        <f>IFERROR(VLOOKUP($A51,'[3]Trial Blc'!$B$3:V$542,K$1,FALSE),0)</f>
        <v>138298.44</v>
      </c>
      <c r="L51" s="104">
        <f>IFERROR(VLOOKUP($A51,'[3]Trial Blc'!$B$3:W$542,L$1,FALSE),0)</f>
        <v>137562</v>
      </c>
      <c r="M51" s="104">
        <f>IFERROR(VLOOKUP($A51,'[3]Trial Blc'!$B$3:X$542,M$1,FALSE),0)</f>
        <v>137141.21</v>
      </c>
      <c r="N51" s="104">
        <f>IFERROR(VLOOKUP($A51,'[3]Trial Blc'!$B$3:Y$542,N$1,FALSE),0)</f>
        <v>136637.54999999999</v>
      </c>
      <c r="O51" s="104">
        <f>IFERROR(VLOOKUP($A51,'[3]Trial Blc'!$B$3:Z$542,O$1,FALSE),0)</f>
        <v>136703.35999999999</v>
      </c>
      <c r="P51" s="104">
        <f>IFERROR(VLOOKUP($A51,'[3]Trial Blc'!$B$3:AA$542,P$1,FALSE),0)</f>
        <v>135548.72</v>
      </c>
      <c r="Q51" s="104">
        <f>IFERROR(VLOOKUP($A51,'[3]Trial Blc'!$B$3:AB$542,Q$1,FALSE),0)</f>
        <v>136533.07</v>
      </c>
      <c r="R51" s="104">
        <f>IFERROR(VLOOKUP($A51,'[3]Trial Blc'!$B$3:AC$542,R$1,FALSE),0)</f>
        <v>137080.45000000001</v>
      </c>
      <c r="S51" s="104">
        <f>IFERROR(VLOOKUP($A51,'[3]Trial Blc'!$B$3:AD$542,S$1,FALSE),0)</f>
        <v>137533.59</v>
      </c>
      <c r="T51" s="7">
        <f>AVERAGE(G51:S51)</f>
        <v>137910.27769230769</v>
      </c>
      <c r="U51" s="25"/>
      <c r="V51" s="25"/>
      <c r="W51" s="157">
        <v>2330</v>
      </c>
      <c r="X51" s="26" t="s">
        <v>482</v>
      </c>
      <c r="Y51" s="104">
        <f>-IFERROR(VLOOKUP($W51,'[3]Trial Blc'!$B$3:AH$542,Y$1,FALSE),0)</f>
        <v>113846.41</v>
      </c>
      <c r="Z51" s="209"/>
      <c r="AA51" s="209"/>
      <c r="AB51" s="10">
        <f>SUM(Y51:AA51)</f>
        <v>113846.41</v>
      </c>
      <c r="AC51" s="104">
        <f>-IFERROR(VLOOKUP($W51,'[3]Trial Blc'!$B$3:AL$542,AC$1,FALSE),0)</f>
        <v>115848.34</v>
      </c>
      <c r="AD51" s="104">
        <f>-IFERROR(VLOOKUP($W51,'[3]Trial Blc'!$B$3:AM$542,AD$1,FALSE),0)</f>
        <v>116005.14</v>
      </c>
      <c r="AE51" s="104">
        <f>-IFERROR(VLOOKUP($W51,'[3]Trial Blc'!$B$3:AN$542,AE$1,FALSE),0)</f>
        <v>117241.55</v>
      </c>
      <c r="AF51" s="104">
        <f>-IFERROR(VLOOKUP($W51,'[3]Trial Blc'!$B$3:AO$542,AF$1,FALSE),0)</f>
        <v>118096.88</v>
      </c>
      <c r="AG51" s="104">
        <f>-IFERROR(VLOOKUP($W51,'[3]Trial Blc'!$B$3:AP$542,AG$1,FALSE),0)</f>
        <v>118883.89</v>
      </c>
      <c r="AH51" s="104">
        <f>-IFERROR(VLOOKUP($W51,'[3]Trial Blc'!$B$3:AQ$542,AH$1,FALSE),0)</f>
        <v>119823.3</v>
      </c>
      <c r="AI51" s="104">
        <f>-IFERROR(VLOOKUP($W51,'[3]Trial Blc'!$B$3:AR$542,AI$1,FALSE),0)</f>
        <v>120782.36</v>
      </c>
      <c r="AJ51" s="104">
        <f>-IFERROR(VLOOKUP($W51,'[3]Trial Blc'!$B$3:AS$542,AJ$1,FALSE),0)</f>
        <v>122272.14</v>
      </c>
      <c r="AK51" s="104">
        <f>-IFERROR(VLOOKUP($W51,'[3]Trial Blc'!$B$3:AT$542,AK$1,FALSE),0)</f>
        <v>122576.78</v>
      </c>
      <c r="AL51" s="104">
        <f>-IFERROR(VLOOKUP($W51,'[3]Trial Blc'!$B$3:AU$542,AL$1,FALSE),0)</f>
        <v>124911.66</v>
      </c>
      <c r="AM51" s="104">
        <f>-IFERROR(VLOOKUP($W51,'[3]Trial Blc'!$B$3:AV$542,AM$1,FALSE),0)</f>
        <v>126862.98</v>
      </c>
      <c r="AN51" s="104">
        <f>-IFERROR(VLOOKUP($W51,'[3]Trial Blc'!$B$3:AW$542,AN$1,FALSE),0)</f>
        <v>128654.84</v>
      </c>
      <c r="AO51" s="7">
        <f t="shared" si="5"/>
        <v>120446.63615384615</v>
      </c>
      <c r="AQ51" s="207"/>
    </row>
    <row r="52" spans="1:43" s="26" customFormat="1" ht="12" x14ac:dyDescent="0.3">
      <c r="A52" s="157">
        <v>1595</v>
      </c>
      <c r="C52" s="25" t="s">
        <v>483</v>
      </c>
      <c r="D52" s="104">
        <f>IFERROR(VLOOKUP($A52,'[3]Trial Blc'!$B$3:O$542,D$1,FALSE),0)</f>
        <v>3583.94</v>
      </c>
      <c r="E52" s="209"/>
      <c r="F52" s="25"/>
      <c r="G52" s="10">
        <f>SUM(D52:F52)</f>
        <v>3583.94</v>
      </c>
      <c r="H52" s="104">
        <f>IFERROR(VLOOKUP($A52,'[3]Trial Blc'!$B$3:S$542,H$1,FALSE),0)</f>
        <v>3601.03</v>
      </c>
      <c r="I52" s="104">
        <f>IFERROR(VLOOKUP($A52,'[3]Trial Blc'!$B$3:T$542,I$1,FALSE),0)</f>
        <v>3564.66</v>
      </c>
      <c r="J52" s="104">
        <f>IFERROR(VLOOKUP($A52,'[3]Trial Blc'!$B$3:U$542,J$1,FALSE),0)</f>
        <v>3557.6</v>
      </c>
      <c r="K52" s="104">
        <f>IFERROR(VLOOKUP($A52,'[3]Trial Blc'!$B$3:V$542,K$1,FALSE),0)</f>
        <v>3532.33</v>
      </c>
      <c r="L52" s="104">
        <f>IFERROR(VLOOKUP($A52,'[3]Trial Blc'!$B$3:W$542,L$1,FALSE),0)</f>
        <v>3512.76</v>
      </c>
      <c r="M52" s="104">
        <f>IFERROR(VLOOKUP($A52,'[3]Trial Blc'!$B$3:X$542,M$1,FALSE),0)</f>
        <v>3501.56</v>
      </c>
      <c r="N52" s="104">
        <f>IFERROR(VLOOKUP($A52,'[3]Trial Blc'!$B$3:Y$542,N$1,FALSE),0)</f>
        <v>3487.83</v>
      </c>
      <c r="O52" s="104">
        <f>IFERROR(VLOOKUP($A52,'[3]Trial Blc'!$B$3:Z$542,O$1,FALSE),0)</f>
        <v>3488.43</v>
      </c>
      <c r="P52" s="104">
        <f>IFERROR(VLOOKUP($A52,'[3]Trial Blc'!$B$3:AA$542,P$1,FALSE),0)</f>
        <v>3459.53</v>
      </c>
      <c r="Q52" s="104">
        <f>IFERROR(VLOOKUP($A52,'[3]Trial Blc'!$B$3:AB$542,Q$1,FALSE),0)</f>
        <v>3484.56</v>
      </c>
      <c r="R52" s="104">
        <f>IFERROR(VLOOKUP($A52,'[3]Trial Blc'!$B$3:AC$542,R$1,FALSE),0)</f>
        <v>3498.45</v>
      </c>
      <c r="S52" s="104">
        <f>IFERROR(VLOOKUP($A52,'[3]Trial Blc'!$B$3:AD$542,S$1,FALSE),0)</f>
        <v>3510.2</v>
      </c>
      <c r="T52" s="7">
        <f>AVERAGE(G52:S52)</f>
        <v>3521.7599999999993</v>
      </c>
      <c r="U52" s="25"/>
      <c r="V52" s="25"/>
      <c r="W52" s="157">
        <v>2335</v>
      </c>
      <c r="X52" s="26" t="s">
        <v>484</v>
      </c>
      <c r="Y52" s="104">
        <f>-IFERROR(VLOOKUP($W52,'[3]Trial Blc'!$B$3:AH$542,Y$1,FALSE),0)</f>
        <v>3583.94</v>
      </c>
      <c r="Z52" s="209"/>
      <c r="AA52" s="209"/>
      <c r="AB52" s="10">
        <f>SUM(Y52:AA52)</f>
        <v>3583.94</v>
      </c>
      <c r="AC52" s="104">
        <f>-IFERROR(VLOOKUP($W52,'[3]Trial Blc'!$B$3:AL$542,AC$1,FALSE),0)</f>
        <v>3601.03</v>
      </c>
      <c r="AD52" s="104">
        <f>-IFERROR(VLOOKUP($W52,'[3]Trial Blc'!$B$3:AM$542,AD$1,FALSE),0)</f>
        <v>3564.66</v>
      </c>
      <c r="AE52" s="104">
        <f>-IFERROR(VLOOKUP($W52,'[3]Trial Blc'!$B$3:AN$542,AE$1,FALSE),0)</f>
        <v>3557.6</v>
      </c>
      <c r="AF52" s="104">
        <f>-IFERROR(VLOOKUP($W52,'[3]Trial Blc'!$B$3:AO$542,AF$1,FALSE),0)</f>
        <v>3532.33</v>
      </c>
      <c r="AG52" s="104">
        <f>-IFERROR(VLOOKUP($W52,'[3]Trial Blc'!$B$3:AP$542,AG$1,FALSE),0)</f>
        <v>3512.76</v>
      </c>
      <c r="AH52" s="104">
        <f>-IFERROR(VLOOKUP($W52,'[3]Trial Blc'!$B$3:AQ$542,AH$1,FALSE),0)</f>
        <v>3501.56</v>
      </c>
      <c r="AI52" s="104">
        <f>-IFERROR(VLOOKUP($W52,'[3]Trial Blc'!$B$3:AR$542,AI$1,FALSE),0)</f>
        <v>3487.83</v>
      </c>
      <c r="AJ52" s="104">
        <f>-IFERROR(VLOOKUP($W52,'[3]Trial Blc'!$B$3:AS$542,AJ$1,FALSE),0)</f>
        <v>3488.43</v>
      </c>
      <c r="AK52" s="104">
        <f>-IFERROR(VLOOKUP($W52,'[3]Trial Blc'!$B$3:AT$542,AK$1,FALSE),0)</f>
        <v>3459.53</v>
      </c>
      <c r="AL52" s="104">
        <f>-IFERROR(VLOOKUP($W52,'[3]Trial Blc'!$B$3:AU$542,AL$1,FALSE),0)</f>
        <v>3484.56</v>
      </c>
      <c r="AM52" s="104">
        <f>-IFERROR(VLOOKUP($W52,'[3]Trial Blc'!$B$3:AV$542,AM$1,FALSE),0)</f>
        <v>3498.45</v>
      </c>
      <c r="AN52" s="104">
        <f>-IFERROR(VLOOKUP($W52,'[3]Trial Blc'!$B$3:AW$542,AN$1,FALSE),0)</f>
        <v>3510.2</v>
      </c>
      <c r="AO52" s="7">
        <f t="shared" si="5"/>
        <v>3521.7599999999993</v>
      </c>
      <c r="AQ52" s="207"/>
    </row>
    <row r="53" spans="1:43" s="26" customFormat="1" ht="10.5" x14ac:dyDescent="0.25">
      <c r="A53" s="153"/>
      <c r="B53" s="172" t="s">
        <v>533</v>
      </c>
      <c r="C53" s="18" t="s">
        <v>81</v>
      </c>
      <c r="D53" s="167">
        <f>SUM(D48:D52)</f>
        <v>179287.19</v>
      </c>
      <c r="E53" s="210"/>
      <c r="F53" s="210"/>
      <c r="G53" s="210">
        <f t="shared" ref="G53:T53" si="6">SUM(G48:G52)</f>
        <v>179287.19</v>
      </c>
      <c r="H53" s="210">
        <f t="shared" si="6"/>
        <v>180019.56</v>
      </c>
      <c r="I53" s="210">
        <f t="shared" si="6"/>
        <v>178312.33</v>
      </c>
      <c r="J53" s="210">
        <f t="shared" si="6"/>
        <v>178256.57</v>
      </c>
      <c r="K53" s="210">
        <f t="shared" si="6"/>
        <v>177160.84</v>
      </c>
      <c r="L53" s="210">
        <f t="shared" si="6"/>
        <v>176266.48</v>
      </c>
      <c r="M53" s="210">
        <f t="shared" si="6"/>
        <v>176501.19</v>
      </c>
      <c r="N53" s="210">
        <f t="shared" si="6"/>
        <v>176255.41999999998</v>
      </c>
      <c r="O53" s="210">
        <f t="shared" si="6"/>
        <v>177000.25999999998</v>
      </c>
      <c r="P53" s="210">
        <f t="shared" si="6"/>
        <v>175747.6</v>
      </c>
      <c r="Q53" s="210">
        <f t="shared" si="6"/>
        <v>177030.23</v>
      </c>
      <c r="R53" s="210">
        <f t="shared" si="6"/>
        <v>177760.01</v>
      </c>
      <c r="S53" s="210">
        <f t="shared" si="6"/>
        <v>178705.91</v>
      </c>
      <c r="T53" s="167">
        <f t="shared" si="6"/>
        <v>177561.81461538462</v>
      </c>
      <c r="U53" s="210">
        <f>SUM(U48:U52)</f>
        <v>0</v>
      </c>
      <c r="V53" s="209"/>
      <c r="W53" s="153"/>
      <c r="X53" s="20" t="s">
        <v>81</v>
      </c>
      <c r="Y53" s="167">
        <f>SUM(Y48:Y52)</f>
        <v>145327.75</v>
      </c>
      <c r="Z53" s="210"/>
      <c r="AA53" s="210"/>
      <c r="AB53" s="210">
        <f t="shared" ref="AB53:AN53" si="7">SUM(AB48:AB52)</f>
        <v>145327.75</v>
      </c>
      <c r="AC53" s="210">
        <f t="shared" si="7"/>
        <v>147723.28</v>
      </c>
      <c r="AD53" s="210">
        <f t="shared" si="7"/>
        <v>147885.71</v>
      </c>
      <c r="AE53" s="210">
        <f t="shared" si="7"/>
        <v>149312.72</v>
      </c>
      <c r="AF53" s="210">
        <f t="shared" si="7"/>
        <v>150159.24</v>
      </c>
      <c r="AG53" s="210">
        <f t="shared" si="7"/>
        <v>151033.01</v>
      </c>
      <c r="AH53" s="210">
        <f t="shared" si="7"/>
        <v>152150.07</v>
      </c>
      <c r="AI53" s="210">
        <f t="shared" si="7"/>
        <v>153280.76999999999</v>
      </c>
      <c r="AJ53" s="210">
        <f t="shared" si="7"/>
        <v>155088.68</v>
      </c>
      <c r="AK53" s="210">
        <f t="shared" si="7"/>
        <v>155493.6</v>
      </c>
      <c r="AL53" s="210">
        <f t="shared" si="7"/>
        <v>158379.74</v>
      </c>
      <c r="AM53" s="210">
        <f t="shared" si="7"/>
        <v>160780.1</v>
      </c>
      <c r="AN53" s="210">
        <f t="shared" si="7"/>
        <v>163017.39000000001</v>
      </c>
      <c r="AO53" s="7">
        <f t="shared" si="5"/>
        <v>153048.62</v>
      </c>
      <c r="AQ53" s="211"/>
    </row>
    <row r="54" spans="1:43" s="26" customFormat="1" ht="12" x14ac:dyDescent="0.3">
      <c r="A54" s="157">
        <v>1555</v>
      </c>
      <c r="B54" s="172" t="s">
        <v>533</v>
      </c>
      <c r="C54" s="25" t="s">
        <v>103</v>
      </c>
      <c r="D54" s="104">
        <f>IFERROR(VLOOKUP($A54,'[3]Trial Blc'!$B$3:O$542,D$1,FALSE),0)</f>
        <v>68615.86</v>
      </c>
      <c r="E54" s="10"/>
      <c r="F54" s="25"/>
      <c r="G54" s="10">
        <f>SUM(D54:F54)</f>
        <v>68615.86</v>
      </c>
      <c r="H54" s="104">
        <f>IFERROR(VLOOKUP($A54,'[3]Trial Blc'!$B$3:S$542,H$1,FALSE),0)</f>
        <v>68924.460000000006</v>
      </c>
      <c r="I54" s="104">
        <f>IFERROR(VLOOKUP($A54,'[3]Trial Blc'!$B$3:T$542,I$1,FALSE),0)</f>
        <v>68745.77</v>
      </c>
      <c r="J54" s="104">
        <f>IFERROR(VLOOKUP($A54,'[3]Trial Blc'!$B$3:U$542,J$1,FALSE),0)</f>
        <v>73113.850000000006</v>
      </c>
      <c r="K54" s="104">
        <f>IFERROR(VLOOKUP($A54,'[3]Trial Blc'!$B$3:V$542,K$1,FALSE),0)</f>
        <v>71709.490000000005</v>
      </c>
      <c r="L54" s="104">
        <f>IFERROR(VLOOKUP($A54,'[3]Trial Blc'!$B$3:W$542,L$1,FALSE),0)</f>
        <v>71294.320000000007</v>
      </c>
      <c r="M54" s="104">
        <f>IFERROR(VLOOKUP($A54,'[3]Trial Blc'!$B$3:X$542,M$1,FALSE),0)</f>
        <v>71197.77</v>
      </c>
      <c r="N54" s="104">
        <f>IFERROR(VLOOKUP($A54,'[3]Trial Blc'!$B$3:Y$542,N$1,FALSE),0)</f>
        <v>69042.06</v>
      </c>
      <c r="O54" s="104">
        <f>IFERROR(VLOOKUP($A54,'[3]Trial Blc'!$B$3:Z$542,O$1,FALSE),0)</f>
        <v>68924.509999999995</v>
      </c>
      <c r="P54" s="104">
        <f>IFERROR(VLOOKUP($A54,'[3]Trial Blc'!$B$3:AA$542,P$1,FALSE),0)</f>
        <v>69760.23</v>
      </c>
      <c r="Q54" s="104">
        <f>IFERROR(VLOOKUP($A54,'[3]Trial Blc'!$B$3:AB$542,Q$1,FALSE),0)</f>
        <v>70251.12</v>
      </c>
      <c r="R54" s="104">
        <f>IFERROR(VLOOKUP($A54,'[3]Trial Blc'!$B$3:AC$542,R$1,FALSE),0)</f>
        <v>70530.69</v>
      </c>
      <c r="S54" s="104">
        <f>IFERROR(VLOOKUP($A54,'[3]Trial Blc'!$B$3:AD$542,S$1,FALSE),0)</f>
        <v>70798.289999999994</v>
      </c>
      <c r="T54" s="7">
        <f>AVERAGE(G54:S54)</f>
        <v>70223.724615384621</v>
      </c>
      <c r="U54" s="25"/>
      <c r="V54" s="25"/>
      <c r="W54" s="157">
        <v>2300</v>
      </c>
      <c r="X54" s="26" t="s">
        <v>104</v>
      </c>
      <c r="Y54" s="104">
        <f>-IFERROR(VLOOKUP($W54,'[3]Trial Blc'!$B$3:AH$542,Y$1,FALSE),0)</f>
        <v>55177.53</v>
      </c>
      <c r="Z54" s="10"/>
      <c r="AA54" s="10"/>
      <c r="AB54" s="10">
        <f>SUM(Y54:AA54)</f>
        <v>55177.53</v>
      </c>
      <c r="AC54" s="104">
        <f>-IFERROR(VLOOKUP($W54,'[3]Trial Blc'!$B$3:AL$542,AC$1,FALSE),0)</f>
        <v>56182.13</v>
      </c>
      <c r="AD54" s="104">
        <f>-IFERROR(VLOOKUP($W54,'[3]Trial Blc'!$B$3:AM$542,AD$1,FALSE),0)</f>
        <v>56422.57</v>
      </c>
      <c r="AE54" s="104">
        <f>-IFERROR(VLOOKUP($W54,'[3]Trial Blc'!$B$3:AN$542,AE$1,FALSE),0)</f>
        <v>58826.71</v>
      </c>
      <c r="AF54" s="104">
        <f>-IFERROR(VLOOKUP($W54,'[3]Trial Blc'!$B$3:AO$542,AF$1,FALSE),0)</f>
        <v>58031.99</v>
      </c>
      <c r="AG54" s="104">
        <f>-IFERROR(VLOOKUP($W54,'[3]Trial Blc'!$B$3:AP$542,AG$1,FALSE),0)</f>
        <v>58164.7</v>
      </c>
      <c r="AH54" s="104">
        <f>-IFERROR(VLOOKUP($W54,'[3]Trial Blc'!$B$3:AQ$542,AH$1,FALSE),0)</f>
        <v>58398.1</v>
      </c>
      <c r="AI54" s="104">
        <f>-IFERROR(VLOOKUP($W54,'[3]Trial Blc'!$B$3:AR$542,AI$1,FALSE),0)</f>
        <v>52340.14</v>
      </c>
      <c r="AJ54" s="104">
        <f>-IFERROR(VLOOKUP($W54,'[3]Trial Blc'!$B$3:AS$542,AJ$1,FALSE),0)</f>
        <v>52818.98</v>
      </c>
      <c r="AK54" s="104">
        <f>-IFERROR(VLOOKUP($W54,'[3]Trial Blc'!$B$3:AT$542,AK$1,FALSE),0)</f>
        <v>53285.87</v>
      </c>
      <c r="AL54" s="104">
        <f>-IFERROR(VLOOKUP($W54,'[3]Trial Blc'!$B$3:AU$542,AL$1,FALSE),0)</f>
        <v>54209.41</v>
      </c>
      <c r="AM54" s="104">
        <f>-IFERROR(VLOOKUP($W54,'[3]Trial Blc'!$B$3:AV$542,AM$1,FALSE),0)</f>
        <v>54918.559999999998</v>
      </c>
      <c r="AN54" s="104">
        <f>-IFERROR(VLOOKUP($W54,'[3]Trial Blc'!$B$3:AW$542,AN$1,FALSE),0)</f>
        <v>55710.99</v>
      </c>
      <c r="AO54" s="7">
        <f t="shared" si="5"/>
        <v>55729.821538461532</v>
      </c>
      <c r="AQ54" s="207"/>
    </row>
    <row r="55" spans="1:43" s="7" customFormat="1" ht="12" x14ac:dyDescent="0.3">
      <c r="A55" s="145">
        <v>1190</v>
      </c>
      <c r="C55" s="9" t="s">
        <v>107</v>
      </c>
      <c r="D55" s="104">
        <f>IFERROR(VLOOKUP($A55,'[3]Trial Blc'!$B$3:O$542,D$1,FALSE),0)</f>
        <v>39514.32</v>
      </c>
      <c r="E55" s="10"/>
      <c r="F55" s="9"/>
      <c r="G55" s="10">
        <f>SUM(D55:F55)</f>
        <v>39514.32</v>
      </c>
      <c r="H55" s="104">
        <f>IFERROR(VLOOKUP($A55,'[3]Trial Blc'!$B$3:S$542,H$1,FALSE),0)</f>
        <v>39537.94</v>
      </c>
      <c r="I55" s="104">
        <f>IFERROR(VLOOKUP($A55,'[3]Trial Blc'!$B$3:T$542,I$1,FALSE),0)</f>
        <v>39523.279999999999</v>
      </c>
      <c r="J55" s="104">
        <f>IFERROR(VLOOKUP($A55,'[3]Trial Blc'!$B$3:U$542,J$1,FALSE),0)</f>
        <v>39503.26</v>
      </c>
      <c r="K55" s="104">
        <f>IFERROR(VLOOKUP($A55,'[3]Trial Blc'!$B$3:V$542,K$1,FALSE),0)</f>
        <v>39449.129999999997</v>
      </c>
      <c r="L55" s="104">
        <f>IFERROR(VLOOKUP($A55,'[3]Trial Blc'!$B$3:W$542,L$1,FALSE),0)</f>
        <v>39418.839999999997</v>
      </c>
      <c r="M55" s="104">
        <f>IFERROR(VLOOKUP($A55,'[3]Trial Blc'!$B$3:X$542,M$1,FALSE),0)</f>
        <v>39398.17</v>
      </c>
      <c r="N55" s="104">
        <f>IFERROR(VLOOKUP($A55,'[3]Trial Blc'!$B$3:Y$542,N$1,FALSE),0)</f>
        <v>39381.519999999997</v>
      </c>
      <c r="O55" s="104">
        <f>IFERROR(VLOOKUP($A55,'[3]Trial Blc'!$B$3:Z$542,O$1,FALSE),0)</f>
        <v>39382.33</v>
      </c>
      <c r="P55" s="104">
        <f>IFERROR(VLOOKUP($A55,'[3]Trial Blc'!$B$3:AA$542,P$1,FALSE),0)</f>
        <v>39376.74</v>
      </c>
      <c r="Q55" s="104">
        <f>IFERROR(VLOOKUP($A55,'[3]Trial Blc'!$B$3:AB$542,Q$1,FALSE),0)</f>
        <v>39412.870000000003</v>
      </c>
      <c r="R55" s="104">
        <f>IFERROR(VLOOKUP($A55,'[3]Trial Blc'!$B$3:AC$542,R$1,FALSE),0)</f>
        <v>39432.629999999997</v>
      </c>
      <c r="S55" s="104">
        <f>IFERROR(VLOOKUP($A55,'[3]Trial Blc'!$B$3:AD$542,S$1,FALSE),0)</f>
        <v>39452.339999999997</v>
      </c>
      <c r="T55" s="7">
        <f>AVERAGE(G55:S55)</f>
        <v>39444.874615384615</v>
      </c>
      <c r="U55" s="9"/>
      <c r="V55" s="9"/>
      <c r="W55" s="145">
        <v>1985</v>
      </c>
      <c r="X55" s="7" t="s">
        <v>108</v>
      </c>
      <c r="Y55" s="104">
        <f>-IFERROR(VLOOKUP($W55,'[3]Trial Blc'!$B$3:AH$542,Y$1,FALSE),0)</f>
        <v>34184.870000000003</v>
      </c>
      <c r="Z55" s="10"/>
      <c r="AA55" s="10"/>
      <c r="AB55" s="10">
        <f>SUM(Y55:AA55)</f>
        <v>34184.870000000003</v>
      </c>
      <c r="AC55" s="104">
        <f>-IFERROR(VLOOKUP($W55,'[3]Trial Blc'!$B$3:AL$542,AC$1,FALSE),0)</f>
        <v>34415.49</v>
      </c>
      <c r="AD55" s="104">
        <f>-IFERROR(VLOOKUP($W55,'[3]Trial Blc'!$B$3:AM$542,AD$1,FALSE),0)</f>
        <v>34605.07</v>
      </c>
      <c r="AE55" s="104">
        <f>-IFERROR(VLOOKUP($W55,'[3]Trial Blc'!$B$3:AN$542,AE$1,FALSE),0)</f>
        <v>34788.49</v>
      </c>
      <c r="AF55" s="104">
        <f>-IFERROR(VLOOKUP($W55,'[3]Trial Blc'!$B$3:AO$542,AF$1,FALSE),0)</f>
        <v>34934.559999999998</v>
      </c>
      <c r="AG55" s="104">
        <f>-IFERROR(VLOOKUP($W55,'[3]Trial Blc'!$B$3:AP$542,AG$1,FALSE),0)</f>
        <v>35106.300000000003</v>
      </c>
      <c r="AH55" s="104">
        <f>-IFERROR(VLOOKUP($W55,'[3]Trial Blc'!$B$3:AQ$542,AH$1,FALSE),0)</f>
        <v>35288.33</v>
      </c>
      <c r="AI55" s="104">
        <f>-IFERROR(VLOOKUP($W55,'[3]Trial Blc'!$B$3:AR$542,AI$1,FALSE),0)</f>
        <v>35436.639999999999</v>
      </c>
      <c r="AJ55" s="104">
        <f>-IFERROR(VLOOKUP($W55,'[3]Trial Blc'!$B$3:AS$542,AJ$1,FALSE),0)</f>
        <v>35642.199999999997</v>
      </c>
      <c r="AK55" s="104">
        <f>-IFERROR(VLOOKUP($W55,'[3]Trial Blc'!$B$3:AT$542,AK$1,FALSE),0)</f>
        <v>35840.769999999997</v>
      </c>
      <c r="AL55" s="104">
        <f>-IFERROR(VLOOKUP($W55,'[3]Trial Blc'!$B$3:AU$542,AL$1,FALSE),0)</f>
        <v>38167.99</v>
      </c>
      <c r="AM55" s="104">
        <f>-IFERROR(VLOOKUP($W55,'[3]Trial Blc'!$B$3:AV$542,AM$1,FALSE),0)</f>
        <v>38395.089999999997</v>
      </c>
      <c r="AN55" s="104">
        <f>-IFERROR(VLOOKUP($W55,'[3]Trial Blc'!$B$3:AW$542,AN$1,FALSE),0)</f>
        <v>38622.370000000003</v>
      </c>
      <c r="AO55" s="7">
        <f t="shared" si="5"/>
        <v>35802.166923076926</v>
      </c>
      <c r="AP55" s="7">
        <f>+'[3]COA Adjustment to MFRS'!P65</f>
        <v>1581.0769230769231</v>
      </c>
      <c r="AQ55" s="207">
        <f>38-2082</f>
        <v>-2044</v>
      </c>
    </row>
    <row r="56" spans="1:43" s="11" customFormat="1" ht="12" x14ac:dyDescent="0.3">
      <c r="A56" s="155"/>
      <c r="C56" s="12"/>
      <c r="D56" s="104">
        <f>IFERROR(VLOOKUP($A56,'[3]Trial Blc'!$B$3:O$542,D$1,FALSE),0)</f>
        <v>0</v>
      </c>
      <c r="E56" s="10"/>
      <c r="F56" s="12"/>
      <c r="G56" s="10"/>
      <c r="H56" s="104">
        <f>IFERROR(VLOOKUP($A56,'[3]Trial Blc'!$B$3:S$542,H$1,FALSE),0)</f>
        <v>0</v>
      </c>
      <c r="I56" s="104">
        <f>IFERROR(VLOOKUP($A56,'[3]Trial Blc'!$B$3:T$542,I$1,FALSE),0)</f>
        <v>0</v>
      </c>
      <c r="J56" s="104">
        <f>IFERROR(VLOOKUP($A56,'[3]Trial Blc'!$B$3:U$542,J$1,FALSE),0)</f>
        <v>0</v>
      </c>
      <c r="K56" s="104">
        <f>IFERROR(VLOOKUP($A56,'[3]Trial Blc'!$B$3:V$542,K$1,FALSE),0)</f>
        <v>0</v>
      </c>
      <c r="L56" s="104">
        <f>IFERROR(VLOOKUP($A56,'[3]Trial Blc'!$B$3:W$542,L$1,FALSE),0)</f>
        <v>0</v>
      </c>
      <c r="M56" s="104">
        <f>IFERROR(VLOOKUP($A56,'[3]Trial Blc'!$B$3:X$542,M$1,FALSE),0)</f>
        <v>0</v>
      </c>
      <c r="N56" s="104">
        <f>IFERROR(VLOOKUP($A56,'[3]Trial Blc'!$B$3:Y$542,N$1,FALSE),0)</f>
        <v>0</v>
      </c>
      <c r="O56" s="104">
        <f>IFERROR(VLOOKUP($A56,'[3]Trial Blc'!$B$3:Z$542,O$1,FALSE),0)</f>
        <v>0</v>
      </c>
      <c r="P56" s="104">
        <f>IFERROR(VLOOKUP($A56,'[3]Trial Blc'!$B$3:AA$542,P$1,FALSE),0)</f>
        <v>0</v>
      </c>
      <c r="Q56" s="104">
        <f>IFERROR(VLOOKUP($A56,'[3]Trial Blc'!$B$3:AB$542,Q$1,FALSE),0)</f>
        <v>0</v>
      </c>
      <c r="R56" s="104">
        <f>IFERROR(VLOOKUP($A56,'[3]Trial Blc'!$B$3:AC$542,R$1,FALSE),0)</f>
        <v>0</v>
      </c>
      <c r="S56" s="104">
        <f>IFERROR(VLOOKUP($A56,'[3]Trial Blc'!$B$3:AD$542,S$1,FALSE),0)</f>
        <v>0</v>
      </c>
      <c r="U56" s="12"/>
      <c r="V56" s="12"/>
      <c r="W56" s="155"/>
      <c r="Y56" s="104">
        <f>-IFERROR(VLOOKUP($W56,'[3]Trial Blc'!$B$3:AH$542,Y$1,FALSE),0)</f>
        <v>0</v>
      </c>
      <c r="Z56" s="10"/>
      <c r="AA56" s="10"/>
      <c r="AB56" s="10"/>
      <c r="AC56" s="104">
        <f>-IFERROR(VLOOKUP($W56,'[3]Trial Blc'!$B$3:AL$542,AC$1,FALSE),0)</f>
        <v>0</v>
      </c>
      <c r="AD56" s="104">
        <f>-IFERROR(VLOOKUP($W56,'[3]Trial Blc'!$B$3:AM$542,AD$1,FALSE),0)</f>
        <v>0</v>
      </c>
      <c r="AE56" s="104">
        <f>-IFERROR(VLOOKUP($W56,'[3]Trial Blc'!$B$3:AN$542,AE$1,FALSE),0)</f>
        <v>0</v>
      </c>
      <c r="AF56" s="104">
        <f>-IFERROR(VLOOKUP($W56,'[3]Trial Blc'!$B$3:AO$542,AF$1,FALSE),0)</f>
        <v>0</v>
      </c>
      <c r="AG56" s="104">
        <f>-IFERROR(VLOOKUP($W56,'[3]Trial Blc'!$B$3:AP$542,AG$1,FALSE),0)</f>
        <v>0</v>
      </c>
      <c r="AH56" s="104">
        <f>-IFERROR(VLOOKUP($W56,'[3]Trial Blc'!$B$3:AQ$542,AH$1,FALSE),0)</f>
        <v>0</v>
      </c>
      <c r="AI56" s="104">
        <f>-IFERROR(VLOOKUP($W56,'[3]Trial Blc'!$B$3:AR$542,AI$1,FALSE),0)</f>
        <v>0</v>
      </c>
      <c r="AJ56" s="104">
        <f>-IFERROR(VLOOKUP($W56,'[3]Trial Blc'!$B$3:AS$542,AJ$1,FALSE),0)</f>
        <v>0</v>
      </c>
      <c r="AK56" s="104">
        <f>-IFERROR(VLOOKUP($W56,'[3]Trial Blc'!$B$3:AT$542,AK$1,FALSE),0)</f>
        <v>0</v>
      </c>
      <c r="AL56" s="104">
        <f>-IFERROR(VLOOKUP($W56,'[3]Trial Blc'!$B$3:AU$542,AL$1,FALSE),0)</f>
        <v>0</v>
      </c>
      <c r="AM56" s="104">
        <f>-IFERROR(VLOOKUP($W56,'[3]Trial Blc'!$B$3:AV$542,AM$1,FALSE),0)</f>
        <v>0</v>
      </c>
      <c r="AN56" s="104">
        <f>-IFERROR(VLOOKUP($W56,'[3]Trial Blc'!$B$3:AW$542,AN$1,FALSE),0)</f>
        <v>0</v>
      </c>
      <c r="AQ56" s="207"/>
    </row>
    <row r="57" spans="1:43" s="7" customFormat="1" ht="10.5" customHeight="1" x14ac:dyDescent="0.3">
      <c r="A57" s="145">
        <v>1195</v>
      </c>
      <c r="C57" s="9" t="s">
        <v>110</v>
      </c>
      <c r="D57" s="104">
        <f>IFERROR(VLOOKUP($A57,'[3]Trial Blc'!$B$3:O$542,D$1,FALSE),0)</f>
        <v>443.24</v>
      </c>
      <c r="E57" s="10"/>
      <c r="F57" s="9"/>
      <c r="G57" s="10">
        <f t="shared" ref="G57:G63" si="8">SUM(D57:F57)</f>
        <v>443.24</v>
      </c>
      <c r="H57" s="104">
        <f>IFERROR(VLOOKUP($A57,'[3]Trial Blc'!$B$3:S$542,H$1,FALSE),0)</f>
        <v>443.24</v>
      </c>
      <c r="I57" s="104">
        <f>IFERROR(VLOOKUP($A57,'[3]Trial Blc'!$B$3:T$542,I$1,FALSE),0)</f>
        <v>443.24</v>
      </c>
      <c r="J57" s="104">
        <f>IFERROR(VLOOKUP($A57,'[3]Trial Blc'!$B$3:U$542,J$1,FALSE),0)</f>
        <v>443.24</v>
      </c>
      <c r="K57" s="104">
        <f>IFERROR(VLOOKUP($A57,'[3]Trial Blc'!$B$3:V$542,K$1,FALSE),0)</f>
        <v>443.24</v>
      </c>
      <c r="L57" s="104">
        <f>IFERROR(VLOOKUP($A57,'[3]Trial Blc'!$B$3:W$542,L$1,FALSE),0)</f>
        <v>443.24</v>
      </c>
      <c r="M57" s="104">
        <f>IFERROR(VLOOKUP($A57,'[3]Trial Blc'!$B$3:X$542,M$1,FALSE),0)</f>
        <v>443.24</v>
      </c>
      <c r="N57" s="104">
        <f>IFERROR(VLOOKUP($A57,'[3]Trial Blc'!$B$3:Y$542,N$1,FALSE),0)</f>
        <v>443.24</v>
      </c>
      <c r="O57" s="104">
        <f>IFERROR(VLOOKUP($A57,'[3]Trial Blc'!$B$3:Z$542,O$1,FALSE),0)</f>
        <v>443.24</v>
      </c>
      <c r="P57" s="104">
        <f>IFERROR(VLOOKUP($A57,'[3]Trial Blc'!$B$3:AA$542,P$1,FALSE),0)</f>
        <v>443.24</v>
      </c>
      <c r="Q57" s="104">
        <f>IFERROR(VLOOKUP($A57,'[3]Trial Blc'!$B$3:AB$542,Q$1,FALSE),0)</f>
        <v>443.24</v>
      </c>
      <c r="R57" s="104">
        <f>IFERROR(VLOOKUP($A57,'[3]Trial Blc'!$B$3:AC$542,R$1,FALSE),0)</f>
        <v>443.24</v>
      </c>
      <c r="S57" s="104">
        <f>IFERROR(VLOOKUP($A57,'[3]Trial Blc'!$B$3:AD$542,S$1,FALSE),0)</f>
        <v>443.24</v>
      </c>
      <c r="T57" s="7">
        <f t="shared" ref="T57:T64" si="9">AVERAGE(G57:S57)</f>
        <v>443.23999999999984</v>
      </c>
      <c r="U57" s="9"/>
      <c r="V57" s="9"/>
      <c r="W57" s="145">
        <v>1990</v>
      </c>
      <c r="X57" s="11" t="s">
        <v>111</v>
      </c>
      <c r="Y57" s="104">
        <f>-IFERROR(VLOOKUP($W57,'[3]Trial Blc'!$B$3:AH$542,Y$1,FALSE),0)</f>
        <v>241.49</v>
      </c>
      <c r="Z57" s="10"/>
      <c r="AA57" s="10"/>
      <c r="AB57" s="10">
        <f t="shared" ref="AB57:AB63" si="10">SUM(Y57:AA57)</f>
        <v>241.49</v>
      </c>
      <c r="AC57" s="104">
        <f>-IFERROR(VLOOKUP($W57,'[3]Trial Blc'!$B$3:AL$542,AC$1,FALSE),0)</f>
        <v>241.97</v>
      </c>
      <c r="AD57" s="104">
        <f>-IFERROR(VLOOKUP($W57,'[3]Trial Blc'!$B$3:AM$542,AD$1,FALSE),0)</f>
        <v>242.45</v>
      </c>
      <c r="AE57" s="104">
        <f>-IFERROR(VLOOKUP($W57,'[3]Trial Blc'!$B$3:AN$542,AE$1,FALSE),0)</f>
        <v>242.93</v>
      </c>
      <c r="AF57" s="104">
        <f>-IFERROR(VLOOKUP($W57,'[3]Trial Blc'!$B$3:AO$542,AF$1,FALSE),0)</f>
        <v>245.4</v>
      </c>
      <c r="AG57" s="104">
        <f>-IFERROR(VLOOKUP($W57,'[3]Trial Blc'!$B$3:AP$542,AG$1,FALSE),0)</f>
        <v>247.87</v>
      </c>
      <c r="AH57" s="104">
        <f>-IFERROR(VLOOKUP($W57,'[3]Trial Blc'!$B$3:AQ$542,AH$1,FALSE),0)</f>
        <v>250.34</v>
      </c>
      <c r="AI57" s="104">
        <f>-IFERROR(VLOOKUP($W57,'[3]Trial Blc'!$B$3:AR$542,AI$1,FALSE),0)</f>
        <v>576.80999999999995</v>
      </c>
      <c r="AJ57" s="104">
        <f>-IFERROR(VLOOKUP($W57,'[3]Trial Blc'!$B$3:AS$542,AJ$1,FALSE),0)</f>
        <v>579.28</v>
      </c>
      <c r="AK57" s="104">
        <f>-IFERROR(VLOOKUP($W57,'[3]Trial Blc'!$B$3:AT$542,AK$1,FALSE),0)</f>
        <v>581.75</v>
      </c>
      <c r="AL57" s="104">
        <f>-IFERROR(VLOOKUP($W57,'[3]Trial Blc'!$B$3:AU$542,AL$1,FALSE),0)</f>
        <v>-63.78</v>
      </c>
      <c r="AM57" s="104">
        <f>-IFERROR(VLOOKUP($W57,'[3]Trial Blc'!$B$3:AV$542,AM$1,FALSE),0)</f>
        <v>-61.31</v>
      </c>
      <c r="AN57" s="104">
        <f>-IFERROR(VLOOKUP($W57,'[3]Trial Blc'!$B$3:AW$542,AN$1,FALSE),0)</f>
        <v>-58.84</v>
      </c>
      <c r="AO57" s="7">
        <f t="shared" ref="AO57:AO64" si="11">AVERAGE(AB57:AN57)</f>
        <v>251.25846153846152</v>
      </c>
      <c r="AP57" s="7">
        <f>+'[3]COA Adjustment to MFRS'!P67</f>
        <v>-324</v>
      </c>
      <c r="AQ57" s="207">
        <f>-324+648</f>
        <v>324</v>
      </c>
    </row>
    <row r="58" spans="1:43" s="7" customFormat="1" ht="12" x14ac:dyDescent="0.3">
      <c r="A58" s="145">
        <v>1200</v>
      </c>
      <c r="C58" s="9" t="s">
        <v>113</v>
      </c>
      <c r="D58" s="104">
        <f>IFERROR(VLOOKUP($A58,'[3]Trial Blc'!$B$3:O$542,D$1,FALSE),0)</f>
        <v>0</v>
      </c>
      <c r="E58" s="10"/>
      <c r="F58" s="9"/>
      <c r="G58" s="10">
        <f t="shared" si="8"/>
        <v>0</v>
      </c>
      <c r="H58" s="104">
        <f>IFERROR(VLOOKUP($A58,'[3]Trial Blc'!$B$3:S$542,H$1,FALSE),0)</f>
        <v>0</v>
      </c>
      <c r="I58" s="104">
        <f>IFERROR(VLOOKUP($A58,'[3]Trial Blc'!$B$3:T$542,I$1,FALSE),0)</f>
        <v>13288.13</v>
      </c>
      <c r="J58" s="104">
        <f>IFERROR(VLOOKUP($A58,'[3]Trial Blc'!$B$3:U$542,J$1,FALSE),0)</f>
        <v>13288.13</v>
      </c>
      <c r="K58" s="104">
        <f>IFERROR(VLOOKUP($A58,'[3]Trial Blc'!$B$3:V$542,K$1,FALSE),0)</f>
        <v>13288.13</v>
      </c>
      <c r="L58" s="104">
        <f>IFERROR(VLOOKUP($A58,'[3]Trial Blc'!$B$3:W$542,L$1,FALSE),0)</f>
        <v>13288.13</v>
      </c>
      <c r="M58" s="104">
        <f>IFERROR(VLOOKUP($A58,'[3]Trial Blc'!$B$3:X$542,M$1,FALSE),0)</f>
        <v>13288.13</v>
      </c>
      <c r="N58" s="104">
        <f>IFERROR(VLOOKUP($A58,'[3]Trial Blc'!$B$3:Y$542,N$1,FALSE),0)</f>
        <v>13288.13</v>
      </c>
      <c r="O58" s="104">
        <f>IFERROR(VLOOKUP($A58,'[3]Trial Blc'!$B$3:Z$542,O$1,FALSE),0)</f>
        <v>13288.13</v>
      </c>
      <c r="P58" s="104">
        <f>IFERROR(VLOOKUP($A58,'[3]Trial Blc'!$B$3:AA$542,P$1,FALSE),0)</f>
        <v>14377.34</v>
      </c>
      <c r="Q58" s="104">
        <f>IFERROR(VLOOKUP($A58,'[3]Trial Blc'!$B$3:AB$542,Q$1,FALSE),0)</f>
        <v>18494.64</v>
      </c>
      <c r="R58" s="104">
        <f>IFERROR(VLOOKUP($A58,'[3]Trial Blc'!$B$3:AC$542,R$1,FALSE),0)</f>
        <v>18494.64</v>
      </c>
      <c r="S58" s="104">
        <f>IFERROR(VLOOKUP($A58,'[3]Trial Blc'!$B$3:AD$542,S$1,FALSE),0)</f>
        <v>18494.64</v>
      </c>
      <c r="T58" s="7">
        <f t="shared" si="9"/>
        <v>12529.089999999998</v>
      </c>
      <c r="U58" s="9"/>
      <c r="V58" s="9"/>
      <c r="W58" s="145">
        <v>1995</v>
      </c>
      <c r="X58" s="11" t="s">
        <v>114</v>
      </c>
      <c r="Y58" s="104">
        <f>-IFERROR(VLOOKUP($W58,'[3]Trial Blc'!$B$3:AH$542,Y$1,FALSE),0)</f>
        <v>0</v>
      </c>
      <c r="Z58" s="10"/>
      <c r="AA58" s="10"/>
      <c r="AB58" s="10">
        <f t="shared" si="10"/>
        <v>0</v>
      </c>
      <c r="AC58" s="104">
        <f>-IFERROR(VLOOKUP($W58,'[3]Trial Blc'!$B$3:AL$542,AC$1,FALSE),0)</f>
        <v>0</v>
      </c>
      <c r="AD58" s="104">
        <f>-IFERROR(VLOOKUP($W58,'[3]Trial Blc'!$B$3:AM$542,AD$1,FALSE),0)</f>
        <v>0</v>
      </c>
      <c r="AE58" s="104">
        <f>-IFERROR(VLOOKUP($W58,'[3]Trial Blc'!$B$3:AN$542,AE$1,FALSE),0)</f>
        <v>92.28</v>
      </c>
      <c r="AF58" s="104">
        <f>-IFERROR(VLOOKUP($W58,'[3]Trial Blc'!$B$3:AO$542,AF$1,FALSE),0)</f>
        <v>184.56</v>
      </c>
      <c r="AG58" s="104">
        <f>-IFERROR(VLOOKUP($W58,'[3]Trial Blc'!$B$3:AP$542,AG$1,FALSE),0)</f>
        <v>276.83999999999997</v>
      </c>
      <c r="AH58" s="104">
        <f>-IFERROR(VLOOKUP($W58,'[3]Trial Blc'!$B$3:AQ$542,AH$1,FALSE),0)</f>
        <v>369.12</v>
      </c>
      <c r="AI58" s="104">
        <f>-IFERROR(VLOOKUP($W58,'[3]Trial Blc'!$B$3:AR$542,AI$1,FALSE),0)</f>
        <v>461.4</v>
      </c>
      <c r="AJ58" s="104">
        <f>-IFERROR(VLOOKUP($W58,'[3]Trial Blc'!$B$3:AS$542,AJ$1,FALSE),0)</f>
        <v>553.67999999999995</v>
      </c>
      <c r="AK58" s="104">
        <f>-IFERROR(VLOOKUP($W58,'[3]Trial Blc'!$B$3:AT$542,AK$1,FALSE),0)</f>
        <v>653.52</v>
      </c>
      <c r="AL58" s="104">
        <f>-IFERROR(VLOOKUP($W58,'[3]Trial Blc'!$B$3:AU$542,AL$1,FALSE),0)</f>
        <v>781.96</v>
      </c>
      <c r="AM58" s="104">
        <f>-IFERROR(VLOOKUP($W58,'[3]Trial Blc'!$B$3:AV$542,AM$1,FALSE),0)</f>
        <v>910.4</v>
      </c>
      <c r="AN58" s="104">
        <f>-IFERROR(VLOOKUP($W58,'[3]Trial Blc'!$B$3:AW$542,AN$1,FALSE),0)</f>
        <v>1038.8399999999999</v>
      </c>
      <c r="AO58" s="7">
        <f t="shared" si="11"/>
        <v>409.43076923076927</v>
      </c>
      <c r="AQ58" s="207"/>
    </row>
    <row r="59" spans="1:43" s="7" customFormat="1" ht="12" x14ac:dyDescent="0.3">
      <c r="A59" s="145">
        <v>1205</v>
      </c>
      <c r="C59" s="9" t="s">
        <v>116</v>
      </c>
      <c r="D59" s="104">
        <f>IFERROR(VLOOKUP($A59,'[3]Trial Blc'!$B$3:O$542,D$1,FALSE),0)</f>
        <v>3067.41</v>
      </c>
      <c r="E59" s="10"/>
      <c r="F59" s="9"/>
      <c r="G59" s="10">
        <f t="shared" si="8"/>
        <v>3067.41</v>
      </c>
      <c r="H59" s="104">
        <f>IFERROR(VLOOKUP($A59,'[3]Trial Blc'!$B$3:S$542,H$1,FALSE),0)</f>
        <v>3076.97</v>
      </c>
      <c r="I59" s="104">
        <f>IFERROR(VLOOKUP($A59,'[3]Trial Blc'!$B$3:T$542,I$1,FALSE),0)</f>
        <v>3054.73</v>
      </c>
      <c r="J59" s="104">
        <f>IFERROR(VLOOKUP($A59,'[3]Trial Blc'!$B$3:U$542,J$1,FALSE),0)</f>
        <v>3051.32</v>
      </c>
      <c r="K59" s="104">
        <f>IFERROR(VLOOKUP($A59,'[3]Trial Blc'!$B$3:V$542,K$1,FALSE),0)</f>
        <v>3038.19</v>
      </c>
      <c r="L59" s="104">
        <f>IFERROR(VLOOKUP($A59,'[3]Trial Blc'!$B$3:W$542,L$1,FALSE),0)</f>
        <v>3027.41</v>
      </c>
      <c r="M59" s="104">
        <f>IFERROR(VLOOKUP($A59,'[3]Trial Blc'!$B$3:X$542,M$1,FALSE),0)</f>
        <v>3021.42</v>
      </c>
      <c r="N59" s="104">
        <f>IFERROR(VLOOKUP($A59,'[3]Trial Blc'!$B$3:Y$542,N$1,FALSE),0)</f>
        <v>3013.6</v>
      </c>
      <c r="O59" s="104">
        <f>IFERROR(VLOOKUP($A59,'[3]Trial Blc'!$B$3:Z$542,O$1,FALSE),0)</f>
        <v>3013.95</v>
      </c>
      <c r="P59" s="104">
        <f>IFERROR(VLOOKUP($A59,'[3]Trial Blc'!$B$3:AA$542,P$1,FALSE),0)</f>
        <v>2995.95</v>
      </c>
      <c r="Q59" s="104">
        <f>IFERROR(VLOOKUP($A59,'[3]Trial Blc'!$B$3:AB$542,Q$1,FALSE),0)</f>
        <v>3009.88</v>
      </c>
      <c r="R59" s="104">
        <f>IFERROR(VLOOKUP($A59,'[3]Trial Blc'!$B$3:AC$542,R$1,FALSE),0)</f>
        <v>3017.62</v>
      </c>
      <c r="S59" s="104">
        <f>IFERROR(VLOOKUP($A59,'[3]Trial Blc'!$B$3:AD$542,S$1,FALSE),0)</f>
        <v>3024.02</v>
      </c>
      <c r="T59" s="7">
        <f t="shared" si="9"/>
        <v>3031.728461538461</v>
      </c>
      <c r="U59" s="9"/>
      <c r="V59" s="9"/>
      <c r="W59" s="145">
        <v>2000</v>
      </c>
      <c r="X59" s="7" t="s">
        <v>117</v>
      </c>
      <c r="Y59" s="104">
        <f>-IFERROR(VLOOKUP($W59,'[3]Trial Blc'!$B$3:AH$542,Y$1,FALSE),0)</f>
        <v>1976.55</v>
      </c>
      <c r="Z59" s="10"/>
      <c r="AA59" s="10"/>
      <c r="AB59" s="10">
        <f t="shared" si="10"/>
        <v>1976.55</v>
      </c>
      <c r="AC59" s="104">
        <f>-IFERROR(VLOOKUP($W59,'[3]Trial Blc'!$B$3:AL$542,AC$1,FALSE),0)</f>
        <v>1997.83</v>
      </c>
      <c r="AD59" s="104">
        <f>-IFERROR(VLOOKUP($W59,'[3]Trial Blc'!$B$3:AM$542,AD$1,FALSE),0)</f>
        <v>2003.33</v>
      </c>
      <c r="AE59" s="104">
        <f>-IFERROR(VLOOKUP($W59,'[3]Trial Blc'!$B$3:AN$542,AE$1,FALSE),0)</f>
        <v>2018.06</v>
      </c>
      <c r="AF59" s="104">
        <f>-IFERROR(VLOOKUP($W59,'[3]Trial Blc'!$B$3:AO$542,AF$1,FALSE),0)</f>
        <v>2036.68</v>
      </c>
      <c r="AG59" s="104">
        <f>-IFERROR(VLOOKUP($W59,'[3]Trial Blc'!$B$3:AP$542,AG$1,FALSE),0)</f>
        <v>2056.33</v>
      </c>
      <c r="AH59" s="104">
        <f>-IFERROR(VLOOKUP($W59,'[3]Trial Blc'!$B$3:AQ$542,AH$1,FALSE),0)</f>
        <v>2078.35</v>
      </c>
      <c r="AI59" s="104">
        <f>-IFERROR(VLOOKUP($W59,'[3]Trial Blc'!$B$3:AR$542,AI$1,FALSE),0)</f>
        <v>1604.28</v>
      </c>
      <c r="AJ59" s="104">
        <f>-IFERROR(VLOOKUP($W59,'[3]Trial Blc'!$B$3:AS$542,AJ$1,FALSE),0)</f>
        <v>1629.59</v>
      </c>
      <c r="AK59" s="104">
        <f>-IFERROR(VLOOKUP($W59,'[3]Trial Blc'!$B$3:AT$542,AK$1,FALSE),0)</f>
        <v>1644.63</v>
      </c>
      <c r="AL59" s="104">
        <f>-IFERROR(VLOOKUP($W59,'[3]Trial Blc'!$B$3:AU$542,AL$1,FALSE),0)</f>
        <v>2667.5</v>
      </c>
      <c r="AM59" s="104">
        <f>-IFERROR(VLOOKUP($W59,'[3]Trial Blc'!$B$3:AV$542,AM$1,FALSE),0)</f>
        <v>2697.05</v>
      </c>
      <c r="AN59" s="104">
        <f>-IFERROR(VLOOKUP($W59,'[3]Trial Blc'!$B$3:AW$542,AN$1,FALSE),0)</f>
        <v>2725.93</v>
      </c>
      <c r="AO59" s="7">
        <f t="shared" si="11"/>
        <v>2087.3930769230769</v>
      </c>
      <c r="AP59" s="7">
        <f>+'[3]COA Adjustment to MFRS'!P69</f>
        <v>495.00000000000011</v>
      </c>
      <c r="AQ59" s="207">
        <f>495-990</f>
        <v>-495</v>
      </c>
    </row>
    <row r="60" spans="1:43" s="11" customFormat="1" ht="12" x14ac:dyDescent="0.3">
      <c r="A60" s="155">
        <v>1210</v>
      </c>
      <c r="C60" s="12" t="s">
        <v>119</v>
      </c>
      <c r="D60" s="104">
        <f>IFERROR(VLOOKUP($A60,'[3]Trial Blc'!$B$3:O$542,D$1,FALSE),0)</f>
        <v>0</v>
      </c>
      <c r="E60" s="10"/>
      <c r="F60" s="12"/>
      <c r="G60" s="10">
        <f t="shared" si="8"/>
        <v>0</v>
      </c>
      <c r="H60" s="104">
        <f>IFERROR(VLOOKUP($A60,'[3]Trial Blc'!$B$3:S$542,H$1,FALSE),0)</f>
        <v>0</v>
      </c>
      <c r="I60" s="104">
        <f>IFERROR(VLOOKUP($A60,'[3]Trial Blc'!$B$3:T$542,I$1,FALSE),0)</f>
        <v>0</v>
      </c>
      <c r="J60" s="104">
        <f>IFERROR(VLOOKUP($A60,'[3]Trial Blc'!$B$3:U$542,J$1,FALSE),0)</f>
        <v>0</v>
      </c>
      <c r="K60" s="104">
        <f>IFERROR(VLOOKUP($A60,'[3]Trial Blc'!$B$3:V$542,K$1,FALSE),0)</f>
        <v>0</v>
      </c>
      <c r="L60" s="104">
        <f>IFERROR(VLOOKUP($A60,'[3]Trial Blc'!$B$3:W$542,L$1,FALSE),0)</f>
        <v>0</v>
      </c>
      <c r="M60" s="104">
        <f>IFERROR(VLOOKUP($A60,'[3]Trial Blc'!$B$3:X$542,M$1,FALSE),0)</f>
        <v>0</v>
      </c>
      <c r="N60" s="104">
        <f>IFERROR(VLOOKUP($A60,'[3]Trial Blc'!$B$3:Y$542,N$1,FALSE),0)</f>
        <v>0</v>
      </c>
      <c r="O60" s="104">
        <f>IFERROR(VLOOKUP($A60,'[3]Trial Blc'!$B$3:Z$542,O$1,FALSE),0)</f>
        <v>0</v>
      </c>
      <c r="P60" s="104">
        <f>IFERROR(VLOOKUP($A60,'[3]Trial Blc'!$B$3:AA$542,P$1,FALSE),0)</f>
        <v>0</v>
      </c>
      <c r="Q60" s="104">
        <f>IFERROR(VLOOKUP($A60,'[3]Trial Blc'!$B$3:AB$542,Q$1,FALSE),0)</f>
        <v>0</v>
      </c>
      <c r="R60" s="104">
        <f>IFERROR(VLOOKUP($A60,'[3]Trial Blc'!$B$3:AC$542,R$1,FALSE),0)</f>
        <v>0</v>
      </c>
      <c r="S60" s="104">
        <f>IFERROR(VLOOKUP($A60,'[3]Trial Blc'!$B$3:AD$542,S$1,FALSE),0)</f>
        <v>0</v>
      </c>
      <c r="T60" s="7">
        <f t="shared" si="9"/>
        <v>0</v>
      </c>
      <c r="U60" s="12"/>
      <c r="V60" s="12"/>
      <c r="W60" s="155">
        <v>2005</v>
      </c>
      <c r="X60" s="11" t="s">
        <v>120</v>
      </c>
      <c r="Y60" s="104">
        <f>-IFERROR(VLOOKUP($W60,'[3]Trial Blc'!$B$3:AH$542,Y$1,FALSE),0)</f>
        <v>0</v>
      </c>
      <c r="Z60" s="10"/>
      <c r="AA60" s="10"/>
      <c r="AB60" s="10">
        <f t="shared" si="10"/>
        <v>0</v>
      </c>
      <c r="AC60" s="104">
        <f>-IFERROR(VLOOKUP($W60,'[3]Trial Blc'!$B$3:AL$542,AC$1,FALSE),0)</f>
        <v>0</v>
      </c>
      <c r="AD60" s="104">
        <f>-IFERROR(VLOOKUP($W60,'[3]Trial Blc'!$B$3:AM$542,AD$1,FALSE),0)</f>
        <v>0</v>
      </c>
      <c r="AE60" s="104">
        <f>-IFERROR(VLOOKUP($W60,'[3]Trial Blc'!$B$3:AN$542,AE$1,FALSE),0)</f>
        <v>0</v>
      </c>
      <c r="AF60" s="104">
        <f>-IFERROR(VLOOKUP($W60,'[3]Trial Blc'!$B$3:AO$542,AF$1,FALSE),0)</f>
        <v>0</v>
      </c>
      <c r="AG60" s="104">
        <f>-IFERROR(VLOOKUP($W60,'[3]Trial Blc'!$B$3:AP$542,AG$1,FALSE),0)</f>
        <v>0</v>
      </c>
      <c r="AH60" s="104">
        <f>-IFERROR(VLOOKUP($W60,'[3]Trial Blc'!$B$3:AQ$542,AH$1,FALSE),0)</f>
        <v>0</v>
      </c>
      <c r="AI60" s="104">
        <f>-IFERROR(VLOOKUP($W60,'[3]Trial Blc'!$B$3:AR$542,AI$1,FALSE),0)</f>
        <v>0</v>
      </c>
      <c r="AJ60" s="104">
        <f>-IFERROR(VLOOKUP($W60,'[3]Trial Blc'!$B$3:AS$542,AJ$1,FALSE),0)</f>
        <v>0</v>
      </c>
      <c r="AK60" s="104">
        <f>-IFERROR(VLOOKUP($W60,'[3]Trial Blc'!$B$3:AT$542,AK$1,FALSE),0)</f>
        <v>0</v>
      </c>
      <c r="AL60" s="104">
        <f>-IFERROR(VLOOKUP($W60,'[3]Trial Blc'!$B$3:AU$542,AL$1,FALSE),0)</f>
        <v>0</v>
      </c>
      <c r="AM60" s="104">
        <f>-IFERROR(VLOOKUP($W60,'[3]Trial Blc'!$B$3:AV$542,AM$1,FALSE),0)</f>
        <v>0</v>
      </c>
      <c r="AN60" s="104">
        <f>-IFERROR(VLOOKUP($W60,'[3]Trial Blc'!$B$3:AW$542,AN$1,FALSE),0)</f>
        <v>0</v>
      </c>
      <c r="AO60" s="7">
        <f t="shared" si="11"/>
        <v>0</v>
      </c>
      <c r="AQ60" s="207"/>
    </row>
    <row r="61" spans="1:43" s="11" customFormat="1" ht="12" x14ac:dyDescent="0.3">
      <c r="A61" s="155">
        <v>1215</v>
      </c>
      <c r="C61" s="12" t="s">
        <v>122</v>
      </c>
      <c r="D61" s="104">
        <f>IFERROR(VLOOKUP($A61,'[3]Trial Blc'!$B$3:O$542,D$1,FALSE),0)</f>
        <v>0</v>
      </c>
      <c r="E61" s="10"/>
      <c r="F61" s="12"/>
      <c r="G61" s="10">
        <f t="shared" si="8"/>
        <v>0</v>
      </c>
      <c r="H61" s="104">
        <f>IFERROR(VLOOKUP($A61,'[3]Trial Blc'!$B$3:S$542,H$1,FALSE),0)</f>
        <v>0</v>
      </c>
      <c r="I61" s="104">
        <f>IFERROR(VLOOKUP($A61,'[3]Trial Blc'!$B$3:T$542,I$1,FALSE),0)</f>
        <v>0</v>
      </c>
      <c r="J61" s="104">
        <f>IFERROR(VLOOKUP($A61,'[3]Trial Blc'!$B$3:U$542,J$1,FALSE),0)</f>
        <v>0</v>
      </c>
      <c r="K61" s="104">
        <f>IFERROR(VLOOKUP($A61,'[3]Trial Blc'!$B$3:V$542,K$1,FALSE),0)</f>
        <v>0</v>
      </c>
      <c r="L61" s="104">
        <f>IFERROR(VLOOKUP($A61,'[3]Trial Blc'!$B$3:W$542,L$1,FALSE),0)</f>
        <v>0</v>
      </c>
      <c r="M61" s="104">
        <f>IFERROR(VLOOKUP($A61,'[3]Trial Blc'!$B$3:X$542,M$1,FALSE),0)</f>
        <v>0</v>
      </c>
      <c r="N61" s="104">
        <f>IFERROR(VLOOKUP($A61,'[3]Trial Blc'!$B$3:Y$542,N$1,FALSE),0)</f>
        <v>0</v>
      </c>
      <c r="O61" s="104">
        <f>IFERROR(VLOOKUP($A61,'[3]Trial Blc'!$B$3:Z$542,O$1,FALSE),0)</f>
        <v>0</v>
      </c>
      <c r="P61" s="104">
        <f>IFERROR(VLOOKUP($A61,'[3]Trial Blc'!$B$3:AA$542,P$1,FALSE),0)</f>
        <v>0</v>
      </c>
      <c r="Q61" s="104">
        <f>IFERROR(VLOOKUP($A61,'[3]Trial Blc'!$B$3:AB$542,Q$1,FALSE),0)</f>
        <v>0</v>
      </c>
      <c r="R61" s="104">
        <f>IFERROR(VLOOKUP($A61,'[3]Trial Blc'!$B$3:AC$542,R$1,FALSE),0)</f>
        <v>0</v>
      </c>
      <c r="S61" s="104">
        <f>IFERROR(VLOOKUP($A61,'[3]Trial Blc'!$B$3:AD$542,S$1,FALSE),0)</f>
        <v>0</v>
      </c>
      <c r="T61" s="7">
        <f t="shared" si="9"/>
        <v>0</v>
      </c>
      <c r="U61" s="12"/>
      <c r="V61" s="12"/>
      <c r="W61" s="155">
        <v>2010</v>
      </c>
      <c r="X61" s="11" t="s">
        <v>123</v>
      </c>
      <c r="Y61" s="104">
        <f>-IFERROR(VLOOKUP($W61,'[3]Trial Blc'!$B$3:AH$542,Y$1,FALSE),0)</f>
        <v>0</v>
      </c>
      <c r="Z61" s="10"/>
      <c r="AA61" s="10"/>
      <c r="AB61" s="10">
        <f t="shared" si="10"/>
        <v>0</v>
      </c>
      <c r="AC61" s="104">
        <f>-IFERROR(VLOOKUP($W61,'[3]Trial Blc'!$B$3:AL$542,AC$1,FALSE),0)</f>
        <v>0</v>
      </c>
      <c r="AD61" s="104">
        <f>-IFERROR(VLOOKUP($W61,'[3]Trial Blc'!$B$3:AM$542,AD$1,FALSE),0)</f>
        <v>0</v>
      </c>
      <c r="AE61" s="104">
        <f>-IFERROR(VLOOKUP($W61,'[3]Trial Blc'!$B$3:AN$542,AE$1,FALSE),0)</f>
        <v>0</v>
      </c>
      <c r="AF61" s="104">
        <f>-IFERROR(VLOOKUP($W61,'[3]Trial Blc'!$B$3:AO$542,AF$1,FALSE),0)</f>
        <v>0</v>
      </c>
      <c r="AG61" s="104">
        <f>-IFERROR(VLOOKUP($W61,'[3]Trial Blc'!$B$3:AP$542,AG$1,FALSE),0)</f>
        <v>0</v>
      </c>
      <c r="AH61" s="104">
        <f>-IFERROR(VLOOKUP($W61,'[3]Trial Blc'!$B$3:AQ$542,AH$1,FALSE),0)</f>
        <v>0</v>
      </c>
      <c r="AI61" s="104">
        <f>-IFERROR(VLOOKUP($W61,'[3]Trial Blc'!$B$3:AR$542,AI$1,FALSE),0)</f>
        <v>0</v>
      </c>
      <c r="AJ61" s="104">
        <f>-IFERROR(VLOOKUP($W61,'[3]Trial Blc'!$B$3:AS$542,AJ$1,FALSE),0)</f>
        <v>0</v>
      </c>
      <c r="AK61" s="104">
        <f>-IFERROR(VLOOKUP($W61,'[3]Trial Blc'!$B$3:AT$542,AK$1,FALSE),0)</f>
        <v>0</v>
      </c>
      <c r="AL61" s="104">
        <f>-IFERROR(VLOOKUP($W61,'[3]Trial Blc'!$B$3:AU$542,AL$1,FALSE),0)</f>
        <v>0</v>
      </c>
      <c r="AM61" s="104">
        <f>-IFERROR(VLOOKUP($W61,'[3]Trial Blc'!$B$3:AV$542,AM$1,FALSE),0)</f>
        <v>0</v>
      </c>
      <c r="AN61" s="104">
        <f>-IFERROR(VLOOKUP($W61,'[3]Trial Blc'!$B$3:AW$542,AN$1,FALSE),0)</f>
        <v>0</v>
      </c>
      <c r="AO61" s="7">
        <f t="shared" si="11"/>
        <v>0</v>
      </c>
      <c r="AQ61" s="207"/>
    </row>
    <row r="62" spans="1:43" s="11" customFormat="1" ht="12" x14ac:dyDescent="0.3">
      <c r="A62" s="155">
        <v>1640</v>
      </c>
      <c r="C62" s="12" t="s">
        <v>124</v>
      </c>
      <c r="D62" s="104">
        <f>IFERROR(VLOOKUP($A62,'[3]Trial Blc'!$B$3:O$542,D$1,FALSE),0)</f>
        <v>0</v>
      </c>
      <c r="E62" s="10"/>
      <c r="F62" s="12"/>
      <c r="G62" s="10">
        <f t="shared" si="8"/>
        <v>0</v>
      </c>
      <c r="H62" s="104">
        <f>IFERROR(VLOOKUP($A62,'[3]Trial Blc'!$B$3:S$542,H$1,FALSE),0)</f>
        <v>0</v>
      </c>
      <c r="I62" s="104">
        <f>IFERROR(VLOOKUP($A62,'[3]Trial Blc'!$B$3:T$542,I$1,FALSE),0)</f>
        <v>0</v>
      </c>
      <c r="J62" s="104">
        <f>IFERROR(VLOOKUP($A62,'[3]Trial Blc'!$B$3:U$542,J$1,FALSE),0)</f>
        <v>0</v>
      </c>
      <c r="K62" s="104">
        <f>IFERROR(VLOOKUP($A62,'[3]Trial Blc'!$B$3:V$542,K$1,FALSE),0)</f>
        <v>0</v>
      </c>
      <c r="L62" s="104">
        <f>IFERROR(VLOOKUP($A62,'[3]Trial Blc'!$B$3:W$542,L$1,FALSE),0)</f>
        <v>0</v>
      </c>
      <c r="M62" s="104">
        <f>IFERROR(VLOOKUP($A62,'[3]Trial Blc'!$B$3:X$542,M$1,FALSE),0)</f>
        <v>0</v>
      </c>
      <c r="N62" s="104">
        <f>IFERROR(VLOOKUP($A62,'[3]Trial Blc'!$B$3:Y$542,N$1,FALSE),0)</f>
        <v>0</v>
      </c>
      <c r="O62" s="104">
        <f>IFERROR(VLOOKUP($A62,'[3]Trial Blc'!$B$3:Z$542,O$1,FALSE),0)</f>
        <v>0</v>
      </c>
      <c r="P62" s="104">
        <f>IFERROR(VLOOKUP($A62,'[3]Trial Blc'!$B$3:AA$542,P$1,FALSE),0)</f>
        <v>0</v>
      </c>
      <c r="Q62" s="104">
        <f>IFERROR(VLOOKUP($A62,'[3]Trial Blc'!$B$3:AB$542,Q$1,FALSE),0)</f>
        <v>0</v>
      </c>
      <c r="R62" s="104">
        <f>IFERROR(VLOOKUP($A62,'[3]Trial Blc'!$B$3:AC$542,R$1,FALSE),0)</f>
        <v>0</v>
      </c>
      <c r="S62" s="104">
        <f>IFERROR(VLOOKUP($A62,'[3]Trial Blc'!$B$3:AD$542,S$1,FALSE),0)</f>
        <v>0</v>
      </c>
      <c r="T62" s="7">
        <f t="shared" si="9"/>
        <v>0</v>
      </c>
      <c r="U62" s="12"/>
      <c r="V62" s="12"/>
      <c r="W62" s="155"/>
      <c r="Y62" s="10"/>
      <c r="Z62" s="10"/>
      <c r="AA62" s="10"/>
      <c r="AB62" s="10">
        <f t="shared" si="10"/>
        <v>0</v>
      </c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7">
        <f t="shared" si="11"/>
        <v>0</v>
      </c>
      <c r="AQ62" s="207"/>
    </row>
    <row r="63" spans="1:43" s="7" customFormat="1" ht="12" x14ac:dyDescent="0.3">
      <c r="A63" s="145">
        <v>1220</v>
      </c>
      <c r="C63" s="9" t="s">
        <v>125</v>
      </c>
      <c r="D63" s="104">
        <f>IFERROR(VLOOKUP($A63,'[3]Trial Blc'!$B$3:O$542,D$1,FALSE),0)</f>
        <v>0</v>
      </c>
      <c r="E63" s="10"/>
      <c r="F63" s="9"/>
      <c r="G63" s="10">
        <f t="shared" si="8"/>
        <v>0</v>
      </c>
      <c r="H63" s="104">
        <f>IFERROR(VLOOKUP($A63,'[3]Trial Blc'!$B$3:S$542,H$1,FALSE),0)</f>
        <v>0</v>
      </c>
      <c r="I63" s="104">
        <f>IFERROR(VLOOKUP($A63,'[3]Trial Blc'!$B$3:T$542,I$1,FALSE),0)</f>
        <v>0</v>
      </c>
      <c r="J63" s="104">
        <f>IFERROR(VLOOKUP($A63,'[3]Trial Blc'!$B$3:U$542,J$1,FALSE),0)</f>
        <v>0</v>
      </c>
      <c r="K63" s="104">
        <f>IFERROR(VLOOKUP($A63,'[3]Trial Blc'!$B$3:V$542,K$1,FALSE),0)</f>
        <v>0</v>
      </c>
      <c r="L63" s="104">
        <f>IFERROR(VLOOKUP($A63,'[3]Trial Blc'!$B$3:W$542,L$1,FALSE),0)</f>
        <v>0</v>
      </c>
      <c r="M63" s="104">
        <f>IFERROR(VLOOKUP($A63,'[3]Trial Blc'!$B$3:X$542,M$1,FALSE),0)</f>
        <v>0</v>
      </c>
      <c r="N63" s="104">
        <f>IFERROR(VLOOKUP($A63,'[3]Trial Blc'!$B$3:Y$542,N$1,FALSE),0)</f>
        <v>0</v>
      </c>
      <c r="O63" s="104">
        <f>IFERROR(VLOOKUP($A63,'[3]Trial Blc'!$B$3:Z$542,O$1,FALSE),0)</f>
        <v>0</v>
      </c>
      <c r="P63" s="104">
        <f>IFERROR(VLOOKUP($A63,'[3]Trial Blc'!$B$3:AA$542,P$1,FALSE),0)</f>
        <v>0</v>
      </c>
      <c r="Q63" s="104">
        <f>IFERROR(VLOOKUP($A63,'[3]Trial Blc'!$B$3:AB$542,Q$1,FALSE),0)</f>
        <v>0</v>
      </c>
      <c r="R63" s="104">
        <f>IFERROR(VLOOKUP($A63,'[3]Trial Blc'!$B$3:AC$542,R$1,FALSE),0)</f>
        <v>0</v>
      </c>
      <c r="S63" s="104">
        <f>IFERROR(VLOOKUP($A63,'[3]Trial Blc'!$B$3:AD$542,S$1,FALSE),0)</f>
        <v>0</v>
      </c>
      <c r="T63" s="7">
        <f t="shared" si="9"/>
        <v>0</v>
      </c>
      <c r="U63" s="9"/>
      <c r="V63" s="9"/>
      <c r="W63" s="145"/>
      <c r="Y63" s="16"/>
      <c r="Z63" s="10"/>
      <c r="AA63" s="10"/>
      <c r="AB63" s="10">
        <f t="shared" si="10"/>
        <v>0</v>
      </c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7">
        <f t="shared" si="11"/>
        <v>0</v>
      </c>
      <c r="AQ63" s="207"/>
    </row>
    <row r="64" spans="1:43" s="7" customFormat="1" ht="10.5" x14ac:dyDescent="0.25">
      <c r="A64" s="153"/>
      <c r="B64" s="17"/>
      <c r="C64" s="18" t="s">
        <v>81</v>
      </c>
      <c r="D64" s="167">
        <f>SUM(D61:D63)</f>
        <v>0</v>
      </c>
      <c r="E64" s="167">
        <f>SUM(E61:E63)</f>
        <v>0</v>
      </c>
      <c r="F64" s="167"/>
      <c r="G64" s="167">
        <f>SUM(G61:G63)</f>
        <v>0</v>
      </c>
      <c r="H64" s="167">
        <f t="shared" ref="H64:S64" si="12">SUM(H61:H63)</f>
        <v>0</v>
      </c>
      <c r="I64" s="167">
        <f t="shared" si="12"/>
        <v>0</v>
      </c>
      <c r="J64" s="167">
        <f t="shared" si="12"/>
        <v>0</v>
      </c>
      <c r="K64" s="167">
        <f t="shared" si="12"/>
        <v>0</v>
      </c>
      <c r="L64" s="167">
        <f t="shared" si="12"/>
        <v>0</v>
      </c>
      <c r="M64" s="167">
        <f t="shared" si="12"/>
        <v>0</v>
      </c>
      <c r="N64" s="167">
        <f t="shared" si="12"/>
        <v>0</v>
      </c>
      <c r="O64" s="167">
        <f t="shared" si="12"/>
        <v>0</v>
      </c>
      <c r="P64" s="167">
        <f t="shared" si="12"/>
        <v>0</v>
      </c>
      <c r="Q64" s="167">
        <f t="shared" si="12"/>
        <v>0</v>
      </c>
      <c r="R64" s="167">
        <f t="shared" si="12"/>
        <v>0</v>
      </c>
      <c r="S64" s="167">
        <f t="shared" si="12"/>
        <v>0</v>
      </c>
      <c r="T64" s="7">
        <f t="shared" si="9"/>
        <v>0</v>
      </c>
      <c r="U64" s="167">
        <f>SUM(U61:U63)</f>
        <v>0</v>
      </c>
      <c r="V64" s="10"/>
      <c r="W64" s="153"/>
      <c r="X64" s="20" t="s">
        <v>81</v>
      </c>
      <c r="Y64" s="10">
        <f>SUM(Y61:Y63)</f>
        <v>0</v>
      </c>
      <c r="Z64" s="167">
        <f>SUM(Z61:Z63)</f>
        <v>0</v>
      </c>
      <c r="AA64" s="167"/>
      <c r="AB64" s="167">
        <f>SUM(AB61:AB63)</f>
        <v>0</v>
      </c>
      <c r="AC64" s="10">
        <f t="shared" ref="AC64:AN64" si="13">SUM(AC61:AC63)</f>
        <v>0</v>
      </c>
      <c r="AD64" s="10">
        <f t="shared" si="13"/>
        <v>0</v>
      </c>
      <c r="AE64" s="10">
        <f t="shared" si="13"/>
        <v>0</v>
      </c>
      <c r="AF64" s="10">
        <f t="shared" si="13"/>
        <v>0</v>
      </c>
      <c r="AG64" s="10">
        <f t="shared" si="13"/>
        <v>0</v>
      </c>
      <c r="AH64" s="10">
        <f t="shared" si="13"/>
        <v>0</v>
      </c>
      <c r="AI64" s="10">
        <f t="shared" si="13"/>
        <v>0</v>
      </c>
      <c r="AJ64" s="10">
        <f t="shared" si="13"/>
        <v>0</v>
      </c>
      <c r="AK64" s="10">
        <f t="shared" si="13"/>
        <v>0</v>
      </c>
      <c r="AL64" s="10">
        <f t="shared" si="13"/>
        <v>0</v>
      </c>
      <c r="AM64" s="10">
        <f t="shared" si="13"/>
        <v>0</v>
      </c>
      <c r="AN64" s="10">
        <f t="shared" si="13"/>
        <v>0</v>
      </c>
      <c r="AO64" s="7">
        <f t="shared" si="11"/>
        <v>0</v>
      </c>
      <c r="AQ64" s="211">
        <f>SUM(AQ61:AQ63)</f>
        <v>0</v>
      </c>
    </row>
    <row r="65" spans="1:43" s="7" customFormat="1" x14ac:dyDescent="0.2">
      <c r="A65" s="145"/>
      <c r="C65" s="9"/>
      <c r="D65" s="10"/>
      <c r="E65" s="10"/>
      <c r="F65" s="9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U65" s="9"/>
      <c r="V65" s="9"/>
      <c r="W65" s="145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1"/>
      <c r="AQ65" s="207"/>
    </row>
    <row r="66" spans="1:43" s="7" customFormat="1" ht="10.5" x14ac:dyDescent="0.25">
      <c r="A66" s="145"/>
      <c r="B66" s="8"/>
      <c r="C66" s="9"/>
      <c r="D66" s="27">
        <f t="shared" ref="D66:T66" si="14">SUM(D3:D65)-D34-D64-D44-D53</f>
        <v>1194360.1700000002</v>
      </c>
      <c r="E66" s="27">
        <f t="shared" si="14"/>
        <v>0</v>
      </c>
      <c r="F66" s="27"/>
      <c r="G66" s="27">
        <f t="shared" si="14"/>
        <v>1194360.1700000002</v>
      </c>
      <c r="H66" s="27">
        <f t="shared" si="14"/>
        <v>1196531.28</v>
      </c>
      <c r="I66" s="27">
        <f t="shared" si="14"/>
        <v>1210945.2899999998</v>
      </c>
      <c r="J66" s="27">
        <f t="shared" si="14"/>
        <v>1219425.0800000003</v>
      </c>
      <c r="K66" s="27">
        <f t="shared" si="14"/>
        <v>1217369.9899999998</v>
      </c>
      <c r="L66" s="27">
        <f t="shared" si="14"/>
        <v>1217650.22</v>
      </c>
      <c r="M66" s="27">
        <f t="shared" si="14"/>
        <v>1220273.1499999999</v>
      </c>
      <c r="N66" s="27">
        <f t="shared" si="14"/>
        <v>1210285.4000000001</v>
      </c>
      <c r="O66" s="27">
        <f t="shared" si="14"/>
        <v>1212064.8799999999</v>
      </c>
      <c r="P66" s="27">
        <f t="shared" si="14"/>
        <v>1212900.02</v>
      </c>
      <c r="Q66" s="27">
        <f t="shared" si="14"/>
        <v>1222028.6899999997</v>
      </c>
      <c r="R66" s="27">
        <f t="shared" si="14"/>
        <v>1402277.7299999995</v>
      </c>
      <c r="S66" s="27">
        <f t="shared" si="14"/>
        <v>1403946.0500000003</v>
      </c>
      <c r="T66" s="27">
        <f t="shared" si="14"/>
        <v>1241542.9192307692</v>
      </c>
      <c r="U66" s="27">
        <f>SUM(U3:U65)-U34-U64-U44-U53</f>
        <v>-4877</v>
      </c>
      <c r="V66" s="10"/>
      <c r="W66" s="145"/>
      <c r="X66" s="8" t="s">
        <v>486</v>
      </c>
      <c r="Y66" s="27">
        <f t="shared" ref="Y66:AN66" si="15">SUM(Y3:Y65)-Y34-Y64-Y44-Y53</f>
        <v>548166.42000000004</v>
      </c>
      <c r="Z66" s="27">
        <f>SUM(Z3:Z65)-Z34-Z64-Z44-Z53</f>
        <v>0</v>
      </c>
      <c r="AA66" s="27"/>
      <c r="AB66" s="27">
        <f t="shared" si="15"/>
        <v>548166.42000000004</v>
      </c>
      <c r="AC66" s="27">
        <f t="shared" si="15"/>
        <v>554695.51999999979</v>
      </c>
      <c r="AD66" s="27">
        <f t="shared" si="15"/>
        <v>555207.30999999982</v>
      </c>
      <c r="AE66" s="27">
        <f t="shared" si="15"/>
        <v>561458.20000000019</v>
      </c>
      <c r="AF66" s="27">
        <f t="shared" si="15"/>
        <v>564304.6100000001</v>
      </c>
      <c r="AG66" s="27">
        <f t="shared" si="15"/>
        <v>568212.88999999978</v>
      </c>
      <c r="AH66" s="27">
        <f t="shared" si="15"/>
        <v>572309.81999999983</v>
      </c>
      <c r="AI66" s="27">
        <f t="shared" si="15"/>
        <v>573578.87000000023</v>
      </c>
      <c r="AJ66" s="27">
        <f t="shared" si="15"/>
        <v>578950.08999999985</v>
      </c>
      <c r="AK66" s="27">
        <f t="shared" si="15"/>
        <v>582739.16000000027</v>
      </c>
      <c r="AL66" s="27">
        <f t="shared" si="15"/>
        <v>588808.80000000005</v>
      </c>
      <c r="AM66" s="27">
        <f t="shared" si="15"/>
        <v>572374.62999999989</v>
      </c>
      <c r="AN66" s="27">
        <f t="shared" si="15"/>
        <v>579066.81999999983</v>
      </c>
      <c r="AO66" s="7">
        <f>AVERAGE(AB66:AN66)</f>
        <v>569221.01076923078</v>
      </c>
      <c r="AP66" s="27">
        <f>SUM(AP4:AP65)-AP34-AP64-AP44-AP53</f>
        <v>856.35769230769267</v>
      </c>
      <c r="AQ66" s="212">
        <f>SUM(AQ3:AQ65)-AQ34-AQ64-AQ44-AQ53</f>
        <v>-1986.9</v>
      </c>
    </row>
    <row r="67" spans="1:43" s="7" customFormat="1" x14ac:dyDescent="0.2">
      <c r="A67" s="145"/>
      <c r="C67" s="9"/>
      <c r="D67" s="10"/>
      <c r="E67" s="10"/>
      <c r="F67" s="9"/>
      <c r="G67" s="10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U67" s="9"/>
      <c r="V67" s="9"/>
      <c r="W67" s="145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1"/>
      <c r="AP67" s="10"/>
      <c r="AQ67" s="207"/>
    </row>
    <row r="68" spans="1:43" ht="15" customHeight="1" thickBot="1" x14ac:dyDescent="0.3">
      <c r="A68" s="161"/>
      <c r="B68" s="8"/>
      <c r="D68" s="29">
        <f t="shared" ref="D68:S68" si="16">+D66</f>
        <v>1194360.1700000002</v>
      </c>
      <c r="E68" s="29">
        <f t="shared" si="16"/>
        <v>0</v>
      </c>
      <c r="F68" s="29">
        <f t="shared" si="16"/>
        <v>0</v>
      </c>
      <c r="G68" s="29">
        <f t="shared" si="16"/>
        <v>1194360.1700000002</v>
      </c>
      <c r="H68" s="29">
        <f t="shared" si="16"/>
        <v>1196531.28</v>
      </c>
      <c r="I68" s="29">
        <f t="shared" si="16"/>
        <v>1210945.2899999998</v>
      </c>
      <c r="J68" s="29">
        <f t="shared" si="16"/>
        <v>1219425.0800000003</v>
      </c>
      <c r="K68" s="29">
        <f t="shared" si="16"/>
        <v>1217369.9899999998</v>
      </c>
      <c r="L68" s="29">
        <f t="shared" si="16"/>
        <v>1217650.22</v>
      </c>
      <c r="M68" s="29">
        <f t="shared" si="16"/>
        <v>1220273.1499999999</v>
      </c>
      <c r="N68" s="29">
        <f t="shared" si="16"/>
        <v>1210285.4000000001</v>
      </c>
      <c r="O68" s="29">
        <f t="shared" si="16"/>
        <v>1212064.8799999999</v>
      </c>
      <c r="P68" s="29">
        <f t="shared" si="16"/>
        <v>1212900.02</v>
      </c>
      <c r="Q68" s="29">
        <f t="shared" si="16"/>
        <v>1222028.6899999997</v>
      </c>
      <c r="R68" s="29">
        <f t="shared" si="16"/>
        <v>1402277.7299999995</v>
      </c>
      <c r="S68" s="29">
        <f t="shared" si="16"/>
        <v>1403946.0500000003</v>
      </c>
      <c r="T68" s="7">
        <f>AVERAGE(G68:S68)</f>
        <v>1241542.9192307692</v>
      </c>
      <c r="U68" s="29">
        <f>+U66</f>
        <v>-4877</v>
      </c>
      <c r="V68" s="11"/>
      <c r="W68" s="161"/>
      <c r="X68" s="8" t="s">
        <v>488</v>
      </c>
      <c r="Y68" s="29">
        <f t="shared" ref="Y68:AN68" si="17">+Y66</f>
        <v>548166.42000000004</v>
      </c>
      <c r="Z68" s="29">
        <f>+Z66</f>
        <v>0</v>
      </c>
      <c r="AA68" s="29"/>
      <c r="AB68" s="29">
        <f t="shared" si="17"/>
        <v>548166.42000000004</v>
      </c>
      <c r="AC68" s="29">
        <f t="shared" si="17"/>
        <v>554695.51999999979</v>
      </c>
      <c r="AD68" s="29">
        <f t="shared" si="17"/>
        <v>555207.30999999982</v>
      </c>
      <c r="AE68" s="29">
        <f t="shared" si="17"/>
        <v>561458.20000000019</v>
      </c>
      <c r="AF68" s="29">
        <f t="shared" si="17"/>
        <v>564304.6100000001</v>
      </c>
      <c r="AG68" s="29">
        <f t="shared" si="17"/>
        <v>568212.88999999978</v>
      </c>
      <c r="AH68" s="29">
        <f t="shared" si="17"/>
        <v>572309.81999999983</v>
      </c>
      <c r="AI68" s="29">
        <f t="shared" si="17"/>
        <v>573578.87000000023</v>
      </c>
      <c r="AJ68" s="29">
        <f t="shared" si="17"/>
        <v>578950.08999999985</v>
      </c>
      <c r="AK68" s="29">
        <f t="shared" si="17"/>
        <v>582739.16000000027</v>
      </c>
      <c r="AL68" s="29">
        <f t="shared" si="17"/>
        <v>588808.80000000005</v>
      </c>
      <c r="AM68" s="29">
        <f t="shared" si="17"/>
        <v>572374.62999999989</v>
      </c>
      <c r="AN68" s="29">
        <f t="shared" si="17"/>
        <v>579066.81999999983</v>
      </c>
      <c r="AO68" s="7">
        <f>AVERAGE(AB68:AN68)</f>
        <v>569221.01076923078</v>
      </c>
      <c r="AP68" s="29">
        <f>+AP66</f>
        <v>856.35769230769267</v>
      </c>
      <c r="AQ68" s="213">
        <f>+AQ66</f>
        <v>-1986.9</v>
      </c>
    </row>
    <row r="69" spans="1:43" s="33" customFormat="1" ht="10.5" thickTop="1" x14ac:dyDescent="0.2">
      <c r="A69" s="162"/>
      <c r="B69" s="38"/>
      <c r="D69" s="34"/>
      <c r="E69" s="34"/>
      <c r="F69" s="34"/>
      <c r="G69" s="3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U69" s="34"/>
      <c r="V69" s="34"/>
      <c r="W69" s="162"/>
      <c r="X69" s="35" t="s">
        <v>270</v>
      </c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6"/>
      <c r="AQ69" s="214"/>
    </row>
    <row r="70" spans="1:43" s="33" customFormat="1" x14ac:dyDescent="0.2">
      <c r="A70" s="162"/>
      <c r="B70" s="38"/>
      <c r="D70" s="34"/>
      <c r="E70" s="34"/>
      <c r="F70" s="34"/>
      <c r="G70" s="10">
        <f>SUM(D70:F70)</f>
        <v>0</v>
      </c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U70" s="34"/>
      <c r="V70" s="34"/>
      <c r="W70" s="162"/>
      <c r="X70" s="37" t="s">
        <v>311</v>
      </c>
      <c r="Y70" s="34"/>
      <c r="Z70" s="34"/>
      <c r="AA70" s="34"/>
      <c r="AB70" s="34">
        <f>SUM(Y70:AA70)</f>
        <v>0</v>
      </c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6"/>
      <c r="AQ70" s="214"/>
    </row>
    <row r="71" spans="1:43" s="33" customFormat="1" x14ac:dyDescent="0.2">
      <c r="A71" s="162"/>
      <c r="B71" s="38"/>
      <c r="C71" s="38"/>
      <c r="D71" s="34"/>
      <c r="E71" s="34"/>
      <c r="F71" s="34"/>
      <c r="G71" s="3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U71" s="34"/>
      <c r="V71" s="34"/>
      <c r="W71" s="162"/>
      <c r="X71" s="35"/>
      <c r="Y71" s="34"/>
      <c r="Z71" s="34">
        <f>-Z68</f>
        <v>0</v>
      </c>
      <c r="AA71" s="34"/>
      <c r="AB71" s="34">
        <f>SUM(Y71:AA71)</f>
        <v>0</v>
      </c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6"/>
      <c r="AQ71" s="214">
        <f>-AQ68</f>
        <v>1986.9</v>
      </c>
    </row>
    <row r="72" spans="1:43" s="33" customFormat="1" x14ac:dyDescent="0.2">
      <c r="A72" s="162"/>
      <c r="B72" s="76"/>
      <c r="D72" s="34"/>
      <c r="E72" s="34"/>
      <c r="F72" s="34"/>
      <c r="G72" s="34">
        <f>+G70-G68</f>
        <v>-1194360.1700000002</v>
      </c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34"/>
      <c r="U72" s="34"/>
      <c r="V72" s="34"/>
      <c r="W72" s="162"/>
      <c r="X72" s="35" t="s">
        <v>489</v>
      </c>
      <c r="Y72" s="34">
        <f>+Y70-Y68</f>
        <v>-548166.42000000004</v>
      </c>
      <c r="Z72" s="34"/>
      <c r="AA72" s="34"/>
      <c r="AB72" s="34">
        <f>+AB70-AB68</f>
        <v>-548166.42000000004</v>
      </c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>
        <f>+AN70-AN68</f>
        <v>-579066.81999999983</v>
      </c>
      <c r="AO72" s="36"/>
      <c r="AQ72" s="214"/>
    </row>
    <row r="73" spans="1:43" s="11" customFormat="1" x14ac:dyDescent="0.2">
      <c r="A73" s="155"/>
      <c r="C73" s="41"/>
      <c r="F73" s="41"/>
      <c r="U73" s="41"/>
      <c r="V73" s="41"/>
      <c r="W73" s="155"/>
      <c r="X73" s="22"/>
      <c r="AQ73" s="206"/>
    </row>
    <row r="74" spans="1:43" s="8" customFormat="1" ht="26.25" customHeight="1" x14ac:dyDescent="0.3">
      <c r="A74" s="144"/>
      <c r="B74" s="5"/>
      <c r="C74" s="5" t="s">
        <v>135</v>
      </c>
      <c r="D74" s="2" t="s">
        <v>2</v>
      </c>
      <c r="E74" s="2" t="s">
        <v>4</v>
      </c>
      <c r="F74" s="1"/>
      <c r="G74" s="2" t="s">
        <v>6</v>
      </c>
      <c r="H74" s="3">
        <v>42014</v>
      </c>
      <c r="I74" s="2">
        <v>42036</v>
      </c>
      <c r="J74" s="2">
        <v>42064</v>
      </c>
      <c r="K74" s="2">
        <v>42095</v>
      </c>
      <c r="L74" s="2">
        <v>42125</v>
      </c>
      <c r="M74" s="2">
        <v>42156</v>
      </c>
      <c r="N74" s="2">
        <v>42186</v>
      </c>
      <c r="O74" s="2">
        <v>42217</v>
      </c>
      <c r="P74" s="2">
        <v>42248</v>
      </c>
      <c r="Q74" s="2">
        <v>42278</v>
      </c>
      <c r="R74" s="2">
        <v>42309</v>
      </c>
      <c r="S74" s="2">
        <v>42339</v>
      </c>
      <c r="T74" s="4" t="s">
        <v>8</v>
      </c>
      <c r="U74" s="1" t="s">
        <v>5</v>
      </c>
      <c r="V74" s="18"/>
      <c r="W74" s="144"/>
      <c r="X74" s="5" t="s">
        <v>1</v>
      </c>
      <c r="Y74" s="2">
        <v>42004</v>
      </c>
      <c r="Z74" s="2" t="s">
        <v>9</v>
      </c>
      <c r="AA74" s="2"/>
      <c r="AB74" s="2" t="s">
        <v>10</v>
      </c>
      <c r="AC74" s="3">
        <v>42014</v>
      </c>
      <c r="AD74" s="2">
        <v>42036</v>
      </c>
      <c r="AE74" s="2">
        <v>42064</v>
      </c>
      <c r="AF74" s="2">
        <v>42095</v>
      </c>
      <c r="AG74" s="2">
        <v>42125</v>
      </c>
      <c r="AH74" s="2">
        <v>42156</v>
      </c>
      <c r="AI74" s="2">
        <v>42186</v>
      </c>
      <c r="AJ74" s="2">
        <v>42217</v>
      </c>
      <c r="AK74" s="2">
        <v>42248</v>
      </c>
      <c r="AL74" s="2">
        <v>42278</v>
      </c>
      <c r="AM74" s="2">
        <v>42309</v>
      </c>
      <c r="AN74" s="2">
        <v>42339</v>
      </c>
      <c r="AO74" s="13"/>
      <c r="AQ74" s="215" t="s">
        <v>5</v>
      </c>
    </row>
    <row r="75" spans="1:43" s="7" customFormat="1" x14ac:dyDescent="0.2">
      <c r="A75" s="145"/>
      <c r="C75" s="9"/>
      <c r="D75" s="10"/>
      <c r="E75" s="10"/>
      <c r="F75" s="164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U75" s="164"/>
      <c r="V75" s="9"/>
      <c r="W75" s="145"/>
      <c r="Y75" s="11"/>
      <c r="Z75" s="10"/>
      <c r="AA75" s="10"/>
      <c r="AB75" s="10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Q75" s="207"/>
    </row>
    <row r="76" spans="1:43" s="7" customFormat="1" ht="10.5" x14ac:dyDescent="0.25">
      <c r="A76" s="145"/>
      <c r="B76" s="8"/>
      <c r="C76" s="9"/>
      <c r="D76" s="10"/>
      <c r="E76" s="10"/>
      <c r="F76" s="9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U76" s="9"/>
      <c r="V76" s="9"/>
      <c r="W76" s="145"/>
      <c r="X76" s="8" t="s">
        <v>11</v>
      </c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1"/>
      <c r="AQ76" s="207"/>
    </row>
    <row r="77" spans="1:43" s="7" customFormat="1" ht="12" x14ac:dyDescent="0.3">
      <c r="A77" s="145">
        <v>1245</v>
      </c>
      <c r="C77" s="9" t="s">
        <v>138</v>
      </c>
      <c r="D77" s="104">
        <f>IFERROR(VLOOKUP($A77,'[3]Trial Blc'!$B$3:O$542,D$1,FALSE),0)</f>
        <v>0</v>
      </c>
      <c r="E77" s="10"/>
      <c r="F77" s="9"/>
      <c r="G77" s="10"/>
      <c r="H77" s="104">
        <f>IFERROR(VLOOKUP($A77,'[3]Trial Blc'!$B$3:S$542,H$1,FALSE),0)</f>
        <v>0</v>
      </c>
      <c r="I77" s="104">
        <f>IFERROR(VLOOKUP($A77,'[3]Trial Blc'!$B$3:T$542,I$1,FALSE),0)</f>
        <v>0</v>
      </c>
      <c r="J77" s="104">
        <f>IFERROR(VLOOKUP($A77,'[3]Trial Blc'!$B$3:U$542,J$1,FALSE),0)</f>
        <v>0</v>
      </c>
      <c r="K77" s="104">
        <f>IFERROR(VLOOKUP($A77,'[3]Trial Blc'!$B$3:V$542,K$1,FALSE),0)</f>
        <v>0</v>
      </c>
      <c r="L77" s="104">
        <f>IFERROR(VLOOKUP($A77,'[3]Trial Blc'!$B$3:W$542,L$1,FALSE),0)</f>
        <v>0</v>
      </c>
      <c r="M77" s="104">
        <f>IFERROR(VLOOKUP($A77,'[3]Trial Blc'!$B$3:X$542,M$1,FALSE),0)</f>
        <v>0</v>
      </c>
      <c r="N77" s="104">
        <f>IFERROR(VLOOKUP($A77,'[3]Trial Blc'!$B$3:Y$542,N$1,FALSE),0)</f>
        <v>0</v>
      </c>
      <c r="O77" s="104">
        <f>IFERROR(VLOOKUP($A77,'[3]Trial Blc'!$B$3:Z$542,O$1,FALSE),0)</f>
        <v>0</v>
      </c>
      <c r="P77" s="104">
        <f>IFERROR(VLOOKUP($A77,'[3]Trial Blc'!$B$3:AA$542,P$1,FALSE),0)</f>
        <v>0</v>
      </c>
      <c r="Q77" s="104">
        <f>IFERROR(VLOOKUP($A77,'[3]Trial Blc'!$B$3:AB$542,Q$1,FALSE),0)</f>
        <v>0</v>
      </c>
      <c r="R77" s="104">
        <f>IFERROR(VLOOKUP($A77,'[3]Trial Blc'!$B$3:AC$542,R$1,FALSE),0)</f>
        <v>0</v>
      </c>
      <c r="S77" s="104">
        <f>IFERROR(VLOOKUP($A77,'[3]Trial Blc'!$B$3:AD$542,S$1,FALSE),0)</f>
        <v>0</v>
      </c>
      <c r="U77" s="9"/>
      <c r="V77" s="9"/>
      <c r="W77" s="145">
        <v>2030</v>
      </c>
      <c r="X77" s="7" t="s">
        <v>139</v>
      </c>
      <c r="Y77" s="104">
        <f>-IFERROR(VLOOKUP($W77,'[3]Trial Blc'!$B$3:AH$542,Y$1,FALSE),0)</f>
        <v>0</v>
      </c>
      <c r="Z77" s="10"/>
      <c r="AA77" s="10"/>
      <c r="AB77" s="10">
        <f>SUM(Y77:AA77)</f>
        <v>0</v>
      </c>
      <c r="AC77" s="104">
        <f>-IFERROR(VLOOKUP($W77,'[3]Trial Blc'!$B$3:AL$542,AC$1,FALSE),0)</f>
        <v>0</v>
      </c>
      <c r="AD77" s="104">
        <f>-IFERROR(VLOOKUP($W77,'[3]Trial Blc'!$B$3:AM$542,AD$1,FALSE),0)</f>
        <v>0</v>
      </c>
      <c r="AE77" s="104">
        <f>-IFERROR(VLOOKUP($W77,'[3]Trial Blc'!$B$3:AN$542,AE$1,FALSE),0)</f>
        <v>0</v>
      </c>
      <c r="AF77" s="104">
        <f>-IFERROR(VLOOKUP($W77,'[3]Trial Blc'!$B$3:AO$542,AF$1,FALSE),0)</f>
        <v>0</v>
      </c>
      <c r="AG77" s="104">
        <f>-IFERROR(VLOOKUP($W77,'[3]Trial Blc'!$B$3:AP$542,AG$1,FALSE),0)</f>
        <v>0</v>
      </c>
      <c r="AH77" s="104">
        <f>-IFERROR(VLOOKUP($W77,'[3]Trial Blc'!$B$3:AQ$542,AH$1,FALSE),0)</f>
        <v>0</v>
      </c>
      <c r="AI77" s="104">
        <f>-IFERROR(VLOOKUP($W77,'[3]Trial Blc'!$B$3:AR$542,AI$1,FALSE),0)</f>
        <v>0</v>
      </c>
      <c r="AJ77" s="104">
        <f>-IFERROR(VLOOKUP($W77,'[3]Trial Blc'!$B$3:AS$542,AJ$1,FALSE),0)</f>
        <v>0</v>
      </c>
      <c r="AK77" s="104">
        <f>-IFERROR(VLOOKUP($W77,'[3]Trial Blc'!$B$3:AT$542,AK$1,FALSE),0)</f>
        <v>0</v>
      </c>
      <c r="AL77" s="104">
        <f>-IFERROR(VLOOKUP($W77,'[3]Trial Blc'!$B$3:AU$542,AL$1,FALSE),0)</f>
        <v>0</v>
      </c>
      <c r="AM77" s="104">
        <f>-IFERROR(VLOOKUP($W77,'[3]Trial Blc'!$B$3:AV$542,AM$1,FALSE),0)</f>
        <v>0</v>
      </c>
      <c r="AN77" s="104">
        <f>-IFERROR(VLOOKUP($W77,'[3]Trial Blc'!$B$3:AW$542,AN$1,FALSE),0)</f>
        <v>0</v>
      </c>
      <c r="AO77" s="7">
        <f>AVERAGE(AB77:AN77)</f>
        <v>0</v>
      </c>
      <c r="AQ77" s="207"/>
    </row>
    <row r="78" spans="1:43" s="7" customFormat="1" ht="12" x14ac:dyDescent="0.3">
      <c r="A78" s="145">
        <v>1250</v>
      </c>
      <c r="C78" s="9" t="s">
        <v>141</v>
      </c>
      <c r="D78" s="104">
        <f>IFERROR(VLOOKUP($A78,'[3]Trial Blc'!$B$3:O$542,D$1,FALSE),0)</f>
        <v>7933</v>
      </c>
      <c r="E78" s="10"/>
      <c r="F78" s="9"/>
      <c r="G78" s="10">
        <f>SUM(D78:F78)</f>
        <v>7933</v>
      </c>
      <c r="H78" s="104">
        <f>IFERROR(VLOOKUP($A78,'[3]Trial Blc'!$B$3:S$542,H$1,FALSE),0)</f>
        <v>7933</v>
      </c>
      <c r="I78" s="104">
        <f>IFERROR(VLOOKUP($A78,'[3]Trial Blc'!$B$3:T$542,I$1,FALSE),0)</f>
        <v>7933</v>
      </c>
      <c r="J78" s="104">
        <f>IFERROR(VLOOKUP($A78,'[3]Trial Blc'!$B$3:U$542,J$1,FALSE),0)</f>
        <v>7933</v>
      </c>
      <c r="K78" s="104">
        <f>IFERROR(VLOOKUP($A78,'[3]Trial Blc'!$B$3:V$542,K$1,FALSE),0)</f>
        <v>7933</v>
      </c>
      <c r="L78" s="104">
        <f>IFERROR(VLOOKUP($A78,'[3]Trial Blc'!$B$3:W$542,L$1,FALSE),0)</f>
        <v>7933</v>
      </c>
      <c r="M78" s="104">
        <f>IFERROR(VLOOKUP($A78,'[3]Trial Blc'!$B$3:X$542,M$1,FALSE),0)</f>
        <v>7933</v>
      </c>
      <c r="N78" s="104">
        <f>IFERROR(VLOOKUP($A78,'[3]Trial Blc'!$B$3:Y$542,N$1,FALSE),0)</f>
        <v>7933</v>
      </c>
      <c r="O78" s="104">
        <f>IFERROR(VLOOKUP($A78,'[3]Trial Blc'!$B$3:Z$542,O$1,FALSE),0)</f>
        <v>7933</v>
      </c>
      <c r="P78" s="104">
        <f>IFERROR(VLOOKUP($A78,'[3]Trial Blc'!$B$3:AA$542,P$1,FALSE),0)</f>
        <v>7933</v>
      </c>
      <c r="Q78" s="104">
        <f>IFERROR(VLOOKUP($A78,'[3]Trial Blc'!$B$3:AB$542,Q$1,FALSE),0)</f>
        <v>7933</v>
      </c>
      <c r="R78" s="104">
        <f>IFERROR(VLOOKUP($A78,'[3]Trial Blc'!$B$3:AC$542,R$1,FALSE),0)</f>
        <v>7933</v>
      </c>
      <c r="S78" s="104">
        <f>IFERROR(VLOOKUP($A78,'[3]Trial Blc'!$B$3:AD$542,S$1,FALSE),0)</f>
        <v>7933</v>
      </c>
      <c r="T78" s="7">
        <f>AVERAGE(G78:S78)</f>
        <v>7933</v>
      </c>
      <c r="U78" s="9"/>
      <c r="V78" s="9"/>
      <c r="W78" s="145">
        <v>2040</v>
      </c>
      <c r="X78" s="7" t="s">
        <v>142</v>
      </c>
      <c r="Y78" s="216">
        <f>-IFERROR(VLOOKUP($W78,'[3]Trial Blc'!$B$3:AH$542,Y$1,FALSE),0)</f>
        <v>3388.77</v>
      </c>
      <c r="Z78" s="10"/>
      <c r="AA78" s="10"/>
      <c r="AB78" s="10">
        <f>SUM(Y78:AA78)</f>
        <v>3388.77</v>
      </c>
      <c r="AC78" s="104">
        <f>-IFERROR(VLOOKUP($W78,'[3]Trial Blc'!$B$3:AL$542,AC$1,FALSE),0)</f>
        <v>3405.3</v>
      </c>
      <c r="AD78" s="104">
        <f>-IFERROR(VLOOKUP($W78,'[3]Trial Blc'!$B$3:AM$542,AD$1,FALSE),0)</f>
        <v>3421.83</v>
      </c>
      <c r="AE78" s="104">
        <f>-IFERROR(VLOOKUP($W78,'[3]Trial Blc'!$B$3:AN$542,AE$1,FALSE),0)</f>
        <v>3438.36</v>
      </c>
      <c r="AF78" s="104">
        <f>-IFERROR(VLOOKUP($W78,'[3]Trial Blc'!$B$3:AO$542,AF$1,FALSE),0)</f>
        <v>3454.89</v>
      </c>
      <c r="AG78" s="104">
        <f>-IFERROR(VLOOKUP($W78,'[3]Trial Blc'!$B$3:AP$542,AG$1,FALSE),0)</f>
        <v>3471.42</v>
      </c>
      <c r="AH78" s="104">
        <f>-IFERROR(VLOOKUP($W78,'[3]Trial Blc'!$B$3:AQ$542,AH$1,FALSE),0)</f>
        <v>3487.95</v>
      </c>
      <c r="AI78" s="104">
        <f>-IFERROR(VLOOKUP($W78,'[3]Trial Blc'!$B$3:AR$542,AI$1,FALSE),0)</f>
        <v>3503.48</v>
      </c>
      <c r="AJ78" s="104">
        <f>-IFERROR(VLOOKUP($W78,'[3]Trial Blc'!$B$3:AS$542,AJ$1,FALSE),0)</f>
        <v>3520.01</v>
      </c>
      <c r="AK78" s="104">
        <f>-IFERROR(VLOOKUP($W78,'[3]Trial Blc'!$B$3:AT$542,AK$1,FALSE),0)</f>
        <v>3536.54</v>
      </c>
      <c r="AL78" s="104">
        <f>-IFERROR(VLOOKUP($W78,'[3]Trial Blc'!$B$3:AU$542,AL$1,FALSE),0)</f>
        <v>3555.07</v>
      </c>
      <c r="AM78" s="104">
        <f>-IFERROR(VLOOKUP($W78,'[3]Trial Blc'!$B$3:AV$542,AM$1,FALSE),0)</f>
        <v>3571.6</v>
      </c>
      <c r="AN78" s="216">
        <f>-IFERROR(VLOOKUP($W78,'[3]Trial Blc'!$B$3:AW$542,AN$1,FALSE),0)</f>
        <v>3588.13</v>
      </c>
      <c r="AO78" s="7">
        <f>AVERAGE(AB78:AN78)</f>
        <v>3487.95</v>
      </c>
      <c r="AP78" s="7">
        <f>+'[3]COA Adjustment to MFRS'!P71</f>
        <v>1</v>
      </c>
      <c r="AQ78" s="207">
        <f>1-2</f>
        <v>-1</v>
      </c>
    </row>
    <row r="79" spans="1:43" s="7" customFormat="1" ht="12" x14ac:dyDescent="0.3">
      <c r="A79" s="145"/>
      <c r="C79" s="9"/>
      <c r="D79" s="104">
        <f>IFERROR(VLOOKUP($A79,'[3]Trial Blc'!$B$3:O$542,D$1,FALSE),0)</f>
        <v>0</v>
      </c>
      <c r="E79" s="10"/>
      <c r="F79" s="9"/>
      <c r="G79" s="10"/>
      <c r="H79" s="104">
        <f>IFERROR(VLOOKUP($A79,'[3]Trial Blc'!$B$3:S$542,H$1,FALSE),0)</f>
        <v>0</v>
      </c>
      <c r="I79" s="104">
        <f>IFERROR(VLOOKUP($A79,'[3]Trial Blc'!$B$3:T$542,I$1,FALSE),0)</f>
        <v>0</v>
      </c>
      <c r="J79" s="104">
        <f>IFERROR(VLOOKUP($A79,'[3]Trial Blc'!$B$3:U$542,J$1,FALSE),0)</f>
        <v>0</v>
      </c>
      <c r="K79" s="104">
        <f>IFERROR(VLOOKUP($A79,'[3]Trial Blc'!$B$3:V$542,K$1,FALSE),0)</f>
        <v>0</v>
      </c>
      <c r="L79" s="104">
        <f>IFERROR(VLOOKUP($A79,'[3]Trial Blc'!$B$3:W$542,L$1,FALSE),0)</f>
        <v>0</v>
      </c>
      <c r="M79" s="104">
        <f>IFERROR(VLOOKUP($A79,'[3]Trial Blc'!$B$3:X$542,M$1,FALSE),0)</f>
        <v>0</v>
      </c>
      <c r="N79" s="104">
        <f>IFERROR(VLOOKUP($A79,'[3]Trial Blc'!$B$3:Y$542,N$1,FALSE),0)</f>
        <v>0</v>
      </c>
      <c r="O79" s="104">
        <f>IFERROR(VLOOKUP($A79,'[3]Trial Blc'!$B$3:Z$542,O$1,FALSE),0)</f>
        <v>0</v>
      </c>
      <c r="P79" s="104">
        <f>IFERROR(VLOOKUP($A79,'[3]Trial Blc'!$B$3:AA$542,P$1,FALSE),0)</f>
        <v>0</v>
      </c>
      <c r="Q79" s="104">
        <f>IFERROR(VLOOKUP($A79,'[3]Trial Blc'!$B$3:AB$542,Q$1,FALSE),0)</f>
        <v>0</v>
      </c>
      <c r="R79" s="104">
        <f>IFERROR(VLOOKUP($A79,'[3]Trial Blc'!$B$3:AC$542,R$1,FALSE),0)</f>
        <v>0</v>
      </c>
      <c r="S79" s="104">
        <f>IFERROR(VLOOKUP($A79,'[3]Trial Blc'!$B$3:AD$542,S$1,FALSE),0)</f>
        <v>0</v>
      </c>
      <c r="U79" s="9"/>
      <c r="V79" s="9"/>
      <c r="W79" s="145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1"/>
      <c r="AQ79" s="207"/>
    </row>
    <row r="80" spans="1:43" s="7" customFormat="1" ht="12" x14ac:dyDescent="0.3">
      <c r="A80" s="145"/>
      <c r="B80" s="8"/>
      <c r="C80" s="9"/>
      <c r="D80" s="104">
        <f>IFERROR(VLOOKUP($A80,'[3]Trial Blc'!$B$3:O$542,D$1,FALSE),0)</f>
        <v>0</v>
      </c>
      <c r="E80" s="10"/>
      <c r="F80" s="9"/>
      <c r="G80" s="10"/>
      <c r="H80" s="104">
        <f>IFERROR(VLOOKUP($A80,'[3]Trial Blc'!$B$3:S$542,H$1,FALSE),0)</f>
        <v>0</v>
      </c>
      <c r="I80" s="104">
        <f>IFERROR(VLOOKUP($A80,'[3]Trial Blc'!$B$3:T$542,I$1,FALSE),0)</f>
        <v>0</v>
      </c>
      <c r="J80" s="104">
        <f>IFERROR(VLOOKUP($A80,'[3]Trial Blc'!$B$3:U$542,J$1,FALSE),0)</f>
        <v>0</v>
      </c>
      <c r="K80" s="104">
        <f>IFERROR(VLOOKUP($A80,'[3]Trial Blc'!$B$3:V$542,K$1,FALSE),0)</f>
        <v>0</v>
      </c>
      <c r="L80" s="104">
        <f>IFERROR(VLOOKUP($A80,'[3]Trial Blc'!$B$3:W$542,L$1,FALSE),0)</f>
        <v>0</v>
      </c>
      <c r="M80" s="104">
        <f>IFERROR(VLOOKUP($A80,'[3]Trial Blc'!$B$3:X$542,M$1,FALSE),0)</f>
        <v>0</v>
      </c>
      <c r="N80" s="104">
        <f>IFERROR(VLOOKUP($A80,'[3]Trial Blc'!$B$3:Y$542,N$1,FALSE),0)</f>
        <v>0</v>
      </c>
      <c r="O80" s="104">
        <f>IFERROR(VLOOKUP($A80,'[3]Trial Blc'!$B$3:Z$542,O$1,FALSE),0)</f>
        <v>0</v>
      </c>
      <c r="P80" s="104">
        <f>IFERROR(VLOOKUP($A80,'[3]Trial Blc'!$B$3:AA$542,P$1,FALSE),0)</f>
        <v>0</v>
      </c>
      <c r="Q80" s="104">
        <f>IFERROR(VLOOKUP($A80,'[3]Trial Blc'!$B$3:AB$542,Q$1,FALSE),0)</f>
        <v>0</v>
      </c>
      <c r="R80" s="104">
        <f>IFERROR(VLOOKUP($A80,'[3]Trial Blc'!$B$3:AC$542,R$1,FALSE),0)</f>
        <v>0</v>
      </c>
      <c r="S80" s="104">
        <f>IFERROR(VLOOKUP($A80,'[3]Trial Blc'!$B$3:AD$542,S$1,FALSE),0)</f>
        <v>0</v>
      </c>
      <c r="U80" s="9"/>
      <c r="V80" s="9"/>
      <c r="W80" s="145"/>
      <c r="X80" s="8" t="s">
        <v>144</v>
      </c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1"/>
      <c r="AQ80" s="207"/>
    </row>
    <row r="81" spans="1:46" s="7" customFormat="1" ht="12" x14ac:dyDescent="0.3">
      <c r="A81" s="145"/>
      <c r="C81" s="9"/>
      <c r="D81" s="104">
        <f>IFERROR(VLOOKUP($A81,'[3]Trial Blc'!$B$3:O$542,D$1,FALSE),0)</f>
        <v>0</v>
      </c>
      <c r="E81" s="10"/>
      <c r="F81" s="9"/>
      <c r="G81" s="10"/>
      <c r="H81" s="104">
        <f>IFERROR(VLOOKUP($A81,'[3]Trial Blc'!$B$3:S$542,H$1,FALSE),0)</f>
        <v>0</v>
      </c>
      <c r="I81" s="104">
        <f>IFERROR(VLOOKUP($A81,'[3]Trial Blc'!$B$3:T$542,I$1,FALSE),0)</f>
        <v>0</v>
      </c>
      <c r="J81" s="104">
        <f>IFERROR(VLOOKUP($A81,'[3]Trial Blc'!$B$3:U$542,J$1,FALSE),0)</f>
        <v>0</v>
      </c>
      <c r="K81" s="104">
        <f>IFERROR(VLOOKUP($A81,'[3]Trial Blc'!$B$3:V$542,K$1,FALSE),0)</f>
        <v>0</v>
      </c>
      <c r="L81" s="104">
        <f>IFERROR(VLOOKUP($A81,'[3]Trial Blc'!$B$3:W$542,L$1,FALSE),0)</f>
        <v>0</v>
      </c>
      <c r="M81" s="104">
        <f>IFERROR(VLOOKUP($A81,'[3]Trial Blc'!$B$3:X$542,M$1,FALSE),0)</f>
        <v>0</v>
      </c>
      <c r="N81" s="104">
        <f>IFERROR(VLOOKUP($A81,'[3]Trial Blc'!$B$3:Y$542,N$1,FALSE),0)</f>
        <v>0</v>
      </c>
      <c r="O81" s="104">
        <f>IFERROR(VLOOKUP($A81,'[3]Trial Blc'!$B$3:Z$542,O$1,FALSE),0)</f>
        <v>0</v>
      </c>
      <c r="P81" s="104">
        <f>IFERROR(VLOOKUP($A81,'[3]Trial Blc'!$B$3:AA$542,P$1,FALSE),0)</f>
        <v>0</v>
      </c>
      <c r="Q81" s="104">
        <f>IFERROR(VLOOKUP($A81,'[3]Trial Blc'!$B$3:AB$542,Q$1,FALSE),0)</f>
        <v>0</v>
      </c>
      <c r="R81" s="104">
        <f>IFERROR(VLOOKUP($A81,'[3]Trial Blc'!$B$3:AC$542,R$1,FALSE),0)</f>
        <v>0</v>
      </c>
      <c r="S81" s="104">
        <f>IFERROR(VLOOKUP($A81,'[3]Trial Blc'!$B$3:AD$542,S$1,FALSE),0)</f>
        <v>0</v>
      </c>
      <c r="U81" s="9"/>
      <c r="V81" s="9"/>
      <c r="W81" s="145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1"/>
      <c r="AQ81" s="207"/>
    </row>
    <row r="82" spans="1:46" s="7" customFormat="1" ht="12" x14ac:dyDescent="0.3">
      <c r="A82" s="145">
        <v>1290</v>
      </c>
      <c r="C82" s="9" t="s">
        <v>148</v>
      </c>
      <c r="D82" s="104">
        <f>IFERROR(VLOOKUP($A82,'[3]Trial Blc'!$B$3:O$542,D$1,FALSE),0)</f>
        <v>0</v>
      </c>
      <c r="E82" s="10"/>
      <c r="F82" s="9"/>
      <c r="G82" s="10">
        <f>SUM(D82:F82)</f>
        <v>0</v>
      </c>
      <c r="H82" s="104">
        <f>IFERROR(VLOOKUP($A82,'[3]Trial Blc'!$B$3:S$542,H$1,FALSE),0)</f>
        <v>0</v>
      </c>
      <c r="I82" s="104">
        <f>IFERROR(VLOOKUP($A82,'[3]Trial Blc'!$B$3:T$542,I$1,FALSE),0)</f>
        <v>0</v>
      </c>
      <c r="J82" s="104">
        <f>IFERROR(VLOOKUP($A82,'[3]Trial Blc'!$B$3:U$542,J$1,FALSE),0)</f>
        <v>0</v>
      </c>
      <c r="K82" s="104">
        <f>IFERROR(VLOOKUP($A82,'[3]Trial Blc'!$B$3:V$542,K$1,FALSE),0)</f>
        <v>0</v>
      </c>
      <c r="L82" s="104">
        <f>IFERROR(VLOOKUP($A82,'[3]Trial Blc'!$B$3:W$542,L$1,FALSE),0)</f>
        <v>0</v>
      </c>
      <c r="M82" s="104">
        <f>IFERROR(VLOOKUP($A82,'[3]Trial Blc'!$B$3:X$542,M$1,FALSE),0)</f>
        <v>0</v>
      </c>
      <c r="N82" s="104">
        <f>IFERROR(VLOOKUP($A82,'[3]Trial Blc'!$B$3:Y$542,N$1,FALSE),0)</f>
        <v>577</v>
      </c>
      <c r="O82" s="104">
        <f>IFERROR(VLOOKUP($A82,'[3]Trial Blc'!$B$3:Z$542,O$1,FALSE),0)</f>
        <v>577</v>
      </c>
      <c r="P82" s="104">
        <f>IFERROR(VLOOKUP($A82,'[3]Trial Blc'!$B$3:AA$542,P$1,FALSE),0)</f>
        <v>577</v>
      </c>
      <c r="Q82" s="104">
        <f>IFERROR(VLOOKUP($A82,'[3]Trial Blc'!$B$3:AB$542,Q$1,FALSE),0)</f>
        <v>577</v>
      </c>
      <c r="R82" s="104">
        <f>IFERROR(VLOOKUP($A82,'[3]Trial Blc'!$B$3:AC$542,R$1,FALSE),0)</f>
        <v>577</v>
      </c>
      <c r="S82" s="104">
        <f>IFERROR(VLOOKUP($A82,'[3]Trial Blc'!$B$3:AD$542,S$1,FALSE),0)</f>
        <v>577</v>
      </c>
      <c r="T82" s="7">
        <f>AVERAGE(G82:S82)</f>
        <v>266.30769230769232</v>
      </c>
      <c r="U82" s="9">
        <v>311</v>
      </c>
      <c r="V82" s="9"/>
      <c r="W82" s="145">
        <v>2050</v>
      </c>
      <c r="X82" s="7" t="s">
        <v>149</v>
      </c>
      <c r="Y82" s="216">
        <f>-IFERROR(VLOOKUP($W82,'[3]Trial Blc'!$B$3:AH$542,Y$1,FALSE),0)</f>
        <v>49.53</v>
      </c>
      <c r="Z82" s="10"/>
      <c r="AA82" s="10"/>
      <c r="AB82" s="10">
        <f>SUM(Y82:AA82)</f>
        <v>49.53</v>
      </c>
      <c r="AC82" s="104">
        <f>-IFERROR(VLOOKUP($W82,'[3]Trial Blc'!$B$3:AL$542,AC$1,FALSE),0)</f>
        <v>49.53</v>
      </c>
      <c r="AD82" s="104">
        <f>-IFERROR(VLOOKUP($W82,'[3]Trial Blc'!$B$3:AM$542,AD$1,FALSE),0)</f>
        <v>49.53</v>
      </c>
      <c r="AE82" s="104">
        <f>-IFERROR(VLOOKUP($W82,'[3]Trial Blc'!$B$3:AN$542,AE$1,FALSE),0)</f>
        <v>49.53</v>
      </c>
      <c r="AF82" s="104">
        <f>-IFERROR(VLOOKUP($W82,'[3]Trial Blc'!$B$3:AO$542,AF$1,FALSE),0)</f>
        <v>49.53</v>
      </c>
      <c r="AG82" s="104">
        <f>-IFERROR(VLOOKUP($W82,'[3]Trial Blc'!$B$3:AP$542,AG$1,FALSE),0)</f>
        <v>49.53</v>
      </c>
      <c r="AH82" s="104">
        <f>-IFERROR(VLOOKUP($W82,'[3]Trial Blc'!$B$3:AQ$542,AH$1,FALSE),0)</f>
        <v>49.53</v>
      </c>
      <c r="AI82" s="104">
        <f>-IFERROR(VLOOKUP($W82,'[3]Trial Blc'!$B$3:AR$542,AI$1,FALSE),0)</f>
        <v>124.08</v>
      </c>
      <c r="AJ82" s="104">
        <f>-IFERROR(VLOOKUP($W82,'[3]Trial Blc'!$B$3:AS$542,AJ$1,FALSE),0)</f>
        <v>125.59</v>
      </c>
      <c r="AK82" s="104">
        <f>-IFERROR(VLOOKUP($W82,'[3]Trial Blc'!$B$3:AT$542,AK$1,FALSE),0)</f>
        <v>127.1</v>
      </c>
      <c r="AL82" s="104">
        <f>-IFERROR(VLOOKUP($W82,'[3]Trial Blc'!$B$3:AU$542,AL$1,FALSE),0)</f>
        <v>-10.39</v>
      </c>
      <c r="AM82" s="104">
        <f>-IFERROR(VLOOKUP($W82,'[3]Trial Blc'!$B$3:AV$542,AM$1,FALSE),0)</f>
        <v>-8.8800000000000008</v>
      </c>
      <c r="AN82" s="216">
        <f>-IFERROR(VLOOKUP($W82,'[3]Trial Blc'!$B$3:AW$542,AN$1,FALSE),0)</f>
        <v>-7.37</v>
      </c>
      <c r="AO82" s="7">
        <f>AVERAGE(AB82:AN82)</f>
        <v>53.603076923076927</v>
      </c>
      <c r="AP82" s="172">
        <f>+'[3]COA Adjustment to MFRS'!P75+'[3]COA Adjustment to MFRS'!P73</f>
        <v>-40.110769230769229</v>
      </c>
      <c r="AQ82" s="207">
        <f>-51-36.54-36.54+139</f>
        <v>14.920000000000016</v>
      </c>
      <c r="AS82" s="172" t="s">
        <v>534</v>
      </c>
      <c r="AT82" s="172"/>
    </row>
    <row r="83" spans="1:46" s="7" customFormat="1" ht="12" x14ac:dyDescent="0.3">
      <c r="A83" s="145">
        <v>1320</v>
      </c>
      <c r="C83" s="9" t="s">
        <v>151</v>
      </c>
      <c r="D83" s="104">
        <f>IFERROR(VLOOKUP($A83,'[3]Trial Blc'!$B$3:O$542,D$1,FALSE),0)</f>
        <v>0</v>
      </c>
      <c r="E83" s="10"/>
      <c r="F83" s="9"/>
      <c r="G83" s="10">
        <f>SUM(D83:F83)</f>
        <v>0</v>
      </c>
      <c r="H83" s="104">
        <f>IFERROR(VLOOKUP($A83,'[3]Trial Blc'!$B$3:S$542,H$1,FALSE),0)</f>
        <v>0</v>
      </c>
      <c r="I83" s="104">
        <f>IFERROR(VLOOKUP($A83,'[3]Trial Blc'!$B$3:T$542,I$1,FALSE),0)</f>
        <v>0</v>
      </c>
      <c r="J83" s="104">
        <f>IFERROR(VLOOKUP($A83,'[3]Trial Blc'!$B$3:U$542,J$1,FALSE),0)</f>
        <v>0</v>
      </c>
      <c r="K83" s="104">
        <f>IFERROR(VLOOKUP($A83,'[3]Trial Blc'!$B$3:V$542,K$1,FALSE),0)</f>
        <v>0</v>
      </c>
      <c r="L83" s="104">
        <f>IFERROR(VLOOKUP($A83,'[3]Trial Blc'!$B$3:W$542,L$1,FALSE),0)</f>
        <v>0</v>
      </c>
      <c r="M83" s="104">
        <f>IFERROR(VLOOKUP($A83,'[3]Trial Blc'!$B$3:X$542,M$1,FALSE),0)</f>
        <v>0</v>
      </c>
      <c r="N83" s="104">
        <f>IFERROR(VLOOKUP($A83,'[3]Trial Blc'!$B$3:Y$542,N$1,FALSE),0)</f>
        <v>0</v>
      </c>
      <c r="O83" s="104">
        <f>IFERROR(VLOOKUP($A83,'[3]Trial Blc'!$B$3:Z$542,O$1,FALSE),0)</f>
        <v>0</v>
      </c>
      <c r="P83" s="104">
        <f>IFERROR(VLOOKUP($A83,'[3]Trial Blc'!$B$3:AA$542,P$1,FALSE),0)</f>
        <v>0</v>
      </c>
      <c r="Q83" s="104">
        <f>IFERROR(VLOOKUP($A83,'[3]Trial Blc'!$B$3:AB$542,Q$1,FALSE),0)</f>
        <v>0</v>
      </c>
      <c r="R83" s="104">
        <f>IFERROR(VLOOKUP($A83,'[3]Trial Blc'!$B$3:AC$542,R$1,FALSE),0)</f>
        <v>0</v>
      </c>
      <c r="S83" s="104">
        <f>IFERROR(VLOOKUP($A83,'[3]Trial Blc'!$B$3:AD$542,S$1,FALSE),0)</f>
        <v>0</v>
      </c>
      <c r="T83" s="7">
        <f>AVERAGE(G83:S83)</f>
        <v>0</v>
      </c>
      <c r="U83" s="9"/>
      <c r="V83" s="9"/>
      <c r="W83" s="145">
        <v>2080</v>
      </c>
      <c r="X83" s="7" t="s">
        <v>152</v>
      </c>
      <c r="Y83" s="104">
        <f>-IFERROR(VLOOKUP($W83,'[3]Trial Blc'!$B$3:AH$542,Y$1,FALSE),0)</f>
        <v>0</v>
      </c>
      <c r="Z83" s="10"/>
      <c r="AA83" s="10"/>
      <c r="AB83" s="10">
        <f>SUM(Y83:AA83)</f>
        <v>0</v>
      </c>
      <c r="AC83" s="104">
        <f>-IFERROR(VLOOKUP($W83,'[3]Trial Blc'!$B$3:AL$542,AC$1,FALSE),0)</f>
        <v>0</v>
      </c>
      <c r="AD83" s="104">
        <f>-IFERROR(VLOOKUP($W83,'[3]Trial Blc'!$B$3:AM$542,AD$1,FALSE),0)</f>
        <v>0</v>
      </c>
      <c r="AE83" s="104">
        <f>-IFERROR(VLOOKUP($W83,'[3]Trial Blc'!$B$3:AN$542,AE$1,FALSE),0)</f>
        <v>0</v>
      </c>
      <c r="AF83" s="104">
        <f>-IFERROR(VLOOKUP($W83,'[3]Trial Blc'!$B$3:AO$542,AF$1,FALSE),0)</f>
        <v>0</v>
      </c>
      <c r="AG83" s="104">
        <f>-IFERROR(VLOOKUP($W83,'[3]Trial Blc'!$B$3:AP$542,AG$1,FALSE),0)</f>
        <v>0</v>
      </c>
      <c r="AH83" s="104">
        <f>-IFERROR(VLOOKUP($W83,'[3]Trial Blc'!$B$3:AQ$542,AH$1,FALSE),0)</f>
        <v>0</v>
      </c>
      <c r="AI83" s="104">
        <f>-IFERROR(VLOOKUP($W83,'[3]Trial Blc'!$B$3:AR$542,AI$1,FALSE),0)</f>
        <v>41.06</v>
      </c>
      <c r="AJ83" s="104">
        <f>-IFERROR(VLOOKUP($W83,'[3]Trial Blc'!$B$3:AS$542,AJ$1,FALSE),0)</f>
        <v>41.06</v>
      </c>
      <c r="AK83" s="104">
        <f>-IFERROR(VLOOKUP($W83,'[3]Trial Blc'!$B$3:AT$542,AK$1,FALSE),0)</f>
        <v>41.06</v>
      </c>
      <c r="AL83" s="104">
        <f>-IFERROR(VLOOKUP($W83,'[3]Trial Blc'!$B$3:AU$542,AL$1,FALSE),0)</f>
        <v>41.06</v>
      </c>
      <c r="AM83" s="104">
        <f>-IFERROR(VLOOKUP($W83,'[3]Trial Blc'!$B$3:AV$542,AM$1,FALSE),0)</f>
        <v>41.06</v>
      </c>
      <c r="AN83" s="216">
        <f>-IFERROR(VLOOKUP($W83,'[3]Trial Blc'!$B$3:AW$542,AN$1,FALSE),0)</f>
        <v>41.06</v>
      </c>
      <c r="AO83" s="7">
        <f>AVERAGE(AB83:AN83)</f>
        <v>18.950769230769232</v>
      </c>
      <c r="AP83" s="7">
        <f>+'[3]COA Adjustment to MFRS'!P93</f>
        <v>12.955384615384615</v>
      </c>
      <c r="AQ83" s="207">
        <f>-17-12.03-12.03</f>
        <v>-41.06</v>
      </c>
    </row>
    <row r="84" spans="1:46" s="11" customFormat="1" ht="12" x14ac:dyDescent="0.3">
      <c r="A84" s="155">
        <v>1345</v>
      </c>
      <c r="C84" s="12" t="s">
        <v>154</v>
      </c>
      <c r="D84" s="104">
        <f>IFERROR(VLOOKUP($A84,'[3]Trial Blc'!$B$3:O$542,D$1,FALSE),0)</f>
        <v>43684.09</v>
      </c>
      <c r="E84" s="10"/>
      <c r="F84" s="12"/>
      <c r="G84" s="10">
        <f>SUM(D84:F84)</f>
        <v>43684.09</v>
      </c>
      <c r="H84" s="104">
        <f>IFERROR(VLOOKUP($A84,'[3]Trial Blc'!$B$3:S$542,H$1,FALSE),0)</f>
        <v>43684.09</v>
      </c>
      <c r="I84" s="104">
        <f>IFERROR(VLOOKUP($A84,'[3]Trial Blc'!$B$3:T$542,I$1,FALSE),0)</f>
        <v>43886.74</v>
      </c>
      <c r="J84" s="104">
        <f>IFERROR(VLOOKUP($A84,'[3]Trial Blc'!$B$3:U$542,J$1,FALSE),0)</f>
        <v>44852.92</v>
      </c>
      <c r="K84" s="104">
        <f>IFERROR(VLOOKUP($A84,'[3]Trial Blc'!$B$3:V$542,K$1,FALSE),0)</f>
        <v>45073.279999999999</v>
      </c>
      <c r="L84" s="104">
        <f>IFERROR(VLOOKUP($A84,'[3]Trial Blc'!$B$3:W$542,L$1,FALSE),0)</f>
        <v>45275.53</v>
      </c>
      <c r="M84" s="104">
        <f>IFERROR(VLOOKUP($A84,'[3]Trial Blc'!$B$3:X$542,M$1,FALSE),0)</f>
        <v>45495.8</v>
      </c>
      <c r="N84" s="104">
        <f>IFERROR(VLOOKUP($A84,'[3]Trial Blc'!$B$3:Y$542,N$1,FALSE),0)</f>
        <v>45495.8</v>
      </c>
      <c r="O84" s="104">
        <f>IFERROR(VLOOKUP($A84,'[3]Trial Blc'!$B$3:Z$542,O$1,FALSE),0)</f>
        <v>45495.8</v>
      </c>
      <c r="P84" s="104">
        <f>IFERROR(VLOOKUP($A84,'[3]Trial Blc'!$B$3:AA$542,P$1,FALSE),0)</f>
        <v>45495.8</v>
      </c>
      <c r="Q84" s="104">
        <f>IFERROR(VLOOKUP($A84,'[3]Trial Blc'!$B$3:AB$542,Q$1,FALSE),0)</f>
        <v>45495.8</v>
      </c>
      <c r="R84" s="104">
        <f>IFERROR(VLOOKUP($A84,'[3]Trial Blc'!$B$3:AC$542,R$1,FALSE),0)</f>
        <v>45495.8</v>
      </c>
      <c r="S84" s="104">
        <f>IFERROR(VLOOKUP($A84,'[3]Trial Blc'!$B$3:AD$542,S$1,FALSE),0)</f>
        <v>45698.05</v>
      </c>
      <c r="T84" s="11">
        <f>AVERAGE(G84:S84)</f>
        <v>45009.961538461539</v>
      </c>
      <c r="U84" s="12"/>
      <c r="V84" s="12"/>
      <c r="W84" s="155">
        <v>2105</v>
      </c>
      <c r="X84" s="11" t="s">
        <v>155</v>
      </c>
      <c r="Y84" s="216">
        <f>-IFERROR(VLOOKUP($W84,'[3]Trial Blc'!$B$3:AH$542,Y$1,FALSE),0)</f>
        <v>-24097.27</v>
      </c>
      <c r="Z84" s="10"/>
      <c r="AA84" s="10"/>
      <c r="AB84" s="10">
        <f>SUM(Y84:AA84)</f>
        <v>-24097.27</v>
      </c>
      <c r="AC84" s="104">
        <f>-IFERROR(VLOOKUP($W84,'[3]Trial Blc'!$B$3:AL$542,AC$1,FALSE),0)</f>
        <v>-23975.919999999998</v>
      </c>
      <c r="AD84" s="104">
        <f>-IFERROR(VLOOKUP($W84,'[3]Trial Blc'!$B$3:AM$542,AD$1,FALSE),0)</f>
        <v>-23854.01</v>
      </c>
      <c r="AE84" s="104">
        <f>-IFERROR(VLOOKUP($W84,'[3]Trial Blc'!$B$3:AN$542,AE$1,FALSE),0)</f>
        <v>-23729.41</v>
      </c>
      <c r="AF84" s="104">
        <f>-IFERROR(VLOOKUP($W84,'[3]Trial Blc'!$B$3:AO$542,AF$1,FALSE),0)</f>
        <v>-23604.2</v>
      </c>
      <c r="AG84" s="104">
        <f>-IFERROR(VLOOKUP($W84,'[3]Trial Blc'!$B$3:AP$542,AG$1,FALSE),0)</f>
        <v>-23478.43</v>
      </c>
      <c r="AH84" s="104">
        <f>-IFERROR(VLOOKUP($W84,'[3]Trial Blc'!$B$3:AQ$542,AH$1,FALSE),0)</f>
        <v>-23352.66</v>
      </c>
      <c r="AI84" s="104">
        <f>-IFERROR(VLOOKUP($W84,'[3]Trial Blc'!$B$3:AR$542,AI$1,FALSE),0)</f>
        <v>2323.7199999999998</v>
      </c>
      <c r="AJ84" s="104">
        <f>-IFERROR(VLOOKUP($W84,'[3]Trial Blc'!$B$3:AS$542,AJ$1,FALSE),0)</f>
        <v>2450.1</v>
      </c>
      <c r="AK84" s="104">
        <f>-IFERROR(VLOOKUP($W84,'[3]Trial Blc'!$B$3:AT$542,AK$1,FALSE),0)</f>
        <v>2576.48</v>
      </c>
      <c r="AL84" s="104">
        <f>-IFERROR(VLOOKUP($W84,'[3]Trial Blc'!$B$3:AU$542,AL$1,FALSE),0)</f>
        <v>2698.86</v>
      </c>
      <c r="AM84" s="104">
        <f>-IFERROR(VLOOKUP($W84,'[3]Trial Blc'!$B$3:AV$542,AM$1,FALSE),0)</f>
        <v>2825.24</v>
      </c>
      <c r="AN84" s="216">
        <f>-IFERROR(VLOOKUP($W84,'[3]Trial Blc'!$B$3:AW$542,AN$1,FALSE),0)</f>
        <v>2952.18</v>
      </c>
      <c r="AO84" s="7">
        <f>AVERAGE(AB84:AN84)</f>
        <v>-11558.870769230769</v>
      </c>
      <c r="AP84" s="11">
        <f>+'[3]COA Adjustment to MFRS'!P98</f>
        <v>13754.615384615385</v>
      </c>
      <c r="AQ84" s="207">
        <f>-2-25548+4</f>
        <v>-25546</v>
      </c>
    </row>
    <row r="85" spans="1:46" s="7" customFormat="1" ht="12" x14ac:dyDescent="0.3">
      <c r="A85" s="145"/>
      <c r="C85" s="9"/>
      <c r="D85" s="104">
        <f>IFERROR(VLOOKUP($A85,'[3]Trial Blc'!$B$3:O$542,D$1,FALSE),0)</f>
        <v>0</v>
      </c>
      <c r="E85" s="10"/>
      <c r="F85" s="9"/>
      <c r="G85" s="10"/>
      <c r="H85" s="104">
        <f>IFERROR(VLOOKUP($A85,'[3]Trial Blc'!$B$3:S$542,H$1,FALSE),0)</f>
        <v>0</v>
      </c>
      <c r="I85" s="104">
        <f>IFERROR(VLOOKUP($A85,'[3]Trial Blc'!$B$3:T$542,I$1,FALSE),0)</f>
        <v>0</v>
      </c>
      <c r="J85" s="104">
        <f>IFERROR(VLOOKUP($A85,'[3]Trial Blc'!$B$3:U$542,J$1,FALSE),0)</f>
        <v>0</v>
      </c>
      <c r="K85" s="104">
        <f>IFERROR(VLOOKUP($A85,'[3]Trial Blc'!$B$3:V$542,K$1,FALSE),0)</f>
        <v>0</v>
      </c>
      <c r="L85" s="104">
        <f>IFERROR(VLOOKUP($A85,'[3]Trial Blc'!$B$3:W$542,L$1,FALSE),0)</f>
        <v>0</v>
      </c>
      <c r="M85" s="104">
        <f>IFERROR(VLOOKUP($A85,'[3]Trial Blc'!$B$3:X$542,M$1,FALSE),0)</f>
        <v>0</v>
      </c>
      <c r="N85" s="104">
        <f>IFERROR(VLOOKUP($A85,'[3]Trial Blc'!$B$3:Y$542,N$1,FALSE),0)</f>
        <v>0</v>
      </c>
      <c r="O85" s="104">
        <f>IFERROR(VLOOKUP($A85,'[3]Trial Blc'!$B$3:Z$542,O$1,FALSE),0)</f>
        <v>0</v>
      </c>
      <c r="P85" s="104">
        <f>IFERROR(VLOOKUP($A85,'[3]Trial Blc'!$B$3:AA$542,P$1,FALSE),0)</f>
        <v>0</v>
      </c>
      <c r="Q85" s="104">
        <f>IFERROR(VLOOKUP($A85,'[3]Trial Blc'!$B$3:AB$542,Q$1,FALSE),0)</f>
        <v>0</v>
      </c>
      <c r="R85" s="104">
        <f>IFERROR(VLOOKUP($A85,'[3]Trial Blc'!$B$3:AC$542,R$1,FALSE),0)</f>
        <v>0</v>
      </c>
      <c r="S85" s="104">
        <f>IFERROR(VLOOKUP($A85,'[3]Trial Blc'!$B$3:AD$542,S$1,FALSE),0)</f>
        <v>0</v>
      </c>
      <c r="U85" s="9"/>
      <c r="V85" s="9"/>
      <c r="W85" s="145"/>
      <c r="Y85" s="104">
        <f>-IFERROR(VLOOKUP($W85,'[3]Trial Blc'!$B$3:AH$542,Y$1,FALSE),0)</f>
        <v>0</v>
      </c>
      <c r="Z85" s="10"/>
      <c r="AA85" s="10"/>
      <c r="AB85" s="10"/>
      <c r="AC85" s="104">
        <f>-IFERROR(VLOOKUP($W85,'[3]Trial Blc'!$B$3:AL$542,AC$1,FALSE),0)</f>
        <v>0</v>
      </c>
      <c r="AD85" s="104">
        <f>-IFERROR(VLOOKUP($W85,'[3]Trial Blc'!$B$3:AM$542,AD$1,FALSE),0)</f>
        <v>0</v>
      </c>
      <c r="AE85" s="104">
        <f>-IFERROR(VLOOKUP($W85,'[3]Trial Blc'!$B$3:AN$542,AE$1,FALSE),0)</f>
        <v>0</v>
      </c>
      <c r="AF85" s="104">
        <f>-IFERROR(VLOOKUP($W85,'[3]Trial Blc'!$B$3:AO$542,AF$1,FALSE),0)</f>
        <v>0</v>
      </c>
      <c r="AG85" s="104">
        <f>-IFERROR(VLOOKUP($W85,'[3]Trial Blc'!$B$3:AP$542,AG$1,FALSE),0)</f>
        <v>0</v>
      </c>
      <c r="AH85" s="104">
        <f>-IFERROR(VLOOKUP($W85,'[3]Trial Blc'!$B$3:AQ$542,AH$1,FALSE),0)</f>
        <v>0</v>
      </c>
      <c r="AI85" s="104">
        <f>-IFERROR(VLOOKUP($W85,'[3]Trial Blc'!$B$3:AR$542,AI$1,FALSE),0)</f>
        <v>0</v>
      </c>
      <c r="AJ85" s="104">
        <f>-IFERROR(VLOOKUP($W85,'[3]Trial Blc'!$B$3:AS$542,AJ$1,FALSE),0)</f>
        <v>0</v>
      </c>
      <c r="AK85" s="104">
        <f>-IFERROR(VLOOKUP($W85,'[3]Trial Blc'!$B$3:AT$542,AK$1,FALSE),0)</f>
        <v>0</v>
      </c>
      <c r="AL85" s="104">
        <f>-IFERROR(VLOOKUP($W85,'[3]Trial Blc'!$B$3:AU$542,AL$1,FALSE),0)</f>
        <v>0</v>
      </c>
      <c r="AM85" s="104">
        <f>-IFERROR(VLOOKUP($W85,'[3]Trial Blc'!$B$3:AV$542,AM$1,FALSE),0)</f>
        <v>0</v>
      </c>
      <c r="AN85" s="104">
        <f>-IFERROR(VLOOKUP($W85,'[3]Trial Blc'!$B$3:AW$542,AN$1,FALSE),0)</f>
        <v>0</v>
      </c>
      <c r="AQ85" s="207"/>
    </row>
    <row r="86" spans="1:46" s="7" customFormat="1" ht="12" x14ac:dyDescent="0.3">
      <c r="A86" s="145">
        <v>1350</v>
      </c>
      <c r="C86" s="9" t="s">
        <v>156</v>
      </c>
      <c r="D86" s="104">
        <f>IFERROR(VLOOKUP($A86,'[3]Trial Blc'!$B$3:O$542,D$1,FALSE),0)</f>
        <v>376863.82</v>
      </c>
      <c r="E86" s="10"/>
      <c r="F86" s="9"/>
      <c r="G86" s="10">
        <f>SUM(D86:F86)</f>
        <v>376863.82</v>
      </c>
      <c r="H86" s="104">
        <f>IFERROR(VLOOKUP($A86,'[3]Trial Blc'!$B$3:S$542,H$1,FALSE),0)</f>
        <v>376863.82</v>
      </c>
      <c r="I86" s="104">
        <f>IFERROR(VLOOKUP($A86,'[3]Trial Blc'!$B$3:T$542,I$1,FALSE),0)</f>
        <v>376863.82</v>
      </c>
      <c r="J86" s="104">
        <f>IFERROR(VLOOKUP($A86,'[3]Trial Blc'!$B$3:U$542,J$1,FALSE),0)</f>
        <v>377025.42</v>
      </c>
      <c r="K86" s="104">
        <f>IFERROR(VLOOKUP($A86,'[3]Trial Blc'!$B$3:V$542,K$1,FALSE),0)</f>
        <v>377025.42</v>
      </c>
      <c r="L86" s="104">
        <f>IFERROR(VLOOKUP($A86,'[3]Trial Blc'!$B$3:W$542,L$1,FALSE),0)</f>
        <v>377025.42</v>
      </c>
      <c r="M86" s="104">
        <f>IFERROR(VLOOKUP($A86,'[3]Trial Blc'!$B$3:X$542,M$1,FALSE),0)</f>
        <v>377025.42</v>
      </c>
      <c r="N86" s="104">
        <f>IFERROR(VLOOKUP($A86,'[3]Trial Blc'!$B$3:Y$542,N$1,FALSE),0)</f>
        <v>377025.42</v>
      </c>
      <c r="O86" s="104">
        <f>IFERROR(VLOOKUP($A86,'[3]Trial Blc'!$B$3:Z$542,O$1,FALSE),0)</f>
        <v>377025.42</v>
      </c>
      <c r="P86" s="104">
        <f>IFERROR(VLOOKUP($A86,'[3]Trial Blc'!$B$3:AA$542,P$1,FALSE),0)</f>
        <v>377025.42</v>
      </c>
      <c r="Q86" s="104">
        <f>IFERROR(VLOOKUP($A86,'[3]Trial Blc'!$B$3:AB$542,Q$1,FALSE),0)</f>
        <v>377026.42</v>
      </c>
      <c r="R86" s="104">
        <f>IFERROR(VLOOKUP($A86,'[3]Trial Blc'!$B$3:AC$542,R$1,FALSE),0)</f>
        <v>377026.42</v>
      </c>
      <c r="S86" s="104">
        <f>IFERROR(VLOOKUP($A86,'[3]Trial Blc'!$B$3:AD$542,S$1,FALSE),0)</f>
        <v>377026.42</v>
      </c>
      <c r="T86" s="7">
        <f>AVERAGE(G86:S86)</f>
        <v>376988.35846153839</v>
      </c>
      <c r="U86" s="9">
        <v>1</v>
      </c>
      <c r="V86" s="9"/>
      <c r="W86" s="145">
        <v>2110</v>
      </c>
      <c r="X86" s="7" t="s">
        <v>157</v>
      </c>
      <c r="Y86" s="104">
        <f>-IFERROR(VLOOKUP($W86,'[3]Trial Blc'!$B$3:AH$542,Y$1,FALSE),0)</f>
        <v>202075.56</v>
      </c>
      <c r="Z86" s="10"/>
      <c r="AA86" s="10"/>
      <c r="AB86" s="10">
        <f>SUM(Y86:AA86)</f>
        <v>202075.56</v>
      </c>
      <c r="AC86" s="104">
        <f>-IFERROR(VLOOKUP($W86,'[3]Trial Blc'!$B$3:AL$542,AC$1,FALSE),0)</f>
        <v>202772.16</v>
      </c>
      <c r="AD86" s="104">
        <f>-IFERROR(VLOOKUP($W86,'[3]Trial Blc'!$B$3:AM$542,AD$1,FALSE),0)</f>
        <v>203468.76</v>
      </c>
      <c r="AE86" s="104">
        <f>-IFERROR(VLOOKUP($W86,'[3]Trial Blc'!$B$3:AN$542,AE$1,FALSE),0)</f>
        <v>204165.66</v>
      </c>
      <c r="AF86" s="104">
        <f>-IFERROR(VLOOKUP($W86,'[3]Trial Blc'!$B$3:AO$542,AF$1,FALSE),0)</f>
        <v>204862.56</v>
      </c>
      <c r="AG86" s="104">
        <f>-IFERROR(VLOOKUP($W86,'[3]Trial Blc'!$B$3:AP$542,AG$1,FALSE),0)</f>
        <v>205559.46</v>
      </c>
      <c r="AH86" s="104">
        <f>-IFERROR(VLOOKUP($W86,'[3]Trial Blc'!$B$3:AQ$542,AH$1,FALSE),0)</f>
        <v>206256.36</v>
      </c>
      <c r="AI86" s="104">
        <f>-IFERROR(VLOOKUP($W86,'[3]Trial Blc'!$B$3:AR$542,AI$1,FALSE),0)</f>
        <v>206929.26</v>
      </c>
      <c r="AJ86" s="104">
        <f>-IFERROR(VLOOKUP($W86,'[3]Trial Blc'!$B$3:AS$542,AJ$1,FALSE),0)</f>
        <v>207626.16</v>
      </c>
      <c r="AK86" s="104">
        <f>-IFERROR(VLOOKUP($W86,'[3]Trial Blc'!$B$3:AT$542,AK$1,FALSE),0)</f>
        <v>208323.06</v>
      </c>
      <c r="AL86" s="104">
        <f>-IFERROR(VLOOKUP($W86,'[3]Trial Blc'!$B$3:AU$542,AL$1,FALSE),0)</f>
        <v>209068.96</v>
      </c>
      <c r="AM86" s="104">
        <f>-IFERROR(VLOOKUP($W86,'[3]Trial Blc'!$B$3:AV$542,AM$1,FALSE),0)</f>
        <v>209765.86</v>
      </c>
      <c r="AN86" s="104">
        <f>-IFERROR(VLOOKUP($W86,'[3]Trial Blc'!$B$3:AW$542,AN$1,FALSE),0)</f>
        <v>210462.76</v>
      </c>
      <c r="AO86" s="7">
        <f>AVERAGE(AB86:AN86)</f>
        <v>206256.66</v>
      </c>
      <c r="AP86" s="7">
        <f>+'[3]COA Adjustment to MFRS'!P101</f>
        <v>24.769230769230774</v>
      </c>
      <c r="AQ86" s="207">
        <f>24-1-48</f>
        <v>-25</v>
      </c>
    </row>
    <row r="87" spans="1:46" s="7" customFormat="1" ht="12" x14ac:dyDescent="0.3">
      <c r="A87" s="145">
        <v>1353</v>
      </c>
      <c r="C87" s="9" t="s">
        <v>158</v>
      </c>
      <c r="D87" s="104">
        <f>IFERROR(VLOOKUP($A87,'[3]Trial Blc'!$B$3:O$542,D$1,FALSE),0)</f>
        <v>1812.61</v>
      </c>
      <c r="E87" s="10"/>
      <c r="F87" s="9"/>
      <c r="G87" s="10">
        <f>SUM(D87:F87)</f>
        <v>1812.61</v>
      </c>
      <c r="H87" s="104">
        <f>IFERROR(VLOOKUP($A87,'[3]Trial Blc'!$B$3:S$542,H$1,FALSE),0)</f>
        <v>1812.61</v>
      </c>
      <c r="I87" s="104">
        <f>IFERROR(VLOOKUP($A87,'[3]Trial Blc'!$B$3:T$542,I$1,FALSE),0)</f>
        <v>1812.61</v>
      </c>
      <c r="J87" s="104">
        <f>IFERROR(VLOOKUP($A87,'[3]Trial Blc'!$B$3:U$542,J$1,FALSE),0)</f>
        <v>1812.61</v>
      </c>
      <c r="K87" s="104">
        <f>IFERROR(VLOOKUP($A87,'[3]Trial Blc'!$B$3:V$542,K$1,FALSE),0)</f>
        <v>1812.61</v>
      </c>
      <c r="L87" s="104">
        <f>IFERROR(VLOOKUP($A87,'[3]Trial Blc'!$B$3:W$542,L$1,FALSE),0)</f>
        <v>1812.61</v>
      </c>
      <c r="M87" s="104">
        <f>IFERROR(VLOOKUP($A87,'[3]Trial Blc'!$B$3:X$542,M$1,FALSE),0)</f>
        <v>1812.61</v>
      </c>
      <c r="N87" s="104">
        <f>IFERROR(VLOOKUP($A87,'[3]Trial Blc'!$B$3:Y$542,N$1,FALSE),0)</f>
        <v>1812.61</v>
      </c>
      <c r="O87" s="104">
        <f>IFERROR(VLOOKUP($A87,'[3]Trial Blc'!$B$3:Z$542,O$1,FALSE),0)</f>
        <v>1812.61</v>
      </c>
      <c r="P87" s="104">
        <f>IFERROR(VLOOKUP($A87,'[3]Trial Blc'!$B$3:AA$542,P$1,FALSE),0)</f>
        <v>1812.61</v>
      </c>
      <c r="Q87" s="104">
        <f>IFERROR(VLOOKUP($A87,'[3]Trial Blc'!$B$3:AB$542,Q$1,FALSE),0)</f>
        <v>1811.61</v>
      </c>
      <c r="R87" s="104">
        <f>IFERROR(VLOOKUP($A87,'[3]Trial Blc'!$B$3:AC$542,R$1,FALSE),0)</f>
        <v>1811.61</v>
      </c>
      <c r="S87" s="104">
        <f>IFERROR(VLOOKUP($A87,'[3]Trial Blc'!$B$3:AD$542,S$1,FALSE),0)</f>
        <v>1811.61</v>
      </c>
      <c r="T87" s="7">
        <f>AVERAGE(G87:S87)</f>
        <v>1812.3792307692311</v>
      </c>
      <c r="U87" s="9">
        <v>-1</v>
      </c>
      <c r="V87" s="9"/>
      <c r="W87" s="145">
        <v>2113</v>
      </c>
      <c r="X87" s="7" t="s">
        <v>159</v>
      </c>
      <c r="Y87" s="104">
        <f>-IFERROR(VLOOKUP($W87,'[3]Trial Blc'!$B$3:AH$542,Y$1,FALSE),0)</f>
        <v>573.49</v>
      </c>
      <c r="Z87" s="11"/>
      <c r="AA87" s="10"/>
      <c r="AB87" s="10">
        <f>SUM(Y87:AA87)</f>
        <v>573.49</v>
      </c>
      <c r="AC87" s="104">
        <f>-IFERROR(VLOOKUP($W87,'[3]Trial Blc'!$B$3:AL$542,AC$1,FALSE),0)</f>
        <v>576.84</v>
      </c>
      <c r="AD87" s="104">
        <f>-IFERROR(VLOOKUP($W87,'[3]Trial Blc'!$B$3:AM$542,AD$1,FALSE),0)</f>
        <v>580.19000000000005</v>
      </c>
      <c r="AE87" s="104">
        <f>-IFERROR(VLOOKUP($W87,'[3]Trial Blc'!$B$3:AN$542,AE$1,FALSE),0)</f>
        <v>583.54</v>
      </c>
      <c r="AF87" s="104">
        <f>-IFERROR(VLOOKUP($W87,'[3]Trial Blc'!$B$3:AO$542,AF$1,FALSE),0)</f>
        <v>586.89</v>
      </c>
      <c r="AG87" s="104">
        <f>-IFERROR(VLOOKUP($W87,'[3]Trial Blc'!$B$3:AP$542,AG$1,FALSE),0)</f>
        <v>590.24</v>
      </c>
      <c r="AH87" s="104">
        <f>-IFERROR(VLOOKUP($W87,'[3]Trial Blc'!$B$3:AQ$542,AH$1,FALSE),0)</f>
        <v>593.59</v>
      </c>
      <c r="AI87" s="104">
        <f>-IFERROR(VLOOKUP($W87,'[3]Trial Blc'!$B$3:AR$542,AI$1,FALSE),0)</f>
        <v>564.94000000000005</v>
      </c>
      <c r="AJ87" s="104">
        <f>-IFERROR(VLOOKUP($W87,'[3]Trial Blc'!$B$3:AS$542,AJ$1,FALSE),0)</f>
        <v>568.29</v>
      </c>
      <c r="AK87" s="104">
        <f>-IFERROR(VLOOKUP($W87,'[3]Trial Blc'!$B$3:AT$542,AK$1,FALSE),0)</f>
        <v>571.64</v>
      </c>
      <c r="AL87" s="104">
        <f>-IFERROR(VLOOKUP($W87,'[3]Trial Blc'!$B$3:AU$542,AL$1,FALSE),0)</f>
        <v>637.99</v>
      </c>
      <c r="AM87" s="104">
        <f>-IFERROR(VLOOKUP($W87,'[3]Trial Blc'!$B$3:AV$542,AM$1,FALSE),0)</f>
        <v>641.34</v>
      </c>
      <c r="AN87" s="104">
        <f>-IFERROR(VLOOKUP($W87,'[3]Trial Blc'!$B$3:AW$542,AN$1,FALSE),0)</f>
        <v>644.69000000000005</v>
      </c>
      <c r="AO87" s="7">
        <f>AVERAGE(AB87:AN87)</f>
        <v>593.35923076923075</v>
      </c>
      <c r="AP87" s="7">
        <f>+'[3]COA Adjustment to MFRS'!P104</f>
        <v>31.23076923076923</v>
      </c>
      <c r="AQ87" s="206">
        <f>32+1-64</f>
        <v>-31</v>
      </c>
    </row>
    <row r="88" spans="1:46" s="7" customFormat="1" ht="12" x14ac:dyDescent="0.3">
      <c r="A88" s="145"/>
      <c r="C88" s="9"/>
      <c r="D88" s="217">
        <f>IFERROR(VLOOKUP($A88,'[3]Trial Blc'!$B$3:O$542,D$1,FALSE),0)</f>
        <v>0</v>
      </c>
      <c r="E88" s="10"/>
      <c r="F88" s="9"/>
      <c r="G88" s="10">
        <f>SUM(D88:F88)</f>
        <v>0</v>
      </c>
      <c r="H88" s="104">
        <f>IFERROR(VLOOKUP($A88,'[3]Trial Blc'!$B$3:S$542,H$1,FALSE),0)</f>
        <v>0</v>
      </c>
      <c r="I88" s="104">
        <f>IFERROR(VLOOKUP($A88,'[3]Trial Blc'!$B$3:T$542,I$1,FALSE),0)</f>
        <v>0</v>
      </c>
      <c r="J88" s="104">
        <f>IFERROR(VLOOKUP($A88,'[3]Trial Blc'!$B$3:U$542,J$1,FALSE),0)</f>
        <v>0</v>
      </c>
      <c r="K88" s="104">
        <f>IFERROR(VLOOKUP($A88,'[3]Trial Blc'!$B$3:V$542,K$1,FALSE),0)</f>
        <v>0</v>
      </c>
      <c r="L88" s="104">
        <f>IFERROR(VLOOKUP($A88,'[3]Trial Blc'!$B$3:W$542,L$1,FALSE),0)</f>
        <v>0</v>
      </c>
      <c r="M88" s="104">
        <f>IFERROR(VLOOKUP($A88,'[3]Trial Blc'!$B$3:X$542,M$1,FALSE),0)</f>
        <v>0</v>
      </c>
      <c r="N88" s="104">
        <f>IFERROR(VLOOKUP($A88,'[3]Trial Blc'!$B$3:Y$542,N$1,FALSE),0)</f>
        <v>0</v>
      </c>
      <c r="O88" s="104">
        <f>IFERROR(VLOOKUP($A88,'[3]Trial Blc'!$B$3:Z$542,O$1,FALSE),0)</f>
        <v>0</v>
      </c>
      <c r="P88" s="104">
        <f>IFERROR(VLOOKUP($A88,'[3]Trial Blc'!$B$3:AA$542,P$1,FALSE),0)</f>
        <v>0</v>
      </c>
      <c r="Q88" s="104">
        <f>IFERROR(VLOOKUP($A88,'[3]Trial Blc'!$B$3:AB$542,Q$1,FALSE),0)</f>
        <v>0</v>
      </c>
      <c r="R88" s="104">
        <f>IFERROR(VLOOKUP($A88,'[3]Trial Blc'!$B$3:AC$542,R$1,FALSE),0)</f>
        <v>0</v>
      </c>
      <c r="S88" s="104">
        <f>IFERROR(VLOOKUP($A88,'[3]Trial Blc'!$B$3:AD$542,S$1,FALSE),0)</f>
        <v>0</v>
      </c>
      <c r="T88" s="11"/>
      <c r="U88" s="9"/>
      <c r="V88" s="9"/>
      <c r="W88" s="145"/>
      <c r="X88" s="11"/>
      <c r="Y88" s="16"/>
      <c r="Z88" s="10"/>
      <c r="AA88" s="10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Q88" s="207"/>
    </row>
    <row r="89" spans="1:46" s="7" customFormat="1" ht="10.5" x14ac:dyDescent="0.25">
      <c r="A89" s="145"/>
      <c r="C89" s="18" t="s">
        <v>81</v>
      </c>
      <c r="D89" s="10">
        <f>SUM(D86:D87)</f>
        <v>378676.43</v>
      </c>
      <c r="E89" s="167"/>
      <c r="F89" s="167"/>
      <c r="G89" s="10">
        <f>SUM(G86:G87)</f>
        <v>378676.43</v>
      </c>
      <c r="H89" s="10">
        <f t="shared" ref="H89:S89" si="18">SUM(H86:H87)</f>
        <v>378676.43</v>
      </c>
      <c r="I89" s="10">
        <f t="shared" si="18"/>
        <v>378676.43</v>
      </c>
      <c r="J89" s="10">
        <f t="shared" si="18"/>
        <v>378838.02999999997</v>
      </c>
      <c r="K89" s="10">
        <f t="shared" si="18"/>
        <v>378838.02999999997</v>
      </c>
      <c r="L89" s="10">
        <f t="shared" si="18"/>
        <v>378838.02999999997</v>
      </c>
      <c r="M89" s="10">
        <f t="shared" si="18"/>
        <v>378838.02999999997</v>
      </c>
      <c r="N89" s="10">
        <f t="shared" si="18"/>
        <v>378838.02999999997</v>
      </c>
      <c r="O89" s="10">
        <f t="shared" si="18"/>
        <v>378838.02999999997</v>
      </c>
      <c r="P89" s="10">
        <f t="shared" si="18"/>
        <v>378838.02999999997</v>
      </c>
      <c r="Q89" s="10">
        <f t="shared" si="18"/>
        <v>378838.02999999997</v>
      </c>
      <c r="R89" s="10">
        <f t="shared" si="18"/>
        <v>378838.02999999997</v>
      </c>
      <c r="S89" s="10">
        <f t="shared" si="18"/>
        <v>378838.02999999997</v>
      </c>
      <c r="U89" s="167">
        <f>SUM(U86:U87)</f>
        <v>0</v>
      </c>
      <c r="V89" s="10"/>
      <c r="W89" s="145"/>
      <c r="X89" s="24" t="s">
        <v>81</v>
      </c>
      <c r="Y89" s="173">
        <f>SUM(Y86:Y87)</f>
        <v>202649.05</v>
      </c>
      <c r="Z89" s="167"/>
      <c r="AA89" s="167"/>
      <c r="AB89" s="10">
        <f>SUM(AB86:AB87)</f>
        <v>202649.05</v>
      </c>
      <c r="AC89" s="10">
        <f t="shared" ref="AC89:AN89" si="19">SUM(AC86:AC87)</f>
        <v>203349</v>
      </c>
      <c r="AD89" s="10">
        <f t="shared" si="19"/>
        <v>204048.95</v>
      </c>
      <c r="AE89" s="10">
        <f t="shared" si="19"/>
        <v>204749.2</v>
      </c>
      <c r="AF89" s="10">
        <f t="shared" si="19"/>
        <v>205449.45</v>
      </c>
      <c r="AG89" s="10">
        <f t="shared" si="19"/>
        <v>206149.69999999998</v>
      </c>
      <c r="AH89" s="10">
        <f t="shared" si="19"/>
        <v>206849.94999999998</v>
      </c>
      <c r="AI89" s="10">
        <f t="shared" si="19"/>
        <v>207494.2</v>
      </c>
      <c r="AJ89" s="10">
        <f t="shared" si="19"/>
        <v>208194.45</v>
      </c>
      <c r="AK89" s="10">
        <f t="shared" si="19"/>
        <v>208894.7</v>
      </c>
      <c r="AL89" s="10">
        <f t="shared" si="19"/>
        <v>209706.94999999998</v>
      </c>
      <c r="AM89" s="10">
        <f t="shared" si="19"/>
        <v>210407.19999999998</v>
      </c>
      <c r="AN89" s="173">
        <f t="shared" si="19"/>
        <v>211107.45</v>
      </c>
      <c r="AO89" s="7">
        <f>AVERAGE(AB89:AN89)</f>
        <v>206850.01923076922</v>
      </c>
      <c r="AP89" s="167">
        <f>SUM(AP86:AP87)</f>
        <v>56</v>
      </c>
      <c r="AQ89" s="211">
        <f>SUM(AQ86:AQ87)</f>
        <v>-56</v>
      </c>
    </row>
    <row r="90" spans="1:46" s="7" customFormat="1" ht="12" x14ac:dyDescent="0.3">
      <c r="A90" s="153"/>
      <c r="B90" s="46"/>
      <c r="D90" s="104">
        <f>IFERROR(VLOOKUP($A90,'[3]Trial Blc'!$B$3:O$542,D$1,FALSE),0)</f>
        <v>0</v>
      </c>
      <c r="H90" s="104">
        <f>IFERROR(VLOOKUP($A90,'[3]Trial Blc'!$B$3:S$542,H$1,FALSE),0)</f>
        <v>0</v>
      </c>
      <c r="I90" s="104">
        <f>IFERROR(VLOOKUP($A90,'[3]Trial Blc'!$B$3:T$542,I$1,FALSE),0)</f>
        <v>0</v>
      </c>
      <c r="J90" s="104">
        <f>IFERROR(VLOOKUP($A90,'[3]Trial Blc'!$B$3:U$542,J$1,FALSE),0)</f>
        <v>0</v>
      </c>
      <c r="K90" s="104">
        <f>IFERROR(VLOOKUP($A90,'[3]Trial Blc'!$B$3:V$542,K$1,FALSE),0)</f>
        <v>0</v>
      </c>
      <c r="L90" s="104">
        <f>IFERROR(VLOOKUP($A90,'[3]Trial Blc'!$B$3:W$542,L$1,FALSE),0)</f>
        <v>0</v>
      </c>
      <c r="M90" s="104">
        <f>IFERROR(VLOOKUP($A90,'[3]Trial Blc'!$B$3:X$542,M$1,FALSE),0)</f>
        <v>0</v>
      </c>
      <c r="N90" s="104">
        <f>IFERROR(VLOOKUP($A90,'[3]Trial Blc'!$B$3:Y$542,N$1,FALSE),0)</f>
        <v>0</v>
      </c>
      <c r="O90" s="104">
        <f>IFERROR(VLOOKUP($A90,'[3]Trial Blc'!$B$3:Z$542,O$1,FALSE),0)</f>
        <v>0</v>
      </c>
      <c r="P90" s="104">
        <f>IFERROR(VLOOKUP($A90,'[3]Trial Blc'!$B$3:AA$542,P$1,FALSE),0)</f>
        <v>0</v>
      </c>
      <c r="Q90" s="104">
        <f>IFERROR(VLOOKUP($A90,'[3]Trial Blc'!$B$3:AB$542,Q$1,FALSE),0)</f>
        <v>0</v>
      </c>
      <c r="R90" s="104">
        <f>IFERROR(VLOOKUP($A90,'[3]Trial Blc'!$B$3:AC$542,R$1,FALSE),0)</f>
        <v>0</v>
      </c>
      <c r="S90" s="104">
        <f>IFERROR(VLOOKUP($A90,'[3]Trial Blc'!$B$3:AD$542,S$1,FALSE),0)</f>
        <v>0</v>
      </c>
      <c r="W90" s="153"/>
      <c r="Y90" s="11"/>
      <c r="AQ90" s="206"/>
    </row>
    <row r="91" spans="1:46" s="7" customFormat="1" ht="12" x14ac:dyDescent="0.3">
      <c r="A91" s="145">
        <v>1355</v>
      </c>
      <c r="B91" s="8"/>
      <c r="C91" s="9" t="s">
        <v>535</v>
      </c>
      <c r="D91" s="104">
        <f>IFERROR(VLOOKUP($A91,'[3]Trial Blc'!$B$3:O$542,D$1,FALSE),0)</f>
        <v>2485</v>
      </c>
      <c r="E91" s="10"/>
      <c r="F91" s="9"/>
      <c r="G91" s="10">
        <f t="shared" ref="G91:G96" si="20">SUM(D91:F91)</f>
        <v>2485</v>
      </c>
      <c r="H91" s="104">
        <f>IFERROR(VLOOKUP($A91,'[3]Trial Blc'!$B$3:S$542,H$1,FALSE),0)</f>
        <v>2485</v>
      </c>
      <c r="I91" s="104">
        <f>IFERROR(VLOOKUP($A91,'[3]Trial Blc'!$B$3:T$542,I$1,FALSE),0)</f>
        <v>2485</v>
      </c>
      <c r="J91" s="104">
        <f>IFERROR(VLOOKUP($A91,'[3]Trial Blc'!$B$3:U$542,J$1,FALSE),0)</f>
        <v>2485</v>
      </c>
      <c r="K91" s="104">
        <f>IFERROR(VLOOKUP($A91,'[3]Trial Blc'!$B$3:V$542,K$1,FALSE),0)</f>
        <v>2485</v>
      </c>
      <c r="L91" s="104">
        <f>IFERROR(VLOOKUP($A91,'[3]Trial Blc'!$B$3:W$542,L$1,FALSE),0)</f>
        <v>2485</v>
      </c>
      <c r="M91" s="104">
        <f>IFERROR(VLOOKUP($A91,'[3]Trial Blc'!$B$3:X$542,M$1,FALSE),0)</f>
        <v>2485</v>
      </c>
      <c r="N91" s="104">
        <f>IFERROR(VLOOKUP($A91,'[3]Trial Blc'!$B$3:Y$542,N$1,FALSE),0)</f>
        <v>2485</v>
      </c>
      <c r="O91" s="104">
        <f>IFERROR(VLOOKUP($A91,'[3]Trial Blc'!$B$3:Z$542,O$1,FALSE),0)</f>
        <v>2485</v>
      </c>
      <c r="P91" s="104">
        <f>IFERROR(VLOOKUP($A91,'[3]Trial Blc'!$B$3:AA$542,P$1,FALSE),0)</f>
        <v>2485</v>
      </c>
      <c r="Q91" s="104">
        <f>IFERROR(VLOOKUP($A91,'[3]Trial Blc'!$B$3:AB$542,Q$1,FALSE),0)</f>
        <v>2485</v>
      </c>
      <c r="R91" s="104">
        <f>IFERROR(VLOOKUP($A91,'[3]Trial Blc'!$B$3:AC$542,R$1,FALSE),0)</f>
        <v>2485</v>
      </c>
      <c r="S91" s="104">
        <f>IFERROR(VLOOKUP($A91,'[3]Trial Blc'!$B$3:AD$542,S$1,FALSE),0)</f>
        <v>2485</v>
      </c>
      <c r="U91" s="9"/>
      <c r="V91" s="9"/>
      <c r="W91" s="145"/>
      <c r="X91" s="9"/>
      <c r="Y91" s="104">
        <f>-IFERROR(VLOOKUP($W91,'[3]Trial Blc'!$B$3:AH$542,Y$1,FALSE),0)</f>
        <v>0</v>
      </c>
      <c r="Z91" s="10"/>
      <c r="AA91" s="10"/>
      <c r="AB91" s="10">
        <f>SUM(Y91:AA91)</f>
        <v>0</v>
      </c>
      <c r="AC91" s="104">
        <f>-IFERROR(VLOOKUP($W91,'[3]Trial Blc'!$B$3:AL$542,AC$1,FALSE),0)</f>
        <v>0</v>
      </c>
      <c r="AD91" s="104">
        <f>-IFERROR(VLOOKUP($W91,'[3]Trial Blc'!$B$3:AM$542,AD$1,FALSE),0)</f>
        <v>0</v>
      </c>
      <c r="AE91" s="104">
        <f>-IFERROR(VLOOKUP($W91,'[3]Trial Blc'!$B$3:AN$542,AE$1,FALSE),0)</f>
        <v>0</v>
      </c>
      <c r="AF91" s="104">
        <f>-IFERROR(VLOOKUP($W91,'[3]Trial Blc'!$B$3:AO$542,AF$1,FALSE),0)</f>
        <v>0</v>
      </c>
      <c r="AG91" s="104">
        <f>-IFERROR(VLOOKUP($W91,'[3]Trial Blc'!$B$3:AP$542,AG$1,FALSE),0)</f>
        <v>0</v>
      </c>
      <c r="AH91" s="104">
        <f>-IFERROR(VLOOKUP($W91,'[3]Trial Blc'!$B$3:AQ$542,AH$1,FALSE),0)</f>
        <v>0</v>
      </c>
      <c r="AI91" s="104">
        <f>-IFERROR(VLOOKUP($W91,'[3]Trial Blc'!$B$3:AR$542,AI$1,FALSE),0)</f>
        <v>0</v>
      </c>
      <c r="AJ91" s="104">
        <f>-IFERROR(VLOOKUP($W91,'[3]Trial Blc'!$B$3:AS$542,AJ$1,FALSE),0)</f>
        <v>0</v>
      </c>
      <c r="AK91" s="104">
        <f>-IFERROR(VLOOKUP($W91,'[3]Trial Blc'!$B$3:AT$542,AK$1,FALSE),0)</f>
        <v>0</v>
      </c>
      <c r="AL91" s="104">
        <f>-IFERROR(VLOOKUP($W91,'[3]Trial Blc'!$B$3:AU$542,AL$1,FALSE),0)</f>
        <v>0</v>
      </c>
      <c r="AM91" s="104">
        <f>-IFERROR(VLOOKUP($W91,'[3]Trial Blc'!$B$3:AV$542,AM$1,FALSE),0)</f>
        <v>0</v>
      </c>
      <c r="AN91" s="104">
        <f>-IFERROR(VLOOKUP($W91,'[3]Trial Blc'!$B$3:AW$542,AN$1,FALSE),0)</f>
        <v>0</v>
      </c>
      <c r="AO91" s="7">
        <f>AVERAGE(AB91:AN91)</f>
        <v>0</v>
      </c>
      <c r="AQ91" s="207"/>
    </row>
    <row r="92" spans="1:46" s="11" customFormat="1" ht="12" x14ac:dyDescent="0.3">
      <c r="A92" s="155">
        <v>1360</v>
      </c>
      <c r="C92" s="12" t="s">
        <v>163</v>
      </c>
      <c r="D92" s="104">
        <f>IFERROR(VLOOKUP($A92,'[3]Trial Blc'!$B$3:O$542,D$1,FALSE),0)</f>
        <v>14206.29</v>
      </c>
      <c r="E92" s="10"/>
      <c r="F92" s="12"/>
      <c r="G92" s="10">
        <f t="shared" si="20"/>
        <v>14206.29</v>
      </c>
      <c r="H92" s="104">
        <f>IFERROR(VLOOKUP($A92,'[3]Trial Blc'!$B$3:S$542,H$1,FALSE),0)</f>
        <v>14206.29</v>
      </c>
      <c r="I92" s="104">
        <f>IFERROR(VLOOKUP($A92,'[3]Trial Blc'!$B$3:T$542,I$1,FALSE),0)</f>
        <v>14206.29</v>
      </c>
      <c r="J92" s="104">
        <f>IFERROR(VLOOKUP($A92,'[3]Trial Blc'!$B$3:U$542,J$1,FALSE),0)</f>
        <v>14206.29</v>
      </c>
      <c r="K92" s="104">
        <f>IFERROR(VLOOKUP($A92,'[3]Trial Blc'!$B$3:V$542,K$1,FALSE),0)</f>
        <v>14206.29</v>
      </c>
      <c r="L92" s="104">
        <f>IFERROR(VLOOKUP($A92,'[3]Trial Blc'!$B$3:W$542,L$1,FALSE),0)</f>
        <v>14206.29</v>
      </c>
      <c r="M92" s="104">
        <f>IFERROR(VLOOKUP($A92,'[3]Trial Blc'!$B$3:X$542,M$1,FALSE),0)</f>
        <v>14206.29</v>
      </c>
      <c r="N92" s="104">
        <f>IFERROR(VLOOKUP($A92,'[3]Trial Blc'!$B$3:Y$542,N$1,FALSE),0)</f>
        <v>14206.29</v>
      </c>
      <c r="O92" s="104">
        <f>IFERROR(VLOOKUP($A92,'[3]Trial Blc'!$B$3:Z$542,O$1,FALSE),0)</f>
        <v>14206.29</v>
      </c>
      <c r="P92" s="104">
        <f>IFERROR(VLOOKUP($A92,'[3]Trial Blc'!$B$3:AA$542,P$1,FALSE),0)</f>
        <v>14206.29</v>
      </c>
      <c r="Q92" s="104">
        <f>IFERROR(VLOOKUP($A92,'[3]Trial Blc'!$B$3:AB$542,Q$1,FALSE),0)</f>
        <v>14206.29</v>
      </c>
      <c r="R92" s="104">
        <f>IFERROR(VLOOKUP($A92,'[3]Trial Blc'!$B$3:AC$542,R$1,FALSE),0)</f>
        <v>14206.29</v>
      </c>
      <c r="S92" s="104">
        <f>IFERROR(VLOOKUP($A92,'[3]Trial Blc'!$B$3:AD$542,S$1,FALSE),0)</f>
        <v>14206.29</v>
      </c>
      <c r="T92" s="7">
        <f>AVERAGE(G92:S92)</f>
        <v>14206.290000000006</v>
      </c>
      <c r="U92" s="12"/>
      <c r="V92" s="12"/>
      <c r="W92" s="155">
        <v>2120</v>
      </c>
      <c r="X92" s="11" t="s">
        <v>164</v>
      </c>
      <c r="Y92" s="216">
        <f>-IFERROR(VLOOKUP($W92,'[3]Trial Blc'!$B$3:AH$542,Y$1,FALSE),0)</f>
        <v>580.37</v>
      </c>
      <c r="Z92" s="10"/>
      <c r="AA92" s="10"/>
      <c r="AB92" s="10">
        <f>SUM(Y92:AA92)</f>
        <v>580.37</v>
      </c>
      <c r="AC92" s="104">
        <f>-IFERROR(VLOOKUP($W92,'[3]Trial Blc'!$B$3:AL$542,AC$1,FALSE),0)</f>
        <v>598.13</v>
      </c>
      <c r="AD92" s="104">
        <f>-IFERROR(VLOOKUP($W92,'[3]Trial Blc'!$B$3:AM$542,AD$1,FALSE),0)</f>
        <v>615.89</v>
      </c>
      <c r="AE92" s="104">
        <f>-IFERROR(VLOOKUP($W92,'[3]Trial Blc'!$B$3:AN$542,AE$1,FALSE),0)</f>
        <v>633.65</v>
      </c>
      <c r="AF92" s="104">
        <f>-IFERROR(VLOOKUP($W92,'[3]Trial Blc'!$B$3:AO$542,AF$1,FALSE),0)</f>
        <v>651.41</v>
      </c>
      <c r="AG92" s="104">
        <f>-IFERROR(VLOOKUP($W92,'[3]Trial Blc'!$B$3:AP$542,AG$1,FALSE),0)</f>
        <v>669.17</v>
      </c>
      <c r="AH92" s="104">
        <f>-IFERROR(VLOOKUP($W92,'[3]Trial Blc'!$B$3:AQ$542,AH$1,FALSE),0)</f>
        <v>686.93</v>
      </c>
      <c r="AI92" s="104">
        <f>-IFERROR(VLOOKUP($W92,'[3]Trial Blc'!$B$3:AR$542,AI$1,FALSE),0)</f>
        <v>690.69</v>
      </c>
      <c r="AJ92" s="104">
        <f>-IFERROR(VLOOKUP($W92,'[3]Trial Blc'!$B$3:AS$542,AJ$1,FALSE),0)</f>
        <v>708.45</v>
      </c>
      <c r="AK92" s="104">
        <f>-IFERROR(VLOOKUP($W92,'[3]Trial Blc'!$B$3:AT$542,AK$1,FALSE),0)</f>
        <v>726.21</v>
      </c>
      <c r="AL92" s="104">
        <f>-IFERROR(VLOOKUP($W92,'[3]Trial Blc'!$B$3:AU$542,AL$1,FALSE),0)</f>
        <v>771.97</v>
      </c>
      <c r="AM92" s="104">
        <f>-IFERROR(VLOOKUP($W92,'[3]Trial Blc'!$B$3:AV$542,AM$1,FALSE),0)</f>
        <v>789.73</v>
      </c>
      <c r="AN92" s="104">
        <f>-IFERROR(VLOOKUP($W92,'[3]Trial Blc'!$B$3:AW$542,AN$1,FALSE),0)</f>
        <v>807.49</v>
      </c>
      <c r="AO92" s="7">
        <f>AVERAGE(AB92:AN92)</f>
        <v>686.93000000000006</v>
      </c>
      <c r="AP92" s="11">
        <f>+'[3]COA Adjustment to MFRS'!P106</f>
        <v>13.999999999999998</v>
      </c>
      <c r="AQ92" s="207">
        <f>14-28</f>
        <v>-14</v>
      </c>
    </row>
    <row r="93" spans="1:46" s="7" customFormat="1" ht="12" x14ac:dyDescent="0.3">
      <c r="A93" s="145">
        <v>1365</v>
      </c>
      <c r="C93" s="9" t="s">
        <v>166</v>
      </c>
      <c r="D93" s="104">
        <f>IFERROR(VLOOKUP($A93,'[3]Trial Blc'!$B$3:O$542,D$1,FALSE),0)</f>
        <v>7063.42</v>
      </c>
      <c r="E93" s="10"/>
      <c r="F93" s="9"/>
      <c r="G93" s="10">
        <f t="shared" si="20"/>
        <v>7063.42</v>
      </c>
      <c r="H93" s="104">
        <f>IFERROR(VLOOKUP($A93,'[3]Trial Blc'!$B$3:S$542,H$1,FALSE),0)</f>
        <v>7224.66</v>
      </c>
      <c r="I93" s="104">
        <f>IFERROR(VLOOKUP($A93,'[3]Trial Blc'!$B$3:T$542,I$1,FALSE),0)</f>
        <v>7305.28</v>
      </c>
      <c r="J93" s="104">
        <f>IFERROR(VLOOKUP($A93,'[3]Trial Blc'!$B$3:U$542,J$1,FALSE),0)</f>
        <v>7305.28</v>
      </c>
      <c r="K93" s="104">
        <f>IFERROR(VLOOKUP($A93,'[3]Trial Blc'!$B$3:V$542,K$1,FALSE),0)</f>
        <v>7466.88</v>
      </c>
      <c r="L93" s="104">
        <f>IFERROR(VLOOKUP($A93,'[3]Trial Blc'!$B$3:W$542,L$1,FALSE),0)</f>
        <v>7668.33</v>
      </c>
      <c r="M93" s="104">
        <f>IFERROR(VLOOKUP($A93,'[3]Trial Blc'!$B$3:X$542,M$1,FALSE),0)</f>
        <v>7789.2</v>
      </c>
      <c r="N93" s="104">
        <f>IFERROR(VLOOKUP($A93,'[3]Trial Blc'!$B$3:Y$542,N$1,FALSE),0)</f>
        <v>5164.2</v>
      </c>
      <c r="O93" s="104">
        <f>IFERROR(VLOOKUP($A93,'[3]Trial Blc'!$B$3:Z$542,O$1,FALSE),0)</f>
        <v>5164.2</v>
      </c>
      <c r="P93" s="104">
        <f>IFERROR(VLOOKUP($A93,'[3]Trial Blc'!$B$3:AA$542,P$1,FALSE),0)</f>
        <v>5164.2</v>
      </c>
      <c r="Q93" s="104">
        <f>IFERROR(VLOOKUP($A93,'[3]Trial Blc'!$B$3:AB$542,Q$1,FALSE),0)</f>
        <v>8326.9699999999993</v>
      </c>
      <c r="R93" s="104">
        <f>IFERROR(VLOOKUP($A93,'[3]Trial Blc'!$B$3:AC$542,R$1,FALSE),0)</f>
        <v>11590.46</v>
      </c>
      <c r="S93" s="104">
        <f>IFERROR(VLOOKUP($A93,'[3]Trial Blc'!$B$3:AD$542,S$1,FALSE),0)</f>
        <v>14128.73</v>
      </c>
      <c r="T93" s="7">
        <f>AVERAGE(G93:S93)</f>
        <v>7797.0623076923066</v>
      </c>
      <c r="U93" s="9">
        <v>-1413</v>
      </c>
      <c r="V93" s="9"/>
      <c r="W93" s="145">
        <v>2125</v>
      </c>
      <c r="X93" s="7" t="s">
        <v>167</v>
      </c>
      <c r="Y93" s="216">
        <f>-IFERROR(VLOOKUP($W93,'[3]Trial Blc'!$B$3:AH$542,Y$1,FALSE),0)</f>
        <v>1922.14</v>
      </c>
      <c r="Z93" s="10"/>
      <c r="AA93" s="10"/>
      <c r="AB93" s="10">
        <f>SUM(Y93:AA93)</f>
        <v>1922.14</v>
      </c>
      <c r="AC93" s="104">
        <f>-IFERROR(VLOOKUP($W93,'[3]Trial Blc'!$B$3:AL$542,AC$1,FALSE),0)</f>
        <v>2042.55</v>
      </c>
      <c r="AD93" s="104">
        <f>-IFERROR(VLOOKUP($W93,'[3]Trial Blc'!$B$3:AM$542,AD$1,FALSE),0)</f>
        <v>2164.3000000000002</v>
      </c>
      <c r="AE93" s="104">
        <f>-IFERROR(VLOOKUP($W93,'[3]Trial Blc'!$B$3:AN$542,AE$1,FALSE),0)</f>
        <v>2286.0500000000002</v>
      </c>
      <c r="AF93" s="104">
        <f>-IFERROR(VLOOKUP($W93,'[3]Trial Blc'!$B$3:AO$542,AF$1,FALSE),0)</f>
        <v>2410.5</v>
      </c>
      <c r="AG93" s="104">
        <f>-IFERROR(VLOOKUP($W93,'[3]Trial Blc'!$B$3:AP$542,AG$1,FALSE),0)</f>
        <v>2538.3000000000002</v>
      </c>
      <c r="AH93" s="104">
        <f>-IFERROR(VLOOKUP($W93,'[3]Trial Blc'!$B$3:AQ$542,AH$1,FALSE),0)</f>
        <v>2668.12</v>
      </c>
      <c r="AI93" s="104">
        <f>-IFERROR(VLOOKUP($W93,'[3]Trial Blc'!$B$3:AR$542,AI$1,FALSE),0)</f>
        <v>919.94</v>
      </c>
      <c r="AJ93" s="104">
        <f>-IFERROR(VLOOKUP($W93,'[3]Trial Blc'!$B$3:AS$542,AJ$1,FALSE),0)</f>
        <v>1006.01</v>
      </c>
      <c r="AK93" s="104">
        <f>-IFERROR(VLOOKUP($W93,'[3]Trial Blc'!$B$3:AT$542,AK$1,FALSE),0)</f>
        <v>1092.08</v>
      </c>
      <c r="AL93" s="104">
        <f>-IFERROR(VLOOKUP($W93,'[3]Trial Blc'!$B$3:AU$542,AL$1,FALSE),0)</f>
        <v>-122.14</v>
      </c>
      <c r="AM93" s="104">
        <f>-IFERROR(VLOOKUP($W93,'[3]Trial Blc'!$B$3:AV$542,AM$1,FALSE),0)</f>
        <v>71.03</v>
      </c>
      <c r="AN93" s="104">
        <f>-IFERROR(VLOOKUP($W93,'[3]Trial Blc'!$B$3:AW$542,AN$1,FALSE),0)</f>
        <v>306.51</v>
      </c>
      <c r="AO93" s="7">
        <f>AVERAGE(AB93:AN93)</f>
        <v>1485.0299999999997</v>
      </c>
      <c r="AP93" s="7">
        <f>+'[3]COA Adjustment to MFRS'!P108</f>
        <v>-2052</v>
      </c>
      <c r="AQ93" s="207">
        <f>1878+1353</f>
        <v>3231</v>
      </c>
    </row>
    <row r="94" spans="1:46" s="7" customFormat="1" ht="12" x14ac:dyDescent="0.3">
      <c r="A94" s="145"/>
      <c r="B94" s="8"/>
      <c r="C94" s="9"/>
      <c r="D94" s="104">
        <f>IFERROR(VLOOKUP($A94,'[3]Trial Blc'!$B$3:O$542,D$1,FALSE),0)</f>
        <v>0</v>
      </c>
      <c r="E94" s="10"/>
      <c r="F94" s="9"/>
      <c r="G94" s="10">
        <f t="shared" si="20"/>
        <v>0</v>
      </c>
      <c r="H94" s="104">
        <f>IFERROR(VLOOKUP($A94,'[3]Trial Blc'!$B$3:S$542,H$1,FALSE),0)</f>
        <v>0</v>
      </c>
      <c r="I94" s="104">
        <f>IFERROR(VLOOKUP($A94,'[3]Trial Blc'!$B$3:T$542,I$1,FALSE),0)</f>
        <v>0</v>
      </c>
      <c r="J94" s="104">
        <f>IFERROR(VLOOKUP($A94,'[3]Trial Blc'!$B$3:U$542,J$1,FALSE),0)</f>
        <v>0</v>
      </c>
      <c r="K94" s="104">
        <f>IFERROR(VLOOKUP($A94,'[3]Trial Blc'!$B$3:V$542,K$1,FALSE),0)</f>
        <v>0</v>
      </c>
      <c r="L94" s="104">
        <f>IFERROR(VLOOKUP($A94,'[3]Trial Blc'!$B$3:W$542,L$1,FALSE),0)</f>
        <v>0</v>
      </c>
      <c r="M94" s="104">
        <f>IFERROR(VLOOKUP($A94,'[3]Trial Blc'!$B$3:X$542,M$1,FALSE),0)</f>
        <v>0</v>
      </c>
      <c r="N94" s="104">
        <f>IFERROR(VLOOKUP($A94,'[3]Trial Blc'!$B$3:Y$542,N$1,FALSE),0)</f>
        <v>0</v>
      </c>
      <c r="O94" s="104">
        <f>IFERROR(VLOOKUP($A94,'[3]Trial Blc'!$B$3:Z$542,O$1,FALSE),0)</f>
        <v>0</v>
      </c>
      <c r="P94" s="104">
        <f>IFERROR(VLOOKUP($A94,'[3]Trial Blc'!$B$3:AA$542,P$1,FALSE),0)</f>
        <v>0</v>
      </c>
      <c r="Q94" s="104">
        <f>IFERROR(VLOOKUP($A94,'[3]Trial Blc'!$B$3:AB$542,Q$1,FALSE),0)</f>
        <v>0</v>
      </c>
      <c r="R94" s="104">
        <f>IFERROR(VLOOKUP($A94,'[3]Trial Blc'!$B$3:AC$542,R$1,FALSE),0)</f>
        <v>0</v>
      </c>
      <c r="S94" s="104">
        <f>IFERROR(VLOOKUP($A94,'[3]Trial Blc'!$B$3:AD$542,S$1,FALSE),0)</f>
        <v>0</v>
      </c>
      <c r="U94" s="9"/>
      <c r="V94" s="9"/>
      <c r="W94" s="145">
        <v>2115</v>
      </c>
      <c r="X94" s="9" t="s">
        <v>536</v>
      </c>
      <c r="Y94" s="104">
        <f>-IFERROR(VLOOKUP($W94,'[3]Trial Blc'!$B$3:AH$542,Y$1,FALSE),0)</f>
        <v>0</v>
      </c>
      <c r="Z94" s="10"/>
      <c r="AA94" s="10"/>
      <c r="AB94" s="10">
        <f>SUM(Y94:AA94)</f>
        <v>0</v>
      </c>
      <c r="AC94" s="104">
        <f>-IFERROR(VLOOKUP($W94,'[3]Trial Blc'!$B$3:AL$542,AC$1,FALSE),0)</f>
        <v>0</v>
      </c>
      <c r="AD94" s="104">
        <f>-IFERROR(VLOOKUP($W94,'[3]Trial Blc'!$B$3:AM$542,AD$1,FALSE),0)</f>
        <v>0</v>
      </c>
      <c r="AE94" s="104">
        <f>-IFERROR(VLOOKUP($W94,'[3]Trial Blc'!$B$3:AN$542,AE$1,FALSE),0)</f>
        <v>5.18</v>
      </c>
      <c r="AF94" s="104">
        <f>-IFERROR(VLOOKUP($W94,'[3]Trial Blc'!$B$3:AO$542,AF$1,FALSE),0)</f>
        <v>10.36</v>
      </c>
      <c r="AG94" s="104">
        <f>-IFERROR(VLOOKUP($W94,'[3]Trial Blc'!$B$3:AP$542,AG$1,FALSE),0)</f>
        <v>15.54</v>
      </c>
      <c r="AH94" s="104">
        <f>-IFERROR(VLOOKUP($W94,'[3]Trial Blc'!$B$3:AQ$542,AH$1,FALSE),0)</f>
        <v>20.72</v>
      </c>
      <c r="AI94" s="104">
        <f>-IFERROR(VLOOKUP($W94,'[3]Trial Blc'!$B$3:AR$542,AI$1,FALSE),0)</f>
        <v>25.9</v>
      </c>
      <c r="AJ94" s="104">
        <f>-IFERROR(VLOOKUP($W94,'[3]Trial Blc'!$B$3:AS$542,AJ$1,FALSE),0)</f>
        <v>31.08</v>
      </c>
      <c r="AK94" s="104">
        <f>-IFERROR(VLOOKUP($W94,'[3]Trial Blc'!$B$3:AT$542,AK$1,FALSE),0)</f>
        <v>36.26</v>
      </c>
      <c r="AL94" s="104">
        <f>-IFERROR(VLOOKUP($W94,'[3]Trial Blc'!$B$3:AU$542,AL$1,FALSE),0)</f>
        <v>41.44</v>
      </c>
      <c r="AM94" s="104">
        <f>-IFERROR(VLOOKUP($W94,'[3]Trial Blc'!$B$3:AV$542,AM$1,FALSE),0)</f>
        <v>46.62</v>
      </c>
      <c r="AN94" s="104">
        <f>-IFERROR(VLOOKUP($W94,'[3]Trial Blc'!$B$3:AW$542,AN$1,FALSE),0)</f>
        <v>51.8</v>
      </c>
      <c r="AO94" s="7">
        <f>AVERAGE(AB94:AN94)</f>
        <v>21.915384615384614</v>
      </c>
      <c r="AQ94" s="207"/>
    </row>
    <row r="95" spans="1:46" s="7" customFormat="1" ht="12" x14ac:dyDescent="0.3">
      <c r="A95" s="145">
        <v>1430</v>
      </c>
      <c r="C95" s="9" t="s">
        <v>170</v>
      </c>
      <c r="D95" s="104">
        <f>IFERROR(VLOOKUP($A95,'[3]Trial Blc'!$B$3:O$542,D$1,FALSE),0)</f>
        <v>0</v>
      </c>
      <c r="E95" s="10"/>
      <c r="F95" s="9"/>
      <c r="G95" s="10">
        <f t="shared" si="20"/>
        <v>0</v>
      </c>
      <c r="H95" s="104">
        <f>IFERROR(VLOOKUP($A95,'[3]Trial Blc'!$B$3:S$542,H$1,FALSE),0)</f>
        <v>0</v>
      </c>
      <c r="I95" s="104">
        <f>IFERROR(VLOOKUP($A95,'[3]Trial Blc'!$B$3:T$542,I$1,FALSE),0)</f>
        <v>0</v>
      </c>
      <c r="J95" s="104">
        <f>IFERROR(VLOOKUP($A95,'[3]Trial Blc'!$B$3:U$542,J$1,FALSE),0)</f>
        <v>0</v>
      </c>
      <c r="K95" s="104">
        <f>IFERROR(VLOOKUP($A95,'[3]Trial Blc'!$B$3:V$542,K$1,FALSE),0)</f>
        <v>0</v>
      </c>
      <c r="L95" s="104">
        <f>IFERROR(VLOOKUP($A95,'[3]Trial Blc'!$B$3:W$542,L$1,FALSE),0)</f>
        <v>0</v>
      </c>
      <c r="M95" s="104">
        <f>IFERROR(VLOOKUP($A95,'[3]Trial Blc'!$B$3:X$542,M$1,FALSE),0)</f>
        <v>0</v>
      </c>
      <c r="N95" s="104">
        <f>IFERROR(VLOOKUP($A95,'[3]Trial Blc'!$B$3:Y$542,N$1,FALSE),0)</f>
        <v>0</v>
      </c>
      <c r="O95" s="104">
        <f>IFERROR(VLOOKUP($A95,'[3]Trial Blc'!$B$3:Z$542,O$1,FALSE),0)</f>
        <v>0</v>
      </c>
      <c r="P95" s="104">
        <f>IFERROR(VLOOKUP($A95,'[3]Trial Blc'!$B$3:AA$542,P$1,FALSE),0)</f>
        <v>0</v>
      </c>
      <c r="Q95" s="104">
        <f>IFERROR(VLOOKUP($A95,'[3]Trial Blc'!$B$3:AB$542,Q$1,FALSE),0)</f>
        <v>0</v>
      </c>
      <c r="R95" s="104">
        <f>IFERROR(VLOOKUP($A95,'[3]Trial Blc'!$B$3:AC$542,R$1,FALSE),0)</f>
        <v>0</v>
      </c>
      <c r="S95" s="104">
        <f>IFERROR(VLOOKUP($A95,'[3]Trial Blc'!$B$3:AD$542,S$1,FALSE),0)</f>
        <v>0</v>
      </c>
      <c r="T95" s="7">
        <f>AVERAGE(G95:S95)</f>
        <v>0</v>
      </c>
      <c r="U95" s="9"/>
      <c r="V95" s="9"/>
      <c r="W95" s="145">
        <v>2190</v>
      </c>
      <c r="X95" s="7" t="s">
        <v>171</v>
      </c>
      <c r="Y95" s="104">
        <f>-IFERROR(VLOOKUP($W95,'[3]Trial Blc'!$B$3:AH$542,Y$1,FALSE),0)</f>
        <v>0</v>
      </c>
      <c r="Z95" s="10"/>
      <c r="AA95" s="10"/>
      <c r="AB95" s="10">
        <f>SUM(Y95:AA95)</f>
        <v>0</v>
      </c>
      <c r="AC95" s="104">
        <f>-IFERROR(VLOOKUP($W95,'[3]Trial Blc'!$B$3:AL$542,AC$1,FALSE),0)</f>
        <v>0</v>
      </c>
      <c r="AD95" s="104">
        <f>-IFERROR(VLOOKUP($W95,'[3]Trial Blc'!$B$3:AM$542,AD$1,FALSE),0)</f>
        <v>0</v>
      </c>
      <c r="AE95" s="104">
        <f>-IFERROR(VLOOKUP($W95,'[3]Trial Blc'!$B$3:AN$542,AE$1,FALSE),0)</f>
        <v>0</v>
      </c>
      <c r="AF95" s="104">
        <f>-IFERROR(VLOOKUP($W95,'[3]Trial Blc'!$B$3:AO$542,AF$1,FALSE),0)</f>
        <v>0</v>
      </c>
      <c r="AG95" s="104">
        <f>-IFERROR(VLOOKUP($W95,'[3]Trial Blc'!$B$3:AP$542,AG$1,FALSE),0)</f>
        <v>0</v>
      </c>
      <c r="AH95" s="104">
        <f>-IFERROR(VLOOKUP($W95,'[3]Trial Blc'!$B$3:AQ$542,AH$1,FALSE),0)</f>
        <v>0</v>
      </c>
      <c r="AI95" s="104">
        <f>-IFERROR(VLOOKUP($W95,'[3]Trial Blc'!$B$3:AR$542,AI$1,FALSE),0)</f>
        <v>0</v>
      </c>
      <c r="AJ95" s="104">
        <f>-IFERROR(VLOOKUP($W95,'[3]Trial Blc'!$B$3:AS$542,AJ$1,FALSE),0)</f>
        <v>0</v>
      </c>
      <c r="AK95" s="104">
        <f>-IFERROR(VLOOKUP($W95,'[3]Trial Blc'!$B$3:AT$542,AK$1,FALSE),0)</f>
        <v>0</v>
      </c>
      <c r="AL95" s="104">
        <f>-IFERROR(VLOOKUP($W95,'[3]Trial Blc'!$B$3:AU$542,AL$1,FALSE),0)</f>
        <v>0</v>
      </c>
      <c r="AM95" s="104">
        <f>-IFERROR(VLOOKUP($W95,'[3]Trial Blc'!$B$3:AV$542,AM$1,FALSE),0)</f>
        <v>0</v>
      </c>
      <c r="AN95" s="104">
        <f>-IFERROR(VLOOKUP($W95,'[3]Trial Blc'!$B$3:AW$542,AN$1,FALSE),0)</f>
        <v>0</v>
      </c>
      <c r="AO95" s="7">
        <f>AVERAGE(AB95:AN95)</f>
        <v>0</v>
      </c>
      <c r="AQ95" s="207"/>
    </row>
    <row r="96" spans="1:46" s="7" customFormat="1" ht="12" x14ac:dyDescent="0.3">
      <c r="A96" s="145"/>
      <c r="B96" s="8"/>
      <c r="C96" s="9"/>
      <c r="D96" s="104">
        <f>IFERROR(VLOOKUP($A96,'[3]Trial Blc'!$B$3:O$542,D$1,FALSE),0)</f>
        <v>0</v>
      </c>
      <c r="E96" s="10"/>
      <c r="F96" s="9"/>
      <c r="G96" s="10">
        <f t="shared" si="20"/>
        <v>0</v>
      </c>
      <c r="H96" s="104">
        <f>IFERROR(VLOOKUP($A96,'[3]Trial Blc'!$B$3:S$542,H$1,FALSE),0)</f>
        <v>0</v>
      </c>
      <c r="I96" s="104">
        <f>IFERROR(VLOOKUP($A96,'[3]Trial Blc'!$B$3:T$542,I$1,FALSE),0)</f>
        <v>0</v>
      </c>
      <c r="J96" s="104">
        <f>IFERROR(VLOOKUP($A96,'[3]Trial Blc'!$B$3:U$542,J$1,FALSE),0)</f>
        <v>0</v>
      </c>
      <c r="K96" s="104">
        <f>IFERROR(VLOOKUP($A96,'[3]Trial Blc'!$B$3:V$542,K$1,FALSE),0)</f>
        <v>0</v>
      </c>
      <c r="L96" s="104">
        <f>IFERROR(VLOOKUP($A96,'[3]Trial Blc'!$B$3:W$542,L$1,FALSE),0)</f>
        <v>0</v>
      </c>
      <c r="M96" s="104">
        <f>IFERROR(VLOOKUP($A96,'[3]Trial Blc'!$B$3:X$542,M$1,FALSE),0)</f>
        <v>0</v>
      </c>
      <c r="N96" s="104">
        <f>IFERROR(VLOOKUP($A96,'[3]Trial Blc'!$B$3:Y$542,N$1,FALSE),0)</f>
        <v>0</v>
      </c>
      <c r="O96" s="104">
        <f>IFERROR(VLOOKUP($A96,'[3]Trial Blc'!$B$3:Z$542,O$1,FALSE),0)</f>
        <v>0</v>
      </c>
      <c r="P96" s="104">
        <f>IFERROR(VLOOKUP($A96,'[3]Trial Blc'!$B$3:AA$542,P$1,FALSE),0)</f>
        <v>0</v>
      </c>
      <c r="Q96" s="104">
        <f>IFERROR(VLOOKUP($A96,'[3]Trial Blc'!$B$3:AB$542,Q$1,FALSE),0)</f>
        <v>0</v>
      </c>
      <c r="R96" s="104">
        <f>IFERROR(VLOOKUP($A96,'[3]Trial Blc'!$B$3:AC$542,R$1,FALSE),0)</f>
        <v>0</v>
      </c>
      <c r="S96" s="104">
        <f>IFERROR(VLOOKUP($A96,'[3]Trial Blc'!$B$3:AD$542,S$1,FALSE),0)</f>
        <v>0</v>
      </c>
      <c r="U96" s="9"/>
      <c r="V96" s="9"/>
      <c r="W96" s="145"/>
      <c r="X96" s="8" t="s">
        <v>172</v>
      </c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1"/>
      <c r="AQ96" s="207"/>
    </row>
    <row r="97" spans="1:43" s="7" customFormat="1" ht="12" x14ac:dyDescent="0.3">
      <c r="A97" s="145"/>
      <c r="C97" s="9"/>
      <c r="D97" s="104">
        <f>IFERROR(VLOOKUP($A97,'[3]Trial Blc'!$B$3:O$542,D$1,FALSE),0)</f>
        <v>0</v>
      </c>
      <c r="E97" s="10"/>
      <c r="F97" s="9"/>
      <c r="G97" s="10"/>
      <c r="H97" s="104">
        <f>IFERROR(VLOOKUP($A97,'[3]Trial Blc'!$B$3:S$542,H$1,FALSE),0)</f>
        <v>0</v>
      </c>
      <c r="I97" s="104">
        <f>IFERROR(VLOOKUP($A97,'[3]Trial Blc'!$B$3:T$542,I$1,FALSE),0)</f>
        <v>0</v>
      </c>
      <c r="J97" s="104">
        <f>IFERROR(VLOOKUP($A97,'[3]Trial Blc'!$B$3:U$542,J$1,FALSE),0)</f>
        <v>0</v>
      </c>
      <c r="K97" s="104">
        <f>IFERROR(VLOOKUP($A97,'[3]Trial Blc'!$B$3:V$542,K$1,FALSE),0)</f>
        <v>0</v>
      </c>
      <c r="L97" s="104">
        <f>IFERROR(VLOOKUP($A97,'[3]Trial Blc'!$B$3:W$542,L$1,FALSE),0)</f>
        <v>0</v>
      </c>
      <c r="M97" s="104">
        <f>IFERROR(VLOOKUP($A97,'[3]Trial Blc'!$B$3:X$542,M$1,FALSE),0)</f>
        <v>0</v>
      </c>
      <c r="N97" s="104">
        <f>IFERROR(VLOOKUP($A97,'[3]Trial Blc'!$B$3:Y$542,N$1,FALSE),0)</f>
        <v>0</v>
      </c>
      <c r="O97" s="104">
        <f>IFERROR(VLOOKUP($A97,'[3]Trial Blc'!$B$3:Z$542,O$1,FALSE),0)</f>
        <v>0</v>
      </c>
      <c r="P97" s="104">
        <f>IFERROR(VLOOKUP($A97,'[3]Trial Blc'!$B$3:AA$542,P$1,FALSE),0)</f>
        <v>0</v>
      </c>
      <c r="Q97" s="104">
        <f>IFERROR(VLOOKUP($A97,'[3]Trial Blc'!$B$3:AB$542,Q$1,FALSE),0)</f>
        <v>0</v>
      </c>
      <c r="R97" s="104">
        <f>IFERROR(VLOOKUP($A97,'[3]Trial Blc'!$B$3:AC$542,R$1,FALSE),0)</f>
        <v>0</v>
      </c>
      <c r="S97" s="104">
        <f>IFERROR(VLOOKUP($A97,'[3]Trial Blc'!$B$3:AD$542,S$1,FALSE),0)</f>
        <v>0</v>
      </c>
      <c r="U97" s="9"/>
      <c r="V97" s="9"/>
      <c r="W97" s="145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1"/>
      <c r="AQ97" s="207"/>
    </row>
    <row r="98" spans="1:43" s="7" customFormat="1" ht="12" x14ac:dyDescent="0.3">
      <c r="A98" s="145">
        <v>1295</v>
      </c>
      <c r="C98" s="9" t="s">
        <v>175</v>
      </c>
      <c r="D98" s="104">
        <f>IFERROR(VLOOKUP($A98,'[3]Trial Blc'!$B$3:O$542,D$1,FALSE),0)</f>
        <v>20020.259999999998</v>
      </c>
      <c r="E98" s="10"/>
      <c r="F98" s="9"/>
      <c r="G98" s="10">
        <f>SUM(D98:F98)</f>
        <v>20020.259999999998</v>
      </c>
      <c r="H98" s="104">
        <f>IFERROR(VLOOKUP($A98,'[3]Trial Blc'!$B$3:S$542,H$1,FALSE),0)</f>
        <v>20020.259999999998</v>
      </c>
      <c r="I98" s="104">
        <f>IFERROR(VLOOKUP($A98,'[3]Trial Blc'!$B$3:T$542,I$1,FALSE),0)</f>
        <v>20020.259999999998</v>
      </c>
      <c r="J98" s="104">
        <f>IFERROR(VLOOKUP($A98,'[3]Trial Blc'!$B$3:U$542,J$1,FALSE),0)</f>
        <v>20020.259999999998</v>
      </c>
      <c r="K98" s="104">
        <f>IFERROR(VLOOKUP($A98,'[3]Trial Blc'!$B$3:V$542,K$1,FALSE),0)</f>
        <v>20020.259999999998</v>
      </c>
      <c r="L98" s="104">
        <f>IFERROR(VLOOKUP($A98,'[3]Trial Blc'!$B$3:W$542,L$1,FALSE),0)</f>
        <v>20020.259999999998</v>
      </c>
      <c r="M98" s="104">
        <f>IFERROR(VLOOKUP($A98,'[3]Trial Blc'!$B$3:X$542,M$1,FALSE),0)</f>
        <v>20020.259999999998</v>
      </c>
      <c r="N98" s="104">
        <f>IFERROR(VLOOKUP($A98,'[3]Trial Blc'!$B$3:Y$542,N$1,FALSE),0)</f>
        <v>19443.259999999998</v>
      </c>
      <c r="O98" s="104">
        <f>IFERROR(VLOOKUP($A98,'[3]Trial Blc'!$B$3:Z$542,O$1,FALSE),0)</f>
        <v>19443.259999999998</v>
      </c>
      <c r="P98" s="104">
        <f>IFERROR(VLOOKUP($A98,'[3]Trial Blc'!$B$3:AA$542,P$1,FALSE),0)</f>
        <v>19443.259999999998</v>
      </c>
      <c r="Q98" s="104">
        <f>IFERROR(VLOOKUP($A98,'[3]Trial Blc'!$B$3:AB$542,Q$1,FALSE),0)</f>
        <v>19785.73</v>
      </c>
      <c r="R98" s="104">
        <f>IFERROR(VLOOKUP($A98,'[3]Trial Blc'!$B$3:AC$542,R$1,FALSE),0)</f>
        <v>19785.73</v>
      </c>
      <c r="S98" s="104">
        <f>IFERROR(VLOOKUP($A98,'[3]Trial Blc'!$B$3:AD$542,S$1,FALSE),0)</f>
        <v>19785.73</v>
      </c>
      <c r="T98" s="7">
        <f>AVERAGE(G98:S98)</f>
        <v>19832.983846153849</v>
      </c>
      <c r="U98" s="9">
        <v>-311</v>
      </c>
      <c r="V98" s="9"/>
      <c r="W98" s="145">
        <v>2055</v>
      </c>
      <c r="X98" s="7" t="s">
        <v>176</v>
      </c>
      <c r="Y98" s="216">
        <f>-IFERROR(VLOOKUP($W98,'[3]Trial Blc'!$B$3:AH$542,Y$1,FALSE),0)</f>
        <v>-9832.2000000000007</v>
      </c>
      <c r="Z98" s="10"/>
      <c r="AA98" s="10"/>
      <c r="AB98" s="10">
        <f>SUM(Y98:AA98)</f>
        <v>-9832.2000000000007</v>
      </c>
      <c r="AC98" s="104">
        <f>-IFERROR(VLOOKUP($W98,'[3]Trial Blc'!$B$3:AL$542,AC$1,FALSE),0)</f>
        <v>-9765.4699999999993</v>
      </c>
      <c r="AD98" s="104">
        <f>-IFERROR(VLOOKUP($W98,'[3]Trial Blc'!$B$3:AM$542,AD$1,FALSE),0)</f>
        <v>-9698.74</v>
      </c>
      <c r="AE98" s="104">
        <f>-IFERROR(VLOOKUP($W98,'[3]Trial Blc'!$B$3:AN$542,AE$1,FALSE),0)</f>
        <v>-9632.01</v>
      </c>
      <c r="AF98" s="104">
        <f>-IFERROR(VLOOKUP($W98,'[3]Trial Blc'!$B$3:AO$542,AF$1,FALSE),0)</f>
        <v>-9565.2800000000007</v>
      </c>
      <c r="AG98" s="104">
        <f>-IFERROR(VLOOKUP($W98,'[3]Trial Blc'!$B$3:AP$542,AG$1,FALSE),0)</f>
        <v>-9498.5499999999993</v>
      </c>
      <c r="AH98" s="104">
        <f>-IFERROR(VLOOKUP($W98,'[3]Trial Blc'!$B$3:AQ$542,AH$1,FALSE),0)</f>
        <v>-9431.82</v>
      </c>
      <c r="AI98" s="104">
        <f>-IFERROR(VLOOKUP($W98,'[3]Trial Blc'!$B$3:AR$542,AI$1,FALSE),0)</f>
        <v>1188.3599999999999</v>
      </c>
      <c r="AJ98" s="104">
        <f>-IFERROR(VLOOKUP($W98,'[3]Trial Blc'!$B$3:AS$542,AJ$1,FALSE),0)</f>
        <v>1253.17</v>
      </c>
      <c r="AK98" s="104">
        <f>-IFERROR(VLOOKUP($W98,'[3]Trial Blc'!$B$3:AT$542,AK$1,FALSE),0)</f>
        <v>1317.98</v>
      </c>
      <c r="AL98" s="104">
        <f>-IFERROR(VLOOKUP($W98,'[3]Trial Blc'!$B$3:AU$542,AL$1,FALSE),0)</f>
        <v>1503.93</v>
      </c>
      <c r="AM98" s="104">
        <f>-IFERROR(VLOOKUP($W98,'[3]Trial Blc'!$B$3:AV$542,AM$1,FALSE),0)</f>
        <v>1569.88</v>
      </c>
      <c r="AN98" s="104">
        <f>-IFERROR(VLOOKUP($W98,'[3]Trial Blc'!$B$3:AW$542,AN$1,FALSE),0)</f>
        <v>1635.83</v>
      </c>
      <c r="AO98" s="7">
        <f>AVERAGE(AB98:AN98)</f>
        <v>-4534.9938461538468</v>
      </c>
      <c r="AP98" s="7">
        <f>+'[3]COA Adjustment to MFRS'!P81</f>
        <v>5817.7692307692305</v>
      </c>
      <c r="AQ98" s="207">
        <f>56+36.54+36.54-10633-149+29</f>
        <v>-10623.92</v>
      </c>
    </row>
    <row r="99" spans="1:43" s="7" customFormat="1" ht="12" x14ac:dyDescent="0.3">
      <c r="A99" s="145">
        <v>1375</v>
      </c>
      <c r="C99" s="9" t="s">
        <v>493</v>
      </c>
      <c r="D99" s="104">
        <f>IFERROR(VLOOKUP($A99,'[3]Trial Blc'!$B$3:O$542,D$1,FALSE),0)</f>
        <v>0</v>
      </c>
      <c r="E99" s="10"/>
      <c r="F99" s="9"/>
      <c r="G99" s="10">
        <f>SUM(D99:F99)</f>
        <v>0</v>
      </c>
      <c r="H99" s="104">
        <f>IFERROR(VLOOKUP($A99,'[3]Trial Blc'!$B$3:S$542,H$1,FALSE),0)</f>
        <v>0</v>
      </c>
      <c r="I99" s="104">
        <f>IFERROR(VLOOKUP($A99,'[3]Trial Blc'!$B$3:T$542,I$1,FALSE),0)</f>
        <v>0</v>
      </c>
      <c r="J99" s="104">
        <f>IFERROR(VLOOKUP($A99,'[3]Trial Blc'!$B$3:U$542,J$1,FALSE),0)</f>
        <v>0</v>
      </c>
      <c r="K99" s="104">
        <f>IFERROR(VLOOKUP($A99,'[3]Trial Blc'!$B$3:V$542,K$1,FALSE),0)</f>
        <v>0</v>
      </c>
      <c r="L99" s="104">
        <f>IFERROR(VLOOKUP($A99,'[3]Trial Blc'!$B$3:W$542,L$1,FALSE),0)</f>
        <v>0</v>
      </c>
      <c r="M99" s="104">
        <f>IFERROR(VLOOKUP($A99,'[3]Trial Blc'!$B$3:X$542,M$1,FALSE),0)</f>
        <v>0</v>
      </c>
      <c r="N99" s="104">
        <f>IFERROR(VLOOKUP($A99,'[3]Trial Blc'!$B$3:Y$542,N$1,FALSE),0)</f>
        <v>0</v>
      </c>
      <c r="O99" s="104">
        <f>IFERROR(VLOOKUP($A99,'[3]Trial Blc'!$B$3:Z$542,O$1,FALSE),0)</f>
        <v>0</v>
      </c>
      <c r="P99" s="104">
        <f>IFERROR(VLOOKUP($A99,'[3]Trial Blc'!$B$3:AA$542,P$1,FALSE),0)</f>
        <v>0</v>
      </c>
      <c r="Q99" s="104">
        <f>IFERROR(VLOOKUP($A99,'[3]Trial Blc'!$B$3:AB$542,Q$1,FALSE),0)</f>
        <v>0</v>
      </c>
      <c r="R99" s="104">
        <f>IFERROR(VLOOKUP($A99,'[3]Trial Blc'!$B$3:AC$542,R$1,FALSE),0)</f>
        <v>0</v>
      </c>
      <c r="S99" s="104">
        <f>IFERROR(VLOOKUP($A99,'[3]Trial Blc'!$B$3:AD$542,S$1,FALSE),0)</f>
        <v>0</v>
      </c>
      <c r="T99" s="7">
        <f>AVERAGE(G99:S99)</f>
        <v>0</v>
      </c>
      <c r="U99" s="9"/>
      <c r="V99" s="9"/>
      <c r="W99" s="145">
        <v>2135</v>
      </c>
      <c r="X99" s="7" t="s">
        <v>537</v>
      </c>
      <c r="Y99" s="104">
        <f>-IFERROR(VLOOKUP($W99,'[3]Trial Blc'!$B$3:AH$542,Y$1,FALSE),0)</f>
        <v>0</v>
      </c>
      <c r="Z99" s="10"/>
      <c r="AA99" s="10"/>
      <c r="AB99" s="10"/>
      <c r="AC99" s="104">
        <f>-IFERROR(VLOOKUP($W99,'[3]Trial Blc'!$B$3:AL$542,AC$1,FALSE),0)</f>
        <v>0</v>
      </c>
      <c r="AD99" s="104">
        <f>-IFERROR(VLOOKUP($W99,'[3]Trial Blc'!$B$3:AM$542,AD$1,FALSE),0)</f>
        <v>0</v>
      </c>
      <c r="AE99" s="104">
        <f>-IFERROR(VLOOKUP($W99,'[3]Trial Blc'!$B$3:AN$542,AE$1,FALSE),0)</f>
        <v>0</v>
      </c>
      <c r="AF99" s="104">
        <f>-IFERROR(VLOOKUP($W99,'[3]Trial Blc'!$B$3:AO$542,AF$1,FALSE),0)</f>
        <v>0</v>
      </c>
      <c r="AG99" s="104">
        <f>-IFERROR(VLOOKUP($W99,'[3]Trial Blc'!$B$3:AP$542,AG$1,FALSE),0)</f>
        <v>0</v>
      </c>
      <c r="AH99" s="104">
        <f>-IFERROR(VLOOKUP($W99,'[3]Trial Blc'!$B$3:AQ$542,AH$1,FALSE),0)</f>
        <v>0</v>
      </c>
      <c r="AI99" s="104">
        <f>-IFERROR(VLOOKUP($W99,'[3]Trial Blc'!$B$3:AR$542,AI$1,FALSE),0)</f>
        <v>0</v>
      </c>
      <c r="AJ99" s="104">
        <f>-IFERROR(VLOOKUP($W99,'[3]Trial Blc'!$B$3:AS$542,AJ$1,FALSE),0)</f>
        <v>0</v>
      </c>
      <c r="AK99" s="104">
        <f>-IFERROR(VLOOKUP($W99,'[3]Trial Blc'!$B$3:AT$542,AK$1,FALSE),0)</f>
        <v>0</v>
      </c>
      <c r="AL99" s="104">
        <f>-IFERROR(VLOOKUP($W99,'[3]Trial Blc'!$B$3:AU$542,AL$1,FALSE),0)</f>
        <v>0</v>
      </c>
      <c r="AM99" s="104">
        <f>-IFERROR(VLOOKUP($W99,'[3]Trial Blc'!$B$3:AV$542,AM$1,FALSE),0)</f>
        <v>0</v>
      </c>
      <c r="AN99" s="104">
        <f>-IFERROR(VLOOKUP($W99,'[3]Trial Blc'!$B$3:AW$542,AN$1,FALSE),0)</f>
        <v>0</v>
      </c>
      <c r="AO99" s="11"/>
      <c r="AQ99" s="207"/>
    </row>
    <row r="100" spans="1:43" s="7" customFormat="1" ht="12" x14ac:dyDescent="0.3">
      <c r="A100" s="149">
        <v>1380</v>
      </c>
      <c r="C100" s="7" t="s">
        <v>179</v>
      </c>
      <c r="D100" s="104">
        <f>IFERROR(VLOOKUP($A100,'[3]Trial Blc'!$B$3:O$542,D$1,FALSE),0)</f>
        <v>49112.51</v>
      </c>
      <c r="E100" s="47"/>
      <c r="G100" s="10">
        <f>SUM(D100:F100)</f>
        <v>49112.51</v>
      </c>
      <c r="H100" s="104">
        <f>IFERROR(VLOOKUP($A100,'[3]Trial Blc'!$B$3:S$542,H$1,FALSE),0)</f>
        <v>49536.17</v>
      </c>
      <c r="I100" s="104">
        <f>IFERROR(VLOOKUP($A100,'[3]Trial Blc'!$B$3:T$542,I$1,FALSE),0)</f>
        <v>49536.17</v>
      </c>
      <c r="J100" s="104">
        <f>IFERROR(VLOOKUP($A100,'[3]Trial Blc'!$B$3:U$542,J$1,FALSE),0)</f>
        <v>50962.77</v>
      </c>
      <c r="K100" s="104">
        <f>IFERROR(VLOOKUP($A100,'[3]Trial Blc'!$B$3:V$542,K$1,FALSE),0)</f>
        <v>51124.37</v>
      </c>
      <c r="L100" s="104">
        <f>IFERROR(VLOOKUP($A100,'[3]Trial Blc'!$B$3:W$542,L$1,FALSE),0)</f>
        <v>51124.37</v>
      </c>
      <c r="M100" s="104">
        <f>IFERROR(VLOOKUP($A100,'[3]Trial Blc'!$B$3:X$542,M$1,FALSE),0)</f>
        <v>51509.37</v>
      </c>
      <c r="N100" s="104">
        <f>IFERROR(VLOOKUP($A100,'[3]Trial Blc'!$B$3:Y$542,N$1,FALSE),0)</f>
        <v>50222.28</v>
      </c>
      <c r="O100" s="104">
        <f>IFERROR(VLOOKUP($A100,'[3]Trial Blc'!$B$3:Z$542,O$1,FALSE),0)</f>
        <v>50222.28</v>
      </c>
      <c r="P100" s="104">
        <f>IFERROR(VLOOKUP($A100,'[3]Trial Blc'!$B$3:AA$542,P$1,FALSE),0)</f>
        <v>50302.86</v>
      </c>
      <c r="Q100" s="104">
        <f>IFERROR(VLOOKUP($A100,'[3]Trial Blc'!$B$3:AB$542,Q$1,FALSE),0)</f>
        <v>51336.44</v>
      </c>
      <c r="R100" s="104">
        <f>IFERROR(VLOOKUP($A100,'[3]Trial Blc'!$B$3:AC$542,R$1,FALSE),0)</f>
        <v>52190.97</v>
      </c>
      <c r="S100" s="104">
        <f>IFERROR(VLOOKUP($A100,'[3]Trial Blc'!$B$3:AD$542,S$1,FALSE),0)</f>
        <v>52190.97</v>
      </c>
      <c r="T100" s="7">
        <f>AVERAGE(G100:S100)</f>
        <v>50720.886923076927</v>
      </c>
      <c r="U100" s="7">
        <v>-966</v>
      </c>
      <c r="W100" s="149">
        <v>2140</v>
      </c>
      <c r="X100" s="7" t="s">
        <v>180</v>
      </c>
      <c r="Y100" s="216">
        <f>-IFERROR(VLOOKUP($W100,'[3]Trial Blc'!$B$3:AH$542,Y$1,FALSE),0)</f>
        <v>-711.12</v>
      </c>
      <c r="Z100" s="47"/>
      <c r="AA100" s="10"/>
      <c r="AB100" s="10">
        <f>SUM(Y100:AA100)</f>
        <v>-711.12</v>
      </c>
      <c r="AC100" s="104">
        <f>-IFERROR(VLOOKUP($W100,'[3]Trial Blc'!$B$3:AL$542,AC$1,FALSE),0)</f>
        <v>-1037.78</v>
      </c>
      <c r="AD100" s="104">
        <f>-IFERROR(VLOOKUP($W100,'[3]Trial Blc'!$B$3:AM$542,AD$1,FALSE),0)</f>
        <v>-808.45</v>
      </c>
      <c r="AE100" s="104">
        <f>-IFERROR(VLOOKUP($W100,'[3]Trial Blc'!$B$3:AN$542,AE$1,FALSE),0)</f>
        <v>-572.51</v>
      </c>
      <c r="AF100" s="104">
        <f>-IFERROR(VLOOKUP($W100,'[3]Trial Blc'!$B$3:AO$542,AF$1,FALSE),0)</f>
        <v>-335.82</v>
      </c>
      <c r="AG100" s="104">
        <f>-IFERROR(VLOOKUP($W100,'[3]Trial Blc'!$B$3:AP$542,AG$1,FALSE),0)</f>
        <v>-99.13</v>
      </c>
      <c r="AH100" s="104">
        <f>-IFERROR(VLOOKUP($W100,'[3]Trial Blc'!$B$3:AQ$542,AH$1,FALSE),0)</f>
        <v>139.34</v>
      </c>
      <c r="AI100" s="104">
        <f>-IFERROR(VLOOKUP($W100,'[3]Trial Blc'!$B$3:AR$542,AI$1,FALSE),0)</f>
        <v>-1288.45</v>
      </c>
      <c r="AJ100" s="104">
        <f>-IFERROR(VLOOKUP($W100,'[3]Trial Blc'!$B$3:AS$542,AJ$1,FALSE),0)</f>
        <v>-1055.94</v>
      </c>
      <c r="AK100" s="104">
        <f>-IFERROR(VLOOKUP($W100,'[3]Trial Blc'!$B$3:AT$542,AK$1,FALSE),0)</f>
        <v>-823.06</v>
      </c>
      <c r="AL100" s="104">
        <f>-IFERROR(VLOOKUP($W100,'[3]Trial Blc'!$B$3:AU$542,AL$1,FALSE),0)</f>
        <v>2193.1999999999998</v>
      </c>
      <c r="AM100" s="104">
        <f>-IFERROR(VLOOKUP($W100,'[3]Trial Blc'!$B$3:AV$542,AM$1,FALSE),0)</f>
        <v>2434.8200000000002</v>
      </c>
      <c r="AN100" s="104">
        <f>-IFERROR(VLOOKUP($W100,'[3]Trial Blc'!$B$3:AW$542,AN$1,FALSE),0)</f>
        <v>2676.44</v>
      </c>
      <c r="AO100" s="7">
        <f>AVERAGE(AB100:AN100)</f>
        <v>54.733846153846152</v>
      </c>
      <c r="AP100" s="7">
        <f>+'[3]COA Adjustment to MFRS'!P115</f>
        <v>1238.8946153846152</v>
      </c>
      <c r="AQ100" s="207">
        <f>349+193.61+193.61+1050.41-111.72-953-1830</f>
        <v>-1108.0899999999999</v>
      </c>
    </row>
    <row r="101" spans="1:43" s="7" customFormat="1" ht="12" x14ac:dyDescent="0.3">
      <c r="A101" s="145">
        <v>1435</v>
      </c>
      <c r="C101" s="9" t="s">
        <v>182</v>
      </c>
      <c r="D101" s="104">
        <f>IFERROR(VLOOKUP($A101,'[3]Trial Blc'!$B$3:O$542,D$1,FALSE),0)</f>
        <v>0</v>
      </c>
      <c r="E101" s="10"/>
      <c r="F101" s="9"/>
      <c r="G101" s="10">
        <f>SUM(D101:F101)</f>
        <v>0</v>
      </c>
      <c r="H101" s="104">
        <f>IFERROR(VLOOKUP($A101,'[3]Trial Blc'!$B$3:S$542,H$1,FALSE),0)</f>
        <v>0</v>
      </c>
      <c r="I101" s="104">
        <f>IFERROR(VLOOKUP($A101,'[3]Trial Blc'!$B$3:T$542,I$1,FALSE),0)</f>
        <v>0</v>
      </c>
      <c r="J101" s="104">
        <f>IFERROR(VLOOKUP($A101,'[3]Trial Blc'!$B$3:U$542,J$1,FALSE),0)</f>
        <v>0</v>
      </c>
      <c r="K101" s="104">
        <f>IFERROR(VLOOKUP($A101,'[3]Trial Blc'!$B$3:V$542,K$1,FALSE),0)</f>
        <v>0</v>
      </c>
      <c r="L101" s="104">
        <f>IFERROR(VLOOKUP($A101,'[3]Trial Blc'!$B$3:W$542,L$1,FALSE),0)</f>
        <v>0</v>
      </c>
      <c r="M101" s="104">
        <f>IFERROR(VLOOKUP($A101,'[3]Trial Blc'!$B$3:X$542,M$1,FALSE),0)</f>
        <v>0</v>
      </c>
      <c r="N101" s="104">
        <f>IFERROR(VLOOKUP($A101,'[3]Trial Blc'!$B$3:Y$542,N$1,FALSE),0)</f>
        <v>500</v>
      </c>
      <c r="O101" s="104">
        <f>IFERROR(VLOOKUP($A101,'[3]Trial Blc'!$B$3:Z$542,O$1,FALSE),0)</f>
        <v>500</v>
      </c>
      <c r="P101" s="104">
        <f>IFERROR(VLOOKUP($A101,'[3]Trial Blc'!$B$3:AA$542,P$1,FALSE),0)</f>
        <v>500</v>
      </c>
      <c r="Q101" s="104">
        <f>IFERROR(VLOOKUP($A101,'[3]Trial Blc'!$B$3:AB$542,Q$1,FALSE),0)</f>
        <v>500</v>
      </c>
      <c r="R101" s="104">
        <f>IFERROR(VLOOKUP($A101,'[3]Trial Blc'!$B$3:AC$542,R$1,FALSE),0)</f>
        <v>500</v>
      </c>
      <c r="S101" s="104">
        <f>IFERROR(VLOOKUP($A101,'[3]Trial Blc'!$B$3:AD$542,S$1,FALSE),0)</f>
        <v>500</v>
      </c>
      <c r="T101" s="7">
        <f>AVERAGE(G101:S101)</f>
        <v>230.76923076923077</v>
      </c>
      <c r="U101" s="9">
        <v>269</v>
      </c>
      <c r="V101" s="9"/>
      <c r="W101" s="145">
        <v>2195</v>
      </c>
      <c r="X101" s="7" t="s">
        <v>183</v>
      </c>
      <c r="Y101" s="104">
        <f>-IFERROR(VLOOKUP($W101,'[3]Trial Blc'!$B$3:AH$542,Y$1,FALSE),0)</f>
        <v>0</v>
      </c>
      <c r="Z101" s="10"/>
      <c r="AA101" s="10"/>
      <c r="AB101" s="10">
        <f>SUM(Y101:AA101)</f>
        <v>0</v>
      </c>
      <c r="AC101" s="104">
        <f>-IFERROR(VLOOKUP($W101,'[3]Trial Blc'!$B$3:AL$542,AC$1,FALSE),0)</f>
        <v>0</v>
      </c>
      <c r="AD101" s="104">
        <f>-IFERROR(VLOOKUP($W101,'[3]Trial Blc'!$B$3:AM$542,AD$1,FALSE),0)</f>
        <v>0</v>
      </c>
      <c r="AE101" s="104">
        <f>-IFERROR(VLOOKUP($W101,'[3]Trial Blc'!$B$3:AN$542,AE$1,FALSE),0)</f>
        <v>0</v>
      </c>
      <c r="AF101" s="104">
        <f>-IFERROR(VLOOKUP($W101,'[3]Trial Blc'!$B$3:AO$542,AF$1,FALSE),0)</f>
        <v>0</v>
      </c>
      <c r="AG101" s="104">
        <f>-IFERROR(VLOOKUP($W101,'[3]Trial Blc'!$B$3:AP$542,AG$1,FALSE),0)</f>
        <v>0</v>
      </c>
      <c r="AH101" s="104">
        <f>-IFERROR(VLOOKUP($W101,'[3]Trial Blc'!$B$3:AQ$542,AH$1,FALSE),0)</f>
        <v>0</v>
      </c>
      <c r="AI101" s="104">
        <f>-IFERROR(VLOOKUP($W101,'[3]Trial Blc'!$B$3:AR$542,AI$1,FALSE),0)</f>
        <v>130.96</v>
      </c>
      <c r="AJ101" s="104">
        <f>-IFERROR(VLOOKUP($W101,'[3]Trial Blc'!$B$3:AS$542,AJ$1,FALSE),0)</f>
        <v>133.27000000000001</v>
      </c>
      <c r="AK101" s="104">
        <f>-IFERROR(VLOOKUP($W101,'[3]Trial Blc'!$B$3:AT$542,AK$1,FALSE),0)</f>
        <v>135.58000000000001</v>
      </c>
      <c r="AL101" s="104">
        <f>-IFERROR(VLOOKUP($W101,'[3]Trial Blc'!$B$3:AU$542,AL$1,FALSE),0)</f>
        <v>7.89</v>
      </c>
      <c r="AM101" s="104">
        <f>-IFERROR(VLOOKUP($W101,'[3]Trial Blc'!$B$3:AV$542,AM$1,FALSE),0)</f>
        <v>10.199999999999999</v>
      </c>
      <c r="AN101" s="104">
        <f>-IFERROR(VLOOKUP($W101,'[3]Trial Blc'!$B$3:AW$542,AN$1,FALSE),0)</f>
        <v>12.51</v>
      </c>
      <c r="AO101" s="7">
        <f>AVERAGE(AB101:AN101)</f>
        <v>33.10846153846154</v>
      </c>
      <c r="AP101" s="7">
        <f>+'[3]COA Adjustment to MFRS'!P129</f>
        <v>-76.318461538461548</v>
      </c>
      <c r="AQ101" s="207">
        <f>-43-43.98-43.98+130</f>
        <v>-0.95999999999997954</v>
      </c>
    </row>
    <row r="102" spans="1:43" s="7" customFormat="1" ht="12" x14ac:dyDescent="0.3">
      <c r="A102" s="145"/>
      <c r="B102" s="8"/>
      <c r="C102" s="9"/>
      <c r="D102" s="104">
        <f>IFERROR(VLOOKUP($A102,'[3]Trial Blc'!$B$3:O$542,D$1,FALSE),0)</f>
        <v>0</v>
      </c>
      <c r="E102" s="10"/>
      <c r="F102" s="9"/>
      <c r="G102" s="10"/>
      <c r="H102" s="104">
        <f>IFERROR(VLOOKUP($A102,'[3]Trial Blc'!$B$3:S$542,H$1,FALSE),0)</f>
        <v>0</v>
      </c>
      <c r="I102" s="104">
        <f>IFERROR(VLOOKUP($A102,'[3]Trial Blc'!$B$3:T$542,I$1,FALSE),0)</f>
        <v>0</v>
      </c>
      <c r="J102" s="104">
        <f>IFERROR(VLOOKUP($A102,'[3]Trial Blc'!$B$3:U$542,J$1,FALSE),0)</f>
        <v>0</v>
      </c>
      <c r="K102" s="104">
        <f>IFERROR(VLOOKUP($A102,'[3]Trial Blc'!$B$3:V$542,K$1,FALSE),0)</f>
        <v>0</v>
      </c>
      <c r="L102" s="104">
        <f>IFERROR(VLOOKUP($A102,'[3]Trial Blc'!$B$3:W$542,L$1,FALSE),0)</f>
        <v>0</v>
      </c>
      <c r="M102" s="104">
        <f>IFERROR(VLOOKUP($A102,'[3]Trial Blc'!$B$3:X$542,M$1,FALSE),0)</f>
        <v>0</v>
      </c>
      <c r="N102" s="104">
        <f>IFERROR(VLOOKUP($A102,'[3]Trial Blc'!$B$3:Y$542,N$1,FALSE),0)</f>
        <v>0</v>
      </c>
      <c r="O102" s="104">
        <f>IFERROR(VLOOKUP($A102,'[3]Trial Blc'!$B$3:Z$542,O$1,FALSE),0)</f>
        <v>0</v>
      </c>
      <c r="P102" s="104">
        <f>IFERROR(VLOOKUP($A102,'[3]Trial Blc'!$B$3:AA$542,P$1,FALSE),0)</f>
        <v>0</v>
      </c>
      <c r="Q102" s="104">
        <f>IFERROR(VLOOKUP($A102,'[3]Trial Blc'!$B$3:AB$542,Q$1,FALSE),0)</f>
        <v>0</v>
      </c>
      <c r="R102" s="104">
        <f>IFERROR(VLOOKUP($A102,'[3]Trial Blc'!$B$3:AC$542,R$1,FALSE),0)</f>
        <v>0</v>
      </c>
      <c r="S102" s="104">
        <f>IFERROR(VLOOKUP($A102,'[3]Trial Blc'!$B$3:AD$542,S$1,FALSE),0)</f>
        <v>0</v>
      </c>
      <c r="U102" s="9"/>
      <c r="V102" s="9"/>
      <c r="W102" s="145"/>
      <c r="X102" s="8" t="s">
        <v>184</v>
      </c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1"/>
      <c r="AQ102" s="207"/>
    </row>
    <row r="103" spans="1:43" s="7" customFormat="1" ht="12" x14ac:dyDescent="0.3">
      <c r="A103" s="145"/>
      <c r="C103" s="9"/>
      <c r="D103" s="104">
        <f>IFERROR(VLOOKUP($A103,'[3]Trial Blc'!$B$3:O$542,D$1,FALSE),0)</f>
        <v>0</v>
      </c>
      <c r="E103" s="10"/>
      <c r="F103" s="9"/>
      <c r="G103" s="10"/>
      <c r="H103" s="104">
        <f>IFERROR(VLOOKUP($A103,'[3]Trial Blc'!$B$3:S$542,H$1,FALSE),0)</f>
        <v>0</v>
      </c>
      <c r="I103" s="104">
        <f>IFERROR(VLOOKUP($A103,'[3]Trial Blc'!$B$3:T$542,I$1,FALSE),0)</f>
        <v>0</v>
      </c>
      <c r="J103" s="104">
        <f>IFERROR(VLOOKUP($A103,'[3]Trial Blc'!$B$3:U$542,J$1,FALSE),0)</f>
        <v>0</v>
      </c>
      <c r="K103" s="104">
        <f>IFERROR(VLOOKUP($A103,'[3]Trial Blc'!$B$3:V$542,K$1,FALSE),0)</f>
        <v>0</v>
      </c>
      <c r="L103" s="104">
        <f>IFERROR(VLOOKUP($A103,'[3]Trial Blc'!$B$3:W$542,L$1,FALSE),0)</f>
        <v>0</v>
      </c>
      <c r="M103" s="104">
        <f>IFERROR(VLOOKUP($A103,'[3]Trial Blc'!$B$3:X$542,M$1,FALSE),0)</f>
        <v>0</v>
      </c>
      <c r="N103" s="104">
        <f>IFERROR(VLOOKUP($A103,'[3]Trial Blc'!$B$3:Y$542,N$1,FALSE),0)</f>
        <v>0</v>
      </c>
      <c r="O103" s="104">
        <f>IFERROR(VLOOKUP($A103,'[3]Trial Blc'!$B$3:Z$542,O$1,FALSE),0)</f>
        <v>0</v>
      </c>
      <c r="P103" s="104">
        <f>IFERROR(VLOOKUP($A103,'[3]Trial Blc'!$B$3:AA$542,P$1,FALSE),0)</f>
        <v>0</v>
      </c>
      <c r="Q103" s="104">
        <f>IFERROR(VLOOKUP($A103,'[3]Trial Blc'!$B$3:AB$542,Q$1,FALSE),0)</f>
        <v>0</v>
      </c>
      <c r="R103" s="104">
        <f>IFERROR(VLOOKUP($A103,'[3]Trial Blc'!$B$3:AC$542,R$1,FALSE),0)</f>
        <v>0</v>
      </c>
      <c r="S103" s="104">
        <f>IFERROR(VLOOKUP($A103,'[3]Trial Blc'!$B$3:AD$542,S$1,FALSE),0)</f>
        <v>0</v>
      </c>
      <c r="U103" s="9"/>
      <c r="V103" s="9"/>
      <c r="W103" s="145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1"/>
      <c r="AQ103" s="207"/>
    </row>
    <row r="104" spans="1:43" s="7" customFormat="1" ht="12" x14ac:dyDescent="0.3">
      <c r="A104" s="145">
        <v>1300</v>
      </c>
      <c r="C104" s="9" t="s">
        <v>187</v>
      </c>
      <c r="D104" s="104">
        <f>IFERROR(VLOOKUP($A104,'[3]Trial Blc'!$B$3:O$542,D$1,FALSE),0)</f>
        <v>1479262.14</v>
      </c>
      <c r="E104" s="10"/>
      <c r="F104" s="9"/>
      <c r="G104" s="10">
        <f>SUM(D104:F104)</f>
        <v>1479262.14</v>
      </c>
      <c r="H104" s="104">
        <f>IFERROR(VLOOKUP($A104,'[3]Trial Blc'!$B$3:S$542,H$1,FALSE),0)</f>
        <v>1479262.14</v>
      </c>
      <c r="I104" s="104">
        <f>IFERROR(VLOOKUP($A104,'[3]Trial Blc'!$B$3:T$542,I$1,FALSE),0)</f>
        <v>1479423.74</v>
      </c>
      <c r="J104" s="104">
        <f>IFERROR(VLOOKUP($A104,'[3]Trial Blc'!$B$3:U$542,J$1,FALSE),0)</f>
        <v>1479423.74</v>
      </c>
      <c r="K104" s="104">
        <f>IFERROR(VLOOKUP($A104,'[3]Trial Blc'!$B$3:V$542,K$1,FALSE),0)</f>
        <v>1479423.74</v>
      </c>
      <c r="L104" s="104">
        <f>IFERROR(VLOOKUP($A104,'[3]Trial Blc'!$B$3:W$542,L$1,FALSE),0)</f>
        <v>1479423.74</v>
      </c>
      <c r="M104" s="104">
        <f>IFERROR(VLOOKUP($A104,'[3]Trial Blc'!$B$3:X$542,M$1,FALSE),0)</f>
        <v>1479423.74</v>
      </c>
      <c r="N104" s="104">
        <f>IFERROR(VLOOKUP($A104,'[3]Trial Blc'!$B$3:Y$542,N$1,FALSE),0)</f>
        <v>1479312.03</v>
      </c>
      <c r="O104" s="104">
        <f>IFERROR(VLOOKUP($A104,'[3]Trial Blc'!$B$3:Z$542,O$1,FALSE),0)</f>
        <v>1479312.03</v>
      </c>
      <c r="P104" s="104">
        <f>IFERROR(VLOOKUP($A104,'[3]Trial Blc'!$B$3:AA$542,P$1,FALSE),0)</f>
        <v>1479312.03</v>
      </c>
      <c r="Q104" s="104">
        <f>IFERROR(VLOOKUP($A104,'[3]Trial Blc'!$B$3:AB$542,Q$1,FALSE),0)</f>
        <v>1479464.03</v>
      </c>
      <c r="R104" s="104">
        <f>IFERROR(VLOOKUP($A104,'[3]Trial Blc'!$B$3:AC$542,R$1,FALSE),0)</f>
        <v>1479705.77</v>
      </c>
      <c r="S104" s="104">
        <f>IFERROR(VLOOKUP($A104,'[3]Trial Blc'!$B$3:AD$542,S$1,FALSE),0)</f>
        <v>1479705.77</v>
      </c>
      <c r="T104" s="7">
        <f>AVERAGE(G104:S104)</f>
        <v>1479419.5876923075</v>
      </c>
      <c r="U104" s="9">
        <v>35</v>
      </c>
      <c r="V104" s="9"/>
      <c r="W104" s="145">
        <v>2060</v>
      </c>
      <c r="X104" s="7" t="s">
        <v>188</v>
      </c>
      <c r="Y104" s="216">
        <f>-IFERROR(VLOOKUP($W104,'[3]Trial Blc'!$B$3:AH$542,Y$1,FALSE),0)</f>
        <v>436948.28</v>
      </c>
      <c r="Z104" s="10"/>
      <c r="AA104" s="10"/>
      <c r="AB104" s="10">
        <f>SUM(Y104:AA104)</f>
        <v>436948.28</v>
      </c>
      <c r="AC104" s="104">
        <f>-IFERROR(VLOOKUP($W104,'[3]Trial Blc'!$B$3:AL$542,AC$1,FALSE),0)</f>
        <v>440810.59</v>
      </c>
      <c r="AD104" s="104">
        <f>-IFERROR(VLOOKUP($W104,'[3]Trial Blc'!$B$3:AM$542,AD$1,FALSE),0)</f>
        <v>444673.32</v>
      </c>
      <c r="AE104" s="104">
        <f>-IFERROR(VLOOKUP($W104,'[3]Trial Blc'!$B$3:AN$542,AE$1,FALSE),0)</f>
        <v>448536.05</v>
      </c>
      <c r="AF104" s="104">
        <f>-IFERROR(VLOOKUP($W104,'[3]Trial Blc'!$B$3:AO$542,AF$1,FALSE),0)</f>
        <v>452398.78</v>
      </c>
      <c r="AG104" s="104">
        <f>-IFERROR(VLOOKUP($W104,'[3]Trial Blc'!$B$3:AP$542,AG$1,FALSE),0)</f>
        <v>456261.51</v>
      </c>
      <c r="AH104" s="104">
        <f>-IFERROR(VLOOKUP($W104,'[3]Trial Blc'!$B$3:AQ$542,AH$1,FALSE),0)</f>
        <v>460124.24</v>
      </c>
      <c r="AI104" s="104">
        <f>-IFERROR(VLOOKUP($W104,'[3]Trial Blc'!$B$3:AR$542,AI$1,FALSE),0)</f>
        <v>468513.04</v>
      </c>
      <c r="AJ104" s="104">
        <f>-IFERROR(VLOOKUP($W104,'[3]Trial Blc'!$B$3:AS$542,AJ$1,FALSE),0)</f>
        <v>472375.48</v>
      </c>
      <c r="AK104" s="104">
        <f>-IFERROR(VLOOKUP($W104,'[3]Trial Blc'!$B$3:AT$542,AK$1,FALSE),0)</f>
        <v>476237.92</v>
      </c>
      <c r="AL104" s="104">
        <f>-IFERROR(VLOOKUP($W104,'[3]Trial Blc'!$B$3:AU$542,AL$1,FALSE),0)</f>
        <v>471178.36</v>
      </c>
      <c r="AM104" s="104">
        <f>-IFERROR(VLOOKUP($W104,'[3]Trial Blc'!$B$3:AV$542,AM$1,FALSE),0)</f>
        <v>475041.83</v>
      </c>
      <c r="AN104" s="104">
        <f>-IFERROR(VLOOKUP($W104,'[3]Trial Blc'!$B$3:AW$542,AN$1,FALSE),0)</f>
        <v>478905.3</v>
      </c>
      <c r="AO104" s="7">
        <f>AVERAGE(AB104:AN104)</f>
        <v>460154.20769230777</v>
      </c>
      <c r="AP104" s="7">
        <f>+'[3]COA Adjustment to MFRS'!P86</f>
        <v>-6867.126153846154</v>
      </c>
      <c r="AQ104" s="207">
        <f>-4541+7.52+7.52-152+9074</f>
        <v>4396.0400000000009</v>
      </c>
    </row>
    <row r="105" spans="1:43" s="7" customFormat="1" ht="12" x14ac:dyDescent="0.3">
      <c r="A105" s="145">
        <v>1330</v>
      </c>
      <c r="C105" s="9" t="s">
        <v>190</v>
      </c>
      <c r="D105" s="104">
        <f>IFERROR(VLOOKUP($A105,'[3]Trial Blc'!$B$3:O$542,D$1,FALSE),0)</f>
        <v>0</v>
      </c>
      <c r="E105" s="10"/>
      <c r="F105" s="9"/>
      <c r="G105" s="10">
        <f>SUM(D105:F105)</f>
        <v>0</v>
      </c>
      <c r="H105" s="104">
        <f>IFERROR(VLOOKUP($A105,'[3]Trial Blc'!$B$3:S$542,H$1,FALSE),0)</f>
        <v>0</v>
      </c>
      <c r="I105" s="104">
        <f>IFERROR(VLOOKUP($A105,'[3]Trial Blc'!$B$3:T$542,I$1,FALSE),0)</f>
        <v>0</v>
      </c>
      <c r="J105" s="104">
        <f>IFERROR(VLOOKUP($A105,'[3]Trial Blc'!$B$3:U$542,J$1,FALSE),0)</f>
        <v>0</v>
      </c>
      <c r="K105" s="104">
        <f>IFERROR(VLOOKUP($A105,'[3]Trial Blc'!$B$3:V$542,K$1,FALSE),0)</f>
        <v>0</v>
      </c>
      <c r="L105" s="104">
        <f>IFERROR(VLOOKUP($A105,'[3]Trial Blc'!$B$3:W$542,L$1,FALSE),0)</f>
        <v>0</v>
      </c>
      <c r="M105" s="104">
        <f>IFERROR(VLOOKUP($A105,'[3]Trial Blc'!$B$3:X$542,M$1,FALSE),0)</f>
        <v>0</v>
      </c>
      <c r="N105" s="104">
        <f>IFERROR(VLOOKUP($A105,'[3]Trial Blc'!$B$3:Y$542,N$1,FALSE),0)</f>
        <v>152</v>
      </c>
      <c r="O105" s="104">
        <f>IFERROR(VLOOKUP($A105,'[3]Trial Blc'!$B$3:Z$542,O$1,FALSE),0)</f>
        <v>152</v>
      </c>
      <c r="P105" s="104">
        <f>IFERROR(VLOOKUP($A105,'[3]Trial Blc'!$B$3:AA$542,P$1,FALSE),0)</f>
        <v>152</v>
      </c>
      <c r="Q105" s="104">
        <f>IFERROR(VLOOKUP($A105,'[3]Trial Blc'!$B$3:AB$542,Q$1,FALSE),0)</f>
        <v>0</v>
      </c>
      <c r="R105" s="104">
        <f>IFERROR(VLOOKUP($A105,'[3]Trial Blc'!$B$3:AC$542,R$1,FALSE),0)</f>
        <v>0</v>
      </c>
      <c r="S105" s="104">
        <f>IFERROR(VLOOKUP($A105,'[3]Trial Blc'!$B$3:AD$542,S$1,FALSE),0)</f>
        <v>0</v>
      </c>
      <c r="T105" s="7">
        <f>AVERAGE(G105:S105)</f>
        <v>35.07692307692308</v>
      </c>
      <c r="U105" s="9">
        <v>-35</v>
      </c>
      <c r="V105" s="9"/>
      <c r="W105" s="145">
        <v>2090</v>
      </c>
      <c r="X105" s="7" t="s">
        <v>191</v>
      </c>
      <c r="Y105" s="104">
        <f>-IFERROR(VLOOKUP($W105,'[3]Trial Blc'!$B$3:AH$542,Y$1,FALSE),0)</f>
        <v>0</v>
      </c>
      <c r="Z105" s="10"/>
      <c r="AA105" s="10"/>
      <c r="AB105" s="10">
        <f>SUM(Y105:AA105)</f>
        <v>0</v>
      </c>
      <c r="AC105" s="104">
        <f>-IFERROR(VLOOKUP($W105,'[3]Trial Blc'!$B$3:AL$542,AC$1,FALSE),0)</f>
        <v>0</v>
      </c>
      <c r="AD105" s="104">
        <f>-IFERROR(VLOOKUP($W105,'[3]Trial Blc'!$B$3:AM$542,AD$1,FALSE),0)</f>
        <v>0</v>
      </c>
      <c r="AE105" s="104">
        <f>-IFERROR(VLOOKUP($W105,'[3]Trial Blc'!$B$3:AN$542,AE$1,FALSE),0)</f>
        <v>0</v>
      </c>
      <c r="AF105" s="104">
        <f>-IFERROR(VLOOKUP($W105,'[3]Trial Blc'!$B$3:AO$542,AF$1,FALSE),0)</f>
        <v>0</v>
      </c>
      <c r="AG105" s="104">
        <f>-IFERROR(VLOOKUP($W105,'[3]Trial Blc'!$B$3:AP$542,AG$1,FALSE),0)</f>
        <v>0</v>
      </c>
      <c r="AH105" s="104">
        <f>-IFERROR(VLOOKUP($W105,'[3]Trial Blc'!$B$3:AQ$542,AH$1,FALSE),0)</f>
        <v>0</v>
      </c>
      <c r="AI105" s="104">
        <f>-IFERROR(VLOOKUP($W105,'[3]Trial Blc'!$B$3:AR$542,AI$1,FALSE),0)</f>
        <v>0</v>
      </c>
      <c r="AJ105" s="104">
        <f>-IFERROR(VLOOKUP($W105,'[3]Trial Blc'!$B$3:AS$542,AJ$1,FALSE),0)</f>
        <v>0.63</v>
      </c>
      <c r="AK105" s="104">
        <f>-IFERROR(VLOOKUP($W105,'[3]Trial Blc'!$B$3:AT$542,AK$1,FALSE),0)</f>
        <v>1.26</v>
      </c>
      <c r="AL105" s="104">
        <f>-IFERROR(VLOOKUP($W105,'[3]Trial Blc'!$B$3:AU$542,AL$1,FALSE),0)</f>
        <v>-167.11</v>
      </c>
      <c r="AM105" s="104">
        <f>-IFERROR(VLOOKUP($W105,'[3]Trial Blc'!$B$3:AV$542,AM$1,FALSE),0)</f>
        <v>-167.11</v>
      </c>
      <c r="AN105" s="104">
        <f>-IFERROR(VLOOKUP($W105,'[3]Trial Blc'!$B$3:AW$542,AN$1,FALSE),0)</f>
        <v>-167.11</v>
      </c>
      <c r="AO105" s="7">
        <f>AVERAGE(AB105:AN105)</f>
        <v>-38.418461538461543</v>
      </c>
      <c r="AP105" s="7">
        <f>+'[3]COA Adjustment to MFRS'!P95</f>
        <v>-130</v>
      </c>
      <c r="AQ105" s="207">
        <f>152+17</f>
        <v>169</v>
      </c>
    </row>
    <row r="106" spans="1:43" s="7" customFormat="1" ht="12" x14ac:dyDescent="0.3">
      <c r="A106" s="149"/>
      <c r="D106" s="104">
        <f>IFERROR(VLOOKUP($A106,'[3]Trial Blc'!$B$3:O$542,D$1,FALSE),0)</f>
        <v>0</v>
      </c>
      <c r="E106" s="10"/>
      <c r="F106" s="9"/>
      <c r="G106" s="10"/>
      <c r="H106" s="104">
        <f>IFERROR(VLOOKUP($A106,'[3]Trial Blc'!$B$3:S$542,H$1,FALSE),0)</f>
        <v>0</v>
      </c>
      <c r="I106" s="104">
        <f>IFERROR(VLOOKUP($A106,'[3]Trial Blc'!$B$3:T$542,I$1,FALSE),0)</f>
        <v>0</v>
      </c>
      <c r="J106" s="104">
        <f>IFERROR(VLOOKUP($A106,'[3]Trial Blc'!$B$3:U$542,J$1,FALSE),0)</f>
        <v>0</v>
      </c>
      <c r="K106" s="104">
        <f>IFERROR(VLOOKUP($A106,'[3]Trial Blc'!$B$3:V$542,K$1,FALSE),0)</f>
        <v>0</v>
      </c>
      <c r="L106" s="104">
        <f>IFERROR(VLOOKUP($A106,'[3]Trial Blc'!$B$3:W$542,L$1,FALSE),0)</f>
        <v>0</v>
      </c>
      <c r="M106" s="104">
        <f>IFERROR(VLOOKUP($A106,'[3]Trial Blc'!$B$3:X$542,M$1,FALSE),0)</f>
        <v>0</v>
      </c>
      <c r="N106" s="104">
        <f>IFERROR(VLOOKUP($A106,'[3]Trial Blc'!$B$3:Y$542,N$1,FALSE),0)</f>
        <v>0</v>
      </c>
      <c r="O106" s="104">
        <f>IFERROR(VLOOKUP($A106,'[3]Trial Blc'!$B$3:Z$542,O$1,FALSE),0)</f>
        <v>0</v>
      </c>
      <c r="P106" s="104">
        <f>IFERROR(VLOOKUP($A106,'[3]Trial Blc'!$B$3:AA$542,P$1,FALSE),0)</f>
        <v>0</v>
      </c>
      <c r="Q106" s="104">
        <f>IFERROR(VLOOKUP($A106,'[3]Trial Blc'!$B$3:AB$542,Q$1,FALSE),0)</f>
        <v>0</v>
      </c>
      <c r="R106" s="104">
        <f>IFERROR(VLOOKUP($A106,'[3]Trial Blc'!$B$3:AC$542,R$1,FALSE),0)</f>
        <v>0</v>
      </c>
      <c r="S106" s="104">
        <f>IFERROR(VLOOKUP($A106,'[3]Trial Blc'!$B$3:AD$542,S$1,FALSE),0)</f>
        <v>0</v>
      </c>
      <c r="U106" s="9"/>
      <c r="V106" s="9"/>
      <c r="W106" s="149">
        <v>2155</v>
      </c>
      <c r="X106" s="7" t="s">
        <v>538</v>
      </c>
      <c r="Y106" s="104">
        <f>-IFERROR(VLOOKUP($W106,'[3]Trial Blc'!$B$3:AH$542,Y$1,FALSE),0)</f>
        <v>31922.82</v>
      </c>
      <c r="Z106" s="10"/>
      <c r="AA106" s="10"/>
      <c r="AB106" s="10">
        <f>SUM(Y106:AA106)</f>
        <v>31922.82</v>
      </c>
      <c r="AC106" s="104">
        <f>-IFERROR(VLOOKUP($W106,'[3]Trial Blc'!$B$3:AL$542,AC$1,FALSE),0)</f>
        <v>32217.1</v>
      </c>
      <c r="AD106" s="104">
        <f>-IFERROR(VLOOKUP($W106,'[3]Trial Blc'!$B$3:AM$542,AD$1,FALSE),0)</f>
        <v>32511.38</v>
      </c>
      <c r="AE106" s="104">
        <f>-IFERROR(VLOOKUP($W106,'[3]Trial Blc'!$B$3:AN$542,AE$1,FALSE),0)</f>
        <v>32805.660000000003</v>
      </c>
      <c r="AF106" s="104">
        <f>-IFERROR(VLOOKUP($W106,'[3]Trial Blc'!$B$3:AO$542,AF$1,FALSE),0)</f>
        <v>33099.94</v>
      </c>
      <c r="AG106" s="104">
        <f>-IFERROR(VLOOKUP($W106,'[3]Trial Blc'!$B$3:AP$542,AG$1,FALSE),0)</f>
        <v>33394.22</v>
      </c>
      <c r="AH106" s="104">
        <f>-IFERROR(VLOOKUP($W106,'[3]Trial Blc'!$B$3:AQ$542,AH$1,FALSE),0)</f>
        <v>33688.5</v>
      </c>
      <c r="AI106" s="104">
        <f>-IFERROR(VLOOKUP($W106,'[3]Trial Blc'!$B$3:AR$542,AI$1,FALSE),0)</f>
        <v>33982.78</v>
      </c>
      <c r="AJ106" s="104">
        <f>-IFERROR(VLOOKUP($W106,'[3]Trial Blc'!$B$3:AS$542,AJ$1,FALSE),0)</f>
        <v>34277.06</v>
      </c>
      <c r="AK106" s="104">
        <f>-IFERROR(VLOOKUP($W106,'[3]Trial Blc'!$B$3:AT$542,AK$1,FALSE),0)</f>
        <v>34571.339999999997</v>
      </c>
      <c r="AL106" s="104">
        <f>-IFERROR(VLOOKUP($W106,'[3]Trial Blc'!$B$3:AU$542,AL$1,FALSE),0)</f>
        <v>34865.620000000003</v>
      </c>
      <c r="AM106" s="104">
        <f>-IFERROR(VLOOKUP($W106,'[3]Trial Blc'!$B$3:AV$542,AM$1,FALSE),0)</f>
        <v>35159.9</v>
      </c>
      <c r="AN106" s="104">
        <f>-IFERROR(VLOOKUP($W106,'[3]Trial Blc'!$B$3:AW$542,AN$1,FALSE),0)</f>
        <v>35454.18</v>
      </c>
      <c r="AO106" s="7">
        <f>AVERAGE(AB106:AN106)</f>
        <v>33688.500000000007</v>
      </c>
      <c r="AQ106" s="207"/>
    </row>
    <row r="107" spans="1:43" s="7" customFormat="1" ht="12" x14ac:dyDescent="0.3">
      <c r="A107" s="145">
        <v>1400</v>
      </c>
      <c r="C107" s="9" t="s">
        <v>193</v>
      </c>
      <c r="D107" s="104">
        <f>IFERROR(VLOOKUP($A107,'[3]Trial Blc'!$B$3:O$542,D$1,FALSE),0)</f>
        <v>589598.62</v>
      </c>
      <c r="E107" s="10"/>
      <c r="F107" s="9"/>
      <c r="G107" s="10">
        <f>SUM(D107:F107)</f>
        <v>589598.62</v>
      </c>
      <c r="H107" s="104">
        <f>IFERROR(VLOOKUP($A107,'[3]Trial Blc'!$B$3:S$542,H$1,FALSE),0)</f>
        <v>589866.86</v>
      </c>
      <c r="I107" s="104">
        <f>IFERROR(VLOOKUP($A107,'[3]Trial Blc'!$B$3:T$542,I$1,FALSE),0)</f>
        <v>590588.87</v>
      </c>
      <c r="J107" s="104">
        <f>IFERROR(VLOOKUP($A107,'[3]Trial Blc'!$B$3:U$542,J$1,FALSE),0)</f>
        <v>590588.87</v>
      </c>
      <c r="K107" s="104">
        <f>IFERROR(VLOOKUP($A107,'[3]Trial Blc'!$B$3:V$542,K$1,FALSE),0)</f>
        <v>590786.66</v>
      </c>
      <c r="L107" s="104">
        <f>IFERROR(VLOOKUP($A107,'[3]Trial Blc'!$B$3:W$542,L$1,FALSE),0)</f>
        <v>590786.66</v>
      </c>
      <c r="M107" s="104">
        <f>IFERROR(VLOOKUP($A107,'[3]Trial Blc'!$B$3:X$542,M$1,FALSE),0)</f>
        <v>590786.66</v>
      </c>
      <c r="N107" s="104">
        <f>IFERROR(VLOOKUP($A107,'[3]Trial Blc'!$B$3:Y$542,N$1,FALSE),0)</f>
        <v>589624.46</v>
      </c>
      <c r="O107" s="104">
        <f>IFERROR(VLOOKUP($A107,'[3]Trial Blc'!$B$3:Z$542,O$1,FALSE),0)</f>
        <v>589624.46</v>
      </c>
      <c r="P107" s="104">
        <f>IFERROR(VLOOKUP($A107,'[3]Trial Blc'!$B$3:AA$542,P$1,FALSE),0)</f>
        <v>591790.29</v>
      </c>
      <c r="Q107" s="104">
        <f>IFERROR(VLOOKUP($A107,'[3]Trial Blc'!$B$3:AB$542,Q$1,FALSE),0)</f>
        <v>593512.71</v>
      </c>
      <c r="R107" s="104">
        <f>IFERROR(VLOOKUP($A107,'[3]Trial Blc'!$B$3:AC$542,R$1,FALSE),0)</f>
        <v>593512.71</v>
      </c>
      <c r="S107" s="104">
        <f>IFERROR(VLOOKUP($A107,'[3]Trial Blc'!$B$3:AD$542,S$1,FALSE),0)</f>
        <v>593512.71</v>
      </c>
      <c r="T107" s="7">
        <f>AVERAGE(G107:S107)</f>
        <v>591121.57999999996</v>
      </c>
      <c r="U107" s="9">
        <v>268</v>
      </c>
      <c r="V107" s="9"/>
      <c r="W107" s="145">
        <v>2160</v>
      </c>
      <c r="X107" s="7" t="s">
        <v>194</v>
      </c>
      <c r="Y107" s="104">
        <f>-IFERROR(VLOOKUP($W107,'[3]Trial Blc'!$B$3:AH$542,Y$1,FALSE),0)</f>
        <v>224463.61</v>
      </c>
      <c r="Z107" s="10"/>
      <c r="AA107" s="10"/>
      <c r="AB107" s="10">
        <f>SUM(Y107:AA107)</f>
        <v>224463.61</v>
      </c>
      <c r="AC107" s="104">
        <f>-IFERROR(VLOOKUP($W107,'[3]Trial Blc'!$B$3:AL$542,AC$1,FALSE),0)</f>
        <v>227194.48</v>
      </c>
      <c r="AD107" s="104">
        <f>-IFERROR(VLOOKUP($W107,'[3]Trial Blc'!$B$3:AM$542,AD$1,FALSE),0)</f>
        <v>229523.39</v>
      </c>
      <c r="AE107" s="104">
        <f>-IFERROR(VLOOKUP($W107,'[3]Trial Blc'!$B$3:AN$542,AE$1,FALSE),0)</f>
        <v>232257.61</v>
      </c>
      <c r="AF107" s="104">
        <f>-IFERROR(VLOOKUP($W107,'[3]Trial Blc'!$B$3:AO$542,AF$1,FALSE),0)</f>
        <v>235109.41</v>
      </c>
      <c r="AG107" s="104">
        <f>-IFERROR(VLOOKUP($W107,'[3]Trial Blc'!$B$3:AP$542,AG$1,FALSE),0)</f>
        <v>237844.54</v>
      </c>
      <c r="AH107" s="104">
        <f>-IFERROR(VLOOKUP($W107,'[3]Trial Blc'!$B$3:AQ$542,AH$1,FALSE),0)</f>
        <v>240579.67</v>
      </c>
      <c r="AI107" s="104">
        <f>-IFERROR(VLOOKUP($W107,'[3]Trial Blc'!$B$3:AR$542,AI$1,FALSE),0)</f>
        <v>242111.35</v>
      </c>
      <c r="AJ107" s="104">
        <f>-IFERROR(VLOOKUP($W107,'[3]Trial Blc'!$B$3:AS$542,AJ$1,FALSE),0)</f>
        <v>244841.1</v>
      </c>
      <c r="AK107" s="104">
        <f>-IFERROR(VLOOKUP($W107,'[3]Trial Blc'!$B$3:AT$542,AK$1,FALSE),0)</f>
        <v>247580.88</v>
      </c>
      <c r="AL107" s="104">
        <f>-IFERROR(VLOOKUP($W107,'[3]Trial Blc'!$B$3:AU$542,AL$1,FALSE),0)</f>
        <v>252426.73</v>
      </c>
      <c r="AM107" s="104">
        <f>-IFERROR(VLOOKUP($W107,'[3]Trial Blc'!$B$3:AV$542,AM$1,FALSE),0)</f>
        <v>255174.48</v>
      </c>
      <c r="AN107" s="104">
        <f>-IFERROR(VLOOKUP($W107,'[3]Trial Blc'!$B$3:AW$542,AN$1,FALSE),0)</f>
        <v>257922.23</v>
      </c>
      <c r="AO107" s="7">
        <f>AVERAGE(AB107:AN107)</f>
        <v>240540.72923076924</v>
      </c>
      <c r="AP107" s="7">
        <f>+'[3]COA Adjustment to MFRS'!P119</f>
        <v>1892.6284615384616</v>
      </c>
      <c r="AQ107" s="207">
        <f>1339.76-136.31-1162-1203</f>
        <v>-1161.55</v>
      </c>
    </row>
    <row r="108" spans="1:43" s="11" customFormat="1" ht="12" x14ac:dyDescent="0.3">
      <c r="A108" s="155">
        <v>1395</v>
      </c>
      <c r="C108" s="12" t="s">
        <v>195</v>
      </c>
      <c r="D108" s="104">
        <f>IFERROR(VLOOKUP($A108,'[3]Trial Blc'!$B$3:O$542,D$1,FALSE),0)</f>
        <v>63563.91</v>
      </c>
      <c r="E108" s="10"/>
      <c r="F108" s="10"/>
      <c r="G108" s="10">
        <f>SUM(D108:F108)</f>
        <v>63563.91</v>
      </c>
      <c r="H108" s="104">
        <f>IFERROR(VLOOKUP($A108,'[3]Trial Blc'!$B$3:S$542,H$1,FALSE),0)</f>
        <v>63563.91</v>
      </c>
      <c r="I108" s="104">
        <f>IFERROR(VLOOKUP($A108,'[3]Trial Blc'!$B$3:T$542,I$1,FALSE),0)</f>
        <v>63563.91</v>
      </c>
      <c r="J108" s="104">
        <f>IFERROR(VLOOKUP($A108,'[3]Trial Blc'!$B$3:U$542,J$1,FALSE),0)</f>
        <v>63563.91</v>
      </c>
      <c r="K108" s="104">
        <f>IFERROR(VLOOKUP($A108,'[3]Trial Blc'!$B$3:V$542,K$1,FALSE),0)</f>
        <v>63563.91</v>
      </c>
      <c r="L108" s="104">
        <f>IFERROR(VLOOKUP($A108,'[3]Trial Blc'!$B$3:W$542,L$1,FALSE),0)</f>
        <v>63563.91</v>
      </c>
      <c r="M108" s="104">
        <f>IFERROR(VLOOKUP($A108,'[3]Trial Blc'!$B$3:X$542,M$1,FALSE),0)</f>
        <v>63563.91</v>
      </c>
      <c r="N108" s="104">
        <f>IFERROR(VLOOKUP($A108,'[3]Trial Blc'!$B$3:Y$542,N$1,FALSE),0)</f>
        <v>63563.91</v>
      </c>
      <c r="O108" s="104">
        <f>IFERROR(VLOOKUP($A108,'[3]Trial Blc'!$B$3:Z$542,O$1,FALSE),0)</f>
        <v>63563.91</v>
      </c>
      <c r="P108" s="104">
        <f>IFERROR(VLOOKUP($A108,'[3]Trial Blc'!$B$3:AA$542,P$1,FALSE),0)</f>
        <v>63563.91</v>
      </c>
      <c r="Q108" s="104">
        <f>IFERROR(VLOOKUP($A108,'[3]Trial Blc'!$B$3:AB$542,Q$1,FALSE),0)</f>
        <v>63563.91</v>
      </c>
      <c r="R108" s="104">
        <f>IFERROR(VLOOKUP($A108,'[3]Trial Blc'!$B$3:AC$542,R$1,FALSE),0)</f>
        <v>63563.91</v>
      </c>
      <c r="S108" s="104">
        <f>IFERROR(VLOOKUP($A108,'[3]Trial Blc'!$B$3:AD$542,S$1,FALSE),0)</f>
        <v>63563.91</v>
      </c>
      <c r="T108" s="7"/>
      <c r="U108" s="10"/>
      <c r="V108" s="10"/>
      <c r="W108" s="155"/>
      <c r="X108" s="218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Q108" s="219"/>
    </row>
    <row r="109" spans="1:43" s="7" customFormat="1" ht="10.5" x14ac:dyDescent="0.25">
      <c r="A109" s="153"/>
      <c r="C109" s="18" t="s">
        <v>81</v>
      </c>
      <c r="D109" s="167">
        <f>SUM(D107:D108)</f>
        <v>653162.53</v>
      </c>
      <c r="E109" s="167"/>
      <c r="F109" s="167"/>
      <c r="G109" s="167">
        <f t="shared" ref="G109:U109" si="21">SUM(G107:G108)</f>
        <v>653162.53</v>
      </c>
      <c r="H109" s="167">
        <f t="shared" si="21"/>
        <v>653430.77</v>
      </c>
      <c r="I109" s="167">
        <f t="shared" si="21"/>
        <v>654152.78</v>
      </c>
      <c r="J109" s="167">
        <f t="shared" si="21"/>
        <v>654152.78</v>
      </c>
      <c r="K109" s="167">
        <f t="shared" si="21"/>
        <v>654350.57000000007</v>
      </c>
      <c r="L109" s="167">
        <f t="shared" si="21"/>
        <v>654350.57000000007</v>
      </c>
      <c r="M109" s="167">
        <f t="shared" si="21"/>
        <v>654350.57000000007</v>
      </c>
      <c r="N109" s="167">
        <f t="shared" si="21"/>
        <v>653188.37</v>
      </c>
      <c r="O109" s="167">
        <f t="shared" si="21"/>
        <v>653188.37</v>
      </c>
      <c r="P109" s="167">
        <f t="shared" si="21"/>
        <v>655354.20000000007</v>
      </c>
      <c r="Q109" s="167">
        <f t="shared" si="21"/>
        <v>657076.62</v>
      </c>
      <c r="R109" s="167">
        <f t="shared" si="21"/>
        <v>657076.62</v>
      </c>
      <c r="S109" s="167">
        <f t="shared" si="21"/>
        <v>657076.62</v>
      </c>
      <c r="U109" s="167">
        <f t="shared" si="21"/>
        <v>268</v>
      </c>
      <c r="V109" s="10"/>
      <c r="W109" s="153"/>
      <c r="X109" s="20" t="s">
        <v>81</v>
      </c>
      <c r="Y109" s="173">
        <f>SUM(Y106:Y108)</f>
        <v>256386.43</v>
      </c>
      <c r="Z109" s="10"/>
      <c r="AA109" s="10"/>
      <c r="AB109" s="173">
        <f t="shared" ref="AB109:AQ109" si="22">SUM(AB106:AB108)</f>
        <v>256386.43</v>
      </c>
      <c r="AC109" s="173">
        <f t="shared" si="22"/>
        <v>259411.58000000002</v>
      </c>
      <c r="AD109" s="173">
        <f t="shared" si="22"/>
        <v>262034.77000000002</v>
      </c>
      <c r="AE109" s="173">
        <f t="shared" si="22"/>
        <v>265063.27</v>
      </c>
      <c r="AF109" s="173">
        <f t="shared" si="22"/>
        <v>268209.34999999998</v>
      </c>
      <c r="AG109" s="173">
        <f t="shared" si="22"/>
        <v>271238.76</v>
      </c>
      <c r="AH109" s="173">
        <f t="shared" si="22"/>
        <v>274268.17000000004</v>
      </c>
      <c r="AI109" s="173">
        <f t="shared" si="22"/>
        <v>276094.13</v>
      </c>
      <c r="AJ109" s="173">
        <f t="shared" si="22"/>
        <v>279118.16000000003</v>
      </c>
      <c r="AK109" s="173">
        <f t="shared" si="22"/>
        <v>282152.21999999997</v>
      </c>
      <c r="AL109" s="173">
        <f t="shared" si="22"/>
        <v>287292.35000000003</v>
      </c>
      <c r="AM109" s="173">
        <f t="shared" si="22"/>
        <v>290334.38</v>
      </c>
      <c r="AN109" s="173">
        <f t="shared" si="22"/>
        <v>293376.41000000003</v>
      </c>
      <c r="AO109" s="173">
        <f t="shared" si="22"/>
        <v>274229.22923076927</v>
      </c>
      <c r="AP109" s="173">
        <f t="shared" si="22"/>
        <v>1892.6284615384616</v>
      </c>
      <c r="AQ109" s="207">
        <f t="shared" si="22"/>
        <v>-1161.55</v>
      </c>
    </row>
    <row r="110" spans="1:43" s="7" customFormat="1" ht="12" x14ac:dyDescent="0.3">
      <c r="A110" s="145">
        <v>1410</v>
      </c>
      <c r="C110" s="9" t="s">
        <v>539</v>
      </c>
      <c r="D110" s="104">
        <f>IFERROR(VLOOKUP($A110,'[3]Trial Blc'!$B$3:O$542,D$1,FALSE),0)</f>
        <v>20177.05</v>
      </c>
      <c r="E110" s="10"/>
      <c r="F110" s="9"/>
      <c r="G110" s="10">
        <f>SUM(D110:F110)</f>
        <v>20177.05</v>
      </c>
      <c r="H110" s="104">
        <f>IFERROR(VLOOKUP($A110,'[3]Trial Blc'!$B$3:S$542,H$1,FALSE),0)</f>
        <v>20177.05</v>
      </c>
      <c r="I110" s="104">
        <f>IFERROR(VLOOKUP($A110,'[3]Trial Blc'!$B$3:T$542,I$1,FALSE),0)</f>
        <v>20177.05</v>
      </c>
      <c r="J110" s="104">
        <f>IFERROR(VLOOKUP($A110,'[3]Trial Blc'!$B$3:U$542,J$1,FALSE),0)</f>
        <v>20845.259999999998</v>
      </c>
      <c r="K110" s="104">
        <f>IFERROR(VLOOKUP($A110,'[3]Trial Blc'!$B$3:V$542,K$1,FALSE),0)</f>
        <v>20845.259999999998</v>
      </c>
      <c r="L110" s="104">
        <f>IFERROR(VLOOKUP($A110,'[3]Trial Blc'!$B$3:W$542,L$1,FALSE),0)</f>
        <v>23871.39</v>
      </c>
      <c r="M110" s="104">
        <f>IFERROR(VLOOKUP($A110,'[3]Trial Blc'!$B$3:X$542,M$1,FALSE),0)</f>
        <v>23892.7</v>
      </c>
      <c r="N110" s="104">
        <f>IFERROR(VLOOKUP($A110,'[3]Trial Blc'!$B$3:Y$542,N$1,FALSE),0)</f>
        <v>21867.7</v>
      </c>
      <c r="O110" s="104">
        <f>IFERROR(VLOOKUP($A110,'[3]Trial Blc'!$B$3:Z$542,O$1,FALSE),0)</f>
        <v>21867.7</v>
      </c>
      <c r="P110" s="104">
        <f>IFERROR(VLOOKUP($A110,'[3]Trial Blc'!$B$3:AA$542,P$1,FALSE),0)</f>
        <v>21867.7</v>
      </c>
      <c r="Q110" s="104">
        <f>IFERROR(VLOOKUP($A110,'[3]Trial Blc'!$B$3:AB$542,Q$1,FALSE),0)</f>
        <v>27272.61</v>
      </c>
      <c r="R110" s="104">
        <f>IFERROR(VLOOKUP($A110,'[3]Trial Blc'!$B$3:AC$542,R$1,FALSE),0)</f>
        <v>27369.54</v>
      </c>
      <c r="S110" s="104">
        <f>IFERROR(VLOOKUP($A110,'[3]Trial Blc'!$B$3:AD$542,S$1,FALSE),0)</f>
        <v>27929.06</v>
      </c>
      <c r="T110" s="7">
        <f>AVERAGE(G110:S110)</f>
        <v>22935.39</v>
      </c>
      <c r="U110" s="9">
        <v>467</v>
      </c>
      <c r="V110" s="9"/>
      <c r="W110" s="145">
        <v>2170</v>
      </c>
      <c r="X110" s="11" t="s">
        <v>199</v>
      </c>
      <c r="Y110" s="216">
        <f>-IFERROR(VLOOKUP($W110,'[3]Trial Blc'!$B$3:AH$542,Y$1,FALSE),0)</f>
        <v>-13088.29</v>
      </c>
      <c r="Z110" s="10"/>
      <c r="AA110" s="10"/>
      <c r="AB110" s="10">
        <f>SUM(Y110:AA110)</f>
        <v>-13088.29</v>
      </c>
      <c r="AC110" s="104">
        <f>-IFERROR(VLOOKUP($W110,'[3]Trial Blc'!$B$3:AL$542,AC$1,FALSE),0)</f>
        <v>-13040.25</v>
      </c>
      <c r="AD110" s="104">
        <f>-IFERROR(VLOOKUP($W110,'[3]Trial Blc'!$B$3:AM$542,AD$1,FALSE),0)</f>
        <v>-12992.21</v>
      </c>
      <c r="AE110" s="104">
        <f>-IFERROR(VLOOKUP($W110,'[3]Trial Blc'!$B$3:AN$542,AE$1,FALSE),0)</f>
        <v>-12942.58</v>
      </c>
      <c r="AF110" s="104">
        <f>-IFERROR(VLOOKUP($W110,'[3]Trial Blc'!$B$3:AO$542,AF$1,FALSE),0)</f>
        <v>-12892.95</v>
      </c>
      <c r="AG110" s="104">
        <f>-IFERROR(VLOOKUP($W110,'[3]Trial Blc'!$B$3:AP$542,AG$1,FALSE),0)</f>
        <v>-12836.11</v>
      </c>
      <c r="AH110" s="104">
        <f>-IFERROR(VLOOKUP($W110,'[3]Trial Blc'!$B$3:AQ$542,AH$1,FALSE),0)</f>
        <v>-12779.22</v>
      </c>
      <c r="AI110" s="104">
        <f>-IFERROR(VLOOKUP($W110,'[3]Trial Blc'!$B$3:AR$542,AI$1,FALSE),0)</f>
        <v>-7727.97</v>
      </c>
      <c r="AJ110" s="104">
        <f>-IFERROR(VLOOKUP($W110,'[3]Trial Blc'!$B$3:AS$542,AJ$1,FALSE),0)</f>
        <v>-7675.9</v>
      </c>
      <c r="AK110" s="104">
        <f>-IFERROR(VLOOKUP($W110,'[3]Trial Blc'!$B$3:AT$542,AK$1,FALSE),0)</f>
        <v>-7623.83</v>
      </c>
      <c r="AL110" s="104">
        <f>-IFERROR(VLOOKUP($W110,'[3]Trial Blc'!$B$3:AU$542,AL$1,FALSE),0)</f>
        <v>-7727.72</v>
      </c>
      <c r="AM110" s="104">
        <f>-IFERROR(VLOOKUP($W110,'[3]Trial Blc'!$B$3:AV$542,AM$1,FALSE),0)</f>
        <v>-7662.55</v>
      </c>
      <c r="AN110" s="104">
        <f>-IFERROR(VLOOKUP($W110,'[3]Trial Blc'!$B$3:AW$542,AN$1,FALSE),0)</f>
        <v>-7597.38</v>
      </c>
      <c r="AO110" s="7">
        <f t="shared" ref="AO110:AO133" si="23">AVERAGE(AB110:AN110)</f>
        <v>-10506.689230769231</v>
      </c>
      <c r="AP110" s="7">
        <f>+'[3]COA Adjustment to MFRS'!P124</f>
        <v>3682.9230769230767</v>
      </c>
      <c r="AQ110" s="207">
        <f>2188.93-109.29-7074-2025+2189</f>
        <v>-4830.3600000000006</v>
      </c>
    </row>
    <row r="111" spans="1:43" s="7" customFormat="1" ht="12" x14ac:dyDescent="0.3">
      <c r="A111" s="145">
        <v>1420</v>
      </c>
      <c r="C111" s="9" t="s">
        <v>201</v>
      </c>
      <c r="D111" s="104">
        <f>IFERROR(VLOOKUP($A111,'[3]Trial Blc'!$B$3:O$542,D$1,FALSE),0)</f>
        <v>5777.88</v>
      </c>
      <c r="E111" s="10"/>
      <c r="F111" s="9"/>
      <c r="G111" s="10">
        <f>SUM(D111:F111)</f>
        <v>5777.88</v>
      </c>
      <c r="H111" s="104">
        <f>IFERROR(VLOOKUP($A111,'[3]Trial Blc'!$B$3:S$542,H$1,FALSE),0)</f>
        <v>5777.88</v>
      </c>
      <c r="I111" s="104">
        <f>IFERROR(VLOOKUP($A111,'[3]Trial Blc'!$B$3:T$542,I$1,FALSE),0)</f>
        <v>5777.88</v>
      </c>
      <c r="J111" s="104">
        <f>IFERROR(VLOOKUP($A111,'[3]Trial Blc'!$B$3:U$542,J$1,FALSE),0)</f>
        <v>5777.88</v>
      </c>
      <c r="K111" s="104">
        <f>IFERROR(VLOOKUP($A111,'[3]Trial Blc'!$B$3:V$542,K$1,FALSE),0)</f>
        <v>5777.88</v>
      </c>
      <c r="L111" s="104">
        <f>IFERROR(VLOOKUP($A111,'[3]Trial Blc'!$B$3:W$542,L$1,FALSE),0)</f>
        <v>5777.88</v>
      </c>
      <c r="M111" s="104">
        <f>IFERROR(VLOOKUP($A111,'[3]Trial Blc'!$B$3:X$542,M$1,FALSE),0)</f>
        <v>5777.88</v>
      </c>
      <c r="N111" s="104">
        <f>IFERROR(VLOOKUP($A111,'[3]Trial Blc'!$B$3:Y$542,N$1,FALSE),0)</f>
        <v>5777.88</v>
      </c>
      <c r="O111" s="104">
        <f>IFERROR(VLOOKUP($A111,'[3]Trial Blc'!$B$3:Z$542,O$1,FALSE),0)</f>
        <v>5777.88</v>
      </c>
      <c r="P111" s="104">
        <f>IFERROR(VLOOKUP($A111,'[3]Trial Blc'!$B$3:AA$542,P$1,FALSE),0)</f>
        <v>5777.88</v>
      </c>
      <c r="Q111" s="104">
        <f>IFERROR(VLOOKUP($A111,'[3]Trial Blc'!$B$3:AB$542,Q$1,FALSE),0)</f>
        <v>5777.88</v>
      </c>
      <c r="R111" s="104">
        <f>IFERROR(VLOOKUP($A111,'[3]Trial Blc'!$B$3:AC$542,R$1,FALSE),0)</f>
        <v>5777.88</v>
      </c>
      <c r="S111" s="104">
        <f>IFERROR(VLOOKUP($A111,'[3]Trial Blc'!$B$3:AD$542,S$1,FALSE),0)</f>
        <v>5777.88</v>
      </c>
      <c r="T111" s="7">
        <f>AVERAGE(G111:S111)</f>
        <v>5777.8799999999992</v>
      </c>
      <c r="U111" s="9"/>
      <c r="V111" s="9"/>
      <c r="W111" s="145">
        <v>2180</v>
      </c>
      <c r="X111" s="11" t="s">
        <v>202</v>
      </c>
      <c r="Y111" s="216">
        <f>-IFERROR(VLOOKUP($W111,'[3]Trial Blc'!$B$3:AH$542,Y$1,FALSE),0)</f>
        <v>-5243.59</v>
      </c>
      <c r="Z111" s="10"/>
      <c r="AA111" s="10"/>
      <c r="AB111" s="10">
        <f>SUM(Y111:AA111)</f>
        <v>-5243.59</v>
      </c>
      <c r="AC111" s="104">
        <f>-IFERROR(VLOOKUP($W111,'[3]Trial Blc'!$B$3:AL$542,AC$1,FALSE),0)</f>
        <v>-5227.54</v>
      </c>
      <c r="AD111" s="104">
        <f>-IFERROR(VLOOKUP($W111,'[3]Trial Blc'!$B$3:AM$542,AD$1,FALSE),0)</f>
        <v>-5211.49</v>
      </c>
      <c r="AE111" s="104">
        <f>-IFERROR(VLOOKUP($W111,'[3]Trial Blc'!$B$3:AN$542,AE$1,FALSE),0)</f>
        <v>-5195.4399999999996</v>
      </c>
      <c r="AF111" s="104">
        <f>-IFERROR(VLOOKUP($W111,'[3]Trial Blc'!$B$3:AO$542,AF$1,FALSE),0)</f>
        <v>-5179.3900000000003</v>
      </c>
      <c r="AG111" s="104">
        <f>-IFERROR(VLOOKUP($W111,'[3]Trial Blc'!$B$3:AP$542,AG$1,FALSE),0)</f>
        <v>-5163.34</v>
      </c>
      <c r="AH111" s="104">
        <f>-IFERROR(VLOOKUP($W111,'[3]Trial Blc'!$B$3:AQ$542,AH$1,FALSE),0)</f>
        <v>-5147.29</v>
      </c>
      <c r="AI111" s="104">
        <f>-IFERROR(VLOOKUP($W111,'[3]Trial Blc'!$B$3:AR$542,AI$1,FALSE),0)</f>
        <v>304.76</v>
      </c>
      <c r="AJ111" s="104">
        <f>-IFERROR(VLOOKUP($W111,'[3]Trial Blc'!$B$3:AS$542,AJ$1,FALSE),0)</f>
        <v>320.81</v>
      </c>
      <c r="AK111" s="104">
        <f>-IFERROR(VLOOKUP($W111,'[3]Trial Blc'!$B$3:AT$542,AK$1,FALSE),0)</f>
        <v>336.86</v>
      </c>
      <c r="AL111" s="104">
        <f>-IFERROR(VLOOKUP($W111,'[3]Trial Blc'!$B$3:AU$542,AL$1,FALSE),0)</f>
        <v>352.91</v>
      </c>
      <c r="AM111" s="104">
        <f>-IFERROR(VLOOKUP($W111,'[3]Trial Blc'!$B$3:AV$542,AM$1,FALSE),0)</f>
        <v>368.96</v>
      </c>
      <c r="AN111" s="104">
        <f>-IFERROR(VLOOKUP($W111,'[3]Trial Blc'!$B$3:AW$542,AN$1,FALSE),0)</f>
        <v>385.01</v>
      </c>
      <c r="AO111" s="7">
        <f t="shared" si="23"/>
        <v>-2638.3669230769228</v>
      </c>
      <c r="AP111" s="7">
        <f>+'[3]COA Adjustment to MFRS'!P125</f>
        <v>2927.0769230769229</v>
      </c>
      <c r="AQ111" s="207">
        <v>-5436</v>
      </c>
    </row>
    <row r="112" spans="1:43" s="7" customFormat="1" ht="12" x14ac:dyDescent="0.3">
      <c r="A112" s="145">
        <v>1440</v>
      </c>
      <c r="C112" s="9" t="s">
        <v>204</v>
      </c>
      <c r="D112" s="104">
        <f>IFERROR(VLOOKUP($A112,'[3]Trial Blc'!$B$3:O$542,D$1,FALSE),0)</f>
        <v>0</v>
      </c>
      <c r="E112" s="10"/>
      <c r="F112" s="9"/>
      <c r="G112" s="10">
        <f>SUM(D112:F112)</f>
        <v>0</v>
      </c>
      <c r="H112" s="104">
        <f>IFERROR(VLOOKUP($A112,'[3]Trial Blc'!$B$3:S$542,H$1,FALSE),0)</f>
        <v>0</v>
      </c>
      <c r="I112" s="104">
        <f>IFERROR(VLOOKUP($A112,'[3]Trial Blc'!$B$3:T$542,I$1,FALSE),0)</f>
        <v>0</v>
      </c>
      <c r="J112" s="104">
        <f>IFERROR(VLOOKUP($A112,'[3]Trial Blc'!$B$3:U$542,J$1,FALSE),0)</f>
        <v>0</v>
      </c>
      <c r="K112" s="104">
        <f>IFERROR(VLOOKUP($A112,'[3]Trial Blc'!$B$3:V$542,K$1,FALSE),0)</f>
        <v>0</v>
      </c>
      <c r="L112" s="104">
        <f>IFERROR(VLOOKUP($A112,'[3]Trial Blc'!$B$3:W$542,L$1,FALSE),0)</f>
        <v>0</v>
      </c>
      <c r="M112" s="104">
        <f>IFERROR(VLOOKUP($A112,'[3]Trial Blc'!$B$3:X$542,M$1,FALSE),0)</f>
        <v>0</v>
      </c>
      <c r="N112" s="104">
        <f>IFERROR(VLOOKUP($A112,'[3]Trial Blc'!$B$3:Y$542,N$1,FALSE),0)</f>
        <v>1702</v>
      </c>
      <c r="O112" s="104">
        <f>IFERROR(VLOOKUP($A112,'[3]Trial Blc'!$B$3:Z$542,O$1,FALSE),0)</f>
        <v>1702</v>
      </c>
      <c r="P112" s="104">
        <f>IFERROR(VLOOKUP($A112,'[3]Trial Blc'!$B$3:AA$542,P$1,FALSE),0)</f>
        <v>1702</v>
      </c>
      <c r="Q112" s="104">
        <f>IFERROR(VLOOKUP($A112,'[3]Trial Blc'!$B$3:AB$542,Q$1,FALSE),0)</f>
        <v>1701</v>
      </c>
      <c r="R112" s="104">
        <f>IFERROR(VLOOKUP($A112,'[3]Trial Blc'!$B$3:AC$542,R$1,FALSE),0)</f>
        <v>1701</v>
      </c>
      <c r="S112" s="104">
        <f>IFERROR(VLOOKUP($A112,'[3]Trial Blc'!$B$3:AD$542,S$1,FALSE),0)</f>
        <v>1701</v>
      </c>
      <c r="T112" s="7">
        <f>AVERAGE(G112:S112)</f>
        <v>785.30769230769226</v>
      </c>
      <c r="U112" s="9">
        <v>916</v>
      </c>
      <c r="V112" s="9"/>
      <c r="W112" s="145">
        <v>2200</v>
      </c>
      <c r="X112" s="11" t="s">
        <v>205</v>
      </c>
      <c r="Y112" s="104">
        <f>-IFERROR(VLOOKUP($W112,'[3]Trial Blc'!$B$3:AH$542,Y$1,FALSE),0)</f>
        <v>0</v>
      </c>
      <c r="Z112" s="10"/>
      <c r="AA112" s="10"/>
      <c r="AB112" s="10">
        <f>SUM(Y112:AA112)</f>
        <v>0</v>
      </c>
      <c r="AC112" s="104">
        <f>-IFERROR(VLOOKUP($W112,'[3]Trial Blc'!$B$3:AL$542,AC$1,FALSE),0)</f>
        <v>0</v>
      </c>
      <c r="AD112" s="104">
        <f>-IFERROR(VLOOKUP($W112,'[3]Trial Blc'!$B$3:AM$542,AD$1,FALSE),0)</f>
        <v>0</v>
      </c>
      <c r="AE112" s="104">
        <f>-IFERROR(VLOOKUP($W112,'[3]Trial Blc'!$B$3:AN$542,AE$1,FALSE),0)</f>
        <v>0</v>
      </c>
      <c r="AF112" s="104">
        <f>-IFERROR(VLOOKUP($W112,'[3]Trial Blc'!$B$3:AO$542,AF$1,FALSE),0)</f>
        <v>0</v>
      </c>
      <c r="AG112" s="104">
        <f>-IFERROR(VLOOKUP($W112,'[3]Trial Blc'!$B$3:AP$542,AG$1,FALSE),0)</f>
        <v>0</v>
      </c>
      <c r="AH112" s="104">
        <f>-IFERROR(VLOOKUP($W112,'[3]Trial Blc'!$B$3:AQ$542,AH$1,FALSE),0)</f>
        <v>0</v>
      </c>
      <c r="AI112" s="104">
        <f>-IFERROR(VLOOKUP($W112,'[3]Trial Blc'!$B$3:AR$542,AI$1,FALSE),0)</f>
        <v>400.26</v>
      </c>
      <c r="AJ112" s="104">
        <f>-IFERROR(VLOOKUP($W112,'[3]Trial Blc'!$B$3:AS$542,AJ$1,FALSE),0)</f>
        <v>408.14</v>
      </c>
      <c r="AK112" s="104">
        <f>-IFERROR(VLOOKUP($W112,'[3]Trial Blc'!$B$3:AT$542,AK$1,FALSE),0)</f>
        <v>416.02</v>
      </c>
      <c r="AL112" s="104">
        <f>-IFERROR(VLOOKUP($W112,'[3]Trial Blc'!$B$3:AU$542,AL$1,FALSE),0)</f>
        <v>84.9</v>
      </c>
      <c r="AM112" s="104">
        <f>-IFERROR(VLOOKUP($W112,'[3]Trial Blc'!$B$3:AV$542,AM$1,FALSE),0)</f>
        <v>92.78</v>
      </c>
      <c r="AN112" s="104">
        <f>-IFERROR(VLOOKUP($W112,'[3]Trial Blc'!$B$3:AW$542,AN$1,FALSE),0)</f>
        <v>100.66</v>
      </c>
      <c r="AO112" s="7">
        <f t="shared" si="23"/>
        <v>115.59692307692309</v>
      </c>
      <c r="AP112" s="7">
        <f>+'[3]COA Adjustment to MFRS'!P134</f>
        <v>-227.04538461538462</v>
      </c>
      <c r="AQ112" s="207">
        <f>-275-62.63-62.63+1+338</f>
        <v>-61.259999999999991</v>
      </c>
    </row>
    <row r="113" spans="1:43" s="7" customFormat="1" ht="12" x14ac:dyDescent="0.3">
      <c r="A113" s="145">
        <v>1275</v>
      </c>
      <c r="B113" s="11"/>
      <c r="C113" s="9" t="s">
        <v>208</v>
      </c>
      <c r="D113" s="104">
        <f>IFERROR(VLOOKUP($A113,'[3]Trial Blc'!$B$3:O$542,D$1,FALSE),0)</f>
        <v>0</v>
      </c>
      <c r="E113" s="10"/>
      <c r="F113" s="9"/>
      <c r="G113" s="10">
        <f>SUM(D113:F113)</f>
        <v>0</v>
      </c>
      <c r="H113" s="104">
        <f>IFERROR(VLOOKUP($A113,'[3]Trial Blc'!$B$3:S$542,H$1,FALSE),0)</f>
        <v>0</v>
      </c>
      <c r="I113" s="104">
        <f>IFERROR(VLOOKUP($A113,'[3]Trial Blc'!$B$3:T$542,I$1,FALSE),0)</f>
        <v>0</v>
      </c>
      <c r="J113" s="104">
        <f>IFERROR(VLOOKUP($A113,'[3]Trial Blc'!$B$3:U$542,J$1,FALSE),0)</f>
        <v>0</v>
      </c>
      <c r="K113" s="104">
        <f>IFERROR(VLOOKUP($A113,'[3]Trial Blc'!$B$3:V$542,K$1,FALSE),0)</f>
        <v>0</v>
      </c>
      <c r="L113" s="104">
        <f>IFERROR(VLOOKUP($A113,'[3]Trial Blc'!$B$3:W$542,L$1,FALSE),0)</f>
        <v>0</v>
      </c>
      <c r="M113" s="104">
        <f>IFERROR(VLOOKUP($A113,'[3]Trial Blc'!$B$3:X$542,M$1,FALSE),0)</f>
        <v>0</v>
      </c>
      <c r="N113" s="104">
        <f>IFERROR(VLOOKUP($A113,'[3]Trial Blc'!$B$3:Y$542,N$1,FALSE),0)</f>
        <v>0</v>
      </c>
      <c r="O113" s="104">
        <f>IFERROR(VLOOKUP($A113,'[3]Trial Blc'!$B$3:Z$542,O$1,FALSE),0)</f>
        <v>0</v>
      </c>
      <c r="P113" s="104">
        <f>IFERROR(VLOOKUP($A113,'[3]Trial Blc'!$B$3:AA$542,P$1,FALSE),0)</f>
        <v>0</v>
      </c>
      <c r="Q113" s="104">
        <f>IFERROR(VLOOKUP($A113,'[3]Trial Blc'!$B$3:AB$542,Q$1,FALSE),0)</f>
        <v>0</v>
      </c>
      <c r="R113" s="104">
        <f>IFERROR(VLOOKUP($A113,'[3]Trial Blc'!$B$3:AC$542,R$1,FALSE),0)</f>
        <v>0</v>
      </c>
      <c r="S113" s="104">
        <f>IFERROR(VLOOKUP($A113,'[3]Trial Blc'!$B$3:AD$542,S$1,FALSE),0)</f>
        <v>0</v>
      </c>
      <c r="T113" s="7">
        <f>AVERAGE(G113:S113)</f>
        <v>0</v>
      </c>
      <c r="U113" s="9"/>
      <c r="V113" s="9"/>
      <c r="W113" s="145"/>
      <c r="X113" s="11"/>
      <c r="Y113" s="104">
        <f>-IFERROR(VLOOKUP($W113,'[3]Trial Blc'!$B$3:AH$542,Y$1,FALSE),0)</f>
        <v>0</v>
      </c>
      <c r="Z113" s="10"/>
      <c r="AA113" s="10"/>
      <c r="AB113" s="10">
        <f>SUM(Y113:AA113)</f>
        <v>0</v>
      </c>
      <c r="AC113" s="104">
        <f>-IFERROR(VLOOKUP($W113,'[3]Trial Blc'!$B$3:AL$542,AC$1,FALSE),0)</f>
        <v>0</v>
      </c>
      <c r="AD113" s="104">
        <f>-IFERROR(VLOOKUP($W113,'[3]Trial Blc'!$B$3:AM$542,AD$1,FALSE),0)</f>
        <v>0</v>
      </c>
      <c r="AE113" s="104">
        <f>-IFERROR(VLOOKUP($W113,'[3]Trial Blc'!$B$3:AN$542,AE$1,FALSE),0)</f>
        <v>0</v>
      </c>
      <c r="AF113" s="104">
        <f>-IFERROR(VLOOKUP($W113,'[3]Trial Blc'!$B$3:AO$542,AF$1,FALSE),0)</f>
        <v>0</v>
      </c>
      <c r="AG113" s="104">
        <f>-IFERROR(VLOOKUP($W113,'[3]Trial Blc'!$B$3:AP$542,AG$1,FALSE),0)</f>
        <v>0</v>
      </c>
      <c r="AH113" s="104">
        <f>-IFERROR(VLOOKUP($W113,'[3]Trial Blc'!$B$3:AQ$542,AH$1,FALSE),0)</f>
        <v>0</v>
      </c>
      <c r="AI113" s="104">
        <f>-IFERROR(VLOOKUP($W113,'[3]Trial Blc'!$B$3:AR$542,AI$1,FALSE),0)</f>
        <v>0</v>
      </c>
      <c r="AJ113" s="104">
        <f>-IFERROR(VLOOKUP($W113,'[3]Trial Blc'!$B$3:AS$542,AJ$1,FALSE),0)</f>
        <v>0</v>
      </c>
      <c r="AK113" s="104">
        <f>-IFERROR(VLOOKUP($W113,'[3]Trial Blc'!$B$3:AT$542,AK$1,FALSE),0)</f>
        <v>0</v>
      </c>
      <c r="AL113" s="104">
        <f>-IFERROR(VLOOKUP($W113,'[3]Trial Blc'!$B$3:AU$542,AL$1,FALSE),0)</f>
        <v>0</v>
      </c>
      <c r="AM113" s="104">
        <f>-IFERROR(VLOOKUP($W113,'[3]Trial Blc'!$B$3:AV$542,AM$1,FALSE),0)</f>
        <v>0</v>
      </c>
      <c r="AN113" s="104">
        <f>-IFERROR(VLOOKUP($W113,'[3]Trial Blc'!$B$3:AW$542,AN$1,FALSE),0)</f>
        <v>0</v>
      </c>
      <c r="AO113" s="7">
        <f t="shared" si="23"/>
        <v>0</v>
      </c>
      <c r="AQ113" s="207"/>
    </row>
    <row r="114" spans="1:43" ht="12" x14ac:dyDescent="0.3">
      <c r="A114" s="145">
        <v>1305</v>
      </c>
      <c r="C114" s="28" t="s">
        <v>540</v>
      </c>
      <c r="D114" s="104">
        <f>IFERROR(VLOOKUP($A114,'[3]Trial Blc'!$B$3:O$542,D$1,FALSE),0)</f>
        <v>1377.63</v>
      </c>
      <c r="E114" s="10"/>
      <c r="F114" s="9"/>
      <c r="G114" s="10">
        <f>SUM(D114:F114)</f>
        <v>1377.63</v>
      </c>
      <c r="H114" s="104">
        <f>IFERROR(VLOOKUP($A114,'[3]Trial Blc'!$B$3:S$542,H$1,FALSE),0)</f>
        <v>1377.63</v>
      </c>
      <c r="I114" s="104">
        <f>IFERROR(VLOOKUP($A114,'[3]Trial Blc'!$B$3:T$542,I$1,FALSE),0)</f>
        <v>1377.63</v>
      </c>
      <c r="J114" s="104">
        <f>IFERROR(VLOOKUP($A114,'[3]Trial Blc'!$B$3:U$542,J$1,FALSE),0)</f>
        <v>1377.63</v>
      </c>
      <c r="K114" s="104">
        <f>IFERROR(VLOOKUP($A114,'[3]Trial Blc'!$B$3:V$542,K$1,FALSE),0)</f>
        <v>1377.63</v>
      </c>
      <c r="L114" s="104">
        <f>IFERROR(VLOOKUP($A114,'[3]Trial Blc'!$B$3:W$542,L$1,FALSE),0)</f>
        <v>1377.63</v>
      </c>
      <c r="M114" s="104">
        <f>IFERROR(VLOOKUP($A114,'[3]Trial Blc'!$B$3:X$542,M$1,FALSE),0)</f>
        <v>1377.63</v>
      </c>
      <c r="N114" s="104">
        <f>IFERROR(VLOOKUP($A114,'[3]Trial Blc'!$B$3:Y$542,N$1,FALSE),0)</f>
        <v>1377.63</v>
      </c>
      <c r="O114" s="104">
        <f>IFERROR(VLOOKUP($A114,'[3]Trial Blc'!$B$3:Z$542,O$1,FALSE),0)</f>
        <v>1377.63</v>
      </c>
      <c r="P114" s="104">
        <f>IFERROR(VLOOKUP($A114,'[3]Trial Blc'!$B$3:AA$542,P$1,FALSE),0)</f>
        <v>1377.63</v>
      </c>
      <c r="Q114" s="104">
        <f>IFERROR(VLOOKUP($A114,'[3]Trial Blc'!$B$3:AB$542,Q$1,FALSE),0)</f>
        <v>1377.63</v>
      </c>
      <c r="R114" s="104">
        <f>IFERROR(VLOOKUP($A114,'[3]Trial Blc'!$B$3:AC$542,R$1,FALSE),0)</f>
        <v>1377.63</v>
      </c>
      <c r="S114" s="104">
        <f>IFERROR(VLOOKUP($A114,'[3]Trial Blc'!$B$3:AD$542,S$1,FALSE),0)</f>
        <v>1377.63</v>
      </c>
      <c r="T114" s="7">
        <f>AVERAGE(G114:S114)</f>
        <v>1377.6300000000006</v>
      </c>
      <c r="U114" s="9"/>
      <c r="W114" s="145">
        <v>2065</v>
      </c>
      <c r="X114" s="28" t="s">
        <v>541</v>
      </c>
      <c r="Y114" s="216">
        <f>-IFERROR(VLOOKUP($W114,'[3]Trial Blc'!$B$3:AH$542,Y$1,FALSE),0)</f>
        <v>280.19</v>
      </c>
      <c r="Z114" s="10"/>
      <c r="AA114" s="10"/>
      <c r="AB114" s="10">
        <f>SUM(Y114:AA114)</f>
        <v>280.19</v>
      </c>
      <c r="AC114" s="104">
        <f>-IFERROR(VLOOKUP($W114,'[3]Trial Blc'!$B$3:AL$542,AC$1,FALSE),0)</f>
        <v>283.79000000000002</v>
      </c>
      <c r="AD114" s="104">
        <f>-IFERROR(VLOOKUP($W114,'[3]Trial Blc'!$B$3:AM$542,AD$1,FALSE),0)</f>
        <v>287.39</v>
      </c>
      <c r="AE114" s="104">
        <f>-IFERROR(VLOOKUP($W114,'[3]Trial Blc'!$B$3:AN$542,AE$1,FALSE),0)</f>
        <v>290.99</v>
      </c>
      <c r="AF114" s="104">
        <f>-IFERROR(VLOOKUP($W114,'[3]Trial Blc'!$B$3:AO$542,AF$1,FALSE),0)</f>
        <v>294.58999999999997</v>
      </c>
      <c r="AG114" s="104">
        <f>-IFERROR(VLOOKUP($W114,'[3]Trial Blc'!$B$3:AP$542,AG$1,FALSE),0)</f>
        <v>298.19</v>
      </c>
      <c r="AH114" s="104">
        <f>-IFERROR(VLOOKUP($W114,'[3]Trial Blc'!$B$3:AQ$542,AH$1,FALSE),0)</f>
        <v>301.79000000000002</v>
      </c>
      <c r="AI114" s="104">
        <f>-IFERROR(VLOOKUP($W114,'[3]Trial Blc'!$B$3:AR$542,AI$1,FALSE),0)</f>
        <v>305.39</v>
      </c>
      <c r="AJ114" s="104">
        <f>-IFERROR(VLOOKUP($W114,'[3]Trial Blc'!$B$3:AS$542,AJ$1,FALSE),0)</f>
        <v>308.99</v>
      </c>
      <c r="AK114" s="104">
        <f>-IFERROR(VLOOKUP($W114,'[3]Trial Blc'!$B$3:AT$542,AK$1,FALSE),0)</f>
        <v>312.58999999999997</v>
      </c>
      <c r="AL114" s="104">
        <f>-IFERROR(VLOOKUP($W114,'[3]Trial Blc'!$B$3:AU$542,AL$1,FALSE),0)</f>
        <v>289.19</v>
      </c>
      <c r="AM114" s="104">
        <f>-IFERROR(VLOOKUP($W114,'[3]Trial Blc'!$B$3:AV$542,AM$1,FALSE),0)</f>
        <v>292.79000000000002</v>
      </c>
      <c r="AN114" s="104">
        <f>-IFERROR(VLOOKUP($W114,'[3]Trial Blc'!$B$3:AW$542,AN$1,FALSE),0)</f>
        <v>296.39</v>
      </c>
      <c r="AO114" s="7">
        <f t="shared" si="23"/>
        <v>295.55923076923079</v>
      </c>
      <c r="AP114" s="31">
        <f>+'[3]COA Adjustment to MFRS'!P87</f>
        <v>-20.76923076923077</v>
      </c>
      <c r="AQ114" s="207">
        <v>27</v>
      </c>
    </row>
    <row r="115" spans="1:43" s="7" customFormat="1" ht="12" x14ac:dyDescent="0.3">
      <c r="A115" s="145">
        <v>1310</v>
      </c>
      <c r="B115" s="11"/>
      <c r="C115" s="9" t="s">
        <v>210</v>
      </c>
      <c r="D115" s="104">
        <f>IFERROR(VLOOKUP($A115,'[3]Trial Blc'!$B$3:O$542,D$1,FALSE),0)</f>
        <v>6308.22</v>
      </c>
      <c r="E115" s="10"/>
      <c r="F115" s="9"/>
      <c r="G115" s="10">
        <f t="shared" ref="G115:G122" si="24">SUM(D115:F115)</f>
        <v>6308.22</v>
      </c>
      <c r="H115" s="104">
        <f>IFERROR(VLOOKUP($A115,'[3]Trial Blc'!$B$3:S$542,H$1,FALSE),0)</f>
        <v>6308.22</v>
      </c>
      <c r="I115" s="104">
        <f>IFERROR(VLOOKUP($A115,'[3]Trial Blc'!$B$3:T$542,I$1,FALSE),0)</f>
        <v>6308.22</v>
      </c>
      <c r="J115" s="104">
        <f>IFERROR(VLOOKUP($A115,'[3]Trial Blc'!$B$3:U$542,J$1,FALSE),0)</f>
        <v>6308.22</v>
      </c>
      <c r="K115" s="104">
        <f>IFERROR(VLOOKUP($A115,'[3]Trial Blc'!$B$3:V$542,K$1,FALSE),0)</f>
        <v>6308.22</v>
      </c>
      <c r="L115" s="104">
        <f>IFERROR(VLOOKUP($A115,'[3]Trial Blc'!$B$3:W$542,L$1,FALSE),0)</f>
        <v>6308.22</v>
      </c>
      <c r="M115" s="104">
        <f>IFERROR(VLOOKUP($A115,'[3]Trial Blc'!$B$3:X$542,M$1,FALSE),0)</f>
        <v>6308.22</v>
      </c>
      <c r="N115" s="104">
        <f>IFERROR(VLOOKUP($A115,'[3]Trial Blc'!$B$3:Y$542,N$1,FALSE),0)</f>
        <v>8933.2199999999993</v>
      </c>
      <c r="O115" s="104">
        <f>IFERROR(VLOOKUP($A115,'[3]Trial Blc'!$B$3:Z$542,O$1,FALSE),0)</f>
        <v>8933.2199999999993</v>
      </c>
      <c r="P115" s="104">
        <f>IFERROR(VLOOKUP($A115,'[3]Trial Blc'!$B$3:AA$542,P$1,FALSE),0)</f>
        <v>8933.2199999999993</v>
      </c>
      <c r="Q115" s="104">
        <f>IFERROR(VLOOKUP($A115,'[3]Trial Blc'!$B$3:AB$542,Q$1,FALSE),0)</f>
        <v>8933.2199999999993</v>
      </c>
      <c r="R115" s="104">
        <f>IFERROR(VLOOKUP($A115,'[3]Trial Blc'!$B$3:AC$542,R$1,FALSE),0)</f>
        <v>8933.2199999999993</v>
      </c>
      <c r="S115" s="104">
        <f>IFERROR(VLOOKUP($A115,'[3]Trial Blc'!$B$3:AD$542,S$1,FALSE),0)</f>
        <v>8933.2199999999993</v>
      </c>
      <c r="T115" s="7">
        <f t="shared" ref="T115:T122" si="25">AVERAGE(G115:S115)</f>
        <v>7519.7584615384612</v>
      </c>
      <c r="U115" s="9">
        <v>1413</v>
      </c>
      <c r="V115" s="9"/>
      <c r="W115" s="145">
        <v>2070</v>
      </c>
      <c r="X115" s="11" t="s">
        <v>211</v>
      </c>
      <c r="Y115" s="216">
        <f>-IFERROR(VLOOKUP($W115,'[3]Trial Blc'!$B$3:AH$542,Y$1,FALSE),0)</f>
        <v>-667.43</v>
      </c>
      <c r="Z115" s="10"/>
      <c r="AA115" s="10"/>
      <c r="AB115" s="10">
        <f t="shared" ref="AB115:AB122" si="26">SUM(Y115:AA115)</f>
        <v>-667.43</v>
      </c>
      <c r="AC115" s="104">
        <f>-IFERROR(VLOOKUP($W115,'[3]Trial Blc'!$B$3:AL$542,AC$1,FALSE),0)</f>
        <v>-650.96</v>
      </c>
      <c r="AD115" s="104">
        <f>-IFERROR(VLOOKUP($W115,'[3]Trial Blc'!$B$3:AM$542,AD$1,FALSE),0)</f>
        <v>-634.49</v>
      </c>
      <c r="AE115" s="104">
        <f>-IFERROR(VLOOKUP($W115,'[3]Trial Blc'!$B$3:AN$542,AE$1,FALSE),0)</f>
        <v>-618.02</v>
      </c>
      <c r="AF115" s="104">
        <f>-IFERROR(VLOOKUP($W115,'[3]Trial Blc'!$B$3:AO$542,AF$1,FALSE),0)</f>
        <v>-601.54999999999995</v>
      </c>
      <c r="AG115" s="104">
        <f>-IFERROR(VLOOKUP($W115,'[3]Trial Blc'!$B$3:AP$542,AG$1,FALSE),0)</f>
        <v>-585.08000000000004</v>
      </c>
      <c r="AH115" s="104">
        <f>-IFERROR(VLOOKUP($W115,'[3]Trial Blc'!$B$3:AQ$542,AH$1,FALSE),0)</f>
        <v>-568.61</v>
      </c>
      <c r="AI115" s="104">
        <f>-IFERROR(VLOOKUP($W115,'[3]Trial Blc'!$B$3:AR$542,AI$1,FALSE),0)</f>
        <v>-258.14</v>
      </c>
      <c r="AJ115" s="104">
        <f>-IFERROR(VLOOKUP($W115,'[3]Trial Blc'!$B$3:AS$542,AJ$1,FALSE),0)</f>
        <v>-234.82</v>
      </c>
      <c r="AK115" s="104">
        <f>-IFERROR(VLOOKUP($W115,'[3]Trial Blc'!$B$3:AT$542,AK$1,FALSE),0)</f>
        <v>-211.5</v>
      </c>
      <c r="AL115" s="104">
        <f>-IFERROR(VLOOKUP($W115,'[3]Trial Blc'!$B$3:AU$542,AL$1,FALSE),0)</f>
        <v>-271.18</v>
      </c>
      <c r="AM115" s="104">
        <f>-IFERROR(VLOOKUP($W115,'[3]Trial Blc'!$B$3:AV$542,AM$1,FALSE),0)</f>
        <v>-247.86</v>
      </c>
      <c r="AN115" s="104">
        <f>-IFERROR(VLOOKUP($W115,'[3]Trial Blc'!$B$3:AW$542,AN$1,FALSE),0)</f>
        <v>-224.54</v>
      </c>
      <c r="AO115" s="7">
        <f t="shared" si="23"/>
        <v>-444.16769230769228</v>
      </c>
      <c r="AP115" s="7">
        <f>+'[3]COA Adjustment to MFRS'!P90</f>
        <v>93.92307692307692</v>
      </c>
      <c r="AQ115" s="207">
        <f>-1-293+83</f>
        <v>-211</v>
      </c>
    </row>
    <row r="116" spans="1:43" s="7" customFormat="1" ht="12" x14ac:dyDescent="0.3">
      <c r="A116" s="149">
        <v>1385</v>
      </c>
      <c r="C116" s="7" t="s">
        <v>213</v>
      </c>
      <c r="D116" s="104">
        <f>IFERROR(VLOOKUP($A116,'[3]Trial Blc'!$B$3:O$542,D$1,FALSE),0)</f>
        <v>0</v>
      </c>
      <c r="E116" s="10"/>
      <c r="G116" s="10">
        <f t="shared" si="24"/>
        <v>0</v>
      </c>
      <c r="H116" s="104">
        <f>IFERROR(VLOOKUP($A116,'[3]Trial Blc'!$B$3:S$542,H$1,FALSE),0)</f>
        <v>0</v>
      </c>
      <c r="I116" s="104">
        <f>IFERROR(VLOOKUP($A116,'[3]Trial Blc'!$B$3:T$542,I$1,FALSE),0)</f>
        <v>0</v>
      </c>
      <c r="J116" s="104">
        <f>IFERROR(VLOOKUP($A116,'[3]Trial Blc'!$B$3:U$542,J$1,FALSE),0)</f>
        <v>0</v>
      </c>
      <c r="K116" s="104">
        <f>IFERROR(VLOOKUP($A116,'[3]Trial Blc'!$B$3:V$542,K$1,FALSE),0)</f>
        <v>0</v>
      </c>
      <c r="L116" s="104">
        <f>IFERROR(VLOOKUP($A116,'[3]Trial Blc'!$B$3:W$542,L$1,FALSE),0)</f>
        <v>0</v>
      </c>
      <c r="M116" s="104">
        <f>IFERROR(VLOOKUP($A116,'[3]Trial Blc'!$B$3:X$542,M$1,FALSE),0)</f>
        <v>0</v>
      </c>
      <c r="N116" s="104">
        <f>IFERROR(VLOOKUP($A116,'[3]Trial Blc'!$B$3:Y$542,N$1,FALSE),0)</f>
        <v>0</v>
      </c>
      <c r="O116" s="104">
        <f>IFERROR(VLOOKUP($A116,'[3]Trial Blc'!$B$3:Z$542,O$1,FALSE),0)</f>
        <v>0</v>
      </c>
      <c r="P116" s="104">
        <f>IFERROR(VLOOKUP($A116,'[3]Trial Blc'!$B$3:AA$542,P$1,FALSE),0)</f>
        <v>0</v>
      </c>
      <c r="Q116" s="104">
        <f>IFERROR(VLOOKUP($A116,'[3]Trial Blc'!$B$3:AB$542,Q$1,FALSE),0)</f>
        <v>0</v>
      </c>
      <c r="R116" s="104">
        <f>IFERROR(VLOOKUP($A116,'[3]Trial Blc'!$B$3:AC$542,R$1,FALSE),0)</f>
        <v>0</v>
      </c>
      <c r="S116" s="104">
        <f>IFERROR(VLOOKUP($A116,'[3]Trial Blc'!$B$3:AD$542,S$1,FALSE),0)</f>
        <v>0</v>
      </c>
      <c r="T116" s="7">
        <f t="shared" si="25"/>
        <v>0</v>
      </c>
      <c r="W116" s="149">
        <v>2145</v>
      </c>
      <c r="X116" s="11" t="s">
        <v>214</v>
      </c>
      <c r="Y116" s="104">
        <f>-IFERROR(VLOOKUP($W116,'[3]Trial Blc'!$B$3:AH$542,Y$1,FALSE),0)</f>
        <v>0</v>
      </c>
      <c r="Z116" s="10"/>
      <c r="AA116" s="10"/>
      <c r="AB116" s="10">
        <f t="shared" si="26"/>
        <v>0</v>
      </c>
      <c r="AC116" s="104">
        <f>-IFERROR(VLOOKUP($W116,'[3]Trial Blc'!$B$3:AL$542,AC$1,FALSE),0)</f>
        <v>0</v>
      </c>
      <c r="AD116" s="104">
        <f>-IFERROR(VLOOKUP($W116,'[3]Trial Blc'!$B$3:AM$542,AD$1,FALSE),0)</f>
        <v>0</v>
      </c>
      <c r="AE116" s="104">
        <f>-IFERROR(VLOOKUP($W116,'[3]Trial Blc'!$B$3:AN$542,AE$1,FALSE),0)</f>
        <v>0</v>
      </c>
      <c r="AF116" s="104">
        <f>-IFERROR(VLOOKUP($W116,'[3]Trial Blc'!$B$3:AO$542,AF$1,FALSE),0)</f>
        <v>0</v>
      </c>
      <c r="AG116" s="104">
        <f>-IFERROR(VLOOKUP($W116,'[3]Trial Blc'!$B$3:AP$542,AG$1,FALSE),0)</f>
        <v>0</v>
      </c>
      <c r="AH116" s="104">
        <f>-IFERROR(VLOOKUP($W116,'[3]Trial Blc'!$B$3:AQ$542,AH$1,FALSE),0)</f>
        <v>0</v>
      </c>
      <c r="AI116" s="104">
        <f>-IFERROR(VLOOKUP($W116,'[3]Trial Blc'!$B$3:AR$542,AI$1,FALSE),0)</f>
        <v>0</v>
      </c>
      <c r="AJ116" s="104">
        <f>-IFERROR(VLOOKUP($W116,'[3]Trial Blc'!$B$3:AS$542,AJ$1,FALSE),0)</f>
        <v>0</v>
      </c>
      <c r="AK116" s="104">
        <f>-IFERROR(VLOOKUP($W116,'[3]Trial Blc'!$B$3:AT$542,AK$1,FALSE),0)</f>
        <v>0</v>
      </c>
      <c r="AL116" s="104">
        <f>-IFERROR(VLOOKUP($W116,'[3]Trial Blc'!$B$3:AU$542,AL$1,FALSE),0)</f>
        <v>0</v>
      </c>
      <c r="AM116" s="104">
        <f>-IFERROR(VLOOKUP($W116,'[3]Trial Blc'!$B$3:AV$542,AM$1,FALSE),0)</f>
        <v>0</v>
      </c>
      <c r="AN116" s="104">
        <f>-IFERROR(VLOOKUP($W116,'[3]Trial Blc'!$B$3:AW$542,AN$1,FALSE),0)</f>
        <v>0</v>
      </c>
      <c r="AO116" s="7">
        <f t="shared" si="23"/>
        <v>0</v>
      </c>
      <c r="AQ116" s="207"/>
    </row>
    <row r="117" spans="1:43" s="7" customFormat="1" ht="12" x14ac:dyDescent="0.3">
      <c r="A117" s="149">
        <v>1390</v>
      </c>
      <c r="C117" s="7" t="s">
        <v>216</v>
      </c>
      <c r="D117" s="104">
        <f>IFERROR(VLOOKUP($A117,'[3]Trial Blc'!$B$3:O$542,D$1,FALSE),0)</f>
        <v>0</v>
      </c>
      <c r="E117" s="10"/>
      <c r="G117" s="10">
        <f t="shared" si="24"/>
        <v>0</v>
      </c>
      <c r="H117" s="104">
        <f>IFERROR(VLOOKUP($A117,'[3]Trial Blc'!$B$3:S$542,H$1,FALSE),0)</f>
        <v>0</v>
      </c>
      <c r="I117" s="104">
        <f>IFERROR(VLOOKUP($A117,'[3]Trial Blc'!$B$3:T$542,I$1,FALSE),0)</f>
        <v>0</v>
      </c>
      <c r="J117" s="104">
        <f>IFERROR(VLOOKUP($A117,'[3]Trial Blc'!$B$3:U$542,J$1,FALSE),0)</f>
        <v>0</v>
      </c>
      <c r="K117" s="104">
        <f>IFERROR(VLOOKUP($A117,'[3]Trial Blc'!$B$3:V$542,K$1,FALSE),0)</f>
        <v>0</v>
      </c>
      <c r="L117" s="104">
        <f>IFERROR(VLOOKUP($A117,'[3]Trial Blc'!$B$3:W$542,L$1,FALSE),0)</f>
        <v>0</v>
      </c>
      <c r="M117" s="104">
        <f>IFERROR(VLOOKUP($A117,'[3]Trial Blc'!$B$3:X$542,M$1,FALSE),0)</f>
        <v>0</v>
      </c>
      <c r="N117" s="104">
        <f>IFERROR(VLOOKUP($A117,'[3]Trial Blc'!$B$3:Y$542,N$1,FALSE),0)</f>
        <v>0</v>
      </c>
      <c r="O117" s="104">
        <f>IFERROR(VLOOKUP($A117,'[3]Trial Blc'!$B$3:Z$542,O$1,FALSE),0)</f>
        <v>0</v>
      </c>
      <c r="P117" s="104">
        <f>IFERROR(VLOOKUP($A117,'[3]Trial Blc'!$B$3:AA$542,P$1,FALSE),0)</f>
        <v>0</v>
      </c>
      <c r="Q117" s="104">
        <f>IFERROR(VLOOKUP($A117,'[3]Trial Blc'!$B$3:AB$542,Q$1,FALSE),0)</f>
        <v>0</v>
      </c>
      <c r="R117" s="104">
        <f>IFERROR(VLOOKUP($A117,'[3]Trial Blc'!$B$3:AC$542,R$1,FALSE),0)</f>
        <v>0</v>
      </c>
      <c r="S117" s="104">
        <f>IFERROR(VLOOKUP($A117,'[3]Trial Blc'!$B$3:AD$542,S$1,FALSE),0)</f>
        <v>0</v>
      </c>
      <c r="T117" s="7">
        <f t="shared" si="25"/>
        <v>0</v>
      </c>
      <c r="W117" s="149">
        <v>2150</v>
      </c>
      <c r="X117" s="11" t="s">
        <v>217</v>
      </c>
      <c r="Y117" s="104">
        <f>-IFERROR(VLOOKUP($W117,'[3]Trial Blc'!$B$3:AH$542,Y$1,FALSE),0)</f>
        <v>0</v>
      </c>
      <c r="Z117" s="10"/>
      <c r="AA117" s="10"/>
      <c r="AB117" s="10">
        <f t="shared" si="26"/>
        <v>0</v>
      </c>
      <c r="AC117" s="104">
        <f>-IFERROR(VLOOKUP($W117,'[3]Trial Blc'!$B$3:AL$542,AC$1,FALSE),0)</f>
        <v>0</v>
      </c>
      <c r="AD117" s="104">
        <f>-IFERROR(VLOOKUP($W117,'[3]Trial Blc'!$B$3:AM$542,AD$1,FALSE),0)</f>
        <v>0</v>
      </c>
      <c r="AE117" s="104">
        <f>-IFERROR(VLOOKUP($W117,'[3]Trial Blc'!$B$3:AN$542,AE$1,FALSE),0)</f>
        <v>0</v>
      </c>
      <c r="AF117" s="104">
        <f>-IFERROR(VLOOKUP($W117,'[3]Trial Blc'!$B$3:AO$542,AF$1,FALSE),0)</f>
        <v>0</v>
      </c>
      <c r="AG117" s="104">
        <f>-IFERROR(VLOOKUP($W117,'[3]Trial Blc'!$B$3:AP$542,AG$1,FALSE),0)</f>
        <v>0</v>
      </c>
      <c r="AH117" s="104">
        <f>-IFERROR(VLOOKUP($W117,'[3]Trial Blc'!$B$3:AQ$542,AH$1,FALSE),0)</f>
        <v>0</v>
      </c>
      <c r="AI117" s="104">
        <f>-IFERROR(VLOOKUP($W117,'[3]Trial Blc'!$B$3:AR$542,AI$1,FALSE),0)</f>
        <v>0</v>
      </c>
      <c r="AJ117" s="104">
        <f>-IFERROR(VLOOKUP($W117,'[3]Trial Blc'!$B$3:AS$542,AJ$1,FALSE),0)</f>
        <v>0</v>
      </c>
      <c r="AK117" s="104">
        <f>-IFERROR(VLOOKUP($W117,'[3]Trial Blc'!$B$3:AT$542,AK$1,FALSE),0)</f>
        <v>0</v>
      </c>
      <c r="AL117" s="104">
        <f>-IFERROR(VLOOKUP($W117,'[3]Trial Blc'!$B$3:AU$542,AL$1,FALSE),0)</f>
        <v>0</v>
      </c>
      <c r="AM117" s="104">
        <f>-IFERROR(VLOOKUP($W117,'[3]Trial Blc'!$B$3:AV$542,AM$1,FALSE),0)</f>
        <v>0</v>
      </c>
      <c r="AN117" s="104">
        <f>-IFERROR(VLOOKUP($W117,'[3]Trial Blc'!$B$3:AW$542,AN$1,FALSE),0)</f>
        <v>0</v>
      </c>
      <c r="AO117" s="7">
        <f t="shared" si="23"/>
        <v>0</v>
      </c>
      <c r="AQ117" s="207"/>
    </row>
    <row r="118" spans="1:43" s="7" customFormat="1" ht="12" x14ac:dyDescent="0.3">
      <c r="A118" s="149">
        <v>1445</v>
      </c>
      <c r="C118" s="7" t="s">
        <v>219</v>
      </c>
      <c r="D118" s="104">
        <f>IFERROR(VLOOKUP($A118,'[3]Trial Blc'!$B$3:O$542,D$1,FALSE),0)</f>
        <v>0</v>
      </c>
      <c r="E118" s="10"/>
      <c r="G118" s="10">
        <f t="shared" si="24"/>
        <v>0</v>
      </c>
      <c r="H118" s="104">
        <f>IFERROR(VLOOKUP($A118,'[3]Trial Blc'!$B$3:S$542,H$1,FALSE),0)</f>
        <v>0</v>
      </c>
      <c r="I118" s="104">
        <f>IFERROR(VLOOKUP($A118,'[3]Trial Blc'!$B$3:T$542,I$1,FALSE),0)</f>
        <v>0</v>
      </c>
      <c r="J118" s="104">
        <f>IFERROR(VLOOKUP($A118,'[3]Trial Blc'!$B$3:U$542,J$1,FALSE),0)</f>
        <v>0</v>
      </c>
      <c r="K118" s="104">
        <f>IFERROR(VLOOKUP($A118,'[3]Trial Blc'!$B$3:V$542,K$1,FALSE),0)</f>
        <v>0</v>
      </c>
      <c r="L118" s="104">
        <f>IFERROR(VLOOKUP($A118,'[3]Trial Blc'!$B$3:W$542,L$1,FALSE),0)</f>
        <v>0</v>
      </c>
      <c r="M118" s="104">
        <f>IFERROR(VLOOKUP($A118,'[3]Trial Blc'!$B$3:X$542,M$1,FALSE),0)</f>
        <v>0</v>
      </c>
      <c r="N118" s="104">
        <f>IFERROR(VLOOKUP($A118,'[3]Trial Blc'!$B$3:Y$542,N$1,FALSE),0)</f>
        <v>0</v>
      </c>
      <c r="O118" s="104">
        <f>IFERROR(VLOOKUP($A118,'[3]Trial Blc'!$B$3:Z$542,O$1,FALSE),0)</f>
        <v>0</v>
      </c>
      <c r="P118" s="104">
        <f>IFERROR(VLOOKUP($A118,'[3]Trial Blc'!$B$3:AA$542,P$1,FALSE),0)</f>
        <v>0</v>
      </c>
      <c r="Q118" s="104">
        <f>IFERROR(VLOOKUP($A118,'[3]Trial Blc'!$B$3:AB$542,Q$1,FALSE),0)</f>
        <v>0</v>
      </c>
      <c r="R118" s="104">
        <f>IFERROR(VLOOKUP($A118,'[3]Trial Blc'!$B$3:AC$542,R$1,FALSE),0)</f>
        <v>0</v>
      </c>
      <c r="S118" s="104">
        <f>IFERROR(VLOOKUP($A118,'[3]Trial Blc'!$B$3:AD$542,S$1,FALSE),0)</f>
        <v>0</v>
      </c>
      <c r="T118" s="7">
        <f t="shared" si="25"/>
        <v>0</v>
      </c>
      <c r="W118" s="149">
        <v>2205</v>
      </c>
      <c r="X118" s="11" t="s">
        <v>220</v>
      </c>
      <c r="Y118" s="104">
        <f>-IFERROR(VLOOKUP($W118,'[3]Trial Blc'!$B$3:AH$542,Y$1,FALSE),0)</f>
        <v>0</v>
      </c>
      <c r="Z118" s="10"/>
      <c r="AA118" s="10"/>
      <c r="AB118" s="10">
        <f t="shared" si="26"/>
        <v>0</v>
      </c>
      <c r="AC118" s="104">
        <f>-IFERROR(VLOOKUP($W118,'[3]Trial Blc'!$B$3:AL$542,AC$1,FALSE),0)</f>
        <v>0</v>
      </c>
      <c r="AD118" s="104">
        <f>-IFERROR(VLOOKUP($W118,'[3]Trial Blc'!$B$3:AM$542,AD$1,FALSE),0)</f>
        <v>0</v>
      </c>
      <c r="AE118" s="104">
        <f>-IFERROR(VLOOKUP($W118,'[3]Trial Blc'!$B$3:AN$542,AE$1,FALSE),0)</f>
        <v>0</v>
      </c>
      <c r="AF118" s="104">
        <f>-IFERROR(VLOOKUP($W118,'[3]Trial Blc'!$B$3:AO$542,AF$1,FALSE),0)</f>
        <v>0</v>
      </c>
      <c r="AG118" s="104">
        <f>-IFERROR(VLOOKUP($W118,'[3]Trial Blc'!$B$3:AP$542,AG$1,FALSE),0)</f>
        <v>0</v>
      </c>
      <c r="AH118" s="104">
        <f>-IFERROR(VLOOKUP($W118,'[3]Trial Blc'!$B$3:AQ$542,AH$1,FALSE),0)</f>
        <v>0</v>
      </c>
      <c r="AI118" s="104">
        <f>-IFERROR(VLOOKUP($W118,'[3]Trial Blc'!$B$3:AR$542,AI$1,FALSE),0)</f>
        <v>0</v>
      </c>
      <c r="AJ118" s="104">
        <f>-IFERROR(VLOOKUP($W118,'[3]Trial Blc'!$B$3:AS$542,AJ$1,FALSE),0)</f>
        <v>0</v>
      </c>
      <c r="AK118" s="104">
        <f>-IFERROR(VLOOKUP($W118,'[3]Trial Blc'!$B$3:AT$542,AK$1,FALSE),0)</f>
        <v>0</v>
      </c>
      <c r="AL118" s="104">
        <f>-IFERROR(VLOOKUP($W118,'[3]Trial Blc'!$B$3:AU$542,AL$1,FALSE),0)</f>
        <v>0</v>
      </c>
      <c r="AM118" s="104">
        <f>-IFERROR(VLOOKUP($W118,'[3]Trial Blc'!$B$3:AV$542,AM$1,FALSE),0)</f>
        <v>0</v>
      </c>
      <c r="AN118" s="104">
        <f>-IFERROR(VLOOKUP($W118,'[3]Trial Blc'!$B$3:AW$542,AN$1,FALSE),0)</f>
        <v>0</v>
      </c>
      <c r="AO118" s="7">
        <f t="shared" si="23"/>
        <v>0</v>
      </c>
      <c r="AQ118" s="207"/>
    </row>
    <row r="119" spans="1:43" s="7" customFormat="1" ht="12" x14ac:dyDescent="0.3">
      <c r="A119" s="145">
        <v>1540</v>
      </c>
      <c r="B119" s="48"/>
      <c r="C119" s="9" t="s">
        <v>222</v>
      </c>
      <c r="D119" s="104">
        <f>IFERROR(VLOOKUP($A119,'[3]Trial Blc'!$B$3:O$542,D$1,FALSE),0)</f>
        <v>12441.16</v>
      </c>
      <c r="E119" s="10"/>
      <c r="F119" s="9"/>
      <c r="G119" s="10">
        <f t="shared" si="24"/>
        <v>12441.16</v>
      </c>
      <c r="H119" s="104">
        <f>IFERROR(VLOOKUP($A119,'[3]Trial Blc'!$B$3:S$542,H$1,FALSE),0)</f>
        <v>12441.16</v>
      </c>
      <c r="I119" s="104">
        <f>IFERROR(VLOOKUP($A119,'[3]Trial Blc'!$B$3:T$542,I$1,FALSE),0)</f>
        <v>12441.16</v>
      </c>
      <c r="J119" s="104">
        <f>IFERROR(VLOOKUP($A119,'[3]Trial Blc'!$B$3:U$542,J$1,FALSE),0)</f>
        <v>12441.16</v>
      </c>
      <c r="K119" s="104">
        <f>IFERROR(VLOOKUP($A119,'[3]Trial Blc'!$B$3:V$542,K$1,FALSE),0)</f>
        <v>12501.6</v>
      </c>
      <c r="L119" s="104">
        <f>IFERROR(VLOOKUP($A119,'[3]Trial Blc'!$B$3:W$542,L$1,FALSE),0)</f>
        <v>12642.62</v>
      </c>
      <c r="M119" s="104">
        <f>IFERROR(VLOOKUP($A119,'[3]Trial Blc'!$B$3:X$542,M$1,FALSE),0)</f>
        <v>12642.62</v>
      </c>
      <c r="N119" s="104">
        <f>IFERROR(VLOOKUP($A119,'[3]Trial Blc'!$B$3:Y$542,N$1,FALSE),0)</f>
        <v>12642.62</v>
      </c>
      <c r="O119" s="104">
        <f>IFERROR(VLOOKUP($A119,'[3]Trial Blc'!$B$3:Z$542,O$1,FALSE),0)</f>
        <v>12642.62</v>
      </c>
      <c r="P119" s="104">
        <f>IFERROR(VLOOKUP($A119,'[3]Trial Blc'!$B$3:AA$542,P$1,FALSE),0)</f>
        <v>12642.62</v>
      </c>
      <c r="Q119" s="104">
        <f>IFERROR(VLOOKUP($A119,'[3]Trial Blc'!$B$3:AB$542,Q$1,FALSE),0)</f>
        <v>12642.62</v>
      </c>
      <c r="R119" s="104">
        <f>IFERROR(VLOOKUP($A119,'[3]Trial Blc'!$B$3:AC$542,R$1,FALSE),0)</f>
        <v>12642.62</v>
      </c>
      <c r="S119" s="104">
        <f>IFERROR(VLOOKUP($A119,'[3]Trial Blc'!$B$3:AD$542,S$1,FALSE),0)</f>
        <v>12642.62</v>
      </c>
      <c r="T119" s="7">
        <f t="shared" si="25"/>
        <v>12569.784615384615</v>
      </c>
      <c r="U119" s="9"/>
      <c r="V119" s="9"/>
      <c r="W119" s="145">
        <v>2285</v>
      </c>
      <c r="X119" s="7" t="s">
        <v>223</v>
      </c>
      <c r="Y119" s="216">
        <f>-IFERROR(VLOOKUP($W119,'[3]Trial Blc'!$B$3:AH$542,Y$1,FALSE),0)</f>
        <v>-2641.6</v>
      </c>
      <c r="Z119" s="10"/>
      <c r="AA119" s="10"/>
      <c r="AB119" s="10">
        <f t="shared" si="26"/>
        <v>-2641.6</v>
      </c>
      <c r="AC119" s="104">
        <f>-IFERROR(VLOOKUP($W119,'[3]Trial Blc'!$B$3:AL$542,AC$1,FALSE),0)</f>
        <v>-2617.44</v>
      </c>
      <c r="AD119" s="104">
        <f>-IFERROR(VLOOKUP($W119,'[3]Trial Blc'!$B$3:AM$542,AD$1,FALSE),0)</f>
        <v>-2593.2800000000002</v>
      </c>
      <c r="AE119" s="104">
        <f>-IFERROR(VLOOKUP($W119,'[3]Trial Blc'!$B$3:AN$542,AE$1,FALSE),0)</f>
        <v>-2569.12</v>
      </c>
      <c r="AF119" s="104">
        <f>-IFERROR(VLOOKUP($W119,'[3]Trial Blc'!$B$3:AO$542,AF$1,FALSE),0)</f>
        <v>-2544.85</v>
      </c>
      <c r="AG119" s="104">
        <f>-IFERROR(VLOOKUP($W119,'[3]Trial Blc'!$B$3:AP$542,AG$1,FALSE),0)</f>
        <v>-2520.3000000000002</v>
      </c>
      <c r="AH119" s="104">
        <f>-IFERROR(VLOOKUP($W119,'[3]Trial Blc'!$B$3:AQ$542,AH$1,FALSE),0)</f>
        <v>-2495.75</v>
      </c>
      <c r="AI119" s="104">
        <f>-IFERROR(VLOOKUP($W119,'[3]Trial Blc'!$B$3:AR$542,AI$1,FALSE),0)</f>
        <v>459.8</v>
      </c>
      <c r="AJ119" s="104">
        <f>-IFERROR(VLOOKUP($W119,'[3]Trial Blc'!$B$3:AS$542,AJ$1,FALSE),0)</f>
        <v>484.35</v>
      </c>
      <c r="AK119" s="104">
        <f>-IFERROR(VLOOKUP($W119,'[3]Trial Blc'!$B$3:AT$542,AK$1,FALSE),0)</f>
        <v>508.9</v>
      </c>
      <c r="AL119" s="104">
        <f>-IFERROR(VLOOKUP($W119,'[3]Trial Blc'!$B$3:AU$542,AL$1,FALSE),0)</f>
        <v>3467.45</v>
      </c>
      <c r="AM119" s="104">
        <f>-IFERROR(VLOOKUP($W119,'[3]Trial Blc'!$B$3:AV$542,AM$1,FALSE),0)</f>
        <v>3492</v>
      </c>
      <c r="AN119" s="104">
        <f>-IFERROR(VLOOKUP($W119,'[3]Trial Blc'!$B$3:AW$542,AN$1,FALSE),0)</f>
        <v>3516.55</v>
      </c>
      <c r="AO119" s="7">
        <f t="shared" si="23"/>
        <v>-465.6376923076923</v>
      </c>
      <c r="AP119" s="7">
        <f>+'[3]COA Adjustment to MFRS'!P143</f>
        <v>3835.6923076923076</v>
      </c>
      <c r="AQ119" s="207">
        <f>1-2932-2934</f>
        <v>-5865</v>
      </c>
    </row>
    <row r="120" spans="1:43" s="7" customFormat="1" ht="12" x14ac:dyDescent="0.3">
      <c r="A120" s="145">
        <v>1535</v>
      </c>
      <c r="C120" s="9" t="s">
        <v>225</v>
      </c>
      <c r="D120" s="104">
        <f>IFERROR(VLOOKUP($A120,'[3]Trial Blc'!$B$3:O$542,D$1,FALSE),0)</f>
        <v>0</v>
      </c>
      <c r="E120" s="10"/>
      <c r="F120" s="9"/>
      <c r="G120" s="10">
        <f t="shared" si="24"/>
        <v>0</v>
      </c>
      <c r="H120" s="104">
        <f>IFERROR(VLOOKUP($A120,'[3]Trial Blc'!$B$3:S$542,H$1,FALSE),0)</f>
        <v>0</v>
      </c>
      <c r="I120" s="104">
        <f>IFERROR(VLOOKUP($A120,'[3]Trial Blc'!$B$3:T$542,I$1,FALSE),0)</f>
        <v>0</v>
      </c>
      <c r="J120" s="104">
        <f>IFERROR(VLOOKUP($A120,'[3]Trial Blc'!$B$3:U$542,J$1,FALSE),0)</f>
        <v>0</v>
      </c>
      <c r="K120" s="104">
        <f>IFERROR(VLOOKUP($A120,'[3]Trial Blc'!$B$3:V$542,K$1,FALSE),0)</f>
        <v>0</v>
      </c>
      <c r="L120" s="104">
        <f>IFERROR(VLOOKUP($A120,'[3]Trial Blc'!$B$3:W$542,L$1,FALSE),0)</f>
        <v>0</v>
      </c>
      <c r="M120" s="104">
        <f>IFERROR(VLOOKUP($A120,'[3]Trial Blc'!$B$3:X$542,M$1,FALSE),0)</f>
        <v>0</v>
      </c>
      <c r="N120" s="104">
        <f>IFERROR(VLOOKUP($A120,'[3]Trial Blc'!$B$3:Y$542,N$1,FALSE),0)</f>
        <v>0</v>
      </c>
      <c r="O120" s="104">
        <f>IFERROR(VLOOKUP($A120,'[3]Trial Blc'!$B$3:Z$542,O$1,FALSE),0)</f>
        <v>0</v>
      </c>
      <c r="P120" s="104">
        <f>IFERROR(VLOOKUP($A120,'[3]Trial Blc'!$B$3:AA$542,P$1,FALSE),0)</f>
        <v>0</v>
      </c>
      <c r="Q120" s="104">
        <f>IFERROR(VLOOKUP($A120,'[3]Trial Blc'!$B$3:AB$542,Q$1,FALSE),0)</f>
        <v>0</v>
      </c>
      <c r="R120" s="104">
        <f>IFERROR(VLOOKUP($A120,'[3]Trial Blc'!$B$3:AC$542,R$1,FALSE),0)</f>
        <v>0</v>
      </c>
      <c r="S120" s="104">
        <f>IFERROR(VLOOKUP($A120,'[3]Trial Blc'!$B$3:AD$542,S$1,FALSE),0)</f>
        <v>0</v>
      </c>
      <c r="T120" s="7">
        <f t="shared" si="25"/>
        <v>0</v>
      </c>
      <c r="U120" s="9"/>
      <c r="V120" s="9"/>
      <c r="W120" s="145">
        <v>2280</v>
      </c>
      <c r="X120" s="7" t="s">
        <v>226</v>
      </c>
      <c r="Y120" s="104">
        <f>-IFERROR(VLOOKUP($W120,'[3]Trial Blc'!$B$3:AH$542,Y$1,FALSE),0)</f>
        <v>0</v>
      </c>
      <c r="Z120" s="10"/>
      <c r="AA120" s="10"/>
      <c r="AB120" s="10">
        <f t="shared" si="26"/>
        <v>0</v>
      </c>
      <c r="AC120" s="104">
        <f>-IFERROR(VLOOKUP($W120,'[3]Trial Blc'!$B$3:AL$542,AC$1,FALSE),0)</f>
        <v>0</v>
      </c>
      <c r="AD120" s="104">
        <f>-IFERROR(VLOOKUP($W120,'[3]Trial Blc'!$B$3:AM$542,AD$1,FALSE),0)</f>
        <v>0</v>
      </c>
      <c r="AE120" s="104">
        <f>-IFERROR(VLOOKUP($W120,'[3]Trial Blc'!$B$3:AN$542,AE$1,FALSE),0)</f>
        <v>0</v>
      </c>
      <c r="AF120" s="104">
        <f>-IFERROR(VLOOKUP($W120,'[3]Trial Blc'!$B$3:AO$542,AF$1,FALSE),0)</f>
        <v>0</v>
      </c>
      <c r="AG120" s="104">
        <f>-IFERROR(VLOOKUP($W120,'[3]Trial Blc'!$B$3:AP$542,AG$1,FALSE),0)</f>
        <v>0</v>
      </c>
      <c r="AH120" s="104">
        <f>-IFERROR(VLOOKUP($W120,'[3]Trial Blc'!$B$3:AQ$542,AH$1,FALSE),0)</f>
        <v>0</v>
      </c>
      <c r="AI120" s="104">
        <f>-IFERROR(VLOOKUP($W120,'[3]Trial Blc'!$B$3:AR$542,AI$1,FALSE),0)</f>
        <v>2</v>
      </c>
      <c r="AJ120" s="104">
        <f>-IFERROR(VLOOKUP($W120,'[3]Trial Blc'!$B$3:AS$542,AJ$1,FALSE),0)</f>
        <v>2</v>
      </c>
      <c r="AK120" s="104">
        <f>-IFERROR(VLOOKUP($W120,'[3]Trial Blc'!$B$3:AT$542,AK$1,FALSE),0)</f>
        <v>2</v>
      </c>
      <c r="AL120" s="104">
        <f>-IFERROR(VLOOKUP($W120,'[3]Trial Blc'!$B$3:AU$542,AL$1,FALSE),0)</f>
        <v>-2934</v>
      </c>
      <c r="AM120" s="104">
        <f>-IFERROR(VLOOKUP($W120,'[3]Trial Blc'!$B$3:AV$542,AM$1,FALSE),0)</f>
        <v>-2934</v>
      </c>
      <c r="AN120" s="104">
        <f>-IFERROR(VLOOKUP($W120,'[3]Trial Blc'!$B$3:AW$542,AN$1,FALSE),0)</f>
        <v>-2934</v>
      </c>
      <c r="AO120" s="7">
        <f t="shared" si="23"/>
        <v>-676.61538461538464</v>
      </c>
      <c r="AP120" s="7">
        <f>+'[3]COA Adjustment to MFRS'!P140</f>
        <v>-2257.3846153846157</v>
      </c>
      <c r="AQ120" s="207">
        <f>-2+2936</f>
        <v>2934</v>
      </c>
    </row>
    <row r="121" spans="1:43" s="7" customFormat="1" ht="12" x14ac:dyDescent="0.3">
      <c r="A121" s="145">
        <v>1525</v>
      </c>
      <c r="C121" s="9" t="s">
        <v>228</v>
      </c>
      <c r="D121" s="104">
        <f>IFERROR(VLOOKUP($A121,'[3]Trial Blc'!$B$3:O$542,D$1,FALSE),0)</f>
        <v>0</v>
      </c>
      <c r="E121" s="10"/>
      <c r="F121" s="9"/>
      <c r="G121" s="10">
        <f t="shared" si="24"/>
        <v>0</v>
      </c>
      <c r="H121" s="104">
        <f>IFERROR(VLOOKUP($A121,'[3]Trial Blc'!$B$3:S$542,H$1,FALSE),0)</f>
        <v>0</v>
      </c>
      <c r="I121" s="104">
        <f>IFERROR(VLOOKUP($A121,'[3]Trial Blc'!$B$3:T$542,I$1,FALSE),0)</f>
        <v>0</v>
      </c>
      <c r="J121" s="104">
        <f>IFERROR(VLOOKUP($A121,'[3]Trial Blc'!$B$3:U$542,J$1,FALSE),0)</f>
        <v>0</v>
      </c>
      <c r="K121" s="104">
        <f>IFERROR(VLOOKUP($A121,'[3]Trial Blc'!$B$3:V$542,K$1,FALSE),0)</f>
        <v>0</v>
      </c>
      <c r="L121" s="104">
        <f>IFERROR(VLOOKUP($A121,'[3]Trial Blc'!$B$3:W$542,L$1,FALSE),0)</f>
        <v>0</v>
      </c>
      <c r="M121" s="104">
        <f>IFERROR(VLOOKUP($A121,'[3]Trial Blc'!$B$3:X$542,M$1,FALSE),0)</f>
        <v>0</v>
      </c>
      <c r="N121" s="104">
        <f>IFERROR(VLOOKUP($A121,'[3]Trial Blc'!$B$3:Y$542,N$1,FALSE),0)</f>
        <v>0</v>
      </c>
      <c r="O121" s="104">
        <f>IFERROR(VLOOKUP($A121,'[3]Trial Blc'!$B$3:Z$542,O$1,FALSE),0)</f>
        <v>0</v>
      </c>
      <c r="P121" s="104">
        <f>IFERROR(VLOOKUP($A121,'[3]Trial Blc'!$B$3:AA$542,P$1,FALSE),0)</f>
        <v>0</v>
      </c>
      <c r="Q121" s="104">
        <f>IFERROR(VLOOKUP($A121,'[3]Trial Blc'!$B$3:AB$542,Q$1,FALSE),0)</f>
        <v>0</v>
      </c>
      <c r="R121" s="104">
        <f>IFERROR(VLOOKUP($A121,'[3]Trial Blc'!$B$3:AC$542,R$1,FALSE),0)</f>
        <v>0</v>
      </c>
      <c r="S121" s="104">
        <f>IFERROR(VLOOKUP($A121,'[3]Trial Blc'!$B$3:AD$542,S$1,FALSE),0)</f>
        <v>0</v>
      </c>
      <c r="T121" s="7">
        <f t="shared" si="25"/>
        <v>0</v>
      </c>
      <c r="U121" s="9"/>
      <c r="V121" s="9"/>
      <c r="W121" s="145">
        <v>2270</v>
      </c>
      <c r="X121" s="7" t="s">
        <v>229</v>
      </c>
      <c r="Y121" s="104">
        <f>-IFERROR(VLOOKUP($W121,'[3]Trial Blc'!$B$3:AH$542,Y$1,FALSE),0)</f>
        <v>0</v>
      </c>
      <c r="Z121" s="10"/>
      <c r="AA121" s="10"/>
      <c r="AB121" s="10">
        <f t="shared" si="26"/>
        <v>0</v>
      </c>
      <c r="AC121" s="104">
        <f>-IFERROR(VLOOKUP($W121,'[3]Trial Blc'!$B$3:AL$542,AC$1,FALSE),0)</f>
        <v>0</v>
      </c>
      <c r="AD121" s="104">
        <f>-IFERROR(VLOOKUP($W121,'[3]Trial Blc'!$B$3:AM$542,AD$1,FALSE),0)</f>
        <v>0</v>
      </c>
      <c r="AE121" s="104">
        <f>-IFERROR(VLOOKUP($W121,'[3]Trial Blc'!$B$3:AN$542,AE$1,FALSE),0)</f>
        <v>0</v>
      </c>
      <c r="AF121" s="104">
        <f>-IFERROR(VLOOKUP($W121,'[3]Trial Blc'!$B$3:AO$542,AF$1,FALSE),0)</f>
        <v>0</v>
      </c>
      <c r="AG121" s="104">
        <f>-IFERROR(VLOOKUP($W121,'[3]Trial Blc'!$B$3:AP$542,AG$1,FALSE),0)</f>
        <v>0</v>
      </c>
      <c r="AH121" s="104">
        <f>-IFERROR(VLOOKUP($W121,'[3]Trial Blc'!$B$3:AQ$542,AH$1,FALSE),0)</f>
        <v>0</v>
      </c>
      <c r="AI121" s="104">
        <f>-IFERROR(VLOOKUP($W121,'[3]Trial Blc'!$B$3:AR$542,AI$1,FALSE),0)</f>
        <v>0</v>
      </c>
      <c r="AJ121" s="104">
        <f>-IFERROR(VLOOKUP($W121,'[3]Trial Blc'!$B$3:AS$542,AJ$1,FALSE),0)</f>
        <v>0</v>
      </c>
      <c r="AK121" s="104">
        <f>-IFERROR(VLOOKUP($W121,'[3]Trial Blc'!$B$3:AT$542,AK$1,FALSE),0)</f>
        <v>0</v>
      </c>
      <c r="AL121" s="104">
        <f>-IFERROR(VLOOKUP($W121,'[3]Trial Blc'!$B$3:AU$542,AL$1,FALSE),0)</f>
        <v>0</v>
      </c>
      <c r="AM121" s="104">
        <f>-IFERROR(VLOOKUP($W121,'[3]Trial Blc'!$B$3:AV$542,AM$1,FALSE),0)</f>
        <v>0</v>
      </c>
      <c r="AN121" s="104">
        <f>-IFERROR(VLOOKUP($W121,'[3]Trial Blc'!$B$3:AW$542,AN$1,FALSE),0)</f>
        <v>0</v>
      </c>
      <c r="AO121" s="7">
        <f t="shared" si="23"/>
        <v>0</v>
      </c>
      <c r="AQ121" s="207"/>
    </row>
    <row r="122" spans="1:43" s="7" customFormat="1" ht="12" x14ac:dyDescent="0.3">
      <c r="A122" s="145">
        <v>1530</v>
      </c>
      <c r="C122" s="9" t="s">
        <v>231</v>
      </c>
      <c r="D122" s="104">
        <f>IFERROR(VLOOKUP($A122,'[3]Trial Blc'!$B$3:O$542,D$1,FALSE),0)</f>
        <v>0</v>
      </c>
      <c r="E122" s="10"/>
      <c r="F122" s="9"/>
      <c r="G122" s="10">
        <f t="shared" si="24"/>
        <v>0</v>
      </c>
      <c r="H122" s="104">
        <f>IFERROR(VLOOKUP($A122,'[3]Trial Blc'!$B$3:S$542,H$1,FALSE),0)</f>
        <v>0</v>
      </c>
      <c r="I122" s="104">
        <f>IFERROR(VLOOKUP($A122,'[3]Trial Blc'!$B$3:T$542,I$1,FALSE),0)</f>
        <v>0</v>
      </c>
      <c r="J122" s="104">
        <f>IFERROR(VLOOKUP($A122,'[3]Trial Blc'!$B$3:U$542,J$1,FALSE),0)</f>
        <v>0</v>
      </c>
      <c r="K122" s="104">
        <f>IFERROR(VLOOKUP($A122,'[3]Trial Blc'!$B$3:V$542,K$1,FALSE),0)</f>
        <v>0</v>
      </c>
      <c r="L122" s="104">
        <f>IFERROR(VLOOKUP($A122,'[3]Trial Blc'!$B$3:W$542,L$1,FALSE),0)</f>
        <v>0</v>
      </c>
      <c r="M122" s="104">
        <f>IFERROR(VLOOKUP($A122,'[3]Trial Blc'!$B$3:X$542,M$1,FALSE),0)</f>
        <v>0</v>
      </c>
      <c r="N122" s="104">
        <f>IFERROR(VLOOKUP($A122,'[3]Trial Blc'!$B$3:Y$542,N$1,FALSE),0)</f>
        <v>0</v>
      </c>
      <c r="O122" s="104">
        <f>IFERROR(VLOOKUP($A122,'[3]Trial Blc'!$B$3:Z$542,O$1,FALSE),0)</f>
        <v>0</v>
      </c>
      <c r="P122" s="104">
        <f>IFERROR(VLOOKUP($A122,'[3]Trial Blc'!$B$3:AA$542,P$1,FALSE),0)</f>
        <v>0</v>
      </c>
      <c r="Q122" s="104">
        <f>IFERROR(VLOOKUP($A122,'[3]Trial Blc'!$B$3:AB$542,Q$1,FALSE),0)</f>
        <v>0</v>
      </c>
      <c r="R122" s="104">
        <f>IFERROR(VLOOKUP($A122,'[3]Trial Blc'!$B$3:AC$542,R$1,FALSE),0)</f>
        <v>0</v>
      </c>
      <c r="S122" s="104">
        <f>IFERROR(VLOOKUP($A122,'[3]Trial Blc'!$B$3:AD$542,S$1,FALSE),0)</f>
        <v>0</v>
      </c>
      <c r="T122" s="7">
        <f t="shared" si="25"/>
        <v>0</v>
      </c>
      <c r="U122" s="9"/>
      <c r="V122" s="9"/>
      <c r="W122" s="145">
        <v>2275</v>
      </c>
      <c r="X122" s="7" t="s">
        <v>232</v>
      </c>
      <c r="Y122" s="104">
        <f>-IFERROR(VLOOKUP($W122,'[3]Trial Blc'!$B$3:AH$542,Y$1,FALSE),0)</f>
        <v>0</v>
      </c>
      <c r="Z122" s="10"/>
      <c r="AA122" s="10"/>
      <c r="AB122" s="10">
        <f t="shared" si="26"/>
        <v>0</v>
      </c>
      <c r="AC122" s="104">
        <f>-IFERROR(VLOOKUP($W122,'[3]Trial Blc'!$B$3:AL$542,AC$1,FALSE),0)</f>
        <v>0</v>
      </c>
      <c r="AD122" s="104">
        <f>-IFERROR(VLOOKUP($W122,'[3]Trial Blc'!$B$3:AM$542,AD$1,FALSE),0)</f>
        <v>0</v>
      </c>
      <c r="AE122" s="104">
        <f>-IFERROR(VLOOKUP($W122,'[3]Trial Blc'!$B$3:AN$542,AE$1,FALSE),0)</f>
        <v>0</v>
      </c>
      <c r="AF122" s="104">
        <f>-IFERROR(VLOOKUP($W122,'[3]Trial Blc'!$B$3:AO$542,AF$1,FALSE),0)</f>
        <v>0</v>
      </c>
      <c r="AG122" s="104">
        <f>-IFERROR(VLOOKUP($W122,'[3]Trial Blc'!$B$3:AP$542,AG$1,FALSE),0)</f>
        <v>0</v>
      </c>
      <c r="AH122" s="104">
        <f>-IFERROR(VLOOKUP($W122,'[3]Trial Blc'!$B$3:AQ$542,AH$1,FALSE),0)</f>
        <v>0</v>
      </c>
      <c r="AI122" s="104">
        <f>-IFERROR(VLOOKUP($W122,'[3]Trial Blc'!$B$3:AR$542,AI$1,FALSE),0)</f>
        <v>0</v>
      </c>
      <c r="AJ122" s="104">
        <f>-IFERROR(VLOOKUP($W122,'[3]Trial Blc'!$B$3:AS$542,AJ$1,FALSE),0)</f>
        <v>0</v>
      </c>
      <c r="AK122" s="104">
        <f>-IFERROR(VLOOKUP($W122,'[3]Trial Blc'!$B$3:AT$542,AK$1,FALSE),0)</f>
        <v>0</v>
      </c>
      <c r="AL122" s="104">
        <f>-IFERROR(VLOOKUP($W122,'[3]Trial Blc'!$B$3:AU$542,AL$1,FALSE),0)</f>
        <v>0</v>
      </c>
      <c r="AM122" s="104">
        <f>-IFERROR(VLOOKUP($W122,'[3]Trial Blc'!$B$3:AV$542,AM$1,FALSE),0)</f>
        <v>0</v>
      </c>
      <c r="AN122" s="104">
        <f>-IFERROR(VLOOKUP($W122,'[3]Trial Blc'!$B$3:AW$542,AN$1,FALSE),0)</f>
        <v>0</v>
      </c>
      <c r="AO122" s="7">
        <f t="shared" si="23"/>
        <v>0</v>
      </c>
      <c r="AQ122" s="207"/>
    </row>
    <row r="123" spans="1:43" s="11" customFormat="1" ht="10.5" x14ac:dyDescent="0.25">
      <c r="A123" s="155"/>
      <c r="B123" s="13"/>
      <c r="C123" s="12"/>
      <c r="D123" s="10"/>
      <c r="E123" s="10"/>
      <c r="F123" s="12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U123" s="12"/>
      <c r="V123" s="12"/>
      <c r="W123" s="155" t="s">
        <v>542</v>
      </c>
      <c r="X123" s="13" t="s">
        <v>91</v>
      </c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7"/>
      <c r="AQ123" s="207"/>
    </row>
    <row r="124" spans="1:43" s="7" customFormat="1" ht="12" x14ac:dyDescent="0.3">
      <c r="A124" s="145">
        <v>1285</v>
      </c>
      <c r="B124" s="11"/>
      <c r="C124" s="9" t="s">
        <v>234</v>
      </c>
      <c r="D124" s="104">
        <f>IFERROR(VLOOKUP($A124,'[3]Trial Blc'!$B$3:O$542,D$1,FALSE),0)</f>
        <v>0</v>
      </c>
      <c r="E124" s="10"/>
      <c r="F124" s="9"/>
      <c r="G124" s="10"/>
      <c r="H124" s="104">
        <f>IFERROR(VLOOKUP($A124,'[3]Trial Blc'!$B$3:S$542,H$1,FALSE),0)</f>
        <v>0</v>
      </c>
      <c r="I124" s="104">
        <f>IFERROR(VLOOKUP($A124,'[3]Trial Blc'!$B$3:T$542,I$1,FALSE),0)</f>
        <v>0</v>
      </c>
      <c r="J124" s="104">
        <f>IFERROR(VLOOKUP($A124,'[3]Trial Blc'!$B$3:U$542,J$1,FALSE),0)</f>
        <v>0</v>
      </c>
      <c r="K124" s="104">
        <f>IFERROR(VLOOKUP($A124,'[3]Trial Blc'!$B$3:V$542,K$1,FALSE),0)</f>
        <v>0</v>
      </c>
      <c r="L124" s="104">
        <f>IFERROR(VLOOKUP($A124,'[3]Trial Blc'!$B$3:W$542,L$1,FALSE),0)</f>
        <v>0</v>
      </c>
      <c r="M124" s="104">
        <f>IFERROR(VLOOKUP($A124,'[3]Trial Blc'!$B$3:X$542,M$1,FALSE),0)</f>
        <v>0</v>
      </c>
      <c r="N124" s="104">
        <f>IFERROR(VLOOKUP($A124,'[3]Trial Blc'!$B$3:Y$542,N$1,FALSE),0)</f>
        <v>0</v>
      </c>
      <c r="O124" s="104">
        <f>IFERROR(VLOOKUP($A124,'[3]Trial Blc'!$B$3:Z$542,O$1,FALSE),0)</f>
        <v>0</v>
      </c>
      <c r="P124" s="104">
        <f>IFERROR(VLOOKUP($A124,'[3]Trial Blc'!$B$3:AA$542,P$1,FALSE),0)</f>
        <v>0</v>
      </c>
      <c r="Q124" s="104">
        <f>IFERROR(VLOOKUP($A124,'[3]Trial Blc'!$B$3:AB$542,Q$1,FALSE),0)</f>
        <v>0</v>
      </c>
      <c r="R124" s="104">
        <f>IFERROR(VLOOKUP($A124,'[3]Trial Blc'!$B$3:AC$542,R$1,FALSE),0)</f>
        <v>0</v>
      </c>
      <c r="S124" s="104">
        <f>IFERROR(VLOOKUP($A124,'[3]Trial Blc'!$B$3:AD$542,S$1,FALSE),0)</f>
        <v>0</v>
      </c>
      <c r="U124" s="9"/>
      <c r="V124" s="9"/>
      <c r="W124" s="145"/>
      <c r="Y124" s="10"/>
      <c r="Z124" s="10"/>
      <c r="AA124" s="10"/>
      <c r="AB124" s="10">
        <f>SUM(Y124:AA124)</f>
        <v>0</v>
      </c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7">
        <f t="shared" si="23"/>
        <v>0</v>
      </c>
      <c r="AQ124" s="207"/>
    </row>
    <row r="125" spans="1:43" s="7" customFormat="1" ht="12" x14ac:dyDescent="0.3">
      <c r="A125" s="145">
        <v>1315</v>
      </c>
      <c r="C125" s="9" t="s">
        <v>236</v>
      </c>
      <c r="D125" s="104">
        <f>IFERROR(VLOOKUP($A125,'[3]Trial Blc'!$B$3:O$542,D$1,FALSE),0)</f>
        <v>3439.7</v>
      </c>
      <c r="E125" s="10"/>
      <c r="F125" s="9"/>
      <c r="G125" s="10">
        <f>SUM(D125:F125)</f>
        <v>3439.7</v>
      </c>
      <c r="H125" s="104">
        <f>IFERROR(VLOOKUP($A125,'[3]Trial Blc'!$B$3:S$542,H$1,FALSE),0)</f>
        <v>3439.7</v>
      </c>
      <c r="I125" s="104">
        <f>IFERROR(VLOOKUP($A125,'[3]Trial Blc'!$B$3:T$542,I$1,FALSE),0)</f>
        <v>3439.7</v>
      </c>
      <c r="J125" s="104">
        <f>IFERROR(VLOOKUP($A125,'[3]Trial Blc'!$B$3:U$542,J$1,FALSE),0)</f>
        <v>3439.7</v>
      </c>
      <c r="K125" s="104">
        <f>IFERROR(VLOOKUP($A125,'[3]Trial Blc'!$B$3:V$542,K$1,FALSE),0)</f>
        <v>3439.7</v>
      </c>
      <c r="L125" s="104">
        <f>IFERROR(VLOOKUP($A125,'[3]Trial Blc'!$B$3:W$542,L$1,FALSE),0)</f>
        <v>3439.7</v>
      </c>
      <c r="M125" s="104">
        <f>IFERROR(VLOOKUP($A125,'[3]Trial Blc'!$B$3:X$542,M$1,FALSE),0)</f>
        <v>3439.7</v>
      </c>
      <c r="N125" s="104">
        <f>IFERROR(VLOOKUP($A125,'[3]Trial Blc'!$B$3:Y$542,N$1,FALSE),0)</f>
        <v>3439.7</v>
      </c>
      <c r="O125" s="104">
        <f>IFERROR(VLOOKUP($A125,'[3]Trial Blc'!$B$3:Z$542,O$1,FALSE),0)</f>
        <v>3439.7</v>
      </c>
      <c r="P125" s="104">
        <f>IFERROR(VLOOKUP($A125,'[3]Trial Blc'!$B$3:AA$542,P$1,FALSE),0)</f>
        <v>3439.7</v>
      </c>
      <c r="Q125" s="104">
        <f>IFERROR(VLOOKUP($A125,'[3]Trial Blc'!$B$3:AB$542,Q$1,FALSE),0)</f>
        <v>3439.7</v>
      </c>
      <c r="R125" s="104">
        <f>IFERROR(VLOOKUP($A125,'[3]Trial Blc'!$B$3:AC$542,R$1,FALSE),0)</f>
        <v>3439.7</v>
      </c>
      <c r="S125" s="104">
        <f>IFERROR(VLOOKUP($A125,'[3]Trial Blc'!$B$3:AD$542,S$1,FALSE),0)</f>
        <v>3439.7</v>
      </c>
      <c r="T125" s="7">
        <f>AVERAGE(G125:S125)</f>
        <v>3439.6999999999994</v>
      </c>
      <c r="U125" s="9"/>
      <c r="V125" s="9"/>
      <c r="W125" s="145">
        <v>2075</v>
      </c>
      <c r="X125" s="10" t="s">
        <v>237</v>
      </c>
      <c r="Y125" s="104">
        <f>-IFERROR(VLOOKUP($W125,'[3]Trial Blc'!$B$3:AH$542,Y$1,FALSE),0)</f>
        <v>0</v>
      </c>
      <c r="Z125" s="10"/>
      <c r="AA125" s="10"/>
      <c r="AB125" s="10">
        <f>SUM(Y125:AA125)</f>
        <v>0</v>
      </c>
      <c r="AC125" s="104">
        <f>-IFERROR(VLOOKUP($W125,'[3]Trial Blc'!$B$3:AL$542,AC$1,FALSE),0)</f>
        <v>0</v>
      </c>
      <c r="AD125" s="104">
        <f>-IFERROR(VLOOKUP($W125,'[3]Trial Blc'!$B$3:AM$542,AD$1,FALSE),0)</f>
        <v>0</v>
      </c>
      <c r="AE125" s="104">
        <f>-IFERROR(VLOOKUP($W125,'[3]Trial Blc'!$B$3:AN$542,AE$1,FALSE),0)</f>
        <v>8.98</v>
      </c>
      <c r="AF125" s="104">
        <f>-IFERROR(VLOOKUP($W125,'[3]Trial Blc'!$B$3:AO$542,AF$1,FALSE),0)</f>
        <v>17.96</v>
      </c>
      <c r="AG125" s="104">
        <f>-IFERROR(VLOOKUP($W125,'[3]Trial Blc'!$B$3:AP$542,AG$1,FALSE),0)</f>
        <v>26.94</v>
      </c>
      <c r="AH125" s="104">
        <f>-IFERROR(VLOOKUP($W125,'[3]Trial Blc'!$B$3:AQ$542,AH$1,FALSE),0)</f>
        <v>35.92</v>
      </c>
      <c r="AI125" s="104">
        <f>-IFERROR(VLOOKUP($W125,'[3]Trial Blc'!$B$3:AR$542,AI$1,FALSE),0)</f>
        <v>44.9</v>
      </c>
      <c r="AJ125" s="104">
        <f>-IFERROR(VLOOKUP($W125,'[3]Trial Blc'!$B$3:AS$542,AJ$1,FALSE),0)</f>
        <v>53.88</v>
      </c>
      <c r="AK125" s="104">
        <f>-IFERROR(VLOOKUP($W125,'[3]Trial Blc'!$B$3:AT$542,AK$1,FALSE),0)</f>
        <v>62.86</v>
      </c>
      <c r="AL125" s="104">
        <f>-IFERROR(VLOOKUP($W125,'[3]Trial Blc'!$B$3:AU$542,AL$1,FALSE),0)</f>
        <v>71.84</v>
      </c>
      <c r="AM125" s="104">
        <f>-IFERROR(VLOOKUP($W125,'[3]Trial Blc'!$B$3:AV$542,AM$1,FALSE),0)</f>
        <v>80.819999999999993</v>
      </c>
      <c r="AN125" s="104">
        <f>-IFERROR(VLOOKUP($W125,'[3]Trial Blc'!$B$3:AW$542,AN$1,FALSE),0)</f>
        <v>89.8</v>
      </c>
      <c r="AO125" s="7">
        <f t="shared" si="23"/>
        <v>37.992307692307691</v>
      </c>
      <c r="AQ125" s="207"/>
    </row>
    <row r="126" spans="1:43" s="7" customFormat="1" ht="12" x14ac:dyDescent="0.3">
      <c r="A126" s="145">
        <v>1455</v>
      </c>
      <c r="C126" s="9" t="s">
        <v>543</v>
      </c>
      <c r="D126" s="104">
        <f>IFERROR(VLOOKUP($A126,'[3]Trial Blc'!$B$3:O$542,D$1,FALSE),0)</f>
        <v>0</v>
      </c>
      <c r="E126" s="10"/>
      <c r="F126" s="9"/>
      <c r="G126" s="10">
        <f>SUM(D126:F126)</f>
        <v>0</v>
      </c>
      <c r="H126" s="104">
        <f>IFERROR(VLOOKUP($A126,'[3]Trial Blc'!$B$3:S$542,H$1,FALSE),0)</f>
        <v>0</v>
      </c>
      <c r="I126" s="104">
        <f>IFERROR(VLOOKUP($A126,'[3]Trial Blc'!$B$3:T$542,I$1,FALSE),0)</f>
        <v>0</v>
      </c>
      <c r="J126" s="104">
        <f>IFERROR(VLOOKUP($A126,'[3]Trial Blc'!$B$3:U$542,J$1,FALSE),0)</f>
        <v>0</v>
      </c>
      <c r="K126" s="104">
        <f>IFERROR(VLOOKUP($A126,'[3]Trial Blc'!$B$3:V$542,K$1,FALSE),0)</f>
        <v>0</v>
      </c>
      <c r="L126" s="104">
        <f>IFERROR(VLOOKUP($A126,'[3]Trial Blc'!$B$3:W$542,L$1,FALSE),0)</f>
        <v>0</v>
      </c>
      <c r="M126" s="104">
        <f>IFERROR(VLOOKUP($A126,'[3]Trial Blc'!$B$3:X$542,M$1,FALSE),0)</f>
        <v>0</v>
      </c>
      <c r="N126" s="104">
        <f>IFERROR(VLOOKUP($A126,'[3]Trial Blc'!$B$3:Y$542,N$1,FALSE),0)</f>
        <v>0</v>
      </c>
      <c r="O126" s="104">
        <f>IFERROR(VLOOKUP($A126,'[3]Trial Blc'!$B$3:Z$542,O$1,FALSE),0)</f>
        <v>0</v>
      </c>
      <c r="P126" s="104">
        <f>IFERROR(VLOOKUP($A126,'[3]Trial Blc'!$B$3:AA$542,P$1,FALSE),0)</f>
        <v>0</v>
      </c>
      <c r="Q126" s="104">
        <f>IFERROR(VLOOKUP($A126,'[3]Trial Blc'!$B$3:AB$542,Q$1,FALSE),0)</f>
        <v>0</v>
      </c>
      <c r="R126" s="104">
        <f>IFERROR(VLOOKUP($A126,'[3]Trial Blc'!$B$3:AC$542,R$1,FALSE),0)</f>
        <v>0</v>
      </c>
      <c r="S126" s="104">
        <f>IFERROR(VLOOKUP($A126,'[3]Trial Blc'!$B$3:AD$542,S$1,FALSE),0)</f>
        <v>0</v>
      </c>
      <c r="T126" s="7">
        <f>AVERAGE(G126:S126)</f>
        <v>0</v>
      </c>
      <c r="U126" s="9"/>
      <c r="V126" s="9"/>
      <c r="W126" s="145">
        <v>2215</v>
      </c>
      <c r="X126" s="10" t="s">
        <v>239</v>
      </c>
      <c r="Y126" s="104">
        <f>-IFERROR(VLOOKUP($W126,'[3]Trial Blc'!$B$3:AH$542,Y$1,FALSE),0)</f>
        <v>0</v>
      </c>
      <c r="Z126" s="10"/>
      <c r="AA126" s="10"/>
      <c r="AB126" s="10">
        <f>SUM(Y126:AA126)</f>
        <v>0</v>
      </c>
      <c r="AC126" s="104">
        <f>-IFERROR(VLOOKUP($W126,'[3]Trial Blc'!$B$3:AL$542,AC$1,FALSE),0)</f>
        <v>0</v>
      </c>
      <c r="AD126" s="104">
        <f>-IFERROR(VLOOKUP($W126,'[3]Trial Blc'!$B$3:AM$542,AD$1,FALSE),0)</f>
        <v>0</v>
      </c>
      <c r="AE126" s="104">
        <f>-IFERROR(VLOOKUP($W126,'[3]Trial Blc'!$B$3:AN$542,AE$1,FALSE),0)</f>
        <v>0</v>
      </c>
      <c r="AF126" s="104">
        <f>-IFERROR(VLOOKUP($W126,'[3]Trial Blc'!$B$3:AO$542,AF$1,FALSE),0)</f>
        <v>0</v>
      </c>
      <c r="AG126" s="104">
        <f>-IFERROR(VLOOKUP($W126,'[3]Trial Blc'!$B$3:AP$542,AG$1,FALSE),0)</f>
        <v>0</v>
      </c>
      <c r="AH126" s="104">
        <f>-IFERROR(VLOOKUP($W126,'[3]Trial Blc'!$B$3:AQ$542,AH$1,FALSE),0)</f>
        <v>0</v>
      </c>
      <c r="AI126" s="104">
        <f>-IFERROR(VLOOKUP($W126,'[3]Trial Blc'!$B$3:AR$542,AI$1,FALSE),0)</f>
        <v>0</v>
      </c>
      <c r="AJ126" s="104">
        <f>-IFERROR(VLOOKUP($W126,'[3]Trial Blc'!$B$3:AS$542,AJ$1,FALSE),0)</f>
        <v>0</v>
      </c>
      <c r="AK126" s="104">
        <f>-IFERROR(VLOOKUP($W126,'[3]Trial Blc'!$B$3:AT$542,AK$1,FALSE),0)</f>
        <v>0</v>
      </c>
      <c r="AL126" s="104">
        <f>-IFERROR(VLOOKUP($W126,'[3]Trial Blc'!$B$3:AU$542,AL$1,FALSE),0)</f>
        <v>0</v>
      </c>
      <c r="AM126" s="104">
        <f>-IFERROR(VLOOKUP($W126,'[3]Trial Blc'!$B$3:AV$542,AM$1,FALSE),0)</f>
        <v>0</v>
      </c>
      <c r="AN126" s="104">
        <f>-IFERROR(VLOOKUP($W126,'[3]Trial Blc'!$B$3:AW$542,AN$1,FALSE),0)</f>
        <v>0</v>
      </c>
      <c r="AO126" s="7">
        <f t="shared" si="23"/>
        <v>0</v>
      </c>
      <c r="AQ126" s="207"/>
    </row>
    <row r="127" spans="1:43" s="7" customFormat="1" ht="12" x14ac:dyDescent="0.3">
      <c r="A127" s="155">
        <v>1460</v>
      </c>
      <c r="C127" s="12" t="s">
        <v>504</v>
      </c>
      <c r="D127" s="104">
        <f>IFERROR(VLOOKUP($A127,'[3]Trial Blc'!$B$3:O$542,D$1,FALSE),0)</f>
        <v>541.96</v>
      </c>
      <c r="E127" s="10"/>
      <c r="F127" s="9"/>
      <c r="G127" s="10">
        <f>SUM(D127:F127)</f>
        <v>541.96</v>
      </c>
      <c r="H127" s="104">
        <f>IFERROR(VLOOKUP($A127,'[3]Trial Blc'!$B$3:S$542,H$1,FALSE),0)</f>
        <v>541.96</v>
      </c>
      <c r="I127" s="104">
        <f>IFERROR(VLOOKUP($A127,'[3]Trial Blc'!$B$3:T$542,I$1,FALSE),0)</f>
        <v>541.96</v>
      </c>
      <c r="J127" s="104">
        <f>IFERROR(VLOOKUP($A127,'[3]Trial Blc'!$B$3:U$542,J$1,FALSE),0)</f>
        <v>541.96</v>
      </c>
      <c r="K127" s="104">
        <f>IFERROR(VLOOKUP($A127,'[3]Trial Blc'!$B$3:V$542,K$1,FALSE),0)</f>
        <v>541.96</v>
      </c>
      <c r="L127" s="104">
        <f>IFERROR(VLOOKUP($A127,'[3]Trial Blc'!$B$3:W$542,L$1,FALSE),0)</f>
        <v>541.96</v>
      </c>
      <c r="M127" s="104">
        <f>IFERROR(VLOOKUP($A127,'[3]Trial Blc'!$B$3:X$542,M$1,FALSE),0)</f>
        <v>541.96</v>
      </c>
      <c r="N127" s="104">
        <f>IFERROR(VLOOKUP($A127,'[3]Trial Blc'!$B$3:Y$542,N$1,FALSE),0)</f>
        <v>541.96</v>
      </c>
      <c r="O127" s="104">
        <f>IFERROR(VLOOKUP($A127,'[3]Trial Blc'!$B$3:Z$542,O$1,FALSE),0)</f>
        <v>541.96</v>
      </c>
      <c r="P127" s="104">
        <f>IFERROR(VLOOKUP($A127,'[3]Trial Blc'!$B$3:AA$542,P$1,FALSE),0)</f>
        <v>541.96</v>
      </c>
      <c r="Q127" s="104">
        <f>IFERROR(VLOOKUP($A127,'[3]Trial Blc'!$B$3:AB$542,Q$1,FALSE),0)</f>
        <v>541.96</v>
      </c>
      <c r="R127" s="104">
        <f>IFERROR(VLOOKUP($A127,'[3]Trial Blc'!$B$3:AC$542,R$1,FALSE),0)</f>
        <v>541.96</v>
      </c>
      <c r="S127" s="104">
        <f>IFERROR(VLOOKUP($A127,'[3]Trial Blc'!$B$3:AD$542,S$1,FALSE),0)</f>
        <v>541.96</v>
      </c>
      <c r="T127" s="7">
        <f>AVERAGE(G127:S127)</f>
        <v>541.96</v>
      </c>
      <c r="U127" s="9"/>
      <c r="V127" s="9"/>
      <c r="W127" s="155">
        <v>2220</v>
      </c>
      <c r="X127" s="7" t="s">
        <v>243</v>
      </c>
      <c r="Y127" s="216">
        <f>-IFERROR(VLOOKUP($W127,'[3]Trial Blc'!$B$3:AH$542,Y$1,FALSE),0)</f>
        <v>152.12</v>
      </c>
      <c r="Z127" s="10"/>
      <c r="AA127" s="10"/>
      <c r="AB127" s="10">
        <f>SUM(Y127:AA127)</f>
        <v>152.12</v>
      </c>
      <c r="AC127" s="104">
        <f>-IFERROR(VLOOKUP($W127,'[3]Trial Blc'!$B$3:AL$542,AC$1,FALSE),0)</f>
        <v>155.13</v>
      </c>
      <c r="AD127" s="104">
        <f>-IFERROR(VLOOKUP($W127,'[3]Trial Blc'!$B$3:AM$542,AD$1,FALSE),0)</f>
        <v>158.13999999999999</v>
      </c>
      <c r="AE127" s="104">
        <f>-IFERROR(VLOOKUP($W127,'[3]Trial Blc'!$B$3:AN$542,AE$1,FALSE),0)</f>
        <v>161.15</v>
      </c>
      <c r="AF127" s="104">
        <f>-IFERROR(VLOOKUP($W127,'[3]Trial Blc'!$B$3:AO$542,AF$1,FALSE),0)</f>
        <v>164.16</v>
      </c>
      <c r="AG127" s="104">
        <f>-IFERROR(VLOOKUP($W127,'[3]Trial Blc'!$B$3:AP$542,AG$1,FALSE),0)</f>
        <v>167.17</v>
      </c>
      <c r="AH127" s="104">
        <f>-IFERROR(VLOOKUP($W127,'[3]Trial Blc'!$B$3:AQ$542,AH$1,FALSE),0)</f>
        <v>170.18</v>
      </c>
      <c r="AI127" s="104">
        <f>-IFERROR(VLOOKUP($W127,'[3]Trial Blc'!$B$3:AR$542,AI$1,FALSE),0)</f>
        <v>173.19</v>
      </c>
      <c r="AJ127" s="104">
        <f>-IFERROR(VLOOKUP($W127,'[3]Trial Blc'!$B$3:AS$542,AJ$1,FALSE),0)</f>
        <v>176.2</v>
      </c>
      <c r="AK127" s="104">
        <f>-IFERROR(VLOOKUP($W127,'[3]Trial Blc'!$B$3:AT$542,AK$1,FALSE),0)</f>
        <v>179.21</v>
      </c>
      <c r="AL127" s="104">
        <f>-IFERROR(VLOOKUP($W127,'[3]Trial Blc'!$B$3:AU$542,AL$1,FALSE),0)</f>
        <v>182.22</v>
      </c>
      <c r="AM127" s="104">
        <f>-IFERROR(VLOOKUP($W127,'[3]Trial Blc'!$B$3:AV$542,AM$1,FALSE),0)</f>
        <v>185.23</v>
      </c>
      <c r="AN127" s="104">
        <f>-IFERROR(VLOOKUP($W127,'[3]Trial Blc'!$B$3:AW$542,AN$1,FALSE),0)</f>
        <v>188.24</v>
      </c>
      <c r="AO127" s="7">
        <f t="shared" si="23"/>
        <v>170.18</v>
      </c>
      <c r="AQ127" s="207"/>
    </row>
    <row r="128" spans="1:43" s="7" customFormat="1" ht="12" x14ac:dyDescent="0.3">
      <c r="A128" s="145">
        <v>1465</v>
      </c>
      <c r="C128" s="9" t="s">
        <v>248</v>
      </c>
      <c r="D128" s="104">
        <f>IFERROR(VLOOKUP($A128,'[3]Trial Blc'!$B$3:O$542,D$1,FALSE),0)</f>
        <v>0</v>
      </c>
      <c r="E128" s="10"/>
      <c r="F128" s="9"/>
      <c r="G128" s="10"/>
      <c r="H128" s="104">
        <f>IFERROR(VLOOKUP($A128,'[3]Trial Blc'!$B$3:S$542,H$1,FALSE),0)</f>
        <v>0</v>
      </c>
      <c r="I128" s="104">
        <f>IFERROR(VLOOKUP($A128,'[3]Trial Blc'!$B$3:T$542,I$1,FALSE),0)</f>
        <v>0</v>
      </c>
      <c r="J128" s="104">
        <f>IFERROR(VLOOKUP($A128,'[3]Trial Blc'!$B$3:U$542,J$1,FALSE),0)</f>
        <v>0</v>
      </c>
      <c r="K128" s="104">
        <f>IFERROR(VLOOKUP($A128,'[3]Trial Blc'!$B$3:V$542,K$1,FALSE),0)</f>
        <v>0</v>
      </c>
      <c r="L128" s="104">
        <f>IFERROR(VLOOKUP($A128,'[3]Trial Blc'!$B$3:W$542,L$1,FALSE),0)</f>
        <v>0</v>
      </c>
      <c r="M128" s="104">
        <f>IFERROR(VLOOKUP($A128,'[3]Trial Blc'!$B$3:X$542,M$1,FALSE),0)</f>
        <v>0</v>
      </c>
      <c r="N128" s="104">
        <f>IFERROR(VLOOKUP($A128,'[3]Trial Blc'!$B$3:Y$542,N$1,FALSE),0)</f>
        <v>0</v>
      </c>
      <c r="O128" s="104">
        <f>IFERROR(VLOOKUP($A128,'[3]Trial Blc'!$B$3:Z$542,O$1,FALSE),0)</f>
        <v>0</v>
      </c>
      <c r="P128" s="104">
        <f>IFERROR(VLOOKUP($A128,'[3]Trial Blc'!$B$3:AA$542,P$1,FALSE),0)</f>
        <v>0</v>
      </c>
      <c r="Q128" s="104">
        <f>IFERROR(VLOOKUP($A128,'[3]Trial Blc'!$B$3:AB$542,Q$1,FALSE),0)</f>
        <v>0</v>
      </c>
      <c r="R128" s="104">
        <f>IFERROR(VLOOKUP($A128,'[3]Trial Blc'!$B$3:AC$542,R$1,FALSE),0)</f>
        <v>0</v>
      </c>
      <c r="S128" s="104">
        <f>IFERROR(VLOOKUP($A128,'[3]Trial Blc'!$B$3:AD$542,S$1,FALSE),0)</f>
        <v>0</v>
      </c>
      <c r="U128" s="9"/>
      <c r="V128" s="9"/>
      <c r="W128" s="145"/>
      <c r="X128" s="11"/>
      <c r="Y128" s="104">
        <f>-IFERROR(VLOOKUP($W128,'[3]Trial Blc'!$B$3:AH$542,Y$1,FALSE),0)</f>
        <v>0</v>
      </c>
      <c r="Z128" s="10"/>
      <c r="AA128" s="10"/>
      <c r="AB128" s="10"/>
      <c r="AC128" s="104">
        <f>-IFERROR(VLOOKUP($W128,'[3]Trial Blc'!$B$3:AL$542,AC$1,FALSE),0)</f>
        <v>0</v>
      </c>
      <c r="AD128" s="104">
        <f>-IFERROR(VLOOKUP($W128,'[3]Trial Blc'!$B$3:AM$542,AD$1,FALSE),0)</f>
        <v>0</v>
      </c>
      <c r="AE128" s="104">
        <f>-IFERROR(VLOOKUP($W128,'[3]Trial Blc'!$B$3:AN$542,AE$1,FALSE),0)</f>
        <v>0</v>
      </c>
      <c r="AF128" s="104">
        <f>-IFERROR(VLOOKUP($W128,'[3]Trial Blc'!$B$3:AO$542,AF$1,FALSE),0)</f>
        <v>0</v>
      </c>
      <c r="AG128" s="104">
        <f>-IFERROR(VLOOKUP($W128,'[3]Trial Blc'!$B$3:AP$542,AG$1,FALSE),0)</f>
        <v>0</v>
      </c>
      <c r="AH128" s="104">
        <f>-IFERROR(VLOOKUP($W128,'[3]Trial Blc'!$B$3:AQ$542,AH$1,FALSE),0)</f>
        <v>0</v>
      </c>
      <c r="AI128" s="104">
        <f>-IFERROR(VLOOKUP($W128,'[3]Trial Blc'!$B$3:AR$542,AI$1,FALSE),0)</f>
        <v>0</v>
      </c>
      <c r="AJ128" s="104">
        <f>-IFERROR(VLOOKUP($W128,'[3]Trial Blc'!$B$3:AS$542,AJ$1,FALSE),0)</f>
        <v>0</v>
      </c>
      <c r="AK128" s="104">
        <f>-IFERROR(VLOOKUP($W128,'[3]Trial Blc'!$B$3:AT$542,AK$1,FALSE),0)</f>
        <v>0</v>
      </c>
      <c r="AL128" s="104">
        <f>-IFERROR(VLOOKUP($W128,'[3]Trial Blc'!$B$3:AU$542,AL$1,FALSE),0)</f>
        <v>0</v>
      </c>
      <c r="AM128" s="104">
        <f>-IFERROR(VLOOKUP($W128,'[3]Trial Blc'!$B$3:AV$542,AM$1,FALSE),0)</f>
        <v>0</v>
      </c>
      <c r="AN128" s="104">
        <f>-IFERROR(VLOOKUP($W128,'[3]Trial Blc'!$B$3:AW$542,AN$1,FALSE),0)</f>
        <v>0</v>
      </c>
      <c r="AO128" s="7">
        <f t="shared" si="23"/>
        <v>0</v>
      </c>
      <c r="AQ128" s="207"/>
    </row>
    <row r="129" spans="1:43" s="7" customFormat="1" ht="12" x14ac:dyDescent="0.3">
      <c r="A129" s="155">
        <v>1470</v>
      </c>
      <c r="C129" s="12" t="s">
        <v>250</v>
      </c>
      <c r="D129" s="104">
        <f>IFERROR(VLOOKUP($A129,'[3]Trial Blc'!$B$3:O$542,D$1,FALSE),0)</f>
        <v>2189.77</v>
      </c>
      <c r="E129" s="10"/>
      <c r="F129" s="9"/>
      <c r="G129" s="10">
        <f>SUM(D129:F129)</f>
        <v>2189.77</v>
      </c>
      <c r="H129" s="104">
        <f>IFERROR(VLOOKUP($A129,'[3]Trial Blc'!$B$3:S$542,H$1,FALSE),0)</f>
        <v>2975.94</v>
      </c>
      <c r="I129" s="104">
        <f>IFERROR(VLOOKUP($A129,'[3]Trial Blc'!$B$3:T$542,I$1,FALSE),0)</f>
        <v>2975.92</v>
      </c>
      <c r="J129" s="104">
        <f>IFERROR(VLOOKUP($A129,'[3]Trial Blc'!$B$3:U$542,J$1,FALSE),0)</f>
        <v>2975.88</v>
      </c>
      <c r="K129" s="104">
        <f>IFERROR(VLOOKUP($A129,'[3]Trial Blc'!$B$3:V$542,K$1,FALSE),0)</f>
        <v>2975.78</v>
      </c>
      <c r="L129" s="104">
        <f>IFERROR(VLOOKUP($A129,'[3]Trial Blc'!$B$3:W$542,L$1,FALSE),0)</f>
        <v>3019.69</v>
      </c>
      <c r="M129" s="104">
        <f>IFERROR(VLOOKUP($A129,'[3]Trial Blc'!$B$3:X$542,M$1,FALSE),0)</f>
        <v>3019.66</v>
      </c>
      <c r="N129" s="104">
        <f>IFERROR(VLOOKUP($A129,'[3]Trial Blc'!$B$3:Y$542,N$1,FALSE),0)</f>
        <v>3100.21</v>
      </c>
      <c r="O129" s="104">
        <f>IFERROR(VLOOKUP($A129,'[3]Trial Blc'!$B$3:Z$542,O$1,FALSE),0)</f>
        <v>3100.21</v>
      </c>
      <c r="P129" s="104">
        <f>IFERROR(VLOOKUP($A129,'[3]Trial Blc'!$B$3:AA$542,P$1,FALSE),0)</f>
        <v>3100.2</v>
      </c>
      <c r="Q129" s="104">
        <f>IFERROR(VLOOKUP($A129,'[3]Trial Blc'!$B$3:AB$542,Q$1,FALSE),0)</f>
        <v>3100.26</v>
      </c>
      <c r="R129" s="104">
        <f>IFERROR(VLOOKUP($A129,'[3]Trial Blc'!$B$3:AC$542,R$1,FALSE),0)</f>
        <v>3100.3</v>
      </c>
      <c r="S129" s="104">
        <f>IFERROR(VLOOKUP($A129,'[3]Trial Blc'!$B$3:AD$542,S$1,FALSE),0)</f>
        <v>3100.34</v>
      </c>
      <c r="T129" s="7">
        <f>AVERAGE(G129:S129)</f>
        <v>2979.5507692307697</v>
      </c>
      <c r="U129" s="9"/>
      <c r="V129" s="9"/>
      <c r="W129" s="155">
        <v>2230</v>
      </c>
      <c r="X129" s="7" t="s">
        <v>251</v>
      </c>
      <c r="Y129" s="216">
        <f>-IFERROR(VLOOKUP($W129,'[3]Trial Blc'!$B$3:AH$542,Y$1,FALSE),0)</f>
        <v>811.26</v>
      </c>
      <c r="Z129" s="10"/>
      <c r="AA129" s="10"/>
      <c r="AB129" s="10">
        <f>SUM(Y129:AA129)</f>
        <v>811.26</v>
      </c>
      <c r="AC129" s="104">
        <f>-IFERROR(VLOOKUP($W129,'[3]Trial Blc'!$B$3:AL$542,AC$1,FALSE),0)</f>
        <v>826.78</v>
      </c>
      <c r="AD129" s="104">
        <f>-IFERROR(VLOOKUP($W129,'[3]Trial Blc'!$B$3:AM$542,AD$1,FALSE),0)</f>
        <v>842.27</v>
      </c>
      <c r="AE129" s="104">
        <f>-IFERROR(VLOOKUP($W129,'[3]Trial Blc'!$B$3:AN$542,AE$1,FALSE),0)</f>
        <v>857.76</v>
      </c>
      <c r="AF129" s="104">
        <f>-IFERROR(VLOOKUP($W129,'[3]Trial Blc'!$B$3:AO$542,AF$1,FALSE),0)</f>
        <v>873.21</v>
      </c>
      <c r="AG129" s="104">
        <f>-IFERROR(VLOOKUP($W129,'[3]Trial Blc'!$B$3:AP$542,AG$1,FALSE),0)</f>
        <v>635.66999999999996</v>
      </c>
      <c r="AH129" s="104">
        <f>-IFERROR(VLOOKUP($W129,'[3]Trial Blc'!$B$3:AQ$542,AH$1,FALSE),0)</f>
        <v>651.38</v>
      </c>
      <c r="AI129" s="104">
        <f>-IFERROR(VLOOKUP($W129,'[3]Trial Blc'!$B$3:AR$542,AI$1,FALSE),0)</f>
        <v>665.52</v>
      </c>
      <c r="AJ129" s="104">
        <f>-IFERROR(VLOOKUP($W129,'[3]Trial Blc'!$B$3:AS$542,AJ$1,FALSE),0)</f>
        <v>681.67</v>
      </c>
      <c r="AK129" s="104">
        <f>-IFERROR(VLOOKUP($W129,'[3]Trial Blc'!$B$3:AT$542,AK$1,FALSE),0)</f>
        <v>697.81</v>
      </c>
      <c r="AL129" s="104">
        <f>-IFERROR(VLOOKUP($W129,'[3]Trial Blc'!$B$3:AU$542,AL$1,FALSE),0)</f>
        <v>716</v>
      </c>
      <c r="AM129" s="104">
        <f>-IFERROR(VLOOKUP($W129,'[3]Trial Blc'!$B$3:AV$542,AM$1,FALSE),0)</f>
        <v>732.16</v>
      </c>
      <c r="AN129" s="104">
        <f>-IFERROR(VLOOKUP($W129,'[3]Trial Blc'!$B$3:AW$542,AN$1,FALSE),0)</f>
        <v>748.33</v>
      </c>
      <c r="AO129" s="7">
        <f t="shared" si="23"/>
        <v>749.21692307692308</v>
      </c>
      <c r="AP129" s="7">
        <f>+'[3]COA Adjustment to MFRS'!P136</f>
        <v>0.46153846153846145</v>
      </c>
      <c r="AQ129" s="207"/>
    </row>
    <row r="130" spans="1:43" s="7" customFormat="1" ht="12" x14ac:dyDescent="0.3">
      <c r="A130" s="145">
        <v>1475</v>
      </c>
      <c r="C130" s="9" t="s">
        <v>253</v>
      </c>
      <c r="D130" s="104">
        <f>IFERROR(VLOOKUP($A130,'[3]Trial Blc'!$B$3:O$542,D$1,FALSE),0)</f>
        <v>552.19000000000005</v>
      </c>
      <c r="E130" s="10"/>
      <c r="F130" s="9"/>
      <c r="G130" s="10">
        <f>SUM(D130:F130)</f>
        <v>552.19000000000005</v>
      </c>
      <c r="H130" s="104">
        <f>IFERROR(VLOOKUP($A130,'[3]Trial Blc'!$B$3:S$542,H$1,FALSE),0)</f>
        <v>552.19000000000005</v>
      </c>
      <c r="I130" s="104">
        <f>IFERROR(VLOOKUP($A130,'[3]Trial Blc'!$B$3:T$542,I$1,FALSE),0)</f>
        <v>552.19000000000005</v>
      </c>
      <c r="J130" s="104">
        <f>IFERROR(VLOOKUP($A130,'[3]Trial Blc'!$B$3:U$542,J$1,FALSE),0)</f>
        <v>552.19000000000005</v>
      </c>
      <c r="K130" s="104">
        <f>IFERROR(VLOOKUP($A130,'[3]Trial Blc'!$B$3:V$542,K$1,FALSE),0)</f>
        <v>552.19000000000005</v>
      </c>
      <c r="L130" s="104">
        <f>IFERROR(VLOOKUP($A130,'[3]Trial Blc'!$B$3:W$542,L$1,FALSE),0)</f>
        <v>552.19000000000005</v>
      </c>
      <c r="M130" s="104">
        <f>IFERROR(VLOOKUP($A130,'[3]Trial Blc'!$B$3:X$542,M$1,FALSE),0)</f>
        <v>552.19000000000005</v>
      </c>
      <c r="N130" s="104">
        <f>IFERROR(VLOOKUP($A130,'[3]Trial Blc'!$B$3:Y$542,N$1,FALSE),0)</f>
        <v>552.19000000000005</v>
      </c>
      <c r="O130" s="104">
        <f>IFERROR(VLOOKUP($A130,'[3]Trial Blc'!$B$3:Z$542,O$1,FALSE),0)</f>
        <v>552.19000000000005</v>
      </c>
      <c r="P130" s="104">
        <f>IFERROR(VLOOKUP($A130,'[3]Trial Blc'!$B$3:AA$542,P$1,FALSE),0)</f>
        <v>552.19000000000005</v>
      </c>
      <c r="Q130" s="104">
        <f>IFERROR(VLOOKUP($A130,'[3]Trial Blc'!$B$3:AB$542,Q$1,FALSE),0)</f>
        <v>552.19000000000005</v>
      </c>
      <c r="R130" s="104">
        <f>IFERROR(VLOOKUP($A130,'[3]Trial Blc'!$B$3:AC$542,R$1,FALSE),0)</f>
        <v>552.19000000000005</v>
      </c>
      <c r="S130" s="104">
        <f>IFERROR(VLOOKUP($A130,'[3]Trial Blc'!$B$3:AD$542,S$1,FALSE),0)</f>
        <v>552.19000000000005</v>
      </c>
      <c r="T130" s="7">
        <f>AVERAGE(G130:S130)</f>
        <v>552.19000000000028</v>
      </c>
      <c r="U130" s="9"/>
      <c r="V130" s="9"/>
      <c r="W130" s="145">
        <v>2235</v>
      </c>
      <c r="X130" s="7" t="s">
        <v>254</v>
      </c>
      <c r="Y130" s="216">
        <f>-IFERROR(VLOOKUP($W130,'[3]Trial Blc'!$B$3:AH$542,Y$1,FALSE),0)</f>
        <v>173.71</v>
      </c>
      <c r="Z130" s="10"/>
      <c r="AA130" s="10"/>
      <c r="AB130" s="10">
        <f>SUM(Y130:AA130)</f>
        <v>173.71</v>
      </c>
      <c r="AC130" s="104">
        <f>-IFERROR(VLOOKUP($W130,'[3]Trial Blc'!$B$3:AL$542,AC$1,FALSE),0)</f>
        <v>176.78</v>
      </c>
      <c r="AD130" s="104">
        <f>-IFERROR(VLOOKUP($W130,'[3]Trial Blc'!$B$3:AM$542,AD$1,FALSE),0)</f>
        <v>179.85</v>
      </c>
      <c r="AE130" s="104">
        <f>-IFERROR(VLOOKUP($W130,'[3]Trial Blc'!$B$3:AN$542,AE$1,FALSE),0)</f>
        <v>182.92</v>
      </c>
      <c r="AF130" s="104">
        <f>-IFERROR(VLOOKUP($W130,'[3]Trial Blc'!$B$3:AO$542,AF$1,FALSE),0)</f>
        <v>185.99</v>
      </c>
      <c r="AG130" s="104">
        <f>-IFERROR(VLOOKUP($W130,'[3]Trial Blc'!$B$3:AP$542,AG$1,FALSE),0)</f>
        <v>189.06</v>
      </c>
      <c r="AH130" s="104">
        <f>-IFERROR(VLOOKUP($W130,'[3]Trial Blc'!$B$3:AQ$542,AH$1,FALSE),0)</f>
        <v>192.13</v>
      </c>
      <c r="AI130" s="104">
        <f>-IFERROR(VLOOKUP($W130,'[3]Trial Blc'!$B$3:AR$542,AI$1,FALSE),0)</f>
        <v>194.2</v>
      </c>
      <c r="AJ130" s="104">
        <f>-IFERROR(VLOOKUP($W130,'[3]Trial Blc'!$B$3:AS$542,AJ$1,FALSE),0)</f>
        <v>197.27</v>
      </c>
      <c r="AK130" s="104">
        <f>-IFERROR(VLOOKUP($W130,'[3]Trial Blc'!$B$3:AT$542,AK$1,FALSE),0)</f>
        <v>200.34</v>
      </c>
      <c r="AL130" s="104">
        <f>-IFERROR(VLOOKUP($W130,'[3]Trial Blc'!$B$3:AU$542,AL$1,FALSE),0)</f>
        <v>243.41</v>
      </c>
      <c r="AM130" s="104">
        <f>-IFERROR(VLOOKUP($W130,'[3]Trial Blc'!$B$3:AV$542,AM$1,FALSE),0)</f>
        <v>246.48</v>
      </c>
      <c r="AN130" s="104">
        <f>-IFERROR(VLOOKUP($W130,'[3]Trial Blc'!$B$3:AW$542,AN$1,FALSE),0)</f>
        <v>249.55</v>
      </c>
      <c r="AO130" s="7">
        <f t="shared" si="23"/>
        <v>200.89923076923077</v>
      </c>
      <c r="AP130" s="7">
        <f>+'[3]COA Adjustment to MFRS'!P138</f>
        <v>30.23076923076923</v>
      </c>
      <c r="AQ130" s="207">
        <f>1-40</f>
        <v>-39</v>
      </c>
    </row>
    <row r="131" spans="1:43" s="7" customFormat="1" ht="12" x14ac:dyDescent="0.3">
      <c r="A131" s="145">
        <v>1480</v>
      </c>
      <c r="C131" s="9" t="s">
        <v>256</v>
      </c>
      <c r="D131" s="104">
        <f>IFERROR(VLOOKUP($A131,'[3]Trial Blc'!$B$3:O$542,D$1,FALSE),0)</f>
        <v>1818.86</v>
      </c>
      <c r="E131" s="10"/>
      <c r="F131" s="9"/>
      <c r="G131" s="10">
        <f>SUM(D131:F131)</f>
        <v>1818.86</v>
      </c>
      <c r="H131" s="104">
        <f>IFERROR(VLOOKUP($A131,'[3]Trial Blc'!$B$3:S$542,H$1,FALSE),0)</f>
        <v>1818.86</v>
      </c>
      <c r="I131" s="104">
        <f>IFERROR(VLOOKUP($A131,'[3]Trial Blc'!$B$3:T$542,I$1,FALSE),0)</f>
        <v>1818.86</v>
      </c>
      <c r="J131" s="104">
        <f>IFERROR(VLOOKUP($A131,'[3]Trial Blc'!$B$3:U$542,J$1,FALSE),0)</f>
        <v>1818.86</v>
      </c>
      <c r="K131" s="104">
        <f>IFERROR(VLOOKUP($A131,'[3]Trial Blc'!$B$3:V$542,K$1,FALSE),0)</f>
        <v>1818.86</v>
      </c>
      <c r="L131" s="104">
        <f>IFERROR(VLOOKUP($A131,'[3]Trial Blc'!$B$3:W$542,L$1,FALSE),0)</f>
        <v>1818.86</v>
      </c>
      <c r="M131" s="104">
        <f>IFERROR(VLOOKUP($A131,'[3]Trial Blc'!$B$3:X$542,M$1,FALSE),0)</f>
        <v>1818.86</v>
      </c>
      <c r="N131" s="104">
        <f>IFERROR(VLOOKUP($A131,'[3]Trial Blc'!$B$3:Y$542,N$1,FALSE),0)</f>
        <v>1818.86</v>
      </c>
      <c r="O131" s="104">
        <f>IFERROR(VLOOKUP($A131,'[3]Trial Blc'!$B$3:Z$542,O$1,FALSE),0)</f>
        <v>1818.86</v>
      </c>
      <c r="P131" s="104">
        <f>IFERROR(VLOOKUP($A131,'[3]Trial Blc'!$B$3:AA$542,P$1,FALSE),0)</f>
        <v>1818.86</v>
      </c>
      <c r="Q131" s="104">
        <f>IFERROR(VLOOKUP($A131,'[3]Trial Blc'!$B$3:AB$542,Q$1,FALSE),0)</f>
        <v>1818.86</v>
      </c>
      <c r="R131" s="104">
        <f>IFERROR(VLOOKUP($A131,'[3]Trial Blc'!$B$3:AC$542,R$1,FALSE),0)</f>
        <v>1818.86</v>
      </c>
      <c r="S131" s="104">
        <f>IFERROR(VLOOKUP($A131,'[3]Trial Blc'!$B$3:AD$542,S$1,FALSE),0)</f>
        <v>1818.86</v>
      </c>
      <c r="T131" s="7">
        <f>AVERAGE(G131:S131)</f>
        <v>1818.8600000000004</v>
      </c>
      <c r="U131" s="9"/>
      <c r="V131" s="9"/>
      <c r="W131" s="145">
        <v>2240</v>
      </c>
      <c r="X131" s="7" t="s">
        <v>257</v>
      </c>
      <c r="Y131" s="216">
        <f>-IFERROR(VLOOKUP($W131,'[3]Trial Blc'!$B$3:AH$542,Y$1,FALSE),0)</f>
        <v>291.23</v>
      </c>
      <c r="Z131" s="10"/>
      <c r="AA131" s="10"/>
      <c r="AB131" s="10">
        <f>SUM(Y131:AA131)</f>
        <v>291.23</v>
      </c>
      <c r="AC131" s="104">
        <f>-IFERROR(VLOOKUP($W131,'[3]Trial Blc'!$B$3:AL$542,AC$1,FALSE),0)</f>
        <v>303.86</v>
      </c>
      <c r="AD131" s="104">
        <f>-IFERROR(VLOOKUP($W131,'[3]Trial Blc'!$B$3:AM$542,AD$1,FALSE),0)</f>
        <v>316.49</v>
      </c>
      <c r="AE131" s="104">
        <f>-IFERROR(VLOOKUP($W131,'[3]Trial Blc'!$B$3:AN$542,AE$1,FALSE),0)</f>
        <v>329.12</v>
      </c>
      <c r="AF131" s="104">
        <f>-IFERROR(VLOOKUP($W131,'[3]Trial Blc'!$B$3:AO$542,AF$1,FALSE),0)</f>
        <v>341.75</v>
      </c>
      <c r="AG131" s="104">
        <f>-IFERROR(VLOOKUP($W131,'[3]Trial Blc'!$B$3:AP$542,AG$1,FALSE),0)</f>
        <v>354.38</v>
      </c>
      <c r="AH131" s="104">
        <f>-IFERROR(VLOOKUP($W131,'[3]Trial Blc'!$B$3:AQ$542,AH$1,FALSE),0)</f>
        <v>367.01</v>
      </c>
      <c r="AI131" s="104">
        <f>-IFERROR(VLOOKUP($W131,'[3]Trial Blc'!$B$3:AR$542,AI$1,FALSE),0)</f>
        <v>379.64</v>
      </c>
      <c r="AJ131" s="104">
        <f>-IFERROR(VLOOKUP($W131,'[3]Trial Blc'!$B$3:AS$542,AJ$1,FALSE),0)</f>
        <v>392.27</v>
      </c>
      <c r="AK131" s="104">
        <f>-IFERROR(VLOOKUP($W131,'[3]Trial Blc'!$B$3:AT$542,AK$1,FALSE),0)</f>
        <v>404.9</v>
      </c>
      <c r="AL131" s="104">
        <f>-IFERROR(VLOOKUP($W131,'[3]Trial Blc'!$B$3:AU$542,AL$1,FALSE),0)</f>
        <v>417.53</v>
      </c>
      <c r="AM131" s="104">
        <f>-IFERROR(VLOOKUP($W131,'[3]Trial Blc'!$B$3:AV$542,AM$1,FALSE),0)</f>
        <v>430.16</v>
      </c>
      <c r="AN131" s="104">
        <f>-IFERROR(VLOOKUP($W131,'[3]Trial Blc'!$B$3:AW$542,AN$1,FALSE),0)</f>
        <v>442.79</v>
      </c>
      <c r="AO131" s="7">
        <f t="shared" si="23"/>
        <v>367.01</v>
      </c>
      <c r="AQ131" s="207"/>
    </row>
    <row r="132" spans="1:43" s="7" customFormat="1" ht="11.25" customHeight="1" x14ac:dyDescent="0.3">
      <c r="A132" s="155">
        <v>1485</v>
      </c>
      <c r="C132" s="12" t="s">
        <v>259</v>
      </c>
      <c r="D132" s="104">
        <f>IFERROR(VLOOKUP($A132,'[3]Trial Blc'!$B$3:O$542,D$1,FALSE),0)</f>
        <v>0</v>
      </c>
      <c r="E132" s="10"/>
      <c r="F132" s="9"/>
      <c r="G132" s="10">
        <f>SUM(D132:F132)</f>
        <v>0</v>
      </c>
      <c r="H132" s="104">
        <f>IFERROR(VLOOKUP($A132,'[3]Trial Blc'!$B$3:S$542,H$1,FALSE),0)</f>
        <v>0</v>
      </c>
      <c r="I132" s="104">
        <f>IFERROR(VLOOKUP($A132,'[3]Trial Blc'!$B$3:T$542,I$1,FALSE),0)</f>
        <v>0</v>
      </c>
      <c r="J132" s="104">
        <f>IFERROR(VLOOKUP($A132,'[3]Trial Blc'!$B$3:U$542,J$1,FALSE),0)</f>
        <v>0</v>
      </c>
      <c r="K132" s="104">
        <f>IFERROR(VLOOKUP($A132,'[3]Trial Blc'!$B$3:V$542,K$1,FALSE),0)</f>
        <v>0</v>
      </c>
      <c r="L132" s="104">
        <f>IFERROR(VLOOKUP($A132,'[3]Trial Blc'!$B$3:W$542,L$1,FALSE),0)</f>
        <v>0</v>
      </c>
      <c r="M132" s="104">
        <f>IFERROR(VLOOKUP($A132,'[3]Trial Blc'!$B$3:X$542,M$1,FALSE),0)</f>
        <v>0</v>
      </c>
      <c r="N132" s="104">
        <f>IFERROR(VLOOKUP($A132,'[3]Trial Blc'!$B$3:Y$542,N$1,FALSE),0)</f>
        <v>0</v>
      </c>
      <c r="O132" s="104">
        <f>IFERROR(VLOOKUP($A132,'[3]Trial Blc'!$B$3:Z$542,O$1,FALSE),0)</f>
        <v>0</v>
      </c>
      <c r="P132" s="104">
        <f>IFERROR(VLOOKUP($A132,'[3]Trial Blc'!$B$3:AA$542,P$1,FALSE),0)</f>
        <v>0</v>
      </c>
      <c r="Q132" s="104">
        <f>IFERROR(VLOOKUP($A132,'[3]Trial Blc'!$B$3:AB$542,Q$1,FALSE),0)</f>
        <v>0</v>
      </c>
      <c r="R132" s="104">
        <f>IFERROR(VLOOKUP($A132,'[3]Trial Blc'!$B$3:AC$542,R$1,FALSE),0)</f>
        <v>0</v>
      </c>
      <c r="S132" s="104">
        <f>IFERROR(VLOOKUP($A132,'[3]Trial Blc'!$B$3:AD$542,S$1,FALSE),0)</f>
        <v>0</v>
      </c>
      <c r="T132" s="7">
        <f>AVERAGE(G132:S132)</f>
        <v>0</v>
      </c>
      <c r="U132" s="9"/>
      <c r="V132" s="9"/>
      <c r="W132" s="155">
        <v>2245</v>
      </c>
      <c r="X132" s="7" t="s">
        <v>260</v>
      </c>
      <c r="Y132" s="104">
        <f>-IFERROR(VLOOKUP($W132,'[3]Trial Blc'!$B$3:AH$542,Y$1,FALSE),0)</f>
        <v>0</v>
      </c>
      <c r="Z132" s="10"/>
      <c r="AA132" s="10"/>
      <c r="AB132" s="10">
        <f>SUM(Y132:AA132)</f>
        <v>0</v>
      </c>
      <c r="AC132" s="104">
        <f>-IFERROR(VLOOKUP($W132,'[3]Trial Blc'!$B$3:AL$542,AC$1,FALSE),0)</f>
        <v>0</v>
      </c>
      <c r="AD132" s="104">
        <f>-IFERROR(VLOOKUP($W132,'[3]Trial Blc'!$B$3:AM$542,AD$1,FALSE),0)</f>
        <v>0</v>
      </c>
      <c r="AE132" s="104">
        <f>-IFERROR(VLOOKUP($W132,'[3]Trial Blc'!$B$3:AN$542,AE$1,FALSE),0)</f>
        <v>0</v>
      </c>
      <c r="AF132" s="104">
        <f>-IFERROR(VLOOKUP($W132,'[3]Trial Blc'!$B$3:AO$542,AF$1,FALSE),0)</f>
        <v>0</v>
      </c>
      <c r="AG132" s="104">
        <f>-IFERROR(VLOOKUP($W132,'[3]Trial Blc'!$B$3:AP$542,AG$1,FALSE),0)</f>
        <v>0</v>
      </c>
      <c r="AH132" s="104">
        <f>-IFERROR(VLOOKUP($W132,'[3]Trial Blc'!$B$3:AQ$542,AH$1,FALSE),0)</f>
        <v>0</v>
      </c>
      <c r="AI132" s="104">
        <f>-IFERROR(VLOOKUP($W132,'[3]Trial Blc'!$B$3:AR$542,AI$1,FALSE),0)</f>
        <v>0</v>
      </c>
      <c r="AJ132" s="104">
        <f>-IFERROR(VLOOKUP($W132,'[3]Trial Blc'!$B$3:AS$542,AJ$1,FALSE),0)</f>
        <v>0</v>
      </c>
      <c r="AK132" s="104">
        <f>-IFERROR(VLOOKUP($W132,'[3]Trial Blc'!$B$3:AT$542,AK$1,FALSE),0)</f>
        <v>0</v>
      </c>
      <c r="AL132" s="104">
        <f>-IFERROR(VLOOKUP($W132,'[3]Trial Blc'!$B$3:AU$542,AL$1,FALSE),0)</f>
        <v>0</v>
      </c>
      <c r="AM132" s="104">
        <f>-IFERROR(VLOOKUP($W132,'[3]Trial Blc'!$B$3:AV$542,AM$1,FALSE),0)</f>
        <v>0</v>
      </c>
      <c r="AN132" s="104">
        <f>-IFERROR(VLOOKUP($W132,'[3]Trial Blc'!$B$3:AW$542,AN$1,FALSE),0)</f>
        <v>0</v>
      </c>
      <c r="AO132" s="7">
        <f t="shared" si="23"/>
        <v>0</v>
      </c>
      <c r="AQ132" s="207"/>
    </row>
    <row r="133" spans="1:43" s="7" customFormat="1" ht="12" x14ac:dyDescent="0.3">
      <c r="A133" s="145">
        <v>1490</v>
      </c>
      <c r="C133" s="9" t="s">
        <v>262</v>
      </c>
      <c r="D133" s="104">
        <f>IFERROR(VLOOKUP($A133,'[3]Trial Blc'!$B$3:O$542,D$1,FALSE),0)</f>
        <v>0</v>
      </c>
      <c r="E133" s="10"/>
      <c r="F133" s="9"/>
      <c r="G133" s="10">
        <f>SUM(D133:F133)</f>
        <v>0</v>
      </c>
      <c r="H133" s="104">
        <f>IFERROR(VLOOKUP($A133,'[3]Trial Blc'!$B$3:S$542,H$1,FALSE),0)</f>
        <v>0</v>
      </c>
      <c r="I133" s="104">
        <f>IFERROR(VLOOKUP($A133,'[3]Trial Blc'!$B$3:T$542,I$1,FALSE),0)</f>
        <v>0</v>
      </c>
      <c r="J133" s="104">
        <f>IFERROR(VLOOKUP($A133,'[3]Trial Blc'!$B$3:U$542,J$1,FALSE),0)</f>
        <v>0</v>
      </c>
      <c r="K133" s="104">
        <f>IFERROR(VLOOKUP($A133,'[3]Trial Blc'!$B$3:V$542,K$1,FALSE),0)</f>
        <v>0</v>
      </c>
      <c r="L133" s="104">
        <f>IFERROR(VLOOKUP($A133,'[3]Trial Blc'!$B$3:W$542,L$1,FALSE),0)</f>
        <v>0</v>
      </c>
      <c r="M133" s="104">
        <f>IFERROR(VLOOKUP($A133,'[3]Trial Blc'!$B$3:X$542,M$1,FALSE),0)</f>
        <v>0</v>
      </c>
      <c r="N133" s="104">
        <f>IFERROR(VLOOKUP($A133,'[3]Trial Blc'!$B$3:Y$542,N$1,FALSE),0)</f>
        <v>0</v>
      </c>
      <c r="O133" s="104">
        <f>IFERROR(VLOOKUP($A133,'[3]Trial Blc'!$B$3:Z$542,O$1,FALSE),0)</f>
        <v>0</v>
      </c>
      <c r="P133" s="104">
        <f>IFERROR(VLOOKUP($A133,'[3]Trial Blc'!$B$3:AA$542,P$1,FALSE),0)</f>
        <v>0</v>
      </c>
      <c r="Q133" s="104">
        <f>IFERROR(VLOOKUP($A133,'[3]Trial Blc'!$B$3:AB$542,Q$1,FALSE),0)</f>
        <v>0</v>
      </c>
      <c r="R133" s="104">
        <f>IFERROR(VLOOKUP($A133,'[3]Trial Blc'!$B$3:AC$542,R$1,FALSE),0)</f>
        <v>0</v>
      </c>
      <c r="S133" s="104">
        <f>IFERROR(VLOOKUP($A133,'[3]Trial Blc'!$B$3:AD$542,S$1,FALSE),0)</f>
        <v>0</v>
      </c>
      <c r="T133" s="7">
        <f>AVERAGE(G133:S133)</f>
        <v>0</v>
      </c>
      <c r="U133" s="9"/>
      <c r="V133" s="9"/>
      <c r="W133" s="145">
        <v>2250</v>
      </c>
      <c r="X133" s="7" t="s">
        <v>263</v>
      </c>
      <c r="Y133" s="104">
        <f>-IFERROR(VLOOKUP($W133,'[3]Trial Blc'!$B$3:AH$542,Y$1,FALSE),0)</f>
        <v>0</v>
      </c>
      <c r="Z133" s="10"/>
      <c r="AA133" s="10"/>
      <c r="AB133" s="10">
        <f>SUM(Y133:AA133)</f>
        <v>0</v>
      </c>
      <c r="AC133" s="104">
        <f>-IFERROR(VLOOKUP($W133,'[3]Trial Blc'!$B$3:AL$542,AC$1,FALSE),0)</f>
        <v>0</v>
      </c>
      <c r="AD133" s="104">
        <f>-IFERROR(VLOOKUP($W133,'[3]Trial Blc'!$B$3:AM$542,AD$1,FALSE),0)</f>
        <v>0</v>
      </c>
      <c r="AE133" s="104">
        <f>-IFERROR(VLOOKUP($W133,'[3]Trial Blc'!$B$3:AN$542,AE$1,FALSE),0)</f>
        <v>0</v>
      </c>
      <c r="AF133" s="104">
        <f>-IFERROR(VLOOKUP($W133,'[3]Trial Blc'!$B$3:AO$542,AF$1,FALSE),0)</f>
        <v>0</v>
      </c>
      <c r="AG133" s="104">
        <f>-IFERROR(VLOOKUP($W133,'[3]Trial Blc'!$B$3:AP$542,AG$1,FALSE),0)</f>
        <v>0</v>
      </c>
      <c r="AH133" s="104">
        <f>-IFERROR(VLOOKUP($W133,'[3]Trial Blc'!$B$3:AQ$542,AH$1,FALSE),0)</f>
        <v>0</v>
      </c>
      <c r="AI133" s="104">
        <f>-IFERROR(VLOOKUP($W133,'[3]Trial Blc'!$B$3:AR$542,AI$1,FALSE),0)</f>
        <v>0</v>
      </c>
      <c r="AJ133" s="104">
        <f>-IFERROR(VLOOKUP($W133,'[3]Trial Blc'!$B$3:AS$542,AJ$1,FALSE),0)</f>
        <v>0</v>
      </c>
      <c r="AK133" s="104">
        <f>-IFERROR(VLOOKUP($W133,'[3]Trial Blc'!$B$3:AT$542,AK$1,FALSE),0)</f>
        <v>0</v>
      </c>
      <c r="AL133" s="104">
        <f>-IFERROR(VLOOKUP($W133,'[3]Trial Blc'!$B$3:AU$542,AL$1,FALSE),0)</f>
        <v>0</v>
      </c>
      <c r="AM133" s="104">
        <f>-IFERROR(VLOOKUP($W133,'[3]Trial Blc'!$B$3:AV$542,AM$1,FALSE),0)</f>
        <v>0</v>
      </c>
      <c r="AN133" s="104">
        <f>-IFERROR(VLOOKUP($W133,'[3]Trial Blc'!$B$3:AW$542,AN$1,FALSE),0)</f>
        <v>0</v>
      </c>
      <c r="AO133" s="7">
        <f t="shared" si="23"/>
        <v>0</v>
      </c>
      <c r="AQ133" s="207"/>
    </row>
    <row r="134" spans="1:43" s="7" customFormat="1" x14ac:dyDescent="0.2">
      <c r="A134" s="145"/>
      <c r="C134" s="9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0"/>
      <c r="W134" s="145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1"/>
      <c r="AQ134" s="219"/>
    </row>
    <row r="135" spans="1:43" s="11" customFormat="1" ht="10.5" x14ac:dyDescent="0.25">
      <c r="A135" s="155"/>
      <c r="B135" s="13"/>
      <c r="C135" s="12"/>
      <c r="D135" s="10">
        <f t="shared" ref="D135:S135" si="27">SUM(D76:D134)-D89-D109</f>
        <v>2710230.09</v>
      </c>
      <c r="E135" s="10">
        <f t="shared" si="27"/>
        <v>0</v>
      </c>
      <c r="F135" s="10"/>
      <c r="G135" s="10">
        <f t="shared" si="27"/>
        <v>2710230.09</v>
      </c>
      <c r="H135" s="10">
        <f t="shared" si="27"/>
        <v>2711869.3999999994</v>
      </c>
      <c r="I135" s="10">
        <f t="shared" si="27"/>
        <v>2713036.26</v>
      </c>
      <c r="J135" s="10">
        <f t="shared" si="27"/>
        <v>2716258.8100000005</v>
      </c>
      <c r="K135" s="10">
        <f t="shared" si="27"/>
        <v>2717060.5</v>
      </c>
      <c r="L135" s="10">
        <f t="shared" si="27"/>
        <v>2720675.2600000007</v>
      </c>
      <c r="M135" s="10">
        <f t="shared" si="27"/>
        <v>2721422.6800000006</v>
      </c>
      <c r="N135" s="10">
        <f t="shared" si="27"/>
        <v>2719271.2300000004</v>
      </c>
      <c r="O135" s="10">
        <f t="shared" si="27"/>
        <v>2719271.2300000004</v>
      </c>
      <c r="P135" s="10">
        <f t="shared" si="27"/>
        <v>2721517.6300000008</v>
      </c>
      <c r="Q135" s="10">
        <f t="shared" si="27"/>
        <v>2733182.84</v>
      </c>
      <c r="R135" s="10">
        <f t="shared" si="27"/>
        <v>2737639.5700000003</v>
      </c>
      <c r="S135" s="10">
        <f t="shared" si="27"/>
        <v>2740939.65</v>
      </c>
      <c r="T135" s="10">
        <f>SUM(T76:T134)</f>
        <v>2655672.2553846147</v>
      </c>
      <c r="U135" s="10">
        <f>SUM(U76:U134)-U89-U109</f>
        <v>954</v>
      </c>
      <c r="V135" s="10"/>
      <c r="W135" s="155"/>
      <c r="X135" s="13" t="s">
        <v>511</v>
      </c>
      <c r="Y135" s="10">
        <f>SUM(Y76:Y134)-Y89-Y109</f>
        <v>847351.57999999984</v>
      </c>
      <c r="Z135" s="10">
        <f>SUM(Z76:Z134)-Z89-Z109</f>
        <v>0</v>
      </c>
      <c r="AA135" s="10"/>
      <c r="AB135" s="10">
        <f>SUM(AB76:AB134)-AB89-AB109</f>
        <v>847351.57999999984</v>
      </c>
      <c r="AC135" s="10">
        <f t="shared" ref="AC135:AN135" si="28">SUM(AC76:AC133)-AC89-AC109</f>
        <v>855097.66000000015</v>
      </c>
      <c r="AD135" s="10">
        <f t="shared" si="28"/>
        <v>863000.06</v>
      </c>
      <c r="AE135" s="10">
        <f t="shared" si="28"/>
        <v>871333.11999999988</v>
      </c>
      <c r="AF135" s="10">
        <f t="shared" si="28"/>
        <v>879787.89</v>
      </c>
      <c r="AG135" s="10">
        <f t="shared" si="28"/>
        <v>887884.39999999921</v>
      </c>
      <c r="AH135" s="10">
        <f t="shared" si="28"/>
        <v>896238.00999999943</v>
      </c>
      <c r="AI135" s="10">
        <f t="shared" si="28"/>
        <v>954704.6599999998</v>
      </c>
      <c r="AJ135" s="10">
        <f t="shared" si="28"/>
        <v>963016.38000000024</v>
      </c>
      <c r="AK135" s="10">
        <f t="shared" si="28"/>
        <v>971338.49000000022</v>
      </c>
      <c r="AL135" s="10">
        <f t="shared" si="28"/>
        <v>973583.98999999976</v>
      </c>
      <c r="AM135" s="10">
        <f t="shared" si="28"/>
        <v>982044.57</v>
      </c>
      <c r="AN135" s="10">
        <f t="shared" si="28"/>
        <v>990548.03000000038</v>
      </c>
      <c r="AO135" s="7">
        <f>AVERAGE(AB135:AN135)</f>
        <v>918148.37230769242</v>
      </c>
      <c r="AP135" s="10">
        <f>SUM(AP76:AP134)-AP89-AP109</f>
        <v>21687.416153846159</v>
      </c>
      <c r="AQ135" s="207">
        <f>SUM(AQ76:AQ134)-AQ89-AQ109</f>
        <v>-44223.239999999991</v>
      </c>
    </row>
    <row r="136" spans="1:43" x14ac:dyDescent="0.2">
      <c r="A136" s="161"/>
      <c r="W136" s="161"/>
      <c r="Z136" s="77"/>
      <c r="AQ136" s="220"/>
    </row>
    <row r="137" spans="1:43" ht="21" customHeight="1" thickBot="1" x14ac:dyDescent="0.3">
      <c r="A137" s="161"/>
      <c r="B137" s="8"/>
      <c r="D137" s="29">
        <f t="shared" ref="D137:AP137" si="29">+D135</f>
        <v>2710230.09</v>
      </c>
      <c r="E137" s="29">
        <f t="shared" si="29"/>
        <v>0</v>
      </c>
      <c r="F137" s="29">
        <f t="shared" si="29"/>
        <v>0</v>
      </c>
      <c r="G137" s="29">
        <f t="shared" si="29"/>
        <v>2710230.09</v>
      </c>
      <c r="H137" s="29">
        <f t="shared" si="29"/>
        <v>2711869.3999999994</v>
      </c>
      <c r="I137" s="29">
        <f t="shared" si="29"/>
        <v>2713036.26</v>
      </c>
      <c r="J137" s="29">
        <f t="shared" si="29"/>
        <v>2716258.8100000005</v>
      </c>
      <c r="K137" s="29">
        <f t="shared" si="29"/>
        <v>2717060.5</v>
      </c>
      <c r="L137" s="29">
        <f t="shared" si="29"/>
        <v>2720675.2600000007</v>
      </c>
      <c r="M137" s="29">
        <f t="shared" si="29"/>
        <v>2721422.6800000006</v>
      </c>
      <c r="N137" s="29">
        <f t="shared" si="29"/>
        <v>2719271.2300000004</v>
      </c>
      <c r="O137" s="29">
        <f t="shared" si="29"/>
        <v>2719271.2300000004</v>
      </c>
      <c r="P137" s="29">
        <f t="shared" si="29"/>
        <v>2721517.6300000008</v>
      </c>
      <c r="Q137" s="29">
        <f t="shared" si="29"/>
        <v>2733182.84</v>
      </c>
      <c r="R137" s="29">
        <f t="shared" si="29"/>
        <v>2737639.5700000003</v>
      </c>
      <c r="S137" s="29">
        <f t="shared" si="29"/>
        <v>2740939.65</v>
      </c>
      <c r="T137" s="29">
        <f t="shared" si="29"/>
        <v>2655672.2553846147</v>
      </c>
      <c r="U137" s="29">
        <f>+U135</f>
        <v>954</v>
      </c>
      <c r="V137" s="11"/>
      <c r="W137" s="161"/>
      <c r="X137" s="29" t="str">
        <f t="shared" si="29"/>
        <v>TOTAL ACCUMULATED DEPRECIATION</v>
      </c>
      <c r="Y137" s="29">
        <f t="shared" si="29"/>
        <v>847351.57999999984</v>
      </c>
      <c r="Z137" s="29">
        <f>+Z135</f>
        <v>0</v>
      </c>
      <c r="AA137" s="29"/>
      <c r="AB137" s="29">
        <f t="shared" si="29"/>
        <v>847351.57999999984</v>
      </c>
      <c r="AC137" s="29">
        <f t="shared" si="29"/>
        <v>855097.66000000015</v>
      </c>
      <c r="AD137" s="29">
        <f t="shared" si="29"/>
        <v>863000.06</v>
      </c>
      <c r="AE137" s="29">
        <f t="shared" si="29"/>
        <v>871333.11999999988</v>
      </c>
      <c r="AF137" s="29">
        <f t="shared" si="29"/>
        <v>879787.89</v>
      </c>
      <c r="AG137" s="29">
        <f t="shared" si="29"/>
        <v>887884.39999999921</v>
      </c>
      <c r="AH137" s="29">
        <f t="shared" si="29"/>
        <v>896238.00999999943</v>
      </c>
      <c r="AI137" s="29">
        <f t="shared" si="29"/>
        <v>954704.6599999998</v>
      </c>
      <c r="AJ137" s="29">
        <f t="shared" si="29"/>
        <v>963016.38000000024</v>
      </c>
      <c r="AK137" s="29">
        <f t="shared" si="29"/>
        <v>971338.49000000022</v>
      </c>
      <c r="AL137" s="29">
        <f t="shared" si="29"/>
        <v>973583.98999999976</v>
      </c>
      <c r="AM137" s="29">
        <f t="shared" si="29"/>
        <v>982044.57</v>
      </c>
      <c r="AN137" s="29">
        <f t="shared" si="29"/>
        <v>990548.03000000038</v>
      </c>
      <c r="AO137" s="7">
        <f>AVERAGE(AB137:AN137)</f>
        <v>918148.37230769242</v>
      </c>
      <c r="AP137" s="29">
        <f t="shared" si="29"/>
        <v>21687.416153846159</v>
      </c>
      <c r="AQ137" s="213">
        <f>+AQ135</f>
        <v>-44223.239999999991</v>
      </c>
    </row>
    <row r="138" spans="1:43" ht="11" thickTop="1" x14ac:dyDescent="0.25">
      <c r="A138" s="161"/>
      <c r="B138" s="8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"/>
      <c r="U138" s="11"/>
      <c r="V138" s="11"/>
      <c r="W138" s="161"/>
      <c r="X138" s="8" t="s">
        <v>544</v>
      </c>
      <c r="Y138" s="11"/>
      <c r="Z138" s="11">
        <v>0</v>
      </c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7"/>
      <c r="AQ138" s="206">
        <v>0</v>
      </c>
    </row>
    <row r="139" spans="1:43" s="7" customFormat="1" x14ac:dyDescent="0.2">
      <c r="A139" s="145"/>
      <c r="C139" s="9" t="s">
        <v>545</v>
      </c>
      <c r="D139" s="10">
        <f>+D68+D137</f>
        <v>3904590.26</v>
      </c>
      <c r="E139" s="10"/>
      <c r="F139" s="9"/>
      <c r="G139" s="221">
        <f>+G68+G137</f>
        <v>3904590.26</v>
      </c>
      <c r="H139" s="221">
        <f t="shared" ref="H139:S139" si="30">+H68+H137</f>
        <v>3908400.6799999997</v>
      </c>
      <c r="I139" s="221">
        <f t="shared" si="30"/>
        <v>3923981.55</v>
      </c>
      <c r="J139" s="221">
        <f t="shared" si="30"/>
        <v>3935683.8900000006</v>
      </c>
      <c r="K139" s="221">
        <f t="shared" si="30"/>
        <v>3934430.4899999998</v>
      </c>
      <c r="L139" s="221">
        <f t="shared" si="30"/>
        <v>3938325.4800000004</v>
      </c>
      <c r="M139" s="221">
        <f t="shared" si="30"/>
        <v>3941695.8300000005</v>
      </c>
      <c r="N139" s="221">
        <f t="shared" si="30"/>
        <v>3929556.6300000008</v>
      </c>
      <c r="O139" s="221">
        <f t="shared" si="30"/>
        <v>3931336.1100000003</v>
      </c>
      <c r="P139" s="221">
        <f t="shared" si="30"/>
        <v>3934417.6500000008</v>
      </c>
      <c r="Q139" s="221">
        <f t="shared" si="30"/>
        <v>3955211.5299999993</v>
      </c>
      <c r="R139" s="221">
        <f t="shared" si="30"/>
        <v>4139917.3</v>
      </c>
      <c r="S139" s="221">
        <f t="shared" si="30"/>
        <v>4144885.7</v>
      </c>
      <c r="T139" s="174"/>
      <c r="U139" s="9">
        <f>+U137+U68</f>
        <v>-3923</v>
      </c>
      <c r="V139" s="9"/>
      <c r="W139" s="145"/>
      <c r="X139" s="9" t="s">
        <v>545</v>
      </c>
      <c r="Y139" s="10">
        <f>+Y68+Y137</f>
        <v>1395518</v>
      </c>
      <c r="Z139" s="10">
        <f>+Z68+Z137</f>
        <v>0</v>
      </c>
      <c r="AA139" s="10"/>
      <c r="AB139" s="221">
        <f>+AB68+AB137</f>
        <v>1395518</v>
      </c>
      <c r="AC139" s="221">
        <f t="shared" ref="AC139:AP139" si="31">+AC68+AC137</f>
        <v>1409793.18</v>
      </c>
      <c r="AD139" s="221">
        <f t="shared" si="31"/>
        <v>1418207.3699999999</v>
      </c>
      <c r="AE139" s="221">
        <f t="shared" si="31"/>
        <v>1432791.32</v>
      </c>
      <c r="AF139" s="221">
        <f t="shared" si="31"/>
        <v>1444092.5</v>
      </c>
      <c r="AG139" s="221">
        <f t="shared" si="31"/>
        <v>1456097.2899999991</v>
      </c>
      <c r="AH139" s="221">
        <f t="shared" si="31"/>
        <v>1468547.8299999991</v>
      </c>
      <c r="AI139" s="221">
        <f t="shared" si="31"/>
        <v>1528283.53</v>
      </c>
      <c r="AJ139" s="221">
        <f t="shared" si="31"/>
        <v>1541966.4700000002</v>
      </c>
      <c r="AK139" s="221">
        <f t="shared" si="31"/>
        <v>1554077.6500000004</v>
      </c>
      <c r="AL139" s="221">
        <f t="shared" si="31"/>
        <v>1562392.7899999998</v>
      </c>
      <c r="AM139" s="221">
        <f t="shared" si="31"/>
        <v>1554419.1999999997</v>
      </c>
      <c r="AN139" s="221">
        <f t="shared" si="31"/>
        <v>1569614.85</v>
      </c>
      <c r="AO139" s="7">
        <f>AVERAGE(AB139:AN139)</f>
        <v>1487369.3830769232</v>
      </c>
      <c r="AP139" s="221">
        <f t="shared" si="31"/>
        <v>22543.773846153854</v>
      </c>
      <c r="AQ139" s="207">
        <f>+AQ68+AQ137</f>
        <v>-46210.139999999992</v>
      </c>
    </row>
    <row r="140" spans="1:43" x14ac:dyDescent="0.2">
      <c r="A140" s="161"/>
      <c r="C140" s="28" t="s">
        <v>515</v>
      </c>
      <c r="D140" s="30">
        <f>SUM('[3]Trial Blc'!C4:C59)</f>
        <v>3904590.2599999993</v>
      </c>
      <c r="G140" s="77">
        <f>SUM('[3]Trial Blc'!C4:C59)</f>
        <v>3904590.2599999993</v>
      </c>
      <c r="H140" s="77">
        <f>SUM('[3]Trial Blc'!D4:D59)</f>
        <v>3908400.6799999992</v>
      </c>
      <c r="I140" s="77">
        <f>SUM('[3]Trial Blc'!E4:E59)</f>
        <v>3923981.55</v>
      </c>
      <c r="J140" s="77">
        <f>SUM('[3]Trial Blc'!F4:F59)</f>
        <v>3935683.89</v>
      </c>
      <c r="K140" s="77">
        <f>SUM('[3]Trial Blc'!G4:G59)</f>
        <v>3934430.4899999998</v>
      </c>
      <c r="L140" s="77">
        <f>SUM('[3]Trial Blc'!H4:H59)</f>
        <v>3938325.48</v>
      </c>
      <c r="M140" s="77">
        <f>SUM('[3]Trial Blc'!I4:I59)</f>
        <v>3941695.8300000005</v>
      </c>
      <c r="N140" s="77">
        <f>SUM('[3]Trial Blc'!J4:J59)</f>
        <v>3929556.63</v>
      </c>
      <c r="O140" s="77">
        <f>SUM('[3]Trial Blc'!K4:K59)</f>
        <v>3931336.1099999994</v>
      </c>
      <c r="P140" s="77">
        <f>SUM('[3]Trial Blc'!L4:L59)</f>
        <v>3934417.65</v>
      </c>
      <c r="Q140" s="77">
        <f>SUM('[3]Trial Blc'!M4:M59)</f>
        <v>3955211.5299999993</v>
      </c>
      <c r="R140" s="77">
        <f>SUM('[3]Trial Blc'!N4:N59)</f>
        <v>4139917.3</v>
      </c>
      <c r="S140" s="77">
        <f>SUM('[3]Trial Blc'!O4:O59)</f>
        <v>4144885.6999999997</v>
      </c>
      <c r="W140" s="161"/>
      <c r="X140" s="28" t="s">
        <v>515</v>
      </c>
      <c r="Y140" s="30">
        <f>+AB140</f>
        <v>-1395517.9999999995</v>
      </c>
      <c r="Z140" s="28">
        <v>46210.14</v>
      </c>
      <c r="AA140" s="28"/>
      <c r="AB140" s="77">
        <f>SUM('[3]Trial Blc'!C78:C134)</f>
        <v>-1395517.9999999995</v>
      </c>
      <c r="AC140" s="77">
        <f>SUM('[3]Trial Blc'!D78:D134)</f>
        <v>-1409793.1800000002</v>
      </c>
      <c r="AD140" s="77">
        <f>SUM('[3]Trial Blc'!E78:E134)</f>
        <v>-1418207.3700000003</v>
      </c>
      <c r="AE140" s="77">
        <f>SUM('[3]Trial Blc'!F78:F134)</f>
        <v>-1432791.32</v>
      </c>
      <c r="AF140" s="77">
        <f>SUM('[3]Trial Blc'!G78:G134)</f>
        <v>-1444092.5</v>
      </c>
      <c r="AG140" s="77">
        <f>SUM('[3]Trial Blc'!H78:H134)</f>
        <v>-1456097.2899999993</v>
      </c>
      <c r="AH140" s="77">
        <f>SUM('[3]Trial Blc'!I78:I134)</f>
        <v>-1468547.8299999998</v>
      </c>
      <c r="AI140" s="77">
        <f>SUM('[3]Trial Blc'!J78:J134)</f>
        <v>-1528283.53</v>
      </c>
      <c r="AJ140" s="77">
        <f>SUM('[3]Trial Blc'!K78:K134)</f>
        <v>-1541966.4700000002</v>
      </c>
      <c r="AK140" s="77">
        <f>SUM('[3]Trial Blc'!L78:L134)</f>
        <v>-1554077.6500000004</v>
      </c>
      <c r="AL140" s="77">
        <f>SUM('[3]Trial Blc'!M78:M134)</f>
        <v>-1562392.7899999993</v>
      </c>
      <c r="AM140" s="77">
        <f>SUM('[3]Trial Blc'!N78:N134)</f>
        <v>-1554419.1999999997</v>
      </c>
      <c r="AN140" s="77">
        <f>SUM('[3]Trial Blc'!O78:O134)</f>
        <v>-1569614.8500000003</v>
      </c>
      <c r="AO140" s="7">
        <f>AVERAGE(AB140:AN140)</f>
        <v>-1487369.3830769232</v>
      </c>
      <c r="AP140" s="31">
        <v>23266.15</v>
      </c>
      <c r="AQ140" s="222">
        <v>46210.14</v>
      </c>
    </row>
    <row r="141" spans="1:43" x14ac:dyDescent="0.2">
      <c r="A141" s="161"/>
      <c r="C141" s="28" t="s">
        <v>546</v>
      </c>
      <c r="D141" s="34">
        <f>+D140-D139</f>
        <v>0</v>
      </c>
      <c r="G141" s="223">
        <f>+G140-G139</f>
        <v>0</v>
      </c>
      <c r="H141" s="223">
        <f t="shared" ref="H141:S141" si="32">+H140-H139</f>
        <v>0</v>
      </c>
      <c r="I141" s="223">
        <f t="shared" si="32"/>
        <v>0</v>
      </c>
      <c r="J141" s="223">
        <f t="shared" si="32"/>
        <v>0</v>
      </c>
      <c r="K141" s="223">
        <f t="shared" si="32"/>
        <v>0</v>
      </c>
      <c r="L141" s="223">
        <f t="shared" si="32"/>
        <v>0</v>
      </c>
      <c r="M141" s="223">
        <f t="shared" si="32"/>
        <v>0</v>
      </c>
      <c r="N141" s="223">
        <f t="shared" si="32"/>
        <v>0</v>
      </c>
      <c r="O141" s="223">
        <f t="shared" si="32"/>
        <v>0</v>
      </c>
      <c r="P141" s="223">
        <f t="shared" si="32"/>
        <v>0</v>
      </c>
      <c r="Q141" s="223">
        <f t="shared" si="32"/>
        <v>0</v>
      </c>
      <c r="R141" s="223">
        <f t="shared" si="32"/>
        <v>0</v>
      </c>
      <c r="S141" s="223">
        <f t="shared" si="32"/>
        <v>0</v>
      </c>
      <c r="W141" s="161"/>
      <c r="X141" s="28"/>
      <c r="Y141" s="34">
        <f>+Y140+Y139</f>
        <v>0</v>
      </c>
      <c r="Z141" s="34">
        <f>+Z140+Z139</f>
        <v>46210.14</v>
      </c>
      <c r="AA141" s="34"/>
      <c r="AB141" s="34">
        <f t="shared" ref="AB141:AN141" si="33">+AB140+AB139</f>
        <v>0</v>
      </c>
      <c r="AC141" s="34">
        <f t="shared" si="33"/>
        <v>0</v>
      </c>
      <c r="AD141" s="34">
        <f t="shared" si="33"/>
        <v>0</v>
      </c>
      <c r="AE141" s="34">
        <f t="shared" si="33"/>
        <v>0</v>
      </c>
      <c r="AF141" s="34">
        <f t="shared" si="33"/>
        <v>0</v>
      </c>
      <c r="AG141" s="34">
        <f t="shared" si="33"/>
        <v>0</v>
      </c>
      <c r="AH141" s="34">
        <f t="shared" si="33"/>
        <v>0</v>
      </c>
      <c r="AI141" s="34">
        <f t="shared" si="33"/>
        <v>0</v>
      </c>
      <c r="AJ141" s="34">
        <f t="shared" si="33"/>
        <v>0</v>
      </c>
      <c r="AK141" s="34">
        <f t="shared" si="33"/>
        <v>0</v>
      </c>
      <c r="AL141" s="34">
        <f t="shared" si="33"/>
        <v>0</v>
      </c>
      <c r="AM141" s="34">
        <f t="shared" si="33"/>
        <v>0</v>
      </c>
      <c r="AN141" s="34">
        <f t="shared" si="33"/>
        <v>0</v>
      </c>
      <c r="AP141" s="31">
        <f>+AP139-AP140</f>
        <v>-722.37615384614764</v>
      </c>
    </row>
    <row r="142" spans="1:43" ht="10.5" thickBot="1" x14ac:dyDescent="0.25">
      <c r="A142" s="161"/>
      <c r="W142" s="161"/>
    </row>
    <row r="143" spans="1:43" s="36" customFormat="1" x14ac:dyDescent="0.2">
      <c r="A143" s="224"/>
      <c r="B143" s="38" t="s">
        <v>270</v>
      </c>
      <c r="E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W143" s="224" t="s">
        <v>270</v>
      </c>
      <c r="X143" s="35" t="s">
        <v>270</v>
      </c>
      <c r="Y143" s="34"/>
      <c r="Z143" s="62"/>
      <c r="AA143" s="63"/>
      <c r="AB143" s="63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</row>
    <row r="144" spans="1:43" s="33" customFormat="1" ht="14.25" customHeight="1" x14ac:dyDescent="0.25">
      <c r="A144" s="162"/>
      <c r="B144" s="38" t="s">
        <v>271</v>
      </c>
      <c r="D144" s="34"/>
      <c r="E144" s="34"/>
      <c r="G144" s="10">
        <f>SUM(D144:F144)</f>
        <v>0</v>
      </c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W144" s="162" t="s">
        <v>272</v>
      </c>
      <c r="X144" s="37" t="s">
        <v>272</v>
      </c>
      <c r="Y144" s="34"/>
      <c r="AA144" s="34"/>
      <c r="AB144" s="66">
        <f>SUM(Y144:AA144)</f>
        <v>0</v>
      </c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6"/>
    </row>
    <row r="145" spans="1:41" s="33" customFormat="1" x14ac:dyDescent="0.2">
      <c r="A145" s="162"/>
      <c r="B145" s="38" t="s">
        <v>133</v>
      </c>
      <c r="D145" s="34"/>
      <c r="E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W145" s="162"/>
      <c r="X145" s="35"/>
      <c r="Y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6"/>
    </row>
    <row r="146" spans="1:41" s="33" customFormat="1" x14ac:dyDescent="0.2">
      <c r="A146" s="162"/>
      <c r="B146" s="76" t="s">
        <v>273</v>
      </c>
      <c r="D146" s="34"/>
      <c r="E146" s="34"/>
      <c r="G146" s="34">
        <f>-G72</f>
        <v>1194360.1700000002</v>
      </c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>
        <f>-S72</f>
        <v>0</v>
      </c>
      <c r="W146" s="162" t="s">
        <v>274</v>
      </c>
      <c r="X146" s="35" t="s">
        <v>274</v>
      </c>
      <c r="Y146" s="34">
        <f>-Y72</f>
        <v>548166.42000000004</v>
      </c>
      <c r="AA146" s="34"/>
      <c r="AB146" s="34">
        <f>-AB72</f>
        <v>548166.42000000004</v>
      </c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>
        <f>-AN72</f>
        <v>579066.81999999983</v>
      </c>
      <c r="AO146" s="36"/>
    </row>
    <row r="147" spans="1:41" s="7" customFormat="1" ht="30.5" x14ac:dyDescent="0.25">
      <c r="A147" s="145"/>
      <c r="B147" s="76" t="s">
        <v>275</v>
      </c>
      <c r="C147" s="9"/>
      <c r="D147" s="13"/>
      <c r="E147" s="13"/>
      <c r="F147" s="9"/>
      <c r="G147" s="13">
        <f>+G144-G137-G146</f>
        <v>-3904590.26</v>
      </c>
      <c r="H147" s="67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13">
        <f>+S144-S137-S146</f>
        <v>-2740939.65</v>
      </c>
      <c r="U147" s="9"/>
      <c r="V147" s="9"/>
      <c r="W147" s="145" t="s">
        <v>275</v>
      </c>
      <c r="X147" s="76" t="s">
        <v>275</v>
      </c>
      <c r="Y147" s="13">
        <f>+Y144-Y137-Y146</f>
        <v>-1395518</v>
      </c>
      <c r="Z147" s="9"/>
      <c r="AA147" s="13"/>
      <c r="AB147" s="13">
        <f>+AB144-AB137-AB146</f>
        <v>-1395518</v>
      </c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13">
        <f>+AN144-AN137-AN146</f>
        <v>-1569614.85</v>
      </c>
      <c r="AO147" s="11"/>
    </row>
    <row r="148" spans="1:41" s="7" customFormat="1" ht="52.5" x14ac:dyDescent="0.25">
      <c r="A148" s="153"/>
      <c r="C148" s="64" t="s">
        <v>276</v>
      </c>
      <c r="D148" s="66">
        <f>+D66+D137</f>
        <v>3904590.26</v>
      </c>
      <c r="E148" s="66">
        <f>+E66+E135</f>
        <v>0</v>
      </c>
      <c r="F148" s="66">
        <f>+F66+F135</f>
        <v>0</v>
      </c>
      <c r="G148" s="66">
        <f t="shared" ref="G148:T148" si="34">+G66+G137</f>
        <v>3904590.26</v>
      </c>
      <c r="H148" s="66">
        <f t="shared" si="34"/>
        <v>3908400.6799999997</v>
      </c>
      <c r="I148" s="66">
        <f t="shared" si="34"/>
        <v>3923981.55</v>
      </c>
      <c r="J148" s="66">
        <f t="shared" si="34"/>
        <v>3935683.8900000006</v>
      </c>
      <c r="K148" s="66">
        <f t="shared" si="34"/>
        <v>3934430.4899999998</v>
      </c>
      <c r="L148" s="66">
        <f t="shared" si="34"/>
        <v>3938325.4800000004</v>
      </c>
      <c r="M148" s="66">
        <f t="shared" si="34"/>
        <v>3941695.8300000005</v>
      </c>
      <c r="N148" s="66">
        <f t="shared" si="34"/>
        <v>3929556.6300000008</v>
      </c>
      <c r="O148" s="66">
        <f t="shared" si="34"/>
        <v>3931336.1100000003</v>
      </c>
      <c r="P148" s="66">
        <f t="shared" si="34"/>
        <v>3934417.6500000008</v>
      </c>
      <c r="Q148" s="66">
        <f t="shared" si="34"/>
        <v>3955211.5299999993</v>
      </c>
      <c r="R148" s="66">
        <f t="shared" si="34"/>
        <v>4139917.3</v>
      </c>
      <c r="S148" s="66">
        <f t="shared" si="34"/>
        <v>4144885.7</v>
      </c>
      <c r="T148" s="66">
        <f t="shared" si="34"/>
        <v>3897215.1746153841</v>
      </c>
      <c r="U148" s="66">
        <f>+U66+U135</f>
        <v>-3923</v>
      </c>
      <c r="V148" s="66"/>
      <c r="W148" s="153" t="s">
        <v>277</v>
      </c>
      <c r="X148" s="8" t="s">
        <v>277</v>
      </c>
      <c r="Y148" s="66">
        <f>+Y66+Y135</f>
        <v>1395518</v>
      </c>
      <c r="Z148" s="66">
        <f>+Z66+Z135</f>
        <v>0</v>
      </c>
      <c r="AA148" s="66"/>
      <c r="AB148" s="66">
        <f t="shared" ref="AB148:AN148" si="35">+AB66+AB135</f>
        <v>1395518</v>
      </c>
      <c r="AC148" s="66">
        <f t="shared" si="35"/>
        <v>1409793.18</v>
      </c>
      <c r="AD148" s="66">
        <f t="shared" si="35"/>
        <v>1418207.3699999999</v>
      </c>
      <c r="AE148" s="66">
        <f t="shared" si="35"/>
        <v>1432791.32</v>
      </c>
      <c r="AF148" s="66">
        <f t="shared" si="35"/>
        <v>1444092.5</v>
      </c>
      <c r="AG148" s="66">
        <f t="shared" si="35"/>
        <v>1456097.2899999991</v>
      </c>
      <c r="AH148" s="66">
        <f t="shared" si="35"/>
        <v>1468547.8299999991</v>
      </c>
      <c r="AI148" s="66">
        <f t="shared" si="35"/>
        <v>1528283.53</v>
      </c>
      <c r="AJ148" s="66">
        <f t="shared" si="35"/>
        <v>1541966.4700000002</v>
      </c>
      <c r="AK148" s="66">
        <f t="shared" si="35"/>
        <v>1554077.6500000004</v>
      </c>
      <c r="AL148" s="66">
        <f t="shared" si="35"/>
        <v>1562392.7899999998</v>
      </c>
      <c r="AM148" s="66">
        <f t="shared" si="35"/>
        <v>1554419.1999999997</v>
      </c>
      <c r="AN148" s="66">
        <f t="shared" si="35"/>
        <v>1569614.85</v>
      </c>
      <c r="AO148" s="7">
        <f>AVERAGE(AB148:AN148)</f>
        <v>1487369.3830769232</v>
      </c>
    </row>
    <row r="149" spans="1:41" s="7" customFormat="1" ht="15" customHeight="1" x14ac:dyDescent="0.25">
      <c r="A149" s="153"/>
      <c r="C149" s="64" t="s">
        <v>278</v>
      </c>
      <c r="D149" s="66">
        <f>+D185+D210</f>
        <v>11069.96</v>
      </c>
      <c r="E149" s="66">
        <f t="shared" ref="E149:S149" si="36">+E185+E210</f>
        <v>0</v>
      </c>
      <c r="F149" s="66">
        <f t="shared" si="36"/>
        <v>0</v>
      </c>
      <c r="G149" s="66">
        <f t="shared" si="36"/>
        <v>11069.96</v>
      </c>
      <c r="H149" s="66">
        <f t="shared" si="36"/>
        <v>12306.099999999948</v>
      </c>
      <c r="I149" s="66">
        <f t="shared" si="36"/>
        <v>14260.009999999902</v>
      </c>
      <c r="J149" s="66">
        <f t="shared" si="36"/>
        <v>15457.499999999918</v>
      </c>
      <c r="K149" s="66">
        <f t="shared" si="36"/>
        <v>18069.249999999905</v>
      </c>
      <c r="L149" s="66">
        <f t="shared" si="36"/>
        <v>21023.419999999918</v>
      </c>
      <c r="M149" s="66">
        <f t="shared" si="36"/>
        <v>25518.899999999925</v>
      </c>
      <c r="N149" s="66">
        <f t="shared" si="36"/>
        <v>188100.02999999994</v>
      </c>
      <c r="O149" s="66">
        <f t="shared" si="36"/>
        <v>194453.97999999995</v>
      </c>
      <c r="P149" s="66">
        <f t="shared" si="36"/>
        <v>197116.03999999992</v>
      </c>
      <c r="Q149" s="66">
        <f t="shared" si="36"/>
        <v>200903.68999999994</v>
      </c>
      <c r="R149" s="66">
        <f t="shared" si="36"/>
        <v>249.3399999999383</v>
      </c>
      <c r="S149" s="66">
        <f t="shared" si="36"/>
        <v>249.36999999993895</v>
      </c>
      <c r="T149" s="7">
        <f>AVERAGE(G149:S149)</f>
        <v>69136.737692307637</v>
      </c>
      <c r="U149" s="66">
        <f>+U185+U210</f>
        <v>0</v>
      </c>
      <c r="V149" s="66"/>
      <c r="W149" s="153"/>
      <c r="Y149" s="11">
        <f>SUM('[3]Trial Blc'!C114:C181)</f>
        <v>-1437494.3000000003</v>
      </c>
      <c r="Z149" s="64"/>
      <c r="AA149" s="66"/>
      <c r="AB149" s="66">
        <f>+AB165+AB184+AB210</f>
        <v>0</v>
      </c>
      <c r="AC149" s="7">
        <f>SUM('[3]Trial Blc'!D114:D181)</f>
        <v>-1403561.8399999999</v>
      </c>
      <c r="AD149" s="7">
        <f>SUM('[3]Trial Blc'!E114:E181)</f>
        <v>-1382170.8900000001</v>
      </c>
      <c r="AE149" s="7">
        <f>SUM('[3]Trial Blc'!F114:F181)</f>
        <v>-1361787.5</v>
      </c>
      <c r="AF149" s="7">
        <f>SUM('[3]Trial Blc'!G114:G181)</f>
        <v>-1317591.6000000001</v>
      </c>
      <c r="AG149" s="7">
        <f>SUM('[3]Trial Blc'!H114:H181)</f>
        <v>-1315957.3399999999</v>
      </c>
      <c r="AH149" s="7">
        <f>SUM('[3]Trial Blc'!I114:I181)</f>
        <v>-1328399.5499999993</v>
      </c>
      <c r="AI149" s="7">
        <f>SUM('[3]Trial Blc'!J114:J181)</f>
        <v>-1509586.9200000004</v>
      </c>
      <c r="AJ149" s="7">
        <f>SUM('[3]Trial Blc'!K114:K181)</f>
        <v>-1491576.4100000001</v>
      </c>
      <c r="AK149" s="7">
        <f>SUM('[3]Trial Blc'!L114:L181)</f>
        <v>-1487203.6300000004</v>
      </c>
      <c r="AL149" s="7">
        <f>SUM('[3]Trial Blc'!M114:M181)</f>
        <v>-1491879.14</v>
      </c>
      <c r="AM149" s="7">
        <f>SUM('[3]Trial Blc'!N114:N181)</f>
        <v>-1477716.35</v>
      </c>
      <c r="AN149" s="7">
        <f>SUM('[3]Trial Blc'!O114:O181)</f>
        <v>-1460762.1499999992</v>
      </c>
      <c r="AO149" s="11"/>
    </row>
    <row r="150" spans="1:41" s="7" customFormat="1" ht="10.5" x14ac:dyDescent="0.25">
      <c r="A150" s="145"/>
      <c r="B150" s="8" t="s">
        <v>279</v>
      </c>
      <c r="C150" s="9"/>
      <c r="D150" s="68"/>
      <c r="E150" s="68"/>
      <c r="F150" s="9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U150" s="9"/>
      <c r="V150" s="9"/>
      <c r="W150" s="145"/>
      <c r="Y150" s="68"/>
      <c r="Z150" s="9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11"/>
    </row>
    <row r="151" spans="1:41" s="7" customFormat="1" ht="12" x14ac:dyDescent="0.3">
      <c r="A151" s="145">
        <v>1660</v>
      </c>
      <c r="B151" s="8" t="s">
        <v>280</v>
      </c>
      <c r="C151" s="69" t="s">
        <v>281</v>
      </c>
      <c r="D151" s="104">
        <f>IFERROR(VLOOKUP($A151,'[3]Trial Blc'!$B$3:O$542,D$1,FALSE),0)</f>
        <v>0</v>
      </c>
      <c r="E151" s="10"/>
      <c r="F151" s="69"/>
      <c r="G151" s="10"/>
      <c r="H151" s="104">
        <f>IFERROR(VLOOKUP($A151,'[3]Trial Blc'!$B$3:S$542,H$1,FALSE),0)</f>
        <v>0</v>
      </c>
      <c r="I151" s="104">
        <f>IFERROR(VLOOKUP($A151,'[3]Trial Blc'!$B$3:T$542,I$1,FALSE),0)</f>
        <v>0</v>
      </c>
      <c r="J151" s="104">
        <f>IFERROR(VLOOKUP($A151,'[3]Trial Blc'!$B$3:U$542,J$1,FALSE),0)</f>
        <v>0</v>
      </c>
      <c r="K151" s="104">
        <f>IFERROR(VLOOKUP($A151,'[3]Trial Blc'!$B$3:V$542,K$1,FALSE),0)</f>
        <v>0</v>
      </c>
      <c r="L151" s="104">
        <f>IFERROR(VLOOKUP($A151,'[3]Trial Blc'!$B$3:W$542,L$1,FALSE),0)</f>
        <v>0</v>
      </c>
      <c r="M151" s="104">
        <f>IFERROR(VLOOKUP($A151,'[3]Trial Blc'!$B$3:X$542,M$1,FALSE),0)</f>
        <v>0</v>
      </c>
      <c r="N151" s="104">
        <f>IFERROR(VLOOKUP($A151,'[3]Trial Blc'!$B$3:Y$542,N$1,FALSE),0)</f>
        <v>0</v>
      </c>
      <c r="O151" s="104">
        <f>IFERROR(VLOOKUP($A151,'[3]Trial Blc'!$B$3:Z$542,O$1,FALSE),0)</f>
        <v>0</v>
      </c>
      <c r="P151" s="104">
        <f>IFERROR(VLOOKUP($A151,'[3]Trial Blc'!$B$3:AA$542,P$1,FALSE),0)</f>
        <v>0</v>
      </c>
      <c r="Q151" s="104">
        <f>IFERROR(VLOOKUP($A151,'[3]Trial Blc'!$B$3:AB$542,Q$1,FALSE),0)</f>
        <v>0</v>
      </c>
      <c r="R151" s="104">
        <f>IFERROR(VLOOKUP($A151,'[3]Trial Blc'!$B$3:AC$542,R$1,FALSE),0)</f>
        <v>0</v>
      </c>
      <c r="S151" s="104">
        <f>IFERROR(VLOOKUP($A151,'[3]Trial Blc'!$B$3:AD$542,S$1,FALSE),0)</f>
        <v>0</v>
      </c>
      <c r="U151" s="69"/>
      <c r="V151" s="69"/>
      <c r="W151" s="145"/>
      <c r="Y151" s="10"/>
      <c r="Z151" s="69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1"/>
    </row>
    <row r="152" spans="1:41" s="7" customFormat="1" ht="12" x14ac:dyDescent="0.3">
      <c r="A152" s="145">
        <v>1661</v>
      </c>
      <c r="C152" s="69" t="s">
        <v>282</v>
      </c>
      <c r="D152" s="104">
        <f>IFERROR(VLOOKUP($A152,'[3]Trial Blc'!$B$3:O$542,D$1,FALSE),0)</f>
        <v>0</v>
      </c>
      <c r="E152" s="10"/>
      <c r="F152" s="69"/>
      <c r="G152" s="10">
        <f t="shared" ref="G152:G163" si="37">SUM(D152:F152)</f>
        <v>0</v>
      </c>
      <c r="H152" s="104">
        <f>IFERROR(VLOOKUP($A152,'[3]Trial Blc'!$B$3:S$542,H$1,FALSE),0)</f>
        <v>0</v>
      </c>
      <c r="I152" s="104">
        <f>IFERROR(VLOOKUP($A152,'[3]Trial Blc'!$B$3:T$542,I$1,FALSE),0)</f>
        <v>0</v>
      </c>
      <c r="J152" s="104">
        <f>IFERROR(VLOOKUP($A152,'[3]Trial Blc'!$B$3:U$542,J$1,FALSE),0)</f>
        <v>0</v>
      </c>
      <c r="K152" s="104">
        <f>IFERROR(VLOOKUP($A152,'[3]Trial Blc'!$B$3:V$542,K$1,FALSE),0)</f>
        <v>0</v>
      </c>
      <c r="L152" s="104">
        <f>IFERROR(VLOOKUP($A152,'[3]Trial Blc'!$B$3:W$542,L$1,FALSE),0)</f>
        <v>0</v>
      </c>
      <c r="M152" s="104">
        <f>IFERROR(VLOOKUP($A152,'[3]Trial Blc'!$B$3:X$542,M$1,FALSE),0)</f>
        <v>0</v>
      </c>
      <c r="N152" s="104">
        <f>IFERROR(VLOOKUP($A152,'[3]Trial Blc'!$B$3:Y$542,N$1,FALSE),0)</f>
        <v>0</v>
      </c>
      <c r="O152" s="104">
        <f>IFERROR(VLOOKUP($A152,'[3]Trial Blc'!$B$3:Z$542,O$1,FALSE),0)</f>
        <v>0</v>
      </c>
      <c r="P152" s="104">
        <f>IFERROR(VLOOKUP($A152,'[3]Trial Blc'!$B$3:AA$542,P$1,FALSE),0)</f>
        <v>0</v>
      </c>
      <c r="Q152" s="104">
        <f>IFERROR(VLOOKUP($A152,'[3]Trial Blc'!$B$3:AB$542,Q$1,FALSE),0)</f>
        <v>0</v>
      </c>
      <c r="R152" s="104">
        <f>IFERROR(VLOOKUP($A152,'[3]Trial Blc'!$B$3:AC$542,R$1,FALSE),0)</f>
        <v>0</v>
      </c>
      <c r="S152" s="104">
        <f>IFERROR(VLOOKUP($A152,'[3]Trial Blc'!$B$3:AD$542,S$1,FALSE),0)</f>
        <v>0</v>
      </c>
      <c r="U152" s="69"/>
      <c r="V152" s="69"/>
      <c r="W152" s="145"/>
      <c r="Y152" s="10"/>
      <c r="Z152" s="69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1"/>
    </row>
    <row r="153" spans="1:41" s="7" customFormat="1" ht="12" x14ac:dyDescent="0.3">
      <c r="A153" s="145">
        <v>1665</v>
      </c>
      <c r="C153" s="69" t="s">
        <v>283</v>
      </c>
      <c r="D153" s="104">
        <f>IFERROR(VLOOKUP($A153,'[3]Trial Blc'!$B$3:O$542,D$1,FALSE),0)</f>
        <v>9770.41</v>
      </c>
      <c r="E153" s="10"/>
      <c r="F153" s="69"/>
      <c r="G153" s="10">
        <f t="shared" si="37"/>
        <v>9770.41</v>
      </c>
      <c r="H153" s="104">
        <f>IFERROR(VLOOKUP($A153,'[3]Trial Blc'!$B$3:S$542,H$1,FALSE),0)</f>
        <v>10659.130000000001</v>
      </c>
      <c r="I153" s="104">
        <f>IFERROR(VLOOKUP($A153,'[3]Trial Blc'!$B$3:T$542,I$1,FALSE),0)</f>
        <v>10908.73</v>
      </c>
      <c r="J153" s="104">
        <f>IFERROR(VLOOKUP($A153,'[3]Trial Blc'!$B$3:U$542,J$1,FALSE),0)</f>
        <v>11151.13</v>
      </c>
      <c r="K153" s="104">
        <f>IFERROR(VLOOKUP($A153,'[3]Trial Blc'!$B$3:V$542,K$1,FALSE),0)</f>
        <v>12717.130000000001</v>
      </c>
      <c r="L153" s="104">
        <f>IFERROR(VLOOKUP($A153,'[3]Trial Blc'!$B$3:W$542,L$1,FALSE),0)</f>
        <v>15540.84</v>
      </c>
      <c r="M153" s="104">
        <f>IFERROR(VLOOKUP($A153,'[3]Trial Blc'!$B$3:X$542,M$1,FALSE),0)</f>
        <v>16344.029999999999</v>
      </c>
      <c r="N153" s="104">
        <f>IFERROR(VLOOKUP($A153,'[3]Trial Blc'!$B$3:Y$542,N$1,FALSE),0)</f>
        <v>23111.45</v>
      </c>
      <c r="O153" s="104">
        <f>IFERROR(VLOOKUP($A153,'[3]Trial Blc'!$B$3:Z$542,O$1,FALSE),0)</f>
        <v>27785.1</v>
      </c>
      <c r="P153" s="104">
        <f>IFERROR(VLOOKUP($A153,'[3]Trial Blc'!$B$3:AA$542,P$1,FALSE),0)</f>
        <v>28590.9</v>
      </c>
      <c r="Q153" s="104">
        <f>IFERROR(VLOOKUP($A153,'[3]Trial Blc'!$B$3:AB$542,Q$1,FALSE),0)</f>
        <v>28590.9</v>
      </c>
      <c r="R153" s="104">
        <f>IFERROR(VLOOKUP($A153,'[3]Trial Blc'!$B$3:AC$542,R$1,FALSE),0)</f>
        <v>28590.9</v>
      </c>
      <c r="S153" s="104">
        <f>IFERROR(VLOOKUP($A153,'[3]Trial Blc'!$B$3:AD$542,S$1,FALSE),0)</f>
        <v>28590.9</v>
      </c>
      <c r="T153" s="7">
        <f t="shared" ref="T153:T163" si="38">AVERAGE(G153:S153)</f>
        <v>19411.65769230769</v>
      </c>
      <c r="U153" s="69"/>
      <c r="V153" s="69"/>
      <c r="W153" s="145"/>
      <c r="Y153" s="10"/>
      <c r="Z153" s="69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1"/>
    </row>
    <row r="154" spans="1:41" s="7" customFormat="1" ht="12" x14ac:dyDescent="0.3">
      <c r="A154" s="145">
        <v>1666</v>
      </c>
      <c r="C154" s="69" t="s">
        <v>284</v>
      </c>
      <c r="D154" s="104">
        <f>IFERROR(VLOOKUP($A154,'[3]Trial Blc'!$B$3:O$542,D$1,FALSE),0)</f>
        <v>17510.27</v>
      </c>
      <c r="E154" s="10"/>
      <c r="F154" s="69"/>
      <c r="G154" s="10">
        <f t="shared" si="37"/>
        <v>17510.27</v>
      </c>
      <c r="H154" s="104">
        <f>IFERROR(VLOOKUP($A154,'[3]Trial Blc'!$B$3:S$542,H$1,FALSE),0)</f>
        <v>17600.25</v>
      </c>
      <c r="I154" s="104">
        <f>IFERROR(VLOOKUP($A154,'[3]Trial Blc'!$B$3:T$542,I$1,FALSE),0)</f>
        <v>17704.150000000001</v>
      </c>
      <c r="J154" s="104">
        <f>IFERROR(VLOOKUP($A154,'[3]Trial Blc'!$B$3:U$542,J$1,FALSE),0)</f>
        <v>17896.329999999998</v>
      </c>
      <c r="K154" s="104">
        <f>IFERROR(VLOOKUP($A154,'[3]Trial Blc'!$B$3:V$542,K$1,FALSE),0)</f>
        <v>18026.379999999997</v>
      </c>
      <c r="L154" s="104">
        <f>IFERROR(VLOOKUP($A154,'[3]Trial Blc'!$B$3:W$542,L$1,FALSE),0)</f>
        <v>18177.68</v>
      </c>
      <c r="M154" s="104">
        <f>IFERROR(VLOOKUP($A154,'[3]Trial Blc'!$B$3:X$542,M$1,FALSE),0)</f>
        <v>18361.43</v>
      </c>
      <c r="N154" s="104">
        <f>IFERROR(VLOOKUP($A154,'[3]Trial Blc'!$B$3:Y$542,N$1,FALSE),0)</f>
        <v>19758.09</v>
      </c>
      <c r="O154" s="104">
        <f>IFERROR(VLOOKUP($A154,'[3]Trial Blc'!$B$3:Z$542,O$1,FALSE),0)</f>
        <v>21191.78</v>
      </c>
      <c r="P154" s="104">
        <f>IFERROR(VLOOKUP($A154,'[3]Trial Blc'!$B$3:AA$542,P$1,FALSE),0)</f>
        <v>22633.439999999999</v>
      </c>
      <c r="Q154" s="104">
        <f>IFERROR(VLOOKUP($A154,'[3]Trial Blc'!$B$3:AB$542,Q$1,FALSE),0)</f>
        <v>24093.82</v>
      </c>
      <c r="R154" s="104">
        <f>IFERROR(VLOOKUP($A154,'[3]Trial Blc'!$B$3:AC$542,R$1,FALSE),0)</f>
        <v>24093.82</v>
      </c>
      <c r="S154" s="104">
        <f>IFERROR(VLOOKUP($A154,'[3]Trial Blc'!$B$3:AD$542,S$1,FALSE),0)</f>
        <v>24093.82</v>
      </c>
      <c r="T154" s="7">
        <f t="shared" si="38"/>
        <v>20087.789230769231</v>
      </c>
      <c r="U154" s="69"/>
      <c r="V154" s="69"/>
      <c r="W154" s="145"/>
      <c r="Y154" s="10"/>
      <c r="Z154" s="69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1"/>
    </row>
    <row r="155" spans="1:41" s="7" customFormat="1" ht="12" x14ac:dyDescent="0.3">
      <c r="A155" s="145">
        <v>1667</v>
      </c>
      <c r="C155" s="69" t="s">
        <v>285</v>
      </c>
      <c r="D155" s="104">
        <f>IFERROR(VLOOKUP($A155,'[3]Trial Blc'!$B$3:O$542,D$1,FALSE),0)</f>
        <v>114580.52</v>
      </c>
      <c r="E155" s="10"/>
      <c r="F155" s="69"/>
      <c r="G155" s="10">
        <f t="shared" si="37"/>
        <v>114580.52</v>
      </c>
      <c r="H155" s="104">
        <f>IFERROR(VLOOKUP($A155,'[3]Trial Blc'!$B$3:S$542,H$1,FALSE),0)</f>
        <v>114580.52</v>
      </c>
      <c r="I155" s="104">
        <f>IFERROR(VLOOKUP($A155,'[3]Trial Blc'!$B$3:T$542,I$1,FALSE),0)</f>
        <v>116180.97</v>
      </c>
      <c r="J155" s="104">
        <f>IFERROR(VLOOKUP($A155,'[3]Trial Blc'!$B$3:U$542,J$1,FALSE),0)</f>
        <v>116932.46999999999</v>
      </c>
      <c r="K155" s="104">
        <f>IFERROR(VLOOKUP($A155,'[3]Trial Blc'!$B$3:V$542,K$1,FALSE),0)</f>
        <v>117848.47</v>
      </c>
      <c r="L155" s="104">
        <f>IFERROR(VLOOKUP($A155,'[3]Trial Blc'!$B$3:W$542,L$1,FALSE),0)</f>
        <v>117848.47</v>
      </c>
      <c r="M155" s="104">
        <f>IFERROR(VLOOKUP($A155,'[3]Trial Blc'!$B$3:X$542,M$1,FALSE),0)</f>
        <v>119645.04000000001</v>
      </c>
      <c r="N155" s="104">
        <f>IFERROR(VLOOKUP($A155,'[3]Trial Blc'!$B$3:Y$542,N$1,FALSE),0)</f>
        <v>119645.04000000001</v>
      </c>
      <c r="O155" s="104">
        <f>IFERROR(VLOOKUP($A155,'[3]Trial Blc'!$B$3:Z$542,O$1,FALSE),0)</f>
        <v>119645.04000000001</v>
      </c>
      <c r="P155" s="104">
        <f>IFERROR(VLOOKUP($A155,'[3]Trial Blc'!$B$3:AA$542,P$1,FALSE),0)</f>
        <v>119645.04000000001</v>
      </c>
      <c r="Q155" s="104">
        <f>IFERROR(VLOOKUP($A155,'[3]Trial Blc'!$B$3:AB$542,Q$1,FALSE),0)</f>
        <v>119645.04000000001</v>
      </c>
      <c r="R155" s="104">
        <f>IFERROR(VLOOKUP($A155,'[3]Trial Blc'!$B$3:AC$542,R$1,FALSE),0)</f>
        <v>119645.04000000001</v>
      </c>
      <c r="S155" s="104">
        <f>IFERROR(VLOOKUP($A155,'[3]Trial Blc'!$B$3:AD$542,S$1,FALSE),0)</f>
        <v>119645.04000000001</v>
      </c>
      <c r="T155" s="7">
        <f t="shared" si="38"/>
        <v>118114.36153846156</v>
      </c>
      <c r="U155" s="69"/>
      <c r="V155" s="69"/>
      <c r="W155" s="145"/>
      <c r="Y155" s="10"/>
      <c r="Z155" s="69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1"/>
    </row>
    <row r="156" spans="1:41" s="7" customFormat="1" ht="12" x14ac:dyDescent="0.3">
      <c r="A156" s="145">
        <v>1668</v>
      </c>
      <c r="C156" s="69" t="s">
        <v>286</v>
      </c>
      <c r="D156" s="104">
        <f>IFERROR(VLOOKUP($A156,'[3]Trial Blc'!$B$3:O$542,D$1,FALSE),0)</f>
        <v>0</v>
      </c>
      <c r="E156" s="10"/>
      <c r="F156" s="69"/>
      <c r="G156" s="10">
        <f t="shared" si="37"/>
        <v>0</v>
      </c>
      <c r="H156" s="104">
        <f>IFERROR(VLOOKUP($A156,'[3]Trial Blc'!$B$3:S$542,H$1,FALSE),0)</f>
        <v>0</v>
      </c>
      <c r="I156" s="104">
        <f>IFERROR(VLOOKUP($A156,'[3]Trial Blc'!$B$3:T$542,I$1,FALSE),0)</f>
        <v>0</v>
      </c>
      <c r="J156" s="104">
        <f>IFERROR(VLOOKUP($A156,'[3]Trial Blc'!$B$3:U$542,J$1,FALSE),0)</f>
        <v>0</v>
      </c>
      <c r="K156" s="104">
        <f>IFERROR(VLOOKUP($A156,'[3]Trial Blc'!$B$3:V$542,K$1,FALSE),0)</f>
        <v>0</v>
      </c>
      <c r="L156" s="104">
        <f>IFERROR(VLOOKUP($A156,'[3]Trial Blc'!$B$3:W$542,L$1,FALSE),0)</f>
        <v>0</v>
      </c>
      <c r="M156" s="104">
        <f>IFERROR(VLOOKUP($A156,'[3]Trial Blc'!$B$3:X$542,M$1,FALSE),0)</f>
        <v>0</v>
      </c>
      <c r="N156" s="104">
        <f>IFERROR(VLOOKUP($A156,'[3]Trial Blc'!$B$3:Y$542,N$1,FALSE),0)</f>
        <v>0</v>
      </c>
      <c r="O156" s="104">
        <f>IFERROR(VLOOKUP($A156,'[3]Trial Blc'!$B$3:Z$542,O$1,FALSE),0)</f>
        <v>0</v>
      </c>
      <c r="P156" s="104">
        <f>IFERROR(VLOOKUP($A156,'[3]Trial Blc'!$B$3:AA$542,P$1,FALSE),0)</f>
        <v>0</v>
      </c>
      <c r="Q156" s="104">
        <f>IFERROR(VLOOKUP($A156,'[3]Trial Blc'!$B$3:AB$542,Q$1,FALSE),0)</f>
        <v>0</v>
      </c>
      <c r="R156" s="104">
        <f>IFERROR(VLOOKUP($A156,'[3]Trial Blc'!$B$3:AC$542,R$1,FALSE),0)</f>
        <v>0</v>
      </c>
      <c r="S156" s="104">
        <f>IFERROR(VLOOKUP($A156,'[3]Trial Blc'!$B$3:AD$542,S$1,FALSE),0)</f>
        <v>0</v>
      </c>
      <c r="T156" s="7">
        <f t="shared" si="38"/>
        <v>0</v>
      </c>
      <c r="U156" s="69"/>
      <c r="V156" s="69"/>
      <c r="W156" s="145"/>
      <c r="Y156" s="10"/>
      <c r="Z156" s="69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1"/>
    </row>
    <row r="157" spans="1:41" s="7" customFormat="1" ht="12" x14ac:dyDescent="0.3">
      <c r="A157" s="145">
        <v>1669</v>
      </c>
      <c r="C157" s="69" t="s">
        <v>287</v>
      </c>
      <c r="D157" s="104">
        <f>IFERROR(VLOOKUP($A157,'[3]Trial Blc'!$B$3:O$542,D$1,FALSE),0)</f>
        <v>149743</v>
      </c>
      <c r="E157" s="10"/>
      <c r="F157" s="69"/>
      <c r="G157" s="10">
        <f t="shared" si="37"/>
        <v>149743</v>
      </c>
      <c r="H157" s="104">
        <f>IFERROR(VLOOKUP($A157,'[3]Trial Blc'!$B$3:S$542,H$1,FALSE),0)</f>
        <v>149743</v>
      </c>
      <c r="I157" s="104">
        <f>IFERROR(VLOOKUP($A157,'[3]Trial Blc'!$B$3:T$542,I$1,FALSE),0)</f>
        <v>149743</v>
      </c>
      <c r="J157" s="104">
        <f>IFERROR(VLOOKUP($A157,'[3]Trial Blc'!$B$3:U$542,J$1,FALSE),0)</f>
        <v>149743</v>
      </c>
      <c r="K157" s="104">
        <f>IFERROR(VLOOKUP($A157,'[3]Trial Blc'!$B$3:V$542,K$1,FALSE),0)</f>
        <v>149743</v>
      </c>
      <c r="L157" s="104">
        <f>IFERROR(VLOOKUP($A157,'[3]Trial Blc'!$B$3:W$542,L$1,FALSE),0)</f>
        <v>149743</v>
      </c>
      <c r="M157" s="104">
        <f>IFERROR(VLOOKUP($A157,'[3]Trial Blc'!$B$3:X$542,M$1,FALSE),0)</f>
        <v>149743</v>
      </c>
      <c r="N157" s="104">
        <f>IFERROR(VLOOKUP($A157,'[3]Trial Blc'!$B$3:Y$542,N$1,FALSE),0)</f>
        <v>149743</v>
      </c>
      <c r="O157" s="104">
        <f>IFERROR(VLOOKUP($A157,'[3]Trial Blc'!$B$3:Z$542,O$1,FALSE),0)</f>
        <v>149743</v>
      </c>
      <c r="P157" s="104">
        <f>IFERROR(VLOOKUP($A157,'[3]Trial Blc'!$B$3:AA$542,P$1,FALSE),0)</f>
        <v>149743</v>
      </c>
      <c r="Q157" s="104">
        <f>IFERROR(VLOOKUP($A157,'[3]Trial Blc'!$B$3:AB$542,Q$1,FALSE),0)</f>
        <v>149743</v>
      </c>
      <c r="R157" s="104">
        <f>IFERROR(VLOOKUP($A157,'[3]Trial Blc'!$B$3:AC$542,R$1,FALSE),0)</f>
        <v>149743</v>
      </c>
      <c r="S157" s="104">
        <f>IFERROR(VLOOKUP($A157,'[3]Trial Blc'!$B$3:AD$542,S$1,FALSE),0)</f>
        <v>149743</v>
      </c>
      <c r="T157" s="7">
        <f t="shared" si="38"/>
        <v>149743</v>
      </c>
      <c r="U157" s="69"/>
      <c r="V157" s="69"/>
      <c r="W157" s="145"/>
      <c r="Y157" s="10"/>
      <c r="Z157" s="69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1"/>
    </row>
    <row r="158" spans="1:41" s="7" customFormat="1" ht="12" x14ac:dyDescent="0.3">
      <c r="A158" s="145">
        <v>1670</v>
      </c>
      <c r="C158" s="69" t="s">
        <v>288</v>
      </c>
      <c r="D158" s="104">
        <f>IFERROR(VLOOKUP($A158,'[3]Trial Blc'!$B$3:O$542,D$1,FALSE),0)</f>
        <v>0</v>
      </c>
      <c r="E158" s="10"/>
      <c r="F158" s="69"/>
      <c r="G158" s="10">
        <f t="shared" si="37"/>
        <v>0</v>
      </c>
      <c r="H158" s="104">
        <f>IFERROR(VLOOKUP($A158,'[3]Trial Blc'!$B$3:S$542,H$1,FALSE),0)</f>
        <v>15.56</v>
      </c>
      <c r="I158" s="104">
        <f>IFERROR(VLOOKUP($A158,'[3]Trial Blc'!$B$3:T$542,I$1,FALSE),0)</f>
        <v>15.56</v>
      </c>
      <c r="J158" s="104">
        <f>IFERROR(VLOOKUP($A158,'[3]Trial Blc'!$B$3:U$542,J$1,FALSE),0)</f>
        <v>15.56</v>
      </c>
      <c r="K158" s="104">
        <f>IFERROR(VLOOKUP($A158,'[3]Trial Blc'!$B$3:V$542,K$1,FALSE),0)</f>
        <v>15.56</v>
      </c>
      <c r="L158" s="104">
        <f>IFERROR(VLOOKUP($A158,'[3]Trial Blc'!$B$3:W$542,L$1,FALSE),0)</f>
        <v>15.56</v>
      </c>
      <c r="M158" s="104">
        <f>IFERROR(VLOOKUP($A158,'[3]Trial Blc'!$B$3:X$542,M$1,FALSE),0)</f>
        <v>1727.56</v>
      </c>
      <c r="N158" s="104">
        <f>IFERROR(VLOOKUP($A158,'[3]Trial Blc'!$B$3:Y$542,N$1,FALSE),0)</f>
        <v>14233.63</v>
      </c>
      <c r="O158" s="104">
        <f>IFERROR(VLOOKUP($A158,'[3]Trial Blc'!$B$3:Z$542,O$1,FALSE),0)</f>
        <v>14480.24</v>
      </c>
      <c r="P158" s="104">
        <f>IFERROR(VLOOKUP($A158,'[3]Trial Blc'!$B$3:AA$542,P$1,FALSE),0)</f>
        <v>14894.85</v>
      </c>
      <c r="Q158" s="104">
        <f>IFERROR(VLOOKUP($A158,'[3]Trial Blc'!$B$3:AB$542,Q$1,FALSE),0)</f>
        <v>17222.07</v>
      </c>
      <c r="R158" s="104">
        <f>IFERROR(VLOOKUP($A158,'[3]Trial Blc'!$B$3:AC$542,R$1,FALSE),0)</f>
        <v>17222.07</v>
      </c>
      <c r="S158" s="104">
        <f>IFERROR(VLOOKUP($A158,'[3]Trial Blc'!$B$3:AD$542,S$1,FALSE),0)</f>
        <v>17222.07</v>
      </c>
      <c r="T158" s="7">
        <f t="shared" si="38"/>
        <v>7467.7146153846161</v>
      </c>
      <c r="U158" s="69"/>
      <c r="V158" s="69"/>
      <c r="W158" s="145"/>
      <c r="Y158" s="10"/>
      <c r="Z158" s="69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1"/>
    </row>
    <row r="159" spans="1:41" s="7" customFormat="1" ht="12" x14ac:dyDescent="0.3">
      <c r="A159" s="145">
        <v>1671</v>
      </c>
      <c r="C159" s="69" t="s">
        <v>289</v>
      </c>
      <c r="D159" s="104">
        <f>IFERROR(VLOOKUP($A159,'[3]Trial Blc'!$B$3:O$542,D$1,FALSE),0)</f>
        <v>0</v>
      </c>
      <c r="E159" s="10"/>
      <c r="F159" s="69"/>
      <c r="G159" s="10">
        <f t="shared" si="37"/>
        <v>0</v>
      </c>
      <c r="H159" s="104">
        <f>IFERROR(VLOOKUP($A159,'[3]Trial Blc'!$B$3:S$542,H$1,FALSE),0)</f>
        <v>0</v>
      </c>
      <c r="I159" s="104">
        <f>IFERROR(VLOOKUP($A159,'[3]Trial Blc'!$B$3:T$542,I$1,FALSE),0)</f>
        <v>0</v>
      </c>
      <c r="J159" s="104">
        <f>IFERROR(VLOOKUP($A159,'[3]Trial Blc'!$B$3:U$542,J$1,FALSE),0)</f>
        <v>0</v>
      </c>
      <c r="K159" s="104">
        <f>IFERROR(VLOOKUP($A159,'[3]Trial Blc'!$B$3:V$542,K$1,FALSE),0)</f>
        <v>0</v>
      </c>
      <c r="L159" s="104">
        <f>IFERROR(VLOOKUP($A159,'[3]Trial Blc'!$B$3:W$542,L$1,FALSE),0)</f>
        <v>0</v>
      </c>
      <c r="M159" s="104">
        <f>IFERROR(VLOOKUP($A159,'[3]Trial Blc'!$B$3:X$542,M$1,FALSE),0)</f>
        <v>0</v>
      </c>
      <c r="N159" s="104">
        <f>IFERROR(VLOOKUP($A159,'[3]Trial Blc'!$B$3:Y$542,N$1,FALSE),0)</f>
        <v>0</v>
      </c>
      <c r="O159" s="104">
        <f>IFERROR(VLOOKUP($A159,'[3]Trial Blc'!$B$3:Z$542,O$1,FALSE),0)</f>
        <v>0</v>
      </c>
      <c r="P159" s="104">
        <f>IFERROR(VLOOKUP($A159,'[3]Trial Blc'!$B$3:AA$542,P$1,FALSE),0)</f>
        <v>0</v>
      </c>
      <c r="Q159" s="104">
        <f>IFERROR(VLOOKUP($A159,'[3]Trial Blc'!$B$3:AB$542,Q$1,FALSE),0)</f>
        <v>0</v>
      </c>
      <c r="R159" s="104">
        <f>IFERROR(VLOOKUP($A159,'[3]Trial Blc'!$B$3:AC$542,R$1,FALSE),0)</f>
        <v>0</v>
      </c>
      <c r="S159" s="104">
        <f>IFERROR(VLOOKUP($A159,'[3]Trial Blc'!$B$3:AD$542,S$1,FALSE),0)</f>
        <v>0</v>
      </c>
      <c r="T159" s="7">
        <f t="shared" si="38"/>
        <v>0</v>
      </c>
      <c r="U159" s="69"/>
      <c r="V159" s="69"/>
      <c r="W159" s="145"/>
      <c r="Y159" s="10"/>
      <c r="Z159" s="69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1"/>
    </row>
    <row r="160" spans="1:41" s="7" customFormat="1" ht="12" x14ac:dyDescent="0.3">
      <c r="A160" s="145">
        <v>1672</v>
      </c>
      <c r="C160" s="69" t="s">
        <v>290</v>
      </c>
      <c r="D160" s="104">
        <f>IFERROR(VLOOKUP($A160,'[3]Trial Blc'!$B$3:O$542,D$1,FALSE),0)</f>
        <v>0</v>
      </c>
      <c r="E160" s="10"/>
      <c r="F160" s="69"/>
      <c r="G160" s="10">
        <f t="shared" si="37"/>
        <v>0</v>
      </c>
      <c r="H160" s="104">
        <f>IFERROR(VLOOKUP($A160,'[3]Trial Blc'!$B$3:S$542,H$1,FALSE),0)</f>
        <v>0</v>
      </c>
      <c r="I160" s="104">
        <f>IFERROR(VLOOKUP($A160,'[3]Trial Blc'!$B$3:T$542,I$1,FALSE),0)</f>
        <v>0</v>
      </c>
      <c r="J160" s="104">
        <f>IFERROR(VLOOKUP($A160,'[3]Trial Blc'!$B$3:U$542,J$1,FALSE),0)</f>
        <v>0</v>
      </c>
      <c r="K160" s="104">
        <f>IFERROR(VLOOKUP($A160,'[3]Trial Blc'!$B$3:V$542,K$1,FALSE),0)</f>
        <v>0</v>
      </c>
      <c r="L160" s="104">
        <f>IFERROR(VLOOKUP($A160,'[3]Trial Blc'!$B$3:W$542,L$1,FALSE),0)</f>
        <v>0</v>
      </c>
      <c r="M160" s="104">
        <f>IFERROR(VLOOKUP($A160,'[3]Trial Blc'!$B$3:X$542,M$1,FALSE),0)</f>
        <v>0</v>
      </c>
      <c r="N160" s="104">
        <f>IFERROR(VLOOKUP($A160,'[3]Trial Blc'!$B$3:Y$542,N$1,FALSE),0)</f>
        <v>0</v>
      </c>
      <c r="O160" s="104">
        <f>IFERROR(VLOOKUP($A160,'[3]Trial Blc'!$B$3:Z$542,O$1,FALSE),0)</f>
        <v>0</v>
      </c>
      <c r="P160" s="104">
        <f>IFERROR(VLOOKUP($A160,'[3]Trial Blc'!$B$3:AA$542,P$1,FALSE),0)</f>
        <v>0</v>
      </c>
      <c r="Q160" s="104">
        <f>IFERROR(VLOOKUP($A160,'[3]Trial Blc'!$B$3:AB$542,Q$1,FALSE),0)</f>
        <v>0</v>
      </c>
      <c r="R160" s="104">
        <f>IFERROR(VLOOKUP($A160,'[3]Trial Blc'!$B$3:AC$542,R$1,FALSE),0)</f>
        <v>0</v>
      </c>
      <c r="S160" s="104">
        <f>IFERROR(VLOOKUP($A160,'[3]Trial Blc'!$B$3:AD$542,S$1,FALSE),0)</f>
        <v>0</v>
      </c>
      <c r="T160" s="7">
        <f t="shared" si="38"/>
        <v>0</v>
      </c>
      <c r="U160" s="69"/>
      <c r="V160" s="69"/>
      <c r="W160" s="145"/>
      <c r="Y160" s="10"/>
      <c r="Z160" s="69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1"/>
    </row>
    <row r="161" spans="1:41" s="7" customFormat="1" ht="12" x14ac:dyDescent="0.3">
      <c r="A161" s="145">
        <v>1673</v>
      </c>
      <c r="C161" s="69" t="s">
        <v>547</v>
      </c>
      <c r="D161" s="104">
        <f>IFERROR(VLOOKUP($A161,'[3]Trial Blc'!$B$3:O$542,D$1,FALSE),0)</f>
        <v>13933.06</v>
      </c>
      <c r="E161" s="10"/>
      <c r="F161" s="69"/>
      <c r="G161" s="10">
        <f>SUM(D161:F161)</f>
        <v>13933.06</v>
      </c>
      <c r="H161" s="104">
        <f>IFERROR(VLOOKUP($A161,'[3]Trial Blc'!$B$3:S$542,H$1,FALSE),0)</f>
        <v>13933.06</v>
      </c>
      <c r="I161" s="104">
        <f>IFERROR(VLOOKUP($A161,'[3]Trial Blc'!$B$3:T$542,I$1,FALSE),0)</f>
        <v>13933.06</v>
      </c>
      <c r="J161" s="104">
        <f>IFERROR(VLOOKUP($A161,'[3]Trial Blc'!$B$3:U$542,J$1,FALSE),0)</f>
        <v>13933.06</v>
      </c>
      <c r="K161" s="104">
        <f>IFERROR(VLOOKUP($A161,'[3]Trial Blc'!$B$3:V$542,K$1,FALSE),0)</f>
        <v>13933.06</v>
      </c>
      <c r="L161" s="104">
        <f>IFERROR(VLOOKUP($A161,'[3]Trial Blc'!$B$3:W$542,L$1,FALSE),0)</f>
        <v>13933.06</v>
      </c>
      <c r="M161" s="104">
        <f>IFERROR(VLOOKUP($A161,'[3]Trial Blc'!$B$3:X$542,M$1,FALSE),0)</f>
        <v>13933.06</v>
      </c>
      <c r="N161" s="104">
        <f>IFERROR(VLOOKUP($A161,'[3]Trial Blc'!$B$3:Y$542,N$1,FALSE),0)</f>
        <v>13933.06</v>
      </c>
      <c r="O161" s="104">
        <f>IFERROR(VLOOKUP($A161,'[3]Trial Blc'!$B$3:Z$542,O$1,FALSE),0)</f>
        <v>13933.06</v>
      </c>
      <c r="P161" s="104">
        <f>IFERROR(VLOOKUP($A161,'[3]Trial Blc'!$B$3:AA$542,P$1,FALSE),0)</f>
        <v>13933.06</v>
      </c>
      <c r="Q161" s="104">
        <f>IFERROR(VLOOKUP($A161,'[3]Trial Blc'!$B$3:AB$542,Q$1,FALSE),0)</f>
        <v>13933.06</v>
      </c>
      <c r="R161" s="104">
        <f>IFERROR(VLOOKUP($A161,'[3]Trial Blc'!$B$3:AC$542,R$1,FALSE),0)</f>
        <v>13933.06</v>
      </c>
      <c r="S161" s="104">
        <f>IFERROR(VLOOKUP($A161,'[3]Trial Blc'!$B$3:AD$542,S$1,FALSE),0)</f>
        <v>13933.06</v>
      </c>
      <c r="T161" s="7">
        <f>AVERAGE(G161:S161)</f>
        <v>13933.06</v>
      </c>
      <c r="U161" s="69"/>
      <c r="V161" s="69"/>
      <c r="W161" s="145"/>
      <c r="Y161" s="10"/>
      <c r="Z161" s="69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1"/>
    </row>
    <row r="162" spans="1:41" s="7" customFormat="1" ht="12" x14ac:dyDescent="0.3">
      <c r="A162" s="145">
        <v>1687</v>
      </c>
      <c r="C162" s="69" t="s">
        <v>548</v>
      </c>
      <c r="D162" s="104">
        <f>IFERROR(VLOOKUP($A162,'[3]Trial Blc'!$B$3:O$542,D$1,FALSE),0)</f>
        <v>0</v>
      </c>
      <c r="E162" s="10"/>
      <c r="F162" s="69"/>
      <c r="G162" s="10">
        <f>SUM(D162:F162)</f>
        <v>0</v>
      </c>
      <c r="H162" s="104">
        <f>IFERROR(VLOOKUP($A162,'[3]Trial Blc'!$B$3:S$542,H$1,FALSE),0)</f>
        <v>0</v>
      </c>
      <c r="I162" s="104">
        <f>IFERROR(VLOOKUP($A162,'[3]Trial Blc'!$B$3:T$542,I$1,FALSE),0)</f>
        <v>0</v>
      </c>
      <c r="J162" s="104">
        <f>IFERROR(VLOOKUP($A162,'[3]Trial Blc'!$B$3:U$542,J$1,FALSE),0)</f>
        <v>0</v>
      </c>
      <c r="K162" s="104">
        <f>IFERROR(VLOOKUP($A162,'[3]Trial Blc'!$B$3:V$542,K$1,FALSE),0)</f>
        <v>0</v>
      </c>
      <c r="L162" s="104">
        <f>IFERROR(VLOOKUP($A162,'[3]Trial Blc'!$B$3:W$542,L$1,FALSE),0)</f>
        <v>0</v>
      </c>
      <c r="M162" s="104">
        <f>IFERROR(VLOOKUP($A162,'[3]Trial Blc'!$B$3:X$542,M$1,FALSE),0)</f>
        <v>0</v>
      </c>
      <c r="N162" s="104">
        <f>IFERROR(VLOOKUP($A162,'[3]Trial Blc'!$B$3:Y$542,N$1,FALSE),0)</f>
        <v>141911</v>
      </c>
      <c r="O162" s="104">
        <f>IFERROR(VLOOKUP($A162,'[3]Trial Blc'!$B$3:Z$542,O$1,FALSE),0)</f>
        <v>141911</v>
      </c>
      <c r="P162" s="104">
        <f>IFERROR(VLOOKUP($A162,'[3]Trial Blc'!$B$3:AA$542,P$1,FALSE),0)</f>
        <v>141911</v>
      </c>
      <c r="Q162" s="104">
        <f>IFERROR(VLOOKUP($A162,'[3]Trial Blc'!$B$3:AB$542,Q$1,FALSE),0)</f>
        <v>141911</v>
      </c>
      <c r="R162" s="104">
        <f>IFERROR(VLOOKUP($A162,'[3]Trial Blc'!$B$3:AC$542,R$1,FALSE),0)</f>
        <v>141911</v>
      </c>
      <c r="S162" s="104">
        <f>IFERROR(VLOOKUP($A162,'[3]Trial Blc'!$B$3:AD$542,S$1,FALSE),0)</f>
        <v>141911</v>
      </c>
      <c r="T162" s="7">
        <f>AVERAGE(G162:S162)</f>
        <v>65497.384615384617</v>
      </c>
      <c r="U162" s="69"/>
      <c r="V162" s="69"/>
      <c r="W162" s="145"/>
      <c r="Y162" s="10"/>
      <c r="Z162" s="69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1"/>
    </row>
    <row r="163" spans="1:41" s="7" customFormat="1" ht="12" x14ac:dyDescent="0.3">
      <c r="A163" s="145">
        <v>1699</v>
      </c>
      <c r="C163" s="69" t="s">
        <v>291</v>
      </c>
      <c r="D163" s="104">
        <f>IFERROR(VLOOKUP($A163,'[3]Trial Blc'!$B$3:O$542,D$1,FALSE),0)</f>
        <v>-294484.51</v>
      </c>
      <c r="E163" s="10"/>
      <c r="F163" s="69"/>
      <c r="G163" s="10">
        <f t="shared" si="37"/>
        <v>-294484.51</v>
      </c>
      <c r="H163" s="104">
        <f>IFERROR(VLOOKUP($A163,'[3]Trial Blc'!$B$3:S$542,H$1,FALSE),0)</f>
        <v>-294484.51</v>
      </c>
      <c r="I163" s="104">
        <f>IFERROR(VLOOKUP($A163,'[3]Trial Blc'!$B$3:T$542,I$1,FALSE),0)</f>
        <v>-294484.51</v>
      </c>
      <c r="J163" s="104">
        <f>IFERROR(VLOOKUP($A163,'[3]Trial Blc'!$B$3:U$542,J$1,FALSE),0)</f>
        <v>-294484.51</v>
      </c>
      <c r="K163" s="104">
        <f>IFERROR(VLOOKUP($A163,'[3]Trial Blc'!$B$3:V$542,K$1,FALSE),0)</f>
        <v>-294484.51</v>
      </c>
      <c r="L163" s="104">
        <f>IFERROR(VLOOKUP($A163,'[3]Trial Blc'!$B$3:W$542,L$1,FALSE),0)</f>
        <v>-294484.51</v>
      </c>
      <c r="M163" s="104">
        <f>IFERROR(VLOOKUP($A163,'[3]Trial Blc'!$B$3:X$542,M$1,FALSE),0)</f>
        <v>-294484.51</v>
      </c>
      <c r="N163" s="104">
        <f>IFERROR(VLOOKUP($A163,'[3]Trial Blc'!$B$3:Y$542,N$1,FALSE),0)</f>
        <v>-294484.51</v>
      </c>
      <c r="O163" s="104">
        <f>IFERROR(VLOOKUP($A163,'[3]Trial Blc'!$B$3:Z$542,O$1,FALSE),0)</f>
        <v>-294484.51</v>
      </c>
      <c r="P163" s="104">
        <f>IFERROR(VLOOKUP($A163,'[3]Trial Blc'!$B$3:AA$542,P$1,FALSE),0)</f>
        <v>-294484.51</v>
      </c>
      <c r="Q163" s="104">
        <f>IFERROR(VLOOKUP($A163,'[3]Trial Blc'!$B$3:AB$542,Q$1,FALSE),0)</f>
        <v>-294484.51</v>
      </c>
      <c r="R163" s="104">
        <f>IFERROR(VLOOKUP($A163,'[3]Trial Blc'!$B$3:AC$542,R$1,FALSE),0)</f>
        <v>-495138.89000000007</v>
      </c>
      <c r="S163" s="104">
        <f>IFERROR(VLOOKUP($A163,'[3]Trial Blc'!$B$3:AD$542,S$1,FALSE),0)</f>
        <v>-495138.89000000007</v>
      </c>
      <c r="T163" s="7">
        <f t="shared" si="38"/>
        <v>-325354.41461538459</v>
      </c>
      <c r="U163" s="69"/>
      <c r="V163" s="69"/>
      <c r="W163" s="145"/>
      <c r="Y163" s="10"/>
      <c r="Z163" s="69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1"/>
    </row>
    <row r="164" spans="1:41" s="7" customFormat="1" x14ac:dyDescent="0.2">
      <c r="A164" s="145"/>
      <c r="C164" s="69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U164" s="10"/>
      <c r="V164" s="10"/>
      <c r="W164" s="145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1"/>
    </row>
    <row r="165" spans="1:41" s="11" customFormat="1" ht="10.5" customHeight="1" x14ac:dyDescent="0.2">
      <c r="A165" s="155">
        <v>1655</v>
      </c>
      <c r="C165" s="12" t="s">
        <v>292</v>
      </c>
      <c r="D165" s="70">
        <f>SUM(D151:D164)</f>
        <v>11052.75</v>
      </c>
      <c r="E165" s="70"/>
      <c r="F165" s="70">
        <f>SUM(F151:F164)</f>
        <v>0</v>
      </c>
      <c r="G165" s="70">
        <f t="shared" ref="G165:R165" si="39">SUM(G151:G164)</f>
        <v>11052.75</v>
      </c>
      <c r="H165" s="70">
        <f t="shared" si="39"/>
        <v>12047.010000000009</v>
      </c>
      <c r="I165" s="70">
        <f t="shared" si="39"/>
        <v>14000.959999999963</v>
      </c>
      <c r="J165" s="70">
        <f t="shared" si="39"/>
        <v>15187.039999999979</v>
      </c>
      <c r="K165" s="70">
        <f t="shared" si="39"/>
        <v>17799.089999999967</v>
      </c>
      <c r="L165" s="70">
        <f t="shared" si="39"/>
        <v>20774.099999999977</v>
      </c>
      <c r="M165" s="70">
        <f t="shared" si="39"/>
        <v>25269.609999999986</v>
      </c>
      <c r="N165" s="70">
        <f t="shared" si="39"/>
        <v>187850.76</v>
      </c>
      <c r="O165" s="70">
        <f t="shared" si="39"/>
        <v>194204.71000000002</v>
      </c>
      <c r="P165" s="70">
        <f t="shared" si="39"/>
        <v>196866.77999999997</v>
      </c>
      <c r="Q165" s="70">
        <f t="shared" si="39"/>
        <v>200654.38</v>
      </c>
      <c r="R165" s="70">
        <f t="shared" si="39"/>
        <v>0</v>
      </c>
      <c r="S165" s="70">
        <f>SUM(S151:S164)</f>
        <v>0</v>
      </c>
      <c r="T165" s="7">
        <f>AVERAGE(G165:S165)</f>
        <v>68900.553076923068</v>
      </c>
      <c r="U165" s="70">
        <f>SUM(U151:U164)</f>
        <v>0</v>
      </c>
      <c r="V165" s="10"/>
      <c r="W165" s="155"/>
      <c r="Y165" s="10"/>
      <c r="Z165" s="70">
        <f>SUM(Z151:Z164)</f>
        <v>0</v>
      </c>
      <c r="AA165" s="70"/>
      <c r="AB165" s="70">
        <f>SUM(AB151:AB164)</f>
        <v>0</v>
      </c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</row>
    <row r="166" spans="1:41" s="11" customFormat="1" ht="10.5" customHeight="1" x14ac:dyDescent="0.2">
      <c r="A166" s="155"/>
      <c r="C166" s="12"/>
      <c r="D166" s="10"/>
      <c r="E166" s="10"/>
      <c r="F166" s="12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71"/>
      <c r="U166" s="12"/>
      <c r="V166" s="12"/>
      <c r="W166" s="155"/>
      <c r="Y166" s="10"/>
      <c r="Z166" s="12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</row>
    <row r="167" spans="1:41" s="11" customFormat="1" ht="10.5" customHeight="1" x14ac:dyDescent="0.3">
      <c r="A167" s="155">
        <v>1741</v>
      </c>
      <c r="C167" s="12" t="s">
        <v>293</v>
      </c>
      <c r="D167" s="104">
        <f>IFERROR(VLOOKUP($A167,'[3]Trial Blc'!$B$3:O$542,D$1,FALSE),0)</f>
        <v>0</v>
      </c>
      <c r="E167" s="10"/>
      <c r="F167" s="12"/>
      <c r="G167" s="10"/>
      <c r="H167" s="104">
        <f>IFERROR(VLOOKUP($A167,'[3]Trial Blc'!$B$3:S$542,H$1,FALSE),0)</f>
        <v>0</v>
      </c>
      <c r="I167" s="104">
        <f>IFERROR(VLOOKUP($A167,'[3]Trial Blc'!$B$3:T$542,I$1,FALSE),0)</f>
        <v>0</v>
      </c>
      <c r="J167" s="104">
        <f>IFERROR(VLOOKUP($A167,'[3]Trial Blc'!$B$3:U$542,J$1,FALSE),0)</f>
        <v>0</v>
      </c>
      <c r="K167" s="104">
        <f>IFERROR(VLOOKUP($A167,'[3]Trial Blc'!$B$3:V$542,K$1,FALSE),0)</f>
        <v>0</v>
      </c>
      <c r="L167" s="104">
        <f>IFERROR(VLOOKUP($A167,'[3]Trial Blc'!$B$3:W$542,L$1,FALSE),0)</f>
        <v>0</v>
      </c>
      <c r="M167" s="104">
        <f>IFERROR(VLOOKUP($A167,'[3]Trial Blc'!$B$3:X$542,M$1,FALSE),0)</f>
        <v>0</v>
      </c>
      <c r="N167" s="104">
        <f>IFERROR(VLOOKUP($A167,'[3]Trial Blc'!$B$3:Y$542,N$1,FALSE),0)</f>
        <v>0</v>
      </c>
      <c r="O167" s="104">
        <f>IFERROR(VLOOKUP($A167,'[3]Trial Blc'!$B$3:Z$542,O$1,FALSE),0)</f>
        <v>0</v>
      </c>
      <c r="P167" s="104">
        <f>IFERROR(VLOOKUP($A167,'[3]Trial Blc'!$B$3:AA$542,P$1,FALSE),0)</f>
        <v>0</v>
      </c>
      <c r="Q167" s="104">
        <f>IFERROR(VLOOKUP($A167,'[3]Trial Blc'!$B$3:AB$542,Q$1,FALSE),0)</f>
        <v>0</v>
      </c>
      <c r="R167" s="104">
        <f>IFERROR(VLOOKUP($A167,'[3]Trial Blc'!$B$3:AC$542,R$1,FALSE),0)</f>
        <v>0</v>
      </c>
      <c r="S167" s="104">
        <f>IFERROR(VLOOKUP($A167,'[3]Trial Blc'!$B$3:AD$542,S$1,FALSE),0)</f>
        <v>0</v>
      </c>
      <c r="T167" s="7"/>
      <c r="U167" s="12"/>
      <c r="V167" s="12"/>
      <c r="W167" s="155"/>
      <c r="Y167" s="10"/>
      <c r="Z167" s="12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</row>
    <row r="168" spans="1:41" s="11" customFormat="1" ht="10.5" customHeight="1" x14ac:dyDescent="0.3">
      <c r="A168" s="155">
        <v>1745</v>
      </c>
      <c r="C168" s="12" t="s">
        <v>294</v>
      </c>
      <c r="D168" s="104">
        <f>IFERROR(VLOOKUP($A168,'[3]Trial Blc'!$B$3:O$542,D$1,FALSE),0)</f>
        <v>17.21</v>
      </c>
      <c r="E168" s="10"/>
      <c r="F168" s="12"/>
      <c r="G168" s="10">
        <f t="shared" ref="G168:G182" si="40">SUM(D168:F168)</f>
        <v>17.21</v>
      </c>
      <c r="H168" s="104">
        <f>IFERROR(VLOOKUP($A168,'[3]Trial Blc'!$B$3:S$542,H$1,FALSE),0)</f>
        <v>17.28</v>
      </c>
      <c r="I168" s="104">
        <f>IFERROR(VLOOKUP($A168,'[3]Trial Blc'!$B$3:T$542,I$1,FALSE),0)</f>
        <v>17.239999999999998</v>
      </c>
      <c r="J168" s="104">
        <f>IFERROR(VLOOKUP($A168,'[3]Trial Blc'!$B$3:U$542,J$1,FALSE),0)</f>
        <v>28.65</v>
      </c>
      <c r="K168" s="104">
        <f>IFERROR(VLOOKUP($A168,'[3]Trial Blc'!$B$3:V$542,K$1,FALSE),0)</f>
        <v>28.35</v>
      </c>
      <c r="L168" s="104">
        <f>IFERROR(VLOOKUP($A168,'[3]Trial Blc'!$B$3:W$542,L$1,FALSE),0)</f>
        <v>7.51</v>
      </c>
      <c r="M168" s="104">
        <f>IFERROR(VLOOKUP($A168,'[3]Trial Blc'!$B$3:X$542,M$1,FALSE),0)</f>
        <v>7.48</v>
      </c>
      <c r="N168" s="104">
        <f>IFERROR(VLOOKUP($A168,'[3]Trial Blc'!$B$3:Y$542,N$1,FALSE),0)</f>
        <v>7.46</v>
      </c>
      <c r="O168" s="104">
        <f>IFERROR(VLOOKUP($A168,'[3]Trial Blc'!$B$3:Z$542,O$1,FALSE),0)</f>
        <v>7.46</v>
      </c>
      <c r="P168" s="104">
        <f>IFERROR(VLOOKUP($A168,'[3]Trial Blc'!$B$3:AA$542,P$1,FALSE),0)</f>
        <v>7.45</v>
      </c>
      <c r="Q168" s="104">
        <f>IFERROR(VLOOKUP($A168,'[3]Trial Blc'!$B$3:AB$542,Q$1,FALSE),0)</f>
        <v>7.5</v>
      </c>
      <c r="R168" s="104">
        <f>IFERROR(VLOOKUP($A168,'[3]Trial Blc'!$B$3:AC$542,R$1,FALSE),0)</f>
        <v>7.53</v>
      </c>
      <c r="S168" s="104">
        <f>IFERROR(VLOOKUP($A168,'[3]Trial Blc'!$B$3:AD$542,S$1,FALSE),0)</f>
        <v>7.56</v>
      </c>
      <c r="T168" s="7">
        <f>AVERAGE(G168:S168)</f>
        <v>12.975384615384616</v>
      </c>
      <c r="U168" s="12"/>
      <c r="V168" s="12"/>
      <c r="W168" s="155"/>
      <c r="Y168" s="10"/>
      <c r="Z168" s="12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</row>
    <row r="169" spans="1:41" s="11" customFormat="1" ht="10.5" customHeight="1" x14ac:dyDescent="0.3">
      <c r="A169" s="155">
        <v>1746</v>
      </c>
      <c r="C169" s="12" t="s">
        <v>295</v>
      </c>
      <c r="D169" s="104">
        <f>IFERROR(VLOOKUP($A169,'[3]Trial Blc'!$B$3:O$542,D$1,FALSE),0)</f>
        <v>0</v>
      </c>
      <c r="E169" s="10"/>
      <c r="F169" s="12"/>
      <c r="G169" s="10">
        <f t="shared" si="40"/>
        <v>0</v>
      </c>
      <c r="H169" s="104">
        <f>IFERROR(VLOOKUP($A169,'[3]Trial Blc'!$B$3:S$542,H$1,FALSE),0)</f>
        <v>0</v>
      </c>
      <c r="I169" s="104">
        <f>IFERROR(VLOOKUP($A169,'[3]Trial Blc'!$B$3:T$542,I$1,FALSE),0)</f>
        <v>0</v>
      </c>
      <c r="J169" s="104">
        <f>IFERROR(VLOOKUP($A169,'[3]Trial Blc'!$B$3:U$542,J$1,FALSE),0)</f>
        <v>0</v>
      </c>
      <c r="K169" s="104">
        <f>IFERROR(VLOOKUP($A169,'[3]Trial Blc'!$B$3:V$542,K$1,FALSE),0)</f>
        <v>0</v>
      </c>
      <c r="L169" s="104">
        <f>IFERROR(VLOOKUP($A169,'[3]Trial Blc'!$B$3:W$542,L$1,FALSE),0)</f>
        <v>0</v>
      </c>
      <c r="M169" s="104">
        <f>IFERROR(VLOOKUP($A169,'[3]Trial Blc'!$B$3:X$542,M$1,FALSE),0)</f>
        <v>0</v>
      </c>
      <c r="N169" s="104">
        <f>IFERROR(VLOOKUP($A169,'[3]Trial Blc'!$B$3:Y$542,N$1,FALSE),0)</f>
        <v>0</v>
      </c>
      <c r="O169" s="104">
        <f>IFERROR(VLOOKUP($A169,'[3]Trial Blc'!$B$3:Z$542,O$1,FALSE),0)</f>
        <v>0</v>
      </c>
      <c r="P169" s="104">
        <f>IFERROR(VLOOKUP($A169,'[3]Trial Blc'!$B$3:AA$542,P$1,FALSE),0)</f>
        <v>0</v>
      </c>
      <c r="Q169" s="104">
        <f>IFERROR(VLOOKUP($A169,'[3]Trial Blc'!$B$3:AB$542,Q$1,FALSE),0)</f>
        <v>0</v>
      </c>
      <c r="R169" s="104">
        <f>IFERROR(VLOOKUP($A169,'[3]Trial Blc'!$B$3:AC$542,R$1,FALSE),0)</f>
        <v>0</v>
      </c>
      <c r="S169" s="104">
        <f>IFERROR(VLOOKUP($A169,'[3]Trial Blc'!$B$3:AD$542,S$1,FALSE),0)</f>
        <v>0</v>
      </c>
      <c r="T169" s="7">
        <f>AVERAGE(G169:S169)</f>
        <v>0</v>
      </c>
      <c r="U169" s="12"/>
      <c r="V169" s="12"/>
      <c r="W169" s="155"/>
      <c r="Y169" s="10"/>
      <c r="Z169" s="12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</row>
    <row r="170" spans="1:41" s="11" customFormat="1" ht="10.5" customHeight="1" x14ac:dyDescent="0.3">
      <c r="A170" s="145">
        <v>1748</v>
      </c>
      <c r="C170" s="69" t="s">
        <v>296</v>
      </c>
      <c r="D170" s="104">
        <f>IFERROR(VLOOKUP($A170,'[3]Trial Blc'!$B$3:O$542,D$1,FALSE),0)</f>
        <v>0</v>
      </c>
      <c r="E170" s="10"/>
      <c r="F170" s="69"/>
      <c r="G170" s="10">
        <f t="shared" si="40"/>
        <v>0</v>
      </c>
      <c r="H170" s="104">
        <f>IFERROR(VLOOKUP($A170,'[3]Trial Blc'!$B$3:S$542,H$1,FALSE),0)</f>
        <v>0</v>
      </c>
      <c r="I170" s="104">
        <f>IFERROR(VLOOKUP($A170,'[3]Trial Blc'!$B$3:T$542,I$1,FALSE),0)</f>
        <v>0</v>
      </c>
      <c r="J170" s="104">
        <f>IFERROR(VLOOKUP($A170,'[3]Trial Blc'!$B$3:U$542,J$1,FALSE),0)</f>
        <v>0</v>
      </c>
      <c r="K170" s="104">
        <f>IFERROR(VLOOKUP($A170,'[3]Trial Blc'!$B$3:V$542,K$1,FALSE),0)</f>
        <v>0</v>
      </c>
      <c r="L170" s="104">
        <f>IFERROR(VLOOKUP($A170,'[3]Trial Blc'!$B$3:W$542,L$1,FALSE),0)</f>
        <v>0</v>
      </c>
      <c r="M170" s="104">
        <f>IFERROR(VLOOKUP($A170,'[3]Trial Blc'!$B$3:X$542,M$1,FALSE),0)</f>
        <v>0</v>
      </c>
      <c r="N170" s="104">
        <f>IFERROR(VLOOKUP($A170,'[3]Trial Blc'!$B$3:Y$542,N$1,FALSE),0)</f>
        <v>0</v>
      </c>
      <c r="O170" s="104">
        <f>IFERROR(VLOOKUP($A170,'[3]Trial Blc'!$B$3:Z$542,O$1,FALSE),0)</f>
        <v>0</v>
      </c>
      <c r="P170" s="104">
        <f>IFERROR(VLOOKUP($A170,'[3]Trial Blc'!$B$3:AA$542,P$1,FALSE),0)</f>
        <v>0</v>
      </c>
      <c r="Q170" s="104">
        <f>IFERROR(VLOOKUP($A170,'[3]Trial Blc'!$B$3:AB$542,Q$1,FALSE),0)</f>
        <v>0</v>
      </c>
      <c r="R170" s="104">
        <f>IFERROR(VLOOKUP($A170,'[3]Trial Blc'!$B$3:AC$542,R$1,FALSE),0)</f>
        <v>0</v>
      </c>
      <c r="S170" s="104">
        <f>IFERROR(VLOOKUP($A170,'[3]Trial Blc'!$B$3:AD$542,S$1,FALSE),0)</f>
        <v>0</v>
      </c>
      <c r="T170" s="7">
        <f>AVERAGE(G170:S170)</f>
        <v>0</v>
      </c>
      <c r="U170" s="69"/>
      <c r="V170" s="69"/>
      <c r="W170" s="145"/>
      <c r="Y170" s="10"/>
      <c r="Z170" s="69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</row>
    <row r="171" spans="1:41" s="11" customFormat="1" ht="10.5" customHeight="1" x14ac:dyDescent="0.3">
      <c r="A171" s="145">
        <v>1749</v>
      </c>
      <c r="C171" s="69" t="s">
        <v>297</v>
      </c>
      <c r="D171" s="104">
        <f>IFERROR(VLOOKUP($A171,'[3]Trial Blc'!$B$3:O$542,D$1,FALSE),0)</f>
        <v>0</v>
      </c>
      <c r="E171" s="10"/>
      <c r="F171" s="69"/>
      <c r="G171" s="10">
        <f t="shared" si="40"/>
        <v>0</v>
      </c>
      <c r="H171" s="104">
        <f>IFERROR(VLOOKUP($A171,'[3]Trial Blc'!$B$3:S$542,H$1,FALSE),0)</f>
        <v>0</v>
      </c>
      <c r="I171" s="104">
        <f>IFERROR(VLOOKUP($A171,'[3]Trial Blc'!$B$3:T$542,I$1,FALSE),0)</f>
        <v>0</v>
      </c>
      <c r="J171" s="104">
        <f>IFERROR(VLOOKUP($A171,'[3]Trial Blc'!$B$3:U$542,J$1,FALSE),0)</f>
        <v>0</v>
      </c>
      <c r="K171" s="104">
        <f>IFERROR(VLOOKUP($A171,'[3]Trial Blc'!$B$3:V$542,K$1,FALSE),0)</f>
        <v>0</v>
      </c>
      <c r="L171" s="104">
        <f>IFERROR(VLOOKUP($A171,'[3]Trial Blc'!$B$3:W$542,L$1,FALSE),0)</f>
        <v>0</v>
      </c>
      <c r="M171" s="104">
        <f>IFERROR(VLOOKUP($A171,'[3]Trial Blc'!$B$3:X$542,M$1,FALSE),0)</f>
        <v>0</v>
      </c>
      <c r="N171" s="104">
        <f>IFERROR(VLOOKUP($A171,'[3]Trial Blc'!$B$3:Y$542,N$1,FALSE),0)</f>
        <v>0</v>
      </c>
      <c r="O171" s="104">
        <f>IFERROR(VLOOKUP($A171,'[3]Trial Blc'!$B$3:Z$542,O$1,FALSE),0)</f>
        <v>0</v>
      </c>
      <c r="P171" s="104">
        <f>IFERROR(VLOOKUP($A171,'[3]Trial Blc'!$B$3:AA$542,P$1,FALSE),0)</f>
        <v>0</v>
      </c>
      <c r="Q171" s="104">
        <f>IFERROR(VLOOKUP($A171,'[3]Trial Blc'!$B$3:AB$542,Q$1,FALSE),0)</f>
        <v>0</v>
      </c>
      <c r="R171" s="104">
        <f>IFERROR(VLOOKUP($A171,'[3]Trial Blc'!$B$3:AC$542,R$1,FALSE),0)</f>
        <v>0</v>
      </c>
      <c r="S171" s="104">
        <f>IFERROR(VLOOKUP($A171,'[3]Trial Blc'!$B$3:AD$542,S$1,FALSE),0)</f>
        <v>0</v>
      </c>
      <c r="T171" s="7"/>
      <c r="U171" s="69"/>
      <c r="V171" s="69"/>
      <c r="W171" s="145"/>
      <c r="Y171" s="10"/>
      <c r="Z171" s="69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</row>
    <row r="172" spans="1:41" s="11" customFormat="1" ht="10.5" customHeight="1" x14ac:dyDescent="0.3">
      <c r="A172" s="145">
        <v>1752</v>
      </c>
      <c r="C172" s="69" t="s">
        <v>298</v>
      </c>
      <c r="D172" s="104">
        <f>IFERROR(VLOOKUP($A172,'[3]Trial Blc'!$B$3:O$542,D$1,FALSE),0)</f>
        <v>0</v>
      </c>
      <c r="E172" s="10"/>
      <c r="F172" s="69"/>
      <c r="G172" s="10">
        <f t="shared" si="40"/>
        <v>0</v>
      </c>
      <c r="H172" s="104">
        <f>IFERROR(VLOOKUP($A172,'[3]Trial Blc'!$B$3:S$542,H$1,FALSE),0)</f>
        <v>0</v>
      </c>
      <c r="I172" s="104">
        <f>IFERROR(VLOOKUP($A172,'[3]Trial Blc'!$B$3:T$542,I$1,FALSE),0)</f>
        <v>0</v>
      </c>
      <c r="J172" s="104">
        <f>IFERROR(VLOOKUP($A172,'[3]Trial Blc'!$B$3:U$542,J$1,FALSE),0)</f>
        <v>0</v>
      </c>
      <c r="K172" s="104">
        <f>IFERROR(VLOOKUP($A172,'[3]Trial Blc'!$B$3:V$542,K$1,FALSE),0)</f>
        <v>0</v>
      </c>
      <c r="L172" s="104">
        <f>IFERROR(VLOOKUP($A172,'[3]Trial Blc'!$B$3:W$542,L$1,FALSE),0)</f>
        <v>0</v>
      </c>
      <c r="M172" s="104">
        <f>IFERROR(VLOOKUP($A172,'[3]Trial Blc'!$B$3:X$542,M$1,FALSE),0)</f>
        <v>0</v>
      </c>
      <c r="N172" s="104">
        <f>IFERROR(VLOOKUP($A172,'[3]Trial Blc'!$B$3:Y$542,N$1,FALSE),0)</f>
        <v>0</v>
      </c>
      <c r="O172" s="104">
        <f>IFERROR(VLOOKUP($A172,'[3]Trial Blc'!$B$3:Z$542,O$1,FALSE),0)</f>
        <v>0</v>
      </c>
      <c r="P172" s="104">
        <f>IFERROR(VLOOKUP($A172,'[3]Trial Blc'!$B$3:AA$542,P$1,FALSE),0)</f>
        <v>0</v>
      </c>
      <c r="Q172" s="104">
        <f>IFERROR(VLOOKUP($A172,'[3]Trial Blc'!$B$3:AB$542,Q$1,FALSE),0)</f>
        <v>0</v>
      </c>
      <c r="R172" s="104">
        <f>IFERROR(VLOOKUP($A172,'[3]Trial Blc'!$B$3:AC$542,R$1,FALSE),0)</f>
        <v>0</v>
      </c>
      <c r="S172" s="104">
        <f>IFERROR(VLOOKUP($A172,'[3]Trial Blc'!$B$3:AD$542,S$1,FALSE),0)</f>
        <v>0</v>
      </c>
      <c r="T172" s="7">
        <f>AVERAGE(G172:S172)</f>
        <v>0</v>
      </c>
      <c r="U172" s="69"/>
      <c r="V172" s="69"/>
      <c r="W172" s="145"/>
      <c r="Y172" s="10"/>
      <c r="Z172" s="69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</row>
    <row r="173" spans="1:41" s="11" customFormat="1" ht="10.5" customHeight="1" x14ac:dyDescent="0.3">
      <c r="A173" s="145">
        <v>1769</v>
      </c>
      <c r="C173" s="69" t="s">
        <v>299</v>
      </c>
      <c r="D173" s="104">
        <f>IFERROR(VLOOKUP($A173,'[3]Trial Blc'!$B$3:O$542,D$1,FALSE),0)</f>
        <v>0</v>
      </c>
      <c r="E173" s="10"/>
      <c r="F173" s="69"/>
      <c r="G173" s="10">
        <f t="shared" si="40"/>
        <v>0</v>
      </c>
      <c r="H173" s="104">
        <f>IFERROR(VLOOKUP($A173,'[3]Trial Blc'!$B$3:S$542,H$1,FALSE),0)</f>
        <v>0</v>
      </c>
      <c r="I173" s="104">
        <f>IFERROR(VLOOKUP($A173,'[3]Trial Blc'!$B$3:T$542,I$1,FALSE),0)</f>
        <v>0</v>
      </c>
      <c r="J173" s="104">
        <f>IFERROR(VLOOKUP($A173,'[3]Trial Blc'!$B$3:U$542,J$1,FALSE),0)</f>
        <v>0</v>
      </c>
      <c r="K173" s="104">
        <f>IFERROR(VLOOKUP($A173,'[3]Trial Blc'!$B$3:V$542,K$1,FALSE),0)</f>
        <v>0</v>
      </c>
      <c r="L173" s="104">
        <f>IFERROR(VLOOKUP($A173,'[3]Trial Blc'!$B$3:W$542,L$1,FALSE),0)</f>
        <v>0</v>
      </c>
      <c r="M173" s="104">
        <f>IFERROR(VLOOKUP($A173,'[3]Trial Blc'!$B$3:X$542,M$1,FALSE),0)</f>
        <v>0</v>
      </c>
      <c r="N173" s="104">
        <f>IFERROR(VLOOKUP($A173,'[3]Trial Blc'!$B$3:Y$542,N$1,FALSE),0)</f>
        <v>0</v>
      </c>
      <c r="O173" s="104">
        <f>IFERROR(VLOOKUP($A173,'[3]Trial Blc'!$B$3:Z$542,O$1,FALSE),0)</f>
        <v>0</v>
      </c>
      <c r="P173" s="104">
        <f>IFERROR(VLOOKUP($A173,'[3]Trial Blc'!$B$3:AA$542,P$1,FALSE),0)</f>
        <v>0</v>
      </c>
      <c r="Q173" s="104">
        <f>IFERROR(VLOOKUP($A173,'[3]Trial Blc'!$B$3:AB$542,Q$1,FALSE),0)</f>
        <v>0</v>
      </c>
      <c r="R173" s="104">
        <f>IFERROR(VLOOKUP($A173,'[3]Trial Blc'!$B$3:AC$542,R$1,FALSE),0)</f>
        <v>0</v>
      </c>
      <c r="S173" s="104">
        <f>IFERROR(VLOOKUP($A173,'[3]Trial Blc'!$B$3:AD$542,S$1,FALSE),0)</f>
        <v>0</v>
      </c>
      <c r="T173" s="7">
        <f>AVERAGE(G173:S173)</f>
        <v>0</v>
      </c>
      <c r="U173" s="69"/>
      <c r="V173" s="69"/>
      <c r="W173" s="145"/>
      <c r="Y173" s="10"/>
      <c r="Z173" s="69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</row>
    <row r="174" spans="1:41" s="11" customFormat="1" ht="10.5" customHeight="1" x14ac:dyDescent="0.3">
      <c r="A174" s="155">
        <v>1770</v>
      </c>
      <c r="C174" s="12" t="s">
        <v>300</v>
      </c>
      <c r="D174" s="104">
        <f>IFERROR(VLOOKUP($A174,'[3]Trial Blc'!$B$3:O$542,D$1,FALSE),0)</f>
        <v>0</v>
      </c>
      <c r="E174" s="10"/>
      <c r="F174" s="12"/>
      <c r="G174" s="10">
        <f t="shared" si="40"/>
        <v>0</v>
      </c>
      <c r="H174" s="104">
        <f>IFERROR(VLOOKUP($A174,'[3]Trial Blc'!$B$3:S$542,H$1,FALSE),0)</f>
        <v>0</v>
      </c>
      <c r="I174" s="104">
        <f>IFERROR(VLOOKUP($A174,'[3]Trial Blc'!$B$3:T$542,I$1,FALSE),0)</f>
        <v>0</v>
      </c>
      <c r="J174" s="104">
        <f>IFERROR(VLOOKUP($A174,'[3]Trial Blc'!$B$3:U$542,J$1,FALSE),0)</f>
        <v>0</v>
      </c>
      <c r="K174" s="104">
        <f>IFERROR(VLOOKUP($A174,'[3]Trial Blc'!$B$3:V$542,K$1,FALSE),0)</f>
        <v>0</v>
      </c>
      <c r="L174" s="104">
        <f>IFERROR(VLOOKUP($A174,'[3]Trial Blc'!$B$3:W$542,L$1,FALSE),0)</f>
        <v>0</v>
      </c>
      <c r="M174" s="104">
        <f>IFERROR(VLOOKUP($A174,'[3]Trial Blc'!$B$3:X$542,M$1,FALSE),0)</f>
        <v>0</v>
      </c>
      <c r="N174" s="104">
        <f>IFERROR(VLOOKUP($A174,'[3]Trial Blc'!$B$3:Y$542,N$1,FALSE),0)</f>
        <v>0</v>
      </c>
      <c r="O174" s="104">
        <f>IFERROR(VLOOKUP($A174,'[3]Trial Blc'!$B$3:Z$542,O$1,FALSE),0)</f>
        <v>0</v>
      </c>
      <c r="P174" s="104">
        <f>IFERROR(VLOOKUP($A174,'[3]Trial Blc'!$B$3:AA$542,P$1,FALSE),0)</f>
        <v>0</v>
      </c>
      <c r="Q174" s="104">
        <f>IFERROR(VLOOKUP($A174,'[3]Trial Blc'!$B$3:AB$542,Q$1,FALSE),0)</f>
        <v>0</v>
      </c>
      <c r="R174" s="104">
        <f>IFERROR(VLOOKUP($A174,'[3]Trial Blc'!$B$3:AC$542,R$1,FALSE),0)</f>
        <v>0</v>
      </c>
      <c r="S174" s="104">
        <f>IFERROR(VLOOKUP($A174,'[3]Trial Blc'!$B$3:AD$542,S$1,FALSE),0)</f>
        <v>0</v>
      </c>
      <c r="T174" s="7"/>
      <c r="U174" s="12"/>
      <c r="V174" s="12"/>
      <c r="W174" s="155"/>
      <c r="Y174" s="10"/>
      <c r="Z174" s="12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</row>
    <row r="175" spans="1:41" s="11" customFormat="1" ht="10.5" customHeight="1" x14ac:dyDescent="0.3">
      <c r="A175" s="155">
        <v>1771</v>
      </c>
      <c r="C175" s="12" t="s">
        <v>301</v>
      </c>
      <c r="D175" s="104">
        <f>IFERROR(VLOOKUP($A175,'[3]Trial Blc'!$B$3:O$542,D$1,FALSE),0)</f>
        <v>0</v>
      </c>
      <c r="E175" s="10"/>
      <c r="F175" s="12"/>
      <c r="G175" s="10">
        <f t="shared" si="40"/>
        <v>0</v>
      </c>
      <c r="H175" s="104">
        <f>IFERROR(VLOOKUP($A175,'[3]Trial Blc'!$B$3:S$542,H$1,FALSE),0)</f>
        <v>0</v>
      </c>
      <c r="I175" s="104">
        <f>IFERROR(VLOOKUP($A175,'[3]Trial Blc'!$B$3:T$542,I$1,FALSE),0)</f>
        <v>0</v>
      </c>
      <c r="J175" s="104">
        <f>IFERROR(VLOOKUP($A175,'[3]Trial Blc'!$B$3:U$542,J$1,FALSE),0)</f>
        <v>0</v>
      </c>
      <c r="K175" s="104">
        <f>IFERROR(VLOOKUP($A175,'[3]Trial Blc'!$B$3:V$542,K$1,FALSE),0)</f>
        <v>0</v>
      </c>
      <c r="L175" s="104">
        <f>IFERROR(VLOOKUP($A175,'[3]Trial Blc'!$B$3:W$542,L$1,FALSE),0)</f>
        <v>0</v>
      </c>
      <c r="M175" s="104">
        <f>IFERROR(VLOOKUP($A175,'[3]Trial Blc'!$B$3:X$542,M$1,FALSE),0)</f>
        <v>0</v>
      </c>
      <c r="N175" s="104">
        <f>IFERROR(VLOOKUP($A175,'[3]Trial Blc'!$B$3:Y$542,N$1,FALSE),0)</f>
        <v>0</v>
      </c>
      <c r="O175" s="104">
        <f>IFERROR(VLOOKUP($A175,'[3]Trial Blc'!$B$3:Z$542,O$1,FALSE),0)</f>
        <v>0</v>
      </c>
      <c r="P175" s="104">
        <f>IFERROR(VLOOKUP($A175,'[3]Trial Blc'!$B$3:AA$542,P$1,FALSE),0)</f>
        <v>0</v>
      </c>
      <c r="Q175" s="104">
        <f>IFERROR(VLOOKUP($A175,'[3]Trial Blc'!$B$3:AB$542,Q$1,FALSE),0)</f>
        <v>0</v>
      </c>
      <c r="R175" s="104">
        <f>IFERROR(VLOOKUP($A175,'[3]Trial Blc'!$B$3:AC$542,R$1,FALSE),0)</f>
        <v>0</v>
      </c>
      <c r="S175" s="104">
        <f>IFERROR(VLOOKUP($A175,'[3]Trial Blc'!$B$3:AD$542,S$1,FALSE),0)</f>
        <v>0</v>
      </c>
      <c r="T175" s="7"/>
      <c r="U175" s="12"/>
      <c r="V175" s="12"/>
      <c r="W175" s="155"/>
      <c r="Y175" s="10"/>
      <c r="Z175" s="12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</row>
    <row r="176" spans="1:41" s="11" customFormat="1" ht="10.5" customHeight="1" x14ac:dyDescent="0.3">
      <c r="A176" s="155">
        <v>1775</v>
      </c>
      <c r="C176" s="12" t="s">
        <v>302</v>
      </c>
      <c r="D176" s="104">
        <f>IFERROR(VLOOKUP($A176,'[3]Trial Blc'!$B$3:O$542,D$1,FALSE),0)</f>
        <v>31.25</v>
      </c>
      <c r="E176" s="10"/>
      <c r="F176" s="12"/>
      <c r="G176" s="10">
        <f t="shared" si="40"/>
        <v>31.25</v>
      </c>
      <c r="H176" s="104">
        <f>IFERROR(VLOOKUP($A176,'[3]Trial Blc'!$B$3:S$542,H$1,FALSE),0)</f>
        <v>31.25</v>
      </c>
      <c r="I176" s="104">
        <f>IFERROR(VLOOKUP($A176,'[3]Trial Blc'!$B$3:T$542,I$1,FALSE),0)</f>
        <v>31.25</v>
      </c>
      <c r="J176" s="104">
        <f>IFERROR(VLOOKUP($A176,'[3]Trial Blc'!$B$3:U$542,J$1,FALSE),0)</f>
        <v>31.25</v>
      </c>
      <c r="K176" s="104">
        <f>IFERROR(VLOOKUP($A176,'[3]Trial Blc'!$B$3:V$542,K$1,FALSE),0)</f>
        <v>31.25</v>
      </c>
      <c r="L176" s="104">
        <f>IFERROR(VLOOKUP($A176,'[3]Trial Blc'!$B$3:W$542,L$1,FALSE),0)</f>
        <v>31.25</v>
      </c>
      <c r="M176" s="104">
        <f>IFERROR(VLOOKUP($A176,'[3]Trial Blc'!$B$3:X$542,M$1,FALSE),0)</f>
        <v>31.25</v>
      </c>
      <c r="N176" s="104">
        <f>IFERROR(VLOOKUP($A176,'[3]Trial Blc'!$B$3:Y$542,N$1,FALSE),0)</f>
        <v>31.25</v>
      </c>
      <c r="O176" s="104">
        <f>IFERROR(VLOOKUP($A176,'[3]Trial Blc'!$B$3:Z$542,O$1,FALSE),0)</f>
        <v>31.25</v>
      </c>
      <c r="P176" s="104">
        <f>IFERROR(VLOOKUP($A176,'[3]Trial Blc'!$B$3:AA$542,P$1,FALSE),0)</f>
        <v>31.25</v>
      </c>
      <c r="Q176" s="104">
        <f>IFERROR(VLOOKUP($A176,'[3]Trial Blc'!$B$3:AB$542,Q$1,FALSE),0)</f>
        <v>31.25</v>
      </c>
      <c r="R176" s="104">
        <f>IFERROR(VLOOKUP($A176,'[3]Trial Blc'!$B$3:AC$542,R$1,FALSE),0)</f>
        <v>31.25</v>
      </c>
      <c r="S176" s="104">
        <f>IFERROR(VLOOKUP($A176,'[3]Trial Blc'!$B$3:AD$542,S$1,FALSE),0)</f>
        <v>31.25</v>
      </c>
      <c r="T176" s="7">
        <f t="shared" ref="T176:T182" si="41">AVERAGE(G176:S176)</f>
        <v>31.25</v>
      </c>
      <c r="U176" s="12"/>
      <c r="V176" s="12"/>
      <c r="W176" s="155"/>
      <c r="Y176" s="10"/>
      <c r="Z176" s="12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</row>
    <row r="177" spans="1:41" s="11" customFormat="1" ht="10.5" customHeight="1" x14ac:dyDescent="0.3">
      <c r="A177" s="145">
        <v>1776</v>
      </c>
      <c r="C177" s="9" t="s">
        <v>303</v>
      </c>
      <c r="D177" s="104">
        <f>IFERROR(VLOOKUP($A177,'[3]Trial Blc'!$B$3:O$542,D$1,FALSE),0)</f>
        <v>161.53</v>
      </c>
      <c r="E177" s="10"/>
      <c r="F177" s="12"/>
      <c r="G177" s="10">
        <f t="shared" si="40"/>
        <v>161.53</v>
      </c>
      <c r="H177" s="104">
        <f>IFERROR(VLOOKUP($A177,'[3]Trial Blc'!$B$3:S$542,H$1,FALSE),0)</f>
        <v>161.53</v>
      </c>
      <c r="I177" s="104">
        <f>IFERROR(VLOOKUP($A177,'[3]Trial Blc'!$B$3:T$542,I$1,FALSE),0)</f>
        <v>161.53</v>
      </c>
      <c r="J177" s="104">
        <f>IFERROR(VLOOKUP($A177,'[3]Trial Blc'!$B$3:U$542,J$1,FALSE),0)</f>
        <v>161.53</v>
      </c>
      <c r="K177" s="104">
        <f>IFERROR(VLOOKUP($A177,'[3]Trial Blc'!$B$3:V$542,K$1,FALSE),0)</f>
        <v>161.53</v>
      </c>
      <c r="L177" s="104">
        <f>IFERROR(VLOOKUP($A177,'[3]Trial Blc'!$B$3:W$542,L$1,FALSE),0)</f>
        <v>161.53</v>
      </c>
      <c r="M177" s="104">
        <f>IFERROR(VLOOKUP($A177,'[3]Trial Blc'!$B$3:X$542,M$1,FALSE),0)</f>
        <v>161.53</v>
      </c>
      <c r="N177" s="104">
        <f>IFERROR(VLOOKUP($A177,'[3]Trial Blc'!$B$3:Y$542,N$1,FALSE),0)</f>
        <v>161.53</v>
      </c>
      <c r="O177" s="104">
        <f>IFERROR(VLOOKUP($A177,'[3]Trial Blc'!$B$3:Z$542,O$1,FALSE),0)</f>
        <v>161.53</v>
      </c>
      <c r="P177" s="104">
        <f>IFERROR(VLOOKUP($A177,'[3]Trial Blc'!$B$3:AA$542,P$1,FALSE),0)</f>
        <v>161.53</v>
      </c>
      <c r="Q177" s="104">
        <f>IFERROR(VLOOKUP($A177,'[3]Trial Blc'!$B$3:AB$542,Q$1,FALSE),0)</f>
        <v>161.53</v>
      </c>
      <c r="R177" s="104">
        <f>IFERROR(VLOOKUP($A177,'[3]Trial Blc'!$B$3:AC$542,R$1,FALSE),0)</f>
        <v>161.53</v>
      </c>
      <c r="S177" s="104">
        <f>IFERROR(VLOOKUP($A177,'[3]Trial Blc'!$B$3:AD$542,S$1,FALSE),0)</f>
        <v>161.53</v>
      </c>
      <c r="T177" s="7">
        <f t="shared" si="41"/>
        <v>161.53</v>
      </c>
      <c r="U177" s="12"/>
      <c r="V177" s="12"/>
      <c r="W177" s="145"/>
      <c r="Y177" s="10"/>
      <c r="Z177" s="12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</row>
    <row r="178" spans="1:41" s="11" customFormat="1" ht="10.5" customHeight="1" x14ac:dyDescent="0.3">
      <c r="A178" s="155">
        <v>1780</v>
      </c>
      <c r="C178" s="12" t="s">
        <v>305</v>
      </c>
      <c r="D178" s="104">
        <f>IFERROR(VLOOKUP($A178,'[3]Trial Blc'!$B$3:O$542,D$1,FALSE),0)</f>
        <v>10573.25</v>
      </c>
      <c r="E178" s="10"/>
      <c r="F178" s="12"/>
      <c r="G178" s="10">
        <f t="shared" si="40"/>
        <v>10573.25</v>
      </c>
      <c r="H178" s="104">
        <f>IFERROR(VLOOKUP($A178,'[3]Trial Blc'!$B$3:S$542,H$1,FALSE),0)</f>
        <v>10573.25</v>
      </c>
      <c r="I178" s="104">
        <f>IFERROR(VLOOKUP($A178,'[3]Trial Blc'!$B$3:T$542,I$1,FALSE),0)</f>
        <v>10573.25</v>
      </c>
      <c r="J178" s="104">
        <f>IFERROR(VLOOKUP($A178,'[3]Trial Blc'!$B$3:U$542,J$1,FALSE),0)</f>
        <v>10573.25</v>
      </c>
      <c r="K178" s="104">
        <f>IFERROR(VLOOKUP($A178,'[3]Trial Blc'!$B$3:V$542,K$1,FALSE),0)</f>
        <v>10573.25</v>
      </c>
      <c r="L178" s="104">
        <f>IFERROR(VLOOKUP($A178,'[3]Trial Blc'!$B$3:W$542,L$1,FALSE),0)</f>
        <v>10573.25</v>
      </c>
      <c r="M178" s="104">
        <f>IFERROR(VLOOKUP($A178,'[3]Trial Blc'!$B$3:X$542,M$1,FALSE),0)</f>
        <v>10573.25</v>
      </c>
      <c r="N178" s="104">
        <f>IFERROR(VLOOKUP($A178,'[3]Trial Blc'!$B$3:Y$542,N$1,FALSE),0)</f>
        <v>10573.25</v>
      </c>
      <c r="O178" s="104">
        <f>IFERROR(VLOOKUP($A178,'[3]Trial Blc'!$B$3:Z$542,O$1,FALSE),0)</f>
        <v>10573.25</v>
      </c>
      <c r="P178" s="104">
        <f>IFERROR(VLOOKUP($A178,'[3]Trial Blc'!$B$3:AA$542,P$1,FALSE),0)</f>
        <v>10573.25</v>
      </c>
      <c r="Q178" s="104">
        <f>IFERROR(VLOOKUP($A178,'[3]Trial Blc'!$B$3:AB$542,Q$1,FALSE),0)</f>
        <v>10573.25</v>
      </c>
      <c r="R178" s="104">
        <f>IFERROR(VLOOKUP($A178,'[3]Trial Blc'!$B$3:AC$542,R$1,FALSE),0)</f>
        <v>10573.25</v>
      </c>
      <c r="S178" s="104">
        <f>IFERROR(VLOOKUP($A178,'[3]Trial Blc'!$B$3:AD$542,S$1,FALSE),0)</f>
        <v>10573.25</v>
      </c>
      <c r="T178" s="7">
        <f t="shared" si="41"/>
        <v>10573.25</v>
      </c>
      <c r="U178" s="12"/>
      <c r="V178" s="12"/>
      <c r="W178" s="155"/>
      <c r="Y178" s="10"/>
      <c r="Z178" s="12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</row>
    <row r="179" spans="1:41" s="11" customFormat="1" ht="10.5" customHeight="1" x14ac:dyDescent="0.3">
      <c r="A179" s="155">
        <v>1782</v>
      </c>
      <c r="C179" s="12" t="s">
        <v>306</v>
      </c>
      <c r="D179" s="104">
        <f>IFERROR(VLOOKUP($A179,'[3]Trial Blc'!$B$3:O$542,D$1,FALSE),0)</f>
        <v>0</v>
      </c>
      <c r="E179" s="10"/>
      <c r="F179" s="12"/>
      <c r="G179" s="10">
        <f t="shared" si="40"/>
        <v>0</v>
      </c>
      <c r="H179" s="104">
        <f>IFERROR(VLOOKUP($A179,'[3]Trial Blc'!$B$3:S$542,H$1,FALSE),0)</f>
        <v>0</v>
      </c>
      <c r="I179" s="104">
        <f>IFERROR(VLOOKUP($A179,'[3]Trial Blc'!$B$3:T$542,I$1,FALSE),0)</f>
        <v>0</v>
      </c>
      <c r="J179" s="104">
        <f>IFERROR(VLOOKUP($A179,'[3]Trial Blc'!$B$3:U$542,J$1,FALSE),0)</f>
        <v>0</v>
      </c>
      <c r="K179" s="104">
        <f>IFERROR(VLOOKUP($A179,'[3]Trial Blc'!$B$3:V$542,K$1,FALSE),0)</f>
        <v>0</v>
      </c>
      <c r="L179" s="104">
        <f>IFERROR(VLOOKUP($A179,'[3]Trial Blc'!$B$3:W$542,L$1,FALSE),0)</f>
        <v>0</v>
      </c>
      <c r="M179" s="104">
        <f>IFERROR(VLOOKUP($A179,'[3]Trial Blc'!$B$3:X$542,M$1,FALSE),0)</f>
        <v>0</v>
      </c>
      <c r="N179" s="104">
        <f>IFERROR(VLOOKUP($A179,'[3]Trial Blc'!$B$3:Y$542,N$1,FALSE),0)</f>
        <v>0</v>
      </c>
      <c r="O179" s="104">
        <f>IFERROR(VLOOKUP($A179,'[3]Trial Blc'!$B$3:Z$542,O$1,FALSE),0)</f>
        <v>0</v>
      </c>
      <c r="P179" s="104">
        <f>IFERROR(VLOOKUP($A179,'[3]Trial Blc'!$B$3:AA$542,P$1,FALSE),0)</f>
        <v>0</v>
      </c>
      <c r="Q179" s="104">
        <f>IFERROR(VLOOKUP($A179,'[3]Trial Blc'!$B$3:AB$542,Q$1,FALSE),0)</f>
        <v>0</v>
      </c>
      <c r="R179" s="104">
        <f>IFERROR(VLOOKUP($A179,'[3]Trial Blc'!$B$3:AC$542,R$1,FALSE),0)</f>
        <v>0</v>
      </c>
      <c r="S179" s="104">
        <f>IFERROR(VLOOKUP($A179,'[3]Trial Blc'!$B$3:AD$542,S$1,FALSE),0)</f>
        <v>0</v>
      </c>
      <c r="T179" s="7">
        <f t="shared" si="41"/>
        <v>0</v>
      </c>
      <c r="U179" s="12"/>
      <c r="V179" s="12"/>
      <c r="W179" s="155"/>
      <c r="Y179" s="10"/>
      <c r="Z179" s="12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</row>
    <row r="180" spans="1:41" s="11" customFormat="1" ht="10.5" customHeight="1" x14ac:dyDescent="0.3">
      <c r="A180" s="155">
        <v>1783</v>
      </c>
      <c r="C180" s="12" t="s">
        <v>549</v>
      </c>
      <c r="D180" s="104">
        <f>IFERROR(VLOOKUP($A180,'[3]Trial Blc'!$B$3:O$542,D$1,FALSE),0)</f>
        <v>0</v>
      </c>
      <c r="E180" s="10"/>
      <c r="F180" s="12"/>
      <c r="G180" s="10">
        <f t="shared" si="40"/>
        <v>0</v>
      </c>
      <c r="H180" s="104">
        <f>IFERROR(VLOOKUP($A180,'[3]Trial Blc'!$B$3:S$542,H$1,FALSE),0)</f>
        <v>0</v>
      </c>
      <c r="I180" s="104">
        <f>IFERROR(VLOOKUP($A180,'[3]Trial Blc'!$B$3:T$542,I$1,FALSE),0)</f>
        <v>0</v>
      </c>
      <c r="J180" s="104">
        <f>IFERROR(VLOOKUP($A180,'[3]Trial Blc'!$B$3:U$542,J$1,FALSE),0)</f>
        <v>0</v>
      </c>
      <c r="K180" s="104">
        <f>IFERROR(VLOOKUP($A180,'[3]Trial Blc'!$B$3:V$542,K$1,FALSE),0)</f>
        <v>0</v>
      </c>
      <c r="L180" s="104">
        <f>IFERROR(VLOOKUP($A180,'[3]Trial Blc'!$B$3:W$542,L$1,FALSE),0)</f>
        <v>0</v>
      </c>
      <c r="M180" s="104">
        <f>IFERROR(VLOOKUP($A180,'[3]Trial Blc'!$B$3:X$542,M$1,FALSE),0)</f>
        <v>0</v>
      </c>
      <c r="N180" s="104">
        <f>IFERROR(VLOOKUP($A180,'[3]Trial Blc'!$B$3:Y$542,N$1,FALSE),0)</f>
        <v>0</v>
      </c>
      <c r="O180" s="104">
        <f>IFERROR(VLOOKUP($A180,'[3]Trial Blc'!$B$3:Z$542,O$1,FALSE),0)</f>
        <v>0</v>
      </c>
      <c r="P180" s="104">
        <f>IFERROR(VLOOKUP($A180,'[3]Trial Blc'!$B$3:AA$542,P$1,FALSE),0)</f>
        <v>0</v>
      </c>
      <c r="Q180" s="104">
        <f>IFERROR(VLOOKUP($A180,'[3]Trial Blc'!$B$3:AB$542,Q$1,FALSE),0)</f>
        <v>0</v>
      </c>
      <c r="R180" s="104">
        <f>IFERROR(VLOOKUP($A180,'[3]Trial Blc'!$B$3:AC$542,R$1,FALSE),0)</f>
        <v>0</v>
      </c>
      <c r="S180" s="104">
        <f>IFERROR(VLOOKUP($A180,'[3]Trial Blc'!$B$3:AD$542,S$1,FALSE),0)</f>
        <v>0</v>
      </c>
      <c r="T180" s="7">
        <f t="shared" si="41"/>
        <v>0</v>
      </c>
      <c r="U180" s="12"/>
      <c r="V180" s="12"/>
      <c r="W180" s="155"/>
      <c r="Y180" s="10"/>
      <c r="Z180" s="12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</row>
    <row r="181" spans="1:41" s="225" customFormat="1" ht="10.5" customHeight="1" x14ac:dyDescent="0.3">
      <c r="A181" s="155">
        <v>1784</v>
      </c>
      <c r="C181" s="12" t="s">
        <v>307</v>
      </c>
      <c r="D181" s="104">
        <f>IFERROR(VLOOKUP($A181,'[3]Trial Blc'!$B$3:O$542,D$1,FALSE),0)</f>
        <v>0</v>
      </c>
      <c r="E181" s="226"/>
      <c r="F181" s="227"/>
      <c r="G181" s="10">
        <f t="shared" si="40"/>
        <v>0</v>
      </c>
      <c r="H181" s="104">
        <f>IFERROR(VLOOKUP($A181,'[3]Trial Blc'!$B$3:S$542,H$1,FALSE),0)</f>
        <v>0</v>
      </c>
      <c r="I181" s="104">
        <f>IFERROR(VLOOKUP($A181,'[3]Trial Blc'!$B$3:T$542,I$1,FALSE),0)</f>
        <v>0</v>
      </c>
      <c r="J181" s="104">
        <f>IFERROR(VLOOKUP($A181,'[3]Trial Blc'!$B$3:U$542,J$1,FALSE),0)</f>
        <v>0</v>
      </c>
      <c r="K181" s="104">
        <f>IFERROR(VLOOKUP($A181,'[3]Trial Blc'!$B$3:V$542,K$1,FALSE),0)</f>
        <v>0</v>
      </c>
      <c r="L181" s="104">
        <f>IFERROR(VLOOKUP($A181,'[3]Trial Blc'!$B$3:W$542,L$1,FALSE),0)</f>
        <v>0</v>
      </c>
      <c r="M181" s="104">
        <f>IFERROR(VLOOKUP($A181,'[3]Trial Blc'!$B$3:X$542,M$1,FALSE),0)</f>
        <v>0</v>
      </c>
      <c r="N181" s="104">
        <f>IFERROR(VLOOKUP($A181,'[3]Trial Blc'!$B$3:Y$542,N$1,FALSE),0)</f>
        <v>0</v>
      </c>
      <c r="O181" s="104">
        <f>IFERROR(VLOOKUP($A181,'[3]Trial Blc'!$B$3:Z$542,O$1,FALSE),0)</f>
        <v>0</v>
      </c>
      <c r="P181" s="104">
        <f>IFERROR(VLOOKUP($A181,'[3]Trial Blc'!$B$3:AA$542,P$1,FALSE),0)</f>
        <v>0</v>
      </c>
      <c r="Q181" s="104">
        <f>IFERROR(VLOOKUP($A181,'[3]Trial Blc'!$B$3:AB$542,Q$1,FALSE),0)</f>
        <v>0</v>
      </c>
      <c r="R181" s="104">
        <f>IFERROR(VLOOKUP($A181,'[3]Trial Blc'!$B$3:AC$542,R$1,FALSE),0)</f>
        <v>0</v>
      </c>
      <c r="S181" s="104">
        <f>IFERROR(VLOOKUP($A181,'[3]Trial Blc'!$B$3:AD$542,S$1,FALSE),0)</f>
        <v>0</v>
      </c>
      <c r="T181" s="7">
        <f t="shared" si="41"/>
        <v>0</v>
      </c>
      <c r="U181" s="227"/>
      <c r="V181" s="227"/>
      <c r="W181" s="155"/>
      <c r="Y181" s="226"/>
      <c r="Z181" s="227"/>
      <c r="AA181" s="226"/>
      <c r="AB181" s="226"/>
      <c r="AC181" s="226"/>
      <c r="AD181" s="226"/>
      <c r="AE181" s="226"/>
      <c r="AF181" s="226"/>
      <c r="AG181" s="226"/>
      <c r="AH181" s="226"/>
      <c r="AI181" s="226"/>
      <c r="AJ181" s="226"/>
      <c r="AK181" s="226"/>
      <c r="AL181" s="226"/>
      <c r="AM181" s="226"/>
      <c r="AN181" s="226"/>
    </row>
    <row r="182" spans="1:41" s="11" customFormat="1" ht="10.5" customHeight="1" x14ac:dyDescent="0.3">
      <c r="A182" s="155">
        <v>1799</v>
      </c>
      <c r="C182" s="12" t="s">
        <v>308</v>
      </c>
      <c r="D182" s="104">
        <f>IFERROR(VLOOKUP($A182,'[3]Trial Blc'!$B$3:O$542,D$1,FALSE),0)</f>
        <v>-10766.03</v>
      </c>
      <c r="E182" s="10"/>
      <c r="F182" s="12"/>
      <c r="G182" s="10">
        <f t="shared" si="40"/>
        <v>-10766.03</v>
      </c>
      <c r="H182" s="104">
        <f>IFERROR(VLOOKUP($A182,'[3]Trial Blc'!$B$3:S$542,H$1,FALSE),0)</f>
        <v>-10766.03</v>
      </c>
      <c r="I182" s="104">
        <f>IFERROR(VLOOKUP($A182,'[3]Trial Blc'!$B$3:T$542,I$1,FALSE),0)</f>
        <v>-10766.03</v>
      </c>
      <c r="J182" s="104">
        <f>IFERROR(VLOOKUP($A182,'[3]Trial Blc'!$B$3:U$542,J$1,FALSE),0)</f>
        <v>-10766.03</v>
      </c>
      <c r="K182" s="104">
        <f>IFERROR(VLOOKUP($A182,'[3]Trial Blc'!$B$3:V$542,K$1,FALSE),0)</f>
        <v>-10766.03</v>
      </c>
      <c r="L182" s="104">
        <f>IFERROR(VLOOKUP($A182,'[3]Trial Blc'!$B$3:W$542,L$1,FALSE),0)</f>
        <v>-10766.03</v>
      </c>
      <c r="M182" s="104">
        <f>IFERROR(VLOOKUP($A182,'[3]Trial Blc'!$B$3:X$542,M$1,FALSE),0)</f>
        <v>-10766.03</v>
      </c>
      <c r="N182" s="104">
        <f>IFERROR(VLOOKUP($A182,'[3]Trial Blc'!$B$3:Y$542,N$1,FALSE),0)</f>
        <v>-10766.03</v>
      </c>
      <c r="O182" s="104">
        <f>IFERROR(VLOOKUP($A182,'[3]Trial Blc'!$B$3:Z$542,O$1,FALSE),0)</f>
        <v>-10766.03</v>
      </c>
      <c r="P182" s="104">
        <f>IFERROR(VLOOKUP($A182,'[3]Trial Blc'!$B$3:AA$542,P$1,FALSE),0)</f>
        <v>-10766.03</v>
      </c>
      <c r="Q182" s="104">
        <f>IFERROR(VLOOKUP($A182,'[3]Trial Blc'!$B$3:AB$542,Q$1,FALSE),0)</f>
        <v>-10766.03</v>
      </c>
      <c r="R182" s="104">
        <f>IFERROR(VLOOKUP($A182,'[3]Trial Blc'!$B$3:AC$542,R$1,FALSE),0)</f>
        <v>-10766.03</v>
      </c>
      <c r="S182" s="104">
        <f>IFERROR(VLOOKUP($A182,'[3]Trial Blc'!$B$3:AD$542,S$1,FALSE),0)</f>
        <v>-10766.03</v>
      </c>
      <c r="T182" s="7">
        <f t="shared" si="41"/>
        <v>-10766.03</v>
      </c>
      <c r="U182" s="12"/>
      <c r="V182" s="12"/>
      <c r="W182" s="155"/>
      <c r="Y182" s="10"/>
      <c r="Z182" s="12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</row>
    <row r="183" spans="1:41" s="11" customFormat="1" ht="10.5" customHeight="1" x14ac:dyDescent="0.2">
      <c r="A183" s="155"/>
      <c r="C183" s="12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7"/>
      <c r="U183" s="10"/>
      <c r="V183" s="10"/>
      <c r="W183" s="155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</row>
    <row r="184" spans="1:41" s="11" customFormat="1" x14ac:dyDescent="0.2">
      <c r="A184" s="155">
        <v>1740</v>
      </c>
      <c r="C184" s="12" t="s">
        <v>309</v>
      </c>
      <c r="D184" s="72">
        <f>SUM(D167:D183)</f>
        <v>17.209999999999127</v>
      </c>
      <c r="E184" s="72"/>
      <c r="F184" s="72">
        <f>SUM(F167:F183)</f>
        <v>0</v>
      </c>
      <c r="G184" s="72">
        <f>SUM(G167:G183)</f>
        <v>17.209999999999127</v>
      </c>
      <c r="H184" s="72">
        <f t="shared" ref="H184:S184" si="42">SUM(H167:H183)</f>
        <v>17.279999999998836</v>
      </c>
      <c r="I184" s="72">
        <f t="shared" si="42"/>
        <v>17.239999999999782</v>
      </c>
      <c r="J184" s="72">
        <f t="shared" si="42"/>
        <v>28.649999999999636</v>
      </c>
      <c r="K184" s="72">
        <f t="shared" si="42"/>
        <v>28.349999999998545</v>
      </c>
      <c r="L184" s="72">
        <f t="shared" si="42"/>
        <v>7.5100000000002183</v>
      </c>
      <c r="M184" s="72">
        <f t="shared" si="42"/>
        <v>7.4799999999995634</v>
      </c>
      <c r="N184" s="72">
        <f t="shared" si="42"/>
        <v>7.4599999999991269</v>
      </c>
      <c r="O184" s="72">
        <f t="shared" si="42"/>
        <v>7.4599999999991269</v>
      </c>
      <c r="P184" s="72">
        <f t="shared" si="42"/>
        <v>7.4499999999989086</v>
      </c>
      <c r="Q184" s="72">
        <f t="shared" si="42"/>
        <v>7.5</v>
      </c>
      <c r="R184" s="72">
        <f t="shared" si="42"/>
        <v>7.5299999999988358</v>
      </c>
      <c r="S184" s="72">
        <f t="shared" si="42"/>
        <v>7.5599999999994907</v>
      </c>
      <c r="T184" s="7">
        <f>AVERAGE(G184:S184)</f>
        <v>12.975384615383938</v>
      </c>
      <c r="U184" s="72">
        <f>SUM(U167:U183)</f>
        <v>0</v>
      </c>
      <c r="V184" s="10"/>
      <c r="W184" s="155"/>
      <c r="Y184" s="10"/>
      <c r="Z184" s="72">
        <f>SUM(Z167:Z183)</f>
        <v>0</v>
      </c>
      <c r="AA184" s="72"/>
      <c r="AB184" s="72">
        <f>SUM(AB167:AB183)</f>
        <v>0</v>
      </c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</row>
    <row r="185" spans="1:41" s="8" customFormat="1" ht="22.5" customHeight="1" thickBot="1" x14ac:dyDescent="0.3">
      <c r="A185" s="153"/>
      <c r="C185" s="64" t="s">
        <v>310</v>
      </c>
      <c r="D185" s="73">
        <f>+D165+D184</f>
        <v>11069.96</v>
      </c>
      <c r="E185" s="73"/>
      <c r="F185" s="73">
        <f t="shared" ref="F185:T185" si="43">+F165+F184</f>
        <v>0</v>
      </c>
      <c r="G185" s="73">
        <f t="shared" si="43"/>
        <v>11069.96</v>
      </c>
      <c r="H185" s="73">
        <f t="shared" si="43"/>
        <v>12064.290000000008</v>
      </c>
      <c r="I185" s="73">
        <f t="shared" si="43"/>
        <v>14018.199999999963</v>
      </c>
      <c r="J185" s="73">
        <f t="shared" si="43"/>
        <v>15215.689999999979</v>
      </c>
      <c r="K185" s="73">
        <f t="shared" si="43"/>
        <v>17827.439999999966</v>
      </c>
      <c r="L185" s="73">
        <f t="shared" si="43"/>
        <v>20781.609999999979</v>
      </c>
      <c r="M185" s="73">
        <f t="shared" si="43"/>
        <v>25277.089999999986</v>
      </c>
      <c r="N185" s="73">
        <f t="shared" si="43"/>
        <v>187858.22</v>
      </c>
      <c r="O185" s="73">
        <f t="shared" si="43"/>
        <v>194212.17</v>
      </c>
      <c r="P185" s="73">
        <f t="shared" si="43"/>
        <v>196874.22999999998</v>
      </c>
      <c r="Q185" s="73">
        <f t="shared" si="43"/>
        <v>200661.88</v>
      </c>
      <c r="R185" s="73">
        <f t="shared" si="43"/>
        <v>7.5299999999988358</v>
      </c>
      <c r="S185" s="73">
        <f t="shared" si="43"/>
        <v>7.5599999999994907</v>
      </c>
      <c r="T185" s="73">
        <f t="shared" si="43"/>
        <v>68913.528461538459</v>
      </c>
      <c r="U185" s="73">
        <f>+U165+U184</f>
        <v>0</v>
      </c>
      <c r="V185" s="66"/>
      <c r="W185" s="153"/>
      <c r="Y185" s="66"/>
      <c r="Z185" s="73">
        <f>+Z165+Z184</f>
        <v>0</v>
      </c>
      <c r="AA185" s="73"/>
      <c r="AB185" s="73">
        <f>+AB165+AB184</f>
        <v>0</v>
      </c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13"/>
    </row>
    <row r="186" spans="1:41" s="8" customFormat="1" ht="11" thickTop="1" x14ac:dyDescent="0.25">
      <c r="A186" s="153"/>
      <c r="C186" s="64" t="s">
        <v>550</v>
      </c>
      <c r="D186" s="66"/>
      <c r="E186" s="66"/>
      <c r="F186" s="66"/>
      <c r="G186" s="66">
        <f>SUM('[3]Trial Blc'!C60:C77)</f>
        <v>11069.959999999881</v>
      </c>
      <c r="H186" s="66">
        <f>SUM('[3]Trial Blc'!D60:D77)</f>
        <v>12306.099999999949</v>
      </c>
      <c r="I186" s="66">
        <f>SUM('[3]Trial Blc'!E60:E77)</f>
        <v>14260.009999999902</v>
      </c>
      <c r="J186" s="66">
        <f>SUM('[3]Trial Blc'!F60:F77)</f>
        <v>15457.499999999976</v>
      </c>
      <c r="K186" s="66">
        <f>SUM('[3]Trial Blc'!G60:G77)</f>
        <v>18069.249999999905</v>
      </c>
      <c r="L186" s="66">
        <f>SUM('[3]Trial Blc'!H60:H77)</f>
        <v>21023.419999999911</v>
      </c>
      <c r="M186" s="66">
        <f>SUM('[3]Trial Blc'!I60:I77)</f>
        <v>25518.899999999921</v>
      </c>
      <c r="N186" s="66">
        <f>SUM('[3]Trial Blc'!J60:J77)</f>
        <v>188100.03000000006</v>
      </c>
      <c r="O186" s="66">
        <f>SUM('[3]Trial Blc'!K60:K77)</f>
        <v>194453.98</v>
      </c>
      <c r="P186" s="66">
        <f>SUM('[3]Trial Blc'!L60:L77)</f>
        <v>197116.03999999998</v>
      </c>
      <c r="Q186" s="66">
        <f>SUM('[3]Trial Blc'!M60:M77)</f>
        <v>200903.68999999994</v>
      </c>
      <c r="R186" s="66">
        <f>SUM('[3]Trial Blc'!N60:N77)</f>
        <v>249.3399999999383</v>
      </c>
      <c r="S186" s="66">
        <f>SUM('[3]Trial Blc'!O60:O77)</f>
        <v>249.36999999993895</v>
      </c>
      <c r="T186" s="66"/>
      <c r="U186" s="66"/>
      <c r="V186" s="66"/>
      <c r="W186" s="153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13"/>
    </row>
    <row r="187" spans="1:41" s="33" customFormat="1" x14ac:dyDescent="0.2">
      <c r="A187" s="162"/>
      <c r="B187" s="38" t="s">
        <v>131</v>
      </c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U187" s="34"/>
      <c r="V187" s="34"/>
      <c r="W187" s="162" t="s">
        <v>270</v>
      </c>
      <c r="X187" s="35" t="s">
        <v>270</v>
      </c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6"/>
    </row>
    <row r="188" spans="1:41" s="33" customFormat="1" x14ac:dyDescent="0.2">
      <c r="A188" s="162"/>
      <c r="B188" s="38" t="s">
        <v>132</v>
      </c>
      <c r="D188" s="34"/>
      <c r="E188" s="34"/>
      <c r="F188" s="34"/>
      <c r="G188" s="10">
        <f>SUM(D188:F188)</f>
        <v>0</v>
      </c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U188" s="34"/>
      <c r="V188" s="34"/>
      <c r="W188" s="162" t="s">
        <v>311</v>
      </c>
      <c r="X188" s="37" t="s">
        <v>311</v>
      </c>
      <c r="Y188" s="34"/>
      <c r="Z188" s="34"/>
      <c r="AA188" s="34"/>
      <c r="AB188" s="34">
        <f>SUM(Y188:AA188)</f>
        <v>0</v>
      </c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6"/>
    </row>
    <row r="189" spans="1:41" s="33" customFormat="1" x14ac:dyDescent="0.2">
      <c r="A189" s="162"/>
      <c r="B189" s="38" t="s">
        <v>133</v>
      </c>
      <c r="C189" s="38"/>
      <c r="D189" s="34"/>
      <c r="E189" s="34"/>
      <c r="F189" s="34">
        <f>-F184</f>
        <v>0</v>
      </c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U189" s="34">
        <f>-U184</f>
        <v>0</v>
      </c>
      <c r="V189" s="34"/>
      <c r="W189" s="162"/>
      <c r="X189" s="35"/>
      <c r="Y189" s="34"/>
      <c r="Z189" s="34">
        <f>-Z184</f>
        <v>0</v>
      </c>
      <c r="AA189" s="34">
        <f>-AA184</f>
        <v>0</v>
      </c>
      <c r="AB189" s="34">
        <f>SUM(Y189:AA189)</f>
        <v>0</v>
      </c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6"/>
    </row>
    <row r="190" spans="1:41" s="33" customFormat="1" x14ac:dyDescent="0.2">
      <c r="A190" s="162"/>
      <c r="B190" s="76" t="s">
        <v>312</v>
      </c>
      <c r="D190" s="34"/>
      <c r="E190" s="34"/>
      <c r="F190" s="34">
        <f>+F184-F188+F189</f>
        <v>0</v>
      </c>
      <c r="G190" s="34">
        <f>+G185-G188-G189</f>
        <v>11069.96</v>
      </c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U190" s="34">
        <f>+U184-U188+U189</f>
        <v>0</v>
      </c>
      <c r="V190" s="34"/>
      <c r="W190" s="162" t="s">
        <v>313</v>
      </c>
      <c r="X190" s="35" t="s">
        <v>313</v>
      </c>
      <c r="Y190" s="34">
        <f>+Y182-Y188</f>
        <v>0</v>
      </c>
      <c r="Z190" s="34">
        <f>+Z184-Z188+Z189</f>
        <v>0</v>
      </c>
      <c r="AA190" s="34"/>
      <c r="AB190" s="34">
        <f>+AB184-AB188+AB189</f>
        <v>0</v>
      </c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>
        <f>+AN182-AN188</f>
        <v>0</v>
      </c>
      <c r="AO190" s="36"/>
    </row>
    <row r="191" spans="1:41" s="7" customFormat="1" x14ac:dyDescent="0.2">
      <c r="A191" s="145"/>
      <c r="C191" s="9"/>
      <c r="D191" s="11"/>
      <c r="E191" s="11"/>
      <c r="F191" s="9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U191" s="9"/>
      <c r="V191" s="9"/>
      <c r="W191" s="145"/>
      <c r="Y191" s="11"/>
      <c r="Z191" s="9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</row>
    <row r="192" spans="1:41" s="7" customFormat="1" ht="12" x14ac:dyDescent="0.3">
      <c r="A192" s="155">
        <v>1700</v>
      </c>
      <c r="B192" s="8" t="s">
        <v>314</v>
      </c>
      <c r="C192" s="12" t="s">
        <v>315</v>
      </c>
      <c r="D192" s="104">
        <f>IFERROR(VLOOKUP($A192,'[3]Trial Blc'!$B$3:O$542,D$1,FALSE),0)</f>
        <v>0</v>
      </c>
      <c r="E192" s="10"/>
      <c r="F192" s="12"/>
      <c r="G192" s="10"/>
      <c r="H192" s="104">
        <f>IFERROR(VLOOKUP($A192,'[3]Trial Blc'!$B$3:S$542,H$1,FALSE),0)</f>
        <v>0</v>
      </c>
      <c r="I192" s="104">
        <f>IFERROR(VLOOKUP($A192,'[3]Trial Blc'!$B$3:T$542,I$1,FALSE),0)</f>
        <v>0</v>
      </c>
      <c r="J192" s="104">
        <f>IFERROR(VLOOKUP($A192,'[3]Trial Blc'!$B$3:U$542,J$1,FALSE),0)</f>
        <v>0</v>
      </c>
      <c r="K192" s="104">
        <f>IFERROR(VLOOKUP($A192,'[3]Trial Blc'!$B$3:V$542,K$1,FALSE),0)</f>
        <v>0</v>
      </c>
      <c r="L192" s="104">
        <f>IFERROR(VLOOKUP($A192,'[3]Trial Blc'!$B$3:W$542,L$1,FALSE),0)</f>
        <v>0</v>
      </c>
      <c r="M192" s="104">
        <f>IFERROR(VLOOKUP($A192,'[3]Trial Blc'!$B$3:X$542,M$1,FALSE),0)</f>
        <v>0</v>
      </c>
      <c r="N192" s="104">
        <f>IFERROR(VLOOKUP($A192,'[3]Trial Blc'!$B$3:Y$542,N$1,FALSE),0)</f>
        <v>0</v>
      </c>
      <c r="O192" s="104">
        <f>IFERROR(VLOOKUP($A192,'[3]Trial Blc'!$B$3:Z$542,O$1,FALSE),0)</f>
        <v>0</v>
      </c>
      <c r="P192" s="104">
        <f>IFERROR(VLOOKUP($A192,'[3]Trial Blc'!$B$3:AA$542,P$1,FALSE),0)</f>
        <v>0</v>
      </c>
      <c r="Q192" s="104">
        <f>IFERROR(VLOOKUP($A192,'[3]Trial Blc'!$B$3:AB$542,Q$1,FALSE),0)</f>
        <v>0</v>
      </c>
      <c r="R192" s="104">
        <f>IFERROR(VLOOKUP($A192,'[3]Trial Blc'!$B$3:AC$542,R$1,FALSE),0)</f>
        <v>0</v>
      </c>
      <c r="S192" s="104">
        <f>IFERROR(VLOOKUP($A192,'[3]Trial Blc'!$B$3:AD$542,S$1,FALSE),0)</f>
        <v>0</v>
      </c>
      <c r="U192" s="12"/>
      <c r="V192" s="12"/>
      <c r="W192" s="155"/>
      <c r="Y192" s="10"/>
      <c r="Z192" s="12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1"/>
    </row>
    <row r="193" spans="1:41" s="7" customFormat="1" ht="12" x14ac:dyDescent="0.3">
      <c r="A193" s="145">
        <v>1705</v>
      </c>
      <c r="C193" s="9" t="s">
        <v>316</v>
      </c>
      <c r="D193" s="104">
        <f>IFERROR(VLOOKUP($A193,'[3]Trial Blc'!$B$3:O$542,D$1,FALSE),0)</f>
        <v>14397.79</v>
      </c>
      <c r="E193" s="10"/>
      <c r="F193" s="9"/>
      <c r="G193" s="10">
        <f t="shared" ref="G193:G207" si="44">SUM(D193:F193)</f>
        <v>14397.79</v>
      </c>
      <c r="H193" s="104">
        <f>IFERROR(VLOOKUP($A193,'[3]Trial Blc'!$B$3:S$542,H$1,FALSE),0)</f>
        <v>14397.79</v>
      </c>
      <c r="I193" s="104">
        <f>IFERROR(VLOOKUP($A193,'[3]Trial Blc'!$B$3:T$542,I$1,FALSE),0)</f>
        <v>14397.79</v>
      </c>
      <c r="J193" s="104">
        <f>IFERROR(VLOOKUP($A193,'[3]Trial Blc'!$B$3:U$542,J$1,FALSE),0)</f>
        <v>14397.79</v>
      </c>
      <c r="K193" s="104">
        <f>IFERROR(VLOOKUP($A193,'[3]Trial Blc'!$B$3:V$542,K$1,FALSE),0)</f>
        <v>14397.79</v>
      </c>
      <c r="L193" s="104">
        <f>IFERROR(VLOOKUP($A193,'[3]Trial Blc'!$B$3:W$542,L$1,FALSE),0)</f>
        <v>14397.79</v>
      </c>
      <c r="M193" s="104">
        <f>IFERROR(VLOOKUP($A193,'[3]Trial Blc'!$B$3:X$542,M$1,FALSE),0)</f>
        <v>14397.79</v>
      </c>
      <c r="N193" s="104">
        <f>IFERROR(VLOOKUP($A193,'[3]Trial Blc'!$B$3:Y$542,N$1,FALSE),0)</f>
        <v>14397.79</v>
      </c>
      <c r="O193" s="104">
        <f>IFERROR(VLOOKUP($A193,'[3]Trial Blc'!$B$3:Z$542,O$1,FALSE),0)</f>
        <v>14397.79</v>
      </c>
      <c r="P193" s="104">
        <f>IFERROR(VLOOKUP($A193,'[3]Trial Blc'!$B$3:AA$542,P$1,FALSE),0)</f>
        <v>14397.79</v>
      </c>
      <c r="Q193" s="104">
        <f>IFERROR(VLOOKUP($A193,'[3]Trial Blc'!$B$3:AB$542,Q$1,FALSE),0)</f>
        <v>14397.79</v>
      </c>
      <c r="R193" s="104">
        <f>IFERROR(VLOOKUP($A193,'[3]Trial Blc'!$B$3:AC$542,R$1,FALSE),0)</f>
        <v>14397.79</v>
      </c>
      <c r="S193" s="104">
        <f>IFERROR(VLOOKUP($A193,'[3]Trial Blc'!$B$3:AD$542,S$1,FALSE),0)</f>
        <v>14397.79</v>
      </c>
      <c r="T193" s="7">
        <f t="shared" ref="T193:T207" si="45">AVERAGE(G193:S193)</f>
        <v>14397.790000000006</v>
      </c>
      <c r="U193" s="9"/>
      <c r="V193" s="9"/>
      <c r="W193" s="145"/>
      <c r="Y193" s="10"/>
      <c r="Z193" s="9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1"/>
    </row>
    <row r="194" spans="1:41" s="7" customFormat="1" ht="12" x14ac:dyDescent="0.3">
      <c r="A194" s="145">
        <v>1706</v>
      </c>
      <c r="C194" s="9" t="s">
        <v>317</v>
      </c>
      <c r="D194" s="104">
        <f>IFERROR(VLOOKUP($A194,'[3]Trial Blc'!$B$3:O$542,D$1,FALSE),0)</f>
        <v>18122.07</v>
      </c>
      <c r="E194" s="10"/>
      <c r="F194" s="9"/>
      <c r="G194" s="10">
        <f t="shared" si="44"/>
        <v>18122.07</v>
      </c>
      <c r="H194" s="104">
        <f>IFERROR(VLOOKUP($A194,'[3]Trial Blc'!$B$3:S$542,H$1,FALSE),0)</f>
        <v>18122.07</v>
      </c>
      <c r="I194" s="104">
        <f>IFERROR(VLOOKUP($A194,'[3]Trial Blc'!$B$3:T$542,I$1,FALSE),0)</f>
        <v>18122.07</v>
      </c>
      <c r="J194" s="104">
        <f>IFERROR(VLOOKUP($A194,'[3]Trial Blc'!$B$3:U$542,J$1,FALSE),0)</f>
        <v>18122.07</v>
      </c>
      <c r="K194" s="104">
        <f>IFERROR(VLOOKUP($A194,'[3]Trial Blc'!$B$3:V$542,K$1,FALSE),0)</f>
        <v>18122.07</v>
      </c>
      <c r="L194" s="104">
        <f>IFERROR(VLOOKUP($A194,'[3]Trial Blc'!$B$3:W$542,L$1,FALSE),0)</f>
        <v>18122.07</v>
      </c>
      <c r="M194" s="104">
        <f>IFERROR(VLOOKUP($A194,'[3]Trial Blc'!$B$3:X$542,M$1,FALSE),0)</f>
        <v>18122.07</v>
      </c>
      <c r="N194" s="104">
        <f>IFERROR(VLOOKUP($A194,'[3]Trial Blc'!$B$3:Y$542,N$1,FALSE),0)</f>
        <v>18122.07</v>
      </c>
      <c r="O194" s="104">
        <f>IFERROR(VLOOKUP($A194,'[3]Trial Blc'!$B$3:Z$542,O$1,FALSE),0)</f>
        <v>18122.07</v>
      </c>
      <c r="P194" s="104">
        <f>IFERROR(VLOOKUP($A194,'[3]Trial Blc'!$B$3:AA$542,P$1,FALSE),0)</f>
        <v>18122.07</v>
      </c>
      <c r="Q194" s="104">
        <f>IFERROR(VLOOKUP($A194,'[3]Trial Blc'!$B$3:AB$542,Q$1,FALSE),0)</f>
        <v>18122.07</v>
      </c>
      <c r="R194" s="104">
        <f>IFERROR(VLOOKUP($A194,'[3]Trial Blc'!$B$3:AC$542,R$1,FALSE),0)</f>
        <v>18122.07</v>
      </c>
      <c r="S194" s="104">
        <f>IFERROR(VLOOKUP($A194,'[3]Trial Blc'!$B$3:AD$542,S$1,FALSE),0)</f>
        <v>18122.07</v>
      </c>
      <c r="T194" s="7">
        <f t="shared" si="45"/>
        <v>18122.070000000003</v>
      </c>
      <c r="U194" s="9"/>
      <c r="V194" s="9"/>
      <c r="W194" s="145"/>
      <c r="Y194" s="10"/>
      <c r="Z194" s="9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1"/>
    </row>
    <row r="195" spans="1:41" s="7" customFormat="1" ht="12" x14ac:dyDescent="0.3">
      <c r="A195" s="145">
        <v>1707</v>
      </c>
      <c r="C195" s="9" t="s">
        <v>318</v>
      </c>
      <c r="D195" s="104">
        <f>IFERROR(VLOOKUP($A195,'[3]Trial Blc'!$B$3:O$542,D$1,FALSE),0)</f>
        <v>15136.11</v>
      </c>
      <c r="E195" s="10"/>
      <c r="F195" s="9"/>
      <c r="G195" s="10">
        <f t="shared" si="44"/>
        <v>15136.11</v>
      </c>
      <c r="H195" s="104">
        <f>IFERROR(VLOOKUP($A195,'[3]Trial Blc'!$B$3:S$542,H$1,FALSE),0)</f>
        <v>15136.11</v>
      </c>
      <c r="I195" s="104">
        <f>IFERROR(VLOOKUP($A195,'[3]Trial Blc'!$B$3:T$542,I$1,FALSE),0)</f>
        <v>15136.11</v>
      </c>
      <c r="J195" s="104">
        <f>IFERROR(VLOOKUP($A195,'[3]Trial Blc'!$B$3:U$542,J$1,FALSE),0)</f>
        <v>15136.11</v>
      </c>
      <c r="K195" s="104">
        <f>IFERROR(VLOOKUP($A195,'[3]Trial Blc'!$B$3:V$542,K$1,FALSE),0)</f>
        <v>15136.11</v>
      </c>
      <c r="L195" s="104">
        <f>IFERROR(VLOOKUP($A195,'[3]Trial Blc'!$B$3:W$542,L$1,FALSE),0)</f>
        <v>15136.11</v>
      </c>
      <c r="M195" s="104">
        <f>IFERROR(VLOOKUP($A195,'[3]Trial Blc'!$B$3:X$542,M$1,FALSE),0)</f>
        <v>15136.11</v>
      </c>
      <c r="N195" s="104">
        <f>IFERROR(VLOOKUP($A195,'[3]Trial Blc'!$B$3:Y$542,N$1,FALSE),0)</f>
        <v>15136.11</v>
      </c>
      <c r="O195" s="104">
        <f>IFERROR(VLOOKUP($A195,'[3]Trial Blc'!$B$3:Z$542,O$1,FALSE),0)</f>
        <v>15136.11</v>
      </c>
      <c r="P195" s="104">
        <f>IFERROR(VLOOKUP($A195,'[3]Trial Blc'!$B$3:AA$542,P$1,FALSE),0)</f>
        <v>15136.11</v>
      </c>
      <c r="Q195" s="104">
        <f>IFERROR(VLOOKUP($A195,'[3]Trial Blc'!$B$3:AB$542,Q$1,FALSE),0)</f>
        <v>15136.11</v>
      </c>
      <c r="R195" s="104">
        <f>IFERROR(VLOOKUP($A195,'[3]Trial Blc'!$B$3:AC$542,R$1,FALSE),0)</f>
        <v>15136.11</v>
      </c>
      <c r="S195" s="104">
        <f>IFERROR(VLOOKUP($A195,'[3]Trial Blc'!$B$3:AD$542,S$1,FALSE),0)</f>
        <v>15136.11</v>
      </c>
      <c r="T195" s="7">
        <f t="shared" si="45"/>
        <v>15136.109999999995</v>
      </c>
      <c r="U195" s="9"/>
      <c r="V195" s="9"/>
      <c r="W195" s="145"/>
      <c r="Y195" s="10"/>
      <c r="Z195" s="9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1"/>
    </row>
    <row r="196" spans="1:41" s="7" customFormat="1" ht="12" x14ac:dyDescent="0.3">
      <c r="A196" s="145">
        <v>1708</v>
      </c>
      <c r="C196" s="9" t="s">
        <v>319</v>
      </c>
      <c r="D196" s="104">
        <f>IFERROR(VLOOKUP($A196,'[3]Trial Blc'!$B$3:O$542,D$1,FALSE),0)</f>
        <v>0</v>
      </c>
      <c r="E196" s="10"/>
      <c r="F196" s="9"/>
      <c r="G196" s="10">
        <f t="shared" si="44"/>
        <v>0</v>
      </c>
      <c r="H196" s="104">
        <f>IFERROR(VLOOKUP($A196,'[3]Trial Blc'!$B$3:S$542,H$1,FALSE),0)</f>
        <v>0</v>
      </c>
      <c r="I196" s="104">
        <f>IFERROR(VLOOKUP($A196,'[3]Trial Blc'!$B$3:T$542,I$1,FALSE),0)</f>
        <v>0</v>
      </c>
      <c r="J196" s="104">
        <f>IFERROR(VLOOKUP($A196,'[3]Trial Blc'!$B$3:U$542,J$1,FALSE),0)</f>
        <v>0</v>
      </c>
      <c r="K196" s="104">
        <f>IFERROR(VLOOKUP($A196,'[3]Trial Blc'!$B$3:V$542,K$1,FALSE),0)</f>
        <v>0</v>
      </c>
      <c r="L196" s="104">
        <f>IFERROR(VLOOKUP($A196,'[3]Trial Blc'!$B$3:W$542,L$1,FALSE),0)</f>
        <v>0</v>
      </c>
      <c r="M196" s="104">
        <f>IFERROR(VLOOKUP($A196,'[3]Trial Blc'!$B$3:X$542,M$1,FALSE),0)</f>
        <v>0</v>
      </c>
      <c r="N196" s="104">
        <f>IFERROR(VLOOKUP($A196,'[3]Trial Blc'!$B$3:Y$542,N$1,FALSE),0)</f>
        <v>0</v>
      </c>
      <c r="O196" s="104">
        <f>IFERROR(VLOOKUP($A196,'[3]Trial Blc'!$B$3:Z$542,O$1,FALSE),0)</f>
        <v>0</v>
      </c>
      <c r="P196" s="104">
        <f>IFERROR(VLOOKUP($A196,'[3]Trial Blc'!$B$3:AA$542,P$1,FALSE),0)</f>
        <v>0</v>
      </c>
      <c r="Q196" s="104">
        <f>IFERROR(VLOOKUP($A196,'[3]Trial Blc'!$B$3:AB$542,Q$1,FALSE),0)</f>
        <v>0</v>
      </c>
      <c r="R196" s="104">
        <f>IFERROR(VLOOKUP($A196,'[3]Trial Blc'!$B$3:AC$542,R$1,FALSE),0)</f>
        <v>0</v>
      </c>
      <c r="S196" s="104">
        <f>IFERROR(VLOOKUP($A196,'[3]Trial Blc'!$B$3:AD$542,S$1,FALSE),0)</f>
        <v>0</v>
      </c>
      <c r="T196" s="7">
        <f t="shared" si="45"/>
        <v>0</v>
      </c>
      <c r="U196" s="9"/>
      <c r="V196" s="9"/>
      <c r="W196" s="145"/>
      <c r="Y196" s="10"/>
      <c r="Z196" s="9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1"/>
    </row>
    <row r="197" spans="1:41" s="7" customFormat="1" ht="12" x14ac:dyDescent="0.3">
      <c r="A197" s="145">
        <v>1709</v>
      </c>
      <c r="C197" s="9" t="s">
        <v>320</v>
      </c>
      <c r="D197" s="104">
        <f>IFERROR(VLOOKUP($A197,'[3]Trial Blc'!$B$3:O$542,D$1,FALSE),0)</f>
        <v>0</v>
      </c>
      <c r="E197" s="10"/>
      <c r="F197" s="9"/>
      <c r="G197" s="10">
        <f t="shared" si="44"/>
        <v>0</v>
      </c>
      <c r="H197" s="104">
        <f>IFERROR(VLOOKUP($A197,'[3]Trial Blc'!$B$3:S$542,H$1,FALSE),0)</f>
        <v>0</v>
      </c>
      <c r="I197" s="104">
        <f>IFERROR(VLOOKUP($A197,'[3]Trial Blc'!$B$3:T$542,I$1,FALSE),0)</f>
        <v>0</v>
      </c>
      <c r="J197" s="104">
        <f>IFERROR(VLOOKUP($A197,'[3]Trial Blc'!$B$3:U$542,J$1,FALSE),0)</f>
        <v>0</v>
      </c>
      <c r="K197" s="104">
        <f>IFERROR(VLOOKUP($A197,'[3]Trial Blc'!$B$3:V$542,K$1,FALSE),0)</f>
        <v>0</v>
      </c>
      <c r="L197" s="104">
        <f>IFERROR(VLOOKUP($A197,'[3]Trial Blc'!$B$3:W$542,L$1,FALSE),0)</f>
        <v>0</v>
      </c>
      <c r="M197" s="104">
        <f>IFERROR(VLOOKUP($A197,'[3]Trial Blc'!$B$3:X$542,M$1,FALSE),0)</f>
        <v>0</v>
      </c>
      <c r="N197" s="104">
        <f>IFERROR(VLOOKUP($A197,'[3]Trial Blc'!$B$3:Y$542,N$1,FALSE),0)</f>
        <v>0</v>
      </c>
      <c r="O197" s="104">
        <f>IFERROR(VLOOKUP($A197,'[3]Trial Blc'!$B$3:Z$542,O$1,FALSE),0)</f>
        <v>0</v>
      </c>
      <c r="P197" s="104">
        <f>IFERROR(VLOOKUP($A197,'[3]Trial Blc'!$B$3:AA$542,P$1,FALSE),0)</f>
        <v>0</v>
      </c>
      <c r="Q197" s="104">
        <f>IFERROR(VLOOKUP($A197,'[3]Trial Blc'!$B$3:AB$542,Q$1,FALSE),0)</f>
        <v>0</v>
      </c>
      <c r="R197" s="104">
        <f>IFERROR(VLOOKUP($A197,'[3]Trial Blc'!$B$3:AC$542,R$1,FALSE),0)</f>
        <v>0</v>
      </c>
      <c r="S197" s="104">
        <f>IFERROR(VLOOKUP($A197,'[3]Trial Blc'!$B$3:AD$542,S$1,FALSE),0)</f>
        <v>0</v>
      </c>
      <c r="T197" s="7">
        <f t="shared" si="45"/>
        <v>0</v>
      </c>
      <c r="U197" s="9"/>
      <c r="V197" s="9"/>
      <c r="W197" s="145"/>
      <c r="Y197" s="10"/>
      <c r="Z197" s="9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1"/>
    </row>
    <row r="198" spans="1:41" s="11" customFormat="1" ht="10.5" customHeight="1" x14ac:dyDescent="0.3">
      <c r="A198" s="155">
        <v>1710</v>
      </c>
      <c r="C198" s="12" t="s">
        <v>321</v>
      </c>
      <c r="D198" s="104">
        <f>IFERROR(VLOOKUP($A198,'[3]Trial Blc'!$B$3:O$542,D$1,FALSE),0)</f>
        <v>0</v>
      </c>
      <c r="E198" s="10"/>
      <c r="F198" s="12"/>
      <c r="G198" s="10">
        <f>SUM(D198:F198)</f>
        <v>0</v>
      </c>
      <c r="H198" s="104">
        <f>IFERROR(VLOOKUP($A198,'[3]Trial Blc'!$B$3:S$542,H$1,FALSE),0)</f>
        <v>0</v>
      </c>
      <c r="I198" s="104">
        <f>IFERROR(VLOOKUP($A198,'[3]Trial Blc'!$B$3:T$542,I$1,FALSE),0)</f>
        <v>0</v>
      </c>
      <c r="J198" s="104">
        <f>IFERROR(VLOOKUP($A198,'[3]Trial Blc'!$B$3:U$542,J$1,FALSE),0)</f>
        <v>0</v>
      </c>
      <c r="K198" s="104">
        <f>IFERROR(VLOOKUP($A198,'[3]Trial Blc'!$B$3:V$542,K$1,FALSE),0)</f>
        <v>0</v>
      </c>
      <c r="L198" s="104">
        <f>IFERROR(VLOOKUP($A198,'[3]Trial Blc'!$B$3:W$542,L$1,FALSE),0)</f>
        <v>0</v>
      </c>
      <c r="M198" s="104">
        <f>IFERROR(VLOOKUP($A198,'[3]Trial Blc'!$B$3:X$542,M$1,FALSE),0)</f>
        <v>0</v>
      </c>
      <c r="N198" s="104">
        <f>IFERROR(VLOOKUP($A198,'[3]Trial Blc'!$B$3:Y$542,N$1,FALSE),0)</f>
        <v>0</v>
      </c>
      <c r="O198" s="104">
        <f>IFERROR(VLOOKUP($A198,'[3]Trial Blc'!$B$3:Z$542,O$1,FALSE),0)</f>
        <v>0</v>
      </c>
      <c r="P198" s="104">
        <f>IFERROR(VLOOKUP($A198,'[3]Trial Blc'!$B$3:AA$542,P$1,FALSE),0)</f>
        <v>0</v>
      </c>
      <c r="Q198" s="104">
        <f>IFERROR(VLOOKUP($A198,'[3]Trial Blc'!$B$3:AB$542,Q$1,FALSE),0)</f>
        <v>0</v>
      </c>
      <c r="R198" s="104">
        <f>IFERROR(VLOOKUP($A198,'[3]Trial Blc'!$B$3:AC$542,R$1,FALSE),0)</f>
        <v>0</v>
      </c>
      <c r="S198" s="104">
        <f>IFERROR(VLOOKUP($A198,'[3]Trial Blc'!$B$3:AD$542,S$1,FALSE),0)</f>
        <v>0</v>
      </c>
      <c r="T198" s="7">
        <f t="shared" si="45"/>
        <v>0</v>
      </c>
      <c r="U198" s="12"/>
      <c r="V198" s="12"/>
      <c r="W198" s="155"/>
      <c r="Y198" s="10"/>
      <c r="Z198" s="12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</row>
    <row r="199" spans="1:41" s="7" customFormat="1" ht="12" x14ac:dyDescent="0.3">
      <c r="A199" s="145">
        <v>1711</v>
      </c>
      <c r="C199" s="9" t="s">
        <v>322</v>
      </c>
      <c r="D199" s="104">
        <f>IFERROR(VLOOKUP($A199,'[3]Trial Blc'!$B$3:O$542,D$1,FALSE),0)</f>
        <v>0</v>
      </c>
      <c r="E199" s="10"/>
      <c r="F199" s="9"/>
      <c r="G199" s="10">
        <f t="shared" si="44"/>
        <v>0</v>
      </c>
      <c r="H199" s="104">
        <f>IFERROR(VLOOKUP($A199,'[3]Trial Blc'!$B$3:S$542,H$1,FALSE),0)</f>
        <v>0</v>
      </c>
      <c r="I199" s="104">
        <f>IFERROR(VLOOKUP($A199,'[3]Trial Blc'!$B$3:T$542,I$1,FALSE),0)</f>
        <v>0</v>
      </c>
      <c r="J199" s="104">
        <f>IFERROR(VLOOKUP($A199,'[3]Trial Blc'!$B$3:U$542,J$1,FALSE),0)</f>
        <v>0</v>
      </c>
      <c r="K199" s="104">
        <f>IFERROR(VLOOKUP($A199,'[3]Trial Blc'!$B$3:V$542,K$1,FALSE),0)</f>
        <v>0</v>
      </c>
      <c r="L199" s="104">
        <f>IFERROR(VLOOKUP($A199,'[3]Trial Blc'!$B$3:W$542,L$1,FALSE),0)</f>
        <v>0</v>
      </c>
      <c r="M199" s="104">
        <f>IFERROR(VLOOKUP($A199,'[3]Trial Blc'!$B$3:X$542,M$1,FALSE),0)</f>
        <v>0</v>
      </c>
      <c r="N199" s="104">
        <f>IFERROR(VLOOKUP($A199,'[3]Trial Blc'!$B$3:Y$542,N$1,FALSE),0)</f>
        <v>0</v>
      </c>
      <c r="O199" s="104">
        <f>IFERROR(VLOOKUP($A199,'[3]Trial Blc'!$B$3:Z$542,O$1,FALSE),0)</f>
        <v>0</v>
      </c>
      <c r="P199" s="104">
        <f>IFERROR(VLOOKUP($A199,'[3]Trial Blc'!$B$3:AA$542,P$1,FALSE),0)</f>
        <v>0</v>
      </c>
      <c r="Q199" s="104">
        <f>IFERROR(VLOOKUP($A199,'[3]Trial Blc'!$B$3:AB$542,Q$1,FALSE),0)</f>
        <v>0</v>
      </c>
      <c r="R199" s="104">
        <f>IFERROR(VLOOKUP($A199,'[3]Trial Blc'!$B$3:AC$542,R$1,FALSE),0)</f>
        <v>0</v>
      </c>
      <c r="S199" s="104">
        <f>IFERROR(VLOOKUP($A199,'[3]Trial Blc'!$B$3:AD$542,S$1,FALSE),0)</f>
        <v>0</v>
      </c>
      <c r="T199" s="7">
        <f t="shared" si="45"/>
        <v>0</v>
      </c>
      <c r="U199" s="9"/>
      <c r="V199" s="9"/>
      <c r="W199" s="145"/>
      <c r="Y199" s="10"/>
      <c r="Z199" s="9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1"/>
    </row>
    <row r="200" spans="1:41" s="7" customFormat="1" ht="12" x14ac:dyDescent="0.3">
      <c r="A200" s="145">
        <v>1713</v>
      </c>
      <c r="C200" s="9" t="s">
        <v>324</v>
      </c>
      <c r="D200" s="104">
        <f>IFERROR(VLOOKUP($A200,'[3]Trial Blc'!$B$3:O$542,D$1,FALSE),0)</f>
        <v>0</v>
      </c>
      <c r="E200" s="10"/>
      <c r="F200" s="9"/>
      <c r="G200" s="10">
        <f t="shared" si="44"/>
        <v>0</v>
      </c>
      <c r="H200" s="104">
        <f>IFERROR(VLOOKUP($A200,'[3]Trial Blc'!$B$3:S$542,H$1,FALSE),0)</f>
        <v>0</v>
      </c>
      <c r="I200" s="104">
        <f>IFERROR(VLOOKUP($A200,'[3]Trial Blc'!$B$3:T$542,I$1,FALSE),0)</f>
        <v>0</v>
      </c>
      <c r="J200" s="104">
        <f>IFERROR(VLOOKUP($A200,'[3]Trial Blc'!$B$3:U$542,J$1,FALSE),0)</f>
        <v>0</v>
      </c>
      <c r="K200" s="104">
        <f>IFERROR(VLOOKUP($A200,'[3]Trial Blc'!$B$3:V$542,K$1,FALSE),0)</f>
        <v>0</v>
      </c>
      <c r="L200" s="104">
        <f>IFERROR(VLOOKUP($A200,'[3]Trial Blc'!$B$3:W$542,L$1,FALSE),0)</f>
        <v>0</v>
      </c>
      <c r="M200" s="104">
        <f>IFERROR(VLOOKUP($A200,'[3]Trial Blc'!$B$3:X$542,M$1,FALSE),0)</f>
        <v>0</v>
      </c>
      <c r="N200" s="104">
        <f>IFERROR(VLOOKUP($A200,'[3]Trial Blc'!$B$3:Y$542,N$1,FALSE),0)</f>
        <v>0</v>
      </c>
      <c r="O200" s="104">
        <f>IFERROR(VLOOKUP($A200,'[3]Trial Blc'!$B$3:Z$542,O$1,FALSE),0)</f>
        <v>0</v>
      </c>
      <c r="P200" s="104">
        <f>IFERROR(VLOOKUP($A200,'[3]Trial Blc'!$B$3:AA$542,P$1,FALSE),0)</f>
        <v>0</v>
      </c>
      <c r="Q200" s="104">
        <f>IFERROR(VLOOKUP($A200,'[3]Trial Blc'!$B$3:AB$542,Q$1,FALSE),0)</f>
        <v>0</v>
      </c>
      <c r="R200" s="104">
        <f>IFERROR(VLOOKUP($A200,'[3]Trial Blc'!$B$3:AC$542,R$1,FALSE),0)</f>
        <v>0</v>
      </c>
      <c r="S200" s="104">
        <f>IFERROR(VLOOKUP($A200,'[3]Trial Blc'!$B$3:AD$542,S$1,FALSE),0)</f>
        <v>0</v>
      </c>
      <c r="T200" s="7">
        <f t="shared" si="45"/>
        <v>0</v>
      </c>
      <c r="U200" s="9"/>
      <c r="V200" s="9"/>
      <c r="W200" s="145"/>
      <c r="Y200" s="10"/>
      <c r="Z200" s="9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1"/>
    </row>
    <row r="201" spans="1:41" s="7" customFormat="1" ht="12" x14ac:dyDescent="0.3">
      <c r="A201" s="145">
        <v>1715</v>
      </c>
      <c r="C201" s="9" t="s">
        <v>325</v>
      </c>
      <c r="D201" s="104">
        <f>IFERROR(VLOOKUP($A201,'[3]Trial Blc'!$B$3:O$542,D$1,FALSE),0)</f>
        <v>0</v>
      </c>
      <c r="E201" s="10"/>
      <c r="F201" s="9"/>
      <c r="G201" s="10">
        <f t="shared" si="44"/>
        <v>0</v>
      </c>
      <c r="H201" s="104">
        <f>IFERROR(VLOOKUP($A201,'[3]Trial Blc'!$B$3:S$542,H$1,FALSE),0)</f>
        <v>0</v>
      </c>
      <c r="I201" s="104">
        <f>IFERROR(VLOOKUP($A201,'[3]Trial Blc'!$B$3:T$542,I$1,FALSE),0)</f>
        <v>0</v>
      </c>
      <c r="J201" s="104">
        <f>IFERROR(VLOOKUP($A201,'[3]Trial Blc'!$B$3:U$542,J$1,FALSE),0)</f>
        <v>0</v>
      </c>
      <c r="K201" s="104">
        <f>IFERROR(VLOOKUP($A201,'[3]Trial Blc'!$B$3:V$542,K$1,FALSE),0)</f>
        <v>0</v>
      </c>
      <c r="L201" s="104">
        <f>IFERROR(VLOOKUP($A201,'[3]Trial Blc'!$B$3:W$542,L$1,FALSE),0)</f>
        <v>0</v>
      </c>
      <c r="M201" s="104">
        <f>IFERROR(VLOOKUP($A201,'[3]Trial Blc'!$B$3:X$542,M$1,FALSE),0)</f>
        <v>0</v>
      </c>
      <c r="N201" s="104">
        <f>IFERROR(VLOOKUP($A201,'[3]Trial Blc'!$B$3:Y$542,N$1,FALSE),0)</f>
        <v>0</v>
      </c>
      <c r="O201" s="104">
        <f>IFERROR(VLOOKUP($A201,'[3]Trial Blc'!$B$3:Z$542,O$1,FALSE),0)</f>
        <v>0</v>
      </c>
      <c r="P201" s="104">
        <f>IFERROR(VLOOKUP($A201,'[3]Trial Blc'!$B$3:AA$542,P$1,FALSE),0)</f>
        <v>0</v>
      </c>
      <c r="Q201" s="104">
        <f>IFERROR(VLOOKUP($A201,'[3]Trial Blc'!$B$3:AB$542,Q$1,FALSE),0)</f>
        <v>0</v>
      </c>
      <c r="R201" s="104">
        <f>IFERROR(VLOOKUP($A201,'[3]Trial Blc'!$B$3:AC$542,R$1,FALSE),0)</f>
        <v>0</v>
      </c>
      <c r="S201" s="104">
        <f>IFERROR(VLOOKUP($A201,'[3]Trial Blc'!$B$3:AD$542,S$1,FALSE),0)</f>
        <v>0</v>
      </c>
      <c r="T201" s="7">
        <f t="shared" si="45"/>
        <v>0</v>
      </c>
      <c r="U201" s="9"/>
      <c r="V201" s="9"/>
      <c r="W201" s="145"/>
      <c r="Y201" s="10"/>
      <c r="Z201" s="9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1"/>
    </row>
    <row r="202" spans="1:41" s="7" customFormat="1" ht="12" x14ac:dyDescent="0.3">
      <c r="A202" s="145">
        <v>1718</v>
      </c>
      <c r="C202" s="9" t="s">
        <v>551</v>
      </c>
      <c r="D202" s="104">
        <f>IFERROR(VLOOKUP($A202,'[3]Trial Blc'!$B$3:O$542,D$1,FALSE),0)</f>
        <v>0</v>
      </c>
      <c r="E202" s="10"/>
      <c r="F202" s="9"/>
      <c r="G202" s="10">
        <f t="shared" si="44"/>
        <v>0</v>
      </c>
      <c r="H202" s="104">
        <f>IFERROR(VLOOKUP($A202,'[3]Trial Blc'!$B$3:S$542,H$1,FALSE),0)</f>
        <v>0</v>
      </c>
      <c r="I202" s="104">
        <f>IFERROR(VLOOKUP($A202,'[3]Trial Blc'!$B$3:T$542,I$1,FALSE),0)</f>
        <v>0</v>
      </c>
      <c r="J202" s="104">
        <f>IFERROR(VLOOKUP($A202,'[3]Trial Blc'!$B$3:U$542,J$1,FALSE),0)</f>
        <v>0</v>
      </c>
      <c r="K202" s="104">
        <f>IFERROR(VLOOKUP($A202,'[3]Trial Blc'!$B$3:V$542,K$1,FALSE),0)</f>
        <v>0</v>
      </c>
      <c r="L202" s="104">
        <f>IFERROR(VLOOKUP($A202,'[3]Trial Blc'!$B$3:W$542,L$1,FALSE),0)</f>
        <v>0</v>
      </c>
      <c r="M202" s="104">
        <f>IFERROR(VLOOKUP($A202,'[3]Trial Blc'!$B$3:X$542,M$1,FALSE),0)</f>
        <v>0</v>
      </c>
      <c r="N202" s="104">
        <f>IFERROR(VLOOKUP($A202,'[3]Trial Blc'!$B$3:Y$542,N$1,FALSE),0)</f>
        <v>0</v>
      </c>
      <c r="O202" s="104">
        <f>IFERROR(VLOOKUP($A202,'[3]Trial Blc'!$B$3:Z$542,O$1,FALSE),0)</f>
        <v>0</v>
      </c>
      <c r="P202" s="104">
        <f>IFERROR(VLOOKUP($A202,'[3]Trial Blc'!$B$3:AA$542,P$1,FALSE),0)</f>
        <v>0</v>
      </c>
      <c r="Q202" s="104">
        <f>IFERROR(VLOOKUP($A202,'[3]Trial Blc'!$B$3:AB$542,Q$1,FALSE),0)</f>
        <v>0</v>
      </c>
      <c r="R202" s="104">
        <f>IFERROR(VLOOKUP($A202,'[3]Trial Blc'!$B$3:AC$542,R$1,FALSE),0)</f>
        <v>0</v>
      </c>
      <c r="S202" s="104">
        <f>IFERROR(VLOOKUP($A202,'[3]Trial Blc'!$B$3:AD$542,S$1,FALSE),0)</f>
        <v>0</v>
      </c>
      <c r="T202" s="7">
        <f t="shared" si="45"/>
        <v>0</v>
      </c>
      <c r="U202" s="9"/>
      <c r="V202" s="9"/>
      <c r="W202" s="145"/>
      <c r="Y202" s="10"/>
      <c r="Z202" s="9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1"/>
    </row>
    <row r="203" spans="1:41" s="7" customFormat="1" ht="12" x14ac:dyDescent="0.3">
      <c r="A203" s="145">
        <v>1720</v>
      </c>
      <c r="C203" s="228" t="s">
        <v>552</v>
      </c>
      <c r="D203" s="104">
        <f>IFERROR(VLOOKUP($A203,'[3]Trial Blc'!$B$3:O$542,D$1,FALSE),0)</f>
        <v>595875.31999999995</v>
      </c>
      <c r="E203" s="10"/>
      <c r="F203" s="9"/>
      <c r="G203" s="10">
        <f t="shared" si="44"/>
        <v>595875.31999999995</v>
      </c>
      <c r="H203" s="104">
        <f>IFERROR(VLOOKUP($A203,'[3]Trial Blc'!$B$3:S$542,H$1,FALSE),0)</f>
        <v>596117.13</v>
      </c>
      <c r="I203" s="104">
        <f>IFERROR(VLOOKUP($A203,'[3]Trial Blc'!$B$3:T$542,I$1,FALSE),0)</f>
        <v>596117.13</v>
      </c>
      <c r="J203" s="104">
        <f>IFERROR(VLOOKUP($A203,'[3]Trial Blc'!$B$3:U$542,J$1,FALSE),0)</f>
        <v>596117.13</v>
      </c>
      <c r="K203" s="104">
        <f>IFERROR(VLOOKUP($A203,'[3]Trial Blc'!$B$3:V$542,K$1,FALSE),0)</f>
        <v>596117.13</v>
      </c>
      <c r="L203" s="104">
        <f>IFERROR(VLOOKUP($A203,'[3]Trial Blc'!$B$3:W$542,L$1,FALSE),0)</f>
        <v>596117.13</v>
      </c>
      <c r="M203" s="104">
        <f>IFERROR(VLOOKUP($A203,'[3]Trial Blc'!$B$3:X$542,M$1,FALSE),0)</f>
        <v>596117.13</v>
      </c>
      <c r="N203" s="104">
        <f>IFERROR(VLOOKUP($A203,'[3]Trial Blc'!$B$3:Y$542,N$1,FALSE),0)</f>
        <v>596117.13</v>
      </c>
      <c r="O203" s="104">
        <f>IFERROR(VLOOKUP($A203,'[3]Trial Blc'!$B$3:Z$542,O$1,FALSE),0)</f>
        <v>596117.13</v>
      </c>
      <c r="P203" s="104">
        <f>IFERROR(VLOOKUP($A203,'[3]Trial Blc'!$B$3:AA$542,P$1,FALSE),0)</f>
        <v>596117.13</v>
      </c>
      <c r="Q203" s="104">
        <f>IFERROR(VLOOKUP($A203,'[3]Trial Blc'!$B$3:AB$542,Q$1,FALSE),0)</f>
        <v>596117.13</v>
      </c>
      <c r="R203" s="104">
        <f>IFERROR(VLOOKUP($A203,'[3]Trial Blc'!$B$3:AC$542,R$1,FALSE),0)</f>
        <v>596117.13</v>
      </c>
      <c r="S203" s="104">
        <f>IFERROR(VLOOKUP($A203,'[3]Trial Blc'!$B$3:AD$542,S$1,FALSE),0)</f>
        <v>596117.13</v>
      </c>
      <c r="T203" s="7">
        <f t="shared" si="45"/>
        <v>596098.52923076914</v>
      </c>
      <c r="U203" s="9"/>
      <c r="V203" s="9"/>
      <c r="W203" s="145"/>
      <c r="Y203" s="10"/>
      <c r="Z203" s="9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1"/>
    </row>
    <row r="204" spans="1:41" s="7" customFormat="1" ht="12" x14ac:dyDescent="0.3">
      <c r="A204" s="145">
        <v>1722</v>
      </c>
      <c r="C204" s="9" t="s">
        <v>327</v>
      </c>
      <c r="D204" s="104">
        <f>IFERROR(VLOOKUP($A204,'[3]Trial Blc'!$B$3:O$542,D$1,FALSE),0)</f>
        <v>0</v>
      </c>
      <c r="E204" s="10"/>
      <c r="F204" s="9"/>
      <c r="G204" s="10">
        <f>SUM(D204:F204)</f>
        <v>0</v>
      </c>
      <c r="H204" s="104">
        <f>IFERROR(VLOOKUP($A204,'[3]Trial Blc'!$B$3:S$542,H$1,FALSE),0)</f>
        <v>0</v>
      </c>
      <c r="I204" s="104">
        <f>IFERROR(VLOOKUP($A204,'[3]Trial Blc'!$B$3:T$542,I$1,FALSE),0)</f>
        <v>0</v>
      </c>
      <c r="J204" s="104">
        <f>IFERROR(VLOOKUP($A204,'[3]Trial Blc'!$B$3:U$542,J$1,FALSE),0)</f>
        <v>0</v>
      </c>
      <c r="K204" s="104">
        <f>IFERROR(VLOOKUP($A204,'[3]Trial Blc'!$B$3:V$542,K$1,FALSE),0)</f>
        <v>0</v>
      </c>
      <c r="L204" s="104">
        <f>IFERROR(VLOOKUP($A204,'[3]Trial Blc'!$B$3:W$542,L$1,FALSE),0)</f>
        <v>0</v>
      </c>
      <c r="M204" s="104">
        <f>IFERROR(VLOOKUP($A204,'[3]Trial Blc'!$B$3:X$542,M$1,FALSE),0)</f>
        <v>0</v>
      </c>
      <c r="N204" s="104">
        <f>IFERROR(VLOOKUP($A204,'[3]Trial Blc'!$B$3:Y$542,N$1,FALSE),0)</f>
        <v>0</v>
      </c>
      <c r="O204" s="104">
        <f>IFERROR(VLOOKUP($A204,'[3]Trial Blc'!$B$3:Z$542,O$1,FALSE),0)</f>
        <v>0</v>
      </c>
      <c r="P204" s="104">
        <f>IFERROR(VLOOKUP($A204,'[3]Trial Blc'!$B$3:AA$542,P$1,FALSE),0)</f>
        <v>0</v>
      </c>
      <c r="Q204" s="104">
        <f>IFERROR(VLOOKUP($A204,'[3]Trial Blc'!$B$3:AB$542,Q$1,FALSE),0)</f>
        <v>0</v>
      </c>
      <c r="R204" s="104">
        <f>IFERROR(VLOOKUP($A204,'[3]Trial Blc'!$B$3:AC$542,R$1,FALSE),0)</f>
        <v>0</v>
      </c>
      <c r="S204" s="104">
        <f>IFERROR(VLOOKUP($A204,'[3]Trial Blc'!$B$3:AD$542,S$1,FALSE),0)</f>
        <v>0</v>
      </c>
      <c r="T204" s="7">
        <f>AVERAGE(G204:S204)</f>
        <v>0</v>
      </c>
      <c r="U204" s="9"/>
      <c r="V204" s="9"/>
      <c r="W204" s="145"/>
      <c r="Y204" s="10"/>
      <c r="Z204" s="9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1"/>
    </row>
    <row r="205" spans="1:41" s="7" customFormat="1" ht="12" x14ac:dyDescent="0.3">
      <c r="A205" s="145">
        <v>1726</v>
      </c>
      <c r="C205" s="9" t="s">
        <v>328</v>
      </c>
      <c r="D205" s="104">
        <f>IFERROR(VLOOKUP($A205,'[3]Trial Blc'!$B$3:O$542,D$1,FALSE),0)</f>
        <v>0</v>
      </c>
      <c r="E205" s="10"/>
      <c r="F205" s="9"/>
      <c r="G205" s="10">
        <f t="shared" si="44"/>
        <v>0</v>
      </c>
      <c r="H205" s="104">
        <f>IFERROR(VLOOKUP($A205,'[3]Trial Blc'!$B$3:S$542,H$1,FALSE),0)</f>
        <v>0</v>
      </c>
      <c r="I205" s="104">
        <f>IFERROR(VLOOKUP($A205,'[3]Trial Blc'!$B$3:T$542,I$1,FALSE),0)</f>
        <v>0</v>
      </c>
      <c r="J205" s="104">
        <f>IFERROR(VLOOKUP($A205,'[3]Trial Blc'!$B$3:U$542,J$1,FALSE),0)</f>
        <v>0</v>
      </c>
      <c r="K205" s="104">
        <f>IFERROR(VLOOKUP($A205,'[3]Trial Blc'!$B$3:V$542,K$1,FALSE),0)</f>
        <v>0</v>
      </c>
      <c r="L205" s="104">
        <f>IFERROR(VLOOKUP($A205,'[3]Trial Blc'!$B$3:W$542,L$1,FALSE),0)</f>
        <v>0</v>
      </c>
      <c r="M205" s="104">
        <f>IFERROR(VLOOKUP($A205,'[3]Trial Blc'!$B$3:X$542,M$1,FALSE),0)</f>
        <v>0</v>
      </c>
      <c r="N205" s="104">
        <f>IFERROR(VLOOKUP($A205,'[3]Trial Blc'!$B$3:Y$542,N$1,FALSE),0)</f>
        <v>0</v>
      </c>
      <c r="O205" s="104">
        <f>IFERROR(VLOOKUP($A205,'[3]Trial Blc'!$B$3:Z$542,O$1,FALSE),0)</f>
        <v>0</v>
      </c>
      <c r="P205" s="104">
        <f>IFERROR(VLOOKUP($A205,'[3]Trial Blc'!$B$3:AA$542,P$1,FALSE),0)</f>
        <v>0</v>
      </c>
      <c r="Q205" s="104">
        <f>IFERROR(VLOOKUP($A205,'[3]Trial Blc'!$B$3:AB$542,Q$1,FALSE),0)</f>
        <v>0</v>
      </c>
      <c r="R205" s="104">
        <f>IFERROR(VLOOKUP($A205,'[3]Trial Blc'!$B$3:AC$542,R$1,FALSE),0)</f>
        <v>0</v>
      </c>
      <c r="S205" s="104">
        <f>IFERROR(VLOOKUP($A205,'[3]Trial Blc'!$B$3:AD$542,S$1,FALSE),0)</f>
        <v>0</v>
      </c>
      <c r="T205" s="7">
        <f t="shared" si="45"/>
        <v>0</v>
      </c>
      <c r="U205" s="9"/>
      <c r="V205" s="9"/>
      <c r="W205" s="145"/>
      <c r="Y205" s="10"/>
      <c r="Z205" s="9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1"/>
    </row>
    <row r="206" spans="1:41" s="7" customFormat="1" ht="12" x14ac:dyDescent="0.3">
      <c r="A206" s="145">
        <v>1732</v>
      </c>
      <c r="C206" s="9" t="s">
        <v>329</v>
      </c>
      <c r="D206" s="104">
        <f>IFERROR(VLOOKUP($A206,'[3]Trial Blc'!$B$3:O$542,D$1,FALSE),0)</f>
        <v>0</v>
      </c>
      <c r="E206" s="10"/>
      <c r="F206" s="9"/>
      <c r="G206" s="10">
        <f t="shared" si="44"/>
        <v>0</v>
      </c>
      <c r="H206" s="104">
        <f>IFERROR(VLOOKUP($A206,'[3]Trial Blc'!$B$3:S$542,H$1,FALSE),0)</f>
        <v>0</v>
      </c>
      <c r="I206" s="104">
        <f>IFERROR(VLOOKUP($A206,'[3]Trial Blc'!$B$3:T$542,I$1,FALSE),0)</f>
        <v>0</v>
      </c>
      <c r="J206" s="104">
        <f>IFERROR(VLOOKUP($A206,'[3]Trial Blc'!$B$3:U$542,J$1,FALSE),0)</f>
        <v>0</v>
      </c>
      <c r="K206" s="104">
        <f>IFERROR(VLOOKUP($A206,'[3]Trial Blc'!$B$3:V$542,K$1,FALSE),0)</f>
        <v>0</v>
      </c>
      <c r="L206" s="104">
        <f>IFERROR(VLOOKUP($A206,'[3]Trial Blc'!$B$3:W$542,L$1,FALSE),0)</f>
        <v>0</v>
      </c>
      <c r="M206" s="104">
        <f>IFERROR(VLOOKUP($A206,'[3]Trial Blc'!$B$3:X$542,M$1,FALSE),0)</f>
        <v>0</v>
      </c>
      <c r="N206" s="104">
        <f>IFERROR(VLOOKUP($A206,'[3]Trial Blc'!$B$3:Y$542,N$1,FALSE),0)</f>
        <v>0</v>
      </c>
      <c r="O206" s="104">
        <f>IFERROR(VLOOKUP($A206,'[3]Trial Blc'!$B$3:Z$542,O$1,FALSE),0)</f>
        <v>0</v>
      </c>
      <c r="P206" s="104">
        <f>IFERROR(VLOOKUP($A206,'[3]Trial Blc'!$B$3:AA$542,P$1,FALSE),0)</f>
        <v>0</v>
      </c>
      <c r="Q206" s="104">
        <f>IFERROR(VLOOKUP($A206,'[3]Trial Blc'!$B$3:AB$542,Q$1,FALSE),0)</f>
        <v>0</v>
      </c>
      <c r="R206" s="104">
        <f>IFERROR(VLOOKUP($A206,'[3]Trial Blc'!$B$3:AC$542,R$1,FALSE),0)</f>
        <v>0</v>
      </c>
      <c r="S206" s="104">
        <f>IFERROR(VLOOKUP($A206,'[3]Trial Blc'!$B$3:AD$542,S$1,FALSE),0)</f>
        <v>0</v>
      </c>
      <c r="T206" s="7">
        <f t="shared" si="45"/>
        <v>0</v>
      </c>
      <c r="U206" s="9"/>
      <c r="V206" s="9"/>
      <c r="W206" s="145"/>
      <c r="Y206" s="10"/>
      <c r="Z206" s="9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1"/>
    </row>
    <row r="207" spans="1:41" s="7" customFormat="1" ht="12" x14ac:dyDescent="0.3">
      <c r="A207" s="145">
        <v>1739</v>
      </c>
      <c r="C207" s="9" t="s">
        <v>330</v>
      </c>
      <c r="D207" s="104">
        <f>IFERROR(VLOOKUP($A207,'[3]Trial Blc'!$B$3:O$542,D$1,FALSE),0)</f>
        <v>-643531.29</v>
      </c>
      <c r="E207" s="10"/>
      <c r="F207" s="9"/>
      <c r="G207" s="10">
        <f t="shared" si="44"/>
        <v>-643531.29</v>
      </c>
      <c r="H207" s="104">
        <f>IFERROR(VLOOKUP($A207,'[3]Trial Blc'!$B$3:S$542,H$1,FALSE),0)</f>
        <v>-643531.29</v>
      </c>
      <c r="I207" s="104">
        <f>IFERROR(VLOOKUP($A207,'[3]Trial Blc'!$B$3:T$542,I$1,FALSE),0)</f>
        <v>-643531.29</v>
      </c>
      <c r="J207" s="104">
        <f>IFERROR(VLOOKUP($A207,'[3]Trial Blc'!$B$3:U$542,J$1,FALSE),0)</f>
        <v>-643531.29</v>
      </c>
      <c r="K207" s="104">
        <f>IFERROR(VLOOKUP($A207,'[3]Trial Blc'!$B$3:V$542,K$1,FALSE),0)</f>
        <v>-643531.29</v>
      </c>
      <c r="L207" s="104">
        <f>IFERROR(VLOOKUP($A207,'[3]Trial Blc'!$B$3:W$542,L$1,FALSE),0)</f>
        <v>-643531.29</v>
      </c>
      <c r="M207" s="104">
        <f>IFERROR(VLOOKUP($A207,'[3]Trial Blc'!$B$3:X$542,M$1,FALSE),0)</f>
        <v>-643531.29</v>
      </c>
      <c r="N207" s="104">
        <f>IFERROR(VLOOKUP($A207,'[3]Trial Blc'!$B$3:Y$542,N$1,FALSE),0)</f>
        <v>-643531.29</v>
      </c>
      <c r="O207" s="104">
        <f>IFERROR(VLOOKUP($A207,'[3]Trial Blc'!$B$3:Z$542,O$1,FALSE),0)</f>
        <v>-643531.29</v>
      </c>
      <c r="P207" s="104">
        <f>IFERROR(VLOOKUP($A207,'[3]Trial Blc'!$B$3:AA$542,P$1,FALSE),0)</f>
        <v>-643531.29</v>
      </c>
      <c r="Q207" s="104">
        <f>IFERROR(VLOOKUP($A207,'[3]Trial Blc'!$B$3:AB$542,Q$1,FALSE),0)</f>
        <v>-643531.29</v>
      </c>
      <c r="R207" s="104">
        <f>IFERROR(VLOOKUP($A207,'[3]Trial Blc'!$B$3:AC$542,R$1,FALSE),0)</f>
        <v>-643531.29</v>
      </c>
      <c r="S207" s="104">
        <f>IFERROR(VLOOKUP($A207,'[3]Trial Blc'!$B$3:AD$542,S$1,FALSE),0)</f>
        <v>-643531.29</v>
      </c>
      <c r="T207" s="7">
        <f t="shared" si="45"/>
        <v>-643531.29</v>
      </c>
      <c r="U207" s="9"/>
      <c r="V207" s="9"/>
      <c r="W207" s="145"/>
      <c r="Y207" s="10"/>
      <c r="Z207" s="9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1"/>
    </row>
    <row r="208" spans="1:41" s="7" customFormat="1" x14ac:dyDescent="0.2">
      <c r="A208" s="145"/>
      <c r="C208" s="9"/>
      <c r="D208" s="10"/>
      <c r="E208" s="10"/>
      <c r="F208" s="9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U208" s="9"/>
      <c r="V208" s="9"/>
      <c r="W208" s="145"/>
      <c r="Y208" s="10"/>
      <c r="Z208" s="9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1"/>
    </row>
    <row r="209" spans="1:41" s="7" customFormat="1" x14ac:dyDescent="0.2">
      <c r="A209" s="145"/>
      <c r="C209" s="9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U209" s="10"/>
      <c r="V209" s="10"/>
      <c r="W209" s="145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1"/>
    </row>
    <row r="210" spans="1:41" s="8" customFormat="1" ht="22.5" customHeight="1" thickBot="1" x14ac:dyDescent="0.3">
      <c r="A210" s="153"/>
      <c r="C210" s="64" t="s">
        <v>331</v>
      </c>
      <c r="D210" s="73">
        <f>SUM(D192:D209)</f>
        <v>0</v>
      </c>
      <c r="E210" s="73"/>
      <c r="F210" s="73">
        <f>SUM(F192:F209)</f>
        <v>0</v>
      </c>
      <c r="G210" s="73">
        <f>SUM(G192:G209)</f>
        <v>0</v>
      </c>
      <c r="H210" s="73">
        <f>SUM(H192:H209)</f>
        <v>241.80999999993946</v>
      </c>
      <c r="I210" s="73">
        <f>SUM(I192:I209)</f>
        <v>241.80999999993946</v>
      </c>
      <c r="J210" s="73">
        <f t="shared" ref="J210:R210" si="46">SUM(J192:J209)</f>
        <v>241.80999999993946</v>
      </c>
      <c r="K210" s="73">
        <f t="shared" si="46"/>
        <v>241.80999999993946</v>
      </c>
      <c r="L210" s="73">
        <f t="shared" si="46"/>
        <v>241.80999999993946</v>
      </c>
      <c r="M210" s="73">
        <f t="shared" si="46"/>
        <v>241.80999999993946</v>
      </c>
      <c r="N210" s="73">
        <f t="shared" si="46"/>
        <v>241.80999999993946</v>
      </c>
      <c r="O210" s="73">
        <f t="shared" si="46"/>
        <v>241.80999999993946</v>
      </c>
      <c r="P210" s="73">
        <f t="shared" si="46"/>
        <v>241.80999999993946</v>
      </c>
      <c r="Q210" s="73">
        <f t="shared" si="46"/>
        <v>241.80999999993946</v>
      </c>
      <c r="R210" s="73">
        <f t="shared" si="46"/>
        <v>241.80999999993946</v>
      </c>
      <c r="S210" s="73">
        <f>SUM(S192:S209)</f>
        <v>241.80999999993946</v>
      </c>
      <c r="T210" s="73">
        <f>AVERAGE(G210:S210)</f>
        <v>223.20923076917489</v>
      </c>
      <c r="U210" s="73">
        <f>SUM(U192:U209)</f>
        <v>0</v>
      </c>
      <c r="V210" s="66"/>
      <c r="W210" s="153"/>
      <c r="Y210" s="66"/>
      <c r="Z210" s="73">
        <f>SUM(Z192:Z209)</f>
        <v>0</v>
      </c>
      <c r="AA210" s="73"/>
      <c r="AB210" s="73">
        <f>SUM(AB192:AB209)</f>
        <v>0</v>
      </c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13"/>
    </row>
    <row r="211" spans="1:41" ht="10.5" thickTop="1" x14ac:dyDescent="0.2">
      <c r="A211" s="161"/>
      <c r="E211" s="30"/>
      <c r="G211" s="30"/>
      <c r="W211" s="161"/>
      <c r="AA211" s="30"/>
      <c r="AB211" s="30"/>
    </row>
    <row r="212" spans="1:41" s="33" customFormat="1" x14ac:dyDescent="0.2">
      <c r="A212" s="162"/>
      <c r="B212" s="38" t="s">
        <v>131</v>
      </c>
      <c r="D212" s="34"/>
      <c r="E212" s="34"/>
      <c r="F212" s="34"/>
      <c r="G212" s="3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U212" s="34"/>
      <c r="V212" s="34"/>
      <c r="W212" s="162" t="s">
        <v>270</v>
      </c>
      <c r="X212" s="35" t="s">
        <v>270</v>
      </c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6"/>
    </row>
    <row r="213" spans="1:41" s="33" customFormat="1" x14ac:dyDescent="0.2">
      <c r="A213" s="162"/>
      <c r="B213" s="38" t="s">
        <v>132</v>
      </c>
      <c r="D213" s="34"/>
      <c r="E213" s="34"/>
      <c r="F213" s="34"/>
      <c r="G213" s="10">
        <f>SUM(D213:F213)</f>
        <v>0</v>
      </c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U213" s="34"/>
      <c r="V213" s="34"/>
      <c r="W213" s="162" t="s">
        <v>311</v>
      </c>
      <c r="X213" s="37" t="s">
        <v>311</v>
      </c>
      <c r="Y213" s="34"/>
      <c r="Z213" s="34"/>
      <c r="AA213" s="34"/>
      <c r="AB213" s="34">
        <f>SUM(Y213:AA213)</f>
        <v>0</v>
      </c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6"/>
    </row>
    <row r="214" spans="1:41" s="33" customFormat="1" x14ac:dyDescent="0.2">
      <c r="A214" s="162"/>
      <c r="B214" s="38" t="s">
        <v>133</v>
      </c>
      <c r="C214" s="38"/>
      <c r="D214" s="34"/>
      <c r="E214" s="34"/>
      <c r="F214" s="34">
        <f>-F210</f>
        <v>0</v>
      </c>
      <c r="G214" s="3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U214" s="34">
        <f>-U210</f>
        <v>0</v>
      </c>
      <c r="V214" s="34"/>
      <c r="W214" s="162"/>
      <c r="X214" s="35"/>
      <c r="Y214" s="34"/>
      <c r="Z214" s="34">
        <f>-Z210</f>
        <v>0</v>
      </c>
      <c r="AA214" s="34">
        <f>-AA210</f>
        <v>0</v>
      </c>
      <c r="AB214" s="34">
        <f>SUM(Y214:AA214)</f>
        <v>0</v>
      </c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6"/>
    </row>
    <row r="215" spans="1:41" s="33" customFormat="1" x14ac:dyDescent="0.2">
      <c r="A215" s="162"/>
      <c r="B215" s="76" t="s">
        <v>312</v>
      </c>
      <c r="D215" s="34"/>
      <c r="E215" s="34"/>
      <c r="F215" s="34">
        <f>+F210-F213+F214</f>
        <v>0</v>
      </c>
      <c r="G215" s="34">
        <f>+G210-G213-G214</f>
        <v>0</v>
      </c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U215" s="34">
        <f>+U210-U213+U214</f>
        <v>0</v>
      </c>
      <c r="V215" s="34"/>
      <c r="W215" s="162" t="s">
        <v>313</v>
      </c>
      <c r="X215" s="35" t="s">
        <v>313</v>
      </c>
      <c r="Y215" s="34">
        <f>+Y208-Y213</f>
        <v>0</v>
      </c>
      <c r="Z215" s="34">
        <f>+Z210-Z213+Z214</f>
        <v>0</v>
      </c>
      <c r="AA215" s="34"/>
      <c r="AB215" s="34">
        <f>+AB210-AB213+AB214</f>
        <v>0</v>
      </c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>
        <f>+AN208-AN213</f>
        <v>0</v>
      </c>
      <c r="AO215" s="36"/>
    </row>
    <row r="216" spans="1:41" x14ac:dyDescent="0.2">
      <c r="A216" s="161"/>
      <c r="E216" s="30"/>
      <c r="G216" s="30"/>
      <c r="W216" s="161"/>
      <c r="AA216" s="30"/>
      <c r="AB216" s="30"/>
    </row>
    <row r="217" spans="1:41" x14ac:dyDescent="0.2">
      <c r="A217" s="161"/>
      <c r="C217" s="28" t="s">
        <v>553</v>
      </c>
      <c r="D217" s="30">
        <f>+D210+D185</f>
        <v>11069.96</v>
      </c>
      <c r="E217" s="30"/>
      <c r="G217" s="30">
        <f t="shared" ref="G217:S217" si="47">+G210+G185</f>
        <v>11069.96</v>
      </c>
      <c r="H217" s="30">
        <f t="shared" si="47"/>
        <v>12306.099999999948</v>
      </c>
      <c r="I217" s="30">
        <f t="shared" si="47"/>
        <v>14260.009999999902</v>
      </c>
      <c r="J217" s="30">
        <f t="shared" si="47"/>
        <v>15457.499999999918</v>
      </c>
      <c r="K217" s="30">
        <f t="shared" si="47"/>
        <v>18069.249999999905</v>
      </c>
      <c r="L217" s="30">
        <f t="shared" si="47"/>
        <v>21023.419999999918</v>
      </c>
      <c r="M217" s="30">
        <f t="shared" si="47"/>
        <v>25518.899999999925</v>
      </c>
      <c r="N217" s="30">
        <f t="shared" si="47"/>
        <v>188100.02999999994</v>
      </c>
      <c r="O217" s="30">
        <f t="shared" si="47"/>
        <v>194453.97999999995</v>
      </c>
      <c r="P217" s="30">
        <f t="shared" si="47"/>
        <v>197116.03999999992</v>
      </c>
      <c r="Q217" s="30">
        <f t="shared" si="47"/>
        <v>200903.68999999994</v>
      </c>
      <c r="R217" s="30">
        <f t="shared" si="47"/>
        <v>249.3399999999383</v>
      </c>
      <c r="S217" s="30">
        <f t="shared" si="47"/>
        <v>249.36999999993895</v>
      </c>
      <c r="W217" s="161"/>
      <c r="AA217" s="30"/>
      <c r="AB217" s="30"/>
    </row>
    <row r="218" spans="1:41" x14ac:dyDescent="0.2">
      <c r="A218" s="161"/>
      <c r="C218" s="28" t="s">
        <v>550</v>
      </c>
      <c r="E218" s="30"/>
      <c r="G218" s="30">
        <f>SUM('[3]Trial Blc'!C60:C77)</f>
        <v>11069.959999999881</v>
      </c>
      <c r="H218" s="30">
        <f>SUM('[3]Trial Blc'!D60:D77)</f>
        <v>12306.099999999949</v>
      </c>
      <c r="I218" s="30">
        <f>SUM('[3]Trial Blc'!E60:E77)</f>
        <v>14260.009999999902</v>
      </c>
      <c r="J218" s="30">
        <f>SUM('[3]Trial Blc'!F60:F77)</f>
        <v>15457.499999999976</v>
      </c>
      <c r="K218" s="30">
        <f>SUM('[3]Trial Blc'!G60:G77)</f>
        <v>18069.249999999905</v>
      </c>
      <c r="L218" s="30">
        <f>SUM('[3]Trial Blc'!H60:H77)</f>
        <v>21023.419999999911</v>
      </c>
      <c r="M218" s="30">
        <f>SUM('[3]Trial Blc'!I60:I77)</f>
        <v>25518.899999999921</v>
      </c>
      <c r="N218" s="30">
        <f>SUM('[3]Trial Blc'!J60:J77)</f>
        <v>188100.03000000006</v>
      </c>
      <c r="O218" s="30">
        <f>SUM('[3]Trial Blc'!K60:K77)</f>
        <v>194453.98</v>
      </c>
      <c r="P218" s="30">
        <f>SUM('[3]Trial Blc'!L60:L77)</f>
        <v>197116.03999999998</v>
      </c>
      <c r="Q218" s="30">
        <f>SUM('[3]Trial Blc'!M60:M77)</f>
        <v>200903.68999999994</v>
      </c>
      <c r="R218" s="30">
        <f>SUM('[3]Trial Blc'!N60:N77)</f>
        <v>249.3399999999383</v>
      </c>
      <c r="S218" s="30">
        <f>SUM('[3]Trial Blc'!O60:O77)</f>
        <v>249.36999999993895</v>
      </c>
      <c r="W218" s="161"/>
      <c r="AA218" s="30"/>
      <c r="AB218" s="30"/>
    </row>
    <row r="219" spans="1:41" x14ac:dyDescent="0.2">
      <c r="A219" s="161"/>
      <c r="C219" s="28" t="s">
        <v>554</v>
      </c>
      <c r="E219" s="30"/>
      <c r="G219" s="30">
        <f>+G218-G217</f>
        <v>-1.1823431123048067E-10</v>
      </c>
      <c r="H219" s="30">
        <f t="shared" ref="H219:S219" si="48">+H218-H217</f>
        <v>0</v>
      </c>
      <c r="I219" s="30">
        <f t="shared" si="48"/>
        <v>0</v>
      </c>
      <c r="J219" s="30">
        <f t="shared" si="48"/>
        <v>5.8207660913467407E-11</v>
      </c>
      <c r="K219" s="30">
        <f t="shared" si="48"/>
        <v>0</v>
      </c>
      <c r="L219" s="30">
        <f t="shared" si="48"/>
        <v>0</v>
      </c>
      <c r="M219" s="30">
        <f t="shared" si="48"/>
        <v>0</v>
      </c>
      <c r="N219" s="30">
        <f t="shared" si="48"/>
        <v>0</v>
      </c>
      <c r="O219" s="30">
        <f t="shared" si="48"/>
        <v>0</v>
      </c>
      <c r="P219" s="30">
        <f t="shared" si="48"/>
        <v>0</v>
      </c>
      <c r="Q219" s="30">
        <f t="shared" si="48"/>
        <v>0</v>
      </c>
      <c r="R219" s="30">
        <f t="shared" si="48"/>
        <v>0</v>
      </c>
      <c r="S219" s="30">
        <f t="shared" si="48"/>
        <v>0</v>
      </c>
      <c r="W219" s="161"/>
      <c r="AA219" s="30"/>
      <c r="AB219" s="30"/>
    </row>
    <row r="220" spans="1:41" x14ac:dyDescent="0.2">
      <c r="A220" s="161"/>
      <c r="E220" s="30"/>
      <c r="F220" s="30"/>
      <c r="G220" s="30"/>
      <c r="T220" s="30"/>
      <c r="U220" s="30"/>
      <c r="V220" s="11"/>
      <c r="W220" s="161"/>
      <c r="AA220" s="30"/>
      <c r="AB220" s="30"/>
    </row>
    <row r="221" spans="1:41" x14ac:dyDescent="0.2">
      <c r="A221" s="161"/>
      <c r="E221" s="30"/>
      <c r="G221" s="30"/>
      <c r="W221" s="161"/>
      <c r="AA221" s="30"/>
      <c r="AB221" s="30"/>
    </row>
    <row r="222" spans="1:41" x14ac:dyDescent="0.2">
      <c r="A222" s="161"/>
      <c r="E222" s="30"/>
      <c r="G222" s="30"/>
      <c r="W222" s="161"/>
      <c r="AA222" s="30"/>
      <c r="AB222" s="30"/>
    </row>
    <row r="223" spans="1:41" x14ac:dyDescent="0.2">
      <c r="A223" s="161"/>
      <c r="E223" s="30"/>
      <c r="G223" s="30"/>
      <c r="W223" s="161"/>
      <c r="AA223" s="30"/>
      <c r="AB223" s="30"/>
    </row>
    <row r="224" spans="1:41" x14ac:dyDescent="0.2">
      <c r="A224" s="161"/>
      <c r="E224" s="30"/>
      <c r="G224" s="30"/>
      <c r="W224" s="161"/>
      <c r="AA224" s="30"/>
      <c r="AB224" s="30"/>
    </row>
    <row r="225" spans="1:28" x14ac:dyDescent="0.2">
      <c r="A225" s="161"/>
      <c r="E225" s="30"/>
      <c r="G225" s="30"/>
      <c r="W225" s="161"/>
      <c r="AA225" s="30"/>
      <c r="AB225" s="30"/>
    </row>
    <row r="226" spans="1:28" x14ac:dyDescent="0.2">
      <c r="A226" s="161"/>
      <c r="E226" s="30"/>
      <c r="G226" s="30"/>
      <c r="W226" s="161"/>
      <c r="AA226" s="30"/>
      <c r="AB226" s="30"/>
    </row>
    <row r="227" spans="1:28" x14ac:dyDescent="0.2">
      <c r="A227" s="161"/>
      <c r="E227" s="30"/>
      <c r="G227" s="30"/>
      <c r="W227" s="161"/>
      <c r="AA227" s="30"/>
      <c r="AB227" s="30"/>
    </row>
    <row r="228" spans="1:28" x14ac:dyDescent="0.2">
      <c r="A228" s="161"/>
      <c r="E228" s="30"/>
      <c r="G228" s="30"/>
      <c r="W228" s="161"/>
      <c r="AA228" s="30"/>
      <c r="AB228" s="30"/>
    </row>
    <row r="229" spans="1:28" x14ac:dyDescent="0.2">
      <c r="A229" s="161"/>
      <c r="E229" s="30"/>
      <c r="G229" s="30"/>
      <c r="W229" s="161"/>
      <c r="AA229" s="30"/>
      <c r="AB229" s="30"/>
    </row>
    <row r="230" spans="1:28" x14ac:dyDescent="0.2">
      <c r="A230" s="161"/>
      <c r="E230" s="30"/>
      <c r="G230" s="30"/>
      <c r="W230" s="161"/>
      <c r="AA230" s="30"/>
      <c r="AB230" s="30"/>
    </row>
    <row r="231" spans="1:28" x14ac:dyDescent="0.2">
      <c r="A231" s="161"/>
      <c r="E231" s="30"/>
      <c r="G231" s="30"/>
      <c r="W231" s="161"/>
      <c r="AA231" s="30"/>
      <c r="AB231" s="30"/>
    </row>
    <row r="232" spans="1:28" x14ac:dyDescent="0.2">
      <c r="A232" s="161"/>
      <c r="E232" s="30"/>
      <c r="G232" s="30"/>
      <c r="W232" s="161"/>
      <c r="AA232" s="30"/>
      <c r="AB232" s="30"/>
    </row>
    <row r="233" spans="1:28" x14ac:dyDescent="0.2">
      <c r="A233" s="161"/>
      <c r="E233" s="30"/>
      <c r="G233" s="30"/>
      <c r="W233" s="161"/>
      <c r="AA233" s="30"/>
      <c r="AB233" s="30"/>
    </row>
    <row r="234" spans="1:28" x14ac:dyDescent="0.2">
      <c r="A234" s="161"/>
      <c r="E234" s="30"/>
      <c r="G234" s="30"/>
      <c r="W234" s="161"/>
      <c r="AA234" s="30"/>
      <c r="AB234" s="30"/>
    </row>
    <row r="235" spans="1:28" x14ac:dyDescent="0.2">
      <c r="A235" s="161"/>
      <c r="E235" s="30"/>
      <c r="G235" s="30"/>
      <c r="W235" s="161"/>
      <c r="AA235" s="30"/>
      <c r="AB235" s="30"/>
    </row>
    <row r="236" spans="1:28" x14ac:dyDescent="0.2">
      <c r="A236" s="161"/>
      <c r="E236" s="30"/>
      <c r="G236" s="30"/>
      <c r="W236" s="161"/>
      <c r="AA236" s="30"/>
      <c r="AB236" s="30"/>
    </row>
    <row r="237" spans="1:28" x14ac:dyDescent="0.2">
      <c r="A237" s="161"/>
      <c r="E237" s="30"/>
      <c r="G237" s="30"/>
      <c r="W237" s="161"/>
      <c r="AA237" s="30"/>
      <c r="AB237" s="30"/>
    </row>
    <row r="238" spans="1:28" x14ac:dyDescent="0.2">
      <c r="A238" s="161"/>
      <c r="E238" s="30"/>
      <c r="G238" s="30"/>
      <c r="W238" s="161"/>
      <c r="AA238" s="30"/>
      <c r="AB238" s="30"/>
    </row>
    <row r="239" spans="1:28" x14ac:dyDescent="0.2">
      <c r="A239" s="161"/>
      <c r="E239" s="30"/>
      <c r="G239" s="30"/>
      <c r="W239" s="161"/>
      <c r="AA239" s="30"/>
      <c r="AB239" s="30"/>
    </row>
    <row r="240" spans="1:28" x14ac:dyDescent="0.2">
      <c r="A240" s="161"/>
      <c r="E240" s="30"/>
      <c r="G240" s="30"/>
      <c r="W240" s="161"/>
      <c r="AA240" s="30"/>
      <c r="AB240" s="30"/>
    </row>
    <row r="241" spans="1:28" x14ac:dyDescent="0.2">
      <c r="A241" s="161"/>
      <c r="E241" s="30"/>
      <c r="G241" s="30"/>
      <c r="W241" s="161"/>
      <c r="AA241" s="30"/>
      <c r="AB241" s="30"/>
    </row>
    <row r="242" spans="1:28" x14ac:dyDescent="0.2">
      <c r="A242" s="161"/>
      <c r="E242" s="30"/>
      <c r="G242" s="30"/>
      <c r="W242" s="161"/>
      <c r="AA242" s="30"/>
      <c r="AB242" s="30"/>
    </row>
    <row r="243" spans="1:28" x14ac:dyDescent="0.2">
      <c r="E243" s="30"/>
      <c r="G243" s="30"/>
      <c r="AA243" s="30"/>
      <c r="AB243" s="30"/>
    </row>
    <row r="244" spans="1:28" x14ac:dyDescent="0.2">
      <c r="E244" s="30"/>
      <c r="G244" s="30"/>
      <c r="AA244" s="30"/>
      <c r="AB244" s="30"/>
    </row>
    <row r="245" spans="1:28" x14ac:dyDescent="0.2">
      <c r="E245" s="30"/>
      <c r="G245" s="30"/>
      <c r="AA245" s="30"/>
      <c r="AB245" s="30"/>
    </row>
    <row r="246" spans="1:28" x14ac:dyDescent="0.2">
      <c r="E246" s="30"/>
      <c r="G246" s="30"/>
      <c r="AA246" s="30"/>
      <c r="AB246" s="30"/>
    </row>
    <row r="247" spans="1:28" x14ac:dyDescent="0.2">
      <c r="E247" s="30"/>
      <c r="G247" s="30"/>
      <c r="AA247" s="30"/>
      <c r="AB247" s="30"/>
    </row>
    <row r="248" spans="1:28" x14ac:dyDescent="0.2">
      <c r="E248" s="30"/>
      <c r="G248" s="30"/>
      <c r="AA248" s="30"/>
      <c r="AB248" s="30"/>
    </row>
    <row r="249" spans="1:28" x14ac:dyDescent="0.2">
      <c r="E249" s="30"/>
      <c r="G249" s="30"/>
      <c r="AA249" s="30"/>
      <c r="AB249" s="30"/>
    </row>
    <row r="250" spans="1:28" x14ac:dyDescent="0.2">
      <c r="E250" s="30"/>
      <c r="G250" s="30"/>
      <c r="AA250" s="30"/>
      <c r="AB250" s="30"/>
    </row>
    <row r="251" spans="1:28" x14ac:dyDescent="0.2">
      <c r="E251" s="30"/>
      <c r="G251" s="30"/>
      <c r="AA251" s="30"/>
      <c r="AB251" s="30"/>
    </row>
    <row r="252" spans="1:28" x14ac:dyDescent="0.2">
      <c r="E252" s="30"/>
      <c r="G252" s="30"/>
      <c r="AA252" s="30"/>
      <c r="AB252" s="30"/>
    </row>
    <row r="253" spans="1:28" x14ac:dyDescent="0.2">
      <c r="E253" s="30"/>
      <c r="G253" s="30"/>
      <c r="AA253" s="30"/>
      <c r="AB253" s="30"/>
    </row>
    <row r="254" spans="1:28" x14ac:dyDescent="0.2">
      <c r="E254" s="30"/>
      <c r="G254" s="30"/>
      <c r="AA254" s="30"/>
      <c r="AB254" s="30"/>
    </row>
    <row r="255" spans="1:28" x14ac:dyDescent="0.2">
      <c r="E255" s="30"/>
      <c r="G255" s="30"/>
      <c r="AA255" s="30"/>
      <c r="AB255" s="30"/>
    </row>
    <row r="256" spans="1:28" x14ac:dyDescent="0.2">
      <c r="E256" s="30"/>
      <c r="G256" s="30"/>
      <c r="AA256" s="30"/>
      <c r="AB256" s="30"/>
    </row>
    <row r="257" spans="5:28" x14ac:dyDescent="0.2">
      <c r="E257" s="30"/>
      <c r="G257" s="30"/>
      <c r="AA257" s="30"/>
      <c r="AB257" s="30"/>
    </row>
    <row r="258" spans="5:28" x14ac:dyDescent="0.2">
      <c r="E258" s="30"/>
      <c r="G258" s="30"/>
      <c r="AA258" s="30"/>
      <c r="AB258" s="30"/>
    </row>
    <row r="259" spans="5:28" x14ac:dyDescent="0.2">
      <c r="E259" s="30"/>
      <c r="G259" s="30"/>
      <c r="AA259" s="30"/>
      <c r="AB259" s="30"/>
    </row>
    <row r="260" spans="5:28" x14ac:dyDescent="0.2">
      <c r="E260" s="30"/>
      <c r="G260" s="30"/>
      <c r="AA260" s="30"/>
      <c r="AB260" s="30"/>
    </row>
    <row r="261" spans="5:28" x14ac:dyDescent="0.2">
      <c r="E261" s="30"/>
      <c r="G261" s="30"/>
      <c r="AA261" s="30"/>
      <c r="AB261" s="30"/>
    </row>
    <row r="262" spans="5:28" x14ac:dyDescent="0.2">
      <c r="E262" s="30"/>
      <c r="G262" s="30"/>
      <c r="AA262" s="30"/>
      <c r="AB262" s="30"/>
    </row>
    <row r="263" spans="5:28" x14ac:dyDescent="0.2">
      <c r="E263" s="30"/>
      <c r="G263" s="30"/>
      <c r="AA263" s="30"/>
      <c r="AB263" s="30"/>
    </row>
    <row r="264" spans="5:28" x14ac:dyDescent="0.2">
      <c r="E264" s="30"/>
      <c r="G264" s="30"/>
      <c r="AA264" s="30"/>
      <c r="AB264" s="30"/>
    </row>
    <row r="265" spans="5:28" x14ac:dyDescent="0.2">
      <c r="E265" s="30"/>
      <c r="G265" s="30"/>
      <c r="AA265" s="30"/>
      <c r="AB265" s="30"/>
    </row>
    <row r="266" spans="5:28" x14ac:dyDescent="0.2">
      <c r="E266" s="30"/>
      <c r="G266" s="30"/>
      <c r="AA266" s="30"/>
      <c r="AB266" s="30"/>
    </row>
    <row r="267" spans="5:28" x14ac:dyDescent="0.2">
      <c r="E267" s="30"/>
      <c r="G267" s="30"/>
      <c r="AA267" s="30"/>
      <c r="AB267" s="30"/>
    </row>
    <row r="268" spans="5:28" x14ac:dyDescent="0.2">
      <c r="E268" s="30"/>
      <c r="G268" s="30"/>
      <c r="AA268" s="30"/>
      <c r="AB268" s="30"/>
    </row>
    <row r="269" spans="5:28" x14ac:dyDescent="0.2">
      <c r="E269" s="30"/>
      <c r="G269" s="30"/>
      <c r="AA269" s="30"/>
      <c r="AB269" s="30"/>
    </row>
    <row r="270" spans="5:28" x14ac:dyDescent="0.2">
      <c r="E270" s="30"/>
      <c r="G270" s="30"/>
      <c r="AA270" s="30"/>
      <c r="AB270" s="30"/>
    </row>
    <row r="271" spans="5:28" x14ac:dyDescent="0.2">
      <c r="E271" s="30"/>
      <c r="G271" s="30"/>
      <c r="AA271" s="30"/>
      <c r="AB271" s="30"/>
    </row>
    <row r="272" spans="5:28" x14ac:dyDescent="0.2">
      <c r="E272" s="30"/>
      <c r="G272" s="30"/>
      <c r="AA272" s="30"/>
      <c r="AB272" s="30"/>
    </row>
    <row r="273" spans="5:28" x14ac:dyDescent="0.2">
      <c r="E273" s="30"/>
      <c r="G273" s="30"/>
      <c r="AA273" s="30"/>
      <c r="AB273" s="30"/>
    </row>
    <row r="274" spans="5:28" x14ac:dyDescent="0.2">
      <c r="E274" s="30"/>
      <c r="G274" s="30"/>
      <c r="AA274" s="30"/>
      <c r="AB274" s="30"/>
    </row>
    <row r="275" spans="5:28" x14ac:dyDescent="0.2">
      <c r="E275" s="30"/>
      <c r="G275" s="30"/>
      <c r="AA275" s="30"/>
      <c r="AB275" s="30"/>
    </row>
    <row r="276" spans="5:28" x14ac:dyDescent="0.2">
      <c r="E276" s="30"/>
      <c r="G276" s="30"/>
      <c r="AA276" s="30"/>
      <c r="AB276" s="30"/>
    </row>
    <row r="277" spans="5:28" x14ac:dyDescent="0.2">
      <c r="E277" s="30"/>
      <c r="G277" s="30"/>
      <c r="AA277" s="30"/>
      <c r="AB277" s="30"/>
    </row>
    <row r="278" spans="5:28" x14ac:dyDescent="0.2">
      <c r="E278" s="30"/>
      <c r="G278" s="30"/>
      <c r="AA278" s="30"/>
      <c r="AB278" s="30"/>
    </row>
    <row r="279" spans="5:28" x14ac:dyDescent="0.2">
      <c r="E279" s="30"/>
      <c r="G279" s="30"/>
      <c r="AA279" s="30"/>
      <c r="AB279" s="30"/>
    </row>
    <row r="280" spans="5:28" x14ac:dyDescent="0.2">
      <c r="E280" s="30"/>
      <c r="G280" s="30"/>
      <c r="AA280" s="30"/>
      <c r="AB280" s="30"/>
    </row>
    <row r="281" spans="5:28" x14ac:dyDescent="0.2">
      <c r="E281" s="30"/>
      <c r="G281" s="30"/>
      <c r="AA281" s="30"/>
      <c r="AB281" s="30"/>
    </row>
    <row r="282" spans="5:28" x14ac:dyDescent="0.2">
      <c r="E282" s="30"/>
      <c r="G282" s="30"/>
      <c r="AA282" s="30"/>
      <c r="AB282" s="30"/>
    </row>
    <row r="283" spans="5:28" x14ac:dyDescent="0.2">
      <c r="E283" s="30"/>
      <c r="G283" s="30"/>
      <c r="AA283" s="30"/>
      <c r="AB283" s="30"/>
    </row>
    <row r="284" spans="5:28" x14ac:dyDescent="0.2">
      <c r="E284" s="30"/>
      <c r="G284" s="30"/>
      <c r="AA284" s="30"/>
      <c r="AB284" s="30"/>
    </row>
    <row r="285" spans="5:28" x14ac:dyDescent="0.2">
      <c r="E285" s="30"/>
      <c r="G285" s="30"/>
      <c r="AA285" s="30"/>
      <c r="AB285" s="30"/>
    </row>
    <row r="286" spans="5:28" x14ac:dyDescent="0.2">
      <c r="E286" s="30"/>
      <c r="G286" s="30"/>
      <c r="AA286" s="30"/>
      <c r="AB286" s="30"/>
    </row>
    <row r="287" spans="5:28" x14ac:dyDescent="0.2">
      <c r="E287" s="30"/>
      <c r="G287" s="30"/>
      <c r="AA287" s="30"/>
      <c r="AB287" s="30"/>
    </row>
    <row r="288" spans="5:28" x14ac:dyDescent="0.2">
      <c r="E288" s="30"/>
      <c r="G288" s="30"/>
      <c r="AA288" s="30"/>
      <c r="AB288" s="30"/>
    </row>
    <row r="289" spans="5:28" x14ac:dyDescent="0.2">
      <c r="E289" s="30"/>
      <c r="G289" s="30"/>
      <c r="AA289" s="30"/>
      <c r="AB289" s="30"/>
    </row>
    <row r="290" spans="5:28" x14ac:dyDescent="0.2">
      <c r="E290" s="30"/>
      <c r="G290" s="30"/>
      <c r="AA290" s="30"/>
      <c r="AB290" s="30"/>
    </row>
    <row r="291" spans="5:28" x14ac:dyDescent="0.2">
      <c r="E291" s="30"/>
      <c r="G291" s="30"/>
      <c r="AA291" s="30"/>
      <c r="AB291" s="30"/>
    </row>
    <row r="292" spans="5:28" x14ac:dyDescent="0.2">
      <c r="E292" s="30"/>
      <c r="G292" s="30"/>
      <c r="AA292" s="30"/>
      <c r="AB292" s="30"/>
    </row>
    <row r="293" spans="5:28" x14ac:dyDescent="0.2">
      <c r="E293" s="30"/>
      <c r="G293" s="30"/>
      <c r="AA293" s="30"/>
      <c r="AB293" s="30"/>
    </row>
    <row r="294" spans="5:28" x14ac:dyDescent="0.2">
      <c r="E294" s="30"/>
      <c r="G294" s="30"/>
      <c r="AA294" s="30"/>
      <c r="AB294" s="30"/>
    </row>
    <row r="295" spans="5:28" x14ac:dyDescent="0.2">
      <c r="E295" s="30"/>
      <c r="G295" s="30"/>
      <c r="AA295" s="30"/>
      <c r="AB295" s="30"/>
    </row>
    <row r="296" spans="5:28" x14ac:dyDescent="0.2">
      <c r="E296" s="30"/>
      <c r="G296" s="30"/>
      <c r="AA296" s="30"/>
      <c r="AB296" s="30"/>
    </row>
    <row r="297" spans="5:28" x14ac:dyDescent="0.2">
      <c r="E297" s="30"/>
      <c r="G297" s="30"/>
      <c r="AA297" s="30"/>
      <c r="AB297" s="30"/>
    </row>
    <row r="298" spans="5:28" x14ac:dyDescent="0.2">
      <c r="E298" s="30"/>
      <c r="G298" s="30"/>
      <c r="AA298" s="30"/>
      <c r="AB298" s="30"/>
    </row>
    <row r="299" spans="5:28" x14ac:dyDescent="0.2">
      <c r="E299" s="30"/>
      <c r="G299" s="30"/>
      <c r="AA299" s="30"/>
      <c r="AB299" s="30"/>
    </row>
    <row r="300" spans="5:28" x14ac:dyDescent="0.2">
      <c r="E300" s="30"/>
      <c r="G300" s="30"/>
      <c r="AA300" s="30"/>
      <c r="AB300" s="30"/>
    </row>
    <row r="301" spans="5:28" x14ac:dyDescent="0.2">
      <c r="E301" s="30"/>
      <c r="G301" s="30"/>
      <c r="AA301" s="30"/>
      <c r="AB301" s="30"/>
    </row>
    <row r="302" spans="5:28" x14ac:dyDescent="0.2">
      <c r="E302" s="30"/>
      <c r="G302" s="30"/>
      <c r="AA302" s="30"/>
      <c r="AB302" s="30"/>
    </row>
    <row r="303" spans="5:28" x14ac:dyDescent="0.2">
      <c r="E303" s="30"/>
      <c r="G303" s="30"/>
      <c r="AA303" s="30"/>
      <c r="AB303" s="30"/>
    </row>
    <row r="304" spans="5:28" x14ac:dyDescent="0.2">
      <c r="E304" s="30"/>
      <c r="G304" s="30"/>
      <c r="AA304" s="30"/>
      <c r="AB304" s="30"/>
    </row>
    <row r="305" spans="5:28" x14ac:dyDescent="0.2">
      <c r="E305" s="30"/>
      <c r="G305" s="30"/>
      <c r="AA305" s="30"/>
      <c r="AB305" s="30"/>
    </row>
    <row r="306" spans="5:28" x14ac:dyDescent="0.2">
      <c r="E306" s="30"/>
      <c r="G306" s="30"/>
      <c r="AA306" s="30"/>
      <c r="AB306" s="30"/>
    </row>
    <row r="307" spans="5:28" x14ac:dyDescent="0.2">
      <c r="E307" s="30"/>
      <c r="G307" s="30"/>
      <c r="AA307" s="30"/>
      <c r="AB307" s="30"/>
    </row>
    <row r="308" spans="5:28" x14ac:dyDescent="0.2">
      <c r="E308" s="30"/>
      <c r="G308" s="30"/>
      <c r="AA308" s="30"/>
      <c r="AB308" s="30"/>
    </row>
    <row r="309" spans="5:28" x14ac:dyDescent="0.2">
      <c r="E309" s="30"/>
      <c r="G309" s="30"/>
      <c r="AA309" s="30"/>
      <c r="AB309" s="30"/>
    </row>
    <row r="310" spans="5:28" x14ac:dyDescent="0.2">
      <c r="E310" s="30"/>
      <c r="G310" s="30"/>
      <c r="AA310" s="30"/>
      <c r="AB310" s="30"/>
    </row>
    <row r="311" spans="5:28" x14ac:dyDescent="0.2">
      <c r="E311" s="30"/>
      <c r="G311" s="30"/>
      <c r="AA311" s="30"/>
      <c r="AB311" s="30"/>
    </row>
    <row r="312" spans="5:28" x14ac:dyDescent="0.2">
      <c r="E312" s="30"/>
      <c r="G312" s="30"/>
      <c r="AA312" s="30"/>
      <c r="AB312" s="30"/>
    </row>
    <row r="313" spans="5:28" x14ac:dyDescent="0.2">
      <c r="E313" s="30"/>
      <c r="G313" s="30"/>
      <c r="AA313" s="30"/>
      <c r="AB313" s="30"/>
    </row>
    <row r="314" spans="5:28" x14ac:dyDescent="0.2">
      <c r="E314" s="30"/>
      <c r="G314" s="30"/>
      <c r="AA314" s="30"/>
      <c r="AB314" s="30"/>
    </row>
    <row r="315" spans="5:28" x14ac:dyDescent="0.2">
      <c r="E315" s="30"/>
      <c r="G315" s="30"/>
      <c r="AA315" s="30"/>
      <c r="AB315" s="30"/>
    </row>
    <row r="316" spans="5:28" x14ac:dyDescent="0.2">
      <c r="E316" s="30"/>
      <c r="G316" s="30"/>
      <c r="AA316" s="30"/>
      <c r="AB316" s="30"/>
    </row>
    <row r="317" spans="5:28" x14ac:dyDescent="0.2">
      <c r="E317" s="30"/>
      <c r="G317" s="30"/>
      <c r="AA317" s="30"/>
      <c r="AB317" s="30"/>
    </row>
    <row r="318" spans="5:28" x14ac:dyDescent="0.2">
      <c r="E318" s="30"/>
      <c r="G318" s="30"/>
      <c r="AA318" s="30"/>
      <c r="AB318" s="30"/>
    </row>
    <row r="319" spans="5:28" x14ac:dyDescent="0.2">
      <c r="E319" s="30"/>
      <c r="G319" s="30"/>
      <c r="AA319" s="30"/>
      <c r="AB319" s="30"/>
    </row>
    <row r="320" spans="5:28" x14ac:dyDescent="0.2">
      <c r="E320" s="30"/>
      <c r="G320" s="30"/>
      <c r="AA320" s="30"/>
      <c r="AB320" s="30"/>
    </row>
    <row r="321" spans="5:28" x14ac:dyDescent="0.2">
      <c r="E321" s="30"/>
      <c r="G321" s="30"/>
      <c r="AA321" s="30"/>
      <c r="AB321" s="30"/>
    </row>
    <row r="322" spans="5:28" x14ac:dyDescent="0.2">
      <c r="E322" s="30"/>
      <c r="G322" s="30"/>
      <c r="AA322" s="30"/>
      <c r="AB322" s="30"/>
    </row>
    <row r="323" spans="5:28" x14ac:dyDescent="0.2">
      <c r="E323" s="30"/>
      <c r="G323" s="30"/>
      <c r="AA323" s="30"/>
      <c r="AB323" s="30"/>
    </row>
    <row r="324" spans="5:28" x14ac:dyDescent="0.2">
      <c r="E324" s="30"/>
      <c r="G324" s="30"/>
      <c r="AA324" s="30"/>
      <c r="AB324" s="30"/>
    </row>
    <row r="325" spans="5:28" x14ac:dyDescent="0.2">
      <c r="E325" s="30"/>
      <c r="G325" s="30"/>
      <c r="AA325" s="30"/>
      <c r="AB325" s="30"/>
    </row>
    <row r="326" spans="5:28" x14ac:dyDescent="0.2">
      <c r="E326" s="30"/>
      <c r="G326" s="30"/>
      <c r="AA326" s="30"/>
      <c r="AB326" s="30"/>
    </row>
    <row r="327" spans="5:28" x14ac:dyDescent="0.2">
      <c r="E327" s="30"/>
      <c r="G327" s="30"/>
      <c r="AA327" s="30"/>
      <c r="AB327" s="30"/>
    </row>
    <row r="328" spans="5:28" x14ac:dyDescent="0.2">
      <c r="E328" s="30"/>
      <c r="G328" s="30"/>
      <c r="AA328" s="30"/>
      <c r="AB328" s="30"/>
    </row>
    <row r="329" spans="5:28" x14ac:dyDescent="0.2">
      <c r="E329" s="30"/>
      <c r="G329" s="30"/>
      <c r="AA329" s="30"/>
      <c r="AB329" s="30"/>
    </row>
    <row r="330" spans="5:28" x14ac:dyDescent="0.2">
      <c r="E330" s="30"/>
      <c r="G330" s="30"/>
      <c r="AA330" s="30"/>
      <c r="AB330" s="30"/>
    </row>
    <row r="331" spans="5:28" x14ac:dyDescent="0.2">
      <c r="E331" s="30"/>
      <c r="G331" s="30"/>
      <c r="AA331" s="30"/>
      <c r="AB331" s="30"/>
    </row>
    <row r="332" spans="5:28" x14ac:dyDescent="0.2">
      <c r="E332" s="30"/>
      <c r="G332" s="30"/>
      <c r="AA332" s="30"/>
      <c r="AB332" s="30"/>
    </row>
    <row r="333" spans="5:28" x14ac:dyDescent="0.2">
      <c r="E333" s="30"/>
      <c r="G333" s="30"/>
      <c r="AA333" s="30"/>
      <c r="AB333" s="30"/>
    </row>
    <row r="334" spans="5:28" x14ac:dyDescent="0.2">
      <c r="E334" s="30"/>
      <c r="G334" s="30"/>
      <c r="AA334" s="30"/>
      <c r="AB334" s="30"/>
    </row>
    <row r="335" spans="5:28" x14ac:dyDescent="0.2">
      <c r="E335" s="30"/>
      <c r="G335" s="30"/>
      <c r="AA335" s="30"/>
      <c r="AB335" s="30"/>
    </row>
    <row r="336" spans="5:28" x14ac:dyDescent="0.2">
      <c r="E336" s="30"/>
      <c r="G336" s="30"/>
      <c r="AA336" s="30"/>
      <c r="AB336" s="30"/>
    </row>
    <row r="337" spans="5:28" x14ac:dyDescent="0.2">
      <c r="E337" s="30"/>
      <c r="G337" s="30"/>
      <c r="AA337" s="30"/>
      <c r="AB337" s="30"/>
    </row>
    <row r="338" spans="5:28" x14ac:dyDescent="0.2">
      <c r="E338" s="30"/>
      <c r="G338" s="30"/>
      <c r="AA338" s="30"/>
      <c r="AB338" s="30"/>
    </row>
    <row r="339" spans="5:28" x14ac:dyDescent="0.2">
      <c r="E339" s="30"/>
      <c r="G339" s="30"/>
      <c r="AA339" s="30"/>
      <c r="AB339" s="30"/>
    </row>
    <row r="340" spans="5:28" x14ac:dyDescent="0.2">
      <c r="E340" s="30"/>
      <c r="G340" s="30"/>
      <c r="AA340" s="30"/>
      <c r="AB340" s="30"/>
    </row>
    <row r="341" spans="5:28" x14ac:dyDescent="0.2">
      <c r="E341" s="30"/>
      <c r="G341" s="30"/>
      <c r="AA341" s="30"/>
      <c r="AB341" s="30"/>
    </row>
    <row r="342" spans="5:28" x14ac:dyDescent="0.2">
      <c r="E342" s="30"/>
      <c r="G342" s="30"/>
      <c r="AA342" s="30"/>
      <c r="AB342" s="30"/>
    </row>
    <row r="343" spans="5:28" x14ac:dyDescent="0.2">
      <c r="E343" s="30"/>
      <c r="G343" s="30"/>
      <c r="AA343" s="30"/>
      <c r="AB343" s="30"/>
    </row>
    <row r="344" spans="5:28" x14ac:dyDescent="0.2">
      <c r="E344" s="30"/>
      <c r="G344" s="30"/>
      <c r="AA344" s="30"/>
      <c r="AB344" s="30"/>
    </row>
    <row r="345" spans="5:28" x14ac:dyDescent="0.2">
      <c r="E345" s="30"/>
      <c r="G345" s="30"/>
      <c r="AA345" s="30"/>
      <c r="AB345" s="30"/>
    </row>
    <row r="346" spans="5:28" x14ac:dyDescent="0.2">
      <c r="E346" s="30"/>
      <c r="G346" s="30"/>
      <c r="AA346" s="30"/>
      <c r="AB346" s="30"/>
    </row>
    <row r="347" spans="5:28" x14ac:dyDescent="0.2">
      <c r="E347" s="30"/>
      <c r="G347" s="30"/>
      <c r="AA347" s="30"/>
      <c r="AB347" s="30"/>
    </row>
    <row r="348" spans="5:28" x14ac:dyDescent="0.2">
      <c r="E348" s="30"/>
      <c r="G348" s="30"/>
      <c r="AA348" s="30"/>
      <c r="AB348" s="30"/>
    </row>
    <row r="349" spans="5:28" x14ac:dyDescent="0.2">
      <c r="E349" s="30"/>
      <c r="G349" s="30"/>
      <c r="AA349" s="30"/>
      <c r="AB349" s="30"/>
    </row>
    <row r="350" spans="5:28" x14ac:dyDescent="0.2">
      <c r="E350" s="30"/>
      <c r="G350" s="30"/>
      <c r="AA350" s="30"/>
      <c r="AB350" s="30"/>
    </row>
    <row r="351" spans="5:28" x14ac:dyDescent="0.2">
      <c r="E351" s="30"/>
      <c r="G351" s="30"/>
      <c r="AA351" s="30"/>
      <c r="AB351" s="30"/>
    </row>
    <row r="352" spans="5:28" x14ac:dyDescent="0.2">
      <c r="E352" s="30"/>
      <c r="G352" s="30"/>
      <c r="AA352" s="30"/>
      <c r="AB352" s="30"/>
    </row>
    <row r="353" spans="5:28" x14ac:dyDescent="0.2">
      <c r="E353" s="30"/>
      <c r="G353" s="30"/>
      <c r="AA353" s="30"/>
      <c r="AB353" s="30"/>
    </row>
    <row r="354" spans="5:28" x14ac:dyDescent="0.2">
      <c r="E354" s="30"/>
      <c r="G354" s="30"/>
      <c r="AA354" s="30"/>
      <c r="AB354" s="30"/>
    </row>
    <row r="355" spans="5:28" x14ac:dyDescent="0.2">
      <c r="E355" s="30"/>
      <c r="G355" s="30"/>
      <c r="AA355" s="30"/>
      <c r="AB355" s="30"/>
    </row>
    <row r="356" spans="5:28" x14ac:dyDescent="0.2">
      <c r="E356" s="30"/>
      <c r="G356" s="30"/>
      <c r="AA356" s="30"/>
      <c r="AB356" s="30"/>
    </row>
    <row r="357" spans="5:28" x14ac:dyDescent="0.2">
      <c r="E357" s="30"/>
      <c r="G357" s="30"/>
      <c r="AA357" s="30"/>
      <c r="AB357" s="30"/>
    </row>
    <row r="358" spans="5:28" x14ac:dyDescent="0.2">
      <c r="E358" s="30"/>
      <c r="G358" s="30"/>
      <c r="AA358" s="30"/>
      <c r="AB358" s="30"/>
    </row>
    <row r="359" spans="5:28" x14ac:dyDescent="0.2">
      <c r="E359" s="30"/>
      <c r="G359" s="30"/>
      <c r="AA359" s="30"/>
      <c r="AB359" s="30"/>
    </row>
    <row r="360" spans="5:28" x14ac:dyDescent="0.2">
      <c r="E360" s="30"/>
      <c r="G360" s="30"/>
      <c r="AA360" s="30"/>
      <c r="AB360" s="30"/>
    </row>
    <row r="361" spans="5:28" x14ac:dyDescent="0.2">
      <c r="E361" s="30"/>
      <c r="G361" s="30"/>
      <c r="AA361" s="30"/>
      <c r="AB361" s="30"/>
    </row>
    <row r="362" spans="5:28" x14ac:dyDescent="0.2">
      <c r="E362" s="30"/>
      <c r="G362" s="30"/>
      <c r="AA362" s="30"/>
      <c r="AB362" s="30"/>
    </row>
    <row r="363" spans="5:28" x14ac:dyDescent="0.2">
      <c r="E363" s="30"/>
      <c r="G363" s="30"/>
      <c r="AA363" s="30"/>
      <c r="AB363" s="30"/>
    </row>
    <row r="364" spans="5:28" x14ac:dyDescent="0.2">
      <c r="E364" s="30"/>
      <c r="G364" s="30"/>
      <c r="AA364" s="30"/>
      <c r="AB364" s="30"/>
    </row>
    <row r="365" spans="5:28" x14ac:dyDescent="0.2">
      <c r="E365" s="30"/>
      <c r="G365" s="30"/>
      <c r="AA365" s="30"/>
      <c r="AB365" s="30"/>
    </row>
    <row r="366" spans="5:28" x14ac:dyDescent="0.2">
      <c r="E366" s="30"/>
      <c r="G366" s="30"/>
      <c r="AA366" s="30"/>
      <c r="AB366" s="30"/>
    </row>
    <row r="367" spans="5:28" x14ac:dyDescent="0.2">
      <c r="E367" s="30"/>
      <c r="G367" s="30"/>
      <c r="AA367" s="30"/>
      <c r="AB367" s="30"/>
    </row>
    <row r="368" spans="5:28" x14ac:dyDescent="0.2">
      <c r="E368" s="30"/>
      <c r="G368" s="30"/>
      <c r="AA368" s="30"/>
      <c r="AB368" s="30"/>
    </row>
    <row r="369" spans="5:28" x14ac:dyDescent="0.2">
      <c r="E369" s="30"/>
      <c r="G369" s="30"/>
      <c r="AA369" s="30"/>
      <c r="AB369" s="30"/>
    </row>
    <row r="370" spans="5:28" x14ac:dyDescent="0.2">
      <c r="E370" s="30"/>
      <c r="G370" s="30"/>
      <c r="AA370" s="30"/>
      <c r="AB370" s="30"/>
    </row>
    <row r="371" spans="5:28" x14ac:dyDescent="0.2">
      <c r="E371" s="30"/>
      <c r="G371" s="30"/>
      <c r="AA371" s="30"/>
      <c r="AB371" s="30"/>
    </row>
    <row r="372" spans="5:28" x14ac:dyDescent="0.2">
      <c r="E372" s="30"/>
      <c r="G372" s="30"/>
      <c r="AA372" s="30"/>
      <c r="AB372" s="30"/>
    </row>
    <row r="373" spans="5:28" x14ac:dyDescent="0.2">
      <c r="E373" s="30"/>
      <c r="G373" s="30"/>
      <c r="AA373" s="30"/>
      <c r="AB373" s="30"/>
    </row>
    <row r="374" spans="5:28" x14ac:dyDescent="0.2">
      <c r="E374" s="30"/>
      <c r="G374" s="30"/>
      <c r="AA374" s="30"/>
      <c r="AB374" s="30"/>
    </row>
    <row r="375" spans="5:28" x14ac:dyDescent="0.2">
      <c r="E375" s="30"/>
      <c r="G375" s="30"/>
      <c r="AA375" s="30"/>
      <c r="AB375" s="30"/>
    </row>
    <row r="376" spans="5:28" x14ac:dyDescent="0.2">
      <c r="E376" s="30"/>
      <c r="G376" s="30"/>
      <c r="AA376" s="30"/>
      <c r="AB376" s="30"/>
    </row>
    <row r="377" spans="5:28" x14ac:dyDescent="0.2">
      <c r="E377" s="30"/>
      <c r="G377" s="30"/>
      <c r="AA377" s="30"/>
      <c r="AB377" s="30"/>
    </row>
    <row r="378" spans="5:28" x14ac:dyDescent="0.2">
      <c r="E378" s="30"/>
      <c r="G378" s="30"/>
      <c r="AA378" s="30"/>
      <c r="AB378" s="30"/>
    </row>
    <row r="379" spans="5:28" x14ac:dyDescent="0.2">
      <c r="E379" s="30"/>
      <c r="G379" s="30"/>
      <c r="AA379" s="30"/>
      <c r="AB379" s="30"/>
    </row>
    <row r="380" spans="5:28" x14ac:dyDescent="0.2">
      <c r="E380" s="30"/>
      <c r="G380" s="30"/>
      <c r="AA380" s="30"/>
      <c r="AB380" s="30"/>
    </row>
    <row r="381" spans="5:28" x14ac:dyDescent="0.2">
      <c r="E381" s="30"/>
      <c r="G381" s="30"/>
      <c r="AA381" s="30"/>
      <c r="AB381" s="30"/>
    </row>
    <row r="382" spans="5:28" x14ac:dyDescent="0.2">
      <c r="E382" s="30"/>
      <c r="G382" s="30"/>
      <c r="AA382" s="30"/>
      <c r="AB382" s="30"/>
    </row>
    <row r="383" spans="5:28" x14ac:dyDescent="0.2">
      <c r="E383" s="30"/>
      <c r="G383" s="30"/>
      <c r="AA383" s="30"/>
      <c r="AB383" s="30"/>
    </row>
    <row r="384" spans="5:28" x14ac:dyDescent="0.2">
      <c r="E384" s="30"/>
      <c r="G384" s="30"/>
      <c r="AA384" s="30"/>
      <c r="AB384" s="30"/>
    </row>
    <row r="385" spans="5:28" x14ac:dyDescent="0.2">
      <c r="E385" s="30"/>
      <c r="G385" s="30"/>
      <c r="AA385" s="30"/>
      <c r="AB385" s="30"/>
    </row>
    <row r="386" spans="5:28" x14ac:dyDescent="0.2">
      <c r="E386" s="30"/>
      <c r="G386" s="30"/>
      <c r="AA386" s="30"/>
      <c r="AB386" s="30"/>
    </row>
    <row r="387" spans="5:28" x14ac:dyDescent="0.2">
      <c r="E387" s="30"/>
      <c r="G387" s="30"/>
      <c r="AA387" s="30"/>
      <c r="AB387" s="30"/>
    </row>
    <row r="388" spans="5:28" x14ac:dyDescent="0.2">
      <c r="E388" s="30"/>
      <c r="G388" s="30"/>
      <c r="AA388" s="30"/>
      <c r="AB388" s="30"/>
    </row>
    <row r="389" spans="5:28" x14ac:dyDescent="0.2">
      <c r="E389" s="30"/>
      <c r="G389" s="30"/>
      <c r="AA389" s="30"/>
      <c r="AB389" s="30"/>
    </row>
    <row r="390" spans="5:28" x14ac:dyDescent="0.2">
      <c r="E390" s="30"/>
      <c r="G390" s="30"/>
      <c r="AA390" s="30"/>
      <c r="AB390" s="30"/>
    </row>
    <row r="391" spans="5:28" x14ac:dyDescent="0.2">
      <c r="E391" s="30"/>
      <c r="G391" s="30"/>
      <c r="AA391" s="30"/>
      <c r="AB391" s="30"/>
    </row>
    <row r="392" spans="5:28" x14ac:dyDescent="0.2">
      <c r="E392" s="30"/>
      <c r="G392" s="30"/>
      <c r="AA392" s="30"/>
      <c r="AB392" s="30"/>
    </row>
    <row r="393" spans="5:28" x14ac:dyDescent="0.2">
      <c r="E393" s="30"/>
      <c r="G393" s="30"/>
      <c r="AA393" s="30"/>
      <c r="AB393" s="30"/>
    </row>
    <row r="394" spans="5:28" x14ac:dyDescent="0.2">
      <c r="E394" s="30"/>
      <c r="G394" s="30"/>
      <c r="AA394" s="30"/>
      <c r="AB394" s="30"/>
    </row>
    <row r="395" spans="5:28" x14ac:dyDescent="0.2">
      <c r="E395" s="30"/>
      <c r="G395" s="30"/>
      <c r="AA395" s="30"/>
      <c r="AB395" s="30"/>
    </row>
    <row r="396" spans="5:28" x14ac:dyDescent="0.2">
      <c r="E396" s="30"/>
      <c r="G396" s="30"/>
      <c r="AA396" s="30"/>
      <c r="AB396" s="30"/>
    </row>
    <row r="397" spans="5:28" x14ac:dyDescent="0.2">
      <c r="E397" s="30"/>
      <c r="G397" s="30"/>
      <c r="AA397" s="30"/>
      <c r="AB397" s="30"/>
    </row>
    <row r="398" spans="5:28" x14ac:dyDescent="0.2">
      <c r="E398" s="30"/>
      <c r="G398" s="30"/>
      <c r="AA398" s="30"/>
      <c r="AB398" s="30"/>
    </row>
    <row r="399" spans="5:28" x14ac:dyDescent="0.2">
      <c r="E399" s="30"/>
      <c r="G399" s="30"/>
      <c r="AA399" s="30"/>
      <c r="AB399" s="30"/>
    </row>
    <row r="400" spans="5:28" x14ac:dyDescent="0.2">
      <c r="E400" s="30"/>
      <c r="G400" s="30"/>
      <c r="AA400" s="30"/>
      <c r="AB400" s="30"/>
    </row>
    <row r="401" spans="5:28" x14ac:dyDescent="0.2">
      <c r="E401" s="30"/>
      <c r="G401" s="30"/>
      <c r="AA401" s="30"/>
      <c r="AB401" s="30"/>
    </row>
    <row r="402" spans="5:28" x14ac:dyDescent="0.2">
      <c r="E402" s="30"/>
      <c r="G402" s="30"/>
      <c r="AA402" s="30"/>
      <c r="AB402" s="30"/>
    </row>
    <row r="403" spans="5:28" x14ac:dyDescent="0.2">
      <c r="E403" s="30"/>
      <c r="G403" s="30"/>
      <c r="AA403" s="30"/>
      <c r="AB403" s="30"/>
    </row>
    <row r="404" spans="5:28" x14ac:dyDescent="0.2">
      <c r="E404" s="30"/>
      <c r="G404" s="30"/>
      <c r="AA404" s="30"/>
      <c r="AB404" s="30"/>
    </row>
    <row r="405" spans="5:28" x14ac:dyDescent="0.2">
      <c r="E405" s="30"/>
      <c r="G405" s="30"/>
      <c r="AA405" s="30"/>
      <c r="AB405" s="30"/>
    </row>
    <row r="406" spans="5:28" x14ac:dyDescent="0.2">
      <c r="E406" s="30"/>
      <c r="G406" s="30"/>
      <c r="AA406" s="30"/>
      <c r="AB406" s="30"/>
    </row>
    <row r="407" spans="5:28" x14ac:dyDescent="0.2">
      <c r="E407" s="30"/>
      <c r="G407" s="30"/>
      <c r="AA407" s="30"/>
      <c r="AB407" s="30"/>
    </row>
    <row r="408" spans="5:28" x14ac:dyDescent="0.2">
      <c r="E408" s="30"/>
      <c r="G408" s="30"/>
      <c r="AA408" s="30"/>
      <c r="AB408" s="30"/>
    </row>
    <row r="409" spans="5:28" x14ac:dyDescent="0.2">
      <c r="E409" s="30"/>
      <c r="G409" s="30"/>
      <c r="AA409" s="30"/>
      <c r="AB409" s="30"/>
    </row>
    <row r="410" spans="5:28" x14ac:dyDescent="0.2">
      <c r="E410" s="30"/>
      <c r="G410" s="30"/>
      <c r="AA410" s="30"/>
      <c r="AB410" s="30"/>
    </row>
    <row r="411" spans="5:28" x14ac:dyDescent="0.2">
      <c r="E411" s="30"/>
      <c r="G411" s="30"/>
      <c r="AA411" s="30"/>
      <c r="AB411" s="30"/>
    </row>
    <row r="412" spans="5:28" x14ac:dyDescent="0.2">
      <c r="E412" s="30"/>
      <c r="G412" s="30"/>
      <c r="AA412" s="30"/>
      <c r="AB412" s="30"/>
    </row>
    <row r="413" spans="5:28" x14ac:dyDescent="0.2">
      <c r="E413" s="30"/>
      <c r="G413" s="30"/>
      <c r="AA413" s="30"/>
      <c r="AB413" s="30"/>
    </row>
    <row r="414" spans="5:28" x14ac:dyDescent="0.2">
      <c r="E414" s="30"/>
      <c r="G414" s="30"/>
      <c r="AA414" s="30"/>
      <c r="AB414" s="30"/>
    </row>
    <row r="415" spans="5:28" x14ac:dyDescent="0.2">
      <c r="E415" s="30"/>
      <c r="G415" s="30"/>
      <c r="AA415" s="30"/>
      <c r="AB415" s="30"/>
    </row>
    <row r="416" spans="5:28" x14ac:dyDescent="0.2">
      <c r="E416" s="30"/>
      <c r="G416" s="30"/>
      <c r="AA416" s="30"/>
      <c r="AB416" s="30"/>
    </row>
    <row r="417" spans="5:28" x14ac:dyDescent="0.2">
      <c r="E417" s="30"/>
      <c r="G417" s="30"/>
      <c r="AA417" s="30"/>
      <c r="AB417" s="30"/>
    </row>
    <row r="418" spans="5:28" x14ac:dyDescent="0.2">
      <c r="E418" s="30"/>
      <c r="G418" s="30"/>
      <c r="AA418" s="30"/>
      <c r="AB418" s="30"/>
    </row>
    <row r="419" spans="5:28" x14ac:dyDescent="0.2">
      <c r="E419" s="30"/>
      <c r="G419" s="30"/>
      <c r="AA419" s="30"/>
      <c r="AB419" s="30"/>
    </row>
    <row r="420" spans="5:28" x14ac:dyDescent="0.2">
      <c r="E420" s="30"/>
      <c r="G420" s="30"/>
      <c r="AA420" s="30"/>
      <c r="AB420" s="30"/>
    </row>
    <row r="421" spans="5:28" x14ac:dyDescent="0.2">
      <c r="E421" s="30"/>
      <c r="G421" s="30"/>
      <c r="AA421" s="30"/>
      <c r="AB421" s="30"/>
    </row>
    <row r="422" spans="5:28" x14ac:dyDescent="0.2">
      <c r="E422" s="30"/>
      <c r="G422" s="30"/>
      <c r="AA422" s="30"/>
      <c r="AB422" s="30"/>
    </row>
    <row r="423" spans="5:28" x14ac:dyDescent="0.2">
      <c r="E423" s="30"/>
      <c r="G423" s="30"/>
      <c r="AA423" s="30"/>
      <c r="AB423" s="30"/>
    </row>
    <row r="424" spans="5:28" x14ac:dyDescent="0.2">
      <c r="E424" s="30"/>
      <c r="G424" s="30"/>
      <c r="AA424" s="30"/>
      <c r="AB424" s="30"/>
    </row>
    <row r="425" spans="5:28" x14ac:dyDescent="0.2">
      <c r="E425" s="30"/>
      <c r="G425" s="30"/>
      <c r="AA425" s="30"/>
      <c r="AB425" s="30"/>
    </row>
    <row r="426" spans="5:28" x14ac:dyDescent="0.2">
      <c r="E426" s="30"/>
      <c r="G426" s="30"/>
      <c r="AA426" s="30"/>
      <c r="AB426" s="30"/>
    </row>
    <row r="427" spans="5:28" x14ac:dyDescent="0.2">
      <c r="E427" s="30"/>
      <c r="G427" s="30"/>
      <c r="AA427" s="30"/>
      <c r="AB427" s="30"/>
    </row>
    <row r="428" spans="5:28" x14ac:dyDescent="0.2">
      <c r="E428" s="30"/>
      <c r="G428" s="30"/>
      <c r="AA428" s="30"/>
      <c r="AB428" s="30"/>
    </row>
    <row r="429" spans="5:28" x14ac:dyDescent="0.2">
      <c r="E429" s="30"/>
      <c r="G429" s="30"/>
      <c r="AA429" s="30"/>
      <c r="AB429" s="30"/>
    </row>
    <row r="430" spans="5:28" x14ac:dyDescent="0.2">
      <c r="E430" s="30"/>
      <c r="G430" s="30"/>
      <c r="AA430" s="30"/>
      <c r="AB430" s="30"/>
    </row>
    <row r="431" spans="5:28" x14ac:dyDescent="0.2">
      <c r="E431" s="30"/>
      <c r="G431" s="30"/>
      <c r="AA431" s="30"/>
      <c r="AB431" s="30"/>
    </row>
    <row r="432" spans="5:28" x14ac:dyDescent="0.2">
      <c r="E432" s="30"/>
      <c r="G432" s="30"/>
      <c r="AA432" s="30"/>
      <c r="AB432" s="30"/>
    </row>
    <row r="433" spans="5:28" x14ac:dyDescent="0.2">
      <c r="E433" s="30"/>
      <c r="G433" s="30"/>
      <c r="AA433" s="30"/>
      <c r="AB433" s="30"/>
    </row>
    <row r="434" spans="5:28" x14ac:dyDescent="0.2">
      <c r="E434" s="30"/>
      <c r="G434" s="30"/>
      <c r="AA434" s="30"/>
      <c r="AB434" s="30"/>
    </row>
    <row r="435" spans="5:28" x14ac:dyDescent="0.2">
      <c r="E435" s="30"/>
      <c r="G435" s="30"/>
      <c r="AA435" s="30"/>
      <c r="AB435" s="30"/>
    </row>
    <row r="436" spans="5:28" x14ac:dyDescent="0.2">
      <c r="E436" s="30"/>
      <c r="G436" s="30"/>
      <c r="AA436" s="30"/>
      <c r="AB436" s="30"/>
    </row>
    <row r="437" spans="5:28" x14ac:dyDescent="0.2">
      <c r="E437" s="30"/>
      <c r="G437" s="30"/>
      <c r="AA437" s="30"/>
      <c r="AB437" s="30"/>
    </row>
    <row r="438" spans="5:28" x14ac:dyDescent="0.2">
      <c r="E438" s="30"/>
      <c r="G438" s="30"/>
      <c r="AA438" s="30"/>
      <c r="AB438" s="30"/>
    </row>
    <row r="439" spans="5:28" x14ac:dyDescent="0.2">
      <c r="E439" s="30"/>
      <c r="G439" s="30"/>
      <c r="AA439" s="30"/>
      <c r="AB439" s="30"/>
    </row>
    <row r="440" spans="5:28" x14ac:dyDescent="0.2">
      <c r="E440" s="30"/>
      <c r="G440" s="30"/>
      <c r="AA440" s="30"/>
      <c r="AB440" s="30"/>
    </row>
    <row r="441" spans="5:28" x14ac:dyDescent="0.2">
      <c r="E441" s="30"/>
      <c r="G441" s="30"/>
      <c r="AA441" s="30"/>
      <c r="AB441" s="30"/>
    </row>
    <row r="442" spans="5:28" x14ac:dyDescent="0.2">
      <c r="E442" s="30"/>
      <c r="G442" s="30"/>
      <c r="AA442" s="30"/>
      <c r="AB442" s="30"/>
    </row>
    <row r="443" spans="5:28" x14ac:dyDescent="0.2">
      <c r="E443" s="30"/>
      <c r="G443" s="30"/>
      <c r="AA443" s="30"/>
      <c r="AB443" s="30"/>
    </row>
    <row r="444" spans="5:28" x14ac:dyDescent="0.2">
      <c r="E444" s="30"/>
      <c r="G444" s="30"/>
      <c r="AA444" s="30"/>
      <c r="AB444" s="30"/>
    </row>
    <row r="445" spans="5:28" x14ac:dyDescent="0.2">
      <c r="E445" s="30"/>
      <c r="G445" s="30"/>
      <c r="AA445" s="30"/>
      <c r="AB445" s="30"/>
    </row>
    <row r="446" spans="5:28" x14ac:dyDescent="0.2">
      <c r="E446" s="30"/>
      <c r="G446" s="30"/>
      <c r="AA446" s="30"/>
      <c r="AB446" s="30"/>
    </row>
    <row r="447" spans="5:28" x14ac:dyDescent="0.2">
      <c r="E447" s="30"/>
      <c r="G447" s="30"/>
      <c r="AA447" s="30"/>
      <c r="AB447" s="30"/>
    </row>
    <row r="448" spans="5:28" x14ac:dyDescent="0.2">
      <c r="E448" s="30"/>
      <c r="G448" s="30"/>
      <c r="AA448" s="30"/>
      <c r="AB448" s="30"/>
    </row>
    <row r="449" spans="5:28" x14ac:dyDescent="0.2">
      <c r="E449" s="30"/>
      <c r="G449" s="30"/>
      <c r="AA449" s="30"/>
      <c r="AB449" s="30"/>
    </row>
    <row r="450" spans="5:28" x14ac:dyDescent="0.2">
      <c r="E450" s="30"/>
      <c r="G450" s="30"/>
      <c r="AA450" s="30"/>
      <c r="AB450" s="30"/>
    </row>
    <row r="451" spans="5:28" x14ac:dyDescent="0.2">
      <c r="E451" s="30"/>
      <c r="G451" s="30"/>
      <c r="AA451" s="30"/>
      <c r="AB451" s="30"/>
    </row>
    <row r="452" spans="5:28" x14ac:dyDescent="0.2">
      <c r="E452" s="30"/>
      <c r="G452" s="30"/>
      <c r="AA452" s="30"/>
      <c r="AB452" s="30"/>
    </row>
    <row r="453" spans="5:28" x14ac:dyDescent="0.2">
      <c r="E453" s="30"/>
      <c r="G453" s="30"/>
      <c r="AA453" s="30"/>
      <c r="AB453" s="30"/>
    </row>
    <row r="454" spans="5:28" x14ac:dyDescent="0.2">
      <c r="E454" s="30"/>
      <c r="G454" s="30"/>
      <c r="AA454" s="30"/>
      <c r="AB454" s="30"/>
    </row>
    <row r="455" spans="5:28" x14ac:dyDescent="0.2">
      <c r="E455" s="30"/>
      <c r="G455" s="30"/>
      <c r="AA455" s="30"/>
      <c r="AB455" s="30"/>
    </row>
    <row r="456" spans="5:28" x14ac:dyDescent="0.2">
      <c r="E456" s="30"/>
      <c r="G456" s="30"/>
      <c r="AA456" s="30"/>
      <c r="AB456" s="30"/>
    </row>
    <row r="457" spans="5:28" x14ac:dyDescent="0.2">
      <c r="E457" s="30"/>
      <c r="G457" s="30"/>
      <c r="AA457" s="30"/>
      <c r="AB457" s="30"/>
    </row>
    <row r="458" spans="5:28" x14ac:dyDescent="0.2">
      <c r="E458" s="30"/>
      <c r="G458" s="30"/>
      <c r="AA458" s="30"/>
      <c r="AB458" s="30"/>
    </row>
    <row r="459" spans="5:28" x14ac:dyDescent="0.2">
      <c r="E459" s="30"/>
      <c r="G459" s="30"/>
      <c r="AA459" s="30"/>
      <c r="AB459" s="30"/>
    </row>
    <row r="460" spans="5:28" x14ac:dyDescent="0.2">
      <c r="E460" s="30"/>
      <c r="G460" s="30"/>
      <c r="AA460" s="30"/>
      <c r="AB460" s="30"/>
    </row>
    <row r="461" spans="5:28" x14ac:dyDescent="0.2">
      <c r="E461" s="30"/>
      <c r="G461" s="30"/>
      <c r="AA461" s="30"/>
      <c r="AB461" s="30"/>
    </row>
    <row r="462" spans="5:28" x14ac:dyDescent="0.2">
      <c r="E462" s="30"/>
      <c r="G462" s="30"/>
      <c r="AA462" s="30"/>
      <c r="AB462" s="30"/>
    </row>
    <row r="463" spans="5:28" x14ac:dyDescent="0.2">
      <c r="E463" s="30"/>
      <c r="G463" s="30"/>
      <c r="AA463" s="30"/>
      <c r="AB463" s="30"/>
    </row>
    <row r="464" spans="5:28" x14ac:dyDescent="0.2">
      <c r="E464" s="30"/>
      <c r="G464" s="30"/>
      <c r="AA464" s="30"/>
      <c r="AB464" s="30"/>
    </row>
    <row r="465" spans="5:28" x14ac:dyDescent="0.2">
      <c r="E465" s="30"/>
      <c r="G465" s="30"/>
      <c r="AA465" s="30"/>
      <c r="AB465" s="30"/>
    </row>
    <row r="466" spans="5:28" x14ac:dyDescent="0.2">
      <c r="E466" s="30"/>
      <c r="G466" s="30"/>
      <c r="AA466" s="30"/>
      <c r="AB466" s="30"/>
    </row>
    <row r="467" spans="5:28" x14ac:dyDescent="0.2">
      <c r="E467" s="30"/>
      <c r="G467" s="30"/>
      <c r="AA467" s="30"/>
      <c r="AB467" s="30"/>
    </row>
    <row r="468" spans="5:28" x14ac:dyDescent="0.2">
      <c r="E468" s="30"/>
      <c r="G468" s="30"/>
      <c r="AA468" s="30"/>
      <c r="AB468" s="30"/>
    </row>
    <row r="469" spans="5:28" x14ac:dyDescent="0.2">
      <c r="E469" s="30"/>
      <c r="G469" s="30"/>
      <c r="AA469" s="30"/>
      <c r="AB469" s="30"/>
    </row>
    <row r="470" spans="5:28" x14ac:dyDescent="0.2">
      <c r="E470" s="30"/>
      <c r="G470" s="30"/>
      <c r="AA470" s="30"/>
      <c r="AB470" s="30"/>
    </row>
    <row r="471" spans="5:28" x14ac:dyDescent="0.2">
      <c r="E471" s="30"/>
      <c r="G471" s="30"/>
      <c r="AA471" s="30"/>
      <c r="AB471" s="30"/>
    </row>
    <row r="472" spans="5:28" x14ac:dyDescent="0.2">
      <c r="E472" s="30"/>
      <c r="G472" s="30"/>
      <c r="AA472" s="30"/>
      <c r="AB472" s="30"/>
    </row>
    <row r="473" spans="5:28" x14ac:dyDescent="0.2">
      <c r="E473" s="30"/>
      <c r="G473" s="30"/>
      <c r="AA473" s="30"/>
      <c r="AB473" s="30"/>
    </row>
    <row r="474" spans="5:28" x14ac:dyDescent="0.2">
      <c r="E474" s="30"/>
      <c r="G474" s="30"/>
      <c r="AA474" s="30"/>
      <c r="AB474" s="30"/>
    </row>
    <row r="475" spans="5:28" x14ac:dyDescent="0.2">
      <c r="E475" s="30"/>
      <c r="G475" s="30"/>
      <c r="AA475" s="30"/>
      <c r="AB475" s="30"/>
    </row>
    <row r="476" spans="5:28" x14ac:dyDescent="0.2">
      <c r="E476" s="30"/>
      <c r="G476" s="30"/>
      <c r="AA476" s="30"/>
      <c r="AB476" s="30"/>
    </row>
    <row r="477" spans="5:28" x14ac:dyDescent="0.2">
      <c r="E477" s="30"/>
      <c r="G477" s="30"/>
      <c r="AA477" s="30"/>
      <c r="AB477" s="30"/>
    </row>
    <row r="478" spans="5:28" x14ac:dyDescent="0.2">
      <c r="E478" s="30"/>
      <c r="G478" s="30"/>
      <c r="AA478" s="30"/>
      <c r="AB478" s="30"/>
    </row>
    <row r="479" spans="5:28" x14ac:dyDescent="0.2">
      <c r="E479" s="30"/>
      <c r="G479" s="30"/>
      <c r="AA479" s="30"/>
      <c r="AB479" s="30"/>
    </row>
    <row r="480" spans="5:28" x14ac:dyDescent="0.2">
      <c r="E480" s="30"/>
      <c r="G480" s="30"/>
      <c r="AA480" s="30"/>
      <c r="AB480" s="30"/>
    </row>
    <row r="481" spans="5:28" x14ac:dyDescent="0.2">
      <c r="E481" s="30"/>
      <c r="G481" s="30"/>
      <c r="AA481" s="30"/>
      <c r="AB481" s="30"/>
    </row>
    <row r="482" spans="5:28" x14ac:dyDescent="0.2">
      <c r="E482" s="30"/>
      <c r="G482" s="30"/>
      <c r="AA482" s="30"/>
      <c r="AB482" s="30"/>
    </row>
    <row r="483" spans="5:28" x14ac:dyDescent="0.2">
      <c r="E483" s="30"/>
      <c r="G483" s="30"/>
      <c r="AA483" s="30"/>
      <c r="AB483" s="30"/>
    </row>
    <row r="484" spans="5:28" x14ac:dyDescent="0.2">
      <c r="E484" s="30"/>
      <c r="G484" s="30"/>
      <c r="AA484" s="30"/>
      <c r="AB484" s="30"/>
    </row>
    <row r="485" spans="5:28" x14ac:dyDescent="0.2">
      <c r="E485" s="30"/>
      <c r="G485" s="30"/>
      <c r="AA485" s="30"/>
      <c r="AB485" s="30"/>
    </row>
    <row r="486" spans="5:28" x14ac:dyDescent="0.2">
      <c r="E486" s="30"/>
      <c r="G486" s="30"/>
      <c r="AA486" s="30"/>
      <c r="AB486" s="30"/>
    </row>
    <row r="487" spans="5:28" x14ac:dyDescent="0.2">
      <c r="E487" s="30"/>
      <c r="G487" s="30"/>
      <c r="AA487" s="30"/>
      <c r="AB487" s="30"/>
    </row>
    <row r="488" spans="5:28" x14ac:dyDescent="0.2">
      <c r="E488" s="30"/>
      <c r="G488" s="30"/>
      <c r="AA488" s="30"/>
      <c r="AB488" s="30"/>
    </row>
    <row r="489" spans="5:28" x14ac:dyDescent="0.2">
      <c r="E489" s="30"/>
      <c r="G489" s="30"/>
      <c r="AA489" s="30"/>
      <c r="AB489" s="30"/>
    </row>
    <row r="490" spans="5:28" x14ac:dyDescent="0.2">
      <c r="E490" s="30"/>
      <c r="G490" s="30"/>
      <c r="AA490" s="30"/>
      <c r="AB490" s="30"/>
    </row>
    <row r="491" spans="5:28" x14ac:dyDescent="0.2">
      <c r="E491" s="30"/>
      <c r="G491" s="30"/>
      <c r="AA491" s="30"/>
      <c r="AB491" s="30"/>
    </row>
    <row r="492" spans="5:28" x14ac:dyDescent="0.2">
      <c r="E492" s="30"/>
      <c r="G492" s="30"/>
      <c r="AA492" s="30"/>
      <c r="AB492" s="30"/>
    </row>
    <row r="493" spans="5:28" x14ac:dyDescent="0.2">
      <c r="E493" s="30"/>
      <c r="G493" s="30"/>
      <c r="AA493" s="30"/>
      <c r="AB493" s="30"/>
    </row>
    <row r="494" spans="5:28" x14ac:dyDescent="0.2">
      <c r="E494" s="30"/>
      <c r="G494" s="30"/>
      <c r="AA494" s="30"/>
      <c r="AB494" s="30"/>
    </row>
    <row r="495" spans="5:28" x14ac:dyDescent="0.2">
      <c r="E495" s="30"/>
      <c r="G495" s="30"/>
      <c r="AA495" s="30"/>
      <c r="AB495" s="30"/>
    </row>
    <row r="496" spans="5:28" x14ac:dyDescent="0.2">
      <c r="E496" s="30"/>
      <c r="G496" s="30"/>
      <c r="AA496" s="30"/>
      <c r="AB496" s="30"/>
    </row>
    <row r="497" spans="5:28" x14ac:dyDescent="0.2">
      <c r="E497" s="30"/>
      <c r="G497" s="30"/>
      <c r="AA497" s="30"/>
      <c r="AB497" s="30"/>
    </row>
    <row r="498" spans="5:28" x14ac:dyDescent="0.2">
      <c r="E498" s="30"/>
      <c r="G498" s="30"/>
      <c r="AA498" s="30"/>
      <c r="AB498" s="30"/>
    </row>
    <row r="499" spans="5:28" x14ac:dyDescent="0.2">
      <c r="E499" s="30"/>
      <c r="G499" s="30"/>
      <c r="AA499" s="30"/>
      <c r="AB499" s="30"/>
    </row>
    <row r="500" spans="5:28" x14ac:dyDescent="0.2">
      <c r="E500" s="30"/>
      <c r="G500" s="30"/>
      <c r="AA500" s="30"/>
      <c r="AB500" s="30"/>
    </row>
    <row r="501" spans="5:28" x14ac:dyDescent="0.2">
      <c r="E501" s="30"/>
      <c r="G501" s="30"/>
      <c r="AA501" s="30"/>
      <c r="AB501" s="30"/>
    </row>
    <row r="502" spans="5:28" x14ac:dyDescent="0.2">
      <c r="E502" s="30"/>
      <c r="G502" s="30"/>
      <c r="AA502" s="30"/>
      <c r="AB502" s="30"/>
    </row>
    <row r="503" spans="5:28" x14ac:dyDescent="0.2">
      <c r="E503" s="30"/>
      <c r="G503" s="30"/>
      <c r="AA503" s="30"/>
      <c r="AB503" s="30"/>
    </row>
    <row r="504" spans="5:28" x14ac:dyDescent="0.2">
      <c r="E504" s="30"/>
      <c r="G504" s="30"/>
      <c r="AA504" s="30"/>
      <c r="AB504" s="30"/>
    </row>
    <row r="505" spans="5:28" x14ac:dyDescent="0.2">
      <c r="E505" s="30"/>
      <c r="G505" s="30"/>
      <c r="AA505" s="30"/>
      <c r="AB505" s="30"/>
    </row>
    <row r="506" spans="5:28" x14ac:dyDescent="0.2">
      <c r="E506" s="30"/>
      <c r="G506" s="30"/>
      <c r="AA506" s="30"/>
      <c r="AB506" s="30"/>
    </row>
    <row r="507" spans="5:28" x14ac:dyDescent="0.2">
      <c r="E507" s="30"/>
      <c r="G507" s="30"/>
      <c r="AA507" s="30"/>
      <c r="AB507" s="30"/>
    </row>
    <row r="508" spans="5:28" x14ac:dyDescent="0.2">
      <c r="E508" s="30"/>
      <c r="G508" s="30"/>
      <c r="AA508" s="30"/>
      <c r="AB508" s="30"/>
    </row>
    <row r="509" spans="5:28" x14ac:dyDescent="0.2">
      <c r="E509" s="30"/>
      <c r="G509" s="30"/>
      <c r="AA509" s="30"/>
      <c r="AB509" s="30"/>
    </row>
    <row r="510" spans="5:28" x14ac:dyDescent="0.2">
      <c r="E510" s="30"/>
      <c r="G510" s="30"/>
      <c r="AA510" s="30"/>
      <c r="AB510" s="30"/>
    </row>
    <row r="511" spans="5:28" x14ac:dyDescent="0.2">
      <c r="E511" s="30"/>
      <c r="G511" s="30"/>
      <c r="AA511" s="30"/>
      <c r="AB511" s="30"/>
    </row>
    <row r="512" spans="5:28" x14ac:dyDescent="0.2">
      <c r="E512" s="30"/>
      <c r="G512" s="30"/>
      <c r="AA512" s="30"/>
      <c r="AB512" s="30"/>
    </row>
    <row r="513" spans="5:28" x14ac:dyDescent="0.2">
      <c r="E513" s="30"/>
      <c r="G513" s="30"/>
      <c r="AA513" s="30"/>
      <c r="AB513" s="30"/>
    </row>
    <row r="514" spans="5:28" x14ac:dyDescent="0.2">
      <c r="E514" s="30"/>
      <c r="G514" s="30"/>
      <c r="AA514" s="30"/>
      <c r="AB514" s="30"/>
    </row>
    <row r="515" spans="5:28" x14ac:dyDescent="0.2">
      <c r="E515" s="30"/>
      <c r="G515" s="30"/>
      <c r="AA515" s="30"/>
      <c r="AB515" s="30"/>
    </row>
    <row r="516" spans="5:28" x14ac:dyDescent="0.2">
      <c r="E516" s="30"/>
      <c r="G516" s="30"/>
      <c r="AA516" s="30"/>
      <c r="AB516" s="30"/>
    </row>
    <row r="517" spans="5:28" x14ac:dyDescent="0.2">
      <c r="E517" s="30"/>
      <c r="G517" s="30"/>
      <c r="AA517" s="30"/>
      <c r="AB517" s="30"/>
    </row>
    <row r="518" spans="5:28" x14ac:dyDescent="0.2">
      <c r="E518" s="30"/>
      <c r="G518" s="30"/>
      <c r="AA518" s="30"/>
      <c r="AB518" s="30"/>
    </row>
    <row r="519" spans="5:28" x14ac:dyDescent="0.2">
      <c r="E519" s="30"/>
      <c r="G519" s="30"/>
      <c r="AA519" s="30"/>
      <c r="AB519" s="30"/>
    </row>
    <row r="520" spans="5:28" x14ac:dyDescent="0.2">
      <c r="E520" s="30"/>
      <c r="G520" s="30"/>
      <c r="AA520" s="30"/>
      <c r="AB520" s="30"/>
    </row>
    <row r="521" spans="5:28" x14ac:dyDescent="0.2">
      <c r="E521" s="30"/>
      <c r="G521" s="30"/>
      <c r="AA521" s="30"/>
      <c r="AB521" s="30"/>
    </row>
    <row r="522" spans="5:28" x14ac:dyDescent="0.2">
      <c r="E522" s="30"/>
      <c r="G522" s="30"/>
      <c r="AA522" s="30"/>
      <c r="AB522" s="30"/>
    </row>
    <row r="523" spans="5:28" x14ac:dyDescent="0.2">
      <c r="E523" s="30"/>
      <c r="G523" s="30"/>
      <c r="AA523" s="30"/>
      <c r="AB523" s="30"/>
    </row>
    <row r="524" spans="5:28" x14ac:dyDescent="0.2">
      <c r="E524" s="30"/>
      <c r="G524" s="30"/>
      <c r="AA524" s="30"/>
      <c r="AB524" s="30"/>
    </row>
    <row r="525" spans="5:28" x14ac:dyDescent="0.2">
      <c r="E525" s="30"/>
      <c r="G525" s="30"/>
      <c r="AA525" s="30"/>
      <c r="AB525" s="30"/>
    </row>
    <row r="526" spans="5:28" x14ac:dyDescent="0.2">
      <c r="E526" s="30"/>
      <c r="G526" s="30"/>
      <c r="AA526" s="30"/>
      <c r="AB526" s="30"/>
    </row>
    <row r="527" spans="5:28" x14ac:dyDescent="0.2">
      <c r="E527" s="30"/>
      <c r="G527" s="30"/>
      <c r="AA527" s="30"/>
      <c r="AB527" s="30"/>
    </row>
    <row r="528" spans="5:28" x14ac:dyDescent="0.2">
      <c r="E528" s="30"/>
      <c r="G528" s="30"/>
      <c r="AA528" s="30"/>
      <c r="AB528" s="30"/>
    </row>
    <row r="529" spans="5:28" x14ac:dyDescent="0.2">
      <c r="E529" s="30"/>
      <c r="G529" s="30"/>
      <c r="AA529" s="30"/>
      <c r="AB529" s="30"/>
    </row>
    <row r="530" spans="5:28" x14ac:dyDescent="0.2">
      <c r="E530" s="30"/>
      <c r="G530" s="30"/>
      <c r="AA530" s="30"/>
      <c r="AB530" s="30"/>
    </row>
    <row r="531" spans="5:28" x14ac:dyDescent="0.2">
      <c r="E531" s="30"/>
      <c r="G531" s="30"/>
      <c r="AA531" s="30"/>
      <c r="AB531" s="30"/>
    </row>
    <row r="532" spans="5:28" x14ac:dyDescent="0.2">
      <c r="E532" s="30"/>
      <c r="G532" s="30"/>
      <c r="AA532" s="30"/>
      <c r="AB532" s="30"/>
    </row>
    <row r="533" spans="5:28" x14ac:dyDescent="0.2">
      <c r="E533" s="30"/>
      <c r="G533" s="30"/>
      <c r="AA533" s="30"/>
      <c r="AB533" s="30"/>
    </row>
    <row r="534" spans="5:28" x14ac:dyDescent="0.2">
      <c r="E534" s="30"/>
      <c r="G534" s="30"/>
      <c r="AA534" s="30"/>
      <c r="AB534" s="30"/>
    </row>
    <row r="535" spans="5:28" x14ac:dyDescent="0.2">
      <c r="E535" s="30"/>
      <c r="G535" s="30"/>
      <c r="AA535" s="30"/>
      <c r="AB535" s="30"/>
    </row>
    <row r="536" spans="5:28" x14ac:dyDescent="0.2">
      <c r="E536" s="30"/>
      <c r="G536" s="30"/>
      <c r="AA536" s="30"/>
      <c r="AB536" s="30"/>
    </row>
    <row r="537" spans="5:28" x14ac:dyDescent="0.2">
      <c r="E537" s="30"/>
      <c r="G537" s="30"/>
      <c r="AA537" s="30"/>
      <c r="AB537" s="30"/>
    </row>
    <row r="538" spans="5:28" x14ac:dyDescent="0.2">
      <c r="E538" s="30"/>
      <c r="G538" s="30"/>
      <c r="AA538" s="30"/>
      <c r="AB538" s="30"/>
    </row>
    <row r="539" spans="5:28" x14ac:dyDescent="0.2">
      <c r="E539" s="30"/>
      <c r="G539" s="30"/>
      <c r="AA539" s="30"/>
      <c r="AB539" s="30"/>
    </row>
    <row r="540" spans="5:28" x14ac:dyDescent="0.2">
      <c r="E540" s="30"/>
      <c r="G540" s="30"/>
      <c r="AA540" s="30"/>
      <c r="AB540" s="30"/>
    </row>
    <row r="541" spans="5:28" x14ac:dyDescent="0.2">
      <c r="E541" s="30"/>
      <c r="G541" s="30"/>
      <c r="AA541" s="30"/>
      <c r="AB541" s="30"/>
    </row>
    <row r="542" spans="5:28" x14ac:dyDescent="0.2">
      <c r="E542" s="30"/>
      <c r="G542" s="30"/>
      <c r="AA542" s="30"/>
      <c r="AB542" s="30"/>
    </row>
    <row r="543" spans="5:28" x14ac:dyDescent="0.2">
      <c r="E543" s="30"/>
      <c r="G543" s="30"/>
      <c r="AA543" s="30"/>
      <c r="AB543" s="30"/>
    </row>
    <row r="544" spans="5:28" x14ac:dyDescent="0.2">
      <c r="E544" s="30"/>
      <c r="G544" s="30"/>
      <c r="AA544" s="30"/>
      <c r="AB544" s="30"/>
    </row>
    <row r="545" spans="5:28" x14ac:dyDescent="0.2">
      <c r="E545" s="30"/>
      <c r="G545" s="30"/>
      <c r="AA545" s="30"/>
      <c r="AB545" s="30"/>
    </row>
    <row r="546" spans="5:28" x14ac:dyDescent="0.2">
      <c r="E546" s="30"/>
      <c r="G546" s="30"/>
      <c r="AA546" s="30"/>
      <c r="AB546" s="30"/>
    </row>
    <row r="547" spans="5:28" x14ac:dyDescent="0.2">
      <c r="E547" s="30"/>
      <c r="G547" s="30"/>
      <c r="AA547" s="30"/>
      <c r="AB547" s="30"/>
    </row>
    <row r="548" spans="5:28" x14ac:dyDescent="0.2">
      <c r="E548" s="30"/>
      <c r="G548" s="30"/>
      <c r="AA548" s="30"/>
      <c r="AB548" s="30"/>
    </row>
    <row r="549" spans="5:28" x14ac:dyDescent="0.2">
      <c r="E549" s="30"/>
      <c r="G549" s="30"/>
      <c r="AA549" s="30"/>
      <c r="AB549" s="30"/>
    </row>
    <row r="550" spans="5:28" x14ac:dyDescent="0.2">
      <c r="E550" s="30"/>
      <c r="G550" s="30"/>
      <c r="AA550" s="30"/>
      <c r="AB550" s="30"/>
    </row>
    <row r="551" spans="5:28" x14ac:dyDescent="0.2">
      <c r="E551" s="30"/>
      <c r="G551" s="30"/>
      <c r="AA551" s="30"/>
      <c r="AB551" s="30"/>
    </row>
    <row r="552" spans="5:28" x14ac:dyDescent="0.2">
      <c r="E552" s="30"/>
      <c r="G552" s="30"/>
      <c r="AA552" s="30"/>
      <c r="AB552" s="30"/>
    </row>
    <row r="553" spans="5:28" x14ac:dyDescent="0.2">
      <c r="E553" s="30"/>
      <c r="G553" s="30"/>
      <c r="AA553" s="30"/>
      <c r="AB553" s="30"/>
    </row>
    <row r="554" spans="5:28" x14ac:dyDescent="0.2">
      <c r="E554" s="30"/>
      <c r="G554" s="30"/>
      <c r="AA554" s="30"/>
      <c r="AB554" s="30"/>
    </row>
    <row r="555" spans="5:28" x14ac:dyDescent="0.2">
      <c r="E555" s="30"/>
      <c r="G555" s="30"/>
      <c r="AA555" s="30"/>
      <c r="AB555" s="30"/>
    </row>
    <row r="556" spans="5:28" x14ac:dyDescent="0.2">
      <c r="E556" s="30"/>
      <c r="G556" s="30"/>
      <c r="AA556" s="30"/>
      <c r="AB556" s="30"/>
    </row>
    <row r="557" spans="5:28" x14ac:dyDescent="0.2">
      <c r="E557" s="30"/>
      <c r="G557" s="30"/>
      <c r="AA557" s="30"/>
      <c r="AB557" s="30"/>
    </row>
    <row r="558" spans="5:28" x14ac:dyDescent="0.2">
      <c r="E558" s="30"/>
      <c r="G558" s="30"/>
      <c r="AA558" s="30"/>
      <c r="AB558" s="30"/>
    </row>
    <row r="559" spans="5:28" x14ac:dyDescent="0.2">
      <c r="E559" s="30"/>
      <c r="G559" s="30"/>
      <c r="AA559" s="30"/>
      <c r="AB559" s="30"/>
    </row>
    <row r="560" spans="5:28" x14ac:dyDescent="0.2">
      <c r="E560" s="30"/>
      <c r="G560" s="30"/>
      <c r="AA560" s="30"/>
      <c r="AB560" s="30"/>
    </row>
    <row r="561" spans="5:28" x14ac:dyDescent="0.2">
      <c r="E561" s="30"/>
      <c r="G561" s="30"/>
      <c r="AA561" s="30"/>
      <c r="AB561" s="30"/>
    </row>
    <row r="562" spans="5:28" x14ac:dyDescent="0.2">
      <c r="E562" s="30"/>
      <c r="G562" s="30"/>
      <c r="AA562" s="30"/>
      <c r="AB562" s="30"/>
    </row>
    <row r="563" spans="5:28" x14ac:dyDescent="0.2">
      <c r="E563" s="30"/>
      <c r="G563" s="30"/>
      <c r="AA563" s="30"/>
      <c r="AB563" s="30"/>
    </row>
    <row r="564" spans="5:28" x14ac:dyDescent="0.2">
      <c r="E564" s="30"/>
      <c r="G564" s="30"/>
      <c r="AA564" s="30"/>
      <c r="AB564" s="30"/>
    </row>
    <row r="565" spans="5:28" x14ac:dyDescent="0.2">
      <c r="E565" s="30"/>
      <c r="G565" s="30"/>
      <c r="AA565" s="30"/>
      <c r="AB565" s="30"/>
    </row>
    <row r="566" spans="5:28" x14ac:dyDescent="0.2">
      <c r="E566" s="30"/>
      <c r="G566" s="30"/>
      <c r="AA566" s="30"/>
      <c r="AB566" s="30"/>
    </row>
    <row r="567" spans="5:28" x14ac:dyDescent="0.2">
      <c r="E567" s="30"/>
      <c r="G567" s="30"/>
      <c r="AA567" s="30"/>
      <c r="AB567" s="30"/>
    </row>
    <row r="568" spans="5:28" x14ac:dyDescent="0.2">
      <c r="E568" s="30"/>
      <c r="G568" s="30"/>
      <c r="AA568" s="30"/>
      <c r="AB568" s="30"/>
    </row>
    <row r="569" spans="5:28" x14ac:dyDescent="0.2">
      <c r="E569" s="30"/>
      <c r="G569" s="30"/>
      <c r="AA569" s="30"/>
      <c r="AB569" s="30"/>
    </row>
    <row r="570" spans="5:28" x14ac:dyDescent="0.2">
      <c r="E570" s="30"/>
      <c r="G570" s="30"/>
      <c r="AA570" s="30"/>
      <c r="AB570" s="30"/>
    </row>
    <row r="571" spans="5:28" x14ac:dyDescent="0.2">
      <c r="E571" s="30"/>
      <c r="G571" s="30"/>
      <c r="AA571" s="30"/>
      <c r="AB571" s="30"/>
    </row>
    <row r="572" spans="5:28" x14ac:dyDescent="0.2">
      <c r="E572" s="30"/>
      <c r="G572" s="30"/>
      <c r="AA572" s="30"/>
      <c r="AB572" s="30"/>
    </row>
    <row r="573" spans="5:28" x14ac:dyDescent="0.2">
      <c r="E573" s="30"/>
      <c r="G573" s="30"/>
      <c r="AA573" s="30"/>
      <c r="AB573" s="30"/>
    </row>
    <row r="574" spans="5:28" x14ac:dyDescent="0.2">
      <c r="E574" s="30"/>
      <c r="G574" s="30"/>
      <c r="AA574" s="30"/>
      <c r="AB574" s="30"/>
    </row>
    <row r="575" spans="5:28" x14ac:dyDescent="0.2">
      <c r="E575" s="30"/>
      <c r="G575" s="30"/>
      <c r="AA575" s="30"/>
      <c r="AB575" s="30"/>
    </row>
    <row r="576" spans="5:28" x14ac:dyDescent="0.2">
      <c r="E576" s="30"/>
      <c r="G576" s="30"/>
      <c r="AA576" s="30"/>
      <c r="AB576" s="30"/>
    </row>
    <row r="577" spans="5:28" x14ac:dyDescent="0.2">
      <c r="E577" s="30"/>
      <c r="G577" s="30"/>
      <c r="AA577" s="30"/>
      <c r="AB577" s="30"/>
    </row>
    <row r="578" spans="5:28" x14ac:dyDescent="0.2">
      <c r="E578" s="30"/>
      <c r="G578" s="30"/>
      <c r="AA578" s="30"/>
      <c r="AB578" s="30"/>
    </row>
    <row r="579" spans="5:28" x14ac:dyDescent="0.2">
      <c r="E579" s="30"/>
      <c r="G579" s="30"/>
      <c r="AA579" s="30"/>
      <c r="AB579" s="30"/>
    </row>
    <row r="580" spans="5:28" x14ac:dyDescent="0.2">
      <c r="E580" s="30"/>
      <c r="G580" s="30"/>
      <c r="AA580" s="30"/>
      <c r="AB580" s="30"/>
    </row>
    <row r="581" spans="5:28" x14ac:dyDescent="0.2">
      <c r="E581" s="30"/>
      <c r="G581" s="30"/>
      <c r="AA581" s="30"/>
      <c r="AB581" s="30"/>
    </row>
    <row r="582" spans="5:28" x14ac:dyDescent="0.2">
      <c r="E582" s="30"/>
      <c r="G582" s="30"/>
      <c r="AA582" s="30"/>
      <c r="AB582" s="30"/>
    </row>
    <row r="583" spans="5:28" x14ac:dyDescent="0.2">
      <c r="E583" s="30"/>
      <c r="G583" s="30"/>
      <c r="AA583" s="30"/>
      <c r="AB583" s="30"/>
    </row>
    <row r="584" spans="5:28" x14ac:dyDescent="0.2">
      <c r="E584" s="30"/>
      <c r="G584" s="30"/>
      <c r="AA584" s="30"/>
      <c r="AB584" s="30"/>
    </row>
    <row r="585" spans="5:28" x14ac:dyDescent="0.2">
      <c r="E585" s="30"/>
      <c r="G585" s="30"/>
      <c r="AA585" s="30"/>
      <c r="AB585" s="30"/>
    </row>
    <row r="586" spans="5:28" x14ac:dyDescent="0.2">
      <c r="E586" s="30"/>
      <c r="G586" s="30"/>
      <c r="AA586" s="30"/>
      <c r="AB586" s="30"/>
    </row>
    <row r="587" spans="5:28" x14ac:dyDescent="0.2">
      <c r="E587" s="30"/>
      <c r="G587" s="30"/>
      <c r="AA587" s="30"/>
      <c r="AB587" s="30"/>
    </row>
    <row r="588" spans="5:28" x14ac:dyDescent="0.2">
      <c r="E588" s="30"/>
      <c r="G588" s="30"/>
      <c r="AA588" s="30"/>
      <c r="AB588" s="30"/>
    </row>
    <row r="589" spans="5:28" x14ac:dyDescent="0.2">
      <c r="E589" s="30"/>
      <c r="G589" s="30"/>
      <c r="AA589" s="30"/>
      <c r="AB589" s="30"/>
    </row>
    <row r="590" spans="5:28" x14ac:dyDescent="0.2">
      <c r="E590" s="30"/>
      <c r="G590" s="30"/>
      <c r="AA590" s="30"/>
      <c r="AB590" s="30"/>
    </row>
    <row r="591" spans="5:28" x14ac:dyDescent="0.2">
      <c r="E591" s="30"/>
      <c r="G591" s="30"/>
      <c r="AA591" s="30"/>
      <c r="AB591" s="30"/>
    </row>
    <row r="592" spans="5:28" x14ac:dyDescent="0.2">
      <c r="E592" s="30"/>
      <c r="G592" s="30"/>
      <c r="AA592" s="30"/>
      <c r="AB592" s="30"/>
    </row>
    <row r="593" spans="5:28" x14ac:dyDescent="0.2">
      <c r="E593" s="30"/>
      <c r="G593" s="30"/>
      <c r="AA593" s="30"/>
      <c r="AB593" s="30"/>
    </row>
    <row r="594" spans="5:28" x14ac:dyDescent="0.2">
      <c r="E594" s="30"/>
      <c r="G594" s="30"/>
      <c r="AA594" s="30"/>
      <c r="AB594" s="30"/>
    </row>
    <row r="595" spans="5:28" x14ac:dyDescent="0.2">
      <c r="E595" s="30"/>
      <c r="G595" s="30"/>
      <c r="AA595" s="30"/>
      <c r="AB595" s="30"/>
    </row>
    <row r="596" spans="5:28" x14ac:dyDescent="0.2">
      <c r="E596" s="30"/>
      <c r="G596" s="30"/>
      <c r="AA596" s="30"/>
      <c r="AB596" s="30"/>
    </row>
    <row r="597" spans="5:28" x14ac:dyDescent="0.2">
      <c r="E597" s="30"/>
      <c r="G597" s="30"/>
      <c r="AA597" s="30"/>
      <c r="AB597" s="30"/>
    </row>
    <row r="598" spans="5:28" x14ac:dyDescent="0.2">
      <c r="E598" s="30"/>
      <c r="G598" s="30"/>
      <c r="AA598" s="30"/>
      <c r="AB598" s="30"/>
    </row>
    <row r="599" spans="5:28" x14ac:dyDescent="0.2">
      <c r="E599" s="30"/>
      <c r="G599" s="30"/>
      <c r="AA599" s="30"/>
      <c r="AB599" s="30"/>
    </row>
    <row r="600" spans="5:28" x14ac:dyDescent="0.2">
      <c r="E600" s="30"/>
      <c r="G600" s="30"/>
      <c r="AA600" s="30"/>
      <c r="AB600" s="30"/>
    </row>
    <row r="601" spans="5:28" x14ac:dyDescent="0.2">
      <c r="E601" s="30"/>
      <c r="G601" s="30"/>
      <c r="AA601" s="30"/>
      <c r="AB601" s="30"/>
    </row>
    <row r="602" spans="5:28" x14ac:dyDescent="0.2">
      <c r="E602" s="30"/>
      <c r="G602" s="30"/>
      <c r="AA602" s="30"/>
      <c r="AB602" s="30"/>
    </row>
    <row r="603" spans="5:28" x14ac:dyDescent="0.2">
      <c r="E603" s="30"/>
      <c r="G603" s="30"/>
      <c r="AA603" s="30"/>
      <c r="AB603" s="30"/>
    </row>
    <row r="604" spans="5:28" x14ac:dyDescent="0.2">
      <c r="E604" s="30"/>
      <c r="G604" s="30"/>
      <c r="AA604" s="30"/>
      <c r="AB604" s="30"/>
    </row>
    <row r="605" spans="5:28" x14ac:dyDescent="0.2">
      <c r="E605" s="30"/>
      <c r="G605" s="30"/>
      <c r="AA605" s="30"/>
      <c r="AB605" s="30"/>
    </row>
    <row r="606" spans="5:28" x14ac:dyDescent="0.2">
      <c r="E606" s="30"/>
      <c r="G606" s="30"/>
      <c r="AA606" s="30"/>
      <c r="AB606" s="30"/>
    </row>
    <row r="607" spans="5:28" x14ac:dyDescent="0.2">
      <c r="E607" s="30"/>
      <c r="G607" s="30"/>
      <c r="AA607" s="30"/>
      <c r="AB607" s="30"/>
    </row>
    <row r="608" spans="5:28" x14ac:dyDescent="0.2">
      <c r="E608" s="30"/>
      <c r="G608" s="30"/>
      <c r="AA608" s="30"/>
      <c r="AB608" s="30"/>
    </row>
    <row r="609" spans="5:28" x14ac:dyDescent="0.2">
      <c r="E609" s="30"/>
      <c r="G609" s="30"/>
      <c r="AA609" s="30"/>
      <c r="AB609" s="30"/>
    </row>
    <row r="610" spans="5:28" x14ac:dyDescent="0.2">
      <c r="E610" s="30"/>
      <c r="G610" s="30"/>
      <c r="AA610" s="30"/>
      <c r="AB610" s="30"/>
    </row>
    <row r="611" spans="5:28" x14ac:dyDescent="0.2">
      <c r="E611" s="30"/>
      <c r="G611" s="30"/>
      <c r="AA611" s="30"/>
      <c r="AB611" s="30"/>
    </row>
    <row r="612" spans="5:28" x14ac:dyDescent="0.2">
      <c r="E612" s="30"/>
      <c r="G612" s="30"/>
      <c r="AA612" s="30"/>
      <c r="AB612" s="30"/>
    </row>
    <row r="613" spans="5:28" x14ac:dyDescent="0.2">
      <c r="E613" s="30"/>
      <c r="G613" s="30"/>
      <c r="AA613" s="30"/>
      <c r="AB613" s="30"/>
    </row>
    <row r="614" spans="5:28" x14ac:dyDescent="0.2">
      <c r="E614" s="30"/>
      <c r="G614" s="30"/>
      <c r="AA614" s="30"/>
      <c r="AB614" s="30"/>
    </row>
    <row r="615" spans="5:28" x14ac:dyDescent="0.2">
      <c r="E615" s="30"/>
      <c r="G615" s="30"/>
      <c r="AA615" s="30"/>
      <c r="AB615" s="30"/>
    </row>
    <row r="616" spans="5:28" x14ac:dyDescent="0.2">
      <c r="E616" s="30"/>
      <c r="G616" s="30"/>
      <c r="AA616" s="30"/>
      <c r="AB616" s="30"/>
    </row>
    <row r="617" spans="5:28" x14ac:dyDescent="0.2">
      <c r="E617" s="30"/>
      <c r="G617" s="30"/>
      <c r="AA617" s="30"/>
      <c r="AB617" s="30"/>
    </row>
    <row r="618" spans="5:28" x14ac:dyDescent="0.2">
      <c r="E618" s="30"/>
      <c r="G618" s="30"/>
      <c r="AA618" s="30"/>
      <c r="AB618" s="30"/>
    </row>
    <row r="619" spans="5:28" x14ac:dyDescent="0.2">
      <c r="E619" s="30"/>
      <c r="G619" s="30"/>
      <c r="AA619" s="30"/>
      <c r="AB619" s="30"/>
    </row>
    <row r="620" spans="5:28" x14ac:dyDescent="0.2">
      <c r="E620" s="30"/>
      <c r="G620" s="30"/>
      <c r="AA620" s="30"/>
      <c r="AB620" s="30"/>
    </row>
    <row r="621" spans="5:28" x14ac:dyDescent="0.2">
      <c r="E621" s="30"/>
      <c r="G621" s="30"/>
      <c r="AA621" s="30"/>
      <c r="AB621" s="30"/>
    </row>
    <row r="622" spans="5:28" x14ac:dyDescent="0.2">
      <c r="E622" s="30"/>
      <c r="G622" s="30"/>
      <c r="AA622" s="30"/>
      <c r="AB622" s="30"/>
    </row>
    <row r="623" spans="5:28" x14ac:dyDescent="0.2">
      <c r="E623" s="30"/>
      <c r="G623" s="30"/>
      <c r="AA623" s="30"/>
      <c r="AB623" s="30"/>
    </row>
    <row r="624" spans="5:28" x14ac:dyDescent="0.2">
      <c r="E624" s="30"/>
      <c r="G624" s="30"/>
      <c r="AA624" s="30"/>
      <c r="AB624" s="30"/>
    </row>
    <row r="625" spans="5:28" x14ac:dyDescent="0.2">
      <c r="E625" s="30"/>
      <c r="G625" s="30"/>
      <c r="AA625" s="30"/>
      <c r="AB625" s="30"/>
    </row>
    <row r="626" spans="5:28" x14ac:dyDescent="0.2">
      <c r="E626" s="30"/>
      <c r="G626" s="30"/>
      <c r="AA626" s="30"/>
      <c r="AB626" s="30"/>
    </row>
    <row r="627" spans="5:28" x14ac:dyDescent="0.2">
      <c r="E627" s="30"/>
      <c r="G627" s="30"/>
      <c r="AA627" s="30"/>
      <c r="AB627" s="30"/>
    </row>
    <row r="628" spans="5:28" x14ac:dyDescent="0.2">
      <c r="E628" s="30"/>
      <c r="G628" s="30"/>
      <c r="AA628" s="30"/>
      <c r="AB628" s="30"/>
    </row>
    <row r="629" spans="5:28" x14ac:dyDescent="0.2">
      <c r="E629" s="30"/>
      <c r="G629" s="30"/>
      <c r="AA629" s="30"/>
      <c r="AB629" s="30"/>
    </row>
    <row r="630" spans="5:28" x14ac:dyDescent="0.2">
      <c r="E630" s="30"/>
      <c r="G630" s="30"/>
      <c r="AA630" s="30"/>
      <c r="AB630" s="30"/>
    </row>
    <row r="631" spans="5:28" x14ac:dyDescent="0.2">
      <c r="E631" s="30"/>
      <c r="G631" s="30"/>
      <c r="AA631" s="30"/>
      <c r="AB631" s="30"/>
    </row>
    <row r="632" spans="5:28" x14ac:dyDescent="0.2">
      <c r="E632" s="30"/>
      <c r="G632" s="30"/>
      <c r="AA632" s="30"/>
      <c r="AB632" s="30"/>
    </row>
    <row r="633" spans="5:28" x14ac:dyDescent="0.2">
      <c r="E633" s="30"/>
      <c r="G633" s="30"/>
      <c r="AA633" s="30"/>
      <c r="AB633" s="30"/>
    </row>
    <row r="634" spans="5:28" x14ac:dyDescent="0.2">
      <c r="E634" s="30"/>
      <c r="G634" s="30"/>
      <c r="AA634" s="30"/>
      <c r="AB634" s="30"/>
    </row>
    <row r="635" spans="5:28" x14ac:dyDescent="0.2">
      <c r="E635" s="30"/>
      <c r="G635" s="30"/>
      <c r="AA635" s="30"/>
      <c r="AB635" s="30"/>
    </row>
    <row r="636" spans="5:28" x14ac:dyDescent="0.2">
      <c r="E636" s="30"/>
      <c r="G636" s="30"/>
      <c r="AA636" s="30"/>
      <c r="AB636" s="30"/>
    </row>
    <row r="637" spans="5:28" x14ac:dyDescent="0.2">
      <c r="E637" s="30"/>
      <c r="G637" s="30"/>
      <c r="AA637" s="30"/>
      <c r="AB637" s="30"/>
    </row>
    <row r="638" spans="5:28" x14ac:dyDescent="0.2">
      <c r="E638" s="30"/>
      <c r="G638" s="30"/>
      <c r="AA638" s="30"/>
      <c r="AB638" s="30"/>
    </row>
    <row r="639" spans="5:28" x14ac:dyDescent="0.2">
      <c r="E639" s="30"/>
      <c r="G639" s="30"/>
      <c r="AA639" s="30"/>
      <c r="AB639" s="30"/>
    </row>
    <row r="640" spans="5:28" x14ac:dyDescent="0.2">
      <c r="E640" s="30"/>
      <c r="G640" s="30"/>
      <c r="AA640" s="30"/>
      <c r="AB640" s="30"/>
    </row>
    <row r="641" spans="5:28" x14ac:dyDescent="0.2">
      <c r="E641" s="30"/>
      <c r="G641" s="30"/>
      <c r="AA641" s="30"/>
      <c r="AB641" s="30"/>
    </row>
    <row r="642" spans="5:28" x14ac:dyDescent="0.2">
      <c r="E642" s="30"/>
      <c r="G642" s="30"/>
      <c r="AA642" s="30"/>
      <c r="AB642" s="30"/>
    </row>
    <row r="643" spans="5:28" x14ac:dyDescent="0.2">
      <c r="E643" s="30"/>
      <c r="G643" s="30"/>
      <c r="AA643" s="30"/>
      <c r="AB643" s="30"/>
    </row>
    <row r="644" spans="5:28" x14ac:dyDescent="0.2">
      <c r="E644" s="30"/>
      <c r="G644" s="30"/>
      <c r="AA644" s="30"/>
      <c r="AB644" s="30"/>
    </row>
    <row r="645" spans="5:28" x14ac:dyDescent="0.2">
      <c r="E645" s="30"/>
      <c r="G645" s="30"/>
      <c r="AA645" s="30"/>
      <c r="AB645" s="30"/>
    </row>
    <row r="646" spans="5:28" x14ac:dyDescent="0.2">
      <c r="E646" s="30"/>
      <c r="G646" s="30"/>
      <c r="AA646" s="30"/>
      <c r="AB646" s="30"/>
    </row>
    <row r="647" spans="5:28" x14ac:dyDescent="0.2">
      <c r="E647" s="30"/>
      <c r="G647" s="30"/>
      <c r="AA647" s="30"/>
      <c r="AB647" s="30"/>
    </row>
    <row r="648" spans="5:28" x14ac:dyDescent="0.2">
      <c r="E648" s="30"/>
      <c r="G648" s="30"/>
      <c r="AA648" s="30"/>
      <c r="AB648" s="30"/>
    </row>
    <row r="649" spans="5:28" x14ac:dyDescent="0.2">
      <c r="E649" s="30"/>
      <c r="G649" s="30"/>
      <c r="AA649" s="30"/>
      <c r="AB649" s="30"/>
    </row>
    <row r="650" spans="5:28" x14ac:dyDescent="0.2">
      <c r="E650" s="30"/>
      <c r="G650" s="30"/>
      <c r="AA650" s="30"/>
      <c r="AB650" s="30"/>
    </row>
    <row r="651" spans="5:28" x14ac:dyDescent="0.2">
      <c r="E651" s="30"/>
      <c r="G651" s="30"/>
      <c r="AA651" s="30"/>
      <c r="AB651" s="30"/>
    </row>
    <row r="652" spans="5:28" x14ac:dyDescent="0.2">
      <c r="E652" s="30"/>
      <c r="G652" s="30"/>
      <c r="AA652" s="30"/>
      <c r="AB652" s="30"/>
    </row>
    <row r="653" spans="5:28" x14ac:dyDescent="0.2">
      <c r="E653" s="30"/>
      <c r="G653" s="30"/>
      <c r="AA653" s="30"/>
      <c r="AB653" s="30"/>
    </row>
    <row r="654" spans="5:28" x14ac:dyDescent="0.2">
      <c r="E654" s="30"/>
      <c r="G654" s="30"/>
      <c r="AA654" s="30"/>
      <c r="AB654" s="30"/>
    </row>
    <row r="655" spans="5:28" x14ac:dyDescent="0.2">
      <c r="E655" s="30"/>
      <c r="G655" s="30"/>
      <c r="AA655" s="30"/>
      <c r="AB655" s="30"/>
    </row>
    <row r="656" spans="5:28" x14ac:dyDescent="0.2">
      <c r="E656" s="30"/>
      <c r="G656" s="30"/>
      <c r="AA656" s="30"/>
      <c r="AB656" s="30"/>
    </row>
    <row r="657" spans="5:28" x14ac:dyDescent="0.2">
      <c r="E657" s="30"/>
      <c r="G657" s="30"/>
      <c r="AA657" s="30"/>
      <c r="AB657" s="30"/>
    </row>
    <row r="658" spans="5:28" x14ac:dyDescent="0.2">
      <c r="E658" s="30"/>
      <c r="G658" s="30"/>
      <c r="AA658" s="30"/>
      <c r="AB658" s="30"/>
    </row>
    <row r="659" spans="5:28" x14ac:dyDescent="0.2">
      <c r="E659" s="30"/>
      <c r="G659" s="30"/>
      <c r="AA659" s="30"/>
      <c r="AB659" s="30"/>
    </row>
    <row r="660" spans="5:28" x14ac:dyDescent="0.2">
      <c r="E660" s="30"/>
      <c r="G660" s="30"/>
      <c r="AA660" s="30"/>
      <c r="AB660" s="30"/>
    </row>
    <row r="661" spans="5:28" x14ac:dyDescent="0.2">
      <c r="E661" s="30"/>
      <c r="G661" s="30"/>
      <c r="AA661" s="30"/>
      <c r="AB661" s="30"/>
    </row>
    <row r="662" spans="5:28" x14ac:dyDescent="0.2">
      <c r="E662" s="30"/>
      <c r="G662" s="30"/>
      <c r="AA662" s="30"/>
      <c r="AB662" s="30"/>
    </row>
    <row r="663" spans="5:28" x14ac:dyDescent="0.2">
      <c r="E663" s="30"/>
      <c r="G663" s="30"/>
      <c r="AA663" s="30"/>
      <c r="AB663" s="30"/>
    </row>
    <row r="664" spans="5:28" x14ac:dyDescent="0.2">
      <c r="E664" s="30"/>
      <c r="G664" s="30"/>
      <c r="AA664" s="30"/>
      <c r="AB664" s="30"/>
    </row>
    <row r="665" spans="5:28" x14ac:dyDescent="0.2">
      <c r="E665" s="30"/>
      <c r="G665" s="30"/>
      <c r="AA665" s="30"/>
      <c r="AB665" s="30"/>
    </row>
    <row r="666" spans="5:28" x14ac:dyDescent="0.2">
      <c r="E666" s="30"/>
      <c r="G666" s="30"/>
      <c r="AA666" s="30"/>
      <c r="AB666" s="30"/>
    </row>
    <row r="667" spans="5:28" x14ac:dyDescent="0.2">
      <c r="E667" s="30"/>
      <c r="G667" s="30"/>
      <c r="AA667" s="30"/>
      <c r="AB667" s="30"/>
    </row>
    <row r="668" spans="5:28" x14ac:dyDescent="0.2">
      <c r="E668" s="30"/>
      <c r="G668" s="30"/>
      <c r="AA668" s="30"/>
      <c r="AB668" s="30"/>
    </row>
    <row r="669" spans="5:28" x14ac:dyDescent="0.2">
      <c r="E669" s="30"/>
      <c r="G669" s="30"/>
      <c r="AA669" s="30"/>
      <c r="AB669" s="30"/>
    </row>
    <row r="670" spans="5:28" x14ac:dyDescent="0.2">
      <c r="E670" s="30"/>
      <c r="G670" s="30"/>
      <c r="AA670" s="30"/>
      <c r="AB670" s="30"/>
    </row>
    <row r="671" spans="5:28" x14ac:dyDescent="0.2">
      <c r="E671" s="30"/>
      <c r="G671" s="30"/>
      <c r="AA671" s="30"/>
      <c r="AB671" s="30"/>
    </row>
    <row r="672" spans="5:28" x14ac:dyDescent="0.2">
      <c r="E672" s="30"/>
      <c r="G672" s="30"/>
      <c r="AA672" s="30"/>
      <c r="AB672" s="30"/>
    </row>
    <row r="673" spans="5:28" x14ac:dyDescent="0.2">
      <c r="E673" s="30"/>
      <c r="G673" s="30"/>
      <c r="AA673" s="30"/>
      <c r="AB673" s="30"/>
    </row>
    <row r="674" spans="5:28" x14ac:dyDescent="0.2">
      <c r="E674" s="30"/>
      <c r="G674" s="30"/>
      <c r="AA674" s="30"/>
      <c r="AB674" s="30"/>
    </row>
    <row r="675" spans="5:28" x14ac:dyDescent="0.2">
      <c r="E675" s="30"/>
      <c r="G675" s="30"/>
      <c r="AA675" s="30"/>
      <c r="AB675" s="30"/>
    </row>
    <row r="676" spans="5:28" x14ac:dyDescent="0.2">
      <c r="E676" s="30"/>
      <c r="G676" s="30"/>
      <c r="AA676" s="30"/>
      <c r="AB676" s="30"/>
    </row>
    <row r="677" spans="5:28" x14ac:dyDescent="0.2">
      <c r="E677" s="30"/>
      <c r="G677" s="30"/>
      <c r="AA677" s="30"/>
      <c r="AB677" s="30"/>
    </row>
    <row r="678" spans="5:28" x14ac:dyDescent="0.2">
      <c r="E678" s="30"/>
      <c r="G678" s="30"/>
      <c r="AA678" s="30"/>
      <c r="AB678" s="30"/>
    </row>
    <row r="679" spans="5:28" x14ac:dyDescent="0.2">
      <c r="E679" s="30"/>
      <c r="G679" s="30"/>
      <c r="AA679" s="30"/>
      <c r="AB679" s="30"/>
    </row>
    <row r="680" spans="5:28" x14ac:dyDescent="0.2">
      <c r="E680" s="30"/>
      <c r="G680" s="30"/>
      <c r="AA680" s="30"/>
      <c r="AB680" s="30"/>
    </row>
    <row r="681" spans="5:28" x14ac:dyDescent="0.2">
      <c r="E681" s="30"/>
      <c r="G681" s="30"/>
      <c r="AA681" s="30"/>
      <c r="AB681" s="30"/>
    </row>
    <row r="682" spans="5:28" x14ac:dyDescent="0.2">
      <c r="E682" s="30"/>
      <c r="G682" s="30"/>
      <c r="AA682" s="30"/>
      <c r="AB682" s="30"/>
    </row>
    <row r="683" spans="5:28" x14ac:dyDescent="0.2">
      <c r="E683" s="30"/>
      <c r="G683" s="30"/>
      <c r="AA683" s="30"/>
      <c r="AB683" s="30"/>
    </row>
    <row r="684" spans="5:28" x14ac:dyDescent="0.2">
      <c r="E684" s="30"/>
      <c r="G684" s="30"/>
      <c r="AA684" s="30"/>
      <c r="AB684" s="30"/>
    </row>
    <row r="685" spans="5:28" x14ac:dyDescent="0.2">
      <c r="E685" s="30"/>
      <c r="G685" s="30"/>
      <c r="AA685" s="30"/>
      <c r="AB685" s="30"/>
    </row>
    <row r="686" spans="5:28" x14ac:dyDescent="0.2">
      <c r="E686" s="30"/>
      <c r="G686" s="30"/>
      <c r="AA686" s="30"/>
      <c r="AB686" s="30"/>
    </row>
    <row r="687" spans="5:28" x14ac:dyDescent="0.2">
      <c r="E687" s="30"/>
      <c r="G687" s="30"/>
      <c r="AA687" s="30"/>
      <c r="AB687" s="30"/>
    </row>
    <row r="688" spans="5:28" x14ac:dyDescent="0.2">
      <c r="E688" s="30"/>
      <c r="G688" s="30"/>
      <c r="AA688" s="30"/>
      <c r="AB688" s="30"/>
    </row>
    <row r="689" spans="5:28" x14ac:dyDescent="0.2">
      <c r="E689" s="30"/>
      <c r="G689" s="30"/>
      <c r="AA689" s="30"/>
      <c r="AB689" s="30"/>
    </row>
    <row r="690" spans="5:28" x14ac:dyDescent="0.2">
      <c r="E690" s="30"/>
      <c r="G690" s="30"/>
      <c r="AA690" s="30"/>
      <c r="AB690" s="30"/>
    </row>
    <row r="691" spans="5:28" x14ac:dyDescent="0.2">
      <c r="E691" s="30"/>
      <c r="G691" s="30"/>
      <c r="AA691" s="30"/>
      <c r="AB691" s="30"/>
    </row>
    <row r="692" spans="5:28" x14ac:dyDescent="0.2">
      <c r="E692" s="30"/>
      <c r="G692" s="30"/>
      <c r="AA692" s="30"/>
      <c r="AB692" s="30"/>
    </row>
    <row r="693" spans="5:28" x14ac:dyDescent="0.2">
      <c r="E693" s="30"/>
      <c r="G693" s="30"/>
      <c r="AA693" s="30"/>
      <c r="AB693" s="30"/>
    </row>
    <row r="694" spans="5:28" x14ac:dyDescent="0.2">
      <c r="E694" s="30"/>
      <c r="G694" s="30"/>
      <c r="AA694" s="30"/>
      <c r="AB694" s="30"/>
    </row>
    <row r="695" spans="5:28" x14ac:dyDescent="0.2">
      <c r="E695" s="30"/>
      <c r="G695" s="30"/>
      <c r="AA695" s="30"/>
      <c r="AB695" s="30"/>
    </row>
    <row r="696" spans="5:28" x14ac:dyDescent="0.2">
      <c r="E696" s="30"/>
      <c r="G696" s="30"/>
      <c r="AA696" s="30"/>
      <c r="AB696" s="30"/>
    </row>
    <row r="697" spans="5:28" x14ac:dyDescent="0.2">
      <c r="E697" s="30"/>
      <c r="G697" s="30"/>
      <c r="AA697" s="30"/>
      <c r="AB697" s="30"/>
    </row>
    <row r="698" spans="5:28" x14ac:dyDescent="0.2">
      <c r="E698" s="30"/>
      <c r="G698" s="30"/>
      <c r="AA698" s="30"/>
      <c r="AB698" s="30"/>
    </row>
    <row r="699" spans="5:28" x14ac:dyDescent="0.2">
      <c r="E699" s="30"/>
      <c r="G699" s="30"/>
      <c r="AA699" s="30"/>
      <c r="AB699" s="30"/>
    </row>
    <row r="700" spans="5:28" x14ac:dyDescent="0.2">
      <c r="E700" s="30"/>
      <c r="G700" s="30"/>
      <c r="AA700" s="30"/>
      <c r="AB700" s="30"/>
    </row>
    <row r="701" spans="5:28" x14ac:dyDescent="0.2">
      <c r="E701" s="30"/>
      <c r="G701" s="30"/>
      <c r="AA701" s="30"/>
      <c r="AB701" s="30"/>
    </row>
    <row r="702" spans="5:28" x14ac:dyDescent="0.2">
      <c r="E702" s="30"/>
      <c r="G702" s="30"/>
      <c r="AA702" s="30"/>
      <c r="AB702" s="30"/>
    </row>
    <row r="703" spans="5:28" x14ac:dyDescent="0.2">
      <c r="E703" s="30"/>
      <c r="G703" s="30"/>
      <c r="AA703" s="30"/>
      <c r="AB703" s="30"/>
    </row>
    <row r="704" spans="5:28" x14ac:dyDescent="0.2">
      <c r="E704" s="30"/>
      <c r="G704" s="30"/>
      <c r="AA704" s="30"/>
      <c r="AB704" s="30"/>
    </row>
    <row r="705" spans="5:28" x14ac:dyDescent="0.2">
      <c r="E705" s="30"/>
      <c r="G705" s="30"/>
      <c r="AA705" s="30"/>
      <c r="AB705" s="30"/>
    </row>
    <row r="706" spans="5:28" x14ac:dyDescent="0.2">
      <c r="E706" s="30"/>
      <c r="G706" s="30"/>
      <c r="AA706" s="30"/>
      <c r="AB706" s="30"/>
    </row>
    <row r="707" spans="5:28" x14ac:dyDescent="0.2">
      <c r="E707" s="30"/>
      <c r="G707" s="30"/>
      <c r="AA707" s="30"/>
      <c r="AB707" s="30"/>
    </row>
    <row r="708" spans="5:28" x14ac:dyDescent="0.2">
      <c r="E708" s="30"/>
      <c r="G708" s="30"/>
      <c r="AA708" s="30"/>
      <c r="AB708" s="30"/>
    </row>
    <row r="709" spans="5:28" x14ac:dyDescent="0.2">
      <c r="E709" s="30"/>
      <c r="G709" s="30"/>
      <c r="AA709" s="30"/>
      <c r="AB709" s="30"/>
    </row>
    <row r="710" spans="5:28" x14ac:dyDescent="0.2">
      <c r="E710" s="30"/>
      <c r="G710" s="30"/>
      <c r="AA710" s="30"/>
      <c r="AB710" s="30"/>
    </row>
    <row r="711" spans="5:28" x14ac:dyDescent="0.2">
      <c r="E711" s="30"/>
      <c r="G711" s="30"/>
      <c r="AA711" s="30"/>
      <c r="AB711" s="30"/>
    </row>
    <row r="712" spans="5:28" x14ac:dyDescent="0.2">
      <c r="E712" s="30"/>
      <c r="G712" s="30"/>
      <c r="AA712" s="30"/>
      <c r="AB712" s="30"/>
    </row>
    <row r="713" spans="5:28" x14ac:dyDescent="0.2">
      <c r="E713" s="30"/>
      <c r="G713" s="30"/>
      <c r="AA713" s="30"/>
      <c r="AB713" s="30"/>
    </row>
    <row r="714" spans="5:28" x14ac:dyDescent="0.2">
      <c r="E714" s="30"/>
      <c r="G714" s="30"/>
      <c r="AA714" s="30"/>
      <c r="AB714" s="30"/>
    </row>
    <row r="715" spans="5:28" x14ac:dyDescent="0.2">
      <c r="E715" s="30"/>
      <c r="G715" s="30"/>
      <c r="AA715" s="30"/>
      <c r="AB715" s="30"/>
    </row>
    <row r="716" spans="5:28" x14ac:dyDescent="0.2">
      <c r="E716" s="30"/>
      <c r="G716" s="30"/>
      <c r="AA716" s="30"/>
      <c r="AB716" s="30"/>
    </row>
    <row r="717" spans="5:28" x14ac:dyDescent="0.2">
      <c r="E717" s="30"/>
      <c r="G717" s="30"/>
      <c r="AA717" s="30"/>
      <c r="AB717" s="30"/>
    </row>
    <row r="718" spans="5:28" x14ac:dyDescent="0.2">
      <c r="E718" s="30"/>
      <c r="G718" s="30"/>
      <c r="AA718" s="30"/>
      <c r="AB718" s="30"/>
    </row>
    <row r="719" spans="5:28" x14ac:dyDescent="0.2">
      <c r="E719" s="30"/>
      <c r="G719" s="30"/>
      <c r="AA719" s="30"/>
      <c r="AB719" s="30"/>
    </row>
    <row r="720" spans="5:28" x14ac:dyDescent="0.2">
      <c r="E720" s="30"/>
      <c r="G720" s="30"/>
      <c r="AA720" s="30"/>
      <c r="AB720" s="30"/>
    </row>
    <row r="721" spans="5:28" x14ac:dyDescent="0.2">
      <c r="E721" s="30"/>
      <c r="G721" s="30"/>
      <c r="AA721" s="30"/>
      <c r="AB721" s="30"/>
    </row>
    <row r="722" spans="5:28" x14ac:dyDescent="0.2">
      <c r="E722" s="30"/>
      <c r="G722" s="30"/>
      <c r="AA722" s="30"/>
      <c r="AB722" s="30"/>
    </row>
    <row r="723" spans="5:28" x14ac:dyDescent="0.2">
      <c r="E723" s="30"/>
      <c r="G723" s="30"/>
      <c r="AA723" s="30"/>
      <c r="AB723" s="30"/>
    </row>
    <row r="724" spans="5:28" x14ac:dyDescent="0.2">
      <c r="E724" s="30"/>
      <c r="G724" s="30"/>
      <c r="AA724" s="30"/>
      <c r="AB724" s="30"/>
    </row>
    <row r="725" spans="5:28" x14ac:dyDescent="0.2">
      <c r="E725" s="30"/>
      <c r="G725" s="30"/>
      <c r="AA725" s="30"/>
      <c r="AB725" s="30"/>
    </row>
    <row r="726" spans="5:28" x14ac:dyDescent="0.2">
      <c r="E726" s="30"/>
      <c r="G726" s="30"/>
      <c r="AA726" s="30"/>
      <c r="AB726" s="30"/>
    </row>
    <row r="727" spans="5:28" x14ac:dyDescent="0.2">
      <c r="E727" s="30"/>
      <c r="G727" s="30"/>
      <c r="AA727" s="30"/>
      <c r="AB727" s="30"/>
    </row>
    <row r="728" spans="5:28" x14ac:dyDescent="0.2">
      <c r="E728" s="30"/>
      <c r="G728" s="30"/>
      <c r="AA728" s="30"/>
      <c r="AB728" s="30"/>
    </row>
    <row r="729" spans="5:28" x14ac:dyDescent="0.2">
      <c r="E729" s="30"/>
      <c r="G729" s="30"/>
      <c r="AA729" s="30"/>
      <c r="AB729" s="30"/>
    </row>
    <row r="730" spans="5:28" x14ac:dyDescent="0.2">
      <c r="E730" s="30"/>
      <c r="G730" s="30"/>
      <c r="AA730" s="30"/>
      <c r="AB730" s="30"/>
    </row>
    <row r="731" spans="5:28" x14ac:dyDescent="0.2">
      <c r="E731" s="30"/>
      <c r="G731" s="30"/>
      <c r="AA731" s="30"/>
      <c r="AB731" s="30"/>
    </row>
    <row r="732" spans="5:28" x14ac:dyDescent="0.2">
      <c r="E732" s="30"/>
      <c r="G732" s="30"/>
      <c r="AA732" s="30"/>
      <c r="AB732" s="30"/>
    </row>
    <row r="733" spans="5:28" x14ac:dyDescent="0.2">
      <c r="E733" s="30"/>
      <c r="G733" s="30"/>
      <c r="AA733" s="30"/>
      <c r="AB733" s="30"/>
    </row>
    <row r="734" spans="5:28" x14ac:dyDescent="0.2">
      <c r="E734" s="30"/>
      <c r="G734" s="30"/>
      <c r="AA734" s="30"/>
      <c r="AB734" s="30"/>
    </row>
    <row r="735" spans="5:28" x14ac:dyDescent="0.2">
      <c r="E735" s="30"/>
      <c r="G735" s="30"/>
      <c r="AA735" s="30"/>
      <c r="AB735" s="30"/>
    </row>
    <row r="736" spans="5:28" x14ac:dyDescent="0.2">
      <c r="E736" s="30"/>
      <c r="G736" s="30"/>
      <c r="AA736" s="30"/>
      <c r="AB736" s="30"/>
    </row>
    <row r="737" spans="5:28" x14ac:dyDescent="0.2">
      <c r="E737" s="30"/>
      <c r="G737" s="30"/>
      <c r="AA737" s="30"/>
      <c r="AB737" s="30"/>
    </row>
    <row r="738" spans="5:28" x14ac:dyDescent="0.2">
      <c r="E738" s="30"/>
      <c r="G738" s="30"/>
      <c r="AA738" s="30"/>
      <c r="AB738" s="30"/>
    </row>
    <row r="739" spans="5:28" x14ac:dyDescent="0.2">
      <c r="E739" s="30"/>
      <c r="G739" s="30"/>
      <c r="AA739" s="30"/>
      <c r="AB739" s="30"/>
    </row>
    <row r="740" spans="5:28" x14ac:dyDescent="0.2">
      <c r="E740" s="30"/>
      <c r="G740" s="30"/>
      <c r="AA740" s="30"/>
      <c r="AB740" s="30"/>
    </row>
    <row r="741" spans="5:28" x14ac:dyDescent="0.2">
      <c r="E741" s="30"/>
      <c r="G741" s="30"/>
      <c r="AA741" s="30"/>
      <c r="AB741" s="30"/>
    </row>
    <row r="742" spans="5:28" x14ac:dyDescent="0.2">
      <c r="E742" s="30"/>
      <c r="G742" s="30"/>
      <c r="AA742" s="30"/>
      <c r="AB742" s="30"/>
    </row>
    <row r="743" spans="5:28" x14ac:dyDescent="0.2">
      <c r="E743" s="30"/>
      <c r="G743" s="30"/>
      <c r="AA743" s="30"/>
      <c r="AB743" s="30"/>
    </row>
    <row r="744" spans="5:28" x14ac:dyDescent="0.2">
      <c r="E744" s="30"/>
      <c r="G744" s="30"/>
      <c r="AA744" s="30"/>
      <c r="AB744" s="30"/>
    </row>
    <row r="745" spans="5:28" x14ac:dyDescent="0.2">
      <c r="E745" s="30"/>
      <c r="G745" s="30"/>
      <c r="AA745" s="30"/>
      <c r="AB745" s="30"/>
    </row>
    <row r="746" spans="5:28" x14ac:dyDescent="0.2">
      <c r="E746" s="30"/>
      <c r="G746" s="30"/>
      <c r="AA746" s="30"/>
      <c r="AB746" s="30"/>
    </row>
    <row r="747" spans="5:28" x14ac:dyDescent="0.2">
      <c r="E747" s="30"/>
      <c r="G747" s="30"/>
      <c r="AA747" s="30"/>
      <c r="AB747" s="30"/>
    </row>
    <row r="748" spans="5:28" x14ac:dyDescent="0.2">
      <c r="E748" s="30"/>
      <c r="G748" s="30"/>
      <c r="AA748" s="30"/>
      <c r="AB748" s="30"/>
    </row>
    <row r="749" spans="5:28" x14ac:dyDescent="0.2">
      <c r="E749" s="30"/>
      <c r="G749" s="30"/>
      <c r="AA749" s="30"/>
      <c r="AB749" s="30"/>
    </row>
    <row r="750" spans="5:28" x14ac:dyDescent="0.2">
      <c r="E750" s="30"/>
      <c r="G750" s="30"/>
      <c r="AA750" s="30"/>
      <c r="AB750" s="30"/>
    </row>
    <row r="751" spans="5:28" x14ac:dyDescent="0.2">
      <c r="E751" s="30"/>
      <c r="G751" s="30"/>
      <c r="AA751" s="30"/>
      <c r="AB751" s="30"/>
    </row>
    <row r="752" spans="5:28" x14ac:dyDescent="0.2">
      <c r="E752" s="30"/>
      <c r="G752" s="30"/>
      <c r="AA752" s="30"/>
      <c r="AB752" s="30"/>
    </row>
    <row r="753" spans="5:28" x14ac:dyDescent="0.2">
      <c r="E753" s="30"/>
      <c r="G753" s="30"/>
      <c r="AA753" s="30"/>
      <c r="AB753" s="30"/>
    </row>
    <row r="754" spans="5:28" x14ac:dyDescent="0.2">
      <c r="E754" s="30"/>
      <c r="G754" s="30"/>
      <c r="AA754" s="30"/>
      <c r="AB754" s="30"/>
    </row>
    <row r="755" spans="5:28" x14ac:dyDescent="0.2">
      <c r="E755" s="30"/>
      <c r="G755" s="30"/>
      <c r="AA755" s="30"/>
      <c r="AB755" s="30"/>
    </row>
    <row r="756" spans="5:28" x14ac:dyDescent="0.2">
      <c r="E756" s="30"/>
      <c r="G756" s="30"/>
      <c r="AA756" s="30"/>
      <c r="AB756" s="30"/>
    </row>
    <row r="757" spans="5:28" x14ac:dyDescent="0.2">
      <c r="E757" s="30"/>
      <c r="G757" s="30"/>
      <c r="AA757" s="30"/>
      <c r="AB757" s="30"/>
    </row>
    <row r="758" spans="5:28" x14ac:dyDescent="0.2">
      <c r="E758" s="30"/>
      <c r="G758" s="30"/>
      <c r="AA758" s="30"/>
      <c r="AB758" s="30"/>
    </row>
    <row r="759" spans="5:28" x14ac:dyDescent="0.2">
      <c r="E759" s="30"/>
      <c r="G759" s="30"/>
      <c r="AA759" s="30"/>
      <c r="AB759" s="30"/>
    </row>
    <row r="760" spans="5:28" x14ac:dyDescent="0.2">
      <c r="E760" s="30"/>
      <c r="G760" s="30"/>
      <c r="AA760" s="30"/>
      <c r="AB760" s="30"/>
    </row>
    <row r="761" spans="5:28" x14ac:dyDescent="0.2">
      <c r="E761" s="30"/>
      <c r="G761" s="30"/>
      <c r="AA761" s="30"/>
      <c r="AB761" s="30"/>
    </row>
    <row r="762" spans="5:28" x14ac:dyDescent="0.2">
      <c r="E762" s="30"/>
      <c r="G762" s="30"/>
      <c r="AA762" s="30"/>
      <c r="AB762" s="30"/>
    </row>
    <row r="763" spans="5:28" x14ac:dyDescent="0.2">
      <c r="E763" s="30"/>
      <c r="G763" s="30"/>
      <c r="AA763" s="30"/>
      <c r="AB763" s="30"/>
    </row>
    <row r="764" spans="5:28" x14ac:dyDescent="0.2">
      <c r="E764" s="30"/>
      <c r="G764" s="30"/>
      <c r="AA764" s="30"/>
      <c r="AB764" s="30"/>
    </row>
    <row r="765" spans="5:28" x14ac:dyDescent="0.2">
      <c r="E765" s="30"/>
      <c r="G765" s="30"/>
      <c r="AA765" s="30"/>
      <c r="AB765" s="30"/>
    </row>
    <row r="766" spans="5:28" x14ac:dyDescent="0.2">
      <c r="E766" s="30"/>
      <c r="G766" s="30"/>
      <c r="AA766" s="30"/>
      <c r="AB766" s="30"/>
    </row>
    <row r="767" spans="5:28" x14ac:dyDescent="0.2">
      <c r="E767" s="30"/>
      <c r="G767" s="30"/>
      <c r="AA767" s="30"/>
      <c r="AB767" s="30"/>
    </row>
    <row r="768" spans="5:28" x14ac:dyDescent="0.2">
      <c r="E768" s="30"/>
      <c r="G768" s="30"/>
      <c r="AA768" s="30"/>
      <c r="AB768" s="30"/>
    </row>
    <row r="769" spans="5:28" x14ac:dyDescent="0.2">
      <c r="E769" s="30"/>
      <c r="G769" s="30"/>
      <c r="AA769" s="30"/>
      <c r="AB769" s="30"/>
    </row>
    <row r="770" spans="5:28" x14ac:dyDescent="0.2">
      <c r="E770" s="30"/>
      <c r="G770" s="30"/>
      <c r="AA770" s="30"/>
      <c r="AB770" s="30"/>
    </row>
    <row r="771" spans="5:28" x14ac:dyDescent="0.2">
      <c r="E771" s="30"/>
      <c r="G771" s="30"/>
      <c r="AA771" s="30"/>
      <c r="AB771" s="30"/>
    </row>
    <row r="772" spans="5:28" x14ac:dyDescent="0.2">
      <c r="E772" s="30"/>
      <c r="G772" s="30"/>
      <c r="AA772" s="30"/>
      <c r="AB772" s="30"/>
    </row>
    <row r="773" spans="5:28" x14ac:dyDescent="0.2">
      <c r="E773" s="30"/>
      <c r="G773" s="30"/>
      <c r="AA773" s="30"/>
      <c r="AB773" s="30"/>
    </row>
    <row r="774" spans="5:28" x14ac:dyDescent="0.2">
      <c r="E774" s="30"/>
      <c r="G774" s="30"/>
      <c r="AA774" s="30"/>
      <c r="AB774" s="30"/>
    </row>
    <row r="775" spans="5:28" x14ac:dyDescent="0.2">
      <c r="E775" s="30"/>
      <c r="G775" s="30"/>
      <c r="AA775" s="30"/>
      <c r="AB775" s="30"/>
    </row>
    <row r="776" spans="5:28" x14ac:dyDescent="0.2">
      <c r="E776" s="30"/>
      <c r="G776" s="30"/>
      <c r="AA776" s="30"/>
      <c r="AB776" s="30"/>
    </row>
    <row r="777" spans="5:28" x14ac:dyDescent="0.2">
      <c r="E777" s="30"/>
      <c r="G777" s="30"/>
      <c r="AA777" s="30"/>
      <c r="AB777" s="30"/>
    </row>
    <row r="778" spans="5:28" x14ac:dyDescent="0.2">
      <c r="E778" s="30"/>
      <c r="G778" s="30"/>
      <c r="AA778" s="30"/>
      <c r="AB778" s="30"/>
    </row>
    <row r="779" spans="5:28" x14ac:dyDescent="0.2">
      <c r="E779" s="30"/>
      <c r="G779" s="30"/>
      <c r="AA779" s="30"/>
      <c r="AB779" s="30"/>
    </row>
    <row r="780" spans="5:28" x14ac:dyDescent="0.2">
      <c r="E780" s="30"/>
      <c r="G780" s="30"/>
      <c r="AA780" s="30"/>
      <c r="AB780" s="30"/>
    </row>
    <row r="781" spans="5:28" x14ac:dyDescent="0.2">
      <c r="E781" s="30"/>
      <c r="G781" s="30"/>
      <c r="AA781" s="30"/>
      <c r="AB781" s="30"/>
    </row>
    <row r="782" spans="5:28" x14ac:dyDescent="0.2">
      <c r="E782" s="30"/>
      <c r="G782" s="30"/>
      <c r="AA782" s="30"/>
      <c r="AB782" s="30"/>
    </row>
    <row r="783" spans="5:28" x14ac:dyDescent="0.2">
      <c r="E783" s="30"/>
      <c r="G783" s="30"/>
      <c r="AA783" s="30"/>
      <c r="AB783" s="30"/>
    </row>
    <row r="784" spans="5:28" x14ac:dyDescent="0.2">
      <c r="E784" s="30"/>
      <c r="G784" s="30"/>
      <c r="AA784" s="30"/>
      <c r="AB784" s="30"/>
    </row>
    <row r="785" spans="5:28" x14ac:dyDescent="0.2">
      <c r="E785" s="30"/>
      <c r="G785" s="30"/>
      <c r="AA785" s="30"/>
      <c r="AB785" s="30"/>
    </row>
    <row r="786" spans="5:28" x14ac:dyDescent="0.2">
      <c r="E786" s="30"/>
      <c r="G786" s="30"/>
      <c r="AA786" s="30"/>
      <c r="AB786" s="30"/>
    </row>
    <row r="787" spans="5:28" x14ac:dyDescent="0.2">
      <c r="E787" s="30"/>
      <c r="G787" s="30"/>
      <c r="AA787" s="30"/>
      <c r="AB787" s="30"/>
    </row>
    <row r="788" spans="5:28" x14ac:dyDescent="0.2">
      <c r="E788" s="30"/>
      <c r="G788" s="30"/>
      <c r="AA788" s="30"/>
      <c r="AB788" s="30"/>
    </row>
    <row r="789" spans="5:28" x14ac:dyDescent="0.2">
      <c r="E789" s="30"/>
      <c r="G789" s="30"/>
      <c r="AA789" s="30"/>
      <c r="AB789" s="30"/>
    </row>
    <row r="790" spans="5:28" x14ac:dyDescent="0.2">
      <c r="E790" s="30"/>
      <c r="G790" s="30"/>
      <c r="AA790" s="30"/>
      <c r="AB790" s="30"/>
    </row>
    <row r="791" spans="5:28" x14ac:dyDescent="0.2">
      <c r="E791" s="30"/>
      <c r="G791" s="30"/>
      <c r="AA791" s="30"/>
      <c r="AB791" s="30"/>
    </row>
    <row r="792" spans="5:28" x14ac:dyDescent="0.2">
      <c r="E792" s="30"/>
      <c r="G792" s="30"/>
      <c r="AA792" s="30"/>
      <c r="AB792" s="30"/>
    </row>
    <row r="793" spans="5:28" x14ac:dyDescent="0.2">
      <c r="E793" s="30"/>
      <c r="G793" s="30"/>
      <c r="AA793" s="30"/>
      <c r="AB793" s="30"/>
    </row>
    <row r="794" spans="5:28" x14ac:dyDescent="0.2">
      <c r="E794" s="30"/>
      <c r="G794" s="30"/>
      <c r="AA794" s="30"/>
      <c r="AB794" s="30"/>
    </row>
    <row r="795" spans="5:28" x14ac:dyDescent="0.2">
      <c r="E795" s="30"/>
      <c r="G795" s="30"/>
      <c r="AA795" s="30"/>
      <c r="AB795" s="30"/>
    </row>
    <row r="796" spans="5:28" x14ac:dyDescent="0.2">
      <c r="E796" s="30"/>
      <c r="G796" s="30"/>
      <c r="AA796" s="30"/>
      <c r="AB796" s="30"/>
    </row>
    <row r="797" spans="5:28" x14ac:dyDescent="0.2">
      <c r="E797" s="30"/>
      <c r="G797" s="30"/>
      <c r="AA797" s="30"/>
      <c r="AB797" s="30"/>
    </row>
    <row r="798" spans="5:28" x14ac:dyDescent="0.2">
      <c r="E798" s="30"/>
      <c r="G798" s="30"/>
      <c r="AA798" s="30"/>
      <c r="AB798" s="30"/>
    </row>
    <row r="799" spans="5:28" x14ac:dyDescent="0.2">
      <c r="E799" s="30"/>
      <c r="G799" s="30"/>
      <c r="AA799" s="30"/>
      <c r="AB799" s="30"/>
    </row>
    <row r="800" spans="5:28" x14ac:dyDescent="0.2">
      <c r="E800" s="30"/>
      <c r="G800" s="30"/>
      <c r="AA800" s="30"/>
      <c r="AB800" s="30"/>
    </row>
    <row r="801" spans="5:28" x14ac:dyDescent="0.2">
      <c r="E801" s="30"/>
      <c r="G801" s="30"/>
      <c r="AA801" s="30"/>
      <c r="AB801" s="30"/>
    </row>
    <row r="802" spans="5:28" x14ac:dyDescent="0.2">
      <c r="E802" s="30"/>
      <c r="G802" s="30"/>
      <c r="AA802" s="30"/>
      <c r="AB802" s="30"/>
    </row>
    <row r="803" spans="5:28" x14ac:dyDescent="0.2">
      <c r="E803" s="30"/>
      <c r="G803" s="30"/>
      <c r="AA803" s="30"/>
      <c r="AB803" s="30"/>
    </row>
    <row r="804" spans="5:28" x14ac:dyDescent="0.2">
      <c r="E804" s="30"/>
      <c r="G804" s="30"/>
      <c r="AA804" s="30"/>
      <c r="AB804" s="30"/>
    </row>
    <row r="805" spans="5:28" x14ac:dyDescent="0.2">
      <c r="E805" s="30"/>
      <c r="G805" s="30"/>
      <c r="AA805" s="30"/>
      <c r="AB805" s="30"/>
    </row>
    <row r="806" spans="5:28" x14ac:dyDescent="0.2">
      <c r="E806" s="30"/>
      <c r="G806" s="30"/>
      <c r="AA806" s="30"/>
      <c r="AB806" s="30"/>
    </row>
    <row r="807" spans="5:28" x14ac:dyDescent="0.2">
      <c r="E807" s="30"/>
      <c r="G807" s="30"/>
      <c r="AA807" s="30"/>
      <c r="AB807" s="30"/>
    </row>
    <row r="808" spans="5:28" x14ac:dyDescent="0.2">
      <c r="E808" s="30"/>
      <c r="G808" s="30"/>
      <c r="AA808" s="30"/>
      <c r="AB808" s="30"/>
    </row>
    <row r="809" spans="5:28" x14ac:dyDescent="0.2">
      <c r="E809" s="30"/>
      <c r="G809" s="30"/>
      <c r="AA809" s="30"/>
      <c r="AB809" s="30"/>
    </row>
    <row r="810" spans="5:28" x14ac:dyDescent="0.2">
      <c r="E810" s="30"/>
      <c r="G810" s="30"/>
      <c r="AA810" s="30"/>
      <c r="AB810" s="30"/>
    </row>
    <row r="811" spans="5:28" x14ac:dyDescent="0.2">
      <c r="E811" s="30"/>
      <c r="G811" s="30"/>
      <c r="AA811" s="30"/>
      <c r="AB811" s="30"/>
    </row>
    <row r="812" spans="5:28" x14ac:dyDescent="0.2">
      <c r="E812" s="30"/>
      <c r="G812" s="30"/>
      <c r="AA812" s="30"/>
      <c r="AB812" s="30"/>
    </row>
    <row r="813" spans="5:28" x14ac:dyDescent="0.2">
      <c r="E813" s="30"/>
      <c r="G813" s="30"/>
      <c r="AA813" s="30"/>
      <c r="AB813" s="30"/>
    </row>
    <row r="814" spans="5:28" x14ac:dyDescent="0.2">
      <c r="E814" s="30"/>
      <c r="G814" s="30"/>
      <c r="AA814" s="30"/>
      <c r="AB814" s="30"/>
    </row>
    <row r="815" spans="5:28" x14ac:dyDescent="0.2">
      <c r="E815" s="30"/>
      <c r="G815" s="30"/>
      <c r="AA815" s="30"/>
      <c r="AB815" s="30"/>
    </row>
    <row r="816" spans="5:28" x14ac:dyDescent="0.2">
      <c r="E816" s="30"/>
      <c r="G816" s="30"/>
      <c r="AA816" s="30"/>
      <c r="AB816" s="30"/>
    </row>
    <row r="817" spans="5:28" x14ac:dyDescent="0.2">
      <c r="E817" s="30"/>
      <c r="G817" s="30"/>
      <c r="AA817" s="30"/>
      <c r="AB817" s="30"/>
    </row>
    <row r="818" spans="5:28" x14ac:dyDescent="0.2">
      <c r="E818" s="30"/>
      <c r="G818" s="30"/>
      <c r="AA818" s="30"/>
      <c r="AB818" s="30"/>
    </row>
    <row r="819" spans="5:28" x14ac:dyDescent="0.2">
      <c r="E819" s="30"/>
      <c r="G819" s="30"/>
      <c r="AA819" s="30"/>
      <c r="AB819" s="30"/>
    </row>
    <row r="820" spans="5:28" x14ac:dyDescent="0.2">
      <c r="E820" s="30"/>
      <c r="G820" s="30"/>
      <c r="AA820" s="30"/>
      <c r="AB820" s="30"/>
    </row>
    <row r="821" spans="5:28" x14ac:dyDescent="0.2">
      <c r="E821" s="30"/>
      <c r="G821" s="30"/>
      <c r="AA821" s="30"/>
      <c r="AB821" s="30"/>
    </row>
    <row r="822" spans="5:28" x14ac:dyDescent="0.2">
      <c r="E822" s="30"/>
      <c r="G822" s="30"/>
      <c r="AA822" s="30"/>
      <c r="AB822" s="30"/>
    </row>
    <row r="823" spans="5:28" x14ac:dyDescent="0.2">
      <c r="E823" s="30"/>
      <c r="G823" s="30"/>
      <c r="AA823" s="30"/>
      <c r="AB823" s="30"/>
    </row>
    <row r="824" spans="5:28" x14ac:dyDescent="0.2">
      <c r="E824" s="30"/>
      <c r="G824" s="30"/>
      <c r="AA824" s="30"/>
      <c r="AB824" s="30"/>
    </row>
    <row r="825" spans="5:28" x14ac:dyDescent="0.2">
      <c r="E825" s="30"/>
      <c r="G825" s="30"/>
      <c r="AA825" s="30"/>
      <c r="AB825" s="30"/>
    </row>
    <row r="826" spans="5:28" x14ac:dyDescent="0.2">
      <c r="E826" s="30"/>
      <c r="G826" s="30"/>
      <c r="AA826" s="30"/>
      <c r="AB826" s="30"/>
    </row>
    <row r="827" spans="5:28" x14ac:dyDescent="0.2">
      <c r="E827" s="30"/>
      <c r="G827" s="30"/>
      <c r="AA827" s="30"/>
      <c r="AB827" s="30"/>
    </row>
    <row r="828" spans="5:28" x14ac:dyDescent="0.2">
      <c r="E828" s="30"/>
      <c r="G828" s="30"/>
      <c r="AA828" s="30"/>
      <c r="AB828" s="30"/>
    </row>
    <row r="829" spans="5:28" x14ac:dyDescent="0.2">
      <c r="E829" s="30"/>
      <c r="G829" s="30"/>
      <c r="AA829" s="30"/>
      <c r="AB829" s="30"/>
    </row>
    <row r="830" spans="5:28" x14ac:dyDescent="0.2">
      <c r="E830" s="30"/>
      <c r="G830" s="30"/>
      <c r="AA830" s="30"/>
      <c r="AB830" s="30"/>
    </row>
    <row r="831" spans="5:28" x14ac:dyDescent="0.2">
      <c r="E831" s="30"/>
      <c r="G831" s="30"/>
      <c r="AA831" s="30"/>
      <c r="AB831" s="30"/>
    </row>
    <row r="832" spans="5:28" x14ac:dyDescent="0.2">
      <c r="E832" s="30"/>
      <c r="G832" s="30"/>
      <c r="AA832" s="30"/>
      <c r="AB832" s="30"/>
    </row>
    <row r="833" spans="5:28" x14ac:dyDescent="0.2">
      <c r="E833" s="30"/>
      <c r="G833" s="30"/>
      <c r="AA833" s="30"/>
      <c r="AB833" s="30"/>
    </row>
    <row r="834" spans="5:28" x14ac:dyDescent="0.2">
      <c r="E834" s="30"/>
      <c r="G834" s="30"/>
      <c r="AA834" s="30"/>
      <c r="AB834" s="30"/>
    </row>
    <row r="835" spans="5:28" x14ac:dyDescent="0.2">
      <c r="E835" s="30"/>
      <c r="G835" s="30"/>
      <c r="AA835" s="30"/>
      <c r="AB835" s="30"/>
    </row>
    <row r="836" spans="5:28" x14ac:dyDescent="0.2">
      <c r="E836" s="30"/>
      <c r="G836" s="30"/>
      <c r="AA836" s="30"/>
      <c r="AB836" s="30"/>
    </row>
    <row r="837" spans="5:28" x14ac:dyDescent="0.2">
      <c r="E837" s="30"/>
      <c r="G837" s="30"/>
      <c r="AA837" s="30"/>
      <c r="AB837" s="30"/>
    </row>
    <row r="838" spans="5:28" x14ac:dyDescent="0.2">
      <c r="E838" s="30"/>
      <c r="G838" s="30"/>
      <c r="AA838" s="30"/>
      <c r="AB838" s="30"/>
    </row>
    <row r="839" spans="5:28" x14ac:dyDescent="0.2">
      <c r="E839" s="30"/>
      <c r="G839" s="30"/>
      <c r="AA839" s="30"/>
      <c r="AB839" s="30"/>
    </row>
    <row r="840" spans="5:28" x14ac:dyDescent="0.2">
      <c r="E840" s="30"/>
      <c r="G840" s="30"/>
      <c r="AA840" s="30"/>
      <c r="AB840" s="30"/>
    </row>
    <row r="841" spans="5:28" x14ac:dyDescent="0.2">
      <c r="E841" s="30"/>
      <c r="G841" s="30"/>
      <c r="AA841" s="30"/>
      <c r="AB841" s="30"/>
    </row>
    <row r="842" spans="5:28" x14ac:dyDescent="0.2">
      <c r="E842" s="30"/>
      <c r="G842" s="30"/>
      <c r="AA842" s="30"/>
      <c r="AB842" s="30"/>
    </row>
    <row r="843" spans="5:28" x14ac:dyDescent="0.2">
      <c r="E843" s="30"/>
      <c r="G843" s="30"/>
      <c r="AA843" s="30"/>
      <c r="AB843" s="30"/>
    </row>
    <row r="844" spans="5:28" x14ac:dyDescent="0.2">
      <c r="E844" s="30"/>
      <c r="G844" s="30"/>
      <c r="AA844" s="30"/>
      <c r="AB844" s="30"/>
    </row>
    <row r="845" spans="5:28" x14ac:dyDescent="0.2">
      <c r="E845" s="30"/>
      <c r="G845" s="30"/>
      <c r="AA845" s="30"/>
      <c r="AB845" s="30"/>
    </row>
    <row r="846" spans="5:28" x14ac:dyDescent="0.2">
      <c r="E846" s="30"/>
      <c r="G846" s="30"/>
      <c r="AA846" s="30"/>
      <c r="AB846" s="30"/>
    </row>
    <row r="847" spans="5:28" x14ac:dyDescent="0.2">
      <c r="E847" s="30"/>
      <c r="G847" s="30"/>
      <c r="AA847" s="30"/>
      <c r="AB847" s="30"/>
    </row>
    <row r="848" spans="5:28" x14ac:dyDescent="0.2">
      <c r="E848" s="30"/>
      <c r="G848" s="30"/>
      <c r="AA848" s="30"/>
      <c r="AB848" s="30"/>
    </row>
    <row r="849" spans="5:28" x14ac:dyDescent="0.2">
      <c r="E849" s="30"/>
      <c r="G849" s="30"/>
      <c r="AA849" s="30"/>
      <c r="AB849" s="30"/>
    </row>
    <row r="850" spans="5:28" x14ac:dyDescent="0.2">
      <c r="E850" s="30"/>
      <c r="G850" s="30"/>
      <c r="AA850" s="30"/>
      <c r="AB850" s="30"/>
    </row>
    <row r="851" spans="5:28" x14ac:dyDescent="0.2">
      <c r="E851" s="30"/>
      <c r="G851" s="30"/>
      <c r="AA851" s="30"/>
      <c r="AB851" s="30"/>
    </row>
    <row r="852" spans="5:28" x14ac:dyDescent="0.2">
      <c r="E852" s="30"/>
      <c r="G852" s="30"/>
      <c r="AA852" s="30"/>
      <c r="AB852" s="30"/>
    </row>
    <row r="853" spans="5:28" x14ac:dyDescent="0.2">
      <c r="E853" s="30"/>
      <c r="G853" s="30"/>
      <c r="AA853" s="30"/>
      <c r="AB853" s="30"/>
    </row>
    <row r="854" spans="5:28" x14ac:dyDescent="0.2">
      <c r="E854" s="30"/>
      <c r="G854" s="30"/>
      <c r="AA854" s="30"/>
      <c r="AB854" s="30"/>
    </row>
    <row r="855" spans="5:28" x14ac:dyDescent="0.2">
      <c r="E855" s="30"/>
      <c r="G855" s="30"/>
      <c r="AA855" s="30"/>
      <c r="AB855" s="30"/>
    </row>
    <row r="856" spans="5:28" x14ac:dyDescent="0.2">
      <c r="E856" s="30"/>
      <c r="G856" s="30"/>
      <c r="AA856" s="30"/>
      <c r="AB856" s="30"/>
    </row>
    <row r="857" spans="5:28" x14ac:dyDescent="0.2">
      <c r="E857" s="30"/>
      <c r="G857" s="30"/>
      <c r="AA857" s="30"/>
      <c r="AB857" s="30"/>
    </row>
    <row r="858" spans="5:28" x14ac:dyDescent="0.2">
      <c r="E858" s="30"/>
      <c r="G858" s="30"/>
      <c r="AA858" s="30"/>
      <c r="AB858" s="30"/>
    </row>
    <row r="859" spans="5:28" x14ac:dyDescent="0.2">
      <c r="E859" s="30"/>
      <c r="G859" s="30"/>
      <c r="AA859" s="30"/>
      <c r="AB859" s="30"/>
    </row>
    <row r="860" spans="5:28" x14ac:dyDescent="0.2">
      <c r="E860" s="30"/>
      <c r="G860" s="30"/>
      <c r="AA860" s="30"/>
      <c r="AB860" s="30"/>
    </row>
    <row r="861" spans="5:28" x14ac:dyDescent="0.2">
      <c r="E861" s="30"/>
      <c r="G861" s="30"/>
      <c r="AA861" s="30"/>
      <c r="AB861" s="30"/>
    </row>
    <row r="862" spans="5:28" x14ac:dyDescent="0.2">
      <c r="E862" s="30"/>
      <c r="G862" s="30"/>
      <c r="AA862" s="30"/>
      <c r="AB862" s="30"/>
    </row>
    <row r="863" spans="5:28" x14ac:dyDescent="0.2">
      <c r="E863" s="30"/>
      <c r="G863" s="30"/>
      <c r="AA863" s="30"/>
      <c r="AB863" s="30"/>
    </row>
    <row r="864" spans="5:28" x14ac:dyDescent="0.2">
      <c r="E864" s="30"/>
      <c r="G864" s="30"/>
      <c r="AA864" s="30"/>
      <c r="AB864" s="30"/>
    </row>
    <row r="865" spans="5:28" x14ac:dyDescent="0.2">
      <c r="E865" s="30"/>
      <c r="G865" s="30"/>
      <c r="AA865" s="30"/>
      <c r="AB865" s="30"/>
    </row>
    <row r="866" spans="5:28" x14ac:dyDescent="0.2">
      <c r="E866" s="30"/>
      <c r="G866" s="30"/>
      <c r="AA866" s="30"/>
      <c r="AB866" s="30"/>
    </row>
    <row r="867" spans="5:28" x14ac:dyDescent="0.2">
      <c r="E867" s="30"/>
      <c r="G867" s="30"/>
      <c r="AA867" s="30"/>
      <c r="AB867" s="30"/>
    </row>
    <row r="868" spans="5:28" x14ac:dyDescent="0.2">
      <c r="E868" s="30"/>
      <c r="G868" s="30"/>
      <c r="AA868" s="30"/>
      <c r="AB868" s="30"/>
    </row>
    <row r="869" spans="5:28" x14ac:dyDescent="0.2">
      <c r="E869" s="30"/>
      <c r="G869" s="30"/>
      <c r="AA869" s="30"/>
      <c r="AB869" s="30"/>
    </row>
    <row r="870" spans="5:28" x14ac:dyDescent="0.2">
      <c r="E870" s="30"/>
      <c r="G870" s="30"/>
      <c r="AA870" s="30"/>
      <c r="AB870" s="30"/>
    </row>
    <row r="871" spans="5:28" x14ac:dyDescent="0.2">
      <c r="E871" s="30"/>
      <c r="G871" s="30"/>
      <c r="AA871" s="30"/>
      <c r="AB871" s="30"/>
    </row>
    <row r="872" spans="5:28" x14ac:dyDescent="0.2">
      <c r="E872" s="30"/>
      <c r="G872" s="30"/>
      <c r="AA872" s="30"/>
      <c r="AB872" s="30"/>
    </row>
    <row r="873" spans="5:28" x14ac:dyDescent="0.2">
      <c r="E873" s="30"/>
      <c r="G873" s="30"/>
      <c r="AA873" s="30"/>
      <c r="AB873" s="30"/>
    </row>
    <row r="874" spans="5:28" x14ac:dyDescent="0.2">
      <c r="E874" s="30"/>
      <c r="G874" s="30"/>
      <c r="AA874" s="30"/>
      <c r="AB874" s="30"/>
    </row>
    <row r="875" spans="5:28" x14ac:dyDescent="0.2">
      <c r="E875" s="30"/>
      <c r="G875" s="30"/>
      <c r="AA875" s="30"/>
      <c r="AB875" s="30"/>
    </row>
    <row r="876" spans="5:28" x14ac:dyDescent="0.2">
      <c r="E876" s="30"/>
      <c r="G876" s="30"/>
      <c r="AA876" s="30"/>
      <c r="AB876" s="30"/>
    </row>
    <row r="877" spans="5:28" x14ac:dyDescent="0.2">
      <c r="E877" s="30"/>
      <c r="G877" s="30"/>
      <c r="AA877" s="30"/>
      <c r="AB877" s="30"/>
    </row>
    <row r="878" spans="5:28" x14ac:dyDescent="0.2">
      <c r="E878" s="30"/>
      <c r="G878" s="30"/>
      <c r="AA878" s="30"/>
      <c r="AB878" s="30"/>
    </row>
    <row r="879" spans="5:28" x14ac:dyDescent="0.2">
      <c r="E879" s="30"/>
      <c r="G879" s="30"/>
      <c r="AA879" s="30"/>
      <c r="AB879" s="30"/>
    </row>
    <row r="880" spans="5:28" x14ac:dyDescent="0.2">
      <c r="E880" s="30"/>
      <c r="G880" s="30"/>
      <c r="AA880" s="30"/>
      <c r="AB880" s="30"/>
    </row>
    <row r="881" spans="5:28" x14ac:dyDescent="0.2">
      <c r="E881" s="30"/>
      <c r="G881" s="30"/>
      <c r="AA881" s="30"/>
      <c r="AB881" s="30"/>
    </row>
    <row r="882" spans="5:28" x14ac:dyDescent="0.2">
      <c r="E882" s="30"/>
      <c r="G882" s="30"/>
      <c r="AA882" s="30"/>
      <c r="AB882" s="30"/>
    </row>
    <row r="883" spans="5:28" x14ac:dyDescent="0.2">
      <c r="E883" s="30"/>
      <c r="G883" s="30"/>
      <c r="AA883" s="30"/>
      <c r="AB883" s="30"/>
    </row>
    <row r="884" spans="5:28" x14ac:dyDescent="0.2">
      <c r="E884" s="30"/>
      <c r="G884" s="30"/>
      <c r="AA884" s="30"/>
      <c r="AB884" s="30"/>
    </row>
    <row r="885" spans="5:28" x14ac:dyDescent="0.2">
      <c r="E885" s="30"/>
      <c r="G885" s="30"/>
      <c r="AA885" s="30"/>
      <c r="AB885" s="30"/>
    </row>
    <row r="886" spans="5:28" x14ac:dyDescent="0.2">
      <c r="E886" s="30"/>
      <c r="G886" s="30"/>
      <c r="AA886" s="30"/>
      <c r="AB886" s="30"/>
    </row>
    <row r="887" spans="5:28" x14ac:dyDescent="0.2">
      <c r="E887" s="30"/>
      <c r="G887" s="30"/>
      <c r="AA887" s="30"/>
      <c r="AB887" s="30"/>
    </row>
    <row r="888" spans="5:28" x14ac:dyDescent="0.2">
      <c r="E888" s="30"/>
      <c r="G888" s="30"/>
      <c r="AA888" s="30"/>
      <c r="AB888" s="30"/>
    </row>
    <row r="889" spans="5:28" x14ac:dyDescent="0.2">
      <c r="E889" s="30"/>
      <c r="G889" s="30"/>
      <c r="AA889" s="30"/>
      <c r="AB889" s="30"/>
    </row>
    <row r="890" spans="5:28" x14ac:dyDescent="0.2">
      <c r="E890" s="30"/>
      <c r="G890" s="30"/>
      <c r="AA890" s="30"/>
      <c r="AB890" s="30"/>
    </row>
    <row r="891" spans="5:28" x14ac:dyDescent="0.2">
      <c r="E891" s="30"/>
      <c r="G891" s="30"/>
      <c r="AA891" s="30"/>
      <c r="AB891" s="30"/>
    </row>
    <row r="892" spans="5:28" x14ac:dyDescent="0.2">
      <c r="E892" s="30"/>
      <c r="G892" s="30"/>
      <c r="AA892" s="30"/>
      <c r="AB892" s="30"/>
    </row>
    <row r="893" spans="5:28" x14ac:dyDescent="0.2">
      <c r="E893" s="30"/>
      <c r="G893" s="30"/>
      <c r="AA893" s="30"/>
      <c r="AB893" s="30"/>
    </row>
    <row r="894" spans="5:28" x14ac:dyDescent="0.2">
      <c r="E894" s="30"/>
      <c r="G894" s="30"/>
      <c r="AA894" s="30"/>
      <c r="AB894" s="30"/>
    </row>
    <row r="895" spans="5:28" x14ac:dyDescent="0.2">
      <c r="E895" s="30"/>
      <c r="G895" s="30"/>
      <c r="AA895" s="30"/>
      <c r="AB895" s="30"/>
    </row>
    <row r="896" spans="5:28" x14ac:dyDescent="0.2">
      <c r="E896" s="30"/>
      <c r="G896" s="30"/>
      <c r="AA896" s="30"/>
      <c r="AB896" s="30"/>
    </row>
    <row r="897" spans="5:28" x14ac:dyDescent="0.2">
      <c r="E897" s="30"/>
      <c r="G897" s="30"/>
      <c r="AA897" s="30"/>
      <c r="AB897" s="30"/>
    </row>
    <row r="898" spans="5:28" x14ac:dyDescent="0.2">
      <c r="E898" s="30"/>
      <c r="G898" s="30"/>
      <c r="AA898" s="30"/>
      <c r="AB898" s="30"/>
    </row>
    <row r="899" spans="5:28" x14ac:dyDescent="0.2">
      <c r="E899" s="30"/>
      <c r="G899" s="30"/>
      <c r="AA899" s="30"/>
      <c r="AB899" s="30"/>
    </row>
    <row r="900" spans="5:28" x14ac:dyDescent="0.2">
      <c r="E900" s="30"/>
      <c r="G900" s="30"/>
      <c r="AA900" s="30"/>
      <c r="AB900" s="30"/>
    </row>
    <row r="901" spans="5:28" x14ac:dyDescent="0.2">
      <c r="E901" s="30"/>
      <c r="G901" s="30"/>
      <c r="AA901" s="30"/>
      <c r="AB901" s="30"/>
    </row>
    <row r="902" spans="5:28" x14ac:dyDescent="0.2">
      <c r="E902" s="30"/>
      <c r="G902" s="30"/>
      <c r="AA902" s="30"/>
      <c r="AB902" s="30"/>
    </row>
    <row r="903" spans="5:28" x14ac:dyDescent="0.2">
      <c r="E903" s="30"/>
      <c r="G903" s="30"/>
      <c r="AA903" s="30"/>
      <c r="AB903" s="30"/>
    </row>
    <row r="904" spans="5:28" x14ac:dyDescent="0.2">
      <c r="E904" s="30"/>
      <c r="G904" s="30"/>
      <c r="AA904" s="30"/>
      <c r="AB904" s="30"/>
    </row>
    <row r="905" spans="5:28" x14ac:dyDescent="0.2">
      <c r="E905" s="30"/>
      <c r="G905" s="30"/>
      <c r="AA905" s="30"/>
      <c r="AB905" s="30"/>
    </row>
    <row r="906" spans="5:28" x14ac:dyDescent="0.2">
      <c r="E906" s="30"/>
      <c r="G906" s="30"/>
      <c r="AA906" s="30"/>
      <c r="AB906" s="30"/>
    </row>
    <row r="907" spans="5:28" x14ac:dyDescent="0.2">
      <c r="E907" s="30"/>
      <c r="G907" s="30"/>
      <c r="AA907" s="30"/>
      <c r="AB907" s="30"/>
    </row>
    <row r="908" spans="5:28" x14ac:dyDescent="0.2">
      <c r="E908" s="30"/>
      <c r="G908" s="30"/>
      <c r="AA908" s="30"/>
      <c r="AB908" s="30"/>
    </row>
    <row r="909" spans="5:28" x14ac:dyDescent="0.2">
      <c r="E909" s="30"/>
      <c r="G909" s="30"/>
      <c r="AA909" s="30"/>
      <c r="AB909" s="30"/>
    </row>
    <row r="910" spans="5:28" x14ac:dyDescent="0.2">
      <c r="E910" s="30"/>
      <c r="G910" s="30"/>
      <c r="AA910" s="30"/>
      <c r="AB910" s="30"/>
    </row>
    <row r="911" spans="5:28" x14ac:dyDescent="0.2">
      <c r="E911" s="30"/>
      <c r="G911" s="30"/>
      <c r="AA911" s="30"/>
      <c r="AB911" s="30"/>
    </row>
    <row r="912" spans="5:28" x14ac:dyDescent="0.2">
      <c r="E912" s="30"/>
      <c r="G912" s="30"/>
      <c r="AA912" s="30"/>
      <c r="AB912" s="30"/>
    </row>
    <row r="913" spans="5:28" x14ac:dyDescent="0.2">
      <c r="E913" s="30"/>
      <c r="G913" s="30"/>
      <c r="AA913" s="30"/>
      <c r="AB913" s="30"/>
    </row>
    <row r="914" spans="5:28" x14ac:dyDescent="0.2">
      <c r="E914" s="30"/>
      <c r="G914" s="30"/>
      <c r="AA914" s="30"/>
      <c r="AB914" s="30"/>
    </row>
    <row r="915" spans="5:28" x14ac:dyDescent="0.2">
      <c r="E915" s="30"/>
      <c r="G915" s="30"/>
      <c r="AA915" s="30"/>
      <c r="AB915" s="30"/>
    </row>
    <row r="916" spans="5:28" x14ac:dyDescent="0.2">
      <c r="E916" s="30"/>
      <c r="G916" s="30"/>
      <c r="AA916" s="30"/>
      <c r="AB916" s="30"/>
    </row>
    <row r="917" spans="5:28" x14ac:dyDescent="0.2">
      <c r="E917" s="30"/>
      <c r="G917" s="30"/>
      <c r="AA917" s="30"/>
      <c r="AB917" s="30"/>
    </row>
    <row r="918" spans="5:28" x14ac:dyDescent="0.2">
      <c r="E918" s="30"/>
      <c r="G918" s="30"/>
      <c r="AA918" s="30"/>
      <c r="AB918" s="30"/>
    </row>
    <row r="919" spans="5:28" x14ac:dyDescent="0.2">
      <c r="E919" s="30"/>
      <c r="G919" s="30"/>
      <c r="AA919" s="30"/>
      <c r="AB919" s="30"/>
    </row>
    <row r="920" spans="5:28" x14ac:dyDescent="0.2">
      <c r="E920" s="30"/>
      <c r="G920" s="30"/>
      <c r="AA920" s="30"/>
      <c r="AB920" s="30"/>
    </row>
    <row r="921" spans="5:28" x14ac:dyDescent="0.2">
      <c r="E921" s="30"/>
      <c r="G921" s="30"/>
      <c r="AA921" s="30"/>
      <c r="AB921" s="30"/>
    </row>
    <row r="922" spans="5:28" x14ac:dyDescent="0.2">
      <c r="E922" s="30"/>
      <c r="G922" s="30"/>
      <c r="AA922" s="30"/>
      <c r="AB922" s="30"/>
    </row>
    <row r="923" spans="5:28" x14ac:dyDescent="0.2">
      <c r="E923" s="30"/>
      <c r="G923" s="30"/>
      <c r="AA923" s="30"/>
      <c r="AB923" s="30"/>
    </row>
    <row r="924" spans="5:28" x14ac:dyDescent="0.2">
      <c r="E924" s="30"/>
      <c r="G924" s="30"/>
      <c r="AA924" s="30"/>
      <c r="AB924" s="30"/>
    </row>
    <row r="925" spans="5:28" x14ac:dyDescent="0.2">
      <c r="E925" s="30"/>
      <c r="G925" s="30"/>
      <c r="AA925" s="30"/>
      <c r="AB925" s="30"/>
    </row>
    <row r="926" spans="5:28" x14ac:dyDescent="0.2">
      <c r="E926" s="30"/>
      <c r="G926" s="30"/>
      <c r="AA926" s="30"/>
      <c r="AB926" s="30"/>
    </row>
    <row r="927" spans="5:28" x14ac:dyDescent="0.2">
      <c r="E927" s="30"/>
      <c r="G927" s="30"/>
      <c r="AA927" s="30"/>
      <c r="AB927" s="30"/>
    </row>
    <row r="928" spans="5:28" x14ac:dyDescent="0.2">
      <c r="E928" s="30"/>
      <c r="G928" s="30"/>
      <c r="AA928" s="30"/>
      <c r="AB928" s="30"/>
    </row>
    <row r="929" spans="5:28" x14ac:dyDescent="0.2">
      <c r="E929" s="30"/>
      <c r="G929" s="30"/>
      <c r="AA929" s="30"/>
      <c r="AB929" s="30"/>
    </row>
    <row r="930" spans="5:28" x14ac:dyDescent="0.2">
      <c r="E930" s="30"/>
      <c r="G930" s="30"/>
      <c r="AA930" s="30"/>
      <c r="AB930" s="30"/>
    </row>
    <row r="931" spans="5:28" x14ac:dyDescent="0.2">
      <c r="E931" s="30"/>
      <c r="G931" s="30"/>
      <c r="AA931" s="30"/>
      <c r="AB931" s="30"/>
    </row>
    <row r="932" spans="5:28" x14ac:dyDescent="0.2">
      <c r="E932" s="30"/>
      <c r="G932" s="30"/>
      <c r="AA932" s="30"/>
      <c r="AB932" s="30"/>
    </row>
    <row r="933" spans="5:28" x14ac:dyDescent="0.2">
      <c r="E933" s="30"/>
      <c r="G933" s="30"/>
      <c r="AA933" s="30"/>
      <c r="AB933" s="30"/>
    </row>
    <row r="934" spans="5:28" x14ac:dyDescent="0.2">
      <c r="E934" s="30"/>
      <c r="G934" s="30"/>
      <c r="AA934" s="30"/>
      <c r="AB934" s="30"/>
    </row>
    <row r="935" spans="5:28" x14ac:dyDescent="0.2">
      <c r="E935" s="30"/>
      <c r="G935" s="30"/>
      <c r="AA935" s="30"/>
      <c r="AB935" s="30"/>
    </row>
    <row r="936" spans="5:28" x14ac:dyDescent="0.2">
      <c r="E936" s="30"/>
      <c r="G936" s="30"/>
      <c r="AA936" s="30"/>
      <c r="AB936" s="30"/>
    </row>
    <row r="937" spans="5:28" x14ac:dyDescent="0.2">
      <c r="E937" s="30"/>
      <c r="G937" s="30"/>
      <c r="AA937" s="30"/>
      <c r="AB937" s="30"/>
    </row>
    <row r="938" spans="5:28" x14ac:dyDescent="0.2">
      <c r="E938" s="30"/>
      <c r="G938" s="30"/>
      <c r="AA938" s="30"/>
      <c r="AB938" s="30"/>
    </row>
    <row r="939" spans="5:28" x14ac:dyDescent="0.2">
      <c r="E939" s="30"/>
      <c r="G939" s="30"/>
      <c r="AA939" s="30"/>
      <c r="AB939" s="30"/>
    </row>
    <row r="940" spans="5:28" x14ac:dyDescent="0.2">
      <c r="E940" s="30"/>
      <c r="G940" s="30"/>
      <c r="AA940" s="30"/>
      <c r="AB940" s="30"/>
    </row>
    <row r="941" spans="5:28" x14ac:dyDescent="0.2">
      <c r="E941" s="30"/>
      <c r="G941" s="30"/>
      <c r="AA941" s="30"/>
      <c r="AB941" s="30"/>
    </row>
    <row r="942" spans="5:28" x14ac:dyDescent="0.2">
      <c r="E942" s="30"/>
      <c r="G942" s="30"/>
      <c r="AA942" s="30"/>
      <c r="AB942" s="30"/>
    </row>
    <row r="943" spans="5:28" x14ac:dyDescent="0.2">
      <c r="E943" s="30"/>
      <c r="G943" s="30"/>
      <c r="AA943" s="30"/>
      <c r="AB943" s="30"/>
    </row>
    <row r="944" spans="5:28" x14ac:dyDescent="0.2">
      <c r="E944" s="30"/>
      <c r="G944" s="30"/>
      <c r="AA944" s="30"/>
      <c r="AB944" s="30"/>
    </row>
    <row r="945" spans="5:28" x14ac:dyDescent="0.2">
      <c r="E945" s="30"/>
      <c r="G945" s="30"/>
      <c r="AA945" s="30"/>
      <c r="AB945" s="30"/>
    </row>
    <row r="946" spans="5:28" x14ac:dyDescent="0.2">
      <c r="E946" s="30"/>
      <c r="G946" s="30"/>
      <c r="AA946" s="30"/>
      <c r="AB946" s="30"/>
    </row>
    <row r="947" spans="5:28" x14ac:dyDescent="0.2">
      <c r="E947" s="30"/>
      <c r="G947" s="30"/>
      <c r="AA947" s="30"/>
      <c r="AB947" s="30"/>
    </row>
    <row r="948" spans="5:28" x14ac:dyDescent="0.2">
      <c r="E948" s="30"/>
      <c r="G948" s="30"/>
      <c r="AA948" s="30"/>
      <c r="AB948" s="30"/>
    </row>
    <row r="949" spans="5:28" x14ac:dyDescent="0.2">
      <c r="E949" s="30"/>
      <c r="G949" s="30"/>
      <c r="AA949" s="30"/>
      <c r="AB949" s="30"/>
    </row>
    <row r="950" spans="5:28" x14ac:dyDescent="0.2">
      <c r="E950" s="30"/>
      <c r="G950" s="30"/>
      <c r="AA950" s="30"/>
      <c r="AB950" s="30"/>
    </row>
    <row r="951" spans="5:28" x14ac:dyDescent="0.2">
      <c r="E951" s="30"/>
      <c r="G951" s="30"/>
      <c r="AA951" s="30"/>
      <c r="AB951" s="30"/>
    </row>
    <row r="952" spans="5:28" x14ac:dyDescent="0.2">
      <c r="E952" s="30"/>
      <c r="G952" s="30"/>
      <c r="AA952" s="30"/>
      <c r="AB952" s="30"/>
    </row>
    <row r="953" spans="5:28" x14ac:dyDescent="0.2">
      <c r="E953" s="30"/>
      <c r="G953" s="30"/>
      <c r="AA953" s="30"/>
      <c r="AB953" s="30"/>
    </row>
    <row r="954" spans="5:28" x14ac:dyDescent="0.2">
      <c r="E954" s="30"/>
      <c r="G954" s="30"/>
      <c r="AA954" s="30"/>
      <c r="AB954" s="30"/>
    </row>
    <row r="955" spans="5:28" x14ac:dyDescent="0.2">
      <c r="E955" s="30"/>
      <c r="G955" s="30"/>
      <c r="AA955" s="30"/>
      <c r="AB955" s="30"/>
    </row>
    <row r="956" spans="5:28" x14ac:dyDescent="0.2">
      <c r="E956" s="30"/>
      <c r="G956" s="30"/>
      <c r="AA956" s="30"/>
      <c r="AB956" s="30"/>
    </row>
    <row r="957" spans="5:28" x14ac:dyDescent="0.2">
      <c r="E957" s="30"/>
      <c r="G957" s="30"/>
      <c r="AA957" s="30"/>
      <c r="AB957" s="30"/>
    </row>
    <row r="958" spans="5:28" x14ac:dyDescent="0.2">
      <c r="E958" s="30"/>
      <c r="G958" s="30"/>
      <c r="AA958" s="30"/>
      <c r="AB958" s="30"/>
    </row>
    <row r="959" spans="5:28" x14ac:dyDescent="0.2">
      <c r="E959" s="30"/>
      <c r="G959" s="30"/>
      <c r="AA959" s="30"/>
      <c r="AB959" s="30"/>
    </row>
    <row r="960" spans="5:28" x14ac:dyDescent="0.2">
      <c r="E960" s="30"/>
      <c r="G960" s="30"/>
      <c r="AA960" s="30"/>
      <c r="AB960" s="30"/>
    </row>
    <row r="961" spans="5:28" x14ac:dyDescent="0.2">
      <c r="E961" s="30"/>
      <c r="G961" s="30"/>
      <c r="AA961" s="30"/>
      <c r="AB961" s="30"/>
    </row>
    <row r="962" spans="5:28" x14ac:dyDescent="0.2">
      <c r="E962" s="30"/>
      <c r="G962" s="30"/>
      <c r="AA962" s="30"/>
      <c r="AB962" s="30"/>
    </row>
    <row r="963" spans="5:28" x14ac:dyDescent="0.2">
      <c r="E963" s="30"/>
      <c r="G963" s="30"/>
      <c r="AA963" s="30"/>
      <c r="AB963" s="30"/>
    </row>
    <row r="964" spans="5:28" x14ac:dyDescent="0.2">
      <c r="E964" s="30"/>
      <c r="G964" s="30"/>
      <c r="AA964" s="30"/>
      <c r="AB964" s="30"/>
    </row>
    <row r="965" spans="5:28" x14ac:dyDescent="0.2">
      <c r="E965" s="30"/>
      <c r="G965" s="30"/>
      <c r="AA965" s="30"/>
      <c r="AB965" s="30"/>
    </row>
    <row r="966" spans="5:28" x14ac:dyDescent="0.2">
      <c r="E966" s="30"/>
      <c r="G966" s="30"/>
      <c r="AA966" s="30"/>
      <c r="AB966" s="30"/>
    </row>
    <row r="967" spans="5:28" x14ac:dyDescent="0.2">
      <c r="E967" s="30"/>
      <c r="G967" s="30"/>
      <c r="AA967" s="30"/>
      <c r="AB967" s="30"/>
    </row>
    <row r="968" spans="5:28" x14ac:dyDescent="0.2">
      <c r="E968" s="30"/>
      <c r="G968" s="30"/>
      <c r="AA968" s="30"/>
      <c r="AB968" s="30"/>
    </row>
    <row r="969" spans="5:28" x14ac:dyDescent="0.2">
      <c r="E969" s="30"/>
      <c r="G969" s="30"/>
      <c r="AA969" s="30"/>
      <c r="AB969" s="30"/>
    </row>
    <row r="970" spans="5:28" x14ac:dyDescent="0.2">
      <c r="E970" s="30"/>
      <c r="G970" s="30"/>
      <c r="AA970" s="30"/>
      <c r="AB970" s="30"/>
    </row>
    <row r="971" spans="5:28" x14ac:dyDescent="0.2">
      <c r="E971" s="30"/>
      <c r="G971" s="30"/>
      <c r="AA971" s="30"/>
      <c r="AB971" s="30"/>
    </row>
    <row r="972" spans="5:28" x14ac:dyDescent="0.2">
      <c r="E972" s="30"/>
      <c r="G972" s="30"/>
      <c r="AA972" s="30"/>
      <c r="AB972" s="30"/>
    </row>
    <row r="973" spans="5:28" x14ac:dyDescent="0.2">
      <c r="E973" s="30"/>
      <c r="G973" s="30"/>
      <c r="AA973" s="30"/>
      <c r="AB973" s="30"/>
    </row>
    <row r="974" spans="5:28" x14ac:dyDescent="0.2">
      <c r="E974" s="30"/>
      <c r="G974" s="30"/>
      <c r="AA974" s="30"/>
      <c r="AB974" s="30"/>
    </row>
    <row r="975" spans="5:28" x14ac:dyDescent="0.2">
      <c r="E975" s="30"/>
      <c r="G975" s="30"/>
      <c r="AA975" s="30"/>
      <c r="AB975" s="30"/>
    </row>
    <row r="976" spans="5:28" x14ac:dyDescent="0.2">
      <c r="E976" s="30"/>
      <c r="G976" s="30"/>
      <c r="AA976" s="30"/>
      <c r="AB976" s="30"/>
    </row>
    <row r="977" spans="5:28" x14ac:dyDescent="0.2">
      <c r="E977" s="30"/>
      <c r="G977" s="30"/>
      <c r="AA977" s="30"/>
      <c r="AB977" s="30"/>
    </row>
    <row r="978" spans="5:28" x14ac:dyDescent="0.2">
      <c r="E978" s="30"/>
      <c r="G978" s="30"/>
      <c r="AA978" s="30"/>
      <c r="AB978" s="30"/>
    </row>
    <row r="979" spans="5:28" x14ac:dyDescent="0.2">
      <c r="E979" s="30"/>
      <c r="G979" s="30"/>
      <c r="AA979" s="30"/>
      <c r="AB979" s="30"/>
    </row>
    <row r="980" spans="5:28" x14ac:dyDescent="0.2">
      <c r="E980" s="30"/>
      <c r="G980" s="30"/>
      <c r="AA980" s="30"/>
      <c r="AB980" s="30"/>
    </row>
    <row r="981" spans="5:28" x14ac:dyDescent="0.2">
      <c r="E981" s="30"/>
      <c r="G981" s="30"/>
      <c r="AA981" s="30"/>
      <c r="AB981" s="30"/>
    </row>
    <row r="982" spans="5:28" x14ac:dyDescent="0.2">
      <c r="E982" s="30"/>
      <c r="G982" s="30"/>
      <c r="AA982" s="30"/>
      <c r="AB982" s="30"/>
    </row>
    <row r="983" spans="5:28" x14ac:dyDescent="0.2">
      <c r="E983" s="30"/>
      <c r="G983" s="30"/>
      <c r="AA983" s="30"/>
      <c r="AB983" s="30"/>
    </row>
    <row r="984" spans="5:28" x14ac:dyDescent="0.2">
      <c r="E984" s="30"/>
      <c r="G984" s="30"/>
      <c r="AA984" s="30"/>
      <c r="AB984" s="30"/>
    </row>
    <row r="985" spans="5:28" x14ac:dyDescent="0.2">
      <c r="E985" s="30"/>
      <c r="G985" s="30"/>
      <c r="AA985" s="30"/>
      <c r="AB985" s="30"/>
    </row>
    <row r="986" spans="5:28" x14ac:dyDescent="0.2">
      <c r="E986" s="30"/>
      <c r="G986" s="30"/>
      <c r="AA986" s="30"/>
      <c r="AB986" s="30"/>
    </row>
    <row r="987" spans="5:28" x14ac:dyDescent="0.2">
      <c r="E987" s="30"/>
      <c r="G987" s="30"/>
      <c r="AA987" s="30"/>
      <c r="AB987" s="30"/>
    </row>
    <row r="988" spans="5:28" x14ac:dyDescent="0.2">
      <c r="E988" s="30"/>
      <c r="G988" s="30"/>
      <c r="AA988" s="30"/>
      <c r="AB988" s="30"/>
    </row>
    <row r="989" spans="5:28" x14ac:dyDescent="0.2">
      <c r="E989" s="30"/>
      <c r="G989" s="30"/>
      <c r="AA989" s="30"/>
      <c r="AB989" s="30"/>
    </row>
    <row r="990" spans="5:28" x14ac:dyDescent="0.2">
      <c r="E990" s="30"/>
      <c r="G990" s="30"/>
      <c r="AA990" s="30"/>
      <c r="AB990" s="30"/>
    </row>
    <row r="991" spans="5:28" x14ac:dyDescent="0.2">
      <c r="E991" s="30"/>
      <c r="G991" s="30"/>
      <c r="AA991" s="30"/>
      <c r="AB991" s="30"/>
    </row>
    <row r="992" spans="5:28" x14ac:dyDescent="0.2">
      <c r="E992" s="30"/>
      <c r="G992" s="30"/>
      <c r="AA992" s="30"/>
      <c r="AB992" s="30"/>
    </row>
    <row r="993" spans="5:28" x14ac:dyDescent="0.2">
      <c r="E993" s="30"/>
      <c r="G993" s="30"/>
      <c r="AA993" s="30"/>
      <c r="AB993" s="30"/>
    </row>
    <row r="994" spans="5:28" x14ac:dyDescent="0.2">
      <c r="E994" s="30"/>
      <c r="G994" s="30"/>
      <c r="AA994" s="30"/>
      <c r="AB994" s="30"/>
    </row>
    <row r="995" spans="5:28" x14ac:dyDescent="0.2">
      <c r="E995" s="30"/>
      <c r="G995" s="30"/>
      <c r="AA995" s="30"/>
      <c r="AB995" s="30"/>
    </row>
    <row r="996" spans="5:28" x14ac:dyDescent="0.2">
      <c r="E996" s="30"/>
      <c r="G996" s="30"/>
      <c r="AA996" s="30"/>
      <c r="AB996" s="30"/>
    </row>
    <row r="997" spans="5:28" x14ac:dyDescent="0.2">
      <c r="E997" s="30"/>
      <c r="G997" s="30"/>
      <c r="AA997" s="30"/>
      <c r="AB997" s="30"/>
    </row>
    <row r="998" spans="5:28" x14ac:dyDescent="0.2">
      <c r="E998" s="30"/>
      <c r="G998" s="30"/>
      <c r="AA998" s="30"/>
      <c r="AB998" s="30"/>
    </row>
    <row r="999" spans="5:28" x14ac:dyDescent="0.2">
      <c r="E999" s="30"/>
      <c r="G999" s="30"/>
      <c r="AA999" s="30"/>
      <c r="AB999" s="30"/>
    </row>
    <row r="1000" spans="5:28" x14ac:dyDescent="0.2">
      <c r="E1000" s="30"/>
      <c r="G1000" s="30"/>
      <c r="AA1000" s="30"/>
      <c r="AB1000" s="30"/>
    </row>
    <row r="1001" spans="5:28" x14ac:dyDescent="0.2">
      <c r="E1001" s="30"/>
      <c r="G1001" s="30"/>
      <c r="AA1001" s="30"/>
      <c r="AB1001" s="30"/>
    </row>
    <row r="1002" spans="5:28" x14ac:dyDescent="0.2">
      <c r="E1002" s="30"/>
      <c r="G1002" s="30"/>
      <c r="AA1002" s="30"/>
      <c r="AB1002" s="30"/>
    </row>
    <row r="1003" spans="5:28" x14ac:dyDescent="0.2">
      <c r="E1003" s="30"/>
      <c r="G1003" s="30"/>
      <c r="AA1003" s="30"/>
      <c r="AB1003" s="30"/>
    </row>
    <row r="1004" spans="5:28" x14ac:dyDescent="0.2">
      <c r="E1004" s="30"/>
      <c r="G1004" s="30"/>
      <c r="AA1004" s="30"/>
      <c r="AB1004" s="30"/>
    </row>
    <row r="1005" spans="5:28" x14ac:dyDescent="0.2">
      <c r="E1005" s="30"/>
      <c r="G1005" s="30"/>
      <c r="AA1005" s="30"/>
      <c r="AB1005" s="30"/>
    </row>
    <row r="1006" spans="5:28" x14ac:dyDescent="0.2">
      <c r="E1006" s="30"/>
      <c r="G1006" s="30"/>
      <c r="AA1006" s="30"/>
      <c r="AB1006" s="30"/>
    </row>
    <row r="1007" spans="5:28" x14ac:dyDescent="0.2">
      <c r="E1007" s="30"/>
      <c r="G1007" s="30"/>
      <c r="AA1007" s="30"/>
      <c r="AB1007" s="30"/>
    </row>
    <row r="1008" spans="5:28" x14ac:dyDescent="0.2">
      <c r="E1008" s="30"/>
      <c r="G1008" s="30"/>
      <c r="AA1008" s="30"/>
      <c r="AB1008" s="30"/>
    </row>
    <row r="1009" spans="5:28" x14ac:dyDescent="0.2">
      <c r="E1009" s="30"/>
      <c r="G1009" s="30"/>
      <c r="AA1009" s="30"/>
      <c r="AB1009" s="30"/>
    </row>
    <row r="1010" spans="5:28" x14ac:dyDescent="0.2">
      <c r="E1010" s="30"/>
      <c r="G1010" s="30"/>
      <c r="AA1010" s="30"/>
      <c r="AB1010" s="30"/>
    </row>
    <row r="1011" spans="5:28" x14ac:dyDescent="0.2">
      <c r="E1011" s="30"/>
      <c r="G1011" s="30"/>
      <c r="AA1011" s="30"/>
      <c r="AB1011" s="30"/>
    </row>
    <row r="1012" spans="5:28" x14ac:dyDescent="0.2">
      <c r="E1012" s="30"/>
      <c r="G1012" s="30"/>
      <c r="AA1012" s="30"/>
      <c r="AB1012" s="30"/>
    </row>
    <row r="1013" spans="5:28" x14ac:dyDescent="0.2">
      <c r="E1013" s="30"/>
      <c r="G1013" s="30"/>
      <c r="AA1013" s="30"/>
      <c r="AB1013" s="30"/>
    </row>
    <row r="1014" spans="5:28" x14ac:dyDescent="0.2">
      <c r="E1014" s="30"/>
      <c r="G1014" s="30"/>
      <c r="AA1014" s="30"/>
      <c r="AB1014" s="30"/>
    </row>
    <row r="1015" spans="5:28" x14ac:dyDescent="0.2">
      <c r="E1015" s="30"/>
      <c r="G1015" s="30"/>
      <c r="AA1015" s="30"/>
      <c r="AB1015" s="30"/>
    </row>
    <row r="1016" spans="5:28" x14ac:dyDescent="0.2">
      <c r="E1016" s="30"/>
      <c r="G1016" s="30"/>
      <c r="AA1016" s="30"/>
      <c r="AB1016" s="30"/>
    </row>
    <row r="1017" spans="5:28" x14ac:dyDescent="0.2">
      <c r="E1017" s="30"/>
      <c r="G1017" s="30"/>
      <c r="AA1017" s="30"/>
      <c r="AB1017" s="30"/>
    </row>
    <row r="1018" spans="5:28" x14ac:dyDescent="0.2">
      <c r="E1018" s="30"/>
      <c r="G1018" s="30"/>
      <c r="AA1018" s="30"/>
      <c r="AB1018" s="30"/>
    </row>
    <row r="1019" spans="5:28" x14ac:dyDescent="0.2">
      <c r="E1019" s="30"/>
      <c r="G1019" s="30"/>
      <c r="AA1019" s="30"/>
      <c r="AB1019" s="30"/>
    </row>
    <row r="1020" spans="5:28" x14ac:dyDescent="0.2">
      <c r="E1020" s="30"/>
      <c r="G1020" s="30"/>
      <c r="AA1020" s="30"/>
      <c r="AB1020" s="30"/>
    </row>
    <row r="1021" spans="5:28" x14ac:dyDescent="0.2">
      <c r="E1021" s="30"/>
      <c r="G1021" s="30"/>
      <c r="AA1021" s="30"/>
      <c r="AB1021" s="30"/>
    </row>
    <row r="1022" spans="5:28" x14ac:dyDescent="0.2">
      <c r="E1022" s="30"/>
      <c r="G1022" s="30"/>
      <c r="AA1022" s="30"/>
      <c r="AB1022" s="30"/>
    </row>
    <row r="1023" spans="5:28" x14ac:dyDescent="0.2">
      <c r="E1023" s="30"/>
      <c r="G1023" s="30"/>
      <c r="AA1023" s="30"/>
      <c r="AB1023" s="30"/>
    </row>
    <row r="1024" spans="5:28" x14ac:dyDescent="0.2">
      <c r="E1024" s="30"/>
      <c r="G1024" s="30"/>
      <c r="AA1024" s="30"/>
      <c r="AB1024" s="30"/>
    </row>
    <row r="1025" spans="5:28" x14ac:dyDescent="0.2">
      <c r="E1025" s="30"/>
      <c r="G1025" s="30"/>
      <c r="AA1025" s="30"/>
      <c r="AB1025" s="30"/>
    </row>
    <row r="1026" spans="5:28" x14ac:dyDescent="0.2">
      <c r="E1026" s="30"/>
      <c r="G1026" s="30"/>
      <c r="AA1026" s="30"/>
      <c r="AB1026" s="30"/>
    </row>
    <row r="1027" spans="5:28" x14ac:dyDescent="0.2">
      <c r="E1027" s="30"/>
      <c r="G1027" s="30"/>
      <c r="AA1027" s="30"/>
      <c r="AB1027" s="30"/>
    </row>
    <row r="1028" spans="5:28" x14ac:dyDescent="0.2">
      <c r="E1028" s="30"/>
      <c r="G1028" s="30"/>
      <c r="AA1028" s="30"/>
      <c r="AB1028" s="30"/>
    </row>
    <row r="1029" spans="5:28" x14ac:dyDescent="0.2">
      <c r="E1029" s="30"/>
      <c r="G1029" s="30"/>
      <c r="AA1029" s="30"/>
      <c r="AB1029" s="30"/>
    </row>
    <row r="1030" spans="5:28" x14ac:dyDescent="0.2">
      <c r="E1030" s="30"/>
      <c r="G1030" s="30"/>
      <c r="AA1030" s="30"/>
      <c r="AB1030" s="30"/>
    </row>
    <row r="1031" spans="5:28" x14ac:dyDescent="0.2">
      <c r="E1031" s="30"/>
      <c r="G1031" s="30"/>
      <c r="AA1031" s="30"/>
      <c r="AB1031" s="30"/>
    </row>
    <row r="1032" spans="5:28" x14ac:dyDescent="0.2">
      <c r="E1032" s="30"/>
      <c r="G1032" s="30"/>
      <c r="AA1032" s="30"/>
      <c r="AB1032" s="30"/>
    </row>
    <row r="1033" spans="5:28" x14ac:dyDescent="0.2">
      <c r="E1033" s="30"/>
      <c r="G1033" s="30"/>
      <c r="AA1033" s="30"/>
      <c r="AB1033" s="30"/>
    </row>
    <row r="1034" spans="5:28" x14ac:dyDescent="0.2">
      <c r="E1034" s="30"/>
      <c r="G1034" s="30"/>
      <c r="AA1034" s="30"/>
      <c r="AB1034" s="30"/>
    </row>
    <row r="1035" spans="5:28" x14ac:dyDescent="0.2">
      <c r="E1035" s="30"/>
      <c r="G1035" s="30"/>
      <c r="AA1035" s="30"/>
      <c r="AB1035" s="30"/>
    </row>
    <row r="1036" spans="5:28" x14ac:dyDescent="0.2">
      <c r="E1036" s="30"/>
      <c r="G1036" s="30"/>
      <c r="AA1036" s="30"/>
      <c r="AB1036" s="30"/>
    </row>
    <row r="1037" spans="5:28" x14ac:dyDescent="0.2">
      <c r="E1037" s="30"/>
      <c r="G1037" s="30"/>
      <c r="AA1037" s="30"/>
      <c r="AB1037" s="30"/>
    </row>
    <row r="1038" spans="5:28" x14ac:dyDescent="0.2">
      <c r="E1038" s="30"/>
      <c r="G1038" s="30"/>
      <c r="AA1038" s="30"/>
      <c r="AB1038" s="3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27"/>
  <sheetViews>
    <sheetView workbookViewId="0">
      <selection activeCell="K23" sqref="K23"/>
    </sheetView>
  </sheetViews>
  <sheetFormatPr defaultColWidth="9.1796875" defaultRowHeight="12" x14ac:dyDescent="0.3"/>
  <cols>
    <col min="1" max="1" width="6" style="229" customWidth="1"/>
    <col min="2" max="2" width="33" style="197" customWidth="1"/>
    <col min="3" max="3" width="8.7265625" style="139" customWidth="1"/>
    <col min="4" max="7" width="9.7265625" style="140" customWidth="1"/>
    <col min="8" max="8" width="10.54296875" style="140" customWidth="1"/>
    <col min="9" max="12" width="9.7265625" style="140" customWidth="1"/>
    <col min="13" max="13" width="10.453125" style="140" bestFit="1" customWidth="1"/>
    <col min="14" max="14" width="11" style="140" customWidth="1"/>
    <col min="15" max="15" width="11.54296875" style="141" customWidth="1"/>
    <col min="16" max="16" width="13.7265625" style="197" customWidth="1"/>
    <col min="17" max="17" width="9.26953125" style="84" bestFit="1" customWidth="1"/>
    <col min="18" max="18" width="9.1796875" style="84"/>
    <col min="19" max="19" width="10.54296875" style="84" bestFit="1" customWidth="1"/>
    <col min="20" max="16384" width="9.1796875" style="84"/>
  </cols>
  <sheetData>
    <row r="1" spans="1:41" ht="12" customHeight="1" x14ac:dyDescent="0.3">
      <c r="B1" s="230" t="s">
        <v>267</v>
      </c>
      <c r="C1" s="231">
        <f>+'[3]IncomeAccountsAllocationPerAR '!E26</f>
        <v>762.7</v>
      </c>
      <c r="D1" s="232">
        <f>ROUND(+C1/C4,4)</f>
        <v>0.502</v>
      </c>
      <c r="E1" s="81"/>
      <c r="F1" s="233" t="s">
        <v>555</v>
      </c>
      <c r="G1" s="234"/>
      <c r="H1" s="234"/>
      <c r="I1" s="234"/>
      <c r="J1" s="234"/>
      <c r="K1" s="235"/>
      <c r="L1" s="81"/>
      <c r="M1" s="81"/>
      <c r="N1" s="81"/>
      <c r="O1" s="81"/>
      <c r="P1" s="81"/>
      <c r="Q1" s="83"/>
      <c r="R1" s="83"/>
    </row>
    <row r="2" spans="1:41" ht="12" customHeight="1" x14ac:dyDescent="0.3">
      <c r="B2" s="230" t="s">
        <v>268</v>
      </c>
      <c r="C2" s="231">
        <f>+'[3]IncomeAccountsAllocationPerAR '!E27</f>
        <v>756.7</v>
      </c>
      <c r="D2" s="232">
        <f>ROUND(+C2/C4,4)</f>
        <v>0.498</v>
      </c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3"/>
      <c r="R2" s="83"/>
      <c r="AO2" s="84" t="s">
        <v>556</v>
      </c>
    </row>
    <row r="3" spans="1:41" ht="12" customHeight="1" x14ac:dyDescent="0.3">
      <c r="B3" s="230" t="s">
        <v>332</v>
      </c>
      <c r="C3" s="236"/>
      <c r="D3" s="86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3"/>
      <c r="R3" s="83"/>
    </row>
    <row r="4" spans="1:41" ht="12" customHeight="1" x14ac:dyDescent="0.3">
      <c r="B4" s="237" t="s">
        <v>269</v>
      </c>
      <c r="C4" s="238">
        <f>SUM(C1:C3)</f>
        <v>1519.4</v>
      </c>
      <c r="D4" s="86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3"/>
      <c r="R4" s="83"/>
      <c r="Y4" s="84">
        <v>0</v>
      </c>
    </row>
    <row r="5" spans="1:41" ht="12" customHeight="1" x14ac:dyDescent="0.3">
      <c r="B5" s="181"/>
      <c r="C5" s="81"/>
      <c r="D5" s="239">
        <v>3</v>
      </c>
      <c r="E5" s="239">
        <v>4</v>
      </c>
      <c r="F5" s="239">
        <v>5</v>
      </c>
      <c r="G5" s="239">
        <v>6</v>
      </c>
      <c r="H5" s="239">
        <v>7</v>
      </c>
      <c r="I5" s="239">
        <v>8</v>
      </c>
      <c r="J5" s="239">
        <v>9</v>
      </c>
      <c r="K5" s="239">
        <v>10</v>
      </c>
      <c r="L5" s="239">
        <v>11</v>
      </c>
      <c r="M5" s="239">
        <v>12</v>
      </c>
      <c r="N5" s="239">
        <v>13</v>
      </c>
      <c r="O5" s="239">
        <v>14</v>
      </c>
      <c r="P5" s="81"/>
      <c r="Q5" s="83"/>
      <c r="R5" s="83"/>
      <c r="Y5" s="84">
        <v>0</v>
      </c>
    </row>
    <row r="6" spans="1:41" s="82" customFormat="1" ht="24.75" customHeight="1" x14ac:dyDescent="0.3">
      <c r="A6" s="240"/>
      <c r="B6" s="241" t="s">
        <v>1</v>
      </c>
      <c r="C6" s="89" t="s">
        <v>334</v>
      </c>
      <c r="D6" s="90" t="s">
        <v>335</v>
      </c>
      <c r="E6" s="90" t="s">
        <v>336</v>
      </c>
      <c r="F6" s="90" t="s">
        <v>337</v>
      </c>
      <c r="G6" s="90" t="s">
        <v>338</v>
      </c>
      <c r="H6" s="90" t="s">
        <v>339</v>
      </c>
      <c r="I6" s="90" t="s">
        <v>340</v>
      </c>
      <c r="J6" s="90" t="s">
        <v>341</v>
      </c>
      <c r="K6" s="90" t="s">
        <v>342</v>
      </c>
      <c r="L6" s="90" t="s">
        <v>343</v>
      </c>
      <c r="M6" s="90" t="s">
        <v>344</v>
      </c>
      <c r="N6" s="90" t="s">
        <v>345</v>
      </c>
      <c r="O6" s="91" t="s">
        <v>346</v>
      </c>
      <c r="P6" s="185">
        <v>42369</v>
      </c>
      <c r="Q6" s="92" t="s">
        <v>557</v>
      </c>
      <c r="R6" s="93"/>
    </row>
    <row r="7" spans="1:41" s="83" customFormat="1" x14ac:dyDescent="0.3">
      <c r="A7" s="125"/>
      <c r="B7" s="107"/>
      <c r="C7" s="95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116"/>
      <c r="P7" s="110"/>
    </row>
    <row r="8" spans="1:41" s="83" customFormat="1" x14ac:dyDescent="0.3">
      <c r="A8" s="125">
        <v>6445</v>
      </c>
      <c r="B8" s="107" t="s">
        <v>347</v>
      </c>
      <c r="C8" s="97" t="s">
        <v>348</v>
      </c>
      <c r="D8" s="98">
        <f>IFERROR(VLOOKUP($A8,'[3]P&amp;L Per TB'!$B$4:Q$379,D$5,FALSE),0)</f>
        <v>0</v>
      </c>
      <c r="E8" s="98">
        <f>IFERROR(VLOOKUP($A8,'[3]P&amp;L Per TB'!$B$4:R$379,E$5,FALSE),0)</f>
        <v>0</v>
      </c>
      <c r="F8" s="98">
        <f>IFERROR(VLOOKUP($A8,'[3]P&amp;L Per TB'!$B$4:S$379,F$5,FALSE),0)</f>
        <v>0</v>
      </c>
      <c r="G8" s="98">
        <f>IFERROR(VLOOKUP($A8,'[3]P&amp;L Per TB'!$B$4:T$379,G$5,FALSE),0)</f>
        <v>0</v>
      </c>
      <c r="H8" s="98">
        <f>IFERROR(VLOOKUP($A8,'[3]P&amp;L Per TB'!$B$4:U$379,H$5,FALSE),0)</f>
        <v>0</v>
      </c>
      <c r="I8" s="98">
        <f>IFERROR(VLOOKUP($A8,'[3]P&amp;L Per TB'!$B$4:V$379,I$5,FALSE),0)</f>
        <v>0</v>
      </c>
      <c r="J8" s="98">
        <f>IFERROR(VLOOKUP($A8,'[3]P&amp;L Per TB'!$B$4:W$379,J$5,FALSE),0)</f>
        <v>2883</v>
      </c>
      <c r="K8" s="98">
        <f>IFERROR(VLOOKUP($A8,'[3]P&amp;L Per TB'!$B$4:X$379,K$5,FALSE),0)</f>
        <v>0</v>
      </c>
      <c r="L8" s="98">
        <f>IFERROR(VLOOKUP($A8,'[3]P&amp;L Per TB'!$B$4:Y$379,L$5,FALSE),0)</f>
        <v>0</v>
      </c>
      <c r="M8" s="98">
        <f>IFERROR(VLOOKUP($A8,'[3]P&amp;L Per TB'!$B$4:Z$379,M$5,FALSE),0)</f>
        <v>-3522</v>
      </c>
      <c r="N8" s="98">
        <f>IFERROR(VLOOKUP($A8,'[3]P&amp;L Per TB'!$B$4:AA$379,N$5,FALSE),0)</f>
        <v>0</v>
      </c>
      <c r="O8" s="98">
        <f>IFERROR(VLOOKUP($A8,'[3]P&amp;L Per TB'!$B$4:AB$379,O$5,FALSE),0)</f>
        <v>0</v>
      </c>
      <c r="P8" s="116">
        <f>SUM(D8:O8)</f>
        <v>-639</v>
      </c>
      <c r="Q8" s="83">
        <v>1761</v>
      </c>
    </row>
    <row r="9" spans="1:41" s="83" customFormat="1" x14ac:dyDescent="0.3">
      <c r="A9" s="125">
        <v>6450</v>
      </c>
      <c r="B9" s="107" t="s">
        <v>350</v>
      </c>
      <c r="C9" s="99"/>
      <c r="D9" s="98">
        <f>IFERROR(VLOOKUP($A9,'[3]P&amp;L Per TB'!$B$4:Q$379,D$5,FALSE),0)</f>
        <v>16.63</v>
      </c>
      <c r="E9" s="98">
        <f>IFERROR(VLOOKUP($A9,'[3]P&amp;L Per TB'!$B$4:R$379,E$5,FALSE),0)</f>
        <v>16.63</v>
      </c>
      <c r="F9" s="98">
        <f>IFERROR(VLOOKUP($A9,'[3]P&amp;L Per TB'!$B$4:S$379,F$5,FALSE),0)</f>
        <v>16.630000000000003</v>
      </c>
      <c r="G9" s="98">
        <f>IFERROR(VLOOKUP($A9,'[3]P&amp;L Per TB'!$B$4:T$379,G$5,FALSE),0)</f>
        <v>16.620000000000005</v>
      </c>
      <c r="H9" s="98">
        <f>IFERROR(VLOOKUP($A9,'[3]P&amp;L Per TB'!$B$4:U$379,H$5,FALSE),0)</f>
        <v>16.61999999999999</v>
      </c>
      <c r="I9" s="98">
        <f>IFERROR(VLOOKUP($A9,'[3]P&amp;L Per TB'!$B$4:V$379,I$5,FALSE),0)</f>
        <v>16.620000000000005</v>
      </c>
      <c r="J9" s="98">
        <f>IFERROR(VLOOKUP($A9,'[3]P&amp;L Per TB'!$B$4:W$379,J$5,FALSE),0)</f>
        <v>1187.6199999999999</v>
      </c>
      <c r="K9" s="98">
        <f>IFERROR(VLOOKUP($A9,'[3]P&amp;L Per TB'!$B$4:X$379,K$5,FALSE),0)</f>
        <v>16.620000000000118</v>
      </c>
      <c r="L9" s="98">
        <f>IFERROR(VLOOKUP($A9,'[3]P&amp;L Per TB'!$B$4:Y$379,L$5,FALSE),0)</f>
        <v>16.619999999999891</v>
      </c>
      <c r="M9" s="98">
        <f>IFERROR(VLOOKUP($A9,'[3]P&amp;L Per TB'!$B$4:Z$379,M$5,FALSE),0)</f>
        <v>-2325.38</v>
      </c>
      <c r="N9" s="98">
        <f>IFERROR(VLOOKUP($A9,'[3]P&amp;L Per TB'!$B$4:AA$379,N$5,FALSE),0)</f>
        <v>16.620000000000005</v>
      </c>
      <c r="O9" s="98">
        <f>IFERROR(VLOOKUP($A9,'[3]P&amp;L Per TB'!$B$4:AB$379,O$5,FALSE),0)</f>
        <v>16.620000000000005</v>
      </c>
      <c r="P9" s="116">
        <f>SUM(D9:O9)</f>
        <v>-971.5300000000002</v>
      </c>
      <c r="Q9" s="83">
        <v>1171</v>
      </c>
      <c r="Y9" s="84">
        <v>0</v>
      </c>
    </row>
    <row r="10" spans="1:41" s="83" customFormat="1" x14ac:dyDescent="0.3">
      <c r="A10" s="125"/>
      <c r="B10" s="107"/>
      <c r="C10" s="99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16"/>
      <c r="P10" s="116"/>
    </row>
    <row r="11" spans="1:41" s="83" customFormat="1" x14ac:dyDescent="0.3">
      <c r="A11" s="125">
        <v>6455</v>
      </c>
      <c r="B11" s="107" t="s">
        <v>351</v>
      </c>
      <c r="C11" s="99"/>
      <c r="D11" s="98">
        <f>IFERROR(VLOOKUP($A11,'[3]P&amp;L Per TB'!$B$4:Q$379,D$5,FALSE),0)</f>
        <v>48.16</v>
      </c>
      <c r="E11" s="98">
        <f>IFERROR(VLOOKUP($A11,'[3]P&amp;L Per TB'!$B$4:R$379,E$5,FALSE),0)</f>
        <v>48.16</v>
      </c>
      <c r="F11" s="98">
        <f>IFERROR(VLOOKUP($A11,'[3]P&amp;L Per TB'!$B$4:S$379,F$5,FALSE),0)</f>
        <v>48.16</v>
      </c>
      <c r="G11" s="98">
        <f>IFERROR(VLOOKUP($A11,'[3]P&amp;L Per TB'!$B$4:T$379,G$5,FALSE),0)</f>
        <v>48.16</v>
      </c>
      <c r="H11" s="98">
        <f>IFERROR(VLOOKUP($A11,'[3]P&amp;L Per TB'!$B$4:U$379,H$5,FALSE),0)</f>
        <v>48.160000000000025</v>
      </c>
      <c r="I11" s="98">
        <f>IFERROR(VLOOKUP($A11,'[3]P&amp;L Per TB'!$B$4:V$379,I$5,FALSE),0)</f>
        <v>48.159999999999968</v>
      </c>
      <c r="J11" s="98">
        <f>IFERROR(VLOOKUP($A11,'[3]P&amp;L Per TB'!$B$4:W$379,J$5,FALSE),0)</f>
        <v>6.160000000000025</v>
      </c>
      <c r="K11" s="98">
        <f>IFERROR(VLOOKUP($A11,'[3]P&amp;L Per TB'!$B$4:X$379,K$5,FALSE),0)</f>
        <v>48.159999999999968</v>
      </c>
      <c r="L11" s="98">
        <f>IFERROR(VLOOKUP($A11,'[3]P&amp;L Per TB'!$B$4:Y$379,L$5,FALSE),0)</f>
        <v>48.160000000000025</v>
      </c>
      <c r="M11" s="98">
        <f>IFERROR(VLOOKUP($A11,'[3]P&amp;L Per TB'!$B$4:Z$379,M$5,FALSE),0)</f>
        <v>132.16000000000003</v>
      </c>
      <c r="N11" s="98">
        <f>IFERROR(VLOOKUP($A11,'[3]P&amp;L Per TB'!$B$4:AA$379,N$5,FALSE),0)</f>
        <v>48.159999999999968</v>
      </c>
      <c r="O11" s="98">
        <f>IFERROR(VLOOKUP($A11,'[3]P&amp;L Per TB'!$B$4:AB$379,O$5,FALSE),0)</f>
        <v>48.159999999999968</v>
      </c>
      <c r="P11" s="116">
        <f>SUM(D11:O11)</f>
        <v>619.91999999999996</v>
      </c>
      <c r="Q11" s="83">
        <v>-42</v>
      </c>
    </row>
    <row r="12" spans="1:41" s="83" customFormat="1" x14ac:dyDescent="0.3">
      <c r="A12" s="125"/>
      <c r="B12" s="107"/>
      <c r="C12" s="99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16"/>
      <c r="P12" s="116"/>
      <c r="Y12" s="84">
        <v>0</v>
      </c>
    </row>
    <row r="13" spans="1:41" s="83" customFormat="1" x14ac:dyDescent="0.3">
      <c r="A13" s="125">
        <v>6485</v>
      </c>
      <c r="B13" s="107" t="s">
        <v>352</v>
      </c>
      <c r="C13" s="97" t="s">
        <v>353</v>
      </c>
      <c r="D13" s="98">
        <f>IFERROR(VLOOKUP($A13,'[3]P&amp;L Per TB'!$B$4:Q$379,D$5,FALSE),0)</f>
        <v>160.22999999999999</v>
      </c>
      <c r="E13" s="98">
        <f>IFERROR(VLOOKUP($A13,'[3]P&amp;L Per TB'!$B$4:R$379,E$5,FALSE),0)</f>
        <v>160.22999999999999</v>
      </c>
      <c r="F13" s="98">
        <f>IFERROR(VLOOKUP($A13,'[3]P&amp;L Per TB'!$B$4:S$379,F$5,FALSE),0)</f>
        <v>160.23000000000002</v>
      </c>
      <c r="G13" s="98">
        <f>IFERROR(VLOOKUP($A13,'[3]P&amp;L Per TB'!$B$4:T$379,G$5,FALSE),0)</f>
        <v>160.22999999999996</v>
      </c>
      <c r="H13" s="98">
        <f>IFERROR(VLOOKUP($A13,'[3]P&amp;L Per TB'!$B$4:U$379,H$5,FALSE),0)</f>
        <v>160.23000000000002</v>
      </c>
      <c r="I13" s="98">
        <f>IFERROR(VLOOKUP($A13,'[3]P&amp;L Per TB'!$B$4:V$379,I$5,FALSE),0)</f>
        <v>160.23000000000002</v>
      </c>
      <c r="J13" s="98">
        <f>IFERROR(VLOOKUP($A13,'[3]P&amp;L Per TB'!$B$4:W$379,J$5,FALSE),0)</f>
        <v>1.2300000000000182</v>
      </c>
      <c r="K13" s="98">
        <f>IFERROR(VLOOKUP($A13,'[3]P&amp;L Per TB'!$B$4:X$379,K$5,FALSE),0)</f>
        <v>160.2299999999999</v>
      </c>
      <c r="L13" s="98">
        <f>IFERROR(VLOOKUP($A13,'[3]P&amp;L Per TB'!$B$4:Y$379,L$5,FALSE),0)</f>
        <v>160.23000000000002</v>
      </c>
      <c r="M13" s="98">
        <f>IFERROR(VLOOKUP($A13,'[3]P&amp;L Per TB'!$B$4:Z$379,M$5,FALSE),0)</f>
        <v>478.23</v>
      </c>
      <c r="N13" s="98">
        <f>IFERROR(VLOOKUP($A13,'[3]P&amp;L Per TB'!$B$4:AA$379,N$5,FALSE),0)</f>
        <v>160.23000000000002</v>
      </c>
      <c r="O13" s="98">
        <f>IFERROR(VLOOKUP($A13,'[3]P&amp;L Per TB'!$B$4:AB$379,O$5,FALSE),0)</f>
        <v>160.23000000000025</v>
      </c>
      <c r="P13" s="116">
        <f>SUM(D13:O13)</f>
        <v>2081.7600000000002</v>
      </c>
      <c r="Q13" s="83">
        <v>-159</v>
      </c>
    </row>
    <row r="14" spans="1:41" s="83" customFormat="1" x14ac:dyDescent="0.3">
      <c r="A14" s="125"/>
      <c r="B14" s="107"/>
      <c r="C14" s="99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16"/>
      <c r="P14" s="116"/>
      <c r="Y14" s="84">
        <v>0</v>
      </c>
    </row>
    <row r="15" spans="1:41" s="83" customFormat="1" x14ac:dyDescent="0.3">
      <c r="A15" s="125">
        <v>6490</v>
      </c>
      <c r="B15" s="107" t="s">
        <v>354</v>
      </c>
      <c r="C15" s="99">
        <v>0</v>
      </c>
      <c r="D15" s="98">
        <f>IFERROR(VLOOKUP($A15,'[3]P&amp;L Per TB'!$B$4:Q$379,D$5,FALSE),0)</f>
        <v>0</v>
      </c>
      <c r="E15" s="98">
        <f>IFERROR(VLOOKUP($A15,'[3]P&amp;L Per TB'!$B$4:R$379,E$5,FALSE),0)</f>
        <v>0</v>
      </c>
      <c r="F15" s="98">
        <f>IFERROR(VLOOKUP($A15,'[3]P&amp;L Per TB'!$B$4:S$379,F$5,FALSE),0)</f>
        <v>0</v>
      </c>
      <c r="G15" s="98">
        <f>IFERROR(VLOOKUP($A15,'[3]P&amp;L Per TB'!$B$4:T$379,G$5,FALSE),0)</f>
        <v>0</v>
      </c>
      <c r="H15" s="98">
        <f>IFERROR(VLOOKUP($A15,'[3]P&amp;L Per TB'!$B$4:U$379,H$5,FALSE),0)</f>
        <v>0</v>
      </c>
      <c r="I15" s="98">
        <f>IFERROR(VLOOKUP($A15,'[3]P&amp;L Per TB'!$B$4:V$379,I$5,FALSE),0)</f>
        <v>0</v>
      </c>
      <c r="J15" s="98">
        <f>IFERROR(VLOOKUP($A15,'[3]P&amp;L Per TB'!$B$4:W$379,J$5,FALSE),0)</f>
        <v>0</v>
      </c>
      <c r="K15" s="98">
        <f>IFERROR(VLOOKUP($A15,'[3]P&amp;L Per TB'!$B$4:X$379,K$5,FALSE),0)</f>
        <v>0</v>
      </c>
      <c r="L15" s="98">
        <f>IFERROR(VLOOKUP($A15,'[3]P&amp;L Per TB'!$B$4:Y$379,L$5,FALSE),0)</f>
        <v>0</v>
      </c>
      <c r="M15" s="98">
        <f>IFERROR(VLOOKUP($A15,'[3]P&amp;L Per TB'!$B$4:Z$379,M$5,FALSE),0)</f>
        <v>0</v>
      </c>
      <c r="N15" s="98">
        <f>IFERROR(VLOOKUP($A15,'[3]P&amp;L Per TB'!$B$4:AA$379,N$5,FALSE),0)</f>
        <v>0</v>
      </c>
      <c r="O15" s="98">
        <f>IFERROR(VLOOKUP($A15,'[3]P&amp;L Per TB'!$B$4:AB$379,O$5,FALSE),0)</f>
        <v>0</v>
      </c>
      <c r="P15" s="116">
        <f>SUM(D15:O15)</f>
        <v>0</v>
      </c>
    </row>
    <row r="16" spans="1:41" s="83" customFormat="1" x14ac:dyDescent="0.3">
      <c r="A16" s="125"/>
      <c r="B16" s="107"/>
      <c r="C16" s="99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16"/>
    </row>
    <row r="17" spans="1:25" s="83" customFormat="1" x14ac:dyDescent="0.3">
      <c r="A17" s="125">
        <v>6495</v>
      </c>
      <c r="B17" s="107" t="s">
        <v>355</v>
      </c>
      <c r="C17" s="99"/>
      <c r="D17" s="98">
        <f>IFERROR(VLOOKUP($A17,'[3]P&amp;L Per TB'!$B$4:Q$379,D$5,FALSE),0)</f>
        <v>0</v>
      </c>
      <c r="E17" s="98">
        <f>IFERROR(VLOOKUP($A17,'[3]P&amp;L Per TB'!$B$4:R$379,E$5,FALSE),0)</f>
        <v>0</v>
      </c>
      <c r="F17" s="98">
        <f>IFERROR(VLOOKUP($A17,'[3]P&amp;L Per TB'!$B$4:S$379,F$5,FALSE),0)</f>
        <v>0</v>
      </c>
      <c r="G17" s="98">
        <f>IFERROR(VLOOKUP($A17,'[3]P&amp;L Per TB'!$B$4:T$379,G$5,FALSE),0)</f>
        <v>0</v>
      </c>
      <c r="H17" s="98">
        <f>IFERROR(VLOOKUP($A17,'[3]P&amp;L Per TB'!$B$4:U$379,H$5,FALSE),0)</f>
        <v>0</v>
      </c>
      <c r="I17" s="98">
        <f>IFERROR(VLOOKUP($A17,'[3]P&amp;L Per TB'!$B$4:V$379,I$5,FALSE),0)</f>
        <v>0</v>
      </c>
      <c r="J17" s="98">
        <f>IFERROR(VLOOKUP($A17,'[3]P&amp;L Per TB'!$B$4:W$379,J$5,FALSE),0)</f>
        <v>185.76</v>
      </c>
      <c r="K17" s="98">
        <f>IFERROR(VLOOKUP($A17,'[3]P&amp;L Per TB'!$B$4:X$379,K$5,FALSE),0)</f>
        <v>2.8100000000000023</v>
      </c>
      <c r="L17" s="98">
        <f>IFERROR(VLOOKUP($A17,'[3]P&amp;L Per TB'!$B$4:Y$379,L$5,FALSE),0)</f>
        <v>3</v>
      </c>
      <c r="M17" s="98">
        <f>IFERROR(VLOOKUP($A17,'[3]P&amp;L Per TB'!$B$4:Z$379,M$5,FALSE),0)</f>
        <v>-208</v>
      </c>
      <c r="N17" s="98">
        <f>IFERROR(VLOOKUP($A17,'[3]P&amp;L Per TB'!$B$4:AA$379,N$5,FALSE),0)</f>
        <v>3.1899999999999995</v>
      </c>
      <c r="O17" s="98">
        <f>IFERROR(VLOOKUP($A17,'[3]P&amp;L Per TB'!$B$4:AB$379,O$5,FALSE),0)</f>
        <v>3.1899999999999995</v>
      </c>
      <c r="P17" s="116">
        <f>SUM(D17:O17)</f>
        <v>-10.050000000000008</v>
      </c>
      <c r="Q17" s="83">
        <f>79+53.38+53.38</f>
        <v>185.76</v>
      </c>
    </row>
    <row r="18" spans="1:25" s="83" customFormat="1" x14ac:dyDescent="0.3">
      <c r="A18" s="125"/>
      <c r="B18" s="107"/>
      <c r="C18" s="99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16"/>
    </row>
    <row r="19" spans="1:25" s="83" customFormat="1" x14ac:dyDescent="0.3">
      <c r="A19" s="125">
        <v>6500</v>
      </c>
      <c r="B19" s="107" t="s">
        <v>356</v>
      </c>
      <c r="C19" s="99"/>
      <c r="D19" s="98">
        <f>IFERROR(VLOOKUP($A19,'[3]P&amp;L Per TB'!$B$4:Q$379,D$5,FALSE),0)</f>
        <v>0.85</v>
      </c>
      <c r="E19" s="98">
        <f>IFERROR(VLOOKUP($A19,'[3]P&amp;L Per TB'!$B$4:R$379,E$5,FALSE),0)</f>
        <v>0.85</v>
      </c>
      <c r="F19" s="98">
        <f>IFERROR(VLOOKUP($A19,'[3]P&amp;L Per TB'!$B$4:S$379,F$5,FALSE),0)</f>
        <v>0.84999999999999987</v>
      </c>
      <c r="G19" s="98">
        <f>IFERROR(VLOOKUP($A19,'[3]P&amp;L Per TB'!$B$4:T$379,G$5,FALSE),0)</f>
        <v>0.85000000000000009</v>
      </c>
      <c r="H19" s="98">
        <f>IFERROR(VLOOKUP($A19,'[3]P&amp;L Per TB'!$B$4:U$379,H$5,FALSE),0)</f>
        <v>0.85000000000000009</v>
      </c>
      <c r="I19" s="98">
        <f>IFERROR(VLOOKUP($A19,'[3]P&amp;L Per TB'!$B$4:V$379,I$5,FALSE),0)</f>
        <v>0.84999999999999964</v>
      </c>
      <c r="J19" s="98">
        <f>IFERROR(VLOOKUP($A19,'[3]P&amp;L Per TB'!$B$4:W$379,J$5,FALSE),0)</f>
        <v>0.85000000000000053</v>
      </c>
      <c r="K19" s="98">
        <f>IFERROR(VLOOKUP($A19,'[3]P&amp;L Per TB'!$B$4:X$379,K$5,FALSE),0)</f>
        <v>0.84999999999999964</v>
      </c>
      <c r="L19" s="98">
        <f>IFERROR(VLOOKUP($A19,'[3]P&amp;L Per TB'!$B$4:Y$379,L$5,FALSE),0)</f>
        <v>0.85000000000000053</v>
      </c>
      <c r="M19" s="98">
        <f>IFERROR(VLOOKUP($A19,'[3]P&amp;L Per TB'!$B$4:Z$379,M$5,FALSE),0)</f>
        <v>0.84999999999999964</v>
      </c>
      <c r="N19" s="98">
        <f>IFERROR(VLOOKUP($A19,'[3]P&amp;L Per TB'!$B$4:AA$379,N$5,FALSE),0)</f>
        <v>0.84999999999999964</v>
      </c>
      <c r="O19" s="98">
        <f>IFERROR(VLOOKUP($A19,'[3]P&amp;L Per TB'!$B$4:AB$379,O$5,FALSE),0)</f>
        <v>0.84999999999999964</v>
      </c>
      <c r="P19" s="116">
        <f>SUM(D19:O19)</f>
        <v>10.199999999999999</v>
      </c>
    </row>
    <row r="20" spans="1:25" s="83" customFormat="1" x14ac:dyDescent="0.3">
      <c r="A20" s="125"/>
      <c r="B20" s="107"/>
      <c r="C20" s="99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16"/>
      <c r="P20" s="116"/>
      <c r="Y20" s="84">
        <v>0</v>
      </c>
    </row>
    <row r="21" spans="1:25" s="83" customFormat="1" x14ac:dyDescent="0.3">
      <c r="A21" s="125">
        <v>6505</v>
      </c>
      <c r="B21" s="107" t="s">
        <v>357</v>
      </c>
      <c r="C21" s="97" t="s">
        <v>358</v>
      </c>
      <c r="D21" s="98">
        <f>IFERROR(VLOOKUP($A21,'[3]P&amp;L Per TB'!$B$4:Q$379,D$5,FALSE),0)</f>
        <v>0</v>
      </c>
      <c r="E21" s="98">
        <f>IFERROR(VLOOKUP($A21,'[3]P&amp;L Per TB'!$B$4:R$379,E$5,FALSE),0)</f>
        <v>0</v>
      </c>
      <c r="F21" s="98">
        <f>IFERROR(VLOOKUP($A21,'[3]P&amp;L Per TB'!$B$4:S$379,F$5,FALSE),0)</f>
        <v>1.88</v>
      </c>
      <c r="G21" s="98">
        <f>IFERROR(VLOOKUP($A21,'[3]P&amp;L Per TB'!$B$4:T$379,G$5,FALSE),0)</f>
        <v>1.88</v>
      </c>
      <c r="H21" s="98">
        <f>IFERROR(VLOOKUP($A21,'[3]P&amp;L Per TB'!$B$4:U$379,H$5,FALSE),0)</f>
        <v>1.88</v>
      </c>
      <c r="I21" s="98">
        <f>IFERROR(VLOOKUP($A21,'[3]P&amp;L Per TB'!$B$4:V$379,I$5,FALSE),0)</f>
        <v>1.88</v>
      </c>
      <c r="J21" s="98">
        <f>IFERROR(VLOOKUP($A21,'[3]P&amp;L Per TB'!$B$4:W$379,J$5,FALSE),0)</f>
        <v>1.8800000000000008</v>
      </c>
      <c r="K21" s="98">
        <f>IFERROR(VLOOKUP($A21,'[3]P&amp;L Per TB'!$B$4:X$379,K$5,FALSE),0)</f>
        <v>1.879999999999999</v>
      </c>
      <c r="L21" s="98">
        <f>IFERROR(VLOOKUP($A21,'[3]P&amp;L Per TB'!$B$4:Y$379,L$5,FALSE),0)</f>
        <v>1.8800000000000008</v>
      </c>
      <c r="M21" s="98">
        <f>IFERROR(VLOOKUP($A21,'[3]P&amp;L Per TB'!$B$4:Z$379,M$5,FALSE),0)</f>
        <v>1.879999999999999</v>
      </c>
      <c r="N21" s="98">
        <f>IFERROR(VLOOKUP($A21,'[3]P&amp;L Per TB'!$B$4:AA$379,N$5,FALSE),0)</f>
        <v>1.8800000000000026</v>
      </c>
      <c r="O21" s="98">
        <f>IFERROR(VLOOKUP($A21,'[3]P&amp;L Per TB'!$B$4:AB$379,O$5,FALSE),0)</f>
        <v>1.879999999999999</v>
      </c>
      <c r="P21" s="116">
        <f>SUM(D21:O21)</f>
        <v>18.8</v>
      </c>
      <c r="Y21" s="84">
        <v>0</v>
      </c>
    </row>
    <row r="22" spans="1:25" s="83" customFormat="1" x14ac:dyDescent="0.3">
      <c r="A22" s="125">
        <v>6510</v>
      </c>
      <c r="B22" s="107" t="s">
        <v>359</v>
      </c>
      <c r="C22" s="97"/>
      <c r="D22" s="98">
        <f>IFERROR(VLOOKUP($A22,'[3]P&amp;L Per TB'!$B$4:Q$379,D$5,FALSE),0)</f>
        <v>707.13</v>
      </c>
      <c r="E22" s="98">
        <f>IFERROR(VLOOKUP($A22,'[3]P&amp;L Per TB'!$B$4:R$379,E$5,FALSE),0)</f>
        <v>710.4</v>
      </c>
      <c r="F22" s="98">
        <f>IFERROR(VLOOKUP($A22,'[3]P&amp;L Per TB'!$B$4:S$379,F$5,FALSE),0)</f>
        <v>710.39999999999986</v>
      </c>
      <c r="G22" s="98">
        <f>IFERROR(VLOOKUP($A22,'[3]P&amp;L Per TB'!$B$4:T$379,G$5,FALSE),0)</f>
        <v>711.74000000000024</v>
      </c>
      <c r="H22" s="98">
        <f>IFERROR(VLOOKUP($A22,'[3]P&amp;L Per TB'!$B$4:U$379,H$5,FALSE),0)</f>
        <v>712.57999999999993</v>
      </c>
      <c r="I22" s="98">
        <f>IFERROR(VLOOKUP($A22,'[3]P&amp;L Per TB'!$B$4:V$379,I$5,FALSE),0)</f>
        <v>712.57999999999993</v>
      </c>
      <c r="J22" s="98">
        <f>IFERROR(VLOOKUP($A22,'[3]P&amp;L Per TB'!$B$4:W$379,J$5,FALSE),0)</f>
        <v>754.57999999999993</v>
      </c>
      <c r="K22" s="98">
        <f>IFERROR(VLOOKUP($A22,'[3]P&amp;L Per TB'!$B$4:X$379,K$5,FALSE),0)</f>
        <v>712.57999999999993</v>
      </c>
      <c r="L22" s="98">
        <f>IFERROR(VLOOKUP($A22,'[3]P&amp;L Per TB'!$B$4:Y$379,L$5,FALSE),0)</f>
        <v>712.57999999999993</v>
      </c>
      <c r="M22" s="98">
        <f>IFERROR(VLOOKUP($A22,'[3]P&amp;L Per TB'!$B$4:Z$379,M$5,FALSE),0)</f>
        <v>630.53000000000065</v>
      </c>
      <c r="N22" s="98">
        <f>IFERROR(VLOOKUP($A22,'[3]P&amp;L Per TB'!$B$4:AA$379,N$5,FALSE),0)</f>
        <v>718.01999999999953</v>
      </c>
      <c r="O22" s="98">
        <f>IFERROR(VLOOKUP($A22,'[3]P&amp;L Per TB'!$B$4:AB$379,O$5,FALSE),0)</f>
        <v>718.01999999999953</v>
      </c>
      <c r="P22" s="116">
        <f t="shared" ref="P22:P35" si="0">SUM(D22:O22)</f>
        <v>8511.14</v>
      </c>
      <c r="Q22" s="83">
        <v>42</v>
      </c>
      <c r="Y22" s="84">
        <v>0</v>
      </c>
    </row>
    <row r="23" spans="1:25" s="83" customFormat="1" x14ac:dyDescent="0.3">
      <c r="A23" s="125">
        <v>6570</v>
      </c>
      <c r="B23" s="107" t="s">
        <v>360</v>
      </c>
      <c r="C23" s="97"/>
      <c r="D23" s="98">
        <f>IFERROR(VLOOKUP($A23,'[3]P&amp;L Per TB'!$B$4:Q$379,D$5,FALSE),0)</f>
        <v>0</v>
      </c>
      <c r="E23" s="98">
        <f>IFERROR(VLOOKUP($A23,'[3]P&amp;L Per TB'!$B$4:R$379,E$5,FALSE),0)</f>
        <v>0</v>
      </c>
      <c r="F23" s="98">
        <f>IFERROR(VLOOKUP($A23,'[3]P&amp;L Per TB'!$B$4:S$379,F$5,FALSE),0)</f>
        <v>0</v>
      </c>
      <c r="G23" s="98">
        <f>IFERROR(VLOOKUP($A23,'[3]P&amp;L Per TB'!$B$4:T$379,G$5,FALSE),0)</f>
        <v>0</v>
      </c>
      <c r="H23" s="98">
        <f>IFERROR(VLOOKUP($A23,'[3]P&amp;L Per TB'!$B$4:U$379,H$5,FALSE),0)</f>
        <v>0</v>
      </c>
      <c r="I23" s="98">
        <f>IFERROR(VLOOKUP($A23,'[3]P&amp;L Per TB'!$B$4:V$379,I$5,FALSE),0)</f>
        <v>0</v>
      </c>
      <c r="J23" s="98">
        <f>IFERROR(VLOOKUP($A23,'[3]P&amp;L Per TB'!$B$4:W$379,J$5,FALSE),0)</f>
        <v>0</v>
      </c>
      <c r="K23" s="98">
        <f>IFERROR(VLOOKUP($A23,'[3]P&amp;L Per TB'!$B$4:X$379,K$5,FALSE),0)</f>
        <v>0</v>
      </c>
      <c r="L23" s="98">
        <f>IFERROR(VLOOKUP($A23,'[3]P&amp;L Per TB'!$B$4:Y$379,L$5,FALSE),0)</f>
        <v>0</v>
      </c>
      <c r="M23" s="98">
        <f>IFERROR(VLOOKUP($A23,'[3]P&amp;L Per TB'!$B$4:Z$379,M$5,FALSE),0)</f>
        <v>0</v>
      </c>
      <c r="N23" s="98">
        <f>IFERROR(VLOOKUP($A23,'[3]P&amp;L Per TB'!$B$4:AA$379,N$5,FALSE),0)</f>
        <v>0</v>
      </c>
      <c r="O23" s="98">
        <f>IFERROR(VLOOKUP($A23,'[3]P&amp;L Per TB'!$B$4:AB$379,O$5,FALSE),0)</f>
        <v>0</v>
      </c>
      <c r="P23" s="116">
        <f t="shared" si="0"/>
        <v>0</v>
      </c>
    </row>
    <row r="24" spans="1:25" s="83" customFormat="1" x14ac:dyDescent="0.3">
      <c r="A24" s="125">
        <v>6515</v>
      </c>
      <c r="B24" s="107" t="s">
        <v>361</v>
      </c>
      <c r="C24" s="97"/>
      <c r="D24" s="98">
        <f>IFERROR(VLOOKUP($A24,'[3]P&amp;L Per TB'!$B$4:Q$379,D$5,FALSE),0)</f>
        <v>705.68</v>
      </c>
      <c r="E24" s="98">
        <f>IFERROR(VLOOKUP($A24,'[3]P&amp;L Per TB'!$B$4:R$379,E$5,FALSE),0)</f>
        <v>705.68</v>
      </c>
      <c r="F24" s="98">
        <f>IFERROR(VLOOKUP($A24,'[3]P&amp;L Per TB'!$B$4:S$379,F$5,FALSE),0)</f>
        <v>705.68000000000006</v>
      </c>
      <c r="G24" s="98">
        <f>IFERROR(VLOOKUP($A24,'[3]P&amp;L Per TB'!$B$4:T$379,G$5,FALSE),0)</f>
        <v>705.67999999999984</v>
      </c>
      <c r="H24" s="98">
        <f>IFERROR(VLOOKUP($A24,'[3]P&amp;L Per TB'!$B$4:U$379,H$5,FALSE),0)</f>
        <v>705.68000000000029</v>
      </c>
      <c r="I24" s="98">
        <f>IFERROR(VLOOKUP($A24,'[3]P&amp;L Per TB'!$B$4:V$379,I$5,FALSE),0)</f>
        <v>705.67999999999984</v>
      </c>
      <c r="J24" s="98">
        <f>IFERROR(VLOOKUP($A24,'[3]P&amp;L Per TB'!$B$4:W$379,J$5,FALSE),0)</f>
        <v>7273.68</v>
      </c>
      <c r="K24" s="98">
        <f>IFERROR(VLOOKUP($A24,'[3]P&amp;L Per TB'!$B$4:X$379,K$5,FALSE),0)</f>
        <v>683.32999999999993</v>
      </c>
      <c r="L24" s="98">
        <f>IFERROR(VLOOKUP($A24,'[3]P&amp;L Per TB'!$B$4:Y$379,L$5,FALSE),0)</f>
        <v>683.32999999999993</v>
      </c>
      <c r="M24" s="98">
        <f>IFERROR(VLOOKUP($A24,'[3]P&amp;L Per TB'!$B$4:Z$379,M$5,FALSE),0)</f>
        <v>683.32999999999993</v>
      </c>
      <c r="N24" s="98">
        <f>IFERROR(VLOOKUP($A24,'[3]P&amp;L Per TB'!$B$4:AA$379,N$5,FALSE),0)</f>
        <v>683.32999999999993</v>
      </c>
      <c r="O24" s="98">
        <f>IFERROR(VLOOKUP($A24,'[3]P&amp;L Per TB'!$B$4:AB$379,O$5,FALSE),0)</f>
        <v>683.32999999999993</v>
      </c>
      <c r="P24" s="116">
        <f t="shared" si="0"/>
        <v>14924.41</v>
      </c>
    </row>
    <row r="25" spans="1:25" s="83" customFormat="1" x14ac:dyDescent="0.3">
      <c r="A25" s="125"/>
      <c r="B25" s="107"/>
      <c r="C25" s="99"/>
      <c r="D25" s="98">
        <f>IFERROR(VLOOKUP($A25,'[3]P&amp;L Per TB'!$B$4:Q$379,D$5,FALSE),0)</f>
        <v>0</v>
      </c>
      <c r="E25" s="98">
        <f>IFERROR(VLOOKUP($A25,'[3]P&amp;L Per TB'!$B$4:R$379,E$5,FALSE),0)</f>
        <v>0</v>
      </c>
      <c r="F25" s="98">
        <f>IFERROR(VLOOKUP($A25,'[3]P&amp;L Per TB'!$B$4:S$379,F$5,FALSE),0)</f>
        <v>0</v>
      </c>
      <c r="G25" s="98">
        <f>IFERROR(VLOOKUP($A25,'[3]P&amp;L Per TB'!$B$4:T$379,G$5,FALSE),0)</f>
        <v>0</v>
      </c>
      <c r="H25" s="98">
        <f>IFERROR(VLOOKUP($A25,'[3]P&amp;L Per TB'!$B$4:U$379,H$5,FALSE),0)</f>
        <v>0</v>
      </c>
      <c r="I25" s="98">
        <f>IFERROR(VLOOKUP($A25,'[3]P&amp;L Per TB'!$B$4:V$379,I$5,FALSE),0)</f>
        <v>0</v>
      </c>
      <c r="J25" s="98">
        <f>IFERROR(VLOOKUP($A25,'[3]P&amp;L Per TB'!$B$4:W$379,J$5,FALSE),0)</f>
        <v>0</v>
      </c>
      <c r="K25" s="98">
        <f>IFERROR(VLOOKUP($A25,'[3]P&amp;L Per TB'!$B$4:X$379,K$5,FALSE),0)</f>
        <v>0</v>
      </c>
      <c r="L25" s="98">
        <f>IFERROR(VLOOKUP($A25,'[3]P&amp;L Per TB'!$B$4:Y$379,L$5,FALSE),0)</f>
        <v>0</v>
      </c>
      <c r="M25" s="98">
        <f>IFERROR(VLOOKUP($A25,'[3]P&amp;L Per TB'!$B$4:Z$379,M$5,FALSE),0)</f>
        <v>0</v>
      </c>
      <c r="N25" s="98">
        <f>IFERROR(VLOOKUP($A25,'[3]P&amp;L Per TB'!$B$4:AA$379,N$5,FALSE),0)</f>
        <v>0</v>
      </c>
      <c r="O25" s="98">
        <f>IFERROR(VLOOKUP($A25,'[3]P&amp;L Per TB'!$B$4:AB$379,O$5,FALSE),0)</f>
        <v>0</v>
      </c>
      <c r="P25" s="116">
        <f t="shared" si="0"/>
        <v>0</v>
      </c>
    </row>
    <row r="26" spans="1:25" s="83" customFormat="1" x14ac:dyDescent="0.3">
      <c r="A26" s="125">
        <v>6460</v>
      </c>
      <c r="B26" s="107" t="s">
        <v>362</v>
      </c>
      <c r="C26" s="97" t="s">
        <v>363</v>
      </c>
      <c r="D26" s="98">
        <f>IFERROR(VLOOKUP($A26,'[3]P&amp;L Per TB'!$B$4:Q$379,D$5,FALSE),0)</f>
        <v>8.15</v>
      </c>
      <c r="E26" s="98">
        <f>IFERROR(VLOOKUP($A26,'[3]P&amp;L Per TB'!$B$4:R$379,E$5,FALSE),0)</f>
        <v>8.15</v>
      </c>
      <c r="F26" s="98">
        <f>IFERROR(VLOOKUP($A26,'[3]P&amp;L Per TB'!$B$4:S$379,F$5,FALSE),0)</f>
        <v>8.1499999999999986</v>
      </c>
      <c r="G26" s="98">
        <f>IFERROR(VLOOKUP($A26,'[3]P&amp;L Per TB'!$B$4:T$379,G$5,FALSE),0)</f>
        <v>8.5700000000000038</v>
      </c>
      <c r="H26" s="98">
        <f>IFERROR(VLOOKUP($A26,'[3]P&amp;L Per TB'!$B$4:U$379,H$5,FALSE),0)</f>
        <v>8.57</v>
      </c>
      <c r="I26" s="98">
        <f>IFERROR(VLOOKUP($A26,'[3]P&amp;L Per TB'!$B$4:V$379,I$5,FALSE),0)</f>
        <v>11.419999999999995</v>
      </c>
      <c r="J26" s="98">
        <f>IFERROR(VLOOKUP($A26,'[3]P&amp;L Per TB'!$B$4:W$379,J$5,FALSE),0)</f>
        <v>-0.85999999999999943</v>
      </c>
      <c r="K26" s="98">
        <f>IFERROR(VLOOKUP($A26,'[3]P&amp;L Per TB'!$B$4:X$379,K$5,FALSE),0)</f>
        <v>14.130000000000003</v>
      </c>
      <c r="L26" s="98">
        <f>IFERROR(VLOOKUP($A26,'[3]P&amp;L Per TB'!$B$4:Y$379,L$5,FALSE),0)</f>
        <v>14.129999999999995</v>
      </c>
      <c r="M26" s="98">
        <f>IFERROR(VLOOKUP($A26,'[3]P&amp;L Per TB'!$B$4:Z$379,M$5,FALSE),0)</f>
        <v>42.13000000000001</v>
      </c>
      <c r="N26" s="98">
        <f>IFERROR(VLOOKUP($A26,'[3]P&amp;L Per TB'!$B$4:AA$379,N$5,FALSE),0)</f>
        <v>14.129999999999981</v>
      </c>
      <c r="O26" s="98">
        <f>IFERROR(VLOOKUP($A26,'[3]P&amp;L Per TB'!$B$4:AB$379,O$5,FALSE),0)</f>
        <v>14.130000000000024</v>
      </c>
      <c r="P26" s="116">
        <f t="shared" si="0"/>
        <v>150.80000000000001</v>
      </c>
      <c r="Q26" s="83">
        <v>-14</v>
      </c>
    </row>
    <row r="27" spans="1:25" s="83" customFormat="1" x14ac:dyDescent="0.3">
      <c r="A27" s="125">
        <v>6520</v>
      </c>
      <c r="B27" s="107" t="s">
        <v>364</v>
      </c>
      <c r="C27" s="97" t="s">
        <v>365</v>
      </c>
      <c r="D27" s="98">
        <f>IFERROR(VLOOKUP($A27,'[3]P&amp;L Per TB'!$B$4:Q$379,D$5,FALSE),0)</f>
        <v>93.35</v>
      </c>
      <c r="E27" s="98">
        <f>IFERROR(VLOOKUP($A27,'[3]P&amp;L Per TB'!$B$4:R$379,E$5,FALSE),0)</f>
        <v>93.35</v>
      </c>
      <c r="F27" s="98">
        <f>IFERROR(VLOOKUP($A27,'[3]P&amp;L Per TB'!$B$4:S$379,F$5,FALSE),0)</f>
        <v>93.350000000000023</v>
      </c>
      <c r="G27" s="98">
        <f>IFERROR(VLOOKUP($A27,'[3]P&amp;L Per TB'!$B$4:T$379,G$5,FALSE),0)</f>
        <v>93.349999999999966</v>
      </c>
      <c r="H27" s="98">
        <f>IFERROR(VLOOKUP($A27,'[3]P&amp;L Per TB'!$B$4:U$379,H$5,FALSE),0)</f>
        <v>94.03000000000003</v>
      </c>
      <c r="I27" s="98">
        <f>IFERROR(VLOOKUP($A27,'[3]P&amp;L Per TB'!$B$4:V$379,I$5,FALSE),0)</f>
        <v>95.06</v>
      </c>
      <c r="J27" s="98">
        <f>IFERROR(VLOOKUP($A27,'[3]P&amp;L Per TB'!$B$4:W$379,J$5,FALSE),0)</f>
        <v>-14.310000000000059</v>
      </c>
      <c r="K27" s="98">
        <f>IFERROR(VLOOKUP($A27,'[3]P&amp;L Per TB'!$B$4:X$379,K$5,FALSE),0)</f>
        <v>82.300000000000068</v>
      </c>
      <c r="L27" s="98">
        <f>IFERROR(VLOOKUP($A27,'[3]P&amp;L Per TB'!$B$4:Y$379,L$5,FALSE),0)</f>
        <v>82.980000000000018</v>
      </c>
      <c r="M27" s="98">
        <f>IFERROR(VLOOKUP($A27,'[3]P&amp;L Per TB'!$B$4:Z$379,M$5,FALSE),0)</f>
        <v>82.349999999999909</v>
      </c>
      <c r="N27" s="98">
        <f>IFERROR(VLOOKUP($A27,'[3]P&amp;L Per TB'!$B$4:AA$379,N$5,FALSE),0)</f>
        <v>86.3900000000001</v>
      </c>
      <c r="O27" s="98">
        <f>IFERROR(VLOOKUP($A27,'[3]P&amp;L Per TB'!$B$4:AB$379,O$5,FALSE),0)</f>
        <v>86.729999999999905</v>
      </c>
      <c r="P27" s="116">
        <f t="shared" si="0"/>
        <v>968.93</v>
      </c>
      <c r="Q27" s="83">
        <v>1.4</v>
      </c>
      <c r="Y27" s="84">
        <v>0</v>
      </c>
    </row>
    <row r="28" spans="1:25" s="83" customFormat="1" x14ac:dyDescent="0.3">
      <c r="A28" s="125"/>
      <c r="B28" s="107"/>
      <c r="C28" s="99"/>
      <c r="D28" s="98">
        <f>IFERROR(VLOOKUP($A28,'[3]P&amp;L Per TB'!$B$4:Q$379,D$5,FALSE),0)</f>
        <v>0</v>
      </c>
      <c r="E28" s="98">
        <f>IFERROR(VLOOKUP($A28,'[3]P&amp;L Per TB'!$B$4:R$379,E$5,FALSE),0)</f>
        <v>0</v>
      </c>
      <c r="F28" s="98">
        <f>IFERROR(VLOOKUP($A28,'[3]P&amp;L Per TB'!$B$4:S$379,F$5,FALSE),0)</f>
        <v>0</v>
      </c>
      <c r="G28" s="98">
        <f>IFERROR(VLOOKUP($A28,'[3]P&amp;L Per TB'!$B$4:T$379,G$5,FALSE),0)</f>
        <v>0</v>
      </c>
      <c r="H28" s="98">
        <f>IFERROR(VLOOKUP($A28,'[3]P&amp;L Per TB'!$B$4:U$379,H$5,FALSE),0)</f>
        <v>0</v>
      </c>
      <c r="I28" s="98">
        <f>IFERROR(VLOOKUP($A28,'[3]P&amp;L Per TB'!$B$4:V$379,I$5,FALSE),0)</f>
        <v>0</v>
      </c>
      <c r="J28" s="98">
        <f>IFERROR(VLOOKUP($A28,'[3]P&amp;L Per TB'!$B$4:W$379,J$5,FALSE),0)</f>
        <v>0</v>
      </c>
      <c r="K28" s="98">
        <f>IFERROR(VLOOKUP($A28,'[3]P&amp;L Per TB'!$B$4:X$379,K$5,FALSE),0)</f>
        <v>0</v>
      </c>
      <c r="L28" s="98">
        <f>IFERROR(VLOOKUP($A28,'[3]P&amp;L Per TB'!$B$4:Y$379,L$5,FALSE),0)</f>
        <v>0</v>
      </c>
      <c r="M28" s="98">
        <f>IFERROR(VLOOKUP($A28,'[3]P&amp;L Per TB'!$B$4:Z$379,M$5,FALSE),0)</f>
        <v>0</v>
      </c>
      <c r="N28" s="98">
        <f>IFERROR(VLOOKUP($A28,'[3]P&amp;L Per TB'!$B$4:AA$379,N$5,FALSE),0)</f>
        <v>0</v>
      </c>
      <c r="O28" s="98">
        <f>IFERROR(VLOOKUP($A28,'[3]P&amp;L Per TB'!$B$4:AB$379,O$5,FALSE),0)</f>
        <v>0</v>
      </c>
      <c r="P28" s="116">
        <f t="shared" si="0"/>
        <v>0</v>
      </c>
      <c r="Y28" s="84">
        <v>0</v>
      </c>
    </row>
    <row r="29" spans="1:25" s="83" customFormat="1" x14ac:dyDescent="0.3">
      <c r="A29" s="125">
        <v>6525</v>
      </c>
      <c r="B29" s="107" t="s">
        <v>367</v>
      </c>
      <c r="C29" s="97" t="s">
        <v>368</v>
      </c>
      <c r="D29" s="98">
        <f>IFERROR(VLOOKUP($A29,'[3]P&amp;L Per TB'!$B$4:Q$379,D$5,FALSE),0)</f>
        <v>97.36</v>
      </c>
      <c r="E29" s="98">
        <f>IFERROR(VLOOKUP($A29,'[3]P&amp;L Per TB'!$B$4:R$379,E$5,FALSE),0)</f>
        <v>97.36</v>
      </c>
      <c r="F29" s="98">
        <f>IFERROR(VLOOKUP($A29,'[3]P&amp;L Per TB'!$B$4:S$379,F$5,FALSE),0)</f>
        <v>97.359999999999985</v>
      </c>
      <c r="G29" s="98">
        <f>IFERROR(VLOOKUP($A29,'[3]P&amp;L Per TB'!$B$4:T$379,G$5,FALSE),0)</f>
        <v>97.360000000000014</v>
      </c>
      <c r="H29" s="98">
        <f>IFERROR(VLOOKUP($A29,'[3]P&amp;L Per TB'!$B$4:U$379,H$5,FALSE),0)</f>
        <v>97.360000000000014</v>
      </c>
      <c r="I29" s="98">
        <f>IFERROR(VLOOKUP($A29,'[3]P&amp;L Per TB'!$B$4:V$379,I$5,FALSE),0)</f>
        <v>102.21999999999997</v>
      </c>
      <c r="J29" s="98">
        <f>IFERROR(VLOOKUP($A29,'[3]P&amp;L Per TB'!$B$4:W$379,J$5,FALSE),0)</f>
        <v>104.28999999999996</v>
      </c>
      <c r="K29" s="98">
        <f>IFERROR(VLOOKUP($A29,'[3]P&amp;L Per TB'!$B$4:X$379,K$5,FALSE),0)</f>
        <v>102.8900000000001</v>
      </c>
      <c r="L29" s="98">
        <f>IFERROR(VLOOKUP($A29,'[3]P&amp;L Per TB'!$B$4:Y$379,L$5,FALSE),0)</f>
        <v>102.88999999999999</v>
      </c>
      <c r="M29" s="98">
        <f>IFERROR(VLOOKUP($A29,'[3]P&amp;L Per TB'!$B$4:Z$379,M$5,FALSE),0)</f>
        <v>100.88999999999999</v>
      </c>
      <c r="N29" s="98">
        <f>IFERROR(VLOOKUP($A29,'[3]P&amp;L Per TB'!$B$4:AA$379,N$5,FALSE),0)</f>
        <v>554.80999999999995</v>
      </c>
      <c r="O29" s="98">
        <f>IFERROR(VLOOKUP($A29,'[3]P&amp;L Per TB'!$B$4:AB$379,O$5,FALSE),0)</f>
        <v>502.40000000000009</v>
      </c>
      <c r="P29" s="116">
        <f t="shared" si="0"/>
        <v>2057.19</v>
      </c>
      <c r="Q29" s="83">
        <v>1.4</v>
      </c>
      <c r="Y29" s="84">
        <v>0</v>
      </c>
    </row>
    <row r="30" spans="1:25" s="83" customFormat="1" x14ac:dyDescent="0.3">
      <c r="A30" s="125">
        <v>6530</v>
      </c>
      <c r="B30" s="107" t="s">
        <v>369</v>
      </c>
      <c r="C30" s="97" t="s">
        <v>370</v>
      </c>
      <c r="D30" s="98">
        <f>IFERROR(VLOOKUP($A30,'[3]P&amp;L Per TB'!$B$4:Q$379,D$5,FALSE),0)</f>
        <v>513.53</v>
      </c>
      <c r="E30" s="98">
        <f>IFERROR(VLOOKUP($A30,'[3]P&amp;L Per TB'!$B$4:R$379,E$5,FALSE),0)</f>
        <v>513.69000000000005</v>
      </c>
      <c r="F30" s="98">
        <f>IFERROR(VLOOKUP($A30,'[3]P&amp;L Per TB'!$B$4:S$379,F$5,FALSE),0)</f>
        <v>516.31999999999994</v>
      </c>
      <c r="G30" s="98">
        <f>IFERROR(VLOOKUP($A30,'[3]P&amp;L Per TB'!$B$4:T$379,G$5,FALSE),0)</f>
        <v>516.32000000000016</v>
      </c>
      <c r="H30" s="98">
        <f>IFERROR(VLOOKUP($A30,'[3]P&amp;L Per TB'!$B$4:U$379,H$5,FALSE),0)</f>
        <v>516.31999999999971</v>
      </c>
      <c r="I30" s="98">
        <f>IFERROR(VLOOKUP($A30,'[3]P&amp;L Per TB'!$B$4:V$379,I$5,FALSE),0)</f>
        <v>516.32000000000016</v>
      </c>
      <c r="J30" s="98">
        <f>IFERROR(VLOOKUP($A30,'[3]P&amp;L Per TB'!$B$4:W$379,J$5,FALSE),0)</f>
        <v>385.42000000000007</v>
      </c>
      <c r="K30" s="98">
        <f>IFERROR(VLOOKUP($A30,'[3]P&amp;L Per TB'!$B$4:X$379,K$5,FALSE),0)</f>
        <v>514.02999999999975</v>
      </c>
      <c r="L30" s="98">
        <f>IFERROR(VLOOKUP($A30,'[3]P&amp;L Per TB'!$B$4:Y$379,L$5,FALSE),0)</f>
        <v>514.02999999999975</v>
      </c>
      <c r="M30" s="98">
        <f>IFERROR(VLOOKUP($A30,'[3]P&amp;L Per TB'!$B$4:Z$379,M$5,FALSE),0)</f>
        <v>645.03000000000065</v>
      </c>
      <c r="N30" s="98">
        <f>IFERROR(VLOOKUP($A30,'[3]P&amp;L Per TB'!$B$4:AA$379,N$5,FALSE),0)</f>
        <v>514.02999999999975</v>
      </c>
      <c r="O30" s="98">
        <f>IFERROR(VLOOKUP($A30,'[3]P&amp;L Per TB'!$B$4:AB$379,O$5,FALSE),0)</f>
        <v>514.02999999999975</v>
      </c>
      <c r="P30" s="116">
        <f t="shared" si="0"/>
        <v>6179.07</v>
      </c>
      <c r="Q30" s="83">
        <f>-44-43.45-43.45</f>
        <v>-130.9</v>
      </c>
      <c r="Y30" s="84">
        <v>0</v>
      </c>
    </row>
    <row r="31" spans="1:25" s="83" customFormat="1" x14ac:dyDescent="0.3">
      <c r="A31" s="125"/>
      <c r="B31" s="107"/>
      <c r="C31" s="99"/>
      <c r="D31" s="98">
        <f>IFERROR(VLOOKUP($A31,'[3]P&amp;L Per TB'!$B$4:Q$379,D$5,FALSE),0)</f>
        <v>0</v>
      </c>
      <c r="E31" s="98">
        <f>IFERROR(VLOOKUP($A31,'[3]P&amp;L Per TB'!$B$4:R$379,E$5,FALSE),0)</f>
        <v>0</v>
      </c>
      <c r="F31" s="98">
        <f>IFERROR(VLOOKUP($A31,'[3]P&amp;L Per TB'!$B$4:S$379,F$5,FALSE),0)</f>
        <v>0</v>
      </c>
      <c r="G31" s="98">
        <f>IFERROR(VLOOKUP($A31,'[3]P&amp;L Per TB'!$B$4:T$379,G$5,FALSE),0)</f>
        <v>0</v>
      </c>
      <c r="H31" s="98">
        <f>IFERROR(VLOOKUP($A31,'[3]P&amp;L Per TB'!$B$4:U$379,H$5,FALSE),0)</f>
        <v>0</v>
      </c>
      <c r="I31" s="98">
        <f>IFERROR(VLOOKUP($A31,'[3]P&amp;L Per TB'!$B$4:V$379,I$5,FALSE),0)</f>
        <v>0</v>
      </c>
      <c r="J31" s="98">
        <f>IFERROR(VLOOKUP($A31,'[3]P&amp;L Per TB'!$B$4:W$379,J$5,FALSE),0)</f>
        <v>0</v>
      </c>
      <c r="K31" s="98">
        <f>IFERROR(VLOOKUP($A31,'[3]P&amp;L Per TB'!$B$4:X$379,K$5,FALSE),0)</f>
        <v>0</v>
      </c>
      <c r="L31" s="98">
        <f>IFERROR(VLOOKUP($A31,'[3]P&amp;L Per TB'!$B$4:Y$379,L$5,FALSE),0)</f>
        <v>0</v>
      </c>
      <c r="M31" s="98">
        <f>IFERROR(VLOOKUP($A31,'[3]P&amp;L Per TB'!$B$4:Z$379,M$5,FALSE),0)</f>
        <v>0</v>
      </c>
      <c r="N31" s="98">
        <f>IFERROR(VLOOKUP($A31,'[3]P&amp;L Per TB'!$B$4:AA$379,N$5,FALSE),0)</f>
        <v>0</v>
      </c>
      <c r="O31" s="98">
        <f>IFERROR(VLOOKUP($A31,'[3]P&amp;L Per TB'!$B$4:AB$379,O$5,FALSE),0)</f>
        <v>0</v>
      </c>
      <c r="P31" s="116">
        <f t="shared" si="0"/>
        <v>0</v>
      </c>
    </row>
    <row r="32" spans="1:25" s="83" customFormat="1" x14ac:dyDescent="0.3">
      <c r="A32" s="125">
        <v>6535</v>
      </c>
      <c r="B32" s="107" t="s">
        <v>371</v>
      </c>
      <c r="C32" s="97" t="s">
        <v>372</v>
      </c>
      <c r="D32" s="98">
        <f>IFERROR(VLOOKUP($A32,'[3]P&amp;L Per TB'!$B$4:Q$379,D$5,FALSE),0)</f>
        <v>82.9</v>
      </c>
      <c r="E32" s="98">
        <f>IFERROR(VLOOKUP($A32,'[3]P&amp;L Per TB'!$B$4:R$379,E$5,FALSE),0)</f>
        <v>92.56</v>
      </c>
      <c r="F32" s="98">
        <f>IFERROR(VLOOKUP($A32,'[3]P&amp;L Per TB'!$B$4:S$379,F$5,FALSE),0)</f>
        <v>91.489999999999981</v>
      </c>
      <c r="G32" s="98">
        <f>IFERROR(VLOOKUP($A32,'[3]P&amp;L Per TB'!$B$4:T$379,G$5,FALSE),0)</f>
        <v>90.75</v>
      </c>
      <c r="H32" s="98">
        <f>IFERROR(VLOOKUP($A32,'[3]P&amp;L Per TB'!$B$4:U$379,H$5,FALSE),0)</f>
        <v>90.910000000000025</v>
      </c>
      <c r="I32" s="98">
        <f>IFERROR(VLOOKUP($A32,'[3]P&amp;L Per TB'!$B$4:V$379,I$5,FALSE),0)</f>
        <v>90.909999999999968</v>
      </c>
      <c r="J32" s="98">
        <f>IFERROR(VLOOKUP($A32,'[3]P&amp;L Per TB'!$B$4:W$379,J$5,FALSE),0)</f>
        <v>88.909999999999968</v>
      </c>
      <c r="K32" s="98">
        <f>IFERROR(VLOOKUP($A32,'[3]P&amp;L Per TB'!$B$4:X$379,K$5,FALSE),0)</f>
        <v>90.910000000000082</v>
      </c>
      <c r="L32" s="98">
        <f>IFERROR(VLOOKUP($A32,'[3]P&amp;L Per TB'!$B$4:Y$379,L$5,FALSE),0)</f>
        <v>91.079999999999927</v>
      </c>
      <c r="M32" s="98">
        <f>IFERROR(VLOOKUP($A32,'[3]P&amp;L Per TB'!$B$4:Z$379,M$5,FALSE),0)</f>
        <v>95.080000000000041</v>
      </c>
      <c r="N32" s="98">
        <f>IFERROR(VLOOKUP($A32,'[3]P&amp;L Per TB'!$B$4:AA$379,N$5,FALSE),0)</f>
        <v>91.080000000000041</v>
      </c>
      <c r="O32" s="98">
        <f>IFERROR(VLOOKUP($A32,'[3]P&amp;L Per TB'!$B$4:AB$379,O$5,FALSE),0)</f>
        <v>91.080000000000041</v>
      </c>
      <c r="P32" s="116">
        <f t="shared" si="0"/>
        <v>1087.6600000000001</v>
      </c>
      <c r="Q32" s="83">
        <v>-2</v>
      </c>
      <c r="Y32" s="84">
        <v>0</v>
      </c>
    </row>
    <row r="33" spans="1:25" s="83" customFormat="1" x14ac:dyDescent="0.3">
      <c r="A33" s="125"/>
      <c r="B33" s="107"/>
      <c r="C33" s="97"/>
      <c r="D33" s="98">
        <f>IFERROR(VLOOKUP($A33,'[3]P&amp;L Per TB'!$B$4:Q$379,D$5,FALSE),0)</f>
        <v>0</v>
      </c>
      <c r="E33" s="98">
        <f>IFERROR(VLOOKUP($A33,'[3]P&amp;L Per TB'!$B$4:R$379,E$5,FALSE),0)</f>
        <v>0</v>
      </c>
      <c r="F33" s="98">
        <f>IFERROR(VLOOKUP($A33,'[3]P&amp;L Per TB'!$B$4:S$379,F$5,FALSE),0)</f>
        <v>0</v>
      </c>
      <c r="G33" s="98">
        <f>IFERROR(VLOOKUP($A33,'[3]P&amp;L Per TB'!$B$4:T$379,G$5,FALSE),0)</f>
        <v>0</v>
      </c>
      <c r="H33" s="98">
        <f>IFERROR(VLOOKUP($A33,'[3]P&amp;L Per TB'!$B$4:U$379,H$5,FALSE),0)</f>
        <v>0</v>
      </c>
      <c r="I33" s="98">
        <f>IFERROR(VLOOKUP($A33,'[3]P&amp;L Per TB'!$B$4:V$379,I$5,FALSE),0)</f>
        <v>0</v>
      </c>
      <c r="J33" s="98">
        <f>IFERROR(VLOOKUP($A33,'[3]P&amp;L Per TB'!$B$4:W$379,J$5,FALSE),0)</f>
        <v>0</v>
      </c>
      <c r="K33" s="98">
        <f>IFERROR(VLOOKUP($A33,'[3]P&amp;L Per TB'!$B$4:X$379,K$5,FALSE),0)</f>
        <v>0</v>
      </c>
      <c r="L33" s="98">
        <f>IFERROR(VLOOKUP($A33,'[3]P&amp;L Per TB'!$B$4:Y$379,L$5,FALSE),0)</f>
        <v>0</v>
      </c>
      <c r="M33" s="98">
        <f>IFERROR(VLOOKUP($A33,'[3]P&amp;L Per TB'!$B$4:Z$379,M$5,FALSE),0)</f>
        <v>0</v>
      </c>
      <c r="N33" s="98">
        <f>IFERROR(VLOOKUP($A33,'[3]P&amp;L Per TB'!$B$4:AA$379,N$5,FALSE),0)</f>
        <v>0</v>
      </c>
      <c r="O33" s="98">
        <f>IFERROR(VLOOKUP($A33,'[3]P&amp;L Per TB'!$B$4:AB$379,O$5,FALSE),0)</f>
        <v>0</v>
      </c>
      <c r="P33" s="116">
        <f t="shared" si="0"/>
        <v>0</v>
      </c>
      <c r="Y33" s="84">
        <v>0</v>
      </c>
    </row>
    <row r="34" spans="1:25" s="83" customFormat="1" x14ac:dyDescent="0.3">
      <c r="A34" s="125">
        <v>6540</v>
      </c>
      <c r="B34" s="107" t="s">
        <v>373</v>
      </c>
      <c r="C34" s="97" t="s">
        <v>374</v>
      </c>
      <c r="D34" s="98">
        <f>IFERROR(VLOOKUP($A34,'[3]P&amp;L Per TB'!$B$4:Q$379,D$5,FALSE),0)</f>
        <v>109.98</v>
      </c>
      <c r="E34" s="98">
        <f>IFERROR(VLOOKUP($A34,'[3]P&amp;L Per TB'!$B$4:R$379,E$5,FALSE),0)</f>
        <v>109.98</v>
      </c>
      <c r="F34" s="98">
        <f>IFERROR(VLOOKUP($A34,'[3]P&amp;L Per TB'!$B$4:S$379,F$5,FALSE),0)</f>
        <v>114.6</v>
      </c>
      <c r="G34" s="98">
        <f>IFERROR(VLOOKUP($A34,'[3]P&amp;L Per TB'!$B$4:T$379,G$5,FALSE),0)</f>
        <v>115.75999999999999</v>
      </c>
      <c r="H34" s="98">
        <f>IFERROR(VLOOKUP($A34,'[3]P&amp;L Per TB'!$B$4:U$379,H$5,FALSE),0)</f>
        <v>118.00000000000006</v>
      </c>
      <c r="I34" s="98">
        <f>IFERROR(VLOOKUP($A34,'[3]P&amp;L Per TB'!$B$4:V$379,I$5,FALSE),0)</f>
        <v>118</v>
      </c>
      <c r="J34" s="98">
        <f>IFERROR(VLOOKUP($A34,'[3]P&amp;L Per TB'!$B$4:W$379,J$5,FALSE),0)</f>
        <v>111</v>
      </c>
      <c r="K34" s="98">
        <f>IFERROR(VLOOKUP($A34,'[3]P&amp;L Per TB'!$B$4:X$379,K$5,FALSE),0)</f>
        <v>118</v>
      </c>
      <c r="L34" s="98">
        <f>IFERROR(VLOOKUP($A34,'[3]P&amp;L Per TB'!$B$4:Y$379,L$5,FALSE),0)</f>
        <v>117.99999999999989</v>
      </c>
      <c r="M34" s="98">
        <f>IFERROR(VLOOKUP($A34,'[3]P&amp;L Per TB'!$B$4:Z$379,M$5,FALSE),0)</f>
        <v>139.06000000000017</v>
      </c>
      <c r="N34" s="98">
        <f>IFERROR(VLOOKUP($A34,'[3]P&amp;L Per TB'!$B$4:AA$379,N$5,FALSE),0)</f>
        <v>125.05999999999995</v>
      </c>
      <c r="O34" s="98">
        <f>IFERROR(VLOOKUP($A34,'[3]P&amp;L Per TB'!$B$4:AB$379,O$5,FALSE),0)</f>
        <v>125.05999999999995</v>
      </c>
      <c r="P34" s="116">
        <f t="shared" si="0"/>
        <v>1422.5</v>
      </c>
      <c r="Q34" s="83">
        <v>-7</v>
      </c>
    </row>
    <row r="35" spans="1:25" s="83" customFormat="1" x14ac:dyDescent="0.3">
      <c r="A35" s="125">
        <v>6545</v>
      </c>
      <c r="B35" s="107" t="s">
        <v>375</v>
      </c>
      <c r="C35" s="97" t="s">
        <v>376</v>
      </c>
      <c r="D35" s="98">
        <f>IFERROR(VLOOKUP($A35,'[3]P&amp;L Per TB'!$B$4:Q$379,D$5,FALSE),0)</f>
        <v>67.12</v>
      </c>
      <c r="E35" s="98">
        <f>IFERROR(VLOOKUP($A35,'[3]P&amp;L Per TB'!$B$4:R$379,E$5,FALSE),0)</f>
        <v>67.449999999999989</v>
      </c>
      <c r="F35" s="98">
        <f>IFERROR(VLOOKUP($A35,'[3]P&amp;L Per TB'!$B$4:S$379,F$5,FALSE),0)</f>
        <v>68.460000000000008</v>
      </c>
      <c r="G35" s="98">
        <f>IFERROR(VLOOKUP($A35,'[3]P&amp;L Per TB'!$B$4:T$379,G$5,FALSE),0)</f>
        <v>68.460000000000008</v>
      </c>
      <c r="H35" s="98">
        <f>IFERROR(VLOOKUP($A35,'[3]P&amp;L Per TB'!$B$4:U$379,H$5,FALSE),0)</f>
        <v>69.139999999999986</v>
      </c>
      <c r="I35" s="98">
        <f>IFERROR(VLOOKUP($A35,'[3]P&amp;L Per TB'!$B$4:V$379,I$5,FALSE),0)</f>
        <v>69.139999999999986</v>
      </c>
      <c r="J35" s="98">
        <f>IFERROR(VLOOKUP($A35,'[3]P&amp;L Per TB'!$B$4:W$379,J$5,FALSE),0)</f>
        <v>69.140000000000043</v>
      </c>
      <c r="K35" s="98">
        <f>IFERROR(VLOOKUP($A35,'[3]P&amp;L Per TB'!$B$4:X$379,K$5,FALSE),0)</f>
        <v>72.239999999999952</v>
      </c>
      <c r="L35" s="98">
        <f>IFERROR(VLOOKUP($A35,'[3]P&amp;L Per TB'!$B$4:Y$379,L$5,FALSE),0)</f>
        <v>72.580000000000041</v>
      </c>
      <c r="M35" s="98">
        <f>IFERROR(VLOOKUP($A35,'[3]P&amp;L Per TB'!$B$4:Z$379,M$5,FALSE),0)</f>
        <v>74.75</v>
      </c>
      <c r="N35" s="98">
        <f>IFERROR(VLOOKUP($A35,'[3]P&amp;L Per TB'!$B$4:AA$379,N$5,FALSE),0)</f>
        <v>73.75</v>
      </c>
      <c r="O35" s="98">
        <f>IFERROR(VLOOKUP($A35,'[3]P&amp;L Per TB'!$B$4:AB$379,O$5,FALSE),0)</f>
        <v>73.75</v>
      </c>
      <c r="P35" s="116">
        <f t="shared" si="0"/>
        <v>845.98</v>
      </c>
    </row>
    <row r="36" spans="1:25" s="83" customFormat="1" x14ac:dyDescent="0.3">
      <c r="A36" s="125"/>
      <c r="B36" s="113" t="s">
        <v>81</v>
      </c>
      <c r="C36" s="95" t="s">
        <v>81</v>
      </c>
      <c r="D36" s="103">
        <f>SUM(D34:D35)</f>
        <v>177.10000000000002</v>
      </c>
      <c r="E36" s="103">
        <f t="shared" ref="E36:P36" si="1">SUM(E34:E35)</f>
        <v>177.43</v>
      </c>
      <c r="F36" s="103">
        <f t="shared" si="1"/>
        <v>183.06</v>
      </c>
      <c r="G36" s="103">
        <f t="shared" si="1"/>
        <v>184.22</v>
      </c>
      <c r="H36" s="103">
        <f t="shared" si="1"/>
        <v>187.14000000000004</v>
      </c>
      <c r="I36" s="103">
        <f t="shared" si="1"/>
        <v>187.14</v>
      </c>
      <c r="J36" s="103">
        <f t="shared" si="1"/>
        <v>180.14000000000004</v>
      </c>
      <c r="K36" s="103">
        <f t="shared" si="1"/>
        <v>190.23999999999995</v>
      </c>
      <c r="L36" s="103">
        <f t="shared" si="1"/>
        <v>190.57999999999993</v>
      </c>
      <c r="M36" s="103">
        <f t="shared" si="1"/>
        <v>213.81000000000017</v>
      </c>
      <c r="N36" s="103">
        <f t="shared" si="1"/>
        <v>198.80999999999995</v>
      </c>
      <c r="O36" s="103">
        <f t="shared" si="1"/>
        <v>198.80999999999995</v>
      </c>
      <c r="P36" s="187">
        <f t="shared" si="1"/>
        <v>2268.48</v>
      </c>
      <c r="Y36" s="84">
        <v>0</v>
      </c>
    </row>
    <row r="37" spans="1:25" s="83" customFormat="1" x14ac:dyDescent="0.3">
      <c r="A37" s="125">
        <v>6550</v>
      </c>
      <c r="B37" s="107" t="s">
        <v>377</v>
      </c>
      <c r="C37" s="97" t="s">
        <v>378</v>
      </c>
      <c r="D37" s="98">
        <f>IFERROR(VLOOKUP($A37,'[3]P&amp;L Per TB'!$B$4:Q$379,D$5,FALSE),0)</f>
        <v>14.85</v>
      </c>
      <c r="E37" s="98">
        <f>IFERROR(VLOOKUP($A37,'[3]P&amp;L Per TB'!$B$4:R$379,E$5,FALSE),0)</f>
        <v>14.85</v>
      </c>
      <c r="F37" s="98">
        <f>IFERROR(VLOOKUP($A37,'[3]P&amp;L Per TB'!$B$4:S$379,F$5,FALSE),0)</f>
        <v>14.849999999999998</v>
      </c>
      <c r="G37" s="98">
        <f>IFERROR(VLOOKUP($A37,'[3]P&amp;L Per TB'!$B$4:T$379,G$5,FALSE),0)</f>
        <v>14.850000000000001</v>
      </c>
      <c r="H37" s="98">
        <f>IFERROR(VLOOKUP($A37,'[3]P&amp;L Per TB'!$B$4:U$379,H$5,FALSE),0)</f>
        <v>14.850000000000001</v>
      </c>
      <c r="I37" s="98">
        <f>IFERROR(VLOOKUP($A37,'[3]P&amp;L Per TB'!$B$4:V$379,I$5,FALSE),0)</f>
        <v>14.849999999999994</v>
      </c>
      <c r="J37" s="98">
        <f>IFERROR(VLOOKUP($A37,'[3]P&amp;L Per TB'!$B$4:W$379,J$5,FALSE),0)</f>
        <v>14.850000000000009</v>
      </c>
      <c r="K37" s="98">
        <f>IFERROR(VLOOKUP($A37,'[3]P&amp;L Per TB'!$B$4:X$379,K$5,FALSE),0)</f>
        <v>14.849999999999994</v>
      </c>
      <c r="L37" s="98">
        <f>IFERROR(VLOOKUP($A37,'[3]P&amp;L Per TB'!$B$4:Y$379,L$5,FALSE),0)</f>
        <v>14.850000000000009</v>
      </c>
      <c r="M37" s="98">
        <f>IFERROR(VLOOKUP($A37,'[3]P&amp;L Per TB'!$B$4:Z$379,M$5,FALSE),0)</f>
        <v>14.849999999999994</v>
      </c>
      <c r="N37" s="98">
        <f>IFERROR(VLOOKUP($A37,'[3]P&amp;L Per TB'!$B$4:AA$379,N$5,FALSE),0)</f>
        <v>14.849999999999994</v>
      </c>
      <c r="O37" s="98">
        <f>IFERROR(VLOOKUP($A37,'[3]P&amp;L Per TB'!$B$4:AB$379,O$5,FALSE),0)</f>
        <v>14.849999999999994</v>
      </c>
      <c r="P37" s="116">
        <f t="shared" ref="P37:P43" si="2">SUM(D37:O37)</f>
        <v>178.2</v>
      </c>
    </row>
    <row r="38" spans="1:25" s="83" customFormat="1" x14ac:dyDescent="0.3">
      <c r="A38" s="125">
        <v>6555</v>
      </c>
      <c r="B38" s="107" t="s">
        <v>379</v>
      </c>
      <c r="C38" s="97"/>
      <c r="D38" s="98">
        <f>IFERROR(VLOOKUP($A38,'[3]P&amp;L Per TB'!$B$4:Q$379,D$5,FALSE),0)</f>
        <v>1.38</v>
      </c>
      <c r="E38" s="98">
        <f>IFERROR(VLOOKUP($A38,'[3]P&amp;L Per TB'!$B$4:R$379,E$5,FALSE),0)</f>
        <v>1.38</v>
      </c>
      <c r="F38" s="98">
        <f>IFERROR(VLOOKUP($A38,'[3]P&amp;L Per TB'!$B$4:S$379,F$5,FALSE),0)</f>
        <v>1.38</v>
      </c>
      <c r="G38" s="98">
        <f>IFERROR(VLOOKUP($A38,'[3]P&amp;L Per TB'!$B$4:T$379,G$5,FALSE),0)</f>
        <v>1.38</v>
      </c>
      <c r="H38" s="98">
        <f>IFERROR(VLOOKUP($A38,'[3]P&amp;L Per TB'!$B$4:U$379,H$5,FALSE),0)</f>
        <v>1.3800000000000008</v>
      </c>
      <c r="I38" s="98">
        <f>IFERROR(VLOOKUP($A38,'[3]P&amp;L Per TB'!$B$4:V$379,I$5,FALSE),0)</f>
        <v>1.379999999999999</v>
      </c>
      <c r="J38" s="98">
        <f>IFERROR(VLOOKUP($A38,'[3]P&amp;L Per TB'!$B$4:W$379,J$5,FALSE),0)</f>
        <v>443.38000000000005</v>
      </c>
      <c r="K38" s="98">
        <f>IFERROR(VLOOKUP($A38,'[3]P&amp;L Per TB'!$B$4:X$379,K$5,FALSE),0)</f>
        <v>1.3799999999999955</v>
      </c>
      <c r="L38" s="98">
        <f>IFERROR(VLOOKUP($A38,'[3]P&amp;L Per TB'!$B$4:Y$379,L$5,FALSE),0)</f>
        <v>1.3799999999999955</v>
      </c>
      <c r="M38" s="98">
        <f>IFERROR(VLOOKUP($A38,'[3]P&amp;L Per TB'!$B$4:Z$379,M$5,FALSE),0)</f>
        <v>-0.62000000000000455</v>
      </c>
      <c r="N38" s="98">
        <f>IFERROR(VLOOKUP($A38,'[3]P&amp;L Per TB'!$B$4:AA$379,N$5,FALSE),0)</f>
        <v>1.3799999999999955</v>
      </c>
      <c r="O38" s="98">
        <f>IFERROR(VLOOKUP($A38,'[3]P&amp;L Per TB'!$B$4:AB$379,O$5,FALSE),0)</f>
        <v>1.3799999999999955</v>
      </c>
      <c r="P38" s="116">
        <f t="shared" si="2"/>
        <v>456.56</v>
      </c>
      <c r="Q38" s="83">
        <v>1</v>
      </c>
    </row>
    <row r="39" spans="1:25" s="83" customFormat="1" x14ac:dyDescent="0.3">
      <c r="A39" s="125">
        <v>6575</v>
      </c>
      <c r="B39" s="107" t="s">
        <v>380</v>
      </c>
      <c r="C39" s="97"/>
      <c r="D39" s="98">
        <f>IFERROR(VLOOKUP($A39,'[3]P&amp;L Per TB'!$B$4:Q$379,D$5,FALSE),0)</f>
        <v>0</v>
      </c>
      <c r="E39" s="98">
        <f>IFERROR(VLOOKUP($A39,'[3]P&amp;L Per TB'!$B$4:R$379,E$5,FALSE),0)</f>
        <v>0</v>
      </c>
      <c r="F39" s="98">
        <f>IFERROR(VLOOKUP($A39,'[3]P&amp;L Per TB'!$B$4:S$379,F$5,FALSE),0)</f>
        <v>0</v>
      </c>
      <c r="G39" s="98">
        <f>IFERROR(VLOOKUP($A39,'[3]P&amp;L Per TB'!$B$4:T$379,G$5,FALSE),0)</f>
        <v>0</v>
      </c>
      <c r="H39" s="98">
        <f>IFERROR(VLOOKUP($A39,'[3]P&amp;L Per TB'!$B$4:U$379,H$5,FALSE),0)</f>
        <v>0</v>
      </c>
      <c r="I39" s="98">
        <f>IFERROR(VLOOKUP($A39,'[3]P&amp;L Per TB'!$B$4:V$379,I$5,FALSE),0)</f>
        <v>0</v>
      </c>
      <c r="J39" s="98">
        <f>IFERROR(VLOOKUP($A39,'[3]P&amp;L Per TB'!$B$4:W$379,J$5,FALSE),0)</f>
        <v>0</v>
      </c>
      <c r="K39" s="98">
        <f>IFERROR(VLOOKUP($A39,'[3]P&amp;L Per TB'!$B$4:X$379,K$5,FALSE),0)</f>
        <v>0</v>
      </c>
      <c r="L39" s="98">
        <f>IFERROR(VLOOKUP($A39,'[3]P&amp;L Per TB'!$B$4:Y$379,L$5,FALSE),0)</f>
        <v>0</v>
      </c>
      <c r="M39" s="98">
        <f>IFERROR(VLOOKUP($A39,'[3]P&amp;L Per TB'!$B$4:Z$379,M$5,FALSE),0)</f>
        <v>0</v>
      </c>
      <c r="N39" s="98">
        <f>IFERROR(VLOOKUP($A39,'[3]P&amp;L Per TB'!$B$4:AA$379,N$5,FALSE),0)</f>
        <v>0</v>
      </c>
      <c r="O39" s="98">
        <f>IFERROR(VLOOKUP($A39,'[3]P&amp;L Per TB'!$B$4:AB$379,O$5,FALSE),0)</f>
        <v>0</v>
      </c>
      <c r="P39" s="116">
        <f t="shared" si="2"/>
        <v>0</v>
      </c>
    </row>
    <row r="40" spans="1:25" s="83" customFormat="1" x14ac:dyDescent="0.3">
      <c r="A40" s="125"/>
      <c r="B40" s="107"/>
      <c r="C40" s="99"/>
      <c r="D40" s="98">
        <f>IFERROR(VLOOKUP($A40,'[3]P&amp;L Per TB'!$B$4:Q$379,D$5,FALSE),0)</f>
        <v>0</v>
      </c>
      <c r="E40" s="98">
        <f>IFERROR(VLOOKUP($A40,'[3]P&amp;L Per TB'!$B$4:R$379,E$5,FALSE),0)</f>
        <v>0</v>
      </c>
      <c r="F40" s="98">
        <f>IFERROR(VLOOKUP($A40,'[3]P&amp;L Per TB'!$B$4:S$379,F$5,FALSE),0)</f>
        <v>0</v>
      </c>
      <c r="G40" s="98">
        <f>IFERROR(VLOOKUP($A40,'[3]P&amp;L Per TB'!$B$4:T$379,G$5,FALSE),0)</f>
        <v>0</v>
      </c>
      <c r="H40" s="98">
        <f>IFERROR(VLOOKUP($A40,'[3]P&amp;L Per TB'!$B$4:U$379,H$5,FALSE),0)</f>
        <v>0</v>
      </c>
      <c r="I40" s="98">
        <f>IFERROR(VLOOKUP($A40,'[3]P&amp;L Per TB'!$B$4:V$379,I$5,FALSE),0)</f>
        <v>0</v>
      </c>
      <c r="J40" s="98">
        <f>IFERROR(VLOOKUP($A40,'[3]P&amp;L Per TB'!$B$4:W$379,J$5,FALSE),0)</f>
        <v>0</v>
      </c>
      <c r="K40" s="98">
        <f>IFERROR(VLOOKUP($A40,'[3]P&amp;L Per TB'!$B$4:X$379,K$5,FALSE),0)</f>
        <v>0</v>
      </c>
      <c r="L40" s="98">
        <f>IFERROR(VLOOKUP($A40,'[3]P&amp;L Per TB'!$B$4:Y$379,L$5,FALSE),0)</f>
        <v>0</v>
      </c>
      <c r="M40" s="98">
        <f>IFERROR(VLOOKUP($A40,'[3]P&amp;L Per TB'!$B$4:Z$379,M$5,FALSE),0)</f>
        <v>0</v>
      </c>
      <c r="N40" s="98">
        <f>IFERROR(VLOOKUP($A40,'[3]P&amp;L Per TB'!$B$4:AA$379,N$5,FALSE),0)</f>
        <v>0</v>
      </c>
      <c r="O40" s="98">
        <f>IFERROR(VLOOKUP($A40,'[3]P&amp;L Per TB'!$B$4:AB$379,O$5,FALSE),0)</f>
        <v>0</v>
      </c>
      <c r="P40" s="116">
        <f t="shared" si="2"/>
        <v>0</v>
      </c>
    </row>
    <row r="41" spans="1:25" s="83" customFormat="1" x14ac:dyDescent="0.3">
      <c r="A41" s="125">
        <v>6470</v>
      </c>
      <c r="B41" s="107" t="s">
        <v>381</v>
      </c>
      <c r="C41" s="99"/>
      <c r="D41" s="98">
        <f>IFERROR(VLOOKUP($A41,'[3]P&amp;L Per TB'!$B$4:Q$379,D$5,FALSE),0)</f>
        <v>0</v>
      </c>
      <c r="E41" s="98">
        <f>IFERROR(VLOOKUP($A41,'[3]P&amp;L Per TB'!$B$4:R$379,E$5,FALSE),0)</f>
        <v>0</v>
      </c>
      <c r="F41" s="98">
        <f>IFERROR(VLOOKUP($A41,'[3]P&amp;L Per TB'!$B$4:S$379,F$5,FALSE),0)</f>
        <v>0</v>
      </c>
      <c r="G41" s="98">
        <f>IFERROR(VLOOKUP($A41,'[3]P&amp;L Per TB'!$B$4:T$379,G$5,FALSE),0)</f>
        <v>0</v>
      </c>
      <c r="H41" s="98">
        <f>IFERROR(VLOOKUP($A41,'[3]P&amp;L Per TB'!$B$4:U$379,H$5,FALSE),0)</f>
        <v>0</v>
      </c>
      <c r="I41" s="98">
        <f>IFERROR(VLOOKUP($A41,'[3]P&amp;L Per TB'!$B$4:V$379,I$5,FALSE),0)</f>
        <v>0</v>
      </c>
      <c r="J41" s="98">
        <f>IFERROR(VLOOKUP($A41,'[3]P&amp;L Per TB'!$B$4:W$379,J$5,FALSE),0)</f>
        <v>0</v>
      </c>
      <c r="K41" s="98">
        <f>IFERROR(VLOOKUP($A41,'[3]P&amp;L Per TB'!$B$4:X$379,K$5,FALSE),0)</f>
        <v>0</v>
      </c>
      <c r="L41" s="98">
        <f>IFERROR(VLOOKUP($A41,'[3]P&amp;L Per TB'!$B$4:Y$379,L$5,FALSE),0)</f>
        <v>0</v>
      </c>
      <c r="M41" s="98">
        <f>IFERROR(VLOOKUP($A41,'[3]P&amp;L Per TB'!$B$4:Z$379,M$5,FALSE),0)</f>
        <v>0</v>
      </c>
      <c r="N41" s="98">
        <f>IFERROR(VLOOKUP($A41,'[3]P&amp;L Per TB'!$B$4:AA$379,N$5,FALSE),0)</f>
        <v>0</v>
      </c>
      <c r="O41" s="98">
        <f>IFERROR(VLOOKUP($A41,'[3]P&amp;L Per TB'!$B$4:AB$379,O$5,FALSE),0)</f>
        <v>0</v>
      </c>
      <c r="P41" s="116">
        <f t="shared" si="2"/>
        <v>0</v>
      </c>
    </row>
    <row r="42" spans="1:25" s="83" customFormat="1" x14ac:dyDescent="0.3">
      <c r="A42" s="125">
        <v>6580</v>
      </c>
      <c r="B42" s="132" t="s">
        <v>382</v>
      </c>
      <c r="C42" s="97" t="s">
        <v>383</v>
      </c>
      <c r="D42" s="98">
        <f>IFERROR(VLOOKUP($A42,'[3]P&amp;L Per TB'!$B$4:Q$379,D$5,FALSE),0)</f>
        <v>63.07</v>
      </c>
      <c r="E42" s="98">
        <f>IFERROR(VLOOKUP($A42,'[3]P&amp;L Per TB'!$B$4:R$379,E$5,FALSE),0)</f>
        <v>62.940000000000005</v>
      </c>
      <c r="F42" s="98">
        <f>IFERROR(VLOOKUP($A42,'[3]P&amp;L Per TB'!$B$4:S$379,F$5,FALSE),0)</f>
        <v>62.67</v>
      </c>
      <c r="G42" s="98">
        <f>IFERROR(VLOOKUP($A42,'[3]P&amp;L Per TB'!$B$4:T$379,G$5,FALSE),0)</f>
        <v>62.039999999999992</v>
      </c>
      <c r="H42" s="98">
        <f>IFERROR(VLOOKUP($A42,'[3]P&amp;L Per TB'!$B$4:U$379,H$5,FALSE),0)</f>
        <v>61.679999999999978</v>
      </c>
      <c r="I42" s="98">
        <f>IFERROR(VLOOKUP($A42,'[3]P&amp;L Per TB'!$B$4:V$379,I$5,FALSE),0)</f>
        <v>61.550000000000011</v>
      </c>
      <c r="J42" s="98">
        <f>IFERROR(VLOOKUP($A42,'[3]P&amp;L Per TB'!$B$4:W$379,J$5,FALSE),0)</f>
        <v>61.460000000000036</v>
      </c>
      <c r="K42" s="98">
        <f>IFERROR(VLOOKUP($A42,'[3]P&amp;L Per TB'!$B$4:X$379,K$5,FALSE),0)</f>
        <v>61.519999999999982</v>
      </c>
      <c r="L42" s="98">
        <f>IFERROR(VLOOKUP($A42,'[3]P&amp;L Per TB'!$B$4:Y$379,L$5,FALSE),0)</f>
        <v>61.449999999999989</v>
      </c>
      <c r="M42" s="98">
        <f>IFERROR(VLOOKUP($A42,'[3]P&amp;L Per TB'!$B$4:Z$379,M$5,FALSE),0)</f>
        <v>61.899999999999977</v>
      </c>
      <c r="N42" s="98">
        <f>IFERROR(VLOOKUP($A42,'[3]P&amp;L Per TB'!$B$4:AA$379,N$5,FALSE),0)</f>
        <v>62.340000000000032</v>
      </c>
      <c r="O42" s="98">
        <f>IFERROR(VLOOKUP($A42,'[3]P&amp;L Per TB'!$B$4:AB$379,O$5,FALSE),0)</f>
        <v>62.669999999999959</v>
      </c>
      <c r="P42" s="116">
        <f t="shared" si="2"/>
        <v>745.29</v>
      </c>
    </row>
    <row r="43" spans="1:25" s="83" customFormat="1" x14ac:dyDescent="0.3">
      <c r="A43" s="125"/>
      <c r="B43" s="107" t="s">
        <v>384</v>
      </c>
      <c r="C43" s="97"/>
      <c r="D43" s="98">
        <f>IFERROR(VLOOKUP($A43,'[3]P&amp;L Per TB'!$B$4:Q$379,D$5,FALSE),0)</f>
        <v>0</v>
      </c>
      <c r="E43" s="98">
        <f>IFERROR(VLOOKUP($A43,'[3]P&amp;L Per TB'!$B$4:R$379,E$5,FALSE),0)</f>
        <v>0</v>
      </c>
      <c r="F43" s="98">
        <f>IFERROR(VLOOKUP($A43,'[3]P&amp;L Per TB'!$B$4:S$379,F$5,FALSE),0)</f>
        <v>0</v>
      </c>
      <c r="G43" s="98">
        <f>IFERROR(VLOOKUP($A43,'[3]P&amp;L Per TB'!$B$4:T$379,G$5,FALSE),0)</f>
        <v>0</v>
      </c>
      <c r="H43" s="98">
        <f>IFERROR(VLOOKUP($A43,'[3]P&amp;L Per TB'!$B$4:U$379,H$5,FALSE),0)</f>
        <v>0</v>
      </c>
      <c r="I43" s="98">
        <f>IFERROR(VLOOKUP($A43,'[3]P&amp;L Per TB'!$B$4:V$379,I$5,FALSE),0)</f>
        <v>0</v>
      </c>
      <c r="J43" s="98">
        <f>IFERROR(VLOOKUP($A43,'[3]P&amp;L Per TB'!$B$4:W$379,J$5,FALSE),0)</f>
        <v>0</v>
      </c>
      <c r="K43" s="98">
        <f>IFERROR(VLOOKUP($A43,'[3]P&amp;L Per TB'!$B$4:X$379,K$5,FALSE),0)</f>
        <v>0</v>
      </c>
      <c r="L43" s="98">
        <f>IFERROR(VLOOKUP($A43,'[3]P&amp;L Per TB'!$B$4:Y$379,L$5,FALSE),0)</f>
        <v>0</v>
      </c>
      <c r="M43" s="98">
        <f>IFERROR(VLOOKUP($A43,'[3]P&amp;L Per TB'!$B$4:Z$379,M$5,FALSE),0)</f>
        <v>0</v>
      </c>
      <c r="N43" s="98">
        <f>IFERROR(VLOOKUP($A43,'[3]P&amp;L Per TB'!$B$4:AA$379,N$5,FALSE),0)</f>
        <v>0</v>
      </c>
      <c r="O43" s="98">
        <f>IFERROR(VLOOKUP($A43,'[3]P&amp;L Per TB'!$B$4:AB$379,O$5,FALSE),0)</f>
        <v>0</v>
      </c>
      <c r="P43" s="116">
        <f t="shared" si="2"/>
        <v>0</v>
      </c>
    </row>
    <row r="44" spans="1:25" s="83" customFormat="1" x14ac:dyDescent="0.3">
      <c r="A44" s="125"/>
      <c r="B44" s="132"/>
      <c r="C44" s="97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116"/>
      <c r="P44" s="116"/>
    </row>
    <row r="45" spans="1:25" s="83" customFormat="1" x14ac:dyDescent="0.3">
      <c r="A45" s="125"/>
      <c r="B45" s="113" t="s">
        <v>385</v>
      </c>
      <c r="C45" s="97"/>
      <c r="D45" s="106">
        <f>SUM(D41:D44)</f>
        <v>63.07</v>
      </c>
      <c r="E45" s="106">
        <f t="shared" ref="E45:P45" si="3">SUM(E41:E44)</f>
        <v>62.940000000000005</v>
      </c>
      <c r="F45" s="106">
        <f t="shared" si="3"/>
        <v>62.67</v>
      </c>
      <c r="G45" s="106">
        <f t="shared" si="3"/>
        <v>62.039999999999992</v>
      </c>
      <c r="H45" s="106">
        <f t="shared" si="3"/>
        <v>61.679999999999978</v>
      </c>
      <c r="I45" s="106">
        <f t="shared" si="3"/>
        <v>61.550000000000011</v>
      </c>
      <c r="J45" s="106">
        <f t="shared" si="3"/>
        <v>61.460000000000036</v>
      </c>
      <c r="K45" s="106">
        <f t="shared" si="3"/>
        <v>61.519999999999982</v>
      </c>
      <c r="L45" s="106">
        <f t="shared" si="3"/>
        <v>61.449999999999989</v>
      </c>
      <c r="M45" s="106">
        <f t="shared" si="3"/>
        <v>61.899999999999977</v>
      </c>
      <c r="N45" s="106">
        <f t="shared" si="3"/>
        <v>62.340000000000032</v>
      </c>
      <c r="O45" s="106">
        <f t="shared" si="3"/>
        <v>62.669999999999959</v>
      </c>
      <c r="P45" s="188">
        <f t="shared" si="3"/>
        <v>745.29</v>
      </c>
    </row>
    <row r="46" spans="1:25" s="83" customFormat="1" x14ac:dyDescent="0.3">
      <c r="A46" s="125"/>
      <c r="B46" s="113"/>
      <c r="C46" s="97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116"/>
      <c r="P46" s="116"/>
    </row>
    <row r="47" spans="1:25" s="83" customFormat="1" x14ac:dyDescent="0.3">
      <c r="A47" s="125">
        <v>6585</v>
      </c>
      <c r="B47" s="107" t="s">
        <v>386</v>
      </c>
      <c r="C47" s="97" t="s">
        <v>387</v>
      </c>
      <c r="D47" s="98">
        <f>IFERROR(VLOOKUP($A47,'[3]P&amp;L Per TB'!$B$4:Q$379,D$5,FALSE),0)</f>
        <v>48.57</v>
      </c>
      <c r="E47" s="98">
        <f>IFERROR(VLOOKUP($A47,'[3]P&amp;L Per TB'!$B$4:R$379,E$5,FALSE),0)</f>
        <v>48.499999999999993</v>
      </c>
      <c r="F47" s="98">
        <f>IFERROR(VLOOKUP($A47,'[3]P&amp;L Per TB'!$B$4:S$379,F$5,FALSE),0)</f>
        <v>48.300000000000011</v>
      </c>
      <c r="G47" s="98">
        <f>IFERROR(VLOOKUP($A47,'[3]P&amp;L Per TB'!$B$4:T$379,G$5,FALSE),0)</f>
        <v>47.919999999999987</v>
      </c>
      <c r="H47" s="98">
        <f>IFERROR(VLOOKUP($A47,'[3]P&amp;L Per TB'!$B$4:U$379,H$5,FALSE),0)</f>
        <v>48.06</v>
      </c>
      <c r="I47" s="98">
        <f>IFERROR(VLOOKUP($A47,'[3]P&amp;L Per TB'!$B$4:V$379,I$5,FALSE),0)</f>
        <v>48.080000000000013</v>
      </c>
      <c r="J47" s="98">
        <f>IFERROR(VLOOKUP($A47,'[3]P&amp;L Per TB'!$B$4:W$379,J$5,FALSE),0)</f>
        <v>-1996.01</v>
      </c>
      <c r="K47" s="98">
        <f>IFERROR(VLOOKUP($A47,'[3]P&amp;L Per TB'!$B$4:X$379,K$5,FALSE),0)</f>
        <v>48.029999999999973</v>
      </c>
      <c r="L47" s="98">
        <f>IFERROR(VLOOKUP($A47,'[3]P&amp;L Per TB'!$B$4:Y$379,L$5,FALSE),0)</f>
        <v>47.899999999999864</v>
      </c>
      <c r="M47" s="98">
        <f>IFERROR(VLOOKUP($A47,'[3]P&amp;L Per TB'!$B$4:Z$379,M$5,FALSE),0)</f>
        <v>2092.2600000000002</v>
      </c>
      <c r="N47" s="98">
        <f>IFERROR(VLOOKUP($A47,'[3]P&amp;L Per TB'!$B$4:AA$379,N$5,FALSE),0)</f>
        <v>48.419999999999959</v>
      </c>
      <c r="O47" s="98">
        <f>IFERROR(VLOOKUP($A47,'[3]P&amp;L Per TB'!$B$4:AB$379,O$5,FALSE),0)</f>
        <v>48.82000000000005</v>
      </c>
      <c r="P47" s="116">
        <f>SUM(D47:O47)</f>
        <v>578.85000000000014</v>
      </c>
      <c r="Q47" s="83">
        <v>-2044</v>
      </c>
    </row>
    <row r="48" spans="1:25" s="83" customFormat="1" x14ac:dyDescent="0.3">
      <c r="A48" s="125">
        <v>6920</v>
      </c>
      <c r="B48" s="107" t="s">
        <v>388</v>
      </c>
      <c r="C48" s="97"/>
      <c r="D48" s="98">
        <f>IFERROR(VLOOKUP($A48,'[3]P&amp;L Per TB'!$B$4:Q$379,D$5,FALSE),0)</f>
        <v>1701.12</v>
      </c>
      <c r="E48" s="98">
        <f>IFERROR(VLOOKUP($A48,'[3]P&amp;L Per TB'!$B$4:R$379,E$5,FALSE),0)</f>
        <v>1700.7600000000002</v>
      </c>
      <c r="F48" s="98">
        <f>IFERROR(VLOOKUP($A48,'[3]P&amp;L Per TB'!$B$4:S$379,F$5,FALSE),0)</f>
        <v>1708.1400000000003</v>
      </c>
      <c r="G48" s="98">
        <f>IFERROR(VLOOKUP($A48,'[3]P&amp;L Per TB'!$B$4:T$379,G$5,FALSE),0)</f>
        <v>1885.8899999999994</v>
      </c>
      <c r="H48" s="98">
        <f>IFERROR(VLOOKUP($A48,'[3]P&amp;L Per TB'!$B$4:U$379,H$5,FALSE),0)</f>
        <v>1703.9400000000005</v>
      </c>
      <c r="I48" s="98">
        <f>IFERROR(VLOOKUP($A48,'[3]P&amp;L Per TB'!$B$4:V$379,I$5,FALSE),0)</f>
        <v>1592.5100000000002</v>
      </c>
      <c r="J48" s="98">
        <f>IFERROR(VLOOKUP($A48,'[3]P&amp;L Per TB'!$B$4:W$379,J$5,FALSE),0)</f>
        <v>1733.0699999999997</v>
      </c>
      <c r="K48" s="98">
        <f>IFERROR(VLOOKUP($A48,'[3]P&amp;L Per TB'!$B$4:X$379,K$5,FALSE),0)</f>
        <v>1780.869999999999</v>
      </c>
      <c r="L48" s="98">
        <f>IFERROR(VLOOKUP($A48,'[3]P&amp;L Per TB'!$B$4:Y$379,L$5,FALSE),0)</f>
        <v>1746.010000000002</v>
      </c>
      <c r="M48" s="98">
        <f>IFERROR(VLOOKUP($A48,'[3]P&amp;L Per TB'!$B$4:Z$379,M$5,FALSE),0)</f>
        <v>1759.7700000000004</v>
      </c>
      <c r="N48" s="98">
        <f>IFERROR(VLOOKUP($A48,'[3]P&amp;L Per TB'!$B$4:AA$379,N$5,FALSE),0)</f>
        <v>1767.6899999999951</v>
      </c>
      <c r="O48" s="98">
        <f>IFERROR(VLOOKUP($A48,'[3]P&amp;L Per TB'!$B$4:AB$379,O$5,FALSE),0)</f>
        <v>1700.3700000000026</v>
      </c>
      <c r="P48" s="116">
        <f>SUM(D48:O48)</f>
        <v>20780.14</v>
      </c>
      <c r="Q48" s="112"/>
      <c r="R48" s="112"/>
      <c r="S48" s="109" t="s">
        <v>558</v>
      </c>
      <c r="T48" s="110"/>
    </row>
    <row r="49" spans="1:25" s="83" customFormat="1" ht="14.5" x14ac:dyDescent="0.35">
      <c r="A49" s="125"/>
      <c r="B49" s="107" t="s">
        <v>559</v>
      </c>
      <c r="C49" s="97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116"/>
      <c r="P49" s="107"/>
      <c r="Q49" s="109"/>
      <c r="R49" s="112"/>
      <c r="S49"/>
      <c r="T49" s="110"/>
    </row>
    <row r="50" spans="1:25" s="83" customFormat="1" x14ac:dyDescent="0.3">
      <c r="A50" s="125"/>
      <c r="B50" s="107"/>
      <c r="C50" s="97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116"/>
      <c r="Q50" s="112"/>
      <c r="R50" s="112"/>
      <c r="S50" s="112"/>
      <c r="T50" s="110"/>
    </row>
    <row r="51" spans="1:25" s="83" customFormat="1" x14ac:dyDescent="0.3">
      <c r="A51" s="125"/>
      <c r="B51" s="113" t="s">
        <v>389</v>
      </c>
      <c r="C51" s="95"/>
      <c r="D51" s="114">
        <f>SUM(D47:D50)</f>
        <v>1749.6899999999998</v>
      </c>
      <c r="E51" s="114">
        <f t="shared" ref="E51:P51" si="4">SUM(E47:E50)</f>
        <v>1749.2600000000002</v>
      </c>
      <c r="F51" s="114">
        <f t="shared" si="4"/>
        <v>1756.4400000000003</v>
      </c>
      <c r="G51" s="114">
        <f t="shared" si="4"/>
        <v>1933.8099999999995</v>
      </c>
      <c r="H51" s="114">
        <f t="shared" si="4"/>
        <v>1752.0000000000005</v>
      </c>
      <c r="I51" s="114">
        <f t="shared" si="4"/>
        <v>1640.5900000000001</v>
      </c>
      <c r="J51" s="114">
        <f t="shared" si="4"/>
        <v>-262.94000000000028</v>
      </c>
      <c r="K51" s="114">
        <f t="shared" si="4"/>
        <v>1828.899999999999</v>
      </c>
      <c r="L51" s="114">
        <f t="shared" si="4"/>
        <v>1793.9100000000019</v>
      </c>
      <c r="M51" s="114">
        <f t="shared" si="4"/>
        <v>3852.0300000000007</v>
      </c>
      <c r="N51" s="114">
        <f t="shared" si="4"/>
        <v>1816.1099999999951</v>
      </c>
      <c r="O51" s="114">
        <f t="shared" si="4"/>
        <v>1749.1900000000028</v>
      </c>
      <c r="P51" s="189">
        <f t="shared" si="4"/>
        <v>21358.989999999998</v>
      </c>
    </row>
    <row r="52" spans="1:25" s="83" customFormat="1" x14ac:dyDescent="0.3">
      <c r="A52" s="125"/>
      <c r="B52" s="113"/>
      <c r="C52" s="95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38"/>
    </row>
    <row r="53" spans="1:25" s="83" customFormat="1" x14ac:dyDescent="0.3">
      <c r="A53" s="125">
        <v>6905</v>
      </c>
      <c r="B53" s="107" t="s">
        <v>391</v>
      </c>
      <c r="C53" s="97"/>
      <c r="D53" s="98">
        <f>IFERROR(VLOOKUP($A53,'[3]P&amp;L Per TB'!$B$4:Q$379,D$5,FALSE),0)</f>
        <v>758.75</v>
      </c>
      <c r="E53" s="98">
        <f>IFERROR(VLOOKUP($A53,'[3]P&amp;L Per TB'!$B$4:R$379,E$5,FALSE),0)</f>
        <v>386.41000000000008</v>
      </c>
      <c r="F53" s="98">
        <f>IFERROR(VLOOKUP($A53,'[3]P&amp;L Per TB'!$B$4:S$379,F$5,FALSE),0)</f>
        <v>2619.5</v>
      </c>
      <c r="G53" s="98">
        <f>IFERROR(VLOOKUP($A53,'[3]P&amp;L Per TB'!$B$4:T$379,G$5,FALSE),0)</f>
        <v>469.6200000000008</v>
      </c>
      <c r="H53" s="98">
        <f>IFERROR(VLOOKUP($A53,'[3]P&amp;L Per TB'!$B$4:U$379,H$5,FALSE),0)</f>
        <v>469.36999999999898</v>
      </c>
      <c r="I53" s="98">
        <f>IFERROR(VLOOKUP($A53,'[3]P&amp;L Per TB'!$B$4:V$379,I$5,FALSE),0)</f>
        <v>465.78000000000065</v>
      </c>
      <c r="J53" s="98">
        <f>IFERROR(VLOOKUP($A53,'[3]P&amp;L Per TB'!$B$4:W$379,J$5,FALSE),0)</f>
        <v>504.39999999999964</v>
      </c>
      <c r="K53" s="98">
        <f>IFERROR(VLOOKUP($A53,'[3]P&amp;L Per TB'!$B$4:X$379,K$5,FALSE),0)</f>
        <v>470.55999999999949</v>
      </c>
      <c r="L53" s="98">
        <f>IFERROR(VLOOKUP($A53,'[3]P&amp;L Per TB'!$B$4:Y$379,L$5,FALSE),0)</f>
        <v>514.30000000000018</v>
      </c>
      <c r="M53" s="98">
        <f>IFERROR(VLOOKUP($A53,'[3]P&amp;L Per TB'!$B$4:Z$379,M$5,FALSE),0)</f>
        <v>550.24000000000069</v>
      </c>
      <c r="N53" s="98">
        <f>IFERROR(VLOOKUP($A53,'[3]P&amp;L Per TB'!$B$4:AA$379,N$5,FALSE),0)</f>
        <v>503.04999999999927</v>
      </c>
      <c r="O53" s="98">
        <f>IFERROR(VLOOKUP($A53,'[3]P&amp;L Per TB'!$B$4:AB$379,O$5,FALSE),0)</f>
        <v>584.06000000000131</v>
      </c>
      <c r="P53" s="116">
        <f>SUM(D53:O53)</f>
        <v>8296.0400000000009</v>
      </c>
    </row>
    <row r="54" spans="1:25" s="83" customFormat="1" x14ac:dyDescent="0.3">
      <c r="A54" s="125"/>
      <c r="B54" s="107" t="s">
        <v>392</v>
      </c>
      <c r="C54" s="97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116"/>
      <c r="P54" s="116"/>
      <c r="Q54" s="109"/>
    </row>
    <row r="55" spans="1:25" s="83" customFormat="1" x14ac:dyDescent="0.3">
      <c r="A55" s="125"/>
      <c r="B55" s="113" t="s">
        <v>81</v>
      </c>
      <c r="C55" s="95" t="s">
        <v>81</v>
      </c>
      <c r="D55" s="103">
        <f>SUM(D53:D54)</f>
        <v>758.75</v>
      </c>
      <c r="E55" s="103">
        <f t="shared" ref="E55:P55" si="5">SUM(E53:E54)</f>
        <v>386.41000000000008</v>
      </c>
      <c r="F55" s="103">
        <f t="shared" si="5"/>
        <v>2619.5</v>
      </c>
      <c r="G55" s="103">
        <f t="shared" si="5"/>
        <v>469.6200000000008</v>
      </c>
      <c r="H55" s="103">
        <f t="shared" si="5"/>
        <v>469.36999999999898</v>
      </c>
      <c r="I55" s="103">
        <f t="shared" si="5"/>
        <v>465.78000000000065</v>
      </c>
      <c r="J55" s="103">
        <f t="shared" si="5"/>
        <v>504.39999999999964</v>
      </c>
      <c r="K55" s="103">
        <f t="shared" si="5"/>
        <v>470.55999999999949</v>
      </c>
      <c r="L55" s="103">
        <f t="shared" si="5"/>
        <v>514.30000000000018</v>
      </c>
      <c r="M55" s="103">
        <f t="shared" si="5"/>
        <v>550.24000000000069</v>
      </c>
      <c r="N55" s="103">
        <f t="shared" si="5"/>
        <v>503.04999999999927</v>
      </c>
      <c r="O55" s="103">
        <f t="shared" si="5"/>
        <v>584.06000000000131</v>
      </c>
      <c r="P55" s="187">
        <f t="shared" si="5"/>
        <v>8296.0400000000009</v>
      </c>
      <c r="Y55" s="84">
        <v>0</v>
      </c>
    </row>
    <row r="56" spans="1:25" s="83" customFormat="1" x14ac:dyDescent="0.3">
      <c r="A56" s="125"/>
      <c r="B56" s="107"/>
      <c r="C56" s="99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16"/>
      <c r="P56" s="116"/>
    </row>
    <row r="57" spans="1:25" s="83" customFormat="1" x14ac:dyDescent="0.3">
      <c r="A57" s="125">
        <v>6595</v>
      </c>
      <c r="B57" s="107" t="s">
        <v>394</v>
      </c>
      <c r="C57" s="97" t="s">
        <v>395</v>
      </c>
      <c r="D57" s="98">
        <f>IFERROR(VLOOKUP($A57,'[3]P&amp;L Per TB'!$B$4:Q$379,D$5,FALSE),0)</f>
        <v>204.72</v>
      </c>
      <c r="E57" s="98">
        <f>IFERROR(VLOOKUP($A57,'[3]P&amp;L Per TB'!$B$4:R$379,E$5,FALSE),0)</f>
        <v>204.66</v>
      </c>
      <c r="F57" s="98">
        <f>IFERROR(VLOOKUP($A57,'[3]P&amp;L Per TB'!$B$4:S$379,F$5,FALSE),0)</f>
        <v>204.49</v>
      </c>
      <c r="G57" s="98">
        <f>IFERROR(VLOOKUP($A57,'[3]P&amp;L Per TB'!$B$4:T$379,G$5,FALSE),0)</f>
        <v>204.34000000000003</v>
      </c>
      <c r="H57" s="98">
        <f>IFERROR(VLOOKUP($A57,'[3]P&amp;L Per TB'!$B$4:U$379,H$5,FALSE),0)</f>
        <v>204.18999999999994</v>
      </c>
      <c r="I57" s="98">
        <f>IFERROR(VLOOKUP($A57,'[3]P&amp;L Per TB'!$B$4:V$379,I$5,FALSE),0)</f>
        <v>204.10000000000002</v>
      </c>
      <c r="J57" s="98">
        <f>IFERROR(VLOOKUP($A57,'[3]P&amp;L Per TB'!$B$4:W$379,J$5,FALSE),0)</f>
        <v>166</v>
      </c>
      <c r="K57" s="98">
        <f>IFERROR(VLOOKUP($A57,'[3]P&amp;L Per TB'!$B$4:X$379,K$5,FALSE),0)</f>
        <v>204.01999999999998</v>
      </c>
      <c r="L57" s="98">
        <f>IFERROR(VLOOKUP($A57,'[3]P&amp;L Per TB'!$B$4:Y$379,L$5,FALSE),0)</f>
        <v>204</v>
      </c>
      <c r="M57" s="98">
        <f>IFERROR(VLOOKUP($A57,'[3]P&amp;L Per TB'!$B$4:Z$379,M$5,FALSE),0)</f>
        <v>2286.1799999999998</v>
      </c>
      <c r="N57" s="98">
        <f>IFERROR(VLOOKUP($A57,'[3]P&amp;L Per TB'!$B$4:AA$379,N$5,FALSE),0)</f>
        <v>204.27000000000044</v>
      </c>
      <c r="O57" s="98">
        <f>IFERROR(VLOOKUP($A57,'[3]P&amp;L Per TB'!$B$4:AB$379,O$5,FALSE),0)</f>
        <v>204.35999999999967</v>
      </c>
      <c r="P57" s="116">
        <f>SUM(D57:O57)</f>
        <v>4495.33</v>
      </c>
      <c r="Q57" s="83">
        <v>-38</v>
      </c>
      <c r="Y57" s="84">
        <v>0</v>
      </c>
    </row>
    <row r="58" spans="1:25" s="83" customFormat="1" x14ac:dyDescent="0.3">
      <c r="A58" s="125"/>
      <c r="B58" s="107" t="s">
        <v>396</v>
      </c>
      <c r="C58" s="97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116">
        <f>SUM(D58:O58)</f>
        <v>0</v>
      </c>
    </row>
    <row r="59" spans="1:25" s="83" customFormat="1" x14ac:dyDescent="0.3">
      <c r="A59" s="125"/>
      <c r="B59" s="113" t="s">
        <v>81</v>
      </c>
      <c r="C59" s="95" t="s">
        <v>81</v>
      </c>
      <c r="D59" s="103">
        <f>SUM(D57:D58)</f>
        <v>204.72</v>
      </c>
      <c r="E59" s="103">
        <f t="shared" ref="E59:P59" si="6">SUM(E57:E58)</f>
        <v>204.66</v>
      </c>
      <c r="F59" s="103">
        <f t="shared" si="6"/>
        <v>204.49</v>
      </c>
      <c r="G59" s="103">
        <f t="shared" si="6"/>
        <v>204.34000000000003</v>
      </c>
      <c r="H59" s="103">
        <f t="shared" si="6"/>
        <v>204.18999999999994</v>
      </c>
      <c r="I59" s="103">
        <f t="shared" si="6"/>
        <v>204.10000000000002</v>
      </c>
      <c r="J59" s="103">
        <f t="shared" si="6"/>
        <v>166</v>
      </c>
      <c r="K59" s="103">
        <f t="shared" si="6"/>
        <v>204.01999999999998</v>
      </c>
      <c r="L59" s="103">
        <f t="shared" si="6"/>
        <v>204</v>
      </c>
      <c r="M59" s="103">
        <f t="shared" si="6"/>
        <v>2286.1799999999998</v>
      </c>
      <c r="N59" s="103">
        <f t="shared" si="6"/>
        <v>204.27000000000044</v>
      </c>
      <c r="O59" s="103">
        <f t="shared" si="6"/>
        <v>204.35999999999967</v>
      </c>
      <c r="P59" s="187">
        <f t="shared" si="6"/>
        <v>4495.33</v>
      </c>
      <c r="Y59" s="84">
        <v>0</v>
      </c>
    </row>
    <row r="60" spans="1:25" s="83" customFormat="1" x14ac:dyDescent="0.3">
      <c r="A60" s="125"/>
      <c r="B60" s="107"/>
      <c r="C60" s="97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116"/>
      <c r="P60" s="116"/>
    </row>
    <row r="61" spans="1:25" s="83" customFormat="1" x14ac:dyDescent="0.3">
      <c r="A61" s="125">
        <v>6600</v>
      </c>
      <c r="B61" s="107" t="s">
        <v>397</v>
      </c>
      <c r="C61" s="97" t="s">
        <v>398</v>
      </c>
      <c r="D61" s="98">
        <f>IFERROR(VLOOKUP($A61,'[3]P&amp;L Per TB'!$B$4:Q$379,D$5,FALSE),0)</f>
        <v>0.48</v>
      </c>
      <c r="E61" s="98">
        <f>IFERROR(VLOOKUP($A61,'[3]P&amp;L Per TB'!$B$4:R$379,E$5,FALSE),0)</f>
        <v>0.48</v>
      </c>
      <c r="F61" s="98">
        <f>IFERROR(VLOOKUP($A61,'[3]P&amp;L Per TB'!$B$4:S$379,F$5,FALSE),0)</f>
        <v>0.48</v>
      </c>
      <c r="G61" s="98">
        <f>IFERROR(VLOOKUP($A61,'[3]P&amp;L Per TB'!$B$4:T$379,G$5,FALSE),0)</f>
        <v>2.4700000000000002</v>
      </c>
      <c r="H61" s="98">
        <f>IFERROR(VLOOKUP($A61,'[3]P&amp;L Per TB'!$B$4:U$379,H$5,FALSE),0)</f>
        <v>2.4699999999999998</v>
      </c>
      <c r="I61" s="98">
        <f>IFERROR(VLOOKUP($A61,'[3]P&amp;L Per TB'!$B$4:V$379,I$5,FALSE),0)</f>
        <v>2.4699999999999998</v>
      </c>
      <c r="J61" s="98">
        <f>IFERROR(VLOOKUP($A61,'[3]P&amp;L Per TB'!$B$4:W$379,J$5,FALSE),0)</f>
        <v>326.46999999999997</v>
      </c>
      <c r="K61" s="98">
        <f>IFERROR(VLOOKUP($A61,'[3]P&amp;L Per TB'!$B$4:X$379,K$5,FALSE),0)</f>
        <v>2.4700000000000273</v>
      </c>
      <c r="L61" s="98">
        <f>IFERROR(VLOOKUP($A61,'[3]P&amp;L Per TB'!$B$4:Y$379,L$5,FALSE),0)</f>
        <v>2.4699999999999704</v>
      </c>
      <c r="M61" s="98">
        <f>IFERROR(VLOOKUP($A61,'[3]P&amp;L Per TB'!$B$4:Z$379,M$5,FALSE),0)</f>
        <v>-645.53</v>
      </c>
      <c r="N61" s="98">
        <f>IFERROR(VLOOKUP($A61,'[3]P&amp;L Per TB'!$B$4:AA$379,N$5,FALSE),0)</f>
        <v>2.4699999999999704</v>
      </c>
      <c r="O61" s="98">
        <f>IFERROR(VLOOKUP($A61,'[3]P&amp;L Per TB'!$B$4:AB$379,O$5,FALSE),0)</f>
        <v>2.4700000000000273</v>
      </c>
      <c r="P61" s="116">
        <f>SUM(D61:O61)</f>
        <v>-300.33</v>
      </c>
      <c r="Q61" s="83">
        <v>324</v>
      </c>
    </row>
    <row r="62" spans="1:25" s="83" customFormat="1" x14ac:dyDescent="0.3">
      <c r="A62" s="125"/>
      <c r="B62" s="107" t="s">
        <v>399</v>
      </c>
      <c r="C62" s="97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116">
        <f>SUM(D62:O62)</f>
        <v>0</v>
      </c>
    </row>
    <row r="63" spans="1:25" s="83" customFormat="1" x14ac:dyDescent="0.3">
      <c r="A63" s="125"/>
      <c r="B63" s="113" t="s">
        <v>81</v>
      </c>
      <c r="C63" s="95" t="s">
        <v>81</v>
      </c>
      <c r="D63" s="103">
        <f>SUM(D61:D62)</f>
        <v>0.48</v>
      </c>
      <c r="E63" s="103">
        <f t="shared" ref="E63:P63" si="7">SUM(E61:E62)</f>
        <v>0.48</v>
      </c>
      <c r="F63" s="103">
        <f t="shared" si="7"/>
        <v>0.48</v>
      </c>
      <c r="G63" s="103">
        <f t="shared" si="7"/>
        <v>2.4700000000000002</v>
      </c>
      <c r="H63" s="103">
        <f t="shared" si="7"/>
        <v>2.4699999999999998</v>
      </c>
      <c r="I63" s="103">
        <f t="shared" si="7"/>
        <v>2.4699999999999998</v>
      </c>
      <c r="J63" s="103">
        <f t="shared" si="7"/>
        <v>326.46999999999997</v>
      </c>
      <c r="K63" s="103">
        <f t="shared" si="7"/>
        <v>2.4700000000000273</v>
      </c>
      <c r="L63" s="103">
        <f t="shared" si="7"/>
        <v>2.4699999999999704</v>
      </c>
      <c r="M63" s="103">
        <f t="shared" si="7"/>
        <v>-645.53</v>
      </c>
      <c r="N63" s="103">
        <f t="shared" si="7"/>
        <v>2.4699999999999704</v>
      </c>
      <c r="O63" s="103">
        <f t="shared" si="7"/>
        <v>2.4700000000000273</v>
      </c>
      <c r="P63" s="187">
        <f t="shared" si="7"/>
        <v>-300.33</v>
      </c>
    </row>
    <row r="64" spans="1:25" s="83" customFormat="1" x14ac:dyDescent="0.3">
      <c r="A64" s="125"/>
      <c r="B64" s="107"/>
      <c r="C64" s="99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16"/>
      <c r="P64" s="116"/>
    </row>
    <row r="65" spans="1:25" s="83" customFormat="1" x14ac:dyDescent="0.3">
      <c r="A65" s="125">
        <v>6605</v>
      </c>
      <c r="B65" s="107" t="s">
        <v>400</v>
      </c>
      <c r="C65" s="97"/>
      <c r="D65" s="98">
        <f>IFERROR(VLOOKUP($A65,'[3]P&amp;L Per TB'!$B$4:Q$379,D$5,FALSE),0)</f>
        <v>0</v>
      </c>
      <c r="E65" s="98">
        <f>IFERROR(VLOOKUP($A65,'[3]P&amp;L Per TB'!$B$4:R$379,E$5,FALSE),0)</f>
        <v>0</v>
      </c>
      <c r="F65" s="98">
        <f>IFERROR(VLOOKUP($A65,'[3]P&amp;L Per TB'!$B$4:S$379,F$5,FALSE),0)</f>
        <v>92.28</v>
      </c>
      <c r="G65" s="98">
        <f>IFERROR(VLOOKUP($A65,'[3]P&amp;L Per TB'!$B$4:T$379,G$5,FALSE),0)</f>
        <v>92.28</v>
      </c>
      <c r="H65" s="98">
        <f>IFERROR(VLOOKUP($A65,'[3]P&amp;L Per TB'!$B$4:U$379,H$5,FALSE),0)</f>
        <v>92.279999999999973</v>
      </c>
      <c r="I65" s="98">
        <f>IFERROR(VLOOKUP($A65,'[3]P&amp;L Per TB'!$B$4:V$379,I$5,FALSE),0)</f>
        <v>92.28000000000003</v>
      </c>
      <c r="J65" s="98">
        <f>IFERROR(VLOOKUP($A65,'[3]P&amp;L Per TB'!$B$4:W$379,J$5,FALSE),0)</f>
        <v>92.279999999999973</v>
      </c>
      <c r="K65" s="98">
        <f>IFERROR(VLOOKUP($A65,'[3]P&amp;L Per TB'!$B$4:X$379,K$5,FALSE),0)</f>
        <v>92.279999999999973</v>
      </c>
      <c r="L65" s="98">
        <f>IFERROR(VLOOKUP($A65,'[3]P&amp;L Per TB'!$B$4:Y$379,L$5,FALSE),0)</f>
        <v>99.840000000000032</v>
      </c>
      <c r="M65" s="98">
        <f>IFERROR(VLOOKUP($A65,'[3]P&amp;L Per TB'!$B$4:Z$379,M$5,FALSE),0)</f>
        <v>128.44000000000005</v>
      </c>
      <c r="N65" s="98">
        <f>IFERROR(VLOOKUP($A65,'[3]P&amp;L Per TB'!$B$4:AA$379,N$5,FALSE),0)</f>
        <v>128.43999999999994</v>
      </c>
      <c r="O65" s="98">
        <f>IFERROR(VLOOKUP($A65,'[3]P&amp;L Per TB'!$B$4:AB$379,O$5,FALSE),0)</f>
        <v>128.43999999999994</v>
      </c>
      <c r="P65" s="116">
        <f>SUM(D65:O65)</f>
        <v>1038.8399999999999</v>
      </c>
      <c r="Q65" s="107"/>
    </row>
    <row r="66" spans="1:25" s="83" customFormat="1" x14ac:dyDescent="0.3">
      <c r="A66" s="125"/>
      <c r="B66" s="107" t="s">
        <v>401</v>
      </c>
      <c r="C66" s="97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116">
        <f>SUM(D66:O66)</f>
        <v>0</v>
      </c>
      <c r="Q66" s="107"/>
    </row>
    <row r="67" spans="1:25" s="83" customFormat="1" x14ac:dyDescent="0.3">
      <c r="A67" s="125"/>
      <c r="B67" s="113" t="s">
        <v>81</v>
      </c>
      <c r="C67" s="95" t="s">
        <v>81</v>
      </c>
      <c r="D67" s="103">
        <f>SUM(D65:D66)</f>
        <v>0</v>
      </c>
      <c r="E67" s="103">
        <f t="shared" ref="E67:P67" si="8">SUM(E65:E66)</f>
        <v>0</v>
      </c>
      <c r="F67" s="103">
        <f t="shared" si="8"/>
        <v>92.28</v>
      </c>
      <c r="G67" s="103">
        <f t="shared" si="8"/>
        <v>92.28</v>
      </c>
      <c r="H67" s="103">
        <f t="shared" si="8"/>
        <v>92.279999999999973</v>
      </c>
      <c r="I67" s="103">
        <f t="shared" si="8"/>
        <v>92.28000000000003</v>
      </c>
      <c r="J67" s="103">
        <f t="shared" si="8"/>
        <v>92.279999999999973</v>
      </c>
      <c r="K67" s="103">
        <f t="shared" si="8"/>
        <v>92.279999999999973</v>
      </c>
      <c r="L67" s="103">
        <f t="shared" si="8"/>
        <v>99.840000000000032</v>
      </c>
      <c r="M67" s="103">
        <f t="shared" si="8"/>
        <v>128.44000000000005</v>
      </c>
      <c r="N67" s="103">
        <f t="shared" si="8"/>
        <v>128.43999999999994</v>
      </c>
      <c r="O67" s="103">
        <f t="shared" si="8"/>
        <v>128.43999999999994</v>
      </c>
      <c r="P67" s="187">
        <f t="shared" si="8"/>
        <v>1038.8399999999999</v>
      </c>
      <c r="Q67" s="107"/>
    </row>
    <row r="68" spans="1:25" s="83" customFormat="1" x14ac:dyDescent="0.3">
      <c r="A68" s="125"/>
      <c r="B68" s="107"/>
      <c r="C68" s="99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16"/>
      <c r="P68" s="116"/>
      <c r="Q68" s="107"/>
    </row>
    <row r="69" spans="1:25" s="83" customFormat="1" x14ac:dyDescent="0.3">
      <c r="A69" s="125">
        <v>6610</v>
      </c>
      <c r="B69" s="107" t="s">
        <v>402</v>
      </c>
      <c r="C69" s="97" t="s">
        <v>403</v>
      </c>
      <c r="D69" s="98">
        <f>IFERROR(VLOOKUP($A69,'[3]P&amp;L Per TB'!$B$4:Q$379,D$5,FALSE),0)</f>
        <v>13.63</v>
      </c>
      <c r="E69" s="98">
        <f>IFERROR(VLOOKUP($A69,'[3]P&amp;L Per TB'!$B$4:R$379,E$5,FALSE),0)</f>
        <v>13.609999999999998</v>
      </c>
      <c r="F69" s="98">
        <f>IFERROR(VLOOKUP($A69,'[3]P&amp;L Per TB'!$B$4:S$379,F$5,FALSE),0)</f>
        <v>13.570000000000004</v>
      </c>
      <c r="G69" s="98">
        <f>IFERROR(VLOOKUP($A69,'[3]P&amp;L Per TB'!$B$4:T$379,G$5,FALSE),0)</f>
        <v>22.419999999999995</v>
      </c>
      <c r="H69" s="98">
        <f>IFERROR(VLOOKUP($A69,'[3]P&amp;L Per TB'!$B$4:U$379,H$5,FALSE),0)</f>
        <v>22.35</v>
      </c>
      <c r="I69" s="98">
        <f>IFERROR(VLOOKUP($A69,'[3]P&amp;L Per TB'!$B$4:V$379,I$5,FALSE),0)</f>
        <v>22.310000000000002</v>
      </c>
      <c r="J69" s="98">
        <f>IFERROR(VLOOKUP($A69,'[3]P&amp;L Per TB'!$B$4:W$379,J$5,FALSE),0)</f>
        <v>-472.75</v>
      </c>
      <c r="K69" s="98">
        <f>IFERROR(VLOOKUP($A69,'[3]P&amp;L Per TB'!$B$4:X$379,K$5,FALSE),0)</f>
        <v>22.259999999999991</v>
      </c>
      <c r="L69" s="98">
        <f>IFERROR(VLOOKUP($A69,'[3]P&amp;L Per TB'!$B$4:Y$379,L$5,FALSE),0)</f>
        <v>22.220000000000027</v>
      </c>
      <c r="M69" s="98">
        <f>IFERROR(VLOOKUP($A69,'[3]P&amp;L Per TB'!$B$4:Z$379,M$5,FALSE),0)</f>
        <v>1012.31</v>
      </c>
      <c r="N69" s="98">
        <f>IFERROR(VLOOKUP($A69,'[3]P&amp;L Per TB'!$B$4:AA$379,N$5,FALSE),0)</f>
        <v>22.370000000000005</v>
      </c>
      <c r="O69" s="98">
        <f>IFERROR(VLOOKUP($A69,'[3]P&amp;L Per TB'!$B$4:AB$379,O$5,FALSE),0)</f>
        <v>22.410000000000082</v>
      </c>
      <c r="P69" s="116">
        <f>SUM(D69:O69)</f>
        <v>736.71</v>
      </c>
      <c r="Q69" s="107">
        <v>-495</v>
      </c>
    </row>
    <row r="70" spans="1:25" s="83" customFormat="1" x14ac:dyDescent="0.3">
      <c r="A70" s="125"/>
      <c r="B70" s="107" t="s">
        <v>404</v>
      </c>
      <c r="C70" s="97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116">
        <f>SUM(D70:O70)</f>
        <v>0</v>
      </c>
      <c r="Q70" s="107"/>
    </row>
    <row r="71" spans="1:25" s="83" customFormat="1" x14ac:dyDescent="0.3">
      <c r="A71" s="125"/>
      <c r="B71" s="113" t="s">
        <v>81</v>
      </c>
      <c r="C71" s="95" t="s">
        <v>81</v>
      </c>
      <c r="D71" s="103">
        <f>SUM(D69:D70)</f>
        <v>13.63</v>
      </c>
      <c r="E71" s="103">
        <f t="shared" ref="E71:P71" si="9">SUM(E69:E70)</f>
        <v>13.609999999999998</v>
      </c>
      <c r="F71" s="103">
        <f t="shared" si="9"/>
        <v>13.570000000000004</v>
      </c>
      <c r="G71" s="103">
        <f t="shared" si="9"/>
        <v>22.419999999999995</v>
      </c>
      <c r="H71" s="103">
        <f t="shared" si="9"/>
        <v>22.35</v>
      </c>
      <c r="I71" s="103">
        <f t="shared" si="9"/>
        <v>22.310000000000002</v>
      </c>
      <c r="J71" s="103">
        <f t="shared" si="9"/>
        <v>-472.75</v>
      </c>
      <c r="K71" s="103">
        <f t="shared" si="9"/>
        <v>22.259999999999991</v>
      </c>
      <c r="L71" s="103">
        <f t="shared" si="9"/>
        <v>22.220000000000027</v>
      </c>
      <c r="M71" s="103">
        <f t="shared" si="9"/>
        <v>1012.31</v>
      </c>
      <c r="N71" s="103">
        <f t="shared" si="9"/>
        <v>22.370000000000005</v>
      </c>
      <c r="O71" s="103">
        <f t="shared" si="9"/>
        <v>22.410000000000082</v>
      </c>
      <c r="P71" s="187">
        <f t="shared" si="9"/>
        <v>736.71</v>
      </c>
      <c r="Q71" s="107"/>
    </row>
    <row r="72" spans="1:25" s="83" customFormat="1" x14ac:dyDescent="0.3">
      <c r="A72" s="125"/>
      <c r="B72" s="107"/>
      <c r="C72" s="97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116"/>
      <c r="Q72" s="107"/>
    </row>
    <row r="73" spans="1:25" s="83" customFormat="1" x14ac:dyDescent="0.3">
      <c r="A73" s="125">
        <v>6615</v>
      </c>
      <c r="B73" s="107" t="s">
        <v>405</v>
      </c>
      <c r="C73" s="97"/>
      <c r="D73" s="98">
        <f>IFERROR(VLOOKUP($A73,'[3]P&amp;L Per TB'!$B$4:Q$379,D$5,FALSE),0)</f>
        <v>0</v>
      </c>
      <c r="E73" s="98">
        <f>IFERROR(VLOOKUP($A73,'[3]P&amp;L Per TB'!$B$4:R$379,E$5,FALSE),0)</f>
        <v>0</v>
      </c>
      <c r="F73" s="98">
        <f>IFERROR(VLOOKUP($A73,'[3]P&amp;L Per TB'!$B$4:S$379,F$5,FALSE),0)</f>
        <v>0</v>
      </c>
      <c r="G73" s="98">
        <f>IFERROR(VLOOKUP($A73,'[3]P&amp;L Per TB'!$B$4:T$379,G$5,FALSE),0)</f>
        <v>0</v>
      </c>
      <c r="H73" s="98">
        <f>IFERROR(VLOOKUP($A73,'[3]P&amp;L Per TB'!$B$4:U$379,H$5,FALSE),0)</f>
        <v>0</v>
      </c>
      <c r="I73" s="98">
        <f>IFERROR(VLOOKUP($A73,'[3]P&amp;L Per TB'!$B$4:V$379,I$5,FALSE),0)</f>
        <v>0</v>
      </c>
      <c r="J73" s="98">
        <f>IFERROR(VLOOKUP($A73,'[3]P&amp;L Per TB'!$B$4:W$379,J$5,FALSE),0)</f>
        <v>0</v>
      </c>
      <c r="K73" s="98">
        <f>IFERROR(VLOOKUP($A73,'[3]P&amp;L Per TB'!$B$4:X$379,K$5,FALSE),0)</f>
        <v>0</v>
      </c>
      <c r="L73" s="98">
        <f>IFERROR(VLOOKUP($A73,'[3]P&amp;L Per TB'!$B$4:Y$379,L$5,FALSE),0)</f>
        <v>0</v>
      </c>
      <c r="M73" s="98">
        <f>IFERROR(VLOOKUP($A73,'[3]P&amp;L Per TB'!$B$4:Z$379,M$5,FALSE),0)</f>
        <v>0</v>
      </c>
      <c r="N73" s="98">
        <f>IFERROR(VLOOKUP($A73,'[3]P&amp;L Per TB'!$B$4:AA$379,N$5,FALSE),0)</f>
        <v>0</v>
      </c>
      <c r="O73" s="98">
        <f>IFERROR(VLOOKUP($A73,'[3]P&amp;L Per TB'!$B$4:AB$379,O$5,FALSE),0)</f>
        <v>0</v>
      </c>
      <c r="P73" s="116">
        <f>SUM(D73:O73)</f>
        <v>0</v>
      </c>
      <c r="Q73" s="107"/>
    </row>
    <row r="74" spans="1:25" s="83" customFormat="1" x14ac:dyDescent="0.3">
      <c r="A74" s="125"/>
      <c r="B74" s="107" t="s">
        <v>406</v>
      </c>
      <c r="C74" s="97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116">
        <f>SUM(D74:O74)</f>
        <v>0</v>
      </c>
      <c r="Q74" s="107"/>
      <c r="X74" s="84"/>
    </row>
    <row r="75" spans="1:25" s="83" customFormat="1" x14ac:dyDescent="0.3">
      <c r="A75" s="125"/>
      <c r="B75" s="113" t="s">
        <v>81</v>
      </c>
      <c r="C75" s="95" t="s">
        <v>81</v>
      </c>
      <c r="D75" s="103">
        <f>SUM(D73:D74)</f>
        <v>0</v>
      </c>
      <c r="E75" s="103">
        <f t="shared" ref="E75:P75" si="10">SUM(E73:E74)</f>
        <v>0</v>
      </c>
      <c r="F75" s="103">
        <f t="shared" si="10"/>
        <v>0</v>
      </c>
      <c r="G75" s="103">
        <f t="shared" si="10"/>
        <v>0</v>
      </c>
      <c r="H75" s="103">
        <f t="shared" si="10"/>
        <v>0</v>
      </c>
      <c r="I75" s="103">
        <f t="shared" si="10"/>
        <v>0</v>
      </c>
      <c r="J75" s="103">
        <f t="shared" si="10"/>
        <v>0</v>
      </c>
      <c r="K75" s="103">
        <f t="shared" si="10"/>
        <v>0</v>
      </c>
      <c r="L75" s="103">
        <f t="shared" si="10"/>
        <v>0</v>
      </c>
      <c r="M75" s="103">
        <f t="shared" si="10"/>
        <v>0</v>
      </c>
      <c r="N75" s="103">
        <f t="shared" si="10"/>
        <v>0</v>
      </c>
      <c r="O75" s="103">
        <f t="shared" si="10"/>
        <v>0</v>
      </c>
      <c r="P75" s="187">
        <f t="shared" si="10"/>
        <v>0</v>
      </c>
      <c r="Q75" s="107"/>
    </row>
    <row r="76" spans="1:25" s="83" customFormat="1" x14ac:dyDescent="0.3">
      <c r="A76" s="125"/>
      <c r="B76" s="107"/>
      <c r="C76" s="97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116"/>
      <c r="Q76" s="107"/>
    </row>
    <row r="77" spans="1:25" s="83" customFormat="1" x14ac:dyDescent="0.3">
      <c r="A77" s="125">
        <v>6620</v>
      </c>
      <c r="B77" s="107" t="s">
        <v>407</v>
      </c>
      <c r="C77" s="99"/>
      <c r="D77" s="98">
        <f>IFERROR(VLOOKUP($A77,'[3]P&amp;L Per TB'!$B$4:Q$379,D$5,FALSE),0)</f>
        <v>0</v>
      </c>
      <c r="E77" s="98">
        <f>IFERROR(VLOOKUP($A77,'[3]P&amp;L Per TB'!$B$4:R$379,E$5,FALSE),0)</f>
        <v>0</v>
      </c>
      <c r="F77" s="98">
        <f>IFERROR(VLOOKUP($A77,'[3]P&amp;L Per TB'!$B$4:S$379,F$5,FALSE),0)</f>
        <v>0</v>
      </c>
      <c r="G77" s="98">
        <f>IFERROR(VLOOKUP($A77,'[3]P&amp;L Per TB'!$B$4:T$379,G$5,FALSE),0)</f>
        <v>0</v>
      </c>
      <c r="H77" s="98">
        <f>IFERROR(VLOOKUP($A77,'[3]P&amp;L Per TB'!$B$4:U$379,H$5,FALSE),0)</f>
        <v>0</v>
      </c>
      <c r="I77" s="98">
        <f>IFERROR(VLOOKUP($A77,'[3]P&amp;L Per TB'!$B$4:V$379,I$5,FALSE),0)</f>
        <v>0</v>
      </c>
      <c r="J77" s="98">
        <f>IFERROR(VLOOKUP($A77,'[3]P&amp;L Per TB'!$B$4:W$379,J$5,FALSE),0)</f>
        <v>0</v>
      </c>
      <c r="K77" s="98">
        <f>IFERROR(VLOOKUP($A77,'[3]P&amp;L Per TB'!$B$4:X$379,K$5,FALSE),0)</f>
        <v>0</v>
      </c>
      <c r="L77" s="98">
        <f>IFERROR(VLOOKUP($A77,'[3]P&amp;L Per TB'!$B$4:Y$379,L$5,FALSE),0)</f>
        <v>0</v>
      </c>
      <c r="M77" s="98">
        <f>IFERROR(VLOOKUP($A77,'[3]P&amp;L Per TB'!$B$4:Z$379,M$5,FALSE),0)</f>
        <v>0</v>
      </c>
      <c r="N77" s="98">
        <f>IFERROR(VLOOKUP($A77,'[3]P&amp;L Per TB'!$B$4:AA$379,N$5,FALSE),0)</f>
        <v>0</v>
      </c>
      <c r="O77" s="98">
        <f>IFERROR(VLOOKUP($A77,'[3]P&amp;L Per TB'!$B$4:AB$379,O$5,FALSE),0)</f>
        <v>0</v>
      </c>
      <c r="P77" s="116">
        <f>SUM(D77:O77)</f>
        <v>0</v>
      </c>
      <c r="Q77" s="107"/>
    </row>
    <row r="78" spans="1:25" s="83" customFormat="1" x14ac:dyDescent="0.3">
      <c r="A78" s="125"/>
      <c r="B78" s="107"/>
      <c r="C78" s="99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116">
        <f>SUM(D78:O78)</f>
        <v>0</v>
      </c>
      <c r="Q78" s="107"/>
      <c r="Y78" s="84">
        <v>0</v>
      </c>
    </row>
    <row r="79" spans="1:25" s="83" customFormat="1" x14ac:dyDescent="0.3">
      <c r="A79" s="125"/>
      <c r="B79" s="113" t="s">
        <v>81</v>
      </c>
      <c r="C79" s="95" t="s">
        <v>81</v>
      </c>
      <c r="D79" s="103">
        <f>SUM(D77:D78)</f>
        <v>0</v>
      </c>
      <c r="E79" s="103">
        <f t="shared" ref="E79:P79" si="11">SUM(E77:E78)</f>
        <v>0</v>
      </c>
      <c r="F79" s="103">
        <f t="shared" si="11"/>
        <v>0</v>
      </c>
      <c r="G79" s="103">
        <f t="shared" si="11"/>
        <v>0</v>
      </c>
      <c r="H79" s="103">
        <f t="shared" si="11"/>
        <v>0</v>
      </c>
      <c r="I79" s="103">
        <f t="shared" si="11"/>
        <v>0</v>
      </c>
      <c r="J79" s="103">
        <f t="shared" si="11"/>
        <v>0</v>
      </c>
      <c r="K79" s="103">
        <f t="shared" si="11"/>
        <v>0</v>
      </c>
      <c r="L79" s="103">
        <f t="shared" si="11"/>
        <v>0</v>
      </c>
      <c r="M79" s="103">
        <f t="shared" si="11"/>
        <v>0</v>
      </c>
      <c r="N79" s="103">
        <f t="shared" si="11"/>
        <v>0</v>
      </c>
      <c r="O79" s="103">
        <f t="shared" si="11"/>
        <v>0</v>
      </c>
      <c r="P79" s="187">
        <f t="shared" si="11"/>
        <v>0</v>
      </c>
      <c r="Q79" s="107"/>
    </row>
    <row r="80" spans="1:25" s="83" customFormat="1" x14ac:dyDescent="0.3">
      <c r="A80" s="125"/>
      <c r="B80" s="107"/>
      <c r="C80" s="99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16"/>
      <c r="P80" s="116"/>
      <c r="Q80" s="107"/>
    </row>
    <row r="81" spans="1:25" s="83" customFormat="1" x14ac:dyDescent="0.3">
      <c r="A81" s="125"/>
      <c r="B81" s="107" t="s">
        <v>408</v>
      </c>
      <c r="C81" s="99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16"/>
      <c r="P81" s="116">
        <f>SUM(D81:O81)</f>
        <v>0</v>
      </c>
    </row>
    <row r="82" spans="1:25" s="83" customFormat="1" x14ac:dyDescent="0.3">
      <c r="A82" s="125"/>
      <c r="B82" s="107"/>
      <c r="C82" s="99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16"/>
      <c r="P82" s="116"/>
      <c r="Y82" s="84">
        <v>0</v>
      </c>
    </row>
    <row r="83" spans="1:25" s="83" customFormat="1" ht="12" customHeight="1" thickBot="1" x14ac:dyDescent="0.35">
      <c r="A83" s="125"/>
      <c r="B83" s="242" t="s">
        <v>409</v>
      </c>
      <c r="C83" s="117"/>
      <c r="D83" s="118">
        <f t="shared" ref="D83:P83" si="12">SUM(D7:D81)-D36-D45-D51-D55-D59-D67-D71-D75-D79-D63</f>
        <v>5417.6399999999967</v>
      </c>
      <c r="E83" s="118">
        <f t="shared" si="12"/>
        <v>5058.079999999999</v>
      </c>
      <c r="F83" s="118">
        <f t="shared" si="12"/>
        <v>7399.22</v>
      </c>
      <c r="G83" s="118">
        <f t="shared" si="12"/>
        <v>5438.9400000000032</v>
      </c>
      <c r="H83" s="118">
        <f t="shared" si="12"/>
        <v>5260.8999999999969</v>
      </c>
      <c r="I83" s="118">
        <f t="shared" si="12"/>
        <v>5154.380000000001</v>
      </c>
      <c r="J83" s="118">
        <f t="shared" si="12"/>
        <v>13911.5</v>
      </c>
      <c r="K83" s="118">
        <f t="shared" si="12"/>
        <v>5319.1999999999989</v>
      </c>
      <c r="L83" s="118">
        <f t="shared" si="12"/>
        <v>5336.76</v>
      </c>
      <c r="M83" s="118">
        <f t="shared" si="12"/>
        <v>4310.6900000000051</v>
      </c>
      <c r="N83" s="118">
        <f t="shared" si="12"/>
        <v>5846.8099999999968</v>
      </c>
      <c r="O83" s="118">
        <f t="shared" si="12"/>
        <v>5809.2900000000054</v>
      </c>
      <c r="P83" s="118">
        <f t="shared" si="12"/>
        <v>74263.410000000018</v>
      </c>
      <c r="Q83" s="118"/>
      <c r="Y83" s="84">
        <v>0</v>
      </c>
    </row>
    <row r="84" spans="1:25" s="83" customFormat="1" ht="12" customHeight="1" thickTop="1" thickBot="1" x14ac:dyDescent="0.35">
      <c r="A84" s="125"/>
      <c r="B84" s="242"/>
      <c r="C84" s="117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Y84" s="84">
        <v>0</v>
      </c>
    </row>
    <row r="85" spans="1:25" s="119" customFormat="1" ht="12" customHeight="1" thickBot="1" x14ac:dyDescent="0.35">
      <c r="A85" s="116"/>
      <c r="B85" s="186" t="s">
        <v>410</v>
      </c>
      <c r="C85" s="120"/>
      <c r="D85" s="116">
        <f>+'[3]12 Month IS UC'!D249</f>
        <v>-0.71</v>
      </c>
      <c r="E85" s="116">
        <f>+'[3]12 Month IS UC'!E249</f>
        <v>-0.71</v>
      </c>
      <c r="F85" s="116">
        <f>+'[3]12 Month IS UC'!F249</f>
        <v>-0.71</v>
      </c>
      <c r="G85" s="116">
        <f>+'[3]12 Month IS UC'!G249</f>
        <v>-0.71</v>
      </c>
      <c r="H85" s="116">
        <f>+'[3]12 Month IS UC'!H249</f>
        <v>-0.71</v>
      </c>
      <c r="I85" s="116">
        <f>+'[3]12 Month IS UC'!I249</f>
        <v>-0.71</v>
      </c>
      <c r="J85" s="116">
        <f>+'[3]12 Month IS UC'!J249</f>
        <v>-0.71</v>
      </c>
      <c r="K85" s="116">
        <f>+'[3]12 Month IS UC'!K249</f>
        <v>-0.71</v>
      </c>
      <c r="L85" s="116">
        <f>+'[3]12 Month IS UC'!L249</f>
        <v>-0.71</v>
      </c>
      <c r="M85" s="116">
        <f>+'[3]12 Month IS UC'!M249</f>
        <v>-0.71</v>
      </c>
      <c r="N85" s="116">
        <f>+'[3]12 Month IS UC'!N249</f>
        <v>-0.71</v>
      </c>
      <c r="O85" s="116">
        <f>+'[3]12 Month IS UC'!O249</f>
        <v>-0.71</v>
      </c>
      <c r="P85" s="116">
        <f>+'[3]12 Month IS UC'!P249</f>
        <v>-8.52</v>
      </c>
      <c r="S85" s="122"/>
    </row>
    <row r="86" spans="1:25" s="124" customFormat="1" ht="13.5" customHeight="1" x14ac:dyDescent="0.3">
      <c r="A86" s="243"/>
      <c r="B86" s="244"/>
      <c r="C86" s="95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186"/>
      <c r="Y86" s="84">
        <v>0</v>
      </c>
    </row>
    <row r="87" spans="1:25" s="124" customFormat="1" x14ac:dyDescent="0.3">
      <c r="A87" s="243" t="s">
        <v>411</v>
      </c>
      <c r="B87" s="244" t="s">
        <v>412</v>
      </c>
      <c r="C87" s="95"/>
      <c r="D87" s="96">
        <f>+D83+D85</f>
        <v>5416.9299999999967</v>
      </c>
      <c r="E87" s="96">
        <f t="shared" ref="E87:P87" si="13">+E83+E85</f>
        <v>5057.369999999999</v>
      </c>
      <c r="F87" s="96">
        <f t="shared" si="13"/>
        <v>7398.51</v>
      </c>
      <c r="G87" s="96">
        <f t="shared" si="13"/>
        <v>5438.2300000000032</v>
      </c>
      <c r="H87" s="96">
        <f t="shared" si="13"/>
        <v>5260.1899999999969</v>
      </c>
      <c r="I87" s="96">
        <f t="shared" si="13"/>
        <v>5153.670000000001</v>
      </c>
      <c r="J87" s="96">
        <f t="shared" si="13"/>
        <v>13910.79</v>
      </c>
      <c r="K87" s="96">
        <f t="shared" si="13"/>
        <v>5318.4899999999989</v>
      </c>
      <c r="L87" s="96">
        <f t="shared" si="13"/>
        <v>5336.05</v>
      </c>
      <c r="M87" s="96">
        <f t="shared" si="13"/>
        <v>4309.980000000005</v>
      </c>
      <c r="N87" s="96">
        <f t="shared" si="13"/>
        <v>5846.0999999999967</v>
      </c>
      <c r="O87" s="96">
        <f t="shared" si="13"/>
        <v>5808.5800000000054</v>
      </c>
      <c r="P87" s="186">
        <f t="shared" si="13"/>
        <v>74254.890000000014</v>
      </c>
      <c r="Y87" s="84">
        <v>0</v>
      </c>
    </row>
    <row r="88" spans="1:25" s="107" customFormat="1" ht="13.5" customHeight="1" x14ac:dyDescent="0.3">
      <c r="A88" s="125"/>
      <c r="B88" s="126"/>
      <c r="C88" s="127"/>
      <c r="D88" s="128"/>
      <c r="E88" s="128"/>
      <c r="F88" s="128"/>
      <c r="G88" s="128"/>
      <c r="H88" s="116"/>
      <c r="I88" s="116"/>
      <c r="J88" s="116"/>
      <c r="K88" s="116"/>
      <c r="L88" s="116"/>
      <c r="M88" s="116"/>
      <c r="N88" s="116"/>
      <c r="O88" s="116"/>
      <c r="P88" s="116"/>
    </row>
    <row r="89" spans="1:25" s="102" customFormat="1" ht="24" x14ac:dyDescent="0.3">
      <c r="A89" s="245"/>
      <c r="B89" s="241" t="s">
        <v>135</v>
      </c>
      <c r="C89" s="89" t="s">
        <v>334</v>
      </c>
      <c r="D89" s="90" t="s">
        <v>335</v>
      </c>
      <c r="E89" s="90" t="s">
        <v>336</v>
      </c>
      <c r="F89" s="90" t="s">
        <v>337</v>
      </c>
      <c r="G89" s="90" t="s">
        <v>338</v>
      </c>
      <c r="H89" s="90" t="s">
        <v>339</v>
      </c>
      <c r="I89" s="90" t="s">
        <v>340</v>
      </c>
      <c r="J89" s="90" t="s">
        <v>341</v>
      </c>
      <c r="K89" s="90" t="s">
        <v>342</v>
      </c>
      <c r="L89" s="90" t="s">
        <v>343</v>
      </c>
      <c r="M89" s="90" t="s">
        <v>344</v>
      </c>
      <c r="N89" s="90" t="s">
        <v>345</v>
      </c>
      <c r="O89" s="91" t="s">
        <v>346</v>
      </c>
      <c r="P89" s="190">
        <v>42369</v>
      </c>
    </row>
    <row r="90" spans="1:25" s="83" customFormat="1" x14ac:dyDescent="0.3">
      <c r="A90" s="125"/>
      <c r="B90" s="107"/>
      <c r="C90" s="130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16"/>
      <c r="P90" s="116"/>
    </row>
    <row r="91" spans="1:25" s="83" customFormat="1" x14ac:dyDescent="0.3">
      <c r="A91" s="125">
        <v>6640</v>
      </c>
      <c r="B91" s="107" t="s">
        <v>413</v>
      </c>
      <c r="C91" s="97" t="s">
        <v>414</v>
      </c>
      <c r="D91" s="98">
        <f>IFERROR(VLOOKUP($A91,'[3]P&amp;L Per TB'!$B$4:Q$379,D$5,FALSE),0)</f>
        <v>0</v>
      </c>
      <c r="E91" s="98">
        <f>IFERROR(VLOOKUP($A91,'[3]P&amp;L Per TB'!$B$4:R$379,E$5,FALSE),0)</f>
        <v>0</v>
      </c>
      <c r="F91" s="98">
        <f>IFERROR(VLOOKUP($A91,'[3]P&amp;L Per TB'!$B$4:S$379,F$5,FALSE),0)</f>
        <v>0</v>
      </c>
      <c r="G91" s="98">
        <f>IFERROR(VLOOKUP($A91,'[3]P&amp;L Per TB'!$B$4:T$379,G$5,FALSE),0)</f>
        <v>0</v>
      </c>
      <c r="H91" s="98">
        <f>IFERROR(VLOOKUP($A91,'[3]P&amp;L Per TB'!$B$4:U$379,H$5,FALSE),0)</f>
        <v>0</v>
      </c>
      <c r="I91" s="98">
        <f>IFERROR(VLOOKUP($A91,'[3]P&amp;L Per TB'!$B$4:V$379,I$5,FALSE),0)</f>
        <v>0</v>
      </c>
      <c r="J91" s="98">
        <f>IFERROR(VLOOKUP($A91,'[3]P&amp;L Per TB'!$B$4:W$379,J$5,FALSE),0)</f>
        <v>0</v>
      </c>
      <c r="K91" s="98">
        <f>IFERROR(VLOOKUP($A91,'[3]P&amp;L Per TB'!$B$4:X$379,K$5,FALSE),0)</f>
        <v>0</v>
      </c>
      <c r="L91" s="98">
        <f>IFERROR(VLOOKUP($A91,'[3]P&amp;L Per TB'!$B$4:Y$379,L$5,FALSE),0)</f>
        <v>0</v>
      </c>
      <c r="M91" s="98">
        <f>IFERROR(VLOOKUP($A91,'[3]P&amp;L Per TB'!$B$4:Z$379,M$5,FALSE),0)</f>
        <v>0</v>
      </c>
      <c r="N91" s="98">
        <f>IFERROR(VLOOKUP($A91,'[3]P&amp;L Per TB'!$B$4:AA$379,N$5,FALSE),0)</f>
        <v>0</v>
      </c>
      <c r="O91" s="98">
        <f>IFERROR(VLOOKUP($A91,'[3]P&amp;L Per TB'!$B$4:AB$379,O$5,FALSE),0)</f>
        <v>0</v>
      </c>
      <c r="P91" s="116">
        <f>SUM(D91:O91)</f>
        <v>0</v>
      </c>
    </row>
    <row r="92" spans="1:25" s="83" customFormat="1" x14ac:dyDescent="0.3">
      <c r="A92" s="125">
        <v>6645</v>
      </c>
      <c r="B92" s="107" t="s">
        <v>415</v>
      </c>
      <c r="C92" s="97"/>
      <c r="D92" s="98">
        <f>IFERROR(VLOOKUP($A92,'[3]P&amp;L Per TB'!$B$4:Q$379,D$5,FALSE),0)</f>
        <v>16.53</v>
      </c>
      <c r="E92" s="98">
        <f>IFERROR(VLOOKUP($A92,'[3]P&amp;L Per TB'!$B$4:R$379,E$5,FALSE),0)</f>
        <v>16.53</v>
      </c>
      <c r="F92" s="98">
        <f>IFERROR(VLOOKUP($A92,'[3]P&amp;L Per TB'!$B$4:S$379,F$5,FALSE),0)</f>
        <v>16.53</v>
      </c>
      <c r="G92" s="98">
        <f>IFERROR(VLOOKUP($A92,'[3]P&amp;L Per TB'!$B$4:T$379,G$5,FALSE),0)</f>
        <v>16.53</v>
      </c>
      <c r="H92" s="98">
        <f>IFERROR(VLOOKUP($A92,'[3]P&amp;L Per TB'!$B$4:U$379,H$5,FALSE),0)</f>
        <v>16.53</v>
      </c>
      <c r="I92" s="98">
        <f>IFERROR(VLOOKUP($A92,'[3]P&amp;L Per TB'!$B$4:V$379,I$5,FALSE),0)</f>
        <v>16.53</v>
      </c>
      <c r="J92" s="98">
        <f>IFERROR(VLOOKUP($A92,'[3]P&amp;L Per TB'!$B$4:W$379,J$5,FALSE),0)</f>
        <v>15.529999999999987</v>
      </c>
      <c r="K92" s="98">
        <f>IFERROR(VLOOKUP($A92,'[3]P&amp;L Per TB'!$B$4:X$379,K$5,FALSE),0)</f>
        <v>16.530000000000015</v>
      </c>
      <c r="L92" s="98">
        <f>IFERROR(VLOOKUP($A92,'[3]P&amp;L Per TB'!$B$4:Y$379,L$5,FALSE),0)</f>
        <v>16.53</v>
      </c>
      <c r="M92" s="98">
        <f>IFERROR(VLOOKUP($A92,'[3]P&amp;L Per TB'!$B$4:Z$379,M$5,FALSE),0)</f>
        <v>18.53</v>
      </c>
      <c r="N92" s="98">
        <f>IFERROR(VLOOKUP($A92,'[3]P&amp;L Per TB'!$B$4:AA$379,N$5,FALSE),0)</f>
        <v>16.53</v>
      </c>
      <c r="O92" s="98">
        <f>IFERROR(VLOOKUP($A92,'[3]P&amp;L Per TB'!$B$4:AB$379,O$5,FALSE),0)</f>
        <v>16.53</v>
      </c>
      <c r="P92" s="116">
        <f>SUM(D92:O92)</f>
        <v>199.36</v>
      </c>
      <c r="Q92" s="83">
        <v>-1</v>
      </c>
      <c r="Y92" s="84">
        <v>0</v>
      </c>
    </row>
    <row r="93" spans="1:25" s="83" customFormat="1" x14ac:dyDescent="0.3">
      <c r="A93" s="125"/>
      <c r="B93" s="107"/>
      <c r="C93" s="117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16"/>
      <c r="P93" s="116"/>
      <c r="Y93" s="84">
        <v>0</v>
      </c>
    </row>
    <row r="94" spans="1:25" s="83" customFormat="1" x14ac:dyDescent="0.3">
      <c r="A94" s="125">
        <v>6710</v>
      </c>
      <c r="B94" s="107" t="s">
        <v>416</v>
      </c>
      <c r="C94" s="97" t="s">
        <v>417</v>
      </c>
      <c r="D94" s="98">
        <f>IFERROR(VLOOKUP($A94,'[3]P&amp;L Per TB'!$B$4:Q$379,D$5,FALSE),0)</f>
        <v>121.35</v>
      </c>
      <c r="E94" s="98">
        <f>IFERROR(VLOOKUP($A94,'[3]P&amp;L Per TB'!$B$4:R$379,E$5,FALSE),0)</f>
        <v>121.91</v>
      </c>
      <c r="F94" s="98">
        <f>IFERROR(VLOOKUP($A94,'[3]P&amp;L Per TB'!$B$4:S$379,F$5,FALSE),0)</f>
        <v>124.60000000000002</v>
      </c>
      <c r="G94" s="98">
        <f>IFERROR(VLOOKUP($A94,'[3]P&amp;L Per TB'!$B$4:T$379,G$5,FALSE),0)</f>
        <v>125.20999999999998</v>
      </c>
      <c r="H94" s="98">
        <f>IFERROR(VLOOKUP($A94,'[3]P&amp;L Per TB'!$B$4:U$379,H$5,FALSE),0)</f>
        <v>125.77000000000004</v>
      </c>
      <c r="I94" s="98">
        <f>IFERROR(VLOOKUP($A94,'[3]P&amp;L Per TB'!$B$4:V$379,I$5,FALSE),0)</f>
        <v>125.76999999999998</v>
      </c>
      <c r="J94" s="98">
        <f>IFERROR(VLOOKUP($A94,'[3]P&amp;L Per TB'!$B$4:W$379,J$5,FALSE),0)</f>
        <v>25676.38</v>
      </c>
      <c r="K94" s="98">
        <f>IFERROR(VLOOKUP($A94,'[3]P&amp;L Per TB'!$B$4:X$379,K$5,FALSE),0)</f>
        <v>126.37999999999738</v>
      </c>
      <c r="L94" s="98">
        <f>IFERROR(VLOOKUP($A94,'[3]P&amp;L Per TB'!$B$4:Y$379,L$5,FALSE),0)</f>
        <v>126.38000000000102</v>
      </c>
      <c r="M94" s="98">
        <f>IFERROR(VLOOKUP($A94,'[3]P&amp;L Per TB'!$B$4:Z$379,M$5,FALSE),0)</f>
        <v>122.38000000000102</v>
      </c>
      <c r="N94" s="98">
        <f>IFERROR(VLOOKUP($A94,'[3]P&amp;L Per TB'!$B$4:AA$379,N$5,FALSE),0)</f>
        <v>126.37999999999738</v>
      </c>
      <c r="O94" s="98">
        <f>IFERROR(VLOOKUP($A94,'[3]P&amp;L Per TB'!$B$4:AB$379,O$5,FALSE),0)</f>
        <v>126.94000000000233</v>
      </c>
      <c r="P94" s="116">
        <f>SUM(D94:O94)</f>
        <v>27049.45</v>
      </c>
      <c r="Q94" s="83">
        <v>2</v>
      </c>
    </row>
    <row r="95" spans="1:25" s="83" customFormat="1" x14ac:dyDescent="0.3">
      <c r="A95" s="125"/>
      <c r="B95" s="107"/>
      <c r="C95" s="97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116"/>
      <c r="P95" s="116"/>
    </row>
    <row r="96" spans="1:25" s="83" customFormat="1" x14ac:dyDescent="0.3">
      <c r="A96" s="125">
        <v>6715</v>
      </c>
      <c r="B96" s="107" t="s">
        <v>419</v>
      </c>
      <c r="C96" s="97" t="s">
        <v>420</v>
      </c>
      <c r="D96" s="98">
        <f>IFERROR(VLOOKUP($A96,'[3]P&amp;L Per TB'!$B$4:Q$379,D$5,FALSE),0)</f>
        <v>696.6</v>
      </c>
      <c r="E96" s="98">
        <f>IFERROR(VLOOKUP($A96,'[3]P&amp;L Per TB'!$B$4:R$379,E$5,FALSE),0)</f>
        <v>696.6</v>
      </c>
      <c r="F96" s="98">
        <f>IFERROR(VLOOKUP($A96,'[3]P&amp;L Per TB'!$B$4:S$379,F$5,FALSE),0)</f>
        <v>696.89999999999986</v>
      </c>
      <c r="G96" s="98">
        <f>IFERROR(VLOOKUP($A96,'[3]P&amp;L Per TB'!$B$4:T$379,G$5,FALSE),0)</f>
        <v>696.90000000000009</v>
      </c>
      <c r="H96" s="98">
        <f>IFERROR(VLOOKUP($A96,'[3]P&amp;L Per TB'!$B$4:U$379,H$5,FALSE),0)</f>
        <v>696.90000000000009</v>
      </c>
      <c r="I96" s="98">
        <f>IFERROR(VLOOKUP($A96,'[3]P&amp;L Per TB'!$B$4:V$379,I$5,FALSE),0)</f>
        <v>696.90000000000009</v>
      </c>
      <c r="J96" s="98">
        <f>IFERROR(VLOOKUP($A96,'[3]P&amp;L Per TB'!$B$4:W$379,J$5,FALSE),0)</f>
        <v>672.89999999999964</v>
      </c>
      <c r="K96" s="98">
        <f>IFERROR(VLOOKUP($A96,'[3]P&amp;L Per TB'!$B$4:X$379,K$5,FALSE),0)</f>
        <v>696.90000000000055</v>
      </c>
      <c r="L96" s="98">
        <f>IFERROR(VLOOKUP($A96,'[3]P&amp;L Per TB'!$B$4:Y$379,L$5,FALSE),0)</f>
        <v>696.89999999999964</v>
      </c>
      <c r="M96" s="98">
        <f>IFERROR(VLOOKUP($A96,'[3]P&amp;L Per TB'!$B$4:Z$379,M$5,FALSE),0)</f>
        <v>744.89999999999964</v>
      </c>
      <c r="N96" s="98">
        <f>IFERROR(VLOOKUP($A96,'[3]P&amp;L Per TB'!$B$4:AA$379,N$5,FALSE),0)</f>
        <v>696.90000000000055</v>
      </c>
      <c r="O96" s="98">
        <f>IFERROR(VLOOKUP($A96,'[3]P&amp;L Per TB'!$B$4:AB$379,O$5,FALSE),0)</f>
        <v>696.90000000000055</v>
      </c>
      <c r="P96" s="116">
        <f>SUM(D96:O96)</f>
        <v>8386.2000000000007</v>
      </c>
      <c r="Q96" s="83">
        <v>-24</v>
      </c>
    </row>
    <row r="97" spans="1:25" s="83" customFormat="1" x14ac:dyDescent="0.3">
      <c r="A97" s="125">
        <v>6717</v>
      </c>
      <c r="B97" s="107" t="s">
        <v>421</v>
      </c>
      <c r="C97" s="97" t="s">
        <v>422</v>
      </c>
      <c r="D97" s="98">
        <f>IFERROR(VLOOKUP($A97,'[3]P&amp;L Per TB'!$B$4:Q$379,D$5,FALSE),0)</f>
        <v>3.35</v>
      </c>
      <c r="E97" s="98">
        <f>IFERROR(VLOOKUP($A97,'[3]P&amp;L Per TB'!$B$4:R$379,E$5,FALSE),0)</f>
        <v>3.35</v>
      </c>
      <c r="F97" s="98">
        <f>IFERROR(VLOOKUP($A97,'[3]P&amp;L Per TB'!$B$4:S$379,F$5,FALSE),0)</f>
        <v>3.3500000000000005</v>
      </c>
      <c r="G97" s="98">
        <f>IFERROR(VLOOKUP($A97,'[3]P&amp;L Per TB'!$B$4:T$379,G$5,FALSE),0)</f>
        <v>3.3499999999999996</v>
      </c>
      <c r="H97" s="98">
        <f>IFERROR(VLOOKUP($A97,'[3]P&amp;L Per TB'!$B$4:U$379,H$5,FALSE),0)</f>
        <v>3.3499999999999996</v>
      </c>
      <c r="I97" s="98">
        <f>IFERROR(VLOOKUP($A97,'[3]P&amp;L Per TB'!$B$4:V$379,I$5,FALSE),0)</f>
        <v>3.3500000000000014</v>
      </c>
      <c r="J97" s="98">
        <f>IFERROR(VLOOKUP($A97,'[3]P&amp;L Per TB'!$B$4:W$379,J$5,FALSE),0)</f>
        <v>-28.650000000000002</v>
      </c>
      <c r="K97" s="98">
        <f>IFERROR(VLOOKUP($A97,'[3]P&amp;L Per TB'!$B$4:X$379,K$5,FALSE),0)</f>
        <v>3.3500000000000005</v>
      </c>
      <c r="L97" s="98">
        <f>IFERROR(VLOOKUP($A97,'[3]P&amp;L Per TB'!$B$4:Y$379,L$5,FALSE),0)</f>
        <v>3.35</v>
      </c>
      <c r="M97" s="98">
        <f>IFERROR(VLOOKUP($A97,'[3]P&amp;L Per TB'!$B$4:Z$379,M$5,FALSE),0)</f>
        <v>67.349999999999994</v>
      </c>
      <c r="N97" s="98">
        <f>IFERROR(VLOOKUP($A97,'[3]P&amp;L Per TB'!$B$4:AA$379,N$5,FALSE),0)</f>
        <v>3.3499999999999943</v>
      </c>
      <c r="O97" s="98">
        <f>IFERROR(VLOOKUP($A97,'[3]P&amp;L Per TB'!$B$4:AB$379,O$5,FALSE),0)</f>
        <v>3.3500000000000085</v>
      </c>
      <c r="P97" s="116">
        <f>SUM(D97:O97)</f>
        <v>72.2</v>
      </c>
      <c r="Q97" s="83">
        <v>-32</v>
      </c>
    </row>
    <row r="98" spans="1:25" s="83" customFormat="1" x14ac:dyDescent="0.3">
      <c r="A98" s="125"/>
      <c r="B98" s="113" t="s">
        <v>81</v>
      </c>
      <c r="C98" s="95" t="s">
        <v>81</v>
      </c>
      <c r="D98" s="103">
        <f>SUM(D96:D97)</f>
        <v>699.95</v>
      </c>
      <c r="E98" s="103">
        <f t="shared" ref="E98:P98" si="14">SUM(E96:E97)</f>
        <v>699.95</v>
      </c>
      <c r="F98" s="103">
        <f t="shared" si="14"/>
        <v>700.24999999999989</v>
      </c>
      <c r="G98" s="103">
        <f t="shared" si="14"/>
        <v>700.25000000000011</v>
      </c>
      <c r="H98" s="103">
        <f>SUM(H96:H97)</f>
        <v>700.25000000000011</v>
      </c>
      <c r="I98" s="103">
        <f t="shared" si="14"/>
        <v>700.25000000000011</v>
      </c>
      <c r="J98" s="103">
        <f t="shared" si="14"/>
        <v>644.24999999999966</v>
      </c>
      <c r="K98" s="103">
        <f t="shared" si="14"/>
        <v>700.25000000000057</v>
      </c>
      <c r="L98" s="103">
        <f t="shared" si="14"/>
        <v>700.24999999999966</v>
      </c>
      <c r="M98" s="103">
        <f t="shared" si="14"/>
        <v>812.24999999999966</v>
      </c>
      <c r="N98" s="103">
        <f t="shared" si="14"/>
        <v>700.25000000000057</v>
      </c>
      <c r="O98" s="103">
        <f t="shared" si="14"/>
        <v>700.25000000000057</v>
      </c>
      <c r="P98" s="187">
        <f t="shared" si="14"/>
        <v>8458.4000000000015</v>
      </c>
      <c r="Y98" s="84">
        <v>0</v>
      </c>
    </row>
    <row r="99" spans="1:25" s="83" customFormat="1" x14ac:dyDescent="0.3">
      <c r="A99" s="125"/>
      <c r="B99" s="107"/>
      <c r="C99" s="99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16"/>
      <c r="P99" s="116"/>
    </row>
    <row r="100" spans="1:25" s="83" customFormat="1" x14ac:dyDescent="0.3">
      <c r="A100" s="125">
        <v>6725</v>
      </c>
      <c r="B100" s="107" t="s">
        <v>423</v>
      </c>
      <c r="C100" s="97" t="s">
        <v>424</v>
      </c>
      <c r="D100" s="98">
        <f>IFERROR(VLOOKUP($A100,'[3]P&amp;L Per TB'!$B$4:Q$379,D$5,FALSE),0)</f>
        <v>17.760000000000002</v>
      </c>
      <c r="E100" s="98">
        <f>IFERROR(VLOOKUP($A100,'[3]P&amp;L Per TB'!$B$4:R$379,E$5,FALSE),0)</f>
        <v>17.760000000000002</v>
      </c>
      <c r="F100" s="98">
        <f>IFERROR(VLOOKUP($A100,'[3]P&amp;L Per TB'!$B$4:S$379,F$5,FALSE),0)</f>
        <v>17.759999999999998</v>
      </c>
      <c r="G100" s="98">
        <f>IFERROR(VLOOKUP($A100,'[3]P&amp;L Per TB'!$B$4:T$379,G$5,FALSE),0)</f>
        <v>17.760000000000005</v>
      </c>
      <c r="H100" s="98">
        <f>IFERROR(VLOOKUP($A100,'[3]P&amp;L Per TB'!$B$4:U$379,H$5,FALSE),0)</f>
        <v>17.759999999999991</v>
      </c>
      <c r="I100" s="98">
        <f>IFERROR(VLOOKUP($A100,'[3]P&amp;L Per TB'!$B$4:V$379,I$5,FALSE),0)</f>
        <v>17.760000000000005</v>
      </c>
      <c r="J100" s="98">
        <f>IFERROR(VLOOKUP($A100,'[3]P&amp;L Per TB'!$B$4:W$379,J$5,FALSE),0)</f>
        <v>3.7599999999999909</v>
      </c>
      <c r="K100" s="98">
        <f>IFERROR(VLOOKUP($A100,'[3]P&amp;L Per TB'!$B$4:X$379,K$5,FALSE),0)</f>
        <v>17.760000000000019</v>
      </c>
      <c r="L100" s="98">
        <f>IFERROR(VLOOKUP($A100,'[3]P&amp;L Per TB'!$B$4:Y$379,L$5,FALSE),0)</f>
        <v>17.759999999999991</v>
      </c>
      <c r="M100" s="98">
        <f>IFERROR(VLOOKUP($A100,'[3]P&amp;L Per TB'!$B$4:Z$379,M$5,FALSE),0)</f>
        <v>45.759999999999991</v>
      </c>
      <c r="N100" s="98">
        <f>IFERROR(VLOOKUP($A100,'[3]P&amp;L Per TB'!$B$4:AA$379,N$5,FALSE),0)</f>
        <v>17.760000000000019</v>
      </c>
      <c r="O100" s="98">
        <f>IFERROR(VLOOKUP($A100,'[3]P&amp;L Per TB'!$B$4:AB$379,O$5,FALSE),0)</f>
        <v>17.759999999999991</v>
      </c>
      <c r="P100" s="116">
        <f>SUM(D100:O100)</f>
        <v>227.12</v>
      </c>
      <c r="Q100" s="83">
        <v>-14</v>
      </c>
      <c r="Y100" s="84">
        <v>0</v>
      </c>
    </row>
    <row r="101" spans="1:25" s="83" customFormat="1" x14ac:dyDescent="0.3">
      <c r="A101" s="125"/>
      <c r="B101" s="107"/>
      <c r="C101" s="99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16"/>
      <c r="P101" s="116"/>
      <c r="Y101" s="84">
        <v>0</v>
      </c>
    </row>
    <row r="102" spans="1:25" s="83" customFormat="1" x14ac:dyDescent="0.3">
      <c r="A102" s="125">
        <v>6660</v>
      </c>
      <c r="B102" s="107" t="s">
        <v>425</v>
      </c>
      <c r="C102" s="97" t="s">
        <v>426</v>
      </c>
      <c r="D102" s="98">
        <f>IFERROR(VLOOKUP($A102,'[3]P&amp;L Per TB'!$B$4:Q$379,D$5,FALSE),0)</f>
        <v>66.73</v>
      </c>
      <c r="E102" s="98">
        <f>IFERROR(VLOOKUP($A102,'[3]P&amp;L Per TB'!$B$4:R$379,E$5,FALSE),0)</f>
        <v>66.73</v>
      </c>
      <c r="F102" s="98">
        <f>IFERROR(VLOOKUP($A102,'[3]P&amp;L Per TB'!$B$4:S$379,F$5,FALSE),0)</f>
        <v>66.72999999999999</v>
      </c>
      <c r="G102" s="98">
        <f>IFERROR(VLOOKUP($A102,'[3]P&amp;L Per TB'!$B$4:T$379,G$5,FALSE),0)</f>
        <v>66.730000000000018</v>
      </c>
      <c r="H102" s="98">
        <f>IFERROR(VLOOKUP($A102,'[3]P&amp;L Per TB'!$B$4:U$379,H$5,FALSE),0)</f>
        <v>66.729999999999961</v>
      </c>
      <c r="I102" s="98">
        <f>IFERROR(VLOOKUP($A102,'[3]P&amp;L Per TB'!$B$4:V$379,I$5,FALSE),0)</f>
        <v>66.730000000000018</v>
      </c>
      <c r="J102" s="98">
        <f>IFERROR(VLOOKUP($A102,'[3]P&amp;L Per TB'!$B$4:W$379,J$5,FALSE),0)</f>
        <v>10570.650000000001</v>
      </c>
      <c r="K102" s="98">
        <f>IFERROR(VLOOKUP($A102,'[3]P&amp;L Per TB'!$B$4:X$379,K$5,FALSE),0)</f>
        <v>64.809999999999491</v>
      </c>
      <c r="L102" s="98">
        <f>IFERROR(VLOOKUP($A102,'[3]P&amp;L Per TB'!$B$4:Y$379,L$5,FALSE),0)</f>
        <v>64.809999999999491</v>
      </c>
      <c r="M102" s="98">
        <f>IFERROR(VLOOKUP($A102,'[3]P&amp;L Per TB'!$B$4:Z$379,M$5,FALSE),0)</f>
        <v>36.950000000000728</v>
      </c>
      <c r="N102" s="98">
        <f>IFERROR(VLOOKUP($A102,'[3]P&amp;L Per TB'!$B$4:AA$379,N$5,FALSE),0)</f>
        <v>65.949999999998909</v>
      </c>
      <c r="O102" s="98">
        <f>IFERROR(VLOOKUP($A102,'[3]P&amp;L Per TB'!$B$4:AB$379,O$5,FALSE),0)</f>
        <v>65.950000000000728</v>
      </c>
      <c r="P102" s="116">
        <f>SUM(D102:O102)</f>
        <v>11269.5</v>
      </c>
      <c r="Q102" s="83">
        <f>-56-36.54-6.54</f>
        <v>-99.08</v>
      </c>
    </row>
    <row r="103" spans="1:25" s="83" customFormat="1" x14ac:dyDescent="0.3">
      <c r="A103" s="125"/>
      <c r="B103" s="107"/>
      <c r="C103" s="99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16"/>
      <c r="P103" s="116"/>
    </row>
    <row r="104" spans="1:25" s="83" customFormat="1" x14ac:dyDescent="0.3">
      <c r="A104" s="125">
        <v>6655</v>
      </c>
      <c r="B104" s="107" t="s">
        <v>427</v>
      </c>
      <c r="C104" s="99"/>
      <c r="D104" s="98">
        <f>IFERROR(VLOOKUP($A104,'[3]P&amp;L Per TB'!$B$4:Q$379,D$5,FALSE),0)</f>
        <v>0</v>
      </c>
      <c r="E104" s="98">
        <f>IFERROR(VLOOKUP($A104,'[3]P&amp;L Per TB'!$B$4:R$379,E$5,FALSE),0)</f>
        <v>0</v>
      </c>
      <c r="F104" s="98">
        <f>IFERROR(VLOOKUP($A104,'[3]P&amp;L Per TB'!$B$4:S$379,F$5,FALSE),0)</f>
        <v>0</v>
      </c>
      <c r="G104" s="98">
        <f>IFERROR(VLOOKUP($A104,'[3]P&amp;L Per TB'!$B$4:T$379,G$5,FALSE),0)</f>
        <v>0</v>
      </c>
      <c r="H104" s="98">
        <f>IFERROR(VLOOKUP($A104,'[3]P&amp;L Per TB'!$B$4:U$379,H$5,FALSE),0)</f>
        <v>0</v>
      </c>
      <c r="I104" s="98">
        <f>IFERROR(VLOOKUP($A104,'[3]P&amp;L Per TB'!$B$4:V$379,I$5,FALSE),0)</f>
        <v>0</v>
      </c>
      <c r="J104" s="98">
        <f>IFERROR(VLOOKUP($A104,'[3]P&amp;L Per TB'!$B$4:W$379,J$5,FALSE),0)</f>
        <v>124.08</v>
      </c>
      <c r="K104" s="98">
        <f>IFERROR(VLOOKUP($A104,'[3]P&amp;L Per TB'!$B$4:X$379,K$5,FALSE),0)</f>
        <v>1.5100000000000051</v>
      </c>
      <c r="L104" s="98">
        <f>IFERROR(VLOOKUP($A104,'[3]P&amp;L Per TB'!$B$4:Y$379,L$5,FALSE),0)</f>
        <v>1.5099999999999909</v>
      </c>
      <c r="M104" s="98">
        <f>IFERROR(VLOOKUP($A104,'[3]P&amp;L Per TB'!$B$4:Z$379,M$5,FALSE),0)</f>
        <v>11.510000000000019</v>
      </c>
      <c r="N104" s="98">
        <f>IFERROR(VLOOKUP($A104,'[3]P&amp;L Per TB'!$B$4:AA$379,N$5,FALSE),0)</f>
        <v>1.5099999999999909</v>
      </c>
      <c r="O104" s="98">
        <f>IFERROR(VLOOKUP($A104,'[3]P&amp;L Per TB'!$B$4:AB$379,O$5,FALSE),0)</f>
        <v>1.5099999999999909</v>
      </c>
      <c r="P104" s="116">
        <f>SUM(D104:O104)</f>
        <v>141.63</v>
      </c>
      <c r="Q104" s="83">
        <f>51+36.54+36.54</f>
        <v>124.07999999999998</v>
      </c>
      <c r="Y104" s="84">
        <v>0</v>
      </c>
    </row>
    <row r="105" spans="1:25" s="83" customFormat="1" x14ac:dyDescent="0.3">
      <c r="A105" s="125"/>
      <c r="B105" s="107"/>
      <c r="C105" s="99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16"/>
      <c r="P105" s="116"/>
      <c r="Y105" s="84">
        <v>0</v>
      </c>
    </row>
    <row r="106" spans="1:25" s="83" customFormat="1" x14ac:dyDescent="0.3">
      <c r="A106" s="125">
        <v>6680</v>
      </c>
      <c r="B106" s="107" t="s">
        <v>428</v>
      </c>
      <c r="C106" s="97" t="s">
        <v>429</v>
      </c>
      <c r="D106" s="98">
        <f>IFERROR(VLOOKUP($A106,'[3]P&amp;L Per TB'!$B$4:Q$379,D$5,FALSE),0)</f>
        <v>2127.84</v>
      </c>
      <c r="E106" s="98">
        <f>IFERROR(VLOOKUP($A106,'[3]P&amp;L Per TB'!$B$4:R$379,E$5,FALSE),0)</f>
        <v>2127.84</v>
      </c>
      <c r="F106" s="98">
        <f>IFERROR(VLOOKUP($A106,'[3]P&amp;L Per TB'!$B$4:S$379,F$5,FALSE),0)</f>
        <v>2136.8199999999997</v>
      </c>
      <c r="G106" s="98">
        <f>IFERROR(VLOOKUP($A106,'[3]P&amp;L Per TB'!$B$4:T$379,G$5,FALSE),0)</f>
        <v>2136.8199999999997</v>
      </c>
      <c r="H106" s="98">
        <f>IFERROR(VLOOKUP($A106,'[3]P&amp;L Per TB'!$B$4:U$379,H$5,FALSE),0)</f>
        <v>2136.8199999999997</v>
      </c>
      <c r="I106" s="98">
        <f>IFERROR(VLOOKUP($A106,'[3]P&amp;L Per TB'!$B$4:V$379,I$5,FALSE),0)</f>
        <v>2136.8199999999997</v>
      </c>
      <c r="J106" s="98">
        <f>IFERROR(VLOOKUP($A106,'[3]P&amp;L Per TB'!$B$4:W$379,J$5,FALSE),0)</f>
        <v>58.5</v>
      </c>
      <c r="K106" s="98">
        <f>IFERROR(VLOOKUP($A106,'[3]P&amp;L Per TB'!$B$4:X$379,K$5,FALSE),0)</f>
        <v>58.5</v>
      </c>
      <c r="L106" s="98">
        <f>IFERROR(VLOOKUP($A106,'[3]P&amp;L Per TB'!$B$4:Y$379,L$5,FALSE),0)</f>
        <v>58.5</v>
      </c>
      <c r="M106" s="98">
        <f>IFERROR(VLOOKUP($A106,'[3]P&amp;L Per TB'!$B$4:Z$379,M$5,FALSE),0)</f>
        <v>-214645.77</v>
      </c>
      <c r="N106" s="98">
        <f>IFERROR(VLOOKUP($A106,'[3]P&amp;L Per TB'!$B$4:AA$379,N$5,FALSE),0)</f>
        <v>58.5</v>
      </c>
      <c r="O106" s="98">
        <f>IFERROR(VLOOKUP($A106,'[3]P&amp;L Per TB'!$B$4:AB$379,O$5,FALSE),0)</f>
        <v>58.5</v>
      </c>
      <c r="P106" s="116">
        <f>SUM(D106:O106)</f>
        <v>-201550.31</v>
      </c>
    </row>
    <row r="107" spans="1:25" s="83" customFormat="1" x14ac:dyDescent="0.3">
      <c r="A107" s="125"/>
      <c r="B107" s="107" t="s">
        <v>430</v>
      </c>
      <c r="C107" s="97"/>
      <c r="D107" s="98">
        <f>IFERROR(VLOOKUP($A107,'[3]P&amp;L Per TB'!$B$4:Q$379,D$5,FALSE),0)</f>
        <v>0</v>
      </c>
      <c r="E107" s="98">
        <f>IFERROR(VLOOKUP($A107,'[3]P&amp;L Per TB'!$B$4:R$379,E$5,FALSE),0)</f>
        <v>0</v>
      </c>
      <c r="F107" s="98">
        <f>IFERROR(VLOOKUP($A107,'[3]P&amp;L Per TB'!$B$4:S$379,F$5,FALSE),0)</f>
        <v>0</v>
      </c>
      <c r="G107" s="98">
        <f>IFERROR(VLOOKUP($A107,'[3]P&amp;L Per TB'!$B$4:T$379,G$5,FALSE),0)</f>
        <v>0</v>
      </c>
      <c r="H107" s="98">
        <f>IFERROR(VLOOKUP($A107,'[3]P&amp;L Per TB'!$B$4:U$379,H$5,FALSE),0)</f>
        <v>0</v>
      </c>
      <c r="I107" s="98">
        <f>IFERROR(VLOOKUP($A107,'[3]P&amp;L Per TB'!$B$4:V$379,I$5,FALSE),0)</f>
        <v>0</v>
      </c>
      <c r="J107" s="98">
        <f>IFERROR(VLOOKUP($A107,'[3]P&amp;L Per TB'!$B$4:W$379,J$5,FALSE),0)</f>
        <v>0</v>
      </c>
      <c r="K107" s="98">
        <f>IFERROR(VLOOKUP($A107,'[3]P&amp;L Per TB'!$B$4:X$379,K$5,FALSE),0)</f>
        <v>0</v>
      </c>
      <c r="L107" s="98">
        <f>IFERROR(VLOOKUP($A107,'[3]P&amp;L Per TB'!$B$4:Y$379,L$5,FALSE),0)</f>
        <v>0</v>
      </c>
      <c r="M107" s="98">
        <f>IFERROR(VLOOKUP($A107,'[3]P&amp;L Per TB'!$B$4:Z$379,M$5,FALSE),0)</f>
        <v>0</v>
      </c>
      <c r="N107" s="98">
        <f>IFERROR(VLOOKUP($A107,'[3]P&amp;L Per TB'!$B$4:AA$379,N$5,FALSE),0)</f>
        <v>0</v>
      </c>
      <c r="O107" s="98">
        <f>IFERROR(VLOOKUP($A107,'[3]P&amp;L Per TB'!$B$4:AB$379,O$5,FALSE),0)</f>
        <v>0</v>
      </c>
      <c r="P107" s="116">
        <f>SUM(D107:O107)</f>
        <v>0</v>
      </c>
      <c r="Y107" s="84">
        <v>0</v>
      </c>
    </row>
    <row r="108" spans="1:25" s="83" customFormat="1" x14ac:dyDescent="0.3">
      <c r="A108" s="125"/>
      <c r="B108" s="113" t="s">
        <v>81</v>
      </c>
      <c r="C108" s="95" t="s">
        <v>81</v>
      </c>
      <c r="D108" s="103">
        <f>SUM(D106:D107)</f>
        <v>2127.84</v>
      </c>
      <c r="E108" s="103">
        <f t="shared" ref="E108:P108" si="15">SUM(E106:E107)</f>
        <v>2127.84</v>
      </c>
      <c r="F108" s="103">
        <f t="shared" si="15"/>
        <v>2136.8199999999997</v>
      </c>
      <c r="G108" s="103">
        <f t="shared" si="15"/>
        <v>2136.8199999999997</v>
      </c>
      <c r="H108" s="103">
        <f t="shared" si="15"/>
        <v>2136.8199999999997</v>
      </c>
      <c r="I108" s="103">
        <f t="shared" si="15"/>
        <v>2136.8199999999997</v>
      </c>
      <c r="J108" s="103">
        <f t="shared" si="15"/>
        <v>58.5</v>
      </c>
      <c r="K108" s="103">
        <f t="shared" si="15"/>
        <v>58.5</v>
      </c>
      <c r="L108" s="103">
        <f t="shared" si="15"/>
        <v>58.5</v>
      </c>
      <c r="M108" s="103">
        <f t="shared" si="15"/>
        <v>-214645.77</v>
      </c>
      <c r="N108" s="103">
        <f t="shared" si="15"/>
        <v>58.5</v>
      </c>
      <c r="O108" s="103">
        <f t="shared" si="15"/>
        <v>58.5</v>
      </c>
      <c r="P108" s="187">
        <f t="shared" si="15"/>
        <v>-201550.31</v>
      </c>
    </row>
    <row r="109" spans="1:25" s="83" customFormat="1" x14ac:dyDescent="0.3">
      <c r="A109" s="125"/>
      <c r="B109" s="107"/>
      <c r="C109" s="97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116"/>
      <c r="P109" s="116"/>
    </row>
    <row r="110" spans="1:25" s="83" customFormat="1" x14ac:dyDescent="0.3">
      <c r="A110" s="125">
        <v>6685</v>
      </c>
      <c r="B110" s="107" t="s">
        <v>150</v>
      </c>
      <c r="C110" s="99"/>
      <c r="D110" s="98">
        <f>IFERROR(VLOOKUP($A110,'[3]P&amp;L Per TB'!$B$4:Q$379,D$5,FALSE),0)</f>
        <v>0</v>
      </c>
      <c r="E110" s="98">
        <f>IFERROR(VLOOKUP($A110,'[3]P&amp;L Per TB'!$B$4:R$379,E$5,FALSE),0)</f>
        <v>0</v>
      </c>
      <c r="F110" s="98">
        <f>IFERROR(VLOOKUP($A110,'[3]P&amp;L Per TB'!$B$4:S$379,F$5,FALSE),0)</f>
        <v>0</v>
      </c>
      <c r="G110" s="98">
        <f>IFERROR(VLOOKUP($A110,'[3]P&amp;L Per TB'!$B$4:T$379,G$5,FALSE),0)</f>
        <v>0</v>
      </c>
      <c r="H110" s="98">
        <f>IFERROR(VLOOKUP($A110,'[3]P&amp;L Per TB'!$B$4:U$379,H$5,FALSE),0)</f>
        <v>0</v>
      </c>
      <c r="I110" s="98">
        <f>IFERROR(VLOOKUP($A110,'[3]P&amp;L Per TB'!$B$4:V$379,I$5,FALSE),0)</f>
        <v>0</v>
      </c>
      <c r="J110" s="98">
        <f>IFERROR(VLOOKUP($A110,'[3]P&amp;L Per TB'!$B$4:W$379,J$5,FALSE),0)</f>
        <v>29.03</v>
      </c>
      <c r="K110" s="98">
        <f>IFERROR(VLOOKUP($A110,'[3]P&amp;L Per TB'!$B$4:X$379,K$5,FALSE),0)</f>
        <v>0</v>
      </c>
      <c r="L110" s="98">
        <f>IFERROR(VLOOKUP($A110,'[3]P&amp;L Per TB'!$B$4:Y$379,L$5,FALSE),0)</f>
        <v>0</v>
      </c>
      <c r="M110" s="98">
        <f>IFERROR(VLOOKUP($A110,'[3]P&amp;L Per TB'!$B$4:Z$379,M$5,FALSE),0)</f>
        <v>0</v>
      </c>
      <c r="N110" s="98">
        <f>IFERROR(VLOOKUP($A110,'[3]P&amp;L Per TB'!$B$4:AA$379,N$5,FALSE),0)</f>
        <v>0</v>
      </c>
      <c r="O110" s="98">
        <f>IFERROR(VLOOKUP($A110,'[3]P&amp;L Per TB'!$B$4:AB$379,O$5,FALSE),0)</f>
        <v>0</v>
      </c>
      <c r="P110" s="116">
        <f>SUM(D110:O110)</f>
        <v>29.03</v>
      </c>
      <c r="Q110" s="83">
        <f>17+12.03+12.03</f>
        <v>41.06</v>
      </c>
      <c r="Y110" s="84">
        <v>0</v>
      </c>
    </row>
    <row r="111" spans="1:25" s="83" customFormat="1" x14ac:dyDescent="0.3">
      <c r="A111" s="125"/>
      <c r="B111" s="107"/>
      <c r="C111" s="99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16"/>
      <c r="P111" s="116"/>
      <c r="Y111" s="84">
        <v>0</v>
      </c>
    </row>
    <row r="112" spans="1:25" s="83" customFormat="1" x14ac:dyDescent="0.3">
      <c r="A112" s="125">
        <v>6730</v>
      </c>
      <c r="B112" s="107" t="s">
        <v>432</v>
      </c>
      <c r="C112" s="99"/>
      <c r="D112" s="98">
        <f>IFERROR(VLOOKUP($A112,'[3]P&amp;L Per TB'!$B$4:Q$379,D$5,FALSE),0)</f>
        <v>120.41</v>
      </c>
      <c r="E112" s="98">
        <f>IFERROR(VLOOKUP($A112,'[3]P&amp;L Per TB'!$B$4:R$379,E$5,FALSE),0)</f>
        <v>121.75</v>
      </c>
      <c r="F112" s="98">
        <f>IFERROR(VLOOKUP($A112,'[3]P&amp;L Per TB'!$B$4:S$379,F$5,FALSE),0)</f>
        <v>121.75000000000003</v>
      </c>
      <c r="G112" s="98">
        <f>IFERROR(VLOOKUP($A112,'[3]P&amp;L Per TB'!$B$4:T$379,G$5,FALSE),0)</f>
        <v>124.44999999999999</v>
      </c>
      <c r="H112" s="98">
        <f>IFERROR(VLOOKUP($A112,'[3]P&amp;L Per TB'!$B$4:U$379,H$5,FALSE),0)</f>
        <v>127.79999999999995</v>
      </c>
      <c r="I112" s="98">
        <f>IFERROR(VLOOKUP($A112,'[3]P&amp;L Per TB'!$B$4:V$379,I$5,FALSE),0)</f>
        <v>129.82000000000005</v>
      </c>
      <c r="J112" s="98">
        <f>IFERROR(VLOOKUP($A112,'[3]P&amp;L Per TB'!$B$4:W$379,J$5,FALSE),0)</f>
        <v>-1748.18</v>
      </c>
      <c r="K112" s="98">
        <f>IFERROR(VLOOKUP($A112,'[3]P&amp;L Per TB'!$B$4:X$379,K$5,FALSE),0)</f>
        <v>86.07000000000005</v>
      </c>
      <c r="L112" s="98">
        <f>IFERROR(VLOOKUP($A112,'[3]P&amp;L Per TB'!$B$4:Y$379,L$5,FALSE),0)</f>
        <v>86.07000000000005</v>
      </c>
      <c r="M112" s="98">
        <f>IFERROR(VLOOKUP($A112,'[3]P&amp;L Per TB'!$B$4:Z$379,M$5,FALSE),0)</f>
        <v>-1214.22</v>
      </c>
      <c r="N112" s="98">
        <f>IFERROR(VLOOKUP($A112,'[3]P&amp;L Per TB'!$B$4:AA$379,N$5,FALSE),0)</f>
        <v>193.17000000000007</v>
      </c>
      <c r="O112" s="98">
        <f>IFERROR(VLOOKUP($A112,'[3]P&amp;L Per TB'!$B$4:AB$379,O$5,FALSE),0)</f>
        <v>235.47999999999979</v>
      </c>
      <c r="P112" s="116">
        <f t="shared" ref="P112:P117" si="16">SUM(D112:O112)</f>
        <v>-1615.63</v>
      </c>
      <c r="Y112" s="84">
        <v>0</v>
      </c>
    </row>
    <row r="113" spans="1:25" s="83" customFormat="1" x14ac:dyDescent="0.3">
      <c r="A113" s="125">
        <v>6795</v>
      </c>
      <c r="B113" s="107" t="s">
        <v>560</v>
      </c>
      <c r="C113" s="99"/>
      <c r="D113" s="98">
        <f>IFERROR(VLOOKUP($A113,'[3]P&amp;L Per TB'!$B$4:Q$379,D$5,FALSE),0)</f>
        <v>0</v>
      </c>
      <c r="E113" s="98">
        <f>IFERROR(VLOOKUP($A113,'[3]P&amp;L Per TB'!$B$4:R$379,E$5,FALSE),0)</f>
        <v>0</v>
      </c>
      <c r="F113" s="98">
        <f>IFERROR(VLOOKUP($A113,'[3]P&amp;L Per TB'!$B$4:S$379,F$5,FALSE),0)</f>
        <v>0</v>
      </c>
      <c r="G113" s="98">
        <f>IFERROR(VLOOKUP($A113,'[3]P&amp;L Per TB'!$B$4:T$379,G$5,FALSE),0)</f>
        <v>0</v>
      </c>
      <c r="H113" s="98">
        <f>IFERROR(VLOOKUP($A113,'[3]P&amp;L Per TB'!$B$4:U$379,H$5,FALSE),0)</f>
        <v>0</v>
      </c>
      <c r="I113" s="98">
        <f>IFERROR(VLOOKUP($A113,'[3]P&amp;L Per TB'!$B$4:V$379,I$5,FALSE),0)</f>
        <v>0</v>
      </c>
      <c r="J113" s="98">
        <f>IFERROR(VLOOKUP($A113,'[3]P&amp;L Per TB'!$B$4:W$379,J$5,FALSE),0)</f>
        <v>0</v>
      </c>
      <c r="K113" s="98">
        <f>IFERROR(VLOOKUP($A113,'[3]P&amp;L Per TB'!$B$4:X$379,K$5,FALSE),0)</f>
        <v>0</v>
      </c>
      <c r="L113" s="98">
        <f>IFERROR(VLOOKUP($A113,'[3]P&amp;L Per TB'!$B$4:Y$379,L$5,FALSE),0)</f>
        <v>0</v>
      </c>
      <c r="M113" s="98">
        <f>IFERROR(VLOOKUP($A113,'[3]P&amp;L Per TB'!$B$4:Z$379,M$5,FALSE),0)</f>
        <v>0</v>
      </c>
      <c r="N113" s="98">
        <f>IFERROR(VLOOKUP($A113,'[3]P&amp;L Per TB'!$B$4:AA$379,N$5,FALSE),0)</f>
        <v>0</v>
      </c>
      <c r="O113" s="98">
        <f>IFERROR(VLOOKUP($A113,'[3]P&amp;L Per TB'!$B$4:AB$379,O$5,FALSE),0)</f>
        <v>0</v>
      </c>
      <c r="P113" s="116">
        <f t="shared" si="16"/>
        <v>0</v>
      </c>
    </row>
    <row r="114" spans="1:25" s="83" customFormat="1" x14ac:dyDescent="0.3">
      <c r="A114" s="125">
        <v>6720</v>
      </c>
      <c r="B114" s="107" t="s">
        <v>561</v>
      </c>
      <c r="C114" s="99"/>
      <c r="D114" s="98">
        <f>IFERROR(VLOOKUP($A114,'[3]P&amp;L Per TB'!$B$4:Q$379,D$5,FALSE),0)</f>
        <v>0</v>
      </c>
      <c r="E114" s="98">
        <f>IFERROR(VLOOKUP($A114,'[3]P&amp;L Per TB'!$B$4:R$379,E$5,FALSE),0)</f>
        <v>0</v>
      </c>
      <c r="F114" s="98">
        <f>IFERROR(VLOOKUP($A114,'[3]P&amp;L Per TB'!$B$4:S$379,F$5,FALSE),0)</f>
        <v>5.18</v>
      </c>
      <c r="G114" s="98">
        <f>IFERROR(VLOOKUP($A114,'[3]P&amp;L Per TB'!$B$4:T$379,G$5,FALSE),0)</f>
        <v>5.18</v>
      </c>
      <c r="H114" s="98">
        <f>IFERROR(VLOOKUP($A114,'[3]P&amp;L Per TB'!$B$4:U$379,H$5,FALSE),0)</f>
        <v>5.18</v>
      </c>
      <c r="I114" s="98">
        <f>IFERROR(VLOOKUP($A114,'[3]P&amp;L Per TB'!$B$4:V$379,I$5,FALSE),0)</f>
        <v>5.18</v>
      </c>
      <c r="J114" s="98">
        <f>IFERROR(VLOOKUP($A114,'[3]P&amp;L Per TB'!$B$4:W$379,J$5,FALSE),0)</f>
        <v>5.18</v>
      </c>
      <c r="K114" s="98">
        <f>IFERROR(VLOOKUP($A114,'[3]P&amp;L Per TB'!$B$4:X$379,K$5,FALSE),0)</f>
        <v>5.18</v>
      </c>
      <c r="L114" s="98">
        <f>IFERROR(VLOOKUP($A114,'[3]P&amp;L Per TB'!$B$4:Y$379,L$5,FALSE),0)</f>
        <v>5.18</v>
      </c>
      <c r="M114" s="98">
        <f>IFERROR(VLOOKUP($A114,'[3]P&amp;L Per TB'!$B$4:Z$379,M$5,FALSE),0)</f>
        <v>5.18</v>
      </c>
      <c r="N114" s="98">
        <f>IFERROR(VLOOKUP($A114,'[3]P&amp;L Per TB'!$B$4:AA$379,N$5,FALSE),0)</f>
        <v>5.18</v>
      </c>
      <c r="O114" s="98">
        <f>IFERROR(VLOOKUP($A114,'[3]P&amp;L Per TB'!$B$4:AB$379,O$5,FALSE),0)</f>
        <v>5.18</v>
      </c>
      <c r="P114" s="116">
        <f t="shared" si="16"/>
        <v>51.8</v>
      </c>
      <c r="Y114" s="84">
        <v>0</v>
      </c>
    </row>
    <row r="115" spans="1:25" s="83" customFormat="1" x14ac:dyDescent="0.3">
      <c r="A115" s="125">
        <v>6740</v>
      </c>
      <c r="B115" s="107" t="s">
        <v>562</v>
      </c>
      <c r="C115" s="99"/>
      <c r="D115" s="98">
        <f>IFERROR(VLOOKUP($A115,'[3]P&amp;L Per TB'!$B$4:Q$379,D$5,FALSE),0)</f>
        <v>0</v>
      </c>
      <c r="E115" s="98">
        <f>IFERROR(VLOOKUP($A115,'[3]P&amp;L Per TB'!$B$4:R$379,E$5,FALSE),0)</f>
        <v>0</v>
      </c>
      <c r="F115" s="98">
        <f>IFERROR(VLOOKUP($A115,'[3]P&amp;L Per TB'!$B$4:S$379,F$5,FALSE),0)</f>
        <v>0</v>
      </c>
      <c r="G115" s="98">
        <f>IFERROR(VLOOKUP($A115,'[3]P&amp;L Per TB'!$B$4:T$379,G$5,FALSE),0)</f>
        <v>0</v>
      </c>
      <c r="H115" s="98">
        <f>IFERROR(VLOOKUP($A115,'[3]P&amp;L Per TB'!$B$4:U$379,H$5,FALSE),0)</f>
        <v>0</v>
      </c>
      <c r="I115" s="98">
        <f>IFERROR(VLOOKUP($A115,'[3]P&amp;L Per TB'!$B$4:V$379,I$5,FALSE),0)</f>
        <v>0</v>
      </c>
      <c r="J115" s="98">
        <f>IFERROR(VLOOKUP($A115,'[3]P&amp;L Per TB'!$B$4:W$379,J$5,FALSE),0)</f>
        <v>0</v>
      </c>
      <c r="K115" s="98">
        <f>IFERROR(VLOOKUP($A115,'[3]P&amp;L Per TB'!$B$4:X$379,K$5,FALSE),0)</f>
        <v>0</v>
      </c>
      <c r="L115" s="98">
        <f>IFERROR(VLOOKUP($A115,'[3]P&amp;L Per TB'!$B$4:Y$379,L$5,FALSE),0)</f>
        <v>0</v>
      </c>
      <c r="M115" s="98">
        <f>IFERROR(VLOOKUP($A115,'[3]P&amp;L Per TB'!$B$4:Z$379,M$5,FALSE),0)</f>
        <v>0</v>
      </c>
      <c r="N115" s="98">
        <f>IFERROR(VLOOKUP($A115,'[3]P&amp;L Per TB'!$B$4:AA$379,N$5,FALSE),0)</f>
        <v>0</v>
      </c>
      <c r="O115" s="98">
        <f>IFERROR(VLOOKUP($A115,'[3]P&amp;L Per TB'!$B$4:AB$379,O$5,FALSE),0)</f>
        <v>0</v>
      </c>
      <c r="P115" s="116">
        <f t="shared" si="16"/>
        <v>0</v>
      </c>
      <c r="Y115" s="84">
        <v>0</v>
      </c>
    </row>
    <row r="116" spans="1:25" s="83" customFormat="1" x14ac:dyDescent="0.3">
      <c r="A116" s="125">
        <v>6745</v>
      </c>
      <c r="B116" s="107" t="s">
        <v>434</v>
      </c>
      <c r="C116" s="99"/>
      <c r="D116" s="98">
        <f>IFERROR(VLOOKUP($A116,'[3]P&amp;L Per TB'!$B$4:Q$379,D$5,FALSE),0)</f>
        <v>231.92</v>
      </c>
      <c r="E116" s="98">
        <f>IFERROR(VLOOKUP($A116,'[3]P&amp;L Per TB'!$B$4:R$379,E$5,FALSE),0)</f>
        <v>229.33</v>
      </c>
      <c r="F116" s="98">
        <f>IFERROR(VLOOKUP($A116,'[3]P&amp;L Per TB'!$B$4:S$379,F$5,FALSE),0)</f>
        <v>235.94000000000005</v>
      </c>
      <c r="G116" s="98">
        <f>IFERROR(VLOOKUP($A116,'[3]P&amp;L Per TB'!$B$4:T$379,G$5,FALSE),0)</f>
        <v>236.68999999999994</v>
      </c>
      <c r="H116" s="98">
        <f>IFERROR(VLOOKUP($A116,'[3]P&amp;L Per TB'!$B$4:U$379,H$5,FALSE),0)</f>
        <v>236.68999999999994</v>
      </c>
      <c r="I116" s="98">
        <f>IFERROR(VLOOKUP($A116,'[3]P&amp;L Per TB'!$B$4:V$379,I$5,FALSE),0)</f>
        <v>238.47000000000003</v>
      </c>
      <c r="J116" s="98">
        <f>IFERROR(VLOOKUP($A116,'[3]P&amp;L Per TB'!$B$4:W$379,J$5,FALSE),0)</f>
        <v>-474.48</v>
      </c>
      <c r="K116" s="98">
        <f>IFERROR(VLOOKUP($A116,'[3]P&amp;L Per TB'!$B$4:X$379,K$5,FALSE),0)</f>
        <v>232.51</v>
      </c>
      <c r="L116" s="98">
        <f>IFERROR(VLOOKUP($A116,'[3]P&amp;L Per TB'!$B$4:Y$379,L$5,FALSE),0)</f>
        <v>232.88000000000011</v>
      </c>
      <c r="M116" s="98">
        <f>IFERROR(VLOOKUP($A116,'[3]P&amp;L Per TB'!$B$4:Z$379,M$5,FALSE),0)</f>
        <v>2063.2600000000002</v>
      </c>
      <c r="N116" s="98">
        <f>IFERROR(VLOOKUP($A116,'[3]P&amp;L Per TB'!$B$4:AA$379,N$5,FALSE),0)</f>
        <v>241.61999999999989</v>
      </c>
      <c r="O116" s="98">
        <f>IFERROR(VLOOKUP($A116,'[3]P&amp;L Per TB'!$B$4:AB$379,O$5,FALSE),0)</f>
        <v>241.61999999999989</v>
      </c>
      <c r="P116" s="116">
        <f t="shared" si="16"/>
        <v>3946.45</v>
      </c>
      <c r="Q116" s="83">
        <f>-349-193.61-193.61</f>
        <v>-736.22</v>
      </c>
    </row>
    <row r="117" spans="1:25" s="83" customFormat="1" x14ac:dyDescent="0.3">
      <c r="A117" s="125">
        <v>6800</v>
      </c>
      <c r="B117" s="107" t="s">
        <v>435</v>
      </c>
      <c r="C117" s="99"/>
      <c r="D117" s="98">
        <f>IFERROR(VLOOKUP($A117,'[3]P&amp;L Per TB'!$B$4:Q$379,D$5,FALSE),0)</f>
        <v>0</v>
      </c>
      <c r="E117" s="98">
        <f>IFERROR(VLOOKUP($A117,'[3]P&amp;L Per TB'!$B$4:R$379,E$5,FALSE),0)</f>
        <v>0</v>
      </c>
      <c r="F117" s="98">
        <f>IFERROR(VLOOKUP($A117,'[3]P&amp;L Per TB'!$B$4:S$379,F$5,FALSE),0)</f>
        <v>0</v>
      </c>
      <c r="G117" s="98">
        <f>IFERROR(VLOOKUP($A117,'[3]P&amp;L Per TB'!$B$4:T$379,G$5,FALSE),0)</f>
        <v>0</v>
      </c>
      <c r="H117" s="98">
        <f>IFERROR(VLOOKUP($A117,'[3]P&amp;L Per TB'!$B$4:U$379,H$5,FALSE),0)</f>
        <v>0</v>
      </c>
      <c r="I117" s="98">
        <f>IFERROR(VLOOKUP($A117,'[3]P&amp;L Per TB'!$B$4:V$379,I$5,FALSE),0)</f>
        <v>0</v>
      </c>
      <c r="J117" s="98">
        <f>IFERROR(VLOOKUP($A117,'[3]P&amp;L Per TB'!$B$4:W$379,J$5,FALSE),0)</f>
        <v>130.96</v>
      </c>
      <c r="K117" s="98">
        <f>IFERROR(VLOOKUP($A117,'[3]P&amp;L Per TB'!$B$4:X$379,K$5,FALSE),0)</f>
        <v>2.3100000000000023</v>
      </c>
      <c r="L117" s="98">
        <f>IFERROR(VLOOKUP($A117,'[3]P&amp;L Per TB'!$B$4:Y$379,L$5,FALSE),0)</f>
        <v>2.3100000000000023</v>
      </c>
      <c r="M117" s="98">
        <f>IFERROR(VLOOKUP($A117,'[3]P&amp;L Per TB'!$B$4:Z$379,M$5,FALSE),0)</f>
        <v>-127.69000000000001</v>
      </c>
      <c r="N117" s="98">
        <f>IFERROR(VLOOKUP($A117,'[3]P&amp;L Per TB'!$B$4:AA$379,N$5,FALSE),0)</f>
        <v>2.3099999999999996</v>
      </c>
      <c r="O117" s="98">
        <f>IFERROR(VLOOKUP($A117,'[3]P&amp;L Per TB'!$B$4:AB$379,O$5,FALSE),0)</f>
        <v>2.3100000000000005</v>
      </c>
      <c r="P117" s="116">
        <f t="shared" si="16"/>
        <v>12.51</v>
      </c>
      <c r="Q117" s="83">
        <f>43+43.98+43.98</f>
        <v>130.95999999999998</v>
      </c>
    </row>
    <row r="118" spans="1:25" s="83" customFormat="1" x14ac:dyDescent="0.3">
      <c r="A118" s="125"/>
      <c r="B118" s="107"/>
      <c r="C118" s="99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38"/>
      <c r="P118" s="116"/>
    </row>
    <row r="119" spans="1:25" s="83" customFormat="1" x14ac:dyDescent="0.3">
      <c r="A119" s="125">
        <v>6665</v>
      </c>
      <c r="B119" s="107" t="s">
        <v>186</v>
      </c>
      <c r="C119" s="99"/>
      <c r="D119" s="98">
        <f>IFERROR(VLOOKUP($A119,'[3]P&amp;L Per TB'!$B$4:Q$379,D$5,FALSE),0)</f>
        <v>1734.47</v>
      </c>
      <c r="E119" s="98">
        <f>IFERROR(VLOOKUP($A119,'[3]P&amp;L Per TB'!$B$4:R$379,E$5,FALSE),0)</f>
        <v>1734.89</v>
      </c>
      <c r="F119" s="98">
        <f>IFERROR(VLOOKUP($A119,'[3]P&amp;L Per TB'!$B$4:S$379,F$5,FALSE),0)</f>
        <v>1734.8899999999999</v>
      </c>
      <c r="G119" s="98">
        <f>IFERROR(VLOOKUP($A119,'[3]P&amp;L Per TB'!$B$4:T$379,G$5,FALSE),0)</f>
        <v>1734.8900000000003</v>
      </c>
      <c r="H119" s="98">
        <f>IFERROR(VLOOKUP($A119,'[3]P&amp;L Per TB'!$B$4:U$379,H$5,FALSE),0)</f>
        <v>1734.8900000000003</v>
      </c>
      <c r="I119" s="98">
        <f>IFERROR(VLOOKUP($A119,'[3]P&amp;L Per TB'!$B$4:V$379,I$5,FALSE),0)</f>
        <v>1734.8899999999994</v>
      </c>
      <c r="J119" s="98">
        <f>IFERROR(VLOOKUP($A119,'[3]P&amp;L Per TB'!$B$4:W$379,J$5,FALSE),0)</f>
        <v>8339.2800000000007</v>
      </c>
      <c r="K119" s="98">
        <f>IFERROR(VLOOKUP($A119,'[3]P&amp;L Per TB'!$B$4:X$379,K$5,FALSE),0)</f>
        <v>3812.9199999999983</v>
      </c>
      <c r="L119" s="98">
        <f>IFERROR(VLOOKUP($A119,'[3]P&amp;L Per TB'!$B$4:Y$379,L$5,FALSE),0)</f>
        <v>3812.9200000000019</v>
      </c>
      <c r="M119" s="98">
        <f>IFERROR(VLOOKUP($A119,'[3]P&amp;L Per TB'!$B$4:Z$379,M$5,FALSE),0)</f>
        <v>209416.19</v>
      </c>
      <c r="N119" s="98">
        <f>IFERROR(VLOOKUP($A119,'[3]P&amp;L Per TB'!$B$4:AA$379,N$5,FALSE),0)</f>
        <v>3813.9499999999825</v>
      </c>
      <c r="O119" s="98">
        <f>IFERROR(VLOOKUP($A119,'[3]P&amp;L Per TB'!$B$4:AB$379,O$5,FALSE),0)</f>
        <v>3813.9500000000116</v>
      </c>
      <c r="P119" s="116">
        <f>SUM(D119:O119)</f>
        <v>243418.13</v>
      </c>
      <c r="Q119" s="83">
        <f>4541-7.52-7.52</f>
        <v>4525.9599999999991</v>
      </c>
      <c r="Y119" s="84">
        <v>0</v>
      </c>
    </row>
    <row r="120" spans="1:25" s="83" customFormat="1" x14ac:dyDescent="0.3">
      <c r="A120" s="125"/>
      <c r="B120" s="107"/>
      <c r="C120" s="99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38"/>
      <c r="P120" s="116"/>
      <c r="Y120" s="84">
        <v>0</v>
      </c>
    </row>
    <row r="121" spans="1:25" s="83" customFormat="1" x14ac:dyDescent="0.3">
      <c r="A121" s="125">
        <v>6695</v>
      </c>
      <c r="B121" s="107" t="s">
        <v>436</v>
      </c>
      <c r="C121" s="99"/>
      <c r="D121" s="98">
        <f>IFERROR(VLOOKUP($A121,'[3]P&amp;L Per TB'!$B$4:Q$379,D$5,FALSE),0)</f>
        <v>0</v>
      </c>
      <c r="E121" s="98">
        <f>IFERROR(VLOOKUP($A121,'[3]P&amp;L Per TB'!$B$4:R$379,E$5,FALSE),0)</f>
        <v>0</v>
      </c>
      <c r="F121" s="98">
        <f>IFERROR(VLOOKUP($A121,'[3]P&amp;L Per TB'!$B$4:S$379,F$5,FALSE),0)</f>
        <v>0</v>
      </c>
      <c r="G121" s="98">
        <f>IFERROR(VLOOKUP($A121,'[3]P&amp;L Per TB'!$B$4:T$379,G$5,FALSE),0)</f>
        <v>0</v>
      </c>
      <c r="H121" s="98">
        <f>IFERROR(VLOOKUP($A121,'[3]P&amp;L Per TB'!$B$4:U$379,H$5,FALSE),0)</f>
        <v>0</v>
      </c>
      <c r="I121" s="98">
        <f>IFERROR(VLOOKUP($A121,'[3]P&amp;L Per TB'!$B$4:V$379,I$5,FALSE),0)</f>
        <v>0</v>
      </c>
      <c r="J121" s="98">
        <f>IFERROR(VLOOKUP($A121,'[3]P&amp;L Per TB'!$B$4:W$379,J$5,FALSE),0)</f>
        <v>12.03</v>
      </c>
      <c r="K121" s="98">
        <f>IFERROR(VLOOKUP($A121,'[3]P&amp;L Per TB'!$B$4:X$379,K$5,FALSE),0)</f>
        <v>0.63000000000000078</v>
      </c>
      <c r="L121" s="98">
        <f>IFERROR(VLOOKUP($A121,'[3]P&amp;L Per TB'!$B$4:Y$379,L$5,FALSE),0)</f>
        <v>0.62999999999999901</v>
      </c>
      <c r="M121" s="98">
        <f>IFERROR(VLOOKUP($A121,'[3]P&amp;L Per TB'!$B$4:Z$379,M$5,FALSE),0)</f>
        <v>-16.369999999999997</v>
      </c>
      <c r="N121" s="98">
        <f>IFERROR(VLOOKUP($A121,'[3]P&amp;L Per TB'!$B$4:AA$379,N$5,FALSE),0)</f>
        <v>0</v>
      </c>
      <c r="O121" s="98">
        <f>IFERROR(VLOOKUP($A121,'[3]P&amp;L Per TB'!$B$4:AB$379,O$5,FALSE),0)</f>
        <v>0</v>
      </c>
      <c r="P121" s="116">
        <f>SUM(D121:O121)</f>
        <v>-3.0799999999999983</v>
      </c>
    </row>
    <row r="122" spans="1:25" s="83" customFormat="1" x14ac:dyDescent="0.3">
      <c r="A122" s="125">
        <v>6760</v>
      </c>
      <c r="B122" s="107" t="s">
        <v>563</v>
      </c>
      <c r="C122" s="99"/>
      <c r="D122" s="98">
        <f>IFERROR(VLOOKUP($A122,'[3]P&amp;L Per TB'!$B$4:Q$379,D$5,FALSE),0)</f>
        <v>294.27999999999997</v>
      </c>
      <c r="E122" s="98">
        <f>IFERROR(VLOOKUP($A122,'[3]P&amp;L Per TB'!$B$4:R$379,E$5,FALSE),0)</f>
        <v>294.27999999999997</v>
      </c>
      <c r="F122" s="98">
        <f>IFERROR(VLOOKUP($A122,'[3]P&amp;L Per TB'!$B$4:S$379,F$5,FALSE),0)</f>
        <v>294.28000000000009</v>
      </c>
      <c r="G122" s="98">
        <f>IFERROR(VLOOKUP($A122,'[3]P&amp;L Per TB'!$B$4:T$379,G$5,FALSE),0)</f>
        <v>294.27999999999986</v>
      </c>
      <c r="H122" s="98">
        <f>IFERROR(VLOOKUP($A122,'[3]P&amp;L Per TB'!$B$4:U$379,H$5,FALSE),0)</f>
        <v>294.2800000000002</v>
      </c>
      <c r="I122" s="98">
        <f>IFERROR(VLOOKUP($A122,'[3]P&amp;L Per TB'!$B$4:V$379,I$5,FALSE),0)</f>
        <v>294.27999999999997</v>
      </c>
      <c r="J122" s="98">
        <f>IFERROR(VLOOKUP($A122,'[3]P&amp;L Per TB'!$B$4:W$379,J$5,FALSE),0)</f>
        <v>294.27999999999997</v>
      </c>
      <c r="K122" s="98">
        <f>IFERROR(VLOOKUP($A122,'[3]P&amp;L Per TB'!$B$4:X$379,K$5,FALSE),0)</f>
        <v>294.27999999999975</v>
      </c>
      <c r="L122" s="98">
        <f>IFERROR(VLOOKUP($A122,'[3]P&amp;L Per TB'!$B$4:Y$379,L$5,FALSE),0)</f>
        <v>294.2800000000002</v>
      </c>
      <c r="M122" s="98">
        <f>IFERROR(VLOOKUP($A122,'[3]P&amp;L Per TB'!$B$4:Z$379,M$5,FALSE),0)</f>
        <v>294.2800000000002</v>
      </c>
      <c r="N122" s="98">
        <f>IFERROR(VLOOKUP($A122,'[3]P&amp;L Per TB'!$B$4:AA$379,N$5,FALSE),0)</f>
        <v>294.27999999999975</v>
      </c>
      <c r="O122" s="98">
        <f>IFERROR(VLOOKUP($A122,'[3]P&amp;L Per TB'!$B$4:AB$379,O$5,FALSE),0)</f>
        <v>294.2800000000002</v>
      </c>
      <c r="P122" s="116">
        <f>SUM(D122:O122)</f>
        <v>3531.36</v>
      </c>
    </row>
    <row r="123" spans="1:25" s="83" customFormat="1" x14ac:dyDescent="0.3">
      <c r="A123" s="125">
        <v>6765</v>
      </c>
      <c r="B123" s="107" t="s">
        <v>438</v>
      </c>
      <c r="C123" s="97"/>
      <c r="D123" s="98">
        <f>IFERROR(VLOOKUP($A123,'[3]P&amp;L Per TB'!$B$4:Q$379,D$5,FALSE),0)</f>
        <v>2730.87</v>
      </c>
      <c r="E123" s="98">
        <f>IFERROR(VLOOKUP($A123,'[3]P&amp;L Per TB'!$B$4:R$379,E$5,FALSE),0)</f>
        <v>2736.1000000000004</v>
      </c>
      <c r="F123" s="98">
        <f>IFERROR(VLOOKUP($A123,'[3]P&amp;L Per TB'!$B$4:S$379,F$5,FALSE),0)</f>
        <v>2734.2200000000003</v>
      </c>
      <c r="G123" s="98">
        <f>IFERROR(VLOOKUP($A123,'[3]P&amp;L Per TB'!$B$4:T$379,G$5,FALSE),0)</f>
        <v>2734.59</v>
      </c>
      <c r="H123" s="98">
        <f>IFERROR(VLOOKUP($A123,'[3]P&amp;L Per TB'!$B$4:U$379,H$5,FALSE),0)</f>
        <v>2735.1299999999992</v>
      </c>
      <c r="I123" s="98">
        <f>IFERROR(VLOOKUP($A123,'[3]P&amp;L Per TB'!$B$4:V$379,I$5,FALSE),0)</f>
        <v>2735.130000000001</v>
      </c>
      <c r="J123" s="98">
        <f>IFERROR(VLOOKUP($A123,'[3]P&amp;L Per TB'!$B$4:W$379,J$5,FALSE),0)</f>
        <v>2693.8799999999974</v>
      </c>
      <c r="K123" s="98">
        <f>IFERROR(VLOOKUP($A123,'[3]P&amp;L Per TB'!$B$4:X$379,K$5,FALSE),0)</f>
        <v>2729.75</v>
      </c>
      <c r="L123" s="98">
        <f>IFERROR(VLOOKUP($A123,'[3]P&amp;L Per TB'!$B$4:Y$379,L$5,FALSE),0)</f>
        <v>2739.7800000000025</v>
      </c>
      <c r="M123" s="98">
        <f>IFERROR(VLOOKUP($A123,'[3]P&amp;L Per TB'!$B$4:Z$379,M$5,FALSE),0)</f>
        <v>3946.59</v>
      </c>
      <c r="N123" s="98">
        <f>IFERROR(VLOOKUP($A123,'[3]P&amp;L Per TB'!$B$4:AA$379,N$5,FALSE),0)</f>
        <v>2747.75</v>
      </c>
      <c r="O123" s="98">
        <f>IFERROR(VLOOKUP($A123,'[3]P&amp;L Per TB'!$B$4:AB$379,O$5,FALSE),0)</f>
        <v>2747.75</v>
      </c>
      <c r="P123" s="116">
        <f>SUM(D123:O123)</f>
        <v>34011.54</v>
      </c>
    </row>
    <row r="124" spans="1:25" s="107" customFormat="1" x14ac:dyDescent="0.3">
      <c r="A124" s="125"/>
      <c r="B124" s="132" t="s">
        <v>439</v>
      </c>
      <c r="C124" s="133" t="s">
        <v>440</v>
      </c>
      <c r="D124" s="98">
        <f>IFERROR(VLOOKUP($A124,'[3]P&amp;L Per TB'!$B$4:Q$379,D$5,FALSE),0)</f>
        <v>0</v>
      </c>
      <c r="E124" s="98">
        <f>IFERROR(VLOOKUP($A124,'[3]P&amp;L Per TB'!$B$4:R$379,E$5,FALSE),0)</f>
        <v>0</v>
      </c>
      <c r="F124" s="98">
        <f>IFERROR(VLOOKUP($A124,'[3]P&amp;L Per TB'!$B$4:S$379,F$5,FALSE),0)</f>
        <v>0</v>
      </c>
      <c r="G124" s="98">
        <f>IFERROR(VLOOKUP($A124,'[3]P&amp;L Per TB'!$B$4:T$379,G$5,FALSE),0)</f>
        <v>0</v>
      </c>
      <c r="H124" s="98">
        <f>IFERROR(VLOOKUP($A124,'[3]P&amp;L Per TB'!$B$4:U$379,H$5,FALSE),0)</f>
        <v>0</v>
      </c>
      <c r="I124" s="98">
        <f>IFERROR(VLOOKUP($A124,'[3]P&amp;L Per TB'!$B$4:V$379,I$5,FALSE),0)</f>
        <v>0</v>
      </c>
      <c r="J124" s="98">
        <f>IFERROR(VLOOKUP($A124,'[3]P&amp;L Per TB'!$B$4:W$379,J$5,FALSE),0)</f>
        <v>0</v>
      </c>
      <c r="K124" s="98">
        <f>IFERROR(VLOOKUP($A124,'[3]P&amp;L Per TB'!$B$4:X$379,K$5,FALSE),0)</f>
        <v>0</v>
      </c>
      <c r="L124" s="98">
        <f>IFERROR(VLOOKUP($A124,'[3]P&amp;L Per TB'!$B$4:Y$379,L$5,FALSE),0)</f>
        <v>0</v>
      </c>
      <c r="M124" s="98">
        <f>IFERROR(VLOOKUP($A124,'[3]P&amp;L Per TB'!$B$4:Z$379,M$5,FALSE),0)</f>
        <v>0</v>
      </c>
      <c r="N124" s="98">
        <f>IFERROR(VLOOKUP($A124,'[3]P&amp;L Per TB'!$B$4:AA$379,N$5,FALSE),0)</f>
        <v>0</v>
      </c>
      <c r="O124" s="98">
        <f>IFERROR(VLOOKUP($A124,'[3]P&amp;L Per TB'!$B$4:AB$379,O$5,FALSE),0)</f>
        <v>0</v>
      </c>
      <c r="P124" s="116">
        <f>SUM(D124:O124)</f>
        <v>0</v>
      </c>
    </row>
    <row r="125" spans="1:25" s="83" customFormat="1" x14ac:dyDescent="0.3">
      <c r="A125" s="125"/>
      <c r="B125" s="113" t="s">
        <v>81</v>
      </c>
      <c r="C125" s="95" t="s">
        <v>81</v>
      </c>
      <c r="D125" s="103">
        <f>SUM(D123:D124)</f>
        <v>2730.87</v>
      </c>
      <c r="E125" s="103">
        <f t="shared" ref="E125:P125" si="17">SUM(E123:E124)</f>
        <v>2736.1000000000004</v>
      </c>
      <c r="F125" s="103">
        <f t="shared" si="17"/>
        <v>2734.2200000000003</v>
      </c>
      <c r="G125" s="103">
        <f t="shared" si="17"/>
        <v>2734.59</v>
      </c>
      <c r="H125" s="103">
        <f t="shared" si="17"/>
        <v>2735.1299999999992</v>
      </c>
      <c r="I125" s="103">
        <f t="shared" si="17"/>
        <v>2735.130000000001</v>
      </c>
      <c r="J125" s="103">
        <f t="shared" si="17"/>
        <v>2693.8799999999974</v>
      </c>
      <c r="K125" s="103">
        <f t="shared" si="17"/>
        <v>2729.75</v>
      </c>
      <c r="L125" s="103">
        <f t="shared" si="17"/>
        <v>2739.7800000000025</v>
      </c>
      <c r="M125" s="103">
        <f t="shared" si="17"/>
        <v>3946.59</v>
      </c>
      <c r="N125" s="103">
        <f t="shared" si="17"/>
        <v>2747.75</v>
      </c>
      <c r="O125" s="103">
        <f t="shared" si="17"/>
        <v>2747.75</v>
      </c>
      <c r="P125" s="187">
        <f t="shared" si="17"/>
        <v>34011.54</v>
      </c>
    </row>
    <row r="126" spans="1:25" s="83" customFormat="1" x14ac:dyDescent="0.3">
      <c r="A126" s="125"/>
      <c r="B126" s="107"/>
      <c r="C126" s="99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16"/>
      <c r="P126" s="116"/>
    </row>
    <row r="127" spans="1:25" s="83" customFormat="1" x14ac:dyDescent="0.3">
      <c r="A127" s="125">
        <v>6775</v>
      </c>
      <c r="B127" s="107" t="s">
        <v>441</v>
      </c>
      <c r="C127" s="99"/>
      <c r="D127" s="98">
        <f>IFERROR(VLOOKUP($A127,'[3]P&amp;L Per TB'!$B$4:Q$379,D$5,FALSE),0)</f>
        <v>48.04</v>
      </c>
      <c r="E127" s="98">
        <f>IFERROR(VLOOKUP($A127,'[3]P&amp;L Per TB'!$B$4:R$379,E$5,FALSE),0)</f>
        <v>48.04</v>
      </c>
      <c r="F127" s="98">
        <f>IFERROR(VLOOKUP($A127,'[3]P&amp;L Per TB'!$B$4:S$379,F$5,FALSE),0)</f>
        <v>49.63000000000001</v>
      </c>
      <c r="G127" s="98">
        <f>IFERROR(VLOOKUP($A127,'[3]P&amp;L Per TB'!$B$4:T$379,G$5,FALSE),0)</f>
        <v>49.629999999999995</v>
      </c>
      <c r="H127" s="98">
        <f>IFERROR(VLOOKUP($A127,'[3]P&amp;L Per TB'!$B$4:U$379,H$5,FALSE),0)</f>
        <v>56.84</v>
      </c>
      <c r="I127" s="98">
        <f>IFERROR(VLOOKUP($A127,'[3]P&amp;L Per TB'!$B$4:V$379,I$5,FALSE),0)</f>
        <v>56.889999999999986</v>
      </c>
      <c r="J127" s="98">
        <f>IFERROR(VLOOKUP($A127,'[3]P&amp;L Per TB'!$B$4:W$379,J$5,FALSE),0)</f>
        <v>7076.25</v>
      </c>
      <c r="K127" s="98">
        <f>IFERROR(VLOOKUP($A127,'[3]P&amp;L Per TB'!$B$4:X$379,K$5,FALSE),0)</f>
        <v>52.070000000000618</v>
      </c>
      <c r="L127" s="98">
        <f>IFERROR(VLOOKUP($A127,'[3]P&amp;L Per TB'!$B$4:Y$379,L$5,FALSE),0)</f>
        <v>52.069999999999709</v>
      </c>
      <c r="M127" s="98">
        <f>IFERROR(VLOOKUP($A127,'[3]P&amp;L Per TB'!$B$4:Z$379,M$5,FALSE),0)</f>
        <v>-2128.8900000000003</v>
      </c>
      <c r="N127" s="98">
        <f>IFERROR(VLOOKUP($A127,'[3]P&amp;L Per TB'!$B$4:AA$379,N$5,FALSE),0)</f>
        <v>65.170000000000073</v>
      </c>
      <c r="O127" s="98">
        <f>IFERROR(VLOOKUP($A127,'[3]P&amp;L Per TB'!$B$4:AB$379,O$5,FALSE),0)</f>
        <v>65.170000000000073</v>
      </c>
      <c r="P127" s="116">
        <f>SUM(D127:O127)</f>
        <v>5490.91</v>
      </c>
    </row>
    <row r="128" spans="1:25" s="83" customFormat="1" x14ac:dyDescent="0.3">
      <c r="A128" s="125"/>
      <c r="B128" s="107"/>
      <c r="C128" s="99"/>
      <c r="D128" s="98">
        <f>IFERROR(VLOOKUP($A128,'[3]P&amp;L Per TB'!$B$4:Q$379,D$5,FALSE),0)</f>
        <v>0</v>
      </c>
      <c r="E128" s="98">
        <f>IFERROR(VLOOKUP($A128,'[3]P&amp;L Per TB'!$B$4:R$379,E$5,FALSE),0)</f>
        <v>0</v>
      </c>
      <c r="F128" s="98">
        <f>IFERROR(VLOOKUP($A128,'[3]P&amp;L Per TB'!$B$4:S$379,F$5,FALSE),0)</f>
        <v>0</v>
      </c>
      <c r="G128" s="98">
        <f>IFERROR(VLOOKUP($A128,'[3]P&amp;L Per TB'!$B$4:T$379,G$5,FALSE),0)</f>
        <v>0</v>
      </c>
      <c r="H128" s="98">
        <f>IFERROR(VLOOKUP($A128,'[3]P&amp;L Per TB'!$B$4:U$379,H$5,FALSE),0)</f>
        <v>0</v>
      </c>
      <c r="I128" s="98">
        <f>IFERROR(VLOOKUP($A128,'[3]P&amp;L Per TB'!$B$4:V$379,I$5,FALSE),0)</f>
        <v>0</v>
      </c>
      <c r="J128" s="98">
        <f>IFERROR(VLOOKUP($A128,'[3]P&amp;L Per TB'!$B$4:W$379,J$5,FALSE),0)</f>
        <v>0</v>
      </c>
      <c r="K128" s="98">
        <f>IFERROR(VLOOKUP($A128,'[3]P&amp;L Per TB'!$B$4:X$379,K$5,FALSE),0)</f>
        <v>0</v>
      </c>
      <c r="L128" s="98">
        <f>IFERROR(VLOOKUP($A128,'[3]P&amp;L Per TB'!$B$4:Y$379,L$5,FALSE),0)</f>
        <v>0</v>
      </c>
      <c r="M128" s="98">
        <f>IFERROR(VLOOKUP($A128,'[3]P&amp;L Per TB'!$B$4:Z$379,M$5,FALSE),0)</f>
        <v>0</v>
      </c>
      <c r="N128" s="98">
        <f>IFERROR(VLOOKUP($A128,'[3]P&amp;L Per TB'!$B$4:AA$379,N$5,FALSE),0)</f>
        <v>0</v>
      </c>
      <c r="O128" s="98">
        <f>IFERROR(VLOOKUP($A128,'[3]P&amp;L Per TB'!$B$4:AB$379,O$5,FALSE),0)</f>
        <v>0</v>
      </c>
      <c r="P128" s="116">
        <f>SUM(D128:O128)</f>
        <v>0</v>
      </c>
    </row>
    <row r="129" spans="1:25" s="83" customFormat="1" x14ac:dyDescent="0.3">
      <c r="A129" s="125">
        <v>6805</v>
      </c>
      <c r="B129" s="107" t="s">
        <v>442</v>
      </c>
      <c r="C129" s="99"/>
      <c r="D129" s="98">
        <f>IFERROR(VLOOKUP($A129,'[3]P&amp;L Per TB'!$B$4:Q$379,D$5,FALSE),0)</f>
        <v>0</v>
      </c>
      <c r="E129" s="98">
        <f>IFERROR(VLOOKUP($A129,'[3]P&amp;L Per TB'!$B$4:R$379,E$5,FALSE),0)</f>
        <v>0</v>
      </c>
      <c r="F129" s="98">
        <f>IFERROR(VLOOKUP($A129,'[3]P&amp;L Per TB'!$B$4:S$379,F$5,FALSE),0)</f>
        <v>0</v>
      </c>
      <c r="G129" s="98">
        <f>IFERROR(VLOOKUP($A129,'[3]P&amp;L Per TB'!$B$4:T$379,G$5,FALSE),0)</f>
        <v>0</v>
      </c>
      <c r="H129" s="98">
        <f>IFERROR(VLOOKUP($A129,'[3]P&amp;L Per TB'!$B$4:U$379,H$5,FALSE),0)</f>
        <v>0</v>
      </c>
      <c r="I129" s="98">
        <f>IFERROR(VLOOKUP($A129,'[3]P&amp;L Per TB'!$B$4:V$379,I$5,FALSE),0)</f>
        <v>0</v>
      </c>
      <c r="J129" s="98">
        <f>IFERROR(VLOOKUP($A129,'[3]P&amp;L Per TB'!$B$4:W$379,J$5,FALSE),0)</f>
        <v>400.26</v>
      </c>
      <c r="K129" s="98">
        <f>IFERROR(VLOOKUP($A129,'[3]P&amp;L Per TB'!$B$4:X$379,K$5,FALSE),0)</f>
        <v>7.8799999999999955</v>
      </c>
      <c r="L129" s="98">
        <f>IFERROR(VLOOKUP($A129,'[3]P&amp;L Per TB'!$B$4:Y$379,L$5,FALSE),0)</f>
        <v>7.8799999999999955</v>
      </c>
      <c r="M129" s="98">
        <f>IFERROR(VLOOKUP($A129,'[3]P&amp;L Per TB'!$B$4:Z$379,M$5,FALSE),0)</f>
        <v>-330.12</v>
      </c>
      <c r="N129" s="98">
        <f>IFERROR(VLOOKUP($A129,'[3]P&amp;L Per TB'!$B$4:AA$379,N$5,FALSE),0)</f>
        <v>7.8799999999999955</v>
      </c>
      <c r="O129" s="98">
        <f>IFERROR(VLOOKUP($A129,'[3]P&amp;L Per TB'!$B$4:AB$379,O$5,FALSE),0)</f>
        <v>7.8799999999999955</v>
      </c>
      <c r="P129" s="116">
        <f>SUM(D129:O129)</f>
        <v>101.65999999999997</v>
      </c>
      <c r="Q129" s="83">
        <f>275+62.63+62.63</f>
        <v>400.26</v>
      </c>
    </row>
    <row r="130" spans="1:25" s="83" customFormat="1" x14ac:dyDescent="0.3">
      <c r="A130" s="125"/>
      <c r="B130" s="107"/>
      <c r="C130" s="99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16"/>
      <c r="P130" s="116"/>
      <c r="Y130" s="84">
        <v>0</v>
      </c>
    </row>
    <row r="131" spans="1:25" s="83" customFormat="1" x14ac:dyDescent="0.3">
      <c r="A131" s="125">
        <v>6785</v>
      </c>
      <c r="B131" s="107" t="s">
        <v>443</v>
      </c>
      <c r="C131" s="97" t="s">
        <v>444</v>
      </c>
      <c r="D131" s="98">
        <f>IFERROR(VLOOKUP($A131,'[3]P&amp;L Per TB'!$B$4:Q$379,D$5,FALSE),0)</f>
        <v>16.05</v>
      </c>
      <c r="E131" s="98">
        <f>IFERROR(VLOOKUP($A131,'[3]P&amp;L Per TB'!$B$4:R$379,E$5,FALSE),0)</f>
        <v>16.05</v>
      </c>
      <c r="F131" s="98">
        <f>IFERROR(VLOOKUP($A131,'[3]P&amp;L Per TB'!$B$4:S$379,F$5,FALSE),0)</f>
        <v>16.049999999999997</v>
      </c>
      <c r="G131" s="98">
        <f>IFERROR(VLOOKUP($A131,'[3]P&amp;L Per TB'!$B$4:T$379,G$5,FALSE),0)</f>
        <v>16.050000000000004</v>
      </c>
      <c r="H131" s="98">
        <f>IFERROR(VLOOKUP($A131,'[3]P&amp;L Per TB'!$B$4:U$379,H$5,FALSE),0)</f>
        <v>16.049999999999997</v>
      </c>
      <c r="I131" s="98">
        <f>IFERROR(VLOOKUP($A131,'[3]P&amp;L Per TB'!$B$4:V$379,I$5,FALSE),0)</f>
        <v>16.049999999999997</v>
      </c>
      <c r="J131" s="98">
        <f>IFERROR(VLOOKUP($A131,'[3]P&amp;L Per TB'!$B$4:W$379,J$5,FALSE),0)</f>
        <v>5452.05</v>
      </c>
      <c r="K131" s="98">
        <f>IFERROR(VLOOKUP($A131,'[3]P&amp;L Per TB'!$B$4:X$379,K$5,FALSE),0)</f>
        <v>16.049999999999272</v>
      </c>
      <c r="L131" s="98">
        <f>IFERROR(VLOOKUP($A131,'[3]P&amp;L Per TB'!$B$4:Y$379,L$5,FALSE),0)</f>
        <v>16.050000000000182</v>
      </c>
      <c r="M131" s="98">
        <f>IFERROR(VLOOKUP($A131,'[3]P&amp;L Per TB'!$B$4:Z$379,M$5,FALSE),0)</f>
        <v>16.050000000000182</v>
      </c>
      <c r="N131" s="98">
        <f>IFERROR(VLOOKUP($A131,'[3]P&amp;L Per TB'!$B$4:AA$379,N$5,FALSE),0)</f>
        <v>16.050000000000182</v>
      </c>
      <c r="O131" s="98">
        <f>IFERROR(VLOOKUP($A131,'[3]P&amp;L Per TB'!$B$4:AB$379,O$5,FALSE),0)</f>
        <v>16.050000000000182</v>
      </c>
      <c r="P131" s="116">
        <f>SUM(D131:O131)</f>
        <v>5628.6</v>
      </c>
    </row>
    <row r="132" spans="1:25" s="83" customFormat="1" x14ac:dyDescent="0.3">
      <c r="A132" s="125">
        <v>6670</v>
      </c>
      <c r="B132" s="107" t="s">
        <v>564</v>
      </c>
      <c r="C132" s="99"/>
      <c r="D132" s="98">
        <f>IFERROR(VLOOKUP($A132,'[3]P&amp;L Per TB'!$B$4:Q$379,D$5,FALSE),0)</f>
        <v>3.6</v>
      </c>
      <c r="E132" s="98">
        <f>IFERROR(VLOOKUP($A132,'[3]P&amp;L Per TB'!$B$4:R$379,E$5,FALSE),0)</f>
        <v>3.6</v>
      </c>
      <c r="F132" s="98">
        <f>IFERROR(VLOOKUP($A132,'[3]P&amp;L Per TB'!$B$4:S$379,F$5,FALSE),0)</f>
        <v>3.6000000000000005</v>
      </c>
      <c r="G132" s="98">
        <f>IFERROR(VLOOKUP($A132,'[3]P&amp;L Per TB'!$B$4:T$379,G$5,FALSE),0)</f>
        <v>3.5999999999999996</v>
      </c>
      <c r="H132" s="98">
        <f>IFERROR(VLOOKUP($A132,'[3]P&amp;L Per TB'!$B$4:U$379,H$5,FALSE),0)</f>
        <v>3.5999999999999996</v>
      </c>
      <c r="I132" s="98">
        <f>IFERROR(VLOOKUP($A132,'[3]P&amp;L Per TB'!$B$4:V$379,I$5,FALSE),0)</f>
        <v>3.6000000000000014</v>
      </c>
      <c r="J132" s="98">
        <f>IFERROR(VLOOKUP($A132,'[3]P&amp;L Per TB'!$B$4:W$379,J$5,FALSE),0)</f>
        <v>3.5999999999999979</v>
      </c>
      <c r="K132" s="98">
        <f>IFERROR(VLOOKUP($A132,'[3]P&amp;L Per TB'!$B$4:X$379,K$5,FALSE),0)</f>
        <v>3.6000000000000014</v>
      </c>
      <c r="L132" s="98">
        <f>IFERROR(VLOOKUP($A132,'[3]P&amp;L Per TB'!$B$4:Y$379,L$5,FALSE),0)</f>
        <v>3.5999999999999979</v>
      </c>
      <c r="M132" s="98">
        <f>IFERROR(VLOOKUP($A132,'[3]P&amp;L Per TB'!$B$4:Z$379,M$5,FALSE),0)</f>
        <v>3.6000000000000014</v>
      </c>
      <c r="N132" s="98">
        <f>IFERROR(VLOOKUP($A132,'[3]P&amp;L Per TB'!$B$4:AA$379,N$5,FALSE),0)</f>
        <v>3.6000000000000014</v>
      </c>
      <c r="O132" s="98">
        <f>IFERROR(VLOOKUP($A132,'[3]P&amp;L Per TB'!$B$4:AB$379,O$5,FALSE),0)</f>
        <v>3.6000000000000014</v>
      </c>
      <c r="P132" s="116">
        <f>SUM(D132:O132)</f>
        <v>43.2</v>
      </c>
    </row>
    <row r="133" spans="1:25" s="83" customFormat="1" x14ac:dyDescent="0.3">
      <c r="A133" s="125">
        <v>6675</v>
      </c>
      <c r="B133" s="107" t="s">
        <v>445</v>
      </c>
      <c r="C133" s="99"/>
      <c r="D133" s="98">
        <f>IFERROR(VLOOKUP($A133,'[3]P&amp;L Per TB'!$B$4:Q$379,D$5,FALSE),0)</f>
        <v>16.47</v>
      </c>
      <c r="E133" s="98">
        <f>IFERROR(VLOOKUP($A133,'[3]P&amp;L Per TB'!$B$4:R$379,E$5,FALSE),0)</f>
        <v>16.47</v>
      </c>
      <c r="F133" s="98">
        <f>IFERROR(VLOOKUP($A133,'[3]P&amp;L Per TB'!$B$4:S$379,F$5,FALSE),0)</f>
        <v>16.47</v>
      </c>
      <c r="G133" s="98">
        <f>IFERROR(VLOOKUP($A133,'[3]P&amp;L Per TB'!$B$4:T$379,G$5,FALSE),0)</f>
        <v>16.47</v>
      </c>
      <c r="H133" s="98">
        <f>IFERROR(VLOOKUP($A133,'[3]P&amp;L Per TB'!$B$4:U$379,H$5,FALSE),0)</f>
        <v>16.47</v>
      </c>
      <c r="I133" s="98">
        <f>IFERROR(VLOOKUP($A133,'[3]P&amp;L Per TB'!$B$4:V$379,I$5,FALSE),0)</f>
        <v>16.47</v>
      </c>
      <c r="J133" s="98">
        <f>IFERROR(VLOOKUP($A133,'[3]P&amp;L Per TB'!$B$4:W$379,J$5,FALSE),0)</f>
        <v>310.47000000000003</v>
      </c>
      <c r="K133" s="98">
        <f>IFERROR(VLOOKUP($A133,'[3]P&amp;L Per TB'!$B$4:X$379,K$5,FALSE),0)</f>
        <v>23.319999999999993</v>
      </c>
      <c r="L133" s="98">
        <f>IFERROR(VLOOKUP($A133,'[3]P&amp;L Per TB'!$B$4:Y$379,L$5,FALSE),0)</f>
        <v>23.319999999999993</v>
      </c>
      <c r="M133" s="98">
        <f>IFERROR(VLOOKUP($A133,'[3]P&amp;L Per TB'!$B$4:Z$379,M$5,FALSE),0)</f>
        <v>-59.680000000000007</v>
      </c>
      <c r="N133" s="98">
        <f>IFERROR(VLOOKUP($A133,'[3]P&amp;L Per TB'!$B$4:AA$379,N$5,FALSE),0)</f>
        <v>23.319999999999993</v>
      </c>
      <c r="O133" s="98">
        <f>IFERROR(VLOOKUP($A133,'[3]P&amp;L Per TB'!$B$4:AB$379,O$5,FALSE),0)</f>
        <v>23.319999999999993</v>
      </c>
      <c r="P133" s="116">
        <f t="shared" ref="P133:P140" si="18">SUM(D133:O133)</f>
        <v>442.89</v>
      </c>
      <c r="Q133" s="83">
        <v>1</v>
      </c>
    </row>
    <row r="134" spans="1:25" s="83" customFormat="1" x14ac:dyDescent="0.3">
      <c r="A134" s="125">
        <v>6890</v>
      </c>
      <c r="B134" s="107" t="s">
        <v>446</v>
      </c>
      <c r="C134" s="97" t="s">
        <v>447</v>
      </c>
      <c r="D134" s="98">
        <f>IFERROR(VLOOKUP($A134,'[3]P&amp;L Per TB'!$B$4:Q$379,D$5,FALSE),0)</f>
        <v>24.16</v>
      </c>
      <c r="E134" s="98">
        <f>IFERROR(VLOOKUP($A134,'[3]P&amp;L Per TB'!$B$4:R$379,E$5,FALSE),0)</f>
        <v>24.16</v>
      </c>
      <c r="F134" s="98">
        <f>IFERROR(VLOOKUP($A134,'[3]P&amp;L Per TB'!$B$4:S$379,F$5,FALSE),0)</f>
        <v>24.160000000000004</v>
      </c>
      <c r="G134" s="98">
        <f>IFERROR(VLOOKUP($A134,'[3]P&amp;L Per TB'!$B$4:T$379,G$5,FALSE),0)</f>
        <v>24.269999999999996</v>
      </c>
      <c r="H134" s="98">
        <f>IFERROR(VLOOKUP($A134,'[3]P&amp;L Per TB'!$B$4:U$379,H$5,FALSE),0)</f>
        <v>24.549999999999997</v>
      </c>
      <c r="I134" s="98">
        <f>IFERROR(VLOOKUP($A134,'[3]P&amp;L Per TB'!$B$4:V$379,I$5,FALSE),0)</f>
        <v>24.549999999999997</v>
      </c>
      <c r="J134" s="98">
        <f>IFERROR(VLOOKUP($A134,'[3]P&amp;L Per TB'!$B$4:W$379,J$5,FALSE),0)</f>
        <v>2955.55</v>
      </c>
      <c r="K134" s="98">
        <f>IFERROR(VLOOKUP($A134,'[3]P&amp;L Per TB'!$B$4:X$379,K$5,FALSE),0)</f>
        <v>24.549999999999727</v>
      </c>
      <c r="L134" s="98">
        <f>IFERROR(VLOOKUP($A134,'[3]P&amp;L Per TB'!$B$4:Y$379,L$5,FALSE),0)</f>
        <v>24.550000000000182</v>
      </c>
      <c r="M134" s="98">
        <f>IFERROR(VLOOKUP($A134,'[3]P&amp;L Per TB'!$B$4:Z$379,M$5,FALSE),0)</f>
        <v>2958.55</v>
      </c>
      <c r="N134" s="98">
        <f>IFERROR(VLOOKUP($A134,'[3]P&amp;L Per TB'!$B$4:AA$379,N$5,FALSE),0)</f>
        <v>24.550000000000182</v>
      </c>
      <c r="O134" s="98">
        <f>IFERROR(VLOOKUP($A134,'[3]P&amp;L Per TB'!$B$4:AB$379,O$5,FALSE),0)</f>
        <v>24.549999999999272</v>
      </c>
      <c r="P134" s="116">
        <f t="shared" si="18"/>
        <v>6158.15</v>
      </c>
      <c r="Q134" s="83">
        <v>-1</v>
      </c>
    </row>
    <row r="135" spans="1:25" s="83" customFormat="1" x14ac:dyDescent="0.3">
      <c r="A135" s="125">
        <v>6750</v>
      </c>
      <c r="B135" s="107" t="s">
        <v>448</v>
      </c>
      <c r="C135" s="117"/>
      <c r="D135" s="98">
        <f>IFERROR(VLOOKUP($A135,'[3]P&amp;L Per TB'!$B$4:Q$379,D$5,FALSE),0)</f>
        <v>0</v>
      </c>
      <c r="E135" s="98">
        <f>IFERROR(VLOOKUP($A135,'[3]P&amp;L Per TB'!$B$4:R$379,E$5,FALSE),0)</f>
        <v>0</v>
      </c>
      <c r="F135" s="98">
        <f>IFERROR(VLOOKUP($A135,'[3]P&amp;L Per TB'!$B$4:S$379,F$5,FALSE),0)</f>
        <v>0</v>
      </c>
      <c r="G135" s="98">
        <f>IFERROR(VLOOKUP($A135,'[3]P&amp;L Per TB'!$B$4:T$379,G$5,FALSE),0)</f>
        <v>0</v>
      </c>
      <c r="H135" s="98">
        <f>IFERROR(VLOOKUP($A135,'[3]P&amp;L Per TB'!$B$4:U$379,H$5,FALSE),0)</f>
        <v>0</v>
      </c>
      <c r="I135" s="98">
        <f>IFERROR(VLOOKUP($A135,'[3]P&amp;L Per TB'!$B$4:V$379,I$5,FALSE),0)</f>
        <v>0</v>
      </c>
      <c r="J135" s="98">
        <f>IFERROR(VLOOKUP($A135,'[3]P&amp;L Per TB'!$B$4:W$379,J$5,FALSE),0)</f>
        <v>0</v>
      </c>
      <c r="K135" s="98">
        <f>IFERROR(VLOOKUP($A135,'[3]P&amp;L Per TB'!$B$4:X$379,K$5,FALSE),0)</f>
        <v>0</v>
      </c>
      <c r="L135" s="98">
        <f>IFERROR(VLOOKUP($A135,'[3]P&amp;L Per TB'!$B$4:Y$379,L$5,FALSE),0)</f>
        <v>0</v>
      </c>
      <c r="M135" s="98">
        <f>IFERROR(VLOOKUP($A135,'[3]P&amp;L Per TB'!$B$4:Z$379,M$5,FALSE),0)</f>
        <v>0</v>
      </c>
      <c r="N135" s="98">
        <f>IFERROR(VLOOKUP($A135,'[3]P&amp;L Per TB'!$B$4:AA$379,N$5,FALSE),0)</f>
        <v>0</v>
      </c>
      <c r="O135" s="98">
        <f>IFERROR(VLOOKUP($A135,'[3]P&amp;L Per TB'!$B$4:AB$379,O$5,FALSE),0)</f>
        <v>0</v>
      </c>
      <c r="P135" s="116">
        <f t="shared" si="18"/>
        <v>0</v>
      </c>
    </row>
    <row r="136" spans="1:25" s="83" customFormat="1" x14ac:dyDescent="0.3">
      <c r="A136" s="125">
        <v>6755</v>
      </c>
      <c r="B136" s="107" t="s">
        <v>449</v>
      </c>
      <c r="C136" s="117"/>
      <c r="D136" s="98">
        <f>IFERROR(VLOOKUP($A136,'[3]P&amp;L Per TB'!$B$4:Q$379,D$5,FALSE),0)</f>
        <v>0</v>
      </c>
      <c r="E136" s="98">
        <f>IFERROR(VLOOKUP($A136,'[3]P&amp;L Per TB'!$B$4:R$379,E$5,FALSE),0)</f>
        <v>0</v>
      </c>
      <c r="F136" s="98">
        <f>IFERROR(VLOOKUP($A136,'[3]P&amp;L Per TB'!$B$4:S$379,F$5,FALSE),0)</f>
        <v>0</v>
      </c>
      <c r="G136" s="98">
        <f>IFERROR(VLOOKUP($A136,'[3]P&amp;L Per TB'!$B$4:T$379,G$5,FALSE),0)</f>
        <v>0</v>
      </c>
      <c r="H136" s="98">
        <f>IFERROR(VLOOKUP($A136,'[3]P&amp;L Per TB'!$B$4:U$379,H$5,FALSE),0)</f>
        <v>0</v>
      </c>
      <c r="I136" s="98">
        <f>IFERROR(VLOOKUP($A136,'[3]P&amp;L Per TB'!$B$4:V$379,I$5,FALSE),0)</f>
        <v>0</v>
      </c>
      <c r="J136" s="98">
        <f>IFERROR(VLOOKUP($A136,'[3]P&amp;L Per TB'!$B$4:W$379,J$5,FALSE),0)</f>
        <v>0</v>
      </c>
      <c r="K136" s="98">
        <f>IFERROR(VLOOKUP($A136,'[3]P&amp;L Per TB'!$B$4:X$379,K$5,FALSE),0)</f>
        <v>0</v>
      </c>
      <c r="L136" s="98">
        <f>IFERROR(VLOOKUP($A136,'[3]P&amp;L Per TB'!$B$4:Y$379,L$5,FALSE),0)</f>
        <v>0</v>
      </c>
      <c r="M136" s="98">
        <f>IFERROR(VLOOKUP($A136,'[3]P&amp;L Per TB'!$B$4:Z$379,M$5,FALSE),0)</f>
        <v>0</v>
      </c>
      <c r="N136" s="98">
        <f>IFERROR(VLOOKUP($A136,'[3]P&amp;L Per TB'!$B$4:AA$379,N$5,FALSE),0)</f>
        <v>0</v>
      </c>
      <c r="O136" s="98">
        <f>IFERROR(VLOOKUP($A136,'[3]P&amp;L Per TB'!$B$4:AB$379,O$5,FALSE),0)</f>
        <v>0</v>
      </c>
      <c r="P136" s="116">
        <f t="shared" si="18"/>
        <v>0</v>
      </c>
    </row>
    <row r="137" spans="1:25" s="83" customFormat="1" x14ac:dyDescent="0.3">
      <c r="A137" s="125">
        <v>6810</v>
      </c>
      <c r="B137" s="107" t="s">
        <v>450</v>
      </c>
      <c r="C137" s="117"/>
      <c r="D137" s="98">
        <f>IFERROR(VLOOKUP($A137,'[3]P&amp;L Per TB'!$B$4:Q$379,D$5,FALSE),0)</f>
        <v>0</v>
      </c>
      <c r="E137" s="98">
        <f>IFERROR(VLOOKUP($A137,'[3]P&amp;L Per TB'!$B$4:R$379,E$5,FALSE),0)</f>
        <v>0</v>
      </c>
      <c r="F137" s="98">
        <f>IFERROR(VLOOKUP($A137,'[3]P&amp;L Per TB'!$B$4:S$379,F$5,FALSE),0)</f>
        <v>0</v>
      </c>
      <c r="G137" s="98">
        <f>IFERROR(VLOOKUP($A137,'[3]P&amp;L Per TB'!$B$4:T$379,G$5,FALSE),0)</f>
        <v>0</v>
      </c>
      <c r="H137" s="98">
        <f>IFERROR(VLOOKUP($A137,'[3]P&amp;L Per TB'!$B$4:U$379,H$5,FALSE),0)</f>
        <v>0</v>
      </c>
      <c r="I137" s="98">
        <f>IFERROR(VLOOKUP($A137,'[3]P&amp;L Per TB'!$B$4:V$379,I$5,FALSE),0)</f>
        <v>0</v>
      </c>
      <c r="J137" s="98">
        <f>IFERROR(VLOOKUP($A137,'[3]P&amp;L Per TB'!$B$4:W$379,J$5,FALSE),0)</f>
        <v>0</v>
      </c>
      <c r="K137" s="98">
        <f>IFERROR(VLOOKUP($A137,'[3]P&amp;L Per TB'!$B$4:X$379,K$5,FALSE),0)</f>
        <v>0</v>
      </c>
      <c r="L137" s="98">
        <f>IFERROR(VLOOKUP($A137,'[3]P&amp;L Per TB'!$B$4:Y$379,L$5,FALSE),0)</f>
        <v>0</v>
      </c>
      <c r="M137" s="98">
        <f>IFERROR(VLOOKUP($A137,'[3]P&amp;L Per TB'!$B$4:Z$379,M$5,FALSE),0)</f>
        <v>0</v>
      </c>
      <c r="N137" s="98">
        <f>IFERROR(VLOOKUP($A137,'[3]P&amp;L Per TB'!$B$4:AA$379,N$5,FALSE),0)</f>
        <v>0</v>
      </c>
      <c r="O137" s="98">
        <f>IFERROR(VLOOKUP($A137,'[3]P&amp;L Per TB'!$B$4:AB$379,O$5,FALSE),0)</f>
        <v>0</v>
      </c>
      <c r="P137" s="116">
        <f t="shared" si="18"/>
        <v>0</v>
      </c>
    </row>
    <row r="138" spans="1:25" s="83" customFormat="1" x14ac:dyDescent="0.3">
      <c r="A138" s="125">
        <v>6875</v>
      </c>
      <c r="B138" s="107" t="s">
        <v>227</v>
      </c>
      <c r="C138" s="117"/>
      <c r="D138" s="98">
        <f>IFERROR(VLOOKUP($A138,'[3]P&amp;L Per TB'!$B$4:Q$379,D$5,FALSE),0)</f>
        <v>0</v>
      </c>
      <c r="E138" s="98">
        <f>IFERROR(VLOOKUP($A138,'[3]P&amp;L Per TB'!$B$4:R$379,E$5,FALSE),0)</f>
        <v>0</v>
      </c>
      <c r="F138" s="98">
        <f>IFERROR(VLOOKUP($A138,'[3]P&amp;L Per TB'!$B$4:S$379,F$5,FALSE),0)</f>
        <v>0</v>
      </c>
      <c r="G138" s="98">
        <f>IFERROR(VLOOKUP($A138,'[3]P&amp;L Per TB'!$B$4:T$379,G$5,FALSE),0)</f>
        <v>0</v>
      </c>
      <c r="H138" s="98">
        <f>IFERROR(VLOOKUP($A138,'[3]P&amp;L Per TB'!$B$4:U$379,H$5,FALSE),0)</f>
        <v>0</v>
      </c>
      <c r="I138" s="98">
        <f>IFERROR(VLOOKUP($A138,'[3]P&amp;L Per TB'!$B$4:V$379,I$5,FALSE),0)</f>
        <v>0</v>
      </c>
      <c r="J138" s="98">
        <f>IFERROR(VLOOKUP($A138,'[3]P&amp;L Per TB'!$B$4:W$379,J$5,FALSE),0)</f>
        <v>0</v>
      </c>
      <c r="K138" s="98">
        <f>IFERROR(VLOOKUP($A138,'[3]P&amp;L Per TB'!$B$4:X$379,K$5,FALSE),0)</f>
        <v>0</v>
      </c>
      <c r="L138" s="98">
        <f>IFERROR(VLOOKUP($A138,'[3]P&amp;L Per TB'!$B$4:Y$379,L$5,FALSE),0)</f>
        <v>0</v>
      </c>
      <c r="M138" s="98">
        <f>IFERROR(VLOOKUP($A138,'[3]P&amp;L Per TB'!$B$4:Z$379,M$5,FALSE),0)</f>
        <v>0</v>
      </c>
      <c r="N138" s="98">
        <f>IFERROR(VLOOKUP($A138,'[3]P&amp;L Per TB'!$B$4:AA$379,N$5,FALSE),0)</f>
        <v>0</v>
      </c>
      <c r="O138" s="98">
        <f>IFERROR(VLOOKUP($A138,'[3]P&amp;L Per TB'!$B$4:AB$379,O$5,FALSE),0)</f>
        <v>0</v>
      </c>
      <c r="P138" s="116">
        <f t="shared" si="18"/>
        <v>0</v>
      </c>
    </row>
    <row r="139" spans="1:25" s="83" customFormat="1" x14ac:dyDescent="0.3">
      <c r="A139" s="125">
        <v>6880</v>
      </c>
      <c r="B139" s="107" t="s">
        <v>451</v>
      </c>
      <c r="C139" s="117"/>
      <c r="D139" s="98">
        <f>IFERROR(VLOOKUP($A139,'[3]P&amp;L Per TB'!$B$4:Q$379,D$5,FALSE),0)</f>
        <v>0</v>
      </c>
      <c r="E139" s="98">
        <f>IFERROR(VLOOKUP($A139,'[3]P&amp;L Per TB'!$B$4:R$379,E$5,FALSE),0)</f>
        <v>0</v>
      </c>
      <c r="F139" s="98">
        <f>IFERROR(VLOOKUP($A139,'[3]P&amp;L Per TB'!$B$4:S$379,F$5,FALSE),0)</f>
        <v>0</v>
      </c>
      <c r="G139" s="98">
        <f>IFERROR(VLOOKUP($A139,'[3]P&amp;L Per TB'!$B$4:T$379,G$5,FALSE),0)</f>
        <v>0</v>
      </c>
      <c r="H139" s="98">
        <f>IFERROR(VLOOKUP($A139,'[3]P&amp;L Per TB'!$B$4:U$379,H$5,FALSE),0)</f>
        <v>0</v>
      </c>
      <c r="I139" s="98">
        <f>IFERROR(VLOOKUP($A139,'[3]P&amp;L Per TB'!$B$4:V$379,I$5,FALSE),0)</f>
        <v>0</v>
      </c>
      <c r="J139" s="98">
        <f>IFERROR(VLOOKUP($A139,'[3]P&amp;L Per TB'!$B$4:W$379,J$5,FALSE),0)</f>
        <v>0</v>
      </c>
      <c r="K139" s="98">
        <f>IFERROR(VLOOKUP($A139,'[3]P&amp;L Per TB'!$B$4:X$379,K$5,FALSE),0)</f>
        <v>0</v>
      </c>
      <c r="L139" s="98">
        <f>IFERROR(VLOOKUP($A139,'[3]P&amp;L Per TB'!$B$4:Y$379,L$5,FALSE),0)</f>
        <v>0</v>
      </c>
      <c r="M139" s="98">
        <f>IFERROR(VLOOKUP($A139,'[3]P&amp;L Per TB'!$B$4:Z$379,M$5,FALSE),0)</f>
        <v>0</v>
      </c>
      <c r="N139" s="98">
        <f>IFERROR(VLOOKUP($A139,'[3]P&amp;L Per TB'!$B$4:AA$379,N$5,FALSE),0)</f>
        <v>0</v>
      </c>
      <c r="O139" s="98">
        <f>IFERROR(VLOOKUP($A139,'[3]P&amp;L Per TB'!$B$4:AB$379,O$5,FALSE),0)</f>
        <v>0</v>
      </c>
      <c r="P139" s="116">
        <f t="shared" si="18"/>
        <v>0</v>
      </c>
    </row>
    <row r="140" spans="1:25" s="83" customFormat="1" x14ac:dyDescent="0.3">
      <c r="A140" s="125">
        <v>6885</v>
      </c>
      <c r="B140" s="107" t="s">
        <v>224</v>
      </c>
      <c r="C140" s="117"/>
      <c r="D140" s="98">
        <f>IFERROR(VLOOKUP($A140,'[3]P&amp;L Per TB'!$B$4:Q$379,D$5,FALSE),0)</f>
        <v>0</v>
      </c>
      <c r="E140" s="98">
        <f>IFERROR(VLOOKUP($A140,'[3]P&amp;L Per TB'!$B$4:R$379,E$5,FALSE),0)</f>
        <v>0</v>
      </c>
      <c r="F140" s="98">
        <f>IFERROR(VLOOKUP($A140,'[3]P&amp;L Per TB'!$B$4:S$379,F$5,FALSE),0)</f>
        <v>0</v>
      </c>
      <c r="G140" s="98">
        <f>IFERROR(VLOOKUP($A140,'[3]P&amp;L Per TB'!$B$4:T$379,G$5,FALSE),0)</f>
        <v>0</v>
      </c>
      <c r="H140" s="98">
        <f>IFERROR(VLOOKUP($A140,'[3]P&amp;L Per TB'!$B$4:U$379,H$5,FALSE),0)</f>
        <v>0</v>
      </c>
      <c r="I140" s="98">
        <f>IFERROR(VLOOKUP($A140,'[3]P&amp;L Per TB'!$B$4:V$379,I$5,FALSE),0)</f>
        <v>0</v>
      </c>
      <c r="J140" s="98">
        <f>IFERROR(VLOOKUP($A140,'[3]P&amp;L Per TB'!$B$4:W$379,J$5,FALSE),0)</f>
        <v>2</v>
      </c>
      <c r="K140" s="98">
        <f>IFERROR(VLOOKUP($A140,'[3]P&amp;L Per TB'!$B$4:X$379,K$5,FALSE),0)</f>
        <v>0</v>
      </c>
      <c r="L140" s="98">
        <f>IFERROR(VLOOKUP($A140,'[3]P&amp;L Per TB'!$B$4:Y$379,L$5,FALSE),0)</f>
        <v>0</v>
      </c>
      <c r="M140" s="98">
        <f>IFERROR(VLOOKUP($A140,'[3]P&amp;L Per TB'!$B$4:Z$379,M$5,FALSE),0)</f>
        <v>-2936</v>
      </c>
      <c r="N140" s="98">
        <f>IFERROR(VLOOKUP($A140,'[3]P&amp;L Per TB'!$B$4:AA$379,N$5,FALSE),0)</f>
        <v>0</v>
      </c>
      <c r="O140" s="98">
        <f>IFERROR(VLOOKUP($A140,'[3]P&amp;L Per TB'!$B$4:AB$379,O$5,FALSE),0)</f>
        <v>0</v>
      </c>
      <c r="P140" s="116">
        <f t="shared" si="18"/>
        <v>-2934</v>
      </c>
    </row>
    <row r="141" spans="1:25" s="83" customFormat="1" x14ac:dyDescent="0.3">
      <c r="A141" s="125"/>
      <c r="B141" s="107"/>
      <c r="C141" s="99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16"/>
      <c r="P141" s="116"/>
    </row>
    <row r="142" spans="1:25" s="83" customFormat="1" x14ac:dyDescent="0.3">
      <c r="A142" s="125">
        <v>6825</v>
      </c>
      <c r="B142" s="107" t="s">
        <v>454</v>
      </c>
      <c r="C142" s="97" t="s">
        <v>455</v>
      </c>
      <c r="D142" s="98">
        <f>IFERROR(VLOOKUP($A142,'[3]P&amp;L Per TB'!$B$4:Q$379,D$5,FALSE),0)</f>
        <v>3.01</v>
      </c>
      <c r="E142" s="98">
        <f>IFERROR(VLOOKUP($A142,'[3]P&amp;L Per TB'!$B$4:R$379,E$5,FALSE),0)</f>
        <v>3.01</v>
      </c>
      <c r="F142" s="98">
        <f>IFERROR(VLOOKUP($A142,'[3]P&amp;L Per TB'!$B$4:S$379,F$5,FALSE),0)</f>
        <v>3.01</v>
      </c>
      <c r="G142" s="98">
        <f>IFERROR(VLOOKUP($A142,'[3]P&amp;L Per TB'!$B$4:T$379,G$5,FALSE),0)</f>
        <v>3.01</v>
      </c>
      <c r="H142" s="98">
        <f>IFERROR(VLOOKUP($A142,'[3]P&amp;L Per TB'!$B$4:U$379,H$5,FALSE),0)</f>
        <v>3.0100000000000016</v>
      </c>
      <c r="I142" s="98">
        <f>IFERROR(VLOOKUP($A142,'[3]P&amp;L Per TB'!$B$4:V$379,I$5,FALSE),0)</f>
        <v>3.009999999999998</v>
      </c>
      <c r="J142" s="98">
        <f>IFERROR(VLOOKUP($A142,'[3]P&amp;L Per TB'!$B$4:W$379,J$5,FALSE),0)</f>
        <v>3.0100000000000016</v>
      </c>
      <c r="K142" s="98">
        <f>IFERROR(VLOOKUP($A142,'[3]P&amp;L Per TB'!$B$4:X$379,K$5,FALSE),0)</f>
        <v>3.009999999999998</v>
      </c>
      <c r="L142" s="98">
        <f>IFERROR(VLOOKUP($A142,'[3]P&amp;L Per TB'!$B$4:Y$379,L$5,FALSE),0)</f>
        <v>3.0100000000000016</v>
      </c>
      <c r="M142" s="98">
        <f>IFERROR(VLOOKUP($A142,'[3]P&amp;L Per TB'!$B$4:Z$379,M$5,FALSE),0)</f>
        <v>3.0100000000000016</v>
      </c>
      <c r="N142" s="98">
        <f>IFERROR(VLOOKUP($A142,'[3]P&amp;L Per TB'!$B$4:AA$379,N$5,FALSE),0)</f>
        <v>3.009999999999998</v>
      </c>
      <c r="O142" s="98">
        <f>IFERROR(VLOOKUP($A142,'[3]P&amp;L Per TB'!$B$4:AB$379,O$5,FALSE),0)</f>
        <v>3.009999999999998</v>
      </c>
      <c r="P142" s="116">
        <f>SUM(D142:O142)</f>
        <v>36.119999999999997</v>
      </c>
    </row>
    <row r="143" spans="1:25" s="83" customFormat="1" x14ac:dyDescent="0.3">
      <c r="A143" s="125">
        <v>6820</v>
      </c>
      <c r="B143" s="107" t="s">
        <v>456</v>
      </c>
      <c r="C143" s="97"/>
      <c r="D143" s="98">
        <f>IFERROR(VLOOKUP($A143,'[3]P&amp;L Per TB'!$B$4:Q$379,D$5,FALSE),0)</f>
        <v>0</v>
      </c>
      <c r="E143" s="98">
        <f>IFERROR(VLOOKUP($A143,'[3]P&amp;L Per TB'!$B$4:R$379,E$5,FALSE),0)</f>
        <v>0</v>
      </c>
      <c r="F143" s="98">
        <f>IFERROR(VLOOKUP($A143,'[3]P&amp;L Per TB'!$B$4:S$379,F$5,FALSE),0)</f>
        <v>0</v>
      </c>
      <c r="G143" s="98">
        <f>IFERROR(VLOOKUP($A143,'[3]P&amp;L Per TB'!$B$4:T$379,G$5,FALSE),0)</f>
        <v>0</v>
      </c>
      <c r="H143" s="98">
        <f>IFERROR(VLOOKUP($A143,'[3]P&amp;L Per TB'!$B$4:U$379,H$5,FALSE),0)</f>
        <v>0</v>
      </c>
      <c r="I143" s="98">
        <f>IFERROR(VLOOKUP($A143,'[3]P&amp;L Per TB'!$B$4:V$379,I$5,FALSE),0)</f>
        <v>0</v>
      </c>
      <c r="J143" s="98">
        <f>IFERROR(VLOOKUP($A143,'[3]P&amp;L Per TB'!$B$4:W$379,J$5,FALSE),0)</f>
        <v>0</v>
      </c>
      <c r="K143" s="98">
        <f>IFERROR(VLOOKUP($A143,'[3]P&amp;L Per TB'!$B$4:X$379,K$5,FALSE),0)</f>
        <v>0</v>
      </c>
      <c r="L143" s="98">
        <f>IFERROR(VLOOKUP($A143,'[3]P&amp;L Per TB'!$B$4:Y$379,L$5,FALSE),0)</f>
        <v>0</v>
      </c>
      <c r="M143" s="98">
        <f>IFERROR(VLOOKUP($A143,'[3]P&amp;L Per TB'!$B$4:Z$379,M$5,FALSE),0)</f>
        <v>0</v>
      </c>
      <c r="N143" s="98">
        <f>IFERROR(VLOOKUP($A143,'[3]P&amp;L Per TB'!$B$4:AA$379,N$5,FALSE),0)</f>
        <v>0</v>
      </c>
      <c r="O143" s="98">
        <f>IFERROR(VLOOKUP($A143,'[3]P&amp;L Per TB'!$B$4:AB$379,O$5,FALSE),0)</f>
        <v>0</v>
      </c>
      <c r="P143" s="116">
        <f>SUM(D143:O143)</f>
        <v>0</v>
      </c>
    </row>
    <row r="144" spans="1:25" s="83" customFormat="1" x14ac:dyDescent="0.3">
      <c r="A144" s="125"/>
      <c r="B144" s="107" t="s">
        <v>565</v>
      </c>
      <c r="C144" s="97"/>
      <c r="D144" s="98">
        <f>IFERROR(VLOOKUP($A144,'[3]P&amp;L Per TB'!$B$4:Q$379,D$5,FALSE),0)</f>
        <v>0</v>
      </c>
      <c r="E144" s="98">
        <f>IFERROR(VLOOKUP($A144,'[3]P&amp;L Per TB'!$B$4:R$379,E$5,FALSE),0)</f>
        <v>0</v>
      </c>
      <c r="F144" s="98">
        <f>IFERROR(VLOOKUP($A144,'[3]P&amp;L Per TB'!$B$4:S$379,F$5,FALSE),0)</f>
        <v>0</v>
      </c>
      <c r="G144" s="98">
        <f>IFERROR(VLOOKUP($A144,'[3]P&amp;L Per TB'!$B$4:T$379,G$5,FALSE),0)</f>
        <v>0</v>
      </c>
      <c r="H144" s="98">
        <f>IFERROR(VLOOKUP($A144,'[3]P&amp;L Per TB'!$B$4:U$379,H$5,FALSE),0)</f>
        <v>0</v>
      </c>
      <c r="I144" s="98">
        <f>IFERROR(VLOOKUP($A144,'[3]P&amp;L Per TB'!$B$4:V$379,I$5,FALSE),0)</f>
        <v>0</v>
      </c>
      <c r="J144" s="98">
        <f>IFERROR(VLOOKUP($A144,'[3]P&amp;L Per TB'!$B$4:W$379,J$5,FALSE),0)</f>
        <v>0</v>
      </c>
      <c r="K144" s="98">
        <f>IFERROR(VLOOKUP($A144,'[3]P&amp;L Per TB'!$B$4:X$379,K$5,FALSE),0)</f>
        <v>0</v>
      </c>
      <c r="L144" s="98">
        <f>IFERROR(VLOOKUP($A144,'[3]P&amp;L Per TB'!$B$4:Y$379,L$5,FALSE),0)</f>
        <v>0</v>
      </c>
      <c r="M144" s="98">
        <f>IFERROR(VLOOKUP($A144,'[3]P&amp;L Per TB'!$B$4:Z$379,M$5,FALSE),0)</f>
        <v>0</v>
      </c>
      <c r="N144" s="98">
        <f>IFERROR(VLOOKUP($A144,'[3]P&amp;L Per TB'!$B$4:AA$379,N$5,FALSE),0)</f>
        <v>0</v>
      </c>
      <c r="O144" s="98">
        <f>IFERROR(VLOOKUP($A144,'[3]P&amp;L Per TB'!$B$4:AB$379,O$5,FALSE),0)</f>
        <v>0</v>
      </c>
      <c r="P144" s="116">
        <f>SUM(D144:O144)</f>
        <v>0</v>
      </c>
    </row>
    <row r="145" spans="1:17" s="83" customFormat="1" x14ac:dyDescent="0.3">
      <c r="A145" s="125"/>
      <c r="B145" s="107"/>
      <c r="C145" s="97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116"/>
    </row>
    <row r="146" spans="1:17" s="83" customFormat="1" x14ac:dyDescent="0.3">
      <c r="A146" s="125"/>
      <c r="B146" s="113" t="s">
        <v>81</v>
      </c>
      <c r="C146" s="95" t="s">
        <v>81</v>
      </c>
      <c r="D146" s="103">
        <f>SUM(D142:D145)</f>
        <v>3.01</v>
      </c>
      <c r="E146" s="103">
        <f t="shared" ref="E146:P146" si="19">SUM(E142:E145)</f>
        <v>3.01</v>
      </c>
      <c r="F146" s="103">
        <f t="shared" si="19"/>
        <v>3.01</v>
      </c>
      <c r="G146" s="103">
        <f t="shared" si="19"/>
        <v>3.01</v>
      </c>
      <c r="H146" s="103">
        <f>SUM(H142:H145)</f>
        <v>3.0100000000000016</v>
      </c>
      <c r="I146" s="103">
        <f t="shared" si="19"/>
        <v>3.009999999999998</v>
      </c>
      <c r="J146" s="103">
        <f t="shared" si="19"/>
        <v>3.0100000000000016</v>
      </c>
      <c r="K146" s="103">
        <f t="shared" si="19"/>
        <v>3.009999999999998</v>
      </c>
      <c r="L146" s="103">
        <f t="shared" si="19"/>
        <v>3.0100000000000016</v>
      </c>
      <c r="M146" s="103">
        <f t="shared" si="19"/>
        <v>3.0100000000000016</v>
      </c>
      <c r="N146" s="103">
        <f t="shared" si="19"/>
        <v>3.009999999999998</v>
      </c>
      <c r="O146" s="103">
        <f t="shared" si="19"/>
        <v>3.009999999999998</v>
      </c>
      <c r="P146" s="187">
        <f t="shared" si="19"/>
        <v>36.119999999999997</v>
      </c>
    </row>
    <row r="147" spans="1:17" s="83" customFormat="1" x14ac:dyDescent="0.3">
      <c r="A147" s="125"/>
      <c r="B147" s="113"/>
      <c r="C147" s="95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186"/>
    </row>
    <row r="148" spans="1:17" s="83" customFormat="1" x14ac:dyDescent="0.3">
      <c r="A148" s="125"/>
      <c r="B148" s="107" t="s">
        <v>566</v>
      </c>
      <c r="C148" s="95"/>
      <c r="D148" s="98">
        <f>IFERROR(VLOOKUP($A148,'[3]P&amp;L Per TB'!$B$4:Q$379,D$5,FALSE),0)</f>
        <v>0</v>
      </c>
      <c r="E148" s="98">
        <f>IFERROR(VLOOKUP($A148,'[3]P&amp;L Per TB'!$B$4:R$379,E$5,FALSE),0)</f>
        <v>0</v>
      </c>
      <c r="F148" s="98">
        <f>IFERROR(VLOOKUP($A148,'[3]P&amp;L Per TB'!$B$4:S$379,F$5,FALSE),0)</f>
        <v>0</v>
      </c>
      <c r="G148" s="98">
        <f>IFERROR(VLOOKUP($A148,'[3]P&amp;L Per TB'!$B$4:T$379,G$5,FALSE),0)</f>
        <v>0</v>
      </c>
      <c r="H148" s="98">
        <f>IFERROR(VLOOKUP($A148,'[3]P&amp;L Per TB'!$B$4:U$379,H$5,FALSE),0)</f>
        <v>0</v>
      </c>
      <c r="I148" s="98">
        <f>IFERROR(VLOOKUP($A148,'[3]P&amp;L Per TB'!$B$4:V$379,I$5,FALSE),0)</f>
        <v>0</v>
      </c>
      <c r="J148" s="98">
        <f>IFERROR(VLOOKUP($A148,'[3]P&amp;L Per TB'!$B$4:W$379,J$5,FALSE),0)</f>
        <v>0</v>
      </c>
      <c r="K148" s="98">
        <f>IFERROR(VLOOKUP($A148,'[3]P&amp;L Per TB'!$B$4:X$379,K$5,FALSE),0)</f>
        <v>0</v>
      </c>
      <c r="L148" s="98">
        <f>IFERROR(VLOOKUP($A148,'[3]P&amp;L Per TB'!$B$4:Y$379,L$5,FALSE),0)</f>
        <v>0</v>
      </c>
      <c r="M148" s="98">
        <f>IFERROR(VLOOKUP($A148,'[3]P&amp;L Per TB'!$B$4:Z$379,M$5,FALSE),0)</f>
        <v>0</v>
      </c>
      <c r="N148" s="98">
        <f>IFERROR(VLOOKUP($A148,'[3]P&amp;L Per TB'!$B$4:AA$379,N$5,FALSE),0)</f>
        <v>0</v>
      </c>
      <c r="O148" s="98">
        <f>IFERROR(VLOOKUP($A148,'[3]P&amp;L Per TB'!$B$4:AB$379,O$5,FALSE),0)</f>
        <v>0</v>
      </c>
      <c r="P148" s="116">
        <f>SUM(D148:O148)</f>
        <v>0</v>
      </c>
    </row>
    <row r="149" spans="1:17" s="83" customFormat="1" x14ac:dyDescent="0.3">
      <c r="A149" s="125"/>
      <c r="B149" s="107" t="s">
        <v>567</v>
      </c>
      <c r="C149" s="99"/>
      <c r="D149" s="98">
        <f>+D54</f>
        <v>0</v>
      </c>
      <c r="E149" s="98">
        <f t="shared" ref="E149:O149" si="20">+E54</f>
        <v>0</v>
      </c>
      <c r="F149" s="98">
        <f t="shared" si="20"/>
        <v>0</v>
      </c>
      <c r="G149" s="98">
        <f t="shared" si="20"/>
        <v>0</v>
      </c>
      <c r="H149" s="98">
        <f t="shared" si="20"/>
        <v>0</v>
      </c>
      <c r="I149" s="98">
        <f t="shared" si="20"/>
        <v>0</v>
      </c>
      <c r="J149" s="98">
        <f t="shared" si="20"/>
        <v>0</v>
      </c>
      <c r="K149" s="98">
        <f t="shared" si="20"/>
        <v>0</v>
      </c>
      <c r="L149" s="98">
        <f t="shared" si="20"/>
        <v>0</v>
      </c>
      <c r="M149" s="98">
        <f t="shared" si="20"/>
        <v>0</v>
      </c>
      <c r="N149" s="98">
        <f t="shared" si="20"/>
        <v>0</v>
      </c>
      <c r="O149" s="98">
        <f t="shared" si="20"/>
        <v>0</v>
      </c>
      <c r="P149" s="116">
        <f>SUM(D149:O149)</f>
        <v>0</v>
      </c>
    </row>
    <row r="150" spans="1:17" s="83" customFormat="1" x14ac:dyDescent="0.3">
      <c r="A150" s="125"/>
      <c r="B150" s="107"/>
      <c r="C150" s="97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116"/>
    </row>
    <row r="151" spans="1:17" s="83" customFormat="1" x14ac:dyDescent="0.3">
      <c r="A151" s="125">
        <v>6835</v>
      </c>
      <c r="B151" s="107" t="s">
        <v>459</v>
      </c>
      <c r="C151" s="97"/>
      <c r="D151" s="98">
        <f>IFERROR(VLOOKUP($A151,'[3]P&amp;L Per TB'!$B$4:Q$379,D$5,FALSE),0)</f>
        <v>15.5</v>
      </c>
      <c r="E151" s="98">
        <f>IFERROR(VLOOKUP($A151,'[3]P&amp;L Per TB'!$B$4:R$379,E$5,FALSE),0)</f>
        <v>15.5</v>
      </c>
      <c r="F151" s="98">
        <f>IFERROR(VLOOKUP($A151,'[3]P&amp;L Per TB'!$B$4:S$379,F$5,FALSE),0)</f>
        <v>15.5</v>
      </c>
      <c r="G151" s="98">
        <f>IFERROR(VLOOKUP($A151,'[3]P&amp;L Per TB'!$B$4:T$379,G$5,FALSE),0)</f>
        <v>15.5</v>
      </c>
      <c r="H151" s="98">
        <f>IFERROR(VLOOKUP($A151,'[3]P&amp;L Per TB'!$B$4:U$379,H$5,FALSE),0)</f>
        <v>17.049999999999997</v>
      </c>
      <c r="I151" s="98">
        <f>IFERROR(VLOOKUP($A151,'[3]P&amp;L Per TB'!$B$4:V$379,I$5,FALSE),0)</f>
        <v>15.730000000000004</v>
      </c>
      <c r="J151" s="98">
        <f>IFERROR(VLOOKUP($A151,'[3]P&amp;L Per TB'!$B$4:W$379,J$5,FALSE),0)</f>
        <v>14.150000000000006</v>
      </c>
      <c r="K151" s="98">
        <f>IFERROR(VLOOKUP($A151,'[3]P&amp;L Per TB'!$B$4:X$379,K$5,FALSE),0)</f>
        <v>16.149999999999991</v>
      </c>
      <c r="L151" s="98">
        <f>IFERROR(VLOOKUP($A151,'[3]P&amp;L Per TB'!$B$4:Y$379,L$5,FALSE),0)</f>
        <v>16.149999999999991</v>
      </c>
      <c r="M151" s="98">
        <f>IFERROR(VLOOKUP($A151,'[3]P&amp;L Per TB'!$B$4:Z$379,M$5,FALSE),0)</f>
        <v>18.150000000000006</v>
      </c>
      <c r="N151" s="98">
        <f>IFERROR(VLOOKUP($A151,'[3]P&amp;L Per TB'!$B$4:AA$379,N$5,FALSE),0)</f>
        <v>16.150000000000006</v>
      </c>
      <c r="O151" s="98">
        <f>IFERROR(VLOOKUP($A151,'[3]P&amp;L Per TB'!$B$4:AB$379,O$5,FALSE),0)</f>
        <v>16.150000000000006</v>
      </c>
      <c r="P151" s="116">
        <f>SUM(D151:O151)</f>
        <v>191.68</v>
      </c>
      <c r="Q151" s="83">
        <v>-2</v>
      </c>
    </row>
    <row r="152" spans="1:17" s="83" customFormat="1" x14ac:dyDescent="0.3">
      <c r="A152" s="125"/>
      <c r="B152" s="107" t="s">
        <v>460</v>
      </c>
      <c r="C152" s="97"/>
      <c r="D152" s="98">
        <f>-D58</f>
        <v>0</v>
      </c>
      <c r="E152" s="98">
        <f t="shared" ref="E152:O152" si="21">-E58</f>
        <v>0</v>
      </c>
      <c r="F152" s="98">
        <f t="shared" si="21"/>
        <v>0</v>
      </c>
      <c r="G152" s="98">
        <f t="shared" si="21"/>
        <v>0</v>
      </c>
      <c r="H152" s="98">
        <f t="shared" si="21"/>
        <v>0</v>
      </c>
      <c r="I152" s="98">
        <f t="shared" si="21"/>
        <v>0</v>
      </c>
      <c r="J152" s="98">
        <f t="shared" si="21"/>
        <v>0</v>
      </c>
      <c r="K152" s="98">
        <f t="shared" si="21"/>
        <v>0</v>
      </c>
      <c r="L152" s="98">
        <f t="shared" si="21"/>
        <v>0</v>
      </c>
      <c r="M152" s="98">
        <f t="shared" si="21"/>
        <v>0</v>
      </c>
      <c r="N152" s="98">
        <f t="shared" si="21"/>
        <v>0</v>
      </c>
      <c r="O152" s="98">
        <f t="shared" si="21"/>
        <v>0</v>
      </c>
      <c r="P152" s="116">
        <f>SUM(D152:O152)</f>
        <v>0</v>
      </c>
    </row>
    <row r="153" spans="1:17" s="83" customFormat="1" x14ac:dyDescent="0.3">
      <c r="A153" s="125"/>
      <c r="B153" s="113" t="s">
        <v>81</v>
      </c>
      <c r="C153" s="95" t="s">
        <v>81</v>
      </c>
      <c r="D153" s="103">
        <f>SUM(D151:D152)</f>
        <v>15.5</v>
      </c>
      <c r="E153" s="103">
        <f t="shared" ref="E153:P153" si="22">SUM(E151:E152)</f>
        <v>15.5</v>
      </c>
      <c r="F153" s="103">
        <f t="shared" si="22"/>
        <v>15.5</v>
      </c>
      <c r="G153" s="103">
        <f t="shared" si="22"/>
        <v>15.5</v>
      </c>
      <c r="H153" s="103">
        <f t="shared" si="22"/>
        <v>17.049999999999997</v>
      </c>
      <c r="I153" s="103">
        <f t="shared" si="22"/>
        <v>15.730000000000004</v>
      </c>
      <c r="J153" s="103">
        <f t="shared" si="22"/>
        <v>14.150000000000006</v>
      </c>
      <c r="K153" s="103">
        <f t="shared" si="22"/>
        <v>16.149999999999991</v>
      </c>
      <c r="L153" s="103">
        <f t="shared" si="22"/>
        <v>16.149999999999991</v>
      </c>
      <c r="M153" s="103">
        <f t="shared" si="22"/>
        <v>18.150000000000006</v>
      </c>
      <c r="N153" s="103">
        <f t="shared" si="22"/>
        <v>16.150000000000006</v>
      </c>
      <c r="O153" s="103">
        <f t="shared" si="22"/>
        <v>16.150000000000006</v>
      </c>
      <c r="P153" s="187">
        <f t="shared" si="22"/>
        <v>191.68</v>
      </c>
    </row>
    <row r="154" spans="1:17" s="83" customFormat="1" x14ac:dyDescent="0.3">
      <c r="A154" s="125"/>
      <c r="B154" s="113"/>
      <c r="C154" s="95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186"/>
    </row>
    <row r="155" spans="1:17" s="83" customFormat="1" x14ac:dyDescent="0.3">
      <c r="A155" s="125">
        <v>6840</v>
      </c>
      <c r="B155" s="107" t="s">
        <v>461</v>
      </c>
      <c r="C155" s="97"/>
      <c r="D155" s="98">
        <f>IFERROR(VLOOKUP($A155,'[3]P&amp;L Per TB'!$B$4:Q$379,D$5,FALSE),0)</f>
        <v>3.07</v>
      </c>
      <c r="E155" s="98">
        <f>IFERROR(VLOOKUP($A155,'[3]P&amp;L Per TB'!$B$4:R$379,E$5,FALSE),0)</f>
        <v>3.07</v>
      </c>
      <c r="F155" s="98">
        <f>IFERROR(VLOOKUP($A155,'[3]P&amp;L Per TB'!$B$4:S$379,F$5,FALSE),0)</f>
        <v>3.0700000000000012</v>
      </c>
      <c r="G155" s="98">
        <f>IFERROR(VLOOKUP($A155,'[3]P&amp;L Per TB'!$B$4:T$379,G$5,FALSE),0)</f>
        <v>3.0699999999999985</v>
      </c>
      <c r="H155" s="98">
        <f>IFERROR(VLOOKUP($A155,'[3]P&amp;L Per TB'!$B$4:U$379,H$5,FALSE),0)</f>
        <v>3.0700000000000003</v>
      </c>
      <c r="I155" s="98">
        <f>IFERROR(VLOOKUP($A155,'[3]P&amp;L Per TB'!$B$4:V$379,I$5,FALSE),0)</f>
        <v>3.0700000000000021</v>
      </c>
      <c r="J155" s="98">
        <f>IFERROR(VLOOKUP($A155,'[3]P&amp;L Per TB'!$B$4:W$379,J$5,FALSE),0)</f>
        <v>2.0699999999999967</v>
      </c>
      <c r="K155" s="98">
        <f>IFERROR(VLOOKUP($A155,'[3]P&amp;L Per TB'!$B$4:X$379,K$5,FALSE),0)</f>
        <v>3.0700000000000003</v>
      </c>
      <c r="L155" s="98">
        <f>IFERROR(VLOOKUP($A155,'[3]P&amp;L Per TB'!$B$4:Y$379,L$5,FALSE),0)</f>
        <v>3.0700000000000003</v>
      </c>
      <c r="M155" s="98">
        <f>IFERROR(VLOOKUP($A155,'[3]P&amp;L Per TB'!$B$4:Z$379,M$5,FALSE),0)</f>
        <v>43.070000000000007</v>
      </c>
      <c r="N155" s="98">
        <f>IFERROR(VLOOKUP($A155,'[3]P&amp;L Per TB'!$B$4:AA$379,N$5,FALSE),0)</f>
        <v>3.0699999999999932</v>
      </c>
      <c r="O155" s="98">
        <f>IFERROR(VLOOKUP($A155,'[3]P&amp;L Per TB'!$B$4:AB$379,O$5,FALSE),0)</f>
        <v>3.0700000000000074</v>
      </c>
      <c r="P155" s="116">
        <f>SUM(D155:O155)</f>
        <v>75.84</v>
      </c>
      <c r="Q155" s="83">
        <v>-1</v>
      </c>
    </row>
    <row r="156" spans="1:17" s="83" customFormat="1" x14ac:dyDescent="0.3">
      <c r="A156" s="125"/>
      <c r="B156" s="107" t="s">
        <v>462</v>
      </c>
      <c r="C156" s="97"/>
      <c r="D156" s="98">
        <f>-D66</f>
        <v>0</v>
      </c>
      <c r="E156" s="98">
        <f t="shared" ref="E156:O156" si="23">-E66</f>
        <v>0</v>
      </c>
      <c r="F156" s="98">
        <f t="shared" si="23"/>
        <v>0</v>
      </c>
      <c r="G156" s="98">
        <f t="shared" si="23"/>
        <v>0</v>
      </c>
      <c r="H156" s="98">
        <f t="shared" si="23"/>
        <v>0</v>
      </c>
      <c r="I156" s="98">
        <f t="shared" si="23"/>
        <v>0</v>
      </c>
      <c r="J156" s="98">
        <f t="shared" si="23"/>
        <v>0</v>
      </c>
      <c r="K156" s="98">
        <f t="shared" si="23"/>
        <v>0</v>
      </c>
      <c r="L156" s="98">
        <f t="shared" si="23"/>
        <v>0</v>
      </c>
      <c r="M156" s="98">
        <f t="shared" si="23"/>
        <v>0</v>
      </c>
      <c r="N156" s="98">
        <f t="shared" si="23"/>
        <v>0</v>
      </c>
      <c r="O156" s="98">
        <f t="shared" si="23"/>
        <v>0</v>
      </c>
      <c r="P156" s="116">
        <f>SUM(D156:O156)</f>
        <v>0</v>
      </c>
    </row>
    <row r="157" spans="1:17" s="83" customFormat="1" x14ac:dyDescent="0.3">
      <c r="A157" s="125"/>
      <c r="B157" s="113" t="s">
        <v>81</v>
      </c>
      <c r="C157" s="95" t="s">
        <v>81</v>
      </c>
      <c r="D157" s="103">
        <f t="shared" ref="D157:P157" si="24">SUM(D155:D156)</f>
        <v>3.07</v>
      </c>
      <c r="E157" s="103">
        <f t="shared" si="24"/>
        <v>3.07</v>
      </c>
      <c r="F157" s="103">
        <f t="shared" si="24"/>
        <v>3.0700000000000012</v>
      </c>
      <c r="G157" s="103">
        <f t="shared" si="24"/>
        <v>3.0699999999999985</v>
      </c>
      <c r="H157" s="103">
        <f t="shared" si="24"/>
        <v>3.0700000000000003</v>
      </c>
      <c r="I157" s="103">
        <f t="shared" si="24"/>
        <v>3.0700000000000021</v>
      </c>
      <c r="J157" s="103">
        <f t="shared" si="24"/>
        <v>2.0699999999999967</v>
      </c>
      <c r="K157" s="103">
        <f t="shared" si="24"/>
        <v>3.0700000000000003</v>
      </c>
      <c r="L157" s="103">
        <f t="shared" si="24"/>
        <v>3.0700000000000003</v>
      </c>
      <c r="M157" s="103">
        <f t="shared" si="24"/>
        <v>43.070000000000007</v>
      </c>
      <c r="N157" s="103">
        <f t="shared" si="24"/>
        <v>3.0699999999999932</v>
      </c>
      <c r="O157" s="103">
        <f t="shared" si="24"/>
        <v>3.0700000000000074</v>
      </c>
      <c r="P157" s="187">
        <f t="shared" si="24"/>
        <v>75.84</v>
      </c>
    </row>
    <row r="158" spans="1:17" s="83" customFormat="1" x14ac:dyDescent="0.3">
      <c r="A158" s="125"/>
      <c r="B158" s="107"/>
      <c r="C158" s="97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116"/>
    </row>
    <row r="159" spans="1:17" s="83" customFormat="1" x14ac:dyDescent="0.3">
      <c r="A159" s="125">
        <v>6845</v>
      </c>
      <c r="B159" s="107" t="s">
        <v>463</v>
      </c>
      <c r="C159" s="97"/>
      <c r="D159" s="98">
        <f>IFERROR(VLOOKUP($A159,'[3]P&amp;L Per TB'!$B$4:Q$379,D$5,FALSE),0)</f>
        <v>12.63</v>
      </c>
      <c r="E159" s="98">
        <f>IFERROR(VLOOKUP($A159,'[3]P&amp;L Per TB'!$B$4:R$379,E$5,FALSE),0)</f>
        <v>12.63</v>
      </c>
      <c r="F159" s="98">
        <f>IFERROR(VLOOKUP($A159,'[3]P&amp;L Per TB'!$B$4:S$379,F$5,FALSE),0)</f>
        <v>12.629999999999999</v>
      </c>
      <c r="G159" s="98">
        <f>IFERROR(VLOOKUP($A159,'[3]P&amp;L Per TB'!$B$4:T$379,G$5,FALSE),0)</f>
        <v>12.630000000000003</v>
      </c>
      <c r="H159" s="98">
        <f>IFERROR(VLOOKUP($A159,'[3]P&amp;L Per TB'!$B$4:U$379,H$5,FALSE),0)</f>
        <v>12.629999999999995</v>
      </c>
      <c r="I159" s="98">
        <f>IFERROR(VLOOKUP($A159,'[3]P&amp;L Per TB'!$B$4:V$379,I$5,FALSE),0)</f>
        <v>12.630000000000003</v>
      </c>
      <c r="J159" s="98">
        <f>IFERROR(VLOOKUP($A159,'[3]P&amp;L Per TB'!$B$4:W$379,J$5,FALSE),0)</f>
        <v>12.629999999999995</v>
      </c>
      <c r="K159" s="98">
        <f>IFERROR(VLOOKUP($A159,'[3]P&amp;L Per TB'!$B$4:X$379,K$5,FALSE),0)</f>
        <v>12.63000000000001</v>
      </c>
      <c r="L159" s="98">
        <f>IFERROR(VLOOKUP($A159,'[3]P&amp;L Per TB'!$B$4:Y$379,L$5,FALSE),0)</f>
        <v>12.629999999999995</v>
      </c>
      <c r="M159" s="98">
        <f>IFERROR(VLOOKUP($A159,'[3]P&amp;L Per TB'!$B$4:Z$379,M$5,FALSE),0)</f>
        <v>12.629999999999995</v>
      </c>
      <c r="N159" s="98">
        <f>IFERROR(VLOOKUP($A159,'[3]P&amp;L Per TB'!$B$4:AA$379,N$5,FALSE),0)</f>
        <v>12.63000000000001</v>
      </c>
      <c r="O159" s="98">
        <f>IFERROR(VLOOKUP($A159,'[3]P&amp;L Per TB'!$B$4:AB$379,O$5,FALSE),0)</f>
        <v>12.629999999999995</v>
      </c>
      <c r="P159" s="116">
        <f>SUM(D159:O159)</f>
        <v>151.56</v>
      </c>
      <c r="Q159" s="83">
        <v>2</v>
      </c>
    </row>
    <row r="160" spans="1:17" s="83" customFormat="1" x14ac:dyDescent="0.3">
      <c r="A160" s="125"/>
      <c r="B160" s="107"/>
      <c r="C160" s="97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116"/>
    </row>
    <row r="161" spans="1:19" s="83" customFormat="1" x14ac:dyDescent="0.3">
      <c r="A161" s="125">
        <v>6850</v>
      </c>
      <c r="B161" s="107" t="s">
        <v>464</v>
      </c>
      <c r="C161" s="99"/>
      <c r="D161" s="98">
        <f>IFERROR(VLOOKUP($A161,'[3]P&amp;L Per TB'!$B$4:Q$379,D$5,FALSE),0)</f>
        <v>0</v>
      </c>
      <c r="E161" s="98">
        <f>IFERROR(VLOOKUP($A161,'[3]P&amp;L Per TB'!$B$4:R$379,E$5,FALSE),0)</f>
        <v>0</v>
      </c>
      <c r="F161" s="98">
        <f>IFERROR(VLOOKUP($A161,'[3]P&amp;L Per TB'!$B$4:S$379,F$5,FALSE),0)</f>
        <v>0</v>
      </c>
      <c r="G161" s="98">
        <f>IFERROR(VLOOKUP($A161,'[3]P&amp;L Per TB'!$B$4:T$379,G$5,FALSE),0)</f>
        <v>0</v>
      </c>
      <c r="H161" s="98">
        <f>IFERROR(VLOOKUP($A161,'[3]P&amp;L Per TB'!$B$4:U$379,H$5,FALSE),0)</f>
        <v>0</v>
      </c>
      <c r="I161" s="98">
        <f>IFERROR(VLOOKUP($A161,'[3]P&amp;L Per TB'!$B$4:V$379,I$5,FALSE),0)</f>
        <v>0</v>
      </c>
      <c r="J161" s="98">
        <f>IFERROR(VLOOKUP($A161,'[3]P&amp;L Per TB'!$B$4:W$379,J$5,FALSE),0)</f>
        <v>0</v>
      </c>
      <c r="K161" s="98">
        <f>IFERROR(VLOOKUP($A161,'[3]P&amp;L Per TB'!$B$4:X$379,K$5,FALSE),0)</f>
        <v>0</v>
      </c>
      <c r="L161" s="98">
        <f>IFERROR(VLOOKUP($A161,'[3]P&amp;L Per TB'!$B$4:Y$379,L$5,FALSE),0)</f>
        <v>0</v>
      </c>
      <c r="M161" s="98">
        <f>IFERROR(VLOOKUP($A161,'[3]P&amp;L Per TB'!$B$4:Z$379,M$5,FALSE),0)</f>
        <v>0</v>
      </c>
      <c r="N161" s="98">
        <f>IFERROR(VLOOKUP($A161,'[3]P&amp;L Per TB'!$B$4:AA$379,N$5,FALSE),0)</f>
        <v>0</v>
      </c>
      <c r="O161" s="98">
        <f>IFERROR(VLOOKUP($A161,'[3]P&amp;L Per TB'!$B$4:AB$379,O$5,FALSE),0)</f>
        <v>0</v>
      </c>
      <c r="P161" s="116">
        <f>SUM(D161:O161)</f>
        <v>0</v>
      </c>
    </row>
    <row r="162" spans="1:19" s="83" customFormat="1" x14ac:dyDescent="0.3">
      <c r="A162" s="125"/>
      <c r="B162" s="107" t="s">
        <v>465</v>
      </c>
      <c r="C162" s="99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16">
        <f>SUM(D162:O162)</f>
        <v>0</v>
      </c>
    </row>
    <row r="163" spans="1:19" s="83" customFormat="1" x14ac:dyDescent="0.3">
      <c r="A163" s="125"/>
      <c r="B163" s="113" t="s">
        <v>81</v>
      </c>
      <c r="C163" s="95" t="s">
        <v>81</v>
      </c>
      <c r="D163" s="103">
        <f t="shared" ref="D163:P163" si="25">SUM(D161:D162)</f>
        <v>0</v>
      </c>
      <c r="E163" s="103">
        <f t="shared" si="25"/>
        <v>0</v>
      </c>
      <c r="F163" s="103">
        <f t="shared" si="25"/>
        <v>0</v>
      </c>
      <c r="G163" s="103">
        <f t="shared" si="25"/>
        <v>0</v>
      </c>
      <c r="H163" s="103">
        <f t="shared" si="25"/>
        <v>0</v>
      </c>
      <c r="I163" s="103">
        <f t="shared" si="25"/>
        <v>0</v>
      </c>
      <c r="J163" s="103">
        <f t="shared" si="25"/>
        <v>0</v>
      </c>
      <c r="K163" s="103">
        <f t="shared" si="25"/>
        <v>0</v>
      </c>
      <c r="L163" s="103">
        <f t="shared" si="25"/>
        <v>0</v>
      </c>
      <c r="M163" s="103">
        <f t="shared" si="25"/>
        <v>0</v>
      </c>
      <c r="N163" s="103">
        <f t="shared" si="25"/>
        <v>0</v>
      </c>
      <c r="O163" s="103">
        <f t="shared" si="25"/>
        <v>0</v>
      </c>
      <c r="P163" s="187">
        <f t="shared" si="25"/>
        <v>0</v>
      </c>
    </row>
    <row r="164" spans="1:19" s="83" customFormat="1" x14ac:dyDescent="0.3">
      <c r="A164" s="125"/>
      <c r="B164" s="107"/>
      <c r="C164" s="99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16"/>
    </row>
    <row r="165" spans="1:19" s="83" customFormat="1" x14ac:dyDescent="0.3">
      <c r="A165" s="125">
        <v>6855</v>
      </c>
      <c r="B165" s="107" t="s">
        <v>466</v>
      </c>
      <c r="C165" s="99"/>
      <c r="D165" s="98">
        <f>IFERROR(VLOOKUP($A165,'[3]P&amp;L Per TB'!$B$4:Q$379,D$5,FALSE),0)</f>
        <v>0</v>
      </c>
      <c r="E165" s="98">
        <f>IFERROR(VLOOKUP($A165,'[3]P&amp;L Per TB'!$B$4:R$379,E$5,FALSE),0)</f>
        <v>0</v>
      </c>
      <c r="F165" s="98">
        <f>IFERROR(VLOOKUP($A165,'[3]P&amp;L Per TB'!$B$4:S$379,F$5,FALSE),0)</f>
        <v>0</v>
      </c>
      <c r="G165" s="98">
        <f>IFERROR(VLOOKUP($A165,'[3]P&amp;L Per TB'!$B$4:T$379,G$5,FALSE),0)</f>
        <v>0</v>
      </c>
      <c r="H165" s="98">
        <f>IFERROR(VLOOKUP($A165,'[3]P&amp;L Per TB'!$B$4:U$379,H$5,FALSE),0)</f>
        <v>0</v>
      </c>
      <c r="I165" s="98">
        <f>IFERROR(VLOOKUP($A165,'[3]P&amp;L Per TB'!$B$4:V$379,I$5,FALSE),0)</f>
        <v>0</v>
      </c>
      <c r="J165" s="98">
        <f>IFERROR(VLOOKUP($A165,'[3]P&amp;L Per TB'!$B$4:W$379,J$5,FALSE),0)</f>
        <v>0</v>
      </c>
      <c r="K165" s="98">
        <f>IFERROR(VLOOKUP($A165,'[3]P&amp;L Per TB'!$B$4:X$379,K$5,FALSE),0)</f>
        <v>0</v>
      </c>
      <c r="L165" s="98">
        <f>IFERROR(VLOOKUP($A165,'[3]P&amp;L Per TB'!$B$4:Y$379,L$5,FALSE),0)</f>
        <v>0</v>
      </c>
      <c r="M165" s="98">
        <f>IFERROR(VLOOKUP($A165,'[3]P&amp;L Per TB'!$B$4:Z$379,M$5,FALSE),0)</f>
        <v>0</v>
      </c>
      <c r="N165" s="98">
        <f>IFERROR(VLOOKUP($A165,'[3]P&amp;L Per TB'!$B$4:AA$379,N$5,FALSE),0)</f>
        <v>0</v>
      </c>
      <c r="O165" s="98">
        <f>IFERROR(VLOOKUP($A165,'[3]P&amp;L Per TB'!$B$4:AB$379,O$5,FALSE),0)</f>
        <v>0</v>
      </c>
      <c r="P165" s="116">
        <f>SUM(D165:O165)</f>
        <v>0</v>
      </c>
    </row>
    <row r="166" spans="1:19" s="83" customFormat="1" x14ac:dyDescent="0.3">
      <c r="A166" s="125"/>
      <c r="B166" s="107" t="s">
        <v>467</v>
      </c>
      <c r="C166" s="99"/>
      <c r="D166" s="100">
        <f>-D74</f>
        <v>0</v>
      </c>
      <c r="E166" s="100">
        <f t="shared" ref="E166:O166" si="26">-E74</f>
        <v>0</v>
      </c>
      <c r="F166" s="100">
        <f t="shared" si="26"/>
        <v>0</v>
      </c>
      <c r="G166" s="100">
        <f t="shared" si="26"/>
        <v>0</v>
      </c>
      <c r="H166" s="100">
        <f t="shared" si="26"/>
        <v>0</v>
      </c>
      <c r="I166" s="100">
        <f t="shared" si="26"/>
        <v>0</v>
      </c>
      <c r="J166" s="100">
        <f t="shared" si="26"/>
        <v>0</v>
      </c>
      <c r="K166" s="100">
        <f t="shared" si="26"/>
        <v>0</v>
      </c>
      <c r="L166" s="100">
        <f t="shared" si="26"/>
        <v>0</v>
      </c>
      <c r="M166" s="100">
        <f t="shared" si="26"/>
        <v>0</v>
      </c>
      <c r="N166" s="100">
        <f t="shared" si="26"/>
        <v>0</v>
      </c>
      <c r="O166" s="100">
        <f t="shared" si="26"/>
        <v>0</v>
      </c>
      <c r="P166" s="116">
        <f>SUM(D166:O166)</f>
        <v>0</v>
      </c>
    </row>
    <row r="167" spans="1:19" s="83" customFormat="1" x14ac:dyDescent="0.3">
      <c r="A167" s="125"/>
      <c r="B167" s="113" t="s">
        <v>81</v>
      </c>
      <c r="C167" s="95" t="s">
        <v>81</v>
      </c>
      <c r="D167" s="103">
        <f t="shared" ref="D167:P167" si="27">SUM(D165:D166)</f>
        <v>0</v>
      </c>
      <c r="E167" s="103">
        <f t="shared" si="27"/>
        <v>0</v>
      </c>
      <c r="F167" s="103">
        <f t="shared" si="27"/>
        <v>0</v>
      </c>
      <c r="G167" s="103">
        <f t="shared" si="27"/>
        <v>0</v>
      </c>
      <c r="H167" s="103">
        <f t="shared" si="27"/>
        <v>0</v>
      </c>
      <c r="I167" s="103">
        <f t="shared" si="27"/>
        <v>0</v>
      </c>
      <c r="J167" s="103">
        <f t="shared" si="27"/>
        <v>0</v>
      </c>
      <c r="K167" s="103">
        <f t="shared" si="27"/>
        <v>0</v>
      </c>
      <c r="L167" s="103">
        <f t="shared" si="27"/>
        <v>0</v>
      </c>
      <c r="M167" s="103">
        <f t="shared" si="27"/>
        <v>0</v>
      </c>
      <c r="N167" s="103">
        <f t="shared" si="27"/>
        <v>0</v>
      </c>
      <c r="O167" s="103">
        <f t="shared" si="27"/>
        <v>0</v>
      </c>
      <c r="P167" s="187">
        <f t="shared" si="27"/>
        <v>0</v>
      </c>
    </row>
    <row r="168" spans="1:19" s="83" customFormat="1" x14ac:dyDescent="0.3">
      <c r="A168" s="125"/>
      <c r="B168" s="107"/>
      <c r="C168" s="99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16"/>
    </row>
    <row r="169" spans="1:19" s="83" customFormat="1" x14ac:dyDescent="0.3">
      <c r="A169" s="125">
        <v>6860</v>
      </c>
      <c r="B169" s="107" t="s">
        <v>468</v>
      </c>
      <c r="C169" s="99"/>
      <c r="D169" s="98">
        <f>IFERROR(VLOOKUP($A169,'[3]P&amp;L Per TB'!$B$4:Q$379,D$5,FALSE),0)</f>
        <v>0</v>
      </c>
      <c r="E169" s="98">
        <f>IFERROR(VLOOKUP($A169,'[3]P&amp;L Per TB'!$B$4:R$379,E$5,FALSE),0)</f>
        <v>0</v>
      </c>
      <c r="F169" s="98">
        <f>IFERROR(VLOOKUP($A169,'[3]P&amp;L Per TB'!$B$4:S$379,F$5,FALSE),0)</f>
        <v>0</v>
      </c>
      <c r="G169" s="98">
        <f>IFERROR(VLOOKUP($A169,'[3]P&amp;L Per TB'!$B$4:T$379,G$5,FALSE),0)</f>
        <v>0</v>
      </c>
      <c r="H169" s="98">
        <f>IFERROR(VLOOKUP($A169,'[3]P&amp;L Per TB'!$B$4:U$379,H$5,FALSE),0)</f>
        <v>0</v>
      </c>
      <c r="I169" s="98">
        <f>IFERROR(VLOOKUP($A169,'[3]P&amp;L Per TB'!$B$4:V$379,I$5,FALSE),0)</f>
        <v>0</v>
      </c>
      <c r="J169" s="98">
        <f>IFERROR(VLOOKUP($A169,'[3]P&amp;L Per TB'!$B$4:W$379,J$5,FALSE),0)</f>
        <v>0</v>
      </c>
      <c r="K169" s="98">
        <f>IFERROR(VLOOKUP($A169,'[3]P&amp;L Per TB'!$B$4:X$379,K$5,FALSE),0)</f>
        <v>0</v>
      </c>
      <c r="L169" s="98">
        <f>IFERROR(VLOOKUP($A169,'[3]P&amp;L Per TB'!$B$4:Y$379,L$5,FALSE),0)</f>
        <v>0</v>
      </c>
      <c r="M169" s="98">
        <f>IFERROR(VLOOKUP($A169,'[3]P&amp;L Per TB'!$B$4:Z$379,M$5,FALSE),0)</f>
        <v>0</v>
      </c>
      <c r="N169" s="98">
        <f>IFERROR(VLOOKUP($A169,'[3]P&amp;L Per TB'!$B$4:AA$379,N$5,FALSE),0)</f>
        <v>0</v>
      </c>
      <c r="O169" s="98">
        <f>IFERROR(VLOOKUP($A169,'[3]P&amp;L Per TB'!$B$4:AB$379,O$5,FALSE),0)</f>
        <v>0</v>
      </c>
      <c r="P169" s="116">
        <f>SUM(D169:O169)</f>
        <v>0</v>
      </c>
    </row>
    <row r="170" spans="1:19" s="83" customFormat="1" ht="19.5" customHeight="1" thickBot="1" x14ac:dyDescent="0.35">
      <c r="A170" s="125"/>
      <c r="B170" s="242" t="s">
        <v>469</v>
      </c>
      <c r="D170" s="118">
        <f t="shared" ref="D170:P170" si="28">SUM(D91:D169)-D98-D125-D108-D146-D153-D157-D163-D167</f>
        <v>8304.6399999999976</v>
      </c>
      <c r="E170" s="118">
        <f t="shared" si="28"/>
        <v>8309.5999999999985</v>
      </c>
      <c r="F170" s="118">
        <f t="shared" si="28"/>
        <v>8333.0699999999979</v>
      </c>
      <c r="G170" s="118">
        <f t="shared" si="28"/>
        <v>8337.6099999999988</v>
      </c>
      <c r="H170" s="118">
        <f t="shared" si="28"/>
        <v>8351.0999999999967</v>
      </c>
      <c r="I170" s="118">
        <f t="shared" si="28"/>
        <v>8353.6299999999974</v>
      </c>
      <c r="J170" s="118">
        <f t="shared" si="28"/>
        <v>62607.169999999984</v>
      </c>
      <c r="K170" s="118">
        <f t="shared" si="28"/>
        <v>8311.7199999999921</v>
      </c>
      <c r="L170" s="118">
        <f t="shared" si="28"/>
        <v>8322.1200000000044</v>
      </c>
      <c r="M170" s="118">
        <f t="shared" si="28"/>
        <v>-1630.7999999999488</v>
      </c>
      <c r="N170" s="118">
        <f t="shared" si="28"/>
        <v>8460.5699999999797</v>
      </c>
      <c r="O170" s="118">
        <f t="shared" si="28"/>
        <v>8503.4400000000132</v>
      </c>
      <c r="P170" s="118">
        <f t="shared" si="28"/>
        <v>144563.87000000002</v>
      </c>
      <c r="Q170" s="118"/>
    </row>
    <row r="171" spans="1:19" s="83" customFormat="1" ht="13" thickTop="1" thickBot="1" x14ac:dyDescent="0.35">
      <c r="A171" s="125"/>
      <c r="B171" s="107"/>
      <c r="C171" s="99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16"/>
      <c r="P171" s="116"/>
    </row>
    <row r="172" spans="1:19" s="119" customFormat="1" ht="12.5" thickBot="1" x14ac:dyDescent="0.35">
      <c r="A172" s="116"/>
      <c r="B172" s="186" t="s">
        <v>470</v>
      </c>
      <c r="C172" s="100"/>
      <c r="D172" s="100">
        <f>+'[3]12 Month IS UC'!D268</f>
        <v>0</v>
      </c>
      <c r="E172" s="100">
        <f>+'[3]12 Month IS UC'!E268</f>
        <v>0</v>
      </c>
      <c r="F172" s="100">
        <f>+'[3]12 Month IS UC'!F268</f>
        <v>0</v>
      </c>
      <c r="G172" s="100">
        <f>+'[3]12 Month IS UC'!G268</f>
        <v>0</v>
      </c>
      <c r="H172" s="100">
        <f>+'[3]12 Month IS UC'!H268</f>
        <v>0</v>
      </c>
      <c r="I172" s="100">
        <f>+'[3]12 Month IS UC'!I268</f>
        <v>0</v>
      </c>
      <c r="J172" s="100">
        <f>+'[3]12 Month IS UC'!J268</f>
        <v>0</v>
      </c>
      <c r="K172" s="100">
        <f>+'[3]12 Month IS UC'!K268</f>
        <v>0</v>
      </c>
      <c r="L172" s="100">
        <f>+'[3]12 Month IS UC'!L268</f>
        <v>0</v>
      </c>
      <c r="M172" s="100">
        <f>+'[3]12 Month IS UC'!M268</f>
        <v>0</v>
      </c>
      <c r="N172" s="100">
        <f>+'[3]12 Month IS UC'!N268</f>
        <v>0</v>
      </c>
      <c r="O172" s="100">
        <f>+'[3]12 Month IS UC'!O268</f>
        <v>0</v>
      </c>
      <c r="P172" s="116">
        <f>SUM(D172:O172)</f>
        <v>0</v>
      </c>
      <c r="S172" s="122"/>
    </row>
    <row r="173" spans="1:19" s="83" customFormat="1" x14ac:dyDescent="0.3">
      <c r="A173" s="125"/>
      <c r="B173" s="107"/>
      <c r="C173" s="99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16"/>
    </row>
    <row r="174" spans="1:19" s="124" customFormat="1" x14ac:dyDescent="0.3">
      <c r="A174" s="243" t="s">
        <v>411</v>
      </c>
      <c r="B174" s="244" t="s">
        <v>412</v>
      </c>
      <c r="C174" s="95"/>
      <c r="D174" s="96">
        <f>+D170+D172</f>
        <v>8304.6399999999976</v>
      </c>
      <c r="E174" s="96">
        <f t="shared" ref="E174:P174" si="29">+E170+E172</f>
        <v>8309.5999999999985</v>
      </c>
      <c r="F174" s="96">
        <f t="shared" si="29"/>
        <v>8333.0699999999979</v>
      </c>
      <c r="G174" s="96">
        <f t="shared" si="29"/>
        <v>8337.6099999999988</v>
      </c>
      <c r="H174" s="96">
        <f t="shared" si="29"/>
        <v>8351.0999999999967</v>
      </c>
      <c r="I174" s="96">
        <f t="shared" si="29"/>
        <v>8353.6299999999974</v>
      </c>
      <c r="J174" s="96">
        <f t="shared" si="29"/>
        <v>62607.169999999984</v>
      </c>
      <c r="K174" s="96">
        <f t="shared" si="29"/>
        <v>8311.7199999999921</v>
      </c>
      <c r="L174" s="96">
        <f t="shared" si="29"/>
        <v>8322.1200000000044</v>
      </c>
      <c r="M174" s="96">
        <f t="shared" si="29"/>
        <v>-1630.7999999999488</v>
      </c>
      <c r="N174" s="96">
        <f t="shared" si="29"/>
        <v>8460.5699999999797</v>
      </c>
      <c r="O174" s="96">
        <f t="shared" si="29"/>
        <v>8503.4400000000132</v>
      </c>
      <c r="P174" s="186">
        <f t="shared" si="29"/>
        <v>144563.87000000002</v>
      </c>
      <c r="Q174" s="124">
        <f>SUM(Q8:Q171)</f>
        <v>4872.6799999999994</v>
      </c>
    </row>
    <row r="175" spans="1:19" s="83" customFormat="1" x14ac:dyDescent="0.3">
      <c r="A175" s="125"/>
      <c r="B175" s="107"/>
      <c r="C175" s="99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16"/>
      <c r="P175" s="116"/>
    </row>
    <row r="176" spans="1:19" s="107" customFormat="1" x14ac:dyDescent="0.3">
      <c r="A176" s="125"/>
      <c r="B176" s="107" t="s">
        <v>568</v>
      </c>
      <c r="D176" s="107">
        <f>+D87</f>
        <v>5416.9299999999967</v>
      </c>
      <c r="E176" s="107">
        <f t="shared" ref="E176:O176" si="30">+E87</f>
        <v>5057.369999999999</v>
      </c>
      <c r="F176" s="107">
        <f t="shared" si="30"/>
        <v>7398.51</v>
      </c>
      <c r="G176" s="107">
        <f t="shared" si="30"/>
        <v>5438.2300000000032</v>
      </c>
      <c r="H176" s="107">
        <f t="shared" si="30"/>
        <v>5260.1899999999969</v>
      </c>
      <c r="I176" s="107">
        <f t="shared" si="30"/>
        <v>5153.670000000001</v>
      </c>
      <c r="J176" s="107">
        <f t="shared" si="30"/>
        <v>13910.79</v>
      </c>
      <c r="K176" s="107">
        <f t="shared" si="30"/>
        <v>5318.4899999999989</v>
      </c>
      <c r="L176" s="107">
        <f t="shared" si="30"/>
        <v>5336.05</v>
      </c>
      <c r="M176" s="107">
        <f t="shared" si="30"/>
        <v>4309.980000000005</v>
      </c>
      <c r="N176" s="107">
        <f t="shared" si="30"/>
        <v>5846.0999999999967</v>
      </c>
      <c r="O176" s="107">
        <f t="shared" si="30"/>
        <v>5808.5800000000054</v>
      </c>
      <c r="P176" s="116">
        <f>+'[3]B 13'!D57</f>
        <v>74299.590000000011</v>
      </c>
    </row>
    <row r="177" spans="1:16" s="83" customFormat="1" x14ac:dyDescent="0.3">
      <c r="A177" s="125"/>
      <c r="B177" s="107" t="s">
        <v>569</v>
      </c>
      <c r="C177" s="99"/>
      <c r="D177" s="100">
        <f>+D174</f>
        <v>8304.6399999999976</v>
      </c>
      <c r="E177" s="100">
        <f t="shared" ref="E177:O177" si="31">+E174</f>
        <v>8309.5999999999985</v>
      </c>
      <c r="F177" s="100">
        <f t="shared" si="31"/>
        <v>8333.0699999999979</v>
      </c>
      <c r="G177" s="100">
        <f t="shared" si="31"/>
        <v>8337.6099999999988</v>
      </c>
      <c r="H177" s="100">
        <f t="shared" si="31"/>
        <v>8351.0999999999967</v>
      </c>
      <c r="I177" s="100">
        <f t="shared" si="31"/>
        <v>8353.6299999999974</v>
      </c>
      <c r="J177" s="100">
        <f t="shared" si="31"/>
        <v>62607.169999999984</v>
      </c>
      <c r="K177" s="100">
        <f t="shared" si="31"/>
        <v>8311.7199999999921</v>
      </c>
      <c r="L177" s="100">
        <f t="shared" si="31"/>
        <v>8322.1200000000044</v>
      </c>
      <c r="M177" s="100">
        <f t="shared" si="31"/>
        <v>-1630.7999999999488</v>
      </c>
      <c r="N177" s="100">
        <f t="shared" si="31"/>
        <v>8460.5699999999797</v>
      </c>
      <c r="O177" s="100">
        <f t="shared" si="31"/>
        <v>8503.4400000000132</v>
      </c>
      <c r="P177" s="116">
        <f>+'[3]B 14'!D78</f>
        <v>144528.99000000005</v>
      </c>
    </row>
    <row r="178" spans="1:16" s="83" customFormat="1" x14ac:dyDescent="0.3">
      <c r="A178" s="125"/>
      <c r="B178" s="107"/>
      <c r="D178" s="83">
        <f>SUM(D176:D177)</f>
        <v>13721.569999999994</v>
      </c>
      <c r="E178" s="83">
        <f t="shared" ref="E178:O178" si="32">SUM(E176:E177)</f>
        <v>13366.969999999998</v>
      </c>
      <c r="F178" s="83">
        <f t="shared" si="32"/>
        <v>15731.579999999998</v>
      </c>
      <c r="G178" s="83">
        <f t="shared" si="32"/>
        <v>13775.840000000002</v>
      </c>
      <c r="H178" s="83">
        <f t="shared" si="32"/>
        <v>13611.289999999994</v>
      </c>
      <c r="I178" s="83">
        <f t="shared" si="32"/>
        <v>13507.3</v>
      </c>
      <c r="J178" s="83">
        <f t="shared" si="32"/>
        <v>76517.959999999992</v>
      </c>
      <c r="K178" s="83">
        <f t="shared" si="32"/>
        <v>13630.209999999992</v>
      </c>
      <c r="L178" s="83">
        <f t="shared" si="32"/>
        <v>13658.170000000006</v>
      </c>
      <c r="M178" s="83">
        <f t="shared" si="32"/>
        <v>2679.1800000000562</v>
      </c>
      <c r="N178" s="83">
        <f t="shared" si="32"/>
        <v>14306.669999999976</v>
      </c>
      <c r="O178" s="83">
        <f t="shared" si="32"/>
        <v>14312.020000000019</v>
      </c>
      <c r="P178" s="116">
        <f>SUM(D178:O178)</f>
        <v>218818.76000000007</v>
      </c>
    </row>
    <row r="179" spans="1:16" s="83" customFormat="1" x14ac:dyDescent="0.3">
      <c r="A179" s="125"/>
      <c r="B179" s="107" t="s">
        <v>570</v>
      </c>
      <c r="C179" s="126"/>
      <c r="D179" s="138">
        <f>+'[3]12 Month IS UC'!D184+'[3]12 Month IS UC'!D223+'[3]12 Month IS UC'!D249</f>
        <v>13721.57</v>
      </c>
      <c r="E179" s="138">
        <f>+'[3]12 Month IS UC'!E184+'[3]12 Month IS UC'!E223+'[3]12 Month IS UC'!E249</f>
        <v>13366.970000000001</v>
      </c>
      <c r="F179" s="138">
        <f>+'[3]12 Month IS UC'!F184+'[3]12 Month IS UC'!F223+'[3]12 Month IS UC'!F249</f>
        <v>15731.579999999998</v>
      </c>
      <c r="G179" s="138">
        <f>+'[3]12 Month IS UC'!G184+'[3]12 Month IS UC'!G223+'[3]12 Month IS UC'!G249</f>
        <v>13775.84</v>
      </c>
      <c r="H179" s="138">
        <f>+'[3]12 Month IS UC'!H184+'[3]12 Month IS UC'!H223+'[3]12 Month IS UC'!H249</f>
        <v>13611.289999999997</v>
      </c>
      <c r="I179" s="138">
        <f>+'[3]12 Month IS UC'!I184+'[3]12 Month IS UC'!I223+'[3]12 Month IS UC'!I249</f>
        <v>13507.3</v>
      </c>
      <c r="J179" s="138">
        <f>+'[3]12 Month IS UC'!J184+'[3]12 Month IS UC'!J223+'[3]12 Month IS UC'!J249</f>
        <v>76517.959999999992</v>
      </c>
      <c r="K179" s="138">
        <f>+'[3]12 Month IS UC'!K184+'[3]12 Month IS UC'!K223+'[3]12 Month IS UC'!K249</f>
        <v>13630.20999999999</v>
      </c>
      <c r="L179" s="138">
        <f>+'[3]12 Month IS UC'!L184+'[3]12 Month IS UC'!L223+'[3]12 Month IS UC'!L249</f>
        <v>13658.170000000007</v>
      </c>
      <c r="M179" s="138">
        <f>+'[3]12 Month IS UC'!M184+'[3]12 Month IS UC'!M223+'[3]12 Month IS UC'!M249</f>
        <v>2679.1800000000208</v>
      </c>
      <c r="N179" s="138">
        <f>+'[3]12 Month IS UC'!N184+'[3]12 Month IS UC'!N223+'[3]12 Month IS UC'!N249</f>
        <v>14306.669999999975</v>
      </c>
      <c r="O179" s="138">
        <f>+'[3]12 Month IS UC'!O184+'[3]12 Month IS UC'!O223+'[3]12 Month IS UC'!O249</f>
        <v>14312.020000000015</v>
      </c>
      <c r="P179" s="116"/>
    </row>
    <row r="180" spans="1:16" s="83" customFormat="1" x14ac:dyDescent="0.3">
      <c r="A180" s="125"/>
      <c r="B180" s="107" t="s">
        <v>313</v>
      </c>
      <c r="C180" s="99"/>
      <c r="D180" s="100">
        <f>+D178-D179</f>
        <v>0</v>
      </c>
      <c r="E180" s="100">
        <f t="shared" ref="E180:O180" si="33">+E178-E179</f>
        <v>0</v>
      </c>
      <c r="F180" s="100">
        <f t="shared" si="33"/>
        <v>0</v>
      </c>
      <c r="G180" s="100">
        <f t="shared" si="33"/>
        <v>0</v>
      </c>
      <c r="H180" s="100">
        <f t="shared" si="33"/>
        <v>0</v>
      </c>
      <c r="I180" s="100">
        <f t="shared" si="33"/>
        <v>0</v>
      </c>
      <c r="J180" s="100">
        <f t="shared" si="33"/>
        <v>0</v>
      </c>
      <c r="K180" s="100">
        <f t="shared" si="33"/>
        <v>0</v>
      </c>
      <c r="L180" s="100">
        <f t="shared" si="33"/>
        <v>0</v>
      </c>
      <c r="M180" s="100">
        <f t="shared" si="33"/>
        <v>3.5470293369144201E-11</v>
      </c>
      <c r="N180" s="100">
        <f t="shared" si="33"/>
        <v>0</v>
      </c>
      <c r="O180" s="100">
        <f t="shared" si="33"/>
        <v>0</v>
      </c>
      <c r="P180" s="116"/>
    </row>
    <row r="181" spans="1:16" s="83" customFormat="1" x14ac:dyDescent="0.3">
      <c r="A181" s="125"/>
      <c r="B181" s="107"/>
      <c r="C181" s="99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16"/>
      <c r="P181" s="116"/>
    </row>
    <row r="182" spans="1:16" s="83" customFormat="1" x14ac:dyDescent="0.3">
      <c r="A182" s="125"/>
      <c r="B182" s="107"/>
      <c r="C182" s="99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16"/>
      <c r="P182" s="116"/>
    </row>
    <row r="183" spans="1:16" s="83" customFormat="1" x14ac:dyDescent="0.3">
      <c r="A183" s="125"/>
      <c r="B183" s="107"/>
      <c r="C183" s="99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16"/>
      <c r="P183" s="116"/>
    </row>
    <row r="184" spans="1:16" s="83" customFormat="1" x14ac:dyDescent="0.3">
      <c r="A184" s="125"/>
      <c r="B184" s="107"/>
      <c r="C184" s="99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16"/>
      <c r="P184" s="110"/>
    </row>
    <row r="185" spans="1:16" s="83" customFormat="1" x14ac:dyDescent="0.3">
      <c r="A185" s="125"/>
      <c r="B185" s="107"/>
      <c r="C185" s="99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16"/>
      <c r="P185" s="110"/>
    </row>
    <row r="186" spans="1:16" s="83" customFormat="1" x14ac:dyDescent="0.3">
      <c r="A186" s="125"/>
      <c r="B186" s="107"/>
      <c r="C186" s="99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16"/>
      <c r="P186" s="110"/>
    </row>
    <row r="187" spans="1:16" s="83" customFormat="1" x14ac:dyDescent="0.3">
      <c r="A187" s="125"/>
      <c r="B187" s="107"/>
      <c r="C187" s="99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16"/>
      <c r="P187" s="110"/>
    </row>
    <row r="188" spans="1:16" s="83" customFormat="1" x14ac:dyDescent="0.3">
      <c r="A188" s="125"/>
      <c r="B188" s="107"/>
      <c r="C188" s="99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16"/>
      <c r="P188" s="110"/>
    </row>
    <row r="189" spans="1:16" s="83" customFormat="1" x14ac:dyDescent="0.3">
      <c r="A189" s="125"/>
      <c r="B189" s="107"/>
      <c r="C189" s="99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16"/>
      <c r="P189" s="110"/>
    </row>
    <row r="190" spans="1:16" s="83" customFormat="1" x14ac:dyDescent="0.3">
      <c r="A190" s="125"/>
      <c r="B190" s="107"/>
      <c r="C190" s="99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16"/>
      <c r="P190" s="110"/>
    </row>
    <row r="191" spans="1:16" s="83" customFormat="1" x14ac:dyDescent="0.3">
      <c r="A191" s="125"/>
      <c r="B191" s="107"/>
      <c r="C191" s="99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16"/>
      <c r="P191" s="110"/>
    </row>
    <row r="192" spans="1:16" s="83" customFormat="1" x14ac:dyDescent="0.3">
      <c r="A192" s="125"/>
      <c r="B192" s="107"/>
      <c r="C192" s="99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16"/>
      <c r="P192" s="110"/>
    </row>
    <row r="193" spans="1:16" s="83" customFormat="1" x14ac:dyDescent="0.3">
      <c r="A193" s="125"/>
      <c r="B193" s="107"/>
      <c r="C193" s="99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16"/>
      <c r="P193" s="110"/>
    </row>
    <row r="194" spans="1:16" s="83" customFormat="1" x14ac:dyDescent="0.3">
      <c r="A194" s="125"/>
      <c r="B194" s="107"/>
      <c r="C194" s="99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16"/>
      <c r="P194" s="110"/>
    </row>
    <row r="195" spans="1:16" s="83" customFormat="1" x14ac:dyDescent="0.3">
      <c r="A195" s="125"/>
      <c r="B195" s="107"/>
      <c r="C195" s="99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16"/>
      <c r="P195" s="110"/>
    </row>
    <row r="196" spans="1:16" s="83" customFormat="1" x14ac:dyDescent="0.3">
      <c r="A196" s="125"/>
      <c r="B196" s="107"/>
      <c r="C196" s="99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16"/>
      <c r="P196" s="110"/>
    </row>
    <row r="197" spans="1:16" x14ac:dyDescent="0.3">
      <c r="P197" s="196"/>
    </row>
    <row r="198" spans="1:16" x14ac:dyDescent="0.3">
      <c r="P198" s="196"/>
    </row>
    <row r="199" spans="1:16" x14ac:dyDescent="0.3">
      <c r="P199" s="196"/>
    </row>
    <row r="200" spans="1:16" x14ac:dyDescent="0.3">
      <c r="P200" s="196"/>
    </row>
    <row r="201" spans="1:16" x14ac:dyDescent="0.3">
      <c r="P201" s="196"/>
    </row>
    <row r="202" spans="1:16" x14ac:dyDescent="0.3">
      <c r="P202" s="196"/>
    </row>
    <row r="203" spans="1:16" x14ac:dyDescent="0.3">
      <c r="P203" s="196"/>
    </row>
    <row r="204" spans="1:16" x14ac:dyDescent="0.3">
      <c r="P204" s="196"/>
    </row>
    <row r="205" spans="1:16" x14ac:dyDescent="0.3">
      <c r="P205" s="196"/>
    </row>
    <row r="206" spans="1:16" x14ac:dyDescent="0.3">
      <c r="P206" s="196"/>
    </row>
    <row r="207" spans="1:16" x14ac:dyDescent="0.3">
      <c r="P207" s="196"/>
    </row>
    <row r="208" spans="1:16" x14ac:dyDescent="0.3">
      <c r="P208" s="196"/>
    </row>
    <row r="209" spans="16:16" x14ac:dyDescent="0.3">
      <c r="P209" s="196"/>
    </row>
    <row r="210" spans="16:16" x14ac:dyDescent="0.3">
      <c r="P210" s="196"/>
    </row>
    <row r="211" spans="16:16" x14ac:dyDescent="0.3">
      <c r="P211" s="196"/>
    </row>
    <row r="212" spans="16:16" x14ac:dyDescent="0.3">
      <c r="P212" s="196"/>
    </row>
    <row r="213" spans="16:16" x14ac:dyDescent="0.3">
      <c r="P213" s="196"/>
    </row>
    <row r="214" spans="16:16" x14ac:dyDescent="0.3">
      <c r="P214" s="196"/>
    </row>
    <row r="215" spans="16:16" x14ac:dyDescent="0.3">
      <c r="P215" s="196"/>
    </row>
    <row r="216" spans="16:16" x14ac:dyDescent="0.3">
      <c r="P216" s="196"/>
    </row>
    <row r="217" spans="16:16" x14ac:dyDescent="0.3">
      <c r="P217" s="196"/>
    </row>
    <row r="218" spans="16:16" x14ac:dyDescent="0.3">
      <c r="P218" s="196"/>
    </row>
    <row r="219" spans="16:16" x14ac:dyDescent="0.3">
      <c r="P219" s="196"/>
    </row>
    <row r="220" spans="16:16" x14ac:dyDescent="0.3">
      <c r="P220" s="196"/>
    </row>
    <row r="221" spans="16:16" x14ac:dyDescent="0.3">
      <c r="P221" s="196"/>
    </row>
    <row r="222" spans="16:16" x14ac:dyDescent="0.3">
      <c r="P222" s="196"/>
    </row>
    <row r="223" spans="16:16" x14ac:dyDescent="0.3">
      <c r="P223" s="196"/>
    </row>
    <row r="224" spans="16:16" x14ac:dyDescent="0.3">
      <c r="P224" s="196"/>
    </row>
    <row r="225" spans="16:16" x14ac:dyDescent="0.3">
      <c r="P225" s="196"/>
    </row>
    <row r="226" spans="16:16" x14ac:dyDescent="0.3">
      <c r="P226" s="196"/>
    </row>
    <row r="227" spans="16:16" x14ac:dyDescent="0.3">
      <c r="P227" s="19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039"/>
  <sheetViews>
    <sheetView workbookViewId="0">
      <selection activeCell="A8" sqref="A8"/>
    </sheetView>
  </sheetViews>
  <sheetFormatPr defaultColWidth="9.1796875" defaultRowHeight="10" x14ac:dyDescent="0.2"/>
  <cols>
    <col min="1" max="1" width="34.26953125" style="31" customWidth="1"/>
    <col min="2" max="2" width="28.453125" style="28" customWidth="1"/>
    <col min="3" max="4" width="13.453125" style="77" hidden="1" customWidth="1"/>
    <col min="5" max="5" width="12.7265625" style="77" hidden="1" customWidth="1"/>
    <col min="6" max="6" width="12.7265625" style="28" hidden="1" customWidth="1"/>
    <col min="7" max="7" width="12.7265625" style="77" hidden="1" customWidth="1"/>
    <col min="8" max="19" width="12.7265625" style="30" customWidth="1"/>
    <col min="20" max="20" width="13.54296875" style="30" customWidth="1"/>
    <col min="21" max="21" width="12.7265625" style="31" customWidth="1"/>
    <col min="22" max="22" width="35.26953125" style="31" customWidth="1"/>
    <col min="23" max="23" width="13.1796875" style="30" customWidth="1"/>
    <col min="24" max="24" width="14.26953125" style="30" customWidth="1"/>
    <col min="25" max="25" width="10.81640625" style="28" customWidth="1"/>
    <col min="26" max="26" width="11" style="77" customWidth="1"/>
    <col min="27" max="27" width="12.7265625" style="77" customWidth="1"/>
    <col min="28" max="39" width="12.7265625" style="30" customWidth="1"/>
    <col min="40" max="40" width="13.54296875" style="30" customWidth="1"/>
    <col min="41" max="41" width="12.7265625" style="30" customWidth="1"/>
    <col min="42" max="42" width="9.81640625" style="31" bestFit="1" customWidth="1"/>
    <col min="43" max="44" width="9.1796875" style="31"/>
    <col min="45" max="45" width="10.54296875" style="31" bestFit="1" customWidth="1"/>
    <col min="46" max="16384" width="9.1796875" style="31"/>
  </cols>
  <sheetData>
    <row r="1" spans="1:41" s="7" customFormat="1" ht="25.5" customHeight="1" x14ac:dyDescent="0.3">
      <c r="A1" s="1" t="s">
        <v>571</v>
      </c>
      <c r="B1" s="1" t="s">
        <v>1</v>
      </c>
      <c r="C1" s="2" t="s">
        <v>2</v>
      </c>
      <c r="D1" s="2" t="s">
        <v>572</v>
      </c>
      <c r="E1" s="2" t="s">
        <v>4</v>
      </c>
      <c r="F1" s="1" t="s">
        <v>5</v>
      </c>
      <c r="G1" s="2" t="s">
        <v>6</v>
      </c>
      <c r="H1" s="3">
        <v>42014</v>
      </c>
      <c r="I1" s="2">
        <v>42036</v>
      </c>
      <c r="J1" s="2">
        <v>42064</v>
      </c>
      <c r="K1" s="2">
        <v>42095</v>
      </c>
      <c r="L1" s="2">
        <v>42125</v>
      </c>
      <c r="M1" s="2">
        <v>42156</v>
      </c>
      <c r="N1" s="2">
        <v>42186</v>
      </c>
      <c r="O1" s="2">
        <v>42217</v>
      </c>
      <c r="P1" s="2">
        <v>42248</v>
      </c>
      <c r="Q1" s="2">
        <v>42278</v>
      </c>
      <c r="R1" s="2">
        <v>42309</v>
      </c>
      <c r="S1" s="2">
        <v>42339</v>
      </c>
      <c r="T1" s="2" t="s">
        <v>573</v>
      </c>
      <c r="U1" s="4" t="s">
        <v>8</v>
      </c>
      <c r="V1" s="5" t="s">
        <v>1</v>
      </c>
      <c r="W1" s="2">
        <v>42004</v>
      </c>
      <c r="X1" s="2" t="s">
        <v>572</v>
      </c>
      <c r="Y1" s="1" t="s">
        <v>5</v>
      </c>
      <c r="Z1" s="2" t="s">
        <v>9</v>
      </c>
      <c r="AA1" s="2" t="s">
        <v>10</v>
      </c>
      <c r="AB1" s="3">
        <v>42014</v>
      </c>
      <c r="AC1" s="2">
        <v>42036</v>
      </c>
      <c r="AD1" s="2">
        <v>42064</v>
      </c>
      <c r="AE1" s="2">
        <v>42095</v>
      </c>
      <c r="AF1" s="2">
        <v>42125</v>
      </c>
      <c r="AG1" s="2">
        <v>42156</v>
      </c>
      <c r="AH1" s="2">
        <v>42186</v>
      </c>
      <c r="AI1" s="2">
        <v>42217</v>
      </c>
      <c r="AJ1" s="2">
        <v>42248</v>
      </c>
      <c r="AK1" s="2">
        <v>42278</v>
      </c>
      <c r="AL1" s="2">
        <v>42309</v>
      </c>
      <c r="AM1" s="2">
        <v>42339</v>
      </c>
      <c r="AN1" s="2" t="s">
        <v>573</v>
      </c>
      <c r="AO1" s="6"/>
    </row>
    <row r="2" spans="1:41" s="7" customFormat="1" ht="10.5" x14ac:dyDescent="0.25">
      <c r="A2" s="8" t="s">
        <v>11</v>
      </c>
      <c r="B2" s="9"/>
      <c r="C2" s="10"/>
      <c r="D2" s="10"/>
      <c r="E2" s="10"/>
      <c r="F2" s="9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V2" s="8" t="s">
        <v>11</v>
      </c>
      <c r="W2" s="10"/>
      <c r="X2" s="10"/>
      <c r="Y2" s="9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1"/>
    </row>
    <row r="3" spans="1:41" s="7" customFormat="1" x14ac:dyDescent="0.2">
      <c r="A3" s="7" t="s">
        <v>12</v>
      </c>
      <c r="B3" s="9" t="s">
        <v>13</v>
      </c>
      <c r="C3" s="10">
        <f>[4]TB2015!B5</f>
        <v>12374.3</v>
      </c>
      <c r="D3" s="10">
        <f>[4]TB2015!B5</f>
        <v>12374.3</v>
      </c>
      <c r="E3" s="10"/>
      <c r="F3" s="9"/>
      <c r="G3" s="10">
        <f>C3</f>
        <v>12374.3</v>
      </c>
      <c r="H3" s="10">
        <f>[4]TB2015!C5</f>
        <v>12374.3</v>
      </c>
      <c r="I3" s="10">
        <f>[4]TB2015!D5</f>
        <v>12374.3</v>
      </c>
      <c r="J3" s="10">
        <f>[4]TB2015!E5</f>
        <v>12374.3</v>
      </c>
      <c r="K3" s="10">
        <f>[4]TB2015!F5</f>
        <v>12374.3</v>
      </c>
      <c r="L3" s="10">
        <f>[4]TB2015!G5</f>
        <v>12374.3</v>
      </c>
      <c r="M3" s="10">
        <f>[4]TB2015!H5</f>
        <v>12374.3</v>
      </c>
      <c r="N3" s="10">
        <f>[4]TB2015!I5</f>
        <v>12374.3</v>
      </c>
      <c r="O3" s="10">
        <f>[4]TB2015!J5</f>
        <v>12374.3</v>
      </c>
      <c r="P3" s="10">
        <f>[4]TB2015!K5</f>
        <v>12374.3</v>
      </c>
      <c r="Q3" s="10">
        <f>[4]TB2015!L5</f>
        <v>12374.3</v>
      </c>
      <c r="R3" s="10">
        <f>[4]TB2015!M5</f>
        <v>12374.3</v>
      </c>
      <c r="S3" s="10">
        <f>[4]TB2015!N5</f>
        <v>12374.3</v>
      </c>
      <c r="T3" s="10">
        <f>[4]TB2015!N5</f>
        <v>12374.3</v>
      </c>
      <c r="U3" s="7">
        <f>AVERAGE(G3:S3)</f>
        <v>12374.3</v>
      </c>
      <c r="V3" s="7" t="s">
        <v>14</v>
      </c>
      <c r="W3" s="10">
        <f>-[4]TB2015!B60</f>
        <v>6886.79</v>
      </c>
      <c r="X3" s="10">
        <f>-[4]TB2015!B60</f>
        <v>6886.79</v>
      </c>
      <c r="Y3" s="9"/>
      <c r="Z3" s="10"/>
      <c r="AA3" s="10">
        <f>SUM(X3:Z3)</f>
        <v>6886.79</v>
      </c>
      <c r="AB3" s="10">
        <f>-[4]TB2015!C60</f>
        <v>6912.57</v>
      </c>
      <c r="AC3" s="10">
        <f>-[4]TB2015!D60</f>
        <v>6938.35</v>
      </c>
      <c r="AD3" s="10">
        <f>-[4]TB2015!E60</f>
        <v>6964.13</v>
      </c>
      <c r="AE3" s="10">
        <f>-[4]TB2015!F60</f>
        <v>6989.91</v>
      </c>
      <c r="AF3" s="10">
        <f>-[4]TB2015!G60</f>
        <v>7015.69</v>
      </c>
      <c r="AG3" s="10">
        <f>-[4]TB2015!H60</f>
        <v>7041.47</v>
      </c>
      <c r="AH3" s="10">
        <f>-[4]TB2015!I60</f>
        <v>7067.25</v>
      </c>
      <c r="AI3" s="10">
        <f>-[4]TB2015!J60</f>
        <v>7093.03</v>
      </c>
      <c r="AJ3" s="10">
        <f>-[4]TB2015!K60</f>
        <v>7118.81</v>
      </c>
      <c r="AK3" s="10">
        <f>-[4]TB2015!L60</f>
        <v>7144.59</v>
      </c>
      <c r="AL3" s="10">
        <f>-[4]TB2015!M60</f>
        <v>7170.37</v>
      </c>
      <c r="AM3" s="10">
        <f>-[4]TB2015!N60</f>
        <v>7196.15</v>
      </c>
      <c r="AN3" s="10">
        <f>-[4]TB2015!N60</f>
        <v>7196.15</v>
      </c>
      <c r="AO3" s="7">
        <f>AVERAGE(AA3:AM3)</f>
        <v>7041.4699999999993</v>
      </c>
    </row>
    <row r="4" spans="1:41" s="7" customFormat="1" x14ac:dyDescent="0.2">
      <c r="A4" s="7" t="s">
        <v>15</v>
      </c>
      <c r="B4" s="9" t="s">
        <v>16</v>
      </c>
      <c r="C4" s="10">
        <f>[4]TB2015!B6</f>
        <v>1258.3</v>
      </c>
      <c r="D4" s="10">
        <f>[4]TB2015!B6</f>
        <v>1258.3</v>
      </c>
      <c r="E4" s="10"/>
      <c r="F4" s="9"/>
      <c r="G4" s="10">
        <f t="shared" ref="G4:G63" si="0">C4</f>
        <v>1258.3</v>
      </c>
      <c r="H4" s="10">
        <f>[4]TB2015!C6</f>
        <v>1258.23</v>
      </c>
      <c r="I4" s="10">
        <f>[4]TB2015!D6</f>
        <v>1258.28</v>
      </c>
      <c r="J4" s="10">
        <f>[4]TB2015!E6</f>
        <v>1258.25</v>
      </c>
      <c r="K4" s="10">
        <f>[4]TB2015!F6</f>
        <v>1258.1500000000001</v>
      </c>
      <c r="L4" s="10">
        <f>[4]TB2015!G6</f>
        <v>1258.17</v>
      </c>
      <c r="M4" s="10">
        <f>[4]TB2015!H6</f>
        <v>1258.0899999999999</v>
      </c>
      <c r="N4" s="10">
        <f>[4]TB2015!I6</f>
        <v>1258.1099999999999</v>
      </c>
      <c r="O4" s="10">
        <f>[4]TB2015!J6</f>
        <v>1258.1400000000001</v>
      </c>
      <c r="P4" s="10">
        <f>[4]TB2015!K6</f>
        <v>1258.1300000000001</v>
      </c>
      <c r="Q4" s="10">
        <f>[4]TB2015!L6</f>
        <v>1258.1099999999999</v>
      </c>
      <c r="R4" s="10">
        <f>[4]TB2015!M6</f>
        <v>1258.0999999999999</v>
      </c>
      <c r="S4" s="10">
        <f>[4]TB2015!N6</f>
        <v>1258.0899999999999</v>
      </c>
      <c r="T4" s="10">
        <f>[4]TB2015!N6</f>
        <v>1258.0899999999999</v>
      </c>
      <c r="U4" s="7">
        <f>AVERAGE(G4:S4)</f>
        <v>1258.1653846153845</v>
      </c>
      <c r="V4" s="7" t="s">
        <v>17</v>
      </c>
      <c r="W4" s="10">
        <f>-[4]TB2015!B61</f>
        <v>807.02</v>
      </c>
      <c r="X4" s="10">
        <f>-[4]TB2015!B61</f>
        <v>807.02</v>
      </c>
      <c r="Y4" s="9"/>
      <c r="Z4" s="10"/>
      <c r="AA4" s="10">
        <f t="shared" ref="AA4:AA63" si="1">SUM(X4:Z4)</f>
        <v>807.02</v>
      </c>
      <c r="AB4" s="10">
        <f>-[4]TB2015!C61</f>
        <v>809.63</v>
      </c>
      <c r="AC4" s="10">
        <f>-[4]TB2015!D61</f>
        <v>812.25</v>
      </c>
      <c r="AD4" s="10">
        <f>-[4]TB2015!E61</f>
        <v>814.86</v>
      </c>
      <c r="AE4" s="10">
        <f>-[4]TB2015!F61</f>
        <v>817.46</v>
      </c>
      <c r="AF4" s="10">
        <f>-[4]TB2015!G61</f>
        <v>820.08</v>
      </c>
      <c r="AG4" s="10">
        <f>-[4]TB2015!H61</f>
        <v>822.68</v>
      </c>
      <c r="AH4" s="10">
        <f>-[4]TB2015!I61</f>
        <v>825.3</v>
      </c>
      <c r="AI4" s="10">
        <f>-[4]TB2015!J61</f>
        <v>827.93</v>
      </c>
      <c r="AJ4" s="10">
        <f>-[4]TB2015!K61</f>
        <v>830.54</v>
      </c>
      <c r="AK4" s="10">
        <f>-[4]TB2015!L61</f>
        <v>833.16</v>
      </c>
      <c r="AL4" s="10">
        <f>-[4]TB2015!M61</f>
        <v>835.77</v>
      </c>
      <c r="AM4" s="10">
        <f>-[4]TB2015!N61</f>
        <v>838.38</v>
      </c>
      <c r="AN4" s="10">
        <f>-[4]TB2015!N61</f>
        <v>838.38</v>
      </c>
      <c r="AO4" s="7">
        <f>AVERAGE(AA4:AM4)</f>
        <v>822.69692307692321</v>
      </c>
    </row>
    <row r="5" spans="1:41" s="7" customFormat="1" x14ac:dyDescent="0.2">
      <c r="A5" s="7" t="s">
        <v>18</v>
      </c>
      <c r="B5" s="9"/>
      <c r="C5" s="10"/>
      <c r="D5" s="10"/>
      <c r="E5" s="10"/>
      <c r="F5" s="9"/>
      <c r="G5" s="10">
        <f t="shared" si="0"/>
        <v>0</v>
      </c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1"/>
      <c r="V5" s="11"/>
      <c r="W5" s="10"/>
      <c r="X5" s="10"/>
      <c r="Y5" s="12"/>
      <c r="Z5" s="10"/>
      <c r="AA5" s="10">
        <f t="shared" si="1"/>
        <v>0</v>
      </c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1"/>
    </row>
    <row r="6" spans="1:41" s="7" customFormat="1" ht="10.5" x14ac:dyDescent="0.25">
      <c r="A6" s="8" t="s">
        <v>19</v>
      </c>
      <c r="B6" s="9"/>
      <c r="C6" s="10"/>
      <c r="D6" s="10"/>
      <c r="E6" s="10"/>
      <c r="F6" s="9"/>
      <c r="G6" s="10">
        <f t="shared" si="0"/>
        <v>0</v>
      </c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1"/>
      <c r="V6" s="13" t="s">
        <v>19</v>
      </c>
      <c r="W6" s="10"/>
      <c r="X6" s="10"/>
      <c r="Y6" s="12"/>
      <c r="Z6" s="10"/>
      <c r="AA6" s="10">
        <f t="shared" si="1"/>
        <v>0</v>
      </c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1"/>
    </row>
    <row r="7" spans="1:41" s="7" customFormat="1" x14ac:dyDescent="0.2">
      <c r="A7" s="7" t="s">
        <v>20</v>
      </c>
      <c r="B7" s="9" t="s">
        <v>21</v>
      </c>
      <c r="C7" s="10">
        <f>[4]TB2015!B7</f>
        <v>2707</v>
      </c>
      <c r="D7" s="10">
        <f>[4]TB2015!B7</f>
        <v>2707</v>
      </c>
      <c r="E7" s="10"/>
      <c r="F7" s="9"/>
      <c r="G7" s="10">
        <f t="shared" si="0"/>
        <v>2707</v>
      </c>
      <c r="H7" s="10">
        <f>[4]TB2015!C7</f>
        <v>2707</v>
      </c>
      <c r="I7" s="10">
        <f>[4]TB2015!D7</f>
        <v>2707</v>
      </c>
      <c r="J7" s="10">
        <f>[4]TB2015!E7</f>
        <v>2707</v>
      </c>
      <c r="K7" s="10">
        <f>[4]TB2015!F7</f>
        <v>2707</v>
      </c>
      <c r="L7" s="10">
        <f>[4]TB2015!G7</f>
        <v>2707</v>
      </c>
      <c r="M7" s="10">
        <f>[4]TB2015!H7</f>
        <v>2707</v>
      </c>
      <c r="N7" s="10">
        <f>[4]TB2015!I7</f>
        <v>2707</v>
      </c>
      <c r="O7" s="10">
        <f>[4]TB2015!J7</f>
        <v>2707</v>
      </c>
      <c r="P7" s="10">
        <f>[4]TB2015!K7</f>
        <v>2707</v>
      </c>
      <c r="Q7" s="10">
        <f>[4]TB2015!L7</f>
        <v>2707</v>
      </c>
      <c r="R7" s="10">
        <f>[4]TB2015!M7</f>
        <v>2707</v>
      </c>
      <c r="S7" s="10">
        <f>[4]TB2015!N7</f>
        <v>2707</v>
      </c>
      <c r="T7" s="10">
        <f>[4]TB2015!N7</f>
        <v>2707</v>
      </c>
      <c r="U7" s="7">
        <f t="shared" ref="U7:U15" si="2">AVERAGE(G7:S7)</f>
        <v>2707</v>
      </c>
      <c r="W7" s="10"/>
      <c r="X7" s="10"/>
      <c r="Y7" s="9"/>
      <c r="Z7" s="10"/>
      <c r="AA7" s="10">
        <f t="shared" si="1"/>
        <v>0</v>
      </c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1"/>
    </row>
    <row r="8" spans="1:41" s="7" customFormat="1" x14ac:dyDescent="0.2">
      <c r="A8" s="7" t="s">
        <v>22</v>
      </c>
      <c r="B8" s="9" t="s">
        <v>23</v>
      </c>
      <c r="C8" s="10">
        <f>[4]TB2015!B9</f>
        <v>28117</v>
      </c>
      <c r="D8" s="10">
        <f>[4]TB2015!B9</f>
        <v>28117</v>
      </c>
      <c r="E8" s="10"/>
      <c r="F8" s="9"/>
      <c r="G8" s="10">
        <f t="shared" si="0"/>
        <v>28117</v>
      </c>
      <c r="H8" s="10">
        <f>[4]TB2015!C9</f>
        <v>28117</v>
      </c>
      <c r="I8" s="10">
        <f>[4]TB2015!D9</f>
        <v>28117</v>
      </c>
      <c r="J8" s="10">
        <f>[4]TB2015!E9</f>
        <v>28117</v>
      </c>
      <c r="K8" s="10">
        <f>[4]TB2015!F9</f>
        <v>28117</v>
      </c>
      <c r="L8" s="10">
        <f>[4]TB2015!G9</f>
        <v>28117</v>
      </c>
      <c r="M8" s="10">
        <f>[4]TB2015!H9</f>
        <v>28117</v>
      </c>
      <c r="N8" s="10">
        <f>[4]TB2015!I9</f>
        <v>28117</v>
      </c>
      <c r="O8" s="10">
        <f>[4]TB2015!J9</f>
        <v>28117</v>
      </c>
      <c r="P8" s="10">
        <f>[4]TB2015!K9</f>
        <v>28117</v>
      </c>
      <c r="Q8" s="10">
        <f>[4]TB2015!L9</f>
        <v>28117</v>
      </c>
      <c r="R8" s="10">
        <f>[4]TB2015!M9</f>
        <v>28117</v>
      </c>
      <c r="S8" s="10">
        <f>[4]TB2015!N9</f>
        <v>28117</v>
      </c>
      <c r="T8" s="10">
        <f>[4]TB2015!N9</f>
        <v>28117</v>
      </c>
      <c r="U8" s="7">
        <f t="shared" si="2"/>
        <v>28117</v>
      </c>
      <c r="V8" s="7" t="s">
        <v>24</v>
      </c>
      <c r="W8" s="10">
        <f>-[4]TB2015!B62</f>
        <v>20462.54</v>
      </c>
      <c r="X8" s="10">
        <f>-[4]TB2015!B62</f>
        <v>20462.54</v>
      </c>
      <c r="Y8" s="9"/>
      <c r="Z8" s="10"/>
      <c r="AA8" s="10">
        <f t="shared" si="1"/>
        <v>20462.54</v>
      </c>
      <c r="AB8" s="10">
        <f>-[4]TB2015!C62</f>
        <v>20535.95</v>
      </c>
      <c r="AC8" s="10">
        <f>-[4]TB2015!D62</f>
        <v>20609.36</v>
      </c>
      <c r="AD8" s="10">
        <f>-[4]TB2015!E62</f>
        <v>20682.77</v>
      </c>
      <c r="AE8" s="10">
        <f>-[4]TB2015!F62</f>
        <v>20756.18</v>
      </c>
      <c r="AF8" s="10">
        <f>-[4]TB2015!G62</f>
        <v>20829.59</v>
      </c>
      <c r="AG8" s="10">
        <f>-[4]TB2015!H62</f>
        <v>20903</v>
      </c>
      <c r="AH8" s="10">
        <f>-[4]TB2015!I62</f>
        <v>20976.41</v>
      </c>
      <c r="AI8" s="10">
        <f>-[4]TB2015!J62</f>
        <v>21049.82</v>
      </c>
      <c r="AJ8" s="10">
        <f>-[4]TB2015!K62</f>
        <v>21123.23</v>
      </c>
      <c r="AK8" s="10">
        <f>-[4]TB2015!L62</f>
        <v>21196.639999999999</v>
      </c>
      <c r="AL8" s="10">
        <f>-[4]TB2015!M62</f>
        <v>21270.05</v>
      </c>
      <c r="AM8" s="10">
        <f>-[4]TB2015!N62</f>
        <v>21343.46</v>
      </c>
      <c r="AN8" s="10">
        <f>-[4]TB2015!N62</f>
        <v>21343.46</v>
      </c>
      <c r="AO8" s="7">
        <f>AVERAGE(AA8:AM8)</f>
        <v>20903.000000000004</v>
      </c>
    </row>
    <row r="9" spans="1:41" s="7" customFormat="1" x14ac:dyDescent="0.2">
      <c r="A9" s="7" t="s">
        <v>25</v>
      </c>
      <c r="B9" s="9"/>
      <c r="C9" s="10"/>
      <c r="D9" s="10"/>
      <c r="E9" s="10"/>
      <c r="F9" s="9"/>
      <c r="G9" s="10">
        <f t="shared" si="0"/>
        <v>0</v>
      </c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W9" s="10"/>
      <c r="X9" s="10"/>
      <c r="Y9" s="9"/>
      <c r="Z9" s="10"/>
      <c r="AA9" s="10">
        <f t="shared" si="1"/>
        <v>0</v>
      </c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1"/>
    </row>
    <row r="10" spans="1:41" s="7" customFormat="1" x14ac:dyDescent="0.2">
      <c r="A10" s="7" t="s">
        <v>26</v>
      </c>
      <c r="B10" s="9"/>
      <c r="C10" s="10"/>
      <c r="D10" s="10"/>
      <c r="E10" s="10"/>
      <c r="F10" s="9"/>
      <c r="G10" s="10">
        <f t="shared" si="0"/>
        <v>0</v>
      </c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W10" s="10"/>
      <c r="X10" s="10"/>
      <c r="Y10" s="9"/>
      <c r="Z10" s="10"/>
      <c r="AA10" s="10">
        <f t="shared" si="1"/>
        <v>0</v>
      </c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1"/>
    </row>
    <row r="11" spans="1:41" s="7" customFormat="1" ht="29.25" customHeight="1" x14ac:dyDescent="0.2">
      <c r="A11" s="7" t="s">
        <v>27</v>
      </c>
      <c r="B11" s="9" t="s">
        <v>28</v>
      </c>
      <c r="C11" s="10">
        <f>[4]TB2015!B13</f>
        <v>23551.96</v>
      </c>
      <c r="D11" s="10">
        <f>[4]TB2015!B13</f>
        <v>23551.96</v>
      </c>
      <c r="E11" s="10"/>
      <c r="F11" s="9"/>
      <c r="G11" s="10">
        <f t="shared" si="0"/>
        <v>23551.96</v>
      </c>
      <c r="H11" s="10">
        <f>[4]TB2015!C13</f>
        <v>23551.96</v>
      </c>
      <c r="I11" s="10">
        <f>[4]TB2015!D13</f>
        <v>23551.96</v>
      </c>
      <c r="J11" s="10">
        <f>[4]TB2015!E13</f>
        <v>23551.96</v>
      </c>
      <c r="K11" s="10">
        <f>[4]TB2015!F13</f>
        <v>23551.96</v>
      </c>
      <c r="L11" s="10">
        <f>[4]TB2015!G13</f>
        <v>23551.96</v>
      </c>
      <c r="M11" s="10">
        <f>[4]TB2015!H13</f>
        <v>23551.96</v>
      </c>
      <c r="N11" s="10">
        <f>[4]TB2015!I13</f>
        <v>23551.96</v>
      </c>
      <c r="O11" s="10">
        <f>[4]TB2015!J13</f>
        <v>23551.96</v>
      </c>
      <c r="P11" s="10">
        <f>[4]TB2015!K13</f>
        <v>23551.96</v>
      </c>
      <c r="Q11" s="10">
        <f>[4]TB2015!L13</f>
        <v>23551.96</v>
      </c>
      <c r="R11" s="10">
        <f>[4]TB2015!M13</f>
        <v>23551.96</v>
      </c>
      <c r="S11" s="10">
        <f>[4]TB2015!N13</f>
        <v>23551.96</v>
      </c>
      <c r="T11" s="10">
        <f>[4]TB2015!N13</f>
        <v>23551.96</v>
      </c>
      <c r="U11" s="7">
        <f t="shared" si="2"/>
        <v>23551.96</v>
      </c>
      <c r="V11" s="7" t="s">
        <v>29</v>
      </c>
      <c r="W11" s="10">
        <f>-[4]TB2015!B66</f>
        <v>18370.150000000001</v>
      </c>
      <c r="X11" s="10">
        <f>-[4]TB2015!B66</f>
        <v>18370.150000000001</v>
      </c>
      <c r="Y11" s="9"/>
      <c r="Z11" s="10"/>
      <c r="AA11" s="10">
        <f t="shared" si="1"/>
        <v>18370.150000000001</v>
      </c>
      <c r="AB11" s="10">
        <f>-[4]TB2015!C66</f>
        <v>18435.580000000002</v>
      </c>
      <c r="AC11" s="10">
        <f>-[4]TB2015!D66</f>
        <v>18501.009999999998</v>
      </c>
      <c r="AD11" s="10">
        <f>-[4]TB2015!E66</f>
        <v>18566.439999999999</v>
      </c>
      <c r="AE11" s="10">
        <f>-[4]TB2015!F66</f>
        <v>18631.87</v>
      </c>
      <c r="AF11" s="10">
        <f>-[4]TB2015!G66</f>
        <v>18697.3</v>
      </c>
      <c r="AG11" s="10">
        <f>-[4]TB2015!H66</f>
        <v>18762.73</v>
      </c>
      <c r="AH11" s="10">
        <f>-[4]TB2015!I66</f>
        <v>18828.16</v>
      </c>
      <c r="AI11" s="10">
        <f>-[4]TB2015!J66</f>
        <v>18893.59</v>
      </c>
      <c r="AJ11" s="10">
        <f>-[4]TB2015!K66</f>
        <v>18959.02</v>
      </c>
      <c r="AK11" s="10">
        <f>-[4]TB2015!L66</f>
        <v>19024.45</v>
      </c>
      <c r="AL11" s="10">
        <f>-[4]TB2015!M66</f>
        <v>19089.88</v>
      </c>
      <c r="AM11" s="10">
        <f>-[4]TB2015!N66</f>
        <v>19155.310000000001</v>
      </c>
      <c r="AN11" s="10">
        <f>-[4]TB2015!N66</f>
        <v>19155.310000000001</v>
      </c>
      <c r="AO11" s="7">
        <f t="shared" ref="AO11:AO15" si="3">AVERAGE(AA11:AM11)</f>
        <v>18762.73</v>
      </c>
    </row>
    <row r="12" spans="1:41" s="7" customFormat="1" x14ac:dyDescent="0.2">
      <c r="A12" s="7" t="s">
        <v>30</v>
      </c>
      <c r="B12" s="9" t="s">
        <v>31</v>
      </c>
      <c r="C12" s="10">
        <v>0</v>
      </c>
      <c r="D12" s="10">
        <v>0</v>
      </c>
      <c r="E12" s="10"/>
      <c r="F12" s="9"/>
      <c r="G12" s="10">
        <f t="shared" si="0"/>
        <v>0</v>
      </c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7">
        <f t="shared" si="2"/>
        <v>0</v>
      </c>
      <c r="V12" s="7" t="s">
        <v>32</v>
      </c>
      <c r="W12" s="10">
        <v>0</v>
      </c>
      <c r="X12" s="10">
        <v>0</v>
      </c>
      <c r="Y12" s="9"/>
      <c r="Z12" s="10"/>
      <c r="AA12" s="10">
        <f t="shared" si="1"/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7">
        <f t="shared" si="3"/>
        <v>0</v>
      </c>
    </row>
    <row r="13" spans="1:41" s="7" customFormat="1" x14ac:dyDescent="0.2">
      <c r="A13" s="7" t="s">
        <v>33</v>
      </c>
      <c r="B13" s="9" t="s">
        <v>34</v>
      </c>
      <c r="C13" s="10">
        <v>0</v>
      </c>
      <c r="D13" s="10">
        <v>0</v>
      </c>
      <c r="E13" s="10"/>
      <c r="F13" s="9"/>
      <c r="G13" s="10">
        <f t="shared" si="0"/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7">
        <f t="shared" si="2"/>
        <v>0</v>
      </c>
      <c r="V13" s="7" t="s">
        <v>35</v>
      </c>
      <c r="W13" s="10">
        <v>0</v>
      </c>
      <c r="X13" s="10">
        <v>0</v>
      </c>
      <c r="Y13" s="9"/>
      <c r="Z13" s="10"/>
      <c r="AA13" s="10">
        <f t="shared" si="1"/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7">
        <f t="shared" si="3"/>
        <v>0</v>
      </c>
    </row>
    <row r="14" spans="1:41" s="7" customFormat="1" x14ac:dyDescent="0.2">
      <c r="A14" s="7" t="s">
        <v>36</v>
      </c>
      <c r="B14" s="9" t="s">
        <v>37</v>
      </c>
      <c r="C14" s="10">
        <v>0</v>
      </c>
      <c r="D14" s="10">
        <v>0</v>
      </c>
      <c r="E14" s="10"/>
      <c r="F14" s="9"/>
      <c r="G14" s="10">
        <f t="shared" si="0"/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7">
        <f t="shared" si="2"/>
        <v>0</v>
      </c>
      <c r="V14" s="7" t="s">
        <v>38</v>
      </c>
      <c r="W14" s="10">
        <f>-[4]TB2015!B67</f>
        <v>10.64</v>
      </c>
      <c r="X14" s="10">
        <f>-[4]TB2015!B67</f>
        <v>10.64</v>
      </c>
      <c r="Y14" s="9"/>
      <c r="Z14" s="10"/>
      <c r="AA14" s="10">
        <f t="shared" si="1"/>
        <v>10.64</v>
      </c>
      <c r="AB14" s="10">
        <f>-[4]TB2015!C67</f>
        <v>10.64</v>
      </c>
      <c r="AC14" s="10">
        <f>-[4]TB2015!D67</f>
        <v>10.64</v>
      </c>
      <c r="AD14" s="10">
        <f>-[4]TB2015!E67</f>
        <v>10.64</v>
      </c>
      <c r="AE14" s="10">
        <f>-[4]TB2015!F67</f>
        <v>10.64</v>
      </c>
      <c r="AF14" s="10">
        <f>-[4]TB2015!G67</f>
        <v>10.64</v>
      </c>
      <c r="AG14" s="10">
        <f>-[4]TB2015!H67</f>
        <v>10.64</v>
      </c>
      <c r="AH14" s="10">
        <f>-[4]TB2015!I67</f>
        <v>0</v>
      </c>
      <c r="AI14" s="10">
        <f>-[4]TB2015!J67</f>
        <v>0</v>
      </c>
      <c r="AJ14" s="10">
        <f>-[4]TB2015!K67</f>
        <v>0</v>
      </c>
      <c r="AK14" s="10">
        <f>-[4]TB2015!L67</f>
        <v>0</v>
      </c>
      <c r="AL14" s="10">
        <f>-[4]TB2015!M67</f>
        <v>0</v>
      </c>
      <c r="AM14" s="10">
        <f>-[4]TB2015!N67</f>
        <v>0</v>
      </c>
      <c r="AN14" s="10">
        <f>-[4]TB2015!O67</f>
        <v>0</v>
      </c>
      <c r="AO14" s="7">
        <f t="shared" si="3"/>
        <v>5.7292307692307691</v>
      </c>
    </row>
    <row r="15" spans="1:41" s="7" customFormat="1" x14ac:dyDescent="0.2">
      <c r="A15" s="7" t="s">
        <v>39</v>
      </c>
      <c r="B15" s="9" t="s">
        <v>40</v>
      </c>
      <c r="C15" s="10">
        <v>0</v>
      </c>
      <c r="D15" s="10">
        <v>0</v>
      </c>
      <c r="E15" s="10"/>
      <c r="F15" s="9"/>
      <c r="G15" s="10">
        <f t="shared" si="0"/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7">
        <f t="shared" si="2"/>
        <v>0</v>
      </c>
      <c r="V15" s="7" t="s">
        <v>41</v>
      </c>
      <c r="W15" s="10">
        <v>0</v>
      </c>
      <c r="X15" s="10">
        <v>0</v>
      </c>
      <c r="Y15" s="9"/>
      <c r="Z15" s="10"/>
      <c r="AA15" s="10">
        <f t="shared" si="1"/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0</v>
      </c>
      <c r="AL15" s="10">
        <v>0</v>
      </c>
      <c r="AM15" s="10">
        <v>0</v>
      </c>
      <c r="AN15" s="10">
        <v>0</v>
      </c>
      <c r="AO15" s="7">
        <f t="shared" si="3"/>
        <v>0</v>
      </c>
    </row>
    <row r="16" spans="1:41" s="7" customFormat="1" x14ac:dyDescent="0.2">
      <c r="A16" s="7" t="s">
        <v>42</v>
      </c>
      <c r="B16" s="9"/>
      <c r="C16" s="10"/>
      <c r="D16" s="10"/>
      <c r="E16" s="10"/>
      <c r="F16" s="9"/>
      <c r="G16" s="10">
        <f t="shared" si="0"/>
        <v>0</v>
      </c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1"/>
      <c r="V16" s="11"/>
      <c r="W16" s="10"/>
      <c r="X16" s="10"/>
      <c r="Y16" s="9"/>
      <c r="Z16" s="10"/>
      <c r="AA16" s="10">
        <f t="shared" si="1"/>
        <v>0</v>
      </c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1"/>
    </row>
    <row r="17" spans="1:41" s="7" customFormat="1" ht="10.5" x14ac:dyDescent="0.25">
      <c r="A17" s="8" t="s">
        <v>43</v>
      </c>
      <c r="B17" s="9"/>
      <c r="C17" s="10"/>
      <c r="D17" s="10"/>
      <c r="E17" s="10"/>
      <c r="F17" s="9"/>
      <c r="G17" s="10">
        <f t="shared" si="0"/>
        <v>0</v>
      </c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1"/>
      <c r="V17" s="13" t="s">
        <v>43</v>
      </c>
      <c r="W17" s="10"/>
      <c r="X17" s="10"/>
      <c r="Y17" s="12"/>
      <c r="Z17" s="10"/>
      <c r="AA17" s="10">
        <f t="shared" si="1"/>
        <v>0</v>
      </c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1"/>
    </row>
    <row r="18" spans="1:41" s="7" customFormat="1" x14ac:dyDescent="0.2">
      <c r="A18" s="7" t="s">
        <v>44</v>
      </c>
      <c r="B18" s="9" t="s">
        <v>45</v>
      </c>
      <c r="C18" s="10">
        <v>0</v>
      </c>
      <c r="D18" s="10">
        <v>0</v>
      </c>
      <c r="E18" s="10"/>
      <c r="F18" s="9"/>
      <c r="G18" s="10">
        <f t="shared" si="0"/>
        <v>0</v>
      </c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7">
        <f t="shared" ref="U18:U36" si="4">AVERAGE(G18:S18)</f>
        <v>0</v>
      </c>
      <c r="W18" s="10"/>
      <c r="X18" s="10"/>
      <c r="Y18" s="9"/>
      <c r="Z18" s="10"/>
      <c r="AA18" s="10">
        <f t="shared" si="1"/>
        <v>0</v>
      </c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1"/>
    </row>
    <row r="19" spans="1:41" s="7" customFormat="1" x14ac:dyDescent="0.2">
      <c r="A19" s="7" t="s">
        <v>46</v>
      </c>
      <c r="B19" s="9" t="s">
        <v>47</v>
      </c>
      <c r="C19" s="10">
        <f>[4]TB2015!B10</f>
        <v>12958.68</v>
      </c>
      <c r="D19" s="10">
        <f>[4]TB2015!B10</f>
        <v>12958.68</v>
      </c>
      <c r="E19" s="10"/>
      <c r="F19" s="9"/>
      <c r="G19" s="10">
        <f t="shared" si="0"/>
        <v>12958.68</v>
      </c>
      <c r="H19" s="10">
        <f>[4]TB2015!C10</f>
        <v>12958.68</v>
      </c>
      <c r="I19" s="10">
        <f>[4]TB2015!D10</f>
        <v>12958.68</v>
      </c>
      <c r="J19" s="10">
        <f>[4]TB2015!E10</f>
        <v>13261.03</v>
      </c>
      <c r="K19" s="10">
        <f>[4]TB2015!F10</f>
        <v>13261.03</v>
      </c>
      <c r="L19" s="10">
        <f>[4]TB2015!G10</f>
        <v>13261.03</v>
      </c>
      <c r="M19" s="10">
        <f>[4]TB2015!H10</f>
        <v>13261.03</v>
      </c>
      <c r="N19" s="10">
        <f>[4]TB2015!I10</f>
        <v>13261.03</v>
      </c>
      <c r="O19" s="10">
        <f>[4]TB2015!J10</f>
        <v>13261.03</v>
      </c>
      <c r="P19" s="10">
        <f>[4]TB2015!K10</f>
        <v>13261.03</v>
      </c>
      <c r="Q19" s="10">
        <f>[4]TB2015!L10</f>
        <v>13261.03</v>
      </c>
      <c r="R19" s="10">
        <f>[4]TB2015!M10</f>
        <v>13261.03</v>
      </c>
      <c r="S19" s="10">
        <f>[4]TB2015!N10</f>
        <v>13261.03</v>
      </c>
      <c r="T19" s="10">
        <f>[4]TB2015!N10</f>
        <v>13261.03</v>
      </c>
      <c r="U19" s="11">
        <f t="shared" si="4"/>
        <v>13191.256923076922</v>
      </c>
      <c r="V19" s="11" t="s">
        <v>48</v>
      </c>
      <c r="W19" s="10">
        <f>-[4]TB2015!B63</f>
        <v>15644.56</v>
      </c>
      <c r="X19" s="10">
        <f>-[4]TB2015!B63</f>
        <v>15644.56</v>
      </c>
      <c r="Y19" s="9"/>
      <c r="Z19" s="10"/>
      <c r="AA19" s="10">
        <f t="shared" si="1"/>
        <v>15644.56</v>
      </c>
      <c r="AB19" s="10">
        <f>-[4]TB2015!C63</f>
        <v>15715.34</v>
      </c>
      <c r="AC19" s="10">
        <f>-[4]TB2015!D63</f>
        <v>15786.12</v>
      </c>
      <c r="AD19" s="10">
        <f>-[4]TB2015!E63</f>
        <v>15857.68</v>
      </c>
      <c r="AE19" s="10">
        <f>-[4]TB2015!F63</f>
        <v>15892.29</v>
      </c>
      <c r="AF19" s="10">
        <f>-[4]TB2015!G63</f>
        <v>15926.9</v>
      </c>
      <c r="AG19" s="10">
        <f>-[4]TB2015!H63</f>
        <v>15961.51</v>
      </c>
      <c r="AH19" s="10">
        <f>-[4]TB2015!I63</f>
        <v>15996.12</v>
      </c>
      <c r="AI19" s="10">
        <f>-[4]TB2015!J63</f>
        <v>16030.73</v>
      </c>
      <c r="AJ19" s="10">
        <f>-[4]TB2015!K63</f>
        <v>16065.34</v>
      </c>
      <c r="AK19" s="10">
        <f>-[4]TB2015!L63</f>
        <v>16099.95</v>
      </c>
      <c r="AL19" s="10">
        <f>-[4]TB2015!M63</f>
        <v>16134.56</v>
      </c>
      <c r="AM19" s="10">
        <f>-[4]TB2015!N63</f>
        <v>16169.17</v>
      </c>
      <c r="AN19" s="10">
        <f>-[4]TB2015!N63</f>
        <v>16169.17</v>
      </c>
      <c r="AO19" s="7">
        <f t="shared" ref="AO19:AO22" si="5">AVERAGE(AA19:AM19)</f>
        <v>15944.636153846155</v>
      </c>
    </row>
    <row r="20" spans="1:41" s="7" customFormat="1" ht="14.25" customHeight="1" x14ac:dyDescent="0.2">
      <c r="A20" s="7" t="s">
        <v>49</v>
      </c>
      <c r="B20" s="9" t="s">
        <v>50</v>
      </c>
      <c r="C20" s="10">
        <f>[4]TB2015!B14</f>
        <v>80214.69</v>
      </c>
      <c r="D20" s="10">
        <f>[4]TB2015!B14</f>
        <v>80214.69</v>
      </c>
      <c r="E20" s="10"/>
      <c r="F20" s="9"/>
      <c r="G20" s="10">
        <f t="shared" si="0"/>
        <v>80214.69</v>
      </c>
      <c r="H20" s="10">
        <f>[4]TB2015!C14</f>
        <v>80214.69</v>
      </c>
      <c r="I20" s="10">
        <f>[4]TB2015!D14</f>
        <v>80214.69</v>
      </c>
      <c r="J20" s="10">
        <f>[4]TB2015!E14</f>
        <v>80214.69</v>
      </c>
      <c r="K20" s="10">
        <f>[4]TB2015!F14</f>
        <v>80214.69</v>
      </c>
      <c r="L20" s="10">
        <f>[4]TB2015!G14</f>
        <v>80214.69</v>
      </c>
      <c r="M20" s="10">
        <f>[4]TB2015!H14</f>
        <v>80214.69</v>
      </c>
      <c r="N20" s="10">
        <f>[4]TB2015!I14</f>
        <v>80214.69</v>
      </c>
      <c r="O20" s="10">
        <f>[4]TB2015!J14</f>
        <v>80214.69</v>
      </c>
      <c r="P20" s="10">
        <f>[4]TB2015!K14</f>
        <v>80214.69</v>
      </c>
      <c r="Q20" s="10">
        <f>[4]TB2015!L14</f>
        <v>80214.69</v>
      </c>
      <c r="R20" s="10">
        <f>[4]TB2015!M14</f>
        <v>80214.69</v>
      </c>
      <c r="S20" s="10">
        <f>[4]TB2015!N14</f>
        <v>80214.69</v>
      </c>
      <c r="T20" s="10">
        <f>[4]TB2015!N14</f>
        <v>80214.69</v>
      </c>
      <c r="U20" s="7">
        <f t="shared" si="4"/>
        <v>80214.689999999973</v>
      </c>
      <c r="V20" s="7" t="s">
        <v>51</v>
      </c>
      <c r="W20" s="10">
        <f>-[4]TB2015!B68</f>
        <v>68115.899999999994</v>
      </c>
      <c r="X20" s="10">
        <f>-[4]TB2015!B68</f>
        <v>68115.899999999994</v>
      </c>
      <c r="Y20" s="9"/>
      <c r="Z20" s="10"/>
      <c r="AA20" s="10">
        <f t="shared" si="1"/>
        <v>68115.899999999994</v>
      </c>
      <c r="AB20" s="10">
        <f>-[4]TB2015!C68</f>
        <v>68450.13</v>
      </c>
      <c r="AC20" s="10">
        <f>-[4]TB2015!D68</f>
        <v>68784.36</v>
      </c>
      <c r="AD20" s="10">
        <f>-[4]TB2015!E68</f>
        <v>69118.59</v>
      </c>
      <c r="AE20" s="10">
        <f>-[4]TB2015!F68</f>
        <v>69452.820000000007</v>
      </c>
      <c r="AF20" s="10">
        <f>-[4]TB2015!G68</f>
        <v>69787.05</v>
      </c>
      <c r="AG20" s="10">
        <f>-[4]TB2015!H68</f>
        <v>70121.279999999999</v>
      </c>
      <c r="AH20" s="10">
        <f>-[4]TB2015!I68</f>
        <v>70455.509999999995</v>
      </c>
      <c r="AI20" s="10">
        <f>-[4]TB2015!J68</f>
        <v>70789.740000000005</v>
      </c>
      <c r="AJ20" s="10">
        <f>-[4]TB2015!K68</f>
        <v>71123.97</v>
      </c>
      <c r="AK20" s="10">
        <f>-[4]TB2015!L68</f>
        <v>71458.2</v>
      </c>
      <c r="AL20" s="10">
        <f>-[4]TB2015!M68</f>
        <v>71792.429999999993</v>
      </c>
      <c r="AM20" s="10">
        <f>-[4]TB2015!N68</f>
        <v>72126.66</v>
      </c>
      <c r="AN20" s="10">
        <f>-[4]TB2015!N68</f>
        <v>72126.66</v>
      </c>
      <c r="AO20" s="7">
        <f t="shared" si="5"/>
        <v>70121.279999999999</v>
      </c>
    </row>
    <row r="21" spans="1:41" s="7" customFormat="1" x14ac:dyDescent="0.2">
      <c r="A21" s="7" t="s">
        <v>52</v>
      </c>
      <c r="B21" s="9" t="s">
        <v>53</v>
      </c>
      <c r="C21" s="10">
        <f>[4]TB2015!B15</f>
        <v>32475.02</v>
      </c>
      <c r="D21" s="10">
        <f>[4]TB2015!B15</f>
        <v>32475.02</v>
      </c>
      <c r="E21" s="10"/>
      <c r="F21" s="9"/>
      <c r="G21" s="10">
        <f t="shared" si="0"/>
        <v>32475.02</v>
      </c>
      <c r="H21" s="10">
        <f>[4]TB2015!C15</f>
        <v>32475.02</v>
      </c>
      <c r="I21" s="10">
        <f>[4]TB2015!D15</f>
        <v>32475.02</v>
      </c>
      <c r="J21" s="10">
        <f>[4]TB2015!E15</f>
        <v>32475.02</v>
      </c>
      <c r="K21" s="10">
        <f>[4]TB2015!F15</f>
        <v>32475.02</v>
      </c>
      <c r="L21" s="10">
        <f>[4]TB2015!G15</f>
        <v>32475.02</v>
      </c>
      <c r="M21" s="10">
        <f>[4]TB2015!H15</f>
        <v>32475.02</v>
      </c>
      <c r="N21" s="10">
        <f>[4]TB2015!I15</f>
        <v>32475.02</v>
      </c>
      <c r="O21" s="10">
        <f>[4]TB2015!J15</f>
        <v>32475.02</v>
      </c>
      <c r="P21" s="10">
        <f>[4]TB2015!K15</f>
        <v>32515.31</v>
      </c>
      <c r="Q21" s="10">
        <f>[4]TB2015!L15</f>
        <v>32978.65</v>
      </c>
      <c r="R21" s="10">
        <f>[4]TB2015!M15</f>
        <v>32978.65</v>
      </c>
      <c r="S21" s="10">
        <f>[4]TB2015!N15</f>
        <v>32978.65</v>
      </c>
      <c r="T21" s="10">
        <f>[4]TB2015!N15</f>
        <v>32978.65</v>
      </c>
      <c r="U21" s="7">
        <f t="shared" si="4"/>
        <v>32594.341538461544</v>
      </c>
      <c r="V21" s="7" t="s">
        <v>54</v>
      </c>
      <c r="W21" s="10">
        <f>-[4]TB2015!B69</f>
        <v>-27617.23</v>
      </c>
      <c r="X21" s="10">
        <f>-[4]TB2015!B69</f>
        <v>-27617.23</v>
      </c>
      <c r="Y21" s="9"/>
      <c r="Z21" s="10"/>
      <c r="AA21" s="10">
        <f t="shared" si="1"/>
        <v>-27617.23</v>
      </c>
      <c r="AB21" s="10">
        <f>-[4]TB2015!C69</f>
        <v>-27494.22</v>
      </c>
      <c r="AC21" s="10">
        <f>-[4]TB2015!D69</f>
        <v>-27371.21</v>
      </c>
      <c r="AD21" s="10">
        <f>-[4]TB2015!E69</f>
        <v>-27248.2</v>
      </c>
      <c r="AE21" s="10">
        <f>-[4]TB2015!F69</f>
        <v>-27125.19</v>
      </c>
      <c r="AF21" s="10">
        <f>-[4]TB2015!G69</f>
        <v>-27002.18</v>
      </c>
      <c r="AG21" s="10">
        <f>-[4]TB2015!H69</f>
        <v>-26879.17</v>
      </c>
      <c r="AH21" s="10">
        <f>-[4]TB2015!I69</f>
        <v>-26756.16</v>
      </c>
      <c r="AI21" s="10">
        <f>-[4]TB2015!J69</f>
        <v>-26633.15</v>
      </c>
      <c r="AJ21" s="10">
        <f>-[4]TB2015!K69</f>
        <v>-26509.99</v>
      </c>
      <c r="AK21" s="10">
        <f>-[4]TB2015!L69</f>
        <v>-26385.07</v>
      </c>
      <c r="AL21" s="10">
        <f>-[4]TB2015!M69</f>
        <v>-26260.15</v>
      </c>
      <c r="AM21" s="10">
        <f>-[4]TB2015!N69</f>
        <v>-26135.23</v>
      </c>
      <c r="AN21" s="10">
        <f>-[4]TB2015!N69</f>
        <v>-26135.23</v>
      </c>
      <c r="AO21" s="7">
        <f t="shared" si="5"/>
        <v>-26878.242307692304</v>
      </c>
    </row>
    <row r="22" spans="1:41" s="7" customFormat="1" x14ac:dyDescent="0.2">
      <c r="A22" s="7" t="s">
        <v>55</v>
      </c>
      <c r="B22" s="9" t="s">
        <v>56</v>
      </c>
      <c r="C22" s="10">
        <v>0</v>
      </c>
      <c r="D22" s="10">
        <v>0</v>
      </c>
      <c r="E22" s="10"/>
      <c r="F22" s="9"/>
      <c r="G22" s="10">
        <f t="shared" si="0"/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7">
        <f t="shared" si="4"/>
        <v>0</v>
      </c>
      <c r="V22" s="7" t="s">
        <v>57</v>
      </c>
      <c r="W22" s="10">
        <v>0</v>
      </c>
      <c r="X22" s="10">
        <v>0</v>
      </c>
      <c r="Y22" s="9"/>
      <c r="Z22" s="10"/>
      <c r="AA22" s="10">
        <f t="shared" si="1"/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7">
        <f t="shared" si="5"/>
        <v>0</v>
      </c>
    </row>
    <row r="23" spans="1:41" s="7" customFormat="1" ht="10.5" x14ac:dyDescent="0.25">
      <c r="A23" s="8" t="s">
        <v>58</v>
      </c>
      <c r="B23" s="9"/>
      <c r="C23" s="10"/>
      <c r="D23" s="10"/>
      <c r="E23" s="10"/>
      <c r="F23" s="9"/>
      <c r="G23" s="10">
        <f t="shared" si="0"/>
        <v>0</v>
      </c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V23" s="8" t="s">
        <v>58</v>
      </c>
      <c r="W23" s="10"/>
      <c r="X23" s="10"/>
      <c r="Y23" s="9"/>
      <c r="Z23" s="10"/>
      <c r="AA23" s="10">
        <f t="shared" si="1"/>
        <v>0</v>
      </c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1"/>
    </row>
    <row r="24" spans="1:41" s="7" customFormat="1" x14ac:dyDescent="0.2">
      <c r="A24" s="7" t="s">
        <v>59</v>
      </c>
      <c r="B24" s="9"/>
      <c r="C24" s="10"/>
      <c r="D24" s="10"/>
      <c r="E24" s="10"/>
      <c r="F24" s="9"/>
      <c r="G24" s="10">
        <f t="shared" si="0"/>
        <v>0</v>
      </c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W24" s="10"/>
      <c r="X24" s="10"/>
      <c r="Y24" s="9"/>
      <c r="Z24" s="10"/>
      <c r="AA24" s="10">
        <f t="shared" si="1"/>
        <v>0</v>
      </c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1"/>
    </row>
    <row r="25" spans="1:41" s="7" customFormat="1" x14ac:dyDescent="0.2">
      <c r="A25" s="7" t="s">
        <v>60</v>
      </c>
      <c r="B25" s="9" t="s">
        <v>61</v>
      </c>
      <c r="C25" s="10">
        <f>[4]TB2015!B11</f>
        <v>5370.55</v>
      </c>
      <c r="D25" s="10">
        <f>[4]TB2015!B11</f>
        <v>5370.55</v>
      </c>
      <c r="E25" s="10"/>
      <c r="F25" s="9"/>
      <c r="G25" s="10">
        <f t="shared" si="0"/>
        <v>5370.55</v>
      </c>
      <c r="H25" s="10">
        <f>[4]TB2015!C11</f>
        <v>5370.55</v>
      </c>
      <c r="I25" s="10">
        <f>[4]TB2015!D11</f>
        <v>5370.55</v>
      </c>
      <c r="J25" s="10">
        <f>[4]TB2015!E11</f>
        <v>5370.55</v>
      </c>
      <c r="K25" s="10">
        <f>[4]TB2015!F11</f>
        <v>5370.55</v>
      </c>
      <c r="L25" s="10">
        <f>[4]TB2015!G11</f>
        <v>5370.55</v>
      </c>
      <c r="M25" s="10">
        <f>[4]TB2015!H11</f>
        <v>5370.55</v>
      </c>
      <c r="N25" s="10">
        <f>[4]TB2015!I11</f>
        <v>5370.55</v>
      </c>
      <c r="O25" s="10">
        <f>[4]TB2015!J11</f>
        <v>5370.55</v>
      </c>
      <c r="P25" s="10">
        <f>[4]TB2015!K11</f>
        <v>5370.55</v>
      </c>
      <c r="Q25" s="10">
        <f>[4]TB2015!L11</f>
        <v>5370.55</v>
      </c>
      <c r="R25" s="10">
        <f>[4]TB2015!M11</f>
        <v>5370.55</v>
      </c>
      <c r="S25" s="10">
        <f>[4]TB2015!N11</f>
        <v>5370.55</v>
      </c>
      <c r="T25" s="10">
        <f>[4]TB2015!N11</f>
        <v>5370.55</v>
      </c>
      <c r="U25" s="7">
        <f t="shared" si="4"/>
        <v>5370.5500000000011</v>
      </c>
      <c r="V25" s="9" t="s">
        <v>62</v>
      </c>
      <c r="W25" s="10">
        <f>-[4]TB2015!B64</f>
        <v>1070.95</v>
      </c>
      <c r="X25" s="10">
        <f>-[4]TB2015!B64</f>
        <v>1070.95</v>
      </c>
      <c r="Y25" s="9"/>
      <c r="Z25" s="10"/>
      <c r="AA25" s="10">
        <f t="shared" si="1"/>
        <v>1070.95</v>
      </c>
      <c r="AB25" s="10">
        <f>-[4]TB2015!C64</f>
        <v>1084.98</v>
      </c>
      <c r="AC25" s="10">
        <f>-[4]TB2015!D64</f>
        <v>1099.01</v>
      </c>
      <c r="AD25" s="10">
        <f>-[4]TB2015!E64</f>
        <v>1113.04</v>
      </c>
      <c r="AE25" s="10">
        <f>-[4]TB2015!F64</f>
        <v>1127.07</v>
      </c>
      <c r="AF25" s="10">
        <f>-[4]TB2015!G64</f>
        <v>1141.0999999999999</v>
      </c>
      <c r="AG25" s="10">
        <f>-[4]TB2015!H64</f>
        <v>1155.1300000000001</v>
      </c>
      <c r="AH25" s="10">
        <f>-[4]TB2015!I64</f>
        <v>1169.1600000000001</v>
      </c>
      <c r="AI25" s="10">
        <f>-[4]TB2015!J64</f>
        <v>1183.19</v>
      </c>
      <c r="AJ25" s="10">
        <f>-[4]TB2015!K64</f>
        <v>1197.22</v>
      </c>
      <c r="AK25" s="10">
        <f>-[4]TB2015!L64</f>
        <v>1211.25</v>
      </c>
      <c r="AL25" s="10">
        <f>-[4]TB2015!M64</f>
        <v>1225.28</v>
      </c>
      <c r="AM25" s="10">
        <f>-[4]TB2015!N64</f>
        <v>1239.31</v>
      </c>
      <c r="AN25" s="10">
        <f>-[4]TB2015!N64</f>
        <v>1239.31</v>
      </c>
      <c r="AO25" s="11"/>
    </row>
    <row r="26" spans="1:41" s="7" customFormat="1" x14ac:dyDescent="0.2">
      <c r="A26" s="7" t="s">
        <v>63</v>
      </c>
      <c r="B26" s="9" t="s">
        <v>64</v>
      </c>
      <c r="C26" s="10">
        <v>0</v>
      </c>
      <c r="D26" s="10">
        <v>0</v>
      </c>
      <c r="E26" s="10"/>
      <c r="F26" s="9"/>
      <c r="G26" s="10">
        <f t="shared" si="0"/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7">
        <f t="shared" si="4"/>
        <v>0</v>
      </c>
      <c r="V26" s="7" t="s">
        <v>65</v>
      </c>
      <c r="W26" s="10">
        <v>0</v>
      </c>
      <c r="X26" s="10">
        <v>0</v>
      </c>
      <c r="Y26" s="9"/>
      <c r="Z26" s="10"/>
      <c r="AA26" s="10">
        <f t="shared" si="1"/>
        <v>0</v>
      </c>
      <c r="AB26" s="10">
        <v>0</v>
      </c>
      <c r="AC26" s="10">
        <v>0</v>
      </c>
      <c r="AD26" s="10">
        <v>0</v>
      </c>
      <c r="AE26" s="10">
        <v>0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0</v>
      </c>
      <c r="AL26" s="10">
        <v>0</v>
      </c>
      <c r="AM26" s="10">
        <v>0</v>
      </c>
      <c r="AN26" s="10">
        <v>0</v>
      </c>
      <c r="AO26" s="7">
        <f t="shared" ref="AO26:AO29" si="6">AVERAGE(AA26:AM26)</f>
        <v>0</v>
      </c>
    </row>
    <row r="27" spans="1:41" s="7" customFormat="1" x14ac:dyDescent="0.2">
      <c r="A27" s="7" t="s">
        <v>66</v>
      </c>
      <c r="B27" s="9" t="s">
        <v>67</v>
      </c>
      <c r="C27" s="10">
        <f>[4]TB2015!B16</f>
        <v>28922.44</v>
      </c>
      <c r="D27" s="10">
        <f>[4]TB2015!B16</f>
        <v>28922.44</v>
      </c>
      <c r="E27" s="10"/>
      <c r="F27" s="9"/>
      <c r="G27" s="10">
        <f t="shared" si="0"/>
        <v>28922.44</v>
      </c>
      <c r="H27" s="10">
        <f>[4]TB2015!C16</f>
        <v>28922.44</v>
      </c>
      <c r="I27" s="10">
        <f>[4]TB2015!D16</f>
        <v>28922.44</v>
      </c>
      <c r="J27" s="10">
        <f>[4]TB2015!E16</f>
        <v>28922.44</v>
      </c>
      <c r="K27" s="10">
        <f>[4]TB2015!F16</f>
        <v>28922.44</v>
      </c>
      <c r="L27" s="10">
        <f>[4]TB2015!G16</f>
        <v>28922.44</v>
      </c>
      <c r="M27" s="10">
        <f>[4]TB2015!H16</f>
        <v>28922.44</v>
      </c>
      <c r="N27" s="10">
        <f>[4]TB2015!I16</f>
        <v>28922.44</v>
      </c>
      <c r="O27" s="10">
        <f>[4]TB2015!J16</f>
        <v>28922.44</v>
      </c>
      <c r="P27" s="10">
        <f>[4]TB2015!K16</f>
        <v>28922.44</v>
      </c>
      <c r="Q27" s="10">
        <f>[4]TB2015!L16</f>
        <v>28922.44</v>
      </c>
      <c r="R27" s="10">
        <f>[4]TB2015!M16</f>
        <v>28922.44</v>
      </c>
      <c r="S27" s="10">
        <f>[4]TB2015!N16</f>
        <v>28922.44</v>
      </c>
      <c r="T27" s="10">
        <f>[4]TB2015!N16</f>
        <v>28922.44</v>
      </c>
      <c r="U27" s="7">
        <f t="shared" si="4"/>
        <v>28922.44</v>
      </c>
      <c r="V27" s="7" t="s">
        <v>68</v>
      </c>
      <c r="W27" s="10">
        <f>-[4]TB2015!B70</f>
        <v>11168.71</v>
      </c>
      <c r="X27" s="10">
        <f>-[4]TB2015!B70</f>
        <v>11168.71</v>
      </c>
      <c r="Y27" s="9"/>
      <c r="Z27" s="10"/>
      <c r="AA27" s="10">
        <f t="shared" si="1"/>
        <v>11168.71</v>
      </c>
      <c r="AB27" s="10">
        <f>-[4]TB2015!C70</f>
        <v>11233.85</v>
      </c>
      <c r="AC27" s="10">
        <f>-[4]TB2015!D70</f>
        <v>11298.99</v>
      </c>
      <c r="AD27" s="10">
        <f>-[4]TB2015!E70</f>
        <v>11364.13</v>
      </c>
      <c r="AE27" s="10">
        <f>-[4]TB2015!F70</f>
        <v>11429.27</v>
      </c>
      <c r="AF27" s="10">
        <f>-[4]TB2015!G70</f>
        <v>11494.41</v>
      </c>
      <c r="AG27" s="10">
        <f>-[4]TB2015!H70</f>
        <v>11559.55</v>
      </c>
      <c r="AH27" s="10">
        <f>-[4]TB2015!I70</f>
        <v>11624.69</v>
      </c>
      <c r="AI27" s="10">
        <f>-[4]TB2015!J70</f>
        <v>11689.83</v>
      </c>
      <c r="AJ27" s="10">
        <f>-[4]TB2015!K70</f>
        <v>11754.97</v>
      </c>
      <c r="AK27" s="10">
        <f>-[4]TB2015!L70</f>
        <v>11820.11</v>
      </c>
      <c r="AL27" s="10">
        <f>-[4]TB2015!M70</f>
        <v>11885.25</v>
      </c>
      <c r="AM27" s="10">
        <f>-[4]TB2015!N70</f>
        <v>11950.39</v>
      </c>
      <c r="AN27" s="10">
        <f>-[4]TB2015!N70</f>
        <v>11950.39</v>
      </c>
      <c r="AO27" s="7">
        <f t="shared" si="6"/>
        <v>11559.550000000001</v>
      </c>
    </row>
    <row r="28" spans="1:41" s="7" customFormat="1" x14ac:dyDescent="0.2">
      <c r="A28" s="7" t="s">
        <v>69</v>
      </c>
      <c r="B28" s="9" t="s">
        <v>70</v>
      </c>
      <c r="C28" s="10">
        <f>[4]TB2015!B17</f>
        <v>180409.5</v>
      </c>
      <c r="D28" s="14">
        <v>180698</v>
      </c>
      <c r="E28" s="10">
        <v>-288</v>
      </c>
      <c r="F28" s="9"/>
      <c r="G28" s="10">
        <f t="shared" si="0"/>
        <v>180409.5</v>
      </c>
      <c r="H28" s="10">
        <f>[4]TB2015!C17</f>
        <v>180409.5</v>
      </c>
      <c r="I28" s="10">
        <f>[4]TB2015!D17</f>
        <v>180409.5</v>
      </c>
      <c r="J28" s="10">
        <f>[4]TB2015!E17</f>
        <v>180409.5</v>
      </c>
      <c r="K28" s="10">
        <f>[4]TB2015!F17</f>
        <v>180409.5</v>
      </c>
      <c r="L28" s="10">
        <f>[4]TB2015!G17</f>
        <v>180409.5</v>
      </c>
      <c r="M28" s="10">
        <f>[4]TB2015!H17</f>
        <v>180409.5</v>
      </c>
      <c r="N28" s="10">
        <f>[4]TB2015!I17</f>
        <v>180409.5</v>
      </c>
      <c r="O28" s="10">
        <f>[4]TB2015!J17</f>
        <v>180409.5</v>
      </c>
      <c r="P28" s="10">
        <f>[4]TB2015!K17</f>
        <v>180409.5</v>
      </c>
      <c r="Q28" s="10">
        <f>[4]TB2015!L17</f>
        <v>180409.5</v>
      </c>
      <c r="R28" s="10">
        <f>[4]TB2015!M17</f>
        <v>180409.5</v>
      </c>
      <c r="S28" s="10">
        <f>[4]TB2015!N17</f>
        <v>180409.5</v>
      </c>
      <c r="T28" s="10">
        <f>[4]TB2015!N17</f>
        <v>180409.5</v>
      </c>
      <c r="U28" s="7">
        <f t="shared" si="4"/>
        <v>180409.5</v>
      </c>
      <c r="V28" s="7" t="s">
        <v>71</v>
      </c>
      <c r="W28" s="10">
        <f>-[4]TB2015!B71</f>
        <v>41777.910000000003</v>
      </c>
      <c r="X28" s="10">
        <f>-[4]TB2015!B71</f>
        <v>41777.910000000003</v>
      </c>
      <c r="Y28" s="9"/>
      <c r="Z28" s="10"/>
      <c r="AA28" s="10">
        <f t="shared" si="1"/>
        <v>41777.910000000003</v>
      </c>
      <c r="AB28" s="10">
        <f>-[4]TB2015!C71</f>
        <v>42128.23</v>
      </c>
      <c r="AC28" s="10">
        <f>-[4]TB2015!D71</f>
        <v>42478.55</v>
      </c>
      <c r="AD28" s="10">
        <f>-[4]TB2015!E71</f>
        <v>42828.87</v>
      </c>
      <c r="AE28" s="10">
        <f>-[4]TB2015!F71</f>
        <v>43179.19</v>
      </c>
      <c r="AF28" s="10">
        <f>-[4]TB2015!G71</f>
        <v>43529.51</v>
      </c>
      <c r="AG28" s="10">
        <f>-[4]TB2015!H71</f>
        <v>43879.83</v>
      </c>
      <c r="AH28" s="10">
        <f>-[4]TB2015!I71</f>
        <v>44230.15</v>
      </c>
      <c r="AI28" s="10">
        <f>-[4]TB2015!J71</f>
        <v>44580.47</v>
      </c>
      <c r="AJ28" s="10">
        <f>-[4]TB2015!K71</f>
        <v>44930.79</v>
      </c>
      <c r="AK28" s="10">
        <f>-[4]TB2015!L71</f>
        <v>45281.11</v>
      </c>
      <c r="AL28" s="10">
        <f>-[4]TB2015!M71</f>
        <v>45631.43</v>
      </c>
      <c r="AM28" s="10">
        <f>-[4]TB2015!N71</f>
        <v>45981.75</v>
      </c>
      <c r="AN28" s="10">
        <f>-[4]TB2015!N71</f>
        <v>45981.75</v>
      </c>
      <c r="AO28" s="7">
        <f t="shared" si="6"/>
        <v>43879.83</v>
      </c>
    </row>
    <row r="29" spans="1:41" s="7" customFormat="1" x14ac:dyDescent="0.2">
      <c r="A29" s="7" t="s">
        <v>72</v>
      </c>
      <c r="B29" s="9" t="s">
        <v>73</v>
      </c>
      <c r="C29" s="10">
        <f>[4]TB2015!B18</f>
        <v>31262.71</v>
      </c>
      <c r="D29" s="10">
        <f>[4]TB2015!B18</f>
        <v>31262.71</v>
      </c>
      <c r="E29" s="10"/>
      <c r="F29" s="9"/>
      <c r="G29" s="10">
        <f t="shared" si="0"/>
        <v>31262.71</v>
      </c>
      <c r="H29" s="10">
        <f>[4]TB2015!C18</f>
        <v>31262.71</v>
      </c>
      <c r="I29" s="10">
        <f>[4]TB2015!D18</f>
        <v>31262.71</v>
      </c>
      <c r="J29" s="10">
        <f>[4]TB2015!E18</f>
        <v>31262.71</v>
      </c>
      <c r="K29" s="10">
        <f>[4]TB2015!F18</f>
        <v>31262.71</v>
      </c>
      <c r="L29" s="10">
        <f>[4]TB2015!G18</f>
        <v>31262.71</v>
      </c>
      <c r="M29" s="10">
        <f>[4]TB2015!H18</f>
        <v>31262.71</v>
      </c>
      <c r="N29" s="10">
        <f>[4]TB2015!I18</f>
        <v>31262.71</v>
      </c>
      <c r="O29" s="10">
        <f>[4]TB2015!J18</f>
        <v>31262.71</v>
      </c>
      <c r="P29" s="10">
        <f>[4]TB2015!K18</f>
        <v>31262.71</v>
      </c>
      <c r="Q29" s="10">
        <f>[4]TB2015!L18</f>
        <v>31262.71</v>
      </c>
      <c r="R29" s="10">
        <f>[4]TB2015!M18</f>
        <v>31262.71</v>
      </c>
      <c r="S29" s="10">
        <f>[4]TB2015!N18</f>
        <v>31262.71</v>
      </c>
      <c r="T29" s="10">
        <f>[4]TB2015!N18</f>
        <v>31262.71</v>
      </c>
      <c r="U29" s="7">
        <f t="shared" si="4"/>
        <v>31262.710000000003</v>
      </c>
      <c r="V29" s="7" t="s">
        <v>74</v>
      </c>
      <c r="W29" s="10">
        <f>-[4]TB2015!B72</f>
        <v>15913.32</v>
      </c>
      <c r="X29" s="10">
        <f>-[4]TB2015!B72</f>
        <v>15913.32</v>
      </c>
      <c r="Y29" s="9"/>
      <c r="Z29" s="10"/>
      <c r="AA29" s="10">
        <f t="shared" si="1"/>
        <v>15913.32</v>
      </c>
      <c r="AB29" s="10">
        <f>-[4]TB2015!C72</f>
        <v>15978.45</v>
      </c>
      <c r="AC29" s="10">
        <f>-[4]TB2015!D72</f>
        <v>16043.58</v>
      </c>
      <c r="AD29" s="10">
        <f>-[4]TB2015!E72</f>
        <v>16108.71</v>
      </c>
      <c r="AE29" s="10">
        <f>-[4]TB2015!F72</f>
        <v>16173.84</v>
      </c>
      <c r="AF29" s="10">
        <f>-[4]TB2015!G72</f>
        <v>16238.97</v>
      </c>
      <c r="AG29" s="10">
        <f>-[4]TB2015!H72</f>
        <v>16304.1</v>
      </c>
      <c r="AH29" s="10">
        <f>-[4]TB2015!I72</f>
        <v>16369.23</v>
      </c>
      <c r="AI29" s="10">
        <f>-[4]TB2015!J72</f>
        <v>16434.36</v>
      </c>
      <c r="AJ29" s="10">
        <f>-[4]TB2015!K72</f>
        <v>16499.490000000002</v>
      </c>
      <c r="AK29" s="10">
        <f>-[4]TB2015!L72</f>
        <v>16564.62</v>
      </c>
      <c r="AL29" s="10">
        <f>-[4]TB2015!M72</f>
        <v>16629.75</v>
      </c>
      <c r="AM29" s="10">
        <f>-[4]TB2015!N72</f>
        <v>16694.88</v>
      </c>
      <c r="AN29" s="10">
        <f>-[4]TB2015!N72</f>
        <v>16694.88</v>
      </c>
      <c r="AO29" s="7">
        <f t="shared" si="6"/>
        <v>16304.099999999999</v>
      </c>
    </row>
    <row r="30" spans="1:41" s="7" customFormat="1" x14ac:dyDescent="0.2">
      <c r="B30" s="9"/>
      <c r="C30" s="10"/>
      <c r="D30" s="10"/>
      <c r="E30" s="10"/>
      <c r="F30" s="9"/>
      <c r="G30" s="10">
        <f t="shared" si="0"/>
        <v>0</v>
      </c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W30" s="10"/>
      <c r="X30" s="10"/>
      <c r="Y30" s="9"/>
      <c r="Z30" s="10"/>
      <c r="AA30" s="10">
        <f t="shared" si="1"/>
        <v>0</v>
      </c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1"/>
    </row>
    <row r="31" spans="1:41" s="7" customFormat="1" x14ac:dyDescent="0.2">
      <c r="A31" s="7" t="s">
        <v>75</v>
      </c>
      <c r="B31" s="9" t="s">
        <v>76</v>
      </c>
      <c r="C31" s="10">
        <f>[4]TB2015!B19</f>
        <v>21883.97</v>
      </c>
      <c r="D31" s="10">
        <f>[4]TB2015!B19</f>
        <v>21883.97</v>
      </c>
      <c r="E31" s="10"/>
      <c r="F31" s="9"/>
      <c r="G31" s="10">
        <f t="shared" si="0"/>
        <v>21883.97</v>
      </c>
      <c r="H31" s="10">
        <f>[4]TB2015!C19</f>
        <v>21883.97</v>
      </c>
      <c r="I31" s="10">
        <f>[4]TB2015!D19</f>
        <v>21883.97</v>
      </c>
      <c r="J31" s="10">
        <f>[4]TB2015!E19</f>
        <v>21883.97</v>
      </c>
      <c r="K31" s="10">
        <f>[4]TB2015!F19</f>
        <v>21883.97</v>
      </c>
      <c r="L31" s="10">
        <f>[4]TB2015!G19</f>
        <v>21883.97</v>
      </c>
      <c r="M31" s="10">
        <f>[4]TB2015!H19</f>
        <v>21883.97</v>
      </c>
      <c r="N31" s="10">
        <f>[4]TB2015!I19</f>
        <v>21883.97</v>
      </c>
      <c r="O31" s="10">
        <f>[4]TB2015!J19</f>
        <v>21883.97</v>
      </c>
      <c r="P31" s="10">
        <f>[4]TB2015!K19</f>
        <v>21883.97</v>
      </c>
      <c r="Q31" s="10">
        <f>[4]TB2015!L19</f>
        <v>21883.97</v>
      </c>
      <c r="R31" s="10">
        <f>[4]TB2015!M19</f>
        <v>21883.97</v>
      </c>
      <c r="S31" s="10">
        <f>[4]TB2015!N19</f>
        <v>21883.97</v>
      </c>
      <c r="T31" s="10">
        <f>[4]TB2015!N19</f>
        <v>21883.97</v>
      </c>
      <c r="U31" s="7">
        <f t="shared" si="4"/>
        <v>21883.969999999998</v>
      </c>
      <c r="V31" s="7" t="s">
        <v>77</v>
      </c>
      <c r="W31" s="10">
        <f>-[4]TB2015!B73</f>
        <v>19038.150000000001</v>
      </c>
      <c r="X31" s="10">
        <f>-[4]TB2015!B73</f>
        <v>19038.150000000001</v>
      </c>
      <c r="Y31" s="9"/>
      <c r="Z31" s="10"/>
      <c r="AA31" s="10">
        <f t="shared" si="1"/>
        <v>19038.150000000001</v>
      </c>
      <c r="AB31" s="10">
        <f>-[4]TB2015!C73</f>
        <v>19129.34</v>
      </c>
      <c r="AC31" s="10">
        <f>-[4]TB2015!D73</f>
        <v>19220.53</v>
      </c>
      <c r="AD31" s="10">
        <f>-[4]TB2015!E73</f>
        <v>19311.72</v>
      </c>
      <c r="AE31" s="10">
        <f>-[4]TB2015!F73</f>
        <v>19402.91</v>
      </c>
      <c r="AF31" s="10">
        <f>-[4]TB2015!G73</f>
        <v>19494.099999999999</v>
      </c>
      <c r="AG31" s="10">
        <f>-[4]TB2015!H73</f>
        <v>19585.29</v>
      </c>
      <c r="AH31" s="10">
        <f>-[4]TB2015!I73</f>
        <v>19676.48</v>
      </c>
      <c r="AI31" s="10">
        <f>-[4]TB2015!J73</f>
        <v>19767.669999999998</v>
      </c>
      <c r="AJ31" s="10">
        <f>-[4]TB2015!K73</f>
        <v>19858.86</v>
      </c>
      <c r="AK31" s="10">
        <f>-[4]TB2015!L73</f>
        <v>19950.05</v>
      </c>
      <c r="AL31" s="10">
        <f>-[4]TB2015!M73</f>
        <v>20041.240000000002</v>
      </c>
      <c r="AM31" s="10">
        <f>-[4]TB2015!N73</f>
        <v>20132.43</v>
      </c>
      <c r="AN31" s="10">
        <f>-[4]TB2015!N73</f>
        <v>20132.43</v>
      </c>
      <c r="AO31" s="7">
        <f t="shared" ref="AO31:AO36" si="7">AVERAGE(AA31:AM31)</f>
        <v>19585.289999999997</v>
      </c>
    </row>
    <row r="32" spans="1:41" s="7" customFormat="1" x14ac:dyDescent="0.2">
      <c r="B32" s="9" t="s">
        <v>78</v>
      </c>
      <c r="C32" s="10">
        <f>[4]TB2015!B20</f>
        <v>5164.99</v>
      </c>
      <c r="D32" s="10">
        <f>[4]TB2015!B20</f>
        <v>5164.99</v>
      </c>
      <c r="E32" s="10"/>
      <c r="F32" s="9"/>
      <c r="G32" s="10">
        <f t="shared" si="0"/>
        <v>5164.99</v>
      </c>
      <c r="H32" s="246">
        <f>[4]TB2015!C20</f>
        <v>5164.99</v>
      </c>
      <c r="I32" s="246">
        <f>[4]TB2015!D20</f>
        <v>5164.99</v>
      </c>
      <c r="J32" s="246">
        <f>[4]TB2015!E20</f>
        <v>5164.99</v>
      </c>
      <c r="K32" s="246">
        <f>[4]TB2015!F20</f>
        <v>5164.99</v>
      </c>
      <c r="L32" s="246">
        <f>[4]TB2015!G20</f>
        <v>5164.99</v>
      </c>
      <c r="M32" s="246">
        <f>[4]TB2015!H20</f>
        <v>5164.99</v>
      </c>
      <c r="N32" s="246">
        <f>[4]TB2015!I20</f>
        <v>5164.99</v>
      </c>
      <c r="O32" s="246">
        <f>[4]TB2015!J20</f>
        <v>5164.99</v>
      </c>
      <c r="P32" s="246">
        <f>[4]TB2015!K20</f>
        <v>5164.99</v>
      </c>
      <c r="Q32" s="246">
        <f>[4]TB2015!L20</f>
        <v>5164.99</v>
      </c>
      <c r="R32" s="246">
        <f>[4]TB2015!M20</f>
        <v>5164.99</v>
      </c>
      <c r="S32" s="246">
        <f>[4]TB2015!N20</f>
        <v>5164.99</v>
      </c>
      <c r="T32" s="246">
        <f>[4]TB2015!N20</f>
        <v>5164.99</v>
      </c>
      <c r="U32" s="7">
        <f t="shared" si="4"/>
        <v>5164.9899999999989</v>
      </c>
      <c r="V32" s="7" t="s">
        <v>79</v>
      </c>
      <c r="W32" s="246">
        <f>-[4]TB2015!B74</f>
        <v>1819.77</v>
      </c>
      <c r="X32" s="246">
        <f>-[4]TB2015!B74</f>
        <v>1819.77</v>
      </c>
      <c r="Y32" s="9"/>
      <c r="Z32" s="10"/>
      <c r="AA32" s="10">
        <f t="shared" si="1"/>
        <v>1819.77</v>
      </c>
      <c r="AB32" s="246">
        <f>-[4]TB2015!C74</f>
        <v>1841.29</v>
      </c>
      <c r="AC32" s="246">
        <f>-[4]TB2015!D74</f>
        <v>1862.81</v>
      </c>
      <c r="AD32" s="246">
        <f>-[4]TB2015!E74</f>
        <v>1884.33</v>
      </c>
      <c r="AE32" s="246">
        <f>-[4]TB2015!F74</f>
        <v>1905.85</v>
      </c>
      <c r="AF32" s="246">
        <f>-[4]TB2015!G74</f>
        <v>1927.37</v>
      </c>
      <c r="AG32" s="246">
        <f>-[4]TB2015!H74</f>
        <v>1948.89</v>
      </c>
      <c r="AH32" s="246">
        <f>-[4]TB2015!I74</f>
        <v>1970.41</v>
      </c>
      <c r="AI32" s="246">
        <f>-[4]TB2015!J74</f>
        <v>1991.93</v>
      </c>
      <c r="AJ32" s="246">
        <f>-[4]TB2015!K74</f>
        <v>2013.45</v>
      </c>
      <c r="AK32" s="246">
        <f>-[4]TB2015!L74</f>
        <v>2034.97</v>
      </c>
      <c r="AL32" s="246">
        <f>-[4]TB2015!M74</f>
        <v>2056.4899999999998</v>
      </c>
      <c r="AM32" s="246">
        <f>-[4]TB2015!N74</f>
        <v>2078.0100000000002</v>
      </c>
      <c r="AN32" s="246">
        <f>-[4]TB2015!N74</f>
        <v>2078.0100000000002</v>
      </c>
      <c r="AO32" s="7">
        <f t="shared" si="7"/>
        <v>1948.8899999999999</v>
      </c>
    </row>
    <row r="33" spans="1:41" s="7" customFormat="1" ht="10.5" x14ac:dyDescent="0.25">
      <c r="A33" s="17" t="s">
        <v>80</v>
      </c>
      <c r="B33" s="18" t="s">
        <v>81</v>
      </c>
      <c r="C33" s="167">
        <f>SUM(C31:C32)</f>
        <v>27048.959999999999</v>
      </c>
      <c r="D33" s="167">
        <f>SUM(D31:D32)</f>
        <v>27048.959999999999</v>
      </c>
      <c r="E33" s="10"/>
      <c r="F33" s="167">
        <f>SUM(F31:F32)</f>
        <v>0</v>
      </c>
      <c r="G33" s="10">
        <f t="shared" si="0"/>
        <v>27048.959999999999</v>
      </c>
      <c r="H33" s="10">
        <f t="shared" ref="H33:T33" si="8">SUM(H31:H32)</f>
        <v>27048.959999999999</v>
      </c>
      <c r="I33" s="10">
        <f t="shared" si="8"/>
        <v>27048.959999999999</v>
      </c>
      <c r="J33" s="10">
        <f t="shared" si="8"/>
        <v>27048.959999999999</v>
      </c>
      <c r="K33" s="10">
        <f t="shared" si="8"/>
        <v>27048.959999999999</v>
      </c>
      <c r="L33" s="10">
        <f t="shared" si="8"/>
        <v>27048.959999999999</v>
      </c>
      <c r="M33" s="10">
        <f t="shared" si="8"/>
        <v>27048.959999999999</v>
      </c>
      <c r="N33" s="10">
        <f t="shared" si="8"/>
        <v>27048.959999999999</v>
      </c>
      <c r="O33" s="10">
        <f t="shared" si="8"/>
        <v>27048.959999999999</v>
      </c>
      <c r="P33" s="10">
        <f t="shared" si="8"/>
        <v>27048.959999999999</v>
      </c>
      <c r="Q33" s="10">
        <f t="shared" si="8"/>
        <v>27048.959999999999</v>
      </c>
      <c r="R33" s="10">
        <f t="shared" si="8"/>
        <v>27048.959999999999</v>
      </c>
      <c r="S33" s="10">
        <f t="shared" si="8"/>
        <v>27048.959999999999</v>
      </c>
      <c r="T33" s="10">
        <f t="shared" si="8"/>
        <v>27048.959999999999</v>
      </c>
      <c r="U33" s="7">
        <f t="shared" si="4"/>
        <v>27048.960000000003</v>
      </c>
      <c r="V33" s="20" t="s">
        <v>81</v>
      </c>
      <c r="W33" s="10">
        <f>SUM(W31:W32)</f>
        <v>20857.920000000002</v>
      </c>
      <c r="X33" s="10">
        <f>SUM(X31:X32)</f>
        <v>20857.920000000002</v>
      </c>
      <c r="Y33" s="167">
        <f>SUM(Y31:Y32)</f>
        <v>0</v>
      </c>
      <c r="Z33" s="10"/>
      <c r="AA33" s="10">
        <f t="shared" si="1"/>
        <v>20857.920000000002</v>
      </c>
      <c r="AB33" s="10">
        <f>SUM(AB31:AB32)</f>
        <v>20970.63</v>
      </c>
      <c r="AC33" s="10">
        <f t="shared" ref="AC33:AN33" si="9">SUM(AC31:AC32)</f>
        <v>21083.34</v>
      </c>
      <c r="AD33" s="10">
        <f t="shared" si="9"/>
        <v>21196.050000000003</v>
      </c>
      <c r="AE33" s="10">
        <f t="shared" si="9"/>
        <v>21308.76</v>
      </c>
      <c r="AF33" s="10">
        <f t="shared" si="9"/>
        <v>21421.469999999998</v>
      </c>
      <c r="AG33" s="10">
        <f t="shared" si="9"/>
        <v>21534.18</v>
      </c>
      <c r="AH33" s="10">
        <f t="shared" si="9"/>
        <v>21646.89</v>
      </c>
      <c r="AI33" s="10">
        <f t="shared" si="9"/>
        <v>21759.599999999999</v>
      </c>
      <c r="AJ33" s="10">
        <f t="shared" si="9"/>
        <v>21872.31</v>
      </c>
      <c r="AK33" s="10">
        <f t="shared" si="9"/>
        <v>21985.02</v>
      </c>
      <c r="AL33" s="10">
        <f t="shared" si="9"/>
        <v>22097.730000000003</v>
      </c>
      <c r="AM33" s="10">
        <f t="shared" si="9"/>
        <v>22210.440000000002</v>
      </c>
      <c r="AN33" s="10">
        <f t="shared" si="9"/>
        <v>22210.440000000002</v>
      </c>
      <c r="AO33" s="7">
        <f t="shared" si="7"/>
        <v>21534.179999999997</v>
      </c>
    </row>
    <row r="34" spans="1:41" s="7" customFormat="1" x14ac:dyDescent="0.2">
      <c r="A34" s="7" t="s">
        <v>82</v>
      </c>
      <c r="B34" s="9" t="s">
        <v>83</v>
      </c>
      <c r="C34" s="10">
        <f>[4]TB2015!B21</f>
        <v>1839</v>
      </c>
      <c r="D34" s="10">
        <f>[4]TB2015!B21</f>
        <v>1839</v>
      </c>
      <c r="E34" s="10"/>
      <c r="F34" s="9"/>
      <c r="G34" s="10">
        <f t="shared" si="0"/>
        <v>1839</v>
      </c>
      <c r="H34" s="10">
        <f>[4]TB2015!C21</f>
        <v>1839</v>
      </c>
      <c r="I34" s="10">
        <f>[4]TB2015!D21</f>
        <v>1839</v>
      </c>
      <c r="J34" s="10">
        <f>[4]TB2015!E21</f>
        <v>1839</v>
      </c>
      <c r="K34" s="10">
        <f>[4]TB2015!F21</f>
        <v>1839</v>
      </c>
      <c r="L34" s="10">
        <f>[4]TB2015!G21</f>
        <v>1839</v>
      </c>
      <c r="M34" s="10">
        <f>[4]TB2015!H21</f>
        <v>1839</v>
      </c>
      <c r="N34" s="10">
        <f>[4]TB2015!I21</f>
        <v>1839</v>
      </c>
      <c r="O34" s="10">
        <f>[4]TB2015!J21</f>
        <v>1839</v>
      </c>
      <c r="P34" s="10">
        <f>[4]TB2015!K21</f>
        <v>1839</v>
      </c>
      <c r="Q34" s="10">
        <f>[4]TB2015!L21</f>
        <v>1839</v>
      </c>
      <c r="R34" s="10">
        <f>[4]TB2015!M21</f>
        <v>1839</v>
      </c>
      <c r="S34" s="10">
        <f>[4]TB2015!N21</f>
        <v>1839</v>
      </c>
      <c r="T34" s="10">
        <f>[4]TB2015!N21</f>
        <v>1839</v>
      </c>
      <c r="U34" s="7">
        <f t="shared" si="4"/>
        <v>1839</v>
      </c>
      <c r="V34" s="7" t="s">
        <v>84</v>
      </c>
      <c r="W34" s="10">
        <f>-[4]TB2015!B75</f>
        <v>763.02</v>
      </c>
      <c r="X34" s="10">
        <f>-[4]TB2015!B75</f>
        <v>763.02</v>
      </c>
      <c r="Y34" s="9"/>
      <c r="Z34" s="10"/>
      <c r="AA34" s="10">
        <f t="shared" si="1"/>
        <v>763.02</v>
      </c>
      <c r="AB34" s="10">
        <f>-[4]TB2015!C75</f>
        <v>766.42</v>
      </c>
      <c r="AC34" s="10">
        <f>-[4]TB2015!D75</f>
        <v>769.82</v>
      </c>
      <c r="AD34" s="10">
        <f>-[4]TB2015!E75</f>
        <v>773.22</v>
      </c>
      <c r="AE34" s="10">
        <f>-[4]TB2015!F75</f>
        <v>776.62</v>
      </c>
      <c r="AF34" s="10">
        <f>-[4]TB2015!G75</f>
        <v>780.02</v>
      </c>
      <c r="AG34" s="10">
        <f>-[4]TB2015!H75</f>
        <v>783.42</v>
      </c>
      <c r="AH34" s="10">
        <f>-[4]TB2015!I75</f>
        <v>786.82</v>
      </c>
      <c r="AI34" s="10">
        <f>-[4]TB2015!J75</f>
        <v>790.22</v>
      </c>
      <c r="AJ34" s="10">
        <f>-[4]TB2015!K75</f>
        <v>793.62</v>
      </c>
      <c r="AK34" s="10">
        <f>-[4]TB2015!L75</f>
        <v>797.02</v>
      </c>
      <c r="AL34" s="10">
        <f>-[4]TB2015!M75</f>
        <v>800.42</v>
      </c>
      <c r="AM34" s="10">
        <f>-[4]TB2015!N75</f>
        <v>803.82</v>
      </c>
      <c r="AN34" s="10">
        <f>-[4]TB2015!N75</f>
        <v>803.82</v>
      </c>
      <c r="AO34" s="7">
        <f t="shared" si="7"/>
        <v>783.42000000000007</v>
      </c>
    </row>
    <row r="35" spans="1:41" s="7" customFormat="1" x14ac:dyDescent="0.2">
      <c r="A35" s="7" t="s">
        <v>85</v>
      </c>
      <c r="B35" s="9" t="s">
        <v>86</v>
      </c>
      <c r="C35" s="10">
        <v>0</v>
      </c>
      <c r="D35" s="10">
        <v>0</v>
      </c>
      <c r="E35" s="10"/>
      <c r="F35" s="9"/>
      <c r="G35" s="10">
        <f t="shared" si="0"/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7">
        <f t="shared" si="4"/>
        <v>0</v>
      </c>
      <c r="V35" s="7" t="s">
        <v>87</v>
      </c>
      <c r="W35" s="10">
        <v>0</v>
      </c>
      <c r="X35" s="10">
        <v>0</v>
      </c>
      <c r="Y35" s="9"/>
      <c r="Z35" s="10"/>
      <c r="AA35" s="10">
        <f t="shared" si="1"/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7">
        <f t="shared" si="7"/>
        <v>0</v>
      </c>
    </row>
    <row r="36" spans="1:41" s="7" customFormat="1" x14ac:dyDescent="0.2">
      <c r="A36" s="7" t="s">
        <v>88</v>
      </c>
      <c r="B36" s="9" t="s">
        <v>89</v>
      </c>
      <c r="C36" s="10">
        <v>0</v>
      </c>
      <c r="D36" s="10">
        <v>0</v>
      </c>
      <c r="E36" s="10"/>
      <c r="F36" s="9"/>
      <c r="G36" s="10">
        <f t="shared" si="0"/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7">
        <f t="shared" si="4"/>
        <v>0</v>
      </c>
      <c r="V36" s="7" t="s">
        <v>90</v>
      </c>
      <c r="W36" s="10">
        <v>0</v>
      </c>
      <c r="X36" s="10">
        <v>0</v>
      </c>
      <c r="Y36" s="9"/>
      <c r="Z36" s="10"/>
      <c r="AA36" s="10">
        <f t="shared" si="1"/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7">
        <f t="shared" si="7"/>
        <v>0</v>
      </c>
    </row>
    <row r="37" spans="1:41" s="7" customFormat="1" ht="10.5" x14ac:dyDescent="0.25">
      <c r="A37" s="8" t="s">
        <v>91</v>
      </c>
      <c r="B37" s="9"/>
      <c r="C37" s="10"/>
      <c r="D37" s="10"/>
      <c r="E37" s="10"/>
      <c r="F37" s="9"/>
      <c r="G37" s="10">
        <f t="shared" si="0"/>
        <v>0</v>
      </c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V37" s="8" t="s">
        <v>91</v>
      </c>
      <c r="W37" s="10"/>
      <c r="X37" s="10"/>
      <c r="Y37" s="9"/>
      <c r="Z37" s="10"/>
      <c r="AA37" s="10">
        <f t="shared" si="1"/>
        <v>0</v>
      </c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1"/>
    </row>
    <row r="38" spans="1:41" s="7" customFormat="1" x14ac:dyDescent="0.2">
      <c r="A38" s="7" t="s">
        <v>92</v>
      </c>
      <c r="B38" s="9" t="s">
        <v>93</v>
      </c>
      <c r="C38" s="10">
        <f>[4]TB2015!B8</f>
        <v>93.85</v>
      </c>
      <c r="D38" s="10">
        <f>[4]TB2015!B8</f>
        <v>93.85</v>
      </c>
      <c r="E38" s="10"/>
      <c r="F38" s="9"/>
      <c r="G38" s="10">
        <f t="shared" si="0"/>
        <v>93.85</v>
      </c>
      <c r="H38" s="10">
        <f>[4]TB2015!C8</f>
        <v>93.1</v>
      </c>
      <c r="I38" s="10">
        <f>[4]TB2015!D8</f>
        <v>92.86</v>
      </c>
      <c r="J38" s="10">
        <f>[4]TB2015!E8</f>
        <v>92.7</v>
      </c>
      <c r="K38" s="10">
        <f>[4]TB2015!F8</f>
        <v>91.91</v>
      </c>
      <c r="L38" s="10">
        <f>[4]TB2015!G8</f>
        <v>92.15</v>
      </c>
      <c r="M38" s="10">
        <f>[4]TB2015!H8</f>
        <v>91.32</v>
      </c>
      <c r="N38" s="10">
        <f>[4]TB2015!I8</f>
        <v>91.48</v>
      </c>
      <c r="O38" s="10">
        <f>[4]TB2015!J8</f>
        <v>91.83</v>
      </c>
      <c r="P38" s="10">
        <f>[4]TB2015!K8</f>
        <v>90.98</v>
      </c>
      <c r="Q38" s="10">
        <f>[4]TB2015!L8</f>
        <v>90.82</v>
      </c>
      <c r="R38" s="10">
        <f>[4]TB2015!M8</f>
        <v>90.7</v>
      </c>
      <c r="S38" s="10">
        <f>[4]TB2015!N8</f>
        <v>90.48</v>
      </c>
      <c r="T38" s="10">
        <f>[4]TB2015!N8</f>
        <v>90.48</v>
      </c>
      <c r="U38" s="7">
        <f>AVERAGE(G38:S38)</f>
        <v>91.86</v>
      </c>
      <c r="W38" s="10"/>
      <c r="X38" s="10"/>
      <c r="Y38" s="9"/>
      <c r="Z38" s="10"/>
      <c r="AA38" s="10">
        <f t="shared" si="1"/>
        <v>0</v>
      </c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1"/>
    </row>
    <row r="39" spans="1:41" s="7" customFormat="1" x14ac:dyDescent="0.2">
      <c r="B39" s="12"/>
      <c r="C39" s="10"/>
      <c r="D39" s="10"/>
      <c r="E39" s="10"/>
      <c r="F39" s="9"/>
      <c r="G39" s="10">
        <f t="shared" si="0"/>
        <v>0</v>
      </c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W39" s="10"/>
      <c r="X39" s="10"/>
      <c r="Y39" s="9"/>
      <c r="Z39" s="10"/>
      <c r="AA39" s="10">
        <f t="shared" si="1"/>
        <v>0</v>
      </c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1"/>
    </row>
    <row r="40" spans="1:41" s="7" customFormat="1" x14ac:dyDescent="0.2">
      <c r="A40" s="7" t="s">
        <v>94</v>
      </c>
      <c r="B40" s="9"/>
      <c r="C40" s="10"/>
      <c r="D40" s="10"/>
      <c r="E40" s="10"/>
      <c r="F40" s="9"/>
      <c r="G40" s="10">
        <f t="shared" si="0"/>
        <v>0</v>
      </c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W40" s="10"/>
      <c r="X40" s="10"/>
      <c r="Y40" s="9"/>
      <c r="Z40" s="10"/>
      <c r="AA40" s="10">
        <f t="shared" si="1"/>
        <v>0</v>
      </c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1"/>
    </row>
    <row r="41" spans="1:41" s="7" customFormat="1" x14ac:dyDescent="0.2">
      <c r="B41" s="9" t="s">
        <v>95</v>
      </c>
      <c r="C41" s="10">
        <f>[4]TB2015!B12</f>
        <v>-428.44</v>
      </c>
      <c r="D41" s="10">
        <f>[4]TB2015!B12</f>
        <v>-428.44</v>
      </c>
      <c r="E41" s="10"/>
      <c r="F41" s="9"/>
      <c r="G41" s="10">
        <f t="shared" si="0"/>
        <v>-428.44</v>
      </c>
      <c r="H41" s="10">
        <f>[4]TB2015!C12</f>
        <v>-428.44</v>
      </c>
      <c r="I41" s="10">
        <f>[4]TB2015!D12</f>
        <v>-428.44</v>
      </c>
      <c r="J41" s="10">
        <f>[4]TB2015!E12</f>
        <v>-428.44</v>
      </c>
      <c r="K41" s="10">
        <f>[4]TB2015!F12</f>
        <v>-428.44</v>
      </c>
      <c r="L41" s="10">
        <f>[4]TB2015!G12</f>
        <v>-428.44</v>
      </c>
      <c r="M41" s="10">
        <f>[4]TB2015!H12</f>
        <v>-428.44</v>
      </c>
      <c r="N41" s="10">
        <f>[4]TB2015!I12</f>
        <v>-428.44</v>
      </c>
      <c r="O41" s="10">
        <f>[4]TB2015!J12</f>
        <v>-428.44</v>
      </c>
      <c r="P41" s="10">
        <f>[4]TB2015!K12</f>
        <v>-428.44</v>
      </c>
      <c r="Q41" s="10">
        <f>[4]TB2015!L12</f>
        <v>-428.44</v>
      </c>
      <c r="R41" s="10">
        <f>[4]TB2015!M12</f>
        <v>-428.44</v>
      </c>
      <c r="S41" s="10">
        <f>[4]TB2015!N12</f>
        <v>-428.44</v>
      </c>
      <c r="T41" s="10">
        <f>[4]TB2015!N12</f>
        <v>-428.44</v>
      </c>
      <c r="U41" s="7">
        <f>AVERAGE(G41:S41)</f>
        <v>-428.43999999999988</v>
      </c>
      <c r="V41" s="7" t="s">
        <v>96</v>
      </c>
      <c r="W41" s="10">
        <f>-[4]TB2015!B65</f>
        <v>-95.13</v>
      </c>
      <c r="X41" s="10">
        <f>-[4]TB2015!B65</f>
        <v>-95.13</v>
      </c>
      <c r="Y41" s="9"/>
      <c r="Z41" s="10"/>
      <c r="AA41" s="10">
        <f t="shared" si="1"/>
        <v>-95.13</v>
      </c>
      <c r="AB41" s="10">
        <f>-[4]TB2015!C65</f>
        <v>-96.25</v>
      </c>
      <c r="AC41" s="10">
        <f>-[4]TB2015!D65</f>
        <v>-97.37</v>
      </c>
      <c r="AD41" s="10">
        <f>-[4]TB2015!E65</f>
        <v>-98.49</v>
      </c>
      <c r="AE41" s="10">
        <f>-[4]TB2015!F65</f>
        <v>-99.61</v>
      </c>
      <c r="AF41" s="10">
        <f>-[4]TB2015!G65</f>
        <v>-100.73</v>
      </c>
      <c r="AG41" s="10">
        <f>-[4]TB2015!H65</f>
        <v>-101.85</v>
      </c>
      <c r="AH41" s="10">
        <f>-[4]TB2015!I65</f>
        <v>-102.97</v>
      </c>
      <c r="AI41" s="10">
        <f>-[4]TB2015!J65</f>
        <v>-104.09</v>
      </c>
      <c r="AJ41" s="10">
        <f>-[4]TB2015!K65</f>
        <v>-105.21</v>
      </c>
      <c r="AK41" s="10">
        <f>-[4]TB2015!L65</f>
        <v>-106.33</v>
      </c>
      <c r="AL41" s="10">
        <f>-[4]TB2015!M65</f>
        <v>-107.45</v>
      </c>
      <c r="AM41" s="10">
        <f>-[4]TB2015!N65</f>
        <v>-108.57</v>
      </c>
      <c r="AN41" s="10">
        <f>-[4]TB2015!N65</f>
        <v>-108.57</v>
      </c>
      <c r="AO41" s="7">
        <f t="shared" ref="AO41:AO43" si="10">AVERAGE(AA41:AM41)</f>
        <v>-101.85000000000001</v>
      </c>
    </row>
    <row r="42" spans="1:41" s="7" customFormat="1" x14ac:dyDescent="0.2">
      <c r="A42" s="17" t="s">
        <v>94</v>
      </c>
      <c r="B42" s="9" t="s">
        <v>97</v>
      </c>
      <c r="C42" s="247">
        <f>[4]TB2015!B22</f>
        <v>6931.16</v>
      </c>
      <c r="D42" s="247">
        <f>[4]TB2015!B22</f>
        <v>6931.16</v>
      </c>
      <c r="E42" s="10"/>
      <c r="F42" s="9"/>
      <c r="G42" s="10">
        <f t="shared" si="0"/>
        <v>6931.16</v>
      </c>
      <c r="H42" s="247">
        <f>[4]TB2015!C22</f>
        <v>6874.54</v>
      </c>
      <c r="I42" s="247">
        <f>[4]TB2015!D22</f>
        <v>6890.85</v>
      </c>
      <c r="J42" s="247">
        <f>[4]TB2015!E22</f>
        <v>6881.6</v>
      </c>
      <c r="K42" s="247">
        <f>[4]TB2015!F22</f>
        <v>6809.26</v>
      </c>
      <c r="L42" s="247">
        <f>[4]TB2015!G22</f>
        <v>6825.59</v>
      </c>
      <c r="M42" s="247">
        <f>[4]TB2015!H22</f>
        <v>6773.56</v>
      </c>
      <c r="N42" s="247">
        <f>[4]TB2015!I22</f>
        <v>6813.99</v>
      </c>
      <c r="O42" s="247">
        <f>[4]TB2015!J22</f>
        <v>6843.06</v>
      </c>
      <c r="P42" s="247">
        <f>[4]TB2015!K22</f>
        <v>6817.93</v>
      </c>
      <c r="Q42" s="247">
        <f>[4]TB2015!L22</f>
        <v>6805.01</v>
      </c>
      <c r="R42" s="247">
        <f>[4]TB2015!M22</f>
        <v>6823.43</v>
      </c>
      <c r="S42" s="247">
        <f>[4]TB2015!N22</f>
        <v>6826.17</v>
      </c>
      <c r="T42" s="247">
        <f>[4]TB2015!N22</f>
        <v>6826.17</v>
      </c>
      <c r="U42" s="7">
        <f>AVERAGE(G42:S42)</f>
        <v>6839.703846153845</v>
      </c>
      <c r="V42" s="7" t="s">
        <v>98</v>
      </c>
      <c r="W42" s="10">
        <f>-[4]TB2015!B76</f>
        <v>2929.72</v>
      </c>
      <c r="X42" s="10">
        <f>-[4]TB2015!B76</f>
        <v>2929.72</v>
      </c>
      <c r="Y42" s="9"/>
      <c r="Z42" s="10"/>
      <c r="AA42" s="10">
        <f t="shared" si="1"/>
        <v>2929.72</v>
      </c>
      <c r="AB42" s="10">
        <f>-[4]TB2015!C76</f>
        <v>2917.69</v>
      </c>
      <c r="AC42" s="10">
        <f>-[4]TB2015!D76</f>
        <v>2934.21</v>
      </c>
      <c r="AD42" s="10">
        <f>-[4]TB2015!E76</f>
        <v>2937.96</v>
      </c>
      <c r="AE42" s="10">
        <f>-[4]TB2015!F76</f>
        <v>2919.58</v>
      </c>
      <c r="AF42" s="10">
        <f>-[4]TB2015!G76</f>
        <v>2938.25</v>
      </c>
      <c r="AG42" s="10">
        <f>-[4]TB2015!H76</f>
        <v>2922.3</v>
      </c>
      <c r="AH42" s="10">
        <f>-[4]TB2015!I76</f>
        <v>2940.13</v>
      </c>
      <c r="AI42" s="10">
        <f>-[4]TB2015!J76</f>
        <v>2963.25</v>
      </c>
      <c r="AJ42" s="10">
        <f>-[4]TB2015!K76</f>
        <v>2959.71</v>
      </c>
      <c r="AK42" s="10">
        <f>-[4]TB2015!L76</f>
        <v>2965.83</v>
      </c>
      <c r="AL42" s="10">
        <f>-[4]TB2015!M76</f>
        <v>2973.38</v>
      </c>
      <c r="AM42" s="10">
        <f>-[4]TB2015!N76</f>
        <v>2978.56</v>
      </c>
      <c r="AN42" s="10">
        <f>-[4]TB2015!N76</f>
        <v>2978.56</v>
      </c>
      <c r="AO42" s="7">
        <f t="shared" si="10"/>
        <v>2944.6592307692304</v>
      </c>
    </row>
    <row r="43" spans="1:41" s="7" customFormat="1" ht="10.5" x14ac:dyDescent="0.25">
      <c r="A43" s="17"/>
      <c r="B43" s="18" t="s">
        <v>81</v>
      </c>
      <c r="C43" s="167">
        <f>SUM(C41:C42)</f>
        <v>6502.72</v>
      </c>
      <c r="D43" s="167">
        <f>SUM(D41:D42)</f>
        <v>6502.72</v>
      </c>
      <c r="E43" s="10"/>
      <c r="F43" s="167">
        <f>SUM(F41:F42)</f>
        <v>0</v>
      </c>
      <c r="G43" s="10">
        <f t="shared" si="0"/>
        <v>6502.72</v>
      </c>
      <c r="H43" s="10">
        <f t="shared" ref="H43:T43" si="11">SUM(H41:H42)</f>
        <v>6446.1</v>
      </c>
      <c r="I43" s="10">
        <f t="shared" si="11"/>
        <v>6462.4100000000008</v>
      </c>
      <c r="J43" s="10">
        <f t="shared" si="11"/>
        <v>6453.1600000000008</v>
      </c>
      <c r="K43" s="10">
        <f t="shared" si="11"/>
        <v>6380.8200000000006</v>
      </c>
      <c r="L43" s="10">
        <f t="shared" si="11"/>
        <v>6397.1500000000005</v>
      </c>
      <c r="M43" s="10">
        <f t="shared" si="11"/>
        <v>6345.1200000000008</v>
      </c>
      <c r="N43" s="10">
        <f t="shared" si="11"/>
        <v>6385.55</v>
      </c>
      <c r="O43" s="10">
        <f t="shared" si="11"/>
        <v>6414.6200000000008</v>
      </c>
      <c r="P43" s="10">
        <f t="shared" si="11"/>
        <v>6389.4900000000007</v>
      </c>
      <c r="Q43" s="10">
        <f t="shared" si="11"/>
        <v>6376.5700000000006</v>
      </c>
      <c r="R43" s="10">
        <f t="shared" si="11"/>
        <v>6394.9900000000007</v>
      </c>
      <c r="S43" s="10">
        <f t="shared" si="11"/>
        <v>6397.7300000000005</v>
      </c>
      <c r="T43" s="10">
        <f t="shared" si="11"/>
        <v>6397.7300000000005</v>
      </c>
      <c r="U43" s="208">
        <f>AVERAGE(G43:S43)</f>
        <v>6411.2638461538463</v>
      </c>
      <c r="V43" s="20" t="s">
        <v>81</v>
      </c>
      <c r="W43" s="167">
        <f t="shared" ref="W43:X43" si="12">SUM(W41:W42)</f>
        <v>2834.5899999999997</v>
      </c>
      <c r="X43" s="167">
        <f t="shared" si="12"/>
        <v>2834.5899999999997</v>
      </c>
      <c r="Y43" s="167">
        <f>SUM(Y41:Y42)</f>
        <v>0</v>
      </c>
      <c r="Z43" s="10"/>
      <c r="AA43" s="10">
        <f t="shared" si="1"/>
        <v>2834.5899999999997</v>
      </c>
      <c r="AB43" s="167">
        <f t="shared" ref="AB43:AN43" si="13">SUM(AB41:AB42)</f>
        <v>2821.44</v>
      </c>
      <c r="AC43" s="167">
        <f t="shared" si="13"/>
        <v>2836.84</v>
      </c>
      <c r="AD43" s="167">
        <f t="shared" si="13"/>
        <v>2839.4700000000003</v>
      </c>
      <c r="AE43" s="167">
        <f t="shared" si="13"/>
        <v>2819.97</v>
      </c>
      <c r="AF43" s="167">
        <f t="shared" si="13"/>
        <v>2837.52</v>
      </c>
      <c r="AG43" s="167">
        <f t="shared" si="13"/>
        <v>2820.4500000000003</v>
      </c>
      <c r="AH43" s="167">
        <f t="shared" si="13"/>
        <v>2837.1600000000003</v>
      </c>
      <c r="AI43" s="167">
        <f t="shared" si="13"/>
        <v>2859.16</v>
      </c>
      <c r="AJ43" s="167">
        <f t="shared" si="13"/>
        <v>2854.5</v>
      </c>
      <c r="AK43" s="167">
        <f t="shared" si="13"/>
        <v>2859.5</v>
      </c>
      <c r="AL43" s="167">
        <f t="shared" si="13"/>
        <v>2865.9300000000003</v>
      </c>
      <c r="AM43" s="167">
        <f t="shared" si="13"/>
        <v>2869.99</v>
      </c>
      <c r="AN43" s="167">
        <f t="shared" si="13"/>
        <v>2869.99</v>
      </c>
      <c r="AO43" s="7">
        <f t="shared" si="10"/>
        <v>2842.8092307692305</v>
      </c>
    </row>
    <row r="44" spans="1:41" s="11" customFormat="1" ht="10.5" x14ac:dyDescent="0.25">
      <c r="A44" s="22"/>
      <c r="B44" s="12"/>
      <c r="C44" s="10"/>
      <c r="D44" s="10"/>
      <c r="E44" s="10"/>
      <c r="F44" s="10"/>
      <c r="G44" s="10">
        <f t="shared" si="0"/>
        <v>0</v>
      </c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23"/>
      <c r="V44" s="24"/>
      <c r="W44" s="10"/>
      <c r="X44" s="10"/>
      <c r="Y44" s="10"/>
      <c r="Z44" s="10"/>
      <c r="AA44" s="10">
        <f t="shared" si="1"/>
        <v>0</v>
      </c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</row>
    <row r="45" spans="1:41" s="7" customFormat="1" x14ac:dyDescent="0.2">
      <c r="A45" s="7" t="s">
        <v>99</v>
      </c>
      <c r="B45" s="9" t="s">
        <v>100</v>
      </c>
      <c r="C45" s="10">
        <f>[4]TB2015!B23</f>
        <v>2315.8000000000002</v>
      </c>
      <c r="D45" s="10">
        <f>[4]TB2015!B23</f>
        <v>2315.8000000000002</v>
      </c>
      <c r="E45" s="10"/>
      <c r="F45" s="9"/>
      <c r="G45" s="10">
        <f t="shared" si="0"/>
        <v>2315.8000000000002</v>
      </c>
      <c r="H45" s="10">
        <f>[4]TB2015!C23</f>
        <v>2301.46</v>
      </c>
      <c r="I45" s="10">
        <f>[4]TB2015!D23</f>
        <v>2305.34</v>
      </c>
      <c r="J45" s="10">
        <f>[4]TB2015!E23</f>
        <v>2300.7600000000002</v>
      </c>
      <c r="K45" s="10">
        <f>[4]TB2015!F23</f>
        <v>2278.2199999999998</v>
      </c>
      <c r="L45" s="10">
        <f>[4]TB2015!G23</f>
        <v>2298.11</v>
      </c>
      <c r="M45" s="10">
        <f>[4]TB2015!H23</f>
        <v>2282.65</v>
      </c>
      <c r="N45" s="10">
        <f>[4]TB2015!I23</f>
        <v>2289.73</v>
      </c>
      <c r="O45" s="10">
        <f>[4]TB2015!J23</f>
        <v>2298.6</v>
      </c>
      <c r="P45" s="10">
        <f>[4]TB2015!K23</f>
        <v>2282.89</v>
      </c>
      <c r="Q45" s="10">
        <f>[4]TB2015!L23</f>
        <v>2281.15</v>
      </c>
      <c r="R45" s="10">
        <f>[4]TB2015!M23</f>
        <v>2278.6799999999998</v>
      </c>
      <c r="S45" s="10">
        <f>[4]TB2015!N23</f>
        <v>2282.37</v>
      </c>
      <c r="T45" s="10">
        <f>[4]TB2015!N23</f>
        <v>2282.37</v>
      </c>
      <c r="U45" s="7">
        <f t="shared" ref="U45:U64" si="14">AVERAGE(G45:S45)</f>
        <v>2291.9815384615385</v>
      </c>
      <c r="V45" s="7" t="s">
        <v>101</v>
      </c>
      <c r="W45" s="10">
        <f>-[4]TB2015!B77</f>
        <v>2000.68</v>
      </c>
      <c r="X45" s="10">
        <f>-[4]TB2015!B77</f>
        <v>2000.68</v>
      </c>
      <c r="Y45" s="9"/>
      <c r="Z45" s="10"/>
      <c r="AA45" s="10">
        <f t="shared" si="1"/>
        <v>2000.68</v>
      </c>
      <c r="AB45" s="10">
        <f>-[4]TB2015!C77</f>
        <v>1991.63</v>
      </c>
      <c r="AC45" s="10">
        <f>-[4]TB2015!D77</f>
        <v>2000.32</v>
      </c>
      <c r="AD45" s="10">
        <f>-[4]TB2015!E77</f>
        <v>2002.39</v>
      </c>
      <c r="AE45" s="10">
        <f>-[4]TB2015!F77</f>
        <v>1989.7</v>
      </c>
      <c r="AF45" s="10">
        <f>-[4]TB2015!G77</f>
        <v>2001.66</v>
      </c>
      <c r="AG45" s="10">
        <f>-[4]TB2015!H77</f>
        <v>1990.17</v>
      </c>
      <c r="AH45" s="10">
        <f>-[4]TB2015!I77</f>
        <v>2001.35</v>
      </c>
      <c r="AI45" s="10">
        <f>-[4]TB2015!J77</f>
        <v>2016.3</v>
      </c>
      <c r="AJ45" s="10">
        <f>-[4]TB2015!K77</f>
        <v>2011.44</v>
      </c>
      <c r="AK45" s="10">
        <f>-[4]TB2015!L77</f>
        <v>2014.87</v>
      </c>
      <c r="AL45" s="10">
        <f>-[4]TB2015!M77</f>
        <v>2019.23</v>
      </c>
      <c r="AM45" s="10">
        <f>-[4]TB2015!N77</f>
        <v>2021.88</v>
      </c>
      <c r="AN45" s="10">
        <f>-[4]TB2015!N77</f>
        <v>2021.88</v>
      </c>
      <c r="AO45" s="7">
        <f>AVERAGE(AA45:AM45)</f>
        <v>2004.74</v>
      </c>
    </row>
    <row r="46" spans="1:41" s="7" customFormat="1" x14ac:dyDescent="0.2">
      <c r="B46" s="25"/>
      <c r="C46" s="10"/>
      <c r="D46" s="10"/>
      <c r="E46" s="10"/>
      <c r="F46" s="9"/>
      <c r="G46" s="10">
        <f t="shared" si="0"/>
        <v>0</v>
      </c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W46" s="10"/>
      <c r="X46" s="10"/>
      <c r="Y46" s="9"/>
      <c r="Z46" s="10"/>
      <c r="AA46" s="10">
        <f t="shared" si="1"/>
        <v>0</v>
      </c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1"/>
    </row>
    <row r="47" spans="1:41" s="26" customFormat="1" x14ac:dyDescent="0.2">
      <c r="A47" s="26" t="s">
        <v>99</v>
      </c>
      <c r="B47" s="25" t="s">
        <v>475</v>
      </c>
      <c r="C47" s="209">
        <v>0</v>
      </c>
      <c r="D47" s="209">
        <v>0</v>
      </c>
      <c r="E47" s="209"/>
      <c r="F47" s="25"/>
      <c r="G47" s="10">
        <f t="shared" si="0"/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7">
        <f t="shared" si="14"/>
        <v>0</v>
      </c>
      <c r="V47" s="26" t="s">
        <v>476</v>
      </c>
      <c r="W47" s="10">
        <v>0</v>
      </c>
      <c r="X47" s="10">
        <v>0</v>
      </c>
      <c r="Y47" s="25"/>
      <c r="Z47" s="209"/>
      <c r="AA47" s="10">
        <f t="shared" si="1"/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1"/>
    </row>
    <row r="48" spans="1:41" s="26" customFormat="1" x14ac:dyDescent="0.2">
      <c r="B48" s="25" t="s">
        <v>477</v>
      </c>
      <c r="C48" s="10">
        <f>[4]TB2015!B51</f>
        <v>1160.0999999999999</v>
      </c>
      <c r="D48" s="10">
        <f>[4]TB2015!B51*$F$73</f>
        <v>577.89368029739774</v>
      </c>
      <c r="E48" s="209"/>
      <c r="F48" s="25"/>
      <c r="G48" s="10">
        <f t="shared" si="0"/>
        <v>1160.0999999999999</v>
      </c>
      <c r="H48" s="10">
        <f>[4]TB2015!C51</f>
        <v>1150.83</v>
      </c>
      <c r="I48" s="10">
        <f>[4]TB2015!D51</f>
        <v>1148.56</v>
      </c>
      <c r="J48" s="10">
        <f>[4]TB2015!E51</f>
        <v>1146.4000000000001</v>
      </c>
      <c r="K48" s="10">
        <f>[4]TB2015!F51</f>
        <v>1136.4100000000001</v>
      </c>
      <c r="L48" s="10">
        <f>[4]TB2015!G51</f>
        <v>1139.25</v>
      </c>
      <c r="M48" s="10">
        <f>[4]TB2015!H51</f>
        <v>1129</v>
      </c>
      <c r="N48" s="10">
        <f>[4]TB2015!I51</f>
        <v>1131.33</v>
      </c>
      <c r="O48" s="10">
        <f>[4]TB2015!J51</f>
        <v>1135.71</v>
      </c>
      <c r="P48" s="10">
        <f>[4]TB2015!K51</f>
        <v>1125.8699999999999</v>
      </c>
      <c r="Q48" s="10">
        <f>[4]TB2015!L51</f>
        <v>1123.8800000000001</v>
      </c>
      <c r="R48" s="10">
        <f>[4]TB2015!M51</f>
        <v>1122.4000000000001</v>
      </c>
      <c r="S48" s="10">
        <f>[4]TB2015!N51</f>
        <v>1119.69</v>
      </c>
      <c r="T48" s="10">
        <f>[4]TB2015!N51*$F$73</f>
        <v>557.76379182156131</v>
      </c>
      <c r="U48" s="7">
        <f t="shared" si="14"/>
        <v>1136.1100000000001</v>
      </c>
      <c r="V48" s="26" t="s">
        <v>478</v>
      </c>
      <c r="W48" s="10">
        <f>-[4]TB2015!B104</f>
        <v>1158.47</v>
      </c>
      <c r="X48" s="10">
        <f>-[4]TB2015!B104*$F$73</f>
        <v>577.08171003717473</v>
      </c>
      <c r="Y48" s="25"/>
      <c r="Z48" s="209"/>
      <c r="AA48" s="10">
        <f t="shared" si="1"/>
        <v>577.08171003717473</v>
      </c>
      <c r="AB48" s="10">
        <f>-[4]TB2015!C104</f>
        <v>1149.32</v>
      </c>
      <c r="AC48" s="10">
        <f>-[4]TB2015!D104</f>
        <v>1147.17</v>
      </c>
      <c r="AD48" s="10">
        <f>-[4]TB2015!E104</f>
        <v>1145.1099999999999</v>
      </c>
      <c r="AE48" s="10">
        <f>-[4]TB2015!F104</f>
        <v>1135.24</v>
      </c>
      <c r="AF48" s="10">
        <f>-[4]TB2015!G104</f>
        <v>1138.19</v>
      </c>
      <c r="AG48" s="10">
        <f>-[4]TB2015!H104</f>
        <v>1128.05</v>
      </c>
      <c r="AH48" s="10">
        <f>-[4]TB2015!I104</f>
        <v>1130.1500000000001</v>
      </c>
      <c r="AI48" s="10">
        <f>-[4]TB2015!J104</f>
        <v>1134.6400000000001</v>
      </c>
      <c r="AJ48" s="10">
        <f>-[4]TB2015!K104</f>
        <v>1124.92</v>
      </c>
      <c r="AK48" s="10">
        <f>-[4]TB2015!L104</f>
        <v>1123.04</v>
      </c>
      <c r="AL48" s="10">
        <f>-[4]TB2015!M104</f>
        <v>1121.67</v>
      </c>
      <c r="AM48" s="10">
        <f>-[4]TB2015!N104</f>
        <v>1119.08</v>
      </c>
      <c r="AN48" s="10">
        <f>-[4]TB2015!N104*$F$73</f>
        <v>557.45992565055758</v>
      </c>
      <c r="AO48" s="7">
        <f t="shared" ref="AO48:AO52" si="15">AVERAGE(AA48:AM48)</f>
        <v>1090.2816700028595</v>
      </c>
    </row>
    <row r="49" spans="1:41" s="26" customFormat="1" x14ac:dyDescent="0.2">
      <c r="B49" s="25" t="s">
        <v>479</v>
      </c>
      <c r="C49" s="10">
        <f>[4]TB2015!B52</f>
        <v>5092.8</v>
      </c>
      <c r="D49" s="10">
        <f>[4]TB2015!B52*$F$73</f>
        <v>2536.9338289962825</v>
      </c>
      <c r="E49" s="209"/>
      <c r="F49" s="25"/>
      <c r="G49" s="10">
        <f t="shared" si="0"/>
        <v>5092.8</v>
      </c>
      <c r="H49" s="10">
        <f>[4]TB2015!C52</f>
        <v>5029.7700000000004</v>
      </c>
      <c r="I49" s="10">
        <f>[4]TB2015!D52</f>
        <v>5050.01</v>
      </c>
      <c r="J49" s="10">
        <f>[4]TB2015!E52</f>
        <v>5079.57</v>
      </c>
      <c r="K49" s="10">
        <f>[4]TB2015!F52</f>
        <v>5053.8599999999997</v>
      </c>
      <c r="L49" s="10">
        <f>[4]TB2015!G52</f>
        <v>5076.57</v>
      </c>
      <c r="M49" s="10">
        <f>[4]TB2015!H52</f>
        <v>5167.34</v>
      </c>
      <c r="N49" s="10">
        <f>[4]TB2015!I52</f>
        <v>5249.13</v>
      </c>
      <c r="O49" s="10">
        <f>[4]TB2015!J52</f>
        <v>5388.62</v>
      </c>
      <c r="P49" s="10">
        <f>[4]TB2015!K52</f>
        <v>5386.21</v>
      </c>
      <c r="Q49" s="10">
        <f>[4]TB2015!L52</f>
        <v>5377.94</v>
      </c>
      <c r="R49" s="10">
        <f>[4]TB2015!M52</f>
        <v>5374.47</v>
      </c>
      <c r="S49" s="10">
        <f>[4]TB2015!N52</f>
        <v>5423.55</v>
      </c>
      <c r="T49" s="10">
        <f>[4]TB2015!N52*$F$73</f>
        <v>2701.6940520446096</v>
      </c>
      <c r="U49" s="7">
        <f t="shared" si="14"/>
        <v>5211.5261538461536</v>
      </c>
      <c r="V49" s="26" t="s">
        <v>480</v>
      </c>
      <c r="W49" s="10">
        <f>-[4]TB2015!B105</f>
        <v>3758.96</v>
      </c>
      <c r="X49" s="10">
        <f>-[4]TB2015!B105*$F$73</f>
        <v>1872.4930855018588</v>
      </c>
      <c r="Y49" s="25"/>
      <c r="Z49" s="209"/>
      <c r="AA49" s="10">
        <f t="shared" si="1"/>
        <v>1872.4930855018588</v>
      </c>
      <c r="AB49" s="10">
        <f>-[4]TB2015!C105</f>
        <v>3771.11</v>
      </c>
      <c r="AC49" s="10">
        <f>-[4]TB2015!D105</f>
        <v>3823.02</v>
      </c>
      <c r="AD49" s="10">
        <f>-[4]TB2015!E105</f>
        <v>3859.78</v>
      </c>
      <c r="AE49" s="10">
        <f>-[4]TB2015!F105</f>
        <v>3863.58</v>
      </c>
      <c r="AF49" s="10">
        <f>-[4]TB2015!G105</f>
        <v>3919.78</v>
      </c>
      <c r="AG49" s="10">
        <f>-[4]TB2015!H105</f>
        <v>3933.34</v>
      </c>
      <c r="AH49" s="10">
        <f>-[4]TB2015!I105</f>
        <v>3993.04</v>
      </c>
      <c r="AI49" s="10">
        <f>-[4]TB2015!J105</f>
        <v>4063.8</v>
      </c>
      <c r="AJ49" s="10">
        <f>-[4]TB2015!K105</f>
        <v>4096.41</v>
      </c>
      <c r="AK49" s="10">
        <f>-[4]TB2015!L105</f>
        <v>4144.01</v>
      </c>
      <c r="AL49" s="10">
        <f>-[4]TB2015!M105</f>
        <v>4193.5600000000004</v>
      </c>
      <c r="AM49" s="10">
        <f>-[4]TB2015!N105</f>
        <v>4241.07</v>
      </c>
      <c r="AN49" s="10">
        <f>-[4]TB2015!N105*$F$73</f>
        <v>2112.6519702602227</v>
      </c>
      <c r="AO49" s="7">
        <f t="shared" si="15"/>
        <v>3828.8456219616814</v>
      </c>
    </row>
    <row r="50" spans="1:41" s="26" customFormat="1" x14ac:dyDescent="0.2">
      <c r="B50" s="25" t="s">
        <v>481</v>
      </c>
      <c r="C50" s="10">
        <f>[4]TB2015!B53</f>
        <v>24718.05</v>
      </c>
      <c r="D50" s="10">
        <f>[4]TB2015!B53*$F$73</f>
        <v>12313.080669144982</v>
      </c>
      <c r="E50" s="209"/>
      <c r="F50" s="25"/>
      <c r="G50" s="10">
        <f t="shared" si="0"/>
        <v>24718.05</v>
      </c>
      <c r="H50" s="10">
        <f>[4]TB2015!C53</f>
        <v>24521.05</v>
      </c>
      <c r="I50" s="10">
        <f>[4]TB2015!D53</f>
        <v>24474.25</v>
      </c>
      <c r="J50" s="10">
        <f>[4]TB2015!E53</f>
        <v>24438.3</v>
      </c>
      <c r="K50" s="10">
        <f>[4]TB2015!F53</f>
        <v>24231.62</v>
      </c>
      <c r="L50" s="10">
        <f>[4]TB2015!G53</f>
        <v>24297.23</v>
      </c>
      <c r="M50" s="10">
        <f>[4]TB2015!H53</f>
        <v>24080.47</v>
      </c>
      <c r="N50" s="10">
        <f>[4]TB2015!I53</f>
        <v>24129.77</v>
      </c>
      <c r="O50" s="10">
        <f>[4]TB2015!J53</f>
        <v>24230.78</v>
      </c>
      <c r="P50" s="10">
        <f>[4]TB2015!K53</f>
        <v>24026.12</v>
      </c>
      <c r="Q50" s="10">
        <f>[4]TB2015!L53</f>
        <v>23984.06</v>
      </c>
      <c r="R50" s="10">
        <f>[4]TB2015!M53</f>
        <v>23952.81</v>
      </c>
      <c r="S50" s="10">
        <f>[4]TB2015!N53</f>
        <v>23894.47</v>
      </c>
      <c r="T50" s="10">
        <f>[4]TB2015!N53*$F$73</f>
        <v>11902.821486988849</v>
      </c>
      <c r="U50" s="7">
        <f t="shared" si="14"/>
        <v>24229.152307692308</v>
      </c>
      <c r="V50" s="26" t="s">
        <v>482</v>
      </c>
      <c r="W50" s="10">
        <f>-[4]TB2015!B106</f>
        <v>20067.54</v>
      </c>
      <c r="X50" s="10">
        <f>-[4]TB2015!B106*$F$73</f>
        <v>9996.4697397769523</v>
      </c>
      <c r="Y50" s="25"/>
      <c r="Z50" s="209"/>
      <c r="AA50" s="10">
        <f t="shared" si="1"/>
        <v>9996.4697397769523</v>
      </c>
      <c r="AB50" s="10">
        <f>-[4]TB2015!C106</f>
        <v>20160.78</v>
      </c>
      <c r="AC50" s="10">
        <f>-[4]TB2015!D106</f>
        <v>20361.96</v>
      </c>
      <c r="AD50" s="10">
        <f>-[4]TB2015!E106</f>
        <v>20578.98</v>
      </c>
      <c r="AE50" s="10">
        <f>-[4]TB2015!F106</f>
        <v>20692.060000000001</v>
      </c>
      <c r="AF50" s="10">
        <f>-[4]TB2015!G106</f>
        <v>20998.16</v>
      </c>
      <c r="AG50" s="10">
        <f>-[4]TB2015!H106</f>
        <v>21039.64</v>
      </c>
      <c r="AH50" s="10">
        <f>-[4]TB2015!I106</f>
        <v>21329.79</v>
      </c>
      <c r="AI50" s="10">
        <f>-[4]TB2015!J106</f>
        <v>21672.84</v>
      </c>
      <c r="AJ50" s="10">
        <f>-[4]TB2015!K106</f>
        <v>21726.83</v>
      </c>
      <c r="AK50" s="10">
        <f>-[4]TB2015!L106</f>
        <v>21942.59</v>
      </c>
      <c r="AL50" s="10">
        <f>-[4]TB2015!M106</f>
        <v>22167.46</v>
      </c>
      <c r="AM50" s="10">
        <f>-[4]TB2015!N106</f>
        <v>22351.91</v>
      </c>
      <c r="AN50" s="10">
        <f>-[4]TB2015!N106*$F$73</f>
        <v>11134.408698884758</v>
      </c>
      <c r="AO50" s="7">
        <f t="shared" si="15"/>
        <v>20386.113056905917</v>
      </c>
    </row>
    <row r="51" spans="1:41" s="26" customFormat="1" x14ac:dyDescent="0.2">
      <c r="B51" s="25" t="s">
        <v>483</v>
      </c>
      <c r="C51" s="10">
        <f>[4]TB2015!B54</f>
        <v>631.74</v>
      </c>
      <c r="D51" s="10">
        <f>[4]TB2015!B54*$F$73</f>
        <v>314.69576208178438</v>
      </c>
      <c r="E51" s="209"/>
      <c r="F51" s="25"/>
      <c r="G51" s="10">
        <f t="shared" si="0"/>
        <v>631.74</v>
      </c>
      <c r="H51" s="10">
        <f>[4]TB2015!C54</f>
        <v>626.67999999999995</v>
      </c>
      <c r="I51" s="10">
        <f>[4]TB2015!D54</f>
        <v>625.69000000000005</v>
      </c>
      <c r="J51" s="10">
        <f>[4]TB2015!E54</f>
        <v>624.45000000000005</v>
      </c>
      <c r="K51" s="10">
        <f>[4]TB2015!F54</f>
        <v>618.9</v>
      </c>
      <c r="L51" s="10">
        <f>[4]TB2015!G54</f>
        <v>620.45000000000005</v>
      </c>
      <c r="M51" s="10">
        <f>[4]TB2015!H54</f>
        <v>614.83000000000004</v>
      </c>
      <c r="N51" s="10">
        <f>[4]TB2015!I54</f>
        <v>615.94000000000005</v>
      </c>
      <c r="O51" s="10">
        <f>[4]TB2015!J54</f>
        <v>618.33000000000004</v>
      </c>
      <c r="P51" s="10">
        <f>[4]TB2015!K54</f>
        <v>613.21</v>
      </c>
      <c r="Q51" s="10">
        <f>[4]TB2015!L54</f>
        <v>612.11</v>
      </c>
      <c r="R51" s="10">
        <f>[4]TB2015!M54</f>
        <v>611.29999999999995</v>
      </c>
      <c r="S51" s="10">
        <f>[4]TB2015!N54</f>
        <v>609.84</v>
      </c>
      <c r="T51" s="10">
        <f>[4]TB2015!N54*$F$73</f>
        <v>303.78646840148701</v>
      </c>
      <c r="U51" s="7">
        <f t="shared" si="14"/>
        <v>618.7284615384616</v>
      </c>
      <c r="V51" s="26" t="s">
        <v>484</v>
      </c>
      <c r="W51" s="10">
        <f>-[4]TB2015!B107</f>
        <v>631.74</v>
      </c>
      <c r="X51" s="10">
        <f>-[4]TB2015!B107*$F$73</f>
        <v>314.69576208178438</v>
      </c>
      <c r="Y51" s="25"/>
      <c r="Z51" s="209"/>
      <c r="AA51" s="10">
        <f t="shared" si="1"/>
        <v>314.69576208178438</v>
      </c>
      <c r="AB51" s="10">
        <f>-[4]TB2015!C107</f>
        <v>626.67999999999995</v>
      </c>
      <c r="AC51" s="10">
        <f>-[4]TB2015!D107</f>
        <v>625.69000000000005</v>
      </c>
      <c r="AD51" s="10">
        <f>-[4]TB2015!E107</f>
        <v>624.45000000000005</v>
      </c>
      <c r="AE51" s="10">
        <f>-[4]TB2015!F107</f>
        <v>618.9</v>
      </c>
      <c r="AF51" s="10">
        <f>-[4]TB2015!G107</f>
        <v>620.45000000000005</v>
      </c>
      <c r="AG51" s="10">
        <f>-[4]TB2015!H107</f>
        <v>614.83000000000004</v>
      </c>
      <c r="AH51" s="10">
        <f>-[4]TB2015!I107</f>
        <v>615.94000000000005</v>
      </c>
      <c r="AI51" s="10">
        <f>-[4]TB2015!J107</f>
        <v>618.33000000000004</v>
      </c>
      <c r="AJ51" s="10">
        <f>-[4]TB2015!K107</f>
        <v>613.21</v>
      </c>
      <c r="AK51" s="10">
        <f>-[4]TB2015!L107</f>
        <v>612.11</v>
      </c>
      <c r="AL51" s="10">
        <f>-[4]TB2015!M107</f>
        <v>611.29999999999995</v>
      </c>
      <c r="AM51" s="10">
        <f>-[4]TB2015!N107</f>
        <v>609.84</v>
      </c>
      <c r="AN51" s="10">
        <f>-[4]TB2015!N107*$F$73</f>
        <v>303.78646840148701</v>
      </c>
      <c r="AO51" s="7">
        <f t="shared" si="15"/>
        <v>594.34044323706041</v>
      </c>
    </row>
    <row r="52" spans="1:41" s="26" customFormat="1" ht="10.5" x14ac:dyDescent="0.25">
      <c r="B52" s="18" t="s">
        <v>81</v>
      </c>
      <c r="C52" s="210">
        <f>SUM(C47:C51)</f>
        <v>31602.69</v>
      </c>
      <c r="D52" s="210">
        <f>SUM(D47:D51)</f>
        <v>15742.603940520446</v>
      </c>
      <c r="E52" s="210"/>
      <c r="F52" s="210">
        <f>SUM(F47:F51)</f>
        <v>0</v>
      </c>
      <c r="G52" s="10">
        <f t="shared" si="0"/>
        <v>31602.69</v>
      </c>
      <c r="H52" s="167">
        <f t="shared" ref="H52:U52" si="16">SUM(H47:H51)</f>
        <v>31328.33</v>
      </c>
      <c r="I52" s="167">
        <f t="shared" si="16"/>
        <v>31298.51</v>
      </c>
      <c r="J52" s="167">
        <f t="shared" si="16"/>
        <v>31288.719999999998</v>
      </c>
      <c r="K52" s="167">
        <f t="shared" si="16"/>
        <v>31040.79</v>
      </c>
      <c r="L52" s="167">
        <f t="shared" si="16"/>
        <v>31133.5</v>
      </c>
      <c r="M52" s="167">
        <f t="shared" si="16"/>
        <v>30991.640000000003</v>
      </c>
      <c r="N52" s="167">
        <f t="shared" si="16"/>
        <v>31126.17</v>
      </c>
      <c r="O52" s="167">
        <f t="shared" si="16"/>
        <v>31373.440000000002</v>
      </c>
      <c r="P52" s="167">
        <f t="shared" si="16"/>
        <v>31151.409999999996</v>
      </c>
      <c r="Q52" s="167">
        <f t="shared" si="16"/>
        <v>31097.99</v>
      </c>
      <c r="R52" s="167">
        <f t="shared" si="16"/>
        <v>31060.98</v>
      </c>
      <c r="S52" s="167">
        <f t="shared" si="16"/>
        <v>31047.55</v>
      </c>
      <c r="T52" s="167">
        <f t="shared" si="16"/>
        <v>15466.065799256508</v>
      </c>
      <c r="U52" s="167">
        <f t="shared" si="16"/>
        <v>31195.516923076924</v>
      </c>
      <c r="V52" s="20" t="s">
        <v>81</v>
      </c>
      <c r="W52" s="210">
        <f>SUM(W47:W51)</f>
        <v>25616.710000000003</v>
      </c>
      <c r="X52" s="210">
        <f>SUM(X47:X51)</f>
        <v>12760.74029739777</v>
      </c>
      <c r="Y52" s="210">
        <f>SUM(Y47:Y51)</f>
        <v>0</v>
      </c>
      <c r="Z52" s="210"/>
      <c r="AA52" s="10">
        <f t="shared" si="1"/>
        <v>12760.74029739777</v>
      </c>
      <c r="AB52" s="210">
        <f>SUM(AB47:AB51)</f>
        <v>25707.89</v>
      </c>
      <c r="AC52" s="210">
        <f t="shared" ref="AC52:AN52" si="17">SUM(AC47:AC51)</f>
        <v>25957.84</v>
      </c>
      <c r="AD52" s="210">
        <f t="shared" si="17"/>
        <v>26208.32</v>
      </c>
      <c r="AE52" s="210">
        <f t="shared" si="17"/>
        <v>26309.780000000002</v>
      </c>
      <c r="AF52" s="210">
        <f t="shared" si="17"/>
        <v>26676.58</v>
      </c>
      <c r="AG52" s="210">
        <f t="shared" si="17"/>
        <v>26715.86</v>
      </c>
      <c r="AH52" s="210">
        <f t="shared" si="17"/>
        <v>27068.920000000002</v>
      </c>
      <c r="AI52" s="210">
        <f t="shared" si="17"/>
        <v>27489.61</v>
      </c>
      <c r="AJ52" s="210">
        <f t="shared" si="17"/>
        <v>27561.370000000003</v>
      </c>
      <c r="AK52" s="210">
        <f t="shared" si="17"/>
        <v>27821.75</v>
      </c>
      <c r="AL52" s="210">
        <f t="shared" si="17"/>
        <v>28093.989999999998</v>
      </c>
      <c r="AM52" s="210">
        <f t="shared" si="17"/>
        <v>28321.899999999998</v>
      </c>
      <c r="AN52" s="210">
        <f t="shared" si="17"/>
        <v>14108.307063197026</v>
      </c>
      <c r="AO52" s="7">
        <f t="shared" si="15"/>
        <v>25899.580792107521</v>
      </c>
    </row>
    <row r="53" spans="1:41" s="26" customFormat="1" ht="10.5" x14ac:dyDescent="0.25">
      <c r="B53" s="18"/>
      <c r="C53" s="209"/>
      <c r="D53" s="209"/>
      <c r="E53" s="209"/>
      <c r="F53" s="209"/>
      <c r="G53" s="10">
        <f t="shared" si="0"/>
        <v>0</v>
      </c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20"/>
      <c r="W53" s="209"/>
      <c r="X53" s="209"/>
      <c r="Y53" s="209"/>
      <c r="Z53" s="209"/>
      <c r="AA53" s="10">
        <f t="shared" si="1"/>
        <v>0</v>
      </c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7"/>
    </row>
    <row r="54" spans="1:41" s="26" customFormat="1" x14ac:dyDescent="0.2">
      <c r="A54" s="26" t="s">
        <v>102</v>
      </c>
      <c r="B54" s="25" t="s">
        <v>103</v>
      </c>
      <c r="C54" s="10">
        <f>[4]TB2015!B50</f>
        <v>12094.82</v>
      </c>
      <c r="D54" s="10">
        <f>[4]TB2015!B50*$F$73</f>
        <v>6024.9289219330849</v>
      </c>
      <c r="E54" s="10"/>
      <c r="F54" s="25"/>
      <c r="G54" s="10">
        <f t="shared" si="0"/>
        <v>12094.82</v>
      </c>
      <c r="H54" s="10">
        <f>[4]TB2015!C50</f>
        <v>11994.75</v>
      </c>
      <c r="I54" s="10">
        <f>[4]TB2015!D50</f>
        <v>12066.69</v>
      </c>
      <c r="J54" s="10">
        <f>[4]TB2015!E50</f>
        <v>12833.4</v>
      </c>
      <c r="K54" s="10">
        <f>[4]TB2015!F50</f>
        <v>12564.4</v>
      </c>
      <c r="L54" s="10">
        <f>[4]TB2015!G50</f>
        <v>12592.54</v>
      </c>
      <c r="M54" s="10">
        <f>[4]TB2015!H50</f>
        <v>12501.54</v>
      </c>
      <c r="N54" s="10">
        <f>[4]TB2015!I50</f>
        <v>12192.61</v>
      </c>
      <c r="O54" s="10">
        <f>[4]TB2015!J50</f>
        <v>12216.93</v>
      </c>
      <c r="P54" s="10">
        <f>[4]TB2015!K50</f>
        <v>12365.06</v>
      </c>
      <c r="Q54" s="10">
        <f>[4]TB2015!L50</f>
        <v>12340.66</v>
      </c>
      <c r="R54" s="10">
        <f>[4]TB2015!M50</f>
        <v>12324.21</v>
      </c>
      <c r="S54" s="10">
        <f>[4]TB2015!N50</f>
        <v>12300.18</v>
      </c>
      <c r="T54" s="10">
        <f>[4]TB2015!N50*$F$73</f>
        <v>6127.2272118959108</v>
      </c>
      <c r="U54" s="7">
        <f t="shared" si="14"/>
        <v>12337.522307692308</v>
      </c>
      <c r="V54" s="26" t="s">
        <v>104</v>
      </c>
      <c r="W54" s="10">
        <f>-[4]TB2015!B103</f>
        <v>9726.06</v>
      </c>
      <c r="X54" s="10">
        <f>-[4]TB2015!B103*$F$73</f>
        <v>4844.951821561338</v>
      </c>
      <c r="Y54" s="25"/>
      <c r="Z54" s="10"/>
      <c r="AA54" s="10">
        <f t="shared" si="1"/>
        <v>4844.951821561338</v>
      </c>
      <c r="AB54" s="10">
        <f>-[4]TB2015!C103</f>
        <v>9777.23</v>
      </c>
      <c r="AC54" s="10">
        <f>-[4]TB2015!D103</f>
        <v>9903.64</v>
      </c>
      <c r="AD54" s="10">
        <f>-[4]TB2015!E103</f>
        <v>10325.629999999999</v>
      </c>
      <c r="AE54" s="10">
        <f>-[4]TB2015!F103</f>
        <v>10167.93</v>
      </c>
      <c r="AF54" s="10">
        <f>-[4]TB2015!G103</f>
        <v>10273.49</v>
      </c>
      <c r="AG54" s="10">
        <f>-[4]TB2015!H103</f>
        <v>10254.06</v>
      </c>
      <c r="AH54" s="10">
        <f>-[4]TB2015!I103</f>
        <v>9243.11</v>
      </c>
      <c r="AI54" s="10">
        <f>-[4]TB2015!J103</f>
        <v>9362.2099999999991</v>
      </c>
      <c r="AJ54" s="10">
        <f>-[4]TB2015!K103</f>
        <v>9444.9599999999991</v>
      </c>
      <c r="AK54" s="10">
        <f>-[4]TB2015!L103</f>
        <v>9522.69</v>
      </c>
      <c r="AL54" s="10">
        <f>-[4]TB2015!M103</f>
        <v>9596.2199999999993</v>
      </c>
      <c r="AM54" s="10">
        <f>-[4]TB2015!N103</f>
        <v>9678.98</v>
      </c>
      <c r="AN54" s="10">
        <f>-[4]TB2015!N103*$F$73</f>
        <v>4821.4993308550183</v>
      </c>
      <c r="AO54" s="7">
        <f>AVERAGE(AA54:AM54)</f>
        <v>9415.0078324277947</v>
      </c>
    </row>
    <row r="55" spans="1:41" s="7" customFormat="1" x14ac:dyDescent="0.2">
      <c r="A55" s="7" t="s">
        <v>106</v>
      </c>
      <c r="B55" s="9" t="s">
        <v>107</v>
      </c>
      <c r="C55" s="10">
        <f>[4]TB2015!B24</f>
        <v>2645.57</v>
      </c>
      <c r="D55" s="10">
        <f>[4]TB2015!B24</f>
        <v>2645.57</v>
      </c>
      <c r="E55" s="10"/>
      <c r="F55" s="9"/>
      <c r="G55" s="10">
        <f t="shared" si="0"/>
        <v>2645.57</v>
      </c>
      <c r="H55" s="10">
        <f>[4]TB2015!C24</f>
        <v>2637.83</v>
      </c>
      <c r="I55" s="10">
        <f>[4]TB2015!D24</f>
        <v>2643.21</v>
      </c>
      <c r="J55" s="10">
        <f>[4]TB2015!E24</f>
        <v>2639.7</v>
      </c>
      <c r="K55" s="10">
        <f>[4]TB2015!F24</f>
        <v>2628.55</v>
      </c>
      <c r="L55" s="10">
        <f>[4]TB2015!G24</f>
        <v>2630.61</v>
      </c>
      <c r="M55" s="10">
        <f>[4]TB2015!H24</f>
        <v>2621.57</v>
      </c>
      <c r="N55" s="10">
        <f>[4]TB2015!I24</f>
        <v>2623.86</v>
      </c>
      <c r="O55" s="10">
        <f>[4]TB2015!J24</f>
        <v>2627.38</v>
      </c>
      <c r="P55" s="10">
        <f>[4]TB2015!K24</f>
        <v>2626.38</v>
      </c>
      <c r="Q55" s="10">
        <f>[4]TB2015!L24</f>
        <v>2624.55</v>
      </c>
      <c r="R55" s="10">
        <f>[4]TB2015!M24</f>
        <v>2623.19</v>
      </c>
      <c r="S55" s="10">
        <f>[4]TB2015!N24</f>
        <v>2621.4</v>
      </c>
      <c r="T55" s="10">
        <f>[4]TB2015!N24</f>
        <v>2621.4</v>
      </c>
      <c r="U55" s="7">
        <f t="shared" si="14"/>
        <v>2630.292307692308</v>
      </c>
      <c r="V55" s="7" t="s">
        <v>108</v>
      </c>
      <c r="W55" s="10">
        <f>-[4]TB2015!B78</f>
        <v>2394.62</v>
      </c>
      <c r="X55" s="10">
        <f>-[4]TB2015!B78</f>
        <v>2394.62</v>
      </c>
      <c r="Y55" s="9"/>
      <c r="Z55" s="10"/>
      <c r="AA55" s="10">
        <f t="shared" si="1"/>
        <v>2394.62</v>
      </c>
      <c r="AB55" s="10">
        <f>-[4]TB2015!C78</f>
        <v>2399.9499999999998</v>
      </c>
      <c r="AC55" s="10">
        <f>-[4]TB2015!D78</f>
        <v>2419.44</v>
      </c>
      <c r="AD55" s="10">
        <f>-[4]TB2015!E78</f>
        <v>2429.2600000000002</v>
      </c>
      <c r="AE55" s="10">
        <f>-[4]TB2015!F78</f>
        <v>2430.7399999999998</v>
      </c>
      <c r="AF55" s="10">
        <f>-[4]TB2015!G78</f>
        <v>2446.6</v>
      </c>
      <c r="AG55" s="10">
        <f>-[4]TB2015!H78</f>
        <v>2450.2600000000002</v>
      </c>
      <c r="AH55" s="10">
        <f>-[4]TB2015!I78</f>
        <v>2466.36</v>
      </c>
      <c r="AI55" s="10">
        <f>-[4]TB2015!J78</f>
        <v>2483.86</v>
      </c>
      <c r="AJ55" s="10">
        <f>-[4]TB2015!K78</f>
        <v>2496.39</v>
      </c>
      <c r="AK55" s="10">
        <f>-[4]TB2015!L78</f>
        <v>2507.9299999999998</v>
      </c>
      <c r="AL55" s="10">
        <f>-[4]TB2015!M78</f>
        <v>2519.9699999999998</v>
      </c>
      <c r="AM55" s="10">
        <f>-[4]TB2015!N78</f>
        <v>2531.5300000000002</v>
      </c>
      <c r="AN55" s="10">
        <f>-[4]TB2015!N78</f>
        <v>2531.5300000000002</v>
      </c>
      <c r="AO55" s="7">
        <f>AVERAGE(AA55:AM55)</f>
        <v>2459.7623076923078</v>
      </c>
    </row>
    <row r="56" spans="1:41" s="11" customFormat="1" x14ac:dyDescent="0.2">
      <c r="B56" s="12"/>
      <c r="C56" s="10"/>
      <c r="D56" s="10"/>
      <c r="E56" s="10"/>
      <c r="F56" s="12"/>
      <c r="G56" s="10">
        <f t="shared" si="0"/>
        <v>0</v>
      </c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W56" s="10"/>
      <c r="X56" s="10"/>
      <c r="Y56" s="12"/>
      <c r="Z56" s="10"/>
      <c r="AA56" s="10">
        <f t="shared" si="1"/>
        <v>0</v>
      </c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</row>
    <row r="57" spans="1:41" s="7" customFormat="1" ht="10.5" customHeight="1" x14ac:dyDescent="0.2">
      <c r="A57" s="7" t="s">
        <v>109</v>
      </c>
      <c r="B57" s="9" t="s">
        <v>110</v>
      </c>
      <c r="C57" s="10">
        <f>[4]TB2015!B25</f>
        <v>360.54</v>
      </c>
      <c r="D57" s="10">
        <f>[4]TB2015!B25</f>
        <v>360.54</v>
      </c>
      <c r="E57" s="10"/>
      <c r="F57" s="9"/>
      <c r="G57" s="10">
        <f t="shared" si="0"/>
        <v>360.54</v>
      </c>
      <c r="H57" s="10">
        <f>[4]TB2015!C25</f>
        <v>360.54</v>
      </c>
      <c r="I57" s="10">
        <f>[4]TB2015!D25</f>
        <v>360.54</v>
      </c>
      <c r="J57" s="10">
        <f>[4]TB2015!E25</f>
        <v>360.54</v>
      </c>
      <c r="K57" s="10">
        <f>[4]TB2015!F25</f>
        <v>360.54</v>
      </c>
      <c r="L57" s="10">
        <f>[4]TB2015!G25</f>
        <v>360.54</v>
      </c>
      <c r="M57" s="10">
        <f>[4]TB2015!H25</f>
        <v>360.54</v>
      </c>
      <c r="N57" s="10">
        <f>[4]TB2015!I25</f>
        <v>360.54</v>
      </c>
      <c r="O57" s="10">
        <f>[4]TB2015!J25</f>
        <v>360.54</v>
      </c>
      <c r="P57" s="10">
        <f>[4]TB2015!K25</f>
        <v>360.54</v>
      </c>
      <c r="Q57" s="10">
        <f>[4]TB2015!L25</f>
        <v>360.54</v>
      </c>
      <c r="R57" s="10">
        <f>[4]TB2015!M25</f>
        <v>360.54</v>
      </c>
      <c r="S57" s="10">
        <f>[4]TB2015!N25</f>
        <v>360.54</v>
      </c>
      <c r="T57" s="10">
        <f>[4]TB2015!N25</f>
        <v>360.54</v>
      </c>
      <c r="U57" s="7">
        <f t="shared" si="14"/>
        <v>360.54</v>
      </c>
      <c r="V57" s="11" t="s">
        <v>111</v>
      </c>
      <c r="W57" s="10">
        <f>-[4]TB2015!B79</f>
        <v>336.75</v>
      </c>
      <c r="X57" s="10">
        <f>-[4]TB2015!B79</f>
        <v>336.75</v>
      </c>
      <c r="Y57" s="9"/>
      <c r="Z57" s="10"/>
      <c r="AA57" s="10">
        <f t="shared" si="1"/>
        <v>336.75</v>
      </c>
      <c r="AB57" s="10">
        <f>-[4]TB2015!C79</f>
        <v>336.75</v>
      </c>
      <c r="AC57" s="10">
        <f>-[4]TB2015!D79</f>
        <v>336.75</v>
      </c>
      <c r="AD57" s="10">
        <f>-[4]TB2015!E79</f>
        <v>336.75</v>
      </c>
      <c r="AE57" s="10">
        <f>-[4]TB2015!F79</f>
        <v>338.75</v>
      </c>
      <c r="AF57" s="10">
        <f>-[4]TB2015!G79</f>
        <v>340.75</v>
      </c>
      <c r="AG57" s="10">
        <f>-[4]TB2015!H79</f>
        <v>342.75</v>
      </c>
      <c r="AH57" s="10">
        <f>-[4]TB2015!I79</f>
        <v>344.75</v>
      </c>
      <c r="AI57" s="10">
        <f>-[4]TB2015!J79</f>
        <v>346.75</v>
      </c>
      <c r="AJ57" s="10">
        <f>-[4]TB2015!K79</f>
        <v>348.75</v>
      </c>
      <c r="AK57" s="10">
        <f>-[4]TB2015!L79</f>
        <v>350.75</v>
      </c>
      <c r="AL57" s="10">
        <f>-[4]TB2015!M79</f>
        <v>352.75</v>
      </c>
      <c r="AM57" s="10">
        <f>-[4]TB2015!N79</f>
        <v>354.75</v>
      </c>
      <c r="AN57" s="10">
        <f>-[4]TB2015!N79</f>
        <v>354.75</v>
      </c>
      <c r="AO57" s="7">
        <f>AVERAGE(AA57:AM57)</f>
        <v>343.67307692307691</v>
      </c>
    </row>
    <row r="58" spans="1:41" s="7" customFormat="1" x14ac:dyDescent="0.2">
      <c r="A58" s="7" t="s">
        <v>112</v>
      </c>
      <c r="B58" s="9" t="s">
        <v>113</v>
      </c>
      <c r="C58" s="10">
        <f>[4]TB2015!B26</f>
        <v>2160.4299999999998</v>
      </c>
      <c r="D58" s="10">
        <f>[4]TB2015!B26</f>
        <v>2160.4299999999998</v>
      </c>
      <c r="E58" s="10"/>
      <c r="F58" s="9"/>
      <c r="G58" s="10">
        <f t="shared" si="0"/>
        <v>2160.4299999999998</v>
      </c>
      <c r="H58" s="10">
        <f>[4]TB2015!C26</f>
        <v>2160.4299999999998</v>
      </c>
      <c r="I58" s="10">
        <f>[4]TB2015!D26</f>
        <v>2160.4299999999998</v>
      </c>
      <c r="J58" s="10">
        <f>[4]TB2015!E26</f>
        <v>2160.4299999999998</v>
      </c>
      <c r="K58" s="10">
        <f>[4]TB2015!F26</f>
        <v>2160.4299999999998</v>
      </c>
      <c r="L58" s="10">
        <f>[4]TB2015!G26</f>
        <v>2860.12</v>
      </c>
      <c r="M58" s="10">
        <f>[4]TB2015!H26</f>
        <v>2860.12</v>
      </c>
      <c r="N58" s="10">
        <f>[4]TB2015!I26</f>
        <v>2860.12</v>
      </c>
      <c r="O58" s="10">
        <f>[4]TB2015!J26</f>
        <v>2860.12</v>
      </c>
      <c r="P58" s="10">
        <f>[4]TB2015!K26</f>
        <v>4605.33</v>
      </c>
      <c r="Q58" s="10">
        <f>[4]TB2015!L26</f>
        <v>4605.33</v>
      </c>
      <c r="R58" s="10">
        <f>[4]TB2015!M26</f>
        <v>4605.33</v>
      </c>
      <c r="S58" s="10">
        <f>[4]TB2015!N26</f>
        <v>4605.33</v>
      </c>
      <c r="T58" s="10">
        <f>[4]TB2015!N26</f>
        <v>4605.33</v>
      </c>
      <c r="U58" s="7">
        <f t="shared" si="14"/>
        <v>3127.9961538461544</v>
      </c>
      <c r="V58" s="11" t="s">
        <v>114</v>
      </c>
      <c r="W58" s="10">
        <f>-[4]TB2015!B80</f>
        <v>199.42</v>
      </c>
      <c r="X58" s="10">
        <f>-[4]TB2015!B80</f>
        <v>199.42</v>
      </c>
      <c r="Y58" s="9"/>
      <c r="Z58" s="10"/>
      <c r="AA58" s="10">
        <f t="shared" si="1"/>
        <v>199.42</v>
      </c>
      <c r="AB58" s="10">
        <f>-[4]TB2015!C80</f>
        <v>214.42</v>
      </c>
      <c r="AC58" s="10">
        <f>-[4]TB2015!D80</f>
        <v>229.42</v>
      </c>
      <c r="AD58" s="10">
        <f>-[4]TB2015!E80</f>
        <v>244.42</v>
      </c>
      <c r="AE58" s="10">
        <f>-[4]TB2015!F80</f>
        <v>259.42</v>
      </c>
      <c r="AF58" s="10">
        <f>-[4]TB2015!G80</f>
        <v>279.27999999999997</v>
      </c>
      <c r="AG58" s="10">
        <f>-[4]TB2015!H80</f>
        <v>299.14</v>
      </c>
      <c r="AH58" s="10">
        <f>-[4]TB2015!I80</f>
        <v>319</v>
      </c>
      <c r="AI58" s="10">
        <f>-[4]TB2015!J80</f>
        <v>338.86</v>
      </c>
      <c r="AJ58" s="10">
        <f>-[4]TB2015!K80</f>
        <v>-1205.3399999999999</v>
      </c>
      <c r="AK58" s="10">
        <f>-[4]TB2015!L80</f>
        <v>-1173.3599999999999</v>
      </c>
      <c r="AL58" s="10">
        <f>-[4]TB2015!M80</f>
        <v>-1141.3800000000001</v>
      </c>
      <c r="AM58" s="10">
        <f>-[4]TB2015!N80</f>
        <v>-1109.4000000000001</v>
      </c>
      <c r="AN58" s="10">
        <f>-[4]TB2015!N80</f>
        <v>-1109.4000000000001</v>
      </c>
      <c r="AO58" s="7">
        <f>AVERAGE(AA58:AM58)</f>
        <v>-172.77692307692308</v>
      </c>
    </row>
    <row r="59" spans="1:41" s="7" customFormat="1" x14ac:dyDescent="0.2">
      <c r="A59" s="7" t="s">
        <v>115</v>
      </c>
      <c r="B59" s="9" t="s">
        <v>116</v>
      </c>
      <c r="C59" s="10">
        <f>[4]TB2015!B27</f>
        <v>903.52</v>
      </c>
      <c r="D59" s="10">
        <f>[4]TB2015!B27</f>
        <v>903.52</v>
      </c>
      <c r="E59" s="10"/>
      <c r="F59" s="9"/>
      <c r="G59" s="10">
        <f t="shared" si="0"/>
        <v>903.52</v>
      </c>
      <c r="H59" s="10">
        <f>[4]TB2015!C27</f>
        <v>900.73</v>
      </c>
      <c r="I59" s="10">
        <f>[4]TB2015!D27</f>
        <v>899.82</v>
      </c>
      <c r="J59" s="10">
        <f>[4]TB2015!E27</f>
        <v>899.22</v>
      </c>
      <c r="K59" s="10">
        <f>[4]TB2015!F27</f>
        <v>896.31</v>
      </c>
      <c r="L59" s="10">
        <f>[4]TB2015!G27</f>
        <v>897.17</v>
      </c>
      <c r="M59" s="10">
        <f>[4]TB2015!H27</f>
        <v>894.1</v>
      </c>
      <c r="N59" s="10">
        <f>[4]TB2015!I27</f>
        <v>894.67</v>
      </c>
      <c r="O59" s="10">
        <f>[4]TB2015!J27</f>
        <v>896</v>
      </c>
      <c r="P59" s="10">
        <f>[4]TB2015!K27</f>
        <v>892.81</v>
      </c>
      <c r="Q59" s="10">
        <f>[4]TB2015!L27</f>
        <v>892.22</v>
      </c>
      <c r="R59" s="10">
        <f>[4]TB2015!M27</f>
        <v>891.78</v>
      </c>
      <c r="S59" s="10">
        <f>[4]TB2015!N27</f>
        <v>890.95</v>
      </c>
      <c r="T59" s="10">
        <f>[4]TB2015!N27</f>
        <v>890.95</v>
      </c>
      <c r="U59" s="7">
        <f t="shared" si="14"/>
        <v>896.10000000000014</v>
      </c>
      <c r="V59" s="7" t="s">
        <v>117</v>
      </c>
      <c r="W59" s="10">
        <f>-[4]TB2015!B81</f>
        <v>722.87</v>
      </c>
      <c r="X59" s="10">
        <f>-[4]TB2015!B81</f>
        <v>722.87</v>
      </c>
      <c r="Y59" s="9"/>
      <c r="Z59" s="10"/>
      <c r="AA59" s="10">
        <f t="shared" si="1"/>
        <v>722.87</v>
      </c>
      <c r="AB59" s="10">
        <f>-[4]TB2015!C81</f>
        <v>724.41</v>
      </c>
      <c r="AC59" s="10">
        <f>-[4]TB2015!D81</f>
        <v>726.86</v>
      </c>
      <c r="AD59" s="10">
        <f>-[4]TB2015!E81</f>
        <v>729.44</v>
      </c>
      <c r="AE59" s="10">
        <f>-[4]TB2015!F81</f>
        <v>730.81</v>
      </c>
      <c r="AF59" s="10">
        <f>-[4]TB2015!G81</f>
        <v>734.13</v>
      </c>
      <c r="AG59" s="10">
        <f>-[4]TB2015!H81</f>
        <v>735.35</v>
      </c>
      <c r="AH59" s="10">
        <f>-[4]TB2015!I81</f>
        <v>738.51</v>
      </c>
      <c r="AI59" s="10">
        <f>-[4]TB2015!J81</f>
        <v>742.09</v>
      </c>
      <c r="AJ59" s="10">
        <f>-[4]TB2015!K81</f>
        <v>743.16</v>
      </c>
      <c r="AK59" s="10">
        <f>-[4]TB2015!L81</f>
        <v>745.66</v>
      </c>
      <c r="AL59" s="10">
        <f>-[4]TB2015!M81</f>
        <v>748.23</v>
      </c>
      <c r="AM59" s="10">
        <f>-[4]TB2015!N81</f>
        <v>750.57</v>
      </c>
      <c r="AN59" s="10">
        <f>-[4]TB2015!N81</f>
        <v>750.57</v>
      </c>
      <c r="AO59" s="7">
        <f>AVERAGE(AA59:AM59)</f>
        <v>736.31461538461542</v>
      </c>
    </row>
    <row r="60" spans="1:41" s="11" customFormat="1" x14ac:dyDescent="0.2">
      <c r="A60" s="11" t="s">
        <v>118</v>
      </c>
      <c r="B60" s="12" t="s">
        <v>119</v>
      </c>
      <c r="C60" s="10">
        <v>0</v>
      </c>
      <c r="D60" s="10">
        <v>0</v>
      </c>
      <c r="E60" s="10"/>
      <c r="F60" s="12"/>
      <c r="G60" s="10">
        <f t="shared" si="0"/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7">
        <f t="shared" si="14"/>
        <v>0</v>
      </c>
      <c r="V60" s="11" t="s">
        <v>120</v>
      </c>
      <c r="W60" s="10">
        <v>0</v>
      </c>
      <c r="X60" s="10">
        <v>0</v>
      </c>
      <c r="Y60" s="12"/>
      <c r="Z60" s="10"/>
      <c r="AA60" s="10">
        <f t="shared" si="1"/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7">
        <f t="shared" ref="AO60:AO66" si="18">AVERAGE(AA60:AM60)</f>
        <v>0</v>
      </c>
    </row>
    <row r="61" spans="1:41" s="11" customFormat="1" x14ac:dyDescent="0.2">
      <c r="A61" s="11" t="s">
        <v>121</v>
      </c>
      <c r="B61" s="12" t="s">
        <v>122</v>
      </c>
      <c r="C61" s="10">
        <v>0</v>
      </c>
      <c r="D61" s="10">
        <v>0</v>
      </c>
      <c r="E61" s="10"/>
      <c r="F61" s="12"/>
      <c r="G61" s="10">
        <f t="shared" si="0"/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7">
        <f t="shared" si="14"/>
        <v>0</v>
      </c>
      <c r="V61" s="11" t="s">
        <v>123</v>
      </c>
      <c r="W61" s="10">
        <f>-[4]TB2015!B82</f>
        <v>6036</v>
      </c>
      <c r="X61" s="10">
        <f>-[4]TB2015!B82</f>
        <v>6036</v>
      </c>
      <c r="Y61" s="12"/>
      <c r="Z61" s="10"/>
      <c r="AA61" s="10">
        <f t="shared" si="1"/>
        <v>6036</v>
      </c>
      <c r="AB61" s="10">
        <f>-[4]TB2015!C82</f>
        <v>6036</v>
      </c>
      <c r="AC61" s="10">
        <f>-[4]TB2015!D82</f>
        <v>6036</v>
      </c>
      <c r="AD61" s="10">
        <f>-[4]TB2015!E82</f>
        <v>6036</v>
      </c>
      <c r="AE61" s="10">
        <f>-[4]TB2015!F82</f>
        <v>6036</v>
      </c>
      <c r="AF61" s="10">
        <f>-[4]TB2015!G82</f>
        <v>6036</v>
      </c>
      <c r="AG61" s="10">
        <f>-[4]TB2015!H82</f>
        <v>6036</v>
      </c>
      <c r="AH61" s="10">
        <f>-[4]TB2015!I82</f>
        <v>6036</v>
      </c>
      <c r="AI61" s="10">
        <f>-[4]TB2015!J82</f>
        <v>6036</v>
      </c>
      <c r="AJ61" s="10">
        <f>-[4]TB2015!K82</f>
        <v>6036</v>
      </c>
      <c r="AK61" s="10">
        <f>-[4]TB2015!L82</f>
        <v>6036</v>
      </c>
      <c r="AL61" s="10">
        <f>-[4]TB2015!M82</f>
        <v>6036</v>
      </c>
      <c r="AM61" s="10">
        <f>-[4]TB2015!N82</f>
        <v>6036</v>
      </c>
      <c r="AN61" s="10">
        <f>-[4]TB2015!N82</f>
        <v>6036</v>
      </c>
      <c r="AO61" s="7">
        <f t="shared" si="18"/>
        <v>6036</v>
      </c>
    </row>
    <row r="62" spans="1:41" s="11" customFormat="1" x14ac:dyDescent="0.2">
      <c r="B62" s="12" t="s">
        <v>124</v>
      </c>
      <c r="C62" s="10">
        <v>0</v>
      </c>
      <c r="D62" s="10">
        <v>0</v>
      </c>
      <c r="E62" s="10"/>
      <c r="F62" s="12"/>
      <c r="G62" s="10">
        <f t="shared" si="0"/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7">
        <f t="shared" si="14"/>
        <v>0</v>
      </c>
      <c r="W62" s="10"/>
      <c r="X62" s="10"/>
      <c r="Y62" s="12"/>
      <c r="Z62" s="10"/>
      <c r="AA62" s="10">
        <f t="shared" si="1"/>
        <v>0</v>
      </c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7">
        <f t="shared" si="18"/>
        <v>0</v>
      </c>
    </row>
    <row r="63" spans="1:41" s="7" customFormat="1" x14ac:dyDescent="0.2">
      <c r="B63" s="9" t="s">
        <v>125</v>
      </c>
      <c r="C63" s="246">
        <f>[4]TB2015!B28</f>
        <v>6036</v>
      </c>
      <c r="D63" s="248">
        <v>6566</v>
      </c>
      <c r="E63" s="10">
        <v>-530</v>
      </c>
      <c r="F63" s="9"/>
      <c r="G63" s="10">
        <f t="shared" si="0"/>
        <v>6036</v>
      </c>
      <c r="H63" s="10">
        <f>[4]TB2015!C28</f>
        <v>6036</v>
      </c>
      <c r="I63" s="10">
        <f>[4]TB2015!D28</f>
        <v>6036</v>
      </c>
      <c r="J63" s="10">
        <f>[4]TB2015!E28</f>
        <v>6036</v>
      </c>
      <c r="K63" s="10">
        <f>[4]TB2015!F28</f>
        <v>6036</v>
      </c>
      <c r="L63" s="10">
        <f>[4]TB2015!G28</f>
        <v>6036</v>
      </c>
      <c r="M63" s="10">
        <f>[4]TB2015!H28</f>
        <v>6036</v>
      </c>
      <c r="N63" s="10">
        <f>[4]TB2015!I28</f>
        <v>6036</v>
      </c>
      <c r="O63" s="10">
        <f>[4]TB2015!J28</f>
        <v>6036</v>
      </c>
      <c r="P63" s="10">
        <f>[4]TB2015!K28</f>
        <v>6036</v>
      </c>
      <c r="Q63" s="10">
        <f>[4]TB2015!L28</f>
        <v>6036</v>
      </c>
      <c r="R63" s="10">
        <f>[4]TB2015!M28</f>
        <v>6036</v>
      </c>
      <c r="S63" s="10">
        <f>[4]TB2015!N28</f>
        <v>6036</v>
      </c>
      <c r="T63" s="10">
        <f>[4]TB2015!N28</f>
        <v>6036</v>
      </c>
      <c r="U63" s="7">
        <f t="shared" si="14"/>
        <v>6036</v>
      </c>
      <c r="W63" s="10"/>
      <c r="X63" s="10"/>
      <c r="Y63" s="9"/>
      <c r="Z63" s="10"/>
      <c r="AA63" s="10">
        <f t="shared" si="1"/>
        <v>0</v>
      </c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7">
        <f t="shared" si="18"/>
        <v>0</v>
      </c>
    </row>
    <row r="64" spans="1:41" s="7" customFormat="1" ht="10.5" x14ac:dyDescent="0.25">
      <c r="A64" s="17" t="s">
        <v>126</v>
      </c>
      <c r="B64" s="18" t="s">
        <v>81</v>
      </c>
      <c r="C64" s="10">
        <f t="shared" ref="C64:T64" si="19">SUM(C61:C63)</f>
        <v>6036</v>
      </c>
      <c r="D64" s="10">
        <f t="shared" si="19"/>
        <v>6566</v>
      </c>
      <c r="E64" s="167">
        <f t="shared" si="19"/>
        <v>-530</v>
      </c>
      <c r="F64" s="167">
        <f t="shared" si="19"/>
        <v>0</v>
      </c>
      <c r="G64" s="167">
        <f t="shared" si="19"/>
        <v>6036</v>
      </c>
      <c r="H64" s="167">
        <f t="shared" si="19"/>
        <v>6036</v>
      </c>
      <c r="I64" s="167">
        <f t="shared" si="19"/>
        <v>6036</v>
      </c>
      <c r="J64" s="167">
        <f t="shared" si="19"/>
        <v>6036</v>
      </c>
      <c r="K64" s="167">
        <f t="shared" si="19"/>
        <v>6036</v>
      </c>
      <c r="L64" s="167">
        <f t="shared" si="19"/>
        <v>6036</v>
      </c>
      <c r="M64" s="167">
        <f t="shared" si="19"/>
        <v>6036</v>
      </c>
      <c r="N64" s="167">
        <f t="shared" si="19"/>
        <v>6036</v>
      </c>
      <c r="O64" s="167">
        <f t="shared" si="19"/>
        <v>6036</v>
      </c>
      <c r="P64" s="167">
        <f t="shared" si="19"/>
        <v>6036</v>
      </c>
      <c r="Q64" s="167">
        <f t="shared" si="19"/>
        <v>6036</v>
      </c>
      <c r="R64" s="167">
        <f t="shared" si="19"/>
        <v>6036</v>
      </c>
      <c r="S64" s="167">
        <f t="shared" si="19"/>
        <v>6036</v>
      </c>
      <c r="T64" s="167">
        <f t="shared" si="19"/>
        <v>6036</v>
      </c>
      <c r="U64" s="7">
        <f t="shared" si="14"/>
        <v>6036</v>
      </c>
      <c r="V64" s="20" t="s">
        <v>81</v>
      </c>
      <c r="W64" s="10">
        <f t="shared" ref="W64:AN64" si="20">SUM(W61:W63)</f>
        <v>6036</v>
      </c>
      <c r="X64" s="10">
        <f t="shared" si="20"/>
        <v>6036</v>
      </c>
      <c r="Y64" s="167">
        <f t="shared" si="20"/>
        <v>0</v>
      </c>
      <c r="Z64" s="167">
        <f t="shared" si="20"/>
        <v>0</v>
      </c>
      <c r="AA64" s="167">
        <f t="shared" si="20"/>
        <v>6036</v>
      </c>
      <c r="AB64" s="10">
        <f t="shared" si="20"/>
        <v>6036</v>
      </c>
      <c r="AC64" s="10">
        <f t="shared" si="20"/>
        <v>6036</v>
      </c>
      <c r="AD64" s="10">
        <f t="shared" si="20"/>
        <v>6036</v>
      </c>
      <c r="AE64" s="10">
        <f t="shared" si="20"/>
        <v>6036</v>
      </c>
      <c r="AF64" s="10">
        <f t="shared" si="20"/>
        <v>6036</v>
      </c>
      <c r="AG64" s="10">
        <f t="shared" si="20"/>
        <v>6036</v>
      </c>
      <c r="AH64" s="10">
        <f t="shared" si="20"/>
        <v>6036</v>
      </c>
      <c r="AI64" s="10">
        <f t="shared" si="20"/>
        <v>6036</v>
      </c>
      <c r="AJ64" s="10">
        <f t="shared" si="20"/>
        <v>6036</v>
      </c>
      <c r="AK64" s="10">
        <f t="shared" si="20"/>
        <v>6036</v>
      </c>
      <c r="AL64" s="10">
        <f t="shared" si="20"/>
        <v>6036</v>
      </c>
      <c r="AM64" s="10">
        <f t="shared" si="20"/>
        <v>6036</v>
      </c>
      <c r="AN64" s="10">
        <f t="shared" si="20"/>
        <v>6036</v>
      </c>
      <c r="AO64" s="7">
        <f t="shared" si="18"/>
        <v>6036</v>
      </c>
    </row>
    <row r="65" spans="1:41" s="7" customFormat="1" x14ac:dyDescent="0.2">
      <c r="B65" s="9"/>
      <c r="C65" s="10"/>
      <c r="D65" s="10"/>
      <c r="E65" s="10"/>
      <c r="F65" s="9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W65" s="10"/>
      <c r="X65" s="10"/>
      <c r="Y65" s="9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1"/>
    </row>
    <row r="66" spans="1:41" s="7" customFormat="1" ht="10.5" x14ac:dyDescent="0.25">
      <c r="A66" s="8" t="s">
        <v>485</v>
      </c>
      <c r="B66" s="9"/>
      <c r="C66" s="27">
        <f>SUM(C3:C64)-C33-C64-C43-C52</f>
        <v>533226.04999999993</v>
      </c>
      <c r="D66" s="27">
        <f>SUM(D3:D64)-D33-D64-D43-D52</f>
        <v>512114.57286245353</v>
      </c>
      <c r="E66" s="27">
        <f t="shared" ref="E66:U66" si="21">SUM(E2:E65)-E33-E64-E43-E52</f>
        <v>-818</v>
      </c>
      <c r="F66" s="27">
        <f t="shared" si="21"/>
        <v>0</v>
      </c>
      <c r="G66" s="27">
        <f t="shared" si="21"/>
        <v>533226.04999999993</v>
      </c>
      <c r="H66" s="27">
        <f t="shared" si="21"/>
        <v>532769.31000000017</v>
      </c>
      <c r="I66" s="27">
        <f t="shared" ref="I66:T66" si="22">SUM(I2:I65)-I33-I64-I43-I52</f>
        <v>532835.89999999979</v>
      </c>
      <c r="J66" s="27">
        <f t="shared" si="22"/>
        <v>533877.04</v>
      </c>
      <c r="K66" s="27">
        <f t="shared" si="22"/>
        <v>533250.28000000038</v>
      </c>
      <c r="L66" s="27">
        <f t="shared" si="22"/>
        <v>534110.22000000009</v>
      </c>
      <c r="M66" s="27">
        <f t="shared" si="22"/>
        <v>533796.85000000009</v>
      </c>
      <c r="N66" s="27">
        <f t="shared" si="22"/>
        <v>533673</v>
      </c>
      <c r="O66" s="27">
        <f t="shared" si="22"/>
        <v>533987.76000000024</v>
      </c>
      <c r="P66" s="27">
        <f t="shared" si="22"/>
        <v>535653.47000000009</v>
      </c>
      <c r="Q66" s="27">
        <f t="shared" si="22"/>
        <v>536021.73000000021</v>
      </c>
      <c r="R66" s="27">
        <f t="shared" si="22"/>
        <v>535982.29</v>
      </c>
      <c r="S66" s="27">
        <f t="shared" si="22"/>
        <v>535948.41</v>
      </c>
      <c r="T66" s="27">
        <f t="shared" si="22"/>
        <v>514193.97301115229</v>
      </c>
      <c r="U66" s="27">
        <f t="shared" si="21"/>
        <v>534240.94692307699</v>
      </c>
      <c r="V66" s="8" t="s">
        <v>486</v>
      </c>
      <c r="W66" s="27">
        <f t="shared" ref="W66:AN66" si="23">SUM(W2:W65)-W33-W64-W43-W52</f>
        <v>244099.89999999994</v>
      </c>
      <c r="X66" s="27">
        <f t="shared" si="23"/>
        <v>226362.8221189591</v>
      </c>
      <c r="Y66" s="27">
        <f t="shared" si="23"/>
        <v>0</v>
      </c>
      <c r="Z66" s="27">
        <f t="shared" si="23"/>
        <v>0</v>
      </c>
      <c r="AA66" s="27">
        <f t="shared" si="23"/>
        <v>226362.8221189591</v>
      </c>
      <c r="AB66" s="27">
        <f t="shared" si="23"/>
        <v>245547.89999999997</v>
      </c>
      <c r="AC66" s="27">
        <f t="shared" si="23"/>
        <v>247291.27999999994</v>
      </c>
      <c r="AD66" s="27">
        <f t="shared" si="23"/>
        <v>249302.61</v>
      </c>
      <c r="AE66" s="27">
        <f t="shared" si="23"/>
        <v>250503.83</v>
      </c>
      <c r="AF66" s="27">
        <f t="shared" si="23"/>
        <v>252316.56</v>
      </c>
      <c r="AG66" s="27">
        <f t="shared" si="23"/>
        <v>253604.39000000007</v>
      </c>
      <c r="AH66" s="27">
        <f t="shared" si="23"/>
        <v>254274.69000000003</v>
      </c>
      <c r="AI66" s="27">
        <f t="shared" si="23"/>
        <v>256164.2</v>
      </c>
      <c r="AJ66" s="27">
        <f t="shared" si="23"/>
        <v>256050.55000000005</v>
      </c>
      <c r="AK66" s="27">
        <f t="shared" si="23"/>
        <v>257716.83999999991</v>
      </c>
      <c r="AL66" s="27">
        <f t="shared" si="23"/>
        <v>259393.70999999996</v>
      </c>
      <c r="AM66" s="27">
        <f t="shared" si="23"/>
        <v>261030.69000000003</v>
      </c>
      <c r="AN66" s="27">
        <f t="shared" si="23"/>
        <v>241959.61639405211</v>
      </c>
      <c r="AO66" s="7">
        <f t="shared" si="18"/>
        <v>251504.62093222761</v>
      </c>
    </row>
    <row r="67" spans="1:41" s="7" customFormat="1" x14ac:dyDescent="0.2">
      <c r="B67" s="9"/>
      <c r="C67" s="10"/>
      <c r="D67" s="10"/>
      <c r="E67" s="10"/>
      <c r="F67" s="9"/>
      <c r="G67" s="10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W67" s="10"/>
      <c r="X67" s="10"/>
      <c r="Y67" s="9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1"/>
    </row>
    <row r="68" spans="1:41" ht="15" customHeight="1" thickBot="1" x14ac:dyDescent="0.3">
      <c r="A68" s="8" t="s">
        <v>574</v>
      </c>
      <c r="C68" s="29">
        <f>+C66</f>
        <v>533226.04999999993</v>
      </c>
      <c r="D68" s="29">
        <f>+D66</f>
        <v>512114.57286245353</v>
      </c>
      <c r="E68" s="29">
        <f>+E66</f>
        <v>-818</v>
      </c>
      <c r="F68" s="29">
        <f>+F66</f>
        <v>0</v>
      </c>
      <c r="G68" s="29">
        <f>+G66</f>
        <v>533226.04999999993</v>
      </c>
      <c r="H68" s="29">
        <f>[4]TB2015!C412</f>
        <v>532769.31000000006</v>
      </c>
      <c r="I68" s="29">
        <f>[4]TB2015!D412</f>
        <v>532835.9</v>
      </c>
      <c r="J68" s="29">
        <f>[4]TB2015!E412</f>
        <v>533877.04</v>
      </c>
      <c r="K68" s="29">
        <f>[4]TB2015!F412</f>
        <v>533250.27999999991</v>
      </c>
      <c r="L68" s="29">
        <f>[4]TB2015!G412</f>
        <v>534110.22</v>
      </c>
      <c r="M68" s="29">
        <f>[4]TB2015!H412</f>
        <v>533796.85</v>
      </c>
      <c r="N68" s="29">
        <f>[4]TB2015!I412</f>
        <v>533673</v>
      </c>
      <c r="O68" s="29">
        <f>[4]TB2015!J412</f>
        <v>533987.76</v>
      </c>
      <c r="P68" s="29">
        <f>[4]TB2015!K412</f>
        <v>535653.47</v>
      </c>
      <c r="Q68" s="29">
        <f>[4]TB2015!L412</f>
        <v>536021.73</v>
      </c>
      <c r="R68" s="29">
        <f>[4]TB2015!M412</f>
        <v>535982.29</v>
      </c>
      <c r="S68" s="29">
        <f>[4]TB2015!N412</f>
        <v>535948.41</v>
      </c>
      <c r="T68" s="29">
        <f t="shared" ref="T68:U68" si="24">+T66</f>
        <v>514193.97301115229</v>
      </c>
      <c r="U68" s="29">
        <f t="shared" si="24"/>
        <v>534240.94692307699</v>
      </c>
      <c r="V68" s="8" t="s">
        <v>488</v>
      </c>
      <c r="W68" s="29">
        <f t="shared" ref="W68:X68" si="25">+W66</f>
        <v>244099.89999999994</v>
      </c>
      <c r="X68" s="29">
        <f t="shared" si="25"/>
        <v>226362.8221189591</v>
      </c>
      <c r="Y68" s="29">
        <f>+Y66</f>
        <v>0</v>
      </c>
      <c r="Z68" s="29">
        <f>+Z66</f>
        <v>0</v>
      </c>
      <c r="AA68" s="29">
        <f>+AA66</f>
        <v>226362.8221189591</v>
      </c>
      <c r="AB68" s="29">
        <f t="shared" ref="AB68:AN68" si="26">+AB66</f>
        <v>245547.89999999997</v>
      </c>
      <c r="AC68" s="29">
        <f t="shared" si="26"/>
        <v>247291.27999999994</v>
      </c>
      <c r="AD68" s="29">
        <f t="shared" si="26"/>
        <v>249302.61</v>
      </c>
      <c r="AE68" s="29">
        <f t="shared" si="26"/>
        <v>250503.83</v>
      </c>
      <c r="AF68" s="29">
        <f t="shared" si="26"/>
        <v>252316.56</v>
      </c>
      <c r="AG68" s="29">
        <f t="shared" si="26"/>
        <v>253604.39000000007</v>
      </c>
      <c r="AH68" s="29">
        <f t="shared" si="26"/>
        <v>254274.69000000003</v>
      </c>
      <c r="AI68" s="29">
        <f t="shared" si="26"/>
        <v>256164.2</v>
      </c>
      <c r="AJ68" s="29">
        <f t="shared" si="26"/>
        <v>256050.55000000005</v>
      </c>
      <c r="AK68" s="29">
        <f t="shared" si="26"/>
        <v>257716.83999999991</v>
      </c>
      <c r="AL68" s="29">
        <f t="shared" si="26"/>
        <v>259393.70999999996</v>
      </c>
      <c r="AM68" s="29">
        <f t="shared" si="26"/>
        <v>261030.69000000003</v>
      </c>
      <c r="AN68" s="29">
        <f t="shared" si="26"/>
        <v>241959.61639405211</v>
      </c>
    </row>
    <row r="69" spans="1:41" s="33" customFormat="1" ht="10.5" thickTop="1" x14ac:dyDescent="0.2">
      <c r="A69" s="38" t="s">
        <v>131</v>
      </c>
      <c r="C69" s="34"/>
      <c r="D69" s="34"/>
      <c r="E69" s="34"/>
      <c r="F69" s="34"/>
      <c r="G69" s="3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V69" s="35" t="s">
        <v>270</v>
      </c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6"/>
    </row>
    <row r="70" spans="1:41" s="33" customFormat="1" x14ac:dyDescent="0.2">
      <c r="A70" s="38" t="s">
        <v>132</v>
      </c>
      <c r="C70" s="34"/>
      <c r="D70" s="34"/>
      <c r="E70" s="34"/>
      <c r="F70" s="34"/>
      <c r="G70" s="10">
        <f t="shared" ref="G70" si="27">SUM(C70:F70)</f>
        <v>0</v>
      </c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V70" s="37" t="s">
        <v>311</v>
      </c>
      <c r="W70" s="34"/>
      <c r="X70" s="34"/>
      <c r="Y70" s="34"/>
      <c r="Z70" s="34"/>
      <c r="AA70" s="34">
        <f>SUM(W70:Z70)</f>
        <v>0</v>
      </c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6"/>
    </row>
    <row r="71" spans="1:41" s="33" customFormat="1" ht="10.5" thickBot="1" x14ac:dyDescent="0.25">
      <c r="A71" s="38" t="s">
        <v>133</v>
      </c>
      <c r="B71" s="38"/>
      <c r="C71" s="34"/>
      <c r="D71" s="34"/>
      <c r="E71" s="34"/>
      <c r="F71" s="34">
        <f>-F68</f>
        <v>0</v>
      </c>
      <c r="G71" s="3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V71" s="35"/>
      <c r="W71" s="34"/>
      <c r="X71" s="34"/>
      <c r="Y71" s="34">
        <f>-Y68</f>
        <v>0</v>
      </c>
      <c r="Z71" s="34">
        <f>-Z68</f>
        <v>0</v>
      </c>
      <c r="AA71" s="34">
        <f>SUM(W71:Z71)</f>
        <v>0</v>
      </c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6"/>
    </row>
    <row r="72" spans="1:41" s="33" customFormat="1" ht="12" x14ac:dyDescent="0.3">
      <c r="A72" s="76" t="s">
        <v>130</v>
      </c>
      <c r="C72" s="50" t="s">
        <v>575</v>
      </c>
      <c r="D72" s="249"/>
      <c r="E72" s="250"/>
      <c r="F72" s="251"/>
      <c r="G72" s="34">
        <f>+G70-G68</f>
        <v>-533226.04999999993</v>
      </c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34"/>
      <c r="T72" s="252"/>
      <c r="V72" s="35" t="s">
        <v>489</v>
      </c>
      <c r="W72" s="34">
        <f>+W70-W68</f>
        <v>-244099.89999999994</v>
      </c>
      <c r="X72" s="34"/>
      <c r="Y72" s="34">
        <f>+Y68-Y70+Y71</f>
        <v>0</v>
      </c>
      <c r="Z72" s="34"/>
      <c r="AA72" s="34">
        <f>+AA70-AA68</f>
        <v>-226362.8221189591</v>
      </c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>
        <f>+AM70-AM68</f>
        <v>-261030.69000000003</v>
      </c>
      <c r="AN72" s="34"/>
      <c r="AO72" s="36"/>
    </row>
    <row r="73" spans="1:41" s="33" customFormat="1" ht="12" x14ac:dyDescent="0.3">
      <c r="A73" s="76"/>
      <c r="C73" s="253">
        <v>134</v>
      </c>
      <c r="D73" s="254"/>
      <c r="E73" s="119"/>
      <c r="F73" s="255">
        <f>C73/C76</f>
        <v>0.49814126394052044</v>
      </c>
      <c r="G73" s="3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34"/>
      <c r="T73" s="34"/>
      <c r="V73" s="35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6"/>
    </row>
    <row r="74" spans="1:41" s="33" customFormat="1" ht="12" x14ac:dyDescent="0.3">
      <c r="A74" s="76"/>
      <c r="C74" s="253">
        <v>135</v>
      </c>
      <c r="D74" s="254"/>
      <c r="E74" s="119"/>
      <c r="F74" s="255">
        <f>C74/C76</f>
        <v>0.5018587360594795</v>
      </c>
      <c r="G74" s="3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34"/>
      <c r="T74" s="34"/>
      <c r="V74" s="35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6"/>
    </row>
    <row r="75" spans="1:41" s="33" customFormat="1" ht="12" x14ac:dyDescent="0.3">
      <c r="A75" s="76"/>
      <c r="C75" s="256"/>
      <c r="D75" s="257"/>
      <c r="E75" s="119"/>
      <c r="F75" s="258"/>
      <c r="G75" s="3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34"/>
      <c r="T75" s="34"/>
      <c r="V75" s="35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6"/>
    </row>
    <row r="76" spans="1:41" s="33" customFormat="1" ht="12.5" thickBot="1" x14ac:dyDescent="0.35">
      <c r="A76" s="76"/>
      <c r="C76" s="259">
        <f>SUM(C73:C74)</f>
        <v>269</v>
      </c>
      <c r="D76" s="260"/>
      <c r="E76" s="261"/>
      <c r="F76" s="262">
        <f>SUM(F73:F75)</f>
        <v>1</v>
      </c>
      <c r="G76" s="3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34"/>
      <c r="T76" s="34"/>
      <c r="V76" s="35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6"/>
    </row>
    <row r="77" spans="1:41" s="33" customFormat="1" x14ac:dyDescent="0.2">
      <c r="A77" s="76"/>
      <c r="C77" s="34"/>
      <c r="D77" s="34"/>
      <c r="E77" s="34"/>
      <c r="F77" s="34"/>
      <c r="G77" s="3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34"/>
      <c r="T77" s="34"/>
      <c r="V77" s="35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6"/>
    </row>
    <row r="78" spans="1:41" s="33" customFormat="1" x14ac:dyDescent="0.2">
      <c r="A78" s="76"/>
      <c r="C78" s="34"/>
      <c r="D78" s="34"/>
      <c r="E78" s="34"/>
      <c r="F78" s="34"/>
      <c r="G78" s="3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34"/>
      <c r="T78" s="34"/>
      <c r="V78" s="35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6"/>
    </row>
    <row r="79" spans="1:41" s="11" customFormat="1" x14ac:dyDescent="0.2">
      <c r="B79" s="41"/>
      <c r="F79" s="41"/>
      <c r="V79" s="22"/>
      <c r="Y79" s="41"/>
    </row>
    <row r="80" spans="1:41" s="8" customFormat="1" ht="26.25" customHeight="1" x14ac:dyDescent="0.3">
      <c r="A80" s="5" t="s">
        <v>134</v>
      </c>
      <c r="B80" s="5" t="s">
        <v>135</v>
      </c>
      <c r="C80" s="2" t="s">
        <v>2</v>
      </c>
      <c r="D80" s="2" t="s">
        <v>572</v>
      </c>
      <c r="E80" s="2" t="s">
        <v>4</v>
      </c>
      <c r="F80" s="1" t="s">
        <v>5</v>
      </c>
      <c r="G80" s="2" t="s">
        <v>6</v>
      </c>
      <c r="H80" s="3">
        <v>42014</v>
      </c>
      <c r="I80" s="2">
        <v>42036</v>
      </c>
      <c r="J80" s="2">
        <v>42064</v>
      </c>
      <c r="K80" s="2">
        <v>42095</v>
      </c>
      <c r="L80" s="2">
        <v>42125</v>
      </c>
      <c r="M80" s="2">
        <v>42156</v>
      </c>
      <c r="N80" s="2">
        <v>42186</v>
      </c>
      <c r="O80" s="2">
        <v>42217</v>
      </c>
      <c r="P80" s="2">
        <v>42248</v>
      </c>
      <c r="Q80" s="2">
        <v>42278</v>
      </c>
      <c r="R80" s="2">
        <v>42309</v>
      </c>
      <c r="S80" s="2">
        <v>42339</v>
      </c>
      <c r="T80" s="2" t="s">
        <v>573</v>
      </c>
      <c r="U80" s="4" t="s">
        <v>8</v>
      </c>
      <c r="V80" s="5" t="s">
        <v>136</v>
      </c>
      <c r="W80" s="2">
        <v>42004</v>
      </c>
      <c r="X80" s="2" t="s">
        <v>572</v>
      </c>
      <c r="Y80" s="1" t="s">
        <v>5</v>
      </c>
      <c r="Z80" s="2" t="s">
        <v>9</v>
      </c>
      <c r="AA80" s="2" t="s">
        <v>10</v>
      </c>
      <c r="AB80" s="3">
        <v>42014</v>
      </c>
      <c r="AC80" s="2">
        <v>42036</v>
      </c>
      <c r="AD80" s="2">
        <v>42064</v>
      </c>
      <c r="AE80" s="2">
        <v>42095</v>
      </c>
      <c r="AF80" s="2">
        <v>42125</v>
      </c>
      <c r="AG80" s="2">
        <v>42156</v>
      </c>
      <c r="AH80" s="2">
        <v>42186</v>
      </c>
      <c r="AI80" s="2">
        <v>42217</v>
      </c>
      <c r="AJ80" s="2">
        <v>42248</v>
      </c>
      <c r="AK80" s="2">
        <v>42278</v>
      </c>
      <c r="AL80" s="2">
        <v>42309</v>
      </c>
      <c r="AM80" s="2">
        <v>42339</v>
      </c>
      <c r="AN80" s="2" t="s">
        <v>573</v>
      </c>
      <c r="AO80" s="13"/>
    </row>
    <row r="81" spans="1:41" s="7" customFormat="1" x14ac:dyDescent="0.2">
      <c r="B81" s="9"/>
      <c r="C81" s="10"/>
      <c r="D81" s="10"/>
      <c r="E81" s="10"/>
      <c r="F81" s="164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W81" s="11"/>
      <c r="X81" s="11"/>
      <c r="Y81" s="164"/>
      <c r="Z81" s="10"/>
      <c r="AA81" s="10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</row>
    <row r="82" spans="1:41" s="7" customFormat="1" ht="10.5" x14ac:dyDescent="0.25">
      <c r="A82" s="8" t="s">
        <v>11</v>
      </c>
      <c r="B82" s="9"/>
      <c r="C82" s="10"/>
      <c r="D82" s="10"/>
      <c r="E82" s="10"/>
      <c r="F82" s="9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V82" s="8" t="s">
        <v>11</v>
      </c>
      <c r="W82" s="10"/>
      <c r="X82" s="10"/>
      <c r="Y82" s="9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1"/>
    </row>
    <row r="83" spans="1:41" s="7" customFormat="1" x14ac:dyDescent="0.2">
      <c r="A83" s="7" t="s">
        <v>137</v>
      </c>
      <c r="B83" s="9" t="s">
        <v>138</v>
      </c>
      <c r="C83" s="10">
        <f>[4]TB2015!B29</f>
        <v>10994</v>
      </c>
      <c r="D83" s="10">
        <f>[4]TB2015!B29</f>
        <v>10994</v>
      </c>
      <c r="E83" s="10"/>
      <c r="F83" s="9"/>
      <c r="G83" s="10">
        <f>C83</f>
        <v>10994</v>
      </c>
      <c r="H83" s="10">
        <f>[4]TB2015!C29</f>
        <v>10994</v>
      </c>
      <c r="I83" s="10">
        <f>[4]TB2015!D29</f>
        <v>10994</v>
      </c>
      <c r="J83" s="10">
        <f>[4]TB2015!E29</f>
        <v>10994</v>
      </c>
      <c r="K83" s="10">
        <f>[4]TB2015!F29</f>
        <v>10994</v>
      </c>
      <c r="L83" s="10">
        <f>[4]TB2015!G29</f>
        <v>10994</v>
      </c>
      <c r="M83" s="10">
        <f>[4]TB2015!H29</f>
        <v>10994</v>
      </c>
      <c r="N83" s="10">
        <f>[4]TB2015!I29</f>
        <v>10994</v>
      </c>
      <c r="O83" s="10">
        <f>[4]TB2015!J29</f>
        <v>10994</v>
      </c>
      <c r="P83" s="10">
        <f>[4]TB2015!K29</f>
        <v>10994</v>
      </c>
      <c r="Q83" s="10">
        <f>[4]TB2015!L29</f>
        <v>10994</v>
      </c>
      <c r="R83" s="10">
        <f>[4]TB2015!M29</f>
        <v>10994</v>
      </c>
      <c r="S83" s="10">
        <f>[4]TB2015!N29</f>
        <v>10994</v>
      </c>
      <c r="T83" s="10">
        <f>[4]TB2015!N29</f>
        <v>10994</v>
      </c>
      <c r="U83" s="7">
        <f t="shared" ref="U83:U84" si="28">AVERAGE(G83:S83)</f>
        <v>10994</v>
      </c>
      <c r="V83" s="7" t="s">
        <v>139</v>
      </c>
      <c r="W83" s="10">
        <f>-[4]TB2015!B83</f>
        <v>6848.35</v>
      </c>
      <c r="X83" s="10">
        <f>-[4]TB2015!B83</f>
        <v>6848.35</v>
      </c>
      <c r="Y83" s="9"/>
      <c r="Z83" s="10"/>
      <c r="AA83" s="10">
        <f>SUM(X83:Z83)</f>
        <v>6848.35</v>
      </c>
      <c r="AB83" s="10">
        <f>-[4]TB2015!C83</f>
        <v>6848.35</v>
      </c>
      <c r="AC83" s="10">
        <f>-[4]TB2015!D83</f>
        <v>6848.35</v>
      </c>
      <c r="AD83" s="10">
        <f>-[4]TB2015!E83</f>
        <v>6848.35</v>
      </c>
      <c r="AE83" s="10">
        <f>-[4]TB2015!F83</f>
        <v>6866.67</v>
      </c>
      <c r="AF83" s="10">
        <f>-[4]TB2015!G83</f>
        <v>6884.99</v>
      </c>
      <c r="AG83" s="10">
        <f>-[4]TB2015!H83</f>
        <v>6903.31</v>
      </c>
      <c r="AH83" s="10">
        <f>-[4]TB2015!I83</f>
        <v>6921.63</v>
      </c>
      <c r="AI83" s="10">
        <f>-[4]TB2015!J83</f>
        <v>6939.95</v>
      </c>
      <c r="AJ83" s="10">
        <f>-[4]TB2015!K83</f>
        <v>6958.27</v>
      </c>
      <c r="AK83" s="10">
        <f>-[4]TB2015!L83</f>
        <v>6976.59</v>
      </c>
      <c r="AL83" s="10">
        <f>-[4]TB2015!M83</f>
        <v>6994.91</v>
      </c>
      <c r="AM83" s="10">
        <f>-[4]TB2015!N83</f>
        <v>7013.23</v>
      </c>
      <c r="AN83" s="10">
        <f>-[4]TB2015!N83</f>
        <v>7013.23</v>
      </c>
      <c r="AO83" s="7">
        <f t="shared" ref="AO83:AO84" si="29">AVERAGE(AA83:AM83)</f>
        <v>6911.7653846153835</v>
      </c>
    </row>
    <row r="84" spans="1:41" s="7" customFormat="1" x14ac:dyDescent="0.2">
      <c r="A84" s="7" t="s">
        <v>140</v>
      </c>
      <c r="B84" s="9" t="s">
        <v>141</v>
      </c>
      <c r="C84" s="10">
        <f>[4]TB2015!B30</f>
        <v>1250</v>
      </c>
      <c r="D84" s="10">
        <f>[4]TB2015!B30</f>
        <v>1250</v>
      </c>
      <c r="E84" s="10"/>
      <c r="F84" s="9"/>
      <c r="G84" s="10">
        <f t="shared" ref="G84:G141" si="30">C84</f>
        <v>1250</v>
      </c>
      <c r="H84" s="10">
        <f>[4]TB2015!C30</f>
        <v>1250</v>
      </c>
      <c r="I84" s="10">
        <f>[4]TB2015!D30</f>
        <v>1250</v>
      </c>
      <c r="J84" s="10">
        <f>[4]TB2015!E30</f>
        <v>1250</v>
      </c>
      <c r="K84" s="10">
        <f>[4]TB2015!F30</f>
        <v>1250</v>
      </c>
      <c r="L84" s="10">
        <f>[4]TB2015!G30</f>
        <v>1250</v>
      </c>
      <c r="M84" s="10">
        <f>[4]TB2015!H30</f>
        <v>1250</v>
      </c>
      <c r="N84" s="10">
        <f>[4]TB2015!I30</f>
        <v>1250</v>
      </c>
      <c r="O84" s="10">
        <f>[4]TB2015!J30</f>
        <v>1250</v>
      </c>
      <c r="P84" s="10">
        <f>[4]TB2015!K30</f>
        <v>1250</v>
      </c>
      <c r="Q84" s="10">
        <f>[4]TB2015!L30</f>
        <v>1250</v>
      </c>
      <c r="R84" s="10">
        <f>[4]TB2015!M30</f>
        <v>1250</v>
      </c>
      <c r="S84" s="10">
        <f>[4]TB2015!N30</f>
        <v>1250</v>
      </c>
      <c r="T84" s="10">
        <f>[4]TB2015!N30</f>
        <v>1250</v>
      </c>
      <c r="U84" s="7">
        <f t="shared" si="28"/>
        <v>1250</v>
      </c>
      <c r="V84" s="7" t="s">
        <v>142</v>
      </c>
      <c r="W84" s="10">
        <f>-[4]TB2015!B84</f>
        <v>1298.17</v>
      </c>
      <c r="X84" s="10">
        <f>-[4]TB2015!B84</f>
        <v>1298.17</v>
      </c>
      <c r="Y84" s="9"/>
      <c r="Z84" s="10"/>
      <c r="AA84" s="10">
        <f>SUM(X84:Z84)</f>
        <v>1298.17</v>
      </c>
      <c r="AB84" s="10">
        <f>-[4]TB2015!C84</f>
        <v>1300.77</v>
      </c>
      <c r="AC84" s="10">
        <f>-[4]TB2015!D84</f>
        <v>1303.3699999999999</v>
      </c>
      <c r="AD84" s="10">
        <f>-[4]TB2015!E84</f>
        <v>1305.97</v>
      </c>
      <c r="AE84" s="10">
        <f>-[4]TB2015!F84</f>
        <v>1308.57</v>
      </c>
      <c r="AF84" s="10">
        <f>-[4]TB2015!G84</f>
        <v>1311.17</v>
      </c>
      <c r="AG84" s="10">
        <f>-[4]TB2015!H84</f>
        <v>1313.77</v>
      </c>
      <c r="AH84" s="10">
        <f>-[4]TB2015!I84</f>
        <v>1316.37</v>
      </c>
      <c r="AI84" s="10">
        <f>-[4]TB2015!J84</f>
        <v>1318.97</v>
      </c>
      <c r="AJ84" s="10">
        <f>-[4]TB2015!K84</f>
        <v>1321.57</v>
      </c>
      <c r="AK84" s="10">
        <f>-[4]TB2015!L84</f>
        <v>1324.17</v>
      </c>
      <c r="AL84" s="10">
        <f>-[4]TB2015!M84</f>
        <v>1326.77</v>
      </c>
      <c r="AM84" s="10">
        <f>-[4]TB2015!N84</f>
        <v>1329.37</v>
      </c>
      <c r="AN84" s="10">
        <f>-[4]TB2015!N84</f>
        <v>1329.37</v>
      </c>
      <c r="AO84" s="7">
        <f t="shared" si="29"/>
        <v>1313.77</v>
      </c>
    </row>
    <row r="85" spans="1:41" s="7" customFormat="1" x14ac:dyDescent="0.2">
      <c r="A85" s="7" t="s">
        <v>143</v>
      </c>
      <c r="B85" s="9"/>
      <c r="C85" s="10"/>
      <c r="D85" s="10"/>
      <c r="E85" s="10"/>
      <c r="F85" s="9"/>
      <c r="G85" s="10">
        <f t="shared" si="30"/>
        <v>0</v>
      </c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W85" s="10"/>
      <c r="X85" s="10"/>
      <c r="Y85" s="9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1"/>
    </row>
    <row r="86" spans="1:41" s="7" customFormat="1" ht="10.5" x14ac:dyDescent="0.25">
      <c r="A86" s="8" t="s">
        <v>144</v>
      </c>
      <c r="B86" s="9"/>
      <c r="C86" s="10"/>
      <c r="D86" s="10"/>
      <c r="E86" s="10"/>
      <c r="F86" s="9"/>
      <c r="G86" s="10">
        <f t="shared" si="30"/>
        <v>0</v>
      </c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V86" s="8" t="s">
        <v>144</v>
      </c>
      <c r="W86" s="10"/>
      <c r="X86" s="10"/>
      <c r="Y86" s="9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1"/>
    </row>
    <row r="87" spans="1:41" s="7" customFormat="1" x14ac:dyDescent="0.2">
      <c r="A87" s="7" t="s">
        <v>145</v>
      </c>
      <c r="B87" s="9" t="s">
        <v>146</v>
      </c>
      <c r="C87" s="10">
        <v>0</v>
      </c>
      <c r="D87" s="10">
        <v>0</v>
      </c>
      <c r="E87" s="10"/>
      <c r="F87" s="9"/>
      <c r="G87" s="10">
        <f t="shared" si="30"/>
        <v>0</v>
      </c>
      <c r="H87" s="10">
        <v>0</v>
      </c>
      <c r="I87" s="10">
        <v>0</v>
      </c>
      <c r="J87" s="10">
        <v>0</v>
      </c>
      <c r="K87" s="10">
        <v>0</v>
      </c>
      <c r="L87" s="10">
        <v>0</v>
      </c>
      <c r="M87" s="10">
        <v>0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W87" s="10"/>
      <c r="X87" s="10"/>
      <c r="Y87" s="9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1"/>
    </row>
    <row r="88" spans="1:41" s="7" customFormat="1" x14ac:dyDescent="0.2">
      <c r="A88" s="7" t="s">
        <v>147</v>
      </c>
      <c r="B88" s="9" t="s">
        <v>148</v>
      </c>
      <c r="C88" s="10">
        <v>0</v>
      </c>
      <c r="D88" s="10">
        <v>0</v>
      </c>
      <c r="E88" s="10"/>
      <c r="F88" s="9"/>
      <c r="G88" s="10">
        <f t="shared" si="30"/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7">
        <f t="shared" ref="U88:U90" si="31">AVERAGE(G88:S88)</f>
        <v>0</v>
      </c>
      <c r="V88" s="7" t="s">
        <v>149</v>
      </c>
      <c r="W88" s="10">
        <v>0</v>
      </c>
      <c r="X88" s="10">
        <v>0</v>
      </c>
      <c r="Y88" s="9"/>
      <c r="Z88" s="10"/>
      <c r="AA88" s="10">
        <f>SUM(X88:Z88)</f>
        <v>0</v>
      </c>
      <c r="AB88" s="10">
        <v>0</v>
      </c>
      <c r="AC88" s="10">
        <v>0</v>
      </c>
      <c r="AD88" s="10">
        <v>0</v>
      </c>
      <c r="AE88" s="10">
        <v>0</v>
      </c>
      <c r="AF88" s="10">
        <v>0</v>
      </c>
      <c r="AG88" s="10">
        <v>0</v>
      </c>
      <c r="AH88" s="10">
        <v>0</v>
      </c>
      <c r="AI88" s="10">
        <v>0</v>
      </c>
      <c r="AJ88" s="10">
        <v>0</v>
      </c>
      <c r="AK88" s="10">
        <v>0</v>
      </c>
      <c r="AL88" s="10">
        <v>0</v>
      </c>
      <c r="AM88" s="10">
        <v>0</v>
      </c>
      <c r="AN88" s="10">
        <v>0</v>
      </c>
      <c r="AO88" s="7">
        <f t="shared" ref="AO88:AO100" si="32">AVERAGE(AA88:AM88)</f>
        <v>0</v>
      </c>
    </row>
    <row r="89" spans="1:41" s="7" customFormat="1" x14ac:dyDescent="0.2">
      <c r="A89" s="7" t="s">
        <v>150</v>
      </c>
      <c r="B89" s="9" t="s">
        <v>151</v>
      </c>
      <c r="C89" s="10">
        <v>0</v>
      </c>
      <c r="D89" s="10">
        <v>0</v>
      </c>
      <c r="E89" s="10"/>
      <c r="F89" s="9"/>
      <c r="G89" s="10">
        <f t="shared" si="30"/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7">
        <f t="shared" si="31"/>
        <v>0</v>
      </c>
      <c r="V89" s="7" t="s">
        <v>152</v>
      </c>
      <c r="W89" s="10">
        <v>0</v>
      </c>
      <c r="X89" s="10">
        <v>0</v>
      </c>
      <c r="Y89" s="9"/>
      <c r="Z89" s="10"/>
      <c r="AA89" s="10">
        <f>SUM(X89:Z89)</f>
        <v>0</v>
      </c>
      <c r="AB89" s="10">
        <v>0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0</v>
      </c>
      <c r="AI89" s="10">
        <v>0</v>
      </c>
      <c r="AJ89" s="10">
        <v>0</v>
      </c>
      <c r="AK89" s="10">
        <v>0</v>
      </c>
      <c r="AL89" s="10">
        <v>0</v>
      </c>
      <c r="AM89" s="10">
        <v>0</v>
      </c>
      <c r="AN89" s="10">
        <v>0</v>
      </c>
      <c r="AO89" s="7">
        <f t="shared" si="32"/>
        <v>0</v>
      </c>
    </row>
    <row r="90" spans="1:41" s="11" customFormat="1" x14ac:dyDescent="0.2">
      <c r="A90" s="11" t="s">
        <v>153</v>
      </c>
      <c r="B90" s="12" t="s">
        <v>154</v>
      </c>
      <c r="C90" s="10">
        <f>[4]TB2015!B35</f>
        <v>52933.22</v>
      </c>
      <c r="D90" s="10">
        <f>[4]TB2015!B35</f>
        <v>52933.22</v>
      </c>
      <c r="E90" s="10"/>
      <c r="F90" s="12"/>
      <c r="G90" s="10">
        <f t="shared" si="30"/>
        <v>52933.22</v>
      </c>
      <c r="H90" s="10">
        <f>[4]TB2015!C35</f>
        <v>52933.22</v>
      </c>
      <c r="I90" s="10">
        <f>[4]TB2015!D35</f>
        <v>52933.22</v>
      </c>
      <c r="J90" s="10">
        <f>[4]TB2015!E35</f>
        <v>52933.22</v>
      </c>
      <c r="K90" s="10">
        <f>[4]TB2015!F35</f>
        <v>52933.22</v>
      </c>
      <c r="L90" s="10">
        <f>[4]TB2015!G35</f>
        <v>52933.22</v>
      </c>
      <c r="M90" s="10">
        <f>[4]TB2015!H35</f>
        <v>52933.22</v>
      </c>
      <c r="N90" s="10">
        <f>[4]TB2015!I35</f>
        <v>52933.22</v>
      </c>
      <c r="O90" s="10">
        <f>[4]TB2015!J35</f>
        <v>52933.22</v>
      </c>
      <c r="P90" s="10">
        <f>[4]TB2015!K35</f>
        <v>52933.22</v>
      </c>
      <c r="Q90" s="10">
        <f>[4]TB2015!L35</f>
        <v>52933.22</v>
      </c>
      <c r="R90" s="10">
        <f>[4]TB2015!M35</f>
        <v>52933.22</v>
      </c>
      <c r="S90" s="10">
        <f>[4]TB2015!N35</f>
        <v>52933.22</v>
      </c>
      <c r="T90" s="10">
        <f>[4]TB2015!N35</f>
        <v>52933.22</v>
      </c>
      <c r="U90" s="11">
        <f t="shared" si="31"/>
        <v>52933.219999999979</v>
      </c>
      <c r="V90" s="11" t="s">
        <v>155</v>
      </c>
      <c r="W90" s="10">
        <f>-[4]TB2015!B88</f>
        <v>46326.559999999998</v>
      </c>
      <c r="X90" s="10">
        <f>-[4]TB2015!B88</f>
        <v>46326.559999999998</v>
      </c>
      <c r="Y90" s="12"/>
      <c r="Z90" s="10"/>
      <c r="AA90" s="10">
        <f>SUM(X90:Z90)</f>
        <v>46326.559999999998</v>
      </c>
      <c r="AB90" s="10">
        <f>-[4]TB2015!C88</f>
        <v>46357.51</v>
      </c>
      <c r="AC90" s="10">
        <f>-[4]TB2015!D88</f>
        <v>46388.46</v>
      </c>
      <c r="AD90" s="10">
        <f>-[4]TB2015!E88</f>
        <v>46419.41</v>
      </c>
      <c r="AE90" s="10">
        <f>-[4]TB2015!F88</f>
        <v>46566.44</v>
      </c>
      <c r="AF90" s="10">
        <f>-[4]TB2015!G88</f>
        <v>46713.47</v>
      </c>
      <c r="AG90" s="10">
        <f>-[4]TB2015!H88</f>
        <v>46860.5</v>
      </c>
      <c r="AH90" s="10">
        <f>-[4]TB2015!I88</f>
        <v>47007.53</v>
      </c>
      <c r="AI90" s="10">
        <f>-[4]TB2015!J88</f>
        <v>47154.559999999998</v>
      </c>
      <c r="AJ90" s="10">
        <f>-[4]TB2015!K88</f>
        <v>47301.59</v>
      </c>
      <c r="AK90" s="10">
        <f>-[4]TB2015!L88</f>
        <v>47448.62</v>
      </c>
      <c r="AL90" s="10">
        <f>-[4]TB2015!M88</f>
        <v>47595.65</v>
      </c>
      <c r="AM90" s="10">
        <f>-[4]TB2015!N88</f>
        <v>47742.68</v>
      </c>
      <c r="AN90" s="10">
        <f>-[4]TB2015!N88</f>
        <v>47742.68</v>
      </c>
      <c r="AO90" s="7">
        <f t="shared" si="32"/>
        <v>46914.075384615389</v>
      </c>
    </row>
    <row r="91" spans="1:41" s="7" customFormat="1" x14ac:dyDescent="0.2">
      <c r="B91" s="9"/>
      <c r="C91" s="10"/>
      <c r="D91" s="10"/>
      <c r="E91" s="10"/>
      <c r="F91" s="9"/>
      <c r="G91" s="10">
        <f t="shared" si="30"/>
        <v>0</v>
      </c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W91" s="10"/>
      <c r="X91" s="10"/>
      <c r="Y91" s="12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</row>
    <row r="92" spans="1:41" s="7" customFormat="1" x14ac:dyDescent="0.2">
      <c r="B92" s="9" t="s">
        <v>156</v>
      </c>
      <c r="C92" s="10">
        <f>[4]TB2015!B36</f>
        <v>148808.59</v>
      </c>
      <c r="D92" s="10">
        <f>[4]TB2015!B36</f>
        <v>148808.59</v>
      </c>
      <c r="E92" s="10"/>
      <c r="F92" s="9"/>
      <c r="G92" s="10">
        <f t="shared" si="30"/>
        <v>148808.59</v>
      </c>
      <c r="H92" s="10">
        <f>[4]TB2015!C36</f>
        <v>148808.59</v>
      </c>
      <c r="I92" s="10">
        <f>[4]TB2015!D36</f>
        <v>148808.59</v>
      </c>
      <c r="J92" s="10">
        <f>[4]TB2015!E36</f>
        <v>148808.59</v>
      </c>
      <c r="K92" s="10">
        <f>[4]TB2015!F36</f>
        <v>148808.59</v>
      </c>
      <c r="L92" s="10">
        <f>[4]TB2015!G36</f>
        <v>148808.59</v>
      </c>
      <c r="M92" s="10">
        <f>[4]TB2015!H36</f>
        <v>148808.59</v>
      </c>
      <c r="N92" s="10">
        <f>[4]TB2015!I36</f>
        <v>165155.23000000001</v>
      </c>
      <c r="O92" s="10">
        <f>[4]TB2015!J36</f>
        <v>165155.23000000001</v>
      </c>
      <c r="P92" s="10">
        <f>[4]TB2015!K36</f>
        <v>165155.23000000001</v>
      </c>
      <c r="Q92" s="10">
        <f>[4]TB2015!L36</f>
        <v>165155.23000000001</v>
      </c>
      <c r="R92" s="10">
        <f>[4]TB2015!M36</f>
        <v>165155.23000000001</v>
      </c>
      <c r="S92" s="10">
        <f>[4]TB2015!N36</f>
        <v>165155.23000000001</v>
      </c>
      <c r="T92" s="10">
        <f>[4]TB2015!N36</f>
        <v>165155.23000000001</v>
      </c>
      <c r="U92" s="7">
        <f t="shared" ref="U92:U93" si="33">AVERAGE(G92:S92)</f>
        <v>156353.19307692305</v>
      </c>
      <c r="V92" s="7" t="s">
        <v>157</v>
      </c>
      <c r="W92" s="10">
        <f>-[4]TB2015!B89</f>
        <v>52691.18</v>
      </c>
      <c r="X92" s="10">
        <f>-[4]TB2015!B89</f>
        <v>52691.18</v>
      </c>
      <c r="Y92" s="12"/>
      <c r="Z92" s="10"/>
      <c r="AA92" s="10">
        <f>SUM(X92:Z92)</f>
        <v>52691.18</v>
      </c>
      <c r="AB92" s="10">
        <f>-[4]TB2015!C89</f>
        <v>52966.239999999998</v>
      </c>
      <c r="AC92" s="10">
        <f>-[4]TB2015!D89</f>
        <v>53241.3</v>
      </c>
      <c r="AD92" s="10">
        <f>-[4]TB2015!E89</f>
        <v>53516.36</v>
      </c>
      <c r="AE92" s="10">
        <f>-[4]TB2015!F89</f>
        <v>53791.42</v>
      </c>
      <c r="AF92" s="10">
        <f>-[4]TB2015!G89</f>
        <v>54066.48</v>
      </c>
      <c r="AG92" s="10">
        <f>-[4]TB2015!H89</f>
        <v>54341.54</v>
      </c>
      <c r="AH92" s="10">
        <f>-[4]TB2015!I89</f>
        <v>54616.6</v>
      </c>
      <c r="AI92" s="10">
        <f>-[4]TB2015!J89</f>
        <v>54921.87</v>
      </c>
      <c r="AJ92" s="10">
        <f>-[4]TB2015!K89</f>
        <v>55227.14</v>
      </c>
      <c r="AK92" s="10">
        <f>-[4]TB2015!L89</f>
        <v>55532.41</v>
      </c>
      <c r="AL92" s="10">
        <f>-[4]TB2015!M89</f>
        <v>55837.68</v>
      </c>
      <c r="AM92" s="10">
        <f>-[4]TB2015!N89</f>
        <v>56142.95</v>
      </c>
      <c r="AN92" s="10">
        <f>-[4]TB2015!N89</f>
        <v>56142.95</v>
      </c>
      <c r="AO92" s="7">
        <f t="shared" si="32"/>
        <v>54376.397692307684</v>
      </c>
    </row>
    <row r="93" spans="1:41" s="7" customFormat="1" x14ac:dyDescent="0.2">
      <c r="B93" s="9" t="s">
        <v>158</v>
      </c>
      <c r="C93" s="10">
        <f>[4]TB2015!B37</f>
        <v>7383.89</v>
      </c>
      <c r="D93" s="10">
        <f>[4]TB2015!B37</f>
        <v>7383.89</v>
      </c>
      <c r="E93" s="10"/>
      <c r="F93" s="9"/>
      <c r="G93" s="10">
        <f t="shared" si="30"/>
        <v>7383.89</v>
      </c>
      <c r="H93" s="10">
        <f>[4]TB2015!C37</f>
        <v>7383.89</v>
      </c>
      <c r="I93" s="10">
        <f>[4]TB2015!D37</f>
        <v>7383.89</v>
      </c>
      <c r="J93" s="10">
        <f>[4]TB2015!E37</f>
        <v>7383.89</v>
      </c>
      <c r="K93" s="10">
        <f>[4]TB2015!F37</f>
        <v>7383.89</v>
      </c>
      <c r="L93" s="10">
        <f>[4]TB2015!G37</f>
        <v>7383.89</v>
      </c>
      <c r="M93" s="10">
        <f>[4]TB2015!H37</f>
        <v>7383.89</v>
      </c>
      <c r="N93" s="10">
        <f>[4]TB2015!I37</f>
        <v>7383.89</v>
      </c>
      <c r="O93" s="10">
        <f>[4]TB2015!J37</f>
        <v>7383.89</v>
      </c>
      <c r="P93" s="10">
        <f>[4]TB2015!K37</f>
        <v>7383.89</v>
      </c>
      <c r="Q93" s="10">
        <f>[4]TB2015!L37</f>
        <v>7383.89</v>
      </c>
      <c r="R93" s="10">
        <f>[4]TB2015!M37</f>
        <v>7383.89</v>
      </c>
      <c r="S93" s="10">
        <f>[4]TB2015!N37</f>
        <v>7383.89</v>
      </c>
      <c r="T93" s="10">
        <f>[4]TB2015!N37</f>
        <v>7383.89</v>
      </c>
      <c r="U93" s="7">
        <f t="shared" si="33"/>
        <v>7383.89</v>
      </c>
      <c r="V93" s="7" t="s">
        <v>159</v>
      </c>
      <c r="W93" s="10">
        <f>-[4]TB2015!B90</f>
        <v>1394.72</v>
      </c>
      <c r="X93" s="10">
        <f>-[4]TB2015!B90</f>
        <v>1394.72</v>
      </c>
      <c r="Y93" s="12"/>
      <c r="Z93" s="11"/>
      <c r="AA93" s="10">
        <f>SUM(X93:Z93)</f>
        <v>1394.72</v>
      </c>
      <c r="AB93" s="10">
        <f>-[4]TB2015!C90</f>
        <v>1408.37</v>
      </c>
      <c r="AC93" s="10">
        <f>-[4]TB2015!D90</f>
        <v>1422.02</v>
      </c>
      <c r="AD93" s="10">
        <f>-[4]TB2015!E90</f>
        <v>1435.67</v>
      </c>
      <c r="AE93" s="10">
        <f>-[4]TB2015!F90</f>
        <v>1449.32</v>
      </c>
      <c r="AF93" s="10">
        <f>-[4]TB2015!G90</f>
        <v>1462.97</v>
      </c>
      <c r="AG93" s="10">
        <f>-[4]TB2015!H90</f>
        <v>1476.62</v>
      </c>
      <c r="AH93" s="10">
        <f>-[4]TB2015!I90</f>
        <v>1490.27</v>
      </c>
      <c r="AI93" s="10">
        <f>-[4]TB2015!J90</f>
        <v>1503.92</v>
      </c>
      <c r="AJ93" s="10">
        <f>-[4]TB2015!K90</f>
        <v>1517.57</v>
      </c>
      <c r="AK93" s="10">
        <f>-[4]TB2015!L90</f>
        <v>1531.22</v>
      </c>
      <c r="AL93" s="10">
        <f>-[4]TB2015!M90</f>
        <v>1544.87</v>
      </c>
      <c r="AM93" s="10">
        <f>-[4]TB2015!N90</f>
        <v>1558.52</v>
      </c>
      <c r="AN93" s="10">
        <f>-[4]TB2015!N90</f>
        <v>1558.52</v>
      </c>
      <c r="AO93" s="7">
        <f t="shared" si="32"/>
        <v>1476.62</v>
      </c>
    </row>
    <row r="94" spans="1:41" s="7" customFormat="1" x14ac:dyDescent="0.2">
      <c r="B94" s="9"/>
      <c r="C94" s="16"/>
      <c r="D94" s="16"/>
      <c r="E94" s="10"/>
      <c r="F94" s="9"/>
      <c r="G94" s="10">
        <f t="shared" si="30"/>
        <v>0</v>
      </c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1"/>
      <c r="V94" s="11"/>
      <c r="W94" s="16"/>
      <c r="X94" s="16"/>
      <c r="Y94" s="12"/>
      <c r="Z94" s="10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</row>
    <row r="95" spans="1:41" s="7" customFormat="1" ht="10.5" x14ac:dyDescent="0.25">
      <c r="A95" s="46" t="s">
        <v>160</v>
      </c>
      <c r="B95" s="18" t="s">
        <v>81</v>
      </c>
      <c r="C95" s="10">
        <f>SUM(C92:C93)</f>
        <v>156192.48000000001</v>
      </c>
      <c r="D95" s="10">
        <f>SUM(D92:D93)</f>
        <v>156192.48000000001</v>
      </c>
      <c r="E95" s="167"/>
      <c r="F95" s="10">
        <f>SUM(F92:F93)</f>
        <v>0</v>
      </c>
      <c r="G95" s="10">
        <f t="shared" si="30"/>
        <v>156192.48000000001</v>
      </c>
      <c r="H95" s="10">
        <f t="shared" ref="H95:T95" si="34">SUM(H92:H93)</f>
        <v>156192.48000000001</v>
      </c>
      <c r="I95" s="10">
        <f t="shared" si="34"/>
        <v>156192.48000000001</v>
      </c>
      <c r="J95" s="10">
        <f t="shared" si="34"/>
        <v>156192.48000000001</v>
      </c>
      <c r="K95" s="10">
        <f t="shared" si="34"/>
        <v>156192.48000000001</v>
      </c>
      <c r="L95" s="10">
        <f t="shared" si="34"/>
        <v>156192.48000000001</v>
      </c>
      <c r="M95" s="10">
        <f t="shared" si="34"/>
        <v>156192.48000000001</v>
      </c>
      <c r="N95" s="10">
        <f t="shared" si="34"/>
        <v>172539.12000000002</v>
      </c>
      <c r="O95" s="10">
        <f t="shared" si="34"/>
        <v>172539.12000000002</v>
      </c>
      <c r="P95" s="10">
        <f t="shared" si="34"/>
        <v>172539.12000000002</v>
      </c>
      <c r="Q95" s="10">
        <f t="shared" si="34"/>
        <v>172539.12000000002</v>
      </c>
      <c r="R95" s="10">
        <f t="shared" si="34"/>
        <v>172539.12000000002</v>
      </c>
      <c r="S95" s="10">
        <f t="shared" si="34"/>
        <v>172539.12000000002</v>
      </c>
      <c r="T95" s="10">
        <f t="shared" si="34"/>
        <v>172539.12000000002</v>
      </c>
      <c r="U95" s="11"/>
      <c r="V95" s="24" t="s">
        <v>81</v>
      </c>
      <c r="W95" s="10">
        <f t="shared" ref="W95:AN95" si="35">SUM(W92:W93)</f>
        <v>54085.9</v>
      </c>
      <c r="X95" s="10">
        <f t="shared" si="35"/>
        <v>54085.9</v>
      </c>
      <c r="Y95" s="167">
        <f t="shared" si="35"/>
        <v>0</v>
      </c>
      <c r="Z95" s="167">
        <f t="shared" si="35"/>
        <v>0</v>
      </c>
      <c r="AA95" s="10">
        <f t="shared" si="35"/>
        <v>54085.9</v>
      </c>
      <c r="AB95" s="10">
        <f t="shared" si="35"/>
        <v>54374.61</v>
      </c>
      <c r="AC95" s="10">
        <f t="shared" si="35"/>
        <v>54663.32</v>
      </c>
      <c r="AD95" s="10">
        <f t="shared" si="35"/>
        <v>54952.03</v>
      </c>
      <c r="AE95" s="10">
        <f t="shared" si="35"/>
        <v>55240.74</v>
      </c>
      <c r="AF95" s="10">
        <f t="shared" si="35"/>
        <v>55529.450000000004</v>
      </c>
      <c r="AG95" s="10">
        <f t="shared" si="35"/>
        <v>55818.16</v>
      </c>
      <c r="AH95" s="10">
        <f t="shared" si="35"/>
        <v>56106.869999999995</v>
      </c>
      <c r="AI95" s="10">
        <f t="shared" si="35"/>
        <v>56425.79</v>
      </c>
      <c r="AJ95" s="10">
        <f t="shared" si="35"/>
        <v>56744.71</v>
      </c>
      <c r="AK95" s="10">
        <f t="shared" si="35"/>
        <v>57063.630000000005</v>
      </c>
      <c r="AL95" s="10">
        <f t="shared" si="35"/>
        <v>57382.55</v>
      </c>
      <c r="AM95" s="10">
        <f t="shared" si="35"/>
        <v>57701.469999999994</v>
      </c>
      <c r="AN95" s="10">
        <f t="shared" si="35"/>
        <v>57701.469999999994</v>
      </c>
      <c r="AO95" s="7">
        <f t="shared" si="32"/>
        <v>55853.017692307702</v>
      </c>
    </row>
    <row r="96" spans="1:41" s="7" customFormat="1" x14ac:dyDescent="0.2">
      <c r="A96" s="7" t="s">
        <v>161</v>
      </c>
      <c r="B96" s="9"/>
      <c r="C96" s="10">
        <v>0</v>
      </c>
      <c r="D96" s="10">
        <v>0</v>
      </c>
      <c r="E96" s="10"/>
      <c r="F96" s="9"/>
      <c r="G96" s="10">
        <f t="shared" si="30"/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>
        <v>0</v>
      </c>
      <c r="T96" s="10">
        <v>0</v>
      </c>
      <c r="U96" s="7">
        <f t="shared" ref="U96:U100" si="36">AVERAGE(G96:S96)</f>
        <v>0</v>
      </c>
      <c r="V96" s="11"/>
      <c r="W96" s="10"/>
      <c r="X96" s="10"/>
      <c r="Y96" s="12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1"/>
    </row>
    <row r="97" spans="1:43" s="11" customFormat="1" x14ac:dyDescent="0.2">
      <c r="A97" s="11" t="s">
        <v>162</v>
      </c>
      <c r="B97" s="12" t="s">
        <v>163</v>
      </c>
      <c r="C97" s="10">
        <f>[4]TB2015!B38</f>
        <v>20511.25</v>
      </c>
      <c r="D97" s="10">
        <f>[4]TB2015!B38</f>
        <v>20511.25</v>
      </c>
      <c r="E97" s="10"/>
      <c r="F97" s="12"/>
      <c r="G97" s="10">
        <f t="shared" si="30"/>
        <v>20511.25</v>
      </c>
      <c r="H97" s="10">
        <f>[4]TB2015!C38</f>
        <v>20511.25</v>
      </c>
      <c r="I97" s="10">
        <f>[4]TB2015!D38</f>
        <v>20511.25</v>
      </c>
      <c r="J97" s="10">
        <f>[4]TB2015!E38</f>
        <v>20511.25</v>
      </c>
      <c r="K97" s="10">
        <f>[4]TB2015!F38</f>
        <v>20511.25</v>
      </c>
      <c r="L97" s="10">
        <f>[4]TB2015!G38</f>
        <v>20511.25</v>
      </c>
      <c r="M97" s="10">
        <f>[4]TB2015!H38</f>
        <v>20511.25</v>
      </c>
      <c r="N97" s="10">
        <f>[4]TB2015!I38</f>
        <v>20511.25</v>
      </c>
      <c r="O97" s="10">
        <f>[4]TB2015!J38</f>
        <v>20511.25</v>
      </c>
      <c r="P97" s="10">
        <f>[4]TB2015!K38</f>
        <v>20511.25</v>
      </c>
      <c r="Q97" s="10">
        <f>[4]TB2015!L38</f>
        <v>20511.25</v>
      </c>
      <c r="R97" s="10">
        <f>[4]TB2015!M38</f>
        <v>20511.25</v>
      </c>
      <c r="S97" s="10">
        <f>[4]TB2015!N38</f>
        <v>20511.25</v>
      </c>
      <c r="T97" s="10">
        <f>[4]TB2015!N38</f>
        <v>20511.25</v>
      </c>
      <c r="U97" s="7">
        <f t="shared" si="36"/>
        <v>20511.25</v>
      </c>
      <c r="V97" s="11" t="s">
        <v>164</v>
      </c>
      <c r="W97" s="10">
        <f>-[4]TB2015!B91</f>
        <v>15018.85</v>
      </c>
      <c r="X97" s="10">
        <f>-[4]TB2015!B91</f>
        <v>15018.85</v>
      </c>
      <c r="Y97" s="12"/>
      <c r="Z97" s="10"/>
      <c r="AA97" s="10">
        <f>SUM(X97:Z97)</f>
        <v>15018.85</v>
      </c>
      <c r="AB97" s="10">
        <f>-[4]TB2015!C91</f>
        <v>15063.83</v>
      </c>
      <c r="AC97" s="10">
        <f>-[4]TB2015!D91</f>
        <v>15108.81</v>
      </c>
      <c r="AD97" s="10">
        <f>-[4]TB2015!E91</f>
        <v>15153.79</v>
      </c>
      <c r="AE97" s="10">
        <f>-[4]TB2015!F91</f>
        <v>15198.77</v>
      </c>
      <c r="AF97" s="10">
        <f>-[4]TB2015!G91</f>
        <v>15243.75</v>
      </c>
      <c r="AG97" s="10">
        <f>-[4]TB2015!H91</f>
        <v>15288.73</v>
      </c>
      <c r="AH97" s="10">
        <f>-[4]TB2015!I91</f>
        <v>15333.71</v>
      </c>
      <c r="AI97" s="10">
        <f>-[4]TB2015!J91</f>
        <v>15378.69</v>
      </c>
      <c r="AJ97" s="10">
        <f>-[4]TB2015!K91</f>
        <v>15423.67</v>
      </c>
      <c r="AK97" s="10">
        <f>-[4]TB2015!L91</f>
        <v>15468.65</v>
      </c>
      <c r="AL97" s="10">
        <f>-[4]TB2015!M91</f>
        <v>15513.63</v>
      </c>
      <c r="AM97" s="10">
        <f>-[4]TB2015!N91</f>
        <v>15558.61</v>
      </c>
      <c r="AN97" s="10">
        <f>-[4]TB2015!N91</f>
        <v>15558.61</v>
      </c>
      <c r="AO97" s="7">
        <f t="shared" si="32"/>
        <v>15288.73</v>
      </c>
    </row>
    <row r="98" spans="1:43" s="7" customFormat="1" x14ac:dyDescent="0.2">
      <c r="A98" s="7" t="s">
        <v>165</v>
      </c>
      <c r="B98" s="9" t="s">
        <v>166</v>
      </c>
      <c r="C98" s="10">
        <f>[4]TB2015!B39</f>
        <v>4137.49</v>
      </c>
      <c r="D98" s="10">
        <f>[4]TB2015!B39</f>
        <v>4137.49</v>
      </c>
      <c r="E98" s="10"/>
      <c r="F98" s="9"/>
      <c r="G98" s="10">
        <f t="shared" si="30"/>
        <v>4137.49</v>
      </c>
      <c r="H98" s="10">
        <f>[4]TB2015!C39</f>
        <v>4137.49</v>
      </c>
      <c r="I98" s="10">
        <f>[4]TB2015!D39</f>
        <v>4137.49</v>
      </c>
      <c r="J98" s="10">
        <f>[4]TB2015!E39</f>
        <v>4137.49</v>
      </c>
      <c r="K98" s="10">
        <f>[4]TB2015!F39</f>
        <v>4137.49</v>
      </c>
      <c r="L98" s="10">
        <f>[4]TB2015!G39</f>
        <v>4137.49</v>
      </c>
      <c r="M98" s="10">
        <f>[4]TB2015!H39</f>
        <v>4137.49</v>
      </c>
      <c r="N98" s="10">
        <f>[4]TB2015!I39</f>
        <v>4137.49</v>
      </c>
      <c r="O98" s="10">
        <f>[4]TB2015!J39</f>
        <v>4137.49</v>
      </c>
      <c r="P98" s="10">
        <f>[4]TB2015!K39</f>
        <v>4137.49</v>
      </c>
      <c r="Q98" s="10">
        <f>[4]TB2015!L39</f>
        <v>4137.49</v>
      </c>
      <c r="R98" s="10">
        <f>[4]TB2015!M39</f>
        <v>4137.49</v>
      </c>
      <c r="S98" s="10">
        <f>[4]TB2015!N39</f>
        <v>4137.49</v>
      </c>
      <c r="T98" s="10">
        <f>[4]TB2015!N39</f>
        <v>4137.49</v>
      </c>
      <c r="U98" s="7">
        <f t="shared" si="36"/>
        <v>4137.4899999999989</v>
      </c>
      <c r="V98" s="7" t="s">
        <v>167</v>
      </c>
      <c r="W98" s="10">
        <f>-[4]TB2015!B92</f>
        <v>1925.56</v>
      </c>
      <c r="X98" s="10">
        <f>-[4]TB2015!B92</f>
        <v>1925.56</v>
      </c>
      <c r="Y98" s="9"/>
      <c r="Z98" s="10"/>
      <c r="AA98" s="10">
        <f>SUM(X98:Z98)</f>
        <v>1925.56</v>
      </c>
      <c r="AB98" s="10">
        <f>-[4]TB2015!C92</f>
        <v>1971.09</v>
      </c>
      <c r="AC98" s="10">
        <f>-[4]TB2015!D92</f>
        <v>2016.62</v>
      </c>
      <c r="AD98" s="10">
        <f>-[4]TB2015!E92</f>
        <v>2062.15</v>
      </c>
      <c r="AE98" s="10">
        <f>-[4]TB2015!F92</f>
        <v>2107.6799999999998</v>
      </c>
      <c r="AF98" s="10">
        <f>-[4]TB2015!G92</f>
        <v>2153.21</v>
      </c>
      <c r="AG98" s="10">
        <f>-[4]TB2015!H92</f>
        <v>2198.7399999999998</v>
      </c>
      <c r="AH98" s="10">
        <f>-[4]TB2015!I92</f>
        <v>2244.27</v>
      </c>
      <c r="AI98" s="10">
        <f>-[4]TB2015!J92</f>
        <v>2289.8000000000002</v>
      </c>
      <c r="AJ98" s="10">
        <f>-[4]TB2015!K92</f>
        <v>2335.33</v>
      </c>
      <c r="AK98" s="10">
        <f>-[4]TB2015!L92</f>
        <v>2380.86</v>
      </c>
      <c r="AL98" s="10">
        <f>-[4]TB2015!M92</f>
        <v>2426.39</v>
      </c>
      <c r="AM98" s="10">
        <f>-[4]TB2015!N92</f>
        <v>2471.92</v>
      </c>
      <c r="AN98" s="10">
        <f>-[4]TB2015!N92</f>
        <v>2471.92</v>
      </c>
      <c r="AO98" s="7">
        <f t="shared" si="32"/>
        <v>2198.7399999999998</v>
      </c>
    </row>
    <row r="99" spans="1:43" s="7" customFormat="1" x14ac:dyDescent="0.2">
      <c r="A99" s="7" t="s">
        <v>168</v>
      </c>
      <c r="B99" s="9"/>
      <c r="C99" s="10"/>
      <c r="D99" s="10"/>
      <c r="E99" s="10"/>
      <c r="F99" s="9"/>
      <c r="G99" s="10">
        <f t="shared" si="30"/>
        <v>0</v>
      </c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W99" s="10"/>
      <c r="X99" s="10"/>
      <c r="Y99" s="9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1"/>
    </row>
    <row r="100" spans="1:43" s="7" customFormat="1" x14ac:dyDescent="0.2">
      <c r="A100" s="7" t="s">
        <v>169</v>
      </c>
      <c r="B100" s="9" t="s">
        <v>170</v>
      </c>
      <c r="C100" s="10">
        <v>0</v>
      </c>
      <c r="D100" s="10">
        <v>0</v>
      </c>
      <c r="E100" s="10"/>
      <c r="F100" s="9"/>
      <c r="G100" s="10">
        <f t="shared" si="30"/>
        <v>0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7">
        <f t="shared" si="36"/>
        <v>0</v>
      </c>
      <c r="V100" s="7" t="s">
        <v>171</v>
      </c>
      <c r="W100" s="10">
        <v>0</v>
      </c>
      <c r="X100" s="10">
        <v>0</v>
      </c>
      <c r="Y100" s="9"/>
      <c r="Z100" s="10"/>
      <c r="AA100" s="10">
        <f>SUM(X100:Z100)</f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7">
        <f t="shared" si="32"/>
        <v>0</v>
      </c>
    </row>
    <row r="101" spans="1:43" s="7" customFormat="1" ht="10.5" x14ac:dyDescent="0.25">
      <c r="A101" s="8" t="s">
        <v>172</v>
      </c>
      <c r="B101" s="9"/>
      <c r="C101" s="10"/>
      <c r="D101" s="10"/>
      <c r="E101" s="10"/>
      <c r="F101" s="9"/>
      <c r="G101" s="10">
        <f t="shared" si="30"/>
        <v>0</v>
      </c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V101" s="8" t="s">
        <v>172</v>
      </c>
      <c r="W101" s="10"/>
      <c r="X101" s="10"/>
      <c r="Y101" s="9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1"/>
    </row>
    <row r="102" spans="1:43" s="7" customFormat="1" x14ac:dyDescent="0.2">
      <c r="A102" s="7" t="s">
        <v>173</v>
      </c>
      <c r="B102" s="9"/>
      <c r="C102" s="10"/>
      <c r="D102" s="10"/>
      <c r="E102" s="10"/>
      <c r="F102" s="9"/>
      <c r="G102" s="10">
        <f t="shared" si="30"/>
        <v>0</v>
      </c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W102" s="10"/>
      <c r="X102" s="10"/>
      <c r="Y102" s="9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1"/>
    </row>
    <row r="103" spans="1:43" s="7" customFormat="1" x14ac:dyDescent="0.2">
      <c r="A103" s="7" t="s">
        <v>174</v>
      </c>
      <c r="B103" s="9" t="s">
        <v>175</v>
      </c>
      <c r="C103" s="10">
        <f>[4]TB2015!B32</f>
        <v>215611.3</v>
      </c>
      <c r="D103" s="10">
        <f>[4]TB2015!B32</f>
        <v>215611.3</v>
      </c>
      <c r="E103" s="10"/>
      <c r="F103" s="9"/>
      <c r="G103" s="10">
        <f t="shared" si="30"/>
        <v>215611.3</v>
      </c>
      <c r="H103" s="10">
        <f>[4]TB2015!C32</f>
        <v>215611.3</v>
      </c>
      <c r="I103" s="10">
        <f>[4]TB2015!D32</f>
        <v>215611.3</v>
      </c>
      <c r="J103" s="10">
        <f>[4]TB2015!E32</f>
        <v>215611.3</v>
      </c>
      <c r="K103" s="10">
        <f>[4]TB2015!F32</f>
        <v>215611.3</v>
      </c>
      <c r="L103" s="10">
        <f>[4]TB2015!G32</f>
        <v>215611.3</v>
      </c>
      <c r="M103" s="10">
        <f>[4]TB2015!H32</f>
        <v>215611.3</v>
      </c>
      <c r="N103" s="10">
        <f>[4]TB2015!I32</f>
        <v>215611.3</v>
      </c>
      <c r="O103" s="10">
        <f>[4]TB2015!J32</f>
        <v>215611.3</v>
      </c>
      <c r="P103" s="10">
        <f>[4]TB2015!K32</f>
        <v>215611.3</v>
      </c>
      <c r="Q103" s="10">
        <f>[4]TB2015!L32</f>
        <v>215611.3</v>
      </c>
      <c r="R103" s="10">
        <f>[4]TB2015!M32</f>
        <v>215611.3</v>
      </c>
      <c r="S103" s="10">
        <f>[4]TB2015!N32</f>
        <v>215611.3</v>
      </c>
      <c r="T103" s="10">
        <f>[4]TB2015!N32</f>
        <v>215611.3</v>
      </c>
      <c r="U103" s="7">
        <f t="shared" ref="U103:U106" si="37">AVERAGE(G103:S103)</f>
        <v>215611.29999999996</v>
      </c>
      <c r="V103" s="7" t="s">
        <v>176</v>
      </c>
      <c r="W103" s="10">
        <f>-[4]TB2015!B85</f>
        <v>186910.46</v>
      </c>
      <c r="X103" s="10">
        <f>-[4]TB2015!B85</f>
        <v>186910.46</v>
      </c>
      <c r="Y103" s="9"/>
      <c r="Z103" s="10"/>
      <c r="AA103" s="10">
        <f>SUM(X103:Z103)</f>
        <v>186910.46</v>
      </c>
      <c r="AB103" s="10">
        <f>-[4]TB2015!C85</f>
        <v>187629.17</v>
      </c>
      <c r="AC103" s="10">
        <f>-[4]TB2015!D85</f>
        <v>188347.88</v>
      </c>
      <c r="AD103" s="10">
        <f>-[4]TB2015!E85</f>
        <v>189066.59</v>
      </c>
      <c r="AE103" s="10">
        <f>-[4]TB2015!F85</f>
        <v>189785.3</v>
      </c>
      <c r="AF103" s="10">
        <f>-[4]TB2015!G85</f>
        <v>190504.01</v>
      </c>
      <c r="AG103" s="10">
        <f>-[4]TB2015!H85</f>
        <v>191222.72</v>
      </c>
      <c r="AH103" s="10">
        <f>-[4]TB2015!I85</f>
        <v>191941.43</v>
      </c>
      <c r="AI103" s="10">
        <f>-[4]TB2015!J85</f>
        <v>192660.14</v>
      </c>
      <c r="AJ103" s="10">
        <f>-[4]TB2015!K85</f>
        <v>193378.85</v>
      </c>
      <c r="AK103" s="10">
        <f>-[4]TB2015!L85</f>
        <v>194097.56</v>
      </c>
      <c r="AL103" s="10">
        <f>-[4]TB2015!M85</f>
        <v>194816.27</v>
      </c>
      <c r="AM103" s="10">
        <f>-[4]TB2015!N85</f>
        <v>195534.98</v>
      </c>
      <c r="AN103" s="10">
        <f>-[4]TB2015!N85</f>
        <v>195534.98</v>
      </c>
      <c r="AO103" s="7">
        <f t="shared" ref="AO103" si="38">AVERAGE(AA103:AM103)</f>
        <v>191222.72</v>
      </c>
    </row>
    <row r="104" spans="1:43" s="7" customFormat="1" x14ac:dyDescent="0.2">
      <c r="A104" s="7" t="s">
        <v>177</v>
      </c>
      <c r="B104" s="9"/>
      <c r="C104" s="10"/>
      <c r="D104" s="10"/>
      <c r="E104" s="10"/>
      <c r="F104" s="9"/>
      <c r="G104" s="10">
        <f t="shared" si="30"/>
        <v>0</v>
      </c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W104" s="10"/>
      <c r="X104" s="10"/>
      <c r="Y104" s="9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1"/>
    </row>
    <row r="105" spans="1:43" s="7" customFormat="1" x14ac:dyDescent="0.2">
      <c r="A105" s="7" t="s">
        <v>178</v>
      </c>
      <c r="B105" s="7" t="s">
        <v>179</v>
      </c>
      <c r="C105" s="10">
        <f>[4]TB2015!B40</f>
        <v>4318.45</v>
      </c>
      <c r="D105" s="10">
        <f>[4]TB2015!B40</f>
        <v>4318.45</v>
      </c>
      <c r="E105" s="47"/>
      <c r="G105" s="10">
        <f t="shared" si="30"/>
        <v>4318.45</v>
      </c>
      <c r="H105" s="10">
        <f>[4]TB2015!C40</f>
        <v>4318.45</v>
      </c>
      <c r="I105" s="10">
        <f>[4]TB2015!D40</f>
        <v>4318.45</v>
      </c>
      <c r="J105" s="10">
        <f>[4]TB2015!E40</f>
        <v>4318.45</v>
      </c>
      <c r="K105" s="10">
        <f>[4]TB2015!F40</f>
        <v>4318.45</v>
      </c>
      <c r="L105" s="10">
        <f>[4]TB2015!G40</f>
        <v>4318.45</v>
      </c>
      <c r="M105" s="10">
        <f>[4]TB2015!H40</f>
        <v>4318.45</v>
      </c>
      <c r="N105" s="10">
        <f>[4]TB2015!I40</f>
        <v>4318.45</v>
      </c>
      <c r="O105" s="10">
        <f>[4]TB2015!J40</f>
        <v>4318.45</v>
      </c>
      <c r="P105" s="10">
        <f>[4]TB2015!K40</f>
        <v>4318.45</v>
      </c>
      <c r="Q105" s="10">
        <f>[4]TB2015!L40</f>
        <v>4318.45</v>
      </c>
      <c r="R105" s="10">
        <f>[4]TB2015!M40</f>
        <v>4318.45</v>
      </c>
      <c r="S105" s="10">
        <f>[4]TB2015!N40</f>
        <v>4318.45</v>
      </c>
      <c r="T105" s="10">
        <f>[4]TB2015!N40</f>
        <v>4318.45</v>
      </c>
      <c r="U105" s="7">
        <f t="shared" si="37"/>
        <v>4318.4499999999989</v>
      </c>
      <c r="V105" s="7" t="s">
        <v>180</v>
      </c>
      <c r="W105" s="10">
        <f>-[4]TB2015!B93</f>
        <v>305.06</v>
      </c>
      <c r="X105" s="10">
        <f>-[4]TB2015!B93</f>
        <v>305.06</v>
      </c>
      <c r="Z105" s="47"/>
      <c r="AA105" s="10">
        <f>SUM(X105:Z105)</f>
        <v>305.06</v>
      </c>
      <c r="AB105" s="10">
        <f>-[4]TB2015!C93</f>
        <v>325.05</v>
      </c>
      <c r="AC105" s="10">
        <f>-[4]TB2015!D93</f>
        <v>345.04</v>
      </c>
      <c r="AD105" s="10">
        <f>-[4]TB2015!E93</f>
        <v>365.03</v>
      </c>
      <c r="AE105" s="10">
        <f>-[4]TB2015!F93</f>
        <v>385.02</v>
      </c>
      <c r="AF105" s="10">
        <f>-[4]TB2015!G93</f>
        <v>405.01</v>
      </c>
      <c r="AG105" s="10">
        <f>-[4]TB2015!H93</f>
        <v>425</v>
      </c>
      <c r="AH105" s="10">
        <f>-[4]TB2015!I93</f>
        <v>444.99</v>
      </c>
      <c r="AI105" s="10">
        <f>-[4]TB2015!J93</f>
        <v>464.98</v>
      </c>
      <c r="AJ105" s="10">
        <f>-[4]TB2015!K93</f>
        <v>484.97</v>
      </c>
      <c r="AK105" s="10">
        <f>-[4]TB2015!L93</f>
        <v>504.96</v>
      </c>
      <c r="AL105" s="10">
        <f>-[4]TB2015!M93</f>
        <v>524.95000000000005</v>
      </c>
      <c r="AM105" s="10">
        <f>-[4]TB2015!N93</f>
        <v>544.94000000000005</v>
      </c>
      <c r="AN105" s="10">
        <f>-[4]TB2015!N93</f>
        <v>544.94000000000005</v>
      </c>
      <c r="AO105" s="7">
        <f t="shared" ref="AO105:AO106" si="39">AVERAGE(AA105:AM105)</f>
        <v>425</v>
      </c>
    </row>
    <row r="106" spans="1:43" s="7" customFormat="1" x14ac:dyDescent="0.2">
      <c r="A106" s="7" t="s">
        <v>181</v>
      </c>
      <c r="B106" s="9" t="s">
        <v>182</v>
      </c>
      <c r="C106" s="10">
        <f>[4]TB2015!B46</f>
        <v>4266</v>
      </c>
      <c r="D106" s="10">
        <f>[4]TB2015!B46</f>
        <v>4266</v>
      </c>
      <c r="E106" s="10"/>
      <c r="F106" s="9"/>
      <c r="G106" s="10">
        <f t="shared" si="30"/>
        <v>4266</v>
      </c>
      <c r="H106" s="10">
        <f>[4]TB2015!C46</f>
        <v>4266</v>
      </c>
      <c r="I106" s="10">
        <f>[4]TB2015!D46</f>
        <v>4266</v>
      </c>
      <c r="J106" s="10">
        <f>[4]TB2015!E46</f>
        <v>4266</v>
      </c>
      <c r="K106" s="10">
        <f>[4]TB2015!F46</f>
        <v>4266</v>
      </c>
      <c r="L106" s="10">
        <f>[4]TB2015!G46</f>
        <v>4266</v>
      </c>
      <c r="M106" s="10">
        <f>[4]TB2015!H46</f>
        <v>4266</v>
      </c>
      <c r="N106" s="10">
        <f>[4]TB2015!I46</f>
        <v>4266</v>
      </c>
      <c r="O106" s="10">
        <f>[4]TB2015!J46</f>
        <v>4266</v>
      </c>
      <c r="P106" s="10">
        <f>[4]TB2015!K46</f>
        <v>4266</v>
      </c>
      <c r="Q106" s="10">
        <f>[4]TB2015!L46</f>
        <v>4266</v>
      </c>
      <c r="R106" s="10">
        <f>[4]TB2015!M46</f>
        <v>4266</v>
      </c>
      <c r="S106" s="10">
        <f>[4]TB2015!N46</f>
        <v>4266</v>
      </c>
      <c r="T106" s="10">
        <f>[4]TB2015!N46</f>
        <v>4266</v>
      </c>
      <c r="U106" s="7">
        <f t="shared" si="37"/>
        <v>4266</v>
      </c>
      <c r="V106" s="7" t="s">
        <v>183</v>
      </c>
      <c r="W106" s="10">
        <f>-[4]TB2015!B99</f>
        <v>1502.58</v>
      </c>
      <c r="X106" s="10">
        <f>-[4]TB2015!B99</f>
        <v>1502.58</v>
      </c>
      <c r="Y106" s="9"/>
      <c r="Z106" s="10"/>
      <c r="AA106" s="10">
        <f>SUM(X106:Z106)</f>
        <v>1502.58</v>
      </c>
      <c r="AB106" s="10">
        <f>-[4]TB2015!C99</f>
        <v>1522.33</v>
      </c>
      <c r="AC106" s="10">
        <f>-[4]TB2015!D99</f>
        <v>1542.08</v>
      </c>
      <c r="AD106" s="10">
        <f>-[4]TB2015!E99</f>
        <v>1561.83</v>
      </c>
      <c r="AE106" s="10">
        <f>-[4]TB2015!F99</f>
        <v>1581.58</v>
      </c>
      <c r="AF106" s="10">
        <f>-[4]TB2015!G99</f>
        <v>1601.33</v>
      </c>
      <c r="AG106" s="10">
        <f>-[4]TB2015!H99</f>
        <v>1621.08</v>
      </c>
      <c r="AH106" s="10">
        <f>-[4]TB2015!I99</f>
        <v>1640.83</v>
      </c>
      <c r="AI106" s="10">
        <f>-[4]TB2015!J99</f>
        <v>1660.58</v>
      </c>
      <c r="AJ106" s="10">
        <f>-[4]TB2015!K99</f>
        <v>1680.33</v>
      </c>
      <c r="AK106" s="10">
        <f>-[4]TB2015!L99</f>
        <v>1700.08</v>
      </c>
      <c r="AL106" s="10">
        <f>-[4]TB2015!M99</f>
        <v>1719.83</v>
      </c>
      <c r="AM106" s="10">
        <f>-[4]TB2015!N99</f>
        <v>1739.58</v>
      </c>
      <c r="AN106" s="10">
        <f>-[4]TB2015!N99</f>
        <v>1739.58</v>
      </c>
      <c r="AO106" s="7">
        <f t="shared" si="39"/>
        <v>1621.0800000000002</v>
      </c>
      <c r="AQ106" s="7">
        <f>1740-237</f>
        <v>1503</v>
      </c>
    </row>
    <row r="107" spans="1:43" s="7" customFormat="1" ht="10.5" x14ac:dyDescent="0.25">
      <c r="A107" s="8" t="s">
        <v>184</v>
      </c>
      <c r="B107" s="9"/>
      <c r="C107" s="10"/>
      <c r="D107" s="10"/>
      <c r="E107" s="10"/>
      <c r="F107" s="9"/>
      <c r="G107" s="10">
        <f t="shared" si="30"/>
        <v>0</v>
      </c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V107" s="8" t="s">
        <v>184</v>
      </c>
      <c r="W107" s="10"/>
      <c r="X107" s="10"/>
      <c r="Y107" s="9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1"/>
    </row>
    <row r="108" spans="1:43" s="7" customFormat="1" x14ac:dyDescent="0.2">
      <c r="A108" s="7" t="s">
        <v>185</v>
      </c>
      <c r="B108" s="9" t="s">
        <v>576</v>
      </c>
      <c r="C108" s="10">
        <f>[4]TB2015!B31</f>
        <v>21665</v>
      </c>
      <c r="D108" s="10">
        <f>[4]TB2015!B31</f>
        <v>21665</v>
      </c>
      <c r="E108" s="10"/>
      <c r="F108" s="9"/>
      <c r="G108" s="10">
        <f t="shared" si="30"/>
        <v>21665</v>
      </c>
      <c r="H108" s="10">
        <f>[4]TB2015!C31</f>
        <v>21665</v>
      </c>
      <c r="I108" s="10">
        <f>[4]TB2015!D31</f>
        <v>21665</v>
      </c>
      <c r="J108" s="10">
        <f>[4]TB2015!E31</f>
        <v>21665</v>
      </c>
      <c r="K108" s="10">
        <f>[4]TB2015!F31</f>
        <v>21665</v>
      </c>
      <c r="L108" s="10">
        <f>[4]TB2015!G31</f>
        <v>21665</v>
      </c>
      <c r="M108" s="10">
        <f>[4]TB2015!H31</f>
        <v>21665</v>
      </c>
      <c r="N108" s="10">
        <f>[4]TB2015!I31</f>
        <v>21665</v>
      </c>
      <c r="O108" s="10">
        <f>[4]TB2015!J31</f>
        <v>21665</v>
      </c>
      <c r="P108" s="10">
        <f>[4]TB2015!K31</f>
        <v>21665</v>
      </c>
      <c r="Q108" s="10">
        <f>[4]TB2015!L31</f>
        <v>21665</v>
      </c>
      <c r="R108" s="10">
        <f>[4]TB2015!M31</f>
        <v>21665</v>
      </c>
      <c r="S108" s="10">
        <f>[4]TB2015!N31</f>
        <v>21665</v>
      </c>
      <c r="T108" s="10">
        <f>[4]TB2015!N31</f>
        <v>21665</v>
      </c>
      <c r="W108" s="10"/>
      <c r="X108" s="10"/>
      <c r="Y108" s="9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1"/>
    </row>
    <row r="109" spans="1:43" s="7" customFormat="1" x14ac:dyDescent="0.2">
      <c r="A109" s="7" t="s">
        <v>186</v>
      </c>
      <c r="B109" s="9" t="s">
        <v>187</v>
      </c>
      <c r="C109" s="10">
        <f>[4]TB2015!B33</f>
        <v>237175.93</v>
      </c>
      <c r="D109" s="10">
        <f>[4]TB2015!B33</f>
        <v>237175.93</v>
      </c>
      <c r="E109" s="10"/>
      <c r="F109" s="9"/>
      <c r="G109" s="10">
        <f t="shared" si="30"/>
        <v>237175.93</v>
      </c>
      <c r="H109" s="10">
        <f>[4]TB2015!C33</f>
        <v>237175.93</v>
      </c>
      <c r="I109" s="10">
        <f>[4]TB2015!D33</f>
        <v>237175.93</v>
      </c>
      <c r="J109" s="10">
        <f>[4]TB2015!E33</f>
        <v>237175.93</v>
      </c>
      <c r="K109" s="10">
        <f>[4]TB2015!F33</f>
        <v>237175.93</v>
      </c>
      <c r="L109" s="10">
        <f>[4]TB2015!G33</f>
        <v>237175.93</v>
      </c>
      <c r="M109" s="10">
        <f>[4]TB2015!H33</f>
        <v>237175.93</v>
      </c>
      <c r="N109" s="10">
        <f>[4]TB2015!I33</f>
        <v>237175.93</v>
      </c>
      <c r="O109" s="10">
        <f>[4]TB2015!J33</f>
        <v>237175.93</v>
      </c>
      <c r="P109" s="10">
        <f>[4]TB2015!K33</f>
        <v>237175.93</v>
      </c>
      <c r="Q109" s="10">
        <f>[4]TB2015!L33</f>
        <v>237175.93</v>
      </c>
      <c r="R109" s="10">
        <f>[4]TB2015!M33</f>
        <v>237175.93</v>
      </c>
      <c r="S109" s="10">
        <f>[4]TB2015!N33</f>
        <v>237175.93</v>
      </c>
      <c r="T109" s="10">
        <f>[4]TB2015!N33</f>
        <v>237175.93</v>
      </c>
      <c r="U109" s="7">
        <f t="shared" ref="U109:U113" si="40">AVERAGE(G109:S109)</f>
        <v>237175.93000000002</v>
      </c>
      <c r="V109" s="7" t="s">
        <v>188</v>
      </c>
      <c r="W109" s="10">
        <f>-[4]TB2015!B86</f>
        <v>155119.85999999999</v>
      </c>
      <c r="X109" s="10">
        <f>-[4]TB2015!B86</f>
        <v>155119.85999999999</v>
      </c>
      <c r="Y109" s="9"/>
      <c r="Z109" s="10"/>
      <c r="AA109" s="10">
        <f>SUM(X109:Z109)</f>
        <v>155119.85999999999</v>
      </c>
      <c r="AB109" s="10">
        <f>-[4]TB2015!C86</f>
        <v>155747.19</v>
      </c>
      <c r="AC109" s="10">
        <f>-[4]TB2015!D86</f>
        <v>156374.51999999999</v>
      </c>
      <c r="AD109" s="10">
        <f>-[4]TB2015!E86</f>
        <v>157001.85</v>
      </c>
      <c r="AE109" s="10">
        <f>-[4]TB2015!F86</f>
        <v>157621.1</v>
      </c>
      <c r="AF109" s="10">
        <f>-[4]TB2015!G86</f>
        <v>158240.35</v>
      </c>
      <c r="AG109" s="10">
        <f>-[4]TB2015!H86</f>
        <v>158859.6</v>
      </c>
      <c r="AH109" s="10">
        <f>-[4]TB2015!I86</f>
        <v>159478.85</v>
      </c>
      <c r="AI109" s="10">
        <f>-[4]TB2015!J86</f>
        <v>160098.1</v>
      </c>
      <c r="AJ109" s="10">
        <f>-[4]TB2015!K86</f>
        <v>160717.35</v>
      </c>
      <c r="AK109" s="10">
        <f>-[4]TB2015!L86</f>
        <v>161336.6</v>
      </c>
      <c r="AL109" s="10">
        <f>-[4]TB2015!M86</f>
        <v>161955.85</v>
      </c>
      <c r="AM109" s="10">
        <f>-[4]TB2015!N86</f>
        <v>162575.1</v>
      </c>
      <c r="AN109" s="10">
        <f>-[4]TB2015!N86</f>
        <v>162575.1</v>
      </c>
      <c r="AO109" s="7">
        <f t="shared" ref="AO109:AO110" si="41">AVERAGE(AA109:AM109)</f>
        <v>158855.87076923082</v>
      </c>
    </row>
    <row r="110" spans="1:43" s="7" customFormat="1" x14ac:dyDescent="0.2">
      <c r="A110" s="7" t="s">
        <v>189</v>
      </c>
      <c r="B110" s="9" t="s">
        <v>190</v>
      </c>
      <c r="C110" s="10">
        <v>0</v>
      </c>
      <c r="D110" s="10">
        <v>0</v>
      </c>
      <c r="E110" s="10"/>
      <c r="F110" s="9"/>
      <c r="G110" s="10">
        <f t="shared" si="30"/>
        <v>0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7">
        <f t="shared" si="40"/>
        <v>0</v>
      </c>
      <c r="V110" s="7" t="s">
        <v>191</v>
      </c>
      <c r="W110" s="10">
        <v>0</v>
      </c>
      <c r="X110" s="10">
        <v>0</v>
      </c>
      <c r="Y110" s="9"/>
      <c r="Z110" s="10"/>
      <c r="AA110" s="10">
        <f>SUM(X110:Z110)</f>
        <v>0</v>
      </c>
      <c r="AB110" s="10">
        <v>0</v>
      </c>
      <c r="AC110" s="10">
        <v>0</v>
      </c>
      <c r="AD110" s="10">
        <v>0</v>
      </c>
      <c r="AE110" s="10">
        <v>0</v>
      </c>
      <c r="AF110" s="10">
        <v>0</v>
      </c>
      <c r="AG110" s="10">
        <v>0</v>
      </c>
      <c r="AH110" s="10">
        <v>0</v>
      </c>
      <c r="AI110" s="10">
        <v>0</v>
      </c>
      <c r="AJ110" s="10">
        <v>0</v>
      </c>
      <c r="AK110" s="10">
        <v>0</v>
      </c>
      <c r="AL110" s="10">
        <v>0</v>
      </c>
      <c r="AM110" s="10">
        <v>0</v>
      </c>
      <c r="AN110" s="10">
        <v>0</v>
      </c>
      <c r="AO110" s="7">
        <f t="shared" si="41"/>
        <v>0</v>
      </c>
    </row>
    <row r="111" spans="1:43" s="7" customFormat="1" x14ac:dyDescent="0.2">
      <c r="B111" s="9"/>
      <c r="C111" s="10"/>
      <c r="D111" s="10"/>
      <c r="E111" s="10"/>
      <c r="F111" s="9"/>
      <c r="G111" s="10">
        <f t="shared" si="30"/>
        <v>0</v>
      </c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W111" s="47"/>
      <c r="X111" s="47"/>
      <c r="Y111" s="9"/>
      <c r="Z111" s="10"/>
      <c r="AA111" s="10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11"/>
    </row>
    <row r="112" spans="1:43" s="7" customFormat="1" x14ac:dyDescent="0.2">
      <c r="A112" s="7" t="s">
        <v>192</v>
      </c>
      <c r="B112" s="9" t="s">
        <v>193</v>
      </c>
      <c r="C112" s="10">
        <f>[4]TB2015!B43</f>
        <v>55027.360000000001</v>
      </c>
      <c r="D112" s="10">
        <f>[4]TB2015!B43</f>
        <v>55027.360000000001</v>
      </c>
      <c r="E112" s="10"/>
      <c r="F112" s="9"/>
      <c r="G112" s="10">
        <f t="shared" si="30"/>
        <v>55027.360000000001</v>
      </c>
      <c r="H112" s="10">
        <f>[4]TB2015!C43</f>
        <v>55027.360000000001</v>
      </c>
      <c r="I112" s="10">
        <f>[4]TB2015!D43</f>
        <v>55027.360000000001</v>
      </c>
      <c r="J112" s="10">
        <f>[4]TB2015!E43</f>
        <v>55555.360000000001</v>
      </c>
      <c r="K112" s="10">
        <f>[4]TB2015!F43</f>
        <v>55555.360000000001</v>
      </c>
      <c r="L112" s="10">
        <f>[4]TB2015!G43</f>
        <v>55645.36</v>
      </c>
      <c r="M112" s="10">
        <f>[4]TB2015!H43</f>
        <v>56185.36</v>
      </c>
      <c r="N112" s="10">
        <f>[4]TB2015!I43</f>
        <v>56185.36</v>
      </c>
      <c r="O112" s="10">
        <f>[4]TB2015!J43</f>
        <v>56185.36</v>
      </c>
      <c r="P112" s="10">
        <f>[4]TB2015!K43</f>
        <v>56185.36</v>
      </c>
      <c r="Q112" s="10">
        <f>[4]TB2015!L43</f>
        <v>56185.36</v>
      </c>
      <c r="R112" s="10">
        <f>[4]TB2015!M43</f>
        <v>56185.36</v>
      </c>
      <c r="S112" s="10">
        <f>[4]TB2015!N43</f>
        <v>56185.36</v>
      </c>
      <c r="T112" s="10">
        <f>[4]TB2015!N43</f>
        <v>56185.36</v>
      </c>
      <c r="U112" s="7">
        <f t="shared" si="40"/>
        <v>55779.667692307688</v>
      </c>
      <c r="V112" s="7" t="s">
        <v>194</v>
      </c>
      <c r="W112" s="10">
        <f>-[4]TB2015!B96</f>
        <v>27479.54</v>
      </c>
      <c r="X112" s="10">
        <f>-[4]TB2015!B96</f>
        <v>27479.54</v>
      </c>
      <c r="Y112" s="9"/>
      <c r="Z112" s="10"/>
      <c r="AA112" s="10">
        <f>SUM(X112:Z112)</f>
        <v>27479.54</v>
      </c>
      <c r="AB112" s="10">
        <f>-[4]TB2015!C96</f>
        <v>27734.3</v>
      </c>
      <c r="AC112" s="10">
        <f>-[4]TB2015!D96</f>
        <v>27989.06</v>
      </c>
      <c r="AD112" s="10">
        <f>-[4]TB2015!E96</f>
        <v>28246.26</v>
      </c>
      <c r="AE112" s="10">
        <f>-[4]TB2015!F96</f>
        <v>28503.46</v>
      </c>
      <c r="AF112" s="10">
        <f>-[4]TB2015!G96</f>
        <v>28761.08</v>
      </c>
      <c r="AG112" s="10">
        <f>-[4]TB2015!H96</f>
        <v>29021.200000000001</v>
      </c>
      <c r="AH112" s="10">
        <f>-[4]TB2015!I96</f>
        <v>29281.32</v>
      </c>
      <c r="AI112" s="10">
        <f>-[4]TB2015!J96</f>
        <v>29541.439999999999</v>
      </c>
      <c r="AJ112" s="10">
        <f>-[4]TB2015!K96</f>
        <v>29801.56</v>
      </c>
      <c r="AK112" s="10">
        <f>-[4]TB2015!L96</f>
        <v>30061.68</v>
      </c>
      <c r="AL112" s="10">
        <f>-[4]TB2015!M96</f>
        <v>30321.8</v>
      </c>
      <c r="AM112" s="10">
        <f>-[4]TB2015!N96</f>
        <v>30581.919999999998</v>
      </c>
      <c r="AN112" s="10">
        <f>-[4]TB2015!N96</f>
        <v>30581.919999999998</v>
      </c>
      <c r="AO112" s="7">
        <f t="shared" ref="AO112" si="42">AVERAGE(AA112:AM112)</f>
        <v>29024.970769230767</v>
      </c>
    </row>
    <row r="113" spans="1:41" s="11" customFormat="1" x14ac:dyDescent="0.2">
      <c r="B113" s="12" t="s">
        <v>195</v>
      </c>
      <c r="C113" s="10">
        <f>[4]TB2015!B42</f>
        <v>46.19</v>
      </c>
      <c r="D113" s="10">
        <f>[4]TB2015!B42</f>
        <v>46.19</v>
      </c>
      <c r="E113" s="10"/>
      <c r="F113" s="10"/>
      <c r="G113" s="10">
        <f t="shared" si="30"/>
        <v>46.19</v>
      </c>
      <c r="H113" s="10">
        <f>[4]TB2015!C42</f>
        <v>46.19</v>
      </c>
      <c r="I113" s="10">
        <f>[4]TB2015!D42</f>
        <v>46.19</v>
      </c>
      <c r="J113" s="10">
        <f>[4]TB2015!E42</f>
        <v>46.19</v>
      </c>
      <c r="K113" s="10">
        <f>[4]TB2015!F42</f>
        <v>46.19</v>
      </c>
      <c r="L113" s="10">
        <f>[4]TB2015!G42</f>
        <v>46.19</v>
      </c>
      <c r="M113" s="10">
        <f>[4]TB2015!H42</f>
        <v>46.19</v>
      </c>
      <c r="N113" s="10">
        <f>[4]TB2015!I42</f>
        <v>46.19</v>
      </c>
      <c r="O113" s="10">
        <f>[4]TB2015!J42</f>
        <v>46.19</v>
      </c>
      <c r="P113" s="10">
        <f>[4]TB2015!K42</f>
        <v>46.19</v>
      </c>
      <c r="Q113" s="10">
        <f>[4]TB2015!L42</f>
        <v>46.19</v>
      </c>
      <c r="R113" s="10">
        <f>[4]TB2015!M42</f>
        <v>46.19</v>
      </c>
      <c r="S113" s="10">
        <f>[4]TB2015!N42</f>
        <v>46.19</v>
      </c>
      <c r="T113" s="10">
        <f>[4]TB2015!O42</f>
        <v>0</v>
      </c>
      <c r="U113" s="7">
        <f t="shared" si="40"/>
        <v>46.190000000000005</v>
      </c>
      <c r="V113" s="12" t="s">
        <v>196</v>
      </c>
      <c r="W113" s="16">
        <f>-[4]TB2015!B95</f>
        <v>-604.69000000000005</v>
      </c>
      <c r="X113" s="16">
        <f>-[4]TB2015!B95</f>
        <v>-604.69000000000005</v>
      </c>
      <c r="Y113" s="16"/>
      <c r="Z113" s="16"/>
      <c r="AA113" s="16">
        <f>SUM(X113:Z113)</f>
        <v>-604.69000000000005</v>
      </c>
      <c r="AB113" s="16">
        <f>-[4]TB2015!C95</f>
        <v>-604.48</v>
      </c>
      <c r="AC113" s="16">
        <f>-[4]TB2015!D95</f>
        <v>-604.27</v>
      </c>
      <c r="AD113" s="16">
        <f>-[4]TB2015!E95</f>
        <v>-604.05999999999995</v>
      </c>
      <c r="AE113" s="16">
        <f>-[4]TB2015!F95</f>
        <v>-603.85</v>
      </c>
      <c r="AF113" s="16">
        <f>-[4]TB2015!G95</f>
        <v>-603.64</v>
      </c>
      <c r="AG113" s="16">
        <f>-[4]TB2015!H95</f>
        <v>-603.42999999999995</v>
      </c>
      <c r="AH113" s="16">
        <f>-[4]TB2015!I95</f>
        <v>-603.22</v>
      </c>
      <c r="AI113" s="16">
        <f>-[4]TB2015!J95</f>
        <v>-603.01</v>
      </c>
      <c r="AJ113" s="16">
        <f>-[4]TB2015!K95</f>
        <v>-602.79999999999995</v>
      </c>
      <c r="AK113" s="16">
        <f>-[4]TB2015!L95</f>
        <v>-602.59</v>
      </c>
      <c r="AL113" s="16">
        <f>-[4]TB2015!M95</f>
        <v>-602.38</v>
      </c>
      <c r="AM113" s="16">
        <f>-[4]TB2015!N95</f>
        <v>-602.16999999999996</v>
      </c>
      <c r="AN113" s="16">
        <f>-[4]TB2015!N95</f>
        <v>-602.16999999999996</v>
      </c>
    </row>
    <row r="114" spans="1:41" s="7" customFormat="1" ht="10.5" x14ac:dyDescent="0.25">
      <c r="B114" s="18" t="s">
        <v>81</v>
      </c>
      <c r="C114" s="167">
        <f>SUM(C112:C113)</f>
        <v>55073.55</v>
      </c>
      <c r="D114" s="167">
        <f>SUM(D112:D113)</f>
        <v>55073.55</v>
      </c>
      <c r="E114" s="167"/>
      <c r="F114" s="167">
        <f>SUM(F112:F113)</f>
        <v>0</v>
      </c>
      <c r="G114" s="10">
        <f t="shared" si="30"/>
        <v>55073.55</v>
      </c>
      <c r="H114" s="167">
        <f t="shared" ref="H114:U114" si="43">SUM(H112:H113)</f>
        <v>55073.55</v>
      </c>
      <c r="I114" s="167">
        <f t="shared" si="43"/>
        <v>55073.55</v>
      </c>
      <c r="J114" s="167">
        <f t="shared" si="43"/>
        <v>55601.55</v>
      </c>
      <c r="K114" s="167">
        <f t="shared" si="43"/>
        <v>55601.55</v>
      </c>
      <c r="L114" s="167">
        <f t="shared" si="43"/>
        <v>55691.55</v>
      </c>
      <c r="M114" s="167">
        <f t="shared" si="43"/>
        <v>56231.55</v>
      </c>
      <c r="N114" s="167">
        <f t="shared" si="43"/>
        <v>56231.55</v>
      </c>
      <c r="O114" s="167">
        <f t="shared" si="43"/>
        <v>56231.55</v>
      </c>
      <c r="P114" s="167">
        <f t="shared" si="43"/>
        <v>56231.55</v>
      </c>
      <c r="Q114" s="167">
        <f t="shared" si="43"/>
        <v>56231.55</v>
      </c>
      <c r="R114" s="167">
        <f t="shared" si="43"/>
        <v>56231.55</v>
      </c>
      <c r="S114" s="167">
        <f t="shared" si="43"/>
        <v>56231.55</v>
      </c>
      <c r="T114" s="167">
        <f t="shared" si="43"/>
        <v>56185.36</v>
      </c>
      <c r="U114" s="167">
        <f t="shared" si="43"/>
        <v>55825.857692307691</v>
      </c>
      <c r="V114" s="20" t="s">
        <v>81</v>
      </c>
      <c r="W114" s="10">
        <f>SUM(W112:W113)</f>
        <v>26874.850000000002</v>
      </c>
      <c r="X114" s="10">
        <f>SUM(X112:X113)</f>
        <v>26874.850000000002</v>
      </c>
      <c r="Y114" s="10">
        <f>SUM(Y112:Y113)</f>
        <v>0</v>
      </c>
      <c r="Z114" s="10"/>
      <c r="AA114" s="10">
        <f>SUM(AA112:AA113)</f>
        <v>26874.850000000002</v>
      </c>
      <c r="AB114" s="10">
        <f>SUM(AB112:AB113)</f>
        <v>27129.82</v>
      </c>
      <c r="AC114" s="10">
        <f t="shared" ref="AC114:AN114" si="44">SUM(AC112:AC113)</f>
        <v>27384.79</v>
      </c>
      <c r="AD114" s="10">
        <f t="shared" si="44"/>
        <v>27642.199999999997</v>
      </c>
      <c r="AE114" s="10">
        <f t="shared" si="44"/>
        <v>27899.61</v>
      </c>
      <c r="AF114" s="10">
        <f t="shared" si="44"/>
        <v>28157.440000000002</v>
      </c>
      <c r="AG114" s="10">
        <f t="shared" si="44"/>
        <v>28417.77</v>
      </c>
      <c r="AH114" s="10">
        <f t="shared" si="44"/>
        <v>28678.1</v>
      </c>
      <c r="AI114" s="10">
        <f t="shared" si="44"/>
        <v>28938.43</v>
      </c>
      <c r="AJ114" s="10">
        <f t="shared" si="44"/>
        <v>29198.760000000002</v>
      </c>
      <c r="AK114" s="10">
        <f t="shared" si="44"/>
        <v>29459.09</v>
      </c>
      <c r="AL114" s="10">
        <f t="shared" si="44"/>
        <v>29719.42</v>
      </c>
      <c r="AM114" s="10">
        <f t="shared" si="44"/>
        <v>29979.75</v>
      </c>
      <c r="AN114" s="10">
        <f t="shared" si="44"/>
        <v>29979.75</v>
      </c>
      <c r="AO114" s="7">
        <f t="shared" ref="AO114:AO118" si="45">AVERAGE(AA114:AM114)</f>
        <v>28421.540769230767</v>
      </c>
    </row>
    <row r="115" spans="1:41" s="7" customFormat="1" ht="10.5" x14ac:dyDescent="0.25">
      <c r="B115" s="18"/>
      <c r="C115" s="10"/>
      <c r="D115" s="10"/>
      <c r="E115" s="10"/>
      <c r="F115" s="10"/>
      <c r="G115" s="10">
        <f t="shared" si="30"/>
        <v>0</v>
      </c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V115" s="2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</row>
    <row r="116" spans="1:41" s="7" customFormat="1" x14ac:dyDescent="0.2">
      <c r="A116" s="7" t="s">
        <v>197</v>
      </c>
      <c r="B116" s="9" t="s">
        <v>198</v>
      </c>
      <c r="C116" s="10">
        <f>[4]TB2015!B44</f>
        <v>382.43</v>
      </c>
      <c r="D116" s="10">
        <f>[4]TB2015!B44</f>
        <v>382.43</v>
      </c>
      <c r="E116" s="10"/>
      <c r="F116" s="9"/>
      <c r="G116" s="10">
        <f t="shared" si="30"/>
        <v>382.43</v>
      </c>
      <c r="H116" s="10">
        <f>[4]TB2015!C44</f>
        <v>382.43</v>
      </c>
      <c r="I116" s="10">
        <f>[4]TB2015!D44</f>
        <v>382.43</v>
      </c>
      <c r="J116" s="10">
        <f>[4]TB2015!E44</f>
        <v>382.43</v>
      </c>
      <c r="K116" s="10">
        <f>[4]TB2015!F44</f>
        <v>382.43</v>
      </c>
      <c r="L116" s="10">
        <f>[4]TB2015!G44</f>
        <v>382.43</v>
      </c>
      <c r="M116" s="10">
        <f>[4]TB2015!H44</f>
        <v>382.43</v>
      </c>
      <c r="N116" s="10">
        <f>[4]TB2015!I44</f>
        <v>382.43</v>
      </c>
      <c r="O116" s="10">
        <f>[4]TB2015!J44</f>
        <v>382.43</v>
      </c>
      <c r="P116" s="10">
        <f>[4]TB2015!K44</f>
        <v>382.43</v>
      </c>
      <c r="Q116" s="10">
        <f>[4]TB2015!L44</f>
        <v>382.43</v>
      </c>
      <c r="R116" s="10">
        <f>[4]TB2015!M44</f>
        <v>382.43</v>
      </c>
      <c r="S116" s="10">
        <f>[4]TB2015!N44</f>
        <v>382.43</v>
      </c>
      <c r="T116" s="10">
        <f>[4]TB2015!N44</f>
        <v>382.43</v>
      </c>
      <c r="U116" s="7">
        <f t="shared" ref="U116:U128" si="46">AVERAGE(G116:S116)</f>
        <v>382.43</v>
      </c>
      <c r="V116" s="11" t="s">
        <v>199</v>
      </c>
      <c r="W116" s="10">
        <f>-[4]TB2015!B97</f>
        <v>-143.63999999999999</v>
      </c>
      <c r="X116" s="10">
        <f>-[4]TB2015!B97</f>
        <v>-143.63999999999999</v>
      </c>
      <c r="Y116" s="9"/>
      <c r="Z116" s="10"/>
      <c r="AA116" s="10">
        <f>SUM(X116:Z116)</f>
        <v>-143.63999999999999</v>
      </c>
      <c r="AB116" s="10">
        <f>-[4]TB2015!C97</f>
        <v>-143.16</v>
      </c>
      <c r="AC116" s="10">
        <f>-[4]TB2015!D97</f>
        <v>-142.68</v>
      </c>
      <c r="AD116" s="10">
        <f>-[4]TB2015!E97</f>
        <v>-142.19999999999999</v>
      </c>
      <c r="AE116" s="10">
        <f>-[4]TB2015!F97</f>
        <v>-141.72</v>
      </c>
      <c r="AF116" s="10">
        <f>-[4]TB2015!G97</f>
        <v>-141.24</v>
      </c>
      <c r="AG116" s="10">
        <f>-[4]TB2015!H97</f>
        <v>-140.76</v>
      </c>
      <c r="AH116" s="10">
        <f>-[4]TB2015!I97</f>
        <v>-140.28</v>
      </c>
      <c r="AI116" s="10">
        <f>-[4]TB2015!J97</f>
        <v>-139.80000000000001</v>
      </c>
      <c r="AJ116" s="10">
        <f>-[4]TB2015!K97</f>
        <v>-139.32</v>
      </c>
      <c r="AK116" s="10">
        <f>-[4]TB2015!L97</f>
        <v>-138.84</v>
      </c>
      <c r="AL116" s="10">
        <f>-[4]TB2015!M97</f>
        <v>-138.36000000000001</v>
      </c>
      <c r="AM116" s="10">
        <f>-[4]TB2015!N97</f>
        <v>-137.88</v>
      </c>
      <c r="AN116" s="10">
        <f>-[4]TB2015!N97</f>
        <v>-137.88</v>
      </c>
      <c r="AO116" s="7">
        <f t="shared" si="45"/>
        <v>-140.76000000000002</v>
      </c>
    </row>
    <row r="117" spans="1:41" s="7" customFormat="1" x14ac:dyDescent="0.2">
      <c r="A117" s="7" t="s">
        <v>200</v>
      </c>
      <c r="B117" s="9" t="s">
        <v>201</v>
      </c>
      <c r="C117" s="10">
        <f>[4]TB2015!B45</f>
        <v>1940</v>
      </c>
      <c r="D117" s="10">
        <f>[4]TB2015!B45</f>
        <v>1940</v>
      </c>
      <c r="E117" s="10"/>
      <c r="F117" s="9"/>
      <c r="G117" s="10">
        <f t="shared" si="30"/>
        <v>1940</v>
      </c>
      <c r="H117" s="10">
        <f>[4]TB2015!C45</f>
        <v>1940</v>
      </c>
      <c r="I117" s="10">
        <f>[4]TB2015!D45</f>
        <v>1940</v>
      </c>
      <c r="J117" s="10">
        <f>[4]TB2015!E45</f>
        <v>1940</v>
      </c>
      <c r="K117" s="10">
        <f>[4]TB2015!F45</f>
        <v>1940</v>
      </c>
      <c r="L117" s="10">
        <f>[4]TB2015!G45</f>
        <v>1940</v>
      </c>
      <c r="M117" s="10">
        <f>[4]TB2015!H45</f>
        <v>1940</v>
      </c>
      <c r="N117" s="10">
        <f>[4]TB2015!I45</f>
        <v>1940</v>
      </c>
      <c r="O117" s="10">
        <f>[4]TB2015!J45</f>
        <v>1940</v>
      </c>
      <c r="P117" s="10">
        <f>[4]TB2015!K45</f>
        <v>1940</v>
      </c>
      <c r="Q117" s="10">
        <f>[4]TB2015!L45</f>
        <v>1940</v>
      </c>
      <c r="R117" s="10">
        <f>[4]TB2015!M45</f>
        <v>1940</v>
      </c>
      <c r="S117" s="10">
        <f>[4]TB2015!N45</f>
        <v>1940</v>
      </c>
      <c r="T117" s="10">
        <f>[4]TB2015!N45</f>
        <v>1940</v>
      </c>
      <c r="U117" s="7">
        <f t="shared" si="46"/>
        <v>1940</v>
      </c>
      <c r="V117" s="11" t="s">
        <v>202</v>
      </c>
      <c r="W117" s="10">
        <f>-[4]TB2015!B98</f>
        <v>2062.59</v>
      </c>
      <c r="X117" s="10">
        <f>-[4]TB2015!B98</f>
        <v>2062.59</v>
      </c>
      <c r="Y117" s="9"/>
      <c r="Z117" s="10"/>
      <c r="AA117" s="10">
        <f>SUM(X117:Z117)</f>
        <v>2062.59</v>
      </c>
      <c r="AB117" s="10">
        <f>-[4]TB2015!C98</f>
        <v>2062.59</v>
      </c>
      <c r="AC117" s="10">
        <f>-[4]TB2015!D98</f>
        <v>2062.59</v>
      </c>
      <c r="AD117" s="10">
        <f>-[4]TB2015!E98</f>
        <v>2062.59</v>
      </c>
      <c r="AE117" s="10">
        <f>-[4]TB2015!F98</f>
        <v>2067.98</v>
      </c>
      <c r="AF117" s="10">
        <f>-[4]TB2015!G98</f>
        <v>2073.37</v>
      </c>
      <c r="AG117" s="10">
        <f>-[4]TB2015!H98</f>
        <v>2078.7600000000002</v>
      </c>
      <c r="AH117" s="10">
        <f>-[4]TB2015!I98</f>
        <v>2084.15</v>
      </c>
      <c r="AI117" s="10">
        <f>-[4]TB2015!J98</f>
        <v>2089.54</v>
      </c>
      <c r="AJ117" s="10">
        <f>-[4]TB2015!K98</f>
        <v>2094.9299999999998</v>
      </c>
      <c r="AK117" s="10">
        <f>-[4]TB2015!L98</f>
        <v>2100.3200000000002</v>
      </c>
      <c r="AL117" s="10">
        <f>-[4]TB2015!M98</f>
        <v>2105.71</v>
      </c>
      <c r="AM117" s="10">
        <f>-[4]TB2015!N98</f>
        <v>2111.1</v>
      </c>
      <c r="AN117" s="10">
        <f>-[4]TB2015!N98</f>
        <v>2111.1</v>
      </c>
      <c r="AO117" s="7">
        <f t="shared" si="45"/>
        <v>2081.247692307692</v>
      </c>
    </row>
    <row r="118" spans="1:41" s="7" customFormat="1" x14ac:dyDescent="0.2">
      <c r="A118" s="7" t="s">
        <v>203</v>
      </c>
      <c r="B118" s="9" t="s">
        <v>204</v>
      </c>
      <c r="C118" s="10">
        <v>0</v>
      </c>
      <c r="D118" s="10">
        <v>0</v>
      </c>
      <c r="E118" s="10"/>
      <c r="F118" s="9"/>
      <c r="G118" s="10">
        <f t="shared" si="30"/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7">
        <f t="shared" si="46"/>
        <v>0</v>
      </c>
      <c r="V118" s="11" t="s">
        <v>205</v>
      </c>
      <c r="W118" s="10">
        <v>0</v>
      </c>
      <c r="X118" s="10">
        <v>0</v>
      </c>
      <c r="Y118" s="9"/>
      <c r="Z118" s="10"/>
      <c r="AA118" s="10">
        <f>SUM(X118:Z118)</f>
        <v>0</v>
      </c>
      <c r="AB118" s="10">
        <v>0</v>
      </c>
      <c r="AC118" s="10">
        <v>0</v>
      </c>
      <c r="AD118" s="10">
        <v>0</v>
      </c>
      <c r="AE118" s="10">
        <v>0</v>
      </c>
      <c r="AF118" s="10">
        <v>0</v>
      </c>
      <c r="AG118" s="10">
        <v>0</v>
      </c>
      <c r="AH118" s="10">
        <v>0</v>
      </c>
      <c r="AI118" s="10">
        <v>0</v>
      </c>
      <c r="AJ118" s="10">
        <v>0</v>
      </c>
      <c r="AK118" s="10">
        <v>0</v>
      </c>
      <c r="AL118" s="10">
        <v>0</v>
      </c>
      <c r="AM118" s="10">
        <v>0</v>
      </c>
      <c r="AN118" s="10">
        <v>0</v>
      </c>
      <c r="AO118" s="7">
        <f t="shared" si="45"/>
        <v>0</v>
      </c>
    </row>
    <row r="119" spans="1:41" s="7" customFormat="1" ht="10.5" x14ac:dyDescent="0.25">
      <c r="A119" s="8" t="s">
        <v>206</v>
      </c>
      <c r="B119" s="9"/>
      <c r="C119" s="10"/>
      <c r="D119" s="10"/>
      <c r="E119" s="10"/>
      <c r="F119" s="9"/>
      <c r="G119" s="10">
        <f t="shared" si="30"/>
        <v>0</v>
      </c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V119" s="11"/>
      <c r="W119" s="10"/>
      <c r="X119" s="10"/>
      <c r="Y119" s="9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1"/>
    </row>
    <row r="120" spans="1:41" s="7" customFormat="1" x14ac:dyDescent="0.2">
      <c r="A120" s="11" t="s">
        <v>207</v>
      </c>
      <c r="B120" s="9" t="s">
        <v>208</v>
      </c>
      <c r="C120" s="10">
        <v>0</v>
      </c>
      <c r="D120" s="10">
        <v>0</v>
      </c>
      <c r="E120" s="10"/>
      <c r="F120" s="9"/>
      <c r="G120" s="10">
        <f t="shared" si="30"/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7">
        <f t="shared" si="46"/>
        <v>0</v>
      </c>
      <c r="V120" s="11"/>
      <c r="W120" s="10"/>
      <c r="X120" s="10"/>
      <c r="Y120" s="9"/>
      <c r="Z120" s="10"/>
      <c r="AA120" s="10">
        <f>SUM(X120:Z120)</f>
        <v>0</v>
      </c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1"/>
    </row>
    <row r="121" spans="1:41" s="7" customFormat="1" x14ac:dyDescent="0.2">
      <c r="A121" s="11" t="s">
        <v>209</v>
      </c>
      <c r="B121" s="9" t="s">
        <v>210</v>
      </c>
      <c r="C121" s="10">
        <v>0</v>
      </c>
      <c r="D121" s="10">
        <v>0</v>
      </c>
      <c r="E121" s="10"/>
      <c r="F121" s="9"/>
      <c r="G121" s="10">
        <f t="shared" si="30"/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7">
        <f t="shared" si="46"/>
        <v>0</v>
      </c>
      <c r="V121" s="11" t="s">
        <v>211</v>
      </c>
      <c r="W121" s="10">
        <v>0</v>
      </c>
      <c r="X121" s="10">
        <v>0</v>
      </c>
      <c r="Y121" s="9"/>
      <c r="Z121" s="10"/>
      <c r="AA121" s="10">
        <f>SUM(X121:Z121)</f>
        <v>0</v>
      </c>
      <c r="AB121" s="10">
        <v>0</v>
      </c>
      <c r="AC121" s="10">
        <v>0</v>
      </c>
      <c r="AD121" s="10">
        <v>0</v>
      </c>
      <c r="AE121" s="10">
        <v>0</v>
      </c>
      <c r="AF121" s="10">
        <v>0</v>
      </c>
      <c r="AG121" s="10">
        <v>0</v>
      </c>
      <c r="AH121" s="10">
        <v>0</v>
      </c>
      <c r="AI121" s="10">
        <v>0</v>
      </c>
      <c r="AJ121" s="10">
        <v>0</v>
      </c>
      <c r="AK121" s="10">
        <v>0</v>
      </c>
      <c r="AL121" s="10">
        <v>0</v>
      </c>
      <c r="AM121" s="10">
        <v>0</v>
      </c>
      <c r="AN121" s="10">
        <v>0</v>
      </c>
      <c r="AO121" s="7">
        <f t="shared" ref="AO121:AO128" si="47">AVERAGE(AA121:AM121)</f>
        <v>0</v>
      </c>
    </row>
    <row r="122" spans="1:41" s="7" customFormat="1" x14ac:dyDescent="0.2">
      <c r="A122" s="7" t="s">
        <v>212</v>
      </c>
      <c r="B122" s="7" t="s">
        <v>213</v>
      </c>
      <c r="C122" s="10">
        <f>[4]TB2015!B41</f>
        <v>851</v>
      </c>
      <c r="D122" s="10">
        <f>[4]TB2015!B41</f>
        <v>851</v>
      </c>
      <c r="E122" s="10"/>
      <c r="G122" s="10">
        <f t="shared" si="30"/>
        <v>851</v>
      </c>
      <c r="H122" s="10">
        <f>[4]TB2015!C41</f>
        <v>851</v>
      </c>
      <c r="I122" s="10">
        <f>[4]TB2015!D41</f>
        <v>851</v>
      </c>
      <c r="J122" s="10">
        <f>[4]TB2015!E41</f>
        <v>851</v>
      </c>
      <c r="K122" s="10">
        <f>[4]TB2015!F41</f>
        <v>851</v>
      </c>
      <c r="L122" s="10">
        <f>[4]TB2015!G41</f>
        <v>851</v>
      </c>
      <c r="M122" s="10">
        <f>[4]TB2015!H41</f>
        <v>851</v>
      </c>
      <c r="N122" s="10">
        <f>[4]TB2015!I41</f>
        <v>851</v>
      </c>
      <c r="O122" s="10">
        <f>[4]TB2015!J41</f>
        <v>851</v>
      </c>
      <c r="P122" s="10">
        <f>[4]TB2015!K41</f>
        <v>851</v>
      </c>
      <c r="Q122" s="10">
        <f>[4]TB2015!L41</f>
        <v>851</v>
      </c>
      <c r="R122" s="10">
        <f>[4]TB2015!M41</f>
        <v>851</v>
      </c>
      <c r="S122" s="10">
        <f>[4]TB2015!N41</f>
        <v>851</v>
      </c>
      <c r="T122" s="10">
        <f>[4]TB2015!N41</f>
        <v>851</v>
      </c>
      <c r="U122" s="7">
        <f t="shared" si="46"/>
        <v>851</v>
      </c>
      <c r="V122" s="11" t="s">
        <v>214</v>
      </c>
      <c r="W122" s="10">
        <f>-[4]TB2015!B94</f>
        <v>310.5</v>
      </c>
      <c r="X122" s="10">
        <f>-[4]TB2015!B94</f>
        <v>310.5</v>
      </c>
      <c r="Z122" s="10"/>
      <c r="AA122" s="10">
        <f>SUM(X122:Z122)</f>
        <v>310.5</v>
      </c>
      <c r="AB122" s="10">
        <f>-[4]TB2015!C94</f>
        <v>314.44</v>
      </c>
      <c r="AC122" s="10">
        <f>-[4]TB2015!D94</f>
        <v>318.38</v>
      </c>
      <c r="AD122" s="10">
        <f>-[4]TB2015!E94</f>
        <v>322.32</v>
      </c>
      <c r="AE122" s="10">
        <f>-[4]TB2015!F94</f>
        <v>326.26</v>
      </c>
      <c r="AF122" s="10">
        <f>-[4]TB2015!G94</f>
        <v>330.2</v>
      </c>
      <c r="AG122" s="10">
        <f>-[4]TB2015!H94</f>
        <v>334.14</v>
      </c>
      <c r="AH122" s="10">
        <f>-[4]TB2015!I94</f>
        <v>338.08</v>
      </c>
      <c r="AI122" s="10">
        <f>-[4]TB2015!J94</f>
        <v>342.02</v>
      </c>
      <c r="AJ122" s="10">
        <f>-[4]TB2015!K94</f>
        <v>345.96</v>
      </c>
      <c r="AK122" s="10">
        <f>-[4]TB2015!L94</f>
        <v>349.9</v>
      </c>
      <c r="AL122" s="10">
        <f>-[4]TB2015!M94</f>
        <v>353.84</v>
      </c>
      <c r="AM122" s="10">
        <f>-[4]TB2015!N94</f>
        <v>357.78</v>
      </c>
      <c r="AN122" s="10">
        <f>-[4]TB2015!N94</f>
        <v>357.78</v>
      </c>
      <c r="AO122" s="7">
        <f t="shared" si="47"/>
        <v>334.14000000000004</v>
      </c>
    </row>
    <row r="123" spans="1:41" s="7" customFormat="1" x14ac:dyDescent="0.2">
      <c r="A123" s="7" t="s">
        <v>215</v>
      </c>
      <c r="B123" s="7" t="s">
        <v>216</v>
      </c>
      <c r="C123" s="10">
        <v>0</v>
      </c>
      <c r="D123" s="10">
        <v>0</v>
      </c>
      <c r="E123" s="10"/>
      <c r="G123" s="10">
        <f t="shared" si="30"/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>
        <v>0</v>
      </c>
      <c r="T123" s="10">
        <v>0</v>
      </c>
      <c r="U123" s="7">
        <f t="shared" si="46"/>
        <v>0</v>
      </c>
      <c r="V123" s="11" t="s">
        <v>217</v>
      </c>
      <c r="W123" s="10">
        <v>0</v>
      </c>
      <c r="X123" s="10">
        <v>0</v>
      </c>
      <c r="Z123" s="10"/>
      <c r="AA123" s="10">
        <f>SUM(X123:Z123)</f>
        <v>0</v>
      </c>
      <c r="AB123" s="10">
        <v>0</v>
      </c>
      <c r="AC123" s="10">
        <v>0</v>
      </c>
      <c r="AD123" s="10">
        <v>0</v>
      </c>
      <c r="AE123" s="10">
        <v>0</v>
      </c>
      <c r="AF123" s="10">
        <v>0</v>
      </c>
      <c r="AG123" s="10">
        <v>0</v>
      </c>
      <c r="AH123" s="10">
        <v>0</v>
      </c>
      <c r="AI123" s="10">
        <v>0</v>
      </c>
      <c r="AJ123" s="10">
        <v>0</v>
      </c>
      <c r="AK123" s="10">
        <v>0</v>
      </c>
      <c r="AL123" s="10">
        <v>0</v>
      </c>
      <c r="AM123" s="10">
        <v>0</v>
      </c>
      <c r="AN123" s="10">
        <v>0</v>
      </c>
      <c r="AO123" s="7">
        <f t="shared" si="47"/>
        <v>0</v>
      </c>
    </row>
    <row r="124" spans="1:41" s="7" customFormat="1" x14ac:dyDescent="0.2">
      <c r="A124" s="7" t="s">
        <v>218</v>
      </c>
      <c r="B124" s="7" t="s">
        <v>219</v>
      </c>
      <c r="C124" s="10">
        <v>0</v>
      </c>
      <c r="D124" s="10">
        <v>0</v>
      </c>
      <c r="E124" s="10"/>
      <c r="G124" s="10">
        <f t="shared" si="30"/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0</v>
      </c>
      <c r="T124" s="10">
        <v>0</v>
      </c>
      <c r="U124" s="7">
        <f t="shared" si="46"/>
        <v>0</v>
      </c>
      <c r="V124" s="11" t="s">
        <v>220</v>
      </c>
      <c r="W124" s="10">
        <v>0</v>
      </c>
      <c r="X124" s="10">
        <v>0</v>
      </c>
      <c r="Z124" s="10"/>
      <c r="AA124" s="10">
        <f t="shared" ref="AA124:AA141" si="48">SUM(X124:Z124)</f>
        <v>0</v>
      </c>
      <c r="AB124" s="10">
        <v>0</v>
      </c>
      <c r="AC124" s="10">
        <v>0</v>
      </c>
      <c r="AD124" s="10">
        <v>0</v>
      </c>
      <c r="AE124" s="10">
        <v>0</v>
      </c>
      <c r="AF124" s="10">
        <v>0</v>
      </c>
      <c r="AG124" s="10">
        <v>0</v>
      </c>
      <c r="AH124" s="10">
        <v>0</v>
      </c>
      <c r="AI124" s="10">
        <v>0</v>
      </c>
      <c r="AJ124" s="10">
        <v>0</v>
      </c>
      <c r="AK124" s="10">
        <v>0</v>
      </c>
      <c r="AL124" s="10">
        <v>0</v>
      </c>
      <c r="AM124" s="10">
        <v>0</v>
      </c>
      <c r="AN124" s="10">
        <v>0</v>
      </c>
      <c r="AO124" s="7">
        <f t="shared" si="47"/>
        <v>0</v>
      </c>
    </row>
    <row r="125" spans="1:41" s="7" customFormat="1" x14ac:dyDescent="0.2">
      <c r="A125" s="48" t="s">
        <v>221</v>
      </c>
      <c r="B125" s="9" t="s">
        <v>222</v>
      </c>
      <c r="C125" s="10">
        <v>0</v>
      </c>
      <c r="D125" s="10">
        <v>0</v>
      </c>
      <c r="E125" s="10"/>
      <c r="F125" s="9"/>
      <c r="G125" s="10">
        <f t="shared" si="30"/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7">
        <f t="shared" si="46"/>
        <v>0</v>
      </c>
      <c r="V125" s="7" t="s">
        <v>223</v>
      </c>
      <c r="W125" s="10">
        <v>0</v>
      </c>
      <c r="X125" s="10">
        <v>0</v>
      </c>
      <c r="Y125" s="9"/>
      <c r="Z125" s="10"/>
      <c r="AA125" s="10">
        <f t="shared" si="48"/>
        <v>0</v>
      </c>
      <c r="AB125" s="10">
        <v>0</v>
      </c>
      <c r="AC125" s="10">
        <v>0</v>
      </c>
      <c r="AD125" s="10">
        <v>0</v>
      </c>
      <c r="AE125" s="10">
        <v>0</v>
      </c>
      <c r="AF125" s="10">
        <v>0</v>
      </c>
      <c r="AG125" s="10">
        <v>0</v>
      </c>
      <c r="AH125" s="10">
        <v>0</v>
      </c>
      <c r="AI125" s="10">
        <v>0</v>
      </c>
      <c r="AJ125" s="10">
        <v>0</v>
      </c>
      <c r="AK125" s="10">
        <v>0</v>
      </c>
      <c r="AL125" s="10">
        <v>0</v>
      </c>
      <c r="AM125" s="10">
        <v>0</v>
      </c>
      <c r="AN125" s="10">
        <v>0</v>
      </c>
      <c r="AO125" s="7">
        <f t="shared" si="47"/>
        <v>0</v>
      </c>
    </row>
    <row r="126" spans="1:41" s="7" customFormat="1" x14ac:dyDescent="0.2">
      <c r="A126" s="7" t="s">
        <v>224</v>
      </c>
      <c r="B126" s="9" t="s">
        <v>225</v>
      </c>
      <c r="C126" s="10">
        <v>0</v>
      </c>
      <c r="D126" s="10">
        <v>0</v>
      </c>
      <c r="E126" s="10"/>
      <c r="F126" s="9"/>
      <c r="G126" s="10">
        <f t="shared" si="30"/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7">
        <f t="shared" si="46"/>
        <v>0</v>
      </c>
      <c r="V126" s="7" t="s">
        <v>226</v>
      </c>
      <c r="W126" s="10">
        <v>0</v>
      </c>
      <c r="X126" s="10">
        <v>0</v>
      </c>
      <c r="Y126" s="9"/>
      <c r="Z126" s="10"/>
      <c r="AA126" s="10">
        <f t="shared" si="48"/>
        <v>0</v>
      </c>
      <c r="AB126" s="10">
        <v>0</v>
      </c>
      <c r="AC126" s="10">
        <v>0</v>
      </c>
      <c r="AD126" s="10">
        <v>0</v>
      </c>
      <c r="AE126" s="10">
        <v>0</v>
      </c>
      <c r="AF126" s="10">
        <v>0</v>
      </c>
      <c r="AG126" s="10">
        <v>0</v>
      </c>
      <c r="AH126" s="10">
        <v>0</v>
      </c>
      <c r="AI126" s="10">
        <v>0</v>
      </c>
      <c r="AJ126" s="10">
        <v>0</v>
      </c>
      <c r="AK126" s="10">
        <v>0</v>
      </c>
      <c r="AL126" s="10">
        <v>0</v>
      </c>
      <c r="AM126" s="10">
        <v>0</v>
      </c>
      <c r="AN126" s="10">
        <v>0</v>
      </c>
      <c r="AO126" s="7">
        <f t="shared" si="47"/>
        <v>0</v>
      </c>
    </row>
    <row r="127" spans="1:41" s="7" customFormat="1" x14ac:dyDescent="0.2">
      <c r="A127" s="7" t="s">
        <v>227</v>
      </c>
      <c r="B127" s="9" t="s">
        <v>228</v>
      </c>
      <c r="C127" s="10">
        <v>0</v>
      </c>
      <c r="D127" s="10">
        <v>0</v>
      </c>
      <c r="E127" s="10"/>
      <c r="F127" s="9"/>
      <c r="G127" s="10">
        <f t="shared" si="30"/>
        <v>0</v>
      </c>
      <c r="H127" s="10">
        <v>0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7">
        <f t="shared" si="46"/>
        <v>0</v>
      </c>
      <c r="V127" s="7" t="s">
        <v>229</v>
      </c>
      <c r="W127" s="10">
        <v>0</v>
      </c>
      <c r="X127" s="10">
        <v>0</v>
      </c>
      <c r="Y127" s="9"/>
      <c r="Z127" s="10"/>
      <c r="AA127" s="10">
        <f t="shared" si="48"/>
        <v>0</v>
      </c>
      <c r="AB127" s="10">
        <v>0</v>
      </c>
      <c r="AC127" s="10">
        <v>0</v>
      </c>
      <c r="AD127" s="10">
        <v>0</v>
      </c>
      <c r="AE127" s="10">
        <v>0</v>
      </c>
      <c r="AF127" s="10">
        <v>0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7">
        <f t="shared" si="47"/>
        <v>0</v>
      </c>
    </row>
    <row r="128" spans="1:41" s="7" customFormat="1" x14ac:dyDescent="0.2">
      <c r="A128" s="7" t="s">
        <v>230</v>
      </c>
      <c r="B128" s="9" t="s">
        <v>231</v>
      </c>
      <c r="C128" s="10">
        <v>0</v>
      </c>
      <c r="D128" s="10">
        <v>0</v>
      </c>
      <c r="E128" s="10"/>
      <c r="F128" s="9"/>
      <c r="G128" s="10">
        <f t="shared" si="30"/>
        <v>0</v>
      </c>
      <c r="H128" s="10">
        <v>0</v>
      </c>
      <c r="I128" s="10">
        <v>0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  <c r="Q128" s="10">
        <v>0</v>
      </c>
      <c r="R128" s="10">
        <v>0</v>
      </c>
      <c r="S128" s="10">
        <v>0</v>
      </c>
      <c r="T128" s="10">
        <v>0</v>
      </c>
      <c r="U128" s="7">
        <f t="shared" si="46"/>
        <v>0</v>
      </c>
      <c r="V128" s="7" t="s">
        <v>232</v>
      </c>
      <c r="W128" s="10">
        <v>0</v>
      </c>
      <c r="X128" s="10">
        <v>0</v>
      </c>
      <c r="Y128" s="9"/>
      <c r="Z128" s="10"/>
      <c r="AA128" s="10">
        <f t="shared" si="48"/>
        <v>0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  <c r="AG128" s="10">
        <v>0</v>
      </c>
      <c r="AH128" s="10">
        <v>0</v>
      </c>
      <c r="AI128" s="10">
        <v>0</v>
      </c>
      <c r="AJ128" s="10">
        <v>0</v>
      </c>
      <c r="AK128" s="10">
        <v>0</v>
      </c>
      <c r="AL128" s="10">
        <v>0</v>
      </c>
      <c r="AM128" s="10">
        <v>0</v>
      </c>
      <c r="AN128" s="10">
        <v>0</v>
      </c>
      <c r="AO128" s="7">
        <f t="shared" si="47"/>
        <v>0</v>
      </c>
    </row>
    <row r="129" spans="1:41" s="11" customFormat="1" ht="10.5" x14ac:dyDescent="0.25">
      <c r="A129" s="13" t="s">
        <v>91</v>
      </c>
      <c r="B129" s="12"/>
      <c r="C129" s="10"/>
      <c r="D129" s="10"/>
      <c r="E129" s="10"/>
      <c r="F129" s="12"/>
      <c r="G129" s="10">
        <f t="shared" si="30"/>
        <v>0</v>
      </c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V129" s="13" t="s">
        <v>91</v>
      </c>
      <c r="W129" s="10"/>
      <c r="X129" s="10"/>
      <c r="Y129" s="12"/>
      <c r="Z129" s="10"/>
      <c r="AA129" s="10">
        <f t="shared" si="48"/>
        <v>0</v>
      </c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</row>
    <row r="130" spans="1:41" s="7" customFormat="1" x14ac:dyDescent="0.2">
      <c r="A130" s="11" t="s">
        <v>233</v>
      </c>
      <c r="B130" s="9" t="s">
        <v>234</v>
      </c>
      <c r="C130" s="10">
        <v>0</v>
      </c>
      <c r="D130" s="10">
        <v>0</v>
      </c>
      <c r="E130" s="10"/>
      <c r="F130" s="9"/>
      <c r="G130" s="10">
        <f t="shared" si="30"/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10">
        <v>0</v>
      </c>
      <c r="R130" s="10">
        <v>0</v>
      </c>
      <c r="S130" s="10">
        <v>0</v>
      </c>
      <c r="T130" s="10">
        <v>0</v>
      </c>
      <c r="U130" s="7">
        <f t="shared" ref="U130:U140" si="49">AVERAGE(G130:S130)</f>
        <v>0</v>
      </c>
      <c r="W130" s="10"/>
      <c r="X130" s="10"/>
      <c r="Y130" s="9"/>
      <c r="Z130" s="10"/>
      <c r="AA130" s="10">
        <f t="shared" si="48"/>
        <v>0</v>
      </c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1"/>
    </row>
    <row r="131" spans="1:41" s="7" customFormat="1" x14ac:dyDescent="0.2">
      <c r="A131" s="7" t="s">
        <v>235</v>
      </c>
      <c r="B131" s="9" t="s">
        <v>236</v>
      </c>
      <c r="C131" s="10">
        <f>[4]TB2015!B34</f>
        <v>530.23</v>
      </c>
      <c r="D131" s="10">
        <v>0</v>
      </c>
      <c r="E131" s="10"/>
      <c r="F131" s="9"/>
      <c r="G131" s="10">
        <f t="shared" si="30"/>
        <v>530.23</v>
      </c>
      <c r="H131" s="10">
        <f>[4]TB2015!C34</f>
        <v>530.23</v>
      </c>
      <c r="I131" s="10">
        <f>[4]TB2015!D34</f>
        <v>530.23</v>
      </c>
      <c r="J131" s="10">
        <f>[4]TB2015!E34</f>
        <v>530.23</v>
      </c>
      <c r="K131" s="10">
        <f>[4]TB2015!F34</f>
        <v>530.23</v>
      </c>
      <c r="L131" s="10">
        <f>[4]TB2015!G34</f>
        <v>530.23</v>
      </c>
      <c r="M131" s="10">
        <f>[4]TB2015!H34</f>
        <v>530.23</v>
      </c>
      <c r="N131" s="10">
        <f>[4]TB2015!I34</f>
        <v>530.23</v>
      </c>
      <c r="O131" s="10">
        <f>[4]TB2015!J34</f>
        <v>530.23</v>
      </c>
      <c r="P131" s="10">
        <f>[4]TB2015!K34</f>
        <v>530.23</v>
      </c>
      <c r="Q131" s="10">
        <f>[4]TB2015!L34</f>
        <v>530.23</v>
      </c>
      <c r="R131" s="10">
        <f>[4]TB2015!M34</f>
        <v>530.23</v>
      </c>
      <c r="S131" s="10">
        <f>[4]TB2015!N34</f>
        <v>530.23</v>
      </c>
      <c r="T131" s="10">
        <f>[4]TB2015!N34</f>
        <v>530.23</v>
      </c>
      <c r="U131" s="7">
        <f t="shared" si="49"/>
        <v>530.22999999999979</v>
      </c>
      <c r="V131" s="10" t="s">
        <v>237</v>
      </c>
      <c r="W131" s="10">
        <f>-[4]TB2015!B87</f>
        <v>4727.3900000000003</v>
      </c>
      <c r="X131" s="10">
        <f>-[4]TB2015!B87</f>
        <v>4727.3900000000003</v>
      </c>
      <c r="Y131" s="9"/>
      <c r="Z131" s="10"/>
      <c r="AA131" s="10">
        <f t="shared" si="48"/>
        <v>4727.3900000000003</v>
      </c>
      <c r="AB131" s="10">
        <f>-[4]TB2015!C87</f>
        <v>4728.7700000000004</v>
      </c>
      <c r="AC131" s="10">
        <f>-[4]TB2015!D87</f>
        <v>4730.1499999999996</v>
      </c>
      <c r="AD131" s="10">
        <f>-[4]TB2015!E87</f>
        <v>4731.53</v>
      </c>
      <c r="AE131" s="10">
        <f>-[4]TB2015!F87</f>
        <v>4732.91</v>
      </c>
      <c r="AF131" s="10">
        <f>-[4]TB2015!G87</f>
        <v>4734.29</v>
      </c>
      <c r="AG131" s="10">
        <f>-[4]TB2015!H87</f>
        <v>4735.67</v>
      </c>
      <c r="AH131" s="10">
        <f>-[4]TB2015!I87</f>
        <v>4737.05</v>
      </c>
      <c r="AI131" s="10">
        <f>-[4]TB2015!J87</f>
        <v>4738.43</v>
      </c>
      <c r="AJ131" s="10">
        <f>-[4]TB2015!K87</f>
        <v>4739.8100000000004</v>
      </c>
      <c r="AK131" s="10">
        <f>-[4]TB2015!L87</f>
        <v>4741.1899999999996</v>
      </c>
      <c r="AL131" s="10">
        <f>-[4]TB2015!M87</f>
        <v>4742.57</v>
      </c>
      <c r="AM131" s="10">
        <f>-[4]TB2015!N87</f>
        <v>4743.95</v>
      </c>
      <c r="AN131" s="10">
        <f>-[4]TB2015!N87</f>
        <v>4743.95</v>
      </c>
      <c r="AO131" s="7">
        <f t="shared" ref="AO131:AO140" si="50">AVERAGE(AA131:AM131)</f>
        <v>4735.67</v>
      </c>
    </row>
    <row r="132" spans="1:41" s="7" customFormat="1" x14ac:dyDescent="0.2">
      <c r="B132" s="9" t="s">
        <v>238</v>
      </c>
      <c r="C132" s="10">
        <v>0</v>
      </c>
      <c r="D132" s="14">
        <v>0</v>
      </c>
      <c r="E132" s="10"/>
      <c r="F132" s="9"/>
      <c r="G132" s="10">
        <f t="shared" si="30"/>
        <v>0</v>
      </c>
      <c r="H132" s="10">
        <v>0</v>
      </c>
      <c r="I132" s="10">
        <v>0</v>
      </c>
      <c r="J132" s="10">
        <v>0</v>
      </c>
      <c r="K132" s="10">
        <v>0</v>
      </c>
      <c r="L132" s="10">
        <v>0</v>
      </c>
      <c r="M132" s="10">
        <v>0</v>
      </c>
      <c r="N132" s="10">
        <v>0</v>
      </c>
      <c r="O132" s="10">
        <v>0</v>
      </c>
      <c r="P132" s="10">
        <v>0</v>
      </c>
      <c r="Q132" s="10">
        <v>0</v>
      </c>
      <c r="R132" s="10">
        <v>0</v>
      </c>
      <c r="S132" s="10">
        <v>0</v>
      </c>
      <c r="T132" s="10">
        <v>0</v>
      </c>
      <c r="U132" s="7">
        <f t="shared" si="49"/>
        <v>0</v>
      </c>
      <c r="V132" s="10" t="s">
        <v>239</v>
      </c>
      <c r="W132" s="10">
        <v>0</v>
      </c>
      <c r="X132" s="10">
        <v>0</v>
      </c>
      <c r="Y132" s="9"/>
      <c r="Z132" s="10"/>
      <c r="AA132" s="10">
        <f t="shared" si="48"/>
        <v>0</v>
      </c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7">
        <f t="shared" si="50"/>
        <v>0</v>
      </c>
    </row>
    <row r="133" spans="1:41" s="7" customFormat="1" x14ac:dyDescent="0.2">
      <c r="A133" s="7" t="s">
        <v>241</v>
      </c>
      <c r="B133" s="263" t="s">
        <v>577</v>
      </c>
      <c r="C133" s="10">
        <v>0</v>
      </c>
      <c r="D133" s="10">
        <f>([4]TB2015!B51+[4]TB2015!B52+[4]TB2015!B53+[4]TB2015!B54)*$F$74</f>
        <v>15860.086059479552</v>
      </c>
      <c r="E133" s="10"/>
      <c r="F133" s="9"/>
      <c r="G133" s="10">
        <f t="shared" si="30"/>
        <v>0</v>
      </c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>
        <f>([4]TB2015!N51+[4]TB2015!N52+[4]TB2015!N53+[4]TB2015!N54)*$F$74</f>
        <v>15581.484200743493</v>
      </c>
      <c r="U133" s="7">
        <f t="shared" si="49"/>
        <v>0</v>
      </c>
      <c r="V133" s="7" t="s">
        <v>243</v>
      </c>
      <c r="W133" s="10">
        <v>0</v>
      </c>
      <c r="X133" s="10">
        <f>-([4]TB2015!B104+[4]TB2015!B105+[4]TB2015!B106+[4]TB2015!B107)*$F$74</f>
        <v>12855.969702602231</v>
      </c>
      <c r="Y133" s="9"/>
      <c r="Z133" s="10"/>
      <c r="AA133" s="10">
        <f t="shared" si="48"/>
        <v>12855.969702602231</v>
      </c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>
        <f>-([4]TB2015!N104+[4]TB2015!N105+[4]TB2015!N106+[4]TB2015!N107)*$F$74</f>
        <v>14213.592936802972</v>
      </c>
      <c r="AO133" s="7">
        <f t="shared" si="50"/>
        <v>12855.969702602231</v>
      </c>
    </row>
    <row r="134" spans="1:41" s="7" customFormat="1" x14ac:dyDescent="0.2">
      <c r="A134" s="7" t="s">
        <v>244</v>
      </c>
      <c r="B134" s="7" t="s">
        <v>578</v>
      </c>
      <c r="C134" s="10"/>
      <c r="D134" s="10">
        <f>[4]TB2015!B50*$F$74</f>
        <v>6069.8910780669139</v>
      </c>
      <c r="E134" s="10"/>
      <c r="F134" s="9"/>
      <c r="G134" s="10">
        <f t="shared" si="30"/>
        <v>0</v>
      </c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>
        <f>[4]TB2015!N50*$F$74</f>
        <v>6172.9527881040885</v>
      </c>
      <c r="U134" s="7">
        <f t="shared" si="49"/>
        <v>0</v>
      </c>
      <c r="V134" s="7" t="s">
        <v>578</v>
      </c>
      <c r="W134" s="10"/>
      <c r="X134" s="10">
        <f>-[4]TB2015!B103*$F$74</f>
        <v>4881.1081784386606</v>
      </c>
      <c r="Y134" s="9"/>
      <c r="Z134" s="10"/>
      <c r="AA134" s="10">
        <f t="shared" si="48"/>
        <v>4881.1081784386606</v>
      </c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>
        <f>-[4]TB2015!N103*$F$74</f>
        <v>4857.4806691449803</v>
      </c>
      <c r="AO134" s="7">
        <f t="shared" si="50"/>
        <v>4881.1081784386606</v>
      </c>
    </row>
    <row r="135" spans="1:41" s="7" customFormat="1" x14ac:dyDescent="0.2">
      <c r="A135" s="7" t="s">
        <v>247</v>
      </c>
      <c r="B135" s="9" t="s">
        <v>248</v>
      </c>
      <c r="C135" s="10">
        <v>0</v>
      </c>
      <c r="D135" s="10">
        <v>0</v>
      </c>
      <c r="E135" s="10"/>
      <c r="F135" s="9"/>
      <c r="G135" s="10">
        <f t="shared" si="30"/>
        <v>0</v>
      </c>
      <c r="H135" s="10">
        <v>0</v>
      </c>
      <c r="I135" s="10">
        <v>0</v>
      </c>
      <c r="J135" s="10">
        <v>0</v>
      </c>
      <c r="K135" s="10">
        <v>0</v>
      </c>
      <c r="L135" s="10">
        <v>0</v>
      </c>
      <c r="M135" s="10">
        <v>0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0</v>
      </c>
      <c r="U135" s="7">
        <f t="shared" si="49"/>
        <v>0</v>
      </c>
      <c r="V135" s="9" t="s">
        <v>248</v>
      </c>
      <c r="W135" s="10"/>
      <c r="X135" s="10"/>
      <c r="Y135" s="9"/>
      <c r="Z135" s="10"/>
      <c r="AA135" s="10">
        <f t="shared" si="48"/>
        <v>0</v>
      </c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7">
        <f t="shared" si="50"/>
        <v>0</v>
      </c>
    </row>
    <row r="136" spans="1:41" s="7" customFormat="1" x14ac:dyDescent="0.2">
      <c r="A136" s="7" t="s">
        <v>249</v>
      </c>
      <c r="B136" s="12" t="s">
        <v>250</v>
      </c>
      <c r="C136" s="10">
        <f>[4]TB2015!B47</f>
        <v>1.7</v>
      </c>
      <c r="D136" s="10">
        <f>[4]TB2015!B47</f>
        <v>1.7</v>
      </c>
      <c r="E136" s="10"/>
      <c r="F136" s="9"/>
      <c r="G136" s="10">
        <f t="shared" si="30"/>
        <v>1.7</v>
      </c>
      <c r="H136" s="10">
        <f>[4]TB2015!C47</f>
        <v>1.69</v>
      </c>
      <c r="I136" s="10">
        <f>[4]TB2015!D47</f>
        <v>1.7</v>
      </c>
      <c r="J136" s="10">
        <f>[4]TB2015!E47</f>
        <v>1.69</v>
      </c>
      <c r="K136" s="10">
        <f>[4]TB2015!F47</f>
        <v>1.67</v>
      </c>
      <c r="L136" s="10">
        <f>[4]TB2015!G47</f>
        <v>1.68</v>
      </c>
      <c r="M136" s="10">
        <f>[4]TB2015!H47</f>
        <v>1.66</v>
      </c>
      <c r="N136" s="10">
        <f>[4]TB2015!I47</f>
        <v>1.66</v>
      </c>
      <c r="O136" s="10">
        <f>[4]TB2015!J47</f>
        <v>1.67</v>
      </c>
      <c r="P136" s="10">
        <f>[4]TB2015!K47</f>
        <v>1.67</v>
      </c>
      <c r="Q136" s="10">
        <f>[4]TB2015!L47</f>
        <v>1.66</v>
      </c>
      <c r="R136" s="10">
        <f>[4]TB2015!M47</f>
        <v>1.66</v>
      </c>
      <c r="S136" s="10">
        <f>[4]TB2015!N47</f>
        <v>1.66</v>
      </c>
      <c r="T136" s="10">
        <f>[4]TB2015!N47</f>
        <v>1.66</v>
      </c>
      <c r="U136" s="7">
        <f t="shared" si="49"/>
        <v>1.6746153846153846</v>
      </c>
      <c r="V136" s="7" t="s">
        <v>251</v>
      </c>
      <c r="W136" s="10">
        <f>-[4]TB2015!B100</f>
        <v>0.75</v>
      </c>
      <c r="X136" s="10">
        <f>-[4]TB2015!B100</f>
        <v>0.75</v>
      </c>
      <c r="Y136" s="9"/>
      <c r="Z136" s="10"/>
      <c r="AA136" s="10">
        <f t="shared" si="48"/>
        <v>0.75</v>
      </c>
      <c r="AB136" s="10">
        <f>-[4]TB2015!C100</f>
        <v>0.76</v>
      </c>
      <c r="AC136" s="10">
        <f>-[4]TB2015!D100</f>
        <v>0.77</v>
      </c>
      <c r="AD136" s="10">
        <f>-[4]TB2015!E100</f>
        <v>0.78</v>
      </c>
      <c r="AE136" s="10">
        <f>-[4]TB2015!F100</f>
        <v>0.77</v>
      </c>
      <c r="AF136" s="10">
        <f>-[4]TB2015!G100</f>
        <v>0.78</v>
      </c>
      <c r="AG136" s="10">
        <f>-[4]TB2015!H100</f>
        <v>0.79</v>
      </c>
      <c r="AH136" s="10">
        <f>-[4]TB2015!I100</f>
        <v>0.8</v>
      </c>
      <c r="AI136" s="10">
        <f>-[4]TB2015!J100</f>
        <v>0.81</v>
      </c>
      <c r="AJ136" s="10">
        <f>-[4]TB2015!K100</f>
        <v>0.82</v>
      </c>
      <c r="AK136" s="10">
        <f>-[4]TB2015!L100</f>
        <v>0.82</v>
      </c>
      <c r="AL136" s="10">
        <f>-[4]TB2015!M100</f>
        <v>0.83</v>
      </c>
      <c r="AM136" s="10">
        <f>-[4]TB2015!N100</f>
        <v>0.84</v>
      </c>
      <c r="AN136" s="10">
        <f>-[4]TB2015!N100</f>
        <v>0.84</v>
      </c>
      <c r="AO136" s="7">
        <f t="shared" si="50"/>
        <v>0.79384615384615387</v>
      </c>
    </row>
    <row r="137" spans="1:41" s="7" customFormat="1" x14ac:dyDescent="0.2">
      <c r="A137" s="7" t="s">
        <v>252</v>
      </c>
      <c r="B137" s="9" t="s">
        <v>253</v>
      </c>
      <c r="C137" s="10">
        <v>0</v>
      </c>
      <c r="D137" s="10">
        <v>0</v>
      </c>
      <c r="E137" s="10"/>
      <c r="F137" s="9"/>
      <c r="G137" s="10">
        <f t="shared" si="30"/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0">
        <v>0</v>
      </c>
      <c r="T137" s="10">
        <v>0</v>
      </c>
      <c r="U137" s="7">
        <f t="shared" si="49"/>
        <v>0</v>
      </c>
      <c r="V137" s="7" t="s">
        <v>254</v>
      </c>
      <c r="W137" s="10">
        <v>0</v>
      </c>
      <c r="X137" s="10">
        <v>0</v>
      </c>
      <c r="Y137" s="9"/>
      <c r="Z137" s="10"/>
      <c r="AA137" s="10">
        <f t="shared" si="48"/>
        <v>0</v>
      </c>
      <c r="AB137" s="10">
        <v>0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0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7">
        <f t="shared" si="50"/>
        <v>0</v>
      </c>
    </row>
    <row r="138" spans="1:41" s="7" customFormat="1" x14ac:dyDescent="0.2">
      <c r="A138" s="7" t="s">
        <v>255</v>
      </c>
      <c r="B138" s="9" t="s">
        <v>256</v>
      </c>
      <c r="C138" s="10">
        <v>0</v>
      </c>
      <c r="D138" s="10">
        <v>0</v>
      </c>
      <c r="E138" s="10"/>
      <c r="F138" s="9"/>
      <c r="G138" s="10">
        <f t="shared" si="30"/>
        <v>0</v>
      </c>
      <c r="H138" s="10">
        <v>0</v>
      </c>
      <c r="I138" s="10">
        <v>0</v>
      </c>
      <c r="J138" s="10">
        <v>0</v>
      </c>
      <c r="K138" s="10">
        <v>0</v>
      </c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7">
        <f t="shared" si="49"/>
        <v>0</v>
      </c>
      <c r="V138" s="7" t="s">
        <v>257</v>
      </c>
      <c r="W138" s="10">
        <v>0</v>
      </c>
      <c r="X138" s="10">
        <v>0</v>
      </c>
      <c r="Y138" s="9"/>
      <c r="Z138" s="10"/>
      <c r="AA138" s="10">
        <f t="shared" si="48"/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0</v>
      </c>
      <c r="AL138" s="10">
        <v>0</v>
      </c>
      <c r="AM138" s="10">
        <v>0</v>
      </c>
      <c r="AN138" s="10">
        <v>0</v>
      </c>
      <c r="AO138" s="7">
        <f t="shared" si="50"/>
        <v>0</v>
      </c>
    </row>
    <row r="139" spans="1:41" s="7" customFormat="1" ht="11.25" customHeight="1" x14ac:dyDescent="0.2">
      <c r="A139" s="7" t="s">
        <v>258</v>
      </c>
      <c r="B139" s="12" t="s">
        <v>259</v>
      </c>
      <c r="C139" s="10">
        <v>0</v>
      </c>
      <c r="D139" s="10">
        <v>0</v>
      </c>
      <c r="E139" s="10"/>
      <c r="F139" s="9"/>
      <c r="G139" s="10">
        <f t="shared" si="30"/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7">
        <f t="shared" si="49"/>
        <v>0</v>
      </c>
      <c r="V139" s="7" t="s">
        <v>260</v>
      </c>
      <c r="W139" s="10">
        <v>0</v>
      </c>
      <c r="X139" s="10">
        <v>0</v>
      </c>
      <c r="Y139" s="9"/>
      <c r="Z139" s="10"/>
      <c r="AA139" s="10">
        <f t="shared" si="48"/>
        <v>0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0</v>
      </c>
      <c r="AM139" s="10">
        <v>0</v>
      </c>
      <c r="AN139" s="10">
        <v>0</v>
      </c>
      <c r="AO139" s="7">
        <f t="shared" si="50"/>
        <v>0</v>
      </c>
    </row>
    <row r="140" spans="1:41" s="7" customFormat="1" x14ac:dyDescent="0.2">
      <c r="A140" s="7" t="s">
        <v>261</v>
      </c>
      <c r="B140" s="9" t="s">
        <v>262</v>
      </c>
      <c r="C140" s="10">
        <f>[4]TB2015!B48</f>
        <v>579</v>
      </c>
      <c r="D140" s="14">
        <v>291</v>
      </c>
      <c r="E140" s="10"/>
      <c r="F140" s="9"/>
      <c r="G140" s="10">
        <f t="shared" si="30"/>
        <v>579</v>
      </c>
      <c r="H140" s="10">
        <f>[4]TB2015!C48</f>
        <v>579</v>
      </c>
      <c r="I140" s="10">
        <f>[4]TB2015!D48</f>
        <v>579</v>
      </c>
      <c r="J140" s="10">
        <f>[4]TB2015!E48</f>
        <v>579</v>
      </c>
      <c r="K140" s="10">
        <f>[4]TB2015!F48</f>
        <v>579</v>
      </c>
      <c r="L140" s="10">
        <f>[4]TB2015!G48</f>
        <v>579</v>
      </c>
      <c r="M140" s="10">
        <f>[4]TB2015!H48</f>
        <v>579</v>
      </c>
      <c r="N140" s="10">
        <f>[4]TB2015!I48</f>
        <v>579</v>
      </c>
      <c r="O140" s="10">
        <f>[4]TB2015!J48</f>
        <v>579</v>
      </c>
      <c r="P140" s="10">
        <f>[4]TB2015!K48</f>
        <v>579</v>
      </c>
      <c r="Q140" s="10">
        <f>[4]TB2015!L48</f>
        <v>579</v>
      </c>
      <c r="R140" s="10">
        <f>[4]TB2015!M48</f>
        <v>579</v>
      </c>
      <c r="S140" s="10">
        <f>[4]TB2015!N48</f>
        <v>579</v>
      </c>
      <c r="T140" s="10">
        <f>[4]TB2015!N48</f>
        <v>579</v>
      </c>
      <c r="U140" s="7">
        <f t="shared" si="49"/>
        <v>579</v>
      </c>
      <c r="V140" s="7" t="s">
        <v>263</v>
      </c>
      <c r="W140" s="10">
        <f>-[4]TB2015!B101</f>
        <v>312.05</v>
      </c>
      <c r="X140" s="10">
        <f>-[4]TB2015!B101</f>
        <v>312.05</v>
      </c>
      <c r="Y140" s="9"/>
      <c r="Z140" s="10"/>
      <c r="AA140" s="10">
        <f t="shared" si="48"/>
        <v>312.05</v>
      </c>
      <c r="AB140" s="10">
        <f>-[4]TB2015!C101</f>
        <v>315.27</v>
      </c>
      <c r="AC140" s="10">
        <f>-[4]TB2015!D101</f>
        <v>318.49</v>
      </c>
      <c r="AD140" s="10">
        <f>-[4]TB2015!E101</f>
        <v>321.70999999999998</v>
      </c>
      <c r="AE140" s="10">
        <f>-[4]TB2015!F101</f>
        <v>324.93</v>
      </c>
      <c r="AF140" s="10">
        <f>-[4]TB2015!G101</f>
        <v>328.15</v>
      </c>
      <c r="AG140" s="10">
        <f>-[4]TB2015!H101</f>
        <v>331.37</v>
      </c>
      <c r="AH140" s="10">
        <f>-[4]TB2015!I101</f>
        <v>334.59</v>
      </c>
      <c r="AI140" s="10">
        <f>-[4]TB2015!J101</f>
        <v>337.81</v>
      </c>
      <c r="AJ140" s="10">
        <f>-[4]TB2015!K101</f>
        <v>341.03</v>
      </c>
      <c r="AK140" s="10">
        <f>-[4]TB2015!L101</f>
        <v>344.25</v>
      </c>
      <c r="AL140" s="10">
        <f>-[4]TB2015!M101</f>
        <v>347.47</v>
      </c>
      <c r="AM140" s="10">
        <f>-[4]TB2015!N101</f>
        <v>350.69</v>
      </c>
      <c r="AN140" s="10">
        <f>-[4]TB2015!N101</f>
        <v>350.69</v>
      </c>
      <c r="AO140" s="7">
        <f t="shared" si="50"/>
        <v>331.36999999999995</v>
      </c>
    </row>
    <row r="141" spans="1:41" s="7" customFormat="1" x14ac:dyDescent="0.2">
      <c r="A141" s="7" t="s">
        <v>579</v>
      </c>
      <c r="B141" s="7" t="s">
        <v>580</v>
      </c>
      <c r="C141" s="16">
        <f>[4]TB2015!B49</f>
        <v>7883.94</v>
      </c>
      <c r="D141" s="16">
        <f>[4]TB2015!B49</f>
        <v>7883.94</v>
      </c>
      <c r="E141" s="16"/>
      <c r="F141" s="16"/>
      <c r="G141" s="10">
        <f t="shared" si="30"/>
        <v>7883.94</v>
      </c>
      <c r="H141" s="16">
        <f>[4]TB2015!C49</f>
        <v>7883.94</v>
      </c>
      <c r="I141" s="16">
        <f>[4]TB2015!D49</f>
        <v>7883.94</v>
      </c>
      <c r="J141" s="16">
        <f>[4]TB2015!E49</f>
        <v>7883.94</v>
      </c>
      <c r="K141" s="16">
        <f>[4]TB2015!F49</f>
        <v>7883.94</v>
      </c>
      <c r="L141" s="16">
        <f>[4]TB2015!G49</f>
        <v>7883.94</v>
      </c>
      <c r="M141" s="16">
        <f>[4]TB2015!H49</f>
        <v>7883.94</v>
      </c>
      <c r="N141" s="16">
        <f>[4]TB2015!I49</f>
        <v>7883.94</v>
      </c>
      <c r="O141" s="16">
        <f>[4]TB2015!J49</f>
        <v>7883.94</v>
      </c>
      <c r="P141" s="16">
        <f>[4]TB2015!K49</f>
        <v>7883.94</v>
      </c>
      <c r="Q141" s="16">
        <f>[4]TB2015!L49</f>
        <v>7883.94</v>
      </c>
      <c r="R141" s="16">
        <f>[4]TB2015!M49</f>
        <v>7883.94</v>
      </c>
      <c r="S141" s="16">
        <f>[4]TB2015!N49</f>
        <v>7883.94</v>
      </c>
      <c r="T141" s="16">
        <f>[4]TB2015!N49</f>
        <v>7883.94</v>
      </c>
      <c r="V141" s="7" t="s">
        <v>581</v>
      </c>
      <c r="W141" s="16">
        <f>-[4]TB2015!B102</f>
        <v>10183.66</v>
      </c>
      <c r="X141" s="16">
        <f>-[4]TB2015!B102</f>
        <v>10183.66</v>
      </c>
      <c r="Y141" s="16"/>
      <c r="Z141" s="16"/>
      <c r="AA141" s="10">
        <f t="shared" si="48"/>
        <v>10183.66</v>
      </c>
      <c r="AB141" s="16">
        <f>-[4]TB2015!C102</f>
        <v>10249.36</v>
      </c>
      <c r="AC141" s="16">
        <f>-[4]TB2015!D102</f>
        <v>10315.06</v>
      </c>
      <c r="AD141" s="16">
        <f>-[4]TB2015!E102</f>
        <v>10380.76</v>
      </c>
      <c r="AE141" s="16">
        <f>-[4]TB2015!F102</f>
        <v>10446.459999999999</v>
      </c>
      <c r="AF141" s="16">
        <f>-[4]TB2015!G102</f>
        <v>10512.16</v>
      </c>
      <c r="AG141" s="16">
        <f>-[4]TB2015!H102</f>
        <v>10577.86</v>
      </c>
      <c r="AH141" s="16">
        <f>-[4]TB2015!I102</f>
        <v>10730.91</v>
      </c>
      <c r="AI141" s="16">
        <f>-[4]TB2015!J102</f>
        <v>10796.61</v>
      </c>
      <c r="AJ141" s="16">
        <f>-[4]TB2015!K102</f>
        <v>10862.31</v>
      </c>
      <c r="AK141" s="16">
        <f>-[4]TB2015!L102</f>
        <v>10928.01</v>
      </c>
      <c r="AL141" s="16">
        <f>-[4]TB2015!M102</f>
        <v>10993.71</v>
      </c>
      <c r="AM141" s="16">
        <f>-[4]TB2015!N102</f>
        <v>11059.41</v>
      </c>
      <c r="AN141" s="16">
        <f>-[4]TB2015!N102</f>
        <v>11059.41</v>
      </c>
      <c r="AO141" s="11"/>
    </row>
    <row r="142" spans="1:41" s="11" customFormat="1" ht="10.5" x14ac:dyDescent="0.25">
      <c r="A142" s="13" t="s">
        <v>582</v>
      </c>
      <c r="B142" s="12"/>
      <c r="C142" s="10">
        <f>SUM(C83:C141)-C95-C114</f>
        <v>796296.96999999974</v>
      </c>
      <c r="D142" s="10">
        <f>SUM(D83:D141)-D95-D114</f>
        <v>817408.71713754616</v>
      </c>
      <c r="E142" s="10">
        <f t="shared" ref="E142:U142" si="51">SUM(E82:E141)-E95-E114</f>
        <v>0</v>
      </c>
      <c r="F142" s="10">
        <f t="shared" si="51"/>
        <v>0</v>
      </c>
      <c r="G142" s="10">
        <f t="shared" si="51"/>
        <v>796296.96999999974</v>
      </c>
      <c r="H142" s="10">
        <f t="shared" si="51"/>
        <v>796296.95999999973</v>
      </c>
      <c r="I142" s="10">
        <f t="shared" si="51"/>
        <v>796296.96999999974</v>
      </c>
      <c r="J142" s="10">
        <f t="shared" si="51"/>
        <v>796824.95999999973</v>
      </c>
      <c r="K142" s="10">
        <f t="shared" si="51"/>
        <v>796824.93999999983</v>
      </c>
      <c r="L142" s="10">
        <f t="shared" si="51"/>
        <v>796914.94999999984</v>
      </c>
      <c r="M142" s="10">
        <f t="shared" si="51"/>
        <v>797454.92999999982</v>
      </c>
      <c r="N142" s="10">
        <f t="shared" si="51"/>
        <v>813801.56999999983</v>
      </c>
      <c r="O142" s="10">
        <f t="shared" si="51"/>
        <v>813801.57999999984</v>
      </c>
      <c r="P142" s="10">
        <f t="shared" si="51"/>
        <v>813801.57999999984</v>
      </c>
      <c r="Q142" s="10">
        <f t="shared" si="51"/>
        <v>813801.56999999983</v>
      </c>
      <c r="R142" s="10">
        <f t="shared" si="51"/>
        <v>813801.56999999983</v>
      </c>
      <c r="S142" s="10">
        <f t="shared" si="51"/>
        <v>813801.56999999983</v>
      </c>
      <c r="T142" s="10">
        <f t="shared" si="51"/>
        <v>835509.81698884722</v>
      </c>
      <c r="U142" s="10">
        <f t="shared" si="51"/>
        <v>775044.91538461542</v>
      </c>
      <c r="V142" s="13" t="s">
        <v>511</v>
      </c>
      <c r="W142" s="10">
        <f t="shared" ref="W142:AN142" si="52">SUM(W82:W141)-W95-W114</f>
        <v>513669.50000000012</v>
      </c>
      <c r="X142" s="10">
        <f t="shared" si="52"/>
        <v>531406.57788104098</v>
      </c>
      <c r="Y142" s="10">
        <f t="shared" si="52"/>
        <v>0</v>
      </c>
      <c r="Z142" s="10">
        <f t="shared" si="52"/>
        <v>0</v>
      </c>
      <c r="AA142" s="10">
        <f t="shared" si="52"/>
        <v>531406.57788104098</v>
      </c>
      <c r="AB142" s="10">
        <f t="shared" si="52"/>
        <v>515797.74999999994</v>
      </c>
      <c r="AC142" s="10">
        <f t="shared" si="52"/>
        <v>517926.00000000017</v>
      </c>
      <c r="AD142" s="10">
        <f t="shared" si="52"/>
        <v>520056.68999999989</v>
      </c>
      <c r="AE142" s="10">
        <f t="shared" si="52"/>
        <v>522319.07000000007</v>
      </c>
      <c r="AF142" s="10">
        <f t="shared" si="52"/>
        <v>524581.89000000013</v>
      </c>
      <c r="AG142" s="10">
        <f t="shared" si="52"/>
        <v>526847.21</v>
      </c>
      <c r="AH142" s="10">
        <f t="shared" si="52"/>
        <v>529199.88</v>
      </c>
      <c r="AI142" s="10">
        <f t="shared" si="52"/>
        <v>531495.41</v>
      </c>
      <c r="AJ142" s="10">
        <f t="shared" si="52"/>
        <v>533790.94000000018</v>
      </c>
      <c r="AK142" s="10">
        <f t="shared" si="52"/>
        <v>536086.46</v>
      </c>
      <c r="AL142" s="10">
        <f t="shared" si="52"/>
        <v>538381.98999999976</v>
      </c>
      <c r="AM142" s="10">
        <f t="shared" si="52"/>
        <v>540677.52</v>
      </c>
      <c r="AN142" s="10">
        <f t="shared" si="52"/>
        <v>559748.59360594803</v>
      </c>
      <c r="AO142" s="7">
        <f t="shared" ref="AO142" si="53">AVERAGE(AA142:AM142)</f>
        <v>528351.33752931084</v>
      </c>
    </row>
    <row r="143" spans="1:41" s="11" customFormat="1" ht="10.5" x14ac:dyDescent="0.25">
      <c r="A143" s="13" t="s">
        <v>583</v>
      </c>
      <c r="B143" s="12"/>
      <c r="C143" s="10">
        <f t="shared" ref="C143:U143" si="54">C66+C142</f>
        <v>1329523.0199999996</v>
      </c>
      <c r="D143" s="10">
        <f t="shared" si="54"/>
        <v>1329523.2899999996</v>
      </c>
      <c r="E143" s="10">
        <f t="shared" si="54"/>
        <v>-818</v>
      </c>
      <c r="F143" s="10">
        <f t="shared" si="54"/>
        <v>0</v>
      </c>
      <c r="G143" s="10">
        <f t="shared" si="54"/>
        <v>1329523.0199999996</v>
      </c>
      <c r="H143" s="10">
        <f t="shared" si="54"/>
        <v>1329066.27</v>
      </c>
      <c r="I143" s="10">
        <f t="shared" si="54"/>
        <v>1329132.8699999996</v>
      </c>
      <c r="J143" s="10">
        <f t="shared" si="54"/>
        <v>1330701.9999999998</v>
      </c>
      <c r="K143" s="10">
        <f t="shared" si="54"/>
        <v>1330075.2200000002</v>
      </c>
      <c r="L143" s="10">
        <f t="shared" si="54"/>
        <v>1331025.17</v>
      </c>
      <c r="M143" s="10">
        <f t="shared" si="54"/>
        <v>1331251.7799999998</v>
      </c>
      <c r="N143" s="10">
        <f t="shared" si="54"/>
        <v>1347474.5699999998</v>
      </c>
      <c r="O143" s="10">
        <f t="shared" si="54"/>
        <v>1347789.34</v>
      </c>
      <c r="P143" s="10">
        <f t="shared" si="54"/>
        <v>1349455.0499999998</v>
      </c>
      <c r="Q143" s="10">
        <f t="shared" si="54"/>
        <v>1349823.3</v>
      </c>
      <c r="R143" s="10">
        <f t="shared" si="54"/>
        <v>1349783.8599999999</v>
      </c>
      <c r="S143" s="10">
        <f t="shared" si="54"/>
        <v>1349749.98</v>
      </c>
      <c r="T143" s="10">
        <f t="shared" si="54"/>
        <v>1349703.7899999996</v>
      </c>
      <c r="U143" s="10">
        <f t="shared" si="54"/>
        <v>1309285.8623076924</v>
      </c>
      <c r="V143" s="13" t="s">
        <v>584</v>
      </c>
      <c r="W143" s="10">
        <f t="shared" ref="W143:AN143" si="55">W66+W142</f>
        <v>757769.4</v>
      </c>
      <c r="X143" s="10">
        <f t="shared" si="55"/>
        <v>757769.40000000014</v>
      </c>
      <c r="Y143" s="10">
        <f t="shared" si="55"/>
        <v>0</v>
      </c>
      <c r="Z143" s="10">
        <f t="shared" si="55"/>
        <v>0</v>
      </c>
      <c r="AA143" s="10">
        <f t="shared" si="55"/>
        <v>757769.40000000014</v>
      </c>
      <c r="AB143" s="10">
        <f t="shared" si="55"/>
        <v>761345.64999999991</v>
      </c>
      <c r="AC143" s="10">
        <f t="shared" si="55"/>
        <v>765217.28000000014</v>
      </c>
      <c r="AD143" s="10">
        <f t="shared" si="55"/>
        <v>769359.29999999981</v>
      </c>
      <c r="AE143" s="10">
        <f t="shared" si="55"/>
        <v>772822.9</v>
      </c>
      <c r="AF143" s="10">
        <f t="shared" si="55"/>
        <v>776898.45000000019</v>
      </c>
      <c r="AG143" s="10">
        <f t="shared" si="55"/>
        <v>780451.60000000009</v>
      </c>
      <c r="AH143" s="10">
        <f t="shared" si="55"/>
        <v>783474.57000000007</v>
      </c>
      <c r="AI143" s="10">
        <f t="shared" si="55"/>
        <v>787659.6100000001</v>
      </c>
      <c r="AJ143" s="10">
        <f t="shared" si="55"/>
        <v>789841.49000000022</v>
      </c>
      <c r="AK143" s="10">
        <f t="shared" si="55"/>
        <v>793803.29999999981</v>
      </c>
      <c r="AL143" s="10">
        <f t="shared" si="55"/>
        <v>797775.69999999972</v>
      </c>
      <c r="AM143" s="10">
        <f t="shared" si="55"/>
        <v>801708.21000000008</v>
      </c>
      <c r="AN143" s="10">
        <f t="shared" si="55"/>
        <v>801708.2100000002</v>
      </c>
    </row>
    <row r="144" spans="1:41" ht="21" customHeight="1" thickBot="1" x14ac:dyDescent="0.3">
      <c r="A144" s="8" t="s">
        <v>585</v>
      </c>
      <c r="C144" s="29">
        <f>+C142</f>
        <v>796296.96999999974</v>
      </c>
      <c r="D144" s="29">
        <f>+D142</f>
        <v>817408.71713754616</v>
      </c>
      <c r="E144" s="29">
        <f>+E142</f>
        <v>0</v>
      </c>
      <c r="F144" s="29">
        <f>+F142</f>
        <v>0</v>
      </c>
      <c r="G144" s="29">
        <f>[4]TB2015!B413</f>
        <v>796296.96999999974</v>
      </c>
      <c r="H144" s="29">
        <f>[4]TB2015!C413</f>
        <v>796296.95999999973</v>
      </c>
      <c r="I144" s="29">
        <f>[4]TB2015!D413</f>
        <v>796296.96999999974</v>
      </c>
      <c r="J144" s="29">
        <f>[4]TB2015!E413</f>
        <v>796824.95999999973</v>
      </c>
      <c r="K144" s="29">
        <f>[4]TB2015!F413</f>
        <v>796824.93999999983</v>
      </c>
      <c r="L144" s="29">
        <f>[4]TB2015!G413</f>
        <v>796914.94999999984</v>
      </c>
      <c r="M144" s="29">
        <f>[4]TB2015!H413</f>
        <v>797454.92999999982</v>
      </c>
      <c r="N144" s="29">
        <f>[4]TB2015!I413</f>
        <v>813801.56999999983</v>
      </c>
      <c r="O144" s="29">
        <f>[4]TB2015!J413</f>
        <v>813801.57999999984</v>
      </c>
      <c r="P144" s="29">
        <f>[4]TB2015!K413</f>
        <v>813801.57999999984</v>
      </c>
      <c r="Q144" s="29">
        <f>[4]TB2015!L413</f>
        <v>813801.56999999983</v>
      </c>
      <c r="R144" s="29">
        <f>[4]TB2015!M413</f>
        <v>813801.56999999983</v>
      </c>
      <c r="S144" s="29">
        <f>[4]TB2015!N413</f>
        <v>813801.56999999983</v>
      </c>
      <c r="T144" s="29">
        <f t="shared" ref="T144:U144" si="56">+T142</f>
        <v>835509.81698884722</v>
      </c>
      <c r="U144" s="29">
        <f t="shared" si="56"/>
        <v>775044.91538461542</v>
      </c>
      <c r="V144" s="8" t="s">
        <v>513</v>
      </c>
      <c r="W144" s="29">
        <f t="shared" ref="W144:X144" si="57">+W142</f>
        <v>513669.50000000012</v>
      </c>
      <c r="X144" s="29">
        <f t="shared" si="57"/>
        <v>531406.57788104098</v>
      </c>
      <c r="Y144" s="29">
        <f>+Y142</f>
        <v>0</v>
      </c>
      <c r="Z144" s="29">
        <f>+Z142</f>
        <v>0</v>
      </c>
      <c r="AA144" s="29">
        <f>+AA142</f>
        <v>531406.57788104098</v>
      </c>
      <c r="AB144" s="29">
        <f t="shared" ref="AB144:AN144" si="58">+AB142</f>
        <v>515797.74999999994</v>
      </c>
      <c r="AC144" s="29">
        <f t="shared" si="58"/>
        <v>517926.00000000017</v>
      </c>
      <c r="AD144" s="29">
        <f t="shared" si="58"/>
        <v>520056.68999999989</v>
      </c>
      <c r="AE144" s="29">
        <f t="shared" si="58"/>
        <v>522319.07000000007</v>
      </c>
      <c r="AF144" s="29">
        <f t="shared" si="58"/>
        <v>524581.89000000013</v>
      </c>
      <c r="AG144" s="29">
        <f t="shared" si="58"/>
        <v>526847.21</v>
      </c>
      <c r="AH144" s="29">
        <f t="shared" si="58"/>
        <v>529199.88</v>
      </c>
      <c r="AI144" s="29">
        <f t="shared" si="58"/>
        <v>531495.41</v>
      </c>
      <c r="AJ144" s="29">
        <f t="shared" si="58"/>
        <v>533790.94000000018</v>
      </c>
      <c r="AK144" s="29">
        <f t="shared" si="58"/>
        <v>536086.46</v>
      </c>
      <c r="AL144" s="29">
        <f t="shared" si="58"/>
        <v>538381.98999999976</v>
      </c>
      <c r="AM144" s="29">
        <f t="shared" si="58"/>
        <v>540677.52</v>
      </c>
      <c r="AN144" s="29">
        <f t="shared" si="58"/>
        <v>559748.59360594803</v>
      </c>
    </row>
    <row r="145" spans="1:41" s="7" customFormat="1" ht="11" thickTop="1" thickBot="1" x14ac:dyDescent="0.25">
      <c r="B145" s="9"/>
      <c r="C145" s="10"/>
      <c r="D145" s="10"/>
      <c r="E145" s="10"/>
      <c r="F145" s="9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W145" s="10"/>
      <c r="X145" s="10"/>
      <c r="Y145" s="9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1"/>
    </row>
    <row r="146" spans="1:41" s="36" customFormat="1" x14ac:dyDescent="0.2">
      <c r="A146" s="175" t="s">
        <v>270</v>
      </c>
      <c r="B146" s="62"/>
      <c r="C146" s="63"/>
      <c r="D146" s="63"/>
      <c r="E146" s="63"/>
      <c r="F146" s="62"/>
      <c r="G146" s="63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V146" s="35" t="s">
        <v>270</v>
      </c>
      <c r="W146" s="34"/>
      <c r="X146" s="34"/>
      <c r="Y146" s="62"/>
      <c r="Z146" s="63"/>
      <c r="AA146" s="63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</row>
    <row r="147" spans="1:41" s="33" customFormat="1" ht="14.25" customHeight="1" x14ac:dyDescent="0.25">
      <c r="A147" s="38" t="s">
        <v>271</v>
      </c>
      <c r="C147" s="34"/>
      <c r="D147" s="34"/>
      <c r="E147" s="34"/>
      <c r="G147" s="10">
        <f t="shared" ref="G147" si="59">SUM(C147:F147)</f>
        <v>0</v>
      </c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V147" s="37" t="s">
        <v>272</v>
      </c>
      <c r="W147" s="34"/>
      <c r="X147" s="34"/>
      <c r="Z147" s="34"/>
      <c r="AA147" s="66">
        <f t="shared" ref="AA147" si="60">SUM(W147:Z147)</f>
        <v>0</v>
      </c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6"/>
    </row>
    <row r="148" spans="1:41" s="33" customFormat="1" x14ac:dyDescent="0.2">
      <c r="A148" s="38" t="s">
        <v>133</v>
      </c>
      <c r="C148" s="34"/>
      <c r="D148" s="34">
        <f>817407-D142</f>
        <v>-1.717137546162121</v>
      </c>
      <c r="E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V148" s="35"/>
      <c r="W148" s="34"/>
      <c r="X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6"/>
    </row>
    <row r="149" spans="1:41" s="33" customFormat="1" x14ac:dyDescent="0.2">
      <c r="A149" s="76" t="s">
        <v>273</v>
      </c>
      <c r="C149" s="34"/>
      <c r="D149" s="34"/>
      <c r="E149" s="34"/>
      <c r="G149" s="34">
        <f>-G72</f>
        <v>533226.04999999993</v>
      </c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>
        <f>-S72</f>
        <v>0</v>
      </c>
      <c r="T149" s="34"/>
      <c r="V149" s="35" t="s">
        <v>274</v>
      </c>
      <c r="W149" s="34">
        <f>-W72</f>
        <v>244099.89999999994</v>
      </c>
      <c r="X149" s="34"/>
      <c r="Z149" s="34"/>
      <c r="AA149" s="34">
        <f>-AA72</f>
        <v>226362.8221189591</v>
      </c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>
        <f>-AM72</f>
        <v>261030.69000000003</v>
      </c>
      <c r="AN149" s="34"/>
      <c r="AO149" s="36"/>
    </row>
    <row r="150" spans="1:41" s="7" customFormat="1" ht="10.5" x14ac:dyDescent="0.25">
      <c r="A150" s="76" t="s">
        <v>275</v>
      </c>
      <c r="B150" s="9"/>
      <c r="C150" s="13"/>
      <c r="D150" s="13"/>
      <c r="E150" s="13"/>
      <c r="F150" s="9"/>
      <c r="G150" s="13">
        <f>+G147-G144-G149</f>
        <v>-1329523.0199999996</v>
      </c>
      <c r="H150" s="67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13">
        <f>+S147-S144-S149</f>
        <v>-813801.56999999983</v>
      </c>
      <c r="T150" s="13"/>
      <c r="V150" s="76" t="s">
        <v>275</v>
      </c>
      <c r="W150" s="13">
        <f>+W147-W144-W149</f>
        <v>-757769.4</v>
      </c>
      <c r="X150" s="13"/>
      <c r="Y150" s="9"/>
      <c r="Z150" s="13"/>
      <c r="AA150" s="13">
        <f>+AA147-AA144-AA149</f>
        <v>-757769.40000000014</v>
      </c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13">
        <f>+AM147-AM144-AM149</f>
        <v>-801708.21000000008</v>
      </c>
      <c r="AN150" s="13"/>
      <c r="AO150" s="11"/>
    </row>
    <row r="151" spans="1:41" s="7" customFormat="1" ht="10.5" x14ac:dyDescent="0.25">
      <c r="B151" s="64" t="s">
        <v>276</v>
      </c>
      <c r="C151" s="66">
        <f>+C66+C142</f>
        <v>1329523.0199999996</v>
      </c>
      <c r="D151" s="66"/>
      <c r="E151" s="66">
        <f t="shared" ref="E151:S151" si="61">+E66+E142</f>
        <v>-818</v>
      </c>
      <c r="F151" s="66">
        <f t="shared" si="61"/>
        <v>0</v>
      </c>
      <c r="G151" s="66">
        <f t="shared" si="61"/>
        <v>1329523.0199999996</v>
      </c>
      <c r="H151" s="66">
        <f t="shared" si="61"/>
        <v>1329066.27</v>
      </c>
      <c r="I151" s="66">
        <f t="shared" si="61"/>
        <v>1329132.8699999996</v>
      </c>
      <c r="J151" s="66">
        <f t="shared" si="61"/>
        <v>1330701.9999999998</v>
      </c>
      <c r="K151" s="66">
        <f t="shared" si="61"/>
        <v>1330075.2200000002</v>
      </c>
      <c r="L151" s="66">
        <f t="shared" si="61"/>
        <v>1331025.17</v>
      </c>
      <c r="M151" s="66">
        <f t="shared" si="61"/>
        <v>1331251.7799999998</v>
      </c>
      <c r="N151" s="66">
        <f t="shared" si="61"/>
        <v>1347474.5699999998</v>
      </c>
      <c r="O151" s="66">
        <f t="shared" si="61"/>
        <v>1347789.34</v>
      </c>
      <c r="P151" s="66">
        <f t="shared" si="61"/>
        <v>1349455.0499999998</v>
      </c>
      <c r="Q151" s="66">
        <f t="shared" si="61"/>
        <v>1349823.3</v>
      </c>
      <c r="R151" s="66">
        <f t="shared" si="61"/>
        <v>1349783.8599999999</v>
      </c>
      <c r="S151" s="66">
        <f t="shared" si="61"/>
        <v>1349749.98</v>
      </c>
      <c r="T151" s="66"/>
      <c r="U151" s="66">
        <f>+U66+U142</f>
        <v>1309285.8623076924</v>
      </c>
      <c r="V151" s="8" t="s">
        <v>277</v>
      </c>
      <c r="W151" s="66">
        <f>+W66+W142</f>
        <v>757769.4</v>
      </c>
      <c r="X151" s="66"/>
      <c r="Y151" s="66">
        <f>+Y66+Y142</f>
        <v>0</v>
      </c>
      <c r="Z151" s="66"/>
      <c r="AA151" s="66">
        <f t="shared" ref="AA151:AM151" si="62">+AA66+AA142</f>
        <v>757769.40000000014</v>
      </c>
      <c r="AB151" s="66">
        <f t="shared" si="62"/>
        <v>761345.64999999991</v>
      </c>
      <c r="AC151" s="66">
        <f t="shared" si="62"/>
        <v>765217.28000000014</v>
      </c>
      <c r="AD151" s="66">
        <f t="shared" si="62"/>
        <v>769359.29999999981</v>
      </c>
      <c r="AE151" s="66">
        <f t="shared" si="62"/>
        <v>772822.9</v>
      </c>
      <c r="AF151" s="66">
        <f t="shared" si="62"/>
        <v>776898.45000000019</v>
      </c>
      <c r="AG151" s="66">
        <f t="shared" si="62"/>
        <v>780451.60000000009</v>
      </c>
      <c r="AH151" s="66">
        <f t="shared" si="62"/>
        <v>783474.57000000007</v>
      </c>
      <c r="AI151" s="66">
        <f t="shared" si="62"/>
        <v>787659.6100000001</v>
      </c>
      <c r="AJ151" s="66">
        <f t="shared" si="62"/>
        <v>789841.49000000022</v>
      </c>
      <c r="AK151" s="66">
        <f t="shared" si="62"/>
        <v>793803.29999999981</v>
      </c>
      <c r="AL151" s="66">
        <f t="shared" si="62"/>
        <v>797775.69999999972</v>
      </c>
      <c r="AM151" s="66">
        <f t="shared" si="62"/>
        <v>801708.21000000008</v>
      </c>
      <c r="AN151" s="66"/>
      <c r="AO151" s="11"/>
    </row>
    <row r="152" spans="1:41" s="7" customFormat="1" ht="15" customHeight="1" x14ac:dyDescent="0.25">
      <c r="B152" s="64" t="s">
        <v>278</v>
      </c>
      <c r="C152" s="66">
        <f>+C166+C186+C211</f>
        <v>3.03</v>
      </c>
      <c r="D152" s="66"/>
      <c r="E152" s="66"/>
      <c r="F152" s="64"/>
      <c r="G152" s="66">
        <f t="shared" ref="G152:S152" si="63">+G166+G186+G211</f>
        <v>3.03</v>
      </c>
      <c r="H152" s="66">
        <f t="shared" si="63"/>
        <v>3.01</v>
      </c>
      <c r="I152" s="66">
        <f t="shared" si="63"/>
        <v>3.03</v>
      </c>
      <c r="J152" s="66">
        <f t="shared" si="63"/>
        <v>5.03</v>
      </c>
      <c r="K152" s="66">
        <f t="shared" si="63"/>
        <v>4.97</v>
      </c>
      <c r="L152" s="66">
        <f t="shared" si="63"/>
        <v>1.33</v>
      </c>
      <c r="M152" s="66">
        <f t="shared" si="63"/>
        <v>1.31</v>
      </c>
      <c r="N152" s="66">
        <f t="shared" si="63"/>
        <v>1.32</v>
      </c>
      <c r="O152" s="66">
        <f t="shared" si="63"/>
        <v>1.32</v>
      </c>
      <c r="P152" s="66">
        <f t="shared" si="63"/>
        <v>1.32</v>
      </c>
      <c r="Q152" s="66">
        <f t="shared" si="63"/>
        <v>1.32</v>
      </c>
      <c r="R152" s="66">
        <f t="shared" si="63"/>
        <v>1.32</v>
      </c>
      <c r="S152" s="66">
        <f t="shared" si="63"/>
        <v>1.31</v>
      </c>
      <c r="T152" s="66"/>
      <c r="W152" s="10"/>
      <c r="X152" s="10"/>
      <c r="Y152" s="64"/>
      <c r="Z152" s="66"/>
      <c r="AA152" s="66">
        <f>+AA166+AA186+AA211</f>
        <v>0</v>
      </c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1"/>
    </row>
    <row r="153" spans="1:41" s="7" customFormat="1" ht="10.5" x14ac:dyDescent="0.25">
      <c r="A153" s="8" t="s">
        <v>279</v>
      </c>
      <c r="B153" s="9"/>
      <c r="C153" s="68"/>
      <c r="D153" s="68"/>
      <c r="E153" s="68"/>
      <c r="F153" s="9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W153" s="68"/>
      <c r="X153" s="68"/>
      <c r="Y153" s="9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11"/>
    </row>
    <row r="154" spans="1:41" s="7" customFormat="1" ht="10.5" x14ac:dyDescent="0.25">
      <c r="A154" s="8" t="s">
        <v>280</v>
      </c>
      <c r="B154" s="69" t="s">
        <v>281</v>
      </c>
      <c r="C154" s="10">
        <v>0</v>
      </c>
      <c r="D154" s="10"/>
      <c r="E154" s="10"/>
      <c r="F154" s="69"/>
      <c r="G154" s="10">
        <f t="shared" ref="G154:G164" si="64">SUM(C154:F154)</f>
        <v>0</v>
      </c>
      <c r="H154" s="47">
        <v>0</v>
      </c>
      <c r="I154" s="47">
        <v>0</v>
      </c>
      <c r="J154" s="47">
        <v>0</v>
      </c>
      <c r="K154" s="47">
        <v>0</v>
      </c>
      <c r="L154" s="47">
        <v>0</v>
      </c>
      <c r="M154" s="47">
        <v>0</v>
      </c>
      <c r="N154" s="47">
        <v>0</v>
      </c>
      <c r="O154" s="47">
        <v>0</v>
      </c>
      <c r="P154" s="47">
        <v>0</v>
      </c>
      <c r="Q154" s="47">
        <v>0</v>
      </c>
      <c r="R154" s="47">
        <v>0</v>
      </c>
      <c r="S154" s="47">
        <v>0</v>
      </c>
      <c r="T154" s="47"/>
      <c r="W154" s="10"/>
      <c r="X154" s="10"/>
      <c r="Y154" s="69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1"/>
    </row>
    <row r="155" spans="1:41" s="7" customFormat="1" x14ac:dyDescent="0.2">
      <c r="B155" s="69" t="s">
        <v>282</v>
      </c>
      <c r="C155" s="10">
        <v>0</v>
      </c>
      <c r="D155" s="10"/>
      <c r="E155" s="10"/>
      <c r="F155" s="69"/>
      <c r="G155" s="10">
        <f t="shared" si="64"/>
        <v>0</v>
      </c>
      <c r="H155" s="10">
        <v>0</v>
      </c>
      <c r="I155" s="10">
        <v>0</v>
      </c>
      <c r="J155" s="10">
        <v>0</v>
      </c>
      <c r="K155" s="10">
        <v>0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/>
      <c r="U155" s="7">
        <f t="shared" ref="U155:U166" si="65">AVERAGE(G155:S155)</f>
        <v>0</v>
      </c>
      <c r="W155" s="10">
        <f>513669.5-W144</f>
        <v>0</v>
      </c>
      <c r="X155" s="10"/>
      <c r="Y155" s="69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1"/>
    </row>
    <row r="156" spans="1:41" s="7" customFormat="1" x14ac:dyDescent="0.2">
      <c r="B156" s="69" t="s">
        <v>283</v>
      </c>
      <c r="C156" s="10">
        <v>0</v>
      </c>
      <c r="D156" s="10"/>
      <c r="E156" s="10"/>
      <c r="F156" s="69"/>
      <c r="G156" s="10">
        <f t="shared" si="64"/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0</v>
      </c>
      <c r="M156" s="10">
        <v>0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/>
      <c r="U156" s="7">
        <f t="shared" si="65"/>
        <v>0</v>
      </c>
      <c r="W156" s="10"/>
      <c r="X156" s="10"/>
      <c r="Y156" s="69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1"/>
    </row>
    <row r="157" spans="1:41" s="7" customFormat="1" x14ac:dyDescent="0.2">
      <c r="B157" s="69" t="s">
        <v>284</v>
      </c>
      <c r="C157" s="10">
        <f>[4]TB2015!B55</f>
        <v>51.77</v>
      </c>
      <c r="D157" s="10"/>
      <c r="E157" s="10"/>
      <c r="F157" s="69"/>
      <c r="G157" s="10">
        <f t="shared" si="64"/>
        <v>51.77</v>
      </c>
      <c r="H157" s="10">
        <f>[4]TB2015!C55</f>
        <v>51.77</v>
      </c>
      <c r="I157" s="10">
        <f>[4]TB2015!D55</f>
        <v>51.77</v>
      </c>
      <c r="J157" s="10">
        <f>[4]TB2015!E55</f>
        <v>51.77</v>
      </c>
      <c r="K157" s="10">
        <f>[4]TB2015!F55</f>
        <v>51.77</v>
      </c>
      <c r="L157" s="10">
        <f>[4]TB2015!G55</f>
        <v>51.77</v>
      </c>
      <c r="M157" s="10">
        <f>[4]TB2015!H55</f>
        <v>51.77</v>
      </c>
      <c r="N157" s="10">
        <f>[4]TB2015!I55</f>
        <v>51.77</v>
      </c>
      <c r="O157" s="10">
        <f>[4]TB2015!J55</f>
        <v>51.77</v>
      </c>
      <c r="P157" s="10">
        <f>[4]TB2015!K55</f>
        <v>51.77</v>
      </c>
      <c r="Q157" s="10">
        <f>[4]TB2015!L55</f>
        <v>51.77</v>
      </c>
      <c r="R157" s="10">
        <f>[4]TB2015!M55</f>
        <v>51.77</v>
      </c>
      <c r="S157" s="10">
        <f>[4]TB2015!N55</f>
        <v>51.77</v>
      </c>
      <c r="T157" s="10"/>
      <c r="U157" s="7">
        <f t="shared" si="65"/>
        <v>51.769999999999989</v>
      </c>
      <c r="W157" s="10"/>
      <c r="X157" s="10"/>
      <c r="Y157" s="69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1"/>
    </row>
    <row r="158" spans="1:41" s="7" customFormat="1" x14ac:dyDescent="0.2">
      <c r="B158" s="69" t="s">
        <v>285</v>
      </c>
      <c r="C158" s="10">
        <v>0</v>
      </c>
      <c r="D158" s="10"/>
      <c r="E158" s="10"/>
      <c r="F158" s="69"/>
      <c r="G158" s="10">
        <f t="shared" si="64"/>
        <v>0</v>
      </c>
      <c r="H158" s="10">
        <v>0</v>
      </c>
      <c r="I158" s="10">
        <v>0</v>
      </c>
      <c r="J158" s="10">
        <v>0</v>
      </c>
      <c r="K158" s="10">
        <v>0</v>
      </c>
      <c r="L158" s="10">
        <v>0</v>
      </c>
      <c r="M158" s="10">
        <v>0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10">
        <v>0</v>
      </c>
      <c r="T158" s="10"/>
      <c r="U158" s="7">
        <f t="shared" si="65"/>
        <v>0</v>
      </c>
      <c r="W158" s="10"/>
      <c r="X158" s="10"/>
      <c r="Y158" s="69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1"/>
    </row>
    <row r="159" spans="1:41" s="7" customFormat="1" x14ac:dyDescent="0.2">
      <c r="B159" s="69" t="s">
        <v>286</v>
      </c>
      <c r="C159" s="10">
        <f>[4]TB2015!B56</f>
        <v>6880</v>
      </c>
      <c r="D159" s="10"/>
      <c r="E159" s="10"/>
      <c r="F159" s="69"/>
      <c r="G159" s="10">
        <f t="shared" si="64"/>
        <v>6880</v>
      </c>
      <c r="H159" s="10">
        <f>[4]TB2015!C56</f>
        <v>6880</v>
      </c>
      <c r="I159" s="10">
        <f>[4]TB2015!D56</f>
        <v>6880</v>
      </c>
      <c r="J159" s="10">
        <f>[4]TB2015!E56</f>
        <v>6880</v>
      </c>
      <c r="K159" s="10">
        <f>[4]TB2015!F56</f>
        <v>6880</v>
      </c>
      <c r="L159" s="10">
        <f>[4]TB2015!G56</f>
        <v>6880</v>
      </c>
      <c r="M159" s="10">
        <f>[4]TB2015!H56</f>
        <v>6880</v>
      </c>
      <c r="N159" s="10">
        <f>[4]TB2015!I56</f>
        <v>6880</v>
      </c>
      <c r="O159" s="10">
        <f>[4]TB2015!J56</f>
        <v>6880</v>
      </c>
      <c r="P159" s="10">
        <f>[4]TB2015!K56</f>
        <v>6880</v>
      </c>
      <c r="Q159" s="10">
        <f>[4]TB2015!L56</f>
        <v>6880</v>
      </c>
      <c r="R159" s="10">
        <f>[4]TB2015!M56</f>
        <v>6880</v>
      </c>
      <c r="S159" s="10">
        <f>[4]TB2015!N56</f>
        <v>6880</v>
      </c>
      <c r="T159" s="10"/>
      <c r="U159" s="7">
        <f t="shared" si="65"/>
        <v>6880</v>
      </c>
      <c r="W159" s="10"/>
      <c r="X159" s="10"/>
      <c r="Y159" s="69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1"/>
    </row>
    <row r="160" spans="1:41" s="7" customFormat="1" x14ac:dyDescent="0.2">
      <c r="B160" s="69" t="s">
        <v>287</v>
      </c>
      <c r="C160" s="10">
        <v>0</v>
      </c>
      <c r="D160" s="10"/>
      <c r="E160" s="10"/>
      <c r="F160" s="69"/>
      <c r="G160" s="10">
        <f t="shared" si="64"/>
        <v>0</v>
      </c>
      <c r="H160" s="10">
        <v>0</v>
      </c>
      <c r="I160" s="10">
        <v>0</v>
      </c>
      <c r="J160" s="10">
        <v>0</v>
      </c>
      <c r="K160" s="10">
        <v>0</v>
      </c>
      <c r="L160" s="10">
        <v>0</v>
      </c>
      <c r="M160" s="10">
        <v>0</v>
      </c>
      <c r="N160" s="10">
        <v>0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0"/>
      <c r="U160" s="7">
        <f t="shared" si="65"/>
        <v>0</v>
      </c>
      <c r="W160" s="10"/>
      <c r="X160" s="10"/>
      <c r="Y160" s="69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1"/>
    </row>
    <row r="161" spans="2:41" s="7" customFormat="1" x14ac:dyDescent="0.2">
      <c r="B161" s="69" t="s">
        <v>288</v>
      </c>
      <c r="C161" s="10">
        <v>0</v>
      </c>
      <c r="D161" s="10"/>
      <c r="E161" s="10"/>
      <c r="F161" s="69"/>
      <c r="G161" s="10">
        <f t="shared" si="64"/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/>
      <c r="U161" s="7">
        <f t="shared" si="65"/>
        <v>0</v>
      </c>
      <c r="W161" s="10"/>
      <c r="X161" s="10"/>
      <c r="Y161" s="69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1"/>
    </row>
    <row r="162" spans="2:41" s="7" customFormat="1" x14ac:dyDescent="0.2">
      <c r="B162" s="69" t="s">
        <v>289</v>
      </c>
      <c r="C162" s="10">
        <v>0</v>
      </c>
      <c r="D162" s="10"/>
      <c r="E162" s="10"/>
      <c r="F162" s="69"/>
      <c r="G162" s="10">
        <f t="shared" si="64"/>
        <v>0</v>
      </c>
      <c r="H162" s="10">
        <v>0</v>
      </c>
      <c r="I162" s="10">
        <v>0</v>
      </c>
      <c r="J162" s="10">
        <v>0</v>
      </c>
      <c r="K162" s="10">
        <v>0</v>
      </c>
      <c r="L162" s="10">
        <v>0</v>
      </c>
      <c r="M162" s="10">
        <v>0</v>
      </c>
      <c r="N162" s="10">
        <v>0</v>
      </c>
      <c r="O162" s="10">
        <v>0</v>
      </c>
      <c r="P162" s="10">
        <v>0</v>
      </c>
      <c r="Q162" s="10">
        <v>0</v>
      </c>
      <c r="R162" s="10">
        <v>0</v>
      </c>
      <c r="S162" s="10">
        <v>0</v>
      </c>
      <c r="T162" s="10"/>
      <c r="U162" s="7">
        <f t="shared" si="65"/>
        <v>0</v>
      </c>
      <c r="W162" s="10"/>
      <c r="X162" s="10"/>
      <c r="Y162" s="69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1"/>
    </row>
    <row r="163" spans="2:41" s="7" customFormat="1" x14ac:dyDescent="0.2">
      <c r="B163" s="69" t="s">
        <v>290</v>
      </c>
      <c r="C163" s="10">
        <f>[4]TB2015!B57</f>
        <v>2203.5</v>
      </c>
      <c r="D163" s="10"/>
      <c r="E163" s="10"/>
      <c r="F163" s="69"/>
      <c r="G163" s="10">
        <f t="shared" si="64"/>
        <v>2203.5</v>
      </c>
      <c r="H163" s="10">
        <f>[4]TB2015!C57</f>
        <v>2203.5</v>
      </c>
      <c r="I163" s="10">
        <f>[4]TB2015!D57</f>
        <v>2203.5</v>
      </c>
      <c r="J163" s="10">
        <f>[4]TB2015!E57</f>
        <v>2203.5</v>
      </c>
      <c r="K163" s="10">
        <f>[4]TB2015!F57</f>
        <v>2203.5</v>
      </c>
      <c r="L163" s="10">
        <f>[4]TB2015!G57</f>
        <v>2203.5</v>
      </c>
      <c r="M163" s="10">
        <f>[4]TB2015!H57</f>
        <v>2203.5</v>
      </c>
      <c r="N163" s="10">
        <f>[4]TB2015!I57</f>
        <v>2203.5</v>
      </c>
      <c r="O163" s="10">
        <f>[4]TB2015!J57</f>
        <v>2203.5</v>
      </c>
      <c r="P163" s="10">
        <f>[4]TB2015!K57</f>
        <v>2203.5</v>
      </c>
      <c r="Q163" s="10">
        <f>[4]TB2015!L57</f>
        <v>2203.5</v>
      </c>
      <c r="R163" s="10">
        <f>[4]TB2015!M57</f>
        <v>2203.5</v>
      </c>
      <c r="S163" s="10">
        <f>[4]TB2015!N57</f>
        <v>2203.5</v>
      </c>
      <c r="T163" s="10"/>
      <c r="U163" s="7">
        <f t="shared" si="65"/>
        <v>2203.5</v>
      </c>
      <c r="W163" s="10"/>
      <c r="X163" s="10"/>
      <c r="Y163" s="69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1"/>
    </row>
    <row r="164" spans="2:41" s="7" customFormat="1" x14ac:dyDescent="0.2">
      <c r="B164" s="69" t="s">
        <v>291</v>
      </c>
      <c r="C164" s="10">
        <f>[4]TB2015!B58</f>
        <v>-9135.27</v>
      </c>
      <c r="D164" s="10"/>
      <c r="E164" s="10"/>
      <c r="F164" s="69"/>
      <c r="G164" s="10">
        <f t="shared" si="64"/>
        <v>-9135.27</v>
      </c>
      <c r="H164" s="10">
        <f>[4]TB2015!C58</f>
        <v>-9135.27</v>
      </c>
      <c r="I164" s="10">
        <f>[4]TB2015!D58</f>
        <v>-9135.27</v>
      </c>
      <c r="J164" s="10">
        <f>[4]TB2015!E58</f>
        <v>-9135.27</v>
      </c>
      <c r="K164" s="10">
        <f>[4]TB2015!F58</f>
        <v>-9135.27</v>
      </c>
      <c r="L164" s="10">
        <f>[4]TB2015!G58</f>
        <v>-9135.27</v>
      </c>
      <c r="M164" s="10">
        <f>[4]TB2015!H58</f>
        <v>-9135.27</v>
      </c>
      <c r="N164" s="10">
        <f>[4]TB2015!I58</f>
        <v>-9135.27</v>
      </c>
      <c r="O164" s="10">
        <f>[4]TB2015!J58</f>
        <v>-9135.27</v>
      </c>
      <c r="P164" s="10">
        <f>[4]TB2015!K58</f>
        <v>-9135.27</v>
      </c>
      <c r="Q164" s="10">
        <f>[4]TB2015!L58</f>
        <v>-9135.27</v>
      </c>
      <c r="R164" s="10">
        <f>[4]TB2015!M58</f>
        <v>-9135.27</v>
      </c>
      <c r="S164" s="10">
        <f>[4]TB2015!N58</f>
        <v>-9135.27</v>
      </c>
      <c r="T164" s="10"/>
      <c r="U164" s="7">
        <f t="shared" si="65"/>
        <v>-9135.2700000000023</v>
      </c>
      <c r="W164" s="10"/>
      <c r="X164" s="10"/>
      <c r="Y164" s="69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1"/>
    </row>
    <row r="165" spans="2:41" s="7" customFormat="1" x14ac:dyDescent="0.2">
      <c r="B165" s="69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1"/>
    </row>
    <row r="166" spans="2:41" s="11" customFormat="1" ht="10.5" customHeight="1" x14ac:dyDescent="0.2">
      <c r="B166" s="12" t="s">
        <v>292</v>
      </c>
      <c r="C166" s="70">
        <f t="shared" ref="C166:F166" si="66">SUM(C154:C165)</f>
        <v>0</v>
      </c>
      <c r="D166" s="70"/>
      <c r="E166" s="70"/>
      <c r="F166" s="70">
        <f t="shared" si="66"/>
        <v>0</v>
      </c>
      <c r="G166" s="70">
        <f t="shared" ref="G166:S166" si="67">SUM(G154:G165)</f>
        <v>0</v>
      </c>
      <c r="H166" s="70">
        <f t="shared" si="67"/>
        <v>0</v>
      </c>
      <c r="I166" s="70">
        <f t="shared" si="67"/>
        <v>0</v>
      </c>
      <c r="J166" s="70">
        <f t="shared" si="67"/>
        <v>0</v>
      </c>
      <c r="K166" s="70">
        <f t="shared" si="67"/>
        <v>0</v>
      </c>
      <c r="L166" s="70">
        <f t="shared" si="67"/>
        <v>0</v>
      </c>
      <c r="M166" s="70">
        <f t="shared" si="67"/>
        <v>0</v>
      </c>
      <c r="N166" s="70">
        <f t="shared" si="67"/>
        <v>0</v>
      </c>
      <c r="O166" s="70">
        <f t="shared" si="67"/>
        <v>0</v>
      </c>
      <c r="P166" s="70">
        <f t="shared" si="67"/>
        <v>0</v>
      </c>
      <c r="Q166" s="70">
        <f t="shared" si="67"/>
        <v>0</v>
      </c>
      <c r="R166" s="70">
        <f t="shared" si="67"/>
        <v>0</v>
      </c>
      <c r="S166" s="70">
        <f t="shared" si="67"/>
        <v>0</v>
      </c>
      <c r="T166" s="10"/>
      <c r="U166" s="7">
        <f t="shared" si="65"/>
        <v>0</v>
      </c>
      <c r="W166" s="10"/>
      <c r="X166" s="10"/>
      <c r="Y166" s="70">
        <f>SUM(Y154:Y165)</f>
        <v>0</v>
      </c>
      <c r="Z166" s="70"/>
      <c r="AA166" s="70">
        <f t="shared" ref="AA166" si="68">SUM(AA154:AA165)</f>
        <v>0</v>
      </c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</row>
    <row r="167" spans="2:41" s="11" customFormat="1" ht="10.5" customHeight="1" x14ac:dyDescent="0.2">
      <c r="B167" s="12"/>
      <c r="C167" s="10"/>
      <c r="D167" s="10"/>
      <c r="E167" s="10"/>
      <c r="F167" s="12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71"/>
      <c r="W167" s="10"/>
      <c r="X167" s="10"/>
      <c r="Y167" s="12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</row>
    <row r="168" spans="2:41" s="11" customFormat="1" ht="10.5" customHeight="1" x14ac:dyDescent="0.2">
      <c r="B168" s="12" t="s">
        <v>293</v>
      </c>
      <c r="C168" s="10">
        <v>0</v>
      </c>
      <c r="D168" s="10"/>
      <c r="E168" s="10"/>
      <c r="F168" s="12"/>
      <c r="G168" s="10">
        <f t="shared" ref="G168:G184" si="69">SUM(C168:F168)</f>
        <v>0</v>
      </c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7">
        <f t="shared" ref="U168:U187" si="70">AVERAGE(G168:S168)</f>
        <v>0</v>
      </c>
      <c r="W168" s="10"/>
      <c r="X168" s="10"/>
      <c r="Y168" s="12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</row>
    <row r="169" spans="2:41" s="11" customFormat="1" ht="10.5" customHeight="1" x14ac:dyDescent="0.2">
      <c r="B169" s="12" t="s">
        <v>294</v>
      </c>
      <c r="C169" s="10">
        <f>[4]TB2015!B59</f>
        <v>3.03</v>
      </c>
      <c r="D169" s="10"/>
      <c r="E169" s="10"/>
      <c r="F169" s="12"/>
      <c r="G169" s="10">
        <f t="shared" si="69"/>
        <v>3.03</v>
      </c>
      <c r="H169" s="10">
        <f>[4]TB2015!C59</f>
        <v>3.01</v>
      </c>
      <c r="I169" s="10">
        <f>[4]TB2015!D59</f>
        <v>3.03</v>
      </c>
      <c r="J169" s="10">
        <f>[4]TB2015!E59</f>
        <v>5.03</v>
      </c>
      <c r="K169" s="10">
        <f>[4]TB2015!F59</f>
        <v>4.97</v>
      </c>
      <c r="L169" s="10">
        <f>[4]TB2015!G59</f>
        <v>1.33</v>
      </c>
      <c r="M169" s="10">
        <f>[4]TB2015!H59</f>
        <v>1.31</v>
      </c>
      <c r="N169" s="10">
        <f>[4]TB2015!I59</f>
        <v>1.32</v>
      </c>
      <c r="O169" s="10">
        <f>[4]TB2015!J59</f>
        <v>1.32</v>
      </c>
      <c r="P169" s="10">
        <f>[4]TB2015!K59</f>
        <v>1.32</v>
      </c>
      <c r="Q169" s="10">
        <f>[4]TB2015!L59</f>
        <v>1.32</v>
      </c>
      <c r="R169" s="10">
        <f>[4]TB2015!M59</f>
        <v>1.32</v>
      </c>
      <c r="S169" s="10">
        <f>[4]TB2015!N59</f>
        <v>1.31</v>
      </c>
      <c r="T169" s="10"/>
      <c r="U169" s="7">
        <f t="shared" si="70"/>
        <v>2.2784615384615381</v>
      </c>
      <c r="W169" s="10"/>
      <c r="X169" s="10"/>
      <c r="Y169" s="12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</row>
    <row r="170" spans="2:41" s="11" customFormat="1" ht="10.5" customHeight="1" x14ac:dyDescent="0.2">
      <c r="B170" s="12" t="s">
        <v>295</v>
      </c>
      <c r="C170" s="10">
        <v>0</v>
      </c>
      <c r="D170" s="10"/>
      <c r="E170" s="10"/>
      <c r="F170" s="12"/>
      <c r="G170" s="10">
        <f t="shared" si="69"/>
        <v>0</v>
      </c>
      <c r="H170" s="10">
        <v>0</v>
      </c>
      <c r="I170" s="10">
        <v>0</v>
      </c>
      <c r="J170" s="10">
        <v>0</v>
      </c>
      <c r="K170" s="10">
        <v>0</v>
      </c>
      <c r="L170" s="10">
        <v>0</v>
      </c>
      <c r="M170" s="10">
        <v>0</v>
      </c>
      <c r="N170" s="10">
        <v>0</v>
      </c>
      <c r="O170" s="10">
        <v>0</v>
      </c>
      <c r="P170" s="10">
        <v>0</v>
      </c>
      <c r="Q170" s="10">
        <v>0</v>
      </c>
      <c r="R170" s="10">
        <v>0</v>
      </c>
      <c r="S170" s="10">
        <v>0</v>
      </c>
      <c r="T170" s="10"/>
      <c r="U170" s="7">
        <f t="shared" si="70"/>
        <v>0</v>
      </c>
      <c r="W170" s="10"/>
      <c r="X170" s="10"/>
      <c r="Y170" s="12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</row>
    <row r="171" spans="2:41" s="11" customFormat="1" ht="10.5" customHeight="1" x14ac:dyDescent="0.2">
      <c r="B171" s="69" t="s">
        <v>296</v>
      </c>
      <c r="C171" s="10">
        <v>0</v>
      </c>
      <c r="D171" s="10"/>
      <c r="E171" s="10"/>
      <c r="F171" s="69"/>
      <c r="G171" s="10">
        <f t="shared" si="69"/>
        <v>0</v>
      </c>
      <c r="H171" s="10">
        <v>0</v>
      </c>
      <c r="I171" s="10">
        <v>0</v>
      </c>
      <c r="J171" s="10">
        <v>0</v>
      </c>
      <c r="K171" s="10">
        <v>0</v>
      </c>
      <c r="L171" s="10">
        <v>0</v>
      </c>
      <c r="M171" s="10">
        <v>0</v>
      </c>
      <c r="N171" s="10">
        <v>0</v>
      </c>
      <c r="O171" s="10">
        <v>0</v>
      </c>
      <c r="P171" s="10">
        <v>0</v>
      </c>
      <c r="Q171" s="10">
        <v>0</v>
      </c>
      <c r="R171" s="10">
        <v>0</v>
      </c>
      <c r="S171" s="10">
        <v>0</v>
      </c>
      <c r="T171" s="10"/>
      <c r="U171" s="7">
        <f t="shared" si="70"/>
        <v>0</v>
      </c>
      <c r="W171" s="10"/>
      <c r="X171" s="10"/>
      <c r="Y171" s="69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</row>
    <row r="172" spans="2:41" s="11" customFormat="1" ht="10.5" customHeight="1" x14ac:dyDescent="0.2">
      <c r="B172" s="69" t="s">
        <v>297</v>
      </c>
      <c r="C172" s="10">
        <v>0</v>
      </c>
      <c r="D172" s="10"/>
      <c r="E172" s="10"/>
      <c r="F172" s="69"/>
      <c r="G172" s="10">
        <f t="shared" si="69"/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0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/>
      <c r="U172" s="7"/>
      <c r="W172" s="10"/>
      <c r="X172" s="10"/>
      <c r="Y172" s="69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</row>
    <row r="173" spans="2:41" s="11" customFormat="1" ht="10.5" customHeight="1" x14ac:dyDescent="0.2">
      <c r="B173" s="69" t="s">
        <v>298</v>
      </c>
      <c r="C173" s="10">
        <v>0</v>
      </c>
      <c r="D173" s="10"/>
      <c r="E173" s="10"/>
      <c r="F173" s="69"/>
      <c r="G173" s="10">
        <f t="shared" si="69"/>
        <v>0</v>
      </c>
      <c r="H173" s="10">
        <v>0</v>
      </c>
      <c r="I173" s="10">
        <v>0</v>
      </c>
      <c r="J173" s="10">
        <v>0</v>
      </c>
      <c r="K173" s="10">
        <v>0</v>
      </c>
      <c r="L173" s="10">
        <v>0</v>
      </c>
      <c r="M173" s="10">
        <v>0</v>
      </c>
      <c r="N173" s="10">
        <v>0</v>
      </c>
      <c r="O173" s="10">
        <v>0</v>
      </c>
      <c r="P173" s="10">
        <v>0</v>
      </c>
      <c r="Q173" s="10">
        <v>0</v>
      </c>
      <c r="R173" s="10">
        <v>0</v>
      </c>
      <c r="S173" s="10">
        <v>0</v>
      </c>
      <c r="T173" s="10"/>
      <c r="U173" s="7">
        <f t="shared" si="70"/>
        <v>0</v>
      </c>
      <c r="W173" s="10"/>
      <c r="X173" s="10"/>
      <c r="Y173" s="69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</row>
    <row r="174" spans="2:41" s="11" customFormat="1" ht="10.5" customHeight="1" x14ac:dyDescent="0.2">
      <c r="B174" s="69" t="s">
        <v>299</v>
      </c>
      <c r="C174" s="10">
        <v>0</v>
      </c>
      <c r="D174" s="10"/>
      <c r="E174" s="10"/>
      <c r="F174" s="69"/>
      <c r="G174" s="10">
        <f t="shared" si="69"/>
        <v>0</v>
      </c>
      <c r="H174" s="10">
        <v>0</v>
      </c>
      <c r="I174" s="10">
        <v>0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  <c r="Q174" s="10">
        <v>0</v>
      </c>
      <c r="R174" s="10">
        <v>0</v>
      </c>
      <c r="S174" s="10">
        <v>0</v>
      </c>
      <c r="T174" s="10"/>
      <c r="U174" s="7">
        <f t="shared" si="70"/>
        <v>0</v>
      </c>
      <c r="W174" s="10"/>
      <c r="X174" s="10"/>
      <c r="Y174" s="69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</row>
    <row r="175" spans="2:41" s="11" customFormat="1" ht="10.5" customHeight="1" x14ac:dyDescent="0.2">
      <c r="B175" s="12" t="s">
        <v>300</v>
      </c>
      <c r="C175" s="10">
        <v>0</v>
      </c>
      <c r="D175" s="10"/>
      <c r="E175" s="10"/>
      <c r="F175" s="12"/>
      <c r="G175" s="10">
        <f t="shared" si="69"/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/>
      <c r="U175" s="7">
        <f t="shared" si="70"/>
        <v>0</v>
      </c>
      <c r="W175" s="10"/>
      <c r="X175" s="10"/>
      <c r="Y175" s="12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</row>
    <row r="176" spans="2:41" s="11" customFormat="1" ht="10.5" customHeight="1" x14ac:dyDescent="0.2">
      <c r="B176" s="12" t="s">
        <v>301</v>
      </c>
      <c r="C176" s="10">
        <v>0</v>
      </c>
      <c r="D176" s="10"/>
      <c r="E176" s="10"/>
      <c r="F176" s="12"/>
      <c r="G176" s="10">
        <f t="shared" si="69"/>
        <v>0</v>
      </c>
      <c r="H176" s="10">
        <v>0</v>
      </c>
      <c r="I176" s="10">
        <v>0</v>
      </c>
      <c r="J176" s="10">
        <v>0</v>
      </c>
      <c r="K176" s="10">
        <v>0</v>
      </c>
      <c r="L176" s="10">
        <v>0</v>
      </c>
      <c r="M176" s="10">
        <v>0</v>
      </c>
      <c r="N176" s="10">
        <v>0</v>
      </c>
      <c r="O176" s="10">
        <v>0</v>
      </c>
      <c r="P176" s="10">
        <v>0</v>
      </c>
      <c r="Q176" s="10">
        <v>0</v>
      </c>
      <c r="R176" s="10">
        <v>0</v>
      </c>
      <c r="S176" s="10">
        <v>0</v>
      </c>
      <c r="T176" s="10"/>
      <c r="U176" s="7">
        <f t="shared" si="70"/>
        <v>0</v>
      </c>
      <c r="W176" s="10"/>
      <c r="X176" s="10"/>
      <c r="Y176" s="12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</row>
    <row r="177" spans="1:41" s="11" customFormat="1" ht="10.5" customHeight="1" x14ac:dyDescent="0.2">
      <c r="B177" s="12" t="s">
        <v>302</v>
      </c>
      <c r="C177" s="10">
        <v>0</v>
      </c>
      <c r="D177" s="10"/>
      <c r="E177" s="10"/>
      <c r="F177" s="12"/>
      <c r="G177" s="10">
        <f t="shared" si="69"/>
        <v>0</v>
      </c>
      <c r="H177" s="10">
        <v>0</v>
      </c>
      <c r="I177" s="10">
        <v>0</v>
      </c>
      <c r="J177" s="10">
        <v>0</v>
      </c>
      <c r="K177" s="10">
        <v>0</v>
      </c>
      <c r="L177" s="10">
        <v>0</v>
      </c>
      <c r="M177" s="10">
        <v>0</v>
      </c>
      <c r="N177" s="10">
        <v>0</v>
      </c>
      <c r="O177" s="10">
        <v>0</v>
      </c>
      <c r="P177" s="10">
        <v>0</v>
      </c>
      <c r="Q177" s="10">
        <v>0</v>
      </c>
      <c r="R177" s="10">
        <v>0</v>
      </c>
      <c r="S177" s="10">
        <v>0</v>
      </c>
      <c r="T177" s="10"/>
      <c r="U177" s="7">
        <f t="shared" si="70"/>
        <v>0</v>
      </c>
      <c r="W177" s="10"/>
      <c r="X177" s="10"/>
      <c r="Y177" s="12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</row>
    <row r="178" spans="1:41" s="11" customFormat="1" ht="10.5" customHeight="1" x14ac:dyDescent="0.2">
      <c r="B178" s="9" t="s">
        <v>303</v>
      </c>
      <c r="C178" s="10">
        <v>0</v>
      </c>
      <c r="D178" s="10"/>
      <c r="E178" s="10"/>
      <c r="F178" s="12"/>
      <c r="G178" s="10">
        <f t="shared" si="69"/>
        <v>0</v>
      </c>
      <c r="H178" s="10">
        <v>0</v>
      </c>
      <c r="I178" s="10">
        <v>0</v>
      </c>
      <c r="J178" s="10">
        <v>0</v>
      </c>
      <c r="K178" s="10">
        <v>0</v>
      </c>
      <c r="L178" s="10">
        <v>0</v>
      </c>
      <c r="M178" s="10">
        <v>0</v>
      </c>
      <c r="N178" s="10">
        <v>0</v>
      </c>
      <c r="O178" s="10">
        <v>0</v>
      </c>
      <c r="P178" s="10">
        <v>0</v>
      </c>
      <c r="Q178" s="10">
        <v>0</v>
      </c>
      <c r="R178" s="10">
        <v>0</v>
      </c>
      <c r="S178" s="10">
        <v>0</v>
      </c>
      <c r="T178" s="10"/>
      <c r="U178" s="7">
        <f t="shared" si="70"/>
        <v>0</v>
      </c>
      <c r="W178" s="10"/>
      <c r="X178" s="10"/>
      <c r="Y178" s="12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</row>
    <row r="179" spans="1:41" s="11" customFormat="1" ht="10.5" customHeight="1" x14ac:dyDescent="0.2">
      <c r="B179" s="12" t="s">
        <v>304</v>
      </c>
      <c r="C179" s="10">
        <v>0</v>
      </c>
      <c r="D179" s="10"/>
      <c r="E179" s="10"/>
      <c r="F179" s="12"/>
      <c r="G179" s="10"/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0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/>
      <c r="U179" s="7"/>
      <c r="W179" s="10"/>
      <c r="X179" s="10"/>
      <c r="Y179" s="12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</row>
    <row r="180" spans="1:41" s="11" customFormat="1" ht="10.5" customHeight="1" x14ac:dyDescent="0.2">
      <c r="B180" s="12" t="s">
        <v>305</v>
      </c>
      <c r="C180" s="10">
        <v>0</v>
      </c>
      <c r="D180" s="10"/>
      <c r="E180" s="10"/>
      <c r="F180" s="12"/>
      <c r="G180" s="10">
        <f t="shared" si="69"/>
        <v>0</v>
      </c>
      <c r="H180" s="10">
        <v>0</v>
      </c>
      <c r="I180" s="10">
        <v>0</v>
      </c>
      <c r="J180" s="10">
        <v>0</v>
      </c>
      <c r="K180" s="10">
        <v>0</v>
      </c>
      <c r="L180" s="10">
        <v>0</v>
      </c>
      <c r="M180" s="10">
        <v>0</v>
      </c>
      <c r="N180" s="10">
        <v>0</v>
      </c>
      <c r="O180" s="10">
        <v>0</v>
      </c>
      <c r="P180" s="10">
        <v>0</v>
      </c>
      <c r="Q180" s="10">
        <v>0</v>
      </c>
      <c r="R180" s="10">
        <v>0</v>
      </c>
      <c r="S180" s="10">
        <v>0</v>
      </c>
      <c r="T180" s="10"/>
      <c r="U180" s="7">
        <f t="shared" si="70"/>
        <v>0</v>
      </c>
      <c r="W180" s="10"/>
      <c r="X180" s="10"/>
      <c r="Y180" s="12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</row>
    <row r="181" spans="1:41" s="11" customFormat="1" ht="10.5" customHeight="1" x14ac:dyDescent="0.2">
      <c r="B181" s="12" t="s">
        <v>306</v>
      </c>
      <c r="C181" s="10">
        <v>0</v>
      </c>
      <c r="D181" s="10"/>
      <c r="E181" s="10"/>
      <c r="F181" s="12"/>
      <c r="G181" s="10">
        <f t="shared" si="69"/>
        <v>0</v>
      </c>
      <c r="H181" s="10">
        <v>0</v>
      </c>
      <c r="I181" s="10">
        <v>0</v>
      </c>
      <c r="J181" s="10">
        <v>0</v>
      </c>
      <c r="K181" s="10">
        <v>0</v>
      </c>
      <c r="L181" s="10">
        <v>0</v>
      </c>
      <c r="M181" s="10">
        <v>0</v>
      </c>
      <c r="N181" s="10">
        <v>0</v>
      </c>
      <c r="O181" s="10">
        <v>0</v>
      </c>
      <c r="P181" s="10">
        <v>0</v>
      </c>
      <c r="Q181" s="10">
        <v>0</v>
      </c>
      <c r="R181" s="10">
        <v>0</v>
      </c>
      <c r="S181" s="10">
        <v>0</v>
      </c>
      <c r="T181" s="10"/>
      <c r="U181" s="7">
        <f t="shared" si="70"/>
        <v>0</v>
      </c>
      <c r="W181" s="10"/>
      <c r="X181" s="10"/>
      <c r="Y181" s="12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</row>
    <row r="182" spans="1:41" s="11" customFormat="1" ht="10.5" customHeight="1" x14ac:dyDescent="0.2">
      <c r="B182" s="12" t="s">
        <v>307</v>
      </c>
      <c r="C182" s="10">
        <v>0</v>
      </c>
      <c r="D182" s="10"/>
      <c r="E182" s="10"/>
      <c r="F182" s="12"/>
      <c r="G182" s="10">
        <f t="shared" si="69"/>
        <v>0</v>
      </c>
      <c r="H182" s="10">
        <v>0</v>
      </c>
      <c r="I182" s="10">
        <v>0</v>
      </c>
      <c r="J182" s="10">
        <v>0</v>
      </c>
      <c r="K182" s="10">
        <v>0</v>
      </c>
      <c r="L182" s="10">
        <v>0</v>
      </c>
      <c r="M182" s="10">
        <v>0</v>
      </c>
      <c r="N182" s="10">
        <v>0</v>
      </c>
      <c r="O182" s="10">
        <v>0</v>
      </c>
      <c r="P182" s="10">
        <v>0</v>
      </c>
      <c r="Q182" s="10">
        <v>0</v>
      </c>
      <c r="R182" s="10">
        <v>0</v>
      </c>
      <c r="S182" s="10">
        <v>0</v>
      </c>
      <c r="T182" s="10"/>
      <c r="U182" s="7">
        <f t="shared" si="70"/>
        <v>0</v>
      </c>
      <c r="W182" s="10"/>
      <c r="X182" s="10"/>
      <c r="Y182" s="12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</row>
    <row r="183" spans="1:41" s="11" customFormat="1" ht="10.5" customHeight="1" x14ac:dyDescent="0.2">
      <c r="B183" s="12"/>
      <c r="C183" s="10"/>
      <c r="D183" s="10"/>
      <c r="E183" s="10"/>
      <c r="F183" s="12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7"/>
      <c r="W183" s="10"/>
      <c r="X183" s="10"/>
      <c r="Y183" s="12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</row>
    <row r="184" spans="1:41" s="11" customFormat="1" ht="10.5" customHeight="1" x14ac:dyDescent="0.2">
      <c r="B184" s="12" t="s">
        <v>308</v>
      </c>
      <c r="C184" s="10">
        <v>0</v>
      </c>
      <c r="D184" s="10"/>
      <c r="E184" s="10"/>
      <c r="F184" s="12"/>
      <c r="G184" s="10">
        <f t="shared" si="69"/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/>
      <c r="U184" s="7">
        <f t="shared" si="70"/>
        <v>0</v>
      </c>
      <c r="W184" s="10"/>
      <c r="X184" s="10"/>
      <c r="Y184" s="12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</row>
    <row r="185" spans="1:41" s="11" customFormat="1" ht="10.5" customHeight="1" x14ac:dyDescent="0.2">
      <c r="B185" s="1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7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</row>
    <row r="186" spans="1:41" s="11" customFormat="1" x14ac:dyDescent="0.2">
      <c r="B186" s="12" t="s">
        <v>309</v>
      </c>
      <c r="C186" s="72">
        <f>SUM(C168:C185)</f>
        <v>3.03</v>
      </c>
      <c r="D186" s="72"/>
      <c r="E186" s="72"/>
      <c r="F186" s="72">
        <f t="shared" ref="F186:G186" si="71">SUM(F168:F185)</f>
        <v>0</v>
      </c>
      <c r="G186" s="72">
        <f t="shared" si="71"/>
        <v>3.03</v>
      </c>
      <c r="H186" s="72">
        <f>SUM(H168:H185)</f>
        <v>3.01</v>
      </c>
      <c r="I186" s="72">
        <f t="shared" ref="I186:S186" si="72">SUM(I168:I185)</f>
        <v>3.03</v>
      </c>
      <c r="J186" s="72">
        <f t="shared" si="72"/>
        <v>5.03</v>
      </c>
      <c r="K186" s="72">
        <f t="shared" si="72"/>
        <v>4.97</v>
      </c>
      <c r="L186" s="72">
        <f t="shared" si="72"/>
        <v>1.33</v>
      </c>
      <c r="M186" s="72">
        <f t="shared" si="72"/>
        <v>1.31</v>
      </c>
      <c r="N186" s="72">
        <f t="shared" si="72"/>
        <v>1.32</v>
      </c>
      <c r="O186" s="72">
        <f t="shared" si="72"/>
        <v>1.32</v>
      </c>
      <c r="P186" s="72">
        <f t="shared" si="72"/>
        <v>1.32</v>
      </c>
      <c r="Q186" s="72">
        <f t="shared" si="72"/>
        <v>1.32</v>
      </c>
      <c r="R186" s="72">
        <f t="shared" si="72"/>
        <v>1.32</v>
      </c>
      <c r="S186" s="72">
        <f t="shared" si="72"/>
        <v>1.31</v>
      </c>
      <c r="T186" s="10"/>
      <c r="U186" s="7">
        <f t="shared" si="70"/>
        <v>2.2784615384615381</v>
      </c>
      <c r="W186" s="10"/>
      <c r="X186" s="10"/>
      <c r="Y186" s="72">
        <f>SUM(Y168:Y185)</f>
        <v>0</v>
      </c>
      <c r="Z186" s="72"/>
      <c r="AA186" s="72">
        <f>SUM(AA168:AA185)</f>
        <v>0</v>
      </c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</row>
    <row r="187" spans="1:41" s="8" customFormat="1" ht="22.5" customHeight="1" thickBot="1" x14ac:dyDescent="0.3">
      <c r="B187" s="64" t="s">
        <v>310</v>
      </c>
      <c r="C187" s="73">
        <f>+C166+C186</f>
        <v>3.03</v>
      </c>
      <c r="D187" s="73"/>
      <c r="E187" s="73"/>
      <c r="F187" s="73">
        <f t="shared" ref="F187:G187" si="73">+F166+F186</f>
        <v>0</v>
      </c>
      <c r="G187" s="73">
        <f t="shared" si="73"/>
        <v>3.03</v>
      </c>
      <c r="H187" s="73">
        <f>+H166+H186</f>
        <v>3.01</v>
      </c>
      <c r="I187" s="73">
        <f t="shared" ref="I187:S187" si="74">+I166+I186</f>
        <v>3.03</v>
      </c>
      <c r="J187" s="73">
        <f t="shared" si="74"/>
        <v>5.03</v>
      </c>
      <c r="K187" s="73">
        <f t="shared" si="74"/>
        <v>4.97</v>
      </c>
      <c r="L187" s="73">
        <f t="shared" si="74"/>
        <v>1.33</v>
      </c>
      <c r="M187" s="73">
        <f t="shared" si="74"/>
        <v>1.31</v>
      </c>
      <c r="N187" s="73">
        <f t="shared" si="74"/>
        <v>1.32</v>
      </c>
      <c r="O187" s="73">
        <f t="shared" si="74"/>
        <v>1.32</v>
      </c>
      <c r="P187" s="73">
        <f t="shared" si="74"/>
        <v>1.32</v>
      </c>
      <c r="Q187" s="73">
        <f t="shared" si="74"/>
        <v>1.32</v>
      </c>
      <c r="R187" s="73">
        <f t="shared" si="74"/>
        <v>1.32</v>
      </c>
      <c r="S187" s="73">
        <f t="shared" si="74"/>
        <v>1.31</v>
      </c>
      <c r="T187" s="66"/>
      <c r="U187" s="7">
        <f t="shared" si="70"/>
        <v>2.2784615384615381</v>
      </c>
      <c r="W187" s="66"/>
      <c r="X187" s="66"/>
      <c r="Y187" s="73">
        <f>+Y166+Y186</f>
        <v>0</v>
      </c>
      <c r="Z187" s="73"/>
      <c r="AA187" s="73">
        <f>+AA166+AA186</f>
        <v>0</v>
      </c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13"/>
    </row>
    <row r="188" spans="1:41" s="33" customFormat="1" ht="10.5" thickTop="1" x14ac:dyDescent="0.2">
      <c r="A188" s="38" t="s">
        <v>131</v>
      </c>
      <c r="C188" s="34"/>
      <c r="D188" s="34"/>
      <c r="E188" s="34"/>
      <c r="F188" s="34"/>
      <c r="G188" s="3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V188" s="35" t="s">
        <v>270</v>
      </c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6"/>
    </row>
    <row r="189" spans="1:41" s="33" customFormat="1" x14ac:dyDescent="0.2">
      <c r="A189" s="38" t="s">
        <v>132</v>
      </c>
      <c r="C189" s="34"/>
      <c r="D189" s="34"/>
      <c r="E189" s="34"/>
      <c r="F189" s="34"/>
      <c r="G189" s="10">
        <f t="shared" ref="G189" si="75">SUM(C189:F189)</f>
        <v>0</v>
      </c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V189" s="37" t="s">
        <v>311</v>
      </c>
      <c r="W189" s="34"/>
      <c r="X189" s="34"/>
      <c r="Y189" s="34"/>
      <c r="Z189" s="34"/>
      <c r="AA189" s="34">
        <f>SUM(W189:Z189)</f>
        <v>0</v>
      </c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6"/>
    </row>
    <row r="190" spans="1:41" s="33" customFormat="1" x14ac:dyDescent="0.2">
      <c r="A190" s="38" t="s">
        <v>133</v>
      </c>
      <c r="B190" s="38"/>
      <c r="C190" s="34"/>
      <c r="D190" s="34"/>
      <c r="E190" s="34"/>
      <c r="F190" s="34">
        <f>-F186</f>
        <v>0</v>
      </c>
      <c r="G190" s="3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V190" s="35"/>
      <c r="W190" s="34"/>
      <c r="X190" s="34"/>
      <c r="Y190" s="34">
        <f>-Y186</f>
        <v>0</v>
      </c>
      <c r="Z190" s="34">
        <f>-Z186</f>
        <v>0</v>
      </c>
      <c r="AA190" s="34">
        <f>SUM(W190:Z190)</f>
        <v>0</v>
      </c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6"/>
    </row>
    <row r="191" spans="1:41" s="33" customFormat="1" x14ac:dyDescent="0.2">
      <c r="A191" s="76" t="s">
        <v>312</v>
      </c>
      <c r="C191" s="34"/>
      <c r="D191" s="34"/>
      <c r="E191" s="34"/>
      <c r="F191" s="34">
        <f>+F186-F189+F190</f>
        <v>0</v>
      </c>
      <c r="G191" s="34">
        <f>+G187-G189-G190</f>
        <v>3.03</v>
      </c>
      <c r="H191" s="34">
        <f t="shared" ref="H191:R191" si="76">+H187-H189-H190</f>
        <v>3.01</v>
      </c>
      <c r="I191" s="34">
        <f t="shared" si="76"/>
        <v>3.03</v>
      </c>
      <c r="J191" s="34">
        <f t="shared" si="76"/>
        <v>5.03</v>
      </c>
      <c r="K191" s="34">
        <f t="shared" si="76"/>
        <v>4.97</v>
      </c>
      <c r="L191" s="34">
        <f t="shared" si="76"/>
        <v>1.33</v>
      </c>
      <c r="M191" s="34">
        <f t="shared" si="76"/>
        <v>1.31</v>
      </c>
      <c r="N191" s="34">
        <f t="shared" si="76"/>
        <v>1.32</v>
      </c>
      <c r="O191" s="34">
        <f t="shared" si="76"/>
        <v>1.32</v>
      </c>
      <c r="P191" s="34">
        <f t="shared" si="76"/>
        <v>1.32</v>
      </c>
      <c r="Q191" s="34">
        <f t="shared" si="76"/>
        <v>1.32</v>
      </c>
      <c r="R191" s="34">
        <f t="shared" si="76"/>
        <v>1.32</v>
      </c>
      <c r="S191" s="74">
        <f>+S187-S189</f>
        <v>1.31</v>
      </c>
      <c r="T191" s="74"/>
      <c r="U191" s="7">
        <f t="shared" ref="U191" si="77">AVERAGE(G191:S191)</f>
        <v>2.2784615384615381</v>
      </c>
      <c r="V191" s="35" t="s">
        <v>313</v>
      </c>
      <c r="W191" s="34">
        <f>+W184-W189</f>
        <v>0</v>
      </c>
      <c r="X191" s="34"/>
      <c r="Y191" s="34">
        <f>+Y186-Y189+Y190</f>
        <v>0</v>
      </c>
      <c r="Z191" s="34"/>
      <c r="AA191" s="34">
        <f>+AA186-AA189+AA190</f>
        <v>0</v>
      </c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>
        <f>+AM184-AM189</f>
        <v>0</v>
      </c>
      <c r="AN191" s="34"/>
      <c r="AO191" s="36"/>
    </row>
    <row r="192" spans="1:41" s="7" customFormat="1" x14ac:dyDescent="0.2">
      <c r="B192" s="9"/>
      <c r="C192" s="11"/>
      <c r="D192" s="11"/>
      <c r="E192" s="11"/>
      <c r="F192" s="9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W192" s="11"/>
      <c r="X192" s="11"/>
      <c r="Y192" s="9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</row>
    <row r="193" spans="1:41" s="7" customFormat="1" ht="10.5" x14ac:dyDescent="0.25">
      <c r="A193" s="8" t="s">
        <v>314</v>
      </c>
      <c r="B193" s="12" t="s">
        <v>315</v>
      </c>
      <c r="C193" s="10"/>
      <c r="D193" s="10"/>
      <c r="E193" s="10"/>
      <c r="F193" s="12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W193" s="10"/>
      <c r="X193" s="10"/>
      <c r="Y193" s="12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1"/>
    </row>
    <row r="194" spans="1:41" s="7" customFormat="1" x14ac:dyDescent="0.2">
      <c r="B194" s="9" t="s">
        <v>316</v>
      </c>
      <c r="C194" s="10">
        <v>0</v>
      </c>
      <c r="D194" s="10"/>
      <c r="E194" s="10"/>
      <c r="F194" s="9"/>
      <c r="G194" s="10">
        <f t="shared" ref="G194:G208" si="78">SUM(C194:F194)</f>
        <v>0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  <c r="M194" s="10">
        <v>0</v>
      </c>
      <c r="N194" s="10">
        <v>0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0"/>
      <c r="U194" s="7">
        <f t="shared" ref="U194:U208" si="79">AVERAGE(G194:S194)</f>
        <v>0</v>
      </c>
      <c r="W194" s="10"/>
      <c r="X194" s="10"/>
      <c r="Y194" s="9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1"/>
    </row>
    <row r="195" spans="1:41" s="7" customFormat="1" x14ac:dyDescent="0.2">
      <c r="B195" s="9" t="s">
        <v>317</v>
      </c>
      <c r="C195" s="10">
        <v>0</v>
      </c>
      <c r="D195" s="10"/>
      <c r="E195" s="10"/>
      <c r="F195" s="9"/>
      <c r="G195" s="10">
        <f t="shared" si="78"/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/>
      <c r="U195" s="7">
        <f t="shared" si="79"/>
        <v>0</v>
      </c>
      <c r="W195" s="10"/>
      <c r="X195" s="10"/>
      <c r="Y195" s="9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1"/>
    </row>
    <row r="196" spans="1:41" s="7" customFormat="1" x14ac:dyDescent="0.2">
      <c r="B196" s="9" t="s">
        <v>318</v>
      </c>
      <c r="C196" s="10">
        <v>0</v>
      </c>
      <c r="D196" s="10"/>
      <c r="E196" s="10"/>
      <c r="F196" s="9"/>
      <c r="G196" s="10">
        <f t="shared" si="78"/>
        <v>0</v>
      </c>
      <c r="H196" s="10">
        <v>0</v>
      </c>
      <c r="I196" s="10">
        <v>0</v>
      </c>
      <c r="J196" s="10">
        <v>0</v>
      </c>
      <c r="K196" s="10">
        <v>0</v>
      </c>
      <c r="L196" s="10">
        <v>0</v>
      </c>
      <c r="M196" s="10">
        <v>0</v>
      </c>
      <c r="N196" s="10">
        <v>0</v>
      </c>
      <c r="O196" s="10">
        <v>0</v>
      </c>
      <c r="P196" s="10">
        <v>0</v>
      </c>
      <c r="Q196" s="10">
        <v>0</v>
      </c>
      <c r="R196" s="10">
        <v>0</v>
      </c>
      <c r="S196" s="10">
        <v>0</v>
      </c>
      <c r="T196" s="10"/>
      <c r="U196" s="7">
        <f t="shared" si="79"/>
        <v>0</v>
      </c>
      <c r="W196" s="10"/>
      <c r="X196" s="10"/>
      <c r="Y196" s="9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1"/>
    </row>
    <row r="197" spans="1:41" s="7" customFormat="1" x14ac:dyDescent="0.2">
      <c r="B197" s="9" t="s">
        <v>319</v>
      </c>
      <c r="C197" s="10">
        <v>0</v>
      </c>
      <c r="D197" s="10"/>
      <c r="E197" s="10"/>
      <c r="F197" s="9"/>
      <c r="G197" s="10">
        <f t="shared" si="78"/>
        <v>0</v>
      </c>
      <c r="H197" s="10">
        <v>0</v>
      </c>
      <c r="I197" s="10">
        <v>0</v>
      </c>
      <c r="J197" s="10">
        <v>0</v>
      </c>
      <c r="K197" s="10">
        <v>0</v>
      </c>
      <c r="L197" s="10">
        <v>0</v>
      </c>
      <c r="M197" s="10">
        <v>0</v>
      </c>
      <c r="N197" s="10">
        <v>0</v>
      </c>
      <c r="O197" s="10">
        <v>0</v>
      </c>
      <c r="P197" s="10">
        <v>0</v>
      </c>
      <c r="Q197" s="10">
        <v>0</v>
      </c>
      <c r="R197" s="10">
        <v>0</v>
      </c>
      <c r="S197" s="10">
        <v>0</v>
      </c>
      <c r="T197" s="10"/>
      <c r="U197" s="7">
        <f t="shared" si="79"/>
        <v>0</v>
      </c>
      <c r="W197" s="10"/>
      <c r="X197" s="10"/>
      <c r="Y197" s="9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1"/>
    </row>
    <row r="198" spans="1:41" s="7" customFormat="1" x14ac:dyDescent="0.2">
      <c r="B198" s="9" t="s">
        <v>320</v>
      </c>
      <c r="C198" s="10">
        <v>0</v>
      </c>
      <c r="D198" s="10"/>
      <c r="E198" s="10"/>
      <c r="F198" s="9"/>
      <c r="G198" s="10">
        <f t="shared" si="78"/>
        <v>0</v>
      </c>
      <c r="H198" s="10">
        <v>0</v>
      </c>
      <c r="I198" s="10">
        <v>0</v>
      </c>
      <c r="J198" s="10">
        <v>0</v>
      </c>
      <c r="K198" s="10">
        <v>0</v>
      </c>
      <c r="L198" s="10">
        <v>0</v>
      </c>
      <c r="M198" s="10">
        <v>0</v>
      </c>
      <c r="N198" s="10">
        <v>0</v>
      </c>
      <c r="O198" s="10">
        <v>0</v>
      </c>
      <c r="P198" s="10">
        <v>0</v>
      </c>
      <c r="Q198" s="10">
        <v>0</v>
      </c>
      <c r="R198" s="10">
        <v>0</v>
      </c>
      <c r="S198" s="10">
        <v>0</v>
      </c>
      <c r="T198" s="10"/>
      <c r="U198" s="7">
        <f t="shared" si="79"/>
        <v>0</v>
      </c>
      <c r="W198" s="10"/>
      <c r="X198" s="10"/>
      <c r="Y198" s="9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1"/>
    </row>
    <row r="199" spans="1:41" s="11" customFormat="1" ht="10.5" customHeight="1" x14ac:dyDescent="0.2">
      <c r="B199" s="12" t="s">
        <v>321</v>
      </c>
      <c r="C199" s="10">
        <v>0</v>
      </c>
      <c r="D199" s="10"/>
      <c r="E199" s="10"/>
      <c r="F199" s="12"/>
      <c r="G199" s="10">
        <f t="shared" ref="G199" si="80">SUM(C199:F199)</f>
        <v>0</v>
      </c>
      <c r="H199" s="10">
        <v>0</v>
      </c>
      <c r="I199" s="10">
        <v>0</v>
      </c>
      <c r="J199" s="10">
        <v>0</v>
      </c>
      <c r="K199" s="10">
        <v>0</v>
      </c>
      <c r="L199" s="10">
        <v>0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0">
        <v>0</v>
      </c>
      <c r="S199" s="10">
        <v>0</v>
      </c>
      <c r="T199" s="10"/>
      <c r="U199" s="7">
        <f t="shared" si="79"/>
        <v>0</v>
      </c>
      <c r="W199" s="10"/>
      <c r="X199" s="10"/>
      <c r="Y199" s="12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</row>
    <row r="200" spans="1:41" s="7" customFormat="1" x14ac:dyDescent="0.2">
      <c r="B200" s="9" t="s">
        <v>322</v>
      </c>
      <c r="C200" s="10">
        <v>0</v>
      </c>
      <c r="D200" s="10"/>
      <c r="E200" s="10"/>
      <c r="F200" s="9"/>
      <c r="G200" s="10">
        <f t="shared" si="78"/>
        <v>0</v>
      </c>
      <c r="H200" s="10">
        <v>0</v>
      </c>
      <c r="I200" s="10">
        <v>0</v>
      </c>
      <c r="J200" s="10">
        <v>0</v>
      </c>
      <c r="K200" s="10">
        <v>0</v>
      </c>
      <c r="L200" s="10">
        <v>0</v>
      </c>
      <c r="M200" s="10">
        <v>0</v>
      </c>
      <c r="N200" s="10">
        <v>0</v>
      </c>
      <c r="O200" s="10">
        <v>0</v>
      </c>
      <c r="P200" s="10">
        <v>0</v>
      </c>
      <c r="Q200" s="10">
        <v>0</v>
      </c>
      <c r="R200" s="10">
        <v>0</v>
      </c>
      <c r="S200" s="10">
        <v>0</v>
      </c>
      <c r="T200" s="10"/>
      <c r="U200" s="7">
        <f t="shared" si="79"/>
        <v>0</v>
      </c>
      <c r="W200" s="10"/>
      <c r="X200" s="10"/>
      <c r="Y200" s="9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1"/>
    </row>
    <row r="201" spans="1:41" s="7" customFormat="1" x14ac:dyDescent="0.2">
      <c r="B201" s="9" t="s">
        <v>323</v>
      </c>
      <c r="C201" s="10">
        <v>0</v>
      </c>
      <c r="D201" s="10"/>
      <c r="E201" s="10"/>
      <c r="F201" s="9"/>
      <c r="G201" s="10"/>
      <c r="H201" s="10">
        <v>0</v>
      </c>
      <c r="I201" s="10">
        <v>0</v>
      </c>
      <c r="J201" s="10">
        <v>0</v>
      </c>
      <c r="K201" s="10">
        <v>0</v>
      </c>
      <c r="L201" s="10">
        <v>0</v>
      </c>
      <c r="M201" s="10">
        <v>0</v>
      </c>
      <c r="N201" s="10">
        <v>0</v>
      </c>
      <c r="O201" s="10">
        <v>0</v>
      </c>
      <c r="P201" s="10">
        <v>0</v>
      </c>
      <c r="Q201" s="10">
        <v>0</v>
      </c>
      <c r="R201" s="10">
        <v>0</v>
      </c>
      <c r="S201" s="10">
        <v>0</v>
      </c>
      <c r="T201" s="10"/>
      <c r="W201" s="10"/>
      <c r="X201" s="10"/>
      <c r="Y201" s="9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1"/>
    </row>
    <row r="202" spans="1:41" s="7" customFormat="1" x14ac:dyDescent="0.2">
      <c r="B202" s="9" t="s">
        <v>324</v>
      </c>
      <c r="C202" s="10">
        <v>0</v>
      </c>
      <c r="D202" s="10"/>
      <c r="E202" s="10"/>
      <c r="F202" s="9"/>
      <c r="G202" s="10">
        <f t="shared" si="78"/>
        <v>0</v>
      </c>
      <c r="H202" s="10">
        <v>0</v>
      </c>
      <c r="I202" s="10">
        <v>0</v>
      </c>
      <c r="J202" s="10">
        <v>0</v>
      </c>
      <c r="K202" s="10">
        <v>0</v>
      </c>
      <c r="L202" s="10">
        <v>0</v>
      </c>
      <c r="M202" s="10">
        <v>0</v>
      </c>
      <c r="N202" s="10">
        <v>0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/>
      <c r="U202" s="7">
        <f t="shared" si="79"/>
        <v>0</v>
      </c>
      <c r="W202" s="10"/>
      <c r="X202" s="10"/>
      <c r="Y202" s="9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1"/>
    </row>
    <row r="203" spans="1:41" s="7" customFormat="1" x14ac:dyDescent="0.2">
      <c r="B203" s="9" t="s">
        <v>325</v>
      </c>
      <c r="C203" s="10">
        <v>0</v>
      </c>
      <c r="D203" s="10"/>
      <c r="E203" s="10"/>
      <c r="F203" s="9"/>
      <c r="G203" s="10">
        <f t="shared" si="78"/>
        <v>0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10">
        <v>0</v>
      </c>
      <c r="P203" s="10">
        <v>0</v>
      </c>
      <c r="Q203" s="10">
        <v>0</v>
      </c>
      <c r="R203" s="10">
        <v>0</v>
      </c>
      <c r="S203" s="10">
        <v>0</v>
      </c>
      <c r="T203" s="10"/>
      <c r="U203" s="7">
        <f t="shared" si="79"/>
        <v>0</v>
      </c>
      <c r="W203" s="10"/>
      <c r="X203" s="10"/>
      <c r="Y203" s="9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1"/>
    </row>
    <row r="204" spans="1:41" s="7" customFormat="1" x14ac:dyDescent="0.2">
      <c r="B204" s="9" t="s">
        <v>326</v>
      </c>
      <c r="C204" s="10">
        <v>0</v>
      </c>
      <c r="D204" s="10"/>
      <c r="E204" s="10"/>
      <c r="F204" s="9"/>
      <c r="G204" s="10"/>
      <c r="H204" s="10">
        <v>0</v>
      </c>
      <c r="I204" s="10">
        <v>0</v>
      </c>
      <c r="J204" s="10">
        <v>0</v>
      </c>
      <c r="K204" s="10">
        <v>0</v>
      </c>
      <c r="L204" s="10">
        <v>0</v>
      </c>
      <c r="M204" s="10">
        <v>0</v>
      </c>
      <c r="N204" s="10">
        <v>0</v>
      </c>
      <c r="O204" s="10">
        <v>0</v>
      </c>
      <c r="P204" s="10">
        <v>0</v>
      </c>
      <c r="Q204" s="10">
        <v>0</v>
      </c>
      <c r="R204" s="10">
        <v>0</v>
      </c>
      <c r="S204" s="10">
        <v>0</v>
      </c>
      <c r="T204" s="10"/>
      <c r="W204" s="10"/>
      <c r="X204" s="10"/>
      <c r="Y204" s="9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1"/>
    </row>
    <row r="205" spans="1:41" s="7" customFormat="1" x14ac:dyDescent="0.2">
      <c r="B205" s="9" t="s">
        <v>327</v>
      </c>
      <c r="C205" s="10">
        <v>0</v>
      </c>
      <c r="D205" s="10"/>
      <c r="E205" s="10"/>
      <c r="F205" s="9"/>
      <c r="G205" s="10"/>
      <c r="H205" s="10">
        <v>0</v>
      </c>
      <c r="I205" s="10">
        <v>0</v>
      </c>
      <c r="J205" s="10">
        <v>0</v>
      </c>
      <c r="K205" s="10">
        <v>0</v>
      </c>
      <c r="L205" s="10">
        <v>0</v>
      </c>
      <c r="M205" s="10">
        <v>0</v>
      </c>
      <c r="N205" s="10">
        <v>0</v>
      </c>
      <c r="O205" s="10">
        <v>0</v>
      </c>
      <c r="P205" s="10">
        <v>0</v>
      </c>
      <c r="Q205" s="10">
        <v>0</v>
      </c>
      <c r="R205" s="10">
        <v>0</v>
      </c>
      <c r="S205" s="10">
        <v>0</v>
      </c>
      <c r="T205" s="10"/>
      <c r="W205" s="10"/>
      <c r="X205" s="10"/>
      <c r="Y205" s="9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1"/>
    </row>
    <row r="206" spans="1:41" s="7" customFormat="1" x14ac:dyDescent="0.2">
      <c r="B206" s="9" t="s">
        <v>328</v>
      </c>
      <c r="C206" s="10">
        <v>0</v>
      </c>
      <c r="D206" s="10"/>
      <c r="E206" s="10"/>
      <c r="F206" s="9"/>
      <c r="G206" s="10">
        <f t="shared" si="78"/>
        <v>0</v>
      </c>
      <c r="H206" s="10">
        <v>0</v>
      </c>
      <c r="I206" s="10">
        <v>0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0"/>
      <c r="U206" s="7">
        <f t="shared" si="79"/>
        <v>0</v>
      </c>
      <c r="W206" s="10"/>
      <c r="X206" s="10"/>
      <c r="Y206" s="9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1"/>
    </row>
    <row r="207" spans="1:41" s="7" customFormat="1" x14ac:dyDescent="0.2">
      <c r="B207" s="9" t="s">
        <v>329</v>
      </c>
      <c r="C207" s="10">
        <v>0</v>
      </c>
      <c r="D207" s="10"/>
      <c r="E207" s="10"/>
      <c r="F207" s="9"/>
      <c r="G207" s="10">
        <f t="shared" si="78"/>
        <v>0</v>
      </c>
      <c r="H207" s="10">
        <v>0</v>
      </c>
      <c r="I207" s="10">
        <v>0</v>
      </c>
      <c r="J207" s="10">
        <v>0</v>
      </c>
      <c r="K207" s="10">
        <v>0</v>
      </c>
      <c r="L207" s="10">
        <v>0</v>
      </c>
      <c r="M207" s="10">
        <v>0</v>
      </c>
      <c r="N207" s="10">
        <v>0</v>
      </c>
      <c r="O207" s="10">
        <v>0</v>
      </c>
      <c r="P207" s="10">
        <v>0</v>
      </c>
      <c r="Q207" s="10">
        <v>0</v>
      </c>
      <c r="R207" s="10">
        <v>0</v>
      </c>
      <c r="S207" s="10">
        <v>0</v>
      </c>
      <c r="T207" s="10"/>
      <c r="U207" s="7">
        <f t="shared" si="79"/>
        <v>0</v>
      </c>
      <c r="W207" s="10"/>
      <c r="X207" s="10"/>
      <c r="Y207" s="9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1"/>
    </row>
    <row r="208" spans="1:41" s="7" customFormat="1" x14ac:dyDescent="0.2">
      <c r="B208" s="9" t="s">
        <v>330</v>
      </c>
      <c r="C208" s="10">
        <v>0</v>
      </c>
      <c r="D208" s="10"/>
      <c r="E208" s="10"/>
      <c r="F208" s="9"/>
      <c r="G208" s="10">
        <f t="shared" si="78"/>
        <v>0</v>
      </c>
      <c r="H208" s="10">
        <v>0</v>
      </c>
      <c r="I208" s="10">
        <v>0</v>
      </c>
      <c r="J208" s="10">
        <v>0</v>
      </c>
      <c r="K208" s="10">
        <v>0</v>
      </c>
      <c r="L208" s="10">
        <v>0</v>
      </c>
      <c r="M208" s="10">
        <v>0</v>
      </c>
      <c r="N208" s="10">
        <v>0</v>
      </c>
      <c r="O208" s="10">
        <v>0</v>
      </c>
      <c r="P208" s="10">
        <v>0</v>
      </c>
      <c r="Q208" s="10">
        <v>0</v>
      </c>
      <c r="R208" s="10">
        <v>0</v>
      </c>
      <c r="S208" s="10">
        <v>0</v>
      </c>
      <c r="T208" s="10"/>
      <c r="U208" s="7">
        <f t="shared" si="79"/>
        <v>0</v>
      </c>
      <c r="W208" s="10"/>
      <c r="X208" s="10"/>
      <c r="Y208" s="9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1"/>
    </row>
    <row r="209" spans="1:41" s="7" customFormat="1" x14ac:dyDescent="0.2">
      <c r="B209" s="9"/>
      <c r="C209" s="10"/>
      <c r="D209" s="10"/>
      <c r="E209" s="10"/>
      <c r="F209" s="9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W209" s="10"/>
      <c r="X209" s="10"/>
      <c r="Y209" s="9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1"/>
    </row>
    <row r="210" spans="1:41" s="7" customFormat="1" x14ac:dyDescent="0.2">
      <c r="B210" s="9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1"/>
    </row>
    <row r="211" spans="1:41" s="13" customFormat="1" ht="21" x14ac:dyDescent="0.25">
      <c r="B211" s="64" t="s">
        <v>331</v>
      </c>
      <c r="C211" s="75">
        <f>SUM(C193:C210)</f>
        <v>0</v>
      </c>
      <c r="D211" s="75"/>
      <c r="E211" s="75"/>
      <c r="F211" s="75">
        <f>SUM(F193:F210)</f>
        <v>0</v>
      </c>
      <c r="G211" s="75">
        <f>SUM(G193:G210)</f>
        <v>0</v>
      </c>
      <c r="H211" s="75">
        <f>SUM(H193:H210)</f>
        <v>0</v>
      </c>
      <c r="I211" s="75">
        <f>SUM(I193:I210)</f>
        <v>0</v>
      </c>
      <c r="J211" s="75">
        <f t="shared" ref="J211:S211" si="81">SUM(J193:J210)</f>
        <v>0</v>
      </c>
      <c r="K211" s="75">
        <f t="shared" si="81"/>
        <v>0</v>
      </c>
      <c r="L211" s="75">
        <f t="shared" si="81"/>
        <v>0</v>
      </c>
      <c r="M211" s="75">
        <f t="shared" si="81"/>
        <v>0</v>
      </c>
      <c r="N211" s="75">
        <f t="shared" si="81"/>
        <v>0</v>
      </c>
      <c r="O211" s="75">
        <f t="shared" si="81"/>
        <v>0</v>
      </c>
      <c r="P211" s="75">
        <f t="shared" si="81"/>
        <v>0</v>
      </c>
      <c r="Q211" s="75">
        <f t="shared" si="81"/>
        <v>0</v>
      </c>
      <c r="R211" s="75">
        <f t="shared" si="81"/>
        <v>0</v>
      </c>
      <c r="S211" s="75">
        <f t="shared" si="81"/>
        <v>0</v>
      </c>
      <c r="T211" s="66"/>
      <c r="U211" s="8">
        <f t="shared" ref="U211" si="82">AVERAGE(G211:S211)</f>
        <v>0</v>
      </c>
      <c r="W211" s="66"/>
      <c r="X211" s="66"/>
      <c r="Y211" s="75">
        <f>SUM(Y193:Y210)</f>
        <v>0</v>
      </c>
      <c r="Z211" s="75"/>
      <c r="AA211" s="75">
        <f>SUM(AA193:AA210)</f>
        <v>0</v>
      </c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</row>
    <row r="212" spans="1:41" x14ac:dyDescent="0.2">
      <c r="C212" s="30"/>
      <c r="D212" s="30"/>
      <c r="E212" s="30"/>
      <c r="G212" s="30"/>
      <c r="Z212" s="30"/>
      <c r="AA212" s="30"/>
    </row>
    <row r="213" spans="1:41" s="33" customFormat="1" x14ac:dyDescent="0.2">
      <c r="A213" s="38" t="s">
        <v>131</v>
      </c>
      <c r="C213" s="34"/>
      <c r="D213" s="34"/>
      <c r="E213" s="34"/>
      <c r="F213" s="34"/>
      <c r="G213" s="3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V213" s="35" t="s">
        <v>270</v>
      </c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6"/>
    </row>
    <row r="214" spans="1:41" s="33" customFormat="1" x14ac:dyDescent="0.2">
      <c r="A214" s="38" t="s">
        <v>132</v>
      </c>
      <c r="C214" s="34"/>
      <c r="D214" s="34"/>
      <c r="E214" s="34"/>
      <c r="F214" s="34"/>
      <c r="G214" s="10">
        <f t="shared" ref="G214" si="83">SUM(C214:F214)</f>
        <v>0</v>
      </c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V214" s="37" t="s">
        <v>311</v>
      </c>
      <c r="W214" s="34"/>
      <c r="X214" s="34"/>
      <c r="Y214" s="34"/>
      <c r="Z214" s="34"/>
      <c r="AA214" s="34">
        <f>SUM(W214:Z214)</f>
        <v>0</v>
      </c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6"/>
    </row>
    <row r="215" spans="1:41" s="33" customFormat="1" x14ac:dyDescent="0.2">
      <c r="A215" s="38" t="s">
        <v>133</v>
      </c>
      <c r="B215" s="38"/>
      <c r="C215" s="34"/>
      <c r="D215" s="34"/>
      <c r="E215" s="34"/>
      <c r="F215" s="34">
        <f>-F211</f>
        <v>0</v>
      </c>
      <c r="G215" s="3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V215" s="35"/>
      <c r="W215" s="34"/>
      <c r="X215" s="34"/>
      <c r="Y215" s="34">
        <f>-Y211</f>
        <v>0</v>
      </c>
      <c r="Z215" s="34">
        <f>-Z211</f>
        <v>0</v>
      </c>
      <c r="AA215" s="34">
        <f>SUM(W215:Z215)</f>
        <v>0</v>
      </c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6"/>
    </row>
    <row r="216" spans="1:41" s="33" customFormat="1" x14ac:dyDescent="0.2">
      <c r="A216" s="76" t="s">
        <v>312</v>
      </c>
      <c r="C216" s="34"/>
      <c r="D216" s="34"/>
      <c r="E216" s="34"/>
      <c r="F216" s="34">
        <f>+F211-F214+F215</f>
        <v>0</v>
      </c>
      <c r="G216" s="34">
        <f>+G211-G214-G215</f>
        <v>0</v>
      </c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V216" s="35" t="s">
        <v>313</v>
      </c>
      <c r="W216" s="34">
        <f>+W209-W214</f>
        <v>0</v>
      </c>
      <c r="X216" s="34"/>
      <c r="Y216" s="34">
        <f>+Y211-Y214+Y215</f>
        <v>0</v>
      </c>
      <c r="Z216" s="34"/>
      <c r="AA216" s="34">
        <f>+AA211-AA214+AA215</f>
        <v>0</v>
      </c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>
        <f>+AM209-AM214</f>
        <v>0</v>
      </c>
      <c r="AN216" s="34"/>
      <c r="AO216" s="36"/>
    </row>
    <row r="217" spans="1:41" x14ac:dyDescent="0.2">
      <c r="C217" s="30"/>
      <c r="D217" s="30"/>
      <c r="E217" s="30"/>
      <c r="G217" s="30"/>
      <c r="Z217" s="30"/>
      <c r="AA217" s="30"/>
    </row>
    <row r="218" spans="1:41" x14ac:dyDescent="0.2">
      <c r="C218" s="30"/>
      <c r="D218" s="30"/>
      <c r="E218" s="30"/>
      <c r="G218" s="30"/>
      <c r="S218" s="30">
        <f>+S66+S142</f>
        <v>1349749.98</v>
      </c>
      <c r="Z218" s="30"/>
      <c r="AA218" s="30"/>
    </row>
    <row r="219" spans="1:41" x14ac:dyDescent="0.2">
      <c r="C219" s="30"/>
      <c r="D219" s="30"/>
      <c r="E219" s="30"/>
      <c r="G219" s="30"/>
      <c r="Z219" s="30"/>
      <c r="AA219" s="30"/>
    </row>
    <row r="220" spans="1:41" x14ac:dyDescent="0.2">
      <c r="C220" s="30"/>
      <c r="D220" s="30"/>
      <c r="E220" s="30"/>
      <c r="G220" s="30"/>
      <c r="Z220" s="30"/>
      <c r="AA220" s="30"/>
    </row>
    <row r="221" spans="1:41" x14ac:dyDescent="0.2">
      <c r="C221" s="30"/>
      <c r="D221" s="30"/>
      <c r="E221" s="30"/>
      <c r="G221" s="30"/>
      <c r="Z221" s="30"/>
      <c r="AA221" s="30"/>
    </row>
    <row r="222" spans="1:41" x14ac:dyDescent="0.2">
      <c r="C222" s="30"/>
      <c r="D222" s="30"/>
      <c r="E222" s="30"/>
      <c r="G222" s="30"/>
      <c r="S222" s="30">
        <f>+S218-S220</f>
        <v>1349749.98</v>
      </c>
      <c r="Z222" s="30"/>
      <c r="AA222" s="30"/>
    </row>
    <row r="223" spans="1:41" x14ac:dyDescent="0.2">
      <c r="C223" s="30"/>
      <c r="D223" s="30"/>
      <c r="E223" s="30"/>
      <c r="G223" s="30"/>
      <c r="Z223" s="30"/>
      <c r="AA223" s="30"/>
    </row>
    <row r="224" spans="1:41" x14ac:dyDescent="0.2">
      <c r="C224" s="30"/>
      <c r="D224" s="30"/>
      <c r="E224" s="30"/>
      <c r="G224" s="30"/>
      <c r="Z224" s="30"/>
      <c r="AA224" s="30"/>
    </row>
    <row r="225" spans="3:27" x14ac:dyDescent="0.2">
      <c r="C225" s="30"/>
      <c r="D225" s="30"/>
      <c r="E225" s="30"/>
      <c r="G225" s="30"/>
      <c r="Z225" s="30"/>
      <c r="AA225" s="30"/>
    </row>
    <row r="226" spans="3:27" x14ac:dyDescent="0.2">
      <c r="C226" s="30"/>
      <c r="D226" s="30"/>
      <c r="E226" s="30"/>
      <c r="G226" s="30"/>
      <c r="Z226" s="30"/>
      <c r="AA226" s="30"/>
    </row>
    <row r="227" spans="3:27" x14ac:dyDescent="0.2">
      <c r="C227" s="30"/>
      <c r="D227" s="30"/>
      <c r="E227" s="30"/>
      <c r="G227" s="30"/>
      <c r="Z227" s="30"/>
      <c r="AA227" s="30"/>
    </row>
    <row r="228" spans="3:27" x14ac:dyDescent="0.2">
      <c r="C228" s="30"/>
      <c r="D228" s="30"/>
      <c r="E228" s="30"/>
      <c r="G228" s="30"/>
      <c r="Z228" s="30"/>
      <c r="AA228" s="30"/>
    </row>
    <row r="229" spans="3:27" x14ac:dyDescent="0.2">
      <c r="C229" s="30"/>
      <c r="D229" s="30"/>
      <c r="E229" s="30"/>
      <c r="G229" s="30"/>
      <c r="Z229" s="30"/>
      <c r="AA229" s="30"/>
    </row>
    <row r="230" spans="3:27" x14ac:dyDescent="0.2">
      <c r="C230" s="30"/>
      <c r="D230" s="30"/>
      <c r="E230" s="30"/>
      <c r="G230" s="30"/>
      <c r="Z230" s="30"/>
      <c r="AA230" s="30"/>
    </row>
    <row r="231" spans="3:27" x14ac:dyDescent="0.2">
      <c r="C231" s="30"/>
      <c r="D231" s="30"/>
      <c r="E231" s="30"/>
      <c r="G231" s="30"/>
      <c r="Z231" s="30"/>
      <c r="AA231" s="30"/>
    </row>
    <row r="232" spans="3:27" x14ac:dyDescent="0.2">
      <c r="C232" s="30"/>
      <c r="D232" s="30"/>
      <c r="E232" s="30"/>
      <c r="G232" s="30"/>
      <c r="Z232" s="30"/>
      <c r="AA232" s="30"/>
    </row>
    <row r="233" spans="3:27" x14ac:dyDescent="0.2">
      <c r="C233" s="30"/>
      <c r="D233" s="30"/>
      <c r="E233" s="30"/>
      <c r="G233" s="30"/>
      <c r="Z233" s="30"/>
      <c r="AA233" s="30"/>
    </row>
    <row r="234" spans="3:27" x14ac:dyDescent="0.2">
      <c r="C234" s="30"/>
      <c r="D234" s="30"/>
      <c r="E234" s="30"/>
      <c r="G234" s="30"/>
      <c r="Z234" s="30"/>
      <c r="AA234" s="30"/>
    </row>
    <row r="235" spans="3:27" x14ac:dyDescent="0.2">
      <c r="C235" s="30"/>
      <c r="D235" s="30"/>
      <c r="E235" s="30"/>
      <c r="G235" s="30"/>
      <c r="Z235" s="30"/>
      <c r="AA235" s="30"/>
    </row>
    <row r="236" spans="3:27" x14ac:dyDescent="0.2">
      <c r="C236" s="30"/>
      <c r="D236" s="30"/>
      <c r="E236" s="30"/>
      <c r="G236" s="30"/>
      <c r="Z236" s="30"/>
      <c r="AA236" s="30"/>
    </row>
    <row r="237" spans="3:27" x14ac:dyDescent="0.2">
      <c r="C237" s="30"/>
      <c r="D237" s="30"/>
      <c r="E237" s="30"/>
      <c r="G237" s="30"/>
      <c r="Z237" s="30"/>
      <c r="AA237" s="30"/>
    </row>
    <row r="238" spans="3:27" x14ac:dyDescent="0.2">
      <c r="C238" s="30"/>
      <c r="D238" s="30"/>
      <c r="E238" s="30"/>
      <c r="G238" s="30"/>
      <c r="Z238" s="30"/>
      <c r="AA238" s="30"/>
    </row>
    <row r="239" spans="3:27" x14ac:dyDescent="0.2">
      <c r="C239" s="30"/>
      <c r="D239" s="30"/>
      <c r="E239" s="30"/>
      <c r="G239" s="30"/>
      <c r="Z239" s="30"/>
      <c r="AA239" s="30"/>
    </row>
    <row r="240" spans="3:27" x14ac:dyDescent="0.2">
      <c r="C240" s="30"/>
      <c r="D240" s="30"/>
      <c r="E240" s="30"/>
      <c r="G240" s="30"/>
      <c r="Z240" s="30"/>
      <c r="AA240" s="30"/>
    </row>
    <row r="241" spans="3:27" x14ac:dyDescent="0.2">
      <c r="C241" s="30"/>
      <c r="D241" s="30"/>
      <c r="E241" s="30"/>
      <c r="G241" s="30"/>
      <c r="Z241" s="30"/>
      <c r="AA241" s="30"/>
    </row>
    <row r="242" spans="3:27" x14ac:dyDescent="0.2">
      <c r="C242" s="30"/>
      <c r="D242" s="30"/>
      <c r="E242" s="30"/>
      <c r="G242" s="30"/>
      <c r="Z242" s="30"/>
      <c r="AA242" s="30"/>
    </row>
    <row r="243" spans="3:27" x14ac:dyDescent="0.2">
      <c r="C243" s="30"/>
      <c r="D243" s="30"/>
      <c r="E243" s="30"/>
      <c r="G243" s="30"/>
      <c r="Z243" s="30"/>
      <c r="AA243" s="30"/>
    </row>
    <row r="244" spans="3:27" x14ac:dyDescent="0.2">
      <c r="C244" s="30"/>
      <c r="D244" s="30"/>
      <c r="E244" s="30"/>
      <c r="G244" s="30"/>
      <c r="Z244" s="30"/>
      <c r="AA244" s="30"/>
    </row>
    <row r="245" spans="3:27" x14ac:dyDescent="0.2">
      <c r="C245" s="30"/>
      <c r="D245" s="30"/>
      <c r="E245" s="30"/>
      <c r="G245" s="30"/>
      <c r="Z245" s="30"/>
      <c r="AA245" s="30"/>
    </row>
    <row r="246" spans="3:27" x14ac:dyDescent="0.2">
      <c r="C246" s="30"/>
      <c r="D246" s="30"/>
      <c r="E246" s="30"/>
      <c r="G246" s="30"/>
      <c r="Z246" s="30"/>
      <c r="AA246" s="30"/>
    </row>
    <row r="247" spans="3:27" x14ac:dyDescent="0.2">
      <c r="C247" s="30"/>
      <c r="D247" s="30"/>
      <c r="E247" s="30"/>
      <c r="G247" s="30"/>
      <c r="Z247" s="30"/>
      <c r="AA247" s="30"/>
    </row>
    <row r="248" spans="3:27" x14ac:dyDescent="0.2">
      <c r="C248" s="30"/>
      <c r="D248" s="30"/>
      <c r="E248" s="30"/>
      <c r="G248" s="30"/>
      <c r="Z248" s="30"/>
      <c r="AA248" s="30"/>
    </row>
    <row r="249" spans="3:27" x14ac:dyDescent="0.2">
      <c r="C249" s="30"/>
      <c r="D249" s="30"/>
      <c r="E249" s="30"/>
      <c r="G249" s="30"/>
      <c r="Z249" s="30"/>
      <c r="AA249" s="30"/>
    </row>
    <row r="250" spans="3:27" x14ac:dyDescent="0.2">
      <c r="C250" s="30"/>
      <c r="D250" s="30"/>
      <c r="E250" s="30"/>
      <c r="G250" s="30"/>
      <c r="Z250" s="30"/>
      <c r="AA250" s="30"/>
    </row>
    <row r="251" spans="3:27" x14ac:dyDescent="0.2">
      <c r="C251" s="30"/>
      <c r="D251" s="30"/>
      <c r="E251" s="30"/>
      <c r="G251" s="30"/>
      <c r="Z251" s="30"/>
      <c r="AA251" s="30"/>
    </row>
    <row r="252" spans="3:27" x14ac:dyDescent="0.2">
      <c r="C252" s="30"/>
      <c r="D252" s="30"/>
      <c r="E252" s="30"/>
      <c r="G252" s="30"/>
      <c r="Z252" s="30"/>
      <c r="AA252" s="30"/>
    </row>
    <row r="253" spans="3:27" x14ac:dyDescent="0.2">
      <c r="C253" s="30"/>
      <c r="D253" s="30"/>
      <c r="E253" s="30"/>
      <c r="G253" s="30"/>
      <c r="Z253" s="30"/>
      <c r="AA253" s="30"/>
    </row>
    <row r="254" spans="3:27" x14ac:dyDescent="0.2">
      <c r="C254" s="30"/>
      <c r="D254" s="30"/>
      <c r="E254" s="30"/>
      <c r="G254" s="30"/>
      <c r="Z254" s="30"/>
      <c r="AA254" s="30"/>
    </row>
    <row r="255" spans="3:27" x14ac:dyDescent="0.2">
      <c r="C255" s="30"/>
      <c r="D255" s="30"/>
      <c r="E255" s="30"/>
      <c r="G255" s="30"/>
      <c r="Z255" s="30"/>
      <c r="AA255" s="30"/>
    </row>
    <row r="256" spans="3:27" x14ac:dyDescent="0.2">
      <c r="C256" s="30"/>
      <c r="D256" s="30"/>
      <c r="E256" s="30"/>
      <c r="G256" s="30"/>
      <c r="Z256" s="30"/>
      <c r="AA256" s="30"/>
    </row>
    <row r="257" spans="3:27" x14ac:dyDescent="0.2">
      <c r="C257" s="30"/>
      <c r="D257" s="30"/>
      <c r="E257" s="30"/>
      <c r="G257" s="30"/>
      <c r="Z257" s="30"/>
      <c r="AA257" s="30"/>
    </row>
    <row r="258" spans="3:27" x14ac:dyDescent="0.2">
      <c r="C258" s="30"/>
      <c r="D258" s="30"/>
      <c r="E258" s="30"/>
      <c r="G258" s="30"/>
      <c r="Z258" s="30"/>
      <c r="AA258" s="30"/>
    </row>
    <row r="259" spans="3:27" x14ac:dyDescent="0.2">
      <c r="C259" s="30"/>
      <c r="D259" s="30"/>
      <c r="E259" s="30"/>
      <c r="G259" s="30"/>
      <c r="Z259" s="30"/>
      <c r="AA259" s="30"/>
    </row>
    <row r="260" spans="3:27" x14ac:dyDescent="0.2">
      <c r="C260" s="30"/>
      <c r="D260" s="30"/>
      <c r="E260" s="30"/>
      <c r="G260" s="30"/>
      <c r="Z260" s="30"/>
      <c r="AA260" s="30"/>
    </row>
    <row r="261" spans="3:27" x14ac:dyDescent="0.2">
      <c r="C261" s="30"/>
      <c r="D261" s="30"/>
      <c r="E261" s="30"/>
      <c r="G261" s="30"/>
      <c r="Z261" s="30"/>
      <c r="AA261" s="30"/>
    </row>
    <row r="262" spans="3:27" x14ac:dyDescent="0.2">
      <c r="C262" s="30"/>
      <c r="D262" s="30"/>
      <c r="E262" s="30"/>
      <c r="G262" s="30"/>
      <c r="Z262" s="30"/>
      <c r="AA262" s="30"/>
    </row>
    <row r="263" spans="3:27" x14ac:dyDescent="0.2">
      <c r="C263" s="30"/>
      <c r="D263" s="30"/>
      <c r="E263" s="30"/>
      <c r="G263" s="30"/>
      <c r="Z263" s="30"/>
      <c r="AA263" s="30"/>
    </row>
    <row r="264" spans="3:27" x14ac:dyDescent="0.2">
      <c r="C264" s="30"/>
      <c r="D264" s="30"/>
      <c r="E264" s="30"/>
      <c r="G264" s="30"/>
      <c r="Z264" s="30"/>
      <c r="AA264" s="30"/>
    </row>
    <row r="265" spans="3:27" x14ac:dyDescent="0.2">
      <c r="C265" s="30"/>
      <c r="D265" s="30"/>
      <c r="E265" s="30"/>
      <c r="G265" s="30"/>
      <c r="Z265" s="30"/>
      <c r="AA265" s="30"/>
    </row>
    <row r="266" spans="3:27" x14ac:dyDescent="0.2">
      <c r="C266" s="30"/>
      <c r="D266" s="30"/>
      <c r="E266" s="30"/>
      <c r="G266" s="30"/>
      <c r="Z266" s="30"/>
      <c r="AA266" s="30"/>
    </row>
    <row r="267" spans="3:27" x14ac:dyDescent="0.2">
      <c r="C267" s="30"/>
      <c r="D267" s="30"/>
      <c r="E267" s="30"/>
      <c r="G267" s="30"/>
      <c r="Z267" s="30"/>
      <c r="AA267" s="30"/>
    </row>
    <row r="268" spans="3:27" x14ac:dyDescent="0.2">
      <c r="C268" s="30"/>
      <c r="D268" s="30"/>
      <c r="E268" s="30"/>
      <c r="G268" s="30"/>
      <c r="Z268" s="30"/>
      <c r="AA268" s="30"/>
    </row>
    <row r="269" spans="3:27" x14ac:dyDescent="0.2">
      <c r="C269" s="30"/>
      <c r="D269" s="30"/>
      <c r="E269" s="30"/>
      <c r="G269" s="30"/>
      <c r="Z269" s="30"/>
      <c r="AA269" s="30"/>
    </row>
    <row r="270" spans="3:27" x14ac:dyDescent="0.2">
      <c r="C270" s="30"/>
      <c r="D270" s="30"/>
      <c r="E270" s="30"/>
      <c r="G270" s="30"/>
      <c r="Z270" s="30"/>
      <c r="AA270" s="30"/>
    </row>
    <row r="271" spans="3:27" x14ac:dyDescent="0.2">
      <c r="C271" s="30"/>
      <c r="D271" s="30"/>
      <c r="E271" s="30"/>
      <c r="G271" s="30"/>
      <c r="Z271" s="30"/>
      <c r="AA271" s="30"/>
    </row>
    <row r="272" spans="3:27" x14ac:dyDescent="0.2">
      <c r="C272" s="30"/>
      <c r="D272" s="30"/>
      <c r="E272" s="30"/>
      <c r="G272" s="30"/>
      <c r="Z272" s="30"/>
      <c r="AA272" s="30"/>
    </row>
    <row r="273" spans="3:27" x14ac:dyDescent="0.2">
      <c r="C273" s="30"/>
      <c r="D273" s="30"/>
      <c r="E273" s="30"/>
      <c r="G273" s="30"/>
      <c r="Z273" s="30"/>
      <c r="AA273" s="30"/>
    </row>
    <row r="274" spans="3:27" x14ac:dyDescent="0.2">
      <c r="C274" s="30"/>
      <c r="D274" s="30"/>
      <c r="E274" s="30"/>
      <c r="G274" s="30"/>
      <c r="Z274" s="30"/>
      <c r="AA274" s="30"/>
    </row>
    <row r="275" spans="3:27" x14ac:dyDescent="0.2">
      <c r="C275" s="30"/>
      <c r="D275" s="30"/>
      <c r="E275" s="30"/>
      <c r="G275" s="30"/>
      <c r="Z275" s="30"/>
      <c r="AA275" s="30"/>
    </row>
    <row r="276" spans="3:27" x14ac:dyDescent="0.2">
      <c r="C276" s="30"/>
      <c r="D276" s="30"/>
      <c r="E276" s="30"/>
      <c r="G276" s="30"/>
      <c r="Z276" s="30"/>
      <c r="AA276" s="30"/>
    </row>
    <row r="277" spans="3:27" x14ac:dyDescent="0.2">
      <c r="C277" s="30"/>
      <c r="D277" s="30"/>
      <c r="E277" s="30"/>
      <c r="G277" s="30"/>
      <c r="Z277" s="30"/>
      <c r="AA277" s="30"/>
    </row>
    <row r="278" spans="3:27" x14ac:dyDescent="0.2">
      <c r="C278" s="30"/>
      <c r="D278" s="30"/>
      <c r="E278" s="30"/>
      <c r="G278" s="30"/>
      <c r="Z278" s="30"/>
      <c r="AA278" s="30"/>
    </row>
    <row r="279" spans="3:27" x14ac:dyDescent="0.2">
      <c r="C279" s="30"/>
      <c r="D279" s="30"/>
      <c r="E279" s="30"/>
      <c r="G279" s="30"/>
      <c r="Z279" s="30"/>
      <c r="AA279" s="30"/>
    </row>
    <row r="280" spans="3:27" x14ac:dyDescent="0.2">
      <c r="C280" s="30"/>
      <c r="D280" s="30"/>
      <c r="E280" s="30"/>
      <c r="G280" s="30"/>
      <c r="Z280" s="30"/>
      <c r="AA280" s="30"/>
    </row>
    <row r="281" spans="3:27" x14ac:dyDescent="0.2">
      <c r="C281" s="30"/>
      <c r="D281" s="30"/>
      <c r="E281" s="30"/>
      <c r="G281" s="30"/>
      <c r="Z281" s="30"/>
      <c r="AA281" s="30"/>
    </row>
    <row r="282" spans="3:27" x14ac:dyDescent="0.2">
      <c r="C282" s="30"/>
      <c r="D282" s="30"/>
      <c r="E282" s="30"/>
      <c r="G282" s="30"/>
      <c r="Z282" s="30"/>
      <c r="AA282" s="30"/>
    </row>
    <row r="283" spans="3:27" x14ac:dyDescent="0.2">
      <c r="C283" s="30"/>
      <c r="D283" s="30"/>
      <c r="E283" s="30"/>
      <c r="G283" s="30"/>
      <c r="Z283" s="30"/>
      <c r="AA283" s="30"/>
    </row>
    <row r="284" spans="3:27" x14ac:dyDescent="0.2">
      <c r="C284" s="30"/>
      <c r="D284" s="30"/>
      <c r="E284" s="30"/>
      <c r="G284" s="30"/>
      <c r="Z284" s="30"/>
      <c r="AA284" s="30"/>
    </row>
    <row r="285" spans="3:27" x14ac:dyDescent="0.2">
      <c r="C285" s="30"/>
      <c r="D285" s="30"/>
      <c r="E285" s="30"/>
      <c r="G285" s="30"/>
      <c r="Z285" s="30"/>
      <c r="AA285" s="30"/>
    </row>
    <row r="286" spans="3:27" x14ac:dyDescent="0.2">
      <c r="C286" s="30"/>
      <c r="D286" s="30"/>
      <c r="E286" s="30"/>
      <c r="G286" s="30"/>
      <c r="Z286" s="30"/>
      <c r="AA286" s="30"/>
    </row>
    <row r="287" spans="3:27" x14ac:dyDescent="0.2">
      <c r="C287" s="30"/>
      <c r="D287" s="30"/>
      <c r="E287" s="30"/>
      <c r="G287" s="30"/>
      <c r="Z287" s="30"/>
      <c r="AA287" s="30"/>
    </row>
    <row r="288" spans="3:27" x14ac:dyDescent="0.2">
      <c r="C288" s="30"/>
      <c r="D288" s="30"/>
      <c r="E288" s="30"/>
      <c r="G288" s="30"/>
      <c r="Z288" s="30"/>
      <c r="AA288" s="30"/>
    </row>
    <row r="289" spans="3:27" x14ac:dyDescent="0.2">
      <c r="C289" s="30"/>
      <c r="D289" s="30"/>
      <c r="E289" s="30"/>
      <c r="G289" s="30"/>
      <c r="Z289" s="30"/>
      <c r="AA289" s="30"/>
    </row>
    <row r="290" spans="3:27" x14ac:dyDescent="0.2">
      <c r="C290" s="30"/>
      <c r="D290" s="30"/>
      <c r="E290" s="30"/>
      <c r="G290" s="30"/>
      <c r="Z290" s="30"/>
      <c r="AA290" s="30"/>
    </row>
    <row r="291" spans="3:27" x14ac:dyDescent="0.2">
      <c r="C291" s="30"/>
      <c r="D291" s="30"/>
      <c r="E291" s="30"/>
      <c r="G291" s="30"/>
      <c r="Z291" s="30"/>
      <c r="AA291" s="30"/>
    </row>
    <row r="292" spans="3:27" x14ac:dyDescent="0.2">
      <c r="C292" s="30"/>
      <c r="D292" s="30"/>
      <c r="E292" s="30"/>
      <c r="G292" s="30"/>
      <c r="Z292" s="30"/>
      <c r="AA292" s="30"/>
    </row>
    <row r="293" spans="3:27" x14ac:dyDescent="0.2">
      <c r="C293" s="30"/>
      <c r="D293" s="30"/>
      <c r="E293" s="30"/>
      <c r="G293" s="30"/>
      <c r="Z293" s="30"/>
      <c r="AA293" s="30"/>
    </row>
    <row r="294" spans="3:27" x14ac:dyDescent="0.2">
      <c r="C294" s="30"/>
      <c r="D294" s="30"/>
      <c r="E294" s="30"/>
      <c r="G294" s="30"/>
      <c r="Z294" s="30"/>
      <c r="AA294" s="30"/>
    </row>
    <row r="295" spans="3:27" x14ac:dyDescent="0.2">
      <c r="C295" s="30"/>
      <c r="D295" s="30"/>
      <c r="E295" s="30"/>
      <c r="G295" s="30"/>
      <c r="Z295" s="30"/>
      <c r="AA295" s="30"/>
    </row>
    <row r="296" spans="3:27" x14ac:dyDescent="0.2">
      <c r="C296" s="30"/>
      <c r="D296" s="30"/>
      <c r="E296" s="30"/>
      <c r="G296" s="30"/>
      <c r="Z296" s="30"/>
      <c r="AA296" s="30"/>
    </row>
    <row r="297" spans="3:27" x14ac:dyDescent="0.2">
      <c r="C297" s="30"/>
      <c r="D297" s="30"/>
      <c r="E297" s="30"/>
      <c r="G297" s="30"/>
      <c r="Z297" s="30"/>
      <c r="AA297" s="30"/>
    </row>
    <row r="298" spans="3:27" x14ac:dyDescent="0.2">
      <c r="C298" s="30"/>
      <c r="D298" s="30"/>
      <c r="E298" s="30"/>
      <c r="G298" s="30"/>
      <c r="Z298" s="30"/>
      <c r="AA298" s="30"/>
    </row>
    <row r="299" spans="3:27" x14ac:dyDescent="0.2">
      <c r="C299" s="30"/>
      <c r="D299" s="30"/>
      <c r="E299" s="30"/>
      <c r="G299" s="30"/>
      <c r="Z299" s="30"/>
      <c r="AA299" s="30"/>
    </row>
    <row r="300" spans="3:27" x14ac:dyDescent="0.2">
      <c r="C300" s="30"/>
      <c r="D300" s="30"/>
      <c r="E300" s="30"/>
      <c r="G300" s="30"/>
      <c r="Z300" s="30"/>
      <c r="AA300" s="30"/>
    </row>
    <row r="301" spans="3:27" x14ac:dyDescent="0.2">
      <c r="C301" s="30"/>
      <c r="D301" s="30"/>
      <c r="E301" s="30"/>
      <c r="G301" s="30"/>
      <c r="Z301" s="30"/>
      <c r="AA301" s="30"/>
    </row>
    <row r="302" spans="3:27" x14ac:dyDescent="0.2">
      <c r="C302" s="30"/>
      <c r="D302" s="30"/>
      <c r="E302" s="30"/>
      <c r="G302" s="30"/>
      <c r="Z302" s="30"/>
      <c r="AA302" s="30"/>
    </row>
    <row r="303" spans="3:27" x14ac:dyDescent="0.2">
      <c r="C303" s="30"/>
      <c r="D303" s="30"/>
      <c r="E303" s="30"/>
      <c r="G303" s="30"/>
      <c r="Z303" s="30"/>
      <c r="AA303" s="30"/>
    </row>
    <row r="304" spans="3:27" x14ac:dyDescent="0.2">
      <c r="C304" s="30"/>
      <c r="D304" s="30"/>
      <c r="E304" s="30"/>
      <c r="G304" s="30"/>
      <c r="Z304" s="30"/>
      <c r="AA304" s="30"/>
    </row>
    <row r="305" spans="3:27" x14ac:dyDescent="0.2">
      <c r="C305" s="30"/>
      <c r="D305" s="30"/>
      <c r="E305" s="30"/>
      <c r="G305" s="30"/>
      <c r="Z305" s="30"/>
      <c r="AA305" s="30"/>
    </row>
    <row r="306" spans="3:27" x14ac:dyDescent="0.2">
      <c r="C306" s="30"/>
      <c r="D306" s="30"/>
      <c r="E306" s="30"/>
      <c r="G306" s="30"/>
      <c r="Z306" s="30"/>
      <c r="AA306" s="30"/>
    </row>
    <row r="307" spans="3:27" x14ac:dyDescent="0.2">
      <c r="C307" s="30"/>
      <c r="D307" s="30"/>
      <c r="E307" s="30"/>
      <c r="G307" s="30"/>
      <c r="Z307" s="30"/>
      <c r="AA307" s="30"/>
    </row>
    <row r="308" spans="3:27" x14ac:dyDescent="0.2">
      <c r="C308" s="30"/>
      <c r="D308" s="30"/>
      <c r="E308" s="30"/>
      <c r="G308" s="30"/>
      <c r="Z308" s="30"/>
      <c r="AA308" s="30"/>
    </row>
    <row r="309" spans="3:27" x14ac:dyDescent="0.2">
      <c r="C309" s="30"/>
      <c r="D309" s="30"/>
      <c r="E309" s="30"/>
      <c r="G309" s="30"/>
      <c r="Z309" s="30"/>
      <c r="AA309" s="30"/>
    </row>
    <row r="310" spans="3:27" x14ac:dyDescent="0.2">
      <c r="C310" s="30"/>
      <c r="D310" s="30"/>
      <c r="E310" s="30"/>
      <c r="G310" s="30"/>
      <c r="Z310" s="30"/>
      <c r="AA310" s="30"/>
    </row>
    <row r="311" spans="3:27" x14ac:dyDescent="0.2">
      <c r="C311" s="30"/>
      <c r="D311" s="30"/>
      <c r="E311" s="30"/>
      <c r="G311" s="30"/>
      <c r="Z311" s="30"/>
      <c r="AA311" s="30"/>
    </row>
    <row r="312" spans="3:27" x14ac:dyDescent="0.2">
      <c r="C312" s="30"/>
      <c r="D312" s="30"/>
      <c r="E312" s="30"/>
      <c r="G312" s="30"/>
      <c r="Z312" s="30"/>
      <c r="AA312" s="30"/>
    </row>
    <row r="313" spans="3:27" x14ac:dyDescent="0.2">
      <c r="C313" s="30"/>
      <c r="D313" s="30"/>
      <c r="E313" s="30"/>
      <c r="G313" s="30"/>
      <c r="Z313" s="30"/>
      <c r="AA313" s="30"/>
    </row>
    <row r="314" spans="3:27" x14ac:dyDescent="0.2">
      <c r="C314" s="30"/>
      <c r="D314" s="30"/>
      <c r="E314" s="30"/>
      <c r="G314" s="30"/>
      <c r="Z314" s="30"/>
      <c r="AA314" s="30"/>
    </row>
    <row r="315" spans="3:27" x14ac:dyDescent="0.2">
      <c r="C315" s="30"/>
      <c r="D315" s="30"/>
      <c r="E315" s="30"/>
      <c r="G315" s="30"/>
      <c r="Z315" s="30"/>
      <c r="AA315" s="30"/>
    </row>
    <row r="316" spans="3:27" x14ac:dyDescent="0.2">
      <c r="C316" s="30"/>
      <c r="D316" s="30"/>
      <c r="E316" s="30"/>
      <c r="G316" s="30"/>
      <c r="Z316" s="30"/>
      <c r="AA316" s="30"/>
    </row>
    <row r="317" spans="3:27" x14ac:dyDescent="0.2">
      <c r="C317" s="30"/>
      <c r="D317" s="30"/>
      <c r="E317" s="30"/>
      <c r="G317" s="30"/>
      <c r="Z317" s="30"/>
      <c r="AA317" s="30"/>
    </row>
    <row r="318" spans="3:27" x14ac:dyDescent="0.2">
      <c r="C318" s="30"/>
      <c r="D318" s="30"/>
      <c r="E318" s="30"/>
      <c r="G318" s="30"/>
      <c r="Z318" s="30"/>
      <c r="AA318" s="30"/>
    </row>
    <row r="319" spans="3:27" x14ac:dyDescent="0.2">
      <c r="C319" s="30"/>
      <c r="D319" s="30"/>
      <c r="E319" s="30"/>
      <c r="G319" s="30"/>
      <c r="Z319" s="30"/>
      <c r="AA319" s="30"/>
    </row>
    <row r="320" spans="3:27" x14ac:dyDescent="0.2">
      <c r="C320" s="30"/>
      <c r="D320" s="30"/>
      <c r="E320" s="30"/>
      <c r="G320" s="30"/>
      <c r="Z320" s="30"/>
      <c r="AA320" s="30"/>
    </row>
    <row r="321" spans="3:27" x14ac:dyDescent="0.2">
      <c r="C321" s="30"/>
      <c r="D321" s="30"/>
      <c r="E321" s="30"/>
      <c r="G321" s="30"/>
      <c r="Z321" s="30"/>
      <c r="AA321" s="30"/>
    </row>
    <row r="322" spans="3:27" x14ac:dyDescent="0.2">
      <c r="C322" s="30"/>
      <c r="D322" s="30"/>
      <c r="E322" s="30"/>
      <c r="G322" s="30"/>
      <c r="Z322" s="30"/>
      <c r="AA322" s="30"/>
    </row>
    <row r="323" spans="3:27" x14ac:dyDescent="0.2">
      <c r="C323" s="30"/>
      <c r="D323" s="30"/>
      <c r="E323" s="30"/>
      <c r="G323" s="30"/>
      <c r="Z323" s="30"/>
      <c r="AA323" s="30"/>
    </row>
    <row r="324" spans="3:27" x14ac:dyDescent="0.2">
      <c r="C324" s="30"/>
      <c r="D324" s="30"/>
      <c r="E324" s="30"/>
      <c r="G324" s="30"/>
      <c r="Z324" s="30"/>
      <c r="AA324" s="30"/>
    </row>
    <row r="325" spans="3:27" x14ac:dyDescent="0.2">
      <c r="C325" s="30"/>
      <c r="D325" s="30"/>
      <c r="E325" s="30"/>
      <c r="G325" s="30"/>
      <c r="Z325" s="30"/>
      <c r="AA325" s="30"/>
    </row>
    <row r="326" spans="3:27" x14ac:dyDescent="0.2">
      <c r="C326" s="30"/>
      <c r="D326" s="30"/>
      <c r="E326" s="30"/>
      <c r="G326" s="30"/>
      <c r="Z326" s="30"/>
      <c r="AA326" s="30"/>
    </row>
    <row r="327" spans="3:27" x14ac:dyDescent="0.2">
      <c r="C327" s="30"/>
      <c r="D327" s="30"/>
      <c r="E327" s="30"/>
      <c r="G327" s="30"/>
      <c r="Z327" s="30"/>
      <c r="AA327" s="30"/>
    </row>
    <row r="328" spans="3:27" x14ac:dyDescent="0.2">
      <c r="C328" s="30"/>
      <c r="D328" s="30"/>
      <c r="E328" s="30"/>
      <c r="G328" s="30"/>
      <c r="Z328" s="30"/>
      <c r="AA328" s="30"/>
    </row>
    <row r="329" spans="3:27" x14ac:dyDescent="0.2">
      <c r="C329" s="30"/>
      <c r="D329" s="30"/>
      <c r="E329" s="30"/>
      <c r="G329" s="30"/>
      <c r="Z329" s="30"/>
      <c r="AA329" s="30"/>
    </row>
    <row r="330" spans="3:27" x14ac:dyDescent="0.2">
      <c r="C330" s="30"/>
      <c r="D330" s="30"/>
      <c r="E330" s="30"/>
      <c r="G330" s="30"/>
      <c r="Z330" s="30"/>
      <c r="AA330" s="30"/>
    </row>
    <row r="331" spans="3:27" x14ac:dyDescent="0.2">
      <c r="C331" s="30"/>
      <c r="D331" s="30"/>
      <c r="E331" s="30"/>
      <c r="G331" s="30"/>
      <c r="Z331" s="30"/>
      <c r="AA331" s="30"/>
    </row>
    <row r="332" spans="3:27" x14ac:dyDescent="0.2">
      <c r="C332" s="30"/>
      <c r="D332" s="30"/>
      <c r="E332" s="30"/>
      <c r="G332" s="30"/>
      <c r="Z332" s="30"/>
      <c r="AA332" s="30"/>
    </row>
    <row r="333" spans="3:27" x14ac:dyDescent="0.2">
      <c r="C333" s="30"/>
      <c r="D333" s="30"/>
      <c r="E333" s="30"/>
      <c r="G333" s="30"/>
      <c r="Z333" s="30"/>
      <c r="AA333" s="30"/>
    </row>
    <row r="334" spans="3:27" x14ac:dyDescent="0.2">
      <c r="C334" s="30"/>
      <c r="D334" s="30"/>
      <c r="E334" s="30"/>
      <c r="G334" s="30"/>
      <c r="Z334" s="30"/>
      <c r="AA334" s="30"/>
    </row>
    <row r="335" spans="3:27" x14ac:dyDescent="0.2">
      <c r="C335" s="30"/>
      <c r="D335" s="30"/>
      <c r="E335" s="30"/>
      <c r="G335" s="30"/>
      <c r="Z335" s="30"/>
      <c r="AA335" s="30"/>
    </row>
    <row r="336" spans="3:27" x14ac:dyDescent="0.2">
      <c r="C336" s="30"/>
      <c r="D336" s="30"/>
      <c r="E336" s="30"/>
      <c r="G336" s="30"/>
      <c r="Z336" s="30"/>
      <c r="AA336" s="30"/>
    </row>
    <row r="337" spans="3:27" x14ac:dyDescent="0.2">
      <c r="C337" s="30"/>
      <c r="D337" s="30"/>
      <c r="E337" s="30"/>
      <c r="G337" s="30"/>
      <c r="Z337" s="30"/>
      <c r="AA337" s="30"/>
    </row>
    <row r="338" spans="3:27" x14ac:dyDescent="0.2">
      <c r="C338" s="30"/>
      <c r="D338" s="30"/>
      <c r="E338" s="30"/>
      <c r="G338" s="30"/>
      <c r="Z338" s="30"/>
      <c r="AA338" s="30"/>
    </row>
    <row r="339" spans="3:27" x14ac:dyDescent="0.2">
      <c r="C339" s="30"/>
      <c r="D339" s="30"/>
      <c r="E339" s="30"/>
      <c r="G339" s="30"/>
      <c r="Z339" s="30"/>
      <c r="AA339" s="30"/>
    </row>
    <row r="340" spans="3:27" x14ac:dyDescent="0.2">
      <c r="C340" s="30"/>
      <c r="D340" s="30"/>
      <c r="E340" s="30"/>
      <c r="G340" s="30"/>
      <c r="Z340" s="30"/>
      <c r="AA340" s="30"/>
    </row>
    <row r="341" spans="3:27" x14ac:dyDescent="0.2">
      <c r="C341" s="30"/>
      <c r="D341" s="30"/>
      <c r="E341" s="30"/>
      <c r="G341" s="30"/>
      <c r="Z341" s="30"/>
      <c r="AA341" s="30"/>
    </row>
    <row r="342" spans="3:27" x14ac:dyDescent="0.2">
      <c r="C342" s="30"/>
      <c r="D342" s="30"/>
      <c r="E342" s="30"/>
      <c r="G342" s="30"/>
      <c r="Z342" s="30"/>
      <c r="AA342" s="30"/>
    </row>
    <row r="343" spans="3:27" x14ac:dyDescent="0.2">
      <c r="C343" s="30"/>
      <c r="D343" s="30"/>
      <c r="E343" s="30"/>
      <c r="G343" s="30"/>
      <c r="Z343" s="30"/>
      <c r="AA343" s="30"/>
    </row>
    <row r="344" spans="3:27" x14ac:dyDescent="0.2">
      <c r="C344" s="30"/>
      <c r="D344" s="30"/>
      <c r="E344" s="30"/>
      <c r="G344" s="30"/>
      <c r="Z344" s="30"/>
      <c r="AA344" s="30"/>
    </row>
    <row r="345" spans="3:27" x14ac:dyDescent="0.2">
      <c r="C345" s="30"/>
      <c r="D345" s="30"/>
      <c r="E345" s="30"/>
      <c r="G345" s="30"/>
      <c r="Z345" s="30"/>
      <c r="AA345" s="30"/>
    </row>
    <row r="346" spans="3:27" x14ac:dyDescent="0.2">
      <c r="C346" s="30"/>
      <c r="D346" s="30"/>
      <c r="E346" s="30"/>
      <c r="G346" s="30"/>
      <c r="Z346" s="30"/>
      <c r="AA346" s="30"/>
    </row>
    <row r="347" spans="3:27" x14ac:dyDescent="0.2">
      <c r="C347" s="30"/>
      <c r="D347" s="30"/>
      <c r="E347" s="30"/>
      <c r="G347" s="30"/>
      <c r="Z347" s="30"/>
      <c r="AA347" s="30"/>
    </row>
    <row r="348" spans="3:27" x14ac:dyDescent="0.2">
      <c r="C348" s="30"/>
      <c r="D348" s="30"/>
      <c r="E348" s="30"/>
      <c r="G348" s="30"/>
      <c r="Z348" s="30"/>
      <c r="AA348" s="30"/>
    </row>
    <row r="349" spans="3:27" x14ac:dyDescent="0.2">
      <c r="C349" s="30"/>
      <c r="D349" s="30"/>
      <c r="E349" s="30"/>
      <c r="G349" s="30"/>
      <c r="Z349" s="30"/>
      <c r="AA349" s="30"/>
    </row>
    <row r="350" spans="3:27" x14ac:dyDescent="0.2">
      <c r="C350" s="30"/>
      <c r="D350" s="30"/>
      <c r="E350" s="30"/>
      <c r="G350" s="30"/>
      <c r="Z350" s="30"/>
      <c r="AA350" s="30"/>
    </row>
    <row r="351" spans="3:27" x14ac:dyDescent="0.2">
      <c r="C351" s="30"/>
      <c r="D351" s="30"/>
      <c r="E351" s="30"/>
      <c r="G351" s="30"/>
      <c r="Z351" s="30"/>
      <c r="AA351" s="30"/>
    </row>
    <row r="352" spans="3:27" x14ac:dyDescent="0.2">
      <c r="C352" s="30"/>
      <c r="D352" s="30"/>
      <c r="E352" s="30"/>
      <c r="G352" s="30"/>
      <c r="Z352" s="30"/>
      <c r="AA352" s="30"/>
    </row>
    <row r="353" spans="3:27" x14ac:dyDescent="0.2">
      <c r="C353" s="30"/>
      <c r="D353" s="30"/>
      <c r="E353" s="30"/>
      <c r="G353" s="30"/>
      <c r="Z353" s="30"/>
      <c r="AA353" s="30"/>
    </row>
    <row r="354" spans="3:27" x14ac:dyDescent="0.2">
      <c r="C354" s="30"/>
      <c r="D354" s="30"/>
      <c r="E354" s="30"/>
      <c r="G354" s="30"/>
      <c r="Z354" s="30"/>
      <c r="AA354" s="30"/>
    </row>
    <row r="355" spans="3:27" x14ac:dyDescent="0.2">
      <c r="C355" s="30"/>
      <c r="D355" s="30"/>
      <c r="E355" s="30"/>
      <c r="G355" s="30"/>
      <c r="Z355" s="30"/>
      <c r="AA355" s="30"/>
    </row>
    <row r="356" spans="3:27" x14ac:dyDescent="0.2">
      <c r="C356" s="30"/>
      <c r="D356" s="30"/>
      <c r="E356" s="30"/>
      <c r="G356" s="30"/>
      <c r="Z356" s="30"/>
      <c r="AA356" s="30"/>
    </row>
    <row r="357" spans="3:27" x14ac:dyDescent="0.2">
      <c r="C357" s="30"/>
      <c r="D357" s="30"/>
      <c r="E357" s="30"/>
      <c r="G357" s="30"/>
      <c r="Z357" s="30"/>
      <c r="AA357" s="30"/>
    </row>
    <row r="358" spans="3:27" x14ac:dyDescent="0.2">
      <c r="C358" s="30"/>
      <c r="D358" s="30"/>
      <c r="E358" s="30"/>
      <c r="G358" s="30"/>
      <c r="Z358" s="30"/>
      <c r="AA358" s="30"/>
    </row>
    <row r="359" spans="3:27" x14ac:dyDescent="0.2">
      <c r="C359" s="30"/>
      <c r="D359" s="30"/>
      <c r="E359" s="30"/>
      <c r="G359" s="30"/>
      <c r="Z359" s="30"/>
      <c r="AA359" s="30"/>
    </row>
    <row r="360" spans="3:27" x14ac:dyDescent="0.2">
      <c r="C360" s="30"/>
      <c r="D360" s="30"/>
      <c r="E360" s="30"/>
      <c r="G360" s="30"/>
      <c r="Z360" s="30"/>
      <c r="AA360" s="30"/>
    </row>
    <row r="361" spans="3:27" x14ac:dyDescent="0.2">
      <c r="C361" s="30"/>
      <c r="D361" s="30"/>
      <c r="E361" s="30"/>
      <c r="G361" s="30"/>
      <c r="Z361" s="30"/>
      <c r="AA361" s="30"/>
    </row>
    <row r="362" spans="3:27" x14ac:dyDescent="0.2">
      <c r="C362" s="30"/>
      <c r="D362" s="30"/>
      <c r="E362" s="30"/>
      <c r="G362" s="30"/>
      <c r="Z362" s="30"/>
      <c r="AA362" s="30"/>
    </row>
    <row r="363" spans="3:27" x14ac:dyDescent="0.2">
      <c r="C363" s="30"/>
      <c r="D363" s="30"/>
      <c r="E363" s="30"/>
      <c r="G363" s="30"/>
      <c r="Z363" s="30"/>
      <c r="AA363" s="30"/>
    </row>
    <row r="364" spans="3:27" x14ac:dyDescent="0.2">
      <c r="C364" s="30"/>
      <c r="D364" s="30"/>
      <c r="E364" s="30"/>
      <c r="G364" s="30"/>
      <c r="Z364" s="30"/>
      <c r="AA364" s="30"/>
    </row>
    <row r="365" spans="3:27" x14ac:dyDescent="0.2">
      <c r="C365" s="30"/>
      <c r="D365" s="30"/>
      <c r="E365" s="30"/>
      <c r="G365" s="30"/>
      <c r="Z365" s="30"/>
      <c r="AA365" s="30"/>
    </row>
    <row r="366" spans="3:27" x14ac:dyDescent="0.2">
      <c r="C366" s="30"/>
      <c r="D366" s="30"/>
      <c r="E366" s="30"/>
      <c r="G366" s="30"/>
      <c r="Z366" s="30"/>
      <c r="AA366" s="30"/>
    </row>
    <row r="367" spans="3:27" x14ac:dyDescent="0.2">
      <c r="C367" s="30"/>
      <c r="D367" s="30"/>
      <c r="E367" s="30"/>
      <c r="G367" s="30"/>
      <c r="Z367" s="30"/>
      <c r="AA367" s="30"/>
    </row>
    <row r="368" spans="3:27" x14ac:dyDescent="0.2">
      <c r="C368" s="30"/>
      <c r="D368" s="30"/>
      <c r="E368" s="30"/>
      <c r="G368" s="30"/>
      <c r="Z368" s="30"/>
      <c r="AA368" s="30"/>
    </row>
    <row r="369" spans="3:27" x14ac:dyDescent="0.2">
      <c r="C369" s="30"/>
      <c r="D369" s="30"/>
      <c r="E369" s="30"/>
      <c r="G369" s="30"/>
      <c r="Z369" s="30"/>
      <c r="AA369" s="30"/>
    </row>
    <row r="370" spans="3:27" x14ac:dyDescent="0.2">
      <c r="C370" s="30"/>
      <c r="D370" s="30"/>
      <c r="E370" s="30"/>
      <c r="G370" s="30"/>
      <c r="Z370" s="30"/>
      <c r="AA370" s="30"/>
    </row>
    <row r="371" spans="3:27" x14ac:dyDescent="0.2">
      <c r="C371" s="30"/>
      <c r="D371" s="30"/>
      <c r="E371" s="30"/>
      <c r="G371" s="30"/>
      <c r="Z371" s="30"/>
      <c r="AA371" s="30"/>
    </row>
    <row r="372" spans="3:27" x14ac:dyDescent="0.2">
      <c r="C372" s="30"/>
      <c r="D372" s="30"/>
      <c r="E372" s="30"/>
      <c r="G372" s="30"/>
      <c r="Z372" s="30"/>
      <c r="AA372" s="30"/>
    </row>
    <row r="373" spans="3:27" x14ac:dyDescent="0.2">
      <c r="C373" s="30"/>
      <c r="D373" s="30"/>
      <c r="E373" s="30"/>
      <c r="G373" s="30"/>
      <c r="Z373" s="30"/>
      <c r="AA373" s="30"/>
    </row>
    <row r="374" spans="3:27" x14ac:dyDescent="0.2">
      <c r="C374" s="30"/>
      <c r="D374" s="30"/>
      <c r="E374" s="30"/>
      <c r="G374" s="30"/>
      <c r="Z374" s="30"/>
      <c r="AA374" s="30"/>
    </row>
    <row r="375" spans="3:27" x14ac:dyDescent="0.2">
      <c r="C375" s="30"/>
      <c r="D375" s="30"/>
      <c r="E375" s="30"/>
      <c r="G375" s="30"/>
      <c r="Z375" s="30"/>
      <c r="AA375" s="30"/>
    </row>
    <row r="376" spans="3:27" x14ac:dyDescent="0.2">
      <c r="C376" s="30"/>
      <c r="D376" s="30"/>
      <c r="E376" s="30"/>
      <c r="G376" s="30"/>
      <c r="Z376" s="30"/>
      <c r="AA376" s="30"/>
    </row>
    <row r="377" spans="3:27" x14ac:dyDescent="0.2">
      <c r="C377" s="30"/>
      <c r="D377" s="30"/>
      <c r="E377" s="30"/>
      <c r="G377" s="30"/>
      <c r="Z377" s="30"/>
      <c r="AA377" s="30"/>
    </row>
    <row r="378" spans="3:27" x14ac:dyDescent="0.2">
      <c r="C378" s="30"/>
      <c r="D378" s="30"/>
      <c r="E378" s="30"/>
      <c r="G378" s="30"/>
      <c r="Z378" s="30"/>
      <c r="AA378" s="30"/>
    </row>
    <row r="379" spans="3:27" x14ac:dyDescent="0.2">
      <c r="C379" s="30"/>
      <c r="D379" s="30"/>
      <c r="E379" s="30"/>
      <c r="G379" s="30"/>
      <c r="Z379" s="30"/>
      <c r="AA379" s="30"/>
    </row>
    <row r="380" spans="3:27" x14ac:dyDescent="0.2">
      <c r="C380" s="30"/>
      <c r="D380" s="30"/>
      <c r="E380" s="30"/>
      <c r="G380" s="30"/>
      <c r="Z380" s="30"/>
      <c r="AA380" s="30"/>
    </row>
    <row r="381" spans="3:27" x14ac:dyDescent="0.2">
      <c r="C381" s="30"/>
      <c r="D381" s="30"/>
      <c r="E381" s="30"/>
      <c r="G381" s="30"/>
      <c r="Z381" s="30"/>
      <c r="AA381" s="30"/>
    </row>
    <row r="382" spans="3:27" x14ac:dyDescent="0.2">
      <c r="C382" s="30"/>
      <c r="D382" s="30"/>
      <c r="E382" s="30"/>
      <c r="G382" s="30"/>
      <c r="Z382" s="30"/>
      <c r="AA382" s="30"/>
    </row>
    <row r="383" spans="3:27" x14ac:dyDescent="0.2">
      <c r="C383" s="30"/>
      <c r="D383" s="30"/>
      <c r="E383" s="30"/>
      <c r="G383" s="30"/>
      <c r="Z383" s="30"/>
      <c r="AA383" s="30"/>
    </row>
    <row r="384" spans="3:27" x14ac:dyDescent="0.2">
      <c r="C384" s="30"/>
      <c r="D384" s="30"/>
      <c r="E384" s="30"/>
      <c r="G384" s="30"/>
      <c r="Z384" s="30"/>
      <c r="AA384" s="30"/>
    </row>
    <row r="385" spans="3:27" x14ac:dyDescent="0.2">
      <c r="C385" s="30"/>
      <c r="D385" s="30"/>
      <c r="E385" s="30"/>
      <c r="G385" s="30"/>
      <c r="Z385" s="30"/>
      <c r="AA385" s="30"/>
    </row>
    <row r="386" spans="3:27" x14ac:dyDescent="0.2">
      <c r="C386" s="30"/>
      <c r="D386" s="30"/>
      <c r="E386" s="30"/>
      <c r="G386" s="30"/>
      <c r="Z386" s="30"/>
      <c r="AA386" s="30"/>
    </row>
    <row r="387" spans="3:27" x14ac:dyDescent="0.2">
      <c r="C387" s="30"/>
      <c r="D387" s="30"/>
      <c r="E387" s="30"/>
      <c r="G387" s="30"/>
      <c r="Z387" s="30"/>
      <c r="AA387" s="30"/>
    </row>
    <row r="388" spans="3:27" x14ac:dyDescent="0.2">
      <c r="C388" s="30"/>
      <c r="D388" s="30"/>
      <c r="E388" s="30"/>
      <c r="G388" s="30"/>
      <c r="Z388" s="30"/>
      <c r="AA388" s="30"/>
    </row>
    <row r="389" spans="3:27" x14ac:dyDescent="0.2">
      <c r="C389" s="30"/>
      <c r="D389" s="30"/>
      <c r="E389" s="30"/>
      <c r="G389" s="30"/>
      <c r="Z389" s="30"/>
      <c r="AA389" s="30"/>
    </row>
    <row r="390" spans="3:27" x14ac:dyDescent="0.2">
      <c r="C390" s="30"/>
      <c r="D390" s="30"/>
      <c r="E390" s="30"/>
      <c r="G390" s="30"/>
      <c r="Z390" s="30"/>
      <c r="AA390" s="30"/>
    </row>
    <row r="391" spans="3:27" x14ac:dyDescent="0.2">
      <c r="C391" s="30"/>
      <c r="D391" s="30"/>
      <c r="E391" s="30"/>
      <c r="G391" s="30"/>
      <c r="Z391" s="30"/>
      <c r="AA391" s="30"/>
    </row>
    <row r="392" spans="3:27" x14ac:dyDescent="0.2">
      <c r="C392" s="30"/>
      <c r="D392" s="30"/>
      <c r="E392" s="30"/>
      <c r="G392" s="30"/>
      <c r="Z392" s="30"/>
      <c r="AA392" s="30"/>
    </row>
    <row r="393" spans="3:27" x14ac:dyDescent="0.2">
      <c r="C393" s="30"/>
      <c r="D393" s="30"/>
      <c r="E393" s="30"/>
      <c r="G393" s="30"/>
      <c r="Z393" s="30"/>
      <c r="AA393" s="30"/>
    </row>
    <row r="394" spans="3:27" x14ac:dyDescent="0.2">
      <c r="C394" s="30"/>
      <c r="D394" s="30"/>
      <c r="E394" s="30"/>
      <c r="G394" s="30"/>
      <c r="Z394" s="30"/>
      <c r="AA394" s="30"/>
    </row>
    <row r="395" spans="3:27" x14ac:dyDescent="0.2">
      <c r="C395" s="30"/>
      <c r="D395" s="30"/>
      <c r="E395" s="30"/>
      <c r="G395" s="30"/>
      <c r="Z395" s="30"/>
      <c r="AA395" s="30"/>
    </row>
    <row r="396" spans="3:27" x14ac:dyDescent="0.2">
      <c r="C396" s="30"/>
      <c r="D396" s="30"/>
      <c r="E396" s="30"/>
      <c r="G396" s="30"/>
      <c r="Z396" s="30"/>
      <c r="AA396" s="30"/>
    </row>
    <row r="397" spans="3:27" x14ac:dyDescent="0.2">
      <c r="C397" s="30"/>
      <c r="D397" s="30"/>
      <c r="E397" s="30"/>
      <c r="G397" s="30"/>
      <c r="Z397" s="30"/>
      <c r="AA397" s="30"/>
    </row>
    <row r="398" spans="3:27" x14ac:dyDescent="0.2">
      <c r="C398" s="30"/>
      <c r="D398" s="30"/>
      <c r="E398" s="30"/>
      <c r="G398" s="30"/>
      <c r="Z398" s="30"/>
      <c r="AA398" s="30"/>
    </row>
    <row r="399" spans="3:27" x14ac:dyDescent="0.2">
      <c r="C399" s="30"/>
      <c r="D399" s="30"/>
      <c r="E399" s="30"/>
      <c r="G399" s="30"/>
      <c r="Z399" s="30"/>
      <c r="AA399" s="30"/>
    </row>
    <row r="400" spans="3:27" x14ac:dyDescent="0.2">
      <c r="C400" s="30"/>
      <c r="D400" s="30"/>
      <c r="E400" s="30"/>
      <c r="G400" s="30"/>
      <c r="Z400" s="30"/>
      <c r="AA400" s="30"/>
    </row>
    <row r="401" spans="3:27" x14ac:dyDescent="0.2">
      <c r="C401" s="30"/>
      <c r="D401" s="30"/>
      <c r="E401" s="30"/>
      <c r="G401" s="30"/>
      <c r="Z401" s="30"/>
      <c r="AA401" s="30"/>
    </row>
    <row r="402" spans="3:27" x14ac:dyDescent="0.2">
      <c r="C402" s="30"/>
      <c r="D402" s="30"/>
      <c r="E402" s="30"/>
      <c r="G402" s="30"/>
      <c r="Z402" s="30"/>
      <c r="AA402" s="30"/>
    </row>
    <row r="403" spans="3:27" x14ac:dyDescent="0.2">
      <c r="C403" s="30"/>
      <c r="D403" s="30"/>
      <c r="E403" s="30"/>
      <c r="G403" s="30"/>
      <c r="Z403" s="30"/>
      <c r="AA403" s="30"/>
    </row>
    <row r="404" spans="3:27" x14ac:dyDescent="0.2">
      <c r="C404" s="30"/>
      <c r="D404" s="30"/>
      <c r="E404" s="30"/>
      <c r="G404" s="30"/>
      <c r="Z404" s="30"/>
      <c r="AA404" s="30"/>
    </row>
    <row r="405" spans="3:27" x14ac:dyDescent="0.2">
      <c r="C405" s="30"/>
      <c r="D405" s="30"/>
      <c r="E405" s="30"/>
      <c r="G405" s="30"/>
      <c r="Z405" s="30"/>
      <c r="AA405" s="30"/>
    </row>
    <row r="406" spans="3:27" x14ac:dyDescent="0.2">
      <c r="C406" s="30"/>
      <c r="D406" s="30"/>
      <c r="E406" s="30"/>
      <c r="G406" s="30"/>
      <c r="Z406" s="30"/>
      <c r="AA406" s="30"/>
    </row>
    <row r="407" spans="3:27" x14ac:dyDescent="0.2">
      <c r="C407" s="30"/>
      <c r="D407" s="30"/>
      <c r="E407" s="30"/>
      <c r="G407" s="30"/>
      <c r="Z407" s="30"/>
      <c r="AA407" s="30"/>
    </row>
    <row r="408" spans="3:27" x14ac:dyDescent="0.2">
      <c r="C408" s="30"/>
      <c r="D408" s="30"/>
      <c r="E408" s="30"/>
      <c r="G408" s="30"/>
      <c r="Z408" s="30"/>
      <c r="AA408" s="30"/>
    </row>
    <row r="409" spans="3:27" x14ac:dyDescent="0.2">
      <c r="C409" s="30"/>
      <c r="D409" s="30"/>
      <c r="E409" s="30"/>
      <c r="G409" s="30"/>
      <c r="Z409" s="30"/>
      <c r="AA409" s="30"/>
    </row>
    <row r="410" spans="3:27" x14ac:dyDescent="0.2">
      <c r="C410" s="30"/>
      <c r="D410" s="30"/>
      <c r="E410" s="30"/>
      <c r="G410" s="30"/>
      <c r="Z410" s="30"/>
      <c r="AA410" s="30"/>
    </row>
    <row r="411" spans="3:27" x14ac:dyDescent="0.2">
      <c r="C411" s="30"/>
      <c r="D411" s="30"/>
      <c r="E411" s="30"/>
      <c r="G411" s="30"/>
      <c r="Z411" s="30"/>
      <c r="AA411" s="30"/>
    </row>
    <row r="412" spans="3:27" x14ac:dyDescent="0.2">
      <c r="C412" s="30"/>
      <c r="D412" s="30"/>
      <c r="E412" s="30"/>
      <c r="G412" s="30"/>
      <c r="Z412" s="30"/>
      <c r="AA412" s="30"/>
    </row>
    <row r="413" spans="3:27" x14ac:dyDescent="0.2">
      <c r="C413" s="30"/>
      <c r="D413" s="30"/>
      <c r="E413" s="30"/>
      <c r="G413" s="30"/>
      <c r="Z413" s="30"/>
      <c r="AA413" s="30"/>
    </row>
    <row r="414" spans="3:27" x14ac:dyDescent="0.2">
      <c r="C414" s="30"/>
      <c r="D414" s="30"/>
      <c r="E414" s="30"/>
      <c r="G414" s="30"/>
      <c r="Z414" s="30"/>
      <c r="AA414" s="30"/>
    </row>
    <row r="415" spans="3:27" x14ac:dyDescent="0.2">
      <c r="C415" s="30"/>
      <c r="D415" s="30"/>
      <c r="E415" s="30"/>
      <c r="G415" s="30"/>
      <c r="Z415" s="30"/>
      <c r="AA415" s="30"/>
    </row>
    <row r="416" spans="3:27" x14ac:dyDescent="0.2">
      <c r="C416" s="30"/>
      <c r="D416" s="30"/>
      <c r="E416" s="30"/>
      <c r="G416" s="30"/>
      <c r="Z416" s="30"/>
      <c r="AA416" s="30"/>
    </row>
    <row r="417" spans="3:27" x14ac:dyDescent="0.2">
      <c r="C417" s="30"/>
      <c r="D417" s="30"/>
      <c r="E417" s="30"/>
      <c r="G417" s="30"/>
      <c r="Z417" s="30"/>
      <c r="AA417" s="30"/>
    </row>
    <row r="418" spans="3:27" x14ac:dyDescent="0.2">
      <c r="C418" s="30"/>
      <c r="D418" s="30"/>
      <c r="E418" s="30"/>
      <c r="G418" s="30"/>
      <c r="Z418" s="30"/>
      <c r="AA418" s="30"/>
    </row>
    <row r="419" spans="3:27" x14ac:dyDescent="0.2">
      <c r="C419" s="30"/>
      <c r="D419" s="30"/>
      <c r="E419" s="30"/>
      <c r="G419" s="30"/>
      <c r="Z419" s="30"/>
      <c r="AA419" s="30"/>
    </row>
    <row r="420" spans="3:27" x14ac:dyDescent="0.2">
      <c r="C420" s="30"/>
      <c r="D420" s="30"/>
      <c r="E420" s="30"/>
      <c r="G420" s="30"/>
      <c r="Z420" s="30"/>
      <c r="AA420" s="30"/>
    </row>
    <row r="421" spans="3:27" x14ac:dyDescent="0.2">
      <c r="C421" s="30"/>
      <c r="D421" s="30"/>
      <c r="E421" s="30"/>
      <c r="G421" s="30"/>
      <c r="Z421" s="30"/>
      <c r="AA421" s="30"/>
    </row>
    <row r="422" spans="3:27" x14ac:dyDescent="0.2">
      <c r="C422" s="30"/>
      <c r="D422" s="30"/>
      <c r="E422" s="30"/>
      <c r="G422" s="30"/>
      <c r="Z422" s="30"/>
      <c r="AA422" s="30"/>
    </row>
    <row r="423" spans="3:27" x14ac:dyDescent="0.2">
      <c r="C423" s="30"/>
      <c r="D423" s="30"/>
      <c r="E423" s="30"/>
      <c r="G423" s="30"/>
      <c r="Z423" s="30"/>
      <c r="AA423" s="30"/>
    </row>
    <row r="424" spans="3:27" x14ac:dyDescent="0.2">
      <c r="C424" s="30"/>
      <c r="D424" s="30"/>
      <c r="E424" s="30"/>
      <c r="G424" s="30"/>
      <c r="Z424" s="30"/>
      <c r="AA424" s="30"/>
    </row>
    <row r="425" spans="3:27" x14ac:dyDescent="0.2">
      <c r="C425" s="30"/>
      <c r="D425" s="30"/>
      <c r="E425" s="30"/>
      <c r="G425" s="30"/>
      <c r="Z425" s="30"/>
      <c r="AA425" s="30"/>
    </row>
    <row r="426" spans="3:27" x14ac:dyDescent="0.2">
      <c r="C426" s="30"/>
      <c r="D426" s="30"/>
      <c r="E426" s="30"/>
      <c r="G426" s="30"/>
      <c r="Z426" s="30"/>
      <c r="AA426" s="30"/>
    </row>
    <row r="427" spans="3:27" x14ac:dyDescent="0.2">
      <c r="C427" s="30"/>
      <c r="D427" s="30"/>
      <c r="E427" s="30"/>
      <c r="G427" s="30"/>
      <c r="Z427" s="30"/>
      <c r="AA427" s="30"/>
    </row>
    <row r="428" spans="3:27" x14ac:dyDescent="0.2">
      <c r="C428" s="30"/>
      <c r="D428" s="30"/>
      <c r="E428" s="30"/>
      <c r="G428" s="30"/>
      <c r="Z428" s="30"/>
      <c r="AA428" s="30"/>
    </row>
    <row r="429" spans="3:27" x14ac:dyDescent="0.2">
      <c r="C429" s="30"/>
      <c r="D429" s="30"/>
      <c r="E429" s="30"/>
      <c r="G429" s="30"/>
      <c r="Z429" s="30"/>
      <c r="AA429" s="30"/>
    </row>
    <row r="430" spans="3:27" x14ac:dyDescent="0.2">
      <c r="C430" s="30"/>
      <c r="D430" s="30"/>
      <c r="E430" s="30"/>
      <c r="G430" s="30"/>
      <c r="Z430" s="30"/>
      <c r="AA430" s="30"/>
    </row>
    <row r="431" spans="3:27" x14ac:dyDescent="0.2">
      <c r="C431" s="30"/>
      <c r="D431" s="30"/>
      <c r="E431" s="30"/>
      <c r="G431" s="30"/>
      <c r="Z431" s="30"/>
      <c r="AA431" s="30"/>
    </row>
    <row r="432" spans="3:27" x14ac:dyDescent="0.2">
      <c r="C432" s="30"/>
      <c r="D432" s="30"/>
      <c r="E432" s="30"/>
      <c r="G432" s="30"/>
      <c r="Z432" s="30"/>
      <c r="AA432" s="30"/>
    </row>
    <row r="433" spans="3:27" x14ac:dyDescent="0.2">
      <c r="C433" s="30"/>
      <c r="D433" s="30"/>
      <c r="E433" s="30"/>
      <c r="G433" s="30"/>
      <c r="Z433" s="30"/>
      <c r="AA433" s="30"/>
    </row>
    <row r="434" spans="3:27" x14ac:dyDescent="0.2">
      <c r="C434" s="30"/>
      <c r="D434" s="30"/>
      <c r="E434" s="30"/>
      <c r="G434" s="30"/>
      <c r="Z434" s="30"/>
      <c r="AA434" s="30"/>
    </row>
    <row r="435" spans="3:27" x14ac:dyDescent="0.2">
      <c r="C435" s="30"/>
      <c r="D435" s="30"/>
      <c r="E435" s="30"/>
      <c r="G435" s="30"/>
      <c r="Z435" s="30"/>
      <c r="AA435" s="30"/>
    </row>
    <row r="436" spans="3:27" x14ac:dyDescent="0.2">
      <c r="C436" s="30"/>
      <c r="D436" s="30"/>
      <c r="E436" s="30"/>
      <c r="G436" s="30"/>
      <c r="Z436" s="30"/>
      <c r="AA436" s="30"/>
    </row>
    <row r="437" spans="3:27" x14ac:dyDescent="0.2">
      <c r="C437" s="30"/>
      <c r="D437" s="30"/>
      <c r="E437" s="30"/>
      <c r="G437" s="30"/>
      <c r="Z437" s="30"/>
      <c r="AA437" s="30"/>
    </row>
    <row r="438" spans="3:27" x14ac:dyDescent="0.2">
      <c r="C438" s="30"/>
      <c r="D438" s="30"/>
      <c r="E438" s="30"/>
      <c r="G438" s="30"/>
      <c r="Z438" s="30"/>
      <c r="AA438" s="30"/>
    </row>
    <row r="439" spans="3:27" x14ac:dyDescent="0.2">
      <c r="C439" s="30"/>
      <c r="D439" s="30"/>
      <c r="E439" s="30"/>
      <c r="G439" s="30"/>
      <c r="Z439" s="30"/>
      <c r="AA439" s="30"/>
    </row>
    <row r="440" spans="3:27" x14ac:dyDescent="0.2">
      <c r="C440" s="30"/>
      <c r="D440" s="30"/>
      <c r="E440" s="30"/>
      <c r="G440" s="30"/>
      <c r="Z440" s="30"/>
      <c r="AA440" s="30"/>
    </row>
    <row r="441" spans="3:27" x14ac:dyDescent="0.2">
      <c r="C441" s="30"/>
      <c r="D441" s="30"/>
      <c r="E441" s="30"/>
      <c r="G441" s="30"/>
      <c r="Z441" s="30"/>
      <c r="AA441" s="30"/>
    </row>
    <row r="442" spans="3:27" x14ac:dyDescent="0.2">
      <c r="C442" s="30"/>
      <c r="D442" s="30"/>
      <c r="E442" s="30"/>
      <c r="G442" s="30"/>
      <c r="Z442" s="30"/>
      <c r="AA442" s="30"/>
    </row>
    <row r="443" spans="3:27" x14ac:dyDescent="0.2">
      <c r="C443" s="30"/>
      <c r="D443" s="30"/>
      <c r="E443" s="30"/>
      <c r="G443" s="30"/>
      <c r="Z443" s="30"/>
      <c r="AA443" s="30"/>
    </row>
    <row r="444" spans="3:27" x14ac:dyDescent="0.2">
      <c r="C444" s="30"/>
      <c r="D444" s="30"/>
      <c r="E444" s="30"/>
      <c r="G444" s="30"/>
      <c r="Z444" s="30"/>
      <c r="AA444" s="30"/>
    </row>
    <row r="445" spans="3:27" x14ac:dyDescent="0.2">
      <c r="C445" s="30"/>
      <c r="D445" s="30"/>
      <c r="E445" s="30"/>
      <c r="G445" s="30"/>
      <c r="Z445" s="30"/>
      <c r="AA445" s="30"/>
    </row>
    <row r="446" spans="3:27" x14ac:dyDescent="0.2">
      <c r="C446" s="30"/>
      <c r="D446" s="30"/>
      <c r="E446" s="30"/>
      <c r="G446" s="30"/>
      <c r="Z446" s="30"/>
      <c r="AA446" s="30"/>
    </row>
    <row r="447" spans="3:27" x14ac:dyDescent="0.2">
      <c r="C447" s="30"/>
      <c r="D447" s="30"/>
      <c r="E447" s="30"/>
      <c r="G447" s="30"/>
      <c r="Z447" s="30"/>
      <c r="AA447" s="30"/>
    </row>
    <row r="448" spans="3:27" x14ac:dyDescent="0.2">
      <c r="C448" s="30"/>
      <c r="D448" s="30"/>
      <c r="E448" s="30"/>
      <c r="G448" s="30"/>
      <c r="Z448" s="30"/>
      <c r="AA448" s="30"/>
    </row>
    <row r="449" spans="3:27" x14ac:dyDescent="0.2">
      <c r="C449" s="30"/>
      <c r="D449" s="30"/>
      <c r="E449" s="30"/>
      <c r="G449" s="30"/>
      <c r="Z449" s="30"/>
      <c r="AA449" s="30"/>
    </row>
    <row r="450" spans="3:27" x14ac:dyDescent="0.2">
      <c r="C450" s="30"/>
      <c r="D450" s="30"/>
      <c r="E450" s="30"/>
      <c r="G450" s="30"/>
      <c r="Z450" s="30"/>
      <c r="AA450" s="30"/>
    </row>
    <row r="451" spans="3:27" x14ac:dyDescent="0.2">
      <c r="C451" s="30"/>
      <c r="D451" s="30"/>
      <c r="E451" s="30"/>
      <c r="G451" s="30"/>
      <c r="Z451" s="30"/>
      <c r="AA451" s="30"/>
    </row>
    <row r="452" spans="3:27" x14ac:dyDescent="0.2">
      <c r="C452" s="30"/>
      <c r="D452" s="30"/>
      <c r="E452" s="30"/>
      <c r="G452" s="30"/>
      <c r="Z452" s="30"/>
      <c r="AA452" s="30"/>
    </row>
    <row r="453" spans="3:27" x14ac:dyDescent="0.2">
      <c r="C453" s="30"/>
      <c r="D453" s="30"/>
      <c r="E453" s="30"/>
      <c r="G453" s="30"/>
      <c r="Z453" s="30"/>
      <c r="AA453" s="30"/>
    </row>
    <row r="454" spans="3:27" x14ac:dyDescent="0.2">
      <c r="C454" s="30"/>
      <c r="D454" s="30"/>
      <c r="E454" s="30"/>
      <c r="G454" s="30"/>
      <c r="Z454" s="30"/>
      <c r="AA454" s="30"/>
    </row>
    <row r="455" spans="3:27" x14ac:dyDescent="0.2">
      <c r="C455" s="30"/>
      <c r="D455" s="30"/>
      <c r="E455" s="30"/>
      <c r="G455" s="30"/>
      <c r="Z455" s="30"/>
      <c r="AA455" s="30"/>
    </row>
    <row r="456" spans="3:27" x14ac:dyDescent="0.2">
      <c r="C456" s="30"/>
      <c r="D456" s="30"/>
      <c r="E456" s="30"/>
      <c r="G456" s="30"/>
      <c r="Z456" s="30"/>
      <c r="AA456" s="30"/>
    </row>
    <row r="457" spans="3:27" x14ac:dyDescent="0.2">
      <c r="C457" s="30"/>
      <c r="D457" s="30"/>
      <c r="E457" s="30"/>
      <c r="G457" s="30"/>
      <c r="Z457" s="30"/>
      <c r="AA457" s="30"/>
    </row>
    <row r="458" spans="3:27" x14ac:dyDescent="0.2">
      <c r="C458" s="30"/>
      <c r="D458" s="30"/>
      <c r="E458" s="30"/>
      <c r="G458" s="30"/>
      <c r="Z458" s="30"/>
      <c r="AA458" s="30"/>
    </row>
    <row r="459" spans="3:27" x14ac:dyDescent="0.2">
      <c r="C459" s="30"/>
      <c r="D459" s="30"/>
      <c r="E459" s="30"/>
      <c r="G459" s="30"/>
      <c r="Z459" s="30"/>
      <c r="AA459" s="30"/>
    </row>
    <row r="460" spans="3:27" x14ac:dyDescent="0.2">
      <c r="C460" s="30"/>
      <c r="D460" s="30"/>
      <c r="E460" s="30"/>
      <c r="G460" s="30"/>
      <c r="Z460" s="30"/>
      <c r="AA460" s="30"/>
    </row>
    <row r="461" spans="3:27" x14ac:dyDescent="0.2">
      <c r="C461" s="30"/>
      <c r="D461" s="30"/>
      <c r="E461" s="30"/>
      <c r="G461" s="30"/>
      <c r="Z461" s="30"/>
      <c r="AA461" s="30"/>
    </row>
    <row r="462" spans="3:27" x14ac:dyDescent="0.2">
      <c r="C462" s="30"/>
      <c r="D462" s="30"/>
      <c r="E462" s="30"/>
      <c r="G462" s="30"/>
      <c r="Z462" s="30"/>
      <c r="AA462" s="30"/>
    </row>
    <row r="463" spans="3:27" x14ac:dyDescent="0.2">
      <c r="C463" s="30"/>
      <c r="D463" s="30"/>
      <c r="E463" s="30"/>
      <c r="G463" s="30"/>
      <c r="Z463" s="30"/>
      <c r="AA463" s="30"/>
    </row>
    <row r="464" spans="3:27" x14ac:dyDescent="0.2">
      <c r="C464" s="30"/>
      <c r="D464" s="30"/>
      <c r="E464" s="30"/>
      <c r="G464" s="30"/>
      <c r="Z464" s="30"/>
      <c r="AA464" s="30"/>
    </row>
    <row r="465" spans="3:27" x14ac:dyDescent="0.2">
      <c r="C465" s="30"/>
      <c r="D465" s="30"/>
      <c r="E465" s="30"/>
      <c r="G465" s="30"/>
      <c r="Z465" s="30"/>
      <c r="AA465" s="30"/>
    </row>
    <row r="466" spans="3:27" x14ac:dyDescent="0.2">
      <c r="C466" s="30"/>
      <c r="D466" s="30"/>
      <c r="E466" s="30"/>
      <c r="G466" s="30"/>
      <c r="Z466" s="30"/>
      <c r="AA466" s="30"/>
    </row>
    <row r="467" spans="3:27" x14ac:dyDescent="0.2">
      <c r="C467" s="30"/>
      <c r="D467" s="30"/>
      <c r="E467" s="30"/>
      <c r="G467" s="30"/>
      <c r="Z467" s="30"/>
      <c r="AA467" s="30"/>
    </row>
    <row r="468" spans="3:27" x14ac:dyDescent="0.2">
      <c r="C468" s="30"/>
      <c r="D468" s="30"/>
      <c r="E468" s="30"/>
      <c r="G468" s="30"/>
      <c r="Z468" s="30"/>
      <c r="AA468" s="30"/>
    </row>
    <row r="469" spans="3:27" x14ac:dyDescent="0.2">
      <c r="C469" s="30"/>
      <c r="D469" s="30"/>
      <c r="E469" s="30"/>
      <c r="G469" s="30"/>
      <c r="Z469" s="30"/>
      <c r="AA469" s="30"/>
    </row>
    <row r="470" spans="3:27" x14ac:dyDescent="0.2">
      <c r="C470" s="30"/>
      <c r="D470" s="30"/>
      <c r="E470" s="30"/>
      <c r="G470" s="30"/>
      <c r="Z470" s="30"/>
      <c r="AA470" s="30"/>
    </row>
    <row r="471" spans="3:27" x14ac:dyDescent="0.2">
      <c r="C471" s="30"/>
      <c r="D471" s="30"/>
      <c r="E471" s="30"/>
      <c r="G471" s="30"/>
      <c r="Z471" s="30"/>
      <c r="AA471" s="30"/>
    </row>
    <row r="472" spans="3:27" x14ac:dyDescent="0.2">
      <c r="C472" s="30"/>
      <c r="D472" s="30"/>
      <c r="E472" s="30"/>
      <c r="G472" s="30"/>
      <c r="Z472" s="30"/>
      <c r="AA472" s="30"/>
    </row>
    <row r="473" spans="3:27" x14ac:dyDescent="0.2">
      <c r="C473" s="30"/>
      <c r="D473" s="30"/>
      <c r="E473" s="30"/>
      <c r="G473" s="30"/>
      <c r="Z473" s="30"/>
      <c r="AA473" s="30"/>
    </row>
    <row r="474" spans="3:27" x14ac:dyDescent="0.2">
      <c r="C474" s="30"/>
      <c r="D474" s="30"/>
      <c r="E474" s="30"/>
      <c r="G474" s="30"/>
      <c r="Z474" s="30"/>
      <c r="AA474" s="30"/>
    </row>
    <row r="475" spans="3:27" x14ac:dyDescent="0.2">
      <c r="C475" s="30"/>
      <c r="D475" s="30"/>
      <c r="E475" s="30"/>
      <c r="G475" s="30"/>
      <c r="Z475" s="30"/>
      <c r="AA475" s="30"/>
    </row>
    <row r="476" spans="3:27" x14ac:dyDescent="0.2">
      <c r="C476" s="30"/>
      <c r="D476" s="30"/>
      <c r="E476" s="30"/>
      <c r="G476" s="30"/>
      <c r="Z476" s="30"/>
      <c r="AA476" s="30"/>
    </row>
    <row r="477" spans="3:27" x14ac:dyDescent="0.2">
      <c r="C477" s="30"/>
      <c r="D477" s="30"/>
      <c r="E477" s="30"/>
      <c r="G477" s="30"/>
      <c r="Z477" s="30"/>
      <c r="AA477" s="30"/>
    </row>
    <row r="478" spans="3:27" x14ac:dyDescent="0.2">
      <c r="C478" s="30"/>
      <c r="D478" s="30"/>
      <c r="E478" s="30"/>
      <c r="G478" s="30"/>
      <c r="Z478" s="30"/>
      <c r="AA478" s="30"/>
    </row>
    <row r="479" spans="3:27" x14ac:dyDescent="0.2">
      <c r="C479" s="30"/>
      <c r="D479" s="30"/>
      <c r="E479" s="30"/>
      <c r="G479" s="30"/>
      <c r="Z479" s="30"/>
      <c r="AA479" s="30"/>
    </row>
    <row r="480" spans="3:27" x14ac:dyDescent="0.2">
      <c r="C480" s="30"/>
      <c r="D480" s="30"/>
      <c r="E480" s="30"/>
      <c r="G480" s="30"/>
      <c r="Z480" s="30"/>
      <c r="AA480" s="30"/>
    </row>
    <row r="481" spans="3:27" x14ac:dyDescent="0.2">
      <c r="C481" s="30"/>
      <c r="D481" s="30"/>
      <c r="E481" s="30"/>
      <c r="G481" s="30"/>
      <c r="Z481" s="30"/>
      <c r="AA481" s="30"/>
    </row>
    <row r="482" spans="3:27" x14ac:dyDescent="0.2">
      <c r="C482" s="30"/>
      <c r="D482" s="30"/>
      <c r="E482" s="30"/>
      <c r="G482" s="30"/>
      <c r="Z482" s="30"/>
      <c r="AA482" s="30"/>
    </row>
    <row r="483" spans="3:27" x14ac:dyDescent="0.2">
      <c r="C483" s="30"/>
      <c r="D483" s="30"/>
      <c r="E483" s="30"/>
      <c r="G483" s="30"/>
      <c r="Z483" s="30"/>
      <c r="AA483" s="30"/>
    </row>
    <row r="484" spans="3:27" x14ac:dyDescent="0.2">
      <c r="C484" s="30"/>
      <c r="D484" s="30"/>
      <c r="E484" s="30"/>
      <c r="G484" s="30"/>
      <c r="Z484" s="30"/>
      <c r="AA484" s="30"/>
    </row>
    <row r="485" spans="3:27" x14ac:dyDescent="0.2">
      <c r="C485" s="30"/>
      <c r="D485" s="30"/>
      <c r="E485" s="30"/>
      <c r="G485" s="30"/>
      <c r="Z485" s="30"/>
      <c r="AA485" s="30"/>
    </row>
    <row r="486" spans="3:27" x14ac:dyDescent="0.2">
      <c r="C486" s="30"/>
      <c r="D486" s="30"/>
      <c r="E486" s="30"/>
      <c r="G486" s="30"/>
      <c r="Z486" s="30"/>
      <c r="AA486" s="30"/>
    </row>
    <row r="487" spans="3:27" x14ac:dyDescent="0.2">
      <c r="C487" s="30"/>
      <c r="D487" s="30"/>
      <c r="E487" s="30"/>
      <c r="G487" s="30"/>
      <c r="Z487" s="30"/>
      <c r="AA487" s="30"/>
    </row>
    <row r="488" spans="3:27" x14ac:dyDescent="0.2">
      <c r="C488" s="30"/>
      <c r="D488" s="30"/>
      <c r="E488" s="30"/>
      <c r="G488" s="30"/>
      <c r="Z488" s="30"/>
      <c r="AA488" s="30"/>
    </row>
    <row r="489" spans="3:27" x14ac:dyDescent="0.2">
      <c r="C489" s="30"/>
      <c r="D489" s="30"/>
      <c r="E489" s="30"/>
      <c r="G489" s="30"/>
      <c r="Z489" s="30"/>
      <c r="AA489" s="30"/>
    </row>
    <row r="490" spans="3:27" x14ac:dyDescent="0.2">
      <c r="C490" s="30"/>
      <c r="D490" s="30"/>
      <c r="E490" s="30"/>
      <c r="G490" s="30"/>
      <c r="Z490" s="30"/>
      <c r="AA490" s="30"/>
    </row>
    <row r="491" spans="3:27" x14ac:dyDescent="0.2">
      <c r="C491" s="30"/>
      <c r="D491" s="30"/>
      <c r="E491" s="30"/>
      <c r="G491" s="30"/>
      <c r="Z491" s="30"/>
      <c r="AA491" s="30"/>
    </row>
    <row r="492" spans="3:27" x14ac:dyDescent="0.2">
      <c r="C492" s="30"/>
      <c r="D492" s="30"/>
      <c r="E492" s="30"/>
      <c r="G492" s="30"/>
      <c r="Z492" s="30"/>
      <c r="AA492" s="30"/>
    </row>
    <row r="493" spans="3:27" x14ac:dyDescent="0.2">
      <c r="C493" s="30"/>
      <c r="D493" s="30"/>
      <c r="E493" s="30"/>
      <c r="G493" s="30"/>
      <c r="Z493" s="30"/>
      <c r="AA493" s="30"/>
    </row>
    <row r="494" spans="3:27" x14ac:dyDescent="0.2">
      <c r="C494" s="30"/>
      <c r="D494" s="30"/>
      <c r="E494" s="30"/>
      <c r="G494" s="30"/>
      <c r="Z494" s="30"/>
      <c r="AA494" s="30"/>
    </row>
    <row r="495" spans="3:27" x14ac:dyDescent="0.2">
      <c r="C495" s="30"/>
      <c r="D495" s="30"/>
      <c r="E495" s="30"/>
      <c r="G495" s="30"/>
      <c r="Z495" s="30"/>
      <c r="AA495" s="30"/>
    </row>
    <row r="496" spans="3:27" x14ac:dyDescent="0.2">
      <c r="C496" s="30"/>
      <c r="D496" s="30"/>
      <c r="E496" s="30"/>
      <c r="G496" s="30"/>
      <c r="Z496" s="30"/>
      <c r="AA496" s="30"/>
    </row>
    <row r="497" spans="3:27" x14ac:dyDescent="0.2">
      <c r="C497" s="30"/>
      <c r="D497" s="30"/>
      <c r="E497" s="30"/>
      <c r="G497" s="30"/>
      <c r="Z497" s="30"/>
      <c r="AA497" s="30"/>
    </row>
    <row r="498" spans="3:27" x14ac:dyDescent="0.2">
      <c r="C498" s="30"/>
      <c r="D498" s="30"/>
      <c r="E498" s="30"/>
      <c r="G498" s="30"/>
      <c r="Z498" s="30"/>
      <c r="AA498" s="30"/>
    </row>
    <row r="499" spans="3:27" x14ac:dyDescent="0.2">
      <c r="C499" s="30"/>
      <c r="D499" s="30"/>
      <c r="E499" s="30"/>
      <c r="G499" s="30"/>
      <c r="Z499" s="30"/>
      <c r="AA499" s="30"/>
    </row>
    <row r="500" spans="3:27" x14ac:dyDescent="0.2">
      <c r="C500" s="30"/>
      <c r="D500" s="30"/>
      <c r="E500" s="30"/>
      <c r="G500" s="30"/>
      <c r="Z500" s="30"/>
      <c r="AA500" s="30"/>
    </row>
    <row r="501" spans="3:27" x14ac:dyDescent="0.2">
      <c r="C501" s="30"/>
      <c r="D501" s="30"/>
      <c r="E501" s="30"/>
      <c r="G501" s="30"/>
      <c r="Z501" s="30"/>
      <c r="AA501" s="30"/>
    </row>
    <row r="502" spans="3:27" x14ac:dyDescent="0.2">
      <c r="C502" s="30"/>
      <c r="D502" s="30"/>
      <c r="E502" s="30"/>
      <c r="G502" s="30"/>
      <c r="Z502" s="30"/>
      <c r="AA502" s="30"/>
    </row>
    <row r="503" spans="3:27" x14ac:dyDescent="0.2">
      <c r="C503" s="30"/>
      <c r="D503" s="30"/>
      <c r="E503" s="30"/>
      <c r="G503" s="30"/>
      <c r="Z503" s="30"/>
      <c r="AA503" s="30"/>
    </row>
    <row r="504" spans="3:27" x14ac:dyDescent="0.2">
      <c r="C504" s="30"/>
      <c r="D504" s="30"/>
      <c r="E504" s="30"/>
      <c r="G504" s="30"/>
      <c r="Z504" s="30"/>
      <c r="AA504" s="30"/>
    </row>
    <row r="505" spans="3:27" x14ac:dyDescent="0.2">
      <c r="C505" s="30"/>
      <c r="D505" s="30"/>
      <c r="E505" s="30"/>
      <c r="G505" s="30"/>
      <c r="Z505" s="30"/>
      <c r="AA505" s="30"/>
    </row>
    <row r="506" spans="3:27" x14ac:dyDescent="0.2">
      <c r="C506" s="30"/>
      <c r="D506" s="30"/>
      <c r="E506" s="30"/>
      <c r="G506" s="30"/>
      <c r="Z506" s="30"/>
      <c r="AA506" s="30"/>
    </row>
    <row r="507" spans="3:27" x14ac:dyDescent="0.2">
      <c r="C507" s="30"/>
      <c r="D507" s="30"/>
      <c r="E507" s="30"/>
      <c r="G507" s="30"/>
      <c r="Z507" s="30"/>
      <c r="AA507" s="30"/>
    </row>
    <row r="508" spans="3:27" x14ac:dyDescent="0.2">
      <c r="C508" s="30"/>
      <c r="D508" s="30"/>
      <c r="E508" s="30"/>
      <c r="G508" s="30"/>
      <c r="Z508" s="30"/>
      <c r="AA508" s="30"/>
    </row>
    <row r="509" spans="3:27" x14ac:dyDescent="0.2">
      <c r="C509" s="30"/>
      <c r="D509" s="30"/>
      <c r="E509" s="30"/>
      <c r="G509" s="30"/>
      <c r="Z509" s="30"/>
      <c r="AA509" s="30"/>
    </row>
    <row r="510" spans="3:27" x14ac:dyDescent="0.2">
      <c r="C510" s="30"/>
      <c r="D510" s="30"/>
      <c r="E510" s="30"/>
      <c r="G510" s="30"/>
      <c r="Z510" s="30"/>
      <c r="AA510" s="30"/>
    </row>
    <row r="511" spans="3:27" x14ac:dyDescent="0.2">
      <c r="C511" s="30"/>
      <c r="D511" s="30"/>
      <c r="E511" s="30"/>
      <c r="G511" s="30"/>
      <c r="Z511" s="30"/>
      <c r="AA511" s="30"/>
    </row>
    <row r="512" spans="3:27" x14ac:dyDescent="0.2">
      <c r="C512" s="30"/>
      <c r="D512" s="30"/>
      <c r="E512" s="30"/>
      <c r="G512" s="30"/>
      <c r="Z512" s="30"/>
      <c r="AA512" s="30"/>
    </row>
    <row r="513" spans="3:27" x14ac:dyDescent="0.2">
      <c r="C513" s="30"/>
      <c r="D513" s="30"/>
      <c r="E513" s="30"/>
      <c r="G513" s="30"/>
      <c r="Z513" s="30"/>
      <c r="AA513" s="30"/>
    </row>
    <row r="514" spans="3:27" x14ac:dyDescent="0.2">
      <c r="C514" s="30"/>
      <c r="D514" s="30"/>
      <c r="E514" s="30"/>
      <c r="G514" s="30"/>
      <c r="Z514" s="30"/>
      <c r="AA514" s="30"/>
    </row>
    <row r="515" spans="3:27" x14ac:dyDescent="0.2">
      <c r="C515" s="30"/>
      <c r="D515" s="30"/>
      <c r="E515" s="30"/>
      <c r="G515" s="30"/>
      <c r="Z515" s="30"/>
      <c r="AA515" s="30"/>
    </row>
    <row r="516" spans="3:27" x14ac:dyDescent="0.2">
      <c r="C516" s="30"/>
      <c r="D516" s="30"/>
      <c r="E516" s="30"/>
      <c r="G516" s="30"/>
      <c r="Z516" s="30"/>
      <c r="AA516" s="30"/>
    </row>
    <row r="517" spans="3:27" x14ac:dyDescent="0.2">
      <c r="C517" s="30"/>
      <c r="D517" s="30"/>
      <c r="E517" s="30"/>
      <c r="G517" s="30"/>
      <c r="Z517" s="30"/>
      <c r="AA517" s="30"/>
    </row>
    <row r="518" spans="3:27" x14ac:dyDescent="0.2">
      <c r="C518" s="30"/>
      <c r="D518" s="30"/>
      <c r="E518" s="30"/>
      <c r="G518" s="30"/>
      <c r="Z518" s="30"/>
      <c r="AA518" s="30"/>
    </row>
    <row r="519" spans="3:27" x14ac:dyDescent="0.2">
      <c r="C519" s="30"/>
      <c r="D519" s="30"/>
      <c r="E519" s="30"/>
      <c r="G519" s="30"/>
      <c r="Z519" s="30"/>
      <c r="AA519" s="30"/>
    </row>
    <row r="520" spans="3:27" x14ac:dyDescent="0.2">
      <c r="C520" s="30"/>
      <c r="D520" s="30"/>
      <c r="E520" s="30"/>
      <c r="G520" s="30"/>
      <c r="Z520" s="30"/>
      <c r="AA520" s="30"/>
    </row>
    <row r="521" spans="3:27" x14ac:dyDescent="0.2">
      <c r="C521" s="30"/>
      <c r="D521" s="30"/>
      <c r="E521" s="30"/>
      <c r="G521" s="30"/>
      <c r="Z521" s="30"/>
      <c r="AA521" s="30"/>
    </row>
    <row r="522" spans="3:27" x14ac:dyDescent="0.2">
      <c r="C522" s="30"/>
      <c r="D522" s="30"/>
      <c r="E522" s="30"/>
      <c r="G522" s="30"/>
      <c r="Z522" s="30"/>
      <c r="AA522" s="30"/>
    </row>
    <row r="523" spans="3:27" x14ac:dyDescent="0.2">
      <c r="C523" s="30"/>
      <c r="D523" s="30"/>
      <c r="E523" s="30"/>
      <c r="G523" s="30"/>
      <c r="Z523" s="30"/>
      <c r="AA523" s="30"/>
    </row>
    <row r="524" spans="3:27" x14ac:dyDescent="0.2">
      <c r="C524" s="30"/>
      <c r="D524" s="30"/>
      <c r="E524" s="30"/>
      <c r="G524" s="30"/>
      <c r="Z524" s="30"/>
      <c r="AA524" s="30"/>
    </row>
    <row r="525" spans="3:27" x14ac:dyDescent="0.2">
      <c r="C525" s="30"/>
      <c r="D525" s="30"/>
      <c r="E525" s="30"/>
      <c r="G525" s="30"/>
      <c r="Z525" s="30"/>
      <c r="AA525" s="30"/>
    </row>
    <row r="526" spans="3:27" x14ac:dyDescent="0.2">
      <c r="C526" s="30"/>
      <c r="D526" s="30"/>
      <c r="E526" s="30"/>
      <c r="G526" s="30"/>
      <c r="Z526" s="30"/>
      <c r="AA526" s="30"/>
    </row>
    <row r="527" spans="3:27" x14ac:dyDescent="0.2">
      <c r="C527" s="30"/>
      <c r="D527" s="30"/>
      <c r="E527" s="30"/>
      <c r="G527" s="30"/>
      <c r="Z527" s="30"/>
      <c r="AA527" s="30"/>
    </row>
    <row r="528" spans="3:27" x14ac:dyDescent="0.2">
      <c r="C528" s="30"/>
      <c r="D528" s="30"/>
      <c r="E528" s="30"/>
      <c r="G528" s="30"/>
      <c r="Z528" s="30"/>
      <c r="AA528" s="30"/>
    </row>
    <row r="529" spans="3:27" x14ac:dyDescent="0.2">
      <c r="C529" s="30"/>
      <c r="D529" s="30"/>
      <c r="E529" s="30"/>
      <c r="G529" s="30"/>
      <c r="Z529" s="30"/>
      <c r="AA529" s="30"/>
    </row>
    <row r="530" spans="3:27" x14ac:dyDescent="0.2">
      <c r="C530" s="30"/>
      <c r="D530" s="30"/>
      <c r="E530" s="30"/>
      <c r="G530" s="30"/>
      <c r="Z530" s="30"/>
      <c r="AA530" s="30"/>
    </row>
    <row r="531" spans="3:27" x14ac:dyDescent="0.2">
      <c r="C531" s="30"/>
      <c r="D531" s="30"/>
      <c r="E531" s="30"/>
      <c r="G531" s="30"/>
      <c r="Z531" s="30"/>
      <c r="AA531" s="30"/>
    </row>
    <row r="532" spans="3:27" x14ac:dyDescent="0.2">
      <c r="C532" s="30"/>
      <c r="D532" s="30"/>
      <c r="E532" s="30"/>
      <c r="G532" s="30"/>
      <c r="Z532" s="30"/>
      <c r="AA532" s="30"/>
    </row>
    <row r="533" spans="3:27" x14ac:dyDescent="0.2">
      <c r="C533" s="30"/>
      <c r="D533" s="30"/>
      <c r="E533" s="30"/>
      <c r="G533" s="30"/>
      <c r="Z533" s="30"/>
      <c r="AA533" s="30"/>
    </row>
    <row r="534" spans="3:27" x14ac:dyDescent="0.2">
      <c r="C534" s="30"/>
      <c r="D534" s="30"/>
      <c r="E534" s="30"/>
      <c r="G534" s="30"/>
      <c r="Z534" s="30"/>
      <c r="AA534" s="30"/>
    </row>
    <row r="535" spans="3:27" x14ac:dyDescent="0.2">
      <c r="C535" s="30"/>
      <c r="D535" s="30"/>
      <c r="E535" s="30"/>
      <c r="G535" s="30"/>
      <c r="Z535" s="30"/>
      <c r="AA535" s="30"/>
    </row>
    <row r="536" spans="3:27" x14ac:dyDescent="0.2">
      <c r="C536" s="30"/>
      <c r="D536" s="30"/>
      <c r="E536" s="30"/>
      <c r="G536" s="30"/>
      <c r="Z536" s="30"/>
      <c r="AA536" s="30"/>
    </row>
    <row r="537" spans="3:27" x14ac:dyDescent="0.2">
      <c r="C537" s="30"/>
      <c r="D537" s="30"/>
      <c r="E537" s="30"/>
      <c r="G537" s="30"/>
      <c r="Z537" s="30"/>
      <c r="AA537" s="30"/>
    </row>
    <row r="538" spans="3:27" x14ac:dyDescent="0.2">
      <c r="C538" s="30"/>
      <c r="D538" s="30"/>
      <c r="E538" s="30"/>
      <c r="G538" s="30"/>
      <c r="Z538" s="30"/>
      <c r="AA538" s="30"/>
    </row>
    <row r="539" spans="3:27" x14ac:dyDescent="0.2">
      <c r="C539" s="30"/>
      <c r="D539" s="30"/>
      <c r="E539" s="30"/>
      <c r="G539" s="30"/>
      <c r="Z539" s="30"/>
      <c r="AA539" s="30"/>
    </row>
    <row r="540" spans="3:27" x14ac:dyDescent="0.2">
      <c r="C540" s="30"/>
      <c r="D540" s="30"/>
      <c r="E540" s="30"/>
      <c r="G540" s="30"/>
      <c r="Z540" s="30"/>
      <c r="AA540" s="30"/>
    </row>
    <row r="541" spans="3:27" x14ac:dyDescent="0.2">
      <c r="C541" s="30"/>
      <c r="D541" s="30"/>
      <c r="E541" s="30"/>
      <c r="G541" s="30"/>
      <c r="Z541" s="30"/>
      <c r="AA541" s="30"/>
    </row>
    <row r="542" spans="3:27" x14ac:dyDescent="0.2">
      <c r="C542" s="30"/>
      <c r="D542" s="30"/>
      <c r="E542" s="30"/>
      <c r="G542" s="30"/>
      <c r="Z542" s="30"/>
      <c r="AA542" s="30"/>
    </row>
    <row r="543" spans="3:27" x14ac:dyDescent="0.2">
      <c r="C543" s="30"/>
      <c r="D543" s="30"/>
      <c r="E543" s="30"/>
      <c r="G543" s="30"/>
      <c r="Z543" s="30"/>
      <c r="AA543" s="30"/>
    </row>
    <row r="544" spans="3:27" x14ac:dyDescent="0.2">
      <c r="C544" s="30"/>
      <c r="D544" s="30"/>
      <c r="E544" s="30"/>
      <c r="G544" s="30"/>
      <c r="Z544" s="30"/>
      <c r="AA544" s="30"/>
    </row>
    <row r="545" spans="3:27" x14ac:dyDescent="0.2">
      <c r="C545" s="30"/>
      <c r="D545" s="30"/>
      <c r="E545" s="30"/>
      <c r="G545" s="30"/>
      <c r="Z545" s="30"/>
      <c r="AA545" s="30"/>
    </row>
    <row r="546" spans="3:27" x14ac:dyDescent="0.2">
      <c r="C546" s="30"/>
      <c r="D546" s="30"/>
      <c r="E546" s="30"/>
      <c r="G546" s="30"/>
      <c r="Z546" s="30"/>
      <c r="AA546" s="30"/>
    </row>
    <row r="547" spans="3:27" x14ac:dyDescent="0.2">
      <c r="C547" s="30"/>
      <c r="D547" s="30"/>
      <c r="E547" s="30"/>
      <c r="G547" s="30"/>
      <c r="Z547" s="30"/>
      <c r="AA547" s="30"/>
    </row>
    <row r="548" spans="3:27" x14ac:dyDescent="0.2">
      <c r="C548" s="30"/>
      <c r="D548" s="30"/>
      <c r="E548" s="30"/>
      <c r="G548" s="30"/>
      <c r="Z548" s="30"/>
      <c r="AA548" s="30"/>
    </row>
    <row r="549" spans="3:27" x14ac:dyDescent="0.2">
      <c r="C549" s="30"/>
      <c r="D549" s="30"/>
      <c r="E549" s="30"/>
      <c r="G549" s="30"/>
      <c r="Z549" s="30"/>
      <c r="AA549" s="30"/>
    </row>
    <row r="550" spans="3:27" x14ac:dyDescent="0.2">
      <c r="C550" s="30"/>
      <c r="D550" s="30"/>
      <c r="E550" s="30"/>
      <c r="G550" s="30"/>
      <c r="Z550" s="30"/>
      <c r="AA550" s="30"/>
    </row>
    <row r="551" spans="3:27" x14ac:dyDescent="0.2">
      <c r="C551" s="30"/>
      <c r="D551" s="30"/>
      <c r="E551" s="30"/>
      <c r="G551" s="30"/>
      <c r="Z551" s="30"/>
      <c r="AA551" s="30"/>
    </row>
    <row r="552" spans="3:27" x14ac:dyDescent="0.2">
      <c r="C552" s="30"/>
      <c r="D552" s="30"/>
      <c r="E552" s="30"/>
      <c r="G552" s="30"/>
      <c r="Z552" s="30"/>
      <c r="AA552" s="30"/>
    </row>
    <row r="553" spans="3:27" x14ac:dyDescent="0.2">
      <c r="C553" s="30"/>
      <c r="D553" s="30"/>
      <c r="E553" s="30"/>
      <c r="G553" s="30"/>
      <c r="Z553" s="30"/>
      <c r="AA553" s="30"/>
    </row>
    <row r="554" spans="3:27" x14ac:dyDescent="0.2">
      <c r="C554" s="30"/>
      <c r="D554" s="30"/>
      <c r="E554" s="30"/>
      <c r="G554" s="30"/>
      <c r="Z554" s="30"/>
      <c r="AA554" s="30"/>
    </row>
    <row r="555" spans="3:27" x14ac:dyDescent="0.2">
      <c r="C555" s="30"/>
      <c r="D555" s="30"/>
      <c r="E555" s="30"/>
      <c r="G555" s="30"/>
      <c r="Z555" s="30"/>
      <c r="AA555" s="30"/>
    </row>
    <row r="556" spans="3:27" x14ac:dyDescent="0.2">
      <c r="C556" s="30"/>
      <c r="D556" s="30"/>
      <c r="E556" s="30"/>
      <c r="G556" s="30"/>
      <c r="Z556" s="30"/>
      <c r="AA556" s="30"/>
    </row>
    <row r="557" spans="3:27" x14ac:dyDescent="0.2">
      <c r="C557" s="30"/>
      <c r="D557" s="30"/>
      <c r="E557" s="30"/>
      <c r="G557" s="30"/>
      <c r="Z557" s="30"/>
      <c r="AA557" s="30"/>
    </row>
    <row r="558" spans="3:27" x14ac:dyDescent="0.2">
      <c r="C558" s="30"/>
      <c r="D558" s="30"/>
      <c r="E558" s="30"/>
      <c r="G558" s="30"/>
      <c r="Z558" s="30"/>
      <c r="AA558" s="30"/>
    </row>
    <row r="559" spans="3:27" x14ac:dyDescent="0.2">
      <c r="C559" s="30"/>
      <c r="D559" s="30"/>
      <c r="E559" s="30"/>
      <c r="G559" s="30"/>
      <c r="Z559" s="30"/>
      <c r="AA559" s="30"/>
    </row>
    <row r="560" spans="3:27" x14ac:dyDescent="0.2">
      <c r="C560" s="30"/>
      <c r="D560" s="30"/>
      <c r="E560" s="30"/>
      <c r="G560" s="30"/>
      <c r="Z560" s="30"/>
      <c r="AA560" s="30"/>
    </row>
    <row r="561" spans="3:27" x14ac:dyDescent="0.2">
      <c r="C561" s="30"/>
      <c r="D561" s="30"/>
      <c r="E561" s="30"/>
      <c r="G561" s="30"/>
      <c r="Z561" s="30"/>
      <c r="AA561" s="30"/>
    </row>
    <row r="562" spans="3:27" x14ac:dyDescent="0.2">
      <c r="C562" s="30"/>
      <c r="D562" s="30"/>
      <c r="E562" s="30"/>
      <c r="G562" s="30"/>
      <c r="Z562" s="30"/>
      <c r="AA562" s="30"/>
    </row>
    <row r="563" spans="3:27" x14ac:dyDescent="0.2">
      <c r="C563" s="30"/>
      <c r="D563" s="30"/>
      <c r="E563" s="30"/>
      <c r="G563" s="30"/>
      <c r="Z563" s="30"/>
      <c r="AA563" s="30"/>
    </row>
    <row r="564" spans="3:27" x14ac:dyDescent="0.2">
      <c r="C564" s="30"/>
      <c r="D564" s="30"/>
      <c r="E564" s="30"/>
      <c r="G564" s="30"/>
      <c r="Z564" s="30"/>
      <c r="AA564" s="30"/>
    </row>
    <row r="565" spans="3:27" x14ac:dyDescent="0.2">
      <c r="C565" s="30"/>
      <c r="D565" s="30"/>
      <c r="E565" s="30"/>
      <c r="G565" s="30"/>
      <c r="Z565" s="30"/>
      <c r="AA565" s="30"/>
    </row>
    <row r="566" spans="3:27" x14ac:dyDescent="0.2">
      <c r="C566" s="30"/>
      <c r="D566" s="30"/>
      <c r="E566" s="30"/>
      <c r="G566" s="30"/>
      <c r="Z566" s="30"/>
      <c r="AA566" s="30"/>
    </row>
    <row r="567" spans="3:27" x14ac:dyDescent="0.2">
      <c r="C567" s="30"/>
      <c r="D567" s="30"/>
      <c r="E567" s="30"/>
      <c r="G567" s="30"/>
      <c r="Z567" s="30"/>
      <c r="AA567" s="30"/>
    </row>
    <row r="568" spans="3:27" x14ac:dyDescent="0.2">
      <c r="C568" s="30"/>
      <c r="D568" s="30"/>
      <c r="E568" s="30"/>
      <c r="G568" s="30"/>
      <c r="Z568" s="30"/>
      <c r="AA568" s="30"/>
    </row>
    <row r="569" spans="3:27" x14ac:dyDescent="0.2">
      <c r="C569" s="30"/>
      <c r="D569" s="30"/>
      <c r="E569" s="30"/>
      <c r="G569" s="30"/>
      <c r="Z569" s="30"/>
      <c r="AA569" s="30"/>
    </row>
    <row r="570" spans="3:27" x14ac:dyDescent="0.2">
      <c r="C570" s="30"/>
      <c r="D570" s="30"/>
      <c r="E570" s="30"/>
      <c r="G570" s="30"/>
      <c r="Z570" s="30"/>
      <c r="AA570" s="30"/>
    </row>
    <row r="571" spans="3:27" x14ac:dyDescent="0.2">
      <c r="C571" s="30"/>
      <c r="D571" s="30"/>
      <c r="E571" s="30"/>
      <c r="G571" s="30"/>
      <c r="Z571" s="30"/>
      <c r="AA571" s="30"/>
    </row>
    <row r="572" spans="3:27" x14ac:dyDescent="0.2">
      <c r="C572" s="30"/>
      <c r="D572" s="30"/>
      <c r="E572" s="30"/>
      <c r="G572" s="30"/>
      <c r="Z572" s="30"/>
      <c r="AA572" s="30"/>
    </row>
    <row r="573" spans="3:27" x14ac:dyDescent="0.2">
      <c r="C573" s="30"/>
      <c r="D573" s="30"/>
      <c r="E573" s="30"/>
      <c r="G573" s="30"/>
      <c r="Z573" s="30"/>
      <c r="AA573" s="30"/>
    </row>
    <row r="574" spans="3:27" x14ac:dyDescent="0.2">
      <c r="C574" s="30"/>
      <c r="D574" s="30"/>
      <c r="E574" s="30"/>
      <c r="G574" s="30"/>
      <c r="Z574" s="30"/>
      <c r="AA574" s="30"/>
    </row>
    <row r="575" spans="3:27" x14ac:dyDescent="0.2">
      <c r="C575" s="30"/>
      <c r="D575" s="30"/>
      <c r="E575" s="30"/>
      <c r="G575" s="30"/>
      <c r="Z575" s="30"/>
      <c r="AA575" s="30"/>
    </row>
    <row r="576" spans="3:27" x14ac:dyDescent="0.2">
      <c r="C576" s="30"/>
      <c r="D576" s="30"/>
      <c r="E576" s="30"/>
      <c r="G576" s="30"/>
      <c r="Z576" s="30"/>
      <c r="AA576" s="30"/>
    </row>
    <row r="577" spans="3:27" x14ac:dyDescent="0.2">
      <c r="C577" s="30"/>
      <c r="D577" s="30"/>
      <c r="E577" s="30"/>
      <c r="G577" s="30"/>
      <c r="Z577" s="30"/>
      <c r="AA577" s="30"/>
    </row>
    <row r="578" spans="3:27" x14ac:dyDescent="0.2">
      <c r="C578" s="30"/>
      <c r="D578" s="30"/>
      <c r="E578" s="30"/>
      <c r="G578" s="30"/>
      <c r="Z578" s="30"/>
      <c r="AA578" s="30"/>
    </row>
    <row r="579" spans="3:27" x14ac:dyDescent="0.2">
      <c r="C579" s="30"/>
      <c r="D579" s="30"/>
      <c r="E579" s="30"/>
      <c r="G579" s="30"/>
      <c r="Z579" s="30"/>
      <c r="AA579" s="30"/>
    </row>
    <row r="580" spans="3:27" x14ac:dyDescent="0.2">
      <c r="C580" s="30"/>
      <c r="D580" s="30"/>
      <c r="E580" s="30"/>
      <c r="G580" s="30"/>
      <c r="Z580" s="30"/>
      <c r="AA580" s="30"/>
    </row>
    <row r="581" spans="3:27" x14ac:dyDescent="0.2">
      <c r="C581" s="30"/>
      <c r="D581" s="30"/>
      <c r="E581" s="30"/>
      <c r="G581" s="30"/>
      <c r="Z581" s="30"/>
      <c r="AA581" s="30"/>
    </row>
    <row r="582" spans="3:27" x14ac:dyDescent="0.2">
      <c r="C582" s="30"/>
      <c r="D582" s="30"/>
      <c r="E582" s="30"/>
      <c r="G582" s="30"/>
      <c r="Z582" s="30"/>
      <c r="AA582" s="30"/>
    </row>
    <row r="583" spans="3:27" x14ac:dyDescent="0.2">
      <c r="C583" s="30"/>
      <c r="D583" s="30"/>
      <c r="E583" s="30"/>
      <c r="G583" s="30"/>
      <c r="Z583" s="30"/>
      <c r="AA583" s="30"/>
    </row>
    <row r="584" spans="3:27" x14ac:dyDescent="0.2">
      <c r="C584" s="30"/>
      <c r="D584" s="30"/>
      <c r="E584" s="30"/>
      <c r="G584" s="30"/>
      <c r="Z584" s="30"/>
      <c r="AA584" s="30"/>
    </row>
    <row r="585" spans="3:27" x14ac:dyDescent="0.2">
      <c r="C585" s="30"/>
      <c r="D585" s="30"/>
      <c r="E585" s="30"/>
      <c r="G585" s="30"/>
      <c r="Z585" s="30"/>
      <c r="AA585" s="30"/>
    </row>
    <row r="586" spans="3:27" x14ac:dyDescent="0.2">
      <c r="C586" s="30"/>
      <c r="D586" s="30"/>
      <c r="E586" s="30"/>
      <c r="G586" s="30"/>
      <c r="Z586" s="30"/>
      <c r="AA586" s="30"/>
    </row>
    <row r="587" spans="3:27" x14ac:dyDescent="0.2">
      <c r="C587" s="30"/>
      <c r="D587" s="30"/>
      <c r="E587" s="30"/>
      <c r="G587" s="30"/>
      <c r="Z587" s="30"/>
      <c r="AA587" s="30"/>
    </row>
    <row r="588" spans="3:27" x14ac:dyDescent="0.2">
      <c r="C588" s="30"/>
      <c r="D588" s="30"/>
      <c r="E588" s="30"/>
      <c r="G588" s="30"/>
      <c r="Z588" s="30"/>
      <c r="AA588" s="30"/>
    </row>
    <row r="589" spans="3:27" x14ac:dyDescent="0.2">
      <c r="C589" s="30"/>
      <c r="D589" s="30"/>
      <c r="E589" s="30"/>
      <c r="G589" s="30"/>
      <c r="Z589" s="30"/>
      <c r="AA589" s="30"/>
    </row>
    <row r="590" spans="3:27" x14ac:dyDescent="0.2">
      <c r="C590" s="30"/>
      <c r="D590" s="30"/>
      <c r="E590" s="30"/>
      <c r="G590" s="30"/>
      <c r="Z590" s="30"/>
      <c r="AA590" s="30"/>
    </row>
    <row r="591" spans="3:27" x14ac:dyDescent="0.2">
      <c r="C591" s="30"/>
      <c r="D591" s="30"/>
      <c r="E591" s="30"/>
      <c r="G591" s="30"/>
      <c r="Z591" s="30"/>
      <c r="AA591" s="30"/>
    </row>
    <row r="592" spans="3:27" x14ac:dyDescent="0.2">
      <c r="C592" s="30"/>
      <c r="D592" s="30"/>
      <c r="E592" s="30"/>
      <c r="G592" s="30"/>
      <c r="Z592" s="30"/>
      <c r="AA592" s="30"/>
    </row>
    <row r="593" spans="3:27" x14ac:dyDescent="0.2">
      <c r="C593" s="30"/>
      <c r="D593" s="30"/>
      <c r="E593" s="30"/>
      <c r="G593" s="30"/>
      <c r="Z593" s="30"/>
      <c r="AA593" s="30"/>
    </row>
    <row r="594" spans="3:27" x14ac:dyDescent="0.2">
      <c r="C594" s="30"/>
      <c r="D594" s="30"/>
      <c r="E594" s="30"/>
      <c r="G594" s="30"/>
      <c r="Z594" s="30"/>
      <c r="AA594" s="30"/>
    </row>
    <row r="595" spans="3:27" x14ac:dyDescent="0.2">
      <c r="C595" s="30"/>
      <c r="D595" s="30"/>
      <c r="E595" s="30"/>
      <c r="G595" s="30"/>
      <c r="Z595" s="30"/>
      <c r="AA595" s="30"/>
    </row>
    <row r="596" spans="3:27" x14ac:dyDescent="0.2">
      <c r="C596" s="30"/>
      <c r="D596" s="30"/>
      <c r="E596" s="30"/>
      <c r="G596" s="30"/>
      <c r="Z596" s="30"/>
      <c r="AA596" s="30"/>
    </row>
    <row r="597" spans="3:27" x14ac:dyDescent="0.2">
      <c r="C597" s="30"/>
      <c r="D597" s="30"/>
      <c r="E597" s="30"/>
      <c r="G597" s="30"/>
      <c r="Z597" s="30"/>
      <c r="AA597" s="30"/>
    </row>
    <row r="598" spans="3:27" x14ac:dyDescent="0.2">
      <c r="C598" s="30"/>
      <c r="D598" s="30"/>
      <c r="E598" s="30"/>
      <c r="G598" s="30"/>
      <c r="Z598" s="30"/>
      <c r="AA598" s="30"/>
    </row>
    <row r="599" spans="3:27" x14ac:dyDescent="0.2">
      <c r="C599" s="30"/>
      <c r="D599" s="30"/>
      <c r="E599" s="30"/>
      <c r="G599" s="30"/>
      <c r="Z599" s="30"/>
      <c r="AA599" s="30"/>
    </row>
    <row r="600" spans="3:27" x14ac:dyDescent="0.2">
      <c r="C600" s="30"/>
      <c r="D600" s="30"/>
      <c r="E600" s="30"/>
      <c r="G600" s="30"/>
      <c r="Z600" s="30"/>
      <c r="AA600" s="30"/>
    </row>
    <row r="601" spans="3:27" x14ac:dyDescent="0.2">
      <c r="C601" s="30"/>
      <c r="D601" s="30"/>
      <c r="E601" s="30"/>
      <c r="G601" s="30"/>
      <c r="Z601" s="30"/>
      <c r="AA601" s="30"/>
    </row>
    <row r="602" spans="3:27" x14ac:dyDescent="0.2">
      <c r="C602" s="30"/>
      <c r="D602" s="30"/>
      <c r="E602" s="30"/>
      <c r="G602" s="30"/>
      <c r="Z602" s="30"/>
      <c r="AA602" s="30"/>
    </row>
    <row r="603" spans="3:27" x14ac:dyDescent="0.2">
      <c r="C603" s="30"/>
      <c r="D603" s="30"/>
      <c r="E603" s="30"/>
      <c r="G603" s="30"/>
      <c r="Z603" s="30"/>
      <c r="AA603" s="30"/>
    </row>
    <row r="604" spans="3:27" x14ac:dyDescent="0.2">
      <c r="C604" s="30"/>
      <c r="D604" s="30"/>
      <c r="E604" s="30"/>
      <c r="G604" s="30"/>
      <c r="Z604" s="30"/>
      <c r="AA604" s="30"/>
    </row>
    <row r="605" spans="3:27" x14ac:dyDescent="0.2">
      <c r="C605" s="30"/>
      <c r="D605" s="30"/>
      <c r="E605" s="30"/>
      <c r="G605" s="30"/>
      <c r="Z605" s="30"/>
      <c r="AA605" s="30"/>
    </row>
    <row r="606" spans="3:27" x14ac:dyDescent="0.2">
      <c r="C606" s="30"/>
      <c r="D606" s="30"/>
      <c r="E606" s="30"/>
      <c r="G606" s="30"/>
      <c r="Z606" s="30"/>
      <c r="AA606" s="30"/>
    </row>
    <row r="607" spans="3:27" x14ac:dyDescent="0.2">
      <c r="C607" s="30"/>
      <c r="D607" s="30"/>
      <c r="E607" s="30"/>
      <c r="G607" s="30"/>
      <c r="Z607" s="30"/>
      <c r="AA607" s="30"/>
    </row>
    <row r="608" spans="3:27" x14ac:dyDescent="0.2">
      <c r="C608" s="30"/>
      <c r="D608" s="30"/>
      <c r="E608" s="30"/>
      <c r="G608" s="30"/>
      <c r="Z608" s="30"/>
      <c r="AA608" s="30"/>
    </row>
    <row r="609" spans="3:27" x14ac:dyDescent="0.2">
      <c r="C609" s="30"/>
      <c r="D609" s="30"/>
      <c r="E609" s="30"/>
      <c r="G609" s="30"/>
      <c r="Z609" s="30"/>
      <c r="AA609" s="30"/>
    </row>
    <row r="610" spans="3:27" x14ac:dyDescent="0.2">
      <c r="C610" s="30"/>
      <c r="D610" s="30"/>
      <c r="E610" s="30"/>
      <c r="G610" s="30"/>
      <c r="Z610" s="30"/>
      <c r="AA610" s="30"/>
    </row>
    <row r="611" spans="3:27" x14ac:dyDescent="0.2">
      <c r="C611" s="30"/>
      <c r="D611" s="30"/>
      <c r="E611" s="30"/>
      <c r="G611" s="30"/>
      <c r="Z611" s="30"/>
      <c r="AA611" s="30"/>
    </row>
    <row r="612" spans="3:27" x14ac:dyDescent="0.2">
      <c r="C612" s="30"/>
      <c r="D612" s="30"/>
      <c r="E612" s="30"/>
      <c r="G612" s="30"/>
      <c r="Z612" s="30"/>
      <c r="AA612" s="30"/>
    </row>
    <row r="613" spans="3:27" x14ac:dyDescent="0.2">
      <c r="C613" s="30"/>
      <c r="D613" s="30"/>
      <c r="E613" s="30"/>
      <c r="G613" s="30"/>
      <c r="Z613" s="30"/>
      <c r="AA613" s="30"/>
    </row>
    <row r="614" spans="3:27" x14ac:dyDescent="0.2">
      <c r="C614" s="30"/>
      <c r="D614" s="30"/>
      <c r="E614" s="30"/>
      <c r="G614" s="30"/>
      <c r="Z614" s="30"/>
      <c r="AA614" s="30"/>
    </row>
    <row r="615" spans="3:27" x14ac:dyDescent="0.2">
      <c r="C615" s="30"/>
      <c r="D615" s="30"/>
      <c r="E615" s="30"/>
      <c r="G615" s="30"/>
      <c r="Z615" s="30"/>
      <c r="AA615" s="30"/>
    </row>
    <row r="616" spans="3:27" x14ac:dyDescent="0.2">
      <c r="C616" s="30"/>
      <c r="D616" s="30"/>
      <c r="E616" s="30"/>
      <c r="G616" s="30"/>
      <c r="Z616" s="30"/>
      <c r="AA616" s="30"/>
    </row>
    <row r="617" spans="3:27" x14ac:dyDescent="0.2">
      <c r="C617" s="30"/>
      <c r="D617" s="30"/>
      <c r="E617" s="30"/>
      <c r="G617" s="30"/>
      <c r="Z617" s="30"/>
      <c r="AA617" s="30"/>
    </row>
    <row r="618" spans="3:27" x14ac:dyDescent="0.2">
      <c r="C618" s="30"/>
      <c r="D618" s="30"/>
      <c r="E618" s="30"/>
      <c r="G618" s="30"/>
      <c r="Z618" s="30"/>
      <c r="AA618" s="30"/>
    </row>
    <row r="619" spans="3:27" x14ac:dyDescent="0.2">
      <c r="C619" s="30"/>
      <c r="D619" s="30"/>
      <c r="E619" s="30"/>
      <c r="G619" s="30"/>
      <c r="Z619" s="30"/>
      <c r="AA619" s="30"/>
    </row>
    <row r="620" spans="3:27" x14ac:dyDescent="0.2">
      <c r="C620" s="30"/>
      <c r="D620" s="30"/>
      <c r="E620" s="30"/>
      <c r="G620" s="30"/>
      <c r="Z620" s="30"/>
      <c r="AA620" s="30"/>
    </row>
    <row r="621" spans="3:27" x14ac:dyDescent="0.2">
      <c r="C621" s="30"/>
      <c r="D621" s="30"/>
      <c r="E621" s="30"/>
      <c r="G621" s="30"/>
      <c r="Z621" s="30"/>
      <c r="AA621" s="30"/>
    </row>
    <row r="622" spans="3:27" x14ac:dyDescent="0.2">
      <c r="C622" s="30"/>
      <c r="D622" s="30"/>
      <c r="E622" s="30"/>
      <c r="G622" s="30"/>
      <c r="Z622" s="30"/>
      <c r="AA622" s="30"/>
    </row>
    <row r="623" spans="3:27" x14ac:dyDescent="0.2">
      <c r="C623" s="30"/>
      <c r="D623" s="30"/>
      <c r="E623" s="30"/>
      <c r="G623" s="30"/>
      <c r="Z623" s="30"/>
      <c r="AA623" s="30"/>
    </row>
    <row r="624" spans="3:27" x14ac:dyDescent="0.2">
      <c r="C624" s="30"/>
      <c r="D624" s="30"/>
      <c r="E624" s="30"/>
      <c r="G624" s="30"/>
      <c r="Z624" s="30"/>
      <c r="AA624" s="30"/>
    </row>
    <row r="625" spans="3:27" x14ac:dyDescent="0.2">
      <c r="C625" s="30"/>
      <c r="D625" s="30"/>
      <c r="E625" s="30"/>
      <c r="G625" s="30"/>
      <c r="Z625" s="30"/>
      <c r="AA625" s="30"/>
    </row>
    <row r="626" spans="3:27" x14ac:dyDescent="0.2">
      <c r="C626" s="30"/>
      <c r="D626" s="30"/>
      <c r="E626" s="30"/>
      <c r="G626" s="30"/>
      <c r="Z626" s="30"/>
      <c r="AA626" s="30"/>
    </row>
    <row r="627" spans="3:27" x14ac:dyDescent="0.2">
      <c r="C627" s="30"/>
      <c r="D627" s="30"/>
      <c r="E627" s="30"/>
      <c r="G627" s="30"/>
      <c r="Z627" s="30"/>
      <c r="AA627" s="30"/>
    </row>
    <row r="628" spans="3:27" x14ac:dyDescent="0.2">
      <c r="C628" s="30"/>
      <c r="D628" s="30"/>
      <c r="E628" s="30"/>
      <c r="G628" s="30"/>
      <c r="Z628" s="30"/>
      <c r="AA628" s="30"/>
    </row>
    <row r="629" spans="3:27" x14ac:dyDescent="0.2">
      <c r="C629" s="30"/>
      <c r="D629" s="30"/>
      <c r="E629" s="30"/>
      <c r="G629" s="30"/>
      <c r="Z629" s="30"/>
      <c r="AA629" s="30"/>
    </row>
    <row r="630" spans="3:27" x14ac:dyDescent="0.2">
      <c r="C630" s="30"/>
      <c r="D630" s="30"/>
      <c r="E630" s="30"/>
      <c r="G630" s="30"/>
      <c r="Z630" s="30"/>
      <c r="AA630" s="30"/>
    </row>
    <row r="631" spans="3:27" x14ac:dyDescent="0.2">
      <c r="C631" s="30"/>
      <c r="D631" s="30"/>
      <c r="E631" s="30"/>
      <c r="G631" s="30"/>
      <c r="Z631" s="30"/>
      <c r="AA631" s="30"/>
    </row>
    <row r="632" spans="3:27" x14ac:dyDescent="0.2">
      <c r="C632" s="30"/>
      <c r="D632" s="30"/>
      <c r="E632" s="30"/>
      <c r="G632" s="30"/>
      <c r="Z632" s="30"/>
      <c r="AA632" s="30"/>
    </row>
    <row r="633" spans="3:27" x14ac:dyDescent="0.2">
      <c r="C633" s="30"/>
      <c r="D633" s="30"/>
      <c r="E633" s="30"/>
      <c r="G633" s="30"/>
      <c r="Z633" s="30"/>
      <c r="AA633" s="30"/>
    </row>
    <row r="634" spans="3:27" x14ac:dyDescent="0.2">
      <c r="C634" s="30"/>
      <c r="D634" s="30"/>
      <c r="E634" s="30"/>
      <c r="G634" s="30"/>
      <c r="Z634" s="30"/>
      <c r="AA634" s="30"/>
    </row>
    <row r="635" spans="3:27" x14ac:dyDescent="0.2">
      <c r="C635" s="30"/>
      <c r="D635" s="30"/>
      <c r="E635" s="30"/>
      <c r="G635" s="30"/>
      <c r="Z635" s="30"/>
      <c r="AA635" s="30"/>
    </row>
    <row r="636" spans="3:27" x14ac:dyDescent="0.2">
      <c r="C636" s="30"/>
      <c r="D636" s="30"/>
      <c r="E636" s="30"/>
      <c r="G636" s="30"/>
      <c r="Z636" s="30"/>
      <c r="AA636" s="30"/>
    </row>
    <row r="637" spans="3:27" x14ac:dyDescent="0.2">
      <c r="C637" s="30"/>
      <c r="D637" s="30"/>
      <c r="E637" s="30"/>
      <c r="G637" s="30"/>
      <c r="Z637" s="30"/>
      <c r="AA637" s="30"/>
    </row>
    <row r="638" spans="3:27" x14ac:dyDescent="0.2">
      <c r="C638" s="30"/>
      <c r="D638" s="30"/>
      <c r="E638" s="30"/>
      <c r="G638" s="30"/>
      <c r="Z638" s="30"/>
      <c r="AA638" s="30"/>
    </row>
    <row r="639" spans="3:27" x14ac:dyDescent="0.2">
      <c r="C639" s="30"/>
      <c r="D639" s="30"/>
      <c r="E639" s="30"/>
      <c r="G639" s="30"/>
      <c r="Z639" s="30"/>
      <c r="AA639" s="30"/>
    </row>
    <row r="640" spans="3:27" x14ac:dyDescent="0.2">
      <c r="C640" s="30"/>
      <c r="D640" s="30"/>
      <c r="E640" s="30"/>
      <c r="G640" s="30"/>
      <c r="Z640" s="30"/>
      <c r="AA640" s="30"/>
    </row>
    <row r="641" spans="3:27" x14ac:dyDescent="0.2">
      <c r="C641" s="30"/>
      <c r="D641" s="30"/>
      <c r="E641" s="30"/>
      <c r="G641" s="30"/>
      <c r="Z641" s="30"/>
      <c r="AA641" s="30"/>
    </row>
    <row r="642" spans="3:27" x14ac:dyDescent="0.2">
      <c r="C642" s="30"/>
      <c r="D642" s="30"/>
      <c r="E642" s="30"/>
      <c r="G642" s="30"/>
      <c r="Z642" s="30"/>
      <c r="AA642" s="30"/>
    </row>
    <row r="643" spans="3:27" x14ac:dyDescent="0.2">
      <c r="C643" s="30"/>
      <c r="D643" s="30"/>
      <c r="E643" s="30"/>
      <c r="G643" s="30"/>
      <c r="Z643" s="30"/>
      <c r="AA643" s="30"/>
    </row>
    <row r="644" spans="3:27" x14ac:dyDescent="0.2">
      <c r="C644" s="30"/>
      <c r="D644" s="30"/>
      <c r="E644" s="30"/>
      <c r="G644" s="30"/>
      <c r="Z644" s="30"/>
      <c r="AA644" s="30"/>
    </row>
    <row r="645" spans="3:27" x14ac:dyDescent="0.2">
      <c r="C645" s="30"/>
      <c r="D645" s="30"/>
      <c r="E645" s="30"/>
      <c r="G645" s="30"/>
      <c r="Z645" s="30"/>
      <c r="AA645" s="30"/>
    </row>
    <row r="646" spans="3:27" x14ac:dyDescent="0.2">
      <c r="C646" s="30"/>
      <c r="D646" s="30"/>
      <c r="E646" s="30"/>
      <c r="G646" s="30"/>
      <c r="Z646" s="30"/>
      <c r="AA646" s="30"/>
    </row>
    <row r="647" spans="3:27" x14ac:dyDescent="0.2">
      <c r="C647" s="30"/>
      <c r="D647" s="30"/>
      <c r="E647" s="30"/>
      <c r="G647" s="30"/>
      <c r="Z647" s="30"/>
      <c r="AA647" s="30"/>
    </row>
    <row r="648" spans="3:27" x14ac:dyDescent="0.2">
      <c r="C648" s="30"/>
      <c r="D648" s="30"/>
      <c r="E648" s="30"/>
      <c r="G648" s="30"/>
      <c r="Z648" s="30"/>
      <c r="AA648" s="30"/>
    </row>
    <row r="649" spans="3:27" x14ac:dyDescent="0.2">
      <c r="C649" s="30"/>
      <c r="D649" s="30"/>
      <c r="E649" s="30"/>
      <c r="G649" s="30"/>
      <c r="Z649" s="30"/>
      <c r="AA649" s="30"/>
    </row>
    <row r="650" spans="3:27" x14ac:dyDescent="0.2">
      <c r="C650" s="30"/>
      <c r="D650" s="30"/>
      <c r="E650" s="30"/>
      <c r="G650" s="30"/>
      <c r="Z650" s="30"/>
      <c r="AA650" s="30"/>
    </row>
    <row r="651" spans="3:27" x14ac:dyDescent="0.2">
      <c r="C651" s="30"/>
      <c r="D651" s="30"/>
      <c r="E651" s="30"/>
      <c r="G651" s="30"/>
      <c r="Z651" s="30"/>
      <c r="AA651" s="30"/>
    </row>
    <row r="652" spans="3:27" x14ac:dyDescent="0.2">
      <c r="C652" s="30"/>
      <c r="D652" s="30"/>
      <c r="E652" s="30"/>
      <c r="G652" s="30"/>
      <c r="Z652" s="30"/>
      <c r="AA652" s="30"/>
    </row>
    <row r="653" spans="3:27" x14ac:dyDescent="0.2">
      <c r="C653" s="30"/>
      <c r="D653" s="30"/>
      <c r="E653" s="30"/>
      <c r="G653" s="30"/>
      <c r="Z653" s="30"/>
      <c r="AA653" s="30"/>
    </row>
    <row r="654" spans="3:27" x14ac:dyDescent="0.2">
      <c r="C654" s="30"/>
      <c r="D654" s="30"/>
      <c r="E654" s="30"/>
      <c r="G654" s="30"/>
      <c r="Z654" s="30"/>
      <c r="AA654" s="30"/>
    </row>
    <row r="655" spans="3:27" x14ac:dyDescent="0.2">
      <c r="C655" s="30"/>
      <c r="D655" s="30"/>
      <c r="E655" s="30"/>
      <c r="G655" s="30"/>
      <c r="Z655" s="30"/>
      <c r="AA655" s="30"/>
    </row>
    <row r="656" spans="3:27" x14ac:dyDescent="0.2">
      <c r="C656" s="30"/>
      <c r="D656" s="30"/>
      <c r="E656" s="30"/>
      <c r="G656" s="30"/>
      <c r="Z656" s="30"/>
      <c r="AA656" s="30"/>
    </row>
    <row r="657" spans="3:27" x14ac:dyDescent="0.2">
      <c r="C657" s="30"/>
      <c r="D657" s="30"/>
      <c r="E657" s="30"/>
      <c r="G657" s="30"/>
      <c r="Z657" s="30"/>
      <c r="AA657" s="30"/>
    </row>
    <row r="658" spans="3:27" x14ac:dyDescent="0.2">
      <c r="C658" s="30"/>
      <c r="D658" s="30"/>
      <c r="E658" s="30"/>
      <c r="G658" s="30"/>
      <c r="Z658" s="30"/>
      <c r="AA658" s="30"/>
    </row>
    <row r="659" spans="3:27" x14ac:dyDescent="0.2">
      <c r="C659" s="30"/>
      <c r="D659" s="30"/>
      <c r="E659" s="30"/>
      <c r="G659" s="30"/>
      <c r="Z659" s="30"/>
      <c r="AA659" s="30"/>
    </row>
    <row r="660" spans="3:27" x14ac:dyDescent="0.2">
      <c r="C660" s="30"/>
      <c r="D660" s="30"/>
      <c r="E660" s="30"/>
      <c r="G660" s="30"/>
      <c r="Z660" s="30"/>
      <c r="AA660" s="30"/>
    </row>
    <row r="661" spans="3:27" x14ac:dyDescent="0.2">
      <c r="C661" s="30"/>
      <c r="D661" s="30"/>
      <c r="E661" s="30"/>
      <c r="G661" s="30"/>
      <c r="Z661" s="30"/>
      <c r="AA661" s="30"/>
    </row>
    <row r="662" spans="3:27" x14ac:dyDescent="0.2">
      <c r="C662" s="30"/>
      <c r="D662" s="30"/>
      <c r="E662" s="30"/>
      <c r="G662" s="30"/>
      <c r="Z662" s="30"/>
      <c r="AA662" s="30"/>
    </row>
    <row r="663" spans="3:27" x14ac:dyDescent="0.2">
      <c r="C663" s="30"/>
      <c r="D663" s="30"/>
      <c r="E663" s="30"/>
      <c r="G663" s="30"/>
      <c r="Z663" s="30"/>
      <c r="AA663" s="30"/>
    </row>
    <row r="664" spans="3:27" x14ac:dyDescent="0.2">
      <c r="C664" s="30"/>
      <c r="D664" s="30"/>
      <c r="E664" s="30"/>
      <c r="G664" s="30"/>
      <c r="Z664" s="30"/>
      <c r="AA664" s="30"/>
    </row>
    <row r="665" spans="3:27" x14ac:dyDescent="0.2">
      <c r="C665" s="30"/>
      <c r="D665" s="30"/>
      <c r="E665" s="30"/>
      <c r="G665" s="30"/>
      <c r="Z665" s="30"/>
      <c r="AA665" s="30"/>
    </row>
    <row r="666" spans="3:27" x14ac:dyDescent="0.2">
      <c r="C666" s="30"/>
      <c r="D666" s="30"/>
      <c r="E666" s="30"/>
      <c r="G666" s="30"/>
      <c r="Z666" s="30"/>
      <c r="AA666" s="30"/>
    </row>
    <row r="667" spans="3:27" x14ac:dyDescent="0.2">
      <c r="C667" s="30"/>
      <c r="D667" s="30"/>
      <c r="E667" s="30"/>
      <c r="G667" s="30"/>
      <c r="Z667" s="30"/>
      <c r="AA667" s="30"/>
    </row>
    <row r="668" spans="3:27" x14ac:dyDescent="0.2">
      <c r="C668" s="30"/>
      <c r="D668" s="30"/>
      <c r="E668" s="30"/>
      <c r="G668" s="30"/>
      <c r="Z668" s="30"/>
      <c r="AA668" s="30"/>
    </row>
    <row r="669" spans="3:27" x14ac:dyDescent="0.2">
      <c r="C669" s="30"/>
      <c r="D669" s="30"/>
      <c r="E669" s="30"/>
      <c r="G669" s="30"/>
      <c r="Z669" s="30"/>
      <c r="AA669" s="30"/>
    </row>
    <row r="670" spans="3:27" x14ac:dyDescent="0.2">
      <c r="C670" s="30"/>
      <c r="D670" s="30"/>
      <c r="E670" s="30"/>
      <c r="G670" s="30"/>
      <c r="Z670" s="30"/>
      <c r="AA670" s="30"/>
    </row>
    <row r="671" spans="3:27" x14ac:dyDescent="0.2">
      <c r="C671" s="30"/>
      <c r="D671" s="30"/>
      <c r="E671" s="30"/>
      <c r="G671" s="30"/>
      <c r="Z671" s="30"/>
      <c r="AA671" s="30"/>
    </row>
    <row r="672" spans="3:27" x14ac:dyDescent="0.2">
      <c r="C672" s="30"/>
      <c r="D672" s="30"/>
      <c r="E672" s="30"/>
      <c r="G672" s="30"/>
      <c r="Z672" s="30"/>
      <c r="AA672" s="30"/>
    </row>
    <row r="673" spans="3:27" x14ac:dyDescent="0.2">
      <c r="C673" s="30"/>
      <c r="D673" s="30"/>
      <c r="E673" s="30"/>
      <c r="G673" s="30"/>
      <c r="Z673" s="30"/>
      <c r="AA673" s="30"/>
    </row>
    <row r="674" spans="3:27" x14ac:dyDescent="0.2">
      <c r="C674" s="30"/>
      <c r="D674" s="30"/>
      <c r="E674" s="30"/>
      <c r="G674" s="30"/>
      <c r="Z674" s="30"/>
      <c r="AA674" s="30"/>
    </row>
    <row r="675" spans="3:27" x14ac:dyDescent="0.2">
      <c r="C675" s="30"/>
      <c r="D675" s="30"/>
      <c r="E675" s="30"/>
      <c r="G675" s="30"/>
      <c r="Z675" s="30"/>
      <c r="AA675" s="30"/>
    </row>
    <row r="676" spans="3:27" x14ac:dyDescent="0.2">
      <c r="C676" s="30"/>
      <c r="D676" s="30"/>
      <c r="E676" s="30"/>
      <c r="G676" s="30"/>
      <c r="Z676" s="30"/>
      <c r="AA676" s="30"/>
    </row>
    <row r="677" spans="3:27" x14ac:dyDescent="0.2">
      <c r="C677" s="30"/>
      <c r="D677" s="30"/>
      <c r="E677" s="30"/>
      <c r="G677" s="30"/>
      <c r="Z677" s="30"/>
      <c r="AA677" s="30"/>
    </row>
    <row r="678" spans="3:27" x14ac:dyDescent="0.2">
      <c r="C678" s="30"/>
      <c r="D678" s="30"/>
      <c r="E678" s="30"/>
      <c r="G678" s="30"/>
      <c r="Z678" s="30"/>
      <c r="AA678" s="30"/>
    </row>
    <row r="679" spans="3:27" x14ac:dyDescent="0.2">
      <c r="C679" s="30"/>
      <c r="D679" s="30"/>
      <c r="E679" s="30"/>
      <c r="G679" s="30"/>
      <c r="Z679" s="30"/>
      <c r="AA679" s="30"/>
    </row>
    <row r="680" spans="3:27" x14ac:dyDescent="0.2">
      <c r="C680" s="30"/>
      <c r="D680" s="30"/>
      <c r="E680" s="30"/>
      <c r="G680" s="30"/>
      <c r="Z680" s="30"/>
      <c r="AA680" s="30"/>
    </row>
    <row r="681" spans="3:27" x14ac:dyDescent="0.2">
      <c r="C681" s="30"/>
      <c r="D681" s="30"/>
      <c r="E681" s="30"/>
      <c r="G681" s="30"/>
      <c r="Z681" s="30"/>
      <c r="AA681" s="30"/>
    </row>
    <row r="682" spans="3:27" x14ac:dyDescent="0.2">
      <c r="C682" s="30"/>
      <c r="D682" s="30"/>
      <c r="E682" s="30"/>
      <c r="G682" s="30"/>
      <c r="Z682" s="30"/>
      <c r="AA682" s="30"/>
    </row>
    <row r="683" spans="3:27" x14ac:dyDescent="0.2">
      <c r="C683" s="30"/>
      <c r="D683" s="30"/>
      <c r="E683" s="30"/>
      <c r="G683" s="30"/>
      <c r="Z683" s="30"/>
      <c r="AA683" s="30"/>
    </row>
    <row r="684" spans="3:27" x14ac:dyDescent="0.2">
      <c r="C684" s="30"/>
      <c r="D684" s="30"/>
      <c r="E684" s="30"/>
      <c r="G684" s="30"/>
      <c r="Z684" s="30"/>
      <c r="AA684" s="30"/>
    </row>
    <row r="685" spans="3:27" x14ac:dyDescent="0.2">
      <c r="C685" s="30"/>
      <c r="D685" s="30"/>
      <c r="E685" s="30"/>
      <c r="G685" s="30"/>
      <c r="Z685" s="30"/>
      <c r="AA685" s="30"/>
    </row>
    <row r="686" spans="3:27" x14ac:dyDescent="0.2">
      <c r="C686" s="30"/>
      <c r="D686" s="30"/>
      <c r="E686" s="30"/>
      <c r="G686" s="30"/>
      <c r="Z686" s="30"/>
      <c r="AA686" s="30"/>
    </row>
    <row r="687" spans="3:27" x14ac:dyDescent="0.2">
      <c r="C687" s="30"/>
      <c r="D687" s="30"/>
      <c r="E687" s="30"/>
      <c r="G687" s="30"/>
      <c r="Z687" s="30"/>
      <c r="AA687" s="30"/>
    </row>
    <row r="688" spans="3:27" x14ac:dyDescent="0.2">
      <c r="C688" s="30"/>
      <c r="D688" s="30"/>
      <c r="E688" s="30"/>
      <c r="G688" s="30"/>
      <c r="Z688" s="30"/>
      <c r="AA688" s="30"/>
    </row>
    <row r="689" spans="3:27" x14ac:dyDescent="0.2">
      <c r="C689" s="30"/>
      <c r="D689" s="30"/>
      <c r="E689" s="30"/>
      <c r="G689" s="30"/>
      <c r="Z689" s="30"/>
      <c r="AA689" s="30"/>
    </row>
    <row r="690" spans="3:27" x14ac:dyDescent="0.2">
      <c r="C690" s="30"/>
      <c r="D690" s="30"/>
      <c r="E690" s="30"/>
      <c r="G690" s="30"/>
      <c r="Z690" s="30"/>
      <c r="AA690" s="30"/>
    </row>
    <row r="691" spans="3:27" x14ac:dyDescent="0.2">
      <c r="C691" s="30"/>
      <c r="D691" s="30"/>
      <c r="E691" s="30"/>
      <c r="G691" s="30"/>
      <c r="Z691" s="30"/>
      <c r="AA691" s="30"/>
    </row>
    <row r="692" spans="3:27" x14ac:dyDescent="0.2">
      <c r="C692" s="30"/>
      <c r="D692" s="30"/>
      <c r="E692" s="30"/>
      <c r="G692" s="30"/>
      <c r="Z692" s="30"/>
      <c r="AA692" s="30"/>
    </row>
    <row r="693" spans="3:27" x14ac:dyDescent="0.2">
      <c r="C693" s="30"/>
      <c r="D693" s="30"/>
      <c r="E693" s="30"/>
      <c r="G693" s="30"/>
      <c r="Z693" s="30"/>
      <c r="AA693" s="30"/>
    </row>
    <row r="694" spans="3:27" x14ac:dyDescent="0.2">
      <c r="C694" s="30"/>
      <c r="D694" s="30"/>
      <c r="E694" s="30"/>
      <c r="G694" s="30"/>
      <c r="Z694" s="30"/>
      <c r="AA694" s="30"/>
    </row>
    <row r="695" spans="3:27" x14ac:dyDescent="0.2">
      <c r="C695" s="30"/>
      <c r="D695" s="30"/>
      <c r="E695" s="30"/>
      <c r="G695" s="30"/>
      <c r="Z695" s="30"/>
      <c r="AA695" s="30"/>
    </row>
    <row r="696" spans="3:27" x14ac:dyDescent="0.2">
      <c r="C696" s="30"/>
      <c r="D696" s="30"/>
      <c r="E696" s="30"/>
      <c r="G696" s="30"/>
      <c r="Z696" s="30"/>
      <c r="AA696" s="30"/>
    </row>
    <row r="697" spans="3:27" x14ac:dyDescent="0.2">
      <c r="C697" s="30"/>
      <c r="D697" s="30"/>
      <c r="E697" s="30"/>
      <c r="G697" s="30"/>
      <c r="Z697" s="30"/>
      <c r="AA697" s="30"/>
    </row>
    <row r="698" spans="3:27" x14ac:dyDescent="0.2">
      <c r="C698" s="30"/>
      <c r="D698" s="30"/>
      <c r="E698" s="30"/>
      <c r="G698" s="30"/>
      <c r="Z698" s="30"/>
      <c r="AA698" s="30"/>
    </row>
    <row r="699" spans="3:27" x14ac:dyDescent="0.2">
      <c r="C699" s="30"/>
      <c r="D699" s="30"/>
      <c r="E699" s="30"/>
      <c r="G699" s="30"/>
      <c r="Z699" s="30"/>
      <c r="AA699" s="30"/>
    </row>
    <row r="700" spans="3:27" x14ac:dyDescent="0.2">
      <c r="C700" s="30"/>
      <c r="D700" s="30"/>
      <c r="E700" s="30"/>
      <c r="G700" s="30"/>
      <c r="Z700" s="30"/>
      <c r="AA700" s="30"/>
    </row>
    <row r="701" spans="3:27" x14ac:dyDescent="0.2">
      <c r="C701" s="30"/>
      <c r="D701" s="30"/>
      <c r="E701" s="30"/>
      <c r="G701" s="30"/>
      <c r="Z701" s="30"/>
      <c r="AA701" s="30"/>
    </row>
    <row r="702" spans="3:27" x14ac:dyDescent="0.2">
      <c r="C702" s="30"/>
      <c r="D702" s="30"/>
      <c r="E702" s="30"/>
      <c r="G702" s="30"/>
      <c r="Z702" s="30"/>
      <c r="AA702" s="30"/>
    </row>
    <row r="703" spans="3:27" x14ac:dyDescent="0.2">
      <c r="C703" s="30"/>
      <c r="D703" s="30"/>
      <c r="E703" s="30"/>
      <c r="G703" s="30"/>
      <c r="Z703" s="30"/>
      <c r="AA703" s="30"/>
    </row>
    <row r="704" spans="3:27" x14ac:dyDescent="0.2">
      <c r="C704" s="30"/>
      <c r="D704" s="30"/>
      <c r="E704" s="30"/>
      <c r="G704" s="30"/>
      <c r="Z704" s="30"/>
      <c r="AA704" s="30"/>
    </row>
    <row r="705" spans="3:27" x14ac:dyDescent="0.2">
      <c r="C705" s="30"/>
      <c r="D705" s="30"/>
      <c r="E705" s="30"/>
      <c r="G705" s="30"/>
      <c r="Z705" s="30"/>
      <c r="AA705" s="30"/>
    </row>
    <row r="706" spans="3:27" x14ac:dyDescent="0.2">
      <c r="C706" s="30"/>
      <c r="D706" s="30"/>
      <c r="E706" s="30"/>
      <c r="G706" s="30"/>
      <c r="Z706" s="30"/>
      <c r="AA706" s="30"/>
    </row>
    <row r="707" spans="3:27" x14ac:dyDescent="0.2">
      <c r="C707" s="30"/>
      <c r="D707" s="30"/>
      <c r="E707" s="30"/>
      <c r="G707" s="30"/>
      <c r="Z707" s="30"/>
      <c r="AA707" s="30"/>
    </row>
    <row r="708" spans="3:27" x14ac:dyDescent="0.2">
      <c r="C708" s="30"/>
      <c r="D708" s="30"/>
      <c r="E708" s="30"/>
      <c r="G708" s="30"/>
      <c r="Z708" s="30"/>
      <c r="AA708" s="30"/>
    </row>
    <row r="709" spans="3:27" x14ac:dyDescent="0.2">
      <c r="C709" s="30"/>
      <c r="D709" s="30"/>
      <c r="E709" s="30"/>
      <c r="G709" s="30"/>
      <c r="Z709" s="30"/>
      <c r="AA709" s="30"/>
    </row>
    <row r="710" spans="3:27" x14ac:dyDescent="0.2">
      <c r="C710" s="30"/>
      <c r="D710" s="30"/>
      <c r="E710" s="30"/>
      <c r="G710" s="30"/>
      <c r="Z710" s="30"/>
      <c r="AA710" s="30"/>
    </row>
    <row r="711" spans="3:27" x14ac:dyDescent="0.2">
      <c r="C711" s="30"/>
      <c r="D711" s="30"/>
      <c r="E711" s="30"/>
      <c r="G711" s="30"/>
      <c r="Z711" s="30"/>
      <c r="AA711" s="30"/>
    </row>
    <row r="712" spans="3:27" x14ac:dyDescent="0.2">
      <c r="C712" s="30"/>
      <c r="D712" s="30"/>
      <c r="E712" s="30"/>
      <c r="G712" s="30"/>
      <c r="Z712" s="30"/>
      <c r="AA712" s="30"/>
    </row>
    <row r="713" spans="3:27" x14ac:dyDescent="0.2">
      <c r="C713" s="30"/>
      <c r="D713" s="30"/>
      <c r="E713" s="30"/>
      <c r="G713" s="30"/>
      <c r="Z713" s="30"/>
      <c r="AA713" s="30"/>
    </row>
    <row r="714" spans="3:27" x14ac:dyDescent="0.2">
      <c r="C714" s="30"/>
      <c r="D714" s="30"/>
      <c r="E714" s="30"/>
      <c r="G714" s="30"/>
      <c r="Z714" s="30"/>
      <c r="AA714" s="30"/>
    </row>
    <row r="715" spans="3:27" x14ac:dyDescent="0.2">
      <c r="C715" s="30"/>
      <c r="D715" s="30"/>
      <c r="E715" s="30"/>
      <c r="G715" s="30"/>
      <c r="Z715" s="30"/>
      <c r="AA715" s="30"/>
    </row>
    <row r="716" spans="3:27" x14ac:dyDescent="0.2">
      <c r="C716" s="30"/>
      <c r="D716" s="30"/>
      <c r="E716" s="30"/>
      <c r="G716" s="30"/>
      <c r="Z716" s="30"/>
      <c r="AA716" s="30"/>
    </row>
    <row r="717" spans="3:27" x14ac:dyDescent="0.2">
      <c r="C717" s="30"/>
      <c r="D717" s="30"/>
      <c r="E717" s="30"/>
      <c r="G717" s="30"/>
      <c r="Z717" s="30"/>
      <c r="AA717" s="30"/>
    </row>
    <row r="718" spans="3:27" x14ac:dyDescent="0.2">
      <c r="C718" s="30"/>
      <c r="D718" s="30"/>
      <c r="E718" s="30"/>
      <c r="G718" s="30"/>
      <c r="Z718" s="30"/>
      <c r="AA718" s="30"/>
    </row>
    <row r="719" spans="3:27" x14ac:dyDescent="0.2">
      <c r="C719" s="30"/>
      <c r="D719" s="30"/>
      <c r="E719" s="30"/>
      <c r="G719" s="30"/>
      <c r="Z719" s="30"/>
      <c r="AA719" s="30"/>
    </row>
    <row r="720" spans="3:27" x14ac:dyDescent="0.2">
      <c r="C720" s="30"/>
      <c r="D720" s="30"/>
      <c r="E720" s="30"/>
      <c r="G720" s="30"/>
      <c r="Z720" s="30"/>
      <c r="AA720" s="30"/>
    </row>
    <row r="721" spans="3:27" x14ac:dyDescent="0.2">
      <c r="C721" s="30"/>
      <c r="D721" s="30"/>
      <c r="E721" s="30"/>
      <c r="G721" s="30"/>
      <c r="Z721" s="30"/>
      <c r="AA721" s="30"/>
    </row>
    <row r="722" spans="3:27" x14ac:dyDescent="0.2">
      <c r="C722" s="30"/>
      <c r="D722" s="30"/>
      <c r="E722" s="30"/>
      <c r="G722" s="30"/>
      <c r="Z722" s="30"/>
      <c r="AA722" s="30"/>
    </row>
    <row r="723" spans="3:27" x14ac:dyDescent="0.2">
      <c r="C723" s="30"/>
      <c r="D723" s="30"/>
      <c r="E723" s="30"/>
      <c r="G723" s="30"/>
      <c r="Z723" s="30"/>
      <c r="AA723" s="30"/>
    </row>
    <row r="724" spans="3:27" x14ac:dyDescent="0.2">
      <c r="C724" s="30"/>
      <c r="D724" s="30"/>
      <c r="E724" s="30"/>
      <c r="G724" s="30"/>
      <c r="Z724" s="30"/>
      <c r="AA724" s="30"/>
    </row>
    <row r="725" spans="3:27" x14ac:dyDescent="0.2">
      <c r="C725" s="30"/>
      <c r="D725" s="30"/>
      <c r="E725" s="30"/>
      <c r="G725" s="30"/>
      <c r="Z725" s="30"/>
      <c r="AA725" s="30"/>
    </row>
    <row r="726" spans="3:27" x14ac:dyDescent="0.2">
      <c r="C726" s="30"/>
      <c r="D726" s="30"/>
      <c r="E726" s="30"/>
      <c r="G726" s="30"/>
      <c r="Z726" s="30"/>
      <c r="AA726" s="30"/>
    </row>
    <row r="727" spans="3:27" x14ac:dyDescent="0.2">
      <c r="C727" s="30"/>
      <c r="D727" s="30"/>
      <c r="E727" s="30"/>
      <c r="G727" s="30"/>
      <c r="Z727" s="30"/>
      <c r="AA727" s="30"/>
    </row>
    <row r="728" spans="3:27" x14ac:dyDescent="0.2">
      <c r="C728" s="30"/>
      <c r="D728" s="30"/>
      <c r="E728" s="30"/>
      <c r="G728" s="30"/>
      <c r="Z728" s="30"/>
      <c r="AA728" s="30"/>
    </row>
    <row r="729" spans="3:27" x14ac:dyDescent="0.2">
      <c r="C729" s="30"/>
      <c r="D729" s="30"/>
      <c r="E729" s="30"/>
      <c r="G729" s="30"/>
      <c r="Z729" s="30"/>
      <c r="AA729" s="30"/>
    </row>
    <row r="730" spans="3:27" x14ac:dyDescent="0.2">
      <c r="C730" s="30"/>
      <c r="D730" s="30"/>
      <c r="E730" s="30"/>
      <c r="G730" s="30"/>
      <c r="Z730" s="30"/>
      <c r="AA730" s="30"/>
    </row>
    <row r="731" spans="3:27" x14ac:dyDescent="0.2">
      <c r="C731" s="30"/>
      <c r="D731" s="30"/>
      <c r="E731" s="30"/>
      <c r="G731" s="30"/>
      <c r="Z731" s="30"/>
      <c r="AA731" s="30"/>
    </row>
    <row r="732" spans="3:27" x14ac:dyDescent="0.2">
      <c r="C732" s="30"/>
      <c r="D732" s="30"/>
      <c r="E732" s="30"/>
      <c r="G732" s="30"/>
      <c r="Z732" s="30"/>
      <c r="AA732" s="30"/>
    </row>
    <row r="733" spans="3:27" x14ac:dyDescent="0.2">
      <c r="C733" s="30"/>
      <c r="D733" s="30"/>
      <c r="E733" s="30"/>
      <c r="G733" s="30"/>
      <c r="Z733" s="30"/>
      <c r="AA733" s="30"/>
    </row>
    <row r="734" spans="3:27" x14ac:dyDescent="0.2">
      <c r="C734" s="30"/>
      <c r="D734" s="30"/>
      <c r="E734" s="30"/>
      <c r="G734" s="30"/>
      <c r="Z734" s="30"/>
      <c r="AA734" s="30"/>
    </row>
    <row r="735" spans="3:27" x14ac:dyDescent="0.2">
      <c r="C735" s="30"/>
      <c r="D735" s="30"/>
      <c r="E735" s="30"/>
      <c r="G735" s="30"/>
      <c r="Z735" s="30"/>
      <c r="AA735" s="30"/>
    </row>
    <row r="736" spans="3:27" x14ac:dyDescent="0.2">
      <c r="C736" s="30"/>
      <c r="D736" s="30"/>
      <c r="E736" s="30"/>
      <c r="G736" s="30"/>
      <c r="Z736" s="30"/>
      <c r="AA736" s="30"/>
    </row>
    <row r="737" spans="3:27" x14ac:dyDescent="0.2">
      <c r="C737" s="30"/>
      <c r="D737" s="30"/>
      <c r="E737" s="30"/>
      <c r="G737" s="30"/>
      <c r="Z737" s="30"/>
      <c r="AA737" s="30"/>
    </row>
    <row r="738" spans="3:27" x14ac:dyDescent="0.2">
      <c r="C738" s="30"/>
      <c r="D738" s="30"/>
      <c r="E738" s="30"/>
      <c r="G738" s="30"/>
      <c r="Z738" s="30"/>
      <c r="AA738" s="30"/>
    </row>
    <row r="739" spans="3:27" x14ac:dyDescent="0.2">
      <c r="C739" s="30"/>
      <c r="D739" s="30"/>
      <c r="E739" s="30"/>
      <c r="G739" s="30"/>
      <c r="Z739" s="30"/>
      <c r="AA739" s="30"/>
    </row>
    <row r="740" spans="3:27" x14ac:dyDescent="0.2">
      <c r="C740" s="30"/>
      <c r="D740" s="30"/>
      <c r="E740" s="30"/>
      <c r="G740" s="30"/>
      <c r="Z740" s="30"/>
      <c r="AA740" s="30"/>
    </row>
    <row r="741" spans="3:27" x14ac:dyDescent="0.2">
      <c r="C741" s="30"/>
      <c r="D741" s="30"/>
      <c r="E741" s="30"/>
      <c r="G741" s="30"/>
      <c r="Z741" s="30"/>
      <c r="AA741" s="30"/>
    </row>
    <row r="742" spans="3:27" x14ac:dyDescent="0.2">
      <c r="C742" s="30"/>
      <c r="D742" s="30"/>
      <c r="E742" s="30"/>
      <c r="G742" s="30"/>
      <c r="Z742" s="30"/>
      <c r="AA742" s="30"/>
    </row>
    <row r="743" spans="3:27" x14ac:dyDescent="0.2">
      <c r="C743" s="30"/>
      <c r="D743" s="30"/>
      <c r="E743" s="30"/>
      <c r="G743" s="30"/>
      <c r="Z743" s="30"/>
      <c r="AA743" s="30"/>
    </row>
    <row r="744" spans="3:27" x14ac:dyDescent="0.2">
      <c r="C744" s="30"/>
      <c r="D744" s="30"/>
      <c r="E744" s="30"/>
      <c r="G744" s="30"/>
      <c r="Z744" s="30"/>
      <c r="AA744" s="30"/>
    </row>
    <row r="745" spans="3:27" x14ac:dyDescent="0.2">
      <c r="C745" s="30"/>
      <c r="D745" s="30"/>
      <c r="E745" s="30"/>
      <c r="G745" s="30"/>
      <c r="Z745" s="30"/>
      <c r="AA745" s="30"/>
    </row>
    <row r="746" spans="3:27" x14ac:dyDescent="0.2">
      <c r="C746" s="30"/>
      <c r="D746" s="30"/>
      <c r="E746" s="30"/>
      <c r="G746" s="30"/>
      <c r="Z746" s="30"/>
      <c r="AA746" s="30"/>
    </row>
    <row r="747" spans="3:27" x14ac:dyDescent="0.2">
      <c r="C747" s="30"/>
      <c r="D747" s="30"/>
      <c r="E747" s="30"/>
      <c r="G747" s="30"/>
      <c r="Z747" s="30"/>
      <c r="AA747" s="30"/>
    </row>
    <row r="748" spans="3:27" x14ac:dyDescent="0.2">
      <c r="C748" s="30"/>
      <c r="D748" s="30"/>
      <c r="E748" s="30"/>
      <c r="G748" s="30"/>
      <c r="Z748" s="30"/>
      <c r="AA748" s="30"/>
    </row>
    <row r="749" spans="3:27" x14ac:dyDescent="0.2">
      <c r="C749" s="30"/>
      <c r="D749" s="30"/>
      <c r="E749" s="30"/>
      <c r="G749" s="30"/>
      <c r="Z749" s="30"/>
      <c r="AA749" s="30"/>
    </row>
    <row r="750" spans="3:27" x14ac:dyDescent="0.2">
      <c r="C750" s="30"/>
      <c r="D750" s="30"/>
      <c r="E750" s="30"/>
      <c r="G750" s="30"/>
      <c r="Z750" s="30"/>
      <c r="AA750" s="30"/>
    </row>
    <row r="751" spans="3:27" x14ac:dyDescent="0.2">
      <c r="C751" s="30"/>
      <c r="D751" s="30"/>
      <c r="E751" s="30"/>
      <c r="G751" s="30"/>
      <c r="Z751" s="30"/>
      <c r="AA751" s="30"/>
    </row>
    <row r="752" spans="3:27" x14ac:dyDescent="0.2">
      <c r="C752" s="30"/>
      <c r="D752" s="30"/>
      <c r="E752" s="30"/>
      <c r="G752" s="30"/>
      <c r="Z752" s="30"/>
      <c r="AA752" s="30"/>
    </row>
    <row r="753" spans="3:27" x14ac:dyDescent="0.2">
      <c r="C753" s="30"/>
      <c r="D753" s="30"/>
      <c r="E753" s="30"/>
      <c r="G753" s="30"/>
      <c r="Z753" s="30"/>
      <c r="AA753" s="30"/>
    </row>
    <row r="754" spans="3:27" x14ac:dyDescent="0.2">
      <c r="C754" s="30"/>
      <c r="D754" s="30"/>
      <c r="E754" s="30"/>
      <c r="G754" s="30"/>
      <c r="Z754" s="30"/>
      <c r="AA754" s="30"/>
    </row>
    <row r="755" spans="3:27" x14ac:dyDescent="0.2">
      <c r="C755" s="30"/>
      <c r="D755" s="30"/>
      <c r="E755" s="30"/>
      <c r="G755" s="30"/>
      <c r="Z755" s="30"/>
      <c r="AA755" s="30"/>
    </row>
    <row r="756" spans="3:27" x14ac:dyDescent="0.2">
      <c r="C756" s="30"/>
      <c r="D756" s="30"/>
      <c r="E756" s="30"/>
      <c r="G756" s="30"/>
      <c r="Z756" s="30"/>
      <c r="AA756" s="30"/>
    </row>
    <row r="757" spans="3:27" x14ac:dyDescent="0.2">
      <c r="C757" s="30"/>
      <c r="D757" s="30"/>
      <c r="E757" s="30"/>
      <c r="G757" s="30"/>
      <c r="Z757" s="30"/>
      <c r="AA757" s="30"/>
    </row>
    <row r="758" spans="3:27" x14ac:dyDescent="0.2">
      <c r="C758" s="30"/>
      <c r="D758" s="30"/>
      <c r="E758" s="30"/>
      <c r="G758" s="30"/>
      <c r="Z758" s="30"/>
      <c r="AA758" s="30"/>
    </row>
    <row r="759" spans="3:27" x14ac:dyDescent="0.2">
      <c r="C759" s="30"/>
      <c r="D759" s="30"/>
      <c r="E759" s="30"/>
      <c r="G759" s="30"/>
      <c r="Z759" s="30"/>
      <c r="AA759" s="30"/>
    </row>
    <row r="760" spans="3:27" x14ac:dyDescent="0.2">
      <c r="C760" s="30"/>
      <c r="D760" s="30"/>
      <c r="E760" s="30"/>
      <c r="G760" s="30"/>
      <c r="Z760" s="30"/>
      <c r="AA760" s="30"/>
    </row>
    <row r="761" spans="3:27" x14ac:dyDescent="0.2">
      <c r="C761" s="30"/>
      <c r="D761" s="30"/>
      <c r="E761" s="30"/>
      <c r="G761" s="30"/>
      <c r="Z761" s="30"/>
      <c r="AA761" s="30"/>
    </row>
    <row r="762" spans="3:27" x14ac:dyDescent="0.2">
      <c r="C762" s="30"/>
      <c r="D762" s="30"/>
      <c r="E762" s="30"/>
      <c r="G762" s="30"/>
      <c r="Z762" s="30"/>
      <c r="AA762" s="30"/>
    </row>
    <row r="763" spans="3:27" x14ac:dyDescent="0.2">
      <c r="C763" s="30"/>
      <c r="D763" s="30"/>
      <c r="E763" s="30"/>
      <c r="G763" s="30"/>
      <c r="Z763" s="30"/>
      <c r="AA763" s="30"/>
    </row>
    <row r="764" spans="3:27" x14ac:dyDescent="0.2">
      <c r="C764" s="30"/>
      <c r="D764" s="30"/>
      <c r="E764" s="30"/>
      <c r="G764" s="30"/>
      <c r="Z764" s="30"/>
      <c r="AA764" s="30"/>
    </row>
    <row r="765" spans="3:27" x14ac:dyDescent="0.2">
      <c r="C765" s="30"/>
      <c r="D765" s="30"/>
      <c r="E765" s="30"/>
      <c r="G765" s="30"/>
      <c r="Z765" s="30"/>
      <c r="AA765" s="30"/>
    </row>
    <row r="766" spans="3:27" x14ac:dyDescent="0.2">
      <c r="C766" s="30"/>
      <c r="D766" s="30"/>
      <c r="E766" s="30"/>
      <c r="G766" s="30"/>
      <c r="Z766" s="30"/>
      <c r="AA766" s="30"/>
    </row>
    <row r="767" spans="3:27" x14ac:dyDescent="0.2">
      <c r="C767" s="30"/>
      <c r="D767" s="30"/>
      <c r="E767" s="30"/>
      <c r="G767" s="30"/>
      <c r="Z767" s="30"/>
      <c r="AA767" s="30"/>
    </row>
    <row r="768" spans="3:27" x14ac:dyDescent="0.2">
      <c r="C768" s="30"/>
      <c r="D768" s="30"/>
      <c r="E768" s="30"/>
      <c r="G768" s="30"/>
      <c r="Z768" s="30"/>
      <c r="AA768" s="30"/>
    </row>
    <row r="769" spans="3:27" x14ac:dyDescent="0.2">
      <c r="C769" s="30"/>
      <c r="D769" s="30"/>
      <c r="E769" s="30"/>
      <c r="G769" s="30"/>
      <c r="Z769" s="30"/>
      <c r="AA769" s="30"/>
    </row>
    <row r="770" spans="3:27" x14ac:dyDescent="0.2">
      <c r="C770" s="30"/>
      <c r="D770" s="30"/>
      <c r="E770" s="30"/>
      <c r="G770" s="30"/>
      <c r="Z770" s="30"/>
      <c r="AA770" s="30"/>
    </row>
    <row r="771" spans="3:27" x14ac:dyDescent="0.2">
      <c r="C771" s="30"/>
      <c r="D771" s="30"/>
      <c r="E771" s="30"/>
      <c r="G771" s="30"/>
      <c r="Z771" s="30"/>
      <c r="AA771" s="30"/>
    </row>
    <row r="772" spans="3:27" x14ac:dyDescent="0.2">
      <c r="C772" s="30"/>
      <c r="D772" s="30"/>
      <c r="E772" s="30"/>
      <c r="G772" s="30"/>
      <c r="Z772" s="30"/>
      <c r="AA772" s="30"/>
    </row>
    <row r="773" spans="3:27" x14ac:dyDescent="0.2">
      <c r="C773" s="30"/>
      <c r="D773" s="30"/>
      <c r="E773" s="30"/>
      <c r="G773" s="30"/>
      <c r="Z773" s="30"/>
      <c r="AA773" s="30"/>
    </row>
    <row r="774" spans="3:27" x14ac:dyDescent="0.2">
      <c r="C774" s="30"/>
      <c r="D774" s="30"/>
      <c r="E774" s="30"/>
      <c r="G774" s="30"/>
      <c r="Z774" s="30"/>
      <c r="AA774" s="30"/>
    </row>
    <row r="775" spans="3:27" x14ac:dyDescent="0.2">
      <c r="C775" s="30"/>
      <c r="D775" s="30"/>
      <c r="E775" s="30"/>
      <c r="G775" s="30"/>
      <c r="Z775" s="30"/>
      <c r="AA775" s="30"/>
    </row>
    <row r="776" spans="3:27" x14ac:dyDescent="0.2">
      <c r="C776" s="30"/>
      <c r="D776" s="30"/>
      <c r="E776" s="30"/>
      <c r="G776" s="30"/>
      <c r="Z776" s="30"/>
      <c r="AA776" s="30"/>
    </row>
    <row r="777" spans="3:27" x14ac:dyDescent="0.2">
      <c r="C777" s="30"/>
      <c r="D777" s="30"/>
      <c r="E777" s="30"/>
      <c r="G777" s="30"/>
      <c r="Z777" s="30"/>
      <c r="AA777" s="30"/>
    </row>
    <row r="778" spans="3:27" x14ac:dyDescent="0.2">
      <c r="C778" s="30"/>
      <c r="D778" s="30"/>
      <c r="E778" s="30"/>
      <c r="G778" s="30"/>
      <c r="Z778" s="30"/>
      <c r="AA778" s="30"/>
    </row>
    <row r="779" spans="3:27" x14ac:dyDescent="0.2">
      <c r="C779" s="30"/>
      <c r="D779" s="30"/>
      <c r="E779" s="30"/>
      <c r="G779" s="30"/>
      <c r="Z779" s="30"/>
      <c r="AA779" s="30"/>
    </row>
    <row r="780" spans="3:27" x14ac:dyDescent="0.2">
      <c r="C780" s="30"/>
      <c r="D780" s="30"/>
      <c r="E780" s="30"/>
      <c r="G780" s="30"/>
      <c r="Z780" s="30"/>
      <c r="AA780" s="30"/>
    </row>
    <row r="781" spans="3:27" x14ac:dyDescent="0.2">
      <c r="C781" s="30"/>
      <c r="D781" s="30"/>
      <c r="E781" s="30"/>
      <c r="G781" s="30"/>
      <c r="Z781" s="30"/>
      <c r="AA781" s="30"/>
    </row>
    <row r="782" spans="3:27" x14ac:dyDescent="0.2">
      <c r="C782" s="30"/>
      <c r="D782" s="30"/>
      <c r="E782" s="30"/>
      <c r="G782" s="30"/>
      <c r="Z782" s="30"/>
      <c r="AA782" s="30"/>
    </row>
    <row r="783" spans="3:27" x14ac:dyDescent="0.2">
      <c r="C783" s="30"/>
      <c r="D783" s="30"/>
      <c r="E783" s="30"/>
      <c r="G783" s="30"/>
      <c r="Z783" s="30"/>
      <c r="AA783" s="30"/>
    </row>
    <row r="784" spans="3:27" x14ac:dyDescent="0.2">
      <c r="C784" s="30"/>
      <c r="D784" s="30"/>
      <c r="E784" s="30"/>
      <c r="G784" s="30"/>
      <c r="Z784" s="30"/>
      <c r="AA784" s="30"/>
    </row>
    <row r="785" spans="3:27" x14ac:dyDescent="0.2">
      <c r="C785" s="30"/>
      <c r="D785" s="30"/>
      <c r="E785" s="30"/>
      <c r="G785" s="30"/>
      <c r="Z785" s="30"/>
      <c r="AA785" s="30"/>
    </row>
    <row r="786" spans="3:27" x14ac:dyDescent="0.2">
      <c r="C786" s="30"/>
      <c r="D786" s="30"/>
      <c r="E786" s="30"/>
      <c r="G786" s="30"/>
      <c r="Z786" s="30"/>
      <c r="AA786" s="30"/>
    </row>
    <row r="787" spans="3:27" x14ac:dyDescent="0.2">
      <c r="C787" s="30"/>
      <c r="D787" s="30"/>
      <c r="E787" s="30"/>
      <c r="G787" s="30"/>
      <c r="Z787" s="30"/>
      <c r="AA787" s="30"/>
    </row>
    <row r="788" spans="3:27" x14ac:dyDescent="0.2">
      <c r="C788" s="30"/>
      <c r="D788" s="30"/>
      <c r="E788" s="30"/>
      <c r="G788" s="30"/>
      <c r="Z788" s="30"/>
      <c r="AA788" s="30"/>
    </row>
    <row r="789" spans="3:27" x14ac:dyDescent="0.2">
      <c r="C789" s="30"/>
      <c r="D789" s="30"/>
      <c r="E789" s="30"/>
      <c r="G789" s="30"/>
      <c r="Z789" s="30"/>
      <c r="AA789" s="30"/>
    </row>
    <row r="790" spans="3:27" x14ac:dyDescent="0.2">
      <c r="C790" s="30"/>
      <c r="D790" s="30"/>
      <c r="E790" s="30"/>
      <c r="G790" s="30"/>
      <c r="Z790" s="30"/>
      <c r="AA790" s="30"/>
    </row>
    <row r="791" spans="3:27" x14ac:dyDescent="0.2">
      <c r="C791" s="30"/>
      <c r="D791" s="30"/>
      <c r="E791" s="30"/>
      <c r="G791" s="30"/>
      <c r="Z791" s="30"/>
      <c r="AA791" s="30"/>
    </row>
    <row r="792" spans="3:27" x14ac:dyDescent="0.2">
      <c r="C792" s="30"/>
      <c r="D792" s="30"/>
      <c r="E792" s="30"/>
      <c r="G792" s="30"/>
      <c r="Z792" s="30"/>
      <c r="AA792" s="30"/>
    </row>
    <row r="793" spans="3:27" x14ac:dyDescent="0.2">
      <c r="C793" s="30"/>
      <c r="D793" s="30"/>
      <c r="E793" s="30"/>
      <c r="G793" s="30"/>
      <c r="Z793" s="30"/>
      <c r="AA793" s="30"/>
    </row>
    <row r="794" spans="3:27" x14ac:dyDescent="0.2">
      <c r="C794" s="30"/>
      <c r="D794" s="30"/>
      <c r="E794" s="30"/>
      <c r="G794" s="30"/>
      <c r="Z794" s="30"/>
      <c r="AA794" s="30"/>
    </row>
    <row r="795" spans="3:27" x14ac:dyDescent="0.2">
      <c r="C795" s="30"/>
      <c r="D795" s="30"/>
      <c r="E795" s="30"/>
      <c r="G795" s="30"/>
      <c r="Z795" s="30"/>
      <c r="AA795" s="30"/>
    </row>
    <row r="796" spans="3:27" x14ac:dyDescent="0.2">
      <c r="C796" s="30"/>
      <c r="D796" s="30"/>
      <c r="E796" s="30"/>
      <c r="G796" s="30"/>
      <c r="Z796" s="30"/>
      <c r="AA796" s="30"/>
    </row>
    <row r="797" spans="3:27" x14ac:dyDescent="0.2">
      <c r="C797" s="30"/>
      <c r="D797" s="30"/>
      <c r="E797" s="30"/>
      <c r="G797" s="30"/>
      <c r="Z797" s="30"/>
      <c r="AA797" s="30"/>
    </row>
    <row r="798" spans="3:27" x14ac:dyDescent="0.2">
      <c r="C798" s="30"/>
      <c r="D798" s="30"/>
      <c r="E798" s="30"/>
      <c r="G798" s="30"/>
      <c r="Z798" s="30"/>
      <c r="AA798" s="30"/>
    </row>
    <row r="799" spans="3:27" x14ac:dyDescent="0.2">
      <c r="C799" s="30"/>
      <c r="D799" s="30"/>
      <c r="E799" s="30"/>
      <c r="G799" s="30"/>
      <c r="Z799" s="30"/>
      <c r="AA799" s="30"/>
    </row>
    <row r="800" spans="3:27" x14ac:dyDescent="0.2">
      <c r="C800" s="30"/>
      <c r="D800" s="30"/>
      <c r="E800" s="30"/>
      <c r="G800" s="30"/>
      <c r="Z800" s="30"/>
      <c r="AA800" s="30"/>
    </row>
    <row r="801" spans="3:27" x14ac:dyDescent="0.2">
      <c r="C801" s="30"/>
      <c r="D801" s="30"/>
      <c r="E801" s="30"/>
      <c r="G801" s="30"/>
      <c r="Z801" s="30"/>
      <c r="AA801" s="30"/>
    </row>
    <row r="802" spans="3:27" x14ac:dyDescent="0.2">
      <c r="C802" s="30"/>
      <c r="D802" s="30"/>
      <c r="E802" s="30"/>
      <c r="G802" s="30"/>
      <c r="Z802" s="30"/>
      <c r="AA802" s="30"/>
    </row>
    <row r="803" spans="3:27" x14ac:dyDescent="0.2">
      <c r="C803" s="30"/>
      <c r="D803" s="30"/>
      <c r="E803" s="30"/>
      <c r="G803" s="30"/>
      <c r="Z803" s="30"/>
      <c r="AA803" s="30"/>
    </row>
    <row r="804" spans="3:27" x14ac:dyDescent="0.2">
      <c r="C804" s="30"/>
      <c r="D804" s="30"/>
      <c r="E804" s="30"/>
      <c r="G804" s="30"/>
      <c r="Z804" s="30"/>
      <c r="AA804" s="30"/>
    </row>
    <row r="805" spans="3:27" x14ac:dyDescent="0.2">
      <c r="C805" s="30"/>
      <c r="D805" s="30"/>
      <c r="E805" s="30"/>
      <c r="G805" s="30"/>
      <c r="Z805" s="30"/>
      <c r="AA805" s="30"/>
    </row>
    <row r="806" spans="3:27" x14ac:dyDescent="0.2">
      <c r="C806" s="30"/>
      <c r="D806" s="30"/>
      <c r="E806" s="30"/>
      <c r="G806" s="30"/>
      <c r="Z806" s="30"/>
      <c r="AA806" s="30"/>
    </row>
    <row r="807" spans="3:27" x14ac:dyDescent="0.2">
      <c r="C807" s="30"/>
      <c r="D807" s="30"/>
      <c r="E807" s="30"/>
      <c r="G807" s="30"/>
      <c r="Z807" s="30"/>
      <c r="AA807" s="30"/>
    </row>
    <row r="808" spans="3:27" x14ac:dyDescent="0.2">
      <c r="C808" s="30"/>
      <c r="D808" s="30"/>
      <c r="E808" s="30"/>
      <c r="G808" s="30"/>
      <c r="Z808" s="30"/>
      <c r="AA808" s="30"/>
    </row>
    <row r="809" spans="3:27" x14ac:dyDescent="0.2">
      <c r="C809" s="30"/>
      <c r="D809" s="30"/>
      <c r="E809" s="30"/>
      <c r="G809" s="30"/>
      <c r="Z809" s="30"/>
      <c r="AA809" s="30"/>
    </row>
    <row r="810" spans="3:27" x14ac:dyDescent="0.2">
      <c r="C810" s="30"/>
      <c r="D810" s="30"/>
      <c r="E810" s="30"/>
      <c r="G810" s="30"/>
      <c r="Z810" s="30"/>
      <c r="AA810" s="30"/>
    </row>
    <row r="811" spans="3:27" x14ac:dyDescent="0.2">
      <c r="C811" s="30"/>
      <c r="D811" s="30"/>
      <c r="E811" s="30"/>
      <c r="G811" s="30"/>
      <c r="Z811" s="30"/>
      <c r="AA811" s="30"/>
    </row>
    <row r="812" spans="3:27" x14ac:dyDescent="0.2">
      <c r="C812" s="30"/>
      <c r="D812" s="30"/>
      <c r="E812" s="30"/>
      <c r="G812" s="30"/>
      <c r="Z812" s="30"/>
      <c r="AA812" s="30"/>
    </row>
    <row r="813" spans="3:27" x14ac:dyDescent="0.2">
      <c r="C813" s="30"/>
      <c r="D813" s="30"/>
      <c r="E813" s="30"/>
      <c r="G813" s="30"/>
      <c r="Z813" s="30"/>
      <c r="AA813" s="30"/>
    </row>
    <row r="814" spans="3:27" x14ac:dyDescent="0.2">
      <c r="C814" s="30"/>
      <c r="D814" s="30"/>
      <c r="E814" s="30"/>
      <c r="G814" s="30"/>
      <c r="Z814" s="30"/>
      <c r="AA814" s="30"/>
    </row>
    <row r="815" spans="3:27" x14ac:dyDescent="0.2">
      <c r="C815" s="30"/>
      <c r="D815" s="30"/>
      <c r="E815" s="30"/>
      <c r="G815" s="30"/>
      <c r="Z815" s="30"/>
      <c r="AA815" s="30"/>
    </row>
    <row r="816" spans="3:27" x14ac:dyDescent="0.2">
      <c r="C816" s="30"/>
      <c r="D816" s="30"/>
      <c r="E816" s="30"/>
      <c r="G816" s="30"/>
      <c r="Z816" s="30"/>
      <c r="AA816" s="30"/>
    </row>
    <row r="817" spans="3:27" x14ac:dyDescent="0.2">
      <c r="C817" s="30"/>
      <c r="D817" s="30"/>
      <c r="E817" s="30"/>
      <c r="G817" s="30"/>
      <c r="Z817" s="30"/>
      <c r="AA817" s="30"/>
    </row>
    <row r="818" spans="3:27" x14ac:dyDescent="0.2">
      <c r="C818" s="30"/>
      <c r="D818" s="30"/>
      <c r="E818" s="30"/>
      <c r="G818" s="30"/>
      <c r="Z818" s="30"/>
      <c r="AA818" s="30"/>
    </row>
    <row r="819" spans="3:27" x14ac:dyDescent="0.2">
      <c r="C819" s="30"/>
      <c r="D819" s="30"/>
      <c r="E819" s="30"/>
      <c r="G819" s="30"/>
      <c r="Z819" s="30"/>
      <c r="AA819" s="30"/>
    </row>
    <row r="820" spans="3:27" x14ac:dyDescent="0.2">
      <c r="C820" s="30"/>
      <c r="D820" s="30"/>
      <c r="E820" s="30"/>
      <c r="G820" s="30"/>
      <c r="Z820" s="30"/>
      <c r="AA820" s="30"/>
    </row>
    <row r="821" spans="3:27" x14ac:dyDescent="0.2">
      <c r="C821" s="30"/>
      <c r="D821" s="30"/>
      <c r="E821" s="30"/>
      <c r="G821" s="30"/>
      <c r="Z821" s="30"/>
      <c r="AA821" s="30"/>
    </row>
    <row r="822" spans="3:27" x14ac:dyDescent="0.2">
      <c r="C822" s="30"/>
      <c r="D822" s="30"/>
      <c r="E822" s="30"/>
      <c r="G822" s="30"/>
      <c r="Z822" s="30"/>
      <c r="AA822" s="30"/>
    </row>
    <row r="823" spans="3:27" x14ac:dyDescent="0.2">
      <c r="C823" s="30"/>
      <c r="D823" s="30"/>
      <c r="E823" s="30"/>
      <c r="G823" s="30"/>
      <c r="Z823" s="30"/>
      <c r="AA823" s="30"/>
    </row>
    <row r="824" spans="3:27" x14ac:dyDescent="0.2">
      <c r="C824" s="30"/>
      <c r="D824" s="30"/>
      <c r="E824" s="30"/>
      <c r="G824" s="30"/>
      <c r="Z824" s="30"/>
      <c r="AA824" s="30"/>
    </row>
    <row r="825" spans="3:27" x14ac:dyDescent="0.2">
      <c r="C825" s="30"/>
      <c r="D825" s="30"/>
      <c r="E825" s="30"/>
      <c r="G825" s="30"/>
      <c r="Z825" s="30"/>
      <c r="AA825" s="30"/>
    </row>
    <row r="826" spans="3:27" x14ac:dyDescent="0.2">
      <c r="C826" s="30"/>
      <c r="D826" s="30"/>
      <c r="E826" s="30"/>
      <c r="G826" s="30"/>
      <c r="Z826" s="30"/>
      <c r="AA826" s="30"/>
    </row>
    <row r="827" spans="3:27" x14ac:dyDescent="0.2">
      <c r="C827" s="30"/>
      <c r="D827" s="30"/>
      <c r="E827" s="30"/>
      <c r="G827" s="30"/>
      <c r="Z827" s="30"/>
      <c r="AA827" s="30"/>
    </row>
    <row r="828" spans="3:27" x14ac:dyDescent="0.2">
      <c r="C828" s="30"/>
      <c r="D828" s="30"/>
      <c r="E828" s="30"/>
      <c r="G828" s="30"/>
      <c r="Z828" s="30"/>
      <c r="AA828" s="30"/>
    </row>
    <row r="829" spans="3:27" x14ac:dyDescent="0.2">
      <c r="C829" s="30"/>
      <c r="D829" s="30"/>
      <c r="E829" s="30"/>
      <c r="G829" s="30"/>
      <c r="Z829" s="30"/>
      <c r="AA829" s="30"/>
    </row>
    <row r="830" spans="3:27" x14ac:dyDescent="0.2">
      <c r="C830" s="30"/>
      <c r="D830" s="30"/>
      <c r="E830" s="30"/>
      <c r="G830" s="30"/>
      <c r="Z830" s="30"/>
      <c r="AA830" s="30"/>
    </row>
    <row r="831" spans="3:27" x14ac:dyDescent="0.2">
      <c r="C831" s="30"/>
      <c r="D831" s="30"/>
      <c r="E831" s="30"/>
      <c r="G831" s="30"/>
      <c r="Z831" s="30"/>
      <c r="AA831" s="30"/>
    </row>
    <row r="832" spans="3:27" x14ac:dyDescent="0.2">
      <c r="C832" s="30"/>
      <c r="D832" s="30"/>
      <c r="E832" s="30"/>
      <c r="G832" s="30"/>
      <c r="Z832" s="30"/>
      <c r="AA832" s="30"/>
    </row>
    <row r="833" spans="3:27" x14ac:dyDescent="0.2">
      <c r="C833" s="30"/>
      <c r="D833" s="30"/>
      <c r="E833" s="30"/>
      <c r="G833" s="30"/>
      <c r="Z833" s="30"/>
      <c r="AA833" s="30"/>
    </row>
    <row r="834" spans="3:27" x14ac:dyDescent="0.2">
      <c r="C834" s="30"/>
      <c r="D834" s="30"/>
      <c r="E834" s="30"/>
      <c r="G834" s="30"/>
      <c r="Z834" s="30"/>
      <c r="AA834" s="30"/>
    </row>
    <row r="835" spans="3:27" x14ac:dyDescent="0.2">
      <c r="C835" s="30"/>
      <c r="D835" s="30"/>
      <c r="E835" s="30"/>
      <c r="G835" s="30"/>
      <c r="Z835" s="30"/>
      <c r="AA835" s="30"/>
    </row>
    <row r="836" spans="3:27" x14ac:dyDescent="0.2">
      <c r="C836" s="30"/>
      <c r="D836" s="30"/>
      <c r="E836" s="30"/>
      <c r="G836" s="30"/>
      <c r="Z836" s="30"/>
      <c r="AA836" s="30"/>
    </row>
    <row r="837" spans="3:27" x14ac:dyDescent="0.2">
      <c r="C837" s="30"/>
      <c r="D837" s="30"/>
      <c r="E837" s="30"/>
      <c r="G837" s="30"/>
      <c r="Z837" s="30"/>
      <c r="AA837" s="30"/>
    </row>
    <row r="838" spans="3:27" x14ac:dyDescent="0.2">
      <c r="C838" s="30"/>
      <c r="D838" s="30"/>
      <c r="E838" s="30"/>
      <c r="G838" s="30"/>
      <c r="Z838" s="30"/>
      <c r="AA838" s="30"/>
    </row>
    <row r="839" spans="3:27" x14ac:dyDescent="0.2">
      <c r="C839" s="30"/>
      <c r="D839" s="30"/>
      <c r="E839" s="30"/>
      <c r="G839" s="30"/>
      <c r="Z839" s="30"/>
      <c r="AA839" s="30"/>
    </row>
    <row r="840" spans="3:27" x14ac:dyDescent="0.2">
      <c r="C840" s="30"/>
      <c r="D840" s="30"/>
      <c r="E840" s="30"/>
      <c r="G840" s="30"/>
      <c r="Z840" s="30"/>
      <c r="AA840" s="30"/>
    </row>
    <row r="841" spans="3:27" x14ac:dyDescent="0.2">
      <c r="C841" s="30"/>
      <c r="D841" s="30"/>
      <c r="E841" s="30"/>
      <c r="G841" s="30"/>
      <c r="Z841" s="30"/>
      <c r="AA841" s="30"/>
    </row>
    <row r="842" spans="3:27" x14ac:dyDescent="0.2">
      <c r="C842" s="30"/>
      <c r="D842" s="30"/>
      <c r="E842" s="30"/>
      <c r="G842" s="30"/>
      <c r="Z842" s="30"/>
      <c r="AA842" s="30"/>
    </row>
    <row r="843" spans="3:27" x14ac:dyDescent="0.2">
      <c r="C843" s="30"/>
      <c r="D843" s="30"/>
      <c r="E843" s="30"/>
      <c r="G843" s="30"/>
      <c r="Z843" s="30"/>
      <c r="AA843" s="30"/>
    </row>
    <row r="844" spans="3:27" x14ac:dyDescent="0.2">
      <c r="C844" s="30"/>
      <c r="D844" s="30"/>
      <c r="E844" s="30"/>
      <c r="G844" s="30"/>
      <c r="Z844" s="30"/>
      <c r="AA844" s="30"/>
    </row>
    <row r="845" spans="3:27" x14ac:dyDescent="0.2">
      <c r="C845" s="30"/>
      <c r="D845" s="30"/>
      <c r="E845" s="30"/>
      <c r="G845" s="30"/>
      <c r="Z845" s="30"/>
      <c r="AA845" s="30"/>
    </row>
    <row r="846" spans="3:27" x14ac:dyDescent="0.2">
      <c r="C846" s="30"/>
      <c r="D846" s="30"/>
      <c r="E846" s="30"/>
      <c r="G846" s="30"/>
      <c r="Z846" s="30"/>
      <c r="AA846" s="30"/>
    </row>
    <row r="847" spans="3:27" x14ac:dyDescent="0.2">
      <c r="C847" s="30"/>
      <c r="D847" s="30"/>
      <c r="E847" s="30"/>
      <c r="G847" s="30"/>
      <c r="Z847" s="30"/>
      <c r="AA847" s="30"/>
    </row>
    <row r="848" spans="3:27" x14ac:dyDescent="0.2">
      <c r="C848" s="30"/>
      <c r="D848" s="30"/>
      <c r="E848" s="30"/>
      <c r="G848" s="30"/>
      <c r="Z848" s="30"/>
      <c r="AA848" s="30"/>
    </row>
    <row r="849" spans="3:27" x14ac:dyDescent="0.2">
      <c r="C849" s="30"/>
      <c r="D849" s="30"/>
      <c r="E849" s="30"/>
      <c r="G849" s="30"/>
      <c r="Z849" s="30"/>
      <c r="AA849" s="30"/>
    </row>
    <row r="850" spans="3:27" x14ac:dyDescent="0.2">
      <c r="C850" s="30"/>
      <c r="D850" s="30"/>
      <c r="E850" s="30"/>
      <c r="G850" s="30"/>
      <c r="Z850" s="30"/>
      <c r="AA850" s="30"/>
    </row>
    <row r="851" spans="3:27" x14ac:dyDescent="0.2">
      <c r="C851" s="30"/>
      <c r="D851" s="30"/>
      <c r="E851" s="30"/>
      <c r="G851" s="30"/>
      <c r="Z851" s="30"/>
      <c r="AA851" s="30"/>
    </row>
    <row r="852" spans="3:27" x14ac:dyDescent="0.2">
      <c r="C852" s="30"/>
      <c r="D852" s="30"/>
      <c r="E852" s="30"/>
      <c r="G852" s="30"/>
      <c r="Z852" s="30"/>
      <c r="AA852" s="30"/>
    </row>
    <row r="853" spans="3:27" x14ac:dyDescent="0.2">
      <c r="C853" s="30"/>
      <c r="D853" s="30"/>
      <c r="E853" s="30"/>
      <c r="G853" s="30"/>
      <c r="Z853" s="30"/>
      <c r="AA853" s="30"/>
    </row>
    <row r="854" spans="3:27" x14ac:dyDescent="0.2">
      <c r="C854" s="30"/>
      <c r="D854" s="30"/>
      <c r="E854" s="30"/>
      <c r="G854" s="30"/>
      <c r="Z854" s="30"/>
      <c r="AA854" s="30"/>
    </row>
    <row r="855" spans="3:27" x14ac:dyDescent="0.2">
      <c r="C855" s="30"/>
      <c r="D855" s="30"/>
      <c r="E855" s="30"/>
      <c r="G855" s="30"/>
      <c r="Z855" s="30"/>
      <c r="AA855" s="30"/>
    </row>
    <row r="856" spans="3:27" x14ac:dyDescent="0.2">
      <c r="C856" s="30"/>
      <c r="D856" s="30"/>
      <c r="E856" s="30"/>
      <c r="G856" s="30"/>
      <c r="Z856" s="30"/>
      <c r="AA856" s="30"/>
    </row>
    <row r="857" spans="3:27" x14ac:dyDescent="0.2">
      <c r="C857" s="30"/>
      <c r="D857" s="30"/>
      <c r="E857" s="30"/>
      <c r="G857" s="30"/>
      <c r="Z857" s="30"/>
      <c r="AA857" s="30"/>
    </row>
    <row r="858" spans="3:27" x14ac:dyDescent="0.2">
      <c r="C858" s="30"/>
      <c r="D858" s="30"/>
      <c r="E858" s="30"/>
      <c r="G858" s="30"/>
      <c r="Z858" s="30"/>
      <c r="AA858" s="30"/>
    </row>
    <row r="859" spans="3:27" x14ac:dyDescent="0.2">
      <c r="C859" s="30"/>
      <c r="D859" s="30"/>
      <c r="E859" s="30"/>
      <c r="G859" s="30"/>
      <c r="Z859" s="30"/>
      <c r="AA859" s="30"/>
    </row>
    <row r="860" spans="3:27" x14ac:dyDescent="0.2">
      <c r="C860" s="30"/>
      <c r="D860" s="30"/>
      <c r="E860" s="30"/>
      <c r="G860" s="30"/>
      <c r="Z860" s="30"/>
      <c r="AA860" s="30"/>
    </row>
    <row r="861" spans="3:27" x14ac:dyDescent="0.2">
      <c r="C861" s="30"/>
      <c r="D861" s="30"/>
      <c r="E861" s="30"/>
      <c r="G861" s="30"/>
      <c r="Z861" s="30"/>
      <c r="AA861" s="30"/>
    </row>
    <row r="862" spans="3:27" x14ac:dyDescent="0.2">
      <c r="C862" s="30"/>
      <c r="D862" s="30"/>
      <c r="E862" s="30"/>
      <c r="G862" s="30"/>
      <c r="Z862" s="30"/>
      <c r="AA862" s="30"/>
    </row>
    <row r="863" spans="3:27" x14ac:dyDescent="0.2">
      <c r="C863" s="30"/>
      <c r="D863" s="30"/>
      <c r="E863" s="30"/>
      <c r="G863" s="30"/>
      <c r="Z863" s="30"/>
      <c r="AA863" s="30"/>
    </row>
    <row r="864" spans="3:27" x14ac:dyDescent="0.2">
      <c r="C864" s="30"/>
      <c r="D864" s="30"/>
      <c r="E864" s="30"/>
      <c r="G864" s="30"/>
      <c r="Z864" s="30"/>
      <c r="AA864" s="30"/>
    </row>
    <row r="865" spans="3:27" x14ac:dyDescent="0.2">
      <c r="C865" s="30"/>
      <c r="D865" s="30"/>
      <c r="E865" s="30"/>
      <c r="G865" s="30"/>
      <c r="Z865" s="30"/>
      <c r="AA865" s="30"/>
    </row>
    <row r="866" spans="3:27" x14ac:dyDescent="0.2">
      <c r="C866" s="30"/>
      <c r="D866" s="30"/>
      <c r="E866" s="30"/>
      <c r="G866" s="30"/>
      <c r="Z866" s="30"/>
      <c r="AA866" s="30"/>
    </row>
    <row r="867" spans="3:27" x14ac:dyDescent="0.2">
      <c r="C867" s="30"/>
      <c r="D867" s="30"/>
      <c r="E867" s="30"/>
      <c r="G867" s="30"/>
      <c r="Z867" s="30"/>
      <c r="AA867" s="30"/>
    </row>
    <row r="868" spans="3:27" x14ac:dyDescent="0.2">
      <c r="C868" s="30"/>
      <c r="D868" s="30"/>
      <c r="E868" s="30"/>
      <c r="G868" s="30"/>
      <c r="Z868" s="30"/>
      <c r="AA868" s="30"/>
    </row>
    <row r="869" spans="3:27" x14ac:dyDescent="0.2">
      <c r="C869" s="30"/>
      <c r="D869" s="30"/>
      <c r="E869" s="30"/>
      <c r="G869" s="30"/>
      <c r="Z869" s="30"/>
      <c r="AA869" s="30"/>
    </row>
    <row r="870" spans="3:27" x14ac:dyDescent="0.2">
      <c r="C870" s="30"/>
      <c r="D870" s="30"/>
      <c r="E870" s="30"/>
      <c r="G870" s="30"/>
      <c r="Z870" s="30"/>
      <c r="AA870" s="30"/>
    </row>
    <row r="871" spans="3:27" x14ac:dyDescent="0.2">
      <c r="C871" s="30"/>
      <c r="D871" s="30"/>
      <c r="E871" s="30"/>
      <c r="G871" s="30"/>
      <c r="Z871" s="30"/>
      <c r="AA871" s="30"/>
    </row>
    <row r="872" spans="3:27" x14ac:dyDescent="0.2">
      <c r="C872" s="30"/>
      <c r="D872" s="30"/>
      <c r="E872" s="30"/>
      <c r="G872" s="30"/>
      <c r="Z872" s="30"/>
      <c r="AA872" s="30"/>
    </row>
    <row r="873" spans="3:27" x14ac:dyDescent="0.2">
      <c r="C873" s="30"/>
      <c r="D873" s="30"/>
      <c r="E873" s="30"/>
      <c r="G873" s="30"/>
      <c r="Z873" s="30"/>
      <c r="AA873" s="30"/>
    </row>
    <row r="874" spans="3:27" x14ac:dyDescent="0.2">
      <c r="C874" s="30"/>
      <c r="D874" s="30"/>
      <c r="E874" s="30"/>
      <c r="G874" s="30"/>
      <c r="Z874" s="30"/>
      <c r="AA874" s="30"/>
    </row>
    <row r="875" spans="3:27" x14ac:dyDescent="0.2">
      <c r="C875" s="30"/>
      <c r="D875" s="30"/>
      <c r="E875" s="30"/>
      <c r="G875" s="30"/>
      <c r="Z875" s="30"/>
      <c r="AA875" s="30"/>
    </row>
    <row r="876" spans="3:27" x14ac:dyDescent="0.2">
      <c r="C876" s="30"/>
      <c r="D876" s="30"/>
      <c r="E876" s="30"/>
      <c r="G876" s="30"/>
      <c r="Z876" s="30"/>
      <c r="AA876" s="30"/>
    </row>
    <row r="877" spans="3:27" x14ac:dyDescent="0.2">
      <c r="C877" s="30"/>
      <c r="D877" s="30"/>
      <c r="E877" s="30"/>
      <c r="G877" s="30"/>
      <c r="Z877" s="30"/>
      <c r="AA877" s="30"/>
    </row>
    <row r="878" spans="3:27" x14ac:dyDescent="0.2">
      <c r="C878" s="30"/>
      <c r="D878" s="30"/>
      <c r="E878" s="30"/>
      <c r="G878" s="30"/>
      <c r="Z878" s="30"/>
      <c r="AA878" s="30"/>
    </row>
    <row r="879" spans="3:27" x14ac:dyDescent="0.2">
      <c r="C879" s="30"/>
      <c r="D879" s="30"/>
      <c r="E879" s="30"/>
      <c r="G879" s="30"/>
      <c r="Z879" s="30"/>
      <c r="AA879" s="30"/>
    </row>
    <row r="880" spans="3:27" x14ac:dyDescent="0.2">
      <c r="C880" s="30"/>
      <c r="D880" s="30"/>
      <c r="E880" s="30"/>
      <c r="G880" s="30"/>
      <c r="Z880" s="30"/>
      <c r="AA880" s="30"/>
    </row>
    <row r="881" spans="3:27" x14ac:dyDescent="0.2">
      <c r="C881" s="30"/>
      <c r="D881" s="30"/>
      <c r="E881" s="30"/>
      <c r="G881" s="30"/>
      <c r="Z881" s="30"/>
      <c r="AA881" s="30"/>
    </row>
    <row r="882" spans="3:27" x14ac:dyDescent="0.2">
      <c r="C882" s="30"/>
      <c r="D882" s="30"/>
      <c r="E882" s="30"/>
      <c r="G882" s="30"/>
      <c r="Z882" s="30"/>
      <c r="AA882" s="30"/>
    </row>
    <row r="883" spans="3:27" x14ac:dyDescent="0.2">
      <c r="C883" s="30"/>
      <c r="D883" s="30"/>
      <c r="E883" s="30"/>
      <c r="G883" s="30"/>
      <c r="Z883" s="30"/>
      <c r="AA883" s="30"/>
    </row>
    <row r="884" spans="3:27" x14ac:dyDescent="0.2">
      <c r="C884" s="30"/>
      <c r="D884" s="30"/>
      <c r="E884" s="30"/>
      <c r="G884" s="30"/>
      <c r="Z884" s="30"/>
      <c r="AA884" s="30"/>
    </row>
    <row r="885" spans="3:27" x14ac:dyDescent="0.2">
      <c r="C885" s="30"/>
      <c r="D885" s="30"/>
      <c r="E885" s="30"/>
      <c r="G885" s="30"/>
      <c r="Z885" s="30"/>
      <c r="AA885" s="30"/>
    </row>
    <row r="886" spans="3:27" x14ac:dyDescent="0.2">
      <c r="C886" s="30"/>
      <c r="D886" s="30"/>
      <c r="E886" s="30"/>
      <c r="G886" s="30"/>
      <c r="Z886" s="30"/>
      <c r="AA886" s="30"/>
    </row>
    <row r="887" spans="3:27" x14ac:dyDescent="0.2">
      <c r="C887" s="30"/>
      <c r="D887" s="30"/>
      <c r="E887" s="30"/>
      <c r="G887" s="30"/>
      <c r="Z887" s="30"/>
      <c r="AA887" s="30"/>
    </row>
    <row r="888" spans="3:27" x14ac:dyDescent="0.2">
      <c r="C888" s="30"/>
      <c r="D888" s="30"/>
      <c r="E888" s="30"/>
      <c r="G888" s="30"/>
      <c r="Z888" s="30"/>
      <c r="AA888" s="30"/>
    </row>
    <row r="889" spans="3:27" x14ac:dyDescent="0.2">
      <c r="C889" s="30"/>
      <c r="D889" s="30"/>
      <c r="E889" s="30"/>
      <c r="G889" s="30"/>
      <c r="Z889" s="30"/>
      <c r="AA889" s="30"/>
    </row>
    <row r="890" spans="3:27" x14ac:dyDescent="0.2">
      <c r="C890" s="30"/>
      <c r="D890" s="30"/>
      <c r="E890" s="30"/>
      <c r="G890" s="30"/>
      <c r="Z890" s="30"/>
      <c r="AA890" s="30"/>
    </row>
    <row r="891" spans="3:27" x14ac:dyDescent="0.2">
      <c r="C891" s="30"/>
      <c r="D891" s="30"/>
      <c r="E891" s="30"/>
      <c r="G891" s="30"/>
      <c r="Z891" s="30"/>
      <c r="AA891" s="30"/>
    </row>
    <row r="892" spans="3:27" x14ac:dyDescent="0.2">
      <c r="C892" s="30"/>
      <c r="D892" s="30"/>
      <c r="E892" s="30"/>
      <c r="G892" s="30"/>
      <c r="Z892" s="30"/>
      <c r="AA892" s="30"/>
    </row>
    <row r="893" spans="3:27" x14ac:dyDescent="0.2">
      <c r="C893" s="30"/>
      <c r="D893" s="30"/>
      <c r="E893" s="30"/>
      <c r="G893" s="30"/>
      <c r="Z893" s="30"/>
      <c r="AA893" s="30"/>
    </row>
    <row r="894" spans="3:27" x14ac:dyDescent="0.2">
      <c r="C894" s="30"/>
      <c r="D894" s="30"/>
      <c r="E894" s="30"/>
      <c r="G894" s="30"/>
      <c r="Z894" s="30"/>
      <c r="AA894" s="30"/>
    </row>
    <row r="895" spans="3:27" x14ac:dyDescent="0.2">
      <c r="C895" s="30"/>
      <c r="D895" s="30"/>
      <c r="E895" s="30"/>
      <c r="G895" s="30"/>
      <c r="Z895" s="30"/>
      <c r="AA895" s="30"/>
    </row>
    <row r="896" spans="3:27" x14ac:dyDescent="0.2">
      <c r="C896" s="30"/>
      <c r="D896" s="30"/>
      <c r="E896" s="30"/>
      <c r="G896" s="30"/>
      <c r="Z896" s="30"/>
      <c r="AA896" s="30"/>
    </row>
    <row r="897" spans="3:27" x14ac:dyDescent="0.2">
      <c r="C897" s="30"/>
      <c r="D897" s="30"/>
      <c r="E897" s="30"/>
      <c r="G897" s="30"/>
      <c r="Z897" s="30"/>
      <c r="AA897" s="30"/>
    </row>
    <row r="898" spans="3:27" x14ac:dyDescent="0.2">
      <c r="C898" s="30"/>
      <c r="D898" s="30"/>
      <c r="E898" s="30"/>
      <c r="G898" s="30"/>
      <c r="Z898" s="30"/>
      <c r="AA898" s="30"/>
    </row>
    <row r="899" spans="3:27" x14ac:dyDescent="0.2">
      <c r="C899" s="30"/>
      <c r="D899" s="30"/>
      <c r="E899" s="30"/>
      <c r="G899" s="30"/>
      <c r="Z899" s="30"/>
      <c r="AA899" s="30"/>
    </row>
    <row r="900" spans="3:27" x14ac:dyDescent="0.2">
      <c r="C900" s="30"/>
      <c r="D900" s="30"/>
      <c r="E900" s="30"/>
      <c r="G900" s="30"/>
      <c r="Z900" s="30"/>
      <c r="AA900" s="30"/>
    </row>
    <row r="901" spans="3:27" x14ac:dyDescent="0.2">
      <c r="C901" s="30"/>
      <c r="D901" s="30"/>
      <c r="E901" s="30"/>
      <c r="G901" s="30"/>
      <c r="Z901" s="30"/>
      <c r="AA901" s="30"/>
    </row>
    <row r="902" spans="3:27" x14ac:dyDescent="0.2">
      <c r="C902" s="30"/>
      <c r="D902" s="30"/>
      <c r="E902" s="30"/>
      <c r="G902" s="30"/>
      <c r="Z902" s="30"/>
      <c r="AA902" s="30"/>
    </row>
    <row r="903" spans="3:27" x14ac:dyDescent="0.2">
      <c r="C903" s="30"/>
      <c r="D903" s="30"/>
      <c r="E903" s="30"/>
      <c r="G903" s="30"/>
      <c r="Z903" s="30"/>
      <c r="AA903" s="30"/>
    </row>
    <row r="904" spans="3:27" x14ac:dyDescent="0.2">
      <c r="C904" s="30"/>
      <c r="D904" s="30"/>
      <c r="E904" s="30"/>
      <c r="G904" s="30"/>
      <c r="Z904" s="30"/>
      <c r="AA904" s="30"/>
    </row>
    <row r="905" spans="3:27" x14ac:dyDescent="0.2">
      <c r="C905" s="30"/>
      <c r="D905" s="30"/>
      <c r="E905" s="30"/>
      <c r="G905" s="30"/>
      <c r="Z905" s="30"/>
      <c r="AA905" s="30"/>
    </row>
    <row r="906" spans="3:27" x14ac:dyDescent="0.2">
      <c r="C906" s="30"/>
      <c r="D906" s="30"/>
      <c r="E906" s="30"/>
      <c r="G906" s="30"/>
      <c r="Z906" s="30"/>
      <c r="AA906" s="30"/>
    </row>
    <row r="907" spans="3:27" x14ac:dyDescent="0.2">
      <c r="C907" s="30"/>
      <c r="D907" s="30"/>
      <c r="E907" s="30"/>
      <c r="G907" s="30"/>
      <c r="Z907" s="30"/>
      <c r="AA907" s="30"/>
    </row>
    <row r="908" spans="3:27" x14ac:dyDescent="0.2">
      <c r="C908" s="30"/>
      <c r="D908" s="30"/>
      <c r="E908" s="30"/>
      <c r="G908" s="30"/>
      <c r="Z908" s="30"/>
      <c r="AA908" s="30"/>
    </row>
    <row r="909" spans="3:27" x14ac:dyDescent="0.2">
      <c r="C909" s="30"/>
      <c r="D909" s="30"/>
      <c r="E909" s="30"/>
      <c r="G909" s="30"/>
      <c r="Z909" s="30"/>
      <c r="AA909" s="30"/>
    </row>
    <row r="910" spans="3:27" x14ac:dyDescent="0.2">
      <c r="C910" s="30"/>
      <c r="D910" s="30"/>
      <c r="E910" s="30"/>
      <c r="G910" s="30"/>
      <c r="Z910" s="30"/>
      <c r="AA910" s="30"/>
    </row>
    <row r="911" spans="3:27" x14ac:dyDescent="0.2">
      <c r="C911" s="30"/>
      <c r="D911" s="30"/>
      <c r="E911" s="30"/>
      <c r="G911" s="30"/>
      <c r="Z911" s="30"/>
      <c r="AA911" s="30"/>
    </row>
    <row r="912" spans="3:27" x14ac:dyDescent="0.2">
      <c r="C912" s="30"/>
      <c r="D912" s="30"/>
      <c r="E912" s="30"/>
      <c r="G912" s="30"/>
      <c r="Z912" s="30"/>
      <c r="AA912" s="30"/>
    </row>
    <row r="913" spans="3:27" x14ac:dyDescent="0.2">
      <c r="C913" s="30"/>
      <c r="D913" s="30"/>
      <c r="E913" s="30"/>
      <c r="G913" s="30"/>
      <c r="Z913" s="30"/>
      <c r="AA913" s="30"/>
    </row>
    <row r="914" spans="3:27" x14ac:dyDescent="0.2">
      <c r="C914" s="30"/>
      <c r="D914" s="30"/>
      <c r="E914" s="30"/>
      <c r="G914" s="30"/>
      <c r="Z914" s="30"/>
      <c r="AA914" s="30"/>
    </row>
    <row r="915" spans="3:27" x14ac:dyDescent="0.2">
      <c r="C915" s="30"/>
      <c r="D915" s="30"/>
      <c r="E915" s="30"/>
      <c r="G915" s="30"/>
      <c r="Z915" s="30"/>
      <c r="AA915" s="30"/>
    </row>
    <row r="916" spans="3:27" x14ac:dyDescent="0.2">
      <c r="C916" s="30"/>
      <c r="D916" s="30"/>
      <c r="E916" s="30"/>
      <c r="G916" s="30"/>
      <c r="Z916" s="30"/>
      <c r="AA916" s="30"/>
    </row>
    <row r="917" spans="3:27" x14ac:dyDescent="0.2">
      <c r="C917" s="30"/>
      <c r="D917" s="30"/>
      <c r="E917" s="30"/>
      <c r="G917" s="30"/>
      <c r="Z917" s="30"/>
      <c r="AA917" s="30"/>
    </row>
    <row r="918" spans="3:27" x14ac:dyDescent="0.2">
      <c r="C918" s="30"/>
      <c r="D918" s="30"/>
      <c r="E918" s="30"/>
      <c r="G918" s="30"/>
      <c r="Z918" s="30"/>
      <c r="AA918" s="30"/>
    </row>
    <row r="919" spans="3:27" x14ac:dyDescent="0.2">
      <c r="C919" s="30"/>
      <c r="D919" s="30"/>
      <c r="E919" s="30"/>
      <c r="G919" s="30"/>
      <c r="Z919" s="30"/>
      <c r="AA919" s="30"/>
    </row>
    <row r="920" spans="3:27" x14ac:dyDescent="0.2">
      <c r="C920" s="30"/>
      <c r="D920" s="30"/>
      <c r="E920" s="30"/>
      <c r="G920" s="30"/>
      <c r="Z920" s="30"/>
      <c r="AA920" s="30"/>
    </row>
    <row r="921" spans="3:27" x14ac:dyDescent="0.2">
      <c r="C921" s="30"/>
      <c r="D921" s="30"/>
      <c r="E921" s="30"/>
      <c r="G921" s="30"/>
      <c r="Z921" s="30"/>
      <c r="AA921" s="30"/>
    </row>
    <row r="922" spans="3:27" x14ac:dyDescent="0.2">
      <c r="C922" s="30"/>
      <c r="D922" s="30"/>
      <c r="E922" s="30"/>
      <c r="G922" s="30"/>
      <c r="Z922" s="30"/>
      <c r="AA922" s="30"/>
    </row>
    <row r="923" spans="3:27" x14ac:dyDescent="0.2">
      <c r="C923" s="30"/>
      <c r="D923" s="30"/>
      <c r="E923" s="30"/>
      <c r="G923" s="30"/>
      <c r="Z923" s="30"/>
      <c r="AA923" s="30"/>
    </row>
    <row r="924" spans="3:27" x14ac:dyDescent="0.2">
      <c r="C924" s="30"/>
      <c r="D924" s="30"/>
      <c r="E924" s="30"/>
      <c r="G924" s="30"/>
      <c r="Z924" s="30"/>
      <c r="AA924" s="30"/>
    </row>
    <row r="925" spans="3:27" x14ac:dyDescent="0.2">
      <c r="C925" s="30"/>
      <c r="D925" s="30"/>
      <c r="E925" s="30"/>
      <c r="G925" s="30"/>
      <c r="Z925" s="30"/>
      <c r="AA925" s="30"/>
    </row>
    <row r="926" spans="3:27" x14ac:dyDescent="0.2">
      <c r="C926" s="30"/>
      <c r="D926" s="30"/>
      <c r="E926" s="30"/>
      <c r="G926" s="30"/>
      <c r="Z926" s="30"/>
      <c r="AA926" s="30"/>
    </row>
    <row r="927" spans="3:27" x14ac:dyDescent="0.2">
      <c r="C927" s="30"/>
      <c r="D927" s="30"/>
      <c r="E927" s="30"/>
      <c r="G927" s="30"/>
      <c r="Z927" s="30"/>
      <c r="AA927" s="30"/>
    </row>
    <row r="928" spans="3:27" x14ac:dyDescent="0.2">
      <c r="C928" s="30"/>
      <c r="D928" s="30"/>
      <c r="E928" s="30"/>
      <c r="G928" s="30"/>
      <c r="Z928" s="30"/>
      <c r="AA928" s="30"/>
    </row>
    <row r="929" spans="3:27" x14ac:dyDescent="0.2">
      <c r="C929" s="30"/>
      <c r="D929" s="30"/>
      <c r="E929" s="30"/>
      <c r="G929" s="30"/>
      <c r="Z929" s="30"/>
      <c r="AA929" s="30"/>
    </row>
    <row r="930" spans="3:27" x14ac:dyDescent="0.2">
      <c r="C930" s="30"/>
      <c r="D930" s="30"/>
      <c r="E930" s="30"/>
      <c r="G930" s="30"/>
      <c r="Z930" s="30"/>
      <c r="AA930" s="30"/>
    </row>
    <row r="931" spans="3:27" x14ac:dyDescent="0.2">
      <c r="C931" s="30"/>
      <c r="D931" s="30"/>
      <c r="E931" s="30"/>
      <c r="G931" s="30"/>
      <c r="Z931" s="30"/>
      <c r="AA931" s="30"/>
    </row>
    <row r="932" spans="3:27" x14ac:dyDescent="0.2">
      <c r="C932" s="30"/>
      <c r="D932" s="30"/>
      <c r="E932" s="30"/>
      <c r="G932" s="30"/>
      <c r="Z932" s="30"/>
      <c r="AA932" s="30"/>
    </row>
    <row r="933" spans="3:27" x14ac:dyDescent="0.2">
      <c r="C933" s="30"/>
      <c r="D933" s="30"/>
      <c r="E933" s="30"/>
      <c r="G933" s="30"/>
      <c r="Z933" s="30"/>
      <c r="AA933" s="30"/>
    </row>
    <row r="934" spans="3:27" x14ac:dyDescent="0.2">
      <c r="C934" s="30"/>
      <c r="D934" s="30"/>
      <c r="E934" s="30"/>
      <c r="G934" s="30"/>
      <c r="Z934" s="30"/>
      <c r="AA934" s="30"/>
    </row>
    <row r="935" spans="3:27" x14ac:dyDescent="0.2">
      <c r="C935" s="30"/>
      <c r="D935" s="30"/>
      <c r="E935" s="30"/>
      <c r="G935" s="30"/>
      <c r="Z935" s="30"/>
      <c r="AA935" s="30"/>
    </row>
    <row r="936" spans="3:27" x14ac:dyDescent="0.2">
      <c r="C936" s="30"/>
      <c r="D936" s="30"/>
      <c r="E936" s="30"/>
      <c r="G936" s="30"/>
      <c r="Z936" s="30"/>
      <c r="AA936" s="30"/>
    </row>
    <row r="937" spans="3:27" x14ac:dyDescent="0.2">
      <c r="C937" s="30"/>
      <c r="D937" s="30"/>
      <c r="E937" s="30"/>
      <c r="G937" s="30"/>
      <c r="Z937" s="30"/>
      <c r="AA937" s="30"/>
    </row>
    <row r="938" spans="3:27" x14ac:dyDescent="0.2">
      <c r="C938" s="30"/>
      <c r="D938" s="30"/>
      <c r="E938" s="30"/>
      <c r="G938" s="30"/>
      <c r="Z938" s="30"/>
      <c r="AA938" s="30"/>
    </row>
    <row r="939" spans="3:27" x14ac:dyDescent="0.2">
      <c r="C939" s="30"/>
      <c r="D939" s="30"/>
      <c r="E939" s="30"/>
      <c r="G939" s="30"/>
      <c r="Z939" s="30"/>
      <c r="AA939" s="30"/>
    </row>
    <row r="940" spans="3:27" x14ac:dyDescent="0.2">
      <c r="C940" s="30"/>
      <c r="D940" s="30"/>
      <c r="E940" s="30"/>
      <c r="G940" s="30"/>
      <c r="Z940" s="30"/>
      <c r="AA940" s="30"/>
    </row>
    <row r="941" spans="3:27" x14ac:dyDescent="0.2">
      <c r="C941" s="30"/>
      <c r="D941" s="30"/>
      <c r="E941" s="30"/>
      <c r="G941" s="30"/>
      <c r="Z941" s="30"/>
      <c r="AA941" s="30"/>
    </row>
    <row r="942" spans="3:27" x14ac:dyDescent="0.2">
      <c r="C942" s="30"/>
      <c r="D942" s="30"/>
      <c r="E942" s="30"/>
      <c r="G942" s="30"/>
      <c r="Z942" s="30"/>
      <c r="AA942" s="30"/>
    </row>
    <row r="943" spans="3:27" x14ac:dyDescent="0.2">
      <c r="C943" s="30"/>
      <c r="D943" s="30"/>
      <c r="E943" s="30"/>
      <c r="G943" s="30"/>
      <c r="Z943" s="30"/>
      <c r="AA943" s="30"/>
    </row>
    <row r="944" spans="3:27" x14ac:dyDescent="0.2">
      <c r="C944" s="30"/>
      <c r="D944" s="30"/>
      <c r="E944" s="30"/>
      <c r="G944" s="30"/>
      <c r="Z944" s="30"/>
      <c r="AA944" s="30"/>
    </row>
    <row r="945" spans="3:27" x14ac:dyDescent="0.2">
      <c r="C945" s="30"/>
      <c r="D945" s="30"/>
      <c r="E945" s="30"/>
      <c r="G945" s="30"/>
      <c r="Z945" s="30"/>
      <c r="AA945" s="30"/>
    </row>
    <row r="946" spans="3:27" x14ac:dyDescent="0.2">
      <c r="C946" s="30"/>
      <c r="D946" s="30"/>
      <c r="E946" s="30"/>
      <c r="G946" s="30"/>
      <c r="Z946" s="30"/>
      <c r="AA946" s="30"/>
    </row>
    <row r="947" spans="3:27" x14ac:dyDescent="0.2">
      <c r="C947" s="30"/>
      <c r="D947" s="30"/>
      <c r="E947" s="30"/>
      <c r="G947" s="30"/>
      <c r="Z947" s="30"/>
      <c r="AA947" s="30"/>
    </row>
    <row r="948" spans="3:27" x14ac:dyDescent="0.2">
      <c r="C948" s="30"/>
      <c r="D948" s="30"/>
      <c r="E948" s="30"/>
      <c r="G948" s="30"/>
      <c r="Z948" s="30"/>
      <c r="AA948" s="30"/>
    </row>
    <row r="949" spans="3:27" x14ac:dyDescent="0.2">
      <c r="C949" s="30"/>
      <c r="D949" s="30"/>
      <c r="E949" s="30"/>
      <c r="G949" s="30"/>
      <c r="Z949" s="30"/>
      <c r="AA949" s="30"/>
    </row>
    <row r="950" spans="3:27" x14ac:dyDescent="0.2">
      <c r="C950" s="30"/>
      <c r="D950" s="30"/>
      <c r="E950" s="30"/>
      <c r="G950" s="30"/>
      <c r="Z950" s="30"/>
      <c r="AA950" s="30"/>
    </row>
    <row r="951" spans="3:27" x14ac:dyDescent="0.2">
      <c r="C951" s="30"/>
      <c r="D951" s="30"/>
      <c r="E951" s="30"/>
      <c r="G951" s="30"/>
      <c r="Z951" s="30"/>
      <c r="AA951" s="30"/>
    </row>
    <row r="952" spans="3:27" x14ac:dyDescent="0.2">
      <c r="C952" s="30"/>
      <c r="D952" s="30"/>
      <c r="E952" s="30"/>
      <c r="G952" s="30"/>
      <c r="Z952" s="30"/>
      <c r="AA952" s="30"/>
    </row>
    <row r="953" spans="3:27" x14ac:dyDescent="0.2">
      <c r="C953" s="30"/>
      <c r="D953" s="30"/>
      <c r="E953" s="30"/>
      <c r="G953" s="30"/>
      <c r="Z953" s="30"/>
      <c r="AA953" s="30"/>
    </row>
    <row r="954" spans="3:27" x14ac:dyDescent="0.2">
      <c r="C954" s="30"/>
      <c r="D954" s="30"/>
      <c r="E954" s="30"/>
      <c r="G954" s="30"/>
      <c r="Z954" s="30"/>
      <c r="AA954" s="30"/>
    </row>
    <row r="955" spans="3:27" x14ac:dyDescent="0.2">
      <c r="C955" s="30"/>
      <c r="D955" s="30"/>
      <c r="E955" s="30"/>
      <c r="G955" s="30"/>
      <c r="Z955" s="30"/>
      <c r="AA955" s="30"/>
    </row>
    <row r="956" spans="3:27" x14ac:dyDescent="0.2">
      <c r="C956" s="30"/>
      <c r="D956" s="30"/>
      <c r="E956" s="30"/>
      <c r="G956" s="30"/>
      <c r="Z956" s="30"/>
      <c r="AA956" s="30"/>
    </row>
    <row r="957" spans="3:27" x14ac:dyDescent="0.2">
      <c r="C957" s="30"/>
      <c r="D957" s="30"/>
      <c r="E957" s="30"/>
      <c r="G957" s="30"/>
      <c r="Z957" s="30"/>
      <c r="AA957" s="30"/>
    </row>
    <row r="958" spans="3:27" x14ac:dyDescent="0.2">
      <c r="C958" s="30"/>
      <c r="D958" s="30"/>
      <c r="E958" s="30"/>
      <c r="G958" s="30"/>
      <c r="Z958" s="30"/>
      <c r="AA958" s="30"/>
    </row>
    <row r="959" spans="3:27" x14ac:dyDescent="0.2">
      <c r="C959" s="30"/>
      <c r="D959" s="30"/>
      <c r="E959" s="30"/>
      <c r="G959" s="30"/>
      <c r="Z959" s="30"/>
      <c r="AA959" s="30"/>
    </row>
    <row r="960" spans="3:27" x14ac:dyDescent="0.2">
      <c r="C960" s="30"/>
      <c r="D960" s="30"/>
      <c r="E960" s="30"/>
      <c r="G960" s="30"/>
      <c r="Z960" s="30"/>
      <c r="AA960" s="30"/>
    </row>
    <row r="961" spans="3:27" x14ac:dyDescent="0.2">
      <c r="C961" s="30"/>
      <c r="D961" s="30"/>
      <c r="E961" s="30"/>
      <c r="G961" s="30"/>
      <c r="Z961" s="30"/>
      <c r="AA961" s="30"/>
    </row>
    <row r="962" spans="3:27" x14ac:dyDescent="0.2">
      <c r="C962" s="30"/>
      <c r="D962" s="30"/>
      <c r="E962" s="30"/>
      <c r="G962" s="30"/>
      <c r="Z962" s="30"/>
      <c r="AA962" s="30"/>
    </row>
    <row r="963" spans="3:27" x14ac:dyDescent="0.2">
      <c r="C963" s="30"/>
      <c r="D963" s="30"/>
      <c r="E963" s="30"/>
      <c r="G963" s="30"/>
      <c r="Z963" s="30"/>
      <c r="AA963" s="30"/>
    </row>
    <row r="964" spans="3:27" x14ac:dyDescent="0.2">
      <c r="C964" s="30"/>
      <c r="D964" s="30"/>
      <c r="E964" s="30"/>
      <c r="G964" s="30"/>
      <c r="Z964" s="30"/>
      <c r="AA964" s="30"/>
    </row>
    <row r="965" spans="3:27" x14ac:dyDescent="0.2">
      <c r="C965" s="30"/>
      <c r="D965" s="30"/>
      <c r="E965" s="30"/>
      <c r="G965" s="30"/>
      <c r="Z965" s="30"/>
      <c r="AA965" s="30"/>
    </row>
    <row r="966" spans="3:27" x14ac:dyDescent="0.2">
      <c r="C966" s="30"/>
      <c r="D966" s="30"/>
      <c r="E966" s="30"/>
      <c r="G966" s="30"/>
      <c r="Z966" s="30"/>
      <c r="AA966" s="30"/>
    </row>
    <row r="967" spans="3:27" x14ac:dyDescent="0.2">
      <c r="C967" s="30"/>
      <c r="D967" s="30"/>
      <c r="E967" s="30"/>
      <c r="G967" s="30"/>
      <c r="Z967" s="30"/>
      <c r="AA967" s="30"/>
    </row>
    <row r="968" spans="3:27" x14ac:dyDescent="0.2">
      <c r="C968" s="30"/>
      <c r="D968" s="30"/>
      <c r="E968" s="30"/>
      <c r="G968" s="30"/>
      <c r="Z968" s="30"/>
      <c r="AA968" s="30"/>
    </row>
    <row r="969" spans="3:27" x14ac:dyDescent="0.2">
      <c r="C969" s="30"/>
      <c r="D969" s="30"/>
      <c r="E969" s="30"/>
      <c r="G969" s="30"/>
      <c r="Z969" s="30"/>
      <c r="AA969" s="30"/>
    </row>
    <row r="970" spans="3:27" x14ac:dyDescent="0.2">
      <c r="C970" s="30"/>
      <c r="D970" s="30"/>
      <c r="E970" s="30"/>
      <c r="G970" s="30"/>
      <c r="Z970" s="30"/>
      <c r="AA970" s="30"/>
    </row>
    <row r="971" spans="3:27" x14ac:dyDescent="0.2">
      <c r="C971" s="30"/>
      <c r="D971" s="30"/>
      <c r="E971" s="30"/>
      <c r="G971" s="30"/>
      <c r="Z971" s="30"/>
      <c r="AA971" s="30"/>
    </row>
    <row r="972" spans="3:27" x14ac:dyDescent="0.2">
      <c r="C972" s="30"/>
      <c r="D972" s="30"/>
      <c r="E972" s="30"/>
      <c r="G972" s="30"/>
      <c r="Z972" s="30"/>
      <c r="AA972" s="30"/>
    </row>
    <row r="973" spans="3:27" x14ac:dyDescent="0.2">
      <c r="C973" s="30"/>
      <c r="D973" s="30"/>
      <c r="E973" s="30"/>
      <c r="G973" s="30"/>
      <c r="Z973" s="30"/>
      <c r="AA973" s="30"/>
    </row>
    <row r="974" spans="3:27" x14ac:dyDescent="0.2">
      <c r="C974" s="30"/>
      <c r="D974" s="30"/>
      <c r="E974" s="30"/>
      <c r="G974" s="30"/>
      <c r="Z974" s="30"/>
      <c r="AA974" s="30"/>
    </row>
    <row r="975" spans="3:27" x14ac:dyDescent="0.2">
      <c r="C975" s="30"/>
      <c r="D975" s="30"/>
      <c r="E975" s="30"/>
      <c r="G975" s="30"/>
      <c r="Z975" s="30"/>
      <c r="AA975" s="30"/>
    </row>
    <row r="976" spans="3:27" x14ac:dyDescent="0.2">
      <c r="C976" s="30"/>
      <c r="D976" s="30"/>
      <c r="E976" s="30"/>
      <c r="G976" s="30"/>
      <c r="Z976" s="30"/>
      <c r="AA976" s="30"/>
    </row>
    <row r="977" spans="3:27" x14ac:dyDescent="0.2">
      <c r="C977" s="30"/>
      <c r="D977" s="30"/>
      <c r="E977" s="30"/>
      <c r="G977" s="30"/>
      <c r="Z977" s="30"/>
      <c r="AA977" s="30"/>
    </row>
    <row r="978" spans="3:27" x14ac:dyDescent="0.2">
      <c r="C978" s="30"/>
      <c r="D978" s="30"/>
      <c r="E978" s="30"/>
      <c r="G978" s="30"/>
      <c r="Z978" s="30"/>
      <c r="AA978" s="30"/>
    </row>
    <row r="979" spans="3:27" x14ac:dyDescent="0.2">
      <c r="C979" s="30"/>
      <c r="D979" s="30"/>
      <c r="E979" s="30"/>
      <c r="G979" s="30"/>
      <c r="Z979" s="30"/>
      <c r="AA979" s="30"/>
    </row>
    <row r="980" spans="3:27" x14ac:dyDescent="0.2">
      <c r="C980" s="30"/>
      <c r="D980" s="30"/>
      <c r="E980" s="30"/>
      <c r="G980" s="30"/>
      <c r="Z980" s="30"/>
      <c r="AA980" s="30"/>
    </row>
    <row r="981" spans="3:27" x14ac:dyDescent="0.2">
      <c r="C981" s="30"/>
      <c r="D981" s="30"/>
      <c r="E981" s="30"/>
      <c r="G981" s="30"/>
      <c r="Z981" s="30"/>
      <c r="AA981" s="30"/>
    </row>
    <row r="982" spans="3:27" x14ac:dyDescent="0.2">
      <c r="C982" s="30"/>
      <c r="D982" s="30"/>
      <c r="E982" s="30"/>
      <c r="G982" s="30"/>
      <c r="Z982" s="30"/>
      <c r="AA982" s="30"/>
    </row>
    <row r="983" spans="3:27" x14ac:dyDescent="0.2">
      <c r="C983" s="30"/>
      <c r="D983" s="30"/>
      <c r="E983" s="30"/>
      <c r="G983" s="30"/>
      <c r="Z983" s="30"/>
      <c r="AA983" s="30"/>
    </row>
    <row r="984" spans="3:27" x14ac:dyDescent="0.2">
      <c r="C984" s="30"/>
      <c r="D984" s="30"/>
      <c r="E984" s="30"/>
      <c r="G984" s="30"/>
      <c r="Z984" s="30"/>
      <c r="AA984" s="30"/>
    </row>
    <row r="985" spans="3:27" x14ac:dyDescent="0.2">
      <c r="C985" s="30"/>
      <c r="D985" s="30"/>
      <c r="E985" s="30"/>
      <c r="G985" s="30"/>
      <c r="Z985" s="30"/>
      <c r="AA985" s="30"/>
    </row>
    <row r="986" spans="3:27" x14ac:dyDescent="0.2">
      <c r="C986" s="30"/>
      <c r="D986" s="30"/>
      <c r="E986" s="30"/>
      <c r="G986" s="30"/>
      <c r="Z986" s="30"/>
      <c r="AA986" s="30"/>
    </row>
    <row r="987" spans="3:27" x14ac:dyDescent="0.2">
      <c r="C987" s="30"/>
      <c r="D987" s="30"/>
      <c r="E987" s="30"/>
      <c r="G987" s="30"/>
      <c r="Z987" s="30"/>
      <c r="AA987" s="30"/>
    </row>
    <row r="988" spans="3:27" x14ac:dyDescent="0.2">
      <c r="C988" s="30"/>
      <c r="D988" s="30"/>
      <c r="E988" s="30"/>
      <c r="G988" s="30"/>
      <c r="Z988" s="30"/>
      <c r="AA988" s="30"/>
    </row>
    <row r="989" spans="3:27" x14ac:dyDescent="0.2">
      <c r="C989" s="30"/>
      <c r="D989" s="30"/>
      <c r="E989" s="30"/>
      <c r="G989" s="30"/>
      <c r="Z989" s="30"/>
      <c r="AA989" s="30"/>
    </row>
    <row r="990" spans="3:27" x14ac:dyDescent="0.2">
      <c r="C990" s="30"/>
      <c r="D990" s="30"/>
      <c r="E990" s="30"/>
      <c r="G990" s="30"/>
      <c r="Z990" s="30"/>
      <c r="AA990" s="30"/>
    </row>
    <row r="991" spans="3:27" x14ac:dyDescent="0.2">
      <c r="C991" s="30"/>
      <c r="D991" s="30"/>
      <c r="E991" s="30"/>
      <c r="G991" s="30"/>
      <c r="Z991" s="30"/>
      <c r="AA991" s="30"/>
    </row>
    <row r="992" spans="3:27" x14ac:dyDescent="0.2">
      <c r="C992" s="30"/>
      <c r="D992" s="30"/>
      <c r="E992" s="30"/>
      <c r="G992" s="30"/>
      <c r="Z992" s="30"/>
      <c r="AA992" s="30"/>
    </row>
    <row r="993" spans="3:27" x14ac:dyDescent="0.2">
      <c r="C993" s="30"/>
      <c r="D993" s="30"/>
      <c r="E993" s="30"/>
      <c r="G993" s="30"/>
      <c r="Z993" s="30"/>
      <c r="AA993" s="30"/>
    </row>
    <row r="994" spans="3:27" x14ac:dyDescent="0.2">
      <c r="C994" s="30"/>
      <c r="D994" s="30"/>
      <c r="E994" s="30"/>
      <c r="G994" s="30"/>
      <c r="Z994" s="30"/>
      <c r="AA994" s="30"/>
    </row>
    <row r="995" spans="3:27" x14ac:dyDescent="0.2">
      <c r="C995" s="30"/>
      <c r="D995" s="30"/>
      <c r="E995" s="30"/>
      <c r="G995" s="30"/>
      <c r="Z995" s="30"/>
      <c r="AA995" s="30"/>
    </row>
    <row r="996" spans="3:27" x14ac:dyDescent="0.2">
      <c r="C996" s="30"/>
      <c r="D996" s="30"/>
      <c r="E996" s="30"/>
      <c r="G996" s="30"/>
      <c r="Z996" s="30"/>
      <c r="AA996" s="30"/>
    </row>
    <row r="997" spans="3:27" x14ac:dyDescent="0.2">
      <c r="C997" s="30"/>
      <c r="D997" s="30"/>
      <c r="E997" s="30"/>
      <c r="G997" s="30"/>
      <c r="Z997" s="30"/>
      <c r="AA997" s="30"/>
    </row>
    <row r="998" spans="3:27" x14ac:dyDescent="0.2">
      <c r="C998" s="30"/>
      <c r="D998" s="30"/>
      <c r="E998" s="30"/>
      <c r="G998" s="30"/>
      <c r="Z998" s="30"/>
      <c r="AA998" s="30"/>
    </row>
    <row r="999" spans="3:27" x14ac:dyDescent="0.2">
      <c r="C999" s="30"/>
      <c r="D999" s="30"/>
      <c r="E999" s="30"/>
      <c r="G999" s="30"/>
      <c r="Z999" s="30"/>
      <c r="AA999" s="30"/>
    </row>
    <row r="1000" spans="3:27" x14ac:dyDescent="0.2">
      <c r="C1000" s="30"/>
      <c r="D1000" s="30"/>
      <c r="E1000" s="30"/>
      <c r="G1000" s="30"/>
      <c r="Z1000" s="30"/>
      <c r="AA1000" s="30"/>
    </row>
    <row r="1001" spans="3:27" x14ac:dyDescent="0.2">
      <c r="C1001" s="30"/>
      <c r="D1001" s="30"/>
      <c r="E1001" s="30"/>
      <c r="G1001" s="30"/>
      <c r="Z1001" s="30"/>
      <c r="AA1001" s="30"/>
    </row>
    <row r="1002" spans="3:27" x14ac:dyDescent="0.2">
      <c r="C1002" s="30"/>
      <c r="D1002" s="30"/>
      <c r="E1002" s="30"/>
      <c r="G1002" s="30"/>
      <c r="Z1002" s="30"/>
      <c r="AA1002" s="30"/>
    </row>
    <row r="1003" spans="3:27" x14ac:dyDescent="0.2">
      <c r="C1003" s="30"/>
      <c r="D1003" s="30"/>
      <c r="E1003" s="30"/>
      <c r="G1003" s="30"/>
      <c r="Z1003" s="30"/>
      <c r="AA1003" s="30"/>
    </row>
    <row r="1004" spans="3:27" x14ac:dyDescent="0.2">
      <c r="C1004" s="30"/>
      <c r="D1004" s="30"/>
      <c r="E1004" s="30"/>
      <c r="G1004" s="30"/>
      <c r="Z1004" s="30"/>
      <c r="AA1004" s="30"/>
    </row>
    <row r="1005" spans="3:27" x14ac:dyDescent="0.2">
      <c r="C1005" s="30"/>
      <c r="D1005" s="30"/>
      <c r="E1005" s="30"/>
      <c r="G1005" s="30"/>
      <c r="Z1005" s="30"/>
      <c r="AA1005" s="30"/>
    </row>
    <row r="1006" spans="3:27" x14ac:dyDescent="0.2">
      <c r="C1006" s="30"/>
      <c r="D1006" s="30"/>
      <c r="E1006" s="30"/>
      <c r="G1006" s="30"/>
      <c r="Z1006" s="30"/>
      <c r="AA1006" s="30"/>
    </row>
    <row r="1007" spans="3:27" x14ac:dyDescent="0.2">
      <c r="C1007" s="30"/>
      <c r="D1007" s="30"/>
      <c r="E1007" s="30"/>
      <c r="G1007" s="30"/>
      <c r="Z1007" s="30"/>
      <c r="AA1007" s="30"/>
    </row>
    <row r="1008" spans="3:27" x14ac:dyDescent="0.2">
      <c r="C1008" s="30"/>
      <c r="D1008" s="30"/>
      <c r="E1008" s="30"/>
      <c r="G1008" s="30"/>
      <c r="Z1008" s="30"/>
      <c r="AA1008" s="30"/>
    </row>
    <row r="1009" spans="3:27" x14ac:dyDescent="0.2">
      <c r="C1009" s="30"/>
      <c r="D1009" s="30"/>
      <c r="E1009" s="30"/>
      <c r="G1009" s="30"/>
      <c r="Z1009" s="30"/>
      <c r="AA1009" s="30"/>
    </row>
    <row r="1010" spans="3:27" x14ac:dyDescent="0.2">
      <c r="C1010" s="30"/>
      <c r="D1010" s="30"/>
      <c r="E1010" s="30"/>
      <c r="G1010" s="30"/>
      <c r="Z1010" s="30"/>
      <c r="AA1010" s="30"/>
    </row>
    <row r="1011" spans="3:27" x14ac:dyDescent="0.2">
      <c r="C1011" s="30"/>
      <c r="D1011" s="30"/>
      <c r="E1011" s="30"/>
      <c r="G1011" s="30"/>
      <c r="Z1011" s="30"/>
      <c r="AA1011" s="30"/>
    </row>
    <row r="1012" spans="3:27" x14ac:dyDescent="0.2">
      <c r="C1012" s="30"/>
      <c r="D1012" s="30"/>
      <c r="E1012" s="30"/>
      <c r="G1012" s="30"/>
      <c r="Z1012" s="30"/>
      <c r="AA1012" s="30"/>
    </row>
    <row r="1013" spans="3:27" x14ac:dyDescent="0.2">
      <c r="C1013" s="30"/>
      <c r="D1013" s="30"/>
      <c r="E1013" s="30"/>
      <c r="G1013" s="30"/>
      <c r="Z1013" s="30"/>
      <c r="AA1013" s="30"/>
    </row>
    <row r="1014" spans="3:27" x14ac:dyDescent="0.2">
      <c r="C1014" s="30"/>
      <c r="D1014" s="30"/>
      <c r="E1014" s="30"/>
      <c r="G1014" s="30"/>
      <c r="Z1014" s="30"/>
      <c r="AA1014" s="30"/>
    </row>
    <row r="1015" spans="3:27" x14ac:dyDescent="0.2">
      <c r="C1015" s="30"/>
      <c r="D1015" s="30"/>
      <c r="E1015" s="30"/>
      <c r="G1015" s="30"/>
      <c r="Z1015" s="30"/>
      <c r="AA1015" s="30"/>
    </row>
    <row r="1016" spans="3:27" x14ac:dyDescent="0.2">
      <c r="C1016" s="30"/>
      <c r="D1016" s="30"/>
      <c r="E1016" s="30"/>
      <c r="G1016" s="30"/>
      <c r="Z1016" s="30"/>
      <c r="AA1016" s="30"/>
    </row>
    <row r="1017" spans="3:27" x14ac:dyDescent="0.2">
      <c r="C1017" s="30"/>
      <c r="D1017" s="30"/>
      <c r="E1017" s="30"/>
      <c r="G1017" s="30"/>
      <c r="Z1017" s="30"/>
      <c r="AA1017" s="30"/>
    </row>
    <row r="1018" spans="3:27" x14ac:dyDescent="0.2">
      <c r="C1018" s="30"/>
      <c r="D1018" s="30"/>
      <c r="E1018" s="30"/>
      <c r="G1018" s="30"/>
      <c r="Z1018" s="30"/>
      <c r="AA1018" s="30"/>
    </row>
    <row r="1019" spans="3:27" x14ac:dyDescent="0.2">
      <c r="C1019" s="30"/>
      <c r="D1019" s="30"/>
      <c r="E1019" s="30"/>
      <c r="G1019" s="30"/>
      <c r="Z1019" s="30"/>
      <c r="AA1019" s="30"/>
    </row>
    <row r="1020" spans="3:27" x14ac:dyDescent="0.2">
      <c r="C1020" s="30"/>
      <c r="D1020" s="30"/>
      <c r="E1020" s="30"/>
      <c r="G1020" s="30"/>
      <c r="Z1020" s="30"/>
      <c r="AA1020" s="30"/>
    </row>
    <row r="1021" spans="3:27" x14ac:dyDescent="0.2">
      <c r="C1021" s="30"/>
      <c r="D1021" s="30"/>
      <c r="E1021" s="30"/>
      <c r="G1021" s="30"/>
      <c r="Z1021" s="30"/>
      <c r="AA1021" s="30"/>
    </row>
    <row r="1022" spans="3:27" x14ac:dyDescent="0.2">
      <c r="C1022" s="30"/>
      <c r="D1022" s="30"/>
      <c r="E1022" s="30"/>
      <c r="G1022" s="30"/>
      <c r="Z1022" s="30"/>
      <c r="AA1022" s="30"/>
    </row>
    <row r="1023" spans="3:27" x14ac:dyDescent="0.2">
      <c r="C1023" s="30"/>
      <c r="D1023" s="30"/>
      <c r="E1023" s="30"/>
      <c r="G1023" s="30"/>
      <c r="Z1023" s="30"/>
      <c r="AA1023" s="30"/>
    </row>
    <row r="1024" spans="3:27" x14ac:dyDescent="0.2">
      <c r="C1024" s="30"/>
      <c r="D1024" s="30"/>
      <c r="E1024" s="30"/>
      <c r="G1024" s="30"/>
      <c r="Z1024" s="30"/>
      <c r="AA1024" s="30"/>
    </row>
    <row r="1025" spans="3:27" x14ac:dyDescent="0.2">
      <c r="C1025" s="30"/>
      <c r="D1025" s="30"/>
      <c r="E1025" s="30"/>
      <c r="G1025" s="30"/>
      <c r="Z1025" s="30"/>
      <c r="AA1025" s="30"/>
    </row>
    <row r="1026" spans="3:27" x14ac:dyDescent="0.2">
      <c r="C1026" s="30"/>
      <c r="D1026" s="30"/>
      <c r="E1026" s="30"/>
      <c r="G1026" s="30"/>
      <c r="Z1026" s="30"/>
      <c r="AA1026" s="30"/>
    </row>
    <row r="1027" spans="3:27" x14ac:dyDescent="0.2">
      <c r="C1027" s="30"/>
      <c r="D1027" s="30"/>
      <c r="E1027" s="30"/>
      <c r="G1027" s="30"/>
      <c r="Z1027" s="30"/>
      <c r="AA1027" s="30"/>
    </row>
    <row r="1028" spans="3:27" x14ac:dyDescent="0.2">
      <c r="C1028" s="30"/>
      <c r="D1028" s="30"/>
      <c r="E1028" s="30"/>
      <c r="G1028" s="30"/>
      <c r="Z1028" s="30"/>
      <c r="AA1028" s="30"/>
    </row>
    <row r="1029" spans="3:27" x14ac:dyDescent="0.2">
      <c r="C1029" s="30"/>
      <c r="D1029" s="30"/>
      <c r="E1029" s="30"/>
      <c r="G1029" s="30"/>
      <c r="Z1029" s="30"/>
      <c r="AA1029" s="30"/>
    </row>
    <row r="1030" spans="3:27" x14ac:dyDescent="0.2">
      <c r="C1030" s="30"/>
      <c r="D1030" s="30"/>
      <c r="E1030" s="30"/>
      <c r="G1030" s="30"/>
      <c r="Z1030" s="30"/>
      <c r="AA1030" s="30"/>
    </row>
    <row r="1031" spans="3:27" x14ac:dyDescent="0.2">
      <c r="C1031" s="30"/>
      <c r="D1031" s="30"/>
      <c r="E1031" s="30"/>
      <c r="G1031" s="30"/>
      <c r="Z1031" s="30"/>
      <c r="AA1031" s="30"/>
    </row>
    <row r="1032" spans="3:27" x14ac:dyDescent="0.2">
      <c r="C1032" s="30"/>
      <c r="D1032" s="30"/>
      <c r="E1032" s="30"/>
      <c r="G1032" s="30"/>
      <c r="Z1032" s="30"/>
      <c r="AA1032" s="30"/>
    </row>
    <row r="1033" spans="3:27" x14ac:dyDescent="0.2">
      <c r="C1033" s="30"/>
      <c r="D1033" s="30"/>
      <c r="E1033" s="30"/>
      <c r="G1033" s="30"/>
      <c r="Z1033" s="30"/>
      <c r="AA1033" s="30"/>
    </row>
    <row r="1034" spans="3:27" x14ac:dyDescent="0.2">
      <c r="C1034" s="30"/>
      <c r="D1034" s="30"/>
      <c r="E1034" s="30"/>
      <c r="G1034" s="30"/>
      <c r="Z1034" s="30"/>
      <c r="AA1034" s="30"/>
    </row>
    <row r="1035" spans="3:27" x14ac:dyDescent="0.2">
      <c r="C1035" s="30"/>
      <c r="D1035" s="30"/>
      <c r="E1035" s="30"/>
      <c r="G1035" s="30"/>
      <c r="Z1035" s="30"/>
      <c r="AA1035" s="30"/>
    </row>
    <row r="1036" spans="3:27" x14ac:dyDescent="0.2">
      <c r="C1036" s="30"/>
      <c r="D1036" s="30"/>
      <c r="E1036" s="30"/>
      <c r="G1036" s="30"/>
      <c r="Z1036" s="30"/>
      <c r="AA1036" s="30"/>
    </row>
    <row r="1037" spans="3:27" x14ac:dyDescent="0.2">
      <c r="C1037" s="30"/>
      <c r="D1037" s="30"/>
      <c r="E1037" s="30"/>
      <c r="G1037" s="30"/>
      <c r="Z1037" s="30"/>
      <c r="AA1037" s="30"/>
    </row>
    <row r="1038" spans="3:27" x14ac:dyDescent="0.2">
      <c r="C1038" s="30"/>
      <c r="D1038" s="30"/>
      <c r="E1038" s="30"/>
      <c r="G1038" s="30"/>
      <c r="Z1038" s="30"/>
      <c r="AA1038" s="30"/>
    </row>
    <row r="1039" spans="3:27" x14ac:dyDescent="0.2">
      <c r="C1039" s="30"/>
      <c r="D1039" s="30"/>
      <c r="E1039" s="30"/>
      <c r="G1039" s="30"/>
      <c r="Z1039" s="30"/>
      <c r="AA1039" s="3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4"/>
  <sheetViews>
    <sheetView workbookViewId="0">
      <selection activeCell="F18" sqref="F18"/>
    </sheetView>
  </sheetViews>
  <sheetFormatPr defaultColWidth="9.1796875" defaultRowHeight="12" x14ac:dyDescent="0.3"/>
  <cols>
    <col min="1" max="1" width="6" style="78" customWidth="1"/>
    <col min="2" max="2" width="39.81640625" style="84" customWidth="1"/>
    <col min="3" max="3" width="8.7265625" style="139" customWidth="1"/>
    <col min="4" max="7" width="9.7265625" style="140" customWidth="1"/>
    <col min="8" max="8" width="10.54296875" style="140" customWidth="1"/>
    <col min="9" max="13" width="9.7265625" style="140" customWidth="1"/>
    <col min="14" max="14" width="11" style="140" customWidth="1"/>
    <col min="15" max="15" width="11.54296875" style="141" customWidth="1"/>
    <col min="16" max="16" width="9.26953125" style="84" bestFit="1" customWidth="1"/>
    <col min="17" max="17" width="9.54296875" style="84" bestFit="1" customWidth="1"/>
    <col min="18" max="18" width="10.54296875" style="84" bestFit="1" customWidth="1"/>
    <col min="19" max="16384" width="9.1796875" style="84"/>
  </cols>
  <sheetData>
    <row r="1" spans="1:17" ht="12" customHeight="1" x14ac:dyDescent="0.3">
      <c r="B1" s="53" t="s">
        <v>267</v>
      </c>
      <c r="C1" s="264">
        <v>134</v>
      </c>
      <c r="D1" s="80">
        <f>+C1/C4</f>
        <v>0.49814126394052044</v>
      </c>
      <c r="E1" s="81"/>
      <c r="F1" s="81"/>
      <c r="G1" s="81" t="s">
        <v>586</v>
      </c>
      <c r="H1" s="81"/>
      <c r="I1" s="81"/>
      <c r="J1" s="81"/>
      <c r="K1" s="81"/>
      <c r="L1" s="81"/>
      <c r="M1" s="81"/>
      <c r="N1" s="81"/>
      <c r="O1" s="81"/>
      <c r="P1" s="83"/>
      <c r="Q1" s="83"/>
    </row>
    <row r="2" spans="1:17" ht="12" customHeight="1" x14ac:dyDescent="0.3">
      <c r="B2" s="53" t="s">
        <v>268</v>
      </c>
      <c r="C2" s="264">
        <v>135</v>
      </c>
      <c r="D2" s="80">
        <f>+C2/C4</f>
        <v>0.5018587360594795</v>
      </c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3"/>
      <c r="Q2" s="83"/>
    </row>
    <row r="3" spans="1:17" ht="12" customHeight="1" x14ac:dyDescent="0.3">
      <c r="B3" s="53" t="s">
        <v>332</v>
      </c>
      <c r="C3" s="265"/>
      <c r="D3" s="86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3"/>
      <c r="Q3" s="83"/>
    </row>
    <row r="4" spans="1:17" ht="12" customHeight="1" x14ac:dyDescent="0.3">
      <c r="B4" s="58" t="s">
        <v>269</v>
      </c>
      <c r="C4" s="266">
        <f>SUM(C1:C3)</f>
        <v>269</v>
      </c>
      <c r="D4" s="86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3"/>
      <c r="Q4" s="83"/>
    </row>
    <row r="5" spans="1:17" ht="12" customHeight="1" x14ac:dyDescent="0.3">
      <c r="B5" s="81"/>
      <c r="C5" s="81"/>
      <c r="D5" s="81"/>
      <c r="E5" s="81"/>
      <c r="F5" s="81" t="s">
        <v>333</v>
      </c>
      <c r="G5" s="81"/>
      <c r="H5" s="81"/>
      <c r="I5" s="81"/>
      <c r="J5" s="81"/>
      <c r="K5" s="81"/>
      <c r="L5" s="81"/>
      <c r="M5" s="81"/>
      <c r="N5" s="81"/>
      <c r="O5" s="81"/>
      <c r="P5" s="83"/>
      <c r="Q5" s="83"/>
    </row>
    <row r="6" spans="1:17" s="82" customFormat="1" ht="24.75" customHeight="1" x14ac:dyDescent="0.3">
      <c r="A6" s="88"/>
      <c r="B6" s="89" t="s">
        <v>1</v>
      </c>
      <c r="C6" s="89" t="s">
        <v>334</v>
      </c>
      <c r="D6" s="90" t="s">
        <v>335</v>
      </c>
      <c r="E6" s="90" t="s">
        <v>336</v>
      </c>
      <c r="F6" s="90" t="s">
        <v>337</v>
      </c>
      <c r="G6" s="90" t="s">
        <v>338</v>
      </c>
      <c r="H6" s="90" t="s">
        <v>339</v>
      </c>
      <c r="I6" s="90" t="s">
        <v>340</v>
      </c>
      <c r="J6" s="90" t="s">
        <v>341</v>
      </c>
      <c r="K6" s="90" t="s">
        <v>342</v>
      </c>
      <c r="L6" s="90" t="s">
        <v>343</v>
      </c>
      <c r="M6" s="90" t="s">
        <v>344</v>
      </c>
      <c r="N6" s="90" t="s">
        <v>345</v>
      </c>
      <c r="O6" s="91" t="s">
        <v>346</v>
      </c>
      <c r="P6" s="92"/>
      <c r="Q6" s="93"/>
    </row>
    <row r="7" spans="1:17" s="83" customFormat="1" x14ac:dyDescent="0.3">
      <c r="A7" s="94"/>
      <c r="C7" s="95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</row>
    <row r="8" spans="1:17" s="83" customFormat="1" x14ac:dyDescent="0.3">
      <c r="A8" s="94">
        <v>6445</v>
      </c>
      <c r="B8" s="83" t="s">
        <v>347</v>
      </c>
      <c r="C8" s="97" t="s">
        <v>348</v>
      </c>
      <c r="D8" s="98">
        <f>[4]TB2015!C324</f>
        <v>25.78</v>
      </c>
      <c r="E8" s="98">
        <f>[4]TB2015!D324</f>
        <v>51.56</v>
      </c>
      <c r="F8" s="98">
        <f>[4]TB2015!E324</f>
        <v>77.34</v>
      </c>
      <c r="G8" s="98">
        <f>[4]TB2015!F324</f>
        <v>103.12</v>
      </c>
      <c r="H8" s="98">
        <f>[4]TB2015!G324</f>
        <v>128.9</v>
      </c>
      <c r="I8" s="98">
        <f>[4]TB2015!H324</f>
        <v>154.68</v>
      </c>
      <c r="J8" s="98">
        <f>[4]TB2015!I324</f>
        <v>180.46</v>
      </c>
      <c r="K8" s="98">
        <f>[4]TB2015!J324</f>
        <v>206.24</v>
      </c>
      <c r="L8" s="98">
        <f>[4]TB2015!K324</f>
        <v>232.02</v>
      </c>
      <c r="M8" s="98">
        <f>[4]TB2015!L324</f>
        <v>257.8</v>
      </c>
      <c r="N8" s="98">
        <f>[4]TB2015!M324</f>
        <v>283.58</v>
      </c>
      <c r="O8" s="98">
        <f>[4]TB2015!N324</f>
        <v>309.36</v>
      </c>
    </row>
    <row r="9" spans="1:17" s="83" customFormat="1" x14ac:dyDescent="0.3">
      <c r="A9" s="94">
        <v>6450</v>
      </c>
      <c r="B9" s="83" t="s">
        <v>350</v>
      </c>
      <c r="C9" s="99"/>
      <c r="D9" s="98">
        <f>[4]TB2015!C325</f>
        <v>2.62</v>
      </c>
      <c r="E9" s="98">
        <f>[4]TB2015!D325</f>
        <v>5.24</v>
      </c>
      <c r="F9" s="98">
        <f>[4]TB2015!E325</f>
        <v>7.86</v>
      </c>
      <c r="G9" s="98">
        <f>[4]TB2015!F325</f>
        <v>10.48</v>
      </c>
      <c r="H9" s="98">
        <f>[4]TB2015!G325</f>
        <v>13.1</v>
      </c>
      <c r="I9" s="98">
        <f>[4]TB2015!H325</f>
        <v>15.72</v>
      </c>
      <c r="J9" s="98">
        <f>[4]TB2015!I325</f>
        <v>18.34</v>
      </c>
      <c r="K9" s="98">
        <f>[4]TB2015!J325</f>
        <v>20.96</v>
      </c>
      <c r="L9" s="98">
        <f>[4]TB2015!K325</f>
        <v>23.58</v>
      </c>
      <c r="M9" s="98">
        <f>[4]TB2015!L325</f>
        <v>26.2</v>
      </c>
      <c r="N9" s="98">
        <f>[4]TB2015!M325</f>
        <v>28.82</v>
      </c>
      <c r="O9" s="98">
        <f>[4]TB2015!N325</f>
        <v>31.44</v>
      </c>
    </row>
    <row r="10" spans="1:17" s="83" customFormat="1" x14ac:dyDescent="0.3">
      <c r="A10" s="94"/>
      <c r="C10" s="99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</row>
    <row r="11" spans="1:17" s="83" customFormat="1" x14ac:dyDescent="0.3">
      <c r="A11" s="94">
        <v>6455</v>
      </c>
      <c r="B11" s="83" t="s">
        <v>351</v>
      </c>
      <c r="C11" s="99"/>
      <c r="D11" s="98">
        <f>[4]TB2015!C326</f>
        <v>73.41</v>
      </c>
      <c r="E11" s="98">
        <f>[4]TB2015!D326</f>
        <v>146.82</v>
      </c>
      <c r="F11" s="98">
        <f>[4]TB2015!E326</f>
        <v>220.23</v>
      </c>
      <c r="G11" s="98">
        <f>[4]TB2015!F326</f>
        <v>293.64</v>
      </c>
      <c r="H11" s="98">
        <f>[4]TB2015!G326</f>
        <v>367.05</v>
      </c>
      <c r="I11" s="98">
        <f>[4]TB2015!H326</f>
        <v>440.46</v>
      </c>
      <c r="J11" s="98">
        <f>[4]TB2015!I326</f>
        <v>513.87</v>
      </c>
      <c r="K11" s="98">
        <f>[4]TB2015!J326</f>
        <v>587.28</v>
      </c>
      <c r="L11" s="98">
        <f>[4]TB2015!K326</f>
        <v>660.69</v>
      </c>
      <c r="M11" s="98">
        <f>[4]TB2015!L326</f>
        <v>734.1</v>
      </c>
      <c r="N11" s="98">
        <f>[4]TB2015!M326</f>
        <v>807.51</v>
      </c>
      <c r="O11" s="101">
        <f>[4]TB2015!N326</f>
        <v>880.92</v>
      </c>
    </row>
    <row r="12" spans="1:17" s="83" customFormat="1" x14ac:dyDescent="0.3">
      <c r="A12" s="94"/>
      <c r="C12" s="99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</row>
    <row r="13" spans="1:17" s="83" customFormat="1" x14ac:dyDescent="0.3">
      <c r="A13" s="94">
        <v>6485</v>
      </c>
      <c r="B13" s="83" t="s">
        <v>352</v>
      </c>
      <c r="C13" s="97" t="s">
        <v>353</v>
      </c>
      <c r="D13" s="98">
        <f>[4]TB2015!C330</f>
        <v>65.430000000000007</v>
      </c>
      <c r="E13" s="98">
        <f>[4]TB2015!D330</f>
        <v>130.86000000000001</v>
      </c>
      <c r="F13" s="98">
        <f>[4]TB2015!E330</f>
        <v>196.29</v>
      </c>
      <c r="G13" s="98">
        <f>[4]TB2015!F330</f>
        <v>261.72000000000003</v>
      </c>
      <c r="H13" s="98">
        <f>[4]TB2015!G330</f>
        <v>327.14999999999998</v>
      </c>
      <c r="I13" s="98">
        <f>[4]TB2015!H330</f>
        <v>392.58</v>
      </c>
      <c r="J13" s="98">
        <f>[4]TB2015!I330</f>
        <v>458.01</v>
      </c>
      <c r="K13" s="98">
        <f>[4]TB2015!J330</f>
        <v>523.44000000000005</v>
      </c>
      <c r="L13" s="98">
        <f>[4]TB2015!K330</f>
        <v>588.87</v>
      </c>
      <c r="M13" s="98">
        <f>[4]TB2015!L330</f>
        <v>654.29999999999995</v>
      </c>
      <c r="N13" s="98">
        <f>[4]TB2015!M330</f>
        <v>719.73</v>
      </c>
      <c r="O13" s="98">
        <f>[4]TB2015!N330</f>
        <v>785.16</v>
      </c>
    </row>
    <row r="14" spans="1:17" s="83" customFormat="1" x14ac:dyDescent="0.3">
      <c r="A14" s="94"/>
      <c r="C14" s="99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</row>
    <row r="15" spans="1:17" s="83" customFormat="1" x14ac:dyDescent="0.3">
      <c r="A15" s="94">
        <v>6490</v>
      </c>
      <c r="B15" s="83" t="s">
        <v>354</v>
      </c>
      <c r="C15" s="99">
        <v>0</v>
      </c>
      <c r="D15" s="98">
        <v>0</v>
      </c>
      <c r="E15" s="98">
        <v>0</v>
      </c>
      <c r="F15" s="98">
        <v>0</v>
      </c>
      <c r="G15" s="98">
        <v>0</v>
      </c>
      <c r="H15" s="98">
        <v>0</v>
      </c>
      <c r="I15" s="98">
        <v>0</v>
      </c>
      <c r="J15" s="98">
        <v>0</v>
      </c>
      <c r="K15" s="98">
        <v>0</v>
      </c>
      <c r="L15" s="98">
        <v>0</v>
      </c>
      <c r="M15" s="98">
        <v>0</v>
      </c>
      <c r="N15" s="98">
        <v>0</v>
      </c>
      <c r="O15" s="98">
        <v>0</v>
      </c>
    </row>
    <row r="16" spans="1:17" s="83" customFormat="1" x14ac:dyDescent="0.3">
      <c r="A16" s="94"/>
      <c r="C16" s="99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</row>
    <row r="17" spans="1:15" s="83" customFormat="1" x14ac:dyDescent="0.3">
      <c r="A17" s="94">
        <v>6495</v>
      </c>
      <c r="B17" s="83" t="s">
        <v>355</v>
      </c>
      <c r="C17" s="99"/>
      <c r="D17" s="98">
        <v>0</v>
      </c>
      <c r="E17" s="98">
        <v>0</v>
      </c>
      <c r="F17" s="98">
        <v>0</v>
      </c>
      <c r="G17" s="98">
        <v>0</v>
      </c>
      <c r="H17" s="98">
        <v>0</v>
      </c>
      <c r="I17" s="98">
        <v>0</v>
      </c>
      <c r="J17" s="98">
        <v>0</v>
      </c>
      <c r="K17" s="98">
        <v>0</v>
      </c>
      <c r="L17" s="98">
        <v>0</v>
      </c>
      <c r="M17" s="98">
        <v>0</v>
      </c>
      <c r="N17" s="98">
        <v>0</v>
      </c>
      <c r="O17" s="98">
        <v>0</v>
      </c>
    </row>
    <row r="18" spans="1:15" s="83" customFormat="1" x14ac:dyDescent="0.3">
      <c r="A18" s="94"/>
      <c r="C18" s="99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</row>
    <row r="19" spans="1:15" s="83" customFormat="1" x14ac:dyDescent="0.3">
      <c r="A19" s="94">
        <v>6500</v>
      </c>
      <c r="B19" s="83" t="s">
        <v>356</v>
      </c>
      <c r="C19" s="99"/>
      <c r="D19" s="98">
        <f>[4]TB2015!C331</f>
        <v>0</v>
      </c>
      <c r="E19" s="98">
        <f>[4]TB2015!D331</f>
        <v>0</v>
      </c>
      <c r="F19" s="98">
        <f>[4]TB2015!E331</f>
        <v>0</v>
      </c>
      <c r="G19" s="98">
        <f>[4]TB2015!F331</f>
        <v>0</v>
      </c>
      <c r="H19" s="98">
        <f>[4]TB2015!G331</f>
        <v>0</v>
      </c>
      <c r="I19" s="98">
        <f>[4]TB2015!H331</f>
        <v>0</v>
      </c>
      <c r="J19" s="98">
        <f>[4]TB2015!I331</f>
        <v>-10.64</v>
      </c>
      <c r="K19" s="98">
        <f>[4]TB2015!J331</f>
        <v>-10.64</v>
      </c>
      <c r="L19" s="98">
        <f>[4]TB2015!K331</f>
        <v>-10.64</v>
      </c>
      <c r="M19" s="98">
        <f>[4]TB2015!L331</f>
        <v>-10.64</v>
      </c>
      <c r="N19" s="98">
        <f>[4]TB2015!M331</f>
        <v>-10.64</v>
      </c>
      <c r="O19" s="98">
        <f>[4]TB2015!N331</f>
        <v>-10.64</v>
      </c>
    </row>
    <row r="20" spans="1:15" s="83" customFormat="1" x14ac:dyDescent="0.3">
      <c r="A20" s="94"/>
      <c r="C20" s="99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</row>
    <row r="21" spans="1:15" s="83" customFormat="1" x14ac:dyDescent="0.3">
      <c r="A21" s="94">
        <v>6505</v>
      </c>
      <c r="B21" s="83" t="s">
        <v>357</v>
      </c>
      <c r="C21" s="97" t="s">
        <v>358</v>
      </c>
      <c r="D21" s="98">
        <v>0</v>
      </c>
      <c r="E21" s="98">
        <v>0</v>
      </c>
      <c r="F21" s="98">
        <v>0</v>
      </c>
      <c r="G21" s="98">
        <v>0</v>
      </c>
      <c r="H21" s="98">
        <v>0</v>
      </c>
      <c r="I21" s="98">
        <v>0</v>
      </c>
      <c r="J21" s="98">
        <v>0</v>
      </c>
      <c r="K21" s="98">
        <v>0</v>
      </c>
      <c r="L21" s="98">
        <v>0</v>
      </c>
      <c r="M21" s="98">
        <v>0</v>
      </c>
      <c r="N21" s="98">
        <v>0</v>
      </c>
      <c r="O21" s="98">
        <v>0</v>
      </c>
    </row>
    <row r="22" spans="1:15" s="83" customFormat="1" x14ac:dyDescent="0.3">
      <c r="A22" s="94">
        <v>6510</v>
      </c>
      <c r="B22" s="83" t="s">
        <v>359</v>
      </c>
      <c r="C22" s="97"/>
      <c r="D22" s="98">
        <f>[4]TB2015!C332</f>
        <v>334.23</v>
      </c>
      <c r="E22" s="98">
        <f>[4]TB2015!D332</f>
        <v>668.46</v>
      </c>
      <c r="F22" s="98">
        <f>[4]TB2015!E332</f>
        <v>1002.69</v>
      </c>
      <c r="G22" s="98">
        <f>[4]TB2015!F332</f>
        <v>1336.92</v>
      </c>
      <c r="H22" s="98">
        <f>[4]TB2015!G332</f>
        <v>1671.15</v>
      </c>
      <c r="I22" s="98">
        <f>[4]TB2015!H332</f>
        <v>2005.38</v>
      </c>
      <c r="J22" s="98">
        <f>[4]TB2015!I332</f>
        <v>2339.61</v>
      </c>
      <c r="K22" s="98">
        <f>[4]TB2015!J332</f>
        <v>2673.84</v>
      </c>
      <c r="L22" s="98">
        <f>[4]TB2015!K332</f>
        <v>3008.07</v>
      </c>
      <c r="M22" s="98">
        <f>[4]TB2015!L332</f>
        <v>3342.3</v>
      </c>
      <c r="N22" s="98">
        <f>[4]TB2015!M332</f>
        <v>3676.53</v>
      </c>
      <c r="O22" s="98">
        <f>[4]TB2015!N332</f>
        <v>4010.76</v>
      </c>
    </row>
    <row r="23" spans="1:15" s="83" customFormat="1" x14ac:dyDescent="0.3">
      <c r="A23" s="94">
        <v>6570</v>
      </c>
      <c r="B23" s="83" t="s">
        <v>360</v>
      </c>
      <c r="C23" s="97"/>
      <c r="D23" s="98">
        <v>0</v>
      </c>
      <c r="E23" s="98">
        <v>0</v>
      </c>
      <c r="F23" s="98">
        <v>0</v>
      </c>
      <c r="G23" s="98">
        <v>0</v>
      </c>
      <c r="H23" s="98">
        <v>0</v>
      </c>
      <c r="I23" s="98">
        <v>0</v>
      </c>
      <c r="J23" s="98">
        <v>0</v>
      </c>
      <c r="K23" s="98">
        <v>0</v>
      </c>
      <c r="L23" s="98">
        <v>0</v>
      </c>
      <c r="M23" s="98">
        <v>0</v>
      </c>
      <c r="N23" s="98">
        <v>0</v>
      </c>
      <c r="O23" s="98">
        <v>0</v>
      </c>
    </row>
    <row r="24" spans="1:15" s="83" customFormat="1" x14ac:dyDescent="0.3">
      <c r="A24" s="94">
        <v>6515</v>
      </c>
      <c r="B24" s="83" t="s">
        <v>361</v>
      </c>
      <c r="C24" s="97"/>
      <c r="D24" s="98">
        <v>0</v>
      </c>
      <c r="E24" s="98">
        <v>0</v>
      </c>
      <c r="F24" s="98">
        <v>0</v>
      </c>
      <c r="G24" s="98">
        <v>0</v>
      </c>
      <c r="H24" s="98">
        <v>0</v>
      </c>
      <c r="I24" s="98">
        <v>0</v>
      </c>
      <c r="J24" s="98">
        <v>0</v>
      </c>
      <c r="K24" s="98">
        <v>0</v>
      </c>
      <c r="L24" s="98">
        <v>0</v>
      </c>
      <c r="M24" s="98">
        <v>0</v>
      </c>
      <c r="N24" s="98">
        <v>0</v>
      </c>
      <c r="O24" s="98">
        <v>0</v>
      </c>
    </row>
    <row r="25" spans="1:15" s="83" customFormat="1" x14ac:dyDescent="0.3">
      <c r="A25" s="94"/>
      <c r="C25" s="99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</row>
    <row r="26" spans="1:15" s="83" customFormat="1" x14ac:dyDescent="0.3">
      <c r="A26" s="94">
        <v>6460</v>
      </c>
      <c r="B26" s="83" t="s">
        <v>362</v>
      </c>
      <c r="C26" s="97" t="s">
        <v>363</v>
      </c>
      <c r="D26" s="98">
        <f>[4]TB2015!C327</f>
        <v>70.78</v>
      </c>
      <c r="E26" s="98">
        <f>[4]TB2015!D327</f>
        <v>141.56</v>
      </c>
      <c r="F26" s="98">
        <f>[4]TB2015!E327</f>
        <v>213.12</v>
      </c>
      <c r="G26" s="98">
        <f>[4]TB2015!F327</f>
        <v>247.73</v>
      </c>
      <c r="H26" s="98">
        <f>[4]TB2015!G327</f>
        <v>282.33999999999997</v>
      </c>
      <c r="I26" s="98">
        <f>[4]TB2015!H327</f>
        <v>316.95</v>
      </c>
      <c r="J26" s="98">
        <f>[4]TB2015!I327</f>
        <v>351.56</v>
      </c>
      <c r="K26" s="98">
        <f>[4]TB2015!J327</f>
        <v>386.17</v>
      </c>
      <c r="L26" s="98">
        <f>[4]TB2015!K327</f>
        <v>420.78</v>
      </c>
      <c r="M26" s="98">
        <f>[4]TB2015!L327</f>
        <v>455.39</v>
      </c>
      <c r="N26" s="98">
        <f>[4]TB2015!M327</f>
        <v>490</v>
      </c>
      <c r="O26" s="101">
        <f>[4]TB2015!N327</f>
        <v>524.61</v>
      </c>
    </row>
    <row r="27" spans="1:15" s="83" customFormat="1" x14ac:dyDescent="0.3">
      <c r="A27" s="94">
        <v>6520</v>
      </c>
      <c r="B27" s="83" t="s">
        <v>364</v>
      </c>
      <c r="C27" s="97" t="s">
        <v>365</v>
      </c>
      <c r="D27" s="98">
        <f>[4]TB2015!C333</f>
        <v>123.01</v>
      </c>
      <c r="E27" s="98">
        <f>[4]TB2015!D333</f>
        <v>246.02</v>
      </c>
      <c r="F27" s="98">
        <f>[4]TB2015!E333</f>
        <v>369.03</v>
      </c>
      <c r="G27" s="98">
        <f>[4]TB2015!F333</f>
        <v>492.04</v>
      </c>
      <c r="H27" s="98">
        <f>[4]TB2015!G333</f>
        <v>615.04999999999995</v>
      </c>
      <c r="I27" s="98">
        <f>[4]TB2015!H333</f>
        <v>738.06</v>
      </c>
      <c r="J27" s="98">
        <f>[4]TB2015!I333</f>
        <v>861.07</v>
      </c>
      <c r="K27" s="98">
        <f>[4]TB2015!J333</f>
        <v>984.08</v>
      </c>
      <c r="L27" s="98">
        <f>[4]TB2015!K333</f>
        <v>1107.24</v>
      </c>
      <c r="M27" s="98">
        <f>[4]TB2015!L333</f>
        <v>1232.1600000000001</v>
      </c>
      <c r="N27" s="98">
        <f>[4]TB2015!M333</f>
        <v>1357.08</v>
      </c>
      <c r="O27" s="98">
        <f>[4]TB2015!N333</f>
        <v>1482</v>
      </c>
    </row>
    <row r="28" spans="1:15" s="83" customFormat="1" x14ac:dyDescent="0.3">
      <c r="A28" s="94">
        <v>6465</v>
      </c>
      <c r="B28" s="83" t="s">
        <v>366</v>
      </c>
      <c r="C28" s="99"/>
      <c r="D28" s="98">
        <f>[4]TB2015!C328</f>
        <v>14.03</v>
      </c>
      <c r="E28" s="98">
        <f>[4]TB2015!D328</f>
        <v>28.06</v>
      </c>
      <c r="F28" s="98">
        <f>[4]TB2015!E328</f>
        <v>42.09</v>
      </c>
      <c r="G28" s="98">
        <f>[4]TB2015!F328</f>
        <v>56.12</v>
      </c>
      <c r="H28" s="98">
        <f>[4]TB2015!G328</f>
        <v>70.150000000000006</v>
      </c>
      <c r="I28" s="98">
        <f>[4]TB2015!H328</f>
        <v>84.18</v>
      </c>
      <c r="J28" s="98">
        <f>[4]TB2015!I328</f>
        <v>98.21</v>
      </c>
      <c r="K28" s="98">
        <f>[4]TB2015!J328</f>
        <v>112.24</v>
      </c>
      <c r="L28" s="98">
        <f>[4]TB2015!K328</f>
        <v>126.27</v>
      </c>
      <c r="M28" s="98">
        <f>[4]TB2015!L328</f>
        <v>140.30000000000001</v>
      </c>
      <c r="N28" s="98">
        <f>[4]TB2015!M328</f>
        <v>154.33000000000001</v>
      </c>
      <c r="O28" s="101">
        <f>[4]TB2015!N328</f>
        <v>168.36</v>
      </c>
    </row>
    <row r="29" spans="1:15" s="83" customFormat="1" x14ac:dyDescent="0.3">
      <c r="A29" s="94">
        <v>6525</v>
      </c>
      <c r="B29" s="83" t="s">
        <v>367</v>
      </c>
      <c r="C29" s="97" t="s">
        <v>368</v>
      </c>
      <c r="D29" s="98">
        <f>[4]TB2015!C334</f>
        <v>65.14</v>
      </c>
      <c r="E29" s="98">
        <f>[4]TB2015!D334</f>
        <v>130.28</v>
      </c>
      <c r="F29" s="98">
        <f>[4]TB2015!E334</f>
        <v>195.42</v>
      </c>
      <c r="G29" s="98">
        <f>[4]TB2015!F334</f>
        <v>260.56</v>
      </c>
      <c r="H29" s="98">
        <f>[4]TB2015!G334</f>
        <v>325.7</v>
      </c>
      <c r="I29" s="98">
        <f>[4]TB2015!H334</f>
        <v>390.84</v>
      </c>
      <c r="J29" s="98">
        <f>[4]TB2015!I334</f>
        <v>455.98</v>
      </c>
      <c r="K29" s="98">
        <f>[4]TB2015!J334</f>
        <v>521.12</v>
      </c>
      <c r="L29" s="98">
        <f>[4]TB2015!K334</f>
        <v>586.26</v>
      </c>
      <c r="M29" s="98">
        <f>[4]TB2015!L334</f>
        <v>651.4</v>
      </c>
      <c r="N29" s="98">
        <f>[4]TB2015!M334</f>
        <v>716.54</v>
      </c>
      <c r="O29" s="98">
        <f>[4]TB2015!N334</f>
        <v>781.68</v>
      </c>
    </row>
    <row r="30" spans="1:15" s="83" customFormat="1" x14ac:dyDescent="0.3">
      <c r="A30" s="94">
        <v>6530</v>
      </c>
      <c r="B30" s="83" t="s">
        <v>369</v>
      </c>
      <c r="C30" s="97" t="s">
        <v>370</v>
      </c>
      <c r="D30" s="98">
        <f>[4]TB2015!C335</f>
        <v>350.32</v>
      </c>
      <c r="E30" s="98">
        <f>[4]TB2015!D335</f>
        <v>700.64</v>
      </c>
      <c r="F30" s="98">
        <f>[4]TB2015!E335</f>
        <v>1050.96</v>
      </c>
      <c r="G30" s="98">
        <f>[4]TB2015!F335</f>
        <v>1401.28</v>
      </c>
      <c r="H30" s="98">
        <f>[4]TB2015!G335</f>
        <v>1751.6</v>
      </c>
      <c r="I30" s="98">
        <f>[4]TB2015!H335</f>
        <v>2101.92</v>
      </c>
      <c r="J30" s="98">
        <f>[4]TB2015!I335</f>
        <v>2452.2399999999998</v>
      </c>
      <c r="K30" s="98">
        <f>[4]TB2015!J335</f>
        <v>2802.56</v>
      </c>
      <c r="L30" s="98">
        <f>[4]TB2015!K335</f>
        <v>3152.88</v>
      </c>
      <c r="M30" s="98">
        <f>[4]TB2015!L335</f>
        <v>3503.2</v>
      </c>
      <c r="N30" s="98">
        <f>[4]TB2015!M335</f>
        <v>3853.52</v>
      </c>
      <c r="O30" s="98">
        <f>[4]TB2015!N335</f>
        <v>4203.84</v>
      </c>
    </row>
    <row r="31" spans="1:15" s="83" customFormat="1" x14ac:dyDescent="0.3">
      <c r="A31" s="94"/>
      <c r="C31" s="99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</row>
    <row r="32" spans="1:15" s="83" customFormat="1" x14ac:dyDescent="0.3">
      <c r="A32" s="94">
        <v>6535</v>
      </c>
      <c r="B32" s="83" t="s">
        <v>371</v>
      </c>
      <c r="C32" s="97" t="s">
        <v>372</v>
      </c>
      <c r="D32" s="98">
        <f>[4]TB2015!C336</f>
        <v>65.13</v>
      </c>
      <c r="E32" s="98">
        <f>[4]TB2015!D336</f>
        <v>130.26</v>
      </c>
      <c r="F32" s="98">
        <f>[4]TB2015!E336</f>
        <v>195.39</v>
      </c>
      <c r="G32" s="98">
        <f>[4]TB2015!F336</f>
        <v>260.52</v>
      </c>
      <c r="H32" s="98">
        <f>[4]TB2015!G336</f>
        <v>325.64999999999998</v>
      </c>
      <c r="I32" s="98">
        <f>[4]TB2015!H336</f>
        <v>390.78</v>
      </c>
      <c r="J32" s="98">
        <f>[4]TB2015!I336</f>
        <v>455.91</v>
      </c>
      <c r="K32" s="98">
        <f>[4]TB2015!J336</f>
        <v>521.04</v>
      </c>
      <c r="L32" s="98">
        <f>[4]TB2015!K336</f>
        <v>586.16999999999996</v>
      </c>
      <c r="M32" s="98">
        <f>[4]TB2015!L336</f>
        <v>651.29999999999995</v>
      </c>
      <c r="N32" s="98">
        <f>[4]TB2015!M336</f>
        <v>716.43</v>
      </c>
      <c r="O32" s="98">
        <f>[4]TB2015!N336</f>
        <v>781.56</v>
      </c>
    </row>
    <row r="33" spans="1:19" s="83" customFormat="1" x14ac:dyDescent="0.3">
      <c r="A33" s="94"/>
      <c r="C33" s="97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</row>
    <row r="34" spans="1:19" s="83" customFormat="1" x14ac:dyDescent="0.3">
      <c r="A34" s="94">
        <v>6540</v>
      </c>
      <c r="B34" s="83" t="s">
        <v>373</v>
      </c>
      <c r="C34" s="97" t="s">
        <v>374</v>
      </c>
      <c r="D34" s="98">
        <f>[4]TB2015!C337</f>
        <v>91.19</v>
      </c>
      <c r="E34" s="98">
        <f>[4]TB2015!D337</f>
        <v>182.38</v>
      </c>
      <c r="F34" s="98">
        <f>[4]TB2015!E337</f>
        <v>273.57</v>
      </c>
      <c r="G34" s="98">
        <f>[4]TB2015!F337</f>
        <v>364.76</v>
      </c>
      <c r="H34" s="98">
        <f>[4]TB2015!G337</f>
        <v>455.95</v>
      </c>
      <c r="I34" s="98">
        <f>[4]TB2015!H337</f>
        <v>547.14</v>
      </c>
      <c r="J34" s="98">
        <f>[4]TB2015!I337</f>
        <v>638.33000000000004</v>
      </c>
      <c r="K34" s="98">
        <f>[4]TB2015!J337</f>
        <v>729.52</v>
      </c>
      <c r="L34" s="98">
        <f>[4]TB2015!K337</f>
        <v>820.71</v>
      </c>
      <c r="M34" s="98">
        <f>[4]TB2015!L337</f>
        <v>911.9</v>
      </c>
      <c r="N34" s="98">
        <f>[4]TB2015!M337</f>
        <v>1003.09</v>
      </c>
      <c r="O34" s="98">
        <f>[4]TB2015!N337</f>
        <v>1094.28</v>
      </c>
    </row>
    <row r="35" spans="1:19" s="83" customFormat="1" x14ac:dyDescent="0.3">
      <c r="A35" s="94">
        <v>6545</v>
      </c>
      <c r="B35" s="83" t="s">
        <v>375</v>
      </c>
      <c r="C35" s="97" t="s">
        <v>376</v>
      </c>
      <c r="D35" s="98">
        <f>[4]TB2015!C338</f>
        <v>21.52</v>
      </c>
      <c r="E35" s="98">
        <f>[4]TB2015!D338</f>
        <v>43.04</v>
      </c>
      <c r="F35" s="98">
        <f>[4]TB2015!E338</f>
        <v>64.56</v>
      </c>
      <c r="G35" s="98">
        <f>[4]TB2015!F338</f>
        <v>86.08</v>
      </c>
      <c r="H35" s="98">
        <f>[4]TB2015!G338</f>
        <v>107.6</v>
      </c>
      <c r="I35" s="98">
        <f>[4]TB2015!H338</f>
        <v>129.12</v>
      </c>
      <c r="J35" s="98">
        <f>[4]TB2015!I338</f>
        <v>150.63999999999999</v>
      </c>
      <c r="K35" s="98">
        <f>[4]TB2015!J338</f>
        <v>172.16</v>
      </c>
      <c r="L35" s="98">
        <f>[4]TB2015!K338</f>
        <v>193.68</v>
      </c>
      <c r="M35" s="98">
        <f>[4]TB2015!L338</f>
        <v>215.2</v>
      </c>
      <c r="N35" s="98">
        <f>[4]TB2015!M338</f>
        <v>236.72</v>
      </c>
      <c r="O35" s="98">
        <f>[4]TB2015!N338</f>
        <v>258.24</v>
      </c>
    </row>
    <row r="36" spans="1:19" s="83" customFormat="1" x14ac:dyDescent="0.3">
      <c r="A36" s="94"/>
      <c r="B36" s="102" t="s">
        <v>81</v>
      </c>
      <c r="C36" s="95" t="s">
        <v>81</v>
      </c>
      <c r="D36" s="103">
        <f>SUM(D34:D35)</f>
        <v>112.71</v>
      </c>
      <c r="E36" s="103">
        <f t="shared" ref="E36:O36" si="0">SUM(E34:E35)</f>
        <v>225.42</v>
      </c>
      <c r="F36" s="103">
        <f t="shared" si="0"/>
        <v>338.13</v>
      </c>
      <c r="G36" s="103">
        <f t="shared" si="0"/>
        <v>450.84</v>
      </c>
      <c r="H36" s="103">
        <f t="shared" si="0"/>
        <v>563.54999999999995</v>
      </c>
      <c r="I36" s="103">
        <f t="shared" si="0"/>
        <v>676.26</v>
      </c>
      <c r="J36" s="103">
        <f t="shared" si="0"/>
        <v>788.97</v>
      </c>
      <c r="K36" s="103">
        <f t="shared" si="0"/>
        <v>901.68</v>
      </c>
      <c r="L36" s="103">
        <f t="shared" si="0"/>
        <v>1014.3900000000001</v>
      </c>
      <c r="M36" s="103">
        <f t="shared" si="0"/>
        <v>1127.0999999999999</v>
      </c>
      <c r="N36" s="103">
        <f t="shared" si="0"/>
        <v>1239.81</v>
      </c>
      <c r="O36" s="103">
        <f t="shared" si="0"/>
        <v>1352.52</v>
      </c>
    </row>
    <row r="37" spans="1:19" s="83" customFormat="1" x14ac:dyDescent="0.3">
      <c r="A37" s="94">
        <v>6550</v>
      </c>
      <c r="B37" s="83" t="s">
        <v>377</v>
      </c>
      <c r="C37" s="97" t="s">
        <v>378</v>
      </c>
      <c r="D37" s="98">
        <f>[4]TB2015!C339</f>
        <v>3.4</v>
      </c>
      <c r="E37" s="98">
        <f>[4]TB2015!D339</f>
        <v>6.8</v>
      </c>
      <c r="F37" s="98">
        <f>[4]TB2015!E339</f>
        <v>10.199999999999999</v>
      </c>
      <c r="G37" s="98">
        <f>[4]TB2015!F339</f>
        <v>13.6</v>
      </c>
      <c r="H37" s="98">
        <f>[4]TB2015!G339</f>
        <v>17</v>
      </c>
      <c r="I37" s="98">
        <f>[4]TB2015!H339</f>
        <v>20.399999999999999</v>
      </c>
      <c r="J37" s="98">
        <f>[4]TB2015!I339</f>
        <v>23.8</v>
      </c>
      <c r="K37" s="98">
        <f>[4]TB2015!J339</f>
        <v>27.2</v>
      </c>
      <c r="L37" s="98">
        <f>[4]TB2015!K339</f>
        <v>30.6</v>
      </c>
      <c r="M37" s="98">
        <f>[4]TB2015!L339</f>
        <v>34</v>
      </c>
      <c r="N37" s="98">
        <f>[4]TB2015!M339</f>
        <v>37.4</v>
      </c>
      <c r="O37" s="98">
        <f>[4]TB2015!N339</f>
        <v>40.799999999999997</v>
      </c>
    </row>
    <row r="38" spans="1:19" s="83" customFormat="1" x14ac:dyDescent="0.3">
      <c r="A38" s="94">
        <v>6555</v>
      </c>
      <c r="B38" s="83" t="s">
        <v>379</v>
      </c>
      <c r="C38" s="97"/>
      <c r="D38" s="98">
        <v>0</v>
      </c>
      <c r="E38" s="98">
        <v>0</v>
      </c>
      <c r="F38" s="98">
        <v>0</v>
      </c>
      <c r="G38" s="98">
        <v>0</v>
      </c>
      <c r="H38" s="98">
        <v>0</v>
      </c>
      <c r="I38" s="98">
        <v>0</v>
      </c>
      <c r="J38" s="98">
        <v>0</v>
      </c>
      <c r="K38" s="98">
        <v>0</v>
      </c>
      <c r="L38" s="98">
        <v>0</v>
      </c>
      <c r="M38" s="98">
        <v>0</v>
      </c>
      <c r="N38" s="98">
        <v>0</v>
      </c>
      <c r="O38" s="98">
        <v>0</v>
      </c>
    </row>
    <row r="39" spans="1:19" s="83" customFormat="1" x14ac:dyDescent="0.3">
      <c r="A39" s="94">
        <v>6575</v>
      </c>
      <c r="B39" s="83" t="s">
        <v>380</v>
      </c>
      <c r="C39" s="97"/>
      <c r="D39" s="98">
        <v>0</v>
      </c>
      <c r="E39" s="98">
        <v>0</v>
      </c>
      <c r="F39" s="98">
        <v>0</v>
      </c>
      <c r="G39" s="98">
        <v>0</v>
      </c>
      <c r="H39" s="98">
        <v>0</v>
      </c>
      <c r="I39" s="98">
        <v>0</v>
      </c>
      <c r="J39" s="98">
        <v>0</v>
      </c>
      <c r="K39" s="98">
        <v>0</v>
      </c>
      <c r="L39" s="98">
        <v>0</v>
      </c>
      <c r="M39" s="98">
        <v>0</v>
      </c>
      <c r="N39" s="98">
        <v>0</v>
      </c>
      <c r="O39" s="98">
        <v>0</v>
      </c>
    </row>
    <row r="40" spans="1:19" s="83" customFormat="1" x14ac:dyDescent="0.3">
      <c r="A40" s="94"/>
      <c r="C40" s="99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</row>
    <row r="41" spans="1:19" s="83" customFormat="1" x14ac:dyDescent="0.3">
      <c r="A41" s="94">
        <v>6470</v>
      </c>
      <c r="B41" s="83" t="s">
        <v>381</v>
      </c>
      <c r="C41" s="99"/>
      <c r="D41" s="98">
        <f>[4]TB2015!C329</f>
        <v>-1.1200000000000001</v>
      </c>
      <c r="E41" s="98">
        <f>[4]TB2015!D329</f>
        <v>-2.2400000000000002</v>
      </c>
      <c r="F41" s="98">
        <f>[4]TB2015!E329</f>
        <v>-3.36</v>
      </c>
      <c r="G41" s="98">
        <f>[4]TB2015!F329</f>
        <v>-4.4800000000000004</v>
      </c>
      <c r="H41" s="98">
        <f>[4]TB2015!G329</f>
        <v>-5.6</v>
      </c>
      <c r="I41" s="98">
        <f>[4]TB2015!H329</f>
        <v>-6.72</v>
      </c>
      <c r="J41" s="98">
        <f>[4]TB2015!I329</f>
        <v>-7.84</v>
      </c>
      <c r="K41" s="98">
        <f>[4]TB2015!J329</f>
        <v>-8.9600000000000009</v>
      </c>
      <c r="L41" s="98">
        <f>[4]TB2015!K329</f>
        <v>-10.08</v>
      </c>
      <c r="M41" s="98">
        <f>[4]TB2015!L329</f>
        <v>-11.2</v>
      </c>
      <c r="N41" s="98">
        <f>[4]TB2015!M329</f>
        <v>-12.32</v>
      </c>
      <c r="O41" s="101">
        <f>[4]TB2015!N329</f>
        <v>-13.44</v>
      </c>
    </row>
    <row r="42" spans="1:19" s="83" customFormat="1" x14ac:dyDescent="0.3">
      <c r="A42" s="94">
        <v>6580</v>
      </c>
      <c r="B42" s="105" t="s">
        <v>382</v>
      </c>
      <c r="C42" s="97" t="s">
        <v>383</v>
      </c>
      <c r="D42" s="98">
        <f>[4]TB2015!C340</f>
        <v>10.9</v>
      </c>
      <c r="E42" s="98">
        <f>[4]TB2015!D340</f>
        <v>21.87</v>
      </c>
      <c r="F42" s="98">
        <f>[4]TB2015!E340</f>
        <v>32.799999999999997</v>
      </c>
      <c r="G42" s="98">
        <f>[4]TB2015!F340</f>
        <v>43.55</v>
      </c>
      <c r="H42" s="98">
        <f>[4]TB2015!G340</f>
        <v>54.37</v>
      </c>
      <c r="I42" s="98">
        <f>[4]TB2015!H340</f>
        <v>65.069999999999993</v>
      </c>
      <c r="J42" s="98">
        <f>[4]TB2015!I340</f>
        <v>75.849999999999994</v>
      </c>
      <c r="K42" s="98">
        <f>[4]TB2015!J340</f>
        <v>86.67</v>
      </c>
      <c r="L42" s="98">
        <f>[4]TB2015!K340</f>
        <v>97.48</v>
      </c>
      <c r="M42" s="98">
        <f>[4]TB2015!L340</f>
        <v>108.27</v>
      </c>
      <c r="N42" s="98">
        <f>[4]TB2015!M340</f>
        <v>119.08</v>
      </c>
      <c r="O42" s="101">
        <f>[4]TB2015!N340</f>
        <v>129.88</v>
      </c>
    </row>
    <row r="43" spans="1:19" s="83" customFormat="1" x14ac:dyDescent="0.3">
      <c r="A43" s="94"/>
      <c r="B43" s="83" t="s">
        <v>384</v>
      </c>
      <c r="C43" s="97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</row>
    <row r="44" spans="1:19" s="83" customFormat="1" x14ac:dyDescent="0.3">
      <c r="A44" s="94"/>
      <c r="B44" s="105"/>
      <c r="C44" s="97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</row>
    <row r="45" spans="1:19" s="83" customFormat="1" x14ac:dyDescent="0.3">
      <c r="A45" s="94"/>
      <c r="B45" s="102" t="s">
        <v>385</v>
      </c>
      <c r="C45" s="97"/>
      <c r="D45" s="106">
        <f>SUM(D41:D44)</f>
        <v>9.7800000000000011</v>
      </c>
      <c r="E45" s="106">
        <f t="shared" ref="E45:O45" si="1">SUM(E41:E44)</f>
        <v>19.630000000000003</v>
      </c>
      <c r="F45" s="106">
        <f t="shared" si="1"/>
        <v>29.439999999999998</v>
      </c>
      <c r="G45" s="106">
        <f t="shared" si="1"/>
        <v>39.069999999999993</v>
      </c>
      <c r="H45" s="106">
        <f t="shared" si="1"/>
        <v>48.769999999999996</v>
      </c>
      <c r="I45" s="106">
        <f t="shared" si="1"/>
        <v>58.349999999999994</v>
      </c>
      <c r="J45" s="106">
        <f t="shared" si="1"/>
        <v>68.009999999999991</v>
      </c>
      <c r="K45" s="106">
        <f t="shared" si="1"/>
        <v>77.710000000000008</v>
      </c>
      <c r="L45" s="106">
        <f t="shared" si="1"/>
        <v>87.4</v>
      </c>
      <c r="M45" s="106">
        <f t="shared" si="1"/>
        <v>97.07</v>
      </c>
      <c r="N45" s="106">
        <f t="shared" si="1"/>
        <v>106.75999999999999</v>
      </c>
      <c r="O45" s="106">
        <f t="shared" si="1"/>
        <v>116.44</v>
      </c>
      <c r="Q45" s="112" t="s">
        <v>452</v>
      </c>
    </row>
    <row r="46" spans="1:19" s="83" customFormat="1" x14ac:dyDescent="0.3">
      <c r="A46" s="94"/>
      <c r="B46" s="102"/>
      <c r="C46" s="97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Q46" s="112" t="s">
        <v>453</v>
      </c>
    </row>
    <row r="47" spans="1:19" s="83" customFormat="1" x14ac:dyDescent="0.3">
      <c r="A47" s="94">
        <v>6585</v>
      </c>
      <c r="B47" s="83" t="s">
        <v>386</v>
      </c>
      <c r="C47" s="97" t="s">
        <v>387</v>
      </c>
      <c r="D47" s="98">
        <f>[4]TB2015!C341</f>
        <v>6.64</v>
      </c>
      <c r="E47" s="98">
        <f>[4]TB2015!D341</f>
        <v>13.33</v>
      </c>
      <c r="F47" s="98">
        <f>[4]TB2015!E341</f>
        <v>19.97</v>
      </c>
      <c r="G47" s="98">
        <f>[4]TB2015!F341</f>
        <v>26.52</v>
      </c>
      <c r="H47" s="98">
        <f>[4]TB2015!G341</f>
        <v>33.159999999999997</v>
      </c>
      <c r="I47" s="98">
        <f>[4]TB2015!H341</f>
        <v>39.75</v>
      </c>
      <c r="J47" s="98">
        <f>[4]TB2015!I341</f>
        <v>46.39</v>
      </c>
      <c r="K47" s="98">
        <f>[4]TB2015!J341</f>
        <v>53.04</v>
      </c>
      <c r="L47" s="98">
        <f>[4]TB2015!K341</f>
        <v>59.68</v>
      </c>
      <c r="M47" s="98">
        <f>[4]TB2015!L341</f>
        <v>66.31</v>
      </c>
      <c r="N47" s="98">
        <f>[4]TB2015!M341</f>
        <v>72.930000000000007</v>
      </c>
      <c r="O47" s="98">
        <f>[4]TB2015!N341</f>
        <v>79.59</v>
      </c>
      <c r="Q47" s="83">
        <f>O47</f>
        <v>79.59</v>
      </c>
    </row>
    <row r="48" spans="1:19" s="83" customFormat="1" x14ac:dyDescent="0.3">
      <c r="A48" s="94">
        <v>6920</v>
      </c>
      <c r="B48" s="107" t="s">
        <v>388</v>
      </c>
      <c r="C48" s="97"/>
      <c r="D48" s="98">
        <f>[4]TB2015!C367*$D$1</f>
        <v>147.47472118959109</v>
      </c>
      <c r="E48" s="98">
        <f>[4]TB2015!D367*$D$1</f>
        <v>296.18483271375459</v>
      </c>
      <c r="F48" s="98">
        <f>[4]TB2015!E367*$D$1</f>
        <v>445.54252788104094</v>
      </c>
      <c r="G48" s="98">
        <f>[4]TB2015!F367*$D$1</f>
        <v>610.1483271375464</v>
      </c>
      <c r="H48" s="98">
        <f>[4]TB2015!G367*$D$1</f>
        <v>760.06892193308545</v>
      </c>
      <c r="I48" s="98">
        <f>[4]TB2015!H367*$D$1</f>
        <v>899.36914498141255</v>
      </c>
      <c r="J48" s="98">
        <f>[4]TB2015!I367*$D$1</f>
        <v>1051.8352416356877</v>
      </c>
      <c r="K48" s="98">
        <f>[4]TB2015!J367*$D$1</f>
        <v>1209.0834944237915</v>
      </c>
      <c r="L48" s="98">
        <f>[4]TB2015!K367*$D$1</f>
        <v>1363.2482527881041</v>
      </c>
      <c r="M48" s="98">
        <f>[4]TB2015!L367*$D$1</f>
        <v>1517.2386617100371</v>
      </c>
      <c r="N48" s="98">
        <f>[4]TB2015!M367*$D$1</f>
        <v>1671.1045353159852</v>
      </c>
      <c r="O48" s="98">
        <f>[4]TB2015!N367*$D$1</f>
        <v>1818.2654275092937</v>
      </c>
      <c r="P48" s="112"/>
      <c r="Q48" s="98">
        <f>[4]TB2015!N367</f>
        <v>3650.1</v>
      </c>
      <c r="R48" s="267"/>
      <c r="S48" s="110"/>
    </row>
    <row r="49" spans="1:19" s="83" customFormat="1" ht="14.5" x14ac:dyDescent="0.35">
      <c r="A49" s="94"/>
      <c r="B49" s="107"/>
      <c r="C49" s="97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109"/>
      <c r="R49"/>
      <c r="S49" s="110"/>
    </row>
    <row r="50" spans="1:19" s="83" customFormat="1" x14ac:dyDescent="0.3">
      <c r="A50" s="94"/>
      <c r="B50" s="107"/>
      <c r="C50" s="97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112"/>
      <c r="R50" s="112"/>
      <c r="S50" s="110"/>
    </row>
    <row r="51" spans="1:19" s="83" customFormat="1" x14ac:dyDescent="0.3">
      <c r="A51" s="94"/>
      <c r="B51" s="113" t="s">
        <v>389</v>
      </c>
      <c r="C51" s="95"/>
      <c r="D51" s="114">
        <f>SUM(D47:D50)</f>
        <v>154.11472118959108</v>
      </c>
      <c r="E51" s="114">
        <f t="shared" ref="E51:Q51" si="2">SUM(E47:E50)</f>
        <v>309.51483271375457</v>
      </c>
      <c r="F51" s="114">
        <f t="shared" si="2"/>
        <v>465.51252788104091</v>
      </c>
      <c r="G51" s="114">
        <f t="shared" si="2"/>
        <v>636.66832713754638</v>
      </c>
      <c r="H51" s="114">
        <f t="shared" si="2"/>
        <v>793.22892193308542</v>
      </c>
      <c r="I51" s="114">
        <f t="shared" si="2"/>
        <v>939.11914498141255</v>
      </c>
      <c r="J51" s="114">
        <f t="shared" si="2"/>
        <v>1098.2252416356878</v>
      </c>
      <c r="K51" s="114">
        <f t="shared" si="2"/>
        <v>1262.1234944237915</v>
      </c>
      <c r="L51" s="114">
        <f t="shared" si="2"/>
        <v>1422.9282527881041</v>
      </c>
      <c r="M51" s="114">
        <f t="shared" si="2"/>
        <v>1583.5486617100371</v>
      </c>
      <c r="N51" s="114">
        <f t="shared" si="2"/>
        <v>1744.0345353159853</v>
      </c>
      <c r="O51" s="114">
        <f t="shared" si="2"/>
        <v>1897.8554275092936</v>
      </c>
      <c r="Q51" s="114">
        <f t="shared" si="2"/>
        <v>3729.69</v>
      </c>
    </row>
    <row r="52" spans="1:19" s="83" customFormat="1" x14ac:dyDescent="0.3">
      <c r="A52" s="94"/>
      <c r="B52" s="113"/>
      <c r="C52" s="95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</row>
    <row r="53" spans="1:19" s="83" customFormat="1" x14ac:dyDescent="0.3">
      <c r="A53" s="94">
        <v>6905</v>
      </c>
      <c r="B53" s="107" t="s">
        <v>391</v>
      </c>
      <c r="C53" s="97"/>
      <c r="D53" s="98">
        <f>[4]TB2015!C366</f>
        <v>132.04</v>
      </c>
      <c r="E53" s="98">
        <f>[4]TB2015!D366</f>
        <v>199.87</v>
      </c>
      <c r="F53" s="98">
        <f>[4]TB2015!E366</f>
        <v>659.66</v>
      </c>
      <c r="G53" s="98">
        <f>[4]TB2015!F366</f>
        <v>741.94</v>
      </c>
      <c r="H53" s="98">
        <f>[4]TB2015!G366</f>
        <v>824.83999999999992</v>
      </c>
      <c r="I53" s="98">
        <f>[4]TB2015!H366</f>
        <v>906.62</v>
      </c>
      <c r="J53" s="98">
        <f>[4]TB2015!I366</f>
        <v>995.7</v>
      </c>
      <c r="K53" s="98">
        <f>[4]TB2015!J366</f>
        <v>1079.0999999999999</v>
      </c>
      <c r="L53" s="98">
        <f>[4]TB2015!K366</f>
        <v>1170.2600000000002</v>
      </c>
      <c r="M53" s="98">
        <f>[4]TB2015!L366</f>
        <v>1266.92</v>
      </c>
      <c r="N53" s="98">
        <f>[4]TB2015!M366</f>
        <v>1354.82</v>
      </c>
      <c r="O53" s="98">
        <f>[4]TB2015!N366</f>
        <v>1456.29</v>
      </c>
      <c r="Q53" s="83">
        <f>O53</f>
        <v>1456.29</v>
      </c>
    </row>
    <row r="54" spans="1:19" s="83" customFormat="1" x14ac:dyDescent="0.3">
      <c r="A54" s="94"/>
      <c r="B54" s="107" t="s">
        <v>392</v>
      </c>
      <c r="C54" s="97"/>
      <c r="D54" s="98">
        <f>-$D$1*D53</f>
        <v>-65.774572490706319</v>
      </c>
      <c r="E54" s="98">
        <f t="shared" ref="E54:O54" si="3">-$D$2*E53</f>
        <v>-100.30650557620817</v>
      </c>
      <c r="F54" s="98">
        <f t="shared" si="3"/>
        <v>-331.05613382899622</v>
      </c>
      <c r="G54" s="98">
        <f t="shared" si="3"/>
        <v>-372.34907063197028</v>
      </c>
      <c r="H54" s="98">
        <f t="shared" si="3"/>
        <v>-413.95315985130105</v>
      </c>
      <c r="I54" s="98">
        <f t="shared" si="3"/>
        <v>-454.99516728624531</v>
      </c>
      <c r="J54" s="98">
        <f t="shared" si="3"/>
        <v>-499.70074349442376</v>
      </c>
      <c r="K54" s="98">
        <f t="shared" si="3"/>
        <v>-541.55576208178434</v>
      </c>
      <c r="L54" s="98">
        <f t="shared" si="3"/>
        <v>-587.30520446096659</v>
      </c>
      <c r="M54" s="98">
        <f t="shared" si="3"/>
        <v>-635.81486988847576</v>
      </c>
      <c r="N54" s="98">
        <f t="shared" si="3"/>
        <v>-679.92825278810403</v>
      </c>
      <c r="O54" s="98">
        <f t="shared" si="3"/>
        <v>-730.8518587360594</v>
      </c>
      <c r="P54" s="109" t="s">
        <v>393</v>
      </c>
    </row>
    <row r="55" spans="1:19" s="83" customFormat="1" x14ac:dyDescent="0.3">
      <c r="A55" s="94"/>
      <c r="B55" s="102" t="s">
        <v>81</v>
      </c>
      <c r="C55" s="95" t="s">
        <v>81</v>
      </c>
      <c r="D55" s="103">
        <f>SUM(D53:D54)</f>
        <v>66.265427509293673</v>
      </c>
      <c r="E55" s="103">
        <f t="shared" ref="E55:O55" si="4">SUM(E53:E54)</f>
        <v>99.563494423791838</v>
      </c>
      <c r="F55" s="103">
        <f t="shared" si="4"/>
        <v>328.60386617100374</v>
      </c>
      <c r="G55" s="103">
        <f t="shared" si="4"/>
        <v>369.59092936802978</v>
      </c>
      <c r="H55" s="103">
        <f t="shared" si="4"/>
        <v>410.88684014869887</v>
      </c>
      <c r="I55" s="103">
        <f t="shared" si="4"/>
        <v>451.6248327137547</v>
      </c>
      <c r="J55" s="103">
        <f t="shared" si="4"/>
        <v>495.99925650557628</v>
      </c>
      <c r="K55" s="103">
        <f t="shared" si="4"/>
        <v>537.54423791821557</v>
      </c>
      <c r="L55" s="103">
        <f t="shared" si="4"/>
        <v>582.95479553903363</v>
      </c>
      <c r="M55" s="103">
        <f t="shared" si="4"/>
        <v>631.10513011152432</v>
      </c>
      <c r="N55" s="103">
        <f t="shared" si="4"/>
        <v>674.8917472118959</v>
      </c>
      <c r="O55" s="103">
        <f t="shared" si="4"/>
        <v>725.43814126394057</v>
      </c>
    </row>
    <row r="56" spans="1:19" s="83" customFormat="1" x14ac:dyDescent="0.3">
      <c r="A56" s="94"/>
      <c r="C56" s="99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</row>
    <row r="57" spans="1:19" s="83" customFormat="1" x14ac:dyDescent="0.3">
      <c r="A57" s="94">
        <v>6595</v>
      </c>
      <c r="B57" s="83" t="s">
        <v>394</v>
      </c>
      <c r="C57" s="97" t="s">
        <v>395</v>
      </c>
      <c r="D57" s="98">
        <f>[4]TB2015!C342</f>
        <v>13.5</v>
      </c>
      <c r="E57" s="98">
        <f>[4]TB2015!D342</f>
        <v>27.02</v>
      </c>
      <c r="F57" s="98">
        <f>[4]TB2015!E342</f>
        <v>40.51</v>
      </c>
      <c r="G57" s="98">
        <f>[4]TB2015!F342</f>
        <v>53.95</v>
      </c>
      <c r="H57" s="98">
        <f>[4]TB2015!G342</f>
        <v>67.42</v>
      </c>
      <c r="I57" s="98">
        <f>[4]TB2015!H342</f>
        <v>80.83</v>
      </c>
      <c r="J57" s="98">
        <f>[4]TB2015!I342</f>
        <v>94.27</v>
      </c>
      <c r="K57" s="98">
        <f>[4]TB2015!J342</f>
        <v>107.72</v>
      </c>
      <c r="L57" s="98">
        <f>[4]TB2015!K342</f>
        <v>121.17</v>
      </c>
      <c r="M57" s="98">
        <f>[4]TB2015!L342</f>
        <v>134.61000000000001</v>
      </c>
      <c r="N57" s="98">
        <f>[4]TB2015!M342</f>
        <v>148.04</v>
      </c>
      <c r="O57" s="98">
        <f>[4]TB2015!N342</f>
        <v>161.46</v>
      </c>
    </row>
    <row r="58" spans="1:19" s="83" customFormat="1" x14ac:dyDescent="0.3">
      <c r="A58" s="94"/>
      <c r="B58" s="83" t="s">
        <v>396</v>
      </c>
      <c r="C58" s="97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</row>
    <row r="59" spans="1:19" s="83" customFormat="1" x14ac:dyDescent="0.3">
      <c r="A59" s="94"/>
      <c r="B59" s="102" t="s">
        <v>81</v>
      </c>
      <c r="C59" s="95" t="s">
        <v>81</v>
      </c>
      <c r="D59" s="103">
        <f>SUM(D57:D58)</f>
        <v>13.5</v>
      </c>
      <c r="E59" s="103">
        <f t="shared" ref="E59:O59" si="5">SUM(E57:E58)</f>
        <v>27.02</v>
      </c>
      <c r="F59" s="103">
        <f t="shared" si="5"/>
        <v>40.51</v>
      </c>
      <c r="G59" s="103">
        <f t="shared" si="5"/>
        <v>53.95</v>
      </c>
      <c r="H59" s="103">
        <f t="shared" si="5"/>
        <v>67.42</v>
      </c>
      <c r="I59" s="103">
        <f t="shared" si="5"/>
        <v>80.83</v>
      </c>
      <c r="J59" s="103">
        <f t="shared" si="5"/>
        <v>94.27</v>
      </c>
      <c r="K59" s="103">
        <f t="shared" si="5"/>
        <v>107.72</v>
      </c>
      <c r="L59" s="103">
        <f t="shared" si="5"/>
        <v>121.17</v>
      </c>
      <c r="M59" s="103">
        <f t="shared" si="5"/>
        <v>134.61000000000001</v>
      </c>
      <c r="N59" s="103">
        <f t="shared" si="5"/>
        <v>148.04</v>
      </c>
      <c r="O59" s="103">
        <f t="shared" si="5"/>
        <v>161.46</v>
      </c>
    </row>
    <row r="60" spans="1:19" s="83" customFormat="1" x14ac:dyDescent="0.3">
      <c r="A60" s="94"/>
      <c r="C60" s="97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</row>
    <row r="61" spans="1:19" s="83" customFormat="1" x14ac:dyDescent="0.3">
      <c r="A61" s="94">
        <v>6600</v>
      </c>
      <c r="B61" s="83" t="s">
        <v>397</v>
      </c>
      <c r="C61" s="97" t="s">
        <v>398</v>
      </c>
      <c r="D61" s="98">
        <f>[4]TB2015!C343</f>
        <v>0</v>
      </c>
      <c r="E61" s="98">
        <f>[4]TB2015!D343</f>
        <v>0</v>
      </c>
      <c r="F61" s="98">
        <f>[4]TB2015!E343</f>
        <v>0</v>
      </c>
      <c r="G61" s="98">
        <f>[4]TB2015!F343</f>
        <v>2</v>
      </c>
      <c r="H61" s="98">
        <f>[4]TB2015!G343</f>
        <v>4</v>
      </c>
      <c r="I61" s="98">
        <f>[4]TB2015!H343</f>
        <v>6</v>
      </c>
      <c r="J61" s="98">
        <f>[4]TB2015!I343</f>
        <v>8</v>
      </c>
      <c r="K61" s="98">
        <f>[4]TB2015!J343</f>
        <v>10</v>
      </c>
      <c r="L61" s="98">
        <f>[4]TB2015!K343</f>
        <v>12</v>
      </c>
      <c r="M61" s="98">
        <f>[4]TB2015!L343</f>
        <v>14</v>
      </c>
      <c r="N61" s="98">
        <f>[4]TB2015!M343</f>
        <v>16</v>
      </c>
      <c r="O61" s="98">
        <f>[4]TB2015!N343</f>
        <v>18</v>
      </c>
    </row>
    <row r="62" spans="1:19" s="83" customFormat="1" x14ac:dyDescent="0.3">
      <c r="A62" s="94"/>
      <c r="B62" s="83" t="s">
        <v>399</v>
      </c>
      <c r="C62" s="97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</row>
    <row r="63" spans="1:19" s="83" customFormat="1" x14ac:dyDescent="0.3">
      <c r="A63" s="94"/>
      <c r="B63" s="102" t="s">
        <v>81</v>
      </c>
      <c r="C63" s="95" t="s">
        <v>81</v>
      </c>
      <c r="D63" s="103">
        <f>SUM(D61:D62)</f>
        <v>0</v>
      </c>
      <c r="E63" s="103">
        <f t="shared" ref="E63:O63" si="6">SUM(E61:E62)</f>
        <v>0</v>
      </c>
      <c r="F63" s="103">
        <f t="shared" si="6"/>
        <v>0</v>
      </c>
      <c r="G63" s="103">
        <f t="shared" si="6"/>
        <v>2</v>
      </c>
      <c r="H63" s="103">
        <f t="shared" si="6"/>
        <v>4</v>
      </c>
      <c r="I63" s="103">
        <f t="shared" si="6"/>
        <v>6</v>
      </c>
      <c r="J63" s="103">
        <f t="shared" si="6"/>
        <v>8</v>
      </c>
      <c r="K63" s="103">
        <f t="shared" si="6"/>
        <v>10</v>
      </c>
      <c r="L63" s="103">
        <f t="shared" si="6"/>
        <v>12</v>
      </c>
      <c r="M63" s="103">
        <f t="shared" si="6"/>
        <v>14</v>
      </c>
      <c r="N63" s="103">
        <f t="shared" si="6"/>
        <v>16</v>
      </c>
      <c r="O63" s="103">
        <f t="shared" si="6"/>
        <v>18</v>
      </c>
    </row>
    <row r="64" spans="1:19" s="83" customFormat="1" x14ac:dyDescent="0.3">
      <c r="A64" s="94"/>
      <c r="C64" s="99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</row>
    <row r="65" spans="1:16" s="83" customFormat="1" x14ac:dyDescent="0.3">
      <c r="A65" s="94">
        <v>6605</v>
      </c>
      <c r="B65" s="83" t="s">
        <v>400</v>
      </c>
      <c r="C65" s="97"/>
      <c r="D65" s="98">
        <f>[4]TB2015!C344</f>
        <v>15</v>
      </c>
      <c r="E65" s="98">
        <f>[4]TB2015!D344</f>
        <v>30</v>
      </c>
      <c r="F65" s="98">
        <f>[4]TB2015!E344</f>
        <v>45</v>
      </c>
      <c r="G65" s="98">
        <f>[4]TB2015!F344</f>
        <v>60</v>
      </c>
      <c r="H65" s="98">
        <f>[4]TB2015!G344</f>
        <v>79.86</v>
      </c>
      <c r="I65" s="98">
        <f>[4]TB2015!H344</f>
        <v>99.72</v>
      </c>
      <c r="J65" s="98">
        <f>[4]TB2015!I344</f>
        <v>119.58</v>
      </c>
      <c r="K65" s="98">
        <f>[4]TB2015!J344</f>
        <v>139.44</v>
      </c>
      <c r="L65" s="98">
        <f>[4]TB2015!K344</f>
        <v>182.44</v>
      </c>
      <c r="M65" s="98">
        <f>[4]TB2015!L344</f>
        <v>214.42</v>
      </c>
      <c r="N65" s="98">
        <f>[4]TB2015!M344</f>
        <v>246.4</v>
      </c>
      <c r="O65" s="98">
        <f>[4]TB2015!N344</f>
        <v>278.38</v>
      </c>
      <c r="P65" s="107"/>
    </row>
    <row r="66" spans="1:16" s="83" customFormat="1" x14ac:dyDescent="0.3">
      <c r="A66" s="94"/>
      <c r="B66" s="83" t="s">
        <v>401</v>
      </c>
      <c r="C66" s="97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107"/>
    </row>
    <row r="67" spans="1:16" s="83" customFormat="1" x14ac:dyDescent="0.3">
      <c r="A67" s="94"/>
      <c r="B67" s="102" t="s">
        <v>81</v>
      </c>
      <c r="C67" s="95" t="s">
        <v>81</v>
      </c>
      <c r="D67" s="103">
        <f>SUM(D65:D66)</f>
        <v>15</v>
      </c>
      <c r="E67" s="103">
        <f t="shared" ref="E67:O67" si="7">SUM(E65:E66)</f>
        <v>30</v>
      </c>
      <c r="F67" s="103">
        <f t="shared" si="7"/>
        <v>45</v>
      </c>
      <c r="G67" s="103">
        <f t="shared" si="7"/>
        <v>60</v>
      </c>
      <c r="H67" s="103">
        <f t="shared" si="7"/>
        <v>79.86</v>
      </c>
      <c r="I67" s="103">
        <f t="shared" si="7"/>
        <v>99.72</v>
      </c>
      <c r="J67" s="103">
        <f t="shared" si="7"/>
        <v>119.58</v>
      </c>
      <c r="K67" s="103">
        <f t="shared" si="7"/>
        <v>139.44</v>
      </c>
      <c r="L67" s="103">
        <f t="shared" si="7"/>
        <v>182.44</v>
      </c>
      <c r="M67" s="103">
        <f t="shared" si="7"/>
        <v>214.42</v>
      </c>
      <c r="N67" s="103">
        <f t="shared" si="7"/>
        <v>246.4</v>
      </c>
      <c r="O67" s="103">
        <f t="shared" si="7"/>
        <v>278.38</v>
      </c>
      <c r="P67" s="107"/>
    </row>
    <row r="68" spans="1:16" s="83" customFormat="1" x14ac:dyDescent="0.3">
      <c r="A68" s="94"/>
      <c r="C68" s="99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7"/>
    </row>
    <row r="69" spans="1:16" s="83" customFormat="1" x14ac:dyDescent="0.3">
      <c r="A69" s="94">
        <v>6610</v>
      </c>
      <c r="B69" s="83" t="s">
        <v>402</v>
      </c>
      <c r="C69" s="97" t="s">
        <v>403</v>
      </c>
      <c r="D69" s="98">
        <f>[4]TB2015!C345</f>
        <v>2.36</v>
      </c>
      <c r="E69" s="98">
        <f>[4]TB2015!D345</f>
        <v>4.7300000000000004</v>
      </c>
      <c r="F69" s="98">
        <f>[4]TB2015!E345</f>
        <v>7.1</v>
      </c>
      <c r="G69" s="98">
        <f>[4]TB2015!F345</f>
        <v>9.43</v>
      </c>
      <c r="H69" s="98">
        <f>[4]TB2015!G345</f>
        <v>11.77</v>
      </c>
      <c r="I69" s="98">
        <f>[4]TB2015!H345</f>
        <v>14.09</v>
      </c>
      <c r="J69" s="98">
        <f>[4]TB2015!I345</f>
        <v>16.420000000000002</v>
      </c>
      <c r="K69" s="98">
        <f>[4]TB2015!J345</f>
        <v>18.75</v>
      </c>
      <c r="L69" s="98">
        <f>[4]TB2015!K345</f>
        <v>21.08</v>
      </c>
      <c r="M69" s="98">
        <f>[4]TB2015!L345</f>
        <v>23.4</v>
      </c>
      <c r="N69" s="98">
        <f>[4]TB2015!M345</f>
        <v>25.72</v>
      </c>
      <c r="O69" s="98">
        <f>[4]TB2015!N345</f>
        <v>28.03</v>
      </c>
      <c r="P69" s="107"/>
    </row>
    <row r="70" spans="1:16" s="83" customFormat="1" x14ac:dyDescent="0.3">
      <c r="A70" s="94"/>
      <c r="B70" s="83" t="s">
        <v>404</v>
      </c>
      <c r="C70" s="97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107"/>
    </row>
    <row r="71" spans="1:16" s="83" customFormat="1" x14ac:dyDescent="0.3">
      <c r="A71" s="94"/>
      <c r="B71" s="102" t="s">
        <v>81</v>
      </c>
      <c r="C71" s="95" t="s">
        <v>81</v>
      </c>
      <c r="D71" s="103">
        <f>SUM(D69:D70)</f>
        <v>2.36</v>
      </c>
      <c r="E71" s="103">
        <f t="shared" ref="E71:O71" si="8">SUM(E69:E70)</f>
        <v>4.7300000000000004</v>
      </c>
      <c r="F71" s="103">
        <f t="shared" si="8"/>
        <v>7.1</v>
      </c>
      <c r="G71" s="103">
        <f t="shared" si="8"/>
        <v>9.43</v>
      </c>
      <c r="H71" s="103">
        <f t="shared" si="8"/>
        <v>11.77</v>
      </c>
      <c r="I71" s="103">
        <f t="shared" si="8"/>
        <v>14.09</v>
      </c>
      <c r="J71" s="103">
        <f t="shared" si="8"/>
        <v>16.420000000000002</v>
      </c>
      <c r="K71" s="103">
        <f t="shared" si="8"/>
        <v>18.75</v>
      </c>
      <c r="L71" s="103">
        <f t="shared" si="8"/>
        <v>21.08</v>
      </c>
      <c r="M71" s="103">
        <f t="shared" si="8"/>
        <v>23.4</v>
      </c>
      <c r="N71" s="103">
        <f t="shared" si="8"/>
        <v>25.72</v>
      </c>
      <c r="O71" s="103">
        <f t="shared" si="8"/>
        <v>28.03</v>
      </c>
      <c r="P71" s="107"/>
    </row>
    <row r="72" spans="1:16" s="83" customFormat="1" x14ac:dyDescent="0.3">
      <c r="A72" s="94"/>
      <c r="C72" s="97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107"/>
    </row>
    <row r="73" spans="1:16" s="83" customFormat="1" x14ac:dyDescent="0.3">
      <c r="A73" s="94">
        <v>6615</v>
      </c>
      <c r="B73" s="83" t="s">
        <v>405</v>
      </c>
      <c r="C73" s="97"/>
      <c r="D73" s="98">
        <v>0</v>
      </c>
      <c r="E73" s="98">
        <v>0</v>
      </c>
      <c r="F73" s="98">
        <v>0</v>
      </c>
      <c r="G73" s="98">
        <v>0</v>
      </c>
      <c r="H73" s="98">
        <v>0</v>
      </c>
      <c r="I73" s="98">
        <v>0</v>
      </c>
      <c r="J73" s="98">
        <v>0</v>
      </c>
      <c r="K73" s="98">
        <v>0</v>
      </c>
      <c r="L73" s="98">
        <v>0</v>
      </c>
      <c r="M73" s="98">
        <v>0</v>
      </c>
      <c r="N73" s="98">
        <v>0</v>
      </c>
      <c r="O73" s="98">
        <v>0</v>
      </c>
      <c r="P73" s="107"/>
    </row>
    <row r="74" spans="1:16" s="83" customFormat="1" x14ac:dyDescent="0.3">
      <c r="A74" s="94"/>
      <c r="B74" s="83" t="s">
        <v>406</v>
      </c>
      <c r="C74" s="97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107"/>
    </row>
    <row r="75" spans="1:16" s="83" customFormat="1" x14ac:dyDescent="0.3">
      <c r="A75" s="94"/>
      <c r="B75" s="102" t="s">
        <v>81</v>
      </c>
      <c r="C75" s="95" t="s">
        <v>81</v>
      </c>
      <c r="D75" s="103">
        <f>SUM(D73:D74)</f>
        <v>0</v>
      </c>
      <c r="E75" s="103">
        <f t="shared" ref="E75:O75" si="9">SUM(E73:E74)</f>
        <v>0</v>
      </c>
      <c r="F75" s="103">
        <f t="shared" si="9"/>
        <v>0</v>
      </c>
      <c r="G75" s="103">
        <f t="shared" si="9"/>
        <v>0</v>
      </c>
      <c r="H75" s="103">
        <f t="shared" si="9"/>
        <v>0</v>
      </c>
      <c r="I75" s="103">
        <f t="shared" si="9"/>
        <v>0</v>
      </c>
      <c r="J75" s="103">
        <f t="shared" si="9"/>
        <v>0</v>
      </c>
      <c r="K75" s="103">
        <f t="shared" si="9"/>
        <v>0</v>
      </c>
      <c r="L75" s="103">
        <f t="shared" si="9"/>
        <v>0</v>
      </c>
      <c r="M75" s="103">
        <f t="shared" si="9"/>
        <v>0</v>
      </c>
      <c r="N75" s="103">
        <f t="shared" si="9"/>
        <v>0</v>
      </c>
      <c r="O75" s="103">
        <f t="shared" si="9"/>
        <v>0</v>
      </c>
      <c r="P75" s="107"/>
    </row>
    <row r="76" spans="1:16" s="83" customFormat="1" x14ac:dyDescent="0.3">
      <c r="A76" s="94"/>
      <c r="C76" s="97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107"/>
    </row>
    <row r="77" spans="1:16" s="83" customFormat="1" x14ac:dyDescent="0.3">
      <c r="A77" s="94">
        <v>6620</v>
      </c>
      <c r="B77" s="107" t="s">
        <v>407</v>
      </c>
      <c r="C77" s="99"/>
      <c r="D77" s="100">
        <v>0</v>
      </c>
      <c r="E77" s="100">
        <v>0</v>
      </c>
      <c r="F77" s="100">
        <v>0</v>
      </c>
      <c r="G77" s="100">
        <v>0</v>
      </c>
      <c r="H77" s="100">
        <v>0</v>
      </c>
      <c r="I77" s="100">
        <v>0</v>
      </c>
      <c r="J77" s="100">
        <v>0</v>
      </c>
      <c r="K77" s="100">
        <v>0</v>
      </c>
      <c r="L77" s="100">
        <v>0</v>
      </c>
      <c r="M77" s="100">
        <v>0</v>
      </c>
      <c r="N77" s="100">
        <v>0</v>
      </c>
      <c r="O77" s="100">
        <v>0</v>
      </c>
      <c r="P77" s="107"/>
    </row>
    <row r="78" spans="1:16" s="83" customFormat="1" x14ac:dyDescent="0.3">
      <c r="A78" s="94"/>
      <c r="B78" s="107"/>
      <c r="C78" s="99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107"/>
    </row>
    <row r="79" spans="1:16" s="83" customFormat="1" x14ac:dyDescent="0.3">
      <c r="A79" s="94"/>
      <c r="B79" s="102" t="s">
        <v>81</v>
      </c>
      <c r="C79" s="95" t="s">
        <v>81</v>
      </c>
      <c r="D79" s="103">
        <f>SUM(D77:D78)</f>
        <v>0</v>
      </c>
      <c r="E79" s="103">
        <f t="shared" ref="E79:O79" si="10">SUM(E77:E78)</f>
        <v>0</v>
      </c>
      <c r="F79" s="103">
        <f t="shared" si="10"/>
        <v>0</v>
      </c>
      <c r="G79" s="103">
        <f t="shared" si="10"/>
        <v>0</v>
      </c>
      <c r="H79" s="103">
        <f t="shared" si="10"/>
        <v>0</v>
      </c>
      <c r="I79" s="103">
        <f t="shared" si="10"/>
        <v>0</v>
      </c>
      <c r="J79" s="103">
        <f t="shared" si="10"/>
        <v>0</v>
      </c>
      <c r="K79" s="103">
        <f t="shared" si="10"/>
        <v>0</v>
      </c>
      <c r="L79" s="103">
        <f t="shared" si="10"/>
        <v>0</v>
      </c>
      <c r="M79" s="103">
        <f t="shared" si="10"/>
        <v>0</v>
      </c>
      <c r="N79" s="103">
        <f t="shared" si="10"/>
        <v>0</v>
      </c>
      <c r="O79" s="103">
        <f t="shared" si="10"/>
        <v>0</v>
      </c>
      <c r="P79" s="107"/>
    </row>
    <row r="80" spans="1:16" s="83" customFormat="1" x14ac:dyDescent="0.3">
      <c r="A80" s="94"/>
      <c r="B80" s="107"/>
      <c r="C80" s="99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7"/>
    </row>
    <row r="81" spans="1:18" s="83" customFormat="1" x14ac:dyDescent="0.3">
      <c r="A81" s="94"/>
      <c r="B81" s="107" t="s">
        <v>408</v>
      </c>
      <c r="C81" s="99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</row>
    <row r="82" spans="1:18" s="83" customFormat="1" x14ac:dyDescent="0.3">
      <c r="A82" s="94"/>
      <c r="C82" s="99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</row>
    <row r="83" spans="1:18" s="83" customFormat="1" ht="12" customHeight="1" thickBot="1" x14ac:dyDescent="0.35">
      <c r="A83" s="94"/>
      <c r="B83" s="95" t="s">
        <v>409</v>
      </c>
      <c r="C83" s="117"/>
      <c r="D83" s="118">
        <f>SUM(D7:D81)-D36-D45-D51-D55-D59-D67-D71-D75-D79-D63</f>
        <v>1567.0101486988851</v>
      </c>
      <c r="E83" s="118">
        <f t="shared" ref="E83:O83" si="11">SUM(E7:E81)-E36-E45-E51-E55-E59-E67-E71-E75-E79-E63</f>
        <v>3102.4383271375468</v>
      </c>
      <c r="F83" s="118">
        <f t="shared" si="11"/>
        <v>4834.9163940520457</v>
      </c>
      <c r="G83" s="118">
        <f t="shared" si="11"/>
        <v>6359.279256505577</v>
      </c>
      <c r="H83" s="118">
        <f t="shared" si="11"/>
        <v>7874.3257620817876</v>
      </c>
      <c r="I83" s="118">
        <f t="shared" si="11"/>
        <v>9377.9439776951676</v>
      </c>
      <c r="J83" s="118">
        <f t="shared" si="11"/>
        <v>10887.894498141262</v>
      </c>
      <c r="K83" s="118">
        <f t="shared" si="11"/>
        <v>12410.49773234201</v>
      </c>
      <c r="L83" s="118">
        <f t="shared" si="11"/>
        <v>13957.153048327138</v>
      </c>
      <c r="M83" s="118">
        <f t="shared" si="11"/>
        <v>15497.063791821563</v>
      </c>
      <c r="N83" s="118">
        <f t="shared" si="11"/>
        <v>17032.486282527883</v>
      </c>
      <c r="O83" s="118">
        <f t="shared" si="11"/>
        <v>18567.973568773235</v>
      </c>
      <c r="R83" s="83" t="s">
        <v>587</v>
      </c>
    </row>
    <row r="84" spans="1:18" s="83" customFormat="1" ht="12" customHeight="1" thickTop="1" thickBot="1" x14ac:dyDescent="0.35">
      <c r="A84" s="94"/>
      <c r="B84" s="95"/>
      <c r="C84" s="117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</row>
    <row r="85" spans="1:18" s="119" customFormat="1" ht="12" customHeight="1" thickBot="1" x14ac:dyDescent="0.35">
      <c r="B85" s="96" t="s">
        <v>410</v>
      </c>
      <c r="C85" s="120"/>
      <c r="D85" s="116">
        <f>+'[4]12-31-15 CIAC Amort Exp_PerAR'!D27</f>
        <v>-536.1</v>
      </c>
      <c r="E85" s="116">
        <f>+'[4]12-31-15 CIAC Amort Exp_PerAR'!E27</f>
        <v>-1072.2</v>
      </c>
      <c r="F85" s="116">
        <f>+'[4]12-31-15 CIAC Amort Exp_PerAR'!F27</f>
        <v>-1608.2999999999997</v>
      </c>
      <c r="G85" s="116">
        <f>+'[4]12-31-15 CIAC Amort Exp_PerAR'!G27</f>
        <v>-2144.4</v>
      </c>
      <c r="H85" s="116">
        <f>+'[4]12-31-15 CIAC Amort Exp_PerAR'!H27</f>
        <v>-2680.4999999999995</v>
      </c>
      <c r="I85" s="116">
        <f>+'[4]12-31-15 CIAC Amort Exp_PerAR'!I27</f>
        <v>-3216.5999999999995</v>
      </c>
      <c r="J85" s="116">
        <f>+'[4]12-31-15 CIAC Amort Exp_PerAR'!J27</f>
        <v>-3752.6999999999994</v>
      </c>
      <c r="K85" s="116">
        <f>+'[4]12-31-15 CIAC Amort Exp_PerAR'!K27</f>
        <v>-4288.8</v>
      </c>
      <c r="L85" s="116">
        <f>+'[4]12-31-15 CIAC Amort Exp_PerAR'!L27</f>
        <v>-4824.8999999999996</v>
      </c>
      <c r="M85" s="116">
        <f>+'[4]12-31-15 CIAC Amort Exp_PerAR'!M27</f>
        <v>-5360.9999999999991</v>
      </c>
      <c r="N85" s="116">
        <f>+'[4]12-31-15 CIAC Amort Exp_PerAR'!N27</f>
        <v>-5897.1000000000013</v>
      </c>
      <c r="O85" s="116">
        <f>+'[4]12-31-15 CIAC Amort Exp_PerAR'!O27</f>
        <v>-6433.1999999999989</v>
      </c>
      <c r="R85" s="122"/>
    </row>
    <row r="86" spans="1:18" s="124" customFormat="1" ht="13.5" customHeight="1" x14ac:dyDescent="0.3">
      <c r="A86" s="123"/>
      <c r="C86" s="95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</row>
    <row r="87" spans="1:18" s="124" customFormat="1" x14ac:dyDescent="0.3">
      <c r="A87" s="123" t="s">
        <v>411</v>
      </c>
      <c r="B87" s="124" t="s">
        <v>412</v>
      </c>
      <c r="C87" s="95"/>
      <c r="D87" s="96">
        <f>+D83+D85</f>
        <v>1030.9101486988852</v>
      </c>
      <c r="E87" s="96">
        <f t="shared" ref="E87:O87" si="12">+E83+E85</f>
        <v>2030.2383271375468</v>
      </c>
      <c r="F87" s="96">
        <f t="shared" si="12"/>
        <v>3226.616394052046</v>
      </c>
      <c r="G87" s="96">
        <f t="shared" si="12"/>
        <v>4214.8792565055774</v>
      </c>
      <c r="H87" s="96">
        <f t="shared" si="12"/>
        <v>5193.8257620817876</v>
      </c>
      <c r="I87" s="96">
        <f t="shared" si="12"/>
        <v>6161.3439776951682</v>
      </c>
      <c r="J87" s="96">
        <f t="shared" si="12"/>
        <v>7135.1944981412635</v>
      </c>
      <c r="K87" s="96">
        <f t="shared" si="12"/>
        <v>8121.6977323420097</v>
      </c>
      <c r="L87" s="96">
        <f t="shared" si="12"/>
        <v>9132.2530483271385</v>
      </c>
      <c r="M87" s="96">
        <f t="shared" si="12"/>
        <v>10136.063791821565</v>
      </c>
      <c r="N87" s="96">
        <f t="shared" si="12"/>
        <v>11135.386282527881</v>
      </c>
      <c r="O87" s="96">
        <f t="shared" si="12"/>
        <v>12134.773568773237</v>
      </c>
    </row>
    <row r="88" spans="1:18" s="107" customFormat="1" ht="13.5" customHeight="1" x14ac:dyDescent="0.3">
      <c r="A88" s="125"/>
      <c r="B88" s="126"/>
      <c r="C88" s="127"/>
      <c r="D88" s="128"/>
      <c r="E88" s="128"/>
      <c r="F88" s="128"/>
      <c r="G88" s="128"/>
      <c r="H88" s="116"/>
      <c r="I88" s="116"/>
      <c r="J88" s="116"/>
      <c r="K88" s="116"/>
      <c r="L88" s="116"/>
      <c r="M88" s="116"/>
      <c r="N88" s="116"/>
      <c r="O88" s="116"/>
    </row>
    <row r="89" spans="1:18" s="102" customFormat="1" ht="24" x14ac:dyDescent="0.3">
      <c r="A89" s="129"/>
      <c r="B89" s="89" t="s">
        <v>135</v>
      </c>
      <c r="C89" s="89" t="s">
        <v>334</v>
      </c>
      <c r="D89" s="90" t="s">
        <v>335</v>
      </c>
      <c r="E89" s="90" t="s">
        <v>336</v>
      </c>
      <c r="F89" s="90" t="s">
        <v>337</v>
      </c>
      <c r="G89" s="90" t="s">
        <v>338</v>
      </c>
      <c r="H89" s="90" t="s">
        <v>339</v>
      </c>
      <c r="I89" s="90" t="s">
        <v>340</v>
      </c>
      <c r="J89" s="90" t="s">
        <v>341</v>
      </c>
      <c r="K89" s="90" t="s">
        <v>342</v>
      </c>
      <c r="L89" s="90" t="s">
        <v>343</v>
      </c>
      <c r="M89" s="90" t="s">
        <v>344</v>
      </c>
      <c r="N89" s="90" t="s">
        <v>345</v>
      </c>
      <c r="O89" s="91" t="s">
        <v>346</v>
      </c>
    </row>
    <row r="90" spans="1:18" s="83" customFormat="1" x14ac:dyDescent="0.3">
      <c r="A90" s="94"/>
      <c r="C90" s="130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16"/>
    </row>
    <row r="91" spans="1:18" s="83" customFormat="1" x14ac:dyDescent="0.3">
      <c r="A91" s="94">
        <v>6640</v>
      </c>
      <c r="B91" s="83" t="s">
        <v>413</v>
      </c>
      <c r="C91" s="97" t="s">
        <v>414</v>
      </c>
      <c r="D91" s="98">
        <f>[4]TB2015!C346</f>
        <v>0</v>
      </c>
      <c r="E91" s="98">
        <f>[4]TB2015!D346</f>
        <v>0</v>
      </c>
      <c r="F91" s="98">
        <f>[4]TB2015!E346</f>
        <v>0</v>
      </c>
      <c r="G91" s="98">
        <f>[4]TB2015!F346</f>
        <v>18.32</v>
      </c>
      <c r="H91" s="98">
        <f>[4]TB2015!G346</f>
        <v>36.64</v>
      </c>
      <c r="I91" s="98">
        <f>[4]TB2015!H346</f>
        <v>54.96</v>
      </c>
      <c r="J91" s="98">
        <f>[4]TB2015!I346</f>
        <v>73.28</v>
      </c>
      <c r="K91" s="98">
        <f>[4]TB2015!J346</f>
        <v>91.6</v>
      </c>
      <c r="L91" s="98">
        <f>[4]TB2015!K346</f>
        <v>109.92</v>
      </c>
      <c r="M91" s="98">
        <f>[4]TB2015!L346</f>
        <v>128.24</v>
      </c>
      <c r="N91" s="98">
        <f>[4]TB2015!M346</f>
        <v>146.56</v>
      </c>
      <c r="O91" s="98">
        <f>[4]TB2015!N346</f>
        <v>164.88</v>
      </c>
      <c r="Q91" s="268"/>
    </row>
    <row r="92" spans="1:18" s="83" customFormat="1" x14ac:dyDescent="0.3">
      <c r="A92" s="94">
        <v>6645</v>
      </c>
      <c r="B92" s="83" t="s">
        <v>415</v>
      </c>
      <c r="C92" s="97"/>
      <c r="D92" s="98">
        <f>[4]TB2015!C347</f>
        <v>2.6</v>
      </c>
      <c r="E92" s="98">
        <f>[4]TB2015!D347</f>
        <v>5.2</v>
      </c>
      <c r="F92" s="98">
        <f>[4]TB2015!E347</f>
        <v>7.8</v>
      </c>
      <c r="G92" s="98">
        <f>[4]TB2015!F347</f>
        <v>10.4</v>
      </c>
      <c r="H92" s="98">
        <f>[4]TB2015!G347</f>
        <v>13</v>
      </c>
      <c r="I92" s="98">
        <f>[4]TB2015!H347</f>
        <v>15.6</v>
      </c>
      <c r="J92" s="98">
        <f>[4]TB2015!I347</f>
        <v>18.2</v>
      </c>
      <c r="K92" s="98">
        <f>[4]TB2015!J347</f>
        <v>20.8</v>
      </c>
      <c r="L92" s="98">
        <f>[4]TB2015!K347</f>
        <v>23.4</v>
      </c>
      <c r="M92" s="98">
        <f>[4]TB2015!L347</f>
        <v>26</v>
      </c>
      <c r="N92" s="98">
        <f>[4]TB2015!M347</f>
        <v>28.6</v>
      </c>
      <c r="O92" s="98">
        <f>[4]TB2015!N347</f>
        <v>31.2</v>
      </c>
      <c r="Q92" s="268"/>
    </row>
    <row r="93" spans="1:18" s="83" customFormat="1" x14ac:dyDescent="0.3">
      <c r="A93" s="94"/>
      <c r="C93" s="117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</row>
    <row r="94" spans="1:18" s="83" customFormat="1" x14ac:dyDescent="0.3">
      <c r="A94" s="94">
        <v>6710</v>
      </c>
      <c r="B94" s="83" t="s">
        <v>416</v>
      </c>
      <c r="C94" s="97" t="s">
        <v>417</v>
      </c>
      <c r="D94" s="98">
        <f>[4]TB2015!C351</f>
        <v>30.95</v>
      </c>
      <c r="E94" s="98">
        <f>[4]TB2015!D351</f>
        <v>61.9</v>
      </c>
      <c r="F94" s="98">
        <f>[4]TB2015!E351</f>
        <v>92.85</v>
      </c>
      <c r="G94" s="98">
        <f>[4]TB2015!F351</f>
        <v>239.88</v>
      </c>
      <c r="H94" s="98">
        <f>[4]TB2015!G351</f>
        <v>386.91</v>
      </c>
      <c r="I94" s="98">
        <f>[4]TB2015!H351</f>
        <v>533.94000000000005</v>
      </c>
      <c r="J94" s="98">
        <f>[4]TB2015!I351</f>
        <v>680.97</v>
      </c>
      <c r="K94" s="98">
        <f>[4]TB2015!J351</f>
        <v>828</v>
      </c>
      <c r="L94" s="98">
        <f>[4]TB2015!K351</f>
        <v>975.03</v>
      </c>
      <c r="M94" s="98">
        <f>[4]TB2015!L351</f>
        <v>1122.06</v>
      </c>
      <c r="N94" s="98">
        <f>[4]TB2015!M351</f>
        <v>1269.0899999999999</v>
      </c>
      <c r="O94" s="98">
        <f>[4]TB2015!N351</f>
        <v>1416.12</v>
      </c>
      <c r="Q94" s="268"/>
    </row>
    <row r="95" spans="1:18" s="83" customFormat="1" x14ac:dyDescent="0.3">
      <c r="A95" s="94"/>
      <c r="C95" s="97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</row>
    <row r="96" spans="1:18" s="83" customFormat="1" x14ac:dyDescent="0.3">
      <c r="A96" s="94">
        <v>6715</v>
      </c>
      <c r="B96" s="83" t="s">
        <v>419</v>
      </c>
      <c r="C96" s="97" t="s">
        <v>420</v>
      </c>
      <c r="D96" s="98">
        <f>[4]TB2015!C352</f>
        <v>275.06</v>
      </c>
      <c r="E96" s="98">
        <f>[4]TB2015!D352</f>
        <v>550.12</v>
      </c>
      <c r="F96" s="98">
        <f>[4]TB2015!E352</f>
        <v>825.18</v>
      </c>
      <c r="G96" s="98">
        <f>[4]TB2015!F352</f>
        <v>1100.24</v>
      </c>
      <c r="H96" s="98">
        <f>[4]TB2015!G352</f>
        <v>1375.3</v>
      </c>
      <c r="I96" s="98">
        <f>[4]TB2015!H352</f>
        <v>1650.36</v>
      </c>
      <c r="J96" s="98">
        <f>[4]TB2015!I352</f>
        <v>1925.42</v>
      </c>
      <c r="K96" s="98">
        <f>[4]TB2015!J352</f>
        <v>2230.69</v>
      </c>
      <c r="L96" s="98">
        <f>[4]TB2015!K352</f>
        <v>2535.96</v>
      </c>
      <c r="M96" s="98">
        <f>[4]TB2015!L352</f>
        <v>2841.23</v>
      </c>
      <c r="N96" s="98">
        <f>[4]TB2015!M352</f>
        <v>3146.5</v>
      </c>
      <c r="O96" s="98">
        <f>[4]TB2015!N352</f>
        <v>3451.77</v>
      </c>
      <c r="Q96" s="268"/>
    </row>
    <row r="97" spans="1:18" s="83" customFormat="1" x14ac:dyDescent="0.3">
      <c r="A97" s="94">
        <v>6717</v>
      </c>
      <c r="B97" s="83" t="s">
        <v>421</v>
      </c>
      <c r="C97" s="97" t="s">
        <v>422</v>
      </c>
      <c r="D97" s="98">
        <f>[4]TB2015!C353</f>
        <v>13.65</v>
      </c>
      <c r="E97" s="98">
        <f>[4]TB2015!D353</f>
        <v>27.3</v>
      </c>
      <c r="F97" s="98">
        <f>[4]TB2015!E353</f>
        <v>40.950000000000003</v>
      </c>
      <c r="G97" s="98">
        <f>[4]TB2015!F353</f>
        <v>54.6</v>
      </c>
      <c r="H97" s="98">
        <f>[4]TB2015!G353</f>
        <v>68.25</v>
      </c>
      <c r="I97" s="98">
        <f>[4]TB2015!H353</f>
        <v>81.900000000000006</v>
      </c>
      <c r="J97" s="98">
        <f>[4]TB2015!I353</f>
        <v>95.55</v>
      </c>
      <c r="K97" s="98">
        <f>[4]TB2015!J353</f>
        <v>109.2</v>
      </c>
      <c r="L97" s="98">
        <f>[4]TB2015!K353</f>
        <v>122.85</v>
      </c>
      <c r="M97" s="98">
        <f>[4]TB2015!L353</f>
        <v>136.5</v>
      </c>
      <c r="N97" s="98">
        <f>[4]TB2015!M353</f>
        <v>150.15</v>
      </c>
      <c r="O97" s="98">
        <f>[4]TB2015!N353</f>
        <v>163.80000000000001</v>
      </c>
      <c r="Q97" s="268"/>
    </row>
    <row r="98" spans="1:18" s="83" customFormat="1" x14ac:dyDescent="0.3">
      <c r="A98" s="94"/>
      <c r="B98" s="102" t="s">
        <v>81</v>
      </c>
      <c r="C98" s="95" t="s">
        <v>81</v>
      </c>
      <c r="D98" s="103">
        <f>SUM(D96:D97)</f>
        <v>288.70999999999998</v>
      </c>
      <c r="E98" s="103">
        <f t="shared" ref="E98:O98" si="13">SUM(E96:E97)</f>
        <v>577.41999999999996</v>
      </c>
      <c r="F98" s="103">
        <f t="shared" si="13"/>
        <v>866.13</v>
      </c>
      <c r="G98" s="103">
        <f t="shared" si="13"/>
        <v>1154.8399999999999</v>
      </c>
      <c r="H98" s="103">
        <f t="shared" si="13"/>
        <v>1443.55</v>
      </c>
      <c r="I98" s="103">
        <f t="shared" si="13"/>
        <v>1732.26</v>
      </c>
      <c r="J98" s="103">
        <f t="shared" si="13"/>
        <v>2020.97</v>
      </c>
      <c r="K98" s="103">
        <f t="shared" si="13"/>
        <v>2339.89</v>
      </c>
      <c r="L98" s="103">
        <f t="shared" si="13"/>
        <v>2658.81</v>
      </c>
      <c r="M98" s="103">
        <f t="shared" si="13"/>
        <v>2977.73</v>
      </c>
      <c r="N98" s="103">
        <f t="shared" si="13"/>
        <v>3296.65</v>
      </c>
      <c r="O98" s="103">
        <f t="shared" si="13"/>
        <v>3615.57</v>
      </c>
    </row>
    <row r="99" spans="1:18" s="83" customFormat="1" x14ac:dyDescent="0.3">
      <c r="A99" s="94"/>
      <c r="C99" s="99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</row>
    <row r="100" spans="1:18" s="83" customFormat="1" x14ac:dyDescent="0.3">
      <c r="A100" s="94">
        <v>6725</v>
      </c>
      <c r="B100" s="83" t="s">
        <v>423</v>
      </c>
      <c r="C100" s="97" t="s">
        <v>424</v>
      </c>
      <c r="D100" s="98">
        <f>[4]TB2015!C354</f>
        <v>44.98</v>
      </c>
      <c r="E100" s="98">
        <f>[4]TB2015!D354</f>
        <v>89.96</v>
      </c>
      <c r="F100" s="98">
        <f>[4]TB2015!E354</f>
        <v>134.94</v>
      </c>
      <c r="G100" s="98">
        <f>[4]TB2015!F354</f>
        <v>179.92</v>
      </c>
      <c r="H100" s="98">
        <f>[4]TB2015!G354</f>
        <v>224.9</v>
      </c>
      <c r="I100" s="98">
        <f>[4]TB2015!H354</f>
        <v>269.88</v>
      </c>
      <c r="J100" s="98">
        <f>[4]TB2015!I354</f>
        <v>314.86</v>
      </c>
      <c r="K100" s="98">
        <f>[4]TB2015!J354</f>
        <v>359.84</v>
      </c>
      <c r="L100" s="98">
        <f>[4]TB2015!K354</f>
        <v>404.82</v>
      </c>
      <c r="M100" s="98">
        <f>[4]TB2015!L354</f>
        <v>449.8</v>
      </c>
      <c r="N100" s="98">
        <f>[4]TB2015!M354</f>
        <v>494.78</v>
      </c>
      <c r="O100" s="98">
        <f>[4]TB2015!N354</f>
        <v>539.76</v>
      </c>
      <c r="Q100" s="268"/>
    </row>
    <row r="101" spans="1:18" s="83" customFormat="1" x14ac:dyDescent="0.3">
      <c r="A101" s="94"/>
      <c r="C101" s="99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</row>
    <row r="102" spans="1:18" s="83" customFormat="1" x14ac:dyDescent="0.3">
      <c r="A102" s="94">
        <v>6660</v>
      </c>
      <c r="B102" s="83" t="s">
        <v>425</v>
      </c>
      <c r="C102" s="97" t="s">
        <v>426</v>
      </c>
      <c r="D102" s="98">
        <f>[4]TB2015!C348</f>
        <v>718.71</v>
      </c>
      <c r="E102" s="98">
        <f>[4]TB2015!D348</f>
        <v>1437.42</v>
      </c>
      <c r="F102" s="98">
        <f>[4]TB2015!E348</f>
        <v>2156.13</v>
      </c>
      <c r="G102" s="98">
        <f>[4]TB2015!F348</f>
        <v>2874.84</v>
      </c>
      <c r="H102" s="98">
        <f>[4]TB2015!G348</f>
        <v>3593.55</v>
      </c>
      <c r="I102" s="98">
        <f>[4]TB2015!H348</f>
        <v>4312.26</v>
      </c>
      <c r="J102" s="98">
        <f>[4]TB2015!I348</f>
        <v>5030.97</v>
      </c>
      <c r="K102" s="98">
        <f>[4]TB2015!J348</f>
        <v>5749.68</v>
      </c>
      <c r="L102" s="98">
        <f>[4]TB2015!K348</f>
        <v>6468.39</v>
      </c>
      <c r="M102" s="98">
        <f>[4]TB2015!L348</f>
        <v>7187.1</v>
      </c>
      <c r="N102" s="98">
        <f>[4]TB2015!M348</f>
        <v>7905.81</v>
      </c>
      <c r="O102" s="101">
        <f>[4]TB2015!N348</f>
        <v>8624.52</v>
      </c>
      <c r="Q102" s="268"/>
      <c r="R102" s="268">
        <f>O102+O106+O118</f>
        <v>13833.6</v>
      </c>
    </row>
    <row r="103" spans="1:18" s="83" customFormat="1" x14ac:dyDescent="0.3">
      <c r="A103" s="94"/>
      <c r="C103" s="99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</row>
    <row r="104" spans="1:18" s="83" customFormat="1" x14ac:dyDescent="0.3">
      <c r="A104" s="94">
        <v>6655</v>
      </c>
      <c r="B104" s="83" t="s">
        <v>427</v>
      </c>
      <c r="C104" s="99"/>
      <c r="D104" s="98">
        <v>0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0</v>
      </c>
      <c r="K104" s="98">
        <v>0</v>
      </c>
      <c r="L104" s="98">
        <v>0</v>
      </c>
      <c r="M104" s="98">
        <v>0</v>
      </c>
      <c r="N104" s="98">
        <v>0</v>
      </c>
      <c r="O104" s="98">
        <v>0</v>
      </c>
    </row>
    <row r="105" spans="1:18" s="83" customFormat="1" x14ac:dyDescent="0.3">
      <c r="A105" s="94"/>
      <c r="C105" s="99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</row>
    <row r="106" spans="1:18" s="83" customFormat="1" x14ac:dyDescent="0.3">
      <c r="A106" s="94">
        <v>6680</v>
      </c>
      <c r="B106" s="83" t="s">
        <v>428</v>
      </c>
      <c r="C106" s="97" t="s">
        <v>429</v>
      </c>
      <c r="D106" s="98">
        <f>[4]TB2015!C350</f>
        <v>-187.18</v>
      </c>
      <c r="E106" s="98">
        <f>[4]TB2015!D350</f>
        <v>-374.36</v>
      </c>
      <c r="F106" s="98">
        <f>[4]TB2015!E350</f>
        <v>-561.54</v>
      </c>
      <c r="G106" s="98">
        <f>[4]TB2015!F350</f>
        <v>-748.72</v>
      </c>
      <c r="H106" s="98">
        <f>[4]TB2015!G350</f>
        <v>-935.9</v>
      </c>
      <c r="I106" s="98">
        <f>[4]TB2015!H350</f>
        <v>-1123.08</v>
      </c>
      <c r="J106" s="98">
        <f>[4]TB2015!I350</f>
        <v>-1310.26</v>
      </c>
      <c r="K106" s="98">
        <f>[4]TB2015!J350</f>
        <v>-1497.44</v>
      </c>
      <c r="L106" s="98">
        <f>[4]TB2015!K350</f>
        <v>-1684.62</v>
      </c>
      <c r="M106" s="98">
        <f>[4]TB2015!L350</f>
        <v>-1871.8</v>
      </c>
      <c r="N106" s="98">
        <f>[4]TB2015!M350</f>
        <v>-2058.98</v>
      </c>
      <c r="O106" s="101">
        <f>[4]TB2015!N350</f>
        <v>-2246.16</v>
      </c>
      <c r="Q106" s="268"/>
    </row>
    <row r="107" spans="1:18" s="83" customFormat="1" x14ac:dyDescent="0.3">
      <c r="A107" s="94"/>
      <c r="B107" s="83" t="s">
        <v>430</v>
      </c>
      <c r="C107" s="97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</row>
    <row r="108" spans="1:18" s="83" customFormat="1" x14ac:dyDescent="0.3">
      <c r="A108" s="94"/>
      <c r="B108" s="102" t="s">
        <v>81</v>
      </c>
      <c r="C108" s="95" t="s">
        <v>81</v>
      </c>
      <c r="D108" s="103">
        <f>SUM(D106:D107)</f>
        <v>-187.18</v>
      </c>
      <c r="E108" s="103">
        <f t="shared" ref="E108:O108" si="14">SUM(E106:E107)</f>
        <v>-374.36</v>
      </c>
      <c r="F108" s="103">
        <f t="shared" si="14"/>
        <v>-561.54</v>
      </c>
      <c r="G108" s="103">
        <f t="shared" si="14"/>
        <v>-748.72</v>
      </c>
      <c r="H108" s="103">
        <f t="shared" si="14"/>
        <v>-935.9</v>
      </c>
      <c r="I108" s="103">
        <f t="shared" si="14"/>
        <v>-1123.08</v>
      </c>
      <c r="J108" s="103">
        <f t="shared" si="14"/>
        <v>-1310.26</v>
      </c>
      <c r="K108" s="103">
        <f t="shared" si="14"/>
        <v>-1497.44</v>
      </c>
      <c r="L108" s="103">
        <f t="shared" si="14"/>
        <v>-1684.62</v>
      </c>
      <c r="M108" s="103">
        <f t="shared" si="14"/>
        <v>-1871.8</v>
      </c>
      <c r="N108" s="103">
        <f t="shared" si="14"/>
        <v>-2058.98</v>
      </c>
      <c r="O108" s="103">
        <f t="shared" si="14"/>
        <v>-2246.16</v>
      </c>
    </row>
    <row r="109" spans="1:18" s="83" customFormat="1" x14ac:dyDescent="0.3">
      <c r="A109" s="94"/>
      <c r="C109" s="97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</row>
    <row r="110" spans="1:18" s="83" customFormat="1" x14ac:dyDescent="0.3">
      <c r="A110" s="94">
        <v>6685</v>
      </c>
      <c r="B110" s="83" t="s">
        <v>150</v>
      </c>
      <c r="C110" s="99"/>
      <c r="D110" s="100">
        <v>0</v>
      </c>
      <c r="E110" s="100">
        <v>0</v>
      </c>
      <c r="F110" s="100">
        <v>0</v>
      </c>
      <c r="G110" s="100">
        <v>0</v>
      </c>
      <c r="H110" s="100">
        <v>0</v>
      </c>
      <c r="I110" s="100">
        <v>0</v>
      </c>
      <c r="J110" s="100">
        <v>0</v>
      </c>
      <c r="K110" s="100">
        <v>0</v>
      </c>
      <c r="L110" s="100">
        <v>0</v>
      </c>
      <c r="M110" s="100">
        <v>0</v>
      </c>
      <c r="N110" s="100">
        <v>0</v>
      </c>
      <c r="O110" s="100">
        <v>0</v>
      </c>
    </row>
    <row r="111" spans="1:18" s="83" customFormat="1" x14ac:dyDescent="0.3">
      <c r="A111" s="94"/>
      <c r="C111" s="99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</row>
    <row r="112" spans="1:18" s="83" customFormat="1" x14ac:dyDescent="0.3">
      <c r="A112" s="94">
        <v>6730</v>
      </c>
      <c r="B112" s="83" t="s">
        <v>432</v>
      </c>
      <c r="C112" s="99"/>
      <c r="D112" s="98">
        <f>[4]TB2015!C355</f>
        <v>45.53</v>
      </c>
      <c r="E112" s="98">
        <f>[4]TB2015!D355</f>
        <v>91.06</v>
      </c>
      <c r="F112" s="98">
        <f>[4]TB2015!E355</f>
        <v>136.59</v>
      </c>
      <c r="G112" s="98">
        <f>[4]TB2015!F355</f>
        <v>182.12</v>
      </c>
      <c r="H112" s="98">
        <f>[4]TB2015!G355</f>
        <v>227.65</v>
      </c>
      <c r="I112" s="98">
        <f>[4]TB2015!H355</f>
        <v>273.18</v>
      </c>
      <c r="J112" s="98">
        <f>[4]TB2015!I355</f>
        <v>318.70999999999998</v>
      </c>
      <c r="K112" s="98">
        <f>[4]TB2015!J355</f>
        <v>364.24</v>
      </c>
      <c r="L112" s="98">
        <f>[4]TB2015!K355</f>
        <v>409.77</v>
      </c>
      <c r="M112" s="98">
        <f>[4]TB2015!L355</f>
        <v>455.3</v>
      </c>
      <c r="N112" s="98">
        <f>[4]TB2015!M355</f>
        <v>500.83</v>
      </c>
      <c r="O112" s="98">
        <f>[4]TB2015!N355</f>
        <v>546.36</v>
      </c>
      <c r="Q112" s="268"/>
    </row>
    <row r="113" spans="1:18" s="83" customFormat="1" x14ac:dyDescent="0.3">
      <c r="A113" s="94">
        <v>6795</v>
      </c>
      <c r="B113" s="83" t="s">
        <v>433</v>
      </c>
      <c r="C113" s="99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Q113" s="107"/>
      <c r="R113" s="83">
        <v>239.88</v>
      </c>
    </row>
    <row r="114" spans="1:18" s="83" customFormat="1" x14ac:dyDescent="0.3">
      <c r="A114" s="94"/>
      <c r="C114" s="99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</row>
    <row r="115" spans="1:18" s="83" customFormat="1" x14ac:dyDescent="0.3">
      <c r="A115" s="94">
        <v>6745</v>
      </c>
      <c r="B115" s="83" t="s">
        <v>434</v>
      </c>
      <c r="C115" s="99"/>
      <c r="D115" s="98">
        <f>[4]TB2015!C356+[4]TB2015!C357</f>
        <v>23.93</v>
      </c>
      <c r="E115" s="98">
        <f>[4]TB2015!D356+[4]TB2015!D357</f>
        <v>47.86</v>
      </c>
      <c r="F115" s="98">
        <f>[4]TB2015!E356+[4]TB2015!E357</f>
        <v>71.789999999999992</v>
      </c>
      <c r="G115" s="98">
        <f>[4]TB2015!F356+[4]TB2015!F357</f>
        <v>95.72</v>
      </c>
      <c r="H115" s="98">
        <f>[4]TB2015!G356+[4]TB2015!G357</f>
        <v>119.65</v>
      </c>
      <c r="I115" s="98">
        <f>[4]TB2015!H356+[4]TB2015!H357</f>
        <v>143.57999999999998</v>
      </c>
      <c r="J115" s="98">
        <f>[4]TB2015!I356+[4]TB2015!I357</f>
        <v>167.51</v>
      </c>
      <c r="K115" s="98">
        <f>[4]TB2015!J356+[4]TB2015!J357</f>
        <v>191.44</v>
      </c>
      <c r="L115" s="98">
        <f>[4]TB2015!K356+[4]TB2015!K357</f>
        <v>215.37</v>
      </c>
      <c r="M115" s="98">
        <f>[4]TB2015!L356+[4]TB2015!L357</f>
        <v>239.3</v>
      </c>
      <c r="N115" s="98">
        <f>[4]TB2015!M356+[4]TB2015!M357</f>
        <v>263.23</v>
      </c>
      <c r="O115" s="98">
        <f>[4]TB2015!N356+[4]TB2015!N357</f>
        <v>287.15999999999997</v>
      </c>
      <c r="Q115" s="268"/>
    </row>
    <row r="116" spans="1:18" s="83" customFormat="1" x14ac:dyDescent="0.3">
      <c r="A116" s="94">
        <v>6800</v>
      </c>
      <c r="B116" s="83" t="s">
        <v>435</v>
      </c>
      <c r="C116" s="99"/>
      <c r="D116" s="98">
        <f>[4]TB2015!C362</f>
        <v>19.75</v>
      </c>
      <c r="E116" s="98">
        <f>[4]TB2015!D362</f>
        <v>39.5</v>
      </c>
      <c r="F116" s="98">
        <f>[4]TB2015!E362</f>
        <v>59.25</v>
      </c>
      <c r="G116" s="98">
        <f>[4]TB2015!F362</f>
        <v>79</v>
      </c>
      <c r="H116" s="98">
        <f>[4]TB2015!G362</f>
        <v>98.75</v>
      </c>
      <c r="I116" s="98">
        <f>[4]TB2015!H362</f>
        <v>118.5</v>
      </c>
      <c r="J116" s="98">
        <f>[4]TB2015!I362</f>
        <v>138.25</v>
      </c>
      <c r="K116" s="98">
        <f>[4]TB2015!J362</f>
        <v>158</v>
      </c>
      <c r="L116" s="98">
        <f>[4]TB2015!K362</f>
        <v>177.75</v>
      </c>
      <c r="M116" s="98">
        <f>[4]TB2015!L362</f>
        <v>197.5</v>
      </c>
      <c r="N116" s="98">
        <f>[4]TB2015!M362</f>
        <v>217.25</v>
      </c>
      <c r="O116" s="98">
        <f>[4]TB2015!N362</f>
        <v>237</v>
      </c>
      <c r="Q116" s="268"/>
    </row>
    <row r="117" spans="1:18" s="83" customFormat="1" x14ac:dyDescent="0.3">
      <c r="A117" s="94"/>
      <c r="C117" s="99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</row>
    <row r="118" spans="1:18" s="83" customFormat="1" x14ac:dyDescent="0.3">
      <c r="A118" s="94">
        <v>6665</v>
      </c>
      <c r="B118" s="83" t="s">
        <v>186</v>
      </c>
      <c r="C118" s="99"/>
      <c r="D118" s="98">
        <f>[4]TB2015!C349</f>
        <v>627.33000000000004</v>
      </c>
      <c r="E118" s="98">
        <f>[4]TB2015!D349</f>
        <v>1254.6600000000001</v>
      </c>
      <c r="F118" s="98">
        <f>[4]TB2015!E349</f>
        <v>1881.99</v>
      </c>
      <c r="G118" s="98">
        <f>[4]TB2015!F349</f>
        <v>2501.2399999999998</v>
      </c>
      <c r="H118" s="98">
        <f>[4]TB2015!G349</f>
        <v>3120.49</v>
      </c>
      <c r="I118" s="98">
        <f>[4]TB2015!H349</f>
        <v>3739.74</v>
      </c>
      <c r="J118" s="98">
        <f>[4]TB2015!I349</f>
        <v>4358.99</v>
      </c>
      <c r="K118" s="98">
        <f>[4]TB2015!J349</f>
        <v>4978.24</v>
      </c>
      <c r="L118" s="98">
        <f>[4]TB2015!K349</f>
        <v>5597.49</v>
      </c>
      <c r="M118" s="98">
        <f>[4]TB2015!L349</f>
        <v>6216.74</v>
      </c>
      <c r="N118" s="98">
        <f>[4]TB2015!M349</f>
        <v>6835.99</v>
      </c>
      <c r="O118" s="101">
        <f>[4]TB2015!N349</f>
        <v>7455.24</v>
      </c>
      <c r="Q118" s="268"/>
    </row>
    <row r="119" spans="1:18" s="83" customFormat="1" x14ac:dyDescent="0.3">
      <c r="A119" s="94"/>
      <c r="C119" s="99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</row>
    <row r="120" spans="1:18" s="83" customFormat="1" x14ac:dyDescent="0.3">
      <c r="A120" s="94">
        <v>6695</v>
      </c>
      <c r="B120" s="83" t="s">
        <v>436</v>
      </c>
      <c r="C120" s="99"/>
      <c r="D120" s="98">
        <v>0</v>
      </c>
      <c r="E120" s="98">
        <v>0</v>
      </c>
      <c r="F120" s="98">
        <v>0</v>
      </c>
      <c r="G120" s="98">
        <v>0</v>
      </c>
      <c r="H120" s="98">
        <v>0</v>
      </c>
      <c r="I120" s="98">
        <v>0</v>
      </c>
      <c r="J120" s="98">
        <v>0</v>
      </c>
      <c r="K120" s="98">
        <v>0</v>
      </c>
      <c r="L120" s="98">
        <v>0</v>
      </c>
      <c r="M120" s="98">
        <v>0</v>
      </c>
      <c r="N120" s="98">
        <v>0</v>
      </c>
      <c r="O120" s="98">
        <v>0</v>
      </c>
    </row>
    <row r="121" spans="1:18" s="83" customFormat="1" x14ac:dyDescent="0.3">
      <c r="A121" s="94">
        <v>6760</v>
      </c>
      <c r="B121" s="83" t="s">
        <v>437</v>
      </c>
      <c r="C121" s="99"/>
      <c r="D121" s="98">
        <f>[4]TB2015!C358</f>
        <v>0.21</v>
      </c>
      <c r="E121" s="98">
        <f>[4]TB2015!D358</f>
        <v>0.42</v>
      </c>
      <c r="F121" s="98">
        <f>[4]TB2015!E358</f>
        <v>0.63</v>
      </c>
      <c r="G121" s="98">
        <f>[4]TB2015!F358</f>
        <v>0.84</v>
      </c>
      <c r="H121" s="98">
        <f>[4]TB2015!G358</f>
        <v>1.05</v>
      </c>
      <c r="I121" s="98">
        <f>[4]TB2015!H358</f>
        <v>1.26</v>
      </c>
      <c r="J121" s="98">
        <f>[4]TB2015!I358</f>
        <v>1.47</v>
      </c>
      <c r="K121" s="98">
        <f>[4]TB2015!J358</f>
        <v>1.68</v>
      </c>
      <c r="L121" s="98">
        <f>[4]TB2015!K358</f>
        <v>1.89</v>
      </c>
      <c r="M121" s="98">
        <f>[4]TB2015!L358</f>
        <v>2.1</v>
      </c>
      <c r="N121" s="98">
        <f>[4]TB2015!M358</f>
        <v>2.31</v>
      </c>
      <c r="O121" s="98">
        <f>[4]TB2015!N358</f>
        <v>2.52</v>
      </c>
      <c r="Q121" s="268"/>
    </row>
    <row r="122" spans="1:18" s="83" customFormat="1" x14ac:dyDescent="0.3">
      <c r="A122" s="94">
        <v>6765</v>
      </c>
      <c r="B122" s="83" t="s">
        <v>438</v>
      </c>
      <c r="C122" s="97"/>
      <c r="D122" s="98">
        <f>[4]TB2015!C359</f>
        <v>254.76</v>
      </c>
      <c r="E122" s="98">
        <f>[4]TB2015!D359</f>
        <v>509.52</v>
      </c>
      <c r="F122" s="98">
        <f>[4]TB2015!E359</f>
        <v>766.72</v>
      </c>
      <c r="G122" s="98">
        <f>[4]TB2015!F359</f>
        <v>1023.92</v>
      </c>
      <c r="H122" s="98">
        <f>[4]TB2015!G359</f>
        <v>1281.54</v>
      </c>
      <c r="I122" s="98">
        <f>[4]TB2015!H359</f>
        <v>1541.66</v>
      </c>
      <c r="J122" s="98">
        <f>[4]TB2015!I359</f>
        <v>1801.78</v>
      </c>
      <c r="K122" s="98">
        <f>[4]TB2015!J359</f>
        <v>2061.9</v>
      </c>
      <c r="L122" s="98">
        <f>[4]TB2015!K359</f>
        <v>2322.02</v>
      </c>
      <c r="M122" s="98">
        <f>[4]TB2015!L359</f>
        <v>2582.14</v>
      </c>
      <c r="N122" s="98">
        <f>[4]TB2015!M359</f>
        <v>2842.26</v>
      </c>
      <c r="O122" s="98">
        <f>[4]TB2015!N359</f>
        <v>3102.38</v>
      </c>
      <c r="Q122" s="268"/>
    </row>
    <row r="123" spans="1:18" s="107" customFormat="1" x14ac:dyDescent="0.3">
      <c r="A123" s="125"/>
      <c r="B123" s="132" t="s">
        <v>439</v>
      </c>
      <c r="C123" s="133" t="s">
        <v>440</v>
      </c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</row>
    <row r="124" spans="1:18" s="83" customFormat="1" x14ac:dyDescent="0.3">
      <c r="A124" s="94"/>
      <c r="B124" s="102" t="s">
        <v>81</v>
      </c>
      <c r="C124" s="95" t="s">
        <v>81</v>
      </c>
      <c r="D124" s="103">
        <f>SUM(D121:D123)</f>
        <v>254.97</v>
      </c>
      <c r="E124" s="103">
        <f t="shared" ref="E124:O124" si="15">SUM(E121:E123)</f>
        <v>509.94</v>
      </c>
      <c r="F124" s="103">
        <f t="shared" si="15"/>
        <v>767.35</v>
      </c>
      <c r="G124" s="103">
        <f t="shared" si="15"/>
        <v>1024.76</v>
      </c>
      <c r="H124" s="103">
        <f t="shared" si="15"/>
        <v>1282.5899999999999</v>
      </c>
      <c r="I124" s="103">
        <f t="shared" si="15"/>
        <v>1542.92</v>
      </c>
      <c r="J124" s="103">
        <f t="shared" si="15"/>
        <v>1803.25</v>
      </c>
      <c r="K124" s="103">
        <f t="shared" si="15"/>
        <v>2063.58</v>
      </c>
      <c r="L124" s="103">
        <f t="shared" si="15"/>
        <v>2323.91</v>
      </c>
      <c r="M124" s="103">
        <f t="shared" si="15"/>
        <v>2584.2399999999998</v>
      </c>
      <c r="N124" s="103">
        <f t="shared" si="15"/>
        <v>2844.57</v>
      </c>
      <c r="O124" s="103">
        <f t="shared" si="15"/>
        <v>3104.9</v>
      </c>
    </row>
    <row r="125" spans="1:18" s="83" customFormat="1" x14ac:dyDescent="0.3">
      <c r="A125" s="94"/>
      <c r="C125" s="99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</row>
    <row r="126" spans="1:18" s="83" customFormat="1" x14ac:dyDescent="0.3">
      <c r="A126" s="94">
        <v>6775</v>
      </c>
      <c r="B126" s="83" t="s">
        <v>441</v>
      </c>
      <c r="C126" s="99"/>
      <c r="D126" s="98">
        <f>[4]TB2015!C360</f>
        <v>0.48</v>
      </c>
      <c r="E126" s="98">
        <f>[4]TB2015!D360</f>
        <v>0.96</v>
      </c>
      <c r="F126" s="98">
        <f>[4]TB2015!E360</f>
        <v>1.44</v>
      </c>
      <c r="G126" s="98">
        <f>[4]TB2015!F360</f>
        <v>1.92</v>
      </c>
      <c r="H126" s="98">
        <f>[4]TB2015!G360</f>
        <v>2.4</v>
      </c>
      <c r="I126" s="98">
        <f>[4]TB2015!H360</f>
        <v>2.88</v>
      </c>
      <c r="J126" s="98">
        <f>[4]TB2015!I360</f>
        <v>3.36</v>
      </c>
      <c r="K126" s="98">
        <f>[4]TB2015!J360</f>
        <v>3.84</v>
      </c>
      <c r="L126" s="98">
        <f>[4]TB2015!K360</f>
        <v>4.32</v>
      </c>
      <c r="M126" s="98">
        <f>[4]TB2015!L360</f>
        <v>4.8</v>
      </c>
      <c r="N126" s="98">
        <f>[4]TB2015!M360</f>
        <v>5.28</v>
      </c>
      <c r="O126" s="98">
        <f>[4]TB2015!N360</f>
        <v>5.76</v>
      </c>
      <c r="Q126" s="268"/>
    </row>
    <row r="127" spans="1:18" s="83" customFormat="1" x14ac:dyDescent="0.3">
      <c r="A127" s="94"/>
      <c r="C127" s="99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</row>
    <row r="128" spans="1:18" s="83" customFormat="1" x14ac:dyDescent="0.3">
      <c r="A128" s="94">
        <v>6805</v>
      </c>
      <c r="B128" s="83" t="s">
        <v>442</v>
      </c>
      <c r="C128" s="99"/>
      <c r="D128" s="98">
        <v>0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</row>
    <row r="129" spans="1:18" s="83" customFormat="1" x14ac:dyDescent="0.3">
      <c r="A129" s="94"/>
      <c r="C129" s="99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</row>
    <row r="130" spans="1:18" s="83" customFormat="1" x14ac:dyDescent="0.3">
      <c r="A130" s="94">
        <v>6785</v>
      </c>
      <c r="B130" s="83" t="s">
        <v>443</v>
      </c>
      <c r="C130" s="97" t="s">
        <v>444</v>
      </c>
      <c r="D130" s="98">
        <f>[4]TB2015!C361</f>
        <v>0</v>
      </c>
      <c r="E130" s="98">
        <f>[4]TB2015!D361</f>
        <v>0</v>
      </c>
      <c r="F130" s="98">
        <f>[4]TB2015!E361</f>
        <v>0</v>
      </c>
      <c r="G130" s="98">
        <f>[4]TB2015!F361</f>
        <v>5.39</v>
      </c>
      <c r="H130" s="98">
        <f>[4]TB2015!G361</f>
        <v>10.78</v>
      </c>
      <c r="I130" s="98">
        <f>[4]TB2015!H361</f>
        <v>16.170000000000002</v>
      </c>
      <c r="J130" s="98">
        <f>[4]TB2015!I361</f>
        <v>21.56</v>
      </c>
      <c r="K130" s="98">
        <f>[4]TB2015!J361</f>
        <v>26.95</v>
      </c>
      <c r="L130" s="98">
        <f>[4]TB2015!K361</f>
        <v>32.340000000000003</v>
      </c>
      <c r="M130" s="98">
        <f>[4]TB2015!L361</f>
        <v>37.729999999999997</v>
      </c>
      <c r="N130" s="98">
        <f>[4]TB2015!M361</f>
        <v>43.12</v>
      </c>
      <c r="O130" s="98">
        <f>[4]TB2015!N361</f>
        <v>48.51</v>
      </c>
      <c r="Q130" s="268"/>
    </row>
    <row r="131" spans="1:18" s="83" customFormat="1" x14ac:dyDescent="0.3">
      <c r="A131" s="94"/>
      <c r="C131" s="99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</row>
    <row r="132" spans="1:18" s="83" customFormat="1" x14ac:dyDescent="0.3">
      <c r="A132" s="94">
        <v>6675</v>
      </c>
      <c r="B132" s="83" t="s">
        <v>445</v>
      </c>
      <c r="C132" s="99"/>
      <c r="D132" s="98">
        <v>0</v>
      </c>
      <c r="E132" s="98">
        <v>0</v>
      </c>
      <c r="F132" s="98">
        <v>0</v>
      </c>
      <c r="G132" s="98">
        <v>0</v>
      </c>
      <c r="H132" s="98">
        <v>0</v>
      </c>
      <c r="I132" s="98">
        <v>0</v>
      </c>
      <c r="J132" s="98">
        <v>0</v>
      </c>
      <c r="K132" s="98">
        <v>0</v>
      </c>
      <c r="L132" s="98">
        <v>0</v>
      </c>
      <c r="M132" s="98">
        <v>0</v>
      </c>
      <c r="N132" s="98">
        <v>0</v>
      </c>
      <c r="O132" s="98">
        <v>0</v>
      </c>
    </row>
    <row r="133" spans="1:18" s="83" customFormat="1" x14ac:dyDescent="0.3">
      <c r="A133" s="94">
        <v>6890</v>
      </c>
      <c r="B133" s="83" t="s">
        <v>446</v>
      </c>
      <c r="C133" s="97" t="s">
        <v>447</v>
      </c>
      <c r="D133" s="98">
        <v>0</v>
      </c>
      <c r="E133" s="98">
        <v>0</v>
      </c>
      <c r="F133" s="98">
        <v>0</v>
      </c>
      <c r="G133" s="98">
        <v>0</v>
      </c>
      <c r="H133" s="98">
        <v>0</v>
      </c>
      <c r="I133" s="98">
        <v>0</v>
      </c>
      <c r="J133" s="98">
        <v>0</v>
      </c>
      <c r="K133" s="98">
        <v>0</v>
      </c>
      <c r="L133" s="98">
        <v>0</v>
      </c>
      <c r="M133" s="98">
        <v>0</v>
      </c>
      <c r="N133" s="98">
        <v>0</v>
      </c>
      <c r="O133" s="98">
        <v>0</v>
      </c>
    </row>
    <row r="134" spans="1:18" s="83" customFormat="1" x14ac:dyDescent="0.3">
      <c r="A134" s="94" t="s">
        <v>588</v>
      </c>
      <c r="B134" s="83" t="s">
        <v>448</v>
      </c>
      <c r="C134" s="117"/>
      <c r="D134" s="98">
        <f>[4]TB2015!C357</f>
        <v>3.94</v>
      </c>
      <c r="E134" s="98">
        <f>[4]TB2015!D357</f>
        <v>7.88</v>
      </c>
      <c r="F134" s="98">
        <f>[4]TB2015!E357</f>
        <v>11.82</v>
      </c>
      <c r="G134" s="98">
        <f>[4]TB2015!F357</f>
        <v>15.76</v>
      </c>
      <c r="H134" s="98">
        <f>[4]TB2015!G357</f>
        <v>19.7</v>
      </c>
      <c r="I134" s="98">
        <f>[4]TB2015!H357</f>
        <v>23.64</v>
      </c>
      <c r="J134" s="98">
        <f>[4]TB2015!I357</f>
        <v>27.58</v>
      </c>
      <c r="K134" s="98">
        <f>[4]TB2015!J357</f>
        <v>31.52</v>
      </c>
      <c r="L134" s="98">
        <f>[4]TB2015!K357</f>
        <v>35.46</v>
      </c>
      <c r="M134" s="98">
        <f>[4]TB2015!L357</f>
        <v>39.4</v>
      </c>
      <c r="N134" s="98">
        <f>[4]TB2015!M357</f>
        <v>43.34</v>
      </c>
      <c r="O134" s="98">
        <f>[4]TB2015!N357</f>
        <v>47.28</v>
      </c>
      <c r="Q134" s="107"/>
      <c r="R134" s="83">
        <v>47.28</v>
      </c>
    </row>
    <row r="135" spans="1:18" s="83" customFormat="1" x14ac:dyDescent="0.3">
      <c r="A135" s="94">
        <v>6755</v>
      </c>
      <c r="B135" s="83" t="s">
        <v>449</v>
      </c>
      <c r="C135" s="117"/>
      <c r="D135" s="134">
        <v>0</v>
      </c>
      <c r="E135" s="134">
        <v>0</v>
      </c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v>0</v>
      </c>
      <c r="M135" s="134">
        <v>0</v>
      </c>
      <c r="N135" s="134">
        <v>0</v>
      </c>
      <c r="O135" s="134">
        <v>0</v>
      </c>
    </row>
    <row r="136" spans="1:18" s="83" customFormat="1" x14ac:dyDescent="0.3">
      <c r="A136" s="94">
        <v>6810</v>
      </c>
      <c r="B136" s="83" t="s">
        <v>450</v>
      </c>
      <c r="C136" s="117"/>
      <c r="D136" s="134">
        <v>0</v>
      </c>
      <c r="E136" s="134">
        <v>0</v>
      </c>
      <c r="F136" s="134">
        <v>0</v>
      </c>
      <c r="G136" s="134">
        <v>0</v>
      </c>
      <c r="H136" s="134">
        <v>0</v>
      </c>
      <c r="I136" s="134">
        <v>0</v>
      </c>
      <c r="J136" s="134">
        <v>0</v>
      </c>
      <c r="K136" s="134">
        <v>0</v>
      </c>
      <c r="L136" s="134">
        <v>0</v>
      </c>
      <c r="M136" s="134">
        <v>0</v>
      </c>
      <c r="N136" s="134">
        <v>0</v>
      </c>
      <c r="O136" s="134">
        <v>0</v>
      </c>
    </row>
    <row r="137" spans="1:18" s="83" customFormat="1" x14ac:dyDescent="0.3">
      <c r="A137" s="94">
        <v>6875</v>
      </c>
      <c r="B137" s="83" t="s">
        <v>227</v>
      </c>
      <c r="C137" s="117"/>
      <c r="D137" s="134">
        <v>0</v>
      </c>
      <c r="E137" s="134">
        <v>0</v>
      </c>
      <c r="F137" s="134">
        <v>0</v>
      </c>
      <c r="G137" s="134">
        <v>0</v>
      </c>
      <c r="H137" s="134">
        <v>0</v>
      </c>
      <c r="I137" s="134">
        <v>0</v>
      </c>
      <c r="J137" s="134">
        <v>0</v>
      </c>
      <c r="K137" s="134">
        <v>0</v>
      </c>
      <c r="L137" s="134">
        <v>0</v>
      </c>
      <c r="M137" s="134">
        <v>0</v>
      </c>
      <c r="N137" s="134">
        <v>0</v>
      </c>
      <c r="O137" s="134">
        <v>0</v>
      </c>
    </row>
    <row r="138" spans="1:18" s="83" customFormat="1" x14ac:dyDescent="0.3">
      <c r="A138" s="94">
        <v>6880</v>
      </c>
      <c r="B138" s="83" t="s">
        <v>451</v>
      </c>
      <c r="C138" s="117"/>
      <c r="D138" s="134">
        <v>0</v>
      </c>
      <c r="E138" s="134">
        <v>0</v>
      </c>
      <c r="F138" s="134">
        <v>0</v>
      </c>
      <c r="G138" s="134">
        <v>0</v>
      </c>
      <c r="H138" s="134">
        <v>0</v>
      </c>
      <c r="I138" s="134">
        <v>0</v>
      </c>
      <c r="J138" s="134">
        <v>0</v>
      </c>
      <c r="K138" s="134">
        <v>0</v>
      </c>
      <c r="L138" s="134">
        <v>0</v>
      </c>
      <c r="M138" s="134">
        <v>0</v>
      </c>
      <c r="N138" s="134">
        <v>0</v>
      </c>
      <c r="O138" s="134">
        <v>0</v>
      </c>
    </row>
    <row r="139" spans="1:18" s="83" customFormat="1" x14ac:dyDescent="0.3">
      <c r="A139" s="94">
        <v>6885</v>
      </c>
      <c r="B139" s="83" t="s">
        <v>224</v>
      </c>
      <c r="C139" s="117"/>
      <c r="D139" s="98">
        <v>0</v>
      </c>
      <c r="E139" s="98">
        <v>0</v>
      </c>
      <c r="F139" s="98">
        <v>0</v>
      </c>
      <c r="G139" s="98">
        <v>0</v>
      </c>
      <c r="H139" s="98">
        <v>0</v>
      </c>
      <c r="I139" s="98">
        <v>0</v>
      </c>
      <c r="J139" s="98">
        <v>0</v>
      </c>
      <c r="K139" s="98">
        <v>0</v>
      </c>
      <c r="L139" s="98">
        <v>0</v>
      </c>
      <c r="M139" s="98">
        <v>0</v>
      </c>
      <c r="N139" s="98">
        <v>0</v>
      </c>
      <c r="O139" s="98">
        <v>0</v>
      </c>
    </row>
    <row r="140" spans="1:18" s="83" customFormat="1" x14ac:dyDescent="0.3">
      <c r="A140" s="94"/>
      <c r="C140" s="99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</row>
    <row r="141" spans="1:18" s="83" customFormat="1" x14ac:dyDescent="0.3">
      <c r="A141" s="94">
        <v>6825</v>
      </c>
      <c r="B141" s="83" t="s">
        <v>454</v>
      </c>
      <c r="C141" s="97" t="s">
        <v>455</v>
      </c>
      <c r="D141" s="98">
        <v>0</v>
      </c>
      <c r="E141" s="98">
        <v>0</v>
      </c>
      <c r="F141" s="98">
        <v>0</v>
      </c>
      <c r="G141" s="98">
        <v>0</v>
      </c>
      <c r="H141" s="98">
        <v>0</v>
      </c>
      <c r="I141" s="98">
        <v>0</v>
      </c>
      <c r="J141" s="98">
        <v>0</v>
      </c>
      <c r="K141" s="98">
        <v>0</v>
      </c>
      <c r="L141" s="98">
        <v>0</v>
      </c>
      <c r="M141" s="98">
        <v>0</v>
      </c>
      <c r="N141" s="98">
        <v>0</v>
      </c>
      <c r="O141" s="98">
        <v>0</v>
      </c>
    </row>
    <row r="142" spans="1:18" s="83" customFormat="1" x14ac:dyDescent="0.3">
      <c r="A142" s="94">
        <v>6820</v>
      </c>
      <c r="B142" s="83" t="s">
        <v>456</v>
      </c>
      <c r="C142" s="97"/>
      <c r="D142" s="98">
        <v>0</v>
      </c>
      <c r="E142" s="98">
        <v>0</v>
      </c>
      <c r="F142" s="98">
        <v>0</v>
      </c>
      <c r="G142" s="98">
        <v>0</v>
      </c>
      <c r="H142" s="98">
        <v>0</v>
      </c>
      <c r="I142" s="98">
        <v>0</v>
      </c>
      <c r="J142" s="98">
        <v>0</v>
      </c>
      <c r="K142" s="98">
        <v>0</v>
      </c>
      <c r="L142" s="98">
        <v>0</v>
      </c>
      <c r="M142" s="98">
        <v>0</v>
      </c>
      <c r="N142" s="98">
        <v>0</v>
      </c>
      <c r="O142" s="98">
        <v>0</v>
      </c>
    </row>
    <row r="143" spans="1:18" s="83" customFormat="1" x14ac:dyDescent="0.3">
      <c r="A143" s="94">
        <v>6920</v>
      </c>
      <c r="B143" s="107" t="s">
        <v>457</v>
      </c>
      <c r="C143" s="97"/>
      <c r="D143" s="136">
        <f>[4]TB2015!C367*$D$2</f>
        <v>148.57527881040892</v>
      </c>
      <c r="E143" s="136">
        <f>[4]TB2015!D367*$D$2</f>
        <v>298.39516728624528</v>
      </c>
      <c r="F143" s="136">
        <f>[4]TB2015!E367*$D$2</f>
        <v>448.86747211895909</v>
      </c>
      <c r="G143" s="136">
        <f>[4]TB2015!F367*$D$2</f>
        <v>614.70167286245339</v>
      </c>
      <c r="H143" s="136">
        <f>[4]TB2015!G367*$D$2</f>
        <v>765.74107806691438</v>
      </c>
      <c r="I143" s="136">
        <f>[4]TB2015!H367*$D$2</f>
        <v>906.08085501858716</v>
      </c>
      <c r="J143" s="136">
        <f>[4]TB2015!I367*$D$2</f>
        <v>1059.6847583643121</v>
      </c>
      <c r="K143" s="136">
        <f>[4]TB2015!J367*$D$2</f>
        <v>1218.1065055762078</v>
      </c>
      <c r="L143" s="136">
        <f>[4]TB2015!K367*$D$2</f>
        <v>1373.4217472118958</v>
      </c>
      <c r="M143" s="136">
        <f>[4]TB2015!L367*$D$2</f>
        <v>1528.5613382899628</v>
      </c>
      <c r="N143" s="136">
        <f>[4]TB2015!M367*$D$2</f>
        <v>1683.5754646840148</v>
      </c>
      <c r="O143" s="136">
        <f>[4]TB2015!N367*$D$2</f>
        <v>1831.834572490706</v>
      </c>
      <c r="Q143" s="268"/>
    </row>
    <row r="144" spans="1:18" s="83" customFormat="1" x14ac:dyDescent="0.3">
      <c r="A144" s="94"/>
      <c r="B144" s="107"/>
      <c r="C144" s="97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</row>
    <row r="145" spans="1:17" s="83" customFormat="1" x14ac:dyDescent="0.3">
      <c r="A145" s="94"/>
      <c r="B145" s="102" t="s">
        <v>81</v>
      </c>
      <c r="C145" s="95" t="s">
        <v>81</v>
      </c>
      <c r="D145" s="103">
        <f>SUM(D141:D144)</f>
        <v>148.57527881040892</v>
      </c>
      <c r="E145" s="103">
        <f t="shared" ref="E145:O145" si="16">SUM(E141:E144)</f>
        <v>298.39516728624528</v>
      </c>
      <c r="F145" s="103">
        <f t="shared" si="16"/>
        <v>448.86747211895909</v>
      </c>
      <c r="G145" s="103">
        <f t="shared" si="16"/>
        <v>614.70167286245339</v>
      </c>
      <c r="H145" s="103">
        <f t="shared" si="16"/>
        <v>765.74107806691438</v>
      </c>
      <c r="I145" s="103">
        <f t="shared" si="16"/>
        <v>906.08085501858716</v>
      </c>
      <c r="J145" s="103">
        <f t="shared" si="16"/>
        <v>1059.6847583643121</v>
      </c>
      <c r="K145" s="103">
        <f t="shared" si="16"/>
        <v>1218.1065055762078</v>
      </c>
      <c r="L145" s="103">
        <f t="shared" si="16"/>
        <v>1373.4217472118958</v>
      </c>
      <c r="M145" s="103">
        <f t="shared" si="16"/>
        <v>1528.5613382899628</v>
      </c>
      <c r="N145" s="103">
        <f t="shared" si="16"/>
        <v>1683.5754646840148</v>
      </c>
      <c r="O145" s="103">
        <f t="shared" si="16"/>
        <v>1831.834572490706</v>
      </c>
    </row>
    <row r="146" spans="1:17" s="83" customFormat="1" x14ac:dyDescent="0.3">
      <c r="A146" s="94"/>
      <c r="B146" s="102"/>
      <c r="C146" s="95"/>
      <c r="D146" s="96" t="s">
        <v>589</v>
      </c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</row>
    <row r="147" spans="1:17" s="83" customFormat="1" x14ac:dyDescent="0.3">
      <c r="A147" s="94">
        <v>6905</v>
      </c>
      <c r="B147" s="137" t="s">
        <v>567</v>
      </c>
      <c r="C147" s="99"/>
      <c r="D147" s="136">
        <f>-D54</f>
        <v>65.774572490706319</v>
      </c>
      <c r="E147" s="136">
        <f t="shared" ref="E147:O147" si="17">-E54</f>
        <v>100.30650557620817</v>
      </c>
      <c r="F147" s="136">
        <f t="shared" si="17"/>
        <v>331.05613382899622</v>
      </c>
      <c r="G147" s="136">
        <f t="shared" si="17"/>
        <v>372.34907063197028</v>
      </c>
      <c r="H147" s="136">
        <f t="shared" si="17"/>
        <v>413.95315985130105</v>
      </c>
      <c r="I147" s="136">
        <f t="shared" si="17"/>
        <v>454.99516728624531</v>
      </c>
      <c r="J147" s="136">
        <f t="shared" si="17"/>
        <v>499.70074349442376</v>
      </c>
      <c r="K147" s="136">
        <f t="shared" si="17"/>
        <v>541.55576208178434</v>
      </c>
      <c r="L147" s="136">
        <f t="shared" si="17"/>
        <v>587.30520446096659</v>
      </c>
      <c r="M147" s="136">
        <f t="shared" si="17"/>
        <v>635.81486988847576</v>
      </c>
      <c r="N147" s="136">
        <f t="shared" si="17"/>
        <v>679.92825278810403</v>
      </c>
      <c r="O147" s="136">
        <f t="shared" si="17"/>
        <v>730.8518587360594</v>
      </c>
      <c r="P147" s="83" t="s">
        <v>590</v>
      </c>
      <c r="Q147" s="268"/>
    </row>
    <row r="148" spans="1:17" s="83" customFormat="1" x14ac:dyDescent="0.3">
      <c r="A148" s="94"/>
      <c r="C148" s="97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</row>
    <row r="149" spans="1:17" s="83" customFormat="1" x14ac:dyDescent="0.3">
      <c r="A149" s="94">
        <v>6835</v>
      </c>
      <c r="B149" s="83" t="s">
        <v>459</v>
      </c>
      <c r="C149" s="97"/>
      <c r="D149" s="98">
        <f>[4]TB2015!C363</f>
        <v>0.01</v>
      </c>
      <c r="E149" s="98">
        <f>[4]TB2015!D363</f>
        <v>0.02</v>
      </c>
      <c r="F149" s="98">
        <f>[4]TB2015!E363</f>
        <v>0.03</v>
      </c>
      <c r="G149" s="98">
        <f>[4]TB2015!F363</f>
        <v>0.04</v>
      </c>
      <c r="H149" s="98">
        <f>[4]TB2015!G363</f>
        <v>0.05</v>
      </c>
      <c r="I149" s="98">
        <f>[4]TB2015!H363</f>
        <v>0.06</v>
      </c>
      <c r="J149" s="98">
        <f>[4]TB2015!I363</f>
        <v>7.0000000000000007E-2</v>
      </c>
      <c r="K149" s="98">
        <f>[4]TB2015!J363</f>
        <v>0.08</v>
      </c>
      <c r="L149" s="98">
        <f>[4]TB2015!K363</f>
        <v>0.09</v>
      </c>
      <c r="M149" s="98">
        <f>[4]TB2015!L363</f>
        <v>0.1</v>
      </c>
      <c r="N149" s="98">
        <f>[4]TB2015!M363</f>
        <v>0.11</v>
      </c>
      <c r="O149" s="98">
        <f>[4]TB2015!N363</f>
        <v>0.12</v>
      </c>
    </row>
    <row r="150" spans="1:17" s="83" customFormat="1" x14ac:dyDescent="0.3">
      <c r="A150" s="94"/>
      <c r="B150" s="83" t="s">
        <v>460</v>
      </c>
      <c r="C150" s="97"/>
      <c r="D150" s="98">
        <f t="shared" ref="D150:O150" si="18">-D58</f>
        <v>0</v>
      </c>
      <c r="E150" s="98">
        <f t="shared" si="18"/>
        <v>0</v>
      </c>
      <c r="F150" s="98">
        <f t="shared" si="18"/>
        <v>0</v>
      </c>
      <c r="G150" s="98">
        <f t="shared" si="18"/>
        <v>0</v>
      </c>
      <c r="H150" s="98">
        <f t="shared" si="18"/>
        <v>0</v>
      </c>
      <c r="I150" s="98">
        <f t="shared" si="18"/>
        <v>0</v>
      </c>
      <c r="J150" s="98">
        <f t="shared" si="18"/>
        <v>0</v>
      </c>
      <c r="K150" s="98">
        <f t="shared" si="18"/>
        <v>0</v>
      </c>
      <c r="L150" s="98">
        <f t="shared" si="18"/>
        <v>0</v>
      </c>
      <c r="M150" s="98">
        <f t="shared" si="18"/>
        <v>0</v>
      </c>
      <c r="N150" s="98">
        <f t="shared" si="18"/>
        <v>0</v>
      </c>
      <c r="O150" s="98">
        <f t="shared" si="18"/>
        <v>0</v>
      </c>
    </row>
    <row r="151" spans="1:17" s="83" customFormat="1" x14ac:dyDescent="0.3">
      <c r="A151" s="94"/>
      <c r="B151" s="102" t="s">
        <v>81</v>
      </c>
      <c r="C151" s="95" t="s">
        <v>81</v>
      </c>
      <c r="D151" s="103">
        <f>SUM(D149:D150)</f>
        <v>0.01</v>
      </c>
      <c r="E151" s="103">
        <f t="shared" ref="E151:O151" si="19">SUM(E149:E150)</f>
        <v>0.02</v>
      </c>
      <c r="F151" s="103">
        <f t="shared" si="19"/>
        <v>0.03</v>
      </c>
      <c r="G151" s="103">
        <f t="shared" si="19"/>
        <v>0.04</v>
      </c>
      <c r="H151" s="103">
        <f t="shared" si="19"/>
        <v>0.05</v>
      </c>
      <c r="I151" s="103">
        <f t="shared" si="19"/>
        <v>0.06</v>
      </c>
      <c r="J151" s="103">
        <f t="shared" si="19"/>
        <v>7.0000000000000007E-2</v>
      </c>
      <c r="K151" s="103">
        <f t="shared" si="19"/>
        <v>0.08</v>
      </c>
      <c r="L151" s="103">
        <f t="shared" si="19"/>
        <v>0.09</v>
      </c>
      <c r="M151" s="103">
        <f t="shared" si="19"/>
        <v>0.1</v>
      </c>
      <c r="N151" s="103">
        <f t="shared" si="19"/>
        <v>0.11</v>
      </c>
      <c r="O151" s="103">
        <f t="shared" si="19"/>
        <v>0.12</v>
      </c>
    </row>
    <row r="152" spans="1:17" s="83" customFormat="1" x14ac:dyDescent="0.3">
      <c r="A152" s="94"/>
      <c r="B152" s="102"/>
      <c r="C152" s="95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</row>
    <row r="153" spans="1:17" s="83" customFormat="1" x14ac:dyDescent="0.3">
      <c r="A153" s="94">
        <v>6840</v>
      </c>
      <c r="B153" s="83" t="s">
        <v>461</v>
      </c>
      <c r="C153" s="97"/>
      <c r="D153" s="98">
        <v>0</v>
      </c>
      <c r="E153" s="98">
        <v>0</v>
      </c>
      <c r="F153" s="98">
        <v>0</v>
      </c>
      <c r="G153" s="98">
        <v>0</v>
      </c>
      <c r="H153" s="98">
        <v>0</v>
      </c>
      <c r="I153" s="98">
        <v>0</v>
      </c>
      <c r="J153" s="98">
        <v>0</v>
      </c>
      <c r="K153" s="98">
        <v>0</v>
      </c>
      <c r="L153" s="98">
        <v>0</v>
      </c>
      <c r="M153" s="98">
        <v>0</v>
      </c>
      <c r="N153" s="98">
        <v>0</v>
      </c>
      <c r="O153" s="98">
        <v>0</v>
      </c>
    </row>
    <row r="154" spans="1:17" s="83" customFormat="1" x14ac:dyDescent="0.3">
      <c r="A154" s="94"/>
      <c r="B154" s="83" t="s">
        <v>462</v>
      </c>
      <c r="C154" s="97"/>
      <c r="D154" s="98">
        <f t="shared" ref="D154:O154" si="20">-D66</f>
        <v>0</v>
      </c>
      <c r="E154" s="98">
        <f t="shared" si="20"/>
        <v>0</v>
      </c>
      <c r="F154" s="98">
        <f t="shared" si="20"/>
        <v>0</v>
      </c>
      <c r="G154" s="98">
        <f t="shared" si="20"/>
        <v>0</v>
      </c>
      <c r="H154" s="98">
        <f t="shared" si="20"/>
        <v>0</v>
      </c>
      <c r="I154" s="98">
        <f t="shared" si="20"/>
        <v>0</v>
      </c>
      <c r="J154" s="98">
        <f t="shared" si="20"/>
        <v>0</v>
      </c>
      <c r="K154" s="98">
        <f t="shared" si="20"/>
        <v>0</v>
      </c>
      <c r="L154" s="98">
        <f t="shared" si="20"/>
        <v>0</v>
      </c>
      <c r="M154" s="98">
        <f t="shared" si="20"/>
        <v>0</v>
      </c>
      <c r="N154" s="98">
        <f t="shared" si="20"/>
        <v>0</v>
      </c>
      <c r="O154" s="98">
        <f t="shared" si="20"/>
        <v>0</v>
      </c>
    </row>
    <row r="155" spans="1:17" s="83" customFormat="1" x14ac:dyDescent="0.3">
      <c r="A155" s="94"/>
      <c r="B155" s="102" t="s">
        <v>81</v>
      </c>
      <c r="C155" s="95" t="s">
        <v>81</v>
      </c>
      <c r="D155" s="103">
        <f>SUM(D153:D154)</f>
        <v>0</v>
      </c>
      <c r="E155" s="103">
        <f t="shared" ref="E155:O155" si="21">SUM(E153:E154)</f>
        <v>0</v>
      </c>
      <c r="F155" s="103">
        <f t="shared" si="21"/>
        <v>0</v>
      </c>
      <c r="G155" s="103">
        <f t="shared" si="21"/>
        <v>0</v>
      </c>
      <c r="H155" s="103">
        <f t="shared" si="21"/>
        <v>0</v>
      </c>
      <c r="I155" s="103">
        <f t="shared" si="21"/>
        <v>0</v>
      </c>
      <c r="J155" s="103">
        <f t="shared" si="21"/>
        <v>0</v>
      </c>
      <c r="K155" s="103">
        <f t="shared" si="21"/>
        <v>0</v>
      </c>
      <c r="L155" s="103">
        <f t="shared" si="21"/>
        <v>0</v>
      </c>
      <c r="M155" s="103">
        <f t="shared" si="21"/>
        <v>0</v>
      </c>
      <c r="N155" s="103">
        <f t="shared" si="21"/>
        <v>0</v>
      </c>
      <c r="O155" s="103">
        <f t="shared" si="21"/>
        <v>0</v>
      </c>
    </row>
    <row r="156" spans="1:17" s="83" customFormat="1" x14ac:dyDescent="0.3">
      <c r="A156" s="94"/>
      <c r="C156" s="97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</row>
    <row r="157" spans="1:17" s="83" customFormat="1" x14ac:dyDescent="0.3">
      <c r="A157" s="94">
        <v>6845</v>
      </c>
      <c r="B157" s="83" t="s">
        <v>463</v>
      </c>
      <c r="C157" s="97"/>
      <c r="D157" s="98">
        <v>0</v>
      </c>
      <c r="E157" s="98">
        <v>0</v>
      </c>
      <c r="F157" s="98">
        <v>0</v>
      </c>
      <c r="G157" s="98">
        <v>0</v>
      </c>
      <c r="H157" s="98">
        <v>0</v>
      </c>
      <c r="I157" s="98">
        <v>0</v>
      </c>
      <c r="J157" s="98">
        <v>0</v>
      </c>
      <c r="K157" s="98">
        <v>0</v>
      </c>
      <c r="L157" s="98">
        <v>0</v>
      </c>
      <c r="M157" s="98">
        <v>0</v>
      </c>
      <c r="N157" s="98">
        <v>0</v>
      </c>
      <c r="O157" s="98">
        <v>0</v>
      </c>
    </row>
    <row r="158" spans="1:17" s="83" customFormat="1" x14ac:dyDescent="0.3">
      <c r="A158" s="94"/>
      <c r="C158" s="97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</row>
    <row r="159" spans="1:17" s="83" customFormat="1" x14ac:dyDescent="0.3">
      <c r="A159" s="94">
        <v>6850</v>
      </c>
      <c r="B159" s="83" t="s">
        <v>464</v>
      </c>
      <c r="C159" s="99"/>
      <c r="D159" s="98">
        <v>0</v>
      </c>
      <c r="E159" s="98">
        <v>0</v>
      </c>
      <c r="F159" s="98">
        <v>0</v>
      </c>
      <c r="G159" s="98">
        <v>0</v>
      </c>
      <c r="H159" s="98">
        <v>0</v>
      </c>
      <c r="I159" s="98">
        <v>0</v>
      </c>
      <c r="J159" s="98">
        <v>0</v>
      </c>
      <c r="K159" s="98">
        <v>0</v>
      </c>
      <c r="L159" s="98">
        <v>0</v>
      </c>
      <c r="M159" s="98">
        <v>0</v>
      </c>
      <c r="N159" s="98">
        <v>0</v>
      </c>
      <c r="O159" s="98">
        <v>0</v>
      </c>
    </row>
    <row r="160" spans="1:17" s="83" customFormat="1" x14ac:dyDescent="0.3">
      <c r="A160" s="94"/>
      <c r="B160" s="83" t="s">
        <v>465</v>
      </c>
      <c r="C160" s="99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</row>
    <row r="161" spans="1:18" s="83" customFormat="1" x14ac:dyDescent="0.3">
      <c r="A161" s="94"/>
      <c r="B161" s="102" t="s">
        <v>81</v>
      </c>
      <c r="C161" s="95" t="s">
        <v>81</v>
      </c>
      <c r="D161" s="103">
        <f>SUM(D159:D160)</f>
        <v>0</v>
      </c>
      <c r="E161" s="103">
        <f t="shared" ref="E161:O161" si="22">SUM(E159:E160)</f>
        <v>0</v>
      </c>
      <c r="F161" s="103">
        <f t="shared" si="22"/>
        <v>0</v>
      </c>
      <c r="G161" s="103">
        <f t="shared" si="22"/>
        <v>0</v>
      </c>
      <c r="H161" s="103">
        <f t="shared" si="22"/>
        <v>0</v>
      </c>
      <c r="I161" s="103">
        <f t="shared" si="22"/>
        <v>0</v>
      </c>
      <c r="J161" s="103">
        <f t="shared" si="22"/>
        <v>0</v>
      </c>
      <c r="K161" s="103">
        <f t="shared" si="22"/>
        <v>0</v>
      </c>
      <c r="L161" s="103">
        <f t="shared" si="22"/>
        <v>0</v>
      </c>
      <c r="M161" s="103">
        <f t="shared" si="22"/>
        <v>0</v>
      </c>
      <c r="N161" s="103">
        <f t="shared" si="22"/>
        <v>0</v>
      </c>
      <c r="O161" s="103">
        <f t="shared" si="22"/>
        <v>0</v>
      </c>
    </row>
    <row r="162" spans="1:18" s="83" customFormat="1" x14ac:dyDescent="0.3">
      <c r="A162" s="94"/>
      <c r="C162" s="99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</row>
    <row r="163" spans="1:18" s="83" customFormat="1" x14ac:dyDescent="0.3">
      <c r="A163" s="94">
        <v>6855</v>
      </c>
      <c r="B163" s="83" t="s">
        <v>466</v>
      </c>
      <c r="C163" s="99"/>
      <c r="D163" s="98">
        <f>[4]TB2015!C364</f>
        <v>3.22</v>
      </c>
      <c r="E163" s="98">
        <f>[4]TB2015!D364</f>
        <v>6.44</v>
      </c>
      <c r="F163" s="98">
        <f>[4]TB2015!E364</f>
        <v>9.66</v>
      </c>
      <c r="G163" s="98">
        <f>[4]TB2015!F364</f>
        <v>12.88</v>
      </c>
      <c r="H163" s="98">
        <f>[4]TB2015!G364</f>
        <v>16.100000000000001</v>
      </c>
      <c r="I163" s="98">
        <f>[4]TB2015!H364</f>
        <v>19.32</v>
      </c>
      <c r="J163" s="98">
        <f>[4]TB2015!I364</f>
        <v>22.54</v>
      </c>
      <c r="K163" s="98">
        <f>[4]TB2015!J364</f>
        <v>25.76</v>
      </c>
      <c r="L163" s="98">
        <f>[4]TB2015!K364</f>
        <v>28.98</v>
      </c>
      <c r="M163" s="98">
        <f>[4]TB2015!L364</f>
        <v>32.200000000000003</v>
      </c>
      <c r="N163" s="98">
        <f>[4]TB2015!M364</f>
        <v>35.42</v>
      </c>
      <c r="O163" s="98">
        <f>[4]TB2015!N364</f>
        <v>38.64</v>
      </c>
      <c r="Q163" s="268"/>
    </row>
    <row r="164" spans="1:18" s="83" customFormat="1" x14ac:dyDescent="0.3">
      <c r="A164" s="94"/>
      <c r="B164" s="83" t="s">
        <v>467</v>
      </c>
      <c r="C164" s="99"/>
      <c r="D164" s="100">
        <f>-D74</f>
        <v>0</v>
      </c>
      <c r="E164" s="100">
        <f t="shared" ref="E164:O164" si="23">-E74</f>
        <v>0</v>
      </c>
      <c r="F164" s="100">
        <f t="shared" si="23"/>
        <v>0</v>
      </c>
      <c r="G164" s="100">
        <f t="shared" si="23"/>
        <v>0</v>
      </c>
      <c r="H164" s="100">
        <f t="shared" si="23"/>
        <v>0</v>
      </c>
      <c r="I164" s="100">
        <f t="shared" si="23"/>
        <v>0</v>
      </c>
      <c r="J164" s="100">
        <f t="shared" si="23"/>
        <v>0</v>
      </c>
      <c r="K164" s="100">
        <f t="shared" si="23"/>
        <v>0</v>
      </c>
      <c r="L164" s="100">
        <f t="shared" si="23"/>
        <v>0</v>
      </c>
      <c r="M164" s="100">
        <f t="shared" si="23"/>
        <v>0</v>
      </c>
      <c r="N164" s="100">
        <f t="shared" si="23"/>
        <v>0</v>
      </c>
      <c r="O164" s="100">
        <f t="shared" si="23"/>
        <v>0</v>
      </c>
    </row>
    <row r="165" spans="1:18" s="83" customFormat="1" x14ac:dyDescent="0.3">
      <c r="A165" s="94"/>
      <c r="B165" s="102" t="s">
        <v>81</v>
      </c>
      <c r="C165" s="95" t="s">
        <v>81</v>
      </c>
      <c r="D165" s="103">
        <f>SUM(D163:D164)</f>
        <v>3.22</v>
      </c>
      <c r="E165" s="103">
        <f t="shared" ref="E165:O165" si="24">SUM(E163:E164)</f>
        <v>6.44</v>
      </c>
      <c r="F165" s="103">
        <f t="shared" si="24"/>
        <v>9.66</v>
      </c>
      <c r="G165" s="103">
        <f t="shared" si="24"/>
        <v>12.88</v>
      </c>
      <c r="H165" s="103">
        <f t="shared" si="24"/>
        <v>16.100000000000001</v>
      </c>
      <c r="I165" s="103">
        <f t="shared" si="24"/>
        <v>19.32</v>
      </c>
      <c r="J165" s="103">
        <f t="shared" si="24"/>
        <v>22.54</v>
      </c>
      <c r="K165" s="103">
        <f t="shared" si="24"/>
        <v>25.76</v>
      </c>
      <c r="L165" s="103">
        <f t="shared" si="24"/>
        <v>28.98</v>
      </c>
      <c r="M165" s="103">
        <f t="shared" si="24"/>
        <v>32.200000000000003</v>
      </c>
      <c r="N165" s="103">
        <f t="shared" si="24"/>
        <v>35.42</v>
      </c>
      <c r="O165" s="103">
        <f t="shared" si="24"/>
        <v>38.64</v>
      </c>
    </row>
    <row r="166" spans="1:18" s="83" customFormat="1" x14ac:dyDescent="0.3">
      <c r="A166" s="94"/>
      <c r="C166" s="99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</row>
    <row r="167" spans="1:18" s="83" customFormat="1" x14ac:dyDescent="0.3">
      <c r="A167" s="94">
        <v>6860</v>
      </c>
      <c r="B167" s="83" t="s">
        <v>468</v>
      </c>
      <c r="C167" s="99"/>
      <c r="D167" s="98">
        <f>[4]TB2015!C365</f>
        <v>65.7</v>
      </c>
      <c r="E167" s="98">
        <f>[4]TB2015!D365</f>
        <v>131.4</v>
      </c>
      <c r="F167" s="98">
        <f>[4]TB2015!E365</f>
        <v>197.1</v>
      </c>
      <c r="G167" s="98">
        <f>[4]TB2015!F365</f>
        <v>262.8</v>
      </c>
      <c r="H167" s="98">
        <f>[4]TB2015!G365</f>
        <v>328.5</v>
      </c>
      <c r="I167" s="98">
        <f>[4]TB2015!H365</f>
        <v>394.2</v>
      </c>
      <c r="J167" s="98">
        <f>[4]TB2015!I365</f>
        <v>547.25</v>
      </c>
      <c r="K167" s="98">
        <f>[4]TB2015!J365</f>
        <v>612.95000000000005</v>
      </c>
      <c r="L167" s="98">
        <f>[4]TB2015!K365</f>
        <v>678.65</v>
      </c>
      <c r="M167" s="98">
        <f>[4]TB2015!L365</f>
        <v>744.35</v>
      </c>
      <c r="N167" s="98">
        <f>[4]TB2015!M365</f>
        <v>810.05</v>
      </c>
      <c r="O167" s="98">
        <f>[4]TB2015!N365</f>
        <v>875.75</v>
      </c>
      <c r="Q167" s="268"/>
    </row>
    <row r="168" spans="1:18" s="83" customFormat="1" ht="19.5" customHeight="1" thickBot="1" x14ac:dyDescent="0.35">
      <c r="A168" s="94"/>
      <c r="B168" s="95" t="s">
        <v>469</v>
      </c>
      <c r="D168" s="118">
        <f t="shared" ref="D168:N168" si="25">SUM(D91:D167)-D98-D124-D108-D145-D151-D155-D161-D165</f>
        <v>2157.9798513011151</v>
      </c>
      <c r="E168" s="118">
        <f t="shared" si="25"/>
        <v>4285.9616728624533</v>
      </c>
      <c r="F168" s="118">
        <f t="shared" si="25"/>
        <v>6613.2536059479544</v>
      </c>
      <c r="G168" s="118">
        <f t="shared" si="25"/>
        <v>8898.1607434944199</v>
      </c>
      <c r="H168" s="118">
        <f t="shared" si="25"/>
        <v>11169.004237918216</v>
      </c>
      <c r="I168" s="118">
        <f t="shared" si="25"/>
        <v>13431.086022304829</v>
      </c>
      <c r="J168" s="118">
        <f t="shared" si="25"/>
        <v>15797.445501858734</v>
      </c>
      <c r="K168" s="118">
        <f t="shared" si="25"/>
        <v>18108.632267657995</v>
      </c>
      <c r="L168" s="118">
        <f t="shared" si="25"/>
        <v>20420.60695167286</v>
      </c>
      <c r="M168" s="118">
        <f t="shared" si="25"/>
        <v>22735.166208178427</v>
      </c>
      <c r="N168" s="118">
        <f t="shared" si="25"/>
        <v>25045.203717472115</v>
      </c>
      <c r="O168" s="118">
        <f>SUM(O91:O167)-O98-O124-O108-O145-O151-O155-O161-O165</f>
        <v>27355.296431226765</v>
      </c>
      <c r="R168" s="83" t="s">
        <v>591</v>
      </c>
    </row>
    <row r="169" spans="1:18" s="83" customFormat="1" ht="13" thickTop="1" thickBot="1" x14ac:dyDescent="0.35">
      <c r="A169" s="94"/>
      <c r="C169" s="99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16"/>
    </row>
    <row r="170" spans="1:18" s="119" customFormat="1" ht="12.5" thickBot="1" x14ac:dyDescent="0.35">
      <c r="B170" s="96" t="s">
        <v>470</v>
      </c>
      <c r="C170" s="100"/>
      <c r="D170" s="100">
        <f>+'[4]12-31-15 CIAC Amort Exp_PerAR'!D50</f>
        <v>-829.9699999999998</v>
      </c>
      <c r="E170" s="100">
        <f>+'[4]12-31-15 CIAC Amort Exp_PerAR'!E50</f>
        <v>-1659.9399999999996</v>
      </c>
      <c r="F170" s="100">
        <f>+'[4]12-31-15 CIAC Amort Exp_PerAR'!F50</f>
        <v>-2489.91</v>
      </c>
      <c r="G170" s="100">
        <f>+'[4]12-31-15 CIAC Amort Exp_PerAR'!G50</f>
        <v>-3319.8799999999992</v>
      </c>
      <c r="H170" s="100">
        <f>+'[4]12-31-15 CIAC Amort Exp_PerAR'!H50</f>
        <v>-4149.8499999999995</v>
      </c>
      <c r="I170" s="100">
        <f>+'[4]12-31-15 CIAC Amort Exp_PerAR'!I50</f>
        <v>-4979.82</v>
      </c>
      <c r="J170" s="100">
        <f>+'[4]12-31-15 CIAC Amort Exp_PerAR'!J50</f>
        <v>-5809.7899999999991</v>
      </c>
      <c r="K170" s="100">
        <f>+'[4]12-31-15 CIAC Amort Exp_PerAR'!K50</f>
        <v>-6639.7599999999984</v>
      </c>
      <c r="L170" s="100">
        <f>+'[4]12-31-15 CIAC Amort Exp_PerAR'!L50</f>
        <v>-7469.7300000000005</v>
      </c>
      <c r="M170" s="100">
        <f>+'[4]12-31-15 CIAC Amort Exp_PerAR'!M50</f>
        <v>-8299.6999999999989</v>
      </c>
      <c r="N170" s="100">
        <f>+'[4]12-31-15 CIAC Amort Exp_PerAR'!N50</f>
        <v>-9129.67</v>
      </c>
      <c r="O170" s="100">
        <f>+'[4]12-31-15 CIAC Amort Exp_PerAR'!O50</f>
        <v>-9959.64</v>
      </c>
      <c r="R170" s="122"/>
    </row>
    <row r="171" spans="1:18" s="83" customFormat="1" x14ac:dyDescent="0.3">
      <c r="A171" s="94"/>
      <c r="C171" s="99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</row>
    <row r="172" spans="1:18" s="124" customFormat="1" x14ac:dyDescent="0.3">
      <c r="A172" s="123" t="s">
        <v>411</v>
      </c>
      <c r="B172" s="124" t="s">
        <v>412</v>
      </c>
      <c r="C172" s="95"/>
      <c r="D172" s="96">
        <f>+D168+D170</f>
        <v>1328.0098513011153</v>
      </c>
      <c r="E172" s="96">
        <f t="shared" ref="E172:O172" si="26">+E168+E170</f>
        <v>2626.0216728624537</v>
      </c>
      <c r="F172" s="96">
        <f t="shared" si="26"/>
        <v>4123.3436059479545</v>
      </c>
      <c r="G172" s="96">
        <f t="shared" si="26"/>
        <v>5578.2807434944207</v>
      </c>
      <c r="H172" s="96">
        <f t="shared" si="26"/>
        <v>7019.1542379182165</v>
      </c>
      <c r="I172" s="96">
        <f t="shared" si="26"/>
        <v>8451.2660223048297</v>
      </c>
      <c r="J172" s="96">
        <f t="shared" si="26"/>
        <v>9987.6555018587351</v>
      </c>
      <c r="K172" s="96">
        <f t="shared" si="26"/>
        <v>11468.872267657996</v>
      </c>
      <c r="L172" s="96">
        <f t="shared" si="26"/>
        <v>12950.876951672861</v>
      </c>
      <c r="M172" s="96">
        <f t="shared" si="26"/>
        <v>14435.466208178428</v>
      </c>
      <c r="N172" s="96">
        <f t="shared" si="26"/>
        <v>15915.533717472115</v>
      </c>
      <c r="O172" s="96">
        <f t="shared" si="26"/>
        <v>17395.656431226766</v>
      </c>
    </row>
    <row r="173" spans="1:18" s="83" customFormat="1" x14ac:dyDescent="0.3">
      <c r="A173" s="94"/>
      <c r="C173" s="99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16"/>
    </row>
    <row r="174" spans="1:18" s="107" customFormat="1" x14ac:dyDescent="0.3">
      <c r="A174" s="125"/>
      <c r="C174" s="126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16">
        <f>O83+O168</f>
        <v>45923.270000000004</v>
      </c>
    </row>
    <row r="175" spans="1:18" s="83" customFormat="1" x14ac:dyDescent="0.3">
      <c r="A175" s="94"/>
      <c r="C175" s="99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16"/>
    </row>
    <row r="176" spans="1:18" s="83" customFormat="1" x14ac:dyDescent="0.3">
      <c r="A176" s="94">
        <v>6765</v>
      </c>
      <c r="C176" s="99"/>
      <c r="D176" s="100">
        <f>[4]TB2015!C359</f>
        <v>254.76</v>
      </c>
      <c r="E176" s="100">
        <f>[4]TB2015!D359</f>
        <v>509.52</v>
      </c>
      <c r="F176" s="100">
        <f>[4]TB2015!E359</f>
        <v>766.72</v>
      </c>
      <c r="G176" s="100">
        <f>[4]TB2015!F359</f>
        <v>1023.92</v>
      </c>
      <c r="H176" s="100">
        <f>[4]TB2015!G359</f>
        <v>1281.54</v>
      </c>
      <c r="I176" s="100">
        <f>[4]TB2015!H359</f>
        <v>1541.66</v>
      </c>
      <c r="J176" s="100">
        <f>[4]TB2015!I359</f>
        <v>1801.78</v>
      </c>
      <c r="K176" s="100">
        <f>[4]TB2015!J359</f>
        <v>2061.9</v>
      </c>
      <c r="L176" s="100">
        <f>[4]TB2015!K359</f>
        <v>2322.02</v>
      </c>
      <c r="M176" s="100">
        <f>[4]TB2015!L359</f>
        <v>2582.14</v>
      </c>
      <c r="N176" s="100">
        <f>[4]TB2015!M359</f>
        <v>2842.26</v>
      </c>
      <c r="O176" s="100">
        <f>[4]TB2015!N359</f>
        <v>3102.38</v>
      </c>
    </row>
    <row r="177" spans="1:15" s="83" customFormat="1" x14ac:dyDescent="0.3">
      <c r="A177" s="94"/>
      <c r="C177" s="99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16"/>
    </row>
    <row r="178" spans="1:15" s="83" customFormat="1" x14ac:dyDescent="0.3">
      <c r="A178" s="94"/>
      <c r="C178" s="99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16">
        <f>O174+O176</f>
        <v>49025.65</v>
      </c>
    </row>
    <row r="179" spans="1:15" s="83" customFormat="1" x14ac:dyDescent="0.3">
      <c r="A179" s="94"/>
      <c r="C179" s="99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16"/>
    </row>
    <row r="180" spans="1:15" s="83" customFormat="1" x14ac:dyDescent="0.3">
      <c r="A180" s="94"/>
      <c r="C180" s="99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16"/>
    </row>
    <row r="181" spans="1:15" s="83" customFormat="1" x14ac:dyDescent="0.3">
      <c r="A181" s="94"/>
      <c r="C181" s="99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16"/>
    </row>
    <row r="182" spans="1:15" s="83" customFormat="1" x14ac:dyDescent="0.3">
      <c r="A182" s="94"/>
      <c r="C182" s="99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16"/>
    </row>
    <row r="183" spans="1:15" s="83" customFormat="1" x14ac:dyDescent="0.3">
      <c r="A183" s="94"/>
      <c r="C183" s="99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16"/>
    </row>
    <row r="184" spans="1:15" s="83" customFormat="1" x14ac:dyDescent="0.3">
      <c r="A184" s="94"/>
      <c r="C184" s="99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16"/>
    </row>
    <row r="185" spans="1:15" s="83" customFormat="1" x14ac:dyDescent="0.3">
      <c r="A185" s="94"/>
      <c r="C185" s="99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16"/>
    </row>
    <row r="186" spans="1:15" s="83" customFormat="1" x14ac:dyDescent="0.3">
      <c r="A186" s="94"/>
      <c r="C186" s="99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16"/>
    </row>
    <row r="187" spans="1:15" s="83" customFormat="1" x14ac:dyDescent="0.3">
      <c r="A187" s="94"/>
      <c r="C187" s="99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16"/>
    </row>
    <row r="188" spans="1:15" s="83" customFormat="1" x14ac:dyDescent="0.3">
      <c r="A188" s="94"/>
      <c r="C188" s="99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16"/>
    </row>
    <row r="189" spans="1:15" s="83" customFormat="1" x14ac:dyDescent="0.3">
      <c r="A189" s="94"/>
      <c r="C189" s="99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16"/>
    </row>
    <row r="190" spans="1:15" s="83" customFormat="1" x14ac:dyDescent="0.3">
      <c r="A190" s="94"/>
      <c r="C190" s="99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16"/>
    </row>
    <row r="191" spans="1:15" s="83" customFormat="1" x14ac:dyDescent="0.3">
      <c r="A191" s="94"/>
      <c r="C191" s="99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16"/>
    </row>
    <row r="192" spans="1:15" s="83" customFormat="1" x14ac:dyDescent="0.3">
      <c r="A192" s="94"/>
      <c r="C192" s="99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16"/>
    </row>
    <row r="193" spans="1:15" s="83" customFormat="1" x14ac:dyDescent="0.3">
      <c r="A193" s="94"/>
      <c r="C193" s="99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16"/>
    </row>
    <row r="194" spans="1:15" s="83" customFormat="1" x14ac:dyDescent="0.3">
      <c r="A194" s="94"/>
      <c r="C194" s="99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27"/>
  <sheetViews>
    <sheetView workbookViewId="0">
      <selection activeCell="F40" sqref="F40"/>
    </sheetView>
  </sheetViews>
  <sheetFormatPr defaultColWidth="9.1796875" defaultRowHeight="10" x14ac:dyDescent="0.2"/>
  <cols>
    <col min="1" max="1" width="33.54296875" style="31" customWidth="1"/>
    <col min="2" max="2" width="9.453125" style="31" customWidth="1"/>
    <col min="3" max="3" width="28.453125" style="276" customWidth="1"/>
    <col min="4" max="4" width="13.453125" style="30" customWidth="1"/>
    <col min="5" max="5" width="12.7265625" style="77" customWidth="1"/>
    <col min="6" max="6" width="12.7265625" style="28" customWidth="1"/>
    <col min="7" max="7" width="12.7265625" style="77" customWidth="1"/>
    <col min="8" max="19" width="12.7265625" style="30" customWidth="1"/>
    <col min="20" max="20" width="12.7265625" style="31" customWidth="1"/>
    <col min="21" max="21" width="11.26953125" style="31" customWidth="1"/>
    <col min="22" max="22" width="35.26953125" style="31" customWidth="1"/>
    <col min="23" max="23" width="13.1796875" style="30" customWidth="1"/>
    <col min="24" max="24" width="10.81640625" style="28" customWidth="1"/>
    <col min="25" max="25" width="11" style="77" customWidth="1"/>
    <col min="26" max="26" width="12.7265625" style="77" customWidth="1"/>
    <col min="27" max="39" width="12.7265625" style="30" customWidth="1"/>
    <col min="40" max="40" width="9.81640625" style="31" bestFit="1" customWidth="1"/>
    <col min="41" max="42" width="9.1796875" style="31"/>
    <col min="43" max="43" width="10.54296875" style="31" bestFit="1" customWidth="1"/>
    <col min="44" max="16384" width="9.1796875" style="31"/>
  </cols>
  <sheetData>
    <row r="1" spans="1:39" s="7" customFormat="1" ht="25.5" customHeight="1" x14ac:dyDescent="0.3">
      <c r="A1" s="269" t="s">
        <v>0</v>
      </c>
      <c r="B1" s="143" t="s">
        <v>472</v>
      </c>
      <c r="C1" s="42" t="s">
        <v>1</v>
      </c>
      <c r="D1" s="2" t="s">
        <v>2</v>
      </c>
      <c r="E1" s="2" t="s">
        <v>4</v>
      </c>
      <c r="F1" s="1" t="s">
        <v>5</v>
      </c>
      <c r="G1" s="2" t="s">
        <v>6</v>
      </c>
      <c r="H1" s="3">
        <v>42014</v>
      </c>
      <c r="I1" s="2">
        <v>42036</v>
      </c>
      <c r="J1" s="2">
        <v>42064</v>
      </c>
      <c r="K1" s="2">
        <v>42095</v>
      </c>
      <c r="L1" s="2">
        <v>42125</v>
      </c>
      <c r="M1" s="2">
        <v>42156</v>
      </c>
      <c r="N1" s="2">
        <v>42186</v>
      </c>
      <c r="O1" s="2">
        <v>42217</v>
      </c>
      <c r="P1" s="2">
        <v>42248</v>
      </c>
      <c r="Q1" s="2">
        <v>42278</v>
      </c>
      <c r="R1" s="2">
        <v>42309</v>
      </c>
      <c r="S1" s="2">
        <v>42339</v>
      </c>
      <c r="T1" s="4" t="s">
        <v>8</v>
      </c>
      <c r="U1" s="144" t="s">
        <v>472</v>
      </c>
      <c r="V1" s="5" t="s">
        <v>1</v>
      </c>
      <c r="W1" s="2">
        <v>42004</v>
      </c>
      <c r="X1" s="1" t="s">
        <v>5</v>
      </c>
      <c r="Y1" s="2" t="s">
        <v>9</v>
      </c>
      <c r="Z1" s="2" t="s">
        <v>10</v>
      </c>
      <c r="AA1" s="3">
        <v>42014</v>
      </c>
      <c r="AB1" s="2">
        <v>42036</v>
      </c>
      <c r="AC1" s="2">
        <v>42064</v>
      </c>
      <c r="AD1" s="2">
        <v>42095</v>
      </c>
      <c r="AE1" s="2">
        <v>42125</v>
      </c>
      <c r="AF1" s="2">
        <v>42156</v>
      </c>
      <c r="AG1" s="2">
        <v>42186</v>
      </c>
      <c r="AH1" s="2">
        <v>42217</v>
      </c>
      <c r="AI1" s="2">
        <v>42248</v>
      </c>
      <c r="AJ1" s="2">
        <v>42278</v>
      </c>
      <c r="AK1" s="2">
        <v>42309</v>
      </c>
      <c r="AL1" s="2">
        <v>42339</v>
      </c>
      <c r="AM1" s="6"/>
    </row>
    <row r="2" spans="1:39" s="7" customFormat="1" ht="10.5" x14ac:dyDescent="0.25">
      <c r="A2" s="8" t="s">
        <v>11</v>
      </c>
      <c r="B2" s="270"/>
      <c r="C2" s="12"/>
      <c r="D2" s="147">
        <v>2</v>
      </c>
      <c r="E2" s="148"/>
      <c r="F2" s="147"/>
      <c r="G2" s="147"/>
      <c r="H2" s="147">
        <v>3</v>
      </c>
      <c r="I2" s="147">
        <v>4</v>
      </c>
      <c r="J2" s="147">
        <v>5</v>
      </c>
      <c r="K2" s="147">
        <v>6</v>
      </c>
      <c r="L2" s="147">
        <v>7</v>
      </c>
      <c r="M2" s="147">
        <v>8</v>
      </c>
      <c r="N2" s="147">
        <v>9</v>
      </c>
      <c r="O2" s="147">
        <v>10</v>
      </c>
      <c r="P2" s="147">
        <v>11</v>
      </c>
      <c r="Q2" s="147">
        <v>12</v>
      </c>
      <c r="R2" s="147">
        <v>13</v>
      </c>
      <c r="S2" s="147">
        <v>14</v>
      </c>
      <c r="V2" s="8" t="s">
        <v>11</v>
      </c>
      <c r="W2" s="147">
        <v>2</v>
      </c>
      <c r="X2" s="148"/>
      <c r="Y2" s="147"/>
      <c r="Z2" s="147"/>
      <c r="AA2" s="147">
        <v>3</v>
      </c>
      <c r="AB2" s="147">
        <v>4</v>
      </c>
      <c r="AC2" s="147">
        <v>5</v>
      </c>
      <c r="AD2" s="147">
        <v>6</v>
      </c>
      <c r="AE2" s="147">
        <v>7</v>
      </c>
      <c r="AF2" s="147">
        <v>8</v>
      </c>
      <c r="AG2" s="147">
        <v>9</v>
      </c>
      <c r="AH2" s="147">
        <v>10</v>
      </c>
      <c r="AI2" s="147">
        <v>11</v>
      </c>
      <c r="AJ2" s="147">
        <v>12</v>
      </c>
      <c r="AK2" s="147">
        <v>13</v>
      </c>
      <c r="AL2" s="147">
        <v>14</v>
      </c>
      <c r="AM2" s="11"/>
    </row>
    <row r="3" spans="1:39" s="7" customFormat="1" x14ac:dyDescent="0.2">
      <c r="A3" s="7" t="s">
        <v>12</v>
      </c>
      <c r="B3" s="155">
        <v>1020</v>
      </c>
      <c r="C3" s="12" t="s">
        <v>13</v>
      </c>
      <c r="D3" s="271">
        <f>IFERROR(VLOOKUP($B3,'[5]Trial Blc'!$B$4:O$379,D$2,FALSE),0)</f>
        <v>0</v>
      </c>
      <c r="E3" s="10"/>
      <c r="F3" s="9"/>
      <c r="G3" s="10">
        <f>SUM(D3:F3)</f>
        <v>0</v>
      </c>
      <c r="H3" s="271">
        <f>IFERROR(VLOOKUP($B3,'[5]Trial Blc'!$B$4:S$379,H$2,FALSE),0)</f>
        <v>0</v>
      </c>
      <c r="I3" s="271">
        <f>IFERROR(VLOOKUP($B3,'[5]Trial Blc'!$B$4:T$379,I$2,FALSE),0)</f>
        <v>0</v>
      </c>
      <c r="J3" s="271">
        <f>IFERROR(VLOOKUP($B3,'[5]Trial Blc'!$B$4:U$379,J$2,FALSE),0)</f>
        <v>0</v>
      </c>
      <c r="K3" s="271">
        <f>IFERROR(VLOOKUP($B3,'[5]Trial Blc'!$B$4:V$379,K$2,FALSE),0)</f>
        <v>0</v>
      </c>
      <c r="L3" s="271">
        <f>IFERROR(VLOOKUP($B3,'[5]Trial Blc'!$B$4:W$379,L$2,FALSE),0)</f>
        <v>0</v>
      </c>
      <c r="M3" s="271">
        <f>IFERROR(VLOOKUP($B3,'[5]Trial Blc'!$B$4:X$379,M$2,FALSE),0)</f>
        <v>0</v>
      </c>
      <c r="N3" s="271">
        <f>IFERROR(VLOOKUP($B3,'[5]Trial Blc'!$B$4:Y$379,N$2,FALSE),0)</f>
        <v>0</v>
      </c>
      <c r="O3" s="271">
        <f>IFERROR(VLOOKUP($B3,'[5]Trial Blc'!$B$4:Z$379,O$2,FALSE),0)</f>
        <v>0</v>
      </c>
      <c r="P3" s="271">
        <f>IFERROR(VLOOKUP($B3,'[5]Trial Blc'!$B$4:AA$379,P$2,FALSE),0)</f>
        <v>0</v>
      </c>
      <c r="Q3" s="271">
        <f>IFERROR(VLOOKUP($B3,'[5]Trial Blc'!$B$4:AB$379,Q$2,FALSE),0)</f>
        <v>0</v>
      </c>
      <c r="R3" s="271">
        <f>IFERROR(VLOOKUP($B3,'[5]Trial Blc'!$B$4:AC$379,R$2,FALSE),0)</f>
        <v>0</v>
      </c>
      <c r="S3" s="271">
        <f>IFERROR(VLOOKUP($B3,'[5]Trial Blc'!$B$4:AD$379,S$2,FALSE),0)</f>
        <v>0</v>
      </c>
      <c r="T3" s="7">
        <f>AVERAGE(G3:S3)</f>
        <v>0</v>
      </c>
      <c r="U3" s="149">
        <v>1835</v>
      </c>
      <c r="V3" s="7" t="s">
        <v>14</v>
      </c>
      <c r="W3" s="271">
        <f>-IFERROR(VLOOKUP($U3,'[5]Trial Blc'!$B$4:AF$379,W$2,FALSE),0)</f>
        <v>0</v>
      </c>
      <c r="X3" s="9"/>
      <c r="Y3" s="10"/>
      <c r="Z3" s="10">
        <f>SUM(W3:Y3)</f>
        <v>0</v>
      </c>
      <c r="AA3" s="271">
        <f>-IFERROR(VLOOKUP($U3,'[5]Trial Blc'!$B$4:AJ$379,AA$2,FALSE),0)</f>
        <v>0</v>
      </c>
      <c r="AB3" s="271">
        <f>-IFERROR(VLOOKUP($U3,'[5]Trial Blc'!$B$4:AK$379,AB$2,FALSE),0)</f>
        <v>0</v>
      </c>
      <c r="AC3" s="271">
        <f>-IFERROR(VLOOKUP($U3,'[5]Trial Blc'!$B$4:AL$379,AC$2,FALSE),0)</f>
        <v>0</v>
      </c>
      <c r="AD3" s="271">
        <f>-IFERROR(VLOOKUP($U3,'[5]Trial Blc'!$B$4:AM$379,AD$2,FALSE),0)</f>
        <v>0</v>
      </c>
      <c r="AE3" s="271">
        <f>-IFERROR(VLOOKUP($U3,'[5]Trial Blc'!$B$4:AN$379,AE$2,FALSE),0)</f>
        <v>0</v>
      </c>
      <c r="AF3" s="271">
        <f>-IFERROR(VLOOKUP($U3,'[5]Trial Blc'!$B$4:AO$379,AF$2,FALSE),0)</f>
        <v>0</v>
      </c>
      <c r="AG3" s="271">
        <f>-IFERROR(VLOOKUP($U3,'[5]Trial Blc'!$B$4:AP$379,AG$2,FALSE),0)</f>
        <v>0</v>
      </c>
      <c r="AH3" s="271">
        <f>-IFERROR(VLOOKUP($U3,'[5]Trial Blc'!$B$4:AQ$379,AH$2,FALSE),0)</f>
        <v>0</v>
      </c>
      <c r="AI3" s="271">
        <f>-IFERROR(VLOOKUP($U3,'[5]Trial Blc'!$B$4:AR$379,AI$2,FALSE),0)</f>
        <v>0</v>
      </c>
      <c r="AJ3" s="271">
        <f>-IFERROR(VLOOKUP($U3,'[5]Trial Blc'!$B$4:AS$379,AJ$2,FALSE),0)</f>
        <v>0</v>
      </c>
      <c r="AK3" s="271">
        <f>-IFERROR(VLOOKUP($U3,'[5]Trial Blc'!$B$4:AT$379,AK$2,FALSE),0)</f>
        <v>0</v>
      </c>
      <c r="AL3" s="271">
        <f>-IFERROR(VLOOKUP($U3,'[5]Trial Blc'!$B$4:AU$379,AL$2,FALSE),0)</f>
        <v>0</v>
      </c>
      <c r="AM3" s="7">
        <f>AVERAGE(Z3:AL3)</f>
        <v>0</v>
      </c>
    </row>
    <row r="4" spans="1:39" s="7" customFormat="1" x14ac:dyDescent="0.2">
      <c r="A4" s="7" t="s">
        <v>15</v>
      </c>
      <c r="B4" s="155">
        <v>1025</v>
      </c>
      <c r="C4" s="12" t="s">
        <v>16</v>
      </c>
      <c r="D4" s="271">
        <f>IFERROR(VLOOKUP($B4,'[5]Trial Blc'!$B$4:O$379,D$2,FALSE),0)</f>
        <v>53.8</v>
      </c>
      <c r="E4" s="10"/>
      <c r="F4" s="9"/>
      <c r="G4" s="10">
        <f>SUM(D4:F4)</f>
        <v>53.8</v>
      </c>
      <c r="H4" s="271">
        <f>IFERROR(VLOOKUP($B4,'[5]Trial Blc'!$B$4:S$379,H$2,FALSE),0)</f>
        <v>53.82</v>
      </c>
      <c r="I4" s="271">
        <f>IFERROR(VLOOKUP($B4,'[5]Trial Blc'!$B$4:T$379,I$2,FALSE),0)</f>
        <v>53.52</v>
      </c>
      <c r="J4" s="271">
        <f>IFERROR(VLOOKUP($B4,'[5]Trial Blc'!$B$4:U$379,J$2,FALSE),0)</f>
        <v>53.1</v>
      </c>
      <c r="K4" s="271">
        <f>IFERROR(VLOOKUP($B4,'[5]Trial Blc'!$B$4:V$379,K$2,FALSE),0)</f>
        <v>53.24</v>
      </c>
      <c r="L4" s="271">
        <f>IFERROR(VLOOKUP($B4,'[5]Trial Blc'!$B$4:W$379,L$2,FALSE),0)</f>
        <v>53.09</v>
      </c>
      <c r="M4" s="271">
        <f>IFERROR(VLOOKUP($B4,'[5]Trial Blc'!$B$4:X$379,M$2,FALSE),0)</f>
        <v>53.08</v>
      </c>
      <c r="N4" s="271">
        <f>IFERROR(VLOOKUP($B4,'[5]Trial Blc'!$B$4:Y$379,N$2,FALSE),0)</f>
        <v>52.78</v>
      </c>
      <c r="O4" s="271">
        <f>IFERROR(VLOOKUP($B4,'[5]Trial Blc'!$B$4:Z$379,O$2,FALSE),0)</f>
        <v>52.61</v>
      </c>
      <c r="P4" s="271">
        <f>IFERROR(VLOOKUP($B4,'[5]Trial Blc'!$B$4:AA$379,P$2,FALSE),0)</f>
        <v>52.41</v>
      </c>
      <c r="Q4" s="271">
        <f>IFERROR(VLOOKUP($B4,'[5]Trial Blc'!$B$4:AB$379,Q$2,FALSE),0)</f>
        <v>52.26</v>
      </c>
      <c r="R4" s="271">
        <f>IFERROR(VLOOKUP($B4,'[5]Trial Blc'!$B$4:AC$379,R$2,FALSE),0)</f>
        <v>52.12</v>
      </c>
      <c r="S4" s="271">
        <f>IFERROR(VLOOKUP($B4,'[5]Trial Blc'!$B$4:AD$379,S$2,FALSE),0)</f>
        <v>51.76</v>
      </c>
      <c r="T4" s="7">
        <f>AVERAGE(G4:S4)</f>
        <v>52.891538461538467</v>
      </c>
      <c r="U4" s="149">
        <v>1840</v>
      </c>
      <c r="V4" s="7" t="s">
        <v>17</v>
      </c>
      <c r="W4" s="271">
        <f>-IFERROR(VLOOKUP($U4,'[5]Trial Blc'!$B$4:AF$379,W$2,FALSE),0)</f>
        <v>9.5299999999999994</v>
      </c>
      <c r="X4" s="9"/>
      <c r="Y4" s="10"/>
      <c r="Z4" s="10">
        <f>SUM(W4:Y4)</f>
        <v>9.5299999999999994</v>
      </c>
      <c r="AA4" s="271">
        <f>-IFERROR(VLOOKUP($U4,'[5]Trial Blc'!$B$4:AJ$379,AA$2,FALSE),0)</f>
        <v>9.65</v>
      </c>
      <c r="AB4" s="271">
        <f>-IFERROR(VLOOKUP($U4,'[5]Trial Blc'!$B$4:AK$379,AB$2,FALSE),0)</f>
        <v>9.6999999999999993</v>
      </c>
      <c r="AC4" s="271">
        <f>-IFERROR(VLOOKUP($U4,'[5]Trial Blc'!$B$4:AL$379,AC$2,FALSE),0)</f>
        <v>9.74</v>
      </c>
      <c r="AD4" s="271">
        <f>-IFERROR(VLOOKUP($U4,'[5]Trial Blc'!$B$4:AM$379,AD$2,FALSE),0)</f>
        <v>9.8699999999999992</v>
      </c>
      <c r="AE4" s="271">
        <f>-IFERROR(VLOOKUP($U4,'[5]Trial Blc'!$B$4:AN$379,AE$2,FALSE),0)</f>
        <v>9.9600000000000009</v>
      </c>
      <c r="AF4" s="271">
        <f>-IFERROR(VLOOKUP($U4,'[5]Trial Blc'!$B$4:AO$379,AF$2,FALSE),0)</f>
        <v>10.07</v>
      </c>
      <c r="AG4" s="271">
        <f>-IFERROR(VLOOKUP($U4,'[5]Trial Blc'!$B$4:AP$379,AG$2,FALSE),0)</f>
        <v>10.119999999999999</v>
      </c>
      <c r="AH4" s="271">
        <f>-IFERROR(VLOOKUP($U4,'[5]Trial Blc'!$B$4:AQ$379,AH$2,FALSE),0)</f>
        <v>10.199999999999999</v>
      </c>
      <c r="AI4" s="271">
        <f>-IFERROR(VLOOKUP($U4,'[5]Trial Blc'!$B$4:AR$379,AI$2,FALSE),0)</f>
        <v>10.27</v>
      </c>
      <c r="AJ4" s="271">
        <f>-IFERROR(VLOOKUP($U4,'[5]Trial Blc'!$B$4:AS$379,AJ$2,FALSE),0)</f>
        <v>10.35</v>
      </c>
      <c r="AK4" s="271">
        <f>-IFERROR(VLOOKUP($U4,'[5]Trial Blc'!$B$4:AT$379,AK$2,FALSE),0)</f>
        <v>10.43</v>
      </c>
      <c r="AL4" s="271">
        <f>-IFERROR(VLOOKUP($U4,'[5]Trial Blc'!$B$4:AU$379,AL$2,FALSE),0)</f>
        <v>10.46</v>
      </c>
      <c r="AM4" s="7">
        <f>AVERAGE(Z4:AL4)</f>
        <v>10.026923076923076</v>
      </c>
    </row>
    <row r="5" spans="1:39" s="7" customFormat="1" x14ac:dyDescent="0.2">
      <c r="A5" s="7" t="s">
        <v>18</v>
      </c>
      <c r="B5" s="155"/>
      <c r="C5" s="12"/>
      <c r="D5" s="10"/>
      <c r="E5" s="10"/>
      <c r="F5" s="9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1"/>
      <c r="U5" s="150"/>
      <c r="V5" s="11"/>
      <c r="W5" s="10"/>
      <c r="X5" s="12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1"/>
    </row>
    <row r="6" spans="1:39" s="7" customFormat="1" ht="10.5" x14ac:dyDescent="0.25">
      <c r="A6" s="8" t="s">
        <v>19</v>
      </c>
      <c r="B6" s="155"/>
      <c r="C6" s="12"/>
      <c r="D6" s="10"/>
      <c r="E6" s="10"/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1"/>
      <c r="U6" s="151"/>
      <c r="V6" s="13" t="s">
        <v>19</v>
      </c>
      <c r="W6" s="10"/>
      <c r="X6" s="12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1"/>
    </row>
    <row r="7" spans="1:39" s="7" customFormat="1" x14ac:dyDescent="0.2">
      <c r="A7" s="7" t="s">
        <v>20</v>
      </c>
      <c r="B7" s="155">
        <v>1030</v>
      </c>
      <c r="C7" s="12" t="s">
        <v>21</v>
      </c>
      <c r="D7" s="271">
        <f>IFERROR(VLOOKUP($B7,'[5]Trial Blc'!$B$4:O$379,D$2,FALSE),0)</f>
        <v>0</v>
      </c>
      <c r="E7" s="10"/>
      <c r="F7" s="9"/>
      <c r="G7" s="10">
        <f>SUM(D7:F7)</f>
        <v>0</v>
      </c>
      <c r="H7" s="271">
        <f>IFERROR(VLOOKUP($B7,'[5]Trial Blc'!$B$4:S$379,H$2,FALSE),0)</f>
        <v>0</v>
      </c>
      <c r="I7" s="271">
        <f>IFERROR(VLOOKUP($B7,'[5]Trial Blc'!$B$4:T$379,I$2,FALSE),0)</f>
        <v>0</v>
      </c>
      <c r="J7" s="271">
        <f>IFERROR(VLOOKUP($B7,'[5]Trial Blc'!$B$4:U$379,J$2,FALSE),0)</f>
        <v>0</v>
      </c>
      <c r="K7" s="271">
        <f>IFERROR(VLOOKUP($B7,'[5]Trial Blc'!$B$4:V$379,K$2,FALSE),0)</f>
        <v>0</v>
      </c>
      <c r="L7" s="271">
        <f>IFERROR(VLOOKUP($B7,'[5]Trial Blc'!$B$4:W$379,L$2,FALSE),0)</f>
        <v>0</v>
      </c>
      <c r="M7" s="271">
        <f>IFERROR(VLOOKUP($B7,'[5]Trial Blc'!$B$4:X$379,M$2,FALSE),0)</f>
        <v>0</v>
      </c>
      <c r="N7" s="271">
        <f>IFERROR(VLOOKUP($B7,'[5]Trial Blc'!$B$4:Y$379,N$2,FALSE),0)</f>
        <v>0</v>
      </c>
      <c r="O7" s="271">
        <f>IFERROR(VLOOKUP($B7,'[5]Trial Blc'!$B$4:Z$379,O$2,FALSE),0)</f>
        <v>0</v>
      </c>
      <c r="P7" s="271">
        <f>IFERROR(VLOOKUP($B7,'[5]Trial Blc'!$B$4:AA$379,P$2,FALSE),0)</f>
        <v>0</v>
      </c>
      <c r="Q7" s="271">
        <f>IFERROR(VLOOKUP($B7,'[5]Trial Blc'!$B$4:AB$379,Q$2,FALSE),0)</f>
        <v>0</v>
      </c>
      <c r="R7" s="271">
        <f>IFERROR(VLOOKUP($B7,'[5]Trial Blc'!$B$4:AC$379,R$2,FALSE),0)</f>
        <v>0</v>
      </c>
      <c r="S7" s="271">
        <f>IFERROR(VLOOKUP($B7,'[5]Trial Blc'!$B$4:AD$379,S$2,FALSE),0)</f>
        <v>0</v>
      </c>
      <c r="T7" s="7">
        <f t="shared" ref="T7:T15" si="0">AVERAGE(G7:S7)</f>
        <v>0</v>
      </c>
      <c r="U7" s="149"/>
      <c r="W7" s="10"/>
      <c r="X7" s="9"/>
      <c r="Y7" s="10"/>
      <c r="Z7" s="10">
        <f>SUM(W7:Y7)</f>
        <v>0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1"/>
    </row>
    <row r="8" spans="1:39" s="7" customFormat="1" x14ac:dyDescent="0.2">
      <c r="A8" s="7" t="s">
        <v>22</v>
      </c>
      <c r="B8" s="155">
        <v>1050</v>
      </c>
      <c r="C8" s="12" t="s">
        <v>23</v>
      </c>
      <c r="D8" s="271">
        <f>IFERROR(VLOOKUP($B8,'[5]Trial Blc'!$B$4:O$379,D$2,FALSE),0)</f>
        <v>0</v>
      </c>
      <c r="E8" s="10"/>
      <c r="F8" s="9"/>
      <c r="G8" s="10">
        <f>SUM(D8:F8)</f>
        <v>0</v>
      </c>
      <c r="H8" s="271">
        <f>IFERROR(VLOOKUP($B8,'[5]Trial Blc'!$B$4:S$379,H$2,FALSE),0)</f>
        <v>0</v>
      </c>
      <c r="I8" s="271">
        <f>IFERROR(VLOOKUP($B8,'[5]Trial Blc'!$B$4:T$379,I$2,FALSE),0)</f>
        <v>0</v>
      </c>
      <c r="J8" s="271">
        <f>IFERROR(VLOOKUP($B8,'[5]Trial Blc'!$B$4:U$379,J$2,FALSE),0)</f>
        <v>0</v>
      </c>
      <c r="K8" s="271">
        <f>IFERROR(VLOOKUP($B8,'[5]Trial Blc'!$B$4:V$379,K$2,FALSE),0)</f>
        <v>0</v>
      </c>
      <c r="L8" s="271">
        <f>IFERROR(VLOOKUP($B8,'[5]Trial Blc'!$B$4:W$379,L$2,FALSE),0)</f>
        <v>0</v>
      </c>
      <c r="M8" s="271">
        <f>IFERROR(VLOOKUP($B8,'[5]Trial Blc'!$B$4:X$379,M$2,FALSE),0)</f>
        <v>0</v>
      </c>
      <c r="N8" s="271">
        <f>IFERROR(VLOOKUP($B8,'[5]Trial Blc'!$B$4:Y$379,N$2,FALSE),0)</f>
        <v>0</v>
      </c>
      <c r="O8" s="271">
        <f>IFERROR(VLOOKUP($B8,'[5]Trial Blc'!$B$4:Z$379,O$2,FALSE),0)</f>
        <v>0</v>
      </c>
      <c r="P8" s="271">
        <f>IFERROR(VLOOKUP($B8,'[5]Trial Blc'!$B$4:AA$379,P$2,FALSE),0)</f>
        <v>0</v>
      </c>
      <c r="Q8" s="271">
        <f>IFERROR(VLOOKUP($B8,'[5]Trial Blc'!$B$4:AB$379,Q$2,FALSE),0)</f>
        <v>0</v>
      </c>
      <c r="R8" s="271">
        <f>IFERROR(VLOOKUP($B8,'[5]Trial Blc'!$B$4:AC$379,R$2,FALSE),0)</f>
        <v>0</v>
      </c>
      <c r="S8" s="271">
        <f>IFERROR(VLOOKUP($B8,'[5]Trial Blc'!$B$4:AD$379,S$2,FALSE),0)</f>
        <v>0</v>
      </c>
      <c r="T8" s="7">
        <f t="shared" si="0"/>
        <v>0</v>
      </c>
      <c r="U8" s="149">
        <v>1845</v>
      </c>
      <c r="V8" s="7" t="s">
        <v>24</v>
      </c>
      <c r="W8" s="271">
        <f>-IFERROR(VLOOKUP($U8,'[5]Trial Blc'!$B$4:AF$379,W$2,FALSE),0)</f>
        <v>0</v>
      </c>
      <c r="X8" s="9"/>
      <c r="Y8" s="10"/>
      <c r="Z8" s="10">
        <f>SUM(W8:Y8)</f>
        <v>0</v>
      </c>
      <c r="AA8" s="271">
        <f>-IFERROR(VLOOKUP($U8,'[5]Trial Blc'!$B$4:AJ$379,AA$2,FALSE),0)</f>
        <v>0</v>
      </c>
      <c r="AB8" s="271">
        <f>-IFERROR(VLOOKUP($U8,'[5]Trial Blc'!$B$4:AK$379,AB$2,FALSE),0)</f>
        <v>0</v>
      </c>
      <c r="AC8" s="271">
        <f>-IFERROR(VLOOKUP($U8,'[5]Trial Blc'!$B$4:AL$379,AC$2,FALSE),0)</f>
        <v>0</v>
      </c>
      <c r="AD8" s="271">
        <f>-IFERROR(VLOOKUP($U8,'[5]Trial Blc'!$B$4:AM$379,AD$2,FALSE),0)</f>
        <v>0</v>
      </c>
      <c r="AE8" s="271">
        <f>-IFERROR(VLOOKUP($U8,'[5]Trial Blc'!$B$4:AN$379,AE$2,FALSE),0)</f>
        <v>0</v>
      </c>
      <c r="AF8" s="271">
        <f>-IFERROR(VLOOKUP($U8,'[5]Trial Blc'!$B$4:AO$379,AF$2,FALSE),0)</f>
        <v>0</v>
      </c>
      <c r="AG8" s="271">
        <f>-IFERROR(VLOOKUP($U8,'[5]Trial Blc'!$B$4:AP$379,AG$2,FALSE),0)</f>
        <v>0</v>
      </c>
      <c r="AH8" s="271">
        <f>-IFERROR(VLOOKUP($U8,'[5]Trial Blc'!$B$4:AQ$379,AH$2,FALSE),0)</f>
        <v>0</v>
      </c>
      <c r="AI8" s="271">
        <f>-IFERROR(VLOOKUP($U8,'[5]Trial Blc'!$B$4:AR$379,AI$2,FALSE),0)</f>
        <v>0</v>
      </c>
      <c r="AJ8" s="271">
        <f>-IFERROR(VLOOKUP($U8,'[5]Trial Blc'!$B$4:AS$379,AJ$2,FALSE),0)</f>
        <v>0</v>
      </c>
      <c r="AK8" s="271">
        <f>-IFERROR(VLOOKUP($U8,'[5]Trial Blc'!$B$4:AT$379,AK$2,FALSE),0)</f>
        <v>0</v>
      </c>
      <c r="AL8" s="271">
        <f>-IFERROR(VLOOKUP($U8,'[5]Trial Blc'!$B$4:AU$379,AL$2,FALSE),0)</f>
        <v>0</v>
      </c>
      <c r="AM8" s="7">
        <f>AVERAGE(Z8:AL8)</f>
        <v>0</v>
      </c>
    </row>
    <row r="9" spans="1:39" s="7" customFormat="1" x14ac:dyDescent="0.2">
      <c r="A9" s="7" t="s">
        <v>25</v>
      </c>
      <c r="B9" s="155"/>
      <c r="C9" s="12"/>
      <c r="D9" s="10"/>
      <c r="E9" s="10"/>
      <c r="F9" s="9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U9" s="149"/>
      <c r="W9" s="10"/>
      <c r="X9" s="9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1"/>
    </row>
    <row r="10" spans="1:39" s="7" customFormat="1" x14ac:dyDescent="0.2">
      <c r="A10" s="7" t="s">
        <v>26</v>
      </c>
      <c r="B10" s="155"/>
      <c r="C10" s="12"/>
      <c r="D10" s="10"/>
      <c r="E10" s="10"/>
      <c r="F10" s="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U10" s="149"/>
      <c r="W10" s="10"/>
      <c r="X10" s="9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1"/>
    </row>
    <row r="11" spans="1:39" s="7" customFormat="1" x14ac:dyDescent="0.2">
      <c r="A11" s="7" t="s">
        <v>27</v>
      </c>
      <c r="B11" s="155">
        <v>1080</v>
      </c>
      <c r="C11" s="12" t="s">
        <v>28</v>
      </c>
      <c r="D11" s="271">
        <f>IFERROR(VLOOKUP($B11,'[5]Trial Blc'!$B$4:O$379,D$2,FALSE),0)</f>
        <v>0</v>
      </c>
      <c r="E11" s="10"/>
      <c r="F11" s="9"/>
      <c r="G11" s="10">
        <f>SUM(D11:F11)</f>
        <v>0</v>
      </c>
      <c r="H11" s="271">
        <f>IFERROR(VLOOKUP($B11,'[5]Trial Blc'!$B$4:S$379,H$2,FALSE),0)</f>
        <v>0</v>
      </c>
      <c r="I11" s="271">
        <f>IFERROR(VLOOKUP($B11,'[5]Trial Blc'!$B$4:T$379,I$2,FALSE),0)</f>
        <v>0</v>
      </c>
      <c r="J11" s="271">
        <f>IFERROR(VLOOKUP($B11,'[5]Trial Blc'!$B$4:U$379,J$2,FALSE),0)</f>
        <v>0</v>
      </c>
      <c r="K11" s="271">
        <f>IFERROR(VLOOKUP($B11,'[5]Trial Blc'!$B$4:V$379,K$2,FALSE),0)</f>
        <v>0</v>
      </c>
      <c r="L11" s="271">
        <f>IFERROR(VLOOKUP($B11,'[5]Trial Blc'!$B$4:W$379,L$2,FALSE),0)</f>
        <v>0</v>
      </c>
      <c r="M11" s="271">
        <f>IFERROR(VLOOKUP($B11,'[5]Trial Blc'!$B$4:X$379,M$2,FALSE),0)</f>
        <v>0</v>
      </c>
      <c r="N11" s="271">
        <f>IFERROR(VLOOKUP($B11,'[5]Trial Blc'!$B$4:Y$379,N$2,FALSE),0)</f>
        <v>0</v>
      </c>
      <c r="O11" s="271">
        <f>IFERROR(VLOOKUP($B11,'[5]Trial Blc'!$B$4:Z$379,O$2,FALSE),0)</f>
        <v>0</v>
      </c>
      <c r="P11" s="271">
        <f>IFERROR(VLOOKUP($B11,'[5]Trial Blc'!$B$4:AA$379,P$2,FALSE),0)</f>
        <v>0</v>
      </c>
      <c r="Q11" s="271">
        <f>IFERROR(VLOOKUP($B11,'[5]Trial Blc'!$B$4:AB$379,Q$2,FALSE),0)</f>
        <v>0</v>
      </c>
      <c r="R11" s="271">
        <f>IFERROR(VLOOKUP($B11,'[5]Trial Blc'!$B$4:AC$379,R$2,FALSE),0)</f>
        <v>0</v>
      </c>
      <c r="S11" s="271">
        <f>IFERROR(VLOOKUP($B11,'[5]Trial Blc'!$B$4:AD$379,S$2,FALSE),0)</f>
        <v>0</v>
      </c>
      <c r="T11" s="7">
        <f t="shared" si="0"/>
        <v>0</v>
      </c>
      <c r="U11" s="149">
        <v>1875</v>
      </c>
      <c r="V11" s="7" t="s">
        <v>29</v>
      </c>
      <c r="W11" s="271">
        <f>-IFERROR(VLOOKUP($U11,'[5]Trial Blc'!$B$4:AF$379,W$2,FALSE),0)</f>
        <v>0</v>
      </c>
      <c r="X11" s="9"/>
      <c r="Y11" s="10"/>
      <c r="Z11" s="10">
        <f>SUM(W11:Y11)</f>
        <v>0</v>
      </c>
      <c r="AA11" s="271">
        <f>-IFERROR(VLOOKUP($U11,'[5]Trial Blc'!$B$4:AJ$379,AA$2,FALSE),0)</f>
        <v>0</v>
      </c>
      <c r="AB11" s="271">
        <f>-IFERROR(VLOOKUP($U11,'[5]Trial Blc'!$B$4:AK$379,AB$2,FALSE),0)</f>
        <v>0</v>
      </c>
      <c r="AC11" s="271">
        <f>-IFERROR(VLOOKUP($U11,'[5]Trial Blc'!$B$4:AL$379,AC$2,FALSE),0)</f>
        <v>0</v>
      </c>
      <c r="AD11" s="271">
        <f>-IFERROR(VLOOKUP($U11,'[5]Trial Blc'!$B$4:AM$379,AD$2,FALSE),0)</f>
        <v>0</v>
      </c>
      <c r="AE11" s="271">
        <f>-IFERROR(VLOOKUP($U11,'[5]Trial Blc'!$B$4:AN$379,AE$2,FALSE),0)</f>
        <v>0</v>
      </c>
      <c r="AF11" s="271">
        <f>-IFERROR(VLOOKUP($U11,'[5]Trial Blc'!$B$4:AO$379,AF$2,FALSE),0)</f>
        <v>0</v>
      </c>
      <c r="AG11" s="271">
        <f>-IFERROR(VLOOKUP($U11,'[5]Trial Blc'!$B$4:AP$379,AG$2,FALSE),0)</f>
        <v>0</v>
      </c>
      <c r="AH11" s="271">
        <f>-IFERROR(VLOOKUP($U11,'[5]Trial Blc'!$B$4:AQ$379,AH$2,FALSE),0)</f>
        <v>0</v>
      </c>
      <c r="AI11" s="271">
        <f>-IFERROR(VLOOKUP($U11,'[5]Trial Blc'!$B$4:AR$379,AI$2,FALSE),0)</f>
        <v>0</v>
      </c>
      <c r="AJ11" s="271">
        <f>-IFERROR(VLOOKUP($U11,'[5]Trial Blc'!$B$4:AS$379,AJ$2,FALSE),0)</f>
        <v>0</v>
      </c>
      <c r="AK11" s="271">
        <f>-IFERROR(VLOOKUP($U11,'[5]Trial Blc'!$B$4:AT$379,AK$2,FALSE),0)</f>
        <v>0</v>
      </c>
      <c r="AL11" s="271">
        <f>-IFERROR(VLOOKUP($U11,'[5]Trial Blc'!$B$4:AU$379,AL$2,FALSE),0)</f>
        <v>0</v>
      </c>
      <c r="AM11" s="7">
        <f>AVERAGE(Z11:AL11)</f>
        <v>0</v>
      </c>
    </row>
    <row r="12" spans="1:39" s="7" customFormat="1" x14ac:dyDescent="0.2">
      <c r="A12" s="7" t="s">
        <v>30</v>
      </c>
      <c r="B12" s="155">
        <v>1085</v>
      </c>
      <c r="C12" s="12" t="s">
        <v>31</v>
      </c>
      <c r="D12" s="271">
        <f>IFERROR(VLOOKUP($B12,'[5]Trial Blc'!$B$4:O$379,D$2,FALSE),0)</f>
        <v>0</v>
      </c>
      <c r="E12" s="10"/>
      <c r="F12" s="9"/>
      <c r="G12" s="10">
        <f>SUM(D12:F12)</f>
        <v>0</v>
      </c>
      <c r="H12" s="271">
        <f>IFERROR(VLOOKUP($B12,'[5]Trial Blc'!$B$4:S$379,H$2,FALSE),0)</f>
        <v>0</v>
      </c>
      <c r="I12" s="271">
        <f>IFERROR(VLOOKUP($B12,'[5]Trial Blc'!$B$4:T$379,I$2,FALSE),0)</f>
        <v>0</v>
      </c>
      <c r="J12" s="271">
        <f>IFERROR(VLOOKUP($B12,'[5]Trial Blc'!$B$4:U$379,J$2,FALSE),0)</f>
        <v>0</v>
      </c>
      <c r="K12" s="271">
        <f>IFERROR(VLOOKUP($B12,'[5]Trial Blc'!$B$4:V$379,K$2,FALSE),0)</f>
        <v>0</v>
      </c>
      <c r="L12" s="271">
        <f>IFERROR(VLOOKUP($B12,'[5]Trial Blc'!$B$4:W$379,L$2,FALSE),0)</f>
        <v>0</v>
      </c>
      <c r="M12" s="271">
        <f>IFERROR(VLOOKUP($B12,'[5]Trial Blc'!$B$4:X$379,M$2,FALSE),0)</f>
        <v>0</v>
      </c>
      <c r="N12" s="271">
        <f>IFERROR(VLOOKUP($B12,'[5]Trial Blc'!$B$4:Y$379,N$2,FALSE),0)</f>
        <v>0</v>
      </c>
      <c r="O12" s="271">
        <f>IFERROR(VLOOKUP($B12,'[5]Trial Blc'!$B$4:Z$379,O$2,FALSE),0)</f>
        <v>0</v>
      </c>
      <c r="P12" s="271">
        <f>IFERROR(VLOOKUP($B12,'[5]Trial Blc'!$B$4:AA$379,P$2,FALSE),0)</f>
        <v>0</v>
      </c>
      <c r="Q12" s="271">
        <f>IFERROR(VLOOKUP($B12,'[5]Trial Blc'!$B$4:AB$379,Q$2,FALSE),0)</f>
        <v>0</v>
      </c>
      <c r="R12" s="271">
        <f>IFERROR(VLOOKUP($B12,'[5]Trial Blc'!$B$4:AC$379,R$2,FALSE),0)</f>
        <v>0</v>
      </c>
      <c r="S12" s="271">
        <f>IFERROR(VLOOKUP($B12,'[5]Trial Blc'!$B$4:AD$379,S$2,FALSE),0)</f>
        <v>0</v>
      </c>
      <c r="T12" s="7">
        <f t="shared" si="0"/>
        <v>0</v>
      </c>
      <c r="U12" s="149">
        <v>1880</v>
      </c>
      <c r="V12" s="7" t="s">
        <v>32</v>
      </c>
      <c r="W12" s="271">
        <f>-IFERROR(VLOOKUP($U12,'[5]Trial Blc'!$B$4:AF$379,W$2,FALSE),0)</f>
        <v>0</v>
      </c>
      <c r="X12" s="9"/>
      <c r="Y12" s="10"/>
      <c r="Z12" s="10">
        <f>SUM(W12:Y12)</f>
        <v>0</v>
      </c>
      <c r="AA12" s="271">
        <f>-IFERROR(VLOOKUP($U12,'[5]Trial Blc'!$B$4:AJ$379,AA$2,FALSE),0)</f>
        <v>0</v>
      </c>
      <c r="AB12" s="271">
        <f>-IFERROR(VLOOKUP($U12,'[5]Trial Blc'!$B$4:AK$379,AB$2,FALSE),0)</f>
        <v>0</v>
      </c>
      <c r="AC12" s="271">
        <f>-IFERROR(VLOOKUP($U12,'[5]Trial Blc'!$B$4:AL$379,AC$2,FALSE),0)</f>
        <v>0</v>
      </c>
      <c r="AD12" s="271">
        <f>-IFERROR(VLOOKUP($U12,'[5]Trial Blc'!$B$4:AM$379,AD$2,FALSE),0)</f>
        <v>0</v>
      </c>
      <c r="AE12" s="271">
        <f>-IFERROR(VLOOKUP($U12,'[5]Trial Blc'!$B$4:AN$379,AE$2,FALSE),0)</f>
        <v>0</v>
      </c>
      <c r="AF12" s="271">
        <f>-IFERROR(VLOOKUP($U12,'[5]Trial Blc'!$B$4:AO$379,AF$2,FALSE),0)</f>
        <v>0</v>
      </c>
      <c r="AG12" s="271">
        <f>-IFERROR(VLOOKUP($U12,'[5]Trial Blc'!$B$4:AP$379,AG$2,FALSE),0)</f>
        <v>0</v>
      </c>
      <c r="AH12" s="271">
        <f>-IFERROR(VLOOKUP($U12,'[5]Trial Blc'!$B$4:AQ$379,AH$2,FALSE),0)</f>
        <v>0</v>
      </c>
      <c r="AI12" s="271">
        <f>-IFERROR(VLOOKUP($U12,'[5]Trial Blc'!$B$4:AR$379,AI$2,FALSE),0)</f>
        <v>0</v>
      </c>
      <c r="AJ12" s="271">
        <f>-IFERROR(VLOOKUP($U12,'[5]Trial Blc'!$B$4:AS$379,AJ$2,FALSE),0)</f>
        <v>0</v>
      </c>
      <c r="AK12" s="271">
        <f>-IFERROR(VLOOKUP($U12,'[5]Trial Blc'!$B$4:AT$379,AK$2,FALSE),0)</f>
        <v>0</v>
      </c>
      <c r="AL12" s="271">
        <f>-IFERROR(VLOOKUP($U12,'[5]Trial Blc'!$B$4:AU$379,AL$2,FALSE),0)</f>
        <v>0</v>
      </c>
      <c r="AM12" s="7">
        <f>AVERAGE(Z12:AL12)</f>
        <v>0</v>
      </c>
    </row>
    <row r="13" spans="1:39" s="7" customFormat="1" x14ac:dyDescent="0.2">
      <c r="A13" s="7" t="s">
        <v>33</v>
      </c>
      <c r="B13" s="155">
        <v>1090</v>
      </c>
      <c r="C13" s="12" t="s">
        <v>34</v>
      </c>
      <c r="D13" s="271">
        <f>IFERROR(VLOOKUP($B13,'[5]Trial Blc'!$B$4:O$379,D$2,FALSE),0)</f>
        <v>0</v>
      </c>
      <c r="E13" s="10"/>
      <c r="F13" s="9"/>
      <c r="G13" s="10">
        <f>SUM(D13:F13)</f>
        <v>0</v>
      </c>
      <c r="H13" s="271">
        <f>IFERROR(VLOOKUP($B13,'[5]Trial Blc'!$B$4:S$379,H$2,FALSE),0)</f>
        <v>0</v>
      </c>
      <c r="I13" s="271">
        <f>IFERROR(VLOOKUP($B13,'[5]Trial Blc'!$B$4:T$379,I$2,FALSE),0)</f>
        <v>0</v>
      </c>
      <c r="J13" s="271">
        <f>IFERROR(VLOOKUP($B13,'[5]Trial Blc'!$B$4:U$379,J$2,FALSE),0)</f>
        <v>0</v>
      </c>
      <c r="K13" s="271">
        <f>IFERROR(VLOOKUP($B13,'[5]Trial Blc'!$B$4:V$379,K$2,FALSE),0)</f>
        <v>0</v>
      </c>
      <c r="L13" s="271">
        <f>IFERROR(VLOOKUP($B13,'[5]Trial Blc'!$B$4:W$379,L$2,FALSE),0)</f>
        <v>0</v>
      </c>
      <c r="M13" s="271">
        <f>IFERROR(VLOOKUP($B13,'[5]Trial Blc'!$B$4:X$379,M$2,FALSE),0)</f>
        <v>0</v>
      </c>
      <c r="N13" s="271">
        <f>IFERROR(VLOOKUP($B13,'[5]Trial Blc'!$B$4:Y$379,N$2,FALSE),0)</f>
        <v>0</v>
      </c>
      <c r="O13" s="271">
        <f>IFERROR(VLOOKUP($B13,'[5]Trial Blc'!$B$4:Z$379,O$2,FALSE),0)</f>
        <v>0</v>
      </c>
      <c r="P13" s="271">
        <f>IFERROR(VLOOKUP($B13,'[5]Trial Blc'!$B$4:AA$379,P$2,FALSE),0)</f>
        <v>0</v>
      </c>
      <c r="Q13" s="271">
        <f>IFERROR(VLOOKUP($B13,'[5]Trial Blc'!$B$4:AB$379,Q$2,FALSE),0)</f>
        <v>0</v>
      </c>
      <c r="R13" s="271">
        <f>IFERROR(VLOOKUP($B13,'[5]Trial Blc'!$B$4:AC$379,R$2,FALSE),0)</f>
        <v>0</v>
      </c>
      <c r="S13" s="271">
        <f>IFERROR(VLOOKUP($B13,'[5]Trial Blc'!$B$4:AD$379,S$2,FALSE),0)</f>
        <v>0</v>
      </c>
      <c r="T13" s="7">
        <f t="shared" si="0"/>
        <v>0</v>
      </c>
      <c r="U13" s="149">
        <v>1885</v>
      </c>
      <c r="V13" s="7" t="s">
        <v>35</v>
      </c>
      <c r="W13" s="271">
        <f>-IFERROR(VLOOKUP($U13,'[5]Trial Blc'!$B$4:AF$379,W$2,FALSE),0)</f>
        <v>0</v>
      </c>
      <c r="X13" s="9"/>
      <c r="Y13" s="10"/>
      <c r="Z13" s="10">
        <f>SUM(W13:Y13)</f>
        <v>0</v>
      </c>
      <c r="AA13" s="271">
        <f>-IFERROR(VLOOKUP($U13,'[5]Trial Blc'!$B$4:AJ$379,AA$2,FALSE),0)</f>
        <v>0</v>
      </c>
      <c r="AB13" s="271">
        <f>-IFERROR(VLOOKUP($U13,'[5]Trial Blc'!$B$4:AK$379,AB$2,FALSE),0)</f>
        <v>0</v>
      </c>
      <c r="AC13" s="271">
        <f>-IFERROR(VLOOKUP($U13,'[5]Trial Blc'!$B$4:AL$379,AC$2,FALSE),0)</f>
        <v>0</v>
      </c>
      <c r="AD13" s="271">
        <f>-IFERROR(VLOOKUP($U13,'[5]Trial Blc'!$B$4:AM$379,AD$2,FALSE),0)</f>
        <v>0</v>
      </c>
      <c r="AE13" s="271">
        <f>-IFERROR(VLOOKUP($U13,'[5]Trial Blc'!$B$4:AN$379,AE$2,FALSE),0)</f>
        <v>0</v>
      </c>
      <c r="AF13" s="271">
        <f>-IFERROR(VLOOKUP($U13,'[5]Trial Blc'!$B$4:AO$379,AF$2,FALSE),0)</f>
        <v>0</v>
      </c>
      <c r="AG13" s="271">
        <f>-IFERROR(VLOOKUP($U13,'[5]Trial Blc'!$B$4:AP$379,AG$2,FALSE),0)</f>
        <v>0</v>
      </c>
      <c r="AH13" s="271">
        <f>-IFERROR(VLOOKUP($U13,'[5]Trial Blc'!$B$4:AQ$379,AH$2,FALSE),0)</f>
        <v>0</v>
      </c>
      <c r="AI13" s="271">
        <f>-IFERROR(VLOOKUP($U13,'[5]Trial Blc'!$B$4:AR$379,AI$2,FALSE),0)</f>
        <v>0</v>
      </c>
      <c r="AJ13" s="271">
        <f>-IFERROR(VLOOKUP($U13,'[5]Trial Blc'!$B$4:AS$379,AJ$2,FALSE),0)</f>
        <v>0</v>
      </c>
      <c r="AK13" s="271">
        <f>-IFERROR(VLOOKUP($U13,'[5]Trial Blc'!$B$4:AT$379,AK$2,FALSE),0)</f>
        <v>0</v>
      </c>
      <c r="AL13" s="271">
        <f>-IFERROR(VLOOKUP($U13,'[5]Trial Blc'!$B$4:AU$379,AL$2,FALSE),0)</f>
        <v>0</v>
      </c>
      <c r="AM13" s="7">
        <f>AVERAGE(Z13:AL13)</f>
        <v>0</v>
      </c>
    </row>
    <row r="14" spans="1:39" s="7" customFormat="1" x14ac:dyDescent="0.2">
      <c r="A14" s="7" t="s">
        <v>36</v>
      </c>
      <c r="B14" s="155">
        <v>1095</v>
      </c>
      <c r="C14" s="12" t="s">
        <v>37</v>
      </c>
      <c r="D14" s="271">
        <f>IFERROR(VLOOKUP($B14,'[5]Trial Blc'!$B$4:O$379,D$2,FALSE),0)</f>
        <v>0</v>
      </c>
      <c r="E14" s="10"/>
      <c r="F14" s="9"/>
      <c r="G14" s="10">
        <f>SUM(D14:F14)</f>
        <v>0</v>
      </c>
      <c r="H14" s="271">
        <f>IFERROR(VLOOKUP($B14,'[5]Trial Blc'!$B$4:S$379,H$2,FALSE),0)</f>
        <v>0</v>
      </c>
      <c r="I14" s="271">
        <f>IFERROR(VLOOKUP($B14,'[5]Trial Blc'!$B$4:T$379,I$2,FALSE),0)</f>
        <v>0</v>
      </c>
      <c r="J14" s="271">
        <f>IFERROR(VLOOKUP($B14,'[5]Trial Blc'!$B$4:U$379,J$2,FALSE),0)</f>
        <v>0</v>
      </c>
      <c r="K14" s="271">
        <f>IFERROR(VLOOKUP($B14,'[5]Trial Blc'!$B$4:V$379,K$2,FALSE),0)</f>
        <v>0</v>
      </c>
      <c r="L14" s="271">
        <f>IFERROR(VLOOKUP($B14,'[5]Trial Blc'!$B$4:W$379,L$2,FALSE),0)</f>
        <v>0</v>
      </c>
      <c r="M14" s="271">
        <f>IFERROR(VLOOKUP($B14,'[5]Trial Blc'!$B$4:X$379,M$2,FALSE),0)</f>
        <v>0</v>
      </c>
      <c r="N14" s="271">
        <f>IFERROR(VLOOKUP($B14,'[5]Trial Blc'!$B$4:Y$379,N$2,FALSE),0)</f>
        <v>0</v>
      </c>
      <c r="O14" s="271">
        <f>IFERROR(VLOOKUP($B14,'[5]Trial Blc'!$B$4:Z$379,O$2,FALSE),0)</f>
        <v>0</v>
      </c>
      <c r="P14" s="271">
        <f>IFERROR(VLOOKUP($B14,'[5]Trial Blc'!$B$4:AA$379,P$2,FALSE),0)</f>
        <v>0</v>
      </c>
      <c r="Q14" s="271">
        <f>IFERROR(VLOOKUP($B14,'[5]Trial Blc'!$B$4:AB$379,Q$2,FALSE),0)</f>
        <v>0</v>
      </c>
      <c r="R14" s="271">
        <f>IFERROR(VLOOKUP($B14,'[5]Trial Blc'!$B$4:AC$379,R$2,FALSE),0)</f>
        <v>0</v>
      </c>
      <c r="S14" s="271">
        <f>IFERROR(VLOOKUP($B14,'[5]Trial Blc'!$B$4:AD$379,S$2,FALSE),0)</f>
        <v>0</v>
      </c>
      <c r="T14" s="7">
        <f t="shared" si="0"/>
        <v>0</v>
      </c>
      <c r="U14" s="149">
        <v>1890</v>
      </c>
      <c r="V14" s="7" t="s">
        <v>38</v>
      </c>
      <c r="W14" s="271">
        <f>-IFERROR(VLOOKUP($U14,'[5]Trial Blc'!$B$4:AF$379,W$2,FALSE),0)</f>
        <v>0</v>
      </c>
      <c r="X14" s="9"/>
      <c r="Y14" s="10"/>
      <c r="Z14" s="10">
        <f>SUM(W14:Y14)</f>
        <v>0</v>
      </c>
      <c r="AA14" s="271">
        <f>-IFERROR(VLOOKUP($U14,'[5]Trial Blc'!$B$4:AJ$379,AA$2,FALSE),0)</f>
        <v>0</v>
      </c>
      <c r="AB14" s="271">
        <f>-IFERROR(VLOOKUP($U14,'[5]Trial Blc'!$B$4:AK$379,AB$2,FALSE),0)</f>
        <v>0</v>
      </c>
      <c r="AC14" s="271">
        <f>-IFERROR(VLOOKUP($U14,'[5]Trial Blc'!$B$4:AL$379,AC$2,FALSE),0)</f>
        <v>0</v>
      </c>
      <c r="AD14" s="271">
        <f>-IFERROR(VLOOKUP($U14,'[5]Trial Blc'!$B$4:AM$379,AD$2,FALSE),0)</f>
        <v>0</v>
      </c>
      <c r="AE14" s="271">
        <f>-IFERROR(VLOOKUP($U14,'[5]Trial Blc'!$B$4:AN$379,AE$2,FALSE),0)</f>
        <v>0</v>
      </c>
      <c r="AF14" s="271">
        <f>-IFERROR(VLOOKUP($U14,'[5]Trial Blc'!$B$4:AO$379,AF$2,FALSE),0)</f>
        <v>0</v>
      </c>
      <c r="AG14" s="271">
        <f>-IFERROR(VLOOKUP($U14,'[5]Trial Blc'!$B$4:AP$379,AG$2,FALSE),0)</f>
        <v>0</v>
      </c>
      <c r="AH14" s="271">
        <f>-IFERROR(VLOOKUP($U14,'[5]Trial Blc'!$B$4:AQ$379,AH$2,FALSE),0)</f>
        <v>0</v>
      </c>
      <c r="AI14" s="271">
        <f>-IFERROR(VLOOKUP($U14,'[5]Trial Blc'!$B$4:AR$379,AI$2,FALSE),0)</f>
        <v>0</v>
      </c>
      <c r="AJ14" s="271">
        <f>-IFERROR(VLOOKUP($U14,'[5]Trial Blc'!$B$4:AS$379,AJ$2,FALSE),0)</f>
        <v>0</v>
      </c>
      <c r="AK14" s="271">
        <f>-IFERROR(VLOOKUP($U14,'[5]Trial Blc'!$B$4:AT$379,AK$2,FALSE),0)</f>
        <v>0</v>
      </c>
      <c r="AL14" s="271">
        <f>-IFERROR(VLOOKUP($U14,'[5]Trial Blc'!$B$4:AU$379,AL$2,FALSE),0)</f>
        <v>0</v>
      </c>
      <c r="AM14" s="7">
        <f>AVERAGE(Z14:AL14)</f>
        <v>0</v>
      </c>
    </row>
    <row r="15" spans="1:39" s="7" customFormat="1" x14ac:dyDescent="0.2">
      <c r="A15" s="7" t="s">
        <v>39</v>
      </c>
      <c r="B15" s="155">
        <v>1100</v>
      </c>
      <c r="C15" s="12" t="s">
        <v>40</v>
      </c>
      <c r="D15" s="271">
        <f>IFERROR(VLOOKUP($B15,'[5]Trial Blc'!$B$4:O$379,D$2,FALSE),0)</f>
        <v>0</v>
      </c>
      <c r="E15" s="10"/>
      <c r="F15" s="9"/>
      <c r="G15" s="10">
        <f>SUM(D15:F15)</f>
        <v>0</v>
      </c>
      <c r="H15" s="271">
        <f>IFERROR(VLOOKUP($B15,'[5]Trial Blc'!$B$4:S$379,H$2,FALSE),0)</f>
        <v>0</v>
      </c>
      <c r="I15" s="271">
        <f>IFERROR(VLOOKUP($B15,'[5]Trial Blc'!$B$4:T$379,I$2,FALSE),0)</f>
        <v>0</v>
      </c>
      <c r="J15" s="271">
        <f>IFERROR(VLOOKUP($B15,'[5]Trial Blc'!$B$4:U$379,J$2,FALSE),0)</f>
        <v>0</v>
      </c>
      <c r="K15" s="271">
        <f>IFERROR(VLOOKUP($B15,'[5]Trial Blc'!$B$4:V$379,K$2,FALSE),0)</f>
        <v>0</v>
      </c>
      <c r="L15" s="271">
        <f>IFERROR(VLOOKUP($B15,'[5]Trial Blc'!$B$4:W$379,L$2,FALSE),0)</f>
        <v>0</v>
      </c>
      <c r="M15" s="271">
        <f>IFERROR(VLOOKUP($B15,'[5]Trial Blc'!$B$4:X$379,M$2,FALSE),0)</f>
        <v>0</v>
      </c>
      <c r="N15" s="271">
        <f>IFERROR(VLOOKUP($B15,'[5]Trial Blc'!$B$4:Y$379,N$2,FALSE),0)</f>
        <v>0</v>
      </c>
      <c r="O15" s="271">
        <f>IFERROR(VLOOKUP($B15,'[5]Trial Blc'!$B$4:Z$379,O$2,FALSE),0)</f>
        <v>0</v>
      </c>
      <c r="P15" s="271">
        <f>IFERROR(VLOOKUP($B15,'[5]Trial Blc'!$B$4:AA$379,P$2,FALSE),0)</f>
        <v>0</v>
      </c>
      <c r="Q15" s="271">
        <f>IFERROR(VLOOKUP($B15,'[5]Trial Blc'!$B$4:AB$379,Q$2,FALSE),0)</f>
        <v>0</v>
      </c>
      <c r="R15" s="271">
        <f>IFERROR(VLOOKUP($B15,'[5]Trial Blc'!$B$4:AC$379,R$2,FALSE),0)</f>
        <v>0</v>
      </c>
      <c r="S15" s="271">
        <f>IFERROR(VLOOKUP($B15,'[5]Trial Blc'!$B$4:AD$379,S$2,FALSE),0)</f>
        <v>0</v>
      </c>
      <c r="T15" s="7">
        <f t="shared" si="0"/>
        <v>0</v>
      </c>
      <c r="U15" s="149">
        <v>1895</v>
      </c>
      <c r="V15" s="7" t="s">
        <v>41</v>
      </c>
      <c r="W15" s="271">
        <f>-IFERROR(VLOOKUP($U15,'[5]Trial Blc'!$B$4:AF$379,W$2,FALSE),0)</f>
        <v>0</v>
      </c>
      <c r="X15" s="9"/>
      <c r="Y15" s="10"/>
      <c r="Z15" s="10">
        <f>SUM(W15:Y15)</f>
        <v>0</v>
      </c>
      <c r="AA15" s="271">
        <f>-IFERROR(VLOOKUP($U15,'[5]Trial Blc'!$B$4:AJ$379,AA$2,FALSE),0)</f>
        <v>0</v>
      </c>
      <c r="AB15" s="271">
        <f>-IFERROR(VLOOKUP($U15,'[5]Trial Blc'!$B$4:AK$379,AB$2,FALSE),0)</f>
        <v>0</v>
      </c>
      <c r="AC15" s="271">
        <f>-IFERROR(VLOOKUP($U15,'[5]Trial Blc'!$B$4:AL$379,AC$2,FALSE),0)</f>
        <v>0</v>
      </c>
      <c r="AD15" s="271">
        <f>-IFERROR(VLOOKUP($U15,'[5]Trial Blc'!$B$4:AM$379,AD$2,FALSE),0)</f>
        <v>0</v>
      </c>
      <c r="AE15" s="271">
        <f>-IFERROR(VLOOKUP($U15,'[5]Trial Blc'!$B$4:AN$379,AE$2,FALSE),0)</f>
        <v>0</v>
      </c>
      <c r="AF15" s="271">
        <f>-IFERROR(VLOOKUP($U15,'[5]Trial Blc'!$B$4:AO$379,AF$2,FALSE),0)</f>
        <v>0</v>
      </c>
      <c r="AG15" s="271">
        <f>-IFERROR(VLOOKUP($U15,'[5]Trial Blc'!$B$4:AP$379,AG$2,FALSE),0)</f>
        <v>0</v>
      </c>
      <c r="AH15" s="271">
        <f>-IFERROR(VLOOKUP($U15,'[5]Trial Blc'!$B$4:AQ$379,AH$2,FALSE),0)</f>
        <v>0</v>
      </c>
      <c r="AI15" s="271">
        <f>-IFERROR(VLOOKUP($U15,'[5]Trial Blc'!$B$4:AR$379,AI$2,FALSE),0)</f>
        <v>0</v>
      </c>
      <c r="AJ15" s="271">
        <f>-IFERROR(VLOOKUP($U15,'[5]Trial Blc'!$B$4:AS$379,AJ$2,FALSE),0)</f>
        <v>0</v>
      </c>
      <c r="AK15" s="271">
        <f>-IFERROR(VLOOKUP($U15,'[5]Trial Blc'!$B$4:AT$379,AK$2,FALSE),0)</f>
        <v>0</v>
      </c>
      <c r="AL15" s="271">
        <f>-IFERROR(VLOOKUP($U15,'[5]Trial Blc'!$B$4:AU$379,AL$2,FALSE),0)</f>
        <v>0</v>
      </c>
      <c r="AM15" s="7">
        <f>AVERAGE(Z15:AL15)</f>
        <v>0</v>
      </c>
    </row>
    <row r="16" spans="1:39" s="7" customFormat="1" x14ac:dyDescent="0.2">
      <c r="A16" s="7" t="s">
        <v>42</v>
      </c>
      <c r="B16" s="155"/>
      <c r="C16" s="12"/>
      <c r="D16" s="10"/>
      <c r="E16" s="10"/>
      <c r="F16" s="9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1"/>
      <c r="U16" s="150"/>
      <c r="V16" s="11"/>
      <c r="W16" s="10"/>
      <c r="X16" s="9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1"/>
    </row>
    <row r="17" spans="1:39" s="7" customFormat="1" ht="10.5" x14ac:dyDescent="0.25">
      <c r="A17" s="8" t="s">
        <v>43</v>
      </c>
      <c r="B17" s="155"/>
      <c r="C17" s="12"/>
      <c r="D17" s="10"/>
      <c r="E17" s="10"/>
      <c r="F17" s="9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1"/>
      <c r="U17" s="151"/>
      <c r="V17" s="13" t="s">
        <v>43</v>
      </c>
      <c r="W17" s="10"/>
      <c r="X17" s="12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1"/>
    </row>
    <row r="18" spans="1:39" s="7" customFormat="1" x14ac:dyDescent="0.2">
      <c r="A18" s="7" t="s">
        <v>44</v>
      </c>
      <c r="B18" s="155">
        <v>1035</v>
      </c>
      <c r="C18" s="12" t="s">
        <v>45</v>
      </c>
      <c r="D18" s="271">
        <f>IFERROR(VLOOKUP($B18,'[5]Trial Blc'!$B$4:O$379,D$2,FALSE),0)</f>
        <v>0</v>
      </c>
      <c r="E18" s="10"/>
      <c r="F18" s="9"/>
      <c r="G18" s="10">
        <f>SUM(D18:F18)</f>
        <v>0</v>
      </c>
      <c r="H18" s="271">
        <f>IFERROR(VLOOKUP($B18,'[5]Trial Blc'!$B$4:S$379,H$2,FALSE),0)</f>
        <v>0</v>
      </c>
      <c r="I18" s="271">
        <f>IFERROR(VLOOKUP($B18,'[5]Trial Blc'!$B$4:T$379,I$2,FALSE),0)</f>
        <v>0</v>
      </c>
      <c r="J18" s="271">
        <f>IFERROR(VLOOKUP($B18,'[5]Trial Blc'!$B$4:U$379,J$2,FALSE),0)</f>
        <v>0</v>
      </c>
      <c r="K18" s="271">
        <f>IFERROR(VLOOKUP($B18,'[5]Trial Blc'!$B$4:V$379,K$2,FALSE),0)</f>
        <v>0</v>
      </c>
      <c r="L18" s="271">
        <f>IFERROR(VLOOKUP($B18,'[5]Trial Blc'!$B$4:W$379,L$2,FALSE),0)</f>
        <v>0</v>
      </c>
      <c r="M18" s="271">
        <f>IFERROR(VLOOKUP($B18,'[5]Trial Blc'!$B$4:X$379,M$2,FALSE),0)</f>
        <v>0</v>
      </c>
      <c r="N18" s="271">
        <f>IFERROR(VLOOKUP($B18,'[5]Trial Blc'!$B$4:Y$379,N$2,FALSE),0)</f>
        <v>0</v>
      </c>
      <c r="O18" s="271">
        <f>IFERROR(VLOOKUP($B18,'[5]Trial Blc'!$B$4:Z$379,O$2,FALSE),0)</f>
        <v>0</v>
      </c>
      <c r="P18" s="271">
        <f>IFERROR(VLOOKUP($B18,'[5]Trial Blc'!$B$4:AA$379,P$2,FALSE),0)</f>
        <v>0</v>
      </c>
      <c r="Q18" s="271">
        <f>IFERROR(VLOOKUP($B18,'[5]Trial Blc'!$B$4:AB$379,Q$2,FALSE),0)</f>
        <v>0</v>
      </c>
      <c r="R18" s="271">
        <f>IFERROR(VLOOKUP($B18,'[5]Trial Blc'!$B$4:AC$379,R$2,FALSE),0)</f>
        <v>0</v>
      </c>
      <c r="S18" s="271">
        <f>IFERROR(VLOOKUP($B18,'[5]Trial Blc'!$B$4:AD$379,S$2,FALSE),0)</f>
        <v>0</v>
      </c>
      <c r="T18" s="7">
        <f t="shared" ref="T18:T36" si="1">AVERAGE(G18:S18)</f>
        <v>0</v>
      </c>
      <c r="U18" s="149"/>
      <c r="W18" s="10"/>
      <c r="X18" s="9"/>
      <c r="Y18" s="10"/>
      <c r="Z18" s="10">
        <f>SUM(W18:Y18)</f>
        <v>0</v>
      </c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1"/>
    </row>
    <row r="19" spans="1:39" s="7" customFormat="1" x14ac:dyDescent="0.2">
      <c r="A19" s="7" t="s">
        <v>46</v>
      </c>
      <c r="B19" s="155">
        <v>1055</v>
      </c>
      <c r="C19" s="12" t="s">
        <v>47</v>
      </c>
      <c r="D19" s="271">
        <f>IFERROR(VLOOKUP($B19,'[5]Trial Blc'!$B$4:O$379,D$2,FALSE),0)</f>
        <v>0</v>
      </c>
      <c r="E19" s="10"/>
      <c r="F19" s="9"/>
      <c r="G19" s="10">
        <f>SUM(D19:F19)</f>
        <v>0</v>
      </c>
      <c r="H19" s="271">
        <f>IFERROR(VLOOKUP($B19,'[5]Trial Blc'!$B$4:S$379,H$2,FALSE),0)</f>
        <v>0</v>
      </c>
      <c r="I19" s="271">
        <f>IFERROR(VLOOKUP($B19,'[5]Trial Blc'!$B$4:T$379,I$2,FALSE),0)</f>
        <v>0</v>
      </c>
      <c r="J19" s="271">
        <f>IFERROR(VLOOKUP($B19,'[5]Trial Blc'!$B$4:U$379,J$2,FALSE),0)</f>
        <v>0</v>
      </c>
      <c r="K19" s="271">
        <f>IFERROR(VLOOKUP($B19,'[5]Trial Blc'!$B$4:V$379,K$2,FALSE),0)</f>
        <v>0</v>
      </c>
      <c r="L19" s="271">
        <f>IFERROR(VLOOKUP($B19,'[5]Trial Blc'!$B$4:W$379,L$2,FALSE),0)</f>
        <v>0</v>
      </c>
      <c r="M19" s="271">
        <f>IFERROR(VLOOKUP($B19,'[5]Trial Blc'!$B$4:X$379,M$2,FALSE),0)</f>
        <v>0</v>
      </c>
      <c r="N19" s="271">
        <f>IFERROR(VLOOKUP($B19,'[5]Trial Blc'!$B$4:Y$379,N$2,FALSE),0)</f>
        <v>0</v>
      </c>
      <c r="O19" s="271">
        <f>IFERROR(VLOOKUP($B19,'[5]Trial Blc'!$B$4:Z$379,O$2,FALSE),0)</f>
        <v>0</v>
      </c>
      <c r="P19" s="271">
        <f>IFERROR(VLOOKUP($B19,'[5]Trial Blc'!$B$4:AA$379,P$2,FALSE),0)</f>
        <v>0</v>
      </c>
      <c r="Q19" s="271">
        <f>IFERROR(VLOOKUP($B19,'[5]Trial Blc'!$B$4:AB$379,Q$2,FALSE),0)</f>
        <v>0</v>
      </c>
      <c r="R19" s="271">
        <f>IFERROR(VLOOKUP($B19,'[5]Trial Blc'!$B$4:AC$379,R$2,FALSE),0)</f>
        <v>0</v>
      </c>
      <c r="S19" s="271">
        <f>IFERROR(VLOOKUP($B19,'[5]Trial Blc'!$B$4:AD$379,S$2,FALSE),0)</f>
        <v>0</v>
      </c>
      <c r="T19" s="11">
        <f t="shared" si="1"/>
        <v>0</v>
      </c>
      <c r="U19" s="150">
        <v>1850</v>
      </c>
      <c r="V19" s="11" t="s">
        <v>48</v>
      </c>
      <c r="W19" s="271">
        <f>-IFERROR(VLOOKUP($U19,'[5]Trial Blc'!$B$4:AF$379,W$2,FALSE),0)</f>
        <v>0</v>
      </c>
      <c r="X19" s="9"/>
      <c r="Y19" s="10"/>
      <c r="Z19" s="10">
        <f>SUM(W19:Y19)</f>
        <v>0</v>
      </c>
      <c r="AA19" s="271">
        <f>-IFERROR(VLOOKUP($U19,'[5]Trial Blc'!$B$4:AJ$379,AA$2,FALSE),0)</f>
        <v>0</v>
      </c>
      <c r="AB19" s="271">
        <f>-IFERROR(VLOOKUP($U19,'[5]Trial Blc'!$B$4:AK$379,AB$2,FALSE),0)</f>
        <v>0</v>
      </c>
      <c r="AC19" s="271">
        <f>-IFERROR(VLOOKUP($U19,'[5]Trial Blc'!$B$4:AL$379,AC$2,FALSE),0)</f>
        <v>0</v>
      </c>
      <c r="AD19" s="271">
        <f>-IFERROR(VLOOKUP($U19,'[5]Trial Blc'!$B$4:AM$379,AD$2,FALSE),0)</f>
        <v>0</v>
      </c>
      <c r="AE19" s="271">
        <f>-IFERROR(VLOOKUP($U19,'[5]Trial Blc'!$B$4:AN$379,AE$2,FALSE),0)</f>
        <v>0</v>
      </c>
      <c r="AF19" s="271">
        <f>-IFERROR(VLOOKUP($U19,'[5]Trial Blc'!$B$4:AO$379,AF$2,FALSE),0)</f>
        <v>0</v>
      </c>
      <c r="AG19" s="271">
        <f>-IFERROR(VLOOKUP($U19,'[5]Trial Blc'!$B$4:AP$379,AG$2,FALSE),0)</f>
        <v>0</v>
      </c>
      <c r="AH19" s="271">
        <f>-IFERROR(VLOOKUP($U19,'[5]Trial Blc'!$B$4:AQ$379,AH$2,FALSE),0)</f>
        <v>0</v>
      </c>
      <c r="AI19" s="271">
        <f>-IFERROR(VLOOKUP($U19,'[5]Trial Blc'!$B$4:AR$379,AI$2,FALSE),0)</f>
        <v>0</v>
      </c>
      <c r="AJ19" s="271">
        <f>-IFERROR(VLOOKUP($U19,'[5]Trial Blc'!$B$4:AS$379,AJ$2,FALSE),0)</f>
        <v>0</v>
      </c>
      <c r="AK19" s="271">
        <f>-IFERROR(VLOOKUP($U19,'[5]Trial Blc'!$B$4:AT$379,AK$2,FALSE),0)</f>
        <v>0</v>
      </c>
      <c r="AL19" s="271">
        <f>-IFERROR(VLOOKUP($U19,'[5]Trial Blc'!$B$4:AU$379,AL$2,FALSE),0)</f>
        <v>0</v>
      </c>
      <c r="AM19" s="7">
        <f>AVERAGE(Z19:AL19)</f>
        <v>0</v>
      </c>
    </row>
    <row r="20" spans="1:39" s="7" customFormat="1" ht="14.25" customHeight="1" x14ac:dyDescent="0.2">
      <c r="A20" s="7" t="s">
        <v>49</v>
      </c>
      <c r="B20" s="155">
        <v>1105</v>
      </c>
      <c r="C20" s="12" t="s">
        <v>50</v>
      </c>
      <c r="D20" s="271">
        <f>IFERROR(VLOOKUP($B20,'[5]Trial Blc'!$B$4:O$379,D$2,FALSE),0)</f>
        <v>0</v>
      </c>
      <c r="E20" s="10"/>
      <c r="F20" s="9"/>
      <c r="G20" s="10">
        <f>SUM(D20:F20)</f>
        <v>0</v>
      </c>
      <c r="H20" s="271">
        <f>IFERROR(VLOOKUP($B20,'[5]Trial Blc'!$B$4:S$379,H$2,FALSE),0)</f>
        <v>0</v>
      </c>
      <c r="I20" s="271">
        <f>IFERROR(VLOOKUP($B20,'[5]Trial Blc'!$B$4:T$379,I$2,FALSE),0)</f>
        <v>0</v>
      </c>
      <c r="J20" s="271">
        <f>IFERROR(VLOOKUP($B20,'[5]Trial Blc'!$B$4:U$379,J$2,FALSE),0)</f>
        <v>0</v>
      </c>
      <c r="K20" s="271">
        <f>IFERROR(VLOOKUP($B20,'[5]Trial Blc'!$B$4:V$379,K$2,FALSE),0)</f>
        <v>0</v>
      </c>
      <c r="L20" s="271">
        <f>IFERROR(VLOOKUP($B20,'[5]Trial Blc'!$B$4:W$379,L$2,FALSE),0)</f>
        <v>0</v>
      </c>
      <c r="M20" s="271">
        <f>IFERROR(VLOOKUP($B20,'[5]Trial Blc'!$B$4:X$379,M$2,FALSE),0)</f>
        <v>0</v>
      </c>
      <c r="N20" s="271">
        <f>IFERROR(VLOOKUP($B20,'[5]Trial Blc'!$B$4:Y$379,N$2,FALSE),0)</f>
        <v>0</v>
      </c>
      <c r="O20" s="271">
        <f>IFERROR(VLOOKUP($B20,'[5]Trial Blc'!$B$4:Z$379,O$2,FALSE),0)</f>
        <v>0</v>
      </c>
      <c r="P20" s="271">
        <f>IFERROR(VLOOKUP($B20,'[5]Trial Blc'!$B$4:AA$379,P$2,FALSE),0)</f>
        <v>0</v>
      </c>
      <c r="Q20" s="271">
        <f>IFERROR(VLOOKUP($B20,'[5]Trial Blc'!$B$4:AB$379,Q$2,FALSE),0)</f>
        <v>0</v>
      </c>
      <c r="R20" s="271">
        <f>IFERROR(VLOOKUP($B20,'[5]Trial Blc'!$B$4:AC$379,R$2,FALSE),0)</f>
        <v>0</v>
      </c>
      <c r="S20" s="271">
        <f>IFERROR(VLOOKUP($B20,'[5]Trial Blc'!$B$4:AD$379,S$2,FALSE),0)</f>
        <v>0</v>
      </c>
      <c r="T20" s="7">
        <f t="shared" si="1"/>
        <v>0</v>
      </c>
      <c r="U20" s="149">
        <v>1900</v>
      </c>
      <c r="V20" s="7" t="s">
        <v>51</v>
      </c>
      <c r="W20" s="271">
        <f>-IFERROR(VLOOKUP($U20,'[5]Trial Blc'!$B$4:AF$379,W$2,FALSE),0)</f>
        <v>0</v>
      </c>
      <c r="X20" s="9"/>
      <c r="Y20" s="10"/>
      <c r="Z20" s="10">
        <f>SUM(W20:Y20)</f>
        <v>0</v>
      </c>
      <c r="AA20" s="271">
        <f>-IFERROR(VLOOKUP($U20,'[5]Trial Blc'!$B$4:AJ$379,AA$2,FALSE),0)</f>
        <v>0</v>
      </c>
      <c r="AB20" s="271">
        <f>-IFERROR(VLOOKUP($U20,'[5]Trial Blc'!$B$4:AK$379,AB$2,FALSE),0)</f>
        <v>0</v>
      </c>
      <c r="AC20" s="271">
        <f>-IFERROR(VLOOKUP($U20,'[5]Trial Blc'!$B$4:AL$379,AC$2,FALSE),0)</f>
        <v>0</v>
      </c>
      <c r="AD20" s="271">
        <f>-IFERROR(VLOOKUP($U20,'[5]Trial Blc'!$B$4:AM$379,AD$2,FALSE),0)</f>
        <v>0</v>
      </c>
      <c r="AE20" s="271">
        <f>-IFERROR(VLOOKUP($U20,'[5]Trial Blc'!$B$4:AN$379,AE$2,FALSE),0)</f>
        <v>0</v>
      </c>
      <c r="AF20" s="271">
        <f>-IFERROR(VLOOKUP($U20,'[5]Trial Blc'!$B$4:AO$379,AF$2,FALSE),0)</f>
        <v>0</v>
      </c>
      <c r="AG20" s="271">
        <f>-IFERROR(VLOOKUP($U20,'[5]Trial Blc'!$B$4:AP$379,AG$2,FALSE),0)</f>
        <v>0</v>
      </c>
      <c r="AH20" s="271">
        <f>-IFERROR(VLOOKUP($U20,'[5]Trial Blc'!$B$4:AQ$379,AH$2,FALSE),0)</f>
        <v>0</v>
      </c>
      <c r="AI20" s="271">
        <f>-IFERROR(VLOOKUP($U20,'[5]Trial Blc'!$B$4:AR$379,AI$2,FALSE),0)</f>
        <v>0</v>
      </c>
      <c r="AJ20" s="271">
        <f>-IFERROR(VLOOKUP($U20,'[5]Trial Blc'!$B$4:AS$379,AJ$2,FALSE),0)</f>
        <v>0</v>
      </c>
      <c r="AK20" s="271">
        <f>-IFERROR(VLOOKUP($U20,'[5]Trial Blc'!$B$4:AT$379,AK$2,FALSE),0)</f>
        <v>0</v>
      </c>
      <c r="AL20" s="271">
        <f>-IFERROR(VLOOKUP($U20,'[5]Trial Blc'!$B$4:AU$379,AL$2,FALSE),0)</f>
        <v>0</v>
      </c>
      <c r="AM20" s="7">
        <f>AVERAGE(Z20:AL20)</f>
        <v>0</v>
      </c>
    </row>
    <row r="21" spans="1:39" s="7" customFormat="1" x14ac:dyDescent="0.2">
      <c r="A21" s="7" t="s">
        <v>52</v>
      </c>
      <c r="B21" s="155">
        <v>1115</v>
      </c>
      <c r="C21" s="12" t="s">
        <v>53</v>
      </c>
      <c r="D21" s="271">
        <f>IFERROR(VLOOKUP($B21,'[5]Trial Blc'!$B$4:O$379,D$2,FALSE),0)</f>
        <v>0</v>
      </c>
      <c r="E21" s="10"/>
      <c r="F21" s="9"/>
      <c r="G21" s="10">
        <f>SUM(D21:F21)</f>
        <v>0</v>
      </c>
      <c r="H21" s="271">
        <f>IFERROR(VLOOKUP($B21,'[5]Trial Blc'!$B$4:S$379,H$2,FALSE),0)</f>
        <v>0</v>
      </c>
      <c r="I21" s="271">
        <f>IFERROR(VLOOKUP($B21,'[5]Trial Blc'!$B$4:T$379,I$2,FALSE),0)</f>
        <v>0</v>
      </c>
      <c r="J21" s="271">
        <f>IFERROR(VLOOKUP($B21,'[5]Trial Blc'!$B$4:U$379,J$2,FALSE),0)</f>
        <v>0</v>
      </c>
      <c r="K21" s="271">
        <f>IFERROR(VLOOKUP($B21,'[5]Trial Blc'!$B$4:V$379,K$2,FALSE),0)</f>
        <v>0</v>
      </c>
      <c r="L21" s="271">
        <f>IFERROR(VLOOKUP($B21,'[5]Trial Blc'!$B$4:W$379,L$2,FALSE),0)</f>
        <v>0</v>
      </c>
      <c r="M21" s="271">
        <f>IFERROR(VLOOKUP($B21,'[5]Trial Blc'!$B$4:X$379,M$2,FALSE),0)</f>
        <v>0</v>
      </c>
      <c r="N21" s="271">
        <f>IFERROR(VLOOKUP($B21,'[5]Trial Blc'!$B$4:Y$379,N$2,FALSE),0)</f>
        <v>0</v>
      </c>
      <c r="O21" s="271">
        <f>IFERROR(VLOOKUP($B21,'[5]Trial Blc'!$B$4:Z$379,O$2,FALSE),0)</f>
        <v>0</v>
      </c>
      <c r="P21" s="271">
        <f>IFERROR(VLOOKUP($B21,'[5]Trial Blc'!$B$4:AA$379,P$2,FALSE),0)</f>
        <v>0</v>
      </c>
      <c r="Q21" s="271">
        <f>IFERROR(VLOOKUP($B21,'[5]Trial Blc'!$B$4:AB$379,Q$2,FALSE),0)</f>
        <v>0</v>
      </c>
      <c r="R21" s="271">
        <f>IFERROR(VLOOKUP($B21,'[5]Trial Blc'!$B$4:AC$379,R$2,FALSE),0)</f>
        <v>0</v>
      </c>
      <c r="S21" s="271">
        <f>IFERROR(VLOOKUP($B21,'[5]Trial Blc'!$B$4:AD$379,S$2,FALSE),0)</f>
        <v>0</v>
      </c>
      <c r="T21" s="7">
        <f t="shared" si="1"/>
        <v>0</v>
      </c>
      <c r="U21" s="149">
        <v>1910</v>
      </c>
      <c r="V21" s="7" t="s">
        <v>54</v>
      </c>
      <c r="W21" s="271">
        <f>-IFERROR(VLOOKUP($U21,'[5]Trial Blc'!$B$4:AF$379,W$2,FALSE),0)</f>
        <v>0</v>
      </c>
      <c r="X21" s="9"/>
      <c r="Y21" s="10"/>
      <c r="Z21" s="10">
        <f>SUM(W21:Y21)</f>
        <v>0</v>
      </c>
      <c r="AA21" s="271">
        <f>-IFERROR(VLOOKUP($U21,'[5]Trial Blc'!$B$4:AJ$379,AA$2,FALSE),0)</f>
        <v>0</v>
      </c>
      <c r="AB21" s="271">
        <f>-IFERROR(VLOOKUP($U21,'[5]Trial Blc'!$B$4:AK$379,AB$2,FALSE),0)</f>
        <v>0</v>
      </c>
      <c r="AC21" s="271">
        <f>-IFERROR(VLOOKUP($U21,'[5]Trial Blc'!$B$4:AL$379,AC$2,FALSE),0)</f>
        <v>0</v>
      </c>
      <c r="AD21" s="271">
        <f>-IFERROR(VLOOKUP($U21,'[5]Trial Blc'!$B$4:AM$379,AD$2,FALSE),0)</f>
        <v>0</v>
      </c>
      <c r="AE21" s="271">
        <f>-IFERROR(VLOOKUP($U21,'[5]Trial Blc'!$B$4:AN$379,AE$2,FALSE),0)</f>
        <v>0</v>
      </c>
      <c r="AF21" s="271">
        <f>-IFERROR(VLOOKUP($U21,'[5]Trial Blc'!$B$4:AO$379,AF$2,FALSE),0)</f>
        <v>0</v>
      </c>
      <c r="AG21" s="271">
        <f>-IFERROR(VLOOKUP($U21,'[5]Trial Blc'!$B$4:AP$379,AG$2,FALSE),0)</f>
        <v>0</v>
      </c>
      <c r="AH21" s="271">
        <f>-IFERROR(VLOOKUP($U21,'[5]Trial Blc'!$B$4:AQ$379,AH$2,FALSE),0)</f>
        <v>0</v>
      </c>
      <c r="AI21" s="271">
        <f>-IFERROR(VLOOKUP($U21,'[5]Trial Blc'!$B$4:AR$379,AI$2,FALSE),0)</f>
        <v>0</v>
      </c>
      <c r="AJ21" s="271">
        <f>-IFERROR(VLOOKUP($U21,'[5]Trial Blc'!$B$4:AS$379,AJ$2,FALSE),0)</f>
        <v>0</v>
      </c>
      <c r="AK21" s="271">
        <f>-IFERROR(VLOOKUP($U21,'[5]Trial Blc'!$B$4:AT$379,AK$2,FALSE),0)</f>
        <v>0</v>
      </c>
      <c r="AL21" s="271">
        <f>-IFERROR(VLOOKUP($U21,'[5]Trial Blc'!$B$4:AU$379,AL$2,FALSE),0)</f>
        <v>0</v>
      </c>
      <c r="AM21" s="7">
        <f>AVERAGE(Z21:AL21)</f>
        <v>0</v>
      </c>
    </row>
    <row r="22" spans="1:39" s="7" customFormat="1" x14ac:dyDescent="0.2">
      <c r="A22" s="7" t="s">
        <v>55</v>
      </c>
      <c r="B22" s="155">
        <v>1165</v>
      </c>
      <c r="C22" s="12" t="s">
        <v>56</v>
      </c>
      <c r="D22" s="271">
        <f>IFERROR(VLOOKUP($B22,'[5]Trial Blc'!$B$4:O$379,D$2,FALSE),0)</f>
        <v>0</v>
      </c>
      <c r="E22" s="10"/>
      <c r="F22" s="9"/>
      <c r="G22" s="10">
        <f>SUM(D22:F22)</f>
        <v>0</v>
      </c>
      <c r="H22" s="271">
        <f>IFERROR(VLOOKUP($B22,'[5]Trial Blc'!$B$4:S$379,H$2,FALSE),0)</f>
        <v>0</v>
      </c>
      <c r="I22" s="271">
        <f>IFERROR(VLOOKUP($B22,'[5]Trial Blc'!$B$4:T$379,I$2,FALSE),0)</f>
        <v>0</v>
      </c>
      <c r="J22" s="271">
        <f>IFERROR(VLOOKUP($B22,'[5]Trial Blc'!$B$4:U$379,J$2,FALSE),0)</f>
        <v>0</v>
      </c>
      <c r="K22" s="271">
        <f>IFERROR(VLOOKUP($B22,'[5]Trial Blc'!$B$4:V$379,K$2,FALSE),0)</f>
        <v>0</v>
      </c>
      <c r="L22" s="271">
        <f>IFERROR(VLOOKUP($B22,'[5]Trial Blc'!$B$4:W$379,L$2,FALSE),0)</f>
        <v>0</v>
      </c>
      <c r="M22" s="271">
        <f>IFERROR(VLOOKUP($B22,'[5]Trial Blc'!$B$4:X$379,M$2,FALSE),0)</f>
        <v>0</v>
      </c>
      <c r="N22" s="271">
        <f>IFERROR(VLOOKUP($B22,'[5]Trial Blc'!$B$4:Y$379,N$2,FALSE),0)</f>
        <v>0</v>
      </c>
      <c r="O22" s="271">
        <f>IFERROR(VLOOKUP($B22,'[5]Trial Blc'!$B$4:Z$379,O$2,FALSE),0)</f>
        <v>0</v>
      </c>
      <c r="P22" s="271">
        <f>IFERROR(VLOOKUP($B22,'[5]Trial Blc'!$B$4:AA$379,P$2,FALSE),0)</f>
        <v>0</v>
      </c>
      <c r="Q22" s="271">
        <f>IFERROR(VLOOKUP($B22,'[5]Trial Blc'!$B$4:AB$379,Q$2,FALSE),0)</f>
        <v>0</v>
      </c>
      <c r="R22" s="271">
        <f>IFERROR(VLOOKUP($B22,'[5]Trial Blc'!$B$4:AC$379,R$2,FALSE),0)</f>
        <v>0</v>
      </c>
      <c r="S22" s="271">
        <f>IFERROR(VLOOKUP($B22,'[5]Trial Blc'!$B$4:AD$379,S$2,FALSE),0)</f>
        <v>0</v>
      </c>
      <c r="T22" s="7">
        <f t="shared" si="1"/>
        <v>0</v>
      </c>
      <c r="U22" s="149">
        <v>1960</v>
      </c>
      <c r="V22" s="7" t="s">
        <v>57</v>
      </c>
      <c r="W22" s="271">
        <f>-IFERROR(VLOOKUP($U22,'[5]Trial Blc'!$B$4:AF$379,W$2,FALSE),0)</f>
        <v>0</v>
      </c>
      <c r="X22" s="9"/>
      <c r="Y22" s="10"/>
      <c r="Z22" s="10">
        <f>SUM(W22:Y22)</f>
        <v>0</v>
      </c>
      <c r="AA22" s="271">
        <f>-IFERROR(VLOOKUP($U22,'[5]Trial Blc'!$B$4:AJ$379,AA$2,FALSE),0)</f>
        <v>0</v>
      </c>
      <c r="AB22" s="271">
        <f>-IFERROR(VLOOKUP($U22,'[5]Trial Blc'!$B$4:AK$379,AB$2,FALSE),0)</f>
        <v>0</v>
      </c>
      <c r="AC22" s="271">
        <f>-IFERROR(VLOOKUP($U22,'[5]Trial Blc'!$B$4:AL$379,AC$2,FALSE),0)</f>
        <v>0</v>
      </c>
      <c r="AD22" s="271">
        <f>-IFERROR(VLOOKUP($U22,'[5]Trial Blc'!$B$4:AM$379,AD$2,FALSE),0)</f>
        <v>0</v>
      </c>
      <c r="AE22" s="271">
        <f>-IFERROR(VLOOKUP($U22,'[5]Trial Blc'!$B$4:AN$379,AE$2,FALSE),0)</f>
        <v>0</v>
      </c>
      <c r="AF22" s="271">
        <f>-IFERROR(VLOOKUP($U22,'[5]Trial Blc'!$B$4:AO$379,AF$2,FALSE),0)</f>
        <v>0</v>
      </c>
      <c r="AG22" s="271">
        <f>-IFERROR(VLOOKUP($U22,'[5]Trial Blc'!$B$4:AP$379,AG$2,FALSE),0)</f>
        <v>0</v>
      </c>
      <c r="AH22" s="271">
        <f>-IFERROR(VLOOKUP($U22,'[5]Trial Blc'!$B$4:AQ$379,AH$2,FALSE),0)</f>
        <v>0</v>
      </c>
      <c r="AI22" s="271">
        <f>-IFERROR(VLOOKUP($U22,'[5]Trial Blc'!$B$4:AR$379,AI$2,FALSE),0)</f>
        <v>0</v>
      </c>
      <c r="AJ22" s="271">
        <f>-IFERROR(VLOOKUP($U22,'[5]Trial Blc'!$B$4:AS$379,AJ$2,FALSE),0)</f>
        <v>0</v>
      </c>
      <c r="AK22" s="271">
        <f>-IFERROR(VLOOKUP($U22,'[5]Trial Blc'!$B$4:AT$379,AK$2,FALSE),0)</f>
        <v>0</v>
      </c>
      <c r="AL22" s="271">
        <f>-IFERROR(VLOOKUP($U22,'[5]Trial Blc'!$B$4:AU$379,AL$2,FALSE),0)</f>
        <v>0</v>
      </c>
      <c r="AM22" s="7">
        <f>AVERAGE(Z22:AL22)</f>
        <v>0</v>
      </c>
    </row>
    <row r="23" spans="1:39" s="7" customFormat="1" ht="10.5" x14ac:dyDescent="0.25">
      <c r="A23" s="8" t="s">
        <v>58</v>
      </c>
      <c r="B23" s="155"/>
      <c r="C23" s="12"/>
      <c r="D23" s="10"/>
      <c r="E23" s="10"/>
      <c r="F23" s="9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U23" s="146"/>
      <c r="V23" s="8" t="s">
        <v>58</v>
      </c>
      <c r="W23" s="10"/>
      <c r="X23" s="9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1"/>
    </row>
    <row r="24" spans="1:39" s="7" customFormat="1" x14ac:dyDescent="0.2">
      <c r="A24" s="7" t="s">
        <v>59</v>
      </c>
      <c r="B24" s="155"/>
      <c r="C24" s="12"/>
      <c r="D24" s="10"/>
      <c r="E24" s="10"/>
      <c r="F24" s="9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U24" s="149"/>
      <c r="W24" s="10"/>
      <c r="X24" s="9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1"/>
    </row>
    <row r="25" spans="1:39" s="7" customFormat="1" x14ac:dyDescent="0.2">
      <c r="A25" s="7" t="s">
        <v>60</v>
      </c>
      <c r="B25" s="155"/>
      <c r="C25" s="12"/>
      <c r="D25" s="10"/>
      <c r="E25" s="10"/>
      <c r="F25" s="9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U25" s="149"/>
      <c r="W25" s="10"/>
      <c r="X25" s="9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1"/>
    </row>
    <row r="26" spans="1:39" s="7" customFormat="1" x14ac:dyDescent="0.2">
      <c r="A26" s="7" t="s">
        <v>63</v>
      </c>
      <c r="B26" s="155">
        <v>1110</v>
      </c>
      <c r="C26" s="12" t="s">
        <v>64</v>
      </c>
      <c r="D26" s="271">
        <f>IFERROR(VLOOKUP($B26,'[5]Trial Blc'!$B$4:O$379,D$2,FALSE),0)</f>
        <v>0</v>
      </c>
      <c r="E26" s="10"/>
      <c r="F26" s="9"/>
      <c r="G26" s="10">
        <f>SUM(D26:F26)</f>
        <v>0</v>
      </c>
      <c r="H26" s="271">
        <f>IFERROR(VLOOKUP($B26,'[5]Trial Blc'!$B$4:S$379,H$2,FALSE),0)</f>
        <v>0</v>
      </c>
      <c r="I26" s="271">
        <f>IFERROR(VLOOKUP($B26,'[5]Trial Blc'!$B$4:T$379,I$2,FALSE),0)</f>
        <v>0</v>
      </c>
      <c r="J26" s="271">
        <f>IFERROR(VLOOKUP($B26,'[5]Trial Blc'!$B$4:U$379,J$2,FALSE),0)</f>
        <v>0</v>
      </c>
      <c r="K26" s="271">
        <f>IFERROR(VLOOKUP($B26,'[5]Trial Blc'!$B$4:V$379,K$2,FALSE),0)</f>
        <v>0</v>
      </c>
      <c r="L26" s="271">
        <f>IFERROR(VLOOKUP($B26,'[5]Trial Blc'!$B$4:W$379,L$2,FALSE),0)</f>
        <v>0</v>
      </c>
      <c r="M26" s="271">
        <f>IFERROR(VLOOKUP($B26,'[5]Trial Blc'!$B$4:X$379,M$2,FALSE),0)</f>
        <v>0</v>
      </c>
      <c r="N26" s="271">
        <f>IFERROR(VLOOKUP($B26,'[5]Trial Blc'!$B$4:Y$379,N$2,FALSE),0)</f>
        <v>0</v>
      </c>
      <c r="O26" s="271">
        <f>IFERROR(VLOOKUP($B26,'[5]Trial Blc'!$B$4:Z$379,O$2,FALSE),0)</f>
        <v>0</v>
      </c>
      <c r="P26" s="271">
        <f>IFERROR(VLOOKUP($B26,'[5]Trial Blc'!$B$4:AA$379,P$2,FALSE),0)</f>
        <v>0</v>
      </c>
      <c r="Q26" s="271">
        <f>IFERROR(VLOOKUP($B26,'[5]Trial Blc'!$B$4:AB$379,Q$2,FALSE),0)</f>
        <v>0</v>
      </c>
      <c r="R26" s="271">
        <f>IFERROR(VLOOKUP($B26,'[5]Trial Blc'!$B$4:AC$379,R$2,FALSE),0)</f>
        <v>0</v>
      </c>
      <c r="S26" s="271">
        <f>IFERROR(VLOOKUP($B26,'[5]Trial Blc'!$B$4:AD$379,S$2,FALSE),0)</f>
        <v>0</v>
      </c>
      <c r="T26" s="7">
        <f t="shared" si="1"/>
        <v>0</v>
      </c>
      <c r="U26" s="149">
        <v>1905</v>
      </c>
      <c r="V26" s="7" t="s">
        <v>65</v>
      </c>
      <c r="W26" s="271">
        <f>-IFERROR(VLOOKUP($U26,'[5]Trial Blc'!$B$4:AF$379,W$2,FALSE),0)</f>
        <v>0</v>
      </c>
      <c r="X26" s="9"/>
      <c r="Y26" s="10"/>
      <c r="Z26" s="10">
        <f>SUM(W26:Y26)</f>
        <v>0</v>
      </c>
      <c r="AA26" s="271">
        <f>-IFERROR(VLOOKUP($U26,'[5]Trial Blc'!$B$4:AJ$379,AA$2,FALSE),0)</f>
        <v>0</v>
      </c>
      <c r="AB26" s="271">
        <f>-IFERROR(VLOOKUP($U26,'[5]Trial Blc'!$B$4:AK$379,AB$2,FALSE),0)</f>
        <v>0</v>
      </c>
      <c r="AC26" s="271">
        <f>-IFERROR(VLOOKUP($U26,'[5]Trial Blc'!$B$4:AL$379,AC$2,FALSE),0)</f>
        <v>0</v>
      </c>
      <c r="AD26" s="271">
        <f>-IFERROR(VLOOKUP($U26,'[5]Trial Blc'!$B$4:AM$379,AD$2,FALSE),0)</f>
        <v>0</v>
      </c>
      <c r="AE26" s="271">
        <f>-IFERROR(VLOOKUP($U26,'[5]Trial Blc'!$B$4:AN$379,AE$2,FALSE),0)</f>
        <v>0</v>
      </c>
      <c r="AF26" s="271">
        <f>-IFERROR(VLOOKUP($U26,'[5]Trial Blc'!$B$4:AO$379,AF$2,FALSE),0)</f>
        <v>0</v>
      </c>
      <c r="AG26" s="271">
        <f>-IFERROR(VLOOKUP($U26,'[5]Trial Blc'!$B$4:AP$379,AG$2,FALSE),0)</f>
        <v>0</v>
      </c>
      <c r="AH26" s="271">
        <f>-IFERROR(VLOOKUP($U26,'[5]Trial Blc'!$B$4:AQ$379,AH$2,FALSE),0)</f>
        <v>0</v>
      </c>
      <c r="AI26" s="271">
        <f>-IFERROR(VLOOKUP($U26,'[5]Trial Blc'!$B$4:AR$379,AI$2,FALSE),0)</f>
        <v>0</v>
      </c>
      <c r="AJ26" s="271">
        <f>-IFERROR(VLOOKUP($U26,'[5]Trial Blc'!$B$4:AS$379,AJ$2,FALSE),0)</f>
        <v>0</v>
      </c>
      <c r="AK26" s="271">
        <f>-IFERROR(VLOOKUP($U26,'[5]Trial Blc'!$B$4:AT$379,AK$2,FALSE),0)</f>
        <v>0</v>
      </c>
      <c r="AL26" s="271">
        <f>-IFERROR(VLOOKUP($U26,'[5]Trial Blc'!$B$4:AU$379,AL$2,FALSE),0)</f>
        <v>0</v>
      </c>
      <c r="AM26" s="7">
        <f>AVERAGE(Z26:AL26)</f>
        <v>0</v>
      </c>
    </row>
    <row r="27" spans="1:39" s="7" customFormat="1" x14ac:dyDescent="0.2">
      <c r="A27" s="7" t="s">
        <v>66</v>
      </c>
      <c r="B27" s="155">
        <v>1120</v>
      </c>
      <c r="C27" s="12" t="s">
        <v>67</v>
      </c>
      <c r="D27" s="271">
        <f>IFERROR(VLOOKUP($B27,'[5]Trial Blc'!$B$4:O$379,D$2,FALSE),0)</f>
        <v>0</v>
      </c>
      <c r="E27" s="10"/>
      <c r="F27" s="9"/>
      <c r="G27" s="10">
        <f>SUM(D27:F27)</f>
        <v>0</v>
      </c>
      <c r="H27" s="271">
        <f>IFERROR(VLOOKUP($B27,'[5]Trial Blc'!$B$4:S$379,H$2,FALSE),0)</f>
        <v>0</v>
      </c>
      <c r="I27" s="271">
        <f>IFERROR(VLOOKUP($B27,'[5]Trial Blc'!$B$4:T$379,I$2,FALSE),0)</f>
        <v>0</v>
      </c>
      <c r="J27" s="271">
        <f>IFERROR(VLOOKUP($B27,'[5]Trial Blc'!$B$4:U$379,J$2,FALSE),0)</f>
        <v>0</v>
      </c>
      <c r="K27" s="271">
        <f>IFERROR(VLOOKUP($B27,'[5]Trial Blc'!$B$4:V$379,K$2,FALSE),0)</f>
        <v>0</v>
      </c>
      <c r="L27" s="271">
        <f>IFERROR(VLOOKUP($B27,'[5]Trial Blc'!$B$4:W$379,L$2,FALSE),0)</f>
        <v>0</v>
      </c>
      <c r="M27" s="271">
        <f>IFERROR(VLOOKUP($B27,'[5]Trial Blc'!$B$4:X$379,M$2,FALSE),0)</f>
        <v>0</v>
      </c>
      <c r="N27" s="271">
        <f>IFERROR(VLOOKUP($B27,'[5]Trial Blc'!$B$4:Y$379,N$2,FALSE),0)</f>
        <v>0</v>
      </c>
      <c r="O27" s="271">
        <f>IFERROR(VLOOKUP($B27,'[5]Trial Blc'!$B$4:Z$379,O$2,FALSE),0)</f>
        <v>0</v>
      </c>
      <c r="P27" s="271">
        <f>IFERROR(VLOOKUP($B27,'[5]Trial Blc'!$B$4:AA$379,P$2,FALSE),0)</f>
        <v>0</v>
      </c>
      <c r="Q27" s="271">
        <f>IFERROR(VLOOKUP($B27,'[5]Trial Blc'!$B$4:AB$379,Q$2,FALSE),0)</f>
        <v>0</v>
      </c>
      <c r="R27" s="271">
        <f>IFERROR(VLOOKUP($B27,'[5]Trial Blc'!$B$4:AC$379,R$2,FALSE),0)</f>
        <v>0</v>
      </c>
      <c r="S27" s="271">
        <f>IFERROR(VLOOKUP($B27,'[5]Trial Blc'!$B$4:AD$379,S$2,FALSE),0)</f>
        <v>0</v>
      </c>
      <c r="T27" s="7">
        <f t="shared" si="1"/>
        <v>0</v>
      </c>
      <c r="U27" s="149">
        <v>1915</v>
      </c>
      <c r="V27" s="7" t="s">
        <v>68</v>
      </c>
      <c r="W27" s="271">
        <f>-IFERROR(VLOOKUP($U27,'[5]Trial Blc'!$B$4:AF$379,W$2,FALSE),0)</f>
        <v>0</v>
      </c>
      <c r="X27" s="9"/>
      <c r="Y27" s="10"/>
      <c r="Z27" s="10">
        <f>SUM(W27:Y27)</f>
        <v>0</v>
      </c>
      <c r="AA27" s="271">
        <f>-IFERROR(VLOOKUP($U27,'[5]Trial Blc'!$B$4:AJ$379,AA$2,FALSE),0)</f>
        <v>0</v>
      </c>
      <c r="AB27" s="271">
        <f>-IFERROR(VLOOKUP($U27,'[5]Trial Blc'!$B$4:AK$379,AB$2,FALSE),0)</f>
        <v>0</v>
      </c>
      <c r="AC27" s="271">
        <f>-IFERROR(VLOOKUP($U27,'[5]Trial Blc'!$B$4:AL$379,AC$2,FALSE),0)</f>
        <v>0</v>
      </c>
      <c r="AD27" s="271">
        <f>-IFERROR(VLOOKUP($U27,'[5]Trial Blc'!$B$4:AM$379,AD$2,FALSE),0)</f>
        <v>0</v>
      </c>
      <c r="AE27" s="271">
        <f>-IFERROR(VLOOKUP($U27,'[5]Trial Blc'!$B$4:AN$379,AE$2,FALSE),0)</f>
        <v>0</v>
      </c>
      <c r="AF27" s="271">
        <f>-IFERROR(VLOOKUP($U27,'[5]Trial Blc'!$B$4:AO$379,AF$2,FALSE),0)</f>
        <v>0</v>
      </c>
      <c r="AG27" s="271">
        <f>-IFERROR(VLOOKUP($U27,'[5]Trial Blc'!$B$4:AP$379,AG$2,FALSE),0)</f>
        <v>0</v>
      </c>
      <c r="AH27" s="271">
        <f>-IFERROR(VLOOKUP($U27,'[5]Trial Blc'!$B$4:AQ$379,AH$2,FALSE),0)</f>
        <v>0</v>
      </c>
      <c r="AI27" s="271">
        <f>-IFERROR(VLOOKUP($U27,'[5]Trial Blc'!$B$4:AR$379,AI$2,FALSE),0)</f>
        <v>0</v>
      </c>
      <c r="AJ27" s="271">
        <f>-IFERROR(VLOOKUP($U27,'[5]Trial Blc'!$B$4:AS$379,AJ$2,FALSE),0)</f>
        <v>0</v>
      </c>
      <c r="AK27" s="271">
        <f>-IFERROR(VLOOKUP($U27,'[5]Trial Blc'!$B$4:AT$379,AK$2,FALSE),0)</f>
        <v>0</v>
      </c>
      <c r="AL27" s="271">
        <f>-IFERROR(VLOOKUP($U27,'[5]Trial Blc'!$B$4:AU$379,AL$2,FALSE),0)</f>
        <v>0</v>
      </c>
      <c r="AM27" s="7">
        <f>AVERAGE(Z27:AL27)</f>
        <v>0</v>
      </c>
    </row>
    <row r="28" spans="1:39" s="7" customFormat="1" x14ac:dyDescent="0.2">
      <c r="A28" s="7" t="s">
        <v>69</v>
      </c>
      <c r="B28" s="155">
        <v>1125</v>
      </c>
      <c r="C28" s="12" t="s">
        <v>70</v>
      </c>
      <c r="D28" s="271">
        <f>IFERROR(VLOOKUP($B28,'[5]Trial Blc'!$B$4:O$379,D$2,FALSE),0)</f>
        <v>0</v>
      </c>
      <c r="E28" s="10"/>
      <c r="F28" s="9"/>
      <c r="G28" s="10">
        <f>SUM(D28:F28)</f>
        <v>0</v>
      </c>
      <c r="H28" s="271">
        <f>IFERROR(VLOOKUP($B28,'[5]Trial Blc'!$B$4:S$379,H$2,FALSE),0)</f>
        <v>0</v>
      </c>
      <c r="I28" s="271">
        <f>IFERROR(VLOOKUP($B28,'[5]Trial Blc'!$B$4:T$379,I$2,FALSE),0)</f>
        <v>0</v>
      </c>
      <c r="J28" s="271">
        <f>IFERROR(VLOOKUP($B28,'[5]Trial Blc'!$B$4:U$379,J$2,FALSE),0)</f>
        <v>0</v>
      </c>
      <c r="K28" s="271">
        <f>IFERROR(VLOOKUP($B28,'[5]Trial Blc'!$B$4:V$379,K$2,FALSE),0)</f>
        <v>0</v>
      </c>
      <c r="L28" s="271">
        <f>IFERROR(VLOOKUP($B28,'[5]Trial Blc'!$B$4:W$379,L$2,FALSE),0)</f>
        <v>0</v>
      </c>
      <c r="M28" s="271">
        <f>IFERROR(VLOOKUP($B28,'[5]Trial Blc'!$B$4:X$379,M$2,FALSE),0)</f>
        <v>0</v>
      </c>
      <c r="N28" s="271">
        <f>IFERROR(VLOOKUP($B28,'[5]Trial Blc'!$B$4:Y$379,N$2,FALSE),0)</f>
        <v>0</v>
      </c>
      <c r="O28" s="271">
        <f>IFERROR(VLOOKUP($B28,'[5]Trial Blc'!$B$4:Z$379,O$2,FALSE),0)</f>
        <v>0</v>
      </c>
      <c r="P28" s="271">
        <f>IFERROR(VLOOKUP($B28,'[5]Trial Blc'!$B$4:AA$379,P$2,FALSE),0)</f>
        <v>0</v>
      </c>
      <c r="Q28" s="271">
        <f>IFERROR(VLOOKUP($B28,'[5]Trial Blc'!$B$4:AB$379,Q$2,FALSE),0)</f>
        <v>0</v>
      </c>
      <c r="R28" s="271">
        <f>IFERROR(VLOOKUP($B28,'[5]Trial Blc'!$B$4:AC$379,R$2,FALSE),0)</f>
        <v>0</v>
      </c>
      <c r="S28" s="271">
        <f>IFERROR(VLOOKUP($B28,'[5]Trial Blc'!$B$4:AD$379,S$2,FALSE),0)</f>
        <v>0</v>
      </c>
      <c r="T28" s="7">
        <f t="shared" si="1"/>
        <v>0</v>
      </c>
      <c r="U28" s="149">
        <v>1920</v>
      </c>
      <c r="V28" s="7" t="s">
        <v>71</v>
      </c>
      <c r="W28" s="271">
        <f>-IFERROR(VLOOKUP($U28,'[5]Trial Blc'!$B$4:AF$379,W$2,FALSE),0)</f>
        <v>0</v>
      </c>
      <c r="X28" s="9"/>
      <c r="Y28" s="10"/>
      <c r="Z28" s="10">
        <f>SUM(W28:Y28)</f>
        <v>0</v>
      </c>
      <c r="AA28" s="271">
        <f>-IFERROR(VLOOKUP($U28,'[5]Trial Blc'!$B$4:AJ$379,AA$2,FALSE),0)</f>
        <v>0</v>
      </c>
      <c r="AB28" s="271">
        <f>-IFERROR(VLOOKUP($U28,'[5]Trial Blc'!$B$4:AK$379,AB$2,FALSE),0)</f>
        <v>0</v>
      </c>
      <c r="AC28" s="271">
        <f>-IFERROR(VLOOKUP($U28,'[5]Trial Blc'!$B$4:AL$379,AC$2,FALSE),0)</f>
        <v>0</v>
      </c>
      <c r="AD28" s="271">
        <f>-IFERROR(VLOOKUP($U28,'[5]Trial Blc'!$B$4:AM$379,AD$2,FALSE),0)</f>
        <v>0</v>
      </c>
      <c r="AE28" s="271">
        <f>-IFERROR(VLOOKUP($U28,'[5]Trial Blc'!$B$4:AN$379,AE$2,FALSE),0)</f>
        <v>0</v>
      </c>
      <c r="AF28" s="271">
        <f>-IFERROR(VLOOKUP($U28,'[5]Trial Blc'!$B$4:AO$379,AF$2,FALSE),0)</f>
        <v>0</v>
      </c>
      <c r="AG28" s="271">
        <f>-IFERROR(VLOOKUP($U28,'[5]Trial Blc'!$B$4:AP$379,AG$2,FALSE),0)</f>
        <v>0</v>
      </c>
      <c r="AH28" s="271">
        <f>-IFERROR(VLOOKUP($U28,'[5]Trial Blc'!$B$4:AQ$379,AH$2,FALSE),0)</f>
        <v>0</v>
      </c>
      <c r="AI28" s="271">
        <f>-IFERROR(VLOOKUP($U28,'[5]Trial Blc'!$B$4:AR$379,AI$2,FALSE),0)</f>
        <v>0</v>
      </c>
      <c r="AJ28" s="271">
        <f>-IFERROR(VLOOKUP($U28,'[5]Trial Blc'!$B$4:AS$379,AJ$2,FALSE),0)</f>
        <v>0</v>
      </c>
      <c r="AK28" s="271">
        <f>-IFERROR(VLOOKUP($U28,'[5]Trial Blc'!$B$4:AT$379,AK$2,FALSE),0)</f>
        <v>0</v>
      </c>
      <c r="AL28" s="271">
        <f>-IFERROR(VLOOKUP($U28,'[5]Trial Blc'!$B$4:AU$379,AL$2,FALSE),0)</f>
        <v>0</v>
      </c>
      <c r="AM28" s="7">
        <f>AVERAGE(Z28:AL28)</f>
        <v>0</v>
      </c>
    </row>
    <row r="29" spans="1:39" s="7" customFormat="1" x14ac:dyDescent="0.2">
      <c r="A29" s="7" t="s">
        <v>72</v>
      </c>
      <c r="B29" s="155">
        <v>1130</v>
      </c>
      <c r="C29" s="12" t="s">
        <v>73</v>
      </c>
      <c r="D29" s="271">
        <f>IFERROR(VLOOKUP($B29,'[5]Trial Blc'!$B$4:O$379,D$2,FALSE),0)</f>
        <v>0</v>
      </c>
      <c r="E29" s="10"/>
      <c r="F29" s="9"/>
      <c r="G29" s="10">
        <f>SUM(D29:F29)</f>
        <v>0</v>
      </c>
      <c r="H29" s="271">
        <f>IFERROR(VLOOKUP($B29,'[5]Trial Blc'!$B$4:S$379,H$2,FALSE),0)</f>
        <v>0</v>
      </c>
      <c r="I29" s="271">
        <f>IFERROR(VLOOKUP($B29,'[5]Trial Blc'!$B$4:T$379,I$2,FALSE),0)</f>
        <v>0</v>
      </c>
      <c r="J29" s="271">
        <f>IFERROR(VLOOKUP($B29,'[5]Trial Blc'!$B$4:U$379,J$2,FALSE),0)</f>
        <v>0</v>
      </c>
      <c r="K29" s="271">
        <f>IFERROR(VLOOKUP($B29,'[5]Trial Blc'!$B$4:V$379,K$2,FALSE),0)</f>
        <v>0</v>
      </c>
      <c r="L29" s="271">
        <f>IFERROR(VLOOKUP($B29,'[5]Trial Blc'!$B$4:W$379,L$2,FALSE),0)</f>
        <v>0</v>
      </c>
      <c r="M29" s="271">
        <f>IFERROR(VLOOKUP($B29,'[5]Trial Blc'!$B$4:X$379,M$2,FALSE),0)</f>
        <v>0</v>
      </c>
      <c r="N29" s="271">
        <f>IFERROR(VLOOKUP($B29,'[5]Trial Blc'!$B$4:Y$379,N$2,FALSE),0)</f>
        <v>0</v>
      </c>
      <c r="O29" s="271">
        <f>IFERROR(VLOOKUP($B29,'[5]Trial Blc'!$B$4:Z$379,O$2,FALSE),0)</f>
        <v>0</v>
      </c>
      <c r="P29" s="271">
        <f>IFERROR(VLOOKUP($B29,'[5]Trial Blc'!$B$4:AA$379,P$2,FALSE),0)</f>
        <v>0</v>
      </c>
      <c r="Q29" s="271">
        <f>IFERROR(VLOOKUP($B29,'[5]Trial Blc'!$B$4:AB$379,Q$2,FALSE),0)</f>
        <v>0</v>
      </c>
      <c r="R29" s="271">
        <f>IFERROR(VLOOKUP($B29,'[5]Trial Blc'!$B$4:AC$379,R$2,FALSE),0)</f>
        <v>0</v>
      </c>
      <c r="S29" s="271">
        <f>IFERROR(VLOOKUP($B29,'[5]Trial Blc'!$B$4:AD$379,S$2,FALSE),0)</f>
        <v>0</v>
      </c>
      <c r="T29" s="7">
        <f t="shared" si="1"/>
        <v>0</v>
      </c>
      <c r="U29" s="149">
        <v>1925</v>
      </c>
      <c r="V29" s="7" t="s">
        <v>74</v>
      </c>
      <c r="W29" s="271">
        <f>-IFERROR(VLOOKUP($U29,'[5]Trial Blc'!$B$4:AF$379,W$2,FALSE),0)</f>
        <v>0</v>
      </c>
      <c r="X29" s="9"/>
      <c r="Y29" s="10"/>
      <c r="Z29" s="10">
        <f>SUM(W29:Y29)</f>
        <v>0</v>
      </c>
      <c r="AA29" s="271">
        <f>-IFERROR(VLOOKUP($U29,'[5]Trial Blc'!$B$4:AJ$379,AA$2,FALSE),0)</f>
        <v>0</v>
      </c>
      <c r="AB29" s="271">
        <f>-IFERROR(VLOOKUP($U29,'[5]Trial Blc'!$B$4:AK$379,AB$2,FALSE),0)</f>
        <v>0</v>
      </c>
      <c r="AC29" s="271">
        <f>-IFERROR(VLOOKUP($U29,'[5]Trial Blc'!$B$4:AL$379,AC$2,FALSE),0)</f>
        <v>0</v>
      </c>
      <c r="AD29" s="271">
        <f>-IFERROR(VLOOKUP($U29,'[5]Trial Blc'!$B$4:AM$379,AD$2,FALSE),0)</f>
        <v>0</v>
      </c>
      <c r="AE29" s="271">
        <f>-IFERROR(VLOOKUP($U29,'[5]Trial Blc'!$B$4:AN$379,AE$2,FALSE),0)</f>
        <v>0</v>
      </c>
      <c r="AF29" s="271">
        <f>-IFERROR(VLOOKUP($U29,'[5]Trial Blc'!$B$4:AO$379,AF$2,FALSE),0)</f>
        <v>0</v>
      </c>
      <c r="AG29" s="271">
        <f>-IFERROR(VLOOKUP($U29,'[5]Trial Blc'!$B$4:AP$379,AG$2,FALSE),0)</f>
        <v>0</v>
      </c>
      <c r="AH29" s="271">
        <f>-IFERROR(VLOOKUP($U29,'[5]Trial Blc'!$B$4:AQ$379,AH$2,FALSE),0)</f>
        <v>0</v>
      </c>
      <c r="AI29" s="271">
        <f>-IFERROR(VLOOKUP($U29,'[5]Trial Blc'!$B$4:AR$379,AI$2,FALSE),0)</f>
        <v>0</v>
      </c>
      <c r="AJ29" s="271">
        <f>-IFERROR(VLOOKUP($U29,'[5]Trial Blc'!$B$4:AS$379,AJ$2,FALSE),0)</f>
        <v>0</v>
      </c>
      <c r="AK29" s="271">
        <f>-IFERROR(VLOOKUP($U29,'[5]Trial Blc'!$B$4:AT$379,AK$2,FALSE),0)</f>
        <v>0</v>
      </c>
      <c r="AL29" s="271">
        <f>-IFERROR(VLOOKUP($U29,'[5]Trial Blc'!$B$4:AU$379,AL$2,FALSE),0)</f>
        <v>0</v>
      </c>
      <c r="AM29" s="7">
        <f>AVERAGE(Z29:AL29)</f>
        <v>0</v>
      </c>
    </row>
    <row r="30" spans="1:39" s="7" customFormat="1" x14ac:dyDescent="0.2">
      <c r="B30" s="155"/>
      <c r="C30" s="12"/>
      <c r="D30" s="10"/>
      <c r="E30" s="10"/>
      <c r="F30" s="9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U30" s="149"/>
      <c r="W30" s="10"/>
      <c r="X30" s="9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1"/>
    </row>
    <row r="31" spans="1:39" s="7" customFormat="1" x14ac:dyDescent="0.2">
      <c r="A31" s="7" t="s">
        <v>75</v>
      </c>
      <c r="B31" s="155">
        <v>1135</v>
      </c>
      <c r="C31" s="12" t="s">
        <v>76</v>
      </c>
      <c r="D31" s="271">
        <f>IFERROR(VLOOKUP($B31,'[5]Trial Blc'!$B$4:O$379,D$2,FALSE),0)</f>
        <v>0</v>
      </c>
      <c r="E31" s="10"/>
      <c r="F31" s="9"/>
      <c r="G31" s="10">
        <f>SUM(D31:F31)</f>
        <v>0</v>
      </c>
      <c r="H31" s="271">
        <f>IFERROR(VLOOKUP($B31,'[5]Trial Blc'!$B$4:S$379,H$2,FALSE),0)</f>
        <v>0</v>
      </c>
      <c r="I31" s="271">
        <f>IFERROR(VLOOKUP($B31,'[5]Trial Blc'!$B$4:T$379,I$2,FALSE),0)</f>
        <v>0</v>
      </c>
      <c r="J31" s="271">
        <f>IFERROR(VLOOKUP($B31,'[5]Trial Blc'!$B$4:U$379,J$2,FALSE),0)</f>
        <v>0</v>
      </c>
      <c r="K31" s="271">
        <f>IFERROR(VLOOKUP($B31,'[5]Trial Blc'!$B$4:V$379,K$2,FALSE),0)</f>
        <v>0</v>
      </c>
      <c r="L31" s="271">
        <f>IFERROR(VLOOKUP($B31,'[5]Trial Blc'!$B$4:W$379,L$2,FALSE),0)</f>
        <v>0</v>
      </c>
      <c r="M31" s="271">
        <f>IFERROR(VLOOKUP($B31,'[5]Trial Blc'!$B$4:X$379,M$2,FALSE),0)</f>
        <v>0</v>
      </c>
      <c r="N31" s="271">
        <f>IFERROR(VLOOKUP($B31,'[5]Trial Blc'!$B$4:Y$379,N$2,FALSE),0)</f>
        <v>0</v>
      </c>
      <c r="O31" s="271">
        <f>IFERROR(VLOOKUP($B31,'[5]Trial Blc'!$B$4:Z$379,O$2,FALSE),0)</f>
        <v>0</v>
      </c>
      <c r="P31" s="271">
        <f>IFERROR(VLOOKUP($B31,'[5]Trial Blc'!$B$4:AA$379,P$2,FALSE),0)</f>
        <v>0</v>
      </c>
      <c r="Q31" s="271">
        <f>IFERROR(VLOOKUP($B31,'[5]Trial Blc'!$B$4:AB$379,Q$2,FALSE),0)</f>
        <v>0</v>
      </c>
      <c r="R31" s="271">
        <f>IFERROR(VLOOKUP($B31,'[5]Trial Blc'!$B$4:AC$379,R$2,FALSE),0)</f>
        <v>0</v>
      </c>
      <c r="S31" s="271">
        <f>IFERROR(VLOOKUP($B31,'[5]Trial Blc'!$B$4:AD$379,S$2,FALSE),0)</f>
        <v>0</v>
      </c>
      <c r="T31" s="7">
        <f t="shared" si="1"/>
        <v>0</v>
      </c>
      <c r="U31" s="149">
        <v>1930</v>
      </c>
      <c r="V31" s="7" t="s">
        <v>77</v>
      </c>
      <c r="W31" s="271">
        <f>-IFERROR(VLOOKUP($U31,'[5]Trial Blc'!$B$4:AF$379,W$2,FALSE),0)</f>
        <v>0</v>
      </c>
      <c r="X31" s="9"/>
      <c r="Y31" s="10"/>
      <c r="Z31" s="10">
        <f>SUM(W31:Y31)</f>
        <v>0</v>
      </c>
      <c r="AA31" s="271">
        <f>-IFERROR(VLOOKUP($U31,'[5]Trial Blc'!$B$4:AJ$379,AA$2,FALSE),0)</f>
        <v>0</v>
      </c>
      <c r="AB31" s="271">
        <f>-IFERROR(VLOOKUP($U31,'[5]Trial Blc'!$B$4:AK$379,AB$2,FALSE),0)</f>
        <v>0</v>
      </c>
      <c r="AC31" s="271">
        <f>-IFERROR(VLOOKUP($U31,'[5]Trial Blc'!$B$4:AL$379,AC$2,FALSE),0)</f>
        <v>0</v>
      </c>
      <c r="AD31" s="271">
        <f>-IFERROR(VLOOKUP($U31,'[5]Trial Blc'!$B$4:AM$379,AD$2,FALSE),0)</f>
        <v>0</v>
      </c>
      <c r="AE31" s="271">
        <f>-IFERROR(VLOOKUP($U31,'[5]Trial Blc'!$B$4:AN$379,AE$2,FALSE),0)</f>
        <v>0</v>
      </c>
      <c r="AF31" s="271">
        <f>-IFERROR(VLOOKUP($U31,'[5]Trial Blc'!$B$4:AO$379,AF$2,FALSE),0)</f>
        <v>0</v>
      </c>
      <c r="AG31" s="271">
        <f>-IFERROR(VLOOKUP($U31,'[5]Trial Blc'!$B$4:AP$379,AG$2,FALSE),0)</f>
        <v>0</v>
      </c>
      <c r="AH31" s="271">
        <f>-IFERROR(VLOOKUP($U31,'[5]Trial Blc'!$B$4:AQ$379,AH$2,FALSE),0)</f>
        <v>0</v>
      </c>
      <c r="AI31" s="271">
        <f>-IFERROR(VLOOKUP($U31,'[5]Trial Blc'!$B$4:AR$379,AI$2,FALSE),0)</f>
        <v>0</v>
      </c>
      <c r="AJ31" s="271">
        <f>-IFERROR(VLOOKUP($U31,'[5]Trial Blc'!$B$4:AS$379,AJ$2,FALSE),0)</f>
        <v>0</v>
      </c>
      <c r="AK31" s="271">
        <f>-IFERROR(VLOOKUP($U31,'[5]Trial Blc'!$B$4:AT$379,AK$2,FALSE),0)</f>
        <v>0</v>
      </c>
      <c r="AL31" s="271">
        <f>-IFERROR(VLOOKUP($U31,'[5]Trial Blc'!$B$4:AU$379,AL$2,FALSE),0)</f>
        <v>0</v>
      </c>
      <c r="AM31" s="7">
        <f t="shared" ref="AM31:AM36" si="2">AVERAGE(Z31:AL31)</f>
        <v>0</v>
      </c>
    </row>
    <row r="32" spans="1:39" s="7" customFormat="1" x14ac:dyDescent="0.2">
      <c r="B32" s="155">
        <v>1140</v>
      </c>
      <c r="C32" s="12" t="s">
        <v>78</v>
      </c>
      <c r="D32" s="271">
        <f>IFERROR(VLOOKUP($B32,'[5]Trial Blc'!$B$4:O$379,D$2,FALSE),0)</f>
        <v>0</v>
      </c>
      <c r="E32" s="10"/>
      <c r="F32" s="9"/>
      <c r="G32" s="10">
        <f>SUM(D32:F32)</f>
        <v>0</v>
      </c>
      <c r="H32" s="271">
        <f>IFERROR(VLOOKUP($B32,'[5]Trial Blc'!$B$4:S$379,H$2,FALSE),0)</f>
        <v>0</v>
      </c>
      <c r="I32" s="271">
        <f>IFERROR(VLOOKUP($B32,'[5]Trial Blc'!$B$4:T$379,I$2,FALSE),0)</f>
        <v>0</v>
      </c>
      <c r="J32" s="271">
        <f>IFERROR(VLOOKUP($B32,'[5]Trial Blc'!$B$4:U$379,J$2,FALSE),0)</f>
        <v>0</v>
      </c>
      <c r="K32" s="271">
        <f>IFERROR(VLOOKUP($B32,'[5]Trial Blc'!$B$4:V$379,K$2,FALSE),0)</f>
        <v>0</v>
      </c>
      <c r="L32" s="271">
        <f>IFERROR(VLOOKUP($B32,'[5]Trial Blc'!$B$4:W$379,L$2,FALSE),0)</f>
        <v>0</v>
      </c>
      <c r="M32" s="271">
        <f>IFERROR(VLOOKUP($B32,'[5]Trial Blc'!$B$4:X$379,M$2,FALSE),0)</f>
        <v>0</v>
      </c>
      <c r="N32" s="271">
        <f>IFERROR(VLOOKUP($B32,'[5]Trial Blc'!$B$4:Y$379,N$2,FALSE),0)</f>
        <v>0</v>
      </c>
      <c r="O32" s="271">
        <f>IFERROR(VLOOKUP($B32,'[5]Trial Blc'!$B$4:Z$379,O$2,FALSE),0)</f>
        <v>0</v>
      </c>
      <c r="P32" s="271">
        <f>IFERROR(VLOOKUP($B32,'[5]Trial Blc'!$B$4:AA$379,P$2,FALSE),0)</f>
        <v>0</v>
      </c>
      <c r="Q32" s="271">
        <f>IFERROR(VLOOKUP($B32,'[5]Trial Blc'!$B$4:AB$379,Q$2,FALSE),0)</f>
        <v>0</v>
      </c>
      <c r="R32" s="271">
        <f>IFERROR(VLOOKUP($B32,'[5]Trial Blc'!$B$4:AC$379,R$2,FALSE),0)</f>
        <v>0</v>
      </c>
      <c r="S32" s="271">
        <f>IFERROR(VLOOKUP($B32,'[5]Trial Blc'!$B$4:AD$379,S$2,FALSE),0)</f>
        <v>0</v>
      </c>
      <c r="T32" s="7">
        <f t="shared" si="1"/>
        <v>0</v>
      </c>
      <c r="U32" s="149">
        <v>1935</v>
      </c>
      <c r="V32" s="7" t="s">
        <v>79</v>
      </c>
      <c r="W32" s="271">
        <f>-IFERROR(VLOOKUP($U32,'[5]Trial Blc'!$B$4:AF$379,W$2,FALSE),0)</f>
        <v>0</v>
      </c>
      <c r="X32" s="9"/>
      <c r="Y32" s="10"/>
      <c r="Z32" s="10">
        <f>SUM(W32:Y32)</f>
        <v>0</v>
      </c>
      <c r="AA32" s="271">
        <f>-IFERROR(VLOOKUP($U32,'[5]Trial Blc'!$B$4:AJ$379,AA$2,FALSE),0)</f>
        <v>0</v>
      </c>
      <c r="AB32" s="271">
        <f>-IFERROR(VLOOKUP($U32,'[5]Trial Blc'!$B$4:AK$379,AB$2,FALSE),0)</f>
        <v>0</v>
      </c>
      <c r="AC32" s="271">
        <f>-IFERROR(VLOOKUP($U32,'[5]Trial Blc'!$B$4:AL$379,AC$2,FALSE),0)</f>
        <v>0</v>
      </c>
      <c r="AD32" s="271">
        <f>-IFERROR(VLOOKUP($U32,'[5]Trial Blc'!$B$4:AM$379,AD$2,FALSE),0)</f>
        <v>0</v>
      </c>
      <c r="AE32" s="271">
        <f>-IFERROR(VLOOKUP($U32,'[5]Trial Blc'!$B$4:AN$379,AE$2,FALSE),0)</f>
        <v>0</v>
      </c>
      <c r="AF32" s="271">
        <f>-IFERROR(VLOOKUP($U32,'[5]Trial Blc'!$B$4:AO$379,AF$2,FALSE),0)</f>
        <v>0</v>
      </c>
      <c r="AG32" s="271">
        <f>-IFERROR(VLOOKUP($U32,'[5]Trial Blc'!$B$4:AP$379,AG$2,FALSE),0)</f>
        <v>0</v>
      </c>
      <c r="AH32" s="271">
        <f>-IFERROR(VLOOKUP($U32,'[5]Trial Blc'!$B$4:AQ$379,AH$2,FALSE),0)</f>
        <v>0</v>
      </c>
      <c r="AI32" s="271">
        <f>-IFERROR(VLOOKUP($U32,'[5]Trial Blc'!$B$4:AR$379,AI$2,FALSE),0)</f>
        <v>0</v>
      </c>
      <c r="AJ32" s="271">
        <f>-IFERROR(VLOOKUP($U32,'[5]Trial Blc'!$B$4:AS$379,AJ$2,FALSE),0)</f>
        <v>0</v>
      </c>
      <c r="AK32" s="271">
        <f>-IFERROR(VLOOKUP($U32,'[5]Trial Blc'!$B$4:AT$379,AK$2,FALSE),0)</f>
        <v>0</v>
      </c>
      <c r="AL32" s="271">
        <f>-IFERROR(VLOOKUP($U32,'[5]Trial Blc'!$B$4:AU$379,AL$2,FALSE),0)</f>
        <v>0</v>
      </c>
      <c r="AM32" s="7">
        <f t="shared" si="2"/>
        <v>0</v>
      </c>
    </row>
    <row r="33" spans="1:39" s="7" customFormat="1" ht="10.5" x14ac:dyDescent="0.25">
      <c r="A33" s="17" t="s">
        <v>80</v>
      </c>
      <c r="B33" s="272"/>
      <c r="C33" s="273" t="s">
        <v>81</v>
      </c>
      <c r="D33" s="167">
        <f>SUM(D31:D32)</f>
        <v>0</v>
      </c>
      <c r="E33" s="167"/>
      <c r="F33" s="167">
        <f>SUM(F31:F32)</f>
        <v>0</v>
      </c>
      <c r="G33" s="167">
        <f>SUM(G31:G32)</f>
        <v>0</v>
      </c>
      <c r="H33" s="167">
        <f>SUM(H31:H32)</f>
        <v>0</v>
      </c>
      <c r="I33" s="167">
        <f t="shared" ref="I33:T33" si="3">SUM(I31:I32)</f>
        <v>0</v>
      </c>
      <c r="J33" s="167">
        <f t="shared" si="3"/>
        <v>0</v>
      </c>
      <c r="K33" s="167">
        <f t="shared" si="3"/>
        <v>0</v>
      </c>
      <c r="L33" s="167">
        <f t="shared" si="3"/>
        <v>0</v>
      </c>
      <c r="M33" s="167">
        <f t="shared" si="3"/>
        <v>0</v>
      </c>
      <c r="N33" s="167">
        <f t="shared" si="3"/>
        <v>0</v>
      </c>
      <c r="O33" s="167">
        <f t="shared" si="3"/>
        <v>0</v>
      </c>
      <c r="P33" s="167">
        <f t="shared" si="3"/>
        <v>0</v>
      </c>
      <c r="Q33" s="167">
        <f t="shared" si="3"/>
        <v>0</v>
      </c>
      <c r="R33" s="167">
        <f t="shared" si="3"/>
        <v>0</v>
      </c>
      <c r="S33" s="167">
        <f t="shared" si="3"/>
        <v>0</v>
      </c>
      <c r="T33" s="167">
        <f t="shared" si="3"/>
        <v>0</v>
      </c>
      <c r="U33" s="146"/>
      <c r="V33" s="20" t="s">
        <v>81</v>
      </c>
      <c r="W33" s="10">
        <f>SUM(W31:W32)</f>
        <v>0</v>
      </c>
      <c r="X33" s="167">
        <f>SUM(X31:X32)</f>
        <v>0</v>
      </c>
      <c r="Y33" s="10"/>
      <c r="Z33" s="167">
        <f>SUM(Z31:Z32)</f>
        <v>0</v>
      </c>
      <c r="AA33" s="10">
        <f>SUM(AA31:AA32)</f>
        <v>0</v>
      </c>
      <c r="AB33" s="10">
        <f t="shared" ref="AB33:AL33" si="4">SUM(AB31:AB32)</f>
        <v>0</v>
      </c>
      <c r="AC33" s="10">
        <f t="shared" si="4"/>
        <v>0</v>
      </c>
      <c r="AD33" s="10">
        <f t="shared" si="4"/>
        <v>0</v>
      </c>
      <c r="AE33" s="10">
        <f t="shared" si="4"/>
        <v>0</v>
      </c>
      <c r="AF33" s="10">
        <f t="shared" si="4"/>
        <v>0</v>
      </c>
      <c r="AG33" s="10">
        <f t="shared" si="4"/>
        <v>0</v>
      </c>
      <c r="AH33" s="10">
        <f t="shared" si="4"/>
        <v>0</v>
      </c>
      <c r="AI33" s="10">
        <f t="shared" si="4"/>
        <v>0</v>
      </c>
      <c r="AJ33" s="10">
        <f t="shared" si="4"/>
        <v>0</v>
      </c>
      <c r="AK33" s="10">
        <f t="shared" si="4"/>
        <v>0</v>
      </c>
      <c r="AL33" s="10">
        <f t="shared" si="4"/>
        <v>0</v>
      </c>
      <c r="AM33" s="7">
        <f t="shared" si="2"/>
        <v>0</v>
      </c>
    </row>
    <row r="34" spans="1:39" s="7" customFormat="1" x14ac:dyDescent="0.2">
      <c r="A34" s="7" t="s">
        <v>82</v>
      </c>
      <c r="B34" s="155">
        <v>1145</v>
      </c>
      <c r="C34" s="12" t="s">
        <v>83</v>
      </c>
      <c r="D34" s="271">
        <f>IFERROR(VLOOKUP($B34,'[5]Trial Blc'!$B$4:O$379,D$2,FALSE),0)</f>
        <v>0</v>
      </c>
      <c r="E34" s="10"/>
      <c r="F34" s="9"/>
      <c r="G34" s="10">
        <f>SUM(D34:F34)</f>
        <v>0</v>
      </c>
      <c r="H34" s="271">
        <f>IFERROR(VLOOKUP($B34,'[5]Trial Blc'!$B$4:S$379,H$2,FALSE),0)</f>
        <v>0</v>
      </c>
      <c r="I34" s="271">
        <f>IFERROR(VLOOKUP($B34,'[5]Trial Blc'!$B$4:T$379,I$2,FALSE),0)</f>
        <v>0</v>
      </c>
      <c r="J34" s="271">
        <f>IFERROR(VLOOKUP($B34,'[5]Trial Blc'!$B$4:U$379,J$2,FALSE),0)</f>
        <v>0</v>
      </c>
      <c r="K34" s="271">
        <f>IFERROR(VLOOKUP($B34,'[5]Trial Blc'!$B$4:V$379,K$2,FALSE),0)</f>
        <v>0</v>
      </c>
      <c r="L34" s="271">
        <f>IFERROR(VLOOKUP($B34,'[5]Trial Blc'!$B$4:W$379,L$2,FALSE),0)</f>
        <v>0</v>
      </c>
      <c r="M34" s="271">
        <f>IFERROR(VLOOKUP($B34,'[5]Trial Blc'!$B$4:X$379,M$2,FALSE),0)</f>
        <v>0</v>
      </c>
      <c r="N34" s="271">
        <f>IFERROR(VLOOKUP($B34,'[5]Trial Blc'!$B$4:Y$379,N$2,FALSE),0)</f>
        <v>0</v>
      </c>
      <c r="O34" s="271">
        <f>IFERROR(VLOOKUP($B34,'[5]Trial Blc'!$B$4:Z$379,O$2,FALSE),0)</f>
        <v>0</v>
      </c>
      <c r="P34" s="271">
        <f>IFERROR(VLOOKUP($B34,'[5]Trial Blc'!$B$4:AA$379,P$2,FALSE),0)</f>
        <v>0</v>
      </c>
      <c r="Q34" s="271">
        <f>IFERROR(VLOOKUP($B34,'[5]Trial Blc'!$B$4:AB$379,Q$2,FALSE),0)</f>
        <v>0</v>
      </c>
      <c r="R34" s="271">
        <f>IFERROR(VLOOKUP($B34,'[5]Trial Blc'!$B$4:AC$379,R$2,FALSE),0)</f>
        <v>0</v>
      </c>
      <c r="S34" s="271">
        <f>IFERROR(VLOOKUP($B34,'[5]Trial Blc'!$B$4:AD$379,S$2,FALSE),0)</f>
        <v>0</v>
      </c>
      <c r="T34" s="7">
        <f t="shared" si="1"/>
        <v>0</v>
      </c>
      <c r="U34" s="149">
        <v>1940</v>
      </c>
      <c r="V34" s="7" t="s">
        <v>84</v>
      </c>
      <c r="W34" s="271">
        <f>-IFERROR(VLOOKUP($U34,'[5]Trial Blc'!$B$4:AF$379,W$2,FALSE),0)</f>
        <v>0</v>
      </c>
      <c r="X34" s="9"/>
      <c r="Y34" s="10"/>
      <c r="Z34" s="10">
        <f>SUM(W34:Y34)</f>
        <v>0</v>
      </c>
      <c r="AA34" s="271">
        <f>-IFERROR(VLOOKUP($U34,'[5]Trial Blc'!$B$4:AJ$379,AA$2,FALSE),0)</f>
        <v>0</v>
      </c>
      <c r="AB34" s="271">
        <f>-IFERROR(VLOOKUP($U34,'[5]Trial Blc'!$B$4:AK$379,AB$2,FALSE),0)</f>
        <v>0</v>
      </c>
      <c r="AC34" s="271">
        <f>-IFERROR(VLOOKUP($U34,'[5]Trial Blc'!$B$4:AL$379,AC$2,FALSE),0)</f>
        <v>0</v>
      </c>
      <c r="AD34" s="271">
        <f>-IFERROR(VLOOKUP($U34,'[5]Trial Blc'!$B$4:AM$379,AD$2,FALSE),0)</f>
        <v>0</v>
      </c>
      <c r="AE34" s="271">
        <f>-IFERROR(VLOOKUP($U34,'[5]Trial Blc'!$B$4:AN$379,AE$2,FALSE),0)</f>
        <v>0</v>
      </c>
      <c r="AF34" s="271">
        <f>-IFERROR(VLOOKUP($U34,'[5]Trial Blc'!$B$4:AO$379,AF$2,FALSE),0)</f>
        <v>0</v>
      </c>
      <c r="AG34" s="271">
        <f>-IFERROR(VLOOKUP($U34,'[5]Trial Blc'!$B$4:AP$379,AG$2,FALSE),0)</f>
        <v>0</v>
      </c>
      <c r="AH34" s="271">
        <f>-IFERROR(VLOOKUP($U34,'[5]Trial Blc'!$B$4:AQ$379,AH$2,FALSE),0)</f>
        <v>0</v>
      </c>
      <c r="AI34" s="271">
        <f>-IFERROR(VLOOKUP($U34,'[5]Trial Blc'!$B$4:AR$379,AI$2,FALSE),0)</f>
        <v>0</v>
      </c>
      <c r="AJ34" s="271">
        <f>-IFERROR(VLOOKUP($U34,'[5]Trial Blc'!$B$4:AS$379,AJ$2,FALSE),0)</f>
        <v>0</v>
      </c>
      <c r="AK34" s="271">
        <f>-IFERROR(VLOOKUP($U34,'[5]Trial Blc'!$B$4:AT$379,AK$2,FALSE),0)</f>
        <v>0</v>
      </c>
      <c r="AL34" s="271">
        <f>-IFERROR(VLOOKUP($U34,'[5]Trial Blc'!$B$4:AU$379,AL$2,FALSE),0)</f>
        <v>0</v>
      </c>
      <c r="AM34" s="7">
        <f t="shared" si="2"/>
        <v>0</v>
      </c>
    </row>
    <row r="35" spans="1:39" s="7" customFormat="1" x14ac:dyDescent="0.2">
      <c r="A35" s="7" t="s">
        <v>85</v>
      </c>
      <c r="B35" s="155">
        <v>1150</v>
      </c>
      <c r="C35" s="12" t="s">
        <v>86</v>
      </c>
      <c r="D35" s="271">
        <f>IFERROR(VLOOKUP($B35,'[5]Trial Blc'!$B$4:O$379,D$2,FALSE),0)</f>
        <v>0</v>
      </c>
      <c r="E35" s="10"/>
      <c r="F35" s="9"/>
      <c r="G35" s="10">
        <f>SUM(D35:F35)</f>
        <v>0</v>
      </c>
      <c r="H35" s="271">
        <f>IFERROR(VLOOKUP($B35,'[5]Trial Blc'!$B$4:S$379,H$2,FALSE),0)</f>
        <v>0</v>
      </c>
      <c r="I35" s="271">
        <f>IFERROR(VLOOKUP($B35,'[5]Trial Blc'!$B$4:T$379,I$2,FALSE),0)</f>
        <v>0</v>
      </c>
      <c r="J35" s="271">
        <f>IFERROR(VLOOKUP($B35,'[5]Trial Blc'!$B$4:U$379,J$2,FALSE),0)</f>
        <v>0</v>
      </c>
      <c r="K35" s="271">
        <f>IFERROR(VLOOKUP($B35,'[5]Trial Blc'!$B$4:V$379,K$2,FALSE),0)</f>
        <v>0</v>
      </c>
      <c r="L35" s="271">
        <f>IFERROR(VLOOKUP($B35,'[5]Trial Blc'!$B$4:W$379,L$2,FALSE),0)</f>
        <v>0</v>
      </c>
      <c r="M35" s="271">
        <f>IFERROR(VLOOKUP($B35,'[5]Trial Blc'!$B$4:X$379,M$2,FALSE),0)</f>
        <v>0</v>
      </c>
      <c r="N35" s="271">
        <f>IFERROR(VLOOKUP($B35,'[5]Trial Blc'!$B$4:Y$379,N$2,FALSE),0)</f>
        <v>0</v>
      </c>
      <c r="O35" s="271">
        <f>IFERROR(VLOOKUP($B35,'[5]Trial Blc'!$B$4:Z$379,O$2,FALSE),0)</f>
        <v>0</v>
      </c>
      <c r="P35" s="271">
        <f>IFERROR(VLOOKUP($B35,'[5]Trial Blc'!$B$4:AA$379,P$2,FALSE),0)</f>
        <v>0</v>
      </c>
      <c r="Q35" s="271">
        <f>IFERROR(VLOOKUP($B35,'[5]Trial Blc'!$B$4:AB$379,Q$2,FALSE),0)</f>
        <v>0</v>
      </c>
      <c r="R35" s="271">
        <f>IFERROR(VLOOKUP($B35,'[5]Trial Blc'!$B$4:AC$379,R$2,FALSE),0)</f>
        <v>0</v>
      </c>
      <c r="S35" s="271">
        <f>IFERROR(VLOOKUP($B35,'[5]Trial Blc'!$B$4:AD$379,S$2,FALSE),0)</f>
        <v>0</v>
      </c>
      <c r="T35" s="7">
        <f t="shared" si="1"/>
        <v>0</v>
      </c>
      <c r="U35" s="149">
        <v>1945</v>
      </c>
      <c r="V35" s="7" t="s">
        <v>87</v>
      </c>
      <c r="W35" s="271">
        <f>-IFERROR(VLOOKUP($U35,'[5]Trial Blc'!$B$4:AF$379,W$2,FALSE),0)</f>
        <v>0</v>
      </c>
      <c r="X35" s="9"/>
      <c r="Y35" s="10"/>
      <c r="Z35" s="10">
        <f>SUM(W35:Y35)</f>
        <v>0</v>
      </c>
      <c r="AA35" s="271">
        <f>-IFERROR(VLOOKUP($U35,'[5]Trial Blc'!$B$4:AJ$379,AA$2,FALSE),0)</f>
        <v>0</v>
      </c>
      <c r="AB35" s="271">
        <f>-IFERROR(VLOOKUP($U35,'[5]Trial Blc'!$B$4:AK$379,AB$2,FALSE),0)</f>
        <v>0</v>
      </c>
      <c r="AC35" s="271">
        <f>-IFERROR(VLOOKUP($U35,'[5]Trial Blc'!$B$4:AL$379,AC$2,FALSE),0)</f>
        <v>0</v>
      </c>
      <c r="AD35" s="271">
        <f>-IFERROR(VLOOKUP($U35,'[5]Trial Blc'!$B$4:AM$379,AD$2,FALSE),0)</f>
        <v>0</v>
      </c>
      <c r="AE35" s="271">
        <f>-IFERROR(VLOOKUP($U35,'[5]Trial Blc'!$B$4:AN$379,AE$2,FALSE),0)</f>
        <v>0</v>
      </c>
      <c r="AF35" s="271">
        <f>-IFERROR(VLOOKUP($U35,'[5]Trial Blc'!$B$4:AO$379,AF$2,FALSE),0)</f>
        <v>0</v>
      </c>
      <c r="AG35" s="271">
        <f>-IFERROR(VLOOKUP($U35,'[5]Trial Blc'!$B$4:AP$379,AG$2,FALSE),0)</f>
        <v>0</v>
      </c>
      <c r="AH35" s="271">
        <f>-IFERROR(VLOOKUP($U35,'[5]Trial Blc'!$B$4:AQ$379,AH$2,FALSE),0)</f>
        <v>0</v>
      </c>
      <c r="AI35" s="271">
        <f>-IFERROR(VLOOKUP($U35,'[5]Trial Blc'!$B$4:AR$379,AI$2,FALSE),0)</f>
        <v>0</v>
      </c>
      <c r="AJ35" s="271">
        <f>-IFERROR(VLOOKUP($U35,'[5]Trial Blc'!$B$4:AS$379,AJ$2,FALSE),0)</f>
        <v>0</v>
      </c>
      <c r="AK35" s="271">
        <f>-IFERROR(VLOOKUP($U35,'[5]Trial Blc'!$B$4:AT$379,AK$2,FALSE),0)</f>
        <v>0</v>
      </c>
      <c r="AL35" s="271">
        <f>-IFERROR(VLOOKUP($U35,'[5]Trial Blc'!$B$4:AU$379,AL$2,FALSE),0)</f>
        <v>0</v>
      </c>
      <c r="AM35" s="7">
        <f t="shared" si="2"/>
        <v>0</v>
      </c>
    </row>
    <row r="36" spans="1:39" s="7" customFormat="1" x14ac:dyDescent="0.2">
      <c r="A36" s="7" t="s">
        <v>88</v>
      </c>
      <c r="B36" s="155">
        <v>1170</v>
      </c>
      <c r="C36" s="12" t="s">
        <v>89</v>
      </c>
      <c r="D36" s="271">
        <f>IFERROR(VLOOKUP($B36,'[5]Trial Blc'!$B$4:O$379,D$2,FALSE),0)</f>
        <v>0</v>
      </c>
      <c r="E36" s="10"/>
      <c r="F36" s="9"/>
      <c r="G36" s="10">
        <f>SUM(D36:F36)</f>
        <v>0</v>
      </c>
      <c r="H36" s="271">
        <f>IFERROR(VLOOKUP($B36,'[5]Trial Blc'!$B$4:S$379,H$2,FALSE),0)</f>
        <v>0</v>
      </c>
      <c r="I36" s="271">
        <f>IFERROR(VLOOKUP($B36,'[5]Trial Blc'!$B$4:T$379,I$2,FALSE),0)</f>
        <v>0</v>
      </c>
      <c r="J36" s="271">
        <f>IFERROR(VLOOKUP($B36,'[5]Trial Blc'!$B$4:U$379,J$2,FALSE),0)</f>
        <v>0</v>
      </c>
      <c r="K36" s="271">
        <f>IFERROR(VLOOKUP($B36,'[5]Trial Blc'!$B$4:V$379,K$2,FALSE),0)</f>
        <v>0</v>
      </c>
      <c r="L36" s="271">
        <f>IFERROR(VLOOKUP($B36,'[5]Trial Blc'!$B$4:W$379,L$2,FALSE),0)</f>
        <v>0</v>
      </c>
      <c r="M36" s="271">
        <f>IFERROR(VLOOKUP($B36,'[5]Trial Blc'!$B$4:X$379,M$2,FALSE),0)</f>
        <v>0</v>
      </c>
      <c r="N36" s="271">
        <f>IFERROR(VLOOKUP($B36,'[5]Trial Blc'!$B$4:Y$379,N$2,FALSE),0)</f>
        <v>0</v>
      </c>
      <c r="O36" s="271">
        <f>IFERROR(VLOOKUP($B36,'[5]Trial Blc'!$B$4:Z$379,O$2,FALSE),0)</f>
        <v>0</v>
      </c>
      <c r="P36" s="271">
        <f>IFERROR(VLOOKUP($B36,'[5]Trial Blc'!$B$4:AA$379,P$2,FALSE),0)</f>
        <v>0</v>
      </c>
      <c r="Q36" s="271">
        <f>IFERROR(VLOOKUP($B36,'[5]Trial Blc'!$B$4:AB$379,Q$2,FALSE),0)</f>
        <v>0</v>
      </c>
      <c r="R36" s="271">
        <f>IFERROR(VLOOKUP($B36,'[5]Trial Blc'!$B$4:AC$379,R$2,FALSE),0)</f>
        <v>0</v>
      </c>
      <c r="S36" s="271">
        <f>IFERROR(VLOOKUP($B36,'[5]Trial Blc'!$B$4:AD$379,S$2,FALSE),0)</f>
        <v>0</v>
      </c>
      <c r="T36" s="7">
        <f t="shared" si="1"/>
        <v>0</v>
      </c>
      <c r="U36" s="149">
        <v>1965</v>
      </c>
      <c r="V36" s="7" t="s">
        <v>90</v>
      </c>
      <c r="W36" s="271">
        <f>-IFERROR(VLOOKUP($U36,'[5]Trial Blc'!$B$4:AF$379,W$2,FALSE),0)</f>
        <v>0</v>
      </c>
      <c r="X36" s="9"/>
      <c r="Y36" s="10"/>
      <c r="Z36" s="10">
        <f>SUM(W36:Y36)</f>
        <v>0</v>
      </c>
      <c r="AA36" s="271">
        <f>-IFERROR(VLOOKUP($U36,'[5]Trial Blc'!$B$4:AJ$379,AA$2,FALSE),0)</f>
        <v>0</v>
      </c>
      <c r="AB36" s="271">
        <f>-IFERROR(VLOOKUP($U36,'[5]Trial Blc'!$B$4:AK$379,AB$2,FALSE),0)</f>
        <v>0</v>
      </c>
      <c r="AC36" s="271">
        <f>-IFERROR(VLOOKUP($U36,'[5]Trial Blc'!$B$4:AL$379,AC$2,FALSE),0)</f>
        <v>0</v>
      </c>
      <c r="AD36" s="271">
        <f>-IFERROR(VLOOKUP($U36,'[5]Trial Blc'!$B$4:AM$379,AD$2,FALSE),0)</f>
        <v>0</v>
      </c>
      <c r="AE36" s="271">
        <f>-IFERROR(VLOOKUP($U36,'[5]Trial Blc'!$B$4:AN$379,AE$2,FALSE),0)</f>
        <v>0</v>
      </c>
      <c r="AF36" s="271">
        <f>-IFERROR(VLOOKUP($U36,'[5]Trial Blc'!$B$4:AO$379,AF$2,FALSE),0)</f>
        <v>0</v>
      </c>
      <c r="AG36" s="271">
        <f>-IFERROR(VLOOKUP($U36,'[5]Trial Blc'!$B$4:AP$379,AG$2,FALSE),0)</f>
        <v>0</v>
      </c>
      <c r="AH36" s="271">
        <f>-IFERROR(VLOOKUP($U36,'[5]Trial Blc'!$B$4:AQ$379,AH$2,FALSE),0)</f>
        <v>0</v>
      </c>
      <c r="AI36" s="271">
        <f>-IFERROR(VLOOKUP($U36,'[5]Trial Blc'!$B$4:AR$379,AI$2,FALSE),0)</f>
        <v>0</v>
      </c>
      <c r="AJ36" s="271">
        <f>-IFERROR(VLOOKUP($U36,'[5]Trial Blc'!$B$4:AS$379,AJ$2,FALSE),0)</f>
        <v>0</v>
      </c>
      <c r="AK36" s="271">
        <f>-IFERROR(VLOOKUP($U36,'[5]Trial Blc'!$B$4:AT$379,AK$2,FALSE),0)</f>
        <v>0</v>
      </c>
      <c r="AL36" s="271">
        <f>-IFERROR(VLOOKUP($U36,'[5]Trial Blc'!$B$4:AU$379,AL$2,FALSE),0)</f>
        <v>0</v>
      </c>
      <c r="AM36" s="7">
        <f t="shared" si="2"/>
        <v>0</v>
      </c>
    </row>
    <row r="37" spans="1:39" s="7" customFormat="1" ht="10.5" x14ac:dyDescent="0.25">
      <c r="A37" s="8" t="s">
        <v>91</v>
      </c>
      <c r="B37" s="155"/>
      <c r="C37" s="12"/>
      <c r="D37" s="10"/>
      <c r="E37" s="10"/>
      <c r="F37" s="9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U37" s="146"/>
      <c r="V37" s="8" t="s">
        <v>91</v>
      </c>
      <c r="W37" s="10"/>
      <c r="X37" s="9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1"/>
    </row>
    <row r="38" spans="1:39" s="7" customFormat="1" x14ac:dyDescent="0.2">
      <c r="A38" s="7" t="s">
        <v>92</v>
      </c>
      <c r="B38" s="155">
        <v>1045</v>
      </c>
      <c r="C38" s="12" t="s">
        <v>93</v>
      </c>
      <c r="D38" s="271">
        <f>IFERROR(VLOOKUP($B38,'[5]Trial Blc'!$B$4:O$379,D$2,FALSE),0)</f>
        <v>608.36</v>
      </c>
      <c r="E38" s="10"/>
      <c r="F38" s="9"/>
      <c r="G38" s="10">
        <f>SUM(D38:F38)</f>
        <v>608.36</v>
      </c>
      <c r="H38" s="271">
        <f>IFERROR(VLOOKUP($B38,'[5]Trial Blc'!$B$4:S$379,H$2,FALSE),0)</f>
        <v>608.77</v>
      </c>
      <c r="I38" s="271">
        <f>IFERROR(VLOOKUP($B38,'[5]Trial Blc'!$B$4:T$379,I$2,FALSE),0)</f>
        <v>600.19000000000005</v>
      </c>
      <c r="J38" s="271">
        <f>IFERROR(VLOOKUP($B38,'[5]Trial Blc'!$B$4:U$379,J$2,FALSE),0)</f>
        <v>596.72</v>
      </c>
      <c r="K38" s="271">
        <f>IFERROR(VLOOKUP($B38,'[5]Trial Blc'!$B$4:V$379,K$2,FALSE),0)</f>
        <v>600.51</v>
      </c>
      <c r="L38" s="271">
        <f>IFERROR(VLOOKUP($B38,'[5]Trial Blc'!$B$4:W$379,L$2,FALSE),0)</f>
        <v>599.05999999999995</v>
      </c>
      <c r="M38" s="271">
        <f>IFERROR(VLOOKUP($B38,'[5]Trial Blc'!$B$4:X$379,M$2,FALSE),0)</f>
        <v>599.48</v>
      </c>
      <c r="N38" s="271">
        <f>IFERROR(VLOOKUP($B38,'[5]Trial Blc'!$B$4:Y$379,N$2,FALSE),0)</f>
        <v>595.54999999999995</v>
      </c>
      <c r="O38" s="271">
        <f>IFERROR(VLOOKUP($B38,'[5]Trial Blc'!$B$4:Z$379,O$2,FALSE),0)</f>
        <v>593.65</v>
      </c>
      <c r="P38" s="271">
        <f>IFERROR(VLOOKUP($B38,'[5]Trial Blc'!$B$4:AA$379,P$2,FALSE),0)</f>
        <v>586.41</v>
      </c>
      <c r="Q38" s="271">
        <f>IFERROR(VLOOKUP($B38,'[5]Trial Blc'!$B$4:AB$379,Q$2,FALSE),0)</f>
        <v>584.9</v>
      </c>
      <c r="R38" s="271">
        <f>IFERROR(VLOOKUP($B38,'[5]Trial Blc'!$B$4:AC$379,R$2,FALSE),0)</f>
        <v>583.45000000000005</v>
      </c>
      <c r="S38" s="271">
        <f>IFERROR(VLOOKUP($B38,'[5]Trial Blc'!$B$4:AD$379,S$2,FALSE),0)</f>
        <v>579.14</v>
      </c>
      <c r="T38" s="7">
        <f>AVERAGE(G38:S38)</f>
        <v>595.09153846153845</v>
      </c>
      <c r="U38" s="149"/>
      <c r="W38" s="10"/>
      <c r="X38" s="9"/>
      <c r="Y38" s="10"/>
      <c r="Z38" s="10">
        <f>SUM(W38:Y38)</f>
        <v>0</v>
      </c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1"/>
    </row>
    <row r="39" spans="1:39" s="7" customFormat="1" x14ac:dyDescent="0.2">
      <c r="B39" s="155"/>
      <c r="C39" s="12"/>
      <c r="D39" s="10"/>
      <c r="E39" s="10"/>
      <c r="F39" s="9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U39" s="149"/>
      <c r="W39" s="10"/>
      <c r="X39" s="9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1"/>
    </row>
    <row r="40" spans="1:39" s="7" customFormat="1" x14ac:dyDescent="0.2">
      <c r="A40" s="7" t="s">
        <v>94</v>
      </c>
      <c r="B40" s="155"/>
      <c r="C40" s="12"/>
      <c r="D40" s="10"/>
      <c r="E40" s="10"/>
      <c r="F40" s="9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U40" s="149"/>
      <c r="W40" s="10"/>
      <c r="X40" s="9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1"/>
    </row>
    <row r="41" spans="1:39" s="7" customFormat="1" x14ac:dyDescent="0.2">
      <c r="B41" s="155">
        <v>1065</v>
      </c>
      <c r="C41" s="12" t="s">
        <v>95</v>
      </c>
      <c r="D41" s="271">
        <f>IFERROR(VLOOKUP($B41,'[5]Trial Blc'!$B$4:O$379,D$2,FALSE),0)</f>
        <v>0</v>
      </c>
      <c r="E41" s="10"/>
      <c r="F41" s="9"/>
      <c r="G41" s="10">
        <f>SUM(D41:F41)</f>
        <v>0</v>
      </c>
      <c r="H41" s="271">
        <f>IFERROR(VLOOKUP($B41,'[5]Trial Blc'!$B$4:S$379,H$2,FALSE),0)</f>
        <v>0</v>
      </c>
      <c r="I41" s="271">
        <f>IFERROR(VLOOKUP($B41,'[5]Trial Blc'!$B$4:T$379,I$2,FALSE),0)</f>
        <v>0</v>
      </c>
      <c r="J41" s="271">
        <f>IFERROR(VLOOKUP($B41,'[5]Trial Blc'!$B$4:U$379,J$2,FALSE),0)</f>
        <v>0</v>
      </c>
      <c r="K41" s="271">
        <f>IFERROR(VLOOKUP($B41,'[5]Trial Blc'!$B$4:V$379,K$2,FALSE),0)</f>
        <v>0</v>
      </c>
      <c r="L41" s="271">
        <f>IFERROR(VLOOKUP($B41,'[5]Trial Blc'!$B$4:W$379,L$2,FALSE),0)</f>
        <v>0</v>
      </c>
      <c r="M41" s="271">
        <f>IFERROR(VLOOKUP($B41,'[5]Trial Blc'!$B$4:X$379,M$2,FALSE),0)</f>
        <v>0</v>
      </c>
      <c r="N41" s="271">
        <f>IFERROR(VLOOKUP($B41,'[5]Trial Blc'!$B$4:Y$379,N$2,FALSE),0)</f>
        <v>0</v>
      </c>
      <c r="O41" s="271">
        <f>IFERROR(VLOOKUP($B41,'[5]Trial Blc'!$B$4:Z$379,O$2,FALSE),0)</f>
        <v>0</v>
      </c>
      <c r="P41" s="271">
        <f>IFERROR(VLOOKUP($B41,'[5]Trial Blc'!$B$4:AA$379,P$2,FALSE),0)</f>
        <v>0</v>
      </c>
      <c r="Q41" s="271">
        <f>IFERROR(VLOOKUP($B41,'[5]Trial Blc'!$B$4:AB$379,Q$2,FALSE),0)</f>
        <v>0</v>
      </c>
      <c r="R41" s="271">
        <f>IFERROR(VLOOKUP($B41,'[5]Trial Blc'!$B$4:AC$379,R$2,FALSE),0)</f>
        <v>0</v>
      </c>
      <c r="S41" s="271">
        <f>IFERROR(VLOOKUP($B41,'[5]Trial Blc'!$B$4:AD$379,S$2,FALSE),0)</f>
        <v>0</v>
      </c>
      <c r="T41" s="7">
        <f>AVERAGE(G41:S41)</f>
        <v>0</v>
      </c>
      <c r="U41" s="149">
        <v>1860</v>
      </c>
      <c r="V41" s="7" t="s">
        <v>96</v>
      </c>
      <c r="W41" s="271">
        <f>-IFERROR(VLOOKUP($U41,'[5]Trial Blc'!$B$4:AF$379,W$2,FALSE),0)</f>
        <v>0</v>
      </c>
      <c r="X41" s="9"/>
      <c r="Y41" s="10"/>
      <c r="Z41" s="10">
        <f>SUM(W41:Y41)</f>
        <v>0</v>
      </c>
      <c r="AA41" s="271">
        <f>-IFERROR(VLOOKUP($U41,'[5]Trial Blc'!$B$4:AJ$379,AA$2,FALSE),0)</f>
        <v>0</v>
      </c>
      <c r="AB41" s="271">
        <f>-IFERROR(VLOOKUP($U41,'[5]Trial Blc'!$B$4:AK$379,AB$2,FALSE),0)</f>
        <v>0</v>
      </c>
      <c r="AC41" s="271">
        <f>-IFERROR(VLOOKUP($U41,'[5]Trial Blc'!$B$4:AL$379,AC$2,FALSE),0)</f>
        <v>0</v>
      </c>
      <c r="AD41" s="271">
        <f>-IFERROR(VLOOKUP($U41,'[5]Trial Blc'!$B$4:AM$379,AD$2,FALSE),0)</f>
        <v>0</v>
      </c>
      <c r="AE41" s="271">
        <f>-IFERROR(VLOOKUP($U41,'[5]Trial Blc'!$B$4:AN$379,AE$2,FALSE),0)</f>
        <v>0</v>
      </c>
      <c r="AF41" s="271">
        <f>-IFERROR(VLOOKUP($U41,'[5]Trial Blc'!$B$4:AO$379,AF$2,FALSE),0)</f>
        <v>0</v>
      </c>
      <c r="AG41" s="271">
        <f>-IFERROR(VLOOKUP($U41,'[5]Trial Blc'!$B$4:AP$379,AG$2,FALSE),0)</f>
        <v>0</v>
      </c>
      <c r="AH41" s="271">
        <f>-IFERROR(VLOOKUP($U41,'[5]Trial Blc'!$B$4:AQ$379,AH$2,FALSE),0)</f>
        <v>0</v>
      </c>
      <c r="AI41" s="271">
        <f>-IFERROR(VLOOKUP($U41,'[5]Trial Blc'!$B$4:AR$379,AI$2,FALSE),0)</f>
        <v>0</v>
      </c>
      <c r="AJ41" s="271">
        <f>-IFERROR(VLOOKUP($U41,'[5]Trial Blc'!$B$4:AS$379,AJ$2,FALSE),0)</f>
        <v>0</v>
      </c>
      <c r="AK41" s="271">
        <f>-IFERROR(VLOOKUP($U41,'[5]Trial Blc'!$B$4:AT$379,AK$2,FALSE),0)</f>
        <v>0</v>
      </c>
      <c r="AL41" s="271">
        <f>-IFERROR(VLOOKUP($U41,'[5]Trial Blc'!$B$4:AU$379,AL$2,FALSE),0)</f>
        <v>0</v>
      </c>
      <c r="AM41" s="7">
        <f>AVERAGE(Z41:AL41)</f>
        <v>0</v>
      </c>
    </row>
    <row r="42" spans="1:39" s="7" customFormat="1" x14ac:dyDescent="0.2">
      <c r="A42" s="17" t="s">
        <v>94</v>
      </c>
      <c r="B42" s="155">
        <v>1175</v>
      </c>
      <c r="C42" s="12" t="s">
        <v>97</v>
      </c>
      <c r="D42" s="274">
        <f>IFERROR(VLOOKUP($B42,'[5]Trial Blc'!$B$4:O$379,D$2,FALSE),0)</f>
        <v>44930.42</v>
      </c>
      <c r="E42" s="16"/>
      <c r="F42" s="170"/>
      <c r="G42" s="16">
        <f>SUM(D42:F42)</f>
        <v>44930.42</v>
      </c>
      <c r="H42" s="274">
        <f>IFERROR(VLOOKUP($B42,'[5]Trial Blc'!$B$4:S$379,H$2,FALSE),0)</f>
        <v>44951.88</v>
      </c>
      <c r="I42" s="274">
        <f>IFERROR(VLOOKUP($B42,'[5]Trial Blc'!$B$4:T$379,I$2,FALSE),0)</f>
        <v>44540</v>
      </c>
      <c r="J42" s="274">
        <f>IFERROR(VLOOKUP($B42,'[5]Trial Blc'!$B$4:U$379,J$2,FALSE),0)</f>
        <v>44299.68</v>
      </c>
      <c r="K42" s="274">
        <f>IFERROR(VLOOKUP($B42,'[5]Trial Blc'!$B$4:V$379,K$2,FALSE),0)</f>
        <v>44487.34</v>
      </c>
      <c r="L42" s="274">
        <f>IFERROR(VLOOKUP($B42,'[5]Trial Blc'!$B$4:W$379,L$2,FALSE),0)</f>
        <v>44374.06</v>
      </c>
      <c r="M42" s="274">
        <f>IFERROR(VLOOKUP($B42,'[5]Trial Blc'!$B$4:X$379,M$2,FALSE),0)</f>
        <v>44464.42</v>
      </c>
      <c r="N42" s="274">
        <f>IFERROR(VLOOKUP($B42,'[5]Trial Blc'!$B$4:Y$379,N$2,FALSE),0)</f>
        <v>44360.85</v>
      </c>
      <c r="O42" s="274">
        <f>IFERROR(VLOOKUP($B42,'[5]Trial Blc'!$B$4:Z$379,O$2,FALSE),0)</f>
        <v>44236.77</v>
      </c>
      <c r="P42" s="274">
        <f>IFERROR(VLOOKUP($B42,'[5]Trial Blc'!$B$4:AA$379,P$2,FALSE),0)</f>
        <v>43945.51</v>
      </c>
      <c r="Q42" s="274">
        <f>IFERROR(VLOOKUP($B42,'[5]Trial Blc'!$B$4:AB$379,Q$2,FALSE),0)</f>
        <v>43825.58</v>
      </c>
      <c r="R42" s="274">
        <f>IFERROR(VLOOKUP($B42,'[5]Trial Blc'!$B$4:AC$379,R$2,FALSE),0)</f>
        <v>43892.56</v>
      </c>
      <c r="S42" s="274">
        <f>IFERROR(VLOOKUP($B42,'[5]Trial Blc'!$B$4:AD$379,S$2,FALSE),0)</f>
        <v>43692.13</v>
      </c>
      <c r="T42" s="171">
        <f>AVERAGE(G42:S42)</f>
        <v>44307.784615384619</v>
      </c>
      <c r="U42" s="149">
        <v>1970</v>
      </c>
      <c r="V42" s="7" t="s">
        <v>98</v>
      </c>
      <c r="W42" s="271">
        <f>-IFERROR(VLOOKUP($U42,'[5]Trial Blc'!$B$4:AF$379,W$2,FALSE),0)</f>
        <v>18991.53</v>
      </c>
      <c r="X42" s="9"/>
      <c r="Y42" s="10"/>
      <c r="Z42" s="10">
        <f>SUM(W42:Y42)</f>
        <v>18991.53</v>
      </c>
      <c r="AA42" s="271">
        <f>-IFERROR(VLOOKUP($U42,'[5]Trial Blc'!$B$4:AJ$379,AA$2,FALSE),0)</f>
        <v>19078.45</v>
      </c>
      <c r="AB42" s="271">
        <f>-IFERROR(VLOOKUP($U42,'[5]Trial Blc'!$B$4:AK$379,AB$2,FALSE),0)</f>
        <v>18965.7</v>
      </c>
      <c r="AC42" s="271">
        <f>-IFERROR(VLOOKUP($U42,'[5]Trial Blc'!$B$4:AL$379,AC$2,FALSE),0)</f>
        <v>18912.810000000001</v>
      </c>
      <c r="AD42" s="271">
        <f>-IFERROR(VLOOKUP($U42,'[5]Trial Blc'!$B$4:AM$379,AD$2,FALSE),0)</f>
        <v>19074.669999999998</v>
      </c>
      <c r="AE42" s="271">
        <f>-IFERROR(VLOOKUP($U42,'[5]Trial Blc'!$B$4:AN$379,AE$2,FALSE),0)</f>
        <v>19101.990000000002</v>
      </c>
      <c r="AF42" s="271">
        <f>-IFERROR(VLOOKUP($U42,'[5]Trial Blc'!$B$4:AO$379,AF$2,FALSE),0)</f>
        <v>19183.169999999998</v>
      </c>
      <c r="AG42" s="271">
        <f>-IFERROR(VLOOKUP($U42,'[5]Trial Blc'!$B$4:AP$379,AG$2,FALSE),0)</f>
        <v>19141.009999999998</v>
      </c>
      <c r="AH42" s="271">
        <f>-IFERROR(VLOOKUP($U42,'[5]Trial Blc'!$B$4:AQ$379,AH$2,FALSE),0)</f>
        <v>19155.87</v>
      </c>
      <c r="AI42" s="271">
        <f>-IFERROR(VLOOKUP($U42,'[5]Trial Blc'!$B$4:AR$379,AI$2,FALSE),0)</f>
        <v>19076.990000000002</v>
      </c>
      <c r="AJ42" s="271">
        <f>-IFERROR(VLOOKUP($U42,'[5]Trial Blc'!$B$4:AS$379,AJ$2,FALSE),0)</f>
        <v>19100.55</v>
      </c>
      <c r="AK42" s="271">
        <f>-IFERROR(VLOOKUP($U42,'[5]Trial Blc'!$B$4:AT$379,AK$2,FALSE),0)</f>
        <v>19126.59</v>
      </c>
      <c r="AL42" s="271">
        <f>-IFERROR(VLOOKUP($U42,'[5]Trial Blc'!$B$4:AU$379,AL$2,FALSE),0)</f>
        <v>19064.75</v>
      </c>
      <c r="AM42" s="7">
        <f>AVERAGE(Z42:AL42)</f>
        <v>19074.92923076923</v>
      </c>
    </row>
    <row r="43" spans="1:39" s="7" customFormat="1" ht="10.5" x14ac:dyDescent="0.25">
      <c r="A43" s="17"/>
      <c r="B43" s="272"/>
      <c r="C43" s="273" t="s">
        <v>81</v>
      </c>
      <c r="D43" s="10">
        <f>SUM(D41:D42)</f>
        <v>44930.42</v>
      </c>
      <c r="E43" s="10"/>
      <c r="F43" s="10">
        <f>SUM(F41:F42)</f>
        <v>0</v>
      </c>
      <c r="G43" s="10">
        <f>SUM(G41:G42)</f>
        <v>44930.42</v>
      </c>
      <c r="H43" s="10">
        <f>SUM(H41:H42)</f>
        <v>44951.88</v>
      </c>
      <c r="I43" s="10">
        <f t="shared" ref="I43:S43" si="5">SUM(I41:I42)</f>
        <v>44540</v>
      </c>
      <c r="J43" s="10">
        <f t="shared" si="5"/>
        <v>44299.68</v>
      </c>
      <c r="K43" s="10">
        <f t="shared" si="5"/>
        <v>44487.34</v>
      </c>
      <c r="L43" s="10">
        <f t="shared" si="5"/>
        <v>44374.06</v>
      </c>
      <c r="M43" s="10">
        <f t="shared" si="5"/>
        <v>44464.42</v>
      </c>
      <c r="N43" s="10">
        <f t="shared" si="5"/>
        <v>44360.85</v>
      </c>
      <c r="O43" s="10">
        <f t="shared" si="5"/>
        <v>44236.77</v>
      </c>
      <c r="P43" s="10">
        <f t="shared" si="5"/>
        <v>43945.51</v>
      </c>
      <c r="Q43" s="10">
        <f t="shared" si="5"/>
        <v>43825.58</v>
      </c>
      <c r="R43" s="10">
        <f t="shared" si="5"/>
        <v>43892.56</v>
      </c>
      <c r="S43" s="10">
        <f t="shared" si="5"/>
        <v>43692.13</v>
      </c>
      <c r="T43" s="7">
        <f>AVERAGE(G43:S43)</f>
        <v>44307.784615384619</v>
      </c>
      <c r="U43" s="146"/>
      <c r="V43" s="20" t="s">
        <v>81</v>
      </c>
      <c r="W43" s="167">
        <f>SUM(W41:W42)</f>
        <v>18991.53</v>
      </c>
      <c r="X43" s="167">
        <f>SUM(X41:X42)</f>
        <v>0</v>
      </c>
      <c r="Y43" s="10"/>
      <c r="Z43" s="167">
        <f>SUM(Z41:Z42)</f>
        <v>18991.53</v>
      </c>
      <c r="AA43" s="167">
        <f t="shared" ref="AA43:AL43" si="6">SUM(AA41:AA42)</f>
        <v>19078.45</v>
      </c>
      <c r="AB43" s="167">
        <f t="shared" si="6"/>
        <v>18965.7</v>
      </c>
      <c r="AC43" s="167">
        <f t="shared" si="6"/>
        <v>18912.810000000001</v>
      </c>
      <c r="AD43" s="167">
        <f t="shared" si="6"/>
        <v>19074.669999999998</v>
      </c>
      <c r="AE43" s="167">
        <f t="shared" si="6"/>
        <v>19101.990000000002</v>
      </c>
      <c r="AF43" s="167">
        <f t="shared" si="6"/>
        <v>19183.169999999998</v>
      </c>
      <c r="AG43" s="167">
        <f t="shared" si="6"/>
        <v>19141.009999999998</v>
      </c>
      <c r="AH43" s="167">
        <f t="shared" si="6"/>
        <v>19155.87</v>
      </c>
      <c r="AI43" s="167">
        <f t="shared" si="6"/>
        <v>19076.990000000002</v>
      </c>
      <c r="AJ43" s="167">
        <f t="shared" si="6"/>
        <v>19100.55</v>
      </c>
      <c r="AK43" s="167">
        <f t="shared" si="6"/>
        <v>19126.59</v>
      </c>
      <c r="AL43" s="167">
        <f t="shared" si="6"/>
        <v>19064.75</v>
      </c>
      <c r="AM43" s="7">
        <f>AVERAGE(Z43:AL43)</f>
        <v>19074.92923076923</v>
      </c>
    </row>
    <row r="44" spans="1:39" s="11" customFormat="1" ht="10.5" x14ac:dyDescent="0.25">
      <c r="A44" s="22"/>
      <c r="B44" s="155"/>
      <c r="C44" s="12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23"/>
      <c r="U44" s="151"/>
      <c r="V44" s="24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</row>
    <row r="45" spans="1:39" s="7" customFormat="1" x14ac:dyDescent="0.2">
      <c r="A45" s="7" t="s">
        <v>99</v>
      </c>
      <c r="B45" s="155">
        <v>1180</v>
      </c>
      <c r="C45" s="12" t="s">
        <v>100</v>
      </c>
      <c r="D45" s="271">
        <f>IFERROR(VLOOKUP($B45,'[5]Trial Blc'!$B$4:O$379,D$2,FALSE),0)</f>
        <v>15011.93</v>
      </c>
      <c r="E45" s="10"/>
      <c r="F45" s="9"/>
      <c r="G45" s="10">
        <f>SUM(D45:F45)</f>
        <v>15011.93</v>
      </c>
      <c r="H45" s="271">
        <f>IFERROR(VLOOKUP($B45,'[5]Trial Blc'!$B$4:S$379,H$2,FALSE),0)</f>
        <v>15049.06</v>
      </c>
      <c r="I45" s="271">
        <f>IFERROR(VLOOKUP($B45,'[5]Trial Blc'!$B$4:T$379,I$2,FALSE),0)</f>
        <v>14900.9</v>
      </c>
      <c r="J45" s="271">
        <f>IFERROR(VLOOKUP($B45,'[5]Trial Blc'!$B$4:U$379,J$2,FALSE),0)</f>
        <v>14810.98</v>
      </c>
      <c r="K45" s="271">
        <f>IFERROR(VLOOKUP($B45,'[5]Trial Blc'!$B$4:V$379,K$2,FALSE),0)</f>
        <v>14884.47</v>
      </c>
      <c r="L45" s="271">
        <f>IFERROR(VLOOKUP($B45,'[5]Trial Blc'!$B$4:W$379,L$2,FALSE),0)</f>
        <v>14940.34</v>
      </c>
      <c r="M45" s="271">
        <f>IFERROR(VLOOKUP($B45,'[5]Trial Blc'!$B$4:X$379,M$2,FALSE),0)</f>
        <v>14984.28</v>
      </c>
      <c r="N45" s="271">
        <f>IFERROR(VLOOKUP($B45,'[5]Trial Blc'!$B$4:Y$379,N$2,FALSE),0)</f>
        <v>14906.77</v>
      </c>
      <c r="O45" s="271">
        <f>IFERROR(VLOOKUP($B45,'[5]Trial Blc'!$B$4:Z$379,O$2,FALSE),0)</f>
        <v>14859.27</v>
      </c>
      <c r="P45" s="271">
        <f>IFERROR(VLOOKUP($B45,'[5]Trial Blc'!$B$4:AA$379,P$2,FALSE),0)</f>
        <v>14714.52</v>
      </c>
      <c r="Q45" s="271">
        <f>IFERROR(VLOOKUP($B45,'[5]Trial Blc'!$B$4:AB$379,Q$2,FALSE),0)</f>
        <v>14691.03</v>
      </c>
      <c r="R45" s="271">
        <f>IFERROR(VLOOKUP($B45,'[5]Trial Blc'!$B$4:AC$379,R$2,FALSE),0)</f>
        <v>14657.9</v>
      </c>
      <c r="S45" s="271">
        <f>IFERROR(VLOOKUP($B45,'[5]Trial Blc'!$B$4:AD$379,S$2,FALSE),0)</f>
        <v>14608.71</v>
      </c>
      <c r="T45" s="7">
        <f t="shared" ref="T45:T59" si="7">AVERAGE(G45:S45)</f>
        <v>14847.704615384613</v>
      </c>
      <c r="U45" s="149">
        <v>1975</v>
      </c>
      <c r="V45" s="7" t="s">
        <v>101</v>
      </c>
      <c r="W45" s="271">
        <f>-IFERROR(VLOOKUP($U45,'[5]Trial Blc'!$B$4:AF$379,W$2,FALSE),0)</f>
        <v>12969.18</v>
      </c>
      <c r="X45" s="9"/>
      <c r="Y45" s="10"/>
      <c r="Z45" s="10">
        <f>SUM(W45:Y45)</f>
        <v>12969.18</v>
      </c>
      <c r="AA45" s="271">
        <f>-IFERROR(VLOOKUP($U45,'[5]Trial Blc'!$B$4:AJ$379,AA$2,FALSE),0)</f>
        <v>13023.07</v>
      </c>
      <c r="AB45" s="271">
        <f>-IFERROR(VLOOKUP($U45,'[5]Trial Blc'!$B$4:AK$379,AB$2,FALSE),0)</f>
        <v>12929.34</v>
      </c>
      <c r="AC45" s="271">
        <f>-IFERROR(VLOOKUP($U45,'[5]Trial Blc'!$B$4:AL$379,AC$2,FALSE),0)</f>
        <v>12890.17</v>
      </c>
      <c r="AD45" s="271">
        <f>-IFERROR(VLOOKUP($U45,'[5]Trial Blc'!$B$4:AM$379,AD$2,FALSE),0)</f>
        <v>12999.4</v>
      </c>
      <c r="AE45" s="271">
        <f>-IFERROR(VLOOKUP($U45,'[5]Trial Blc'!$B$4:AN$379,AE$2,FALSE),0)</f>
        <v>13013.05</v>
      </c>
      <c r="AF45" s="271">
        <f>-IFERROR(VLOOKUP($U45,'[5]Trial Blc'!$B$4:AO$379,AF$2,FALSE),0)</f>
        <v>13064.3</v>
      </c>
      <c r="AG45" s="271">
        <f>-IFERROR(VLOOKUP($U45,'[5]Trial Blc'!$B$4:AP$379,AG$2,FALSE),0)</f>
        <v>13029.34</v>
      </c>
      <c r="AH45" s="271">
        <f>-IFERROR(VLOOKUP($U45,'[5]Trial Blc'!$B$4:AQ$379,AH$2,FALSE),0)</f>
        <v>13034.28</v>
      </c>
      <c r="AI45" s="271">
        <f>-IFERROR(VLOOKUP($U45,'[5]Trial Blc'!$B$4:AR$379,AI$2,FALSE),0)</f>
        <v>12964.92</v>
      </c>
      <c r="AJ45" s="271">
        <f>-IFERROR(VLOOKUP($U45,'[5]Trial Blc'!$B$4:AS$379,AJ$2,FALSE),0)</f>
        <v>12976.16</v>
      </c>
      <c r="AK45" s="271">
        <f>-IFERROR(VLOOKUP($U45,'[5]Trial Blc'!$B$4:AT$379,AK$2,FALSE),0)</f>
        <v>12988.92</v>
      </c>
      <c r="AL45" s="271">
        <f>-IFERROR(VLOOKUP($U45,'[5]Trial Blc'!$B$4:AU$379,AL$2,FALSE),0)</f>
        <v>12941.39</v>
      </c>
      <c r="AM45" s="7">
        <f>AVERAGE(Z45:AL45)</f>
        <v>12986.424615384616</v>
      </c>
    </row>
    <row r="46" spans="1:39" s="7" customFormat="1" x14ac:dyDescent="0.2">
      <c r="B46" s="155"/>
      <c r="C46" s="12"/>
      <c r="D46" s="10"/>
      <c r="E46" s="10"/>
      <c r="F46" s="9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U46" s="149"/>
      <c r="W46" s="10"/>
      <c r="X46" s="9"/>
      <c r="Y46" s="10"/>
      <c r="Z46" s="10">
        <f>+W46+X46</f>
        <v>0</v>
      </c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1"/>
    </row>
    <row r="47" spans="1:39" s="26" customFormat="1" x14ac:dyDescent="0.2">
      <c r="A47" s="26" t="s">
        <v>99</v>
      </c>
      <c r="B47" s="155">
        <v>1575</v>
      </c>
      <c r="C47" s="12" t="s">
        <v>475</v>
      </c>
      <c r="D47" s="271">
        <f>IFERROR(VLOOKUP($B47,'[5]Trial Blc'!$B$4:O$379,D$2,FALSE),0)</f>
        <v>0</v>
      </c>
      <c r="E47" s="10"/>
      <c r="F47" s="9"/>
      <c r="G47" s="10">
        <f>SUM(D47:F47)</f>
        <v>0</v>
      </c>
      <c r="H47" s="271">
        <f>IFERROR(VLOOKUP($B47,'[5]Trial Blc'!$B$4:S$379,H$2,FALSE),0)</f>
        <v>0</v>
      </c>
      <c r="I47" s="271">
        <f>IFERROR(VLOOKUP($B47,'[5]Trial Blc'!$B$4:T$379,I$2,FALSE),0)</f>
        <v>0</v>
      </c>
      <c r="J47" s="271">
        <f>IFERROR(VLOOKUP($B47,'[5]Trial Blc'!$B$4:U$379,J$2,FALSE),0)</f>
        <v>0</v>
      </c>
      <c r="K47" s="271">
        <f>IFERROR(VLOOKUP($B47,'[5]Trial Blc'!$B$4:V$379,K$2,FALSE),0)</f>
        <v>0</v>
      </c>
      <c r="L47" s="271">
        <f>IFERROR(VLOOKUP($B47,'[5]Trial Blc'!$B$4:W$379,L$2,FALSE),0)</f>
        <v>0</v>
      </c>
      <c r="M47" s="271">
        <f>IFERROR(VLOOKUP($B47,'[5]Trial Blc'!$B$4:X$379,M$2,FALSE),0)</f>
        <v>0</v>
      </c>
      <c r="N47" s="271">
        <f>IFERROR(VLOOKUP($B47,'[5]Trial Blc'!$B$4:Y$379,N$2,FALSE),0)</f>
        <v>0</v>
      </c>
      <c r="O47" s="271">
        <f>IFERROR(VLOOKUP($B47,'[5]Trial Blc'!$B$4:Z$379,O$2,FALSE),0)</f>
        <v>0</v>
      </c>
      <c r="P47" s="271">
        <f>IFERROR(VLOOKUP($B47,'[5]Trial Blc'!$B$4:AA$379,P$2,FALSE),0)</f>
        <v>0</v>
      </c>
      <c r="Q47" s="271">
        <f>IFERROR(VLOOKUP($B47,'[5]Trial Blc'!$B$4:AB$379,Q$2,FALSE),0)</f>
        <v>0</v>
      </c>
      <c r="R47" s="271">
        <f>IFERROR(VLOOKUP($B47,'[5]Trial Blc'!$B$4:AC$379,R$2,FALSE),0)</f>
        <v>0</v>
      </c>
      <c r="S47" s="271">
        <f>IFERROR(VLOOKUP($B47,'[5]Trial Blc'!$B$4:AD$379,S$2,FALSE),0)</f>
        <v>0</v>
      </c>
      <c r="T47" s="7">
        <f t="shared" si="7"/>
        <v>0</v>
      </c>
      <c r="U47" s="158">
        <v>2315</v>
      </c>
      <c r="V47" s="26" t="s">
        <v>476</v>
      </c>
      <c r="W47" s="271">
        <f>-IFERROR(VLOOKUP($U47,'[5]Trial Blc'!$B$4:AF$379,W$2,FALSE),0)</f>
        <v>0</v>
      </c>
      <c r="X47" s="9"/>
      <c r="Y47" s="10"/>
      <c r="Z47" s="10">
        <f>SUM(W47:Y47)</f>
        <v>0</v>
      </c>
      <c r="AA47" s="271">
        <f>-IFERROR(VLOOKUP($U47,'[5]Trial Blc'!$B$4:AJ$379,AA$2,FALSE),0)</f>
        <v>0</v>
      </c>
      <c r="AB47" s="271">
        <f>-IFERROR(VLOOKUP($U47,'[5]Trial Blc'!$B$4:AK$379,AB$2,FALSE),0)</f>
        <v>0</v>
      </c>
      <c r="AC47" s="271">
        <f>-IFERROR(VLOOKUP($U47,'[5]Trial Blc'!$B$4:AL$379,AC$2,FALSE),0)</f>
        <v>0</v>
      </c>
      <c r="AD47" s="271">
        <f>-IFERROR(VLOOKUP($U47,'[5]Trial Blc'!$B$4:AM$379,AD$2,FALSE),0)</f>
        <v>0</v>
      </c>
      <c r="AE47" s="271">
        <f>-IFERROR(VLOOKUP($U47,'[5]Trial Blc'!$B$4:AN$379,AE$2,FALSE),0)</f>
        <v>0</v>
      </c>
      <c r="AF47" s="271">
        <f>-IFERROR(VLOOKUP($U47,'[5]Trial Blc'!$B$4:AO$379,AF$2,FALSE),0)</f>
        <v>0</v>
      </c>
      <c r="AG47" s="271">
        <f>-IFERROR(VLOOKUP($U47,'[5]Trial Blc'!$B$4:AP$379,AG$2,FALSE),0)</f>
        <v>0</v>
      </c>
      <c r="AH47" s="271">
        <f>-IFERROR(VLOOKUP($U47,'[5]Trial Blc'!$B$4:AQ$379,AH$2,FALSE),0)</f>
        <v>0</v>
      </c>
      <c r="AI47" s="271">
        <f>-IFERROR(VLOOKUP($U47,'[5]Trial Blc'!$B$4:AR$379,AI$2,FALSE),0)</f>
        <v>0</v>
      </c>
      <c r="AJ47" s="271">
        <f>-IFERROR(VLOOKUP($U47,'[5]Trial Blc'!$B$4:AS$379,AJ$2,FALSE),0)</f>
        <v>0</v>
      </c>
      <c r="AK47" s="271">
        <f>-IFERROR(VLOOKUP($U47,'[5]Trial Blc'!$B$4:AT$379,AK$2,FALSE),0)</f>
        <v>0</v>
      </c>
      <c r="AL47" s="271">
        <f>-IFERROR(VLOOKUP($U47,'[5]Trial Blc'!$B$4:AU$379,AL$2,FALSE),0)</f>
        <v>0</v>
      </c>
      <c r="AM47" s="11"/>
    </row>
    <row r="48" spans="1:39" s="26" customFormat="1" x14ac:dyDescent="0.2">
      <c r="B48" s="155">
        <v>1580</v>
      </c>
      <c r="C48" s="12" t="s">
        <v>477</v>
      </c>
      <c r="D48" s="271">
        <f>IFERROR(VLOOKUP($B48,'[5]Trial Blc'!$B$4:O$379,D$2,FALSE),0)</f>
        <v>7520.21</v>
      </c>
      <c r="E48" s="10"/>
      <c r="F48" s="9"/>
      <c r="G48" s="10">
        <f>SUM(D48:F48)</f>
        <v>7520.21</v>
      </c>
      <c r="H48" s="271">
        <f>IFERROR(VLOOKUP($B48,'[5]Trial Blc'!$B$4:S$379,H$2,FALSE),0)</f>
        <v>7525.13</v>
      </c>
      <c r="I48" s="271">
        <f>IFERROR(VLOOKUP($B48,'[5]Trial Blc'!$B$4:T$379,I$2,FALSE),0)</f>
        <v>7423.88</v>
      </c>
      <c r="J48" s="271">
        <f>IFERROR(VLOOKUP($B48,'[5]Trial Blc'!$B$4:U$379,J$2,FALSE),0)</f>
        <v>7379.82</v>
      </c>
      <c r="K48" s="271">
        <f>IFERROR(VLOOKUP($B48,'[5]Trial Blc'!$B$4:V$379,K$2,FALSE),0)</f>
        <v>7424.58</v>
      </c>
      <c r="L48" s="271">
        <f>IFERROR(VLOOKUP($B48,'[5]Trial Blc'!$B$4:W$379,L$2,FALSE),0)</f>
        <v>7406.46</v>
      </c>
      <c r="M48" s="271">
        <f>IFERROR(VLOOKUP($B48,'[5]Trial Blc'!$B$4:X$379,M$2,FALSE),0)</f>
        <v>7411.2</v>
      </c>
      <c r="N48" s="271">
        <f>IFERROR(VLOOKUP($B48,'[5]Trial Blc'!$B$4:Y$379,N$2,FALSE),0)</f>
        <v>7365.2</v>
      </c>
      <c r="O48" s="271">
        <f>IFERROR(VLOOKUP($B48,'[5]Trial Blc'!$B$4:Z$379,O$2,FALSE),0)</f>
        <v>7341.78</v>
      </c>
      <c r="P48" s="271">
        <f>IFERROR(VLOOKUP($B48,'[5]Trial Blc'!$B$4:AA$379,P$2,FALSE),0)</f>
        <v>7256.86</v>
      </c>
      <c r="Q48" s="271">
        <f>IFERROR(VLOOKUP($B48,'[5]Trial Blc'!$B$4:AB$379,Q$2,FALSE),0)</f>
        <v>7237.97</v>
      </c>
      <c r="R48" s="271">
        <f>IFERROR(VLOOKUP($B48,'[5]Trial Blc'!$B$4:AC$379,R$2,FALSE),0)</f>
        <v>7219.94</v>
      </c>
      <c r="S48" s="271">
        <f>IFERROR(VLOOKUP($B48,'[5]Trial Blc'!$B$4:AD$379,S$2,FALSE),0)</f>
        <v>7166.83</v>
      </c>
      <c r="T48" s="7">
        <f t="shared" si="7"/>
        <v>7359.9892307692307</v>
      </c>
      <c r="U48" s="158">
        <v>2320</v>
      </c>
      <c r="V48" s="26" t="s">
        <v>478</v>
      </c>
      <c r="W48" s="271">
        <f>-IFERROR(VLOOKUP($U48,'[5]Trial Blc'!$B$4:AF$379,W$2,FALSE),0)</f>
        <v>7509.66</v>
      </c>
      <c r="X48" s="9"/>
      <c r="Y48" s="10"/>
      <c r="Z48" s="10">
        <f>SUM(W48:Y48)</f>
        <v>7509.66</v>
      </c>
      <c r="AA48" s="271">
        <f>-IFERROR(VLOOKUP($U48,'[5]Trial Blc'!$B$4:AJ$379,AA$2,FALSE),0)</f>
        <v>7515.27</v>
      </c>
      <c r="AB48" s="271">
        <f>-IFERROR(VLOOKUP($U48,'[5]Trial Blc'!$B$4:AK$379,AB$2,FALSE),0)</f>
        <v>7414.86</v>
      </c>
      <c r="AC48" s="271">
        <f>-IFERROR(VLOOKUP($U48,'[5]Trial Blc'!$B$4:AL$379,AC$2,FALSE),0)</f>
        <v>7371.54</v>
      </c>
      <c r="AD48" s="271">
        <f>-IFERROR(VLOOKUP($U48,'[5]Trial Blc'!$B$4:AM$379,AD$2,FALSE),0)</f>
        <v>7416.95</v>
      </c>
      <c r="AE48" s="271">
        <f>-IFERROR(VLOOKUP($U48,'[5]Trial Blc'!$B$4:AN$379,AE$2,FALSE),0)</f>
        <v>7399.54</v>
      </c>
      <c r="AF48" s="271">
        <f>-IFERROR(VLOOKUP($U48,'[5]Trial Blc'!$B$4:AO$379,AF$2,FALSE),0)</f>
        <v>7404.97</v>
      </c>
      <c r="AG48" s="271">
        <f>-IFERROR(VLOOKUP($U48,'[5]Trial Blc'!$B$4:AP$379,AG$2,FALSE),0)</f>
        <v>7357.52</v>
      </c>
      <c r="AH48" s="271">
        <f>-IFERROR(VLOOKUP($U48,'[5]Trial Blc'!$B$4:AQ$379,AH$2,FALSE),0)</f>
        <v>7334.84</v>
      </c>
      <c r="AI48" s="271">
        <f>-IFERROR(VLOOKUP($U48,'[5]Trial Blc'!$B$4:AR$379,AI$2,FALSE),0)</f>
        <v>7250.72</v>
      </c>
      <c r="AJ48" s="271">
        <f>-IFERROR(VLOOKUP($U48,'[5]Trial Blc'!$B$4:AS$379,AJ$2,FALSE),0)</f>
        <v>7232.57</v>
      </c>
      <c r="AK48" s="271">
        <f>-IFERROR(VLOOKUP($U48,'[5]Trial Blc'!$B$4:AT$379,AK$2,FALSE),0)</f>
        <v>7215.27</v>
      </c>
      <c r="AL48" s="271">
        <f>-IFERROR(VLOOKUP($U48,'[5]Trial Blc'!$B$4:AU$379,AL$2,FALSE),0)</f>
        <v>7162.9</v>
      </c>
      <c r="AM48" s="7">
        <f t="shared" ref="AM48:AM54" si="8">AVERAGE(Z48:AL48)</f>
        <v>7352.8161538461536</v>
      </c>
    </row>
    <row r="49" spans="1:39" s="26" customFormat="1" x14ac:dyDescent="0.2">
      <c r="B49" s="155">
        <v>1585</v>
      </c>
      <c r="C49" s="12" t="s">
        <v>479</v>
      </c>
      <c r="D49" s="271">
        <f>IFERROR(VLOOKUP($B49,'[5]Trial Blc'!$B$4:O$379,D$2,FALSE),0)</f>
        <v>33013.480000000003</v>
      </c>
      <c r="E49" s="10"/>
      <c r="F49" s="9"/>
      <c r="G49" s="10">
        <f>SUM(D49:F49)</f>
        <v>33013.480000000003</v>
      </c>
      <c r="H49" s="271">
        <f>IFERROR(VLOOKUP($B49,'[5]Trial Blc'!$B$4:S$379,H$2,FALSE),0)</f>
        <v>32889.14</v>
      </c>
      <c r="I49" s="271">
        <f>IFERROR(VLOOKUP($B49,'[5]Trial Blc'!$B$4:T$379,I$2,FALSE),0)</f>
        <v>32641.46</v>
      </c>
      <c r="J49" s="271">
        <f>IFERROR(VLOOKUP($B49,'[5]Trial Blc'!$B$4:U$379,J$2,FALSE),0)</f>
        <v>32699.24</v>
      </c>
      <c r="K49" s="271">
        <f>IFERROR(VLOOKUP($B49,'[5]Trial Blc'!$B$4:V$379,K$2,FALSE),0)</f>
        <v>33018.68</v>
      </c>
      <c r="L49" s="271">
        <f>IFERROR(VLOOKUP($B49,'[5]Trial Blc'!$B$4:W$379,L$2,FALSE),0)</f>
        <v>33003.440000000002</v>
      </c>
      <c r="M49" s="271">
        <f>IFERROR(VLOOKUP($B49,'[5]Trial Blc'!$B$4:X$379,M$2,FALSE),0)</f>
        <v>33920.519999999997</v>
      </c>
      <c r="N49" s="271">
        <f>IFERROR(VLOOKUP($B49,'[5]Trial Blc'!$B$4:Y$379,N$2,FALSE),0)</f>
        <v>34173.199999999997</v>
      </c>
      <c r="O49" s="271">
        <f>IFERROR(VLOOKUP($B49,'[5]Trial Blc'!$B$4:Z$379,O$2,FALSE),0)</f>
        <v>34834.589999999997</v>
      </c>
      <c r="P49" s="271">
        <f>IFERROR(VLOOKUP($B49,'[5]Trial Blc'!$B$4:AA$379,P$2,FALSE),0)</f>
        <v>34717.269999999997</v>
      </c>
      <c r="Q49" s="271">
        <f>IFERROR(VLOOKUP($B49,'[5]Trial Blc'!$B$4:AB$379,Q$2,FALSE),0)</f>
        <v>34635</v>
      </c>
      <c r="R49" s="271">
        <f>IFERROR(VLOOKUP($B49,'[5]Trial Blc'!$B$4:AC$379,R$2,FALSE),0)</f>
        <v>34571.919999999998</v>
      </c>
      <c r="S49" s="271">
        <f>IFERROR(VLOOKUP($B49,'[5]Trial Blc'!$B$4:AD$379,S$2,FALSE),0)</f>
        <v>34714.43</v>
      </c>
      <c r="T49" s="7">
        <f t="shared" si="7"/>
        <v>33756.336153846154</v>
      </c>
      <c r="U49" s="158">
        <v>2325</v>
      </c>
      <c r="V49" s="26" t="s">
        <v>480</v>
      </c>
      <c r="W49" s="271">
        <f>-IFERROR(VLOOKUP($U49,'[5]Trial Blc'!$B$4:AF$379,W$2,FALSE),0)</f>
        <v>24367.040000000001</v>
      </c>
      <c r="X49" s="9"/>
      <c r="Y49" s="10"/>
      <c r="Z49" s="10">
        <f>SUM(W49:Y49)</f>
        <v>24367.040000000001</v>
      </c>
      <c r="AA49" s="271">
        <f>-IFERROR(VLOOKUP($U49,'[5]Trial Blc'!$B$4:AJ$379,AA$2,FALSE),0)</f>
        <v>24658.93</v>
      </c>
      <c r="AB49" s="271">
        <f>-IFERROR(VLOOKUP($U49,'[5]Trial Blc'!$B$4:AK$379,AB$2,FALSE),0)</f>
        <v>24710.65</v>
      </c>
      <c r="AC49" s="271">
        <f>-IFERROR(VLOOKUP($U49,'[5]Trial Blc'!$B$4:AL$379,AC$2,FALSE),0)</f>
        <v>24846.92</v>
      </c>
      <c r="AD49" s="271">
        <f>-IFERROR(VLOOKUP($U49,'[5]Trial Blc'!$B$4:AM$379,AD$2,FALSE),0)</f>
        <v>25242.12</v>
      </c>
      <c r="AE49" s="271">
        <f>-IFERROR(VLOOKUP($U49,'[5]Trial Blc'!$B$4:AN$379,AE$2,FALSE),0)</f>
        <v>25482.99</v>
      </c>
      <c r="AF49" s="271">
        <f>-IFERROR(VLOOKUP($U49,'[5]Trial Blc'!$B$4:AO$379,AF$2,FALSE),0)</f>
        <v>25820</v>
      </c>
      <c r="AG49" s="271">
        <f>-IFERROR(VLOOKUP($U49,'[5]Trial Blc'!$B$4:AP$379,AG$2,FALSE),0)</f>
        <v>25995.7</v>
      </c>
      <c r="AH49" s="271">
        <f>-IFERROR(VLOOKUP($U49,'[5]Trial Blc'!$B$4:AQ$379,AH$2,FALSE),0)</f>
        <v>26270.28</v>
      </c>
      <c r="AI49" s="271">
        <f>-IFERROR(VLOOKUP($U49,'[5]Trial Blc'!$B$4:AR$379,AI$2,FALSE),0)</f>
        <v>26403.77</v>
      </c>
      <c r="AJ49" s="271">
        <f>-IFERROR(VLOOKUP($U49,'[5]Trial Blc'!$B$4:AS$379,AJ$2,FALSE),0)</f>
        <v>26688.29</v>
      </c>
      <c r="AK49" s="271">
        <f>-IFERROR(VLOOKUP($U49,'[5]Trial Blc'!$B$4:AT$379,AK$2,FALSE),0)</f>
        <v>26975.57</v>
      </c>
      <c r="AL49" s="271">
        <f>-IFERROR(VLOOKUP($U49,'[5]Trial Blc'!$B$4:AU$379,AL$2,FALSE),0)</f>
        <v>27145.72</v>
      </c>
      <c r="AM49" s="7">
        <f t="shared" si="8"/>
        <v>25739.075384615382</v>
      </c>
    </row>
    <row r="50" spans="1:39" s="26" customFormat="1" x14ac:dyDescent="0.2">
      <c r="B50" s="155">
        <v>1590</v>
      </c>
      <c r="C50" s="12" t="s">
        <v>481</v>
      </c>
      <c r="D50" s="271">
        <f>IFERROR(VLOOKUP($B50,'[5]Trial Blc'!$B$4:O$379,D$2,FALSE),0)</f>
        <v>160231.89000000001</v>
      </c>
      <c r="E50" s="10"/>
      <c r="F50" s="9"/>
      <c r="G50" s="10">
        <f>SUM(D50:F50)</f>
        <v>160231.89000000001</v>
      </c>
      <c r="H50" s="271">
        <f>IFERROR(VLOOKUP($B50,'[5]Trial Blc'!$B$4:S$379,H$2,FALSE),0)</f>
        <v>160340.66</v>
      </c>
      <c r="I50" s="271">
        <f>IFERROR(VLOOKUP($B50,'[5]Trial Blc'!$B$4:T$379,I$2,FALSE),0)</f>
        <v>158192.81</v>
      </c>
      <c r="J50" s="271">
        <f>IFERROR(VLOOKUP($B50,'[5]Trial Blc'!$B$4:U$379,J$2,FALSE),0)</f>
        <v>157319.29</v>
      </c>
      <c r="K50" s="271">
        <f>IFERROR(VLOOKUP($B50,'[5]Trial Blc'!$B$4:V$379,K$2,FALSE),0)</f>
        <v>158313.87</v>
      </c>
      <c r="L50" s="271">
        <f>IFERROR(VLOOKUP($B50,'[5]Trial Blc'!$B$4:W$379,L$2,FALSE),0)</f>
        <v>157959.57</v>
      </c>
      <c r="M50" s="271">
        <f>IFERROR(VLOOKUP($B50,'[5]Trial Blc'!$B$4:X$379,M$2,FALSE),0)</f>
        <v>158073.97</v>
      </c>
      <c r="N50" s="271">
        <f>IFERROR(VLOOKUP($B50,'[5]Trial Blc'!$B$4:Y$379,N$2,FALSE),0)</f>
        <v>157091.01</v>
      </c>
      <c r="O50" s="271">
        <f>IFERROR(VLOOKUP($B50,'[5]Trial Blc'!$B$4:Z$379,O$2,FALSE),0)</f>
        <v>156639.26</v>
      </c>
      <c r="P50" s="271">
        <f>IFERROR(VLOOKUP($B50,'[5]Trial Blc'!$B$4:AA$379,P$2,FALSE),0)</f>
        <v>154862.23000000001</v>
      </c>
      <c r="Q50" s="271">
        <f>IFERROR(VLOOKUP($B50,'[5]Trial Blc'!$B$4:AB$379,Q$2,FALSE),0)</f>
        <v>154462.10999999999</v>
      </c>
      <c r="R50" s="271">
        <f>IFERROR(VLOOKUP($B50,'[5]Trial Blc'!$B$4:AC$379,R$2,FALSE),0)</f>
        <v>154079.51999999999</v>
      </c>
      <c r="S50" s="271">
        <f>IFERROR(VLOOKUP($B50,'[5]Trial Blc'!$B$4:AD$379,S$2,FALSE),0)</f>
        <v>152940.89000000001</v>
      </c>
      <c r="T50" s="7">
        <f t="shared" si="7"/>
        <v>156962.0830769231</v>
      </c>
      <c r="U50" s="158">
        <v>2330</v>
      </c>
      <c r="V50" s="26" t="s">
        <v>482</v>
      </c>
      <c r="W50" s="271">
        <f>-IFERROR(VLOOKUP($U50,'[5]Trial Blc'!$B$4:AF$379,W$2,FALSE),0)</f>
        <v>130085.46</v>
      </c>
      <c r="X50" s="9"/>
      <c r="Y50" s="10"/>
      <c r="Z50" s="10">
        <f>SUM(W50:Y50)</f>
        <v>130085.46</v>
      </c>
      <c r="AA50" s="271">
        <f>-IFERROR(VLOOKUP($U50,'[5]Trial Blc'!$B$4:AJ$379,AA$2,FALSE),0)</f>
        <v>131829.26999999999</v>
      </c>
      <c r="AB50" s="271">
        <f>-IFERROR(VLOOKUP($U50,'[5]Trial Blc'!$B$4:AK$379,AB$2,FALSE),0)</f>
        <v>131612.41</v>
      </c>
      <c r="AC50" s="271">
        <f>-IFERROR(VLOOKUP($U50,'[5]Trial Blc'!$B$4:AL$379,AC$2,FALSE),0)</f>
        <v>132475.23000000001</v>
      </c>
      <c r="AD50" s="271">
        <f>-IFERROR(VLOOKUP($U50,'[5]Trial Blc'!$B$4:AM$379,AD$2,FALSE),0)</f>
        <v>135188.62</v>
      </c>
      <c r="AE50" s="271">
        <f>-IFERROR(VLOOKUP($U50,'[5]Trial Blc'!$B$4:AN$379,AE$2,FALSE),0)</f>
        <v>136511.88</v>
      </c>
      <c r="AF50" s="271">
        <f>-IFERROR(VLOOKUP($U50,'[5]Trial Blc'!$B$4:AO$379,AF$2,FALSE),0)</f>
        <v>138112.71</v>
      </c>
      <c r="AG50" s="271">
        <f>-IFERROR(VLOOKUP($U50,'[5]Trial Blc'!$B$4:AP$379,AG$2,FALSE),0)</f>
        <v>138862.43</v>
      </c>
      <c r="AH50" s="271">
        <f>-IFERROR(VLOOKUP($U50,'[5]Trial Blc'!$B$4:AQ$379,AH$2,FALSE),0)</f>
        <v>140103.49</v>
      </c>
      <c r="AI50" s="271">
        <f>-IFERROR(VLOOKUP($U50,'[5]Trial Blc'!$B$4:AR$379,AI$2,FALSE),0)</f>
        <v>140042</v>
      </c>
      <c r="AJ50" s="271">
        <f>-IFERROR(VLOOKUP($U50,'[5]Trial Blc'!$B$4:AS$379,AJ$2,FALSE),0)</f>
        <v>141314.60999999999</v>
      </c>
      <c r="AK50" s="271">
        <f>-IFERROR(VLOOKUP($U50,'[5]Trial Blc'!$B$4:AT$379,AK$2,FALSE),0)</f>
        <v>142594.99</v>
      </c>
      <c r="AL50" s="271">
        <f>-IFERROR(VLOOKUP($U50,'[5]Trial Blc'!$B$4:AU$379,AL$2,FALSE),0)</f>
        <v>143067.5</v>
      </c>
      <c r="AM50" s="7">
        <f t="shared" si="8"/>
        <v>137061.58461538461</v>
      </c>
    </row>
    <row r="51" spans="1:39" s="26" customFormat="1" x14ac:dyDescent="0.2">
      <c r="B51" s="155">
        <v>1595</v>
      </c>
      <c r="C51" s="12" t="s">
        <v>483</v>
      </c>
      <c r="D51" s="271">
        <f>IFERROR(VLOOKUP($B51,'[5]Trial Blc'!$B$4:O$379,D$2,FALSE),0)</f>
        <v>4095.16</v>
      </c>
      <c r="E51" s="10"/>
      <c r="F51" s="9"/>
      <c r="G51" s="10">
        <f>SUM(D51:F51)</f>
        <v>4095.16</v>
      </c>
      <c r="H51" s="271">
        <f>IFERROR(VLOOKUP($B51,'[5]Trial Blc'!$B$4:S$379,H$2,FALSE),0)</f>
        <v>4097.7700000000004</v>
      </c>
      <c r="I51" s="271">
        <f>IFERROR(VLOOKUP($B51,'[5]Trial Blc'!$B$4:T$379,I$2,FALSE),0)</f>
        <v>4044.25</v>
      </c>
      <c r="J51" s="271">
        <f>IFERROR(VLOOKUP($B51,'[5]Trial Blc'!$B$4:U$379,J$2,FALSE),0)</f>
        <v>4019.85</v>
      </c>
      <c r="K51" s="271">
        <f>IFERROR(VLOOKUP($B51,'[5]Trial Blc'!$B$4:V$379,K$2,FALSE),0)</f>
        <v>4043.55</v>
      </c>
      <c r="L51" s="271">
        <f>IFERROR(VLOOKUP($B51,'[5]Trial Blc'!$B$4:W$379,L$2,FALSE),0)</f>
        <v>4033.62</v>
      </c>
      <c r="M51" s="271">
        <f>IFERROR(VLOOKUP($B51,'[5]Trial Blc'!$B$4:X$379,M$2,FALSE),0)</f>
        <v>4036.03</v>
      </c>
      <c r="N51" s="271">
        <f>IFERROR(VLOOKUP($B51,'[5]Trial Blc'!$B$4:Y$379,N$2,FALSE),0)</f>
        <v>4009.92</v>
      </c>
      <c r="O51" s="271">
        <f>IFERROR(VLOOKUP($B51,'[5]Trial Blc'!$B$4:Z$379,O$2,FALSE),0)</f>
        <v>3997.16</v>
      </c>
      <c r="P51" s="271">
        <f>IFERROR(VLOOKUP($B51,'[5]Trial Blc'!$B$4:AA$379,P$2,FALSE),0)</f>
        <v>3952.47</v>
      </c>
      <c r="Q51" s="271">
        <f>IFERROR(VLOOKUP($B51,'[5]Trial Blc'!$B$4:AB$379,Q$2,FALSE),0)</f>
        <v>3942.14</v>
      </c>
      <c r="R51" s="271">
        <f>IFERROR(VLOOKUP($B51,'[5]Trial Blc'!$B$4:AC$379,R$2,FALSE),0)</f>
        <v>3932.28</v>
      </c>
      <c r="S51" s="271">
        <f>IFERROR(VLOOKUP($B51,'[5]Trial Blc'!$B$4:AD$379,S$2,FALSE),0)</f>
        <v>3903.45</v>
      </c>
      <c r="T51" s="7">
        <f t="shared" si="7"/>
        <v>4008.2807692307688</v>
      </c>
      <c r="U51" s="158">
        <v>2335</v>
      </c>
      <c r="V51" s="26" t="s">
        <v>484</v>
      </c>
      <c r="W51" s="271">
        <f>-IFERROR(VLOOKUP($U51,'[5]Trial Blc'!$B$4:AF$379,W$2,FALSE),0)</f>
        <v>4095.16</v>
      </c>
      <c r="X51" s="9"/>
      <c r="Y51" s="10"/>
      <c r="Z51" s="10">
        <f>SUM(W51:Y51)</f>
        <v>4095.16</v>
      </c>
      <c r="AA51" s="271">
        <f>-IFERROR(VLOOKUP($U51,'[5]Trial Blc'!$B$4:AJ$379,AA$2,FALSE),0)</f>
        <v>4097.7700000000004</v>
      </c>
      <c r="AB51" s="271">
        <f>-IFERROR(VLOOKUP($U51,'[5]Trial Blc'!$B$4:AK$379,AB$2,FALSE),0)</f>
        <v>4044.25</v>
      </c>
      <c r="AC51" s="271">
        <f>-IFERROR(VLOOKUP($U51,'[5]Trial Blc'!$B$4:AL$379,AC$2,FALSE),0)</f>
        <v>4019.85</v>
      </c>
      <c r="AD51" s="271">
        <f>-IFERROR(VLOOKUP($U51,'[5]Trial Blc'!$B$4:AM$379,AD$2,FALSE),0)</f>
        <v>4043.55</v>
      </c>
      <c r="AE51" s="271">
        <f>-IFERROR(VLOOKUP($U51,'[5]Trial Blc'!$B$4:AN$379,AE$2,FALSE),0)</f>
        <v>4033.62</v>
      </c>
      <c r="AF51" s="271">
        <f>-IFERROR(VLOOKUP($U51,'[5]Trial Blc'!$B$4:AO$379,AF$2,FALSE),0)</f>
        <v>4036.03</v>
      </c>
      <c r="AG51" s="271">
        <f>-IFERROR(VLOOKUP($U51,'[5]Trial Blc'!$B$4:AP$379,AG$2,FALSE),0)</f>
        <v>4009.92</v>
      </c>
      <c r="AH51" s="271">
        <f>-IFERROR(VLOOKUP($U51,'[5]Trial Blc'!$B$4:AQ$379,AH$2,FALSE),0)</f>
        <v>3997.16</v>
      </c>
      <c r="AI51" s="271">
        <f>-IFERROR(VLOOKUP($U51,'[5]Trial Blc'!$B$4:AR$379,AI$2,FALSE),0)</f>
        <v>3952.47</v>
      </c>
      <c r="AJ51" s="271">
        <f>-IFERROR(VLOOKUP($U51,'[5]Trial Blc'!$B$4:AS$379,AJ$2,FALSE),0)</f>
        <v>3942.14</v>
      </c>
      <c r="AK51" s="271">
        <f>-IFERROR(VLOOKUP($U51,'[5]Trial Blc'!$B$4:AT$379,AK$2,FALSE),0)</f>
        <v>3932.28</v>
      </c>
      <c r="AL51" s="271">
        <f>-IFERROR(VLOOKUP($U51,'[5]Trial Blc'!$B$4:AU$379,AL$2,FALSE),0)</f>
        <v>3903.45</v>
      </c>
      <c r="AM51" s="7">
        <f t="shared" si="8"/>
        <v>4008.2807692307688</v>
      </c>
    </row>
    <row r="52" spans="1:39" s="26" customFormat="1" ht="10.5" x14ac:dyDescent="0.25">
      <c r="B52" s="272"/>
      <c r="C52" s="273" t="s">
        <v>81</v>
      </c>
      <c r="D52" s="167">
        <f>SUM(D45:D51)</f>
        <v>219872.67</v>
      </c>
      <c r="E52" s="210"/>
      <c r="F52" s="210">
        <f>SUM(F47:F51)</f>
        <v>0</v>
      </c>
      <c r="G52" s="167">
        <f t="shared" ref="G52:T52" si="9">SUM(G45:G51)</f>
        <v>219872.67</v>
      </c>
      <c r="H52" s="167">
        <f t="shared" si="9"/>
        <v>219901.75999999998</v>
      </c>
      <c r="I52" s="167">
        <f t="shared" si="9"/>
        <v>217203.3</v>
      </c>
      <c r="J52" s="167">
        <f t="shared" si="9"/>
        <v>216229.18000000002</v>
      </c>
      <c r="K52" s="167">
        <f t="shared" si="9"/>
        <v>217685.14999999997</v>
      </c>
      <c r="L52" s="167">
        <f t="shared" si="9"/>
        <v>217343.43</v>
      </c>
      <c r="M52" s="167">
        <f t="shared" si="9"/>
        <v>218426</v>
      </c>
      <c r="N52" s="167">
        <f t="shared" si="9"/>
        <v>217546.1</v>
      </c>
      <c r="O52" s="167">
        <f t="shared" si="9"/>
        <v>217672.06000000003</v>
      </c>
      <c r="P52" s="167">
        <f t="shared" si="9"/>
        <v>215503.35</v>
      </c>
      <c r="Q52" s="167">
        <f t="shared" si="9"/>
        <v>214968.25</v>
      </c>
      <c r="R52" s="167">
        <f t="shared" si="9"/>
        <v>214461.55999999997</v>
      </c>
      <c r="S52" s="167">
        <f t="shared" si="9"/>
        <v>213334.31000000003</v>
      </c>
      <c r="T52" s="167">
        <f t="shared" si="9"/>
        <v>216934.39384615386</v>
      </c>
      <c r="U52" s="146"/>
      <c r="V52" s="20" t="s">
        <v>81</v>
      </c>
      <c r="W52" s="167">
        <f>SUM(W45:W51)</f>
        <v>179026.50000000003</v>
      </c>
      <c r="X52" s="210">
        <f>SUM(X45:X51)</f>
        <v>0</v>
      </c>
      <c r="Y52" s="210">
        <f>SUM(Y45:Y51)</f>
        <v>0</v>
      </c>
      <c r="Z52" s="210">
        <f>SUM(Z45:Z51)</f>
        <v>179026.50000000003</v>
      </c>
      <c r="AA52" s="167">
        <f>SUM(AA45:AA51)</f>
        <v>181124.30999999997</v>
      </c>
      <c r="AB52" s="167">
        <f t="shared" ref="AB52:AL52" si="10">SUM(AB45:AB51)</f>
        <v>180711.51</v>
      </c>
      <c r="AC52" s="167">
        <f t="shared" si="10"/>
        <v>181603.71000000002</v>
      </c>
      <c r="AD52" s="167">
        <f t="shared" si="10"/>
        <v>184890.63999999998</v>
      </c>
      <c r="AE52" s="167">
        <f t="shared" si="10"/>
        <v>186441.08000000002</v>
      </c>
      <c r="AF52" s="167">
        <f t="shared" si="10"/>
        <v>188438.00999999998</v>
      </c>
      <c r="AG52" s="167">
        <f t="shared" si="10"/>
        <v>189254.91</v>
      </c>
      <c r="AH52" s="167">
        <f t="shared" si="10"/>
        <v>190740.05</v>
      </c>
      <c r="AI52" s="167">
        <f t="shared" si="10"/>
        <v>190613.88</v>
      </c>
      <c r="AJ52" s="167">
        <f t="shared" si="10"/>
        <v>192153.77000000002</v>
      </c>
      <c r="AK52" s="167">
        <f t="shared" si="10"/>
        <v>193707.03</v>
      </c>
      <c r="AL52" s="167">
        <f t="shared" si="10"/>
        <v>194220.96000000002</v>
      </c>
      <c r="AM52" s="7">
        <f t="shared" si="8"/>
        <v>187148.18153846153</v>
      </c>
    </row>
    <row r="53" spans="1:39" s="26" customFormat="1" x14ac:dyDescent="0.2">
      <c r="A53" s="26" t="s">
        <v>102</v>
      </c>
      <c r="B53" s="155">
        <v>1555</v>
      </c>
      <c r="C53" s="12" t="s">
        <v>103</v>
      </c>
      <c r="D53" s="271">
        <f>IFERROR(VLOOKUP($B53,'[5]Trial Blc'!$B$4:O$379,D$2,FALSE),0)</f>
        <v>78403.23</v>
      </c>
      <c r="E53" s="10"/>
      <c r="F53" s="9"/>
      <c r="G53" s="10">
        <f>SUM(D53:F53)</f>
        <v>78403.23</v>
      </c>
      <c r="H53" s="271">
        <f>IFERROR(VLOOKUP($B53,'[5]Trial Blc'!$B$4:S$379,H$2,FALSE),0)</f>
        <v>78432.38</v>
      </c>
      <c r="I53" s="271">
        <f>IFERROR(VLOOKUP($B53,'[5]Trial Blc'!$B$4:T$379,I$2,FALSE),0)</f>
        <v>77994.8</v>
      </c>
      <c r="J53" s="271">
        <f>IFERROR(VLOOKUP($B53,'[5]Trial Blc'!$B$4:U$379,J$2,FALSE),0)</f>
        <v>82613.84</v>
      </c>
      <c r="K53" s="271">
        <f>IFERROR(VLOOKUP($B53,'[5]Trial Blc'!$B$4:V$379,K$2,FALSE),0)</f>
        <v>82087.740000000005</v>
      </c>
      <c r="L53" s="271">
        <f>IFERROR(VLOOKUP($B53,'[5]Trial Blc'!$B$4:W$379,L$2,FALSE),0)</f>
        <v>81865.77</v>
      </c>
      <c r="M53" s="271">
        <f>IFERROR(VLOOKUP($B53,'[5]Trial Blc'!$B$4:X$379,M$2,FALSE),0)</f>
        <v>82065.149999999994</v>
      </c>
      <c r="N53" s="271">
        <f>IFERROR(VLOOKUP($B53,'[5]Trial Blc'!$B$4:Y$379,N$2,FALSE),0)</f>
        <v>79377.06</v>
      </c>
      <c r="O53" s="271">
        <f>IFERROR(VLOOKUP($B53,'[5]Trial Blc'!$B$4:Z$379,O$2,FALSE),0)</f>
        <v>78976</v>
      </c>
      <c r="P53" s="271">
        <f>IFERROR(VLOOKUP($B53,'[5]Trial Blc'!$B$4:AA$379,P$2,FALSE),0)</f>
        <v>79699.94</v>
      </c>
      <c r="Q53" s="271">
        <f>IFERROR(VLOOKUP($B53,'[5]Trial Blc'!$B$4:AB$379,Q$2,FALSE),0)</f>
        <v>79476.25</v>
      </c>
      <c r="R53" s="271">
        <f>IFERROR(VLOOKUP($B53,'[5]Trial Blc'!$B$4:AC$379,R$2,FALSE),0)</f>
        <v>79277.06</v>
      </c>
      <c r="S53" s="271">
        <f>IFERROR(VLOOKUP($B53,'[5]Trial Blc'!$B$4:AD$379,S$2,FALSE),0)</f>
        <v>78729.52</v>
      </c>
      <c r="T53" s="7">
        <f t="shared" si="7"/>
        <v>79922.98</v>
      </c>
      <c r="U53" s="158">
        <v>2300</v>
      </c>
      <c r="V53" s="26" t="s">
        <v>104</v>
      </c>
      <c r="W53" s="271">
        <f>-IFERROR(VLOOKUP($U53,'[5]Trial Blc'!$B$4:AF$379,W$2,FALSE),0)</f>
        <v>63048.05</v>
      </c>
      <c r="X53" s="9"/>
      <c r="Y53" s="10"/>
      <c r="Z53" s="10">
        <f>SUM(W53:Y53)</f>
        <v>63048.05</v>
      </c>
      <c r="AA53" s="271">
        <f>-IFERROR(VLOOKUP($U53,'[5]Trial Blc'!$B$4:AJ$379,AA$2,FALSE),0)</f>
        <v>63932.28</v>
      </c>
      <c r="AB53" s="271">
        <f>-IFERROR(VLOOKUP($U53,'[5]Trial Blc'!$B$4:AK$379,AB$2,FALSE),0)</f>
        <v>64013.63</v>
      </c>
      <c r="AC53" s="271">
        <f>-IFERROR(VLOOKUP($U53,'[5]Trial Blc'!$B$4:AL$379,AC$2,FALSE),0)</f>
        <v>66470.31</v>
      </c>
      <c r="AD53" s="271">
        <f>-IFERROR(VLOOKUP($U53,'[5]Trial Blc'!$B$4:AM$379,AD$2,FALSE),0)</f>
        <v>66430.75</v>
      </c>
      <c r="AE53" s="271">
        <f>-IFERROR(VLOOKUP($U53,'[5]Trial Blc'!$B$4:AN$379,AE$2,FALSE),0)</f>
        <v>66789.31</v>
      </c>
      <c r="AF53" s="271">
        <f>-IFERROR(VLOOKUP($U53,'[5]Trial Blc'!$B$4:AO$379,AF$2,FALSE),0)</f>
        <v>67311.78</v>
      </c>
      <c r="AG53" s="271">
        <f>-IFERROR(VLOOKUP($U53,'[5]Trial Blc'!$B$4:AP$379,AG$2,FALSE),0)</f>
        <v>60175.01</v>
      </c>
      <c r="AH53" s="271">
        <f>-IFERROR(VLOOKUP($U53,'[5]Trial Blc'!$B$4:AQ$379,AH$2,FALSE),0)</f>
        <v>60521.75</v>
      </c>
      <c r="AI53" s="271">
        <f>-IFERROR(VLOOKUP($U53,'[5]Trial Blc'!$B$4:AR$379,AI$2,FALSE),0)</f>
        <v>60878.25</v>
      </c>
      <c r="AJ53" s="271">
        <f>-IFERROR(VLOOKUP($U53,'[5]Trial Blc'!$B$4:AS$379,AJ$2,FALSE),0)</f>
        <v>61328</v>
      </c>
      <c r="AK53" s="271">
        <f>-IFERROR(VLOOKUP($U53,'[5]Trial Blc'!$B$4:AT$379,AK$2,FALSE),0)</f>
        <v>61728.9</v>
      </c>
      <c r="AL53" s="271">
        <f>-IFERROR(VLOOKUP($U53,'[5]Trial Blc'!$B$4:AU$379,AL$2,FALSE),0)</f>
        <v>61952.05</v>
      </c>
      <c r="AM53" s="7">
        <f t="shared" si="8"/>
        <v>63429.236153846156</v>
      </c>
    </row>
    <row r="54" spans="1:39" s="7" customFormat="1" x14ac:dyDescent="0.2">
      <c r="A54" s="7" t="s">
        <v>106</v>
      </c>
      <c r="B54" s="155">
        <v>1190</v>
      </c>
      <c r="C54" s="12" t="s">
        <v>107</v>
      </c>
      <c r="D54" s="271">
        <f>IFERROR(VLOOKUP($B54,'[5]Trial Blc'!$B$4:O$379,D$2,FALSE),0)</f>
        <v>6045.87</v>
      </c>
      <c r="E54" s="10"/>
      <c r="F54" s="9"/>
      <c r="G54" s="10">
        <f>SUM(D54:F54)</f>
        <v>6045.87</v>
      </c>
      <c r="H54" s="271">
        <f>IFERROR(VLOOKUP($B54,'[5]Trial Blc'!$B$4:S$379,H$2,FALSE),0)</f>
        <v>6047.9</v>
      </c>
      <c r="I54" s="271">
        <f>IFERROR(VLOOKUP($B54,'[5]Trial Blc'!$B$4:T$379,I$2,FALSE),0)</f>
        <v>6013.17</v>
      </c>
      <c r="J54" s="271">
        <f>IFERROR(VLOOKUP($B54,'[5]Trial Blc'!$B$4:U$379,J$2,FALSE),0)</f>
        <v>5966.13</v>
      </c>
      <c r="K54" s="271">
        <f>IFERROR(VLOOKUP($B54,'[5]Trial Blc'!$B$4:V$379,K$2,FALSE),0)</f>
        <v>5982.27</v>
      </c>
      <c r="L54" s="271">
        <f>IFERROR(VLOOKUP($B54,'[5]Trial Blc'!$B$4:W$379,L$2,FALSE),0)</f>
        <v>5966.06</v>
      </c>
      <c r="M54" s="271">
        <f>IFERROR(VLOOKUP($B54,'[5]Trial Blc'!$B$4:X$379,M$2,FALSE),0)</f>
        <v>5964.87</v>
      </c>
      <c r="N54" s="271">
        <f>IFERROR(VLOOKUP($B54,'[5]Trial Blc'!$B$4:Y$379,N$2,FALSE),0)</f>
        <v>5930.48</v>
      </c>
      <c r="O54" s="271">
        <f>IFERROR(VLOOKUP($B54,'[5]Trial Blc'!$B$4:Z$379,O$2,FALSE),0)</f>
        <v>5911.52</v>
      </c>
      <c r="P54" s="271">
        <f>IFERROR(VLOOKUP($B54,'[5]Trial Blc'!$B$4:AA$379,P$2,FALSE),0)</f>
        <v>5887.85</v>
      </c>
      <c r="Q54" s="271">
        <f>IFERROR(VLOOKUP($B54,'[5]Trial Blc'!$B$4:AB$379,Q$2,FALSE),0)</f>
        <v>5871.18</v>
      </c>
      <c r="R54" s="271">
        <f>IFERROR(VLOOKUP($B54,'[5]Trial Blc'!$B$4:AC$379,R$2,FALSE),0)</f>
        <v>5855.45</v>
      </c>
      <c r="S54" s="271">
        <f>IFERROR(VLOOKUP($B54,'[5]Trial Blc'!$B$4:AD$379,S$2,FALSE),0)</f>
        <v>5814.95</v>
      </c>
      <c r="T54" s="7">
        <f t="shared" si="7"/>
        <v>5942.9</v>
      </c>
      <c r="U54" s="149">
        <v>1985</v>
      </c>
      <c r="V54" s="7" t="s">
        <v>108</v>
      </c>
      <c r="W54" s="271">
        <f>-IFERROR(VLOOKUP($U54,'[5]Trial Blc'!$B$4:AF$379,W$2,FALSE),0)</f>
        <v>6482.67</v>
      </c>
      <c r="X54" s="9"/>
      <c r="Y54" s="10"/>
      <c r="Z54" s="10">
        <f>SUM(W54:Y54)</f>
        <v>6482.67</v>
      </c>
      <c r="AA54" s="271">
        <f>-IFERROR(VLOOKUP($U54,'[5]Trial Blc'!$B$4:AJ$379,AA$2,FALSE),0)</f>
        <v>6515.64</v>
      </c>
      <c r="AB54" s="271">
        <f>-IFERROR(VLOOKUP($U54,'[5]Trial Blc'!$B$4:AK$379,AB$2,FALSE),0)</f>
        <v>6509</v>
      </c>
      <c r="AC54" s="271">
        <f>-IFERROR(VLOOKUP($U54,'[5]Trial Blc'!$B$4:AL$379,AC$2,FALSE),0)</f>
        <v>6488.44</v>
      </c>
      <c r="AD54" s="271">
        <f>-IFERROR(VLOOKUP($U54,'[5]Trial Blc'!$B$4:AM$379,AD$2,FALSE),0)</f>
        <v>6536.54</v>
      </c>
      <c r="AE54" s="271">
        <f>-IFERROR(VLOOKUP($U54,'[5]Trial Blc'!$B$4:AN$379,AE$2,FALSE),0)</f>
        <v>6549.37</v>
      </c>
      <c r="AF54" s="271">
        <f>-IFERROR(VLOOKUP($U54,'[5]Trial Blc'!$B$4:AO$379,AF$2,FALSE),0)</f>
        <v>6578.6</v>
      </c>
      <c r="AG54" s="271">
        <f>-IFERROR(VLOOKUP($U54,'[5]Trial Blc'!$B$4:AP$379,AG$2,FALSE),0)</f>
        <v>6571.06</v>
      </c>
      <c r="AH54" s="271">
        <f>-IFERROR(VLOOKUP($U54,'[5]Trial Blc'!$B$4:AQ$379,AH$2,FALSE),0)</f>
        <v>6580.32</v>
      </c>
      <c r="AI54" s="271">
        <f>-IFERROR(VLOOKUP($U54,'[5]Trial Blc'!$B$4:AR$379,AI$2,FALSE),0)</f>
        <v>6584.3</v>
      </c>
      <c r="AJ54" s="271">
        <f>-IFERROR(VLOOKUP($U54,'[5]Trial Blc'!$B$4:AS$379,AJ$2,FALSE),0)</f>
        <v>6595.71</v>
      </c>
      <c r="AK54" s="271">
        <f>-IFERROR(VLOOKUP($U54,'[5]Trial Blc'!$B$4:AT$379,AK$2,FALSE),0)</f>
        <v>6608.03</v>
      </c>
      <c r="AL54" s="271">
        <f>-IFERROR(VLOOKUP($U54,'[5]Trial Blc'!$B$4:AU$379,AL$2,FALSE),0)</f>
        <v>6592.11</v>
      </c>
      <c r="AM54" s="7">
        <f t="shared" si="8"/>
        <v>6553.2146153846161</v>
      </c>
    </row>
    <row r="55" spans="1:39" s="11" customFormat="1" x14ac:dyDescent="0.2">
      <c r="B55" s="155"/>
      <c r="C55" s="12"/>
      <c r="D55" s="10"/>
      <c r="E55" s="10"/>
      <c r="F55" s="12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U55" s="150"/>
      <c r="W55" s="10"/>
      <c r="X55" s="12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</row>
    <row r="56" spans="1:39" s="7" customFormat="1" ht="10.5" customHeight="1" x14ac:dyDescent="0.2">
      <c r="A56" s="7" t="s">
        <v>109</v>
      </c>
      <c r="B56" s="155">
        <v>1195</v>
      </c>
      <c r="C56" s="12" t="s">
        <v>110</v>
      </c>
      <c r="D56" s="271">
        <f>IFERROR(VLOOKUP($B56,'[5]Trial Blc'!$B$4:O$379,D$2,FALSE),0)</f>
        <v>0</v>
      </c>
      <c r="E56" s="10"/>
      <c r="F56" s="9"/>
      <c r="G56" s="10">
        <f t="shared" ref="G56:G62" si="11">SUM(D56:F56)</f>
        <v>0</v>
      </c>
      <c r="H56" s="271">
        <f>IFERROR(VLOOKUP($B56,'[5]Trial Blc'!$B$4:S$379,H$2,FALSE),0)</f>
        <v>0</v>
      </c>
      <c r="I56" s="271">
        <f>IFERROR(VLOOKUP($B56,'[5]Trial Blc'!$B$4:T$379,I$2,FALSE),0)</f>
        <v>0</v>
      </c>
      <c r="J56" s="271">
        <f>IFERROR(VLOOKUP($B56,'[5]Trial Blc'!$B$4:U$379,J$2,FALSE),0)</f>
        <v>0</v>
      </c>
      <c r="K56" s="271">
        <f>IFERROR(VLOOKUP($B56,'[5]Trial Blc'!$B$4:V$379,K$2,FALSE),0)</f>
        <v>0</v>
      </c>
      <c r="L56" s="271">
        <f>IFERROR(VLOOKUP($B56,'[5]Trial Blc'!$B$4:W$379,L$2,FALSE),0)</f>
        <v>0</v>
      </c>
      <c r="M56" s="271">
        <f>IFERROR(VLOOKUP($B56,'[5]Trial Blc'!$B$4:X$379,M$2,FALSE),0)</f>
        <v>0</v>
      </c>
      <c r="N56" s="271">
        <f>IFERROR(VLOOKUP($B56,'[5]Trial Blc'!$B$4:Y$379,N$2,FALSE),0)</f>
        <v>0</v>
      </c>
      <c r="O56" s="271">
        <f>IFERROR(VLOOKUP($B56,'[5]Trial Blc'!$B$4:Z$379,O$2,FALSE),0)</f>
        <v>0</v>
      </c>
      <c r="P56" s="271">
        <f>IFERROR(VLOOKUP($B56,'[5]Trial Blc'!$B$4:AA$379,P$2,FALSE),0)</f>
        <v>0</v>
      </c>
      <c r="Q56" s="271">
        <f>IFERROR(VLOOKUP($B56,'[5]Trial Blc'!$B$4:AB$379,Q$2,FALSE),0)</f>
        <v>0</v>
      </c>
      <c r="R56" s="271">
        <f>IFERROR(VLOOKUP($B56,'[5]Trial Blc'!$B$4:AC$379,R$2,FALSE),0)</f>
        <v>0</v>
      </c>
      <c r="S56" s="271">
        <f>IFERROR(VLOOKUP($B56,'[5]Trial Blc'!$B$4:AD$379,S$2,FALSE),0)</f>
        <v>0</v>
      </c>
      <c r="T56" s="7">
        <f t="shared" si="7"/>
        <v>0</v>
      </c>
      <c r="U56" s="150">
        <v>1990</v>
      </c>
      <c r="V56" s="11" t="s">
        <v>111</v>
      </c>
      <c r="W56" s="271">
        <f>-IFERROR(VLOOKUP($U56,'[5]Trial Blc'!$B$4:AF$379,W$2,FALSE),0)</f>
        <v>0</v>
      </c>
      <c r="X56" s="9"/>
      <c r="Y56" s="10"/>
      <c r="Z56" s="10">
        <f t="shared" ref="Z56:Z62" si="12">SUM(W56:Y56)</f>
        <v>0</v>
      </c>
      <c r="AA56" s="271">
        <f>-IFERROR(VLOOKUP($U56,'[5]Trial Blc'!$B$4:AJ$379,AA$2,FALSE),0)</f>
        <v>0</v>
      </c>
      <c r="AB56" s="271">
        <f>-IFERROR(VLOOKUP($U56,'[5]Trial Blc'!$B$4:AK$379,AB$2,FALSE),0)</f>
        <v>0</v>
      </c>
      <c r="AC56" s="271">
        <f>-IFERROR(VLOOKUP($U56,'[5]Trial Blc'!$B$4:AL$379,AC$2,FALSE),0)</f>
        <v>0</v>
      </c>
      <c r="AD56" s="271">
        <f>-IFERROR(VLOOKUP($U56,'[5]Trial Blc'!$B$4:AM$379,AD$2,FALSE),0)</f>
        <v>0</v>
      </c>
      <c r="AE56" s="271">
        <f>-IFERROR(VLOOKUP($U56,'[5]Trial Blc'!$B$4:AN$379,AE$2,FALSE),0)</f>
        <v>0</v>
      </c>
      <c r="AF56" s="271">
        <f>-IFERROR(VLOOKUP($U56,'[5]Trial Blc'!$B$4:AO$379,AF$2,FALSE),0)</f>
        <v>0</v>
      </c>
      <c r="AG56" s="271">
        <f>-IFERROR(VLOOKUP($U56,'[5]Trial Blc'!$B$4:AP$379,AG$2,FALSE),0)</f>
        <v>0</v>
      </c>
      <c r="AH56" s="271">
        <f>-IFERROR(VLOOKUP($U56,'[5]Trial Blc'!$B$4:AQ$379,AH$2,FALSE),0)</f>
        <v>0</v>
      </c>
      <c r="AI56" s="271">
        <f>-IFERROR(VLOOKUP($U56,'[5]Trial Blc'!$B$4:AR$379,AI$2,FALSE),0)</f>
        <v>0</v>
      </c>
      <c r="AJ56" s="271">
        <f>-IFERROR(VLOOKUP($U56,'[5]Trial Blc'!$B$4:AS$379,AJ$2,FALSE),0)</f>
        <v>0</v>
      </c>
      <c r="AK56" s="271">
        <f>-IFERROR(VLOOKUP($U56,'[5]Trial Blc'!$B$4:AT$379,AK$2,FALSE),0)</f>
        <v>0</v>
      </c>
      <c r="AL56" s="271">
        <f>-IFERROR(VLOOKUP($U56,'[5]Trial Blc'!$B$4:AU$379,AL$2,FALSE),0)</f>
        <v>0</v>
      </c>
      <c r="AM56" s="7">
        <f>AVERAGE(Z56:AL56)</f>
        <v>0</v>
      </c>
    </row>
    <row r="57" spans="1:39" s="7" customFormat="1" x14ac:dyDescent="0.2">
      <c r="A57" s="7" t="s">
        <v>112</v>
      </c>
      <c r="B57" s="155">
        <v>1200</v>
      </c>
      <c r="C57" s="12" t="s">
        <v>113</v>
      </c>
      <c r="D57" s="271">
        <f>IFERROR(VLOOKUP($B57,'[5]Trial Blc'!$B$4:O$379,D$2,FALSE),0)</f>
        <v>0</v>
      </c>
      <c r="E57" s="10"/>
      <c r="F57" s="9"/>
      <c r="G57" s="10">
        <f t="shared" si="11"/>
        <v>0</v>
      </c>
      <c r="H57" s="271">
        <f>IFERROR(VLOOKUP($B57,'[5]Trial Blc'!$B$4:S$379,H$2,FALSE),0)</f>
        <v>0</v>
      </c>
      <c r="I57" s="271">
        <f>IFERROR(VLOOKUP($B57,'[5]Trial Blc'!$B$4:T$379,I$2,FALSE),0)</f>
        <v>0</v>
      </c>
      <c r="J57" s="271">
        <f>IFERROR(VLOOKUP($B57,'[5]Trial Blc'!$B$4:U$379,J$2,FALSE),0)</f>
        <v>0</v>
      </c>
      <c r="K57" s="271">
        <f>IFERROR(VLOOKUP($B57,'[5]Trial Blc'!$B$4:V$379,K$2,FALSE),0)</f>
        <v>0</v>
      </c>
      <c r="L57" s="271">
        <f>IFERROR(VLOOKUP($B57,'[5]Trial Blc'!$B$4:W$379,L$2,FALSE),0)</f>
        <v>0</v>
      </c>
      <c r="M57" s="271">
        <f>IFERROR(VLOOKUP($B57,'[5]Trial Blc'!$B$4:X$379,M$2,FALSE),0)</f>
        <v>0</v>
      </c>
      <c r="N57" s="271">
        <f>IFERROR(VLOOKUP($B57,'[5]Trial Blc'!$B$4:Y$379,N$2,FALSE),0)</f>
        <v>0</v>
      </c>
      <c r="O57" s="271">
        <f>IFERROR(VLOOKUP($B57,'[5]Trial Blc'!$B$4:Z$379,O$2,FALSE),0)</f>
        <v>0</v>
      </c>
      <c r="P57" s="271">
        <f>IFERROR(VLOOKUP($B57,'[5]Trial Blc'!$B$4:AA$379,P$2,FALSE),0)</f>
        <v>0</v>
      </c>
      <c r="Q57" s="271">
        <f>IFERROR(VLOOKUP($B57,'[5]Trial Blc'!$B$4:AB$379,Q$2,FALSE),0)</f>
        <v>0</v>
      </c>
      <c r="R57" s="271">
        <f>IFERROR(VLOOKUP($B57,'[5]Trial Blc'!$B$4:AC$379,R$2,FALSE),0)</f>
        <v>0</v>
      </c>
      <c r="S57" s="271">
        <f>IFERROR(VLOOKUP($B57,'[5]Trial Blc'!$B$4:AD$379,S$2,FALSE),0)</f>
        <v>0</v>
      </c>
      <c r="T57" s="7">
        <f t="shared" si="7"/>
        <v>0</v>
      </c>
      <c r="U57" s="150">
        <v>1995</v>
      </c>
      <c r="V57" s="11" t="s">
        <v>114</v>
      </c>
      <c r="W57" s="271">
        <f>-IFERROR(VLOOKUP($U57,'[5]Trial Blc'!$B$4:AF$379,W$2,FALSE),0)</f>
        <v>0</v>
      </c>
      <c r="X57" s="9"/>
      <c r="Y57" s="10"/>
      <c r="Z57" s="10">
        <f t="shared" si="12"/>
        <v>0</v>
      </c>
      <c r="AA57" s="271">
        <f>-IFERROR(VLOOKUP($U57,'[5]Trial Blc'!$B$4:AJ$379,AA$2,FALSE),0)</f>
        <v>0</v>
      </c>
      <c r="AB57" s="271">
        <f>-IFERROR(VLOOKUP($U57,'[5]Trial Blc'!$B$4:AK$379,AB$2,FALSE),0)</f>
        <v>0</v>
      </c>
      <c r="AC57" s="271">
        <f>-IFERROR(VLOOKUP($U57,'[5]Trial Blc'!$B$4:AL$379,AC$2,FALSE),0)</f>
        <v>0</v>
      </c>
      <c r="AD57" s="271">
        <f>-IFERROR(VLOOKUP($U57,'[5]Trial Blc'!$B$4:AM$379,AD$2,FALSE),0)</f>
        <v>0</v>
      </c>
      <c r="AE57" s="271">
        <f>-IFERROR(VLOOKUP($U57,'[5]Trial Blc'!$B$4:AN$379,AE$2,FALSE),0)</f>
        <v>0</v>
      </c>
      <c r="AF57" s="271">
        <f>-IFERROR(VLOOKUP($U57,'[5]Trial Blc'!$B$4:AO$379,AF$2,FALSE),0)</f>
        <v>0</v>
      </c>
      <c r="AG57" s="271">
        <f>-IFERROR(VLOOKUP($U57,'[5]Trial Blc'!$B$4:AP$379,AG$2,FALSE),0)</f>
        <v>0</v>
      </c>
      <c r="AH57" s="271">
        <f>-IFERROR(VLOOKUP($U57,'[5]Trial Blc'!$B$4:AQ$379,AH$2,FALSE),0)</f>
        <v>0</v>
      </c>
      <c r="AI57" s="271">
        <f>-IFERROR(VLOOKUP($U57,'[5]Trial Blc'!$B$4:AR$379,AI$2,FALSE),0)</f>
        <v>0</v>
      </c>
      <c r="AJ57" s="271">
        <f>-IFERROR(VLOOKUP($U57,'[5]Trial Blc'!$B$4:AS$379,AJ$2,FALSE),0)</f>
        <v>0</v>
      </c>
      <c r="AK57" s="271">
        <f>-IFERROR(VLOOKUP($U57,'[5]Trial Blc'!$B$4:AT$379,AK$2,FALSE),0)</f>
        <v>0</v>
      </c>
      <c r="AL57" s="271">
        <f>-IFERROR(VLOOKUP($U57,'[5]Trial Blc'!$B$4:AU$379,AL$2,FALSE),0)</f>
        <v>0</v>
      </c>
      <c r="AM57" s="7">
        <f>AVERAGE(Z57:AL57)</f>
        <v>0</v>
      </c>
    </row>
    <row r="58" spans="1:39" s="7" customFormat="1" x14ac:dyDescent="0.2">
      <c r="A58" s="7" t="s">
        <v>115</v>
      </c>
      <c r="B58" s="155">
        <v>1205</v>
      </c>
      <c r="C58" s="12" t="s">
        <v>116</v>
      </c>
      <c r="D58" s="271">
        <f>IFERROR(VLOOKUP($B58,'[5]Trial Blc'!$B$4:O$379,D$2,FALSE),0)</f>
        <v>2272.04</v>
      </c>
      <c r="E58" s="10"/>
      <c r="F58" s="9"/>
      <c r="G58" s="10">
        <f t="shared" si="11"/>
        <v>2272.04</v>
      </c>
      <c r="H58" s="271">
        <f>IFERROR(VLOOKUP($B58,'[5]Trial Blc'!$B$4:S$379,H$2,FALSE),0)</f>
        <v>2273.59</v>
      </c>
      <c r="I58" s="271">
        <f>IFERROR(VLOOKUP($B58,'[5]Trial Blc'!$B$4:T$379,I$2,FALSE),0)</f>
        <v>2241.5500000000002</v>
      </c>
      <c r="J58" s="271">
        <f>IFERROR(VLOOKUP($B58,'[5]Trial Blc'!$B$4:U$379,J$2,FALSE),0)</f>
        <v>2228.6</v>
      </c>
      <c r="K58" s="271">
        <f>IFERROR(VLOOKUP($B58,'[5]Trial Blc'!$B$4:V$379,K$2,FALSE),0)</f>
        <v>2242.7399999999998</v>
      </c>
      <c r="L58" s="271">
        <f>IFERROR(VLOOKUP($B58,'[5]Trial Blc'!$B$4:W$379,L$2,FALSE),0)</f>
        <v>2237.3200000000002</v>
      </c>
      <c r="M58" s="271">
        <f>IFERROR(VLOOKUP($B58,'[5]Trial Blc'!$B$4:X$379,M$2,FALSE),0)</f>
        <v>2238.9</v>
      </c>
      <c r="N58" s="271">
        <f>IFERROR(VLOOKUP($B58,'[5]Trial Blc'!$B$4:Y$379,N$2,FALSE),0)</f>
        <v>2224.19</v>
      </c>
      <c r="O58" s="271">
        <f>IFERROR(VLOOKUP($B58,'[5]Trial Blc'!$B$4:Z$379,O$2,FALSE),0)</f>
        <v>2217.13</v>
      </c>
      <c r="P58" s="271">
        <f>IFERROR(VLOOKUP($B58,'[5]Trial Blc'!$B$4:AA$379,P$2,FALSE),0)</f>
        <v>2190.09</v>
      </c>
      <c r="Q58" s="271">
        <f>IFERROR(VLOOKUP($B58,'[5]Trial Blc'!$B$4:AB$379,Q$2,FALSE),0)</f>
        <v>2184.4299999999998</v>
      </c>
      <c r="R58" s="271">
        <f>IFERROR(VLOOKUP($B58,'[5]Trial Blc'!$B$4:AC$379,R$2,FALSE),0)</f>
        <v>2179.0300000000002</v>
      </c>
      <c r="S58" s="271">
        <f>IFERROR(VLOOKUP($B58,'[5]Trial Blc'!$B$4:AD$379,S$2,FALSE),0)</f>
        <v>2162.92</v>
      </c>
      <c r="T58" s="7">
        <f t="shared" si="7"/>
        <v>2222.5023076923076</v>
      </c>
      <c r="U58" s="149">
        <v>2000</v>
      </c>
      <c r="V58" s="7" t="s">
        <v>117</v>
      </c>
      <c r="W58" s="271">
        <f>-IFERROR(VLOOKUP($U58,'[5]Trial Blc'!$B$4:AF$379,W$2,FALSE),0)</f>
        <v>1100.97</v>
      </c>
      <c r="X58" s="9"/>
      <c r="Y58" s="10"/>
      <c r="Z58" s="10">
        <f t="shared" si="12"/>
        <v>1100.97</v>
      </c>
      <c r="AA58" s="271">
        <f>-IFERROR(VLOOKUP($U58,'[5]Trial Blc'!$B$4:AJ$379,AA$2,FALSE),0)</f>
        <v>1120.6600000000001</v>
      </c>
      <c r="AB58" s="271">
        <f>-IFERROR(VLOOKUP($U58,'[5]Trial Blc'!$B$4:AK$379,AB$2,FALSE),0)</f>
        <v>1123.55</v>
      </c>
      <c r="AC58" s="271">
        <f>-IFERROR(VLOOKUP($U58,'[5]Trial Blc'!$B$4:AL$379,AC$2,FALSE),0)</f>
        <v>1135.6300000000001</v>
      </c>
      <c r="AD58" s="271">
        <f>-IFERROR(VLOOKUP($U58,'[5]Trial Blc'!$B$4:AM$379,AD$2,FALSE),0)</f>
        <v>1161.52</v>
      </c>
      <c r="AE58" s="271">
        <f>-IFERROR(VLOOKUP($U58,'[5]Trial Blc'!$B$4:AN$379,AE$2,FALSE),0)</f>
        <v>1177.3599999999999</v>
      </c>
      <c r="AF58" s="271">
        <f>-IFERROR(VLOOKUP($U58,'[5]Trial Blc'!$B$4:AO$379,AF$2,FALSE),0)</f>
        <v>1196.8499999999999</v>
      </c>
      <c r="AG58" s="271">
        <f>-IFERROR(VLOOKUP($U58,'[5]Trial Blc'!$B$4:AP$379,AG$2,FALSE),0)</f>
        <v>1207.53</v>
      </c>
      <c r="AH58" s="271">
        <f>-IFERROR(VLOOKUP($U58,'[5]Trial Blc'!$B$4:AQ$379,AH$2,FALSE),0)</f>
        <v>1222.1600000000001</v>
      </c>
      <c r="AI58" s="271">
        <f>-IFERROR(VLOOKUP($U58,'[5]Trial Blc'!$B$4:AR$379,AI$2,FALSE),0)</f>
        <v>1225.51</v>
      </c>
      <c r="AJ58" s="271">
        <f>-IFERROR(VLOOKUP($U58,'[5]Trial Blc'!$B$4:AS$379,AJ$2,FALSE),0)</f>
        <v>1240.55</v>
      </c>
      <c r="AK58" s="271">
        <f>-IFERROR(VLOOKUP($U58,'[5]Trial Blc'!$B$4:AT$379,AK$2,FALSE),0)</f>
        <v>1255.6400000000001</v>
      </c>
      <c r="AL58" s="271">
        <f>-IFERROR(VLOOKUP($U58,'[5]Trial Blc'!$B$4:AU$379,AL$2,FALSE),0)</f>
        <v>1264.3800000000001</v>
      </c>
      <c r="AM58" s="7">
        <f>AVERAGE(Z58:AL58)</f>
        <v>1187.1007692307689</v>
      </c>
    </row>
    <row r="59" spans="1:39" s="11" customFormat="1" x14ac:dyDescent="0.2">
      <c r="A59" s="11" t="s">
        <v>118</v>
      </c>
      <c r="B59" s="155">
        <v>1210</v>
      </c>
      <c r="C59" s="12" t="s">
        <v>119</v>
      </c>
      <c r="D59" s="271">
        <f>IFERROR(VLOOKUP($B59,'[5]Trial Blc'!$B$4:O$379,D$2,FALSE),0)</f>
        <v>0</v>
      </c>
      <c r="E59" s="10"/>
      <c r="F59" s="9"/>
      <c r="G59" s="10">
        <f t="shared" si="11"/>
        <v>0</v>
      </c>
      <c r="H59" s="271">
        <f>IFERROR(VLOOKUP($B59,'[5]Trial Blc'!$B$4:S$379,H$2,FALSE),0)</f>
        <v>0</v>
      </c>
      <c r="I59" s="271">
        <f>IFERROR(VLOOKUP($B59,'[5]Trial Blc'!$B$4:T$379,I$2,FALSE),0)</f>
        <v>0</v>
      </c>
      <c r="J59" s="271">
        <f>IFERROR(VLOOKUP($B59,'[5]Trial Blc'!$B$4:U$379,J$2,FALSE),0)</f>
        <v>0</v>
      </c>
      <c r="K59" s="271">
        <f>IFERROR(VLOOKUP($B59,'[5]Trial Blc'!$B$4:V$379,K$2,FALSE),0)</f>
        <v>0</v>
      </c>
      <c r="L59" s="271">
        <f>IFERROR(VLOOKUP($B59,'[5]Trial Blc'!$B$4:W$379,L$2,FALSE),0)</f>
        <v>0</v>
      </c>
      <c r="M59" s="271">
        <f>IFERROR(VLOOKUP($B59,'[5]Trial Blc'!$B$4:X$379,M$2,FALSE),0)</f>
        <v>0</v>
      </c>
      <c r="N59" s="271">
        <f>IFERROR(VLOOKUP($B59,'[5]Trial Blc'!$B$4:Y$379,N$2,FALSE),0)</f>
        <v>0</v>
      </c>
      <c r="O59" s="271">
        <f>IFERROR(VLOOKUP($B59,'[5]Trial Blc'!$B$4:Z$379,O$2,FALSE),0)</f>
        <v>0</v>
      </c>
      <c r="P59" s="271">
        <f>IFERROR(VLOOKUP($B59,'[5]Trial Blc'!$B$4:AA$379,P$2,FALSE),0)</f>
        <v>0</v>
      </c>
      <c r="Q59" s="271">
        <f>IFERROR(VLOOKUP($B59,'[5]Trial Blc'!$B$4:AB$379,Q$2,FALSE),0)</f>
        <v>0</v>
      </c>
      <c r="R59" s="271">
        <f>IFERROR(VLOOKUP($B59,'[5]Trial Blc'!$B$4:AC$379,R$2,FALSE),0)</f>
        <v>0</v>
      </c>
      <c r="S59" s="271">
        <f>IFERROR(VLOOKUP($B59,'[5]Trial Blc'!$B$4:AD$379,S$2,FALSE),0)</f>
        <v>0</v>
      </c>
      <c r="T59" s="7">
        <f t="shared" si="7"/>
        <v>0</v>
      </c>
      <c r="U59" s="150">
        <v>2005</v>
      </c>
      <c r="V59" s="11" t="s">
        <v>120</v>
      </c>
      <c r="W59" s="271">
        <f>-IFERROR(VLOOKUP($U59,'[5]Trial Blc'!$B$4:AF$379,W$2,FALSE),0)</f>
        <v>0</v>
      </c>
      <c r="X59" s="9"/>
      <c r="Y59" s="10"/>
      <c r="Z59" s="10">
        <f t="shared" si="12"/>
        <v>0</v>
      </c>
      <c r="AA59" s="271">
        <f>-IFERROR(VLOOKUP($U59,'[5]Trial Blc'!$B$4:AJ$379,AA$2,FALSE),0)</f>
        <v>0</v>
      </c>
      <c r="AB59" s="271">
        <f>-IFERROR(VLOOKUP($U59,'[5]Trial Blc'!$B$4:AK$379,AB$2,FALSE),0)</f>
        <v>0</v>
      </c>
      <c r="AC59" s="271">
        <f>-IFERROR(VLOOKUP($U59,'[5]Trial Blc'!$B$4:AL$379,AC$2,FALSE),0)</f>
        <v>0</v>
      </c>
      <c r="AD59" s="271">
        <f>-IFERROR(VLOOKUP($U59,'[5]Trial Blc'!$B$4:AM$379,AD$2,FALSE),0)</f>
        <v>0</v>
      </c>
      <c r="AE59" s="271">
        <f>-IFERROR(VLOOKUP($U59,'[5]Trial Blc'!$B$4:AN$379,AE$2,FALSE),0)</f>
        <v>0</v>
      </c>
      <c r="AF59" s="271">
        <f>-IFERROR(VLOOKUP($U59,'[5]Trial Blc'!$B$4:AO$379,AF$2,FALSE),0)</f>
        <v>0</v>
      </c>
      <c r="AG59" s="271">
        <f>-IFERROR(VLOOKUP($U59,'[5]Trial Blc'!$B$4:AP$379,AG$2,FALSE),0)</f>
        <v>0</v>
      </c>
      <c r="AH59" s="271">
        <f>-IFERROR(VLOOKUP($U59,'[5]Trial Blc'!$B$4:AQ$379,AH$2,FALSE),0)</f>
        <v>0</v>
      </c>
      <c r="AI59" s="271">
        <f>-IFERROR(VLOOKUP($U59,'[5]Trial Blc'!$B$4:AR$379,AI$2,FALSE),0)</f>
        <v>0</v>
      </c>
      <c r="AJ59" s="271">
        <f>-IFERROR(VLOOKUP($U59,'[5]Trial Blc'!$B$4:AS$379,AJ$2,FALSE),0)</f>
        <v>0</v>
      </c>
      <c r="AK59" s="271">
        <f>-IFERROR(VLOOKUP($U59,'[5]Trial Blc'!$B$4:AT$379,AK$2,FALSE),0)</f>
        <v>0</v>
      </c>
      <c r="AL59" s="271">
        <f>-IFERROR(VLOOKUP($U59,'[5]Trial Blc'!$B$4:AU$379,AL$2,FALSE),0)</f>
        <v>0</v>
      </c>
      <c r="AM59" s="7">
        <f t="shared" ref="AM59:AM65" si="13">AVERAGE(Z59:AL59)</f>
        <v>0</v>
      </c>
    </row>
    <row r="60" spans="1:39" s="11" customFormat="1" x14ac:dyDescent="0.2">
      <c r="A60" s="11" t="s">
        <v>121</v>
      </c>
      <c r="B60" s="155">
        <v>1215</v>
      </c>
      <c r="C60" s="12" t="s">
        <v>122</v>
      </c>
      <c r="D60" s="271">
        <f>IFERROR(VLOOKUP($B60,'[5]Trial Blc'!$B$4:O$379,D$2,FALSE),0)</f>
        <v>0</v>
      </c>
      <c r="E60" s="10"/>
      <c r="F60" s="9"/>
      <c r="G60" s="10">
        <f t="shared" si="11"/>
        <v>0</v>
      </c>
      <c r="H60" s="271">
        <f>IFERROR(VLOOKUP($B60,'[5]Trial Blc'!$B$4:S$379,H$2,FALSE),0)</f>
        <v>0</v>
      </c>
      <c r="I60" s="271">
        <f>IFERROR(VLOOKUP($B60,'[5]Trial Blc'!$B$4:T$379,I$2,FALSE),0)</f>
        <v>0</v>
      </c>
      <c r="J60" s="271">
        <f>IFERROR(VLOOKUP($B60,'[5]Trial Blc'!$B$4:U$379,J$2,FALSE),0)</f>
        <v>0</v>
      </c>
      <c r="K60" s="271">
        <f>IFERROR(VLOOKUP($B60,'[5]Trial Blc'!$B$4:V$379,K$2,FALSE),0)</f>
        <v>0</v>
      </c>
      <c r="L60" s="271">
        <f>IFERROR(VLOOKUP($B60,'[5]Trial Blc'!$B$4:W$379,L$2,FALSE),0)</f>
        <v>0</v>
      </c>
      <c r="M60" s="271">
        <f>IFERROR(VLOOKUP($B60,'[5]Trial Blc'!$B$4:X$379,M$2,FALSE),0)</f>
        <v>0</v>
      </c>
      <c r="N60" s="271">
        <f>IFERROR(VLOOKUP($B60,'[5]Trial Blc'!$B$4:Y$379,N$2,FALSE),0)</f>
        <v>0</v>
      </c>
      <c r="O60" s="271">
        <f>IFERROR(VLOOKUP($B60,'[5]Trial Blc'!$B$4:Z$379,O$2,FALSE),0)</f>
        <v>0</v>
      </c>
      <c r="P60" s="271">
        <f>IFERROR(VLOOKUP($B60,'[5]Trial Blc'!$B$4:AA$379,P$2,FALSE),0)</f>
        <v>0</v>
      </c>
      <c r="Q60" s="271">
        <f>IFERROR(VLOOKUP($B60,'[5]Trial Blc'!$B$4:AB$379,Q$2,FALSE),0)</f>
        <v>0</v>
      </c>
      <c r="R60" s="271">
        <f>IFERROR(VLOOKUP($B60,'[5]Trial Blc'!$B$4:AC$379,R$2,FALSE),0)</f>
        <v>0</v>
      </c>
      <c r="S60" s="271">
        <f>IFERROR(VLOOKUP($B60,'[5]Trial Blc'!$B$4:AD$379,S$2,FALSE),0)</f>
        <v>0</v>
      </c>
      <c r="T60" s="7">
        <f>AVERAGE(G60:S60)</f>
        <v>0</v>
      </c>
      <c r="U60" s="150">
        <v>2010</v>
      </c>
      <c r="V60" s="11" t="s">
        <v>123</v>
      </c>
      <c r="W60" s="271">
        <f>-IFERROR(VLOOKUP($U60,'[5]Trial Blc'!$B$4:AF$379,W$2,FALSE),0)</f>
        <v>0</v>
      </c>
      <c r="X60" s="9"/>
      <c r="Y60" s="10"/>
      <c r="Z60" s="10">
        <f t="shared" si="12"/>
        <v>0</v>
      </c>
      <c r="AA60" s="271">
        <f>-IFERROR(VLOOKUP($U60,'[5]Trial Blc'!$B$4:AJ$379,AA$2,FALSE),0)</f>
        <v>0</v>
      </c>
      <c r="AB60" s="271">
        <f>-IFERROR(VLOOKUP($U60,'[5]Trial Blc'!$B$4:AK$379,AB$2,FALSE),0)</f>
        <v>0</v>
      </c>
      <c r="AC60" s="271">
        <f>-IFERROR(VLOOKUP($U60,'[5]Trial Blc'!$B$4:AL$379,AC$2,FALSE),0)</f>
        <v>0</v>
      </c>
      <c r="AD60" s="271">
        <f>-IFERROR(VLOOKUP($U60,'[5]Trial Blc'!$B$4:AM$379,AD$2,FALSE),0)</f>
        <v>0</v>
      </c>
      <c r="AE60" s="271">
        <f>-IFERROR(VLOOKUP($U60,'[5]Trial Blc'!$B$4:AN$379,AE$2,FALSE),0)</f>
        <v>0</v>
      </c>
      <c r="AF60" s="271">
        <f>-IFERROR(VLOOKUP($U60,'[5]Trial Blc'!$B$4:AO$379,AF$2,FALSE),0)</f>
        <v>0</v>
      </c>
      <c r="AG60" s="271">
        <f>-IFERROR(VLOOKUP($U60,'[5]Trial Blc'!$B$4:AP$379,AG$2,FALSE),0)</f>
        <v>0</v>
      </c>
      <c r="AH60" s="271">
        <f>-IFERROR(VLOOKUP($U60,'[5]Trial Blc'!$B$4:AQ$379,AH$2,FALSE),0)</f>
        <v>0</v>
      </c>
      <c r="AI60" s="271">
        <f>-IFERROR(VLOOKUP($U60,'[5]Trial Blc'!$B$4:AR$379,AI$2,FALSE),0)</f>
        <v>0</v>
      </c>
      <c r="AJ60" s="271">
        <f>-IFERROR(VLOOKUP($U60,'[5]Trial Blc'!$B$4:AS$379,AJ$2,FALSE),0)</f>
        <v>0</v>
      </c>
      <c r="AK60" s="271">
        <f>-IFERROR(VLOOKUP($U60,'[5]Trial Blc'!$B$4:AT$379,AK$2,FALSE),0)</f>
        <v>0</v>
      </c>
      <c r="AL60" s="271">
        <f>-IFERROR(VLOOKUP($U60,'[5]Trial Blc'!$B$4:AU$379,AL$2,FALSE),0)</f>
        <v>0</v>
      </c>
      <c r="AM60" s="7">
        <f t="shared" si="13"/>
        <v>0</v>
      </c>
    </row>
    <row r="61" spans="1:39" s="11" customFormat="1" x14ac:dyDescent="0.2">
      <c r="B61" s="155">
        <v>1640</v>
      </c>
      <c r="C61" s="12" t="s">
        <v>124</v>
      </c>
      <c r="D61" s="271">
        <f>IFERROR(VLOOKUP($B61,'[5]Trial Blc'!$B$4:O$379,D$2,FALSE),0)</f>
        <v>0</v>
      </c>
      <c r="E61" s="10"/>
      <c r="F61" s="9"/>
      <c r="G61" s="10">
        <f t="shared" si="11"/>
        <v>0</v>
      </c>
      <c r="H61" s="271">
        <f>IFERROR(VLOOKUP($B61,'[5]Trial Blc'!$B$4:S$379,H$2,FALSE),0)</f>
        <v>0</v>
      </c>
      <c r="I61" s="271">
        <f>IFERROR(VLOOKUP($B61,'[5]Trial Blc'!$B$4:T$379,I$2,FALSE),0)</f>
        <v>0</v>
      </c>
      <c r="J61" s="271">
        <f>IFERROR(VLOOKUP($B61,'[5]Trial Blc'!$B$4:U$379,J$2,FALSE),0)</f>
        <v>0</v>
      </c>
      <c r="K61" s="271">
        <f>IFERROR(VLOOKUP($B61,'[5]Trial Blc'!$B$4:V$379,K$2,FALSE),0)</f>
        <v>0</v>
      </c>
      <c r="L61" s="271">
        <f>IFERROR(VLOOKUP($B61,'[5]Trial Blc'!$B$4:W$379,L$2,FALSE),0)</f>
        <v>0</v>
      </c>
      <c r="M61" s="271">
        <f>IFERROR(VLOOKUP($B61,'[5]Trial Blc'!$B$4:X$379,M$2,FALSE),0)</f>
        <v>0</v>
      </c>
      <c r="N61" s="271">
        <f>IFERROR(VLOOKUP($B61,'[5]Trial Blc'!$B$4:Y$379,N$2,FALSE),0)</f>
        <v>0</v>
      </c>
      <c r="O61" s="271">
        <f>IFERROR(VLOOKUP($B61,'[5]Trial Blc'!$B$4:Z$379,O$2,FALSE),0)</f>
        <v>0</v>
      </c>
      <c r="P61" s="271">
        <f>IFERROR(VLOOKUP($B61,'[5]Trial Blc'!$B$4:AA$379,P$2,FALSE),0)</f>
        <v>0</v>
      </c>
      <c r="Q61" s="271">
        <f>IFERROR(VLOOKUP($B61,'[5]Trial Blc'!$B$4:AB$379,Q$2,FALSE),0)</f>
        <v>0</v>
      </c>
      <c r="R61" s="271">
        <f>IFERROR(VLOOKUP($B61,'[5]Trial Blc'!$B$4:AC$379,R$2,FALSE),0)</f>
        <v>0</v>
      </c>
      <c r="S61" s="271">
        <f>IFERROR(VLOOKUP($B61,'[5]Trial Blc'!$B$4:AD$379,S$2,FALSE),0)</f>
        <v>0</v>
      </c>
      <c r="T61" s="7">
        <f>AVERAGE(G61:S61)</f>
        <v>0</v>
      </c>
      <c r="U61" s="150"/>
      <c r="W61" s="10"/>
      <c r="X61" s="12"/>
      <c r="Y61" s="10"/>
      <c r="Z61" s="10">
        <f t="shared" si="12"/>
        <v>0</v>
      </c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7">
        <f t="shared" si="13"/>
        <v>0</v>
      </c>
    </row>
    <row r="62" spans="1:39" s="7" customFormat="1" x14ac:dyDescent="0.2">
      <c r="B62" s="155">
        <v>1220</v>
      </c>
      <c r="C62" s="12" t="s">
        <v>125</v>
      </c>
      <c r="D62" s="271">
        <f>IFERROR(VLOOKUP($B62,'[5]Trial Blc'!$B$4:O$379,D$2,FALSE),0)</f>
        <v>0</v>
      </c>
      <c r="E62" s="10"/>
      <c r="F62" s="9"/>
      <c r="G62" s="10">
        <f t="shared" si="11"/>
        <v>0</v>
      </c>
      <c r="H62" s="271">
        <f>IFERROR(VLOOKUP($B62,'[5]Trial Blc'!$B$4:S$379,H$2,FALSE),0)</f>
        <v>0</v>
      </c>
      <c r="I62" s="271">
        <f>IFERROR(VLOOKUP($B62,'[5]Trial Blc'!$B$4:T$379,I$2,FALSE),0)</f>
        <v>0</v>
      </c>
      <c r="J62" s="271">
        <f>IFERROR(VLOOKUP($B62,'[5]Trial Blc'!$B$4:U$379,J$2,FALSE),0)</f>
        <v>0</v>
      </c>
      <c r="K62" s="271">
        <f>IFERROR(VLOOKUP($B62,'[5]Trial Blc'!$B$4:V$379,K$2,FALSE),0)</f>
        <v>0</v>
      </c>
      <c r="L62" s="271">
        <f>IFERROR(VLOOKUP($B62,'[5]Trial Blc'!$B$4:W$379,L$2,FALSE),0)</f>
        <v>0</v>
      </c>
      <c r="M62" s="271">
        <f>IFERROR(VLOOKUP($B62,'[5]Trial Blc'!$B$4:X$379,M$2,FALSE),0)</f>
        <v>0</v>
      </c>
      <c r="N62" s="271">
        <f>IFERROR(VLOOKUP($B62,'[5]Trial Blc'!$B$4:Y$379,N$2,FALSE),0)</f>
        <v>0</v>
      </c>
      <c r="O62" s="271">
        <f>IFERROR(VLOOKUP($B62,'[5]Trial Blc'!$B$4:Z$379,O$2,FALSE),0)</f>
        <v>0</v>
      </c>
      <c r="P62" s="271">
        <f>IFERROR(VLOOKUP($B62,'[5]Trial Blc'!$B$4:AA$379,P$2,FALSE),0)</f>
        <v>0</v>
      </c>
      <c r="Q62" s="271">
        <f>IFERROR(VLOOKUP($B62,'[5]Trial Blc'!$B$4:AB$379,Q$2,FALSE),0)</f>
        <v>0</v>
      </c>
      <c r="R62" s="271">
        <f>IFERROR(VLOOKUP($B62,'[5]Trial Blc'!$B$4:AC$379,R$2,FALSE),0)</f>
        <v>0</v>
      </c>
      <c r="S62" s="271">
        <f>IFERROR(VLOOKUP($B62,'[5]Trial Blc'!$B$4:AD$379,S$2,FALSE),0)</f>
        <v>0</v>
      </c>
      <c r="T62" s="7">
        <f>AVERAGE(G62:S62)</f>
        <v>0</v>
      </c>
      <c r="U62" s="149"/>
      <c r="W62" s="10"/>
      <c r="X62" s="9"/>
      <c r="Y62" s="10"/>
      <c r="Z62" s="10">
        <f t="shared" si="12"/>
        <v>0</v>
      </c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7">
        <f t="shared" si="13"/>
        <v>0</v>
      </c>
    </row>
    <row r="63" spans="1:39" s="7" customFormat="1" ht="10.5" x14ac:dyDescent="0.25">
      <c r="A63" s="17" t="s">
        <v>126</v>
      </c>
      <c r="B63" s="272"/>
      <c r="C63" s="273" t="s">
        <v>81</v>
      </c>
      <c r="D63" s="10">
        <f>SUM(D60:D62)</f>
        <v>0</v>
      </c>
      <c r="E63" s="167">
        <f>SUM(E60:E62)</f>
        <v>0</v>
      </c>
      <c r="F63" s="167">
        <f>SUM(F60:F62)</f>
        <v>0</v>
      </c>
      <c r="G63" s="167">
        <f>SUM(G60:G62)</f>
        <v>0</v>
      </c>
      <c r="H63" s="167">
        <f>SUM(H60:H62)</f>
        <v>0</v>
      </c>
      <c r="I63" s="167">
        <f t="shared" ref="I63:S63" si="14">SUM(I60:I62)</f>
        <v>0</v>
      </c>
      <c r="J63" s="167">
        <f t="shared" si="14"/>
        <v>0</v>
      </c>
      <c r="K63" s="167">
        <f t="shared" si="14"/>
        <v>0</v>
      </c>
      <c r="L63" s="167">
        <f t="shared" si="14"/>
        <v>0</v>
      </c>
      <c r="M63" s="167">
        <f t="shared" si="14"/>
        <v>0</v>
      </c>
      <c r="N63" s="167">
        <f t="shared" si="14"/>
        <v>0</v>
      </c>
      <c r="O63" s="167">
        <f t="shared" si="14"/>
        <v>0</v>
      </c>
      <c r="P63" s="167">
        <f t="shared" si="14"/>
        <v>0</v>
      </c>
      <c r="Q63" s="167">
        <f t="shared" si="14"/>
        <v>0</v>
      </c>
      <c r="R63" s="167">
        <f t="shared" si="14"/>
        <v>0</v>
      </c>
      <c r="S63" s="167">
        <f t="shared" si="14"/>
        <v>0</v>
      </c>
      <c r="T63" s="7">
        <f>AVERAGE(G63:S63)</f>
        <v>0</v>
      </c>
      <c r="U63" s="146"/>
      <c r="V63" s="20" t="s">
        <v>81</v>
      </c>
      <c r="W63" s="10">
        <f>SUM(W60:W62)</f>
        <v>0</v>
      </c>
      <c r="X63" s="167">
        <f>SUM(X60:X62)</f>
        <v>0</v>
      </c>
      <c r="Y63" s="167">
        <f>SUM(Y60:Y62)</f>
        <v>0</v>
      </c>
      <c r="Z63" s="167">
        <f>SUM(Z60:Z62)</f>
        <v>0</v>
      </c>
      <c r="AA63" s="10">
        <f t="shared" ref="AA63:AL63" si="15">SUM(AA60:AA62)</f>
        <v>0</v>
      </c>
      <c r="AB63" s="10">
        <f t="shared" si="15"/>
        <v>0</v>
      </c>
      <c r="AC63" s="10">
        <f t="shared" si="15"/>
        <v>0</v>
      </c>
      <c r="AD63" s="10">
        <f t="shared" si="15"/>
        <v>0</v>
      </c>
      <c r="AE63" s="10">
        <f t="shared" si="15"/>
        <v>0</v>
      </c>
      <c r="AF63" s="10">
        <f t="shared" si="15"/>
        <v>0</v>
      </c>
      <c r="AG63" s="10">
        <f t="shared" si="15"/>
        <v>0</v>
      </c>
      <c r="AH63" s="10">
        <f t="shared" si="15"/>
        <v>0</v>
      </c>
      <c r="AI63" s="10">
        <f t="shared" si="15"/>
        <v>0</v>
      </c>
      <c r="AJ63" s="10">
        <f t="shared" si="15"/>
        <v>0</v>
      </c>
      <c r="AK63" s="10">
        <f t="shared" si="15"/>
        <v>0</v>
      </c>
      <c r="AL63" s="10">
        <f t="shared" si="15"/>
        <v>0</v>
      </c>
      <c r="AM63" s="7">
        <f t="shared" si="13"/>
        <v>0</v>
      </c>
    </row>
    <row r="64" spans="1:39" s="7" customFormat="1" x14ac:dyDescent="0.2">
      <c r="B64" s="155"/>
      <c r="C64" s="12"/>
      <c r="D64" s="10"/>
      <c r="E64" s="10"/>
      <c r="F64" s="9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U64" s="149"/>
      <c r="W64" s="10"/>
      <c r="X64" s="9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1"/>
    </row>
    <row r="65" spans="1:39" s="7" customFormat="1" ht="10.5" x14ac:dyDescent="0.25">
      <c r="A65" s="8" t="s">
        <v>485</v>
      </c>
      <c r="B65" s="155"/>
      <c r="C65" s="12"/>
      <c r="D65" s="27">
        <f t="shared" ref="D65:I65" si="16">SUM(D3:D64)-D33-D63-D43-D52</f>
        <v>352186.3899999999</v>
      </c>
      <c r="E65" s="27">
        <f t="shared" si="16"/>
        <v>0</v>
      </c>
      <c r="F65" s="27">
        <f t="shared" si="16"/>
        <v>0</v>
      </c>
      <c r="G65" s="27">
        <f t="shared" si="16"/>
        <v>352186.3899999999</v>
      </c>
      <c r="H65" s="27">
        <f t="shared" si="16"/>
        <v>352270.1</v>
      </c>
      <c r="I65" s="27">
        <f t="shared" si="16"/>
        <v>348646.53000000009</v>
      </c>
      <c r="J65" s="27">
        <f t="shared" ref="J65:S65" si="17">SUM(J3:J64)-J33-J63-J43-J52</f>
        <v>351987.24999999988</v>
      </c>
      <c r="K65" s="27">
        <f t="shared" si="17"/>
        <v>353138.99000000005</v>
      </c>
      <c r="L65" s="27">
        <f t="shared" si="17"/>
        <v>352438.79</v>
      </c>
      <c r="M65" s="27">
        <f t="shared" si="17"/>
        <v>353811.9</v>
      </c>
      <c r="N65" s="27">
        <f t="shared" si="17"/>
        <v>350087.01</v>
      </c>
      <c r="O65" s="27">
        <f t="shared" si="17"/>
        <v>349659.74</v>
      </c>
      <c r="P65" s="27">
        <f t="shared" si="17"/>
        <v>347865.55999999994</v>
      </c>
      <c r="Q65" s="27">
        <f t="shared" si="17"/>
        <v>346962.85000000021</v>
      </c>
      <c r="R65" s="27">
        <f t="shared" si="17"/>
        <v>346301.22999999986</v>
      </c>
      <c r="S65" s="27">
        <f t="shared" si="17"/>
        <v>344364.73</v>
      </c>
      <c r="T65" s="27">
        <f>SUM(T3:T64)-T33-T63-T43-T52</f>
        <v>349978.54384615389</v>
      </c>
      <c r="U65" s="146"/>
      <c r="V65" s="8" t="s">
        <v>486</v>
      </c>
      <c r="W65" s="27">
        <f>SUM(W3:W64)-W33-W63-W43-W52</f>
        <v>268659.25</v>
      </c>
      <c r="X65" s="27">
        <f t="shared" ref="X65:AL65" si="18">SUM(X3:X64)-X33-X63-X43-X52</f>
        <v>0</v>
      </c>
      <c r="Y65" s="27">
        <f t="shared" si="18"/>
        <v>0</v>
      </c>
      <c r="Z65" s="27">
        <f t="shared" si="18"/>
        <v>268659.25</v>
      </c>
      <c r="AA65" s="27">
        <f t="shared" si="18"/>
        <v>271780.99</v>
      </c>
      <c r="AB65" s="27">
        <f t="shared" si="18"/>
        <v>271333.08999999997</v>
      </c>
      <c r="AC65" s="27">
        <f t="shared" si="18"/>
        <v>274620.64</v>
      </c>
      <c r="AD65" s="27">
        <f t="shared" si="18"/>
        <v>278103.99</v>
      </c>
      <c r="AE65" s="27">
        <f t="shared" si="18"/>
        <v>280069.07</v>
      </c>
      <c r="AF65" s="27">
        <f t="shared" si="18"/>
        <v>282718.48</v>
      </c>
      <c r="AG65" s="27">
        <f t="shared" si="18"/>
        <v>276359.64</v>
      </c>
      <c r="AH65" s="27">
        <f t="shared" si="18"/>
        <v>278230.34999999998</v>
      </c>
      <c r="AI65" s="27">
        <f t="shared" si="18"/>
        <v>278389.2</v>
      </c>
      <c r="AJ65" s="27">
        <f t="shared" si="18"/>
        <v>280428.93</v>
      </c>
      <c r="AK65" s="27">
        <f t="shared" si="18"/>
        <v>282436.62</v>
      </c>
      <c r="AL65" s="27">
        <f t="shared" si="18"/>
        <v>283104.70999999996</v>
      </c>
      <c r="AM65" s="7">
        <f t="shared" si="13"/>
        <v>277402.68923076929</v>
      </c>
    </row>
    <row r="66" spans="1:39" s="7" customFormat="1" x14ac:dyDescent="0.2">
      <c r="B66" s="155"/>
      <c r="C66" s="12"/>
      <c r="D66" s="10"/>
      <c r="E66" s="10"/>
      <c r="F66" s="9"/>
      <c r="G66" s="10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U66" s="149"/>
      <c r="W66" s="10"/>
      <c r="X66" s="9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1"/>
    </row>
    <row r="67" spans="1:39" ht="15" customHeight="1" thickBot="1" x14ac:dyDescent="0.3">
      <c r="A67" s="8" t="s">
        <v>487</v>
      </c>
      <c r="B67" s="275"/>
      <c r="D67" s="29">
        <f>+D65</f>
        <v>352186.3899999999</v>
      </c>
      <c r="E67" s="29">
        <f>+E65</f>
        <v>0</v>
      </c>
      <c r="F67" s="29">
        <f>+F65</f>
        <v>0</v>
      </c>
      <c r="G67" s="29">
        <f>+G65</f>
        <v>352186.3899999999</v>
      </c>
      <c r="H67" s="29">
        <f t="shared" ref="H67:S67" si="19">+H65</f>
        <v>352270.1</v>
      </c>
      <c r="I67" s="29">
        <f t="shared" si="19"/>
        <v>348646.53000000009</v>
      </c>
      <c r="J67" s="29">
        <f t="shared" si="19"/>
        <v>351987.24999999988</v>
      </c>
      <c r="K67" s="29">
        <f t="shared" si="19"/>
        <v>353138.99000000005</v>
      </c>
      <c r="L67" s="29">
        <f t="shared" si="19"/>
        <v>352438.79</v>
      </c>
      <c r="M67" s="29">
        <f t="shared" si="19"/>
        <v>353811.9</v>
      </c>
      <c r="N67" s="29">
        <f t="shared" si="19"/>
        <v>350087.01</v>
      </c>
      <c r="O67" s="29">
        <f t="shared" si="19"/>
        <v>349659.74</v>
      </c>
      <c r="P67" s="29">
        <f t="shared" si="19"/>
        <v>347865.55999999994</v>
      </c>
      <c r="Q67" s="29">
        <f t="shared" si="19"/>
        <v>346962.85000000021</v>
      </c>
      <c r="R67" s="29">
        <f t="shared" si="19"/>
        <v>346301.22999999986</v>
      </c>
      <c r="S67" s="29">
        <f t="shared" si="19"/>
        <v>344364.73</v>
      </c>
      <c r="U67" s="146"/>
      <c r="V67" s="8" t="s">
        <v>488</v>
      </c>
      <c r="W67" s="29">
        <f t="shared" ref="W67:AL67" si="20">+W65</f>
        <v>268659.25</v>
      </c>
      <c r="X67" s="29">
        <f>+X65</f>
        <v>0</v>
      </c>
      <c r="Y67" s="29">
        <f>+Y65</f>
        <v>0</v>
      </c>
      <c r="Z67" s="29">
        <f>+Z65</f>
        <v>268659.25</v>
      </c>
      <c r="AA67" s="29">
        <f t="shared" si="20"/>
        <v>271780.99</v>
      </c>
      <c r="AB67" s="29">
        <f t="shared" si="20"/>
        <v>271333.08999999997</v>
      </c>
      <c r="AC67" s="29">
        <f t="shared" si="20"/>
        <v>274620.64</v>
      </c>
      <c r="AD67" s="29">
        <f t="shared" si="20"/>
        <v>278103.99</v>
      </c>
      <c r="AE67" s="29">
        <f t="shared" si="20"/>
        <v>280069.07</v>
      </c>
      <c r="AF67" s="29">
        <f t="shared" si="20"/>
        <v>282718.48</v>
      </c>
      <c r="AG67" s="29">
        <f t="shared" si="20"/>
        <v>276359.64</v>
      </c>
      <c r="AH67" s="29">
        <f t="shared" si="20"/>
        <v>278230.34999999998</v>
      </c>
      <c r="AI67" s="29">
        <f t="shared" si="20"/>
        <v>278389.2</v>
      </c>
      <c r="AJ67" s="29">
        <f t="shared" si="20"/>
        <v>280428.93</v>
      </c>
      <c r="AK67" s="29">
        <f t="shared" si="20"/>
        <v>282436.62</v>
      </c>
      <c r="AL67" s="29">
        <f t="shared" si="20"/>
        <v>283104.70999999996</v>
      </c>
    </row>
    <row r="68" spans="1:39" s="33" customFormat="1" ht="10.5" thickTop="1" x14ac:dyDescent="0.2">
      <c r="A68" s="38" t="s">
        <v>131</v>
      </c>
      <c r="B68" s="224"/>
      <c r="C68" s="36"/>
      <c r="D68" s="34"/>
      <c r="E68" s="34"/>
      <c r="F68" s="34"/>
      <c r="G68" s="3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U68" s="163"/>
      <c r="V68" s="35" t="s">
        <v>270</v>
      </c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6"/>
    </row>
    <row r="69" spans="1:39" s="33" customFormat="1" x14ac:dyDescent="0.2">
      <c r="A69" s="38" t="s">
        <v>132</v>
      </c>
      <c r="B69" s="224"/>
      <c r="C69" s="36"/>
      <c r="D69" s="34"/>
      <c r="E69" s="34"/>
      <c r="F69" s="34"/>
      <c r="G69" s="10">
        <f>SUM(D69:F69)</f>
        <v>0</v>
      </c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U69" s="163"/>
      <c r="V69" s="37" t="s">
        <v>311</v>
      </c>
      <c r="W69" s="34"/>
      <c r="X69" s="34"/>
      <c r="Y69" s="34"/>
      <c r="Z69" s="34">
        <f>SUM(W69:Y69)</f>
        <v>0</v>
      </c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6"/>
    </row>
    <row r="70" spans="1:39" s="33" customFormat="1" x14ac:dyDescent="0.2">
      <c r="A70" s="38" t="s">
        <v>133</v>
      </c>
      <c r="B70" s="224"/>
      <c r="C70" s="277"/>
      <c r="D70" s="34"/>
      <c r="E70" s="34"/>
      <c r="F70" s="34">
        <f>-F67</f>
        <v>0</v>
      </c>
      <c r="G70" s="3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U70" s="163"/>
      <c r="V70" s="35"/>
      <c r="W70" s="34"/>
      <c r="X70" s="34">
        <f>-X67</f>
        <v>0</v>
      </c>
      <c r="Y70" s="34">
        <f>-Y67</f>
        <v>0</v>
      </c>
      <c r="Z70" s="34">
        <f>SUM(W70:Y70)</f>
        <v>0</v>
      </c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6"/>
    </row>
    <row r="71" spans="1:39" s="33" customFormat="1" x14ac:dyDescent="0.2">
      <c r="A71" s="76" t="s">
        <v>130</v>
      </c>
      <c r="B71" s="224"/>
      <c r="C71" s="36"/>
      <c r="D71" s="34"/>
      <c r="E71" s="34"/>
      <c r="F71" s="34">
        <f>+F67-F69+F70</f>
        <v>0</v>
      </c>
      <c r="G71" s="34">
        <f>+G69-G67</f>
        <v>-352186.3899999999</v>
      </c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34"/>
      <c r="U71" s="163"/>
      <c r="V71" s="35" t="s">
        <v>489</v>
      </c>
      <c r="W71" s="34">
        <f>+W69-W67</f>
        <v>-268659.25</v>
      </c>
      <c r="X71" s="34">
        <f>+X67-X69+X70</f>
        <v>0</v>
      </c>
      <c r="Y71" s="34"/>
      <c r="Z71" s="34">
        <f>+Z69-Z67</f>
        <v>-268659.25</v>
      </c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>
        <f>+AL69-AL67</f>
        <v>-283104.70999999996</v>
      </c>
      <c r="AM71" s="36"/>
    </row>
    <row r="72" spans="1:39" s="11" customFormat="1" x14ac:dyDescent="0.2">
      <c r="B72" s="155"/>
      <c r="C72" s="41"/>
      <c r="F72" s="41"/>
      <c r="U72" s="150"/>
      <c r="V72" s="22"/>
      <c r="X72" s="41"/>
    </row>
    <row r="73" spans="1:39" s="8" customFormat="1" ht="26.25" customHeight="1" x14ac:dyDescent="0.3">
      <c r="A73" s="5" t="s">
        <v>134</v>
      </c>
      <c r="B73" s="278"/>
      <c r="C73" s="279" t="s">
        <v>135</v>
      </c>
      <c r="D73" s="2" t="s">
        <v>2</v>
      </c>
      <c r="E73" s="2" t="s">
        <v>4</v>
      </c>
      <c r="F73" s="1" t="s">
        <v>5</v>
      </c>
      <c r="G73" s="2" t="s">
        <v>6</v>
      </c>
      <c r="H73" s="3">
        <v>42014</v>
      </c>
      <c r="I73" s="2">
        <v>42036</v>
      </c>
      <c r="J73" s="2">
        <v>42064</v>
      </c>
      <c r="K73" s="2">
        <v>42095</v>
      </c>
      <c r="L73" s="2">
        <v>42125</v>
      </c>
      <c r="M73" s="2">
        <v>42156</v>
      </c>
      <c r="N73" s="2">
        <v>42186</v>
      </c>
      <c r="O73" s="2">
        <v>42217</v>
      </c>
      <c r="P73" s="2">
        <v>42248</v>
      </c>
      <c r="Q73" s="2">
        <v>42278</v>
      </c>
      <c r="R73" s="2">
        <v>42309</v>
      </c>
      <c r="S73" s="2">
        <v>42339</v>
      </c>
      <c r="T73" s="4" t="s">
        <v>8</v>
      </c>
      <c r="U73" s="144"/>
      <c r="V73" s="5" t="s">
        <v>1</v>
      </c>
      <c r="W73" s="2">
        <v>42004</v>
      </c>
      <c r="X73" s="1" t="s">
        <v>5</v>
      </c>
      <c r="Y73" s="2" t="s">
        <v>9</v>
      </c>
      <c r="Z73" s="2" t="s">
        <v>10</v>
      </c>
      <c r="AA73" s="3">
        <v>42014</v>
      </c>
      <c r="AB73" s="2">
        <v>42036</v>
      </c>
      <c r="AC73" s="2">
        <v>42064</v>
      </c>
      <c r="AD73" s="2">
        <v>42095</v>
      </c>
      <c r="AE73" s="2">
        <v>42125</v>
      </c>
      <c r="AF73" s="2">
        <v>42156</v>
      </c>
      <c r="AG73" s="2">
        <v>42186</v>
      </c>
      <c r="AH73" s="2">
        <v>42217</v>
      </c>
      <c r="AI73" s="2">
        <v>42248</v>
      </c>
      <c r="AJ73" s="2">
        <v>42278</v>
      </c>
      <c r="AK73" s="2">
        <v>42309</v>
      </c>
      <c r="AL73" s="2">
        <v>42339</v>
      </c>
      <c r="AM73" s="13"/>
    </row>
    <row r="74" spans="1:39" s="7" customFormat="1" x14ac:dyDescent="0.2">
      <c r="B74" s="155"/>
      <c r="C74" s="12"/>
      <c r="D74" s="10"/>
      <c r="E74" s="10"/>
      <c r="F74" s="164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U74" s="149"/>
      <c r="W74" s="11"/>
      <c r="X74" s="164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</row>
    <row r="75" spans="1:39" s="7" customFormat="1" ht="10.5" x14ac:dyDescent="0.25">
      <c r="A75" s="8" t="s">
        <v>11</v>
      </c>
      <c r="B75" s="155"/>
      <c r="C75" s="12"/>
      <c r="D75" s="10"/>
      <c r="E75" s="10"/>
      <c r="F75" s="9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U75" s="146"/>
      <c r="V75" s="8" t="s">
        <v>11</v>
      </c>
      <c r="W75" s="10"/>
      <c r="X75" s="9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1"/>
    </row>
    <row r="76" spans="1:39" s="7" customFormat="1" x14ac:dyDescent="0.2">
      <c r="A76" s="7" t="s">
        <v>137</v>
      </c>
      <c r="B76" s="155">
        <v>1245</v>
      </c>
      <c r="C76" s="12" t="s">
        <v>138</v>
      </c>
      <c r="D76" s="271">
        <f>IFERROR(VLOOKUP($B76,'[5]Trial Blc'!$B$4:O$379,D$2,FALSE),0)</f>
        <v>88546.13</v>
      </c>
      <c r="E76" s="10"/>
      <c r="F76" s="9"/>
      <c r="G76" s="10">
        <f>SUM(D76:F76)</f>
        <v>88546.13</v>
      </c>
      <c r="H76" s="271">
        <f>IFERROR(VLOOKUP($B76,'[5]Trial Blc'!$B$4:S$379,H$2,FALSE),0)</f>
        <v>88546.13</v>
      </c>
      <c r="I76" s="271">
        <f>IFERROR(VLOOKUP($B76,'[5]Trial Blc'!$B$4:T$379,I$2,FALSE),0)</f>
        <v>88546.13</v>
      </c>
      <c r="J76" s="271">
        <f>IFERROR(VLOOKUP($B76,'[5]Trial Blc'!$B$4:U$379,J$2,FALSE),0)</f>
        <v>88546.13</v>
      </c>
      <c r="K76" s="271">
        <f>IFERROR(VLOOKUP($B76,'[5]Trial Blc'!$B$4:V$379,K$2,FALSE),0)</f>
        <v>88546.13</v>
      </c>
      <c r="L76" s="271">
        <f>IFERROR(VLOOKUP($B76,'[5]Trial Blc'!$B$4:W$379,L$2,FALSE),0)</f>
        <v>88546.13</v>
      </c>
      <c r="M76" s="271">
        <f>IFERROR(VLOOKUP($B76,'[5]Trial Blc'!$B$4:X$379,M$2,FALSE),0)</f>
        <v>88546.13</v>
      </c>
      <c r="N76" s="271">
        <f>IFERROR(VLOOKUP($B76,'[5]Trial Blc'!$B$4:Y$379,N$2,FALSE),0)</f>
        <v>88546.13</v>
      </c>
      <c r="O76" s="271">
        <f>IFERROR(VLOOKUP($B76,'[5]Trial Blc'!$B$4:Z$379,O$2,FALSE),0)</f>
        <v>88546.13</v>
      </c>
      <c r="P76" s="271">
        <f>IFERROR(VLOOKUP($B76,'[5]Trial Blc'!$B$4:AA$379,P$2,FALSE),0)</f>
        <v>88546.13</v>
      </c>
      <c r="Q76" s="271">
        <f>IFERROR(VLOOKUP($B76,'[5]Trial Blc'!$B$4:AB$379,Q$2,FALSE),0)</f>
        <v>88546.13</v>
      </c>
      <c r="R76" s="271">
        <f>IFERROR(VLOOKUP($B76,'[5]Trial Blc'!$B$4:AC$379,R$2,FALSE),0)</f>
        <v>88546.13</v>
      </c>
      <c r="S76" s="271">
        <f>IFERROR(VLOOKUP($B76,'[5]Trial Blc'!$B$4:AD$379,S$2,FALSE),0)</f>
        <v>88546.13</v>
      </c>
      <c r="T76" s="7">
        <f>AVERAGE(G76:S76)</f>
        <v>88546.12999999999</v>
      </c>
      <c r="U76" s="149">
        <v>2030</v>
      </c>
      <c r="V76" s="7" t="s">
        <v>139</v>
      </c>
      <c r="W76" s="271">
        <f>-IFERROR(VLOOKUP($U76,'[5]Trial Blc'!$B$4:AF$379,W$2,FALSE),0)</f>
        <v>23346.34</v>
      </c>
      <c r="X76" s="9"/>
      <c r="Y76" s="10"/>
      <c r="Z76" s="10">
        <f>SUM(W76:Y76)</f>
        <v>23346.34</v>
      </c>
      <c r="AA76" s="271">
        <f>-IFERROR(VLOOKUP($U76,'[5]Trial Blc'!$B$4:AJ$379,AA$2,FALSE),0)</f>
        <v>23346.34</v>
      </c>
      <c r="AB76" s="271">
        <f>-IFERROR(VLOOKUP($U76,'[5]Trial Blc'!$B$4:AK$379,AB$2,FALSE),0)</f>
        <v>23346.34</v>
      </c>
      <c r="AC76" s="271">
        <f>-IFERROR(VLOOKUP($U76,'[5]Trial Blc'!$B$4:AL$379,AC$2,FALSE),0)</f>
        <v>23346.34</v>
      </c>
      <c r="AD76" s="271">
        <f>-IFERROR(VLOOKUP($U76,'[5]Trial Blc'!$B$4:AM$379,AD$2,FALSE),0)</f>
        <v>23493.919999999998</v>
      </c>
      <c r="AE76" s="271">
        <f>-IFERROR(VLOOKUP($U76,'[5]Trial Blc'!$B$4:AN$379,AE$2,FALSE),0)</f>
        <v>23641.5</v>
      </c>
      <c r="AF76" s="271">
        <f>-IFERROR(VLOOKUP($U76,'[5]Trial Blc'!$B$4:AO$379,AF$2,FALSE),0)</f>
        <v>23789.08</v>
      </c>
      <c r="AG76" s="271">
        <f>-IFERROR(VLOOKUP($U76,'[5]Trial Blc'!$B$4:AP$379,AG$2,FALSE),0)</f>
        <v>23936.66</v>
      </c>
      <c r="AH76" s="271">
        <f>-IFERROR(VLOOKUP($U76,'[5]Trial Blc'!$B$4:AQ$379,AH$2,FALSE),0)</f>
        <v>24084.240000000002</v>
      </c>
      <c r="AI76" s="271">
        <f>-IFERROR(VLOOKUP($U76,'[5]Trial Blc'!$B$4:AR$379,AI$2,FALSE),0)</f>
        <v>24231.82</v>
      </c>
      <c r="AJ76" s="271">
        <f>-IFERROR(VLOOKUP($U76,'[5]Trial Blc'!$B$4:AS$379,AJ$2,FALSE),0)</f>
        <v>24379.4</v>
      </c>
      <c r="AK76" s="271">
        <f>-IFERROR(VLOOKUP($U76,'[5]Trial Blc'!$B$4:AT$379,AK$2,FALSE),0)</f>
        <v>24526.98</v>
      </c>
      <c r="AL76" s="271">
        <f>-IFERROR(VLOOKUP($U76,'[5]Trial Blc'!$B$4:AU$379,AL$2,FALSE),0)</f>
        <v>24674.560000000001</v>
      </c>
      <c r="AM76" s="7">
        <f>AVERAGE(Z76:AL76)</f>
        <v>23857.193846153845</v>
      </c>
    </row>
    <row r="77" spans="1:39" s="7" customFormat="1" x14ac:dyDescent="0.2">
      <c r="A77" s="7" t="s">
        <v>140</v>
      </c>
      <c r="B77" s="155">
        <v>1250</v>
      </c>
      <c r="C77" s="12" t="s">
        <v>141</v>
      </c>
      <c r="D77" s="271">
        <f>IFERROR(VLOOKUP($B77,'[5]Trial Blc'!$B$4:O$379,D$2,FALSE),0)</f>
        <v>0</v>
      </c>
      <c r="E77" s="10"/>
      <c r="F77" s="9"/>
      <c r="G77" s="10">
        <f>SUM(D77:F77)</f>
        <v>0</v>
      </c>
      <c r="H77" s="271">
        <f>IFERROR(VLOOKUP($B77,'[5]Trial Blc'!$B$4:S$379,H$2,FALSE),0)</f>
        <v>0</v>
      </c>
      <c r="I77" s="271">
        <f>IFERROR(VLOOKUP($B77,'[5]Trial Blc'!$B$4:T$379,I$2,FALSE),0)</f>
        <v>0</v>
      </c>
      <c r="J77" s="271">
        <f>IFERROR(VLOOKUP($B77,'[5]Trial Blc'!$B$4:U$379,J$2,FALSE),0)</f>
        <v>0</v>
      </c>
      <c r="K77" s="271">
        <f>IFERROR(VLOOKUP($B77,'[5]Trial Blc'!$B$4:V$379,K$2,FALSE),0)</f>
        <v>0</v>
      </c>
      <c r="L77" s="271">
        <f>IFERROR(VLOOKUP($B77,'[5]Trial Blc'!$B$4:W$379,L$2,FALSE),0)</f>
        <v>0</v>
      </c>
      <c r="M77" s="271">
        <f>IFERROR(VLOOKUP($B77,'[5]Trial Blc'!$B$4:X$379,M$2,FALSE),0)</f>
        <v>0</v>
      </c>
      <c r="N77" s="271">
        <f>IFERROR(VLOOKUP($B77,'[5]Trial Blc'!$B$4:Y$379,N$2,FALSE),0)</f>
        <v>0</v>
      </c>
      <c r="O77" s="271">
        <f>IFERROR(VLOOKUP($B77,'[5]Trial Blc'!$B$4:Z$379,O$2,FALSE),0)</f>
        <v>0</v>
      </c>
      <c r="P77" s="271">
        <f>IFERROR(VLOOKUP($B77,'[5]Trial Blc'!$B$4:AA$379,P$2,FALSE),0)</f>
        <v>0</v>
      </c>
      <c r="Q77" s="271">
        <f>IFERROR(VLOOKUP($B77,'[5]Trial Blc'!$B$4:AB$379,Q$2,FALSE),0)</f>
        <v>0</v>
      </c>
      <c r="R77" s="271">
        <f>IFERROR(VLOOKUP($B77,'[5]Trial Blc'!$B$4:AC$379,R$2,FALSE),0)</f>
        <v>0</v>
      </c>
      <c r="S77" s="271">
        <f>IFERROR(VLOOKUP($B77,'[5]Trial Blc'!$B$4:AD$379,S$2,FALSE),0)</f>
        <v>0</v>
      </c>
      <c r="T77" s="7">
        <f>AVERAGE(G77:S77)</f>
        <v>0</v>
      </c>
      <c r="U77" s="149">
        <v>2040</v>
      </c>
      <c r="V77" s="7" t="s">
        <v>142</v>
      </c>
      <c r="W77" s="271">
        <f>-IFERROR(VLOOKUP($U77,'[5]Trial Blc'!$B$4:AF$379,W$2,FALSE),0)</f>
        <v>0</v>
      </c>
      <c r="X77" s="9"/>
      <c r="Y77" s="10"/>
      <c r="Z77" s="10">
        <f>SUM(W77:Y77)</f>
        <v>0</v>
      </c>
      <c r="AA77" s="271">
        <f>-IFERROR(VLOOKUP($U77,'[5]Trial Blc'!$B$4:AJ$379,AA$2,FALSE),0)</f>
        <v>0</v>
      </c>
      <c r="AB77" s="271">
        <f>-IFERROR(VLOOKUP($U77,'[5]Trial Blc'!$B$4:AK$379,AB$2,FALSE),0)</f>
        <v>0</v>
      </c>
      <c r="AC77" s="271">
        <f>-IFERROR(VLOOKUP($U77,'[5]Trial Blc'!$B$4:AL$379,AC$2,FALSE),0)</f>
        <v>0</v>
      </c>
      <c r="AD77" s="271">
        <f>-IFERROR(VLOOKUP($U77,'[5]Trial Blc'!$B$4:AM$379,AD$2,FALSE),0)</f>
        <v>0</v>
      </c>
      <c r="AE77" s="271">
        <f>-IFERROR(VLOOKUP($U77,'[5]Trial Blc'!$B$4:AN$379,AE$2,FALSE),0)</f>
        <v>0</v>
      </c>
      <c r="AF77" s="271">
        <f>-IFERROR(VLOOKUP($U77,'[5]Trial Blc'!$B$4:AO$379,AF$2,FALSE),0)</f>
        <v>0</v>
      </c>
      <c r="AG77" s="271">
        <f>-IFERROR(VLOOKUP($U77,'[5]Trial Blc'!$B$4:AP$379,AG$2,FALSE),0)</f>
        <v>0</v>
      </c>
      <c r="AH77" s="271">
        <f>-IFERROR(VLOOKUP($U77,'[5]Trial Blc'!$B$4:AQ$379,AH$2,FALSE),0)</f>
        <v>0</v>
      </c>
      <c r="AI77" s="271">
        <f>-IFERROR(VLOOKUP($U77,'[5]Trial Blc'!$B$4:AR$379,AI$2,FALSE),0)</f>
        <v>0</v>
      </c>
      <c r="AJ77" s="271">
        <f>-IFERROR(VLOOKUP($U77,'[5]Trial Blc'!$B$4:AS$379,AJ$2,FALSE),0)</f>
        <v>0</v>
      </c>
      <c r="AK77" s="271">
        <f>-IFERROR(VLOOKUP($U77,'[5]Trial Blc'!$B$4:AT$379,AK$2,FALSE),0)</f>
        <v>0</v>
      </c>
      <c r="AL77" s="271">
        <f>-IFERROR(VLOOKUP($U77,'[5]Trial Blc'!$B$4:AU$379,AL$2,FALSE),0)</f>
        <v>0</v>
      </c>
      <c r="AM77" s="7">
        <f>AVERAGE(Z77:AL77)</f>
        <v>0</v>
      </c>
    </row>
    <row r="78" spans="1:39" s="7" customFormat="1" x14ac:dyDescent="0.2">
      <c r="A78" s="7" t="s">
        <v>143</v>
      </c>
      <c r="B78" s="155"/>
      <c r="C78" s="12"/>
      <c r="D78" s="10"/>
      <c r="E78" s="10"/>
      <c r="F78" s="9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U78" s="149"/>
      <c r="W78" s="10"/>
      <c r="X78" s="9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1"/>
    </row>
    <row r="79" spans="1:39" s="7" customFormat="1" ht="10.5" x14ac:dyDescent="0.25">
      <c r="A79" s="8" t="s">
        <v>144</v>
      </c>
      <c r="B79" s="155"/>
      <c r="C79" s="12"/>
      <c r="D79" s="10"/>
      <c r="E79" s="10"/>
      <c r="F79" s="9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U79" s="146"/>
      <c r="V79" s="8" t="s">
        <v>144</v>
      </c>
      <c r="W79" s="10"/>
      <c r="X79" s="9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1"/>
    </row>
    <row r="80" spans="1:39" s="7" customFormat="1" x14ac:dyDescent="0.2">
      <c r="A80" s="7" t="s">
        <v>145</v>
      </c>
      <c r="B80" s="280"/>
      <c r="C80" s="178"/>
      <c r="D80" s="10"/>
      <c r="E80" s="10"/>
      <c r="F80" s="9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U80" s="149"/>
      <c r="W80" s="10"/>
      <c r="X80" s="9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1"/>
    </row>
    <row r="81" spans="1:39" s="7" customFormat="1" x14ac:dyDescent="0.2">
      <c r="A81" s="7" t="s">
        <v>147</v>
      </c>
      <c r="B81" s="155">
        <v>1290</v>
      </c>
      <c r="C81" s="12" t="s">
        <v>148</v>
      </c>
      <c r="D81" s="271">
        <f>IFERROR(VLOOKUP($B81,'[5]Trial Blc'!$B$4:O$379,D$2,FALSE),0)</f>
        <v>7550.42</v>
      </c>
      <c r="E81" s="10"/>
      <c r="F81" s="9"/>
      <c r="G81" s="10">
        <f>SUM(D81:F81)</f>
        <v>7550.42</v>
      </c>
      <c r="H81" s="271">
        <f>IFERROR(VLOOKUP($B81,'[5]Trial Blc'!$B$4:S$379,H$2,FALSE),0)</f>
        <v>7550.42</v>
      </c>
      <c r="I81" s="271">
        <f>IFERROR(VLOOKUP($B81,'[5]Trial Blc'!$B$4:T$379,I$2,FALSE),0)</f>
        <v>7550.42</v>
      </c>
      <c r="J81" s="271">
        <f>IFERROR(VLOOKUP($B81,'[5]Trial Blc'!$B$4:U$379,J$2,FALSE),0)</f>
        <v>7550.42</v>
      </c>
      <c r="K81" s="271">
        <f>IFERROR(VLOOKUP($B81,'[5]Trial Blc'!$B$4:V$379,K$2,FALSE),0)</f>
        <v>7550.42</v>
      </c>
      <c r="L81" s="271">
        <f>IFERROR(VLOOKUP($B81,'[5]Trial Blc'!$B$4:W$379,L$2,FALSE),0)</f>
        <v>7550.42</v>
      </c>
      <c r="M81" s="271">
        <f>IFERROR(VLOOKUP($B81,'[5]Trial Blc'!$B$4:X$379,M$2,FALSE),0)</f>
        <v>7550.42</v>
      </c>
      <c r="N81" s="271">
        <f>IFERROR(VLOOKUP($B81,'[5]Trial Blc'!$B$4:Y$379,N$2,FALSE),0)</f>
        <v>7550.42</v>
      </c>
      <c r="O81" s="271">
        <f>IFERROR(VLOOKUP($B81,'[5]Trial Blc'!$B$4:Z$379,O$2,FALSE),0)</f>
        <v>7550.42</v>
      </c>
      <c r="P81" s="271">
        <f>IFERROR(VLOOKUP($B81,'[5]Trial Blc'!$B$4:AA$379,P$2,FALSE),0)</f>
        <v>7550.42</v>
      </c>
      <c r="Q81" s="271">
        <f>IFERROR(VLOOKUP($B81,'[5]Trial Blc'!$B$4:AB$379,Q$2,FALSE),0)</f>
        <v>7550.42</v>
      </c>
      <c r="R81" s="271">
        <f>IFERROR(VLOOKUP($B81,'[5]Trial Blc'!$B$4:AC$379,R$2,FALSE),0)</f>
        <v>7550.42</v>
      </c>
      <c r="S81" s="271">
        <f>IFERROR(VLOOKUP($B81,'[5]Trial Blc'!$B$4:AD$379,S$2,FALSE),0)</f>
        <v>7550.42</v>
      </c>
      <c r="T81" s="7">
        <f>AVERAGE(G81:S81)</f>
        <v>7550.4199999999992</v>
      </c>
      <c r="U81" s="149">
        <v>2050</v>
      </c>
      <c r="V81" s="7" t="s">
        <v>149</v>
      </c>
      <c r="W81" s="271">
        <f>-IFERROR(VLOOKUP($U81,'[5]Trial Blc'!$B$4:AF$379,W$2,FALSE),0)</f>
        <v>778.55</v>
      </c>
      <c r="X81" s="9"/>
      <c r="Y81" s="10"/>
      <c r="Z81" s="10">
        <f>SUM(W81:Y81)</f>
        <v>778.55</v>
      </c>
      <c r="AA81" s="271">
        <f>-IFERROR(VLOOKUP($U81,'[5]Trial Blc'!$B$4:AJ$379,AA$2,FALSE),0)</f>
        <v>798.26</v>
      </c>
      <c r="AB81" s="271">
        <f>-IFERROR(VLOOKUP($U81,'[5]Trial Blc'!$B$4:AK$379,AB$2,FALSE),0)</f>
        <v>817.97</v>
      </c>
      <c r="AC81" s="271">
        <f>-IFERROR(VLOOKUP($U81,'[5]Trial Blc'!$B$4:AL$379,AC$2,FALSE),0)</f>
        <v>837.68</v>
      </c>
      <c r="AD81" s="271">
        <f>-IFERROR(VLOOKUP($U81,'[5]Trial Blc'!$B$4:AM$379,AD$2,FALSE),0)</f>
        <v>857.39</v>
      </c>
      <c r="AE81" s="271">
        <f>-IFERROR(VLOOKUP($U81,'[5]Trial Blc'!$B$4:AN$379,AE$2,FALSE),0)</f>
        <v>877.1</v>
      </c>
      <c r="AF81" s="271">
        <f>-IFERROR(VLOOKUP($U81,'[5]Trial Blc'!$B$4:AO$379,AF$2,FALSE),0)</f>
        <v>866.58</v>
      </c>
      <c r="AG81" s="271">
        <f>-IFERROR(VLOOKUP($U81,'[5]Trial Blc'!$B$4:AP$379,AG$2,FALSE),0)</f>
        <v>886.29</v>
      </c>
      <c r="AH81" s="271">
        <f>-IFERROR(VLOOKUP($U81,'[5]Trial Blc'!$B$4:AQ$379,AH$2,FALSE),0)</f>
        <v>906</v>
      </c>
      <c r="AI81" s="271">
        <f>-IFERROR(VLOOKUP($U81,'[5]Trial Blc'!$B$4:AR$379,AI$2,FALSE),0)</f>
        <v>925.71</v>
      </c>
      <c r="AJ81" s="271">
        <f>-IFERROR(VLOOKUP($U81,'[5]Trial Blc'!$B$4:AS$379,AJ$2,FALSE),0)</f>
        <v>945.42</v>
      </c>
      <c r="AK81" s="271">
        <f>-IFERROR(VLOOKUP($U81,'[5]Trial Blc'!$B$4:AT$379,AK$2,FALSE),0)</f>
        <v>965.13</v>
      </c>
      <c r="AL81" s="271">
        <f>-IFERROR(VLOOKUP($U81,'[5]Trial Blc'!$B$4:AU$379,AL$2,FALSE),0)</f>
        <v>984.84</v>
      </c>
      <c r="AM81" s="7">
        <f t="shared" ref="AM81:AM93" si="21">AVERAGE(Z81:AL81)</f>
        <v>880.53230769230754</v>
      </c>
    </row>
    <row r="82" spans="1:39" s="7" customFormat="1" x14ac:dyDescent="0.2">
      <c r="A82" s="7" t="s">
        <v>150</v>
      </c>
      <c r="B82" s="155">
        <v>1320</v>
      </c>
      <c r="C82" s="12" t="s">
        <v>151</v>
      </c>
      <c r="D82" s="271">
        <f>IFERROR(VLOOKUP($B82,'[5]Trial Blc'!$B$4:O$379,D$2,FALSE),0)</f>
        <v>445.12</v>
      </c>
      <c r="E82" s="10"/>
      <c r="F82" s="9"/>
      <c r="G82" s="10">
        <f>SUM(D82:F82)</f>
        <v>445.12</v>
      </c>
      <c r="H82" s="271">
        <f>IFERROR(VLOOKUP($B82,'[5]Trial Blc'!$B$4:S$379,H$2,FALSE),0)</f>
        <v>445.12</v>
      </c>
      <c r="I82" s="271">
        <f>IFERROR(VLOOKUP($B82,'[5]Trial Blc'!$B$4:T$379,I$2,FALSE),0)</f>
        <v>445.12</v>
      </c>
      <c r="J82" s="271">
        <f>IFERROR(VLOOKUP($B82,'[5]Trial Blc'!$B$4:U$379,J$2,FALSE),0)</f>
        <v>445.12</v>
      </c>
      <c r="K82" s="271">
        <f>IFERROR(VLOOKUP($B82,'[5]Trial Blc'!$B$4:V$379,K$2,FALSE),0)</f>
        <v>445.12</v>
      </c>
      <c r="L82" s="271">
        <f>IFERROR(VLOOKUP($B82,'[5]Trial Blc'!$B$4:W$379,L$2,FALSE),0)</f>
        <v>445.12</v>
      </c>
      <c r="M82" s="271">
        <f>IFERROR(VLOOKUP($B82,'[5]Trial Blc'!$B$4:X$379,M$2,FALSE),0)</f>
        <v>445.12</v>
      </c>
      <c r="N82" s="271">
        <f>IFERROR(VLOOKUP($B82,'[5]Trial Blc'!$B$4:Y$379,N$2,FALSE),0)</f>
        <v>445.12</v>
      </c>
      <c r="O82" s="271">
        <f>IFERROR(VLOOKUP($B82,'[5]Trial Blc'!$B$4:Z$379,O$2,FALSE),0)</f>
        <v>445.12</v>
      </c>
      <c r="P82" s="271">
        <f>IFERROR(VLOOKUP($B82,'[5]Trial Blc'!$B$4:AA$379,P$2,FALSE),0)</f>
        <v>445.12</v>
      </c>
      <c r="Q82" s="271">
        <f>IFERROR(VLOOKUP($B82,'[5]Trial Blc'!$B$4:AB$379,Q$2,FALSE),0)</f>
        <v>445.12</v>
      </c>
      <c r="R82" s="271">
        <f>IFERROR(VLOOKUP($B82,'[5]Trial Blc'!$B$4:AC$379,R$2,FALSE),0)</f>
        <v>445.12</v>
      </c>
      <c r="S82" s="271">
        <f>IFERROR(VLOOKUP($B82,'[5]Trial Blc'!$B$4:AD$379,S$2,FALSE),0)</f>
        <v>445.12</v>
      </c>
      <c r="T82" s="7">
        <f>AVERAGE(G82:S82)</f>
        <v>445.11999999999995</v>
      </c>
      <c r="U82" s="149">
        <v>2080</v>
      </c>
      <c r="V82" s="7" t="s">
        <v>152</v>
      </c>
      <c r="W82" s="271">
        <f>-IFERROR(VLOOKUP($U82,'[5]Trial Blc'!$B$4:AF$379,W$2,FALSE),0)</f>
        <v>142.31</v>
      </c>
      <c r="X82" s="9"/>
      <c r="Y82" s="10"/>
      <c r="Z82" s="10">
        <f>SUM(W82:Y82)</f>
        <v>142.31</v>
      </c>
      <c r="AA82" s="271">
        <f>-IFERROR(VLOOKUP($U82,'[5]Trial Blc'!$B$4:AJ$379,AA$2,FALSE),0)</f>
        <v>144.16</v>
      </c>
      <c r="AB82" s="271">
        <f>-IFERROR(VLOOKUP($U82,'[5]Trial Blc'!$B$4:AK$379,AB$2,FALSE),0)</f>
        <v>146.01</v>
      </c>
      <c r="AC82" s="271">
        <f>-IFERROR(VLOOKUP($U82,'[5]Trial Blc'!$B$4:AL$379,AC$2,FALSE),0)</f>
        <v>147.86000000000001</v>
      </c>
      <c r="AD82" s="271">
        <f>-IFERROR(VLOOKUP($U82,'[5]Trial Blc'!$B$4:AM$379,AD$2,FALSE),0)</f>
        <v>149.71</v>
      </c>
      <c r="AE82" s="271">
        <f>-IFERROR(VLOOKUP($U82,'[5]Trial Blc'!$B$4:AN$379,AE$2,FALSE),0)</f>
        <v>151.56</v>
      </c>
      <c r="AF82" s="271">
        <f>-IFERROR(VLOOKUP($U82,'[5]Trial Blc'!$B$4:AO$379,AF$2,FALSE),0)</f>
        <v>153.41</v>
      </c>
      <c r="AG82" s="271">
        <f>-IFERROR(VLOOKUP($U82,'[5]Trial Blc'!$B$4:AP$379,AG$2,FALSE),0)</f>
        <v>155.26</v>
      </c>
      <c r="AH82" s="271">
        <f>-IFERROR(VLOOKUP($U82,'[5]Trial Blc'!$B$4:AQ$379,AH$2,FALSE),0)</f>
        <v>157.11000000000001</v>
      </c>
      <c r="AI82" s="271">
        <f>-IFERROR(VLOOKUP($U82,'[5]Trial Blc'!$B$4:AR$379,AI$2,FALSE),0)</f>
        <v>158.96</v>
      </c>
      <c r="AJ82" s="271">
        <f>-IFERROR(VLOOKUP($U82,'[5]Trial Blc'!$B$4:AS$379,AJ$2,FALSE),0)</f>
        <v>160.81</v>
      </c>
      <c r="AK82" s="271">
        <f>-IFERROR(VLOOKUP($U82,'[5]Trial Blc'!$B$4:AT$379,AK$2,FALSE),0)</f>
        <v>162.66</v>
      </c>
      <c r="AL82" s="271">
        <f>-IFERROR(VLOOKUP($U82,'[5]Trial Blc'!$B$4:AU$379,AL$2,FALSE),0)</f>
        <v>164.51</v>
      </c>
      <c r="AM82" s="7">
        <f t="shared" si="21"/>
        <v>153.41000000000003</v>
      </c>
    </row>
    <row r="83" spans="1:39" s="11" customFormat="1" x14ac:dyDescent="0.2">
      <c r="A83" s="11" t="s">
        <v>153</v>
      </c>
      <c r="B83" s="155">
        <v>1345</v>
      </c>
      <c r="C83" s="12" t="s">
        <v>154</v>
      </c>
      <c r="D83" s="271">
        <f>IFERROR(VLOOKUP($B83,'[5]Trial Blc'!$B$4:O$379,D$2,FALSE),0)</f>
        <v>23566.77</v>
      </c>
      <c r="E83" s="10"/>
      <c r="F83" s="9"/>
      <c r="G83" s="10">
        <f>SUM(D83:F83)</f>
        <v>23566.77</v>
      </c>
      <c r="H83" s="271">
        <f>IFERROR(VLOOKUP($B83,'[5]Trial Blc'!$B$4:S$379,H$2,FALSE),0)</f>
        <v>23607.08</v>
      </c>
      <c r="I83" s="271">
        <f>IFERROR(VLOOKUP($B83,'[5]Trial Blc'!$B$4:T$379,I$2,FALSE),0)</f>
        <v>23607.08</v>
      </c>
      <c r="J83" s="271">
        <f>IFERROR(VLOOKUP($B83,'[5]Trial Blc'!$B$4:U$379,J$2,FALSE),0)</f>
        <v>23829.279999999999</v>
      </c>
      <c r="K83" s="271">
        <f>IFERROR(VLOOKUP($B83,'[5]Trial Blc'!$B$4:V$379,K$2,FALSE),0)</f>
        <v>23829.279999999999</v>
      </c>
      <c r="L83" s="271">
        <f>IFERROR(VLOOKUP($B83,'[5]Trial Blc'!$B$4:W$379,L$2,FALSE),0)</f>
        <v>23869.57</v>
      </c>
      <c r="M83" s="271">
        <f>IFERROR(VLOOKUP($B83,'[5]Trial Blc'!$B$4:X$379,M$2,FALSE),0)</f>
        <v>23869.57</v>
      </c>
      <c r="N83" s="271">
        <f>IFERROR(VLOOKUP($B83,'[5]Trial Blc'!$B$4:Y$379,N$2,FALSE),0)</f>
        <v>23869.57</v>
      </c>
      <c r="O83" s="271">
        <f>IFERROR(VLOOKUP($B83,'[5]Trial Blc'!$B$4:Z$379,O$2,FALSE),0)</f>
        <v>23869.57</v>
      </c>
      <c r="P83" s="271">
        <f>IFERROR(VLOOKUP($B83,'[5]Trial Blc'!$B$4:AA$379,P$2,FALSE),0)</f>
        <v>23869.57</v>
      </c>
      <c r="Q83" s="271">
        <f>IFERROR(VLOOKUP($B83,'[5]Trial Blc'!$B$4:AB$379,Q$2,FALSE),0)</f>
        <v>23869.57</v>
      </c>
      <c r="R83" s="271">
        <f>IFERROR(VLOOKUP($B83,'[5]Trial Blc'!$B$4:AC$379,R$2,FALSE),0)</f>
        <v>23869.57</v>
      </c>
      <c r="S83" s="271">
        <f>IFERROR(VLOOKUP($B83,'[5]Trial Blc'!$B$4:AD$379,S$2,FALSE),0)</f>
        <v>23869.57</v>
      </c>
      <c r="T83" s="11">
        <f>AVERAGE(G83:S83)</f>
        <v>23799.696153846158</v>
      </c>
      <c r="U83" s="150">
        <v>2105</v>
      </c>
      <c r="V83" s="11" t="s">
        <v>155</v>
      </c>
      <c r="W83" s="271">
        <f>-IFERROR(VLOOKUP($U83,'[5]Trial Blc'!$B$4:AF$379,W$2,FALSE),0)</f>
        <v>5347.28</v>
      </c>
      <c r="X83" s="9"/>
      <c r="Y83" s="10"/>
      <c r="Z83" s="10">
        <f>SUM(W83:Y83)</f>
        <v>5347.28</v>
      </c>
      <c r="AA83" s="271">
        <f>-IFERROR(VLOOKUP($U83,'[5]Trial Blc'!$B$4:AJ$379,AA$2,FALSE),0)</f>
        <v>5412.85</v>
      </c>
      <c r="AB83" s="271">
        <f>-IFERROR(VLOOKUP($U83,'[5]Trial Blc'!$B$4:AK$379,AB$2,FALSE),0)</f>
        <v>5478.42</v>
      </c>
      <c r="AC83" s="271">
        <f>-IFERROR(VLOOKUP($U83,'[5]Trial Blc'!$B$4:AL$379,AC$2,FALSE),0)</f>
        <v>5544.61</v>
      </c>
      <c r="AD83" s="271">
        <f>-IFERROR(VLOOKUP($U83,'[5]Trial Blc'!$B$4:AM$379,AD$2,FALSE),0)</f>
        <v>5610.8</v>
      </c>
      <c r="AE83" s="271">
        <f>-IFERROR(VLOOKUP($U83,'[5]Trial Blc'!$B$4:AN$379,AE$2,FALSE),0)</f>
        <v>5677.1</v>
      </c>
      <c r="AF83" s="271">
        <f>-IFERROR(VLOOKUP($U83,'[5]Trial Blc'!$B$4:AO$379,AF$2,FALSE),0)</f>
        <v>5743.4</v>
      </c>
      <c r="AG83" s="271">
        <f>-IFERROR(VLOOKUP($U83,'[5]Trial Blc'!$B$4:AP$379,AG$2,FALSE),0)</f>
        <v>5809.7</v>
      </c>
      <c r="AH83" s="271">
        <f>-IFERROR(VLOOKUP($U83,'[5]Trial Blc'!$B$4:AQ$379,AH$2,FALSE),0)</f>
        <v>5876</v>
      </c>
      <c r="AI83" s="271">
        <f>-IFERROR(VLOOKUP($U83,'[5]Trial Blc'!$B$4:AR$379,AI$2,FALSE),0)</f>
        <v>5942.3</v>
      </c>
      <c r="AJ83" s="271">
        <f>-IFERROR(VLOOKUP($U83,'[5]Trial Blc'!$B$4:AS$379,AJ$2,FALSE),0)</f>
        <v>6008.6</v>
      </c>
      <c r="AK83" s="271">
        <f>-IFERROR(VLOOKUP($U83,'[5]Trial Blc'!$B$4:AT$379,AK$2,FALSE),0)</f>
        <v>6074.9</v>
      </c>
      <c r="AL83" s="271">
        <f>-IFERROR(VLOOKUP($U83,'[5]Trial Blc'!$B$4:AU$379,AL$2,FALSE),0)</f>
        <v>6141.2</v>
      </c>
      <c r="AM83" s="7">
        <f t="shared" si="21"/>
        <v>5743.6276923076912</v>
      </c>
    </row>
    <row r="84" spans="1:39" s="7" customFormat="1" x14ac:dyDescent="0.2">
      <c r="B84" s="150"/>
      <c r="C84" s="11"/>
      <c r="D84" s="10"/>
      <c r="E84" s="10"/>
      <c r="F84" s="9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U84" s="149"/>
      <c r="W84" s="10"/>
      <c r="X84" s="12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</row>
    <row r="85" spans="1:39" s="7" customFormat="1" x14ac:dyDescent="0.2">
      <c r="B85" s="155">
        <v>1350</v>
      </c>
      <c r="C85" s="12" t="s">
        <v>156</v>
      </c>
      <c r="D85" s="271">
        <f>IFERROR(VLOOKUP($B85,'[5]Trial Blc'!$B$4:O$379,D$2,FALSE),0)</f>
        <v>797517.33</v>
      </c>
      <c r="E85" s="10"/>
      <c r="F85" s="9"/>
      <c r="G85" s="10">
        <f>SUM(D85:F85)</f>
        <v>797517.33</v>
      </c>
      <c r="H85" s="271">
        <f>IFERROR(VLOOKUP($B85,'[5]Trial Blc'!$B$4:S$379,H$2,FALSE),0)</f>
        <v>798921.78</v>
      </c>
      <c r="I85" s="271">
        <f>IFERROR(VLOOKUP($B85,'[5]Trial Blc'!$B$4:T$379,I$2,FALSE),0)</f>
        <v>798861.79</v>
      </c>
      <c r="J85" s="271">
        <f>IFERROR(VLOOKUP($B85,'[5]Trial Blc'!$B$4:U$379,J$2,FALSE),0)</f>
        <v>798942.59</v>
      </c>
      <c r="K85" s="271">
        <f>IFERROR(VLOOKUP($B85,'[5]Trial Blc'!$B$4:V$379,K$2,FALSE),0)</f>
        <v>799305.86</v>
      </c>
      <c r="L85" s="271">
        <f>IFERROR(VLOOKUP($B85,'[5]Trial Blc'!$B$4:W$379,L$2,FALSE),0)</f>
        <v>799305.86</v>
      </c>
      <c r="M85" s="271">
        <f>IFERROR(VLOOKUP($B85,'[5]Trial Blc'!$B$4:X$379,M$2,FALSE),0)</f>
        <v>799305.86</v>
      </c>
      <c r="N85" s="271">
        <f>IFERROR(VLOOKUP($B85,'[5]Trial Blc'!$B$4:Y$379,N$2,FALSE),0)</f>
        <v>799581.88</v>
      </c>
      <c r="O85" s="271">
        <f>IFERROR(VLOOKUP($B85,'[5]Trial Blc'!$B$4:Z$379,O$2,FALSE),0)</f>
        <v>799662.46</v>
      </c>
      <c r="P85" s="271">
        <f>IFERROR(VLOOKUP($B85,'[5]Trial Blc'!$B$4:AA$379,P$2,FALSE),0)</f>
        <v>799792.75</v>
      </c>
      <c r="Q85" s="271">
        <f>IFERROR(VLOOKUP($B85,'[5]Trial Blc'!$B$4:AB$379,Q$2,FALSE),0)</f>
        <v>799792.75</v>
      </c>
      <c r="R85" s="271">
        <f>IFERROR(VLOOKUP($B85,'[5]Trial Blc'!$B$4:AC$379,R$2,FALSE),0)</f>
        <v>800316.53</v>
      </c>
      <c r="S85" s="271">
        <f>IFERROR(VLOOKUP($B85,'[5]Trial Blc'!$B$4:AD$379,S$2,FALSE),0)</f>
        <v>800800.01</v>
      </c>
      <c r="T85" s="7">
        <f>AVERAGE(G85:S85)</f>
        <v>799392.88076923066</v>
      </c>
      <c r="U85" s="149">
        <v>2110</v>
      </c>
      <c r="V85" s="7" t="s">
        <v>157</v>
      </c>
      <c r="W85" s="271">
        <f>-IFERROR(VLOOKUP($U85,'[5]Trial Blc'!$B$4:AF$379,W$2,FALSE),0)</f>
        <v>311048.46999999997</v>
      </c>
      <c r="X85" s="9"/>
      <c r="Y85" s="10"/>
      <c r="Z85" s="10">
        <f>SUM(W85:Y85)</f>
        <v>311048.46999999997</v>
      </c>
      <c r="AA85" s="271">
        <f>-IFERROR(VLOOKUP($U85,'[5]Trial Blc'!$B$4:AJ$379,AA$2,FALSE),0)</f>
        <v>312525.21000000002</v>
      </c>
      <c r="AB85" s="271">
        <f>-IFERROR(VLOOKUP($U85,'[5]Trial Blc'!$B$4:AK$379,AB$2,FALSE),0)</f>
        <v>313941.96000000002</v>
      </c>
      <c r="AC85" s="271">
        <f>-IFERROR(VLOOKUP($U85,'[5]Trial Blc'!$B$4:AL$379,AC$2,FALSE),0)</f>
        <v>315418.74</v>
      </c>
      <c r="AD85" s="271">
        <f>-IFERROR(VLOOKUP($U85,'[5]Trial Blc'!$B$4:AM$379,AD$2,FALSE),0)</f>
        <v>316896.19</v>
      </c>
      <c r="AE85" s="271">
        <f>-IFERROR(VLOOKUP($U85,'[5]Trial Blc'!$B$4:AN$379,AE$2,FALSE),0)</f>
        <v>318373.64</v>
      </c>
      <c r="AF85" s="271">
        <f>-IFERROR(VLOOKUP($U85,'[5]Trial Blc'!$B$4:AO$379,AF$2,FALSE),0)</f>
        <v>319851.09000000003</v>
      </c>
      <c r="AG85" s="271">
        <f>-IFERROR(VLOOKUP($U85,'[5]Trial Blc'!$B$4:AP$379,AG$2,FALSE),0)</f>
        <v>321329.05</v>
      </c>
      <c r="AH85" s="271">
        <f>-IFERROR(VLOOKUP($U85,'[5]Trial Blc'!$B$4:AQ$379,AH$2,FALSE),0)</f>
        <v>322807.15999999997</v>
      </c>
      <c r="AI85" s="271">
        <f>-IFERROR(VLOOKUP($U85,'[5]Trial Blc'!$B$4:AR$379,AI$2,FALSE),0)</f>
        <v>324285.51</v>
      </c>
      <c r="AJ85" s="271">
        <f>-IFERROR(VLOOKUP($U85,'[5]Trial Blc'!$B$4:AS$379,AJ$2,FALSE),0)</f>
        <v>325763.86</v>
      </c>
      <c r="AK85" s="271">
        <f>-IFERROR(VLOOKUP($U85,'[5]Trial Blc'!$B$4:AT$379,AK$2,FALSE),0)</f>
        <v>327243.18</v>
      </c>
      <c r="AL85" s="271">
        <f>-IFERROR(VLOOKUP($U85,'[5]Trial Blc'!$B$4:AU$379,AL$2,FALSE),0)</f>
        <v>328723.40000000002</v>
      </c>
      <c r="AM85" s="7">
        <f t="shared" si="21"/>
        <v>319862.1123076923</v>
      </c>
    </row>
    <row r="86" spans="1:39" s="7" customFormat="1" x14ac:dyDescent="0.2">
      <c r="B86" s="155">
        <v>1353</v>
      </c>
      <c r="C86" s="12" t="s">
        <v>158</v>
      </c>
      <c r="D86" s="271">
        <f>IFERROR(VLOOKUP($B86,'[5]Trial Blc'!$B$4:O$379,D$2,FALSE),0)</f>
        <v>304321.34999999998</v>
      </c>
      <c r="E86" s="10"/>
      <c r="F86" s="9"/>
      <c r="G86" s="10">
        <f>SUM(D86:F86)</f>
        <v>304321.34999999998</v>
      </c>
      <c r="H86" s="271">
        <f>IFERROR(VLOOKUP($B86,'[5]Trial Blc'!$B$4:S$379,H$2,FALSE),0)</f>
        <v>304321.34999999998</v>
      </c>
      <c r="I86" s="271">
        <f>IFERROR(VLOOKUP($B86,'[5]Trial Blc'!$B$4:T$379,I$2,FALSE),0)</f>
        <v>304321.34999999998</v>
      </c>
      <c r="J86" s="271">
        <f>IFERROR(VLOOKUP($B86,'[5]Trial Blc'!$B$4:U$379,J$2,FALSE),0)</f>
        <v>304321.34999999998</v>
      </c>
      <c r="K86" s="271">
        <f>IFERROR(VLOOKUP($B86,'[5]Trial Blc'!$B$4:V$379,K$2,FALSE),0)</f>
        <v>304321.34999999998</v>
      </c>
      <c r="L86" s="271">
        <f>IFERROR(VLOOKUP($B86,'[5]Trial Blc'!$B$4:W$379,L$2,FALSE),0)</f>
        <v>304321.34999999998</v>
      </c>
      <c r="M86" s="271">
        <f>IFERROR(VLOOKUP($B86,'[5]Trial Blc'!$B$4:X$379,M$2,FALSE),0)</f>
        <v>304321.34999999998</v>
      </c>
      <c r="N86" s="271">
        <f>IFERROR(VLOOKUP($B86,'[5]Trial Blc'!$B$4:Y$379,N$2,FALSE),0)</f>
        <v>304321.34999999998</v>
      </c>
      <c r="O86" s="271">
        <f>IFERROR(VLOOKUP($B86,'[5]Trial Blc'!$B$4:Z$379,O$2,FALSE),0)</f>
        <v>304321.34999999998</v>
      </c>
      <c r="P86" s="271">
        <f>IFERROR(VLOOKUP($B86,'[5]Trial Blc'!$B$4:AA$379,P$2,FALSE),0)</f>
        <v>304321.34999999998</v>
      </c>
      <c r="Q86" s="271">
        <f>IFERROR(VLOOKUP($B86,'[5]Trial Blc'!$B$4:AB$379,Q$2,FALSE),0)</f>
        <v>304321.34999999998</v>
      </c>
      <c r="R86" s="271">
        <f>IFERROR(VLOOKUP($B86,'[5]Trial Blc'!$B$4:AC$379,R$2,FALSE),0)</f>
        <v>304321.34999999998</v>
      </c>
      <c r="S86" s="271">
        <f>IFERROR(VLOOKUP($B86,'[5]Trial Blc'!$B$4:AD$379,S$2,FALSE),0)</f>
        <v>304321.34999999998</v>
      </c>
      <c r="T86" s="7">
        <f>AVERAGE(G86:S86)</f>
        <v>304321.35000000003</v>
      </c>
      <c r="U86" s="149">
        <v>2113</v>
      </c>
      <c r="V86" s="7" t="s">
        <v>159</v>
      </c>
      <c r="W86" s="271">
        <f>-IFERROR(VLOOKUP($U86,'[5]Trial Blc'!$B$4:AF$379,W$2,FALSE),0)</f>
        <v>204186.98</v>
      </c>
      <c r="X86" s="9"/>
      <c r="Y86" s="10"/>
      <c r="Z86" s="10">
        <f>SUM(W86:Y86)</f>
        <v>204186.98</v>
      </c>
      <c r="AA86" s="271">
        <f>-IFERROR(VLOOKUP($U86,'[5]Trial Blc'!$B$4:AJ$379,AA$2,FALSE),0)</f>
        <v>205032.32000000001</v>
      </c>
      <c r="AB86" s="271">
        <f>-IFERROR(VLOOKUP($U86,'[5]Trial Blc'!$B$4:AK$379,AB$2,FALSE),0)</f>
        <v>205877.66</v>
      </c>
      <c r="AC86" s="271">
        <f>-IFERROR(VLOOKUP($U86,'[5]Trial Blc'!$B$4:AL$379,AC$2,FALSE),0)</f>
        <v>206723</v>
      </c>
      <c r="AD86" s="271">
        <f>-IFERROR(VLOOKUP($U86,'[5]Trial Blc'!$B$4:AM$379,AD$2,FALSE),0)</f>
        <v>207568.34</v>
      </c>
      <c r="AE86" s="271">
        <f>-IFERROR(VLOOKUP($U86,'[5]Trial Blc'!$B$4:AN$379,AE$2,FALSE),0)</f>
        <v>208413.68</v>
      </c>
      <c r="AF86" s="271">
        <f>-IFERROR(VLOOKUP($U86,'[5]Trial Blc'!$B$4:AO$379,AF$2,FALSE),0)</f>
        <v>209259.02</v>
      </c>
      <c r="AG86" s="271">
        <f>-IFERROR(VLOOKUP($U86,'[5]Trial Blc'!$B$4:AP$379,AG$2,FALSE),0)</f>
        <v>210104.36</v>
      </c>
      <c r="AH86" s="271">
        <f>-IFERROR(VLOOKUP($U86,'[5]Trial Blc'!$B$4:AQ$379,AH$2,FALSE),0)</f>
        <v>210949.7</v>
      </c>
      <c r="AI86" s="271">
        <f>-IFERROR(VLOOKUP($U86,'[5]Trial Blc'!$B$4:AR$379,AI$2,FALSE),0)</f>
        <v>211795.04</v>
      </c>
      <c r="AJ86" s="271">
        <f>-IFERROR(VLOOKUP($U86,'[5]Trial Blc'!$B$4:AS$379,AJ$2,FALSE),0)</f>
        <v>212640.38</v>
      </c>
      <c r="AK86" s="271">
        <f>-IFERROR(VLOOKUP($U86,'[5]Trial Blc'!$B$4:AT$379,AK$2,FALSE),0)</f>
        <v>213485.72</v>
      </c>
      <c r="AL86" s="271">
        <f>-IFERROR(VLOOKUP($U86,'[5]Trial Blc'!$B$4:AU$379,AL$2,FALSE),0)</f>
        <v>214331.06</v>
      </c>
      <c r="AM86" s="7">
        <f t="shared" si="21"/>
        <v>209259.02000000002</v>
      </c>
    </row>
    <row r="87" spans="1:39" s="7" customFormat="1" x14ac:dyDescent="0.2">
      <c r="B87" s="155"/>
      <c r="C87" s="12"/>
      <c r="D87" s="16"/>
      <c r="E87" s="10"/>
      <c r="F87" s="9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1"/>
      <c r="U87" s="150"/>
      <c r="V87" s="11"/>
      <c r="W87" s="16"/>
      <c r="X87" s="12"/>
      <c r="Y87" s="10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</row>
    <row r="88" spans="1:39" s="7" customFormat="1" ht="10.5" x14ac:dyDescent="0.25">
      <c r="A88" s="46" t="s">
        <v>160</v>
      </c>
      <c r="B88" s="272"/>
      <c r="C88" s="273" t="s">
        <v>81</v>
      </c>
      <c r="D88" s="10">
        <f>SUM(D85:D86)</f>
        <v>1101838.68</v>
      </c>
      <c r="E88" s="167"/>
      <c r="F88" s="167">
        <f>SUM(F85:F86)</f>
        <v>0</v>
      </c>
      <c r="G88" s="10">
        <f>SUM(G85:G86)</f>
        <v>1101838.68</v>
      </c>
      <c r="H88" s="10">
        <f>SUM(H85:H86)</f>
        <v>1103243.1299999999</v>
      </c>
      <c r="I88" s="10">
        <f t="shared" ref="I88:S88" si="22">SUM(I85:I86)</f>
        <v>1103183.1400000001</v>
      </c>
      <c r="J88" s="10">
        <f t="shared" si="22"/>
        <v>1103263.94</v>
      </c>
      <c r="K88" s="10">
        <f t="shared" si="22"/>
        <v>1103627.21</v>
      </c>
      <c r="L88" s="10">
        <f t="shared" si="22"/>
        <v>1103627.21</v>
      </c>
      <c r="M88" s="10">
        <f t="shared" si="22"/>
        <v>1103627.21</v>
      </c>
      <c r="N88" s="10">
        <f t="shared" si="22"/>
        <v>1103903.23</v>
      </c>
      <c r="O88" s="10">
        <f t="shared" si="22"/>
        <v>1103983.81</v>
      </c>
      <c r="P88" s="10">
        <f t="shared" si="22"/>
        <v>1104114.1000000001</v>
      </c>
      <c r="Q88" s="10">
        <f t="shared" si="22"/>
        <v>1104114.1000000001</v>
      </c>
      <c r="R88" s="10">
        <f t="shared" si="22"/>
        <v>1104637.8799999999</v>
      </c>
      <c r="S88" s="10">
        <f t="shared" si="22"/>
        <v>1105121.3599999999</v>
      </c>
      <c r="T88" s="11"/>
      <c r="U88" s="151"/>
      <c r="V88" s="24" t="s">
        <v>81</v>
      </c>
      <c r="W88" s="10">
        <f>SUM(W85:W86)</f>
        <v>515235.44999999995</v>
      </c>
      <c r="X88" s="167">
        <f>SUM(X85:X86)</f>
        <v>0</v>
      </c>
      <c r="Y88" s="167">
        <f>SUM(Y85:Y86)</f>
        <v>0</v>
      </c>
      <c r="Z88" s="10">
        <f>SUM(Z85:Z86)</f>
        <v>515235.44999999995</v>
      </c>
      <c r="AA88" s="10">
        <f>SUM(AA85:AA86)</f>
        <v>517557.53</v>
      </c>
      <c r="AB88" s="10">
        <f t="shared" ref="AB88:AL88" si="23">SUM(AB85:AB86)</f>
        <v>519819.62</v>
      </c>
      <c r="AC88" s="10">
        <f t="shared" si="23"/>
        <v>522141.74</v>
      </c>
      <c r="AD88" s="10">
        <f t="shared" si="23"/>
        <v>524464.53</v>
      </c>
      <c r="AE88" s="10">
        <f t="shared" si="23"/>
        <v>526787.32000000007</v>
      </c>
      <c r="AF88" s="10">
        <f t="shared" si="23"/>
        <v>529110.11</v>
      </c>
      <c r="AG88" s="10">
        <f t="shared" si="23"/>
        <v>531433.40999999992</v>
      </c>
      <c r="AH88" s="10">
        <f t="shared" si="23"/>
        <v>533756.86</v>
      </c>
      <c r="AI88" s="10">
        <f t="shared" si="23"/>
        <v>536080.55000000005</v>
      </c>
      <c r="AJ88" s="10">
        <f t="shared" si="23"/>
        <v>538404.24</v>
      </c>
      <c r="AK88" s="10">
        <f t="shared" si="23"/>
        <v>540728.9</v>
      </c>
      <c r="AL88" s="10">
        <f t="shared" si="23"/>
        <v>543054.46</v>
      </c>
      <c r="AM88" s="7">
        <f t="shared" si="21"/>
        <v>529121.13230769231</v>
      </c>
    </row>
    <row r="89" spans="1:39" s="7" customFormat="1" x14ac:dyDescent="0.2">
      <c r="A89" s="7" t="s">
        <v>161</v>
      </c>
      <c r="B89" s="155"/>
      <c r="C89" s="12"/>
      <c r="D89" s="10"/>
      <c r="E89" s="10"/>
      <c r="F89" s="9"/>
      <c r="G89" s="10">
        <f>SUM(D89:F89)</f>
        <v>0</v>
      </c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7">
        <f>AVERAGE(G89:S89)</f>
        <v>0</v>
      </c>
      <c r="U89" s="150"/>
      <c r="V89" s="11"/>
      <c r="W89" s="10"/>
      <c r="X89" s="12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1"/>
    </row>
    <row r="90" spans="1:39" s="11" customFormat="1" x14ac:dyDescent="0.2">
      <c r="A90" s="11" t="s">
        <v>162</v>
      </c>
      <c r="B90" s="155">
        <v>1360</v>
      </c>
      <c r="C90" s="12" t="s">
        <v>163</v>
      </c>
      <c r="D90" s="271">
        <f>IFERROR(VLOOKUP($B90,'[5]Trial Blc'!$B$4:O$379,D$2,FALSE),0)</f>
        <v>80006.03</v>
      </c>
      <c r="E90" s="10"/>
      <c r="F90" s="9"/>
      <c r="G90" s="10">
        <f>SUM(D90:F90)</f>
        <v>80006.03</v>
      </c>
      <c r="H90" s="271">
        <f>IFERROR(VLOOKUP($B90,'[5]Trial Blc'!$B$4:S$379,H$2,FALSE),0)</f>
        <v>80006.03</v>
      </c>
      <c r="I90" s="271">
        <f>IFERROR(VLOOKUP($B90,'[5]Trial Blc'!$B$4:T$379,I$2,FALSE),0)</f>
        <v>80006.03</v>
      </c>
      <c r="J90" s="271">
        <f>IFERROR(VLOOKUP($B90,'[5]Trial Blc'!$B$4:U$379,J$2,FALSE),0)</f>
        <v>80006.03</v>
      </c>
      <c r="K90" s="271">
        <f>IFERROR(VLOOKUP($B90,'[5]Trial Blc'!$B$4:V$379,K$2,FALSE),0)</f>
        <v>80006.03</v>
      </c>
      <c r="L90" s="271">
        <f>IFERROR(VLOOKUP($B90,'[5]Trial Blc'!$B$4:W$379,L$2,FALSE),0)</f>
        <v>80006.03</v>
      </c>
      <c r="M90" s="271">
        <f>IFERROR(VLOOKUP($B90,'[5]Trial Blc'!$B$4:X$379,M$2,FALSE),0)</f>
        <v>80006.03</v>
      </c>
      <c r="N90" s="271">
        <f>IFERROR(VLOOKUP($B90,'[5]Trial Blc'!$B$4:Y$379,N$2,FALSE),0)</f>
        <v>80006.03</v>
      </c>
      <c r="O90" s="271">
        <f>IFERROR(VLOOKUP($B90,'[5]Trial Blc'!$B$4:Z$379,O$2,FALSE),0)</f>
        <v>80006.03</v>
      </c>
      <c r="P90" s="271">
        <f>IFERROR(VLOOKUP($B90,'[5]Trial Blc'!$B$4:AA$379,P$2,FALSE),0)</f>
        <v>80006.03</v>
      </c>
      <c r="Q90" s="271">
        <f>IFERROR(VLOOKUP($B90,'[5]Trial Blc'!$B$4:AB$379,Q$2,FALSE),0)</f>
        <v>80006.03</v>
      </c>
      <c r="R90" s="271">
        <f>IFERROR(VLOOKUP($B90,'[5]Trial Blc'!$B$4:AC$379,R$2,FALSE),0)</f>
        <v>80006.03</v>
      </c>
      <c r="S90" s="271">
        <f>IFERROR(VLOOKUP($B90,'[5]Trial Blc'!$B$4:AD$379,S$2,FALSE),0)</f>
        <v>80288.06</v>
      </c>
      <c r="T90" s="7">
        <f>AVERAGE(G90:S90)</f>
        <v>80027.724615384621</v>
      </c>
      <c r="U90" s="150">
        <v>2120</v>
      </c>
      <c r="V90" s="11" t="s">
        <v>164</v>
      </c>
      <c r="W90" s="271">
        <f>-IFERROR(VLOOKUP($U90,'[5]Trial Blc'!$B$4:AF$379,W$2,FALSE),0)</f>
        <v>32425.84</v>
      </c>
      <c r="X90" s="9"/>
      <c r="Y90" s="10"/>
      <c r="Z90" s="10">
        <f>SUM(W90:Y90)</f>
        <v>32425.84</v>
      </c>
      <c r="AA90" s="271">
        <f>-IFERROR(VLOOKUP($U90,'[5]Trial Blc'!$B$4:AJ$379,AA$2,FALSE),0)</f>
        <v>32601.29</v>
      </c>
      <c r="AB90" s="271">
        <f>-IFERROR(VLOOKUP($U90,'[5]Trial Blc'!$B$4:AK$379,AB$2,FALSE),0)</f>
        <v>32776.74</v>
      </c>
      <c r="AC90" s="271">
        <f>-IFERROR(VLOOKUP($U90,'[5]Trial Blc'!$B$4:AL$379,AC$2,FALSE),0)</f>
        <v>32952.19</v>
      </c>
      <c r="AD90" s="271">
        <f>-IFERROR(VLOOKUP($U90,'[5]Trial Blc'!$B$4:AM$379,AD$2,FALSE),0)</f>
        <v>33127.64</v>
      </c>
      <c r="AE90" s="271">
        <f>-IFERROR(VLOOKUP($U90,'[5]Trial Blc'!$B$4:AN$379,AE$2,FALSE),0)</f>
        <v>33303.089999999997</v>
      </c>
      <c r="AF90" s="271">
        <f>-IFERROR(VLOOKUP($U90,'[5]Trial Blc'!$B$4:AO$379,AF$2,FALSE),0)</f>
        <v>33478.54</v>
      </c>
      <c r="AG90" s="271">
        <f>-IFERROR(VLOOKUP($U90,'[5]Trial Blc'!$B$4:AP$379,AG$2,FALSE),0)</f>
        <v>33653.99</v>
      </c>
      <c r="AH90" s="271">
        <f>-IFERROR(VLOOKUP($U90,'[5]Trial Blc'!$B$4:AQ$379,AH$2,FALSE),0)</f>
        <v>33829.440000000002</v>
      </c>
      <c r="AI90" s="271">
        <f>-IFERROR(VLOOKUP($U90,'[5]Trial Blc'!$B$4:AR$379,AI$2,FALSE),0)</f>
        <v>34004.89</v>
      </c>
      <c r="AJ90" s="271">
        <f>-IFERROR(VLOOKUP($U90,'[5]Trial Blc'!$B$4:AS$379,AJ$2,FALSE),0)</f>
        <v>34180.339999999997</v>
      </c>
      <c r="AK90" s="271">
        <f>-IFERROR(VLOOKUP($U90,'[5]Trial Blc'!$B$4:AT$379,AK$2,FALSE),0)</f>
        <v>34355.79</v>
      </c>
      <c r="AL90" s="271">
        <f>-IFERROR(VLOOKUP($U90,'[5]Trial Blc'!$B$4:AU$379,AL$2,FALSE),0)</f>
        <v>34531.86</v>
      </c>
      <c r="AM90" s="7">
        <f t="shared" si="21"/>
        <v>33478.587692307687</v>
      </c>
    </row>
    <row r="91" spans="1:39" s="7" customFormat="1" x14ac:dyDescent="0.2">
      <c r="A91" s="7" t="s">
        <v>165</v>
      </c>
      <c r="B91" s="155">
        <v>1365</v>
      </c>
      <c r="C91" s="12" t="s">
        <v>166</v>
      </c>
      <c r="D91" s="271">
        <f>IFERROR(VLOOKUP($B91,'[5]Trial Blc'!$B$4:O$379,D$2,FALSE),0)</f>
        <v>876.11</v>
      </c>
      <c r="E91" s="10"/>
      <c r="F91" s="9"/>
      <c r="G91" s="10">
        <f>SUM(D91:F91)</f>
        <v>876.11</v>
      </c>
      <c r="H91" s="271">
        <f>IFERROR(VLOOKUP($B91,'[5]Trial Blc'!$B$4:S$379,H$2,FALSE),0)</f>
        <v>876.11</v>
      </c>
      <c r="I91" s="271">
        <f>IFERROR(VLOOKUP($B91,'[5]Trial Blc'!$B$4:T$379,I$2,FALSE),0)</f>
        <v>876.11</v>
      </c>
      <c r="J91" s="271">
        <f>IFERROR(VLOOKUP($B91,'[5]Trial Blc'!$B$4:U$379,J$2,FALSE),0)</f>
        <v>876.11</v>
      </c>
      <c r="K91" s="271">
        <f>IFERROR(VLOOKUP($B91,'[5]Trial Blc'!$B$4:V$379,K$2,FALSE),0)</f>
        <v>876.11</v>
      </c>
      <c r="L91" s="271">
        <f>IFERROR(VLOOKUP($B91,'[5]Trial Blc'!$B$4:W$379,L$2,FALSE),0)</f>
        <v>876.11</v>
      </c>
      <c r="M91" s="271">
        <f>IFERROR(VLOOKUP($B91,'[5]Trial Blc'!$B$4:X$379,M$2,FALSE),0)</f>
        <v>876.11</v>
      </c>
      <c r="N91" s="271">
        <f>IFERROR(VLOOKUP($B91,'[5]Trial Blc'!$B$4:Y$379,N$2,FALSE),0)</f>
        <v>876.11</v>
      </c>
      <c r="O91" s="271">
        <f>IFERROR(VLOOKUP($B91,'[5]Trial Blc'!$B$4:Z$379,O$2,FALSE),0)</f>
        <v>876.11</v>
      </c>
      <c r="P91" s="271">
        <f>IFERROR(VLOOKUP($B91,'[5]Trial Blc'!$B$4:AA$379,P$2,FALSE),0)</f>
        <v>876.11</v>
      </c>
      <c r="Q91" s="271">
        <f>IFERROR(VLOOKUP($B91,'[5]Trial Blc'!$B$4:AB$379,Q$2,FALSE),0)</f>
        <v>876.11</v>
      </c>
      <c r="R91" s="271">
        <f>IFERROR(VLOOKUP($B91,'[5]Trial Blc'!$B$4:AC$379,R$2,FALSE),0)</f>
        <v>876.11</v>
      </c>
      <c r="S91" s="271">
        <f>IFERROR(VLOOKUP($B91,'[5]Trial Blc'!$B$4:AD$379,S$2,FALSE),0)</f>
        <v>1240.1099999999999</v>
      </c>
      <c r="T91" s="7">
        <f>AVERAGE(G91:S91)</f>
        <v>904.11</v>
      </c>
      <c r="U91" s="149">
        <v>2125</v>
      </c>
      <c r="V91" s="7" t="s">
        <v>167</v>
      </c>
      <c r="W91" s="271">
        <f>-IFERROR(VLOOKUP($U91,'[5]Trial Blc'!$B$4:AF$379,W$2,FALSE),0)</f>
        <v>630.35</v>
      </c>
      <c r="X91" s="9"/>
      <c r="Y91" s="10"/>
      <c r="Z91" s="10">
        <f>SUM(W91:Y91)</f>
        <v>630.35</v>
      </c>
      <c r="AA91" s="271">
        <f>-IFERROR(VLOOKUP($U91,'[5]Trial Blc'!$B$4:AJ$379,AA$2,FALSE),0)</f>
        <v>644.95000000000005</v>
      </c>
      <c r="AB91" s="271">
        <f>-IFERROR(VLOOKUP($U91,'[5]Trial Blc'!$B$4:AK$379,AB$2,FALSE),0)</f>
        <v>659.55</v>
      </c>
      <c r="AC91" s="271">
        <f>-IFERROR(VLOOKUP($U91,'[5]Trial Blc'!$B$4:AL$379,AC$2,FALSE),0)</f>
        <v>674.15</v>
      </c>
      <c r="AD91" s="271">
        <f>-IFERROR(VLOOKUP($U91,'[5]Trial Blc'!$B$4:AM$379,AD$2,FALSE),0)</f>
        <v>688.75</v>
      </c>
      <c r="AE91" s="271">
        <f>-IFERROR(VLOOKUP($U91,'[5]Trial Blc'!$B$4:AN$379,AE$2,FALSE),0)</f>
        <v>703.35</v>
      </c>
      <c r="AF91" s="271">
        <f>-IFERROR(VLOOKUP($U91,'[5]Trial Blc'!$B$4:AO$379,AF$2,FALSE),0)</f>
        <v>717.95</v>
      </c>
      <c r="AG91" s="271">
        <f>-IFERROR(VLOOKUP($U91,'[5]Trial Blc'!$B$4:AP$379,AG$2,FALSE),0)</f>
        <v>732.55</v>
      </c>
      <c r="AH91" s="271">
        <f>-IFERROR(VLOOKUP($U91,'[5]Trial Blc'!$B$4:AQ$379,AH$2,FALSE),0)</f>
        <v>747.15</v>
      </c>
      <c r="AI91" s="271">
        <f>-IFERROR(VLOOKUP($U91,'[5]Trial Blc'!$B$4:AR$379,AI$2,FALSE),0)</f>
        <v>761.75</v>
      </c>
      <c r="AJ91" s="271">
        <f>-IFERROR(VLOOKUP($U91,'[5]Trial Blc'!$B$4:AS$379,AJ$2,FALSE),0)</f>
        <v>776.35</v>
      </c>
      <c r="AK91" s="271">
        <f>-IFERROR(VLOOKUP($U91,'[5]Trial Blc'!$B$4:AT$379,AK$2,FALSE),0)</f>
        <v>790.95</v>
      </c>
      <c r="AL91" s="271">
        <f>-IFERROR(VLOOKUP($U91,'[5]Trial Blc'!$B$4:AU$379,AL$2,FALSE),0)</f>
        <v>805.55</v>
      </c>
      <c r="AM91" s="7">
        <f t="shared" si="21"/>
        <v>717.95</v>
      </c>
    </row>
    <row r="92" spans="1:39" s="7" customFormat="1" x14ac:dyDescent="0.2">
      <c r="A92" s="7" t="s">
        <v>168</v>
      </c>
      <c r="B92" s="155"/>
      <c r="C92" s="12"/>
      <c r="D92" s="10"/>
      <c r="E92" s="10"/>
      <c r="F92" s="9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U92" s="149"/>
      <c r="W92" s="10"/>
      <c r="X92" s="9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1"/>
    </row>
    <row r="93" spans="1:39" s="7" customFormat="1" x14ac:dyDescent="0.2">
      <c r="A93" s="7" t="s">
        <v>169</v>
      </c>
      <c r="B93" s="155">
        <v>1430</v>
      </c>
      <c r="C93" s="12" t="s">
        <v>170</v>
      </c>
      <c r="D93" s="271">
        <f>IFERROR(VLOOKUP($B93,'[5]Trial Blc'!$B$4:O$379,D$2,FALSE),0)</f>
        <v>0</v>
      </c>
      <c r="E93" s="10"/>
      <c r="F93" s="9"/>
      <c r="G93" s="10">
        <f>SUM(D93:F93)</f>
        <v>0</v>
      </c>
      <c r="H93" s="271">
        <f>IFERROR(VLOOKUP($B93,'[5]Trial Blc'!$B$4:S$379,H$2,FALSE),0)</f>
        <v>0</v>
      </c>
      <c r="I93" s="271">
        <f>IFERROR(VLOOKUP($B93,'[5]Trial Blc'!$B$4:T$379,I$2,FALSE),0)</f>
        <v>0</v>
      </c>
      <c r="J93" s="271">
        <f>IFERROR(VLOOKUP($B93,'[5]Trial Blc'!$B$4:U$379,J$2,FALSE),0)</f>
        <v>0</v>
      </c>
      <c r="K93" s="271">
        <f>IFERROR(VLOOKUP($B93,'[5]Trial Blc'!$B$4:V$379,K$2,FALSE),0)</f>
        <v>0</v>
      </c>
      <c r="L93" s="271">
        <f>IFERROR(VLOOKUP($B93,'[5]Trial Blc'!$B$4:W$379,L$2,FALSE),0)</f>
        <v>0</v>
      </c>
      <c r="M93" s="271">
        <f>IFERROR(VLOOKUP($B93,'[5]Trial Blc'!$B$4:X$379,M$2,FALSE),0)</f>
        <v>0</v>
      </c>
      <c r="N93" s="271">
        <f>IFERROR(VLOOKUP($B93,'[5]Trial Blc'!$B$4:Y$379,N$2,FALSE),0)</f>
        <v>0</v>
      </c>
      <c r="O93" s="271">
        <f>IFERROR(VLOOKUP($B93,'[5]Trial Blc'!$B$4:Z$379,O$2,FALSE),0)</f>
        <v>0</v>
      </c>
      <c r="P93" s="271">
        <f>IFERROR(VLOOKUP($B93,'[5]Trial Blc'!$B$4:AA$379,P$2,FALSE),0)</f>
        <v>0</v>
      </c>
      <c r="Q93" s="271">
        <f>IFERROR(VLOOKUP($B93,'[5]Trial Blc'!$B$4:AB$379,Q$2,FALSE),0)</f>
        <v>0</v>
      </c>
      <c r="R93" s="271">
        <f>IFERROR(VLOOKUP($B93,'[5]Trial Blc'!$B$4:AC$379,R$2,FALSE),0)</f>
        <v>0</v>
      </c>
      <c r="S93" s="271">
        <f>IFERROR(VLOOKUP($B93,'[5]Trial Blc'!$B$4:AD$379,S$2,FALSE),0)</f>
        <v>0</v>
      </c>
      <c r="T93" s="7">
        <f>AVERAGE(G93:S93)</f>
        <v>0</v>
      </c>
      <c r="U93" s="149">
        <v>2190</v>
      </c>
      <c r="V93" s="7" t="s">
        <v>171</v>
      </c>
      <c r="W93" s="10">
        <v>0</v>
      </c>
      <c r="X93" s="9"/>
      <c r="Y93" s="10"/>
      <c r="Z93" s="10">
        <f>SUM(W93:Y93)</f>
        <v>0</v>
      </c>
      <c r="AA93" s="10">
        <v>0</v>
      </c>
      <c r="AB93" s="10">
        <v>0</v>
      </c>
      <c r="AC93" s="10">
        <v>0</v>
      </c>
      <c r="AD93" s="10">
        <v>0</v>
      </c>
      <c r="AE93" s="10">
        <v>0</v>
      </c>
      <c r="AF93" s="10">
        <v>0</v>
      </c>
      <c r="AG93" s="10">
        <v>0</v>
      </c>
      <c r="AH93" s="10">
        <v>0</v>
      </c>
      <c r="AI93" s="10">
        <v>0</v>
      </c>
      <c r="AJ93" s="10">
        <v>0</v>
      </c>
      <c r="AK93" s="10">
        <v>0</v>
      </c>
      <c r="AL93" s="10">
        <v>0</v>
      </c>
      <c r="AM93" s="7">
        <f t="shared" si="21"/>
        <v>0</v>
      </c>
    </row>
    <row r="94" spans="1:39" s="7" customFormat="1" ht="10.5" x14ac:dyDescent="0.25">
      <c r="A94" s="8" t="s">
        <v>172</v>
      </c>
      <c r="B94" s="155"/>
      <c r="C94" s="12"/>
      <c r="D94" s="10"/>
      <c r="E94" s="10"/>
      <c r="F94" s="9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U94" s="146"/>
      <c r="V94" s="8" t="s">
        <v>172</v>
      </c>
      <c r="W94" s="10"/>
      <c r="X94" s="9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1"/>
    </row>
    <row r="95" spans="1:39" s="7" customFormat="1" x14ac:dyDescent="0.2">
      <c r="A95" s="7" t="s">
        <v>173</v>
      </c>
      <c r="B95" s="149"/>
      <c r="D95" s="10"/>
      <c r="E95" s="10"/>
      <c r="F95" s="9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U95" s="149"/>
      <c r="W95" s="10"/>
      <c r="X95" s="9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1"/>
    </row>
    <row r="96" spans="1:39" s="7" customFormat="1" x14ac:dyDescent="0.2">
      <c r="A96" s="7" t="s">
        <v>174</v>
      </c>
      <c r="B96" s="155">
        <v>1295</v>
      </c>
      <c r="C96" s="12" t="s">
        <v>175</v>
      </c>
      <c r="D96" s="271">
        <f>IFERROR(VLOOKUP($B96,'[5]Trial Blc'!$B$4:O$379,D$2,FALSE),0)</f>
        <v>661852.44999999995</v>
      </c>
      <c r="E96" s="10"/>
      <c r="F96" s="9"/>
      <c r="G96" s="10">
        <f>SUM(D96:F96)</f>
        <v>661852.44999999995</v>
      </c>
      <c r="H96" s="271">
        <f>IFERROR(VLOOKUP($B96,'[5]Trial Blc'!$B$4:S$379,H$2,FALSE),0)</f>
        <v>664125.05000000005</v>
      </c>
      <c r="I96" s="271">
        <f>IFERROR(VLOOKUP($B96,'[5]Trial Blc'!$B$4:T$379,I$2,FALSE),0)</f>
        <v>666217.21</v>
      </c>
      <c r="J96" s="271">
        <f>IFERROR(VLOOKUP($B96,'[5]Trial Blc'!$B$4:U$379,J$2,FALSE),0)</f>
        <v>666338.41</v>
      </c>
      <c r="K96" s="271">
        <f>IFERROR(VLOOKUP($B96,'[5]Trial Blc'!$B$4:V$379,K$2,FALSE),0)</f>
        <v>668581.6</v>
      </c>
      <c r="L96" s="271">
        <f>IFERROR(VLOOKUP($B96,'[5]Trial Blc'!$B$4:W$379,L$2,FALSE),0)</f>
        <v>668863.63</v>
      </c>
      <c r="M96" s="271">
        <f>IFERROR(VLOOKUP($B96,'[5]Trial Blc'!$B$4:X$379,M$2,FALSE),0)</f>
        <v>673330.94</v>
      </c>
      <c r="N96" s="271">
        <f>IFERROR(VLOOKUP($B96,'[5]Trial Blc'!$B$4:Y$379,N$2,FALSE),0)</f>
        <v>673411.52</v>
      </c>
      <c r="O96" s="271">
        <f>IFERROR(VLOOKUP($B96,'[5]Trial Blc'!$B$4:Z$379,O$2,FALSE),0)</f>
        <v>678517.22</v>
      </c>
      <c r="P96" s="271">
        <f>IFERROR(VLOOKUP($B96,'[5]Trial Blc'!$B$4:AA$379,P$2,FALSE),0)</f>
        <v>682376.92</v>
      </c>
      <c r="Q96" s="271">
        <f>IFERROR(VLOOKUP($B96,'[5]Trial Blc'!$B$4:AB$379,Q$2,FALSE),0)</f>
        <v>682376.92</v>
      </c>
      <c r="R96" s="271">
        <f>IFERROR(VLOOKUP($B96,'[5]Trial Blc'!$B$4:AC$379,R$2,FALSE),0)</f>
        <v>688580.04</v>
      </c>
      <c r="S96" s="271">
        <f>IFERROR(VLOOKUP($B96,'[5]Trial Blc'!$B$4:AD$379,S$2,FALSE),0)</f>
        <v>706410.1</v>
      </c>
      <c r="T96" s="7">
        <f>AVERAGE(G96:S96)</f>
        <v>675460.15461538464</v>
      </c>
      <c r="U96" s="149">
        <v>2055</v>
      </c>
      <c r="V96" s="7" t="s">
        <v>176</v>
      </c>
      <c r="W96" s="271">
        <f>-IFERROR(VLOOKUP($U96,'[5]Trial Blc'!$B$4:AF$379,W$2,FALSE),0)</f>
        <v>385091.76</v>
      </c>
      <c r="X96" s="9"/>
      <c r="Y96" s="10"/>
      <c r="Z96" s="10">
        <f>SUM(W96:Y96)</f>
        <v>385091.76</v>
      </c>
      <c r="AA96" s="271">
        <f>-IFERROR(VLOOKUP($U96,'[5]Trial Blc'!$B$4:AJ$379,AA$2,FALSE),0)</f>
        <v>387305.53</v>
      </c>
      <c r="AB96" s="271">
        <f>-IFERROR(VLOOKUP($U96,'[5]Trial Blc'!$B$4:AK$379,AB$2,FALSE),0)</f>
        <v>384727.92</v>
      </c>
      <c r="AC96" s="271">
        <f>-IFERROR(VLOOKUP($U96,'[5]Trial Blc'!$B$4:AL$379,AC$2,FALSE),0)</f>
        <v>386949.07</v>
      </c>
      <c r="AD96" s="271">
        <f>-IFERROR(VLOOKUP($U96,'[5]Trial Blc'!$B$4:AM$379,AD$2,FALSE),0)</f>
        <v>386545.91</v>
      </c>
      <c r="AE96" s="271">
        <f>-IFERROR(VLOOKUP($U96,'[5]Trial Blc'!$B$4:AN$379,AE$2,FALSE),0)</f>
        <v>388775.48</v>
      </c>
      <c r="AF96" s="271">
        <f>-IFERROR(VLOOKUP($U96,'[5]Trial Blc'!$B$4:AO$379,AF$2,FALSE),0)</f>
        <v>390560.41</v>
      </c>
      <c r="AG96" s="271">
        <f>-IFERROR(VLOOKUP($U96,'[5]Trial Blc'!$B$4:AP$379,AG$2,FALSE),0)</f>
        <v>392805.13</v>
      </c>
      <c r="AH96" s="271">
        <f>-IFERROR(VLOOKUP($U96,'[5]Trial Blc'!$B$4:AQ$379,AH$2,FALSE),0)</f>
        <v>394197.58</v>
      </c>
      <c r="AI96" s="271">
        <f>-IFERROR(VLOOKUP($U96,'[5]Trial Blc'!$B$4:AR$379,AI$2,FALSE),0)</f>
        <v>396472.17</v>
      </c>
      <c r="AJ96" s="271">
        <f>-IFERROR(VLOOKUP($U96,'[5]Trial Blc'!$B$4:AS$379,AJ$2,FALSE),0)</f>
        <v>398746.76</v>
      </c>
      <c r="AK96" s="271">
        <f>-IFERROR(VLOOKUP($U96,'[5]Trial Blc'!$B$4:AT$379,AK$2,FALSE),0)</f>
        <v>401042.03</v>
      </c>
      <c r="AL96" s="271">
        <f>-IFERROR(VLOOKUP($U96,'[5]Trial Blc'!$B$4:AU$379,AL$2,FALSE),0)</f>
        <v>403304.29</v>
      </c>
      <c r="AM96" s="7">
        <f>AVERAGE(Z96:AL96)</f>
        <v>392040.31076923077</v>
      </c>
    </row>
    <row r="97" spans="1:39" s="7" customFormat="1" x14ac:dyDescent="0.2">
      <c r="A97" s="7" t="s">
        <v>177</v>
      </c>
      <c r="B97" s="155">
        <v>1375</v>
      </c>
      <c r="C97" s="12" t="s">
        <v>493</v>
      </c>
      <c r="D97" s="271">
        <f>IFERROR(VLOOKUP($B97,'[5]Trial Blc'!$B$4:O$379,D$2,FALSE),0)</f>
        <v>5734</v>
      </c>
      <c r="E97" s="10"/>
      <c r="F97" s="9"/>
      <c r="G97" s="10">
        <f>SUM(D97:F97)</f>
        <v>5734</v>
      </c>
      <c r="H97" s="271">
        <f>IFERROR(VLOOKUP($B97,'[5]Trial Blc'!$B$4:S$379,H$2,FALSE),0)</f>
        <v>5734</v>
      </c>
      <c r="I97" s="271">
        <f>IFERROR(VLOOKUP($B97,'[5]Trial Blc'!$B$4:T$379,I$2,FALSE),0)</f>
        <v>5734</v>
      </c>
      <c r="J97" s="271">
        <f>IFERROR(VLOOKUP($B97,'[5]Trial Blc'!$B$4:U$379,J$2,FALSE),0)</f>
        <v>5734</v>
      </c>
      <c r="K97" s="271">
        <f>IFERROR(VLOOKUP($B97,'[5]Trial Blc'!$B$4:V$379,K$2,FALSE),0)</f>
        <v>5734</v>
      </c>
      <c r="L97" s="271">
        <f>IFERROR(VLOOKUP($B97,'[5]Trial Blc'!$B$4:W$379,L$2,FALSE),0)</f>
        <v>5734</v>
      </c>
      <c r="M97" s="271">
        <f>IFERROR(VLOOKUP($B97,'[5]Trial Blc'!$B$4:X$379,M$2,FALSE),0)</f>
        <v>5734</v>
      </c>
      <c r="N97" s="271">
        <f>IFERROR(VLOOKUP($B97,'[5]Trial Blc'!$B$4:Y$379,N$2,FALSE),0)</f>
        <v>5734</v>
      </c>
      <c r="O97" s="271">
        <f>IFERROR(VLOOKUP($B97,'[5]Trial Blc'!$B$4:Z$379,O$2,FALSE),0)</f>
        <v>5734</v>
      </c>
      <c r="P97" s="271">
        <f>IFERROR(VLOOKUP($B97,'[5]Trial Blc'!$B$4:AA$379,P$2,FALSE),0)</f>
        <v>5734</v>
      </c>
      <c r="Q97" s="271">
        <f>IFERROR(VLOOKUP($B97,'[5]Trial Blc'!$B$4:AB$379,Q$2,FALSE),0)</f>
        <v>5734</v>
      </c>
      <c r="R97" s="271">
        <f>IFERROR(VLOOKUP($B97,'[5]Trial Blc'!$B$4:AC$379,R$2,FALSE),0)</f>
        <v>5734</v>
      </c>
      <c r="S97" s="271">
        <f>IFERROR(VLOOKUP($B97,'[5]Trial Blc'!$B$4:AD$379,S$2,FALSE),0)</f>
        <v>5734</v>
      </c>
      <c r="U97" s="155">
        <v>2135</v>
      </c>
      <c r="V97" s="12" t="s">
        <v>537</v>
      </c>
      <c r="W97" s="271">
        <f>-IFERROR(VLOOKUP($U97,'[5]Trial Blc'!$B$4:AF$379,W$2,FALSE),0)</f>
        <v>3344.74</v>
      </c>
      <c r="X97" s="9"/>
      <c r="Y97" s="10"/>
      <c r="Z97" s="10">
        <f>SUM(W97:Y97)</f>
        <v>3344.74</v>
      </c>
      <c r="AA97" s="271">
        <f>-IFERROR(VLOOKUP($U97,'[5]Trial Blc'!$B$4:AJ$379,AA$2,FALSE),0)</f>
        <v>3360.67</v>
      </c>
      <c r="AB97" s="271">
        <f>-IFERROR(VLOOKUP($U97,'[5]Trial Blc'!$B$4:AK$379,AB$2,FALSE),0)</f>
        <v>3376.6</v>
      </c>
      <c r="AC97" s="271">
        <f>-IFERROR(VLOOKUP($U97,'[5]Trial Blc'!$B$4:AL$379,AC$2,FALSE),0)</f>
        <v>3392.53</v>
      </c>
      <c r="AD97" s="271">
        <f>-IFERROR(VLOOKUP($U97,'[5]Trial Blc'!$B$4:AM$379,AD$2,FALSE),0)</f>
        <v>3408.46</v>
      </c>
      <c r="AE97" s="271">
        <f>-IFERROR(VLOOKUP($U97,'[5]Trial Blc'!$B$4:AN$379,AE$2,FALSE),0)</f>
        <v>3424.39</v>
      </c>
      <c r="AF97" s="271">
        <f>-IFERROR(VLOOKUP($U97,'[5]Trial Blc'!$B$4:AO$379,AF$2,FALSE),0)</f>
        <v>3440.32</v>
      </c>
      <c r="AG97" s="271">
        <f>-IFERROR(VLOOKUP($U97,'[5]Trial Blc'!$B$4:AP$379,AG$2,FALSE),0)</f>
        <v>3456.25</v>
      </c>
      <c r="AH97" s="271">
        <f>-IFERROR(VLOOKUP($U97,'[5]Trial Blc'!$B$4:AQ$379,AH$2,FALSE),0)</f>
        <v>3472.18</v>
      </c>
      <c r="AI97" s="271">
        <f>-IFERROR(VLOOKUP($U97,'[5]Trial Blc'!$B$4:AR$379,AI$2,FALSE),0)</f>
        <v>3488.11</v>
      </c>
      <c r="AJ97" s="271">
        <f>-IFERROR(VLOOKUP($U97,'[5]Trial Blc'!$B$4:AS$379,AJ$2,FALSE),0)</f>
        <v>3504.04</v>
      </c>
      <c r="AK97" s="271">
        <f>-IFERROR(VLOOKUP($U97,'[5]Trial Blc'!$B$4:AT$379,AK$2,FALSE),0)</f>
        <v>3519.97</v>
      </c>
      <c r="AL97" s="271">
        <f>-IFERROR(VLOOKUP($U97,'[5]Trial Blc'!$B$4:AU$379,AL$2,FALSE),0)</f>
        <v>3535.9</v>
      </c>
      <c r="AM97" s="7">
        <f>AVERAGE(Z97:AL97)</f>
        <v>3440.32</v>
      </c>
    </row>
    <row r="98" spans="1:39" s="7" customFormat="1" x14ac:dyDescent="0.2">
      <c r="A98" s="7" t="s">
        <v>178</v>
      </c>
      <c r="B98" s="150">
        <v>1380</v>
      </c>
      <c r="C98" s="11" t="s">
        <v>179</v>
      </c>
      <c r="D98" s="271">
        <f>IFERROR(VLOOKUP($B98,'[5]Trial Blc'!$B$4:O$379,D$2,FALSE),0)</f>
        <v>-6743.06</v>
      </c>
      <c r="E98" s="10"/>
      <c r="F98" s="9"/>
      <c r="G98" s="10">
        <f>SUM(D98:F98)</f>
        <v>-6743.06</v>
      </c>
      <c r="H98" s="271">
        <f>IFERROR(VLOOKUP($B98,'[5]Trial Blc'!$B$4:S$379,H$2,FALSE),0)</f>
        <v>-6743.06</v>
      </c>
      <c r="I98" s="271">
        <f>IFERROR(VLOOKUP($B98,'[5]Trial Blc'!$B$4:T$379,I$2,FALSE),0)</f>
        <v>-6743.06</v>
      </c>
      <c r="J98" s="271">
        <f>IFERROR(VLOOKUP($B98,'[5]Trial Blc'!$B$4:U$379,J$2,FALSE),0)</f>
        <v>-6743.06</v>
      </c>
      <c r="K98" s="271">
        <f>IFERROR(VLOOKUP($B98,'[5]Trial Blc'!$B$4:V$379,K$2,FALSE),0)</f>
        <v>-6743.06</v>
      </c>
      <c r="L98" s="271">
        <f>IFERROR(VLOOKUP($B98,'[5]Trial Blc'!$B$4:W$379,L$2,FALSE),0)</f>
        <v>-6743.06</v>
      </c>
      <c r="M98" s="271">
        <f>IFERROR(VLOOKUP($B98,'[5]Trial Blc'!$B$4:X$379,M$2,FALSE),0)</f>
        <v>-6743.06</v>
      </c>
      <c r="N98" s="271">
        <f>IFERROR(VLOOKUP($B98,'[5]Trial Blc'!$B$4:Y$379,N$2,FALSE),0)</f>
        <v>-6743.06</v>
      </c>
      <c r="O98" s="271">
        <f>IFERROR(VLOOKUP($B98,'[5]Trial Blc'!$B$4:Z$379,O$2,FALSE),0)</f>
        <v>-998.06</v>
      </c>
      <c r="P98" s="271">
        <f>IFERROR(VLOOKUP($B98,'[5]Trial Blc'!$B$4:AA$379,P$2,FALSE),0)</f>
        <v>-998.06</v>
      </c>
      <c r="Q98" s="271">
        <f>IFERROR(VLOOKUP($B98,'[5]Trial Blc'!$B$4:AB$379,Q$2,FALSE),0)</f>
        <v>-998.06</v>
      </c>
      <c r="R98" s="271">
        <f>IFERROR(VLOOKUP($B98,'[5]Trial Blc'!$B$4:AC$379,R$2,FALSE),0)</f>
        <v>-998.06</v>
      </c>
      <c r="S98" s="271">
        <f>IFERROR(VLOOKUP($B98,'[5]Trial Blc'!$B$4:AD$379,S$2,FALSE),0)</f>
        <v>-998.06</v>
      </c>
      <c r="T98" s="7">
        <f>AVERAGE(G98:S98)</f>
        <v>-4533.4446153846138</v>
      </c>
      <c r="U98" s="149">
        <v>2140</v>
      </c>
      <c r="V98" s="7" t="s">
        <v>180</v>
      </c>
      <c r="W98" s="271">
        <f>-IFERROR(VLOOKUP($U98,'[5]Trial Blc'!$B$4:AF$379,W$2,FALSE),0)</f>
        <v>-49888.08</v>
      </c>
      <c r="X98" s="9"/>
      <c r="Y98" s="10"/>
      <c r="Z98" s="10">
        <f>SUM(W98:Y98)</f>
        <v>-49888.08</v>
      </c>
      <c r="AA98" s="271">
        <f>-IFERROR(VLOOKUP($U98,'[5]Trial Blc'!$B$4:AJ$379,AA$2,FALSE),0)</f>
        <v>-49919.3</v>
      </c>
      <c r="AB98" s="271">
        <f>-IFERROR(VLOOKUP($U98,'[5]Trial Blc'!$B$4:AK$379,AB$2,FALSE),0)</f>
        <v>-49950.52</v>
      </c>
      <c r="AC98" s="271">
        <f>-IFERROR(VLOOKUP($U98,'[5]Trial Blc'!$B$4:AL$379,AC$2,FALSE),0)</f>
        <v>-49981.74</v>
      </c>
      <c r="AD98" s="271">
        <f>-IFERROR(VLOOKUP($U98,'[5]Trial Blc'!$B$4:AM$379,AD$2,FALSE),0)</f>
        <v>-50012.959999999999</v>
      </c>
      <c r="AE98" s="271">
        <f>-IFERROR(VLOOKUP($U98,'[5]Trial Blc'!$B$4:AN$379,AE$2,FALSE),0)</f>
        <v>-50044.18</v>
      </c>
      <c r="AF98" s="271">
        <f>-IFERROR(VLOOKUP($U98,'[5]Trial Blc'!$B$4:AO$379,AF$2,FALSE),0)</f>
        <v>-50075.4</v>
      </c>
      <c r="AG98" s="271">
        <f>-IFERROR(VLOOKUP($U98,'[5]Trial Blc'!$B$4:AP$379,AG$2,FALSE),0)</f>
        <v>-50106.62</v>
      </c>
      <c r="AH98" s="271">
        <f>-IFERROR(VLOOKUP($U98,'[5]Trial Blc'!$B$4:AQ$379,AH$2,FALSE),0)</f>
        <v>-50111.24</v>
      </c>
      <c r="AI98" s="271">
        <f>-IFERROR(VLOOKUP($U98,'[5]Trial Blc'!$B$4:AR$379,AI$2,FALSE),0)</f>
        <v>-50115.86</v>
      </c>
      <c r="AJ98" s="271">
        <f>-IFERROR(VLOOKUP($U98,'[5]Trial Blc'!$B$4:AS$379,AJ$2,FALSE),0)</f>
        <v>-50120.480000000003</v>
      </c>
      <c r="AK98" s="271">
        <f>-IFERROR(VLOOKUP($U98,'[5]Trial Blc'!$B$4:AT$379,AK$2,FALSE),0)</f>
        <v>-50125.1</v>
      </c>
      <c r="AL98" s="271">
        <f>-IFERROR(VLOOKUP($U98,'[5]Trial Blc'!$B$4:AU$379,AL$2,FALSE),0)</f>
        <v>-50129.72</v>
      </c>
      <c r="AM98" s="7">
        <f>AVERAGE(Z98:AL98)</f>
        <v>-50044.707692307689</v>
      </c>
    </row>
    <row r="99" spans="1:39" s="7" customFormat="1" x14ac:dyDescent="0.2">
      <c r="A99" s="11" t="s">
        <v>181</v>
      </c>
      <c r="B99" s="155">
        <v>1435</v>
      </c>
      <c r="C99" s="12" t="s">
        <v>182</v>
      </c>
      <c r="D99" s="271">
        <f>IFERROR(VLOOKUP($B99,'[5]Trial Blc'!$B$4:O$379,D$2,FALSE),0)</f>
        <v>2377.9699999999998</v>
      </c>
      <c r="E99" s="10"/>
      <c r="F99" s="9"/>
      <c r="G99" s="10">
        <f>SUM(D99:F99)</f>
        <v>2377.9699999999998</v>
      </c>
      <c r="H99" s="271">
        <f>IFERROR(VLOOKUP($B99,'[5]Trial Blc'!$B$4:S$379,H$2,FALSE),0)</f>
        <v>2377.9699999999998</v>
      </c>
      <c r="I99" s="271">
        <f>IFERROR(VLOOKUP($B99,'[5]Trial Blc'!$B$4:T$379,I$2,FALSE),0)</f>
        <v>2377.9699999999998</v>
      </c>
      <c r="J99" s="271">
        <f>IFERROR(VLOOKUP($B99,'[5]Trial Blc'!$B$4:U$379,J$2,FALSE),0)</f>
        <v>2377.9699999999998</v>
      </c>
      <c r="K99" s="271">
        <f>IFERROR(VLOOKUP($B99,'[5]Trial Blc'!$B$4:V$379,K$2,FALSE),0)</f>
        <v>2377.9699999999998</v>
      </c>
      <c r="L99" s="271">
        <f>IFERROR(VLOOKUP($B99,'[5]Trial Blc'!$B$4:W$379,L$2,FALSE),0)</f>
        <v>2377.9699999999998</v>
      </c>
      <c r="M99" s="271">
        <f>IFERROR(VLOOKUP($B99,'[5]Trial Blc'!$B$4:X$379,M$2,FALSE),0)</f>
        <v>2377.9699999999998</v>
      </c>
      <c r="N99" s="271">
        <f>IFERROR(VLOOKUP($B99,'[5]Trial Blc'!$B$4:Y$379,N$2,FALSE),0)</f>
        <v>2377.9699999999998</v>
      </c>
      <c r="O99" s="271">
        <f>IFERROR(VLOOKUP($B99,'[5]Trial Blc'!$B$4:Z$379,O$2,FALSE),0)</f>
        <v>2377.9699999999998</v>
      </c>
      <c r="P99" s="271">
        <f>IFERROR(VLOOKUP($B99,'[5]Trial Blc'!$B$4:AA$379,P$2,FALSE),0)</f>
        <v>2377.9699999999998</v>
      </c>
      <c r="Q99" s="271">
        <f>IFERROR(VLOOKUP($B99,'[5]Trial Blc'!$B$4:AB$379,Q$2,FALSE),0)</f>
        <v>2377.9699999999998</v>
      </c>
      <c r="R99" s="271">
        <f>IFERROR(VLOOKUP($B99,'[5]Trial Blc'!$B$4:AC$379,R$2,FALSE),0)</f>
        <v>2377.9699999999998</v>
      </c>
      <c r="S99" s="271">
        <f>IFERROR(VLOOKUP($B99,'[5]Trial Blc'!$B$4:AD$379,S$2,FALSE),0)</f>
        <v>2377.9699999999998</v>
      </c>
      <c r="T99" s="7">
        <f>AVERAGE(G99:S99)</f>
        <v>2377.9700000000003</v>
      </c>
      <c r="U99" s="149">
        <v>2195</v>
      </c>
      <c r="V99" s="7" t="s">
        <v>183</v>
      </c>
      <c r="W99" s="271">
        <f>-IFERROR(VLOOKUP($U99,'[5]Trial Blc'!$B$4:AF$379,W$2,FALSE),0)</f>
        <v>-4376.53</v>
      </c>
      <c r="X99" s="9"/>
      <c r="Y99" s="10"/>
      <c r="Z99" s="10">
        <f>SUM(W99:Y99)</f>
        <v>-4376.53</v>
      </c>
      <c r="AA99" s="271">
        <f>-IFERROR(VLOOKUP($U99,'[5]Trial Blc'!$B$4:AJ$379,AA$2,FALSE),0)</f>
        <v>-4365.5200000000004</v>
      </c>
      <c r="AB99" s="271">
        <f>-IFERROR(VLOOKUP($U99,'[5]Trial Blc'!$B$4:AK$379,AB$2,FALSE),0)</f>
        <v>-4354.51</v>
      </c>
      <c r="AC99" s="271">
        <f>-IFERROR(VLOOKUP($U99,'[5]Trial Blc'!$B$4:AL$379,AC$2,FALSE),0)</f>
        <v>-4343.5</v>
      </c>
      <c r="AD99" s="271">
        <f>-IFERROR(VLOOKUP($U99,'[5]Trial Blc'!$B$4:AM$379,AD$2,FALSE),0)</f>
        <v>-4332.49</v>
      </c>
      <c r="AE99" s="271">
        <f>-IFERROR(VLOOKUP($U99,'[5]Trial Blc'!$B$4:AN$379,AE$2,FALSE),0)</f>
        <v>-4321.4799999999996</v>
      </c>
      <c r="AF99" s="271">
        <f>-IFERROR(VLOOKUP($U99,'[5]Trial Blc'!$B$4:AO$379,AF$2,FALSE),0)</f>
        <v>-4310.47</v>
      </c>
      <c r="AG99" s="271">
        <f>-IFERROR(VLOOKUP($U99,'[5]Trial Blc'!$B$4:AP$379,AG$2,FALSE),0)</f>
        <v>-4299.46</v>
      </c>
      <c r="AH99" s="271">
        <f>-IFERROR(VLOOKUP($U99,'[5]Trial Blc'!$B$4:AQ$379,AH$2,FALSE),0)</f>
        <v>-4288.45</v>
      </c>
      <c r="AI99" s="271">
        <f>-IFERROR(VLOOKUP($U99,'[5]Trial Blc'!$B$4:AR$379,AI$2,FALSE),0)</f>
        <v>-4277.4399999999996</v>
      </c>
      <c r="AJ99" s="271">
        <f>-IFERROR(VLOOKUP($U99,'[5]Trial Blc'!$B$4:AS$379,AJ$2,FALSE),0)</f>
        <v>-4266.43</v>
      </c>
      <c r="AK99" s="271">
        <f>-IFERROR(VLOOKUP($U99,'[5]Trial Blc'!$B$4:AT$379,AK$2,FALSE),0)</f>
        <v>-4255.42</v>
      </c>
      <c r="AL99" s="271">
        <f>-IFERROR(VLOOKUP($U99,'[5]Trial Blc'!$B$4:AU$379,AL$2,FALSE),0)</f>
        <v>-4244.41</v>
      </c>
      <c r="AM99" s="7">
        <f>AVERAGE(Z99:AL99)</f>
        <v>-4310.47</v>
      </c>
    </row>
    <row r="100" spans="1:39" s="7" customFormat="1" ht="10.5" x14ac:dyDescent="0.25">
      <c r="A100" s="8" t="s">
        <v>184</v>
      </c>
      <c r="B100" s="155"/>
      <c r="C100" s="12"/>
      <c r="D100" s="10"/>
      <c r="E100" s="10"/>
      <c r="F100" s="9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U100" s="146"/>
      <c r="V100" s="8" t="s">
        <v>184</v>
      </c>
      <c r="W100" s="10"/>
      <c r="X100" s="9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1"/>
    </row>
    <row r="101" spans="1:39" s="7" customFormat="1" x14ac:dyDescent="0.2">
      <c r="A101" s="7" t="s">
        <v>185</v>
      </c>
      <c r="B101" s="155">
        <v>1270</v>
      </c>
      <c r="C101" s="12" t="s">
        <v>494</v>
      </c>
      <c r="D101" s="271">
        <f>IFERROR(VLOOKUP($B101,'[5]Trial Blc'!$B$4:O$379,D$2,FALSE),0)</f>
        <v>0</v>
      </c>
      <c r="E101" s="10"/>
      <c r="F101" s="9"/>
      <c r="G101" s="10">
        <f>SUM(D101:F101)</f>
        <v>0</v>
      </c>
      <c r="H101" s="271">
        <f>IFERROR(VLOOKUP($B101,'[5]Trial Blc'!$B$4:S$379,H$2,FALSE),0)</f>
        <v>0</v>
      </c>
      <c r="I101" s="271">
        <f>IFERROR(VLOOKUP($B101,'[5]Trial Blc'!$B$4:T$379,I$2,FALSE),0)</f>
        <v>0</v>
      </c>
      <c r="J101" s="271">
        <f>IFERROR(VLOOKUP($B101,'[5]Trial Blc'!$B$4:U$379,J$2,FALSE),0)</f>
        <v>0</v>
      </c>
      <c r="K101" s="271">
        <f>IFERROR(VLOOKUP($B101,'[5]Trial Blc'!$B$4:V$379,K$2,FALSE),0)</f>
        <v>0</v>
      </c>
      <c r="L101" s="271">
        <f>IFERROR(VLOOKUP($B101,'[5]Trial Blc'!$B$4:W$379,L$2,FALSE),0)</f>
        <v>0</v>
      </c>
      <c r="M101" s="271">
        <f>IFERROR(VLOOKUP($B101,'[5]Trial Blc'!$B$4:X$379,M$2,FALSE),0)</f>
        <v>0</v>
      </c>
      <c r="N101" s="271">
        <f>IFERROR(VLOOKUP($B101,'[5]Trial Blc'!$B$4:Y$379,N$2,FALSE),0)</f>
        <v>0</v>
      </c>
      <c r="O101" s="271">
        <f>IFERROR(VLOOKUP($B101,'[5]Trial Blc'!$B$4:Z$379,O$2,FALSE),0)</f>
        <v>0</v>
      </c>
      <c r="P101" s="271">
        <f>IFERROR(VLOOKUP($B101,'[5]Trial Blc'!$B$4:AA$379,P$2,FALSE),0)</f>
        <v>0</v>
      </c>
      <c r="Q101" s="271">
        <f>IFERROR(VLOOKUP($B101,'[5]Trial Blc'!$B$4:AB$379,Q$2,FALSE),0)</f>
        <v>0</v>
      </c>
      <c r="R101" s="271">
        <f>IFERROR(VLOOKUP($B101,'[5]Trial Blc'!$B$4:AC$379,R$2,FALSE),0)</f>
        <v>0</v>
      </c>
      <c r="S101" s="271">
        <f>IFERROR(VLOOKUP($B101,'[5]Trial Blc'!$B$4:AD$379,S$2,FALSE),0)</f>
        <v>0</v>
      </c>
      <c r="U101" s="149"/>
      <c r="W101" s="10"/>
      <c r="X101" s="9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1"/>
    </row>
    <row r="102" spans="1:39" s="7" customFormat="1" x14ac:dyDescent="0.2">
      <c r="A102" s="7" t="s">
        <v>186</v>
      </c>
      <c r="B102" s="155">
        <v>1300</v>
      </c>
      <c r="C102" s="12" t="s">
        <v>187</v>
      </c>
      <c r="D102" s="271">
        <f>IFERROR(VLOOKUP($B102,'[5]Trial Blc'!$B$4:O$379,D$2,FALSE),0)</f>
        <v>1300805.28</v>
      </c>
      <c r="E102" s="10"/>
      <c r="F102" s="9"/>
      <c r="G102" s="10">
        <f>SUM(D102:F102)</f>
        <v>1300805.28</v>
      </c>
      <c r="H102" s="271">
        <f>IFERROR(VLOOKUP($B102,'[5]Trial Blc'!$B$4:S$379,H$2,FALSE),0)</f>
        <v>1302275.28</v>
      </c>
      <c r="I102" s="271">
        <f>IFERROR(VLOOKUP($B102,'[5]Trial Blc'!$B$4:T$379,I$2,FALSE),0)</f>
        <v>1302275.28</v>
      </c>
      <c r="J102" s="271">
        <f>IFERROR(VLOOKUP($B102,'[5]Trial Blc'!$B$4:U$379,J$2,FALSE),0)</f>
        <v>1305782.28</v>
      </c>
      <c r="K102" s="271">
        <f>IFERROR(VLOOKUP($B102,'[5]Trial Blc'!$B$4:V$379,K$2,FALSE),0)</f>
        <v>1305782.28</v>
      </c>
      <c r="L102" s="271">
        <f>IFERROR(VLOOKUP($B102,'[5]Trial Blc'!$B$4:W$379,L$2,FALSE),0)</f>
        <v>1305782.28</v>
      </c>
      <c r="M102" s="271">
        <f>IFERROR(VLOOKUP($B102,'[5]Trial Blc'!$B$4:X$379,M$2,FALSE),0)</f>
        <v>1305782.28</v>
      </c>
      <c r="N102" s="271">
        <f>IFERROR(VLOOKUP($B102,'[5]Trial Blc'!$B$4:Y$379,N$2,FALSE),0)</f>
        <v>1305782.28</v>
      </c>
      <c r="O102" s="271">
        <f>IFERROR(VLOOKUP($B102,'[5]Trial Blc'!$B$4:Z$379,O$2,FALSE),0)</f>
        <v>1305782.28</v>
      </c>
      <c r="P102" s="271">
        <f>IFERROR(VLOOKUP($B102,'[5]Trial Blc'!$B$4:AA$379,P$2,FALSE),0)</f>
        <v>1308362.28</v>
      </c>
      <c r="Q102" s="271">
        <f>IFERROR(VLOOKUP($B102,'[5]Trial Blc'!$B$4:AB$379,Q$2,FALSE),0)</f>
        <v>1308362.28</v>
      </c>
      <c r="R102" s="271">
        <f>IFERROR(VLOOKUP($B102,'[5]Trial Blc'!$B$4:AC$379,R$2,FALSE),0)</f>
        <v>1308362.28</v>
      </c>
      <c r="S102" s="271">
        <f>IFERROR(VLOOKUP($B102,'[5]Trial Blc'!$B$4:AD$379,S$2,FALSE),0)</f>
        <v>1308362.28</v>
      </c>
      <c r="T102" s="7">
        <f>AVERAGE(G102:S102)</f>
        <v>1305653.7415384613</v>
      </c>
      <c r="U102" s="149">
        <v>2060</v>
      </c>
      <c r="V102" s="7" t="s">
        <v>188</v>
      </c>
      <c r="W102" s="271">
        <f>-IFERROR(VLOOKUP($U102,'[5]Trial Blc'!$B$4:AF$379,W$2,FALSE),0)</f>
        <v>-252224.46</v>
      </c>
      <c r="X102" s="9"/>
      <c r="Y102" s="10"/>
      <c r="Z102" s="10">
        <f>SUM(W102:Y102)</f>
        <v>-252224.46</v>
      </c>
      <c r="AA102" s="271">
        <f>-IFERROR(VLOOKUP($U102,'[5]Trial Blc'!$B$4:AJ$379,AA$2,FALSE),0)</f>
        <v>-248824.26</v>
      </c>
      <c r="AB102" s="271">
        <f>-IFERROR(VLOOKUP($U102,'[5]Trial Blc'!$B$4:AK$379,AB$2,FALSE),0)</f>
        <v>-245424.06</v>
      </c>
      <c r="AC102" s="271">
        <f>-IFERROR(VLOOKUP($U102,'[5]Trial Blc'!$B$4:AL$379,AC$2,FALSE),0)</f>
        <v>-242014.71</v>
      </c>
      <c r="AD102" s="271">
        <f>-IFERROR(VLOOKUP($U102,'[5]Trial Blc'!$B$4:AM$379,AD$2,FALSE),0)</f>
        <v>-238605.36</v>
      </c>
      <c r="AE102" s="271">
        <f>-IFERROR(VLOOKUP($U102,'[5]Trial Blc'!$B$4:AN$379,AE$2,FALSE),0)</f>
        <v>-235196.01</v>
      </c>
      <c r="AF102" s="271">
        <f>-IFERROR(VLOOKUP($U102,'[5]Trial Blc'!$B$4:AO$379,AF$2,FALSE),0)</f>
        <v>-231786.66</v>
      </c>
      <c r="AG102" s="271">
        <f>-IFERROR(VLOOKUP($U102,'[5]Trial Blc'!$B$4:AP$379,AG$2,FALSE),0)</f>
        <v>-228377.31</v>
      </c>
      <c r="AH102" s="271">
        <f>-IFERROR(VLOOKUP($U102,'[5]Trial Blc'!$B$4:AQ$379,AH$2,FALSE),0)</f>
        <v>-224967.96</v>
      </c>
      <c r="AI102" s="271">
        <f>-IFERROR(VLOOKUP($U102,'[5]Trial Blc'!$B$4:AR$379,AI$2,FALSE),0)</f>
        <v>-221551.87</v>
      </c>
      <c r="AJ102" s="271">
        <f>-IFERROR(VLOOKUP($U102,'[5]Trial Blc'!$B$4:AS$379,AJ$2,FALSE),0)</f>
        <v>-218135.78</v>
      </c>
      <c r="AK102" s="271">
        <f>-IFERROR(VLOOKUP($U102,'[5]Trial Blc'!$B$4:AT$379,AK$2,FALSE),0)</f>
        <v>-214719.69</v>
      </c>
      <c r="AL102" s="271">
        <f>-IFERROR(VLOOKUP($U102,'[5]Trial Blc'!$B$4:AU$379,AL$2,FALSE),0)</f>
        <v>-211303.6</v>
      </c>
      <c r="AM102" s="7">
        <f>AVERAGE(Z102:AL102)</f>
        <v>-231779.36384615384</v>
      </c>
    </row>
    <row r="103" spans="1:39" s="7" customFormat="1" x14ac:dyDescent="0.2">
      <c r="A103" s="7" t="s">
        <v>189</v>
      </c>
      <c r="B103" s="155">
        <v>1330</v>
      </c>
      <c r="C103" s="12" t="s">
        <v>190</v>
      </c>
      <c r="D103" s="271">
        <f>IFERROR(VLOOKUP($B103,'[5]Trial Blc'!$B$4:O$379,D$2,FALSE),0)</f>
        <v>0</v>
      </c>
      <c r="E103" s="10"/>
      <c r="F103" s="9"/>
      <c r="G103" s="10">
        <f>SUM(D103:F103)</f>
        <v>0</v>
      </c>
      <c r="H103" s="271">
        <f>IFERROR(VLOOKUP($B103,'[5]Trial Blc'!$B$4:S$379,H$2,FALSE),0)</f>
        <v>0</v>
      </c>
      <c r="I103" s="271">
        <f>IFERROR(VLOOKUP($B103,'[5]Trial Blc'!$B$4:T$379,I$2,FALSE),0)</f>
        <v>0</v>
      </c>
      <c r="J103" s="271">
        <f>IFERROR(VLOOKUP($B103,'[5]Trial Blc'!$B$4:U$379,J$2,FALSE),0)</f>
        <v>0</v>
      </c>
      <c r="K103" s="271">
        <f>IFERROR(VLOOKUP($B103,'[5]Trial Blc'!$B$4:V$379,K$2,FALSE),0)</f>
        <v>0</v>
      </c>
      <c r="L103" s="271">
        <f>IFERROR(VLOOKUP($B103,'[5]Trial Blc'!$B$4:W$379,L$2,FALSE),0)</f>
        <v>0</v>
      </c>
      <c r="M103" s="271">
        <f>IFERROR(VLOOKUP($B103,'[5]Trial Blc'!$B$4:X$379,M$2,FALSE),0)</f>
        <v>0</v>
      </c>
      <c r="N103" s="271">
        <f>IFERROR(VLOOKUP($B103,'[5]Trial Blc'!$B$4:Y$379,N$2,FALSE),0)</f>
        <v>0</v>
      </c>
      <c r="O103" s="271">
        <f>IFERROR(VLOOKUP($B103,'[5]Trial Blc'!$B$4:Z$379,O$2,FALSE),0)</f>
        <v>0</v>
      </c>
      <c r="P103" s="271">
        <f>IFERROR(VLOOKUP($B103,'[5]Trial Blc'!$B$4:AA$379,P$2,FALSE),0)</f>
        <v>0</v>
      </c>
      <c r="Q103" s="271">
        <f>IFERROR(VLOOKUP($B103,'[5]Trial Blc'!$B$4:AB$379,Q$2,FALSE),0)</f>
        <v>0</v>
      </c>
      <c r="R103" s="271">
        <f>IFERROR(VLOOKUP($B103,'[5]Trial Blc'!$B$4:AC$379,R$2,FALSE),0)</f>
        <v>0</v>
      </c>
      <c r="S103" s="271">
        <f>IFERROR(VLOOKUP($B103,'[5]Trial Blc'!$B$4:AD$379,S$2,FALSE),0)</f>
        <v>0</v>
      </c>
      <c r="T103" s="7">
        <f>AVERAGE(G103:S103)</f>
        <v>0</v>
      </c>
      <c r="U103" s="149">
        <v>2090</v>
      </c>
      <c r="V103" s="7" t="s">
        <v>191</v>
      </c>
      <c r="W103" s="271">
        <f>-IFERROR(VLOOKUP($U103,'[5]Trial Blc'!$B$4:AF$379,W$2,FALSE),0)</f>
        <v>0</v>
      </c>
      <c r="X103" s="9"/>
      <c r="Y103" s="10"/>
      <c r="Z103" s="10">
        <f>SUM(W103:Y103)</f>
        <v>0</v>
      </c>
      <c r="AA103" s="271">
        <f>-IFERROR(VLOOKUP($U103,'[5]Trial Blc'!$B$4:AJ$379,AA$2,FALSE),0)</f>
        <v>0</v>
      </c>
      <c r="AB103" s="271">
        <f>-IFERROR(VLOOKUP($U103,'[5]Trial Blc'!$B$4:AK$379,AB$2,FALSE),0)</f>
        <v>0</v>
      </c>
      <c r="AC103" s="271">
        <f>-IFERROR(VLOOKUP($U103,'[5]Trial Blc'!$B$4:AL$379,AC$2,FALSE),0)</f>
        <v>0</v>
      </c>
      <c r="AD103" s="271">
        <f>-IFERROR(VLOOKUP($U103,'[5]Trial Blc'!$B$4:AM$379,AD$2,FALSE),0)</f>
        <v>0</v>
      </c>
      <c r="AE103" s="271">
        <f>-IFERROR(VLOOKUP($U103,'[5]Trial Blc'!$B$4:AN$379,AE$2,FALSE),0)</f>
        <v>0</v>
      </c>
      <c r="AF103" s="271">
        <f>-IFERROR(VLOOKUP($U103,'[5]Trial Blc'!$B$4:AO$379,AF$2,FALSE),0)</f>
        <v>0</v>
      </c>
      <c r="AG103" s="271">
        <f>-IFERROR(VLOOKUP($U103,'[5]Trial Blc'!$B$4:AP$379,AG$2,FALSE),0)</f>
        <v>0</v>
      </c>
      <c r="AH103" s="271">
        <f>-IFERROR(VLOOKUP($U103,'[5]Trial Blc'!$B$4:AQ$379,AH$2,FALSE),0)</f>
        <v>0</v>
      </c>
      <c r="AI103" s="271">
        <f>-IFERROR(VLOOKUP($U103,'[5]Trial Blc'!$B$4:AR$379,AI$2,FALSE),0)</f>
        <v>0</v>
      </c>
      <c r="AJ103" s="271">
        <f>-IFERROR(VLOOKUP($U103,'[5]Trial Blc'!$B$4:AS$379,AJ$2,FALSE),0)</f>
        <v>0</v>
      </c>
      <c r="AK103" s="271">
        <f>-IFERROR(VLOOKUP($U103,'[5]Trial Blc'!$B$4:AT$379,AK$2,FALSE),0)</f>
        <v>0</v>
      </c>
      <c r="AL103" s="271">
        <f>-IFERROR(VLOOKUP($U103,'[5]Trial Blc'!$B$4:AU$379,AL$2,FALSE),0)</f>
        <v>0</v>
      </c>
      <c r="AM103" s="7">
        <f>AVERAGE(Z103:AL103)</f>
        <v>0</v>
      </c>
    </row>
    <row r="104" spans="1:39" s="7" customFormat="1" x14ac:dyDescent="0.2">
      <c r="B104" s="155"/>
      <c r="C104" s="12"/>
      <c r="D104" s="10"/>
      <c r="E104" s="10"/>
      <c r="F104" s="9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U104" s="150">
        <v>2155</v>
      </c>
      <c r="V104" s="11" t="s">
        <v>592</v>
      </c>
      <c r="W104" s="271">
        <f>-IFERROR(VLOOKUP($U104,'[5]Trial Blc'!$B$4:AF$379,W$2,FALSE),0)</f>
        <v>218549.88</v>
      </c>
      <c r="X104" s="9"/>
      <c r="Y104" s="10"/>
      <c r="Z104" s="10">
        <f>SUM(W104:Y104)</f>
        <v>218549.88</v>
      </c>
      <c r="AA104" s="271">
        <f>-IFERROR(VLOOKUP($U104,'[5]Trial Blc'!$B$4:AJ$379,AA$2,FALSE),0)</f>
        <v>219529.19</v>
      </c>
      <c r="AB104" s="271">
        <f>-IFERROR(VLOOKUP($U104,'[5]Trial Blc'!$B$4:AK$379,AB$2,FALSE),0)</f>
        <v>220508.5</v>
      </c>
      <c r="AC104" s="271">
        <f>-IFERROR(VLOOKUP($U104,'[5]Trial Blc'!$B$4:AL$379,AC$2,FALSE),0)</f>
        <v>221487.81</v>
      </c>
      <c r="AD104" s="271">
        <f>-IFERROR(VLOOKUP($U104,'[5]Trial Blc'!$B$4:AM$379,AD$2,FALSE),0)</f>
        <v>222467.12</v>
      </c>
      <c r="AE104" s="271">
        <f>-IFERROR(VLOOKUP($U104,'[5]Trial Blc'!$B$4:AN$379,AE$2,FALSE),0)</f>
        <v>223446.43</v>
      </c>
      <c r="AF104" s="271">
        <f>-IFERROR(VLOOKUP($U104,'[5]Trial Blc'!$B$4:AO$379,AF$2,FALSE),0)</f>
        <v>224425.74</v>
      </c>
      <c r="AG104" s="271">
        <f>-IFERROR(VLOOKUP($U104,'[5]Trial Blc'!$B$4:AP$379,AG$2,FALSE),0)</f>
        <v>225405.05</v>
      </c>
      <c r="AH104" s="271">
        <f>-IFERROR(VLOOKUP($U104,'[5]Trial Blc'!$B$4:AQ$379,AH$2,FALSE),0)</f>
        <v>226384.36</v>
      </c>
      <c r="AI104" s="271">
        <f>-IFERROR(VLOOKUP($U104,'[5]Trial Blc'!$B$4:AR$379,AI$2,FALSE),0)</f>
        <v>227363.67</v>
      </c>
      <c r="AJ104" s="271">
        <f>-IFERROR(VLOOKUP($U104,'[5]Trial Blc'!$B$4:AS$379,AJ$2,FALSE),0)</f>
        <v>228342.98</v>
      </c>
      <c r="AK104" s="271">
        <f>-IFERROR(VLOOKUP($U104,'[5]Trial Blc'!$B$4:AT$379,AK$2,FALSE),0)</f>
        <v>229322.29</v>
      </c>
      <c r="AL104" s="271">
        <f>-IFERROR(VLOOKUP($U104,'[5]Trial Blc'!$B$4:AU$379,AL$2,FALSE),0)</f>
        <v>230301.6</v>
      </c>
      <c r="AM104" s="11"/>
    </row>
    <row r="105" spans="1:39" s="7" customFormat="1" x14ac:dyDescent="0.2">
      <c r="A105" s="7" t="s">
        <v>192</v>
      </c>
      <c r="B105" s="155">
        <v>1400</v>
      </c>
      <c r="C105" s="12" t="s">
        <v>193</v>
      </c>
      <c r="D105" s="271">
        <f>IFERROR(VLOOKUP($B105,'[5]Trial Blc'!$B$4:O$379,D$2,FALSE),0)</f>
        <v>320113.42</v>
      </c>
      <c r="E105" s="10"/>
      <c r="F105" s="9"/>
      <c r="G105" s="10">
        <f>SUM(D105:F105)</f>
        <v>320113.42</v>
      </c>
      <c r="H105" s="271">
        <f>IFERROR(VLOOKUP($B105,'[5]Trial Blc'!$B$4:S$379,H$2,FALSE),0)</f>
        <v>320113.42</v>
      </c>
      <c r="I105" s="271">
        <f>IFERROR(VLOOKUP($B105,'[5]Trial Blc'!$B$4:T$379,I$2,FALSE),0)</f>
        <v>320113.42</v>
      </c>
      <c r="J105" s="271">
        <f>IFERROR(VLOOKUP($B105,'[5]Trial Blc'!$B$4:U$379,J$2,FALSE),0)</f>
        <v>320113.42</v>
      </c>
      <c r="K105" s="271">
        <f>IFERROR(VLOOKUP($B105,'[5]Trial Blc'!$B$4:V$379,K$2,FALSE),0)</f>
        <v>320113.42</v>
      </c>
      <c r="L105" s="271">
        <f>IFERROR(VLOOKUP($B105,'[5]Trial Blc'!$B$4:W$379,L$2,FALSE),0)</f>
        <v>320113.42</v>
      </c>
      <c r="M105" s="271">
        <f>IFERROR(VLOOKUP($B105,'[5]Trial Blc'!$B$4:X$379,M$2,FALSE),0)</f>
        <v>320113.42</v>
      </c>
      <c r="N105" s="271">
        <f>IFERROR(VLOOKUP($B105,'[5]Trial Blc'!$B$4:Y$379,N$2,FALSE),0)</f>
        <v>320113.42</v>
      </c>
      <c r="O105" s="271">
        <f>IFERROR(VLOOKUP($B105,'[5]Trial Blc'!$B$4:Z$379,O$2,FALSE),0)</f>
        <v>339073.42</v>
      </c>
      <c r="P105" s="271">
        <f>IFERROR(VLOOKUP($B105,'[5]Trial Blc'!$B$4:AA$379,P$2,FALSE),0)</f>
        <v>347873.69</v>
      </c>
      <c r="Q105" s="271">
        <f>IFERROR(VLOOKUP($B105,'[5]Trial Blc'!$B$4:AB$379,Q$2,FALSE),0)</f>
        <v>348148.17</v>
      </c>
      <c r="R105" s="271">
        <f>IFERROR(VLOOKUP($B105,'[5]Trial Blc'!$B$4:AC$379,R$2,FALSE),0)</f>
        <v>348148.17</v>
      </c>
      <c r="S105" s="271">
        <f>IFERROR(VLOOKUP($B105,'[5]Trial Blc'!$B$4:AD$379,S$2,FALSE),0)</f>
        <v>348148.17</v>
      </c>
      <c r="T105" s="7">
        <f>AVERAGE(G105:S105)</f>
        <v>330176.84461538459</v>
      </c>
      <c r="U105" s="149">
        <v>2160</v>
      </c>
      <c r="V105" s="7" t="s">
        <v>194</v>
      </c>
      <c r="W105" s="271">
        <f>-IFERROR(VLOOKUP($U105,'[5]Trial Blc'!$B$4:AF$379,W$2,FALSE),0)</f>
        <v>187529.22</v>
      </c>
      <c r="X105" s="9"/>
      <c r="Y105" s="10"/>
      <c r="Z105" s="10">
        <f>SUM(W105:Y105)</f>
        <v>187529.22</v>
      </c>
      <c r="AA105" s="271">
        <f>-IFERROR(VLOOKUP($U105,'[5]Trial Blc'!$B$4:AJ$379,AA$2,FALSE),0)</f>
        <v>189011.20000000001</v>
      </c>
      <c r="AB105" s="271">
        <f>-IFERROR(VLOOKUP($U105,'[5]Trial Blc'!$B$4:AK$379,AB$2,FALSE),0)</f>
        <v>190493.18</v>
      </c>
      <c r="AC105" s="271">
        <f>-IFERROR(VLOOKUP($U105,'[5]Trial Blc'!$B$4:AL$379,AC$2,FALSE),0)</f>
        <v>191975.16</v>
      </c>
      <c r="AD105" s="271">
        <f>-IFERROR(VLOOKUP($U105,'[5]Trial Blc'!$B$4:AM$379,AD$2,FALSE),0)</f>
        <v>193457.14</v>
      </c>
      <c r="AE105" s="271">
        <f>-IFERROR(VLOOKUP($U105,'[5]Trial Blc'!$B$4:AN$379,AE$2,FALSE),0)</f>
        <v>194939.12</v>
      </c>
      <c r="AF105" s="271">
        <f>-IFERROR(VLOOKUP($U105,'[5]Trial Blc'!$B$4:AO$379,AF$2,FALSE),0)</f>
        <v>196421.1</v>
      </c>
      <c r="AG105" s="271">
        <f>-IFERROR(VLOOKUP($U105,'[5]Trial Blc'!$B$4:AP$379,AG$2,FALSE),0)</f>
        <v>197903.08</v>
      </c>
      <c r="AH105" s="271">
        <f>-IFERROR(VLOOKUP($U105,'[5]Trial Blc'!$B$4:AQ$379,AH$2,FALSE),0)</f>
        <v>204477.39</v>
      </c>
      <c r="AI105" s="271">
        <f>-IFERROR(VLOOKUP($U105,'[5]Trial Blc'!$B$4:AR$379,AI$2,FALSE),0)</f>
        <v>206087.89</v>
      </c>
      <c r="AJ105" s="271">
        <f>-IFERROR(VLOOKUP($U105,'[5]Trial Blc'!$B$4:AS$379,AJ$2,FALSE),0)</f>
        <v>207699.66</v>
      </c>
      <c r="AK105" s="271">
        <f>-IFERROR(VLOOKUP($U105,'[5]Trial Blc'!$B$4:AT$379,AK$2,FALSE),0)</f>
        <v>209311.43</v>
      </c>
      <c r="AL105" s="271">
        <f>-IFERROR(VLOOKUP($U105,'[5]Trial Blc'!$B$4:AU$379,AL$2,FALSE),0)</f>
        <v>210923.2</v>
      </c>
      <c r="AM105" s="7">
        <f>AVERAGE(Z105:AL105)</f>
        <v>198479.13615384622</v>
      </c>
    </row>
    <row r="106" spans="1:39" s="11" customFormat="1" x14ac:dyDescent="0.2">
      <c r="B106" s="155">
        <v>1395</v>
      </c>
      <c r="C106" s="12" t="s">
        <v>195</v>
      </c>
      <c r="D106" s="271">
        <f>IFERROR(VLOOKUP($B106,'[5]Trial Blc'!$B$4:O$379,D$2,FALSE),0)</f>
        <v>211532.4</v>
      </c>
      <c r="E106" s="10"/>
      <c r="F106" s="9"/>
      <c r="G106" s="10">
        <f>SUM(D106:F106)</f>
        <v>211532.4</v>
      </c>
      <c r="H106" s="271">
        <f>IFERROR(VLOOKUP($B106,'[5]Trial Blc'!$B$4:S$379,H$2,FALSE),0)</f>
        <v>211532.4</v>
      </c>
      <c r="I106" s="271">
        <f>IFERROR(VLOOKUP($B106,'[5]Trial Blc'!$B$4:T$379,I$2,FALSE),0)</f>
        <v>211532.4</v>
      </c>
      <c r="J106" s="271">
        <f>IFERROR(VLOOKUP($B106,'[5]Trial Blc'!$B$4:U$379,J$2,FALSE),0)</f>
        <v>211532.4</v>
      </c>
      <c r="K106" s="271">
        <f>IFERROR(VLOOKUP($B106,'[5]Trial Blc'!$B$4:V$379,K$2,FALSE),0)</f>
        <v>211532.4</v>
      </c>
      <c r="L106" s="271">
        <f>IFERROR(VLOOKUP($B106,'[5]Trial Blc'!$B$4:W$379,L$2,FALSE),0)</f>
        <v>211532.4</v>
      </c>
      <c r="M106" s="271">
        <f>IFERROR(VLOOKUP($B106,'[5]Trial Blc'!$B$4:X$379,M$2,FALSE),0)</f>
        <v>211532.4</v>
      </c>
      <c r="N106" s="271">
        <f>IFERROR(VLOOKUP($B106,'[5]Trial Blc'!$B$4:Y$379,N$2,FALSE),0)</f>
        <v>211532.4</v>
      </c>
      <c r="O106" s="271">
        <f>IFERROR(VLOOKUP($B106,'[5]Trial Blc'!$B$4:Z$379,O$2,FALSE),0)</f>
        <v>211532.4</v>
      </c>
      <c r="P106" s="271">
        <f>IFERROR(VLOOKUP($B106,'[5]Trial Blc'!$B$4:AA$379,P$2,FALSE),0)</f>
        <v>211532.4</v>
      </c>
      <c r="Q106" s="271">
        <f>IFERROR(VLOOKUP($B106,'[5]Trial Blc'!$B$4:AB$379,Q$2,FALSE),0)</f>
        <v>211532.4</v>
      </c>
      <c r="R106" s="271">
        <f>IFERROR(VLOOKUP($B106,'[5]Trial Blc'!$B$4:AC$379,R$2,FALSE),0)</f>
        <v>211532.4</v>
      </c>
      <c r="S106" s="271">
        <f>IFERROR(VLOOKUP($B106,'[5]Trial Blc'!$B$4:AD$379,S$2,FALSE),0)</f>
        <v>211532.4</v>
      </c>
      <c r="T106" s="7">
        <f>AVERAGE(G106:S106)</f>
        <v>211532.39999999994</v>
      </c>
      <c r="U106" s="168"/>
      <c r="V106" s="218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</row>
    <row r="107" spans="1:39" s="7" customFormat="1" ht="10.5" x14ac:dyDescent="0.25">
      <c r="B107" s="272"/>
      <c r="C107" s="273" t="s">
        <v>81</v>
      </c>
      <c r="D107" s="167">
        <f>SUM(D105:D106)</f>
        <v>531645.81999999995</v>
      </c>
      <c r="E107" s="167"/>
      <c r="F107" s="167">
        <f>SUM(F105:F106)</f>
        <v>0</v>
      </c>
      <c r="G107" s="167">
        <f>SUM(G105:G106)</f>
        <v>531645.81999999995</v>
      </c>
      <c r="H107" s="167">
        <f>SUM(H105:H106)</f>
        <v>531645.81999999995</v>
      </c>
      <c r="I107" s="167">
        <f t="shared" ref="I107:S107" si="24">SUM(I105:I106)</f>
        <v>531645.81999999995</v>
      </c>
      <c r="J107" s="167">
        <f t="shared" si="24"/>
        <v>531645.81999999995</v>
      </c>
      <c r="K107" s="167">
        <f t="shared" si="24"/>
        <v>531645.81999999995</v>
      </c>
      <c r="L107" s="167">
        <f t="shared" si="24"/>
        <v>531645.81999999995</v>
      </c>
      <c r="M107" s="167">
        <f t="shared" si="24"/>
        <v>531645.81999999995</v>
      </c>
      <c r="N107" s="167">
        <f t="shared" si="24"/>
        <v>531645.81999999995</v>
      </c>
      <c r="O107" s="167">
        <f t="shared" si="24"/>
        <v>550605.81999999995</v>
      </c>
      <c r="P107" s="167">
        <f t="shared" si="24"/>
        <v>559406.09</v>
      </c>
      <c r="Q107" s="167">
        <f t="shared" si="24"/>
        <v>559680.56999999995</v>
      </c>
      <c r="R107" s="167">
        <f t="shared" si="24"/>
        <v>559680.56999999995</v>
      </c>
      <c r="S107" s="167">
        <f t="shared" si="24"/>
        <v>559680.56999999995</v>
      </c>
      <c r="T107" s="167"/>
      <c r="U107" s="146"/>
      <c r="V107" s="20" t="s">
        <v>81</v>
      </c>
      <c r="W107" s="10">
        <f>SUM(W104:W105)</f>
        <v>406079.1</v>
      </c>
      <c r="X107" s="10">
        <f>SUM(X105:X106)</f>
        <v>0</v>
      </c>
      <c r="Y107" s="10"/>
      <c r="Z107" s="10">
        <f>SUM(Z104:Z105)</f>
        <v>406079.1</v>
      </c>
      <c r="AA107" s="10">
        <f>SUM(AA104:AA105)</f>
        <v>408540.39</v>
      </c>
      <c r="AB107" s="10">
        <f t="shared" ref="AB107:AL107" si="25">SUM(AB104:AB105)</f>
        <v>411001.68</v>
      </c>
      <c r="AC107" s="10">
        <f t="shared" si="25"/>
        <v>413462.97</v>
      </c>
      <c r="AD107" s="10">
        <f t="shared" si="25"/>
        <v>415924.26</v>
      </c>
      <c r="AE107" s="10">
        <f t="shared" si="25"/>
        <v>418385.55</v>
      </c>
      <c r="AF107" s="10">
        <f t="shared" si="25"/>
        <v>420846.83999999997</v>
      </c>
      <c r="AG107" s="10">
        <f t="shared" si="25"/>
        <v>423308.13</v>
      </c>
      <c r="AH107" s="10">
        <f t="shared" si="25"/>
        <v>430861.75</v>
      </c>
      <c r="AI107" s="10">
        <f t="shared" si="25"/>
        <v>433451.56000000006</v>
      </c>
      <c r="AJ107" s="10">
        <f t="shared" si="25"/>
        <v>436042.64</v>
      </c>
      <c r="AK107" s="10">
        <f t="shared" si="25"/>
        <v>438633.72</v>
      </c>
      <c r="AL107" s="10">
        <f t="shared" si="25"/>
        <v>441224.80000000005</v>
      </c>
      <c r="AM107" s="7">
        <f>AVERAGE(Z107:AL107)</f>
        <v>422904.87615384604</v>
      </c>
    </row>
    <row r="108" spans="1:39" s="7" customFormat="1" x14ac:dyDescent="0.2">
      <c r="A108" s="7" t="s">
        <v>197</v>
      </c>
      <c r="B108" s="150">
        <v>1410</v>
      </c>
      <c r="C108" s="11" t="s">
        <v>496</v>
      </c>
      <c r="D108" s="271">
        <f>IFERROR(VLOOKUP($B108,'[5]Trial Blc'!$B$4:O$379,D$2,FALSE),0)</f>
        <v>17134.310000000001</v>
      </c>
      <c r="E108" s="10"/>
      <c r="F108" s="9"/>
      <c r="G108" s="10">
        <f>SUM(D108:F108)</f>
        <v>17134.310000000001</v>
      </c>
      <c r="H108" s="271">
        <f>IFERROR(VLOOKUP($B108,'[5]Trial Blc'!$B$4:S$379,H$2,FALSE),0)</f>
        <v>17134.310000000001</v>
      </c>
      <c r="I108" s="271">
        <f>IFERROR(VLOOKUP($B108,'[5]Trial Blc'!$B$4:T$379,I$2,FALSE),0)</f>
        <v>17134.310000000001</v>
      </c>
      <c r="J108" s="271">
        <f>IFERROR(VLOOKUP($B108,'[5]Trial Blc'!$B$4:U$379,J$2,FALSE),0)</f>
        <v>17134.310000000001</v>
      </c>
      <c r="K108" s="271">
        <f>IFERROR(VLOOKUP($B108,'[5]Trial Blc'!$B$4:V$379,K$2,FALSE),0)</f>
        <v>17134.310000000001</v>
      </c>
      <c r="L108" s="271">
        <f>IFERROR(VLOOKUP($B108,'[5]Trial Blc'!$B$4:W$379,L$2,FALSE),0)</f>
        <v>17134.310000000001</v>
      </c>
      <c r="M108" s="271">
        <f>IFERROR(VLOOKUP($B108,'[5]Trial Blc'!$B$4:X$379,M$2,FALSE),0)</f>
        <v>17134.310000000001</v>
      </c>
      <c r="N108" s="271">
        <f>IFERROR(VLOOKUP($B108,'[5]Trial Blc'!$B$4:Y$379,N$2,FALSE),0)</f>
        <v>17134.310000000001</v>
      </c>
      <c r="O108" s="271">
        <f>IFERROR(VLOOKUP($B108,'[5]Trial Blc'!$B$4:Z$379,O$2,FALSE),0)</f>
        <v>17134.310000000001</v>
      </c>
      <c r="P108" s="271">
        <f>IFERROR(VLOOKUP($B108,'[5]Trial Blc'!$B$4:AA$379,P$2,FALSE),0)</f>
        <v>17134.310000000001</v>
      </c>
      <c r="Q108" s="271">
        <f>IFERROR(VLOOKUP($B108,'[5]Trial Blc'!$B$4:AB$379,Q$2,FALSE),0)</f>
        <v>17134.310000000001</v>
      </c>
      <c r="R108" s="271">
        <f>IFERROR(VLOOKUP($B108,'[5]Trial Blc'!$B$4:AC$379,R$2,FALSE),0)</f>
        <v>17134.310000000001</v>
      </c>
      <c r="S108" s="271">
        <f>IFERROR(VLOOKUP($B108,'[5]Trial Blc'!$B$4:AD$379,S$2,FALSE),0)</f>
        <v>17134.310000000001</v>
      </c>
      <c r="T108" s="7">
        <f t="shared" ref="T108:T120" si="26">AVERAGE(G108:S108)</f>
        <v>17134.310000000001</v>
      </c>
      <c r="U108" s="150">
        <v>2170</v>
      </c>
      <c r="V108" s="11" t="s">
        <v>199</v>
      </c>
      <c r="W108" s="271">
        <f>-IFERROR(VLOOKUP($U108,'[5]Trial Blc'!$B$4:AF$379,W$2,FALSE),0)</f>
        <v>-9899.7099999999991</v>
      </c>
      <c r="X108" s="9"/>
      <c r="Y108" s="10"/>
      <c r="Z108" s="10">
        <f>SUM(W108:Y108)</f>
        <v>-9899.7099999999991</v>
      </c>
      <c r="AA108" s="271">
        <f>-IFERROR(VLOOKUP($U108,'[5]Trial Blc'!$B$4:AJ$379,AA$2,FALSE),0)</f>
        <v>-9858.91</v>
      </c>
      <c r="AB108" s="271">
        <f>-IFERROR(VLOOKUP($U108,'[5]Trial Blc'!$B$4:AK$379,AB$2,FALSE),0)</f>
        <v>-9818.11</v>
      </c>
      <c r="AC108" s="271">
        <f>-IFERROR(VLOOKUP($U108,'[5]Trial Blc'!$B$4:AL$379,AC$2,FALSE),0)</f>
        <v>-9777.31</v>
      </c>
      <c r="AD108" s="271">
        <f>-IFERROR(VLOOKUP($U108,'[5]Trial Blc'!$B$4:AM$379,AD$2,FALSE),0)</f>
        <v>-9736.51</v>
      </c>
      <c r="AE108" s="271">
        <f>-IFERROR(VLOOKUP($U108,'[5]Trial Blc'!$B$4:AN$379,AE$2,FALSE),0)</f>
        <v>-9695.7099999999991</v>
      </c>
      <c r="AF108" s="271">
        <f>-IFERROR(VLOOKUP($U108,'[5]Trial Blc'!$B$4:AO$379,AF$2,FALSE),0)</f>
        <v>-9680.85</v>
      </c>
      <c r="AG108" s="271">
        <f>-IFERROR(VLOOKUP($U108,'[5]Trial Blc'!$B$4:AP$379,AG$2,FALSE),0)</f>
        <v>-9640.0499999999993</v>
      </c>
      <c r="AH108" s="271">
        <f>-IFERROR(VLOOKUP($U108,'[5]Trial Blc'!$B$4:AQ$379,AH$2,FALSE),0)</f>
        <v>-9599.25</v>
      </c>
      <c r="AI108" s="271">
        <f>-IFERROR(VLOOKUP($U108,'[5]Trial Blc'!$B$4:AR$379,AI$2,FALSE),0)</f>
        <v>-9558.4500000000007</v>
      </c>
      <c r="AJ108" s="271">
        <f>-IFERROR(VLOOKUP($U108,'[5]Trial Blc'!$B$4:AS$379,AJ$2,FALSE),0)</f>
        <v>-9517.65</v>
      </c>
      <c r="AK108" s="271">
        <f>-IFERROR(VLOOKUP($U108,'[5]Trial Blc'!$B$4:AT$379,AK$2,FALSE),0)</f>
        <v>-9476.85</v>
      </c>
      <c r="AL108" s="271">
        <f>-IFERROR(VLOOKUP($U108,'[5]Trial Blc'!$B$4:AU$379,AL$2,FALSE),0)</f>
        <v>-9436.0499999999993</v>
      </c>
      <c r="AM108" s="7">
        <f>AVERAGE(Z108:AL108)</f>
        <v>-9668.877692307693</v>
      </c>
    </row>
    <row r="109" spans="1:39" s="7" customFormat="1" x14ac:dyDescent="0.2">
      <c r="A109" s="7" t="s">
        <v>200</v>
      </c>
      <c r="B109" s="155">
        <v>1420</v>
      </c>
      <c r="C109" s="12" t="s">
        <v>201</v>
      </c>
      <c r="D109" s="271">
        <f>IFERROR(VLOOKUP($B109,'[5]Trial Blc'!$B$4:O$379,D$2,FALSE),0)</f>
        <v>0</v>
      </c>
      <c r="E109" s="10"/>
      <c r="F109" s="9"/>
      <c r="G109" s="10">
        <f>SUM(D109:F109)</f>
        <v>0</v>
      </c>
      <c r="H109" s="271">
        <f>IFERROR(VLOOKUP($B109,'[5]Trial Blc'!$B$4:S$379,H$2,FALSE),0)</f>
        <v>0</v>
      </c>
      <c r="I109" s="271">
        <f>IFERROR(VLOOKUP($B109,'[5]Trial Blc'!$B$4:T$379,I$2,FALSE),0)</f>
        <v>0</v>
      </c>
      <c r="J109" s="271">
        <f>IFERROR(VLOOKUP($B109,'[5]Trial Blc'!$B$4:U$379,J$2,FALSE),0)</f>
        <v>0</v>
      </c>
      <c r="K109" s="271">
        <f>IFERROR(VLOOKUP($B109,'[5]Trial Blc'!$B$4:V$379,K$2,FALSE),0)</f>
        <v>0</v>
      </c>
      <c r="L109" s="271">
        <f>IFERROR(VLOOKUP($B109,'[5]Trial Blc'!$B$4:W$379,L$2,FALSE),0)</f>
        <v>0</v>
      </c>
      <c r="M109" s="271">
        <f>IFERROR(VLOOKUP($B109,'[5]Trial Blc'!$B$4:X$379,M$2,FALSE),0)</f>
        <v>0</v>
      </c>
      <c r="N109" s="271">
        <f>IFERROR(VLOOKUP($B109,'[5]Trial Blc'!$B$4:Y$379,N$2,FALSE),0)</f>
        <v>0</v>
      </c>
      <c r="O109" s="271">
        <f>IFERROR(VLOOKUP($B109,'[5]Trial Blc'!$B$4:Z$379,O$2,FALSE),0)</f>
        <v>0</v>
      </c>
      <c r="P109" s="271">
        <f>IFERROR(VLOOKUP($B109,'[5]Trial Blc'!$B$4:AA$379,P$2,FALSE),0)</f>
        <v>0</v>
      </c>
      <c r="Q109" s="271">
        <f>IFERROR(VLOOKUP($B109,'[5]Trial Blc'!$B$4:AB$379,Q$2,FALSE),0)</f>
        <v>3901.83</v>
      </c>
      <c r="R109" s="271">
        <f>IFERROR(VLOOKUP($B109,'[5]Trial Blc'!$B$4:AC$379,R$2,FALSE),0)</f>
        <v>3901.83</v>
      </c>
      <c r="S109" s="271">
        <f>IFERROR(VLOOKUP($B109,'[5]Trial Blc'!$B$4:AD$379,S$2,FALSE),0)</f>
        <v>3901.83</v>
      </c>
      <c r="T109" s="7">
        <f t="shared" si="26"/>
        <v>900.42230769230764</v>
      </c>
      <c r="U109" s="150">
        <v>2180</v>
      </c>
      <c r="V109" s="11" t="s">
        <v>202</v>
      </c>
      <c r="W109" s="271">
        <f>-IFERROR(VLOOKUP($U109,'[5]Trial Blc'!$B$4:AF$379,W$2,FALSE),0)</f>
        <v>0</v>
      </c>
      <c r="X109" s="9"/>
      <c r="Y109" s="10"/>
      <c r="Z109" s="10">
        <f>SUM(W109:Y109)</f>
        <v>0</v>
      </c>
      <c r="AA109" s="271">
        <f>-IFERROR(VLOOKUP($U109,'[5]Trial Blc'!$B$4:AJ$379,AA$2,FALSE),0)</f>
        <v>0</v>
      </c>
      <c r="AB109" s="271">
        <f>-IFERROR(VLOOKUP($U109,'[5]Trial Blc'!$B$4:AK$379,AB$2,FALSE),0)</f>
        <v>0</v>
      </c>
      <c r="AC109" s="271">
        <f>-IFERROR(VLOOKUP($U109,'[5]Trial Blc'!$B$4:AL$379,AC$2,FALSE),0)</f>
        <v>0</v>
      </c>
      <c r="AD109" s="271">
        <f>-IFERROR(VLOOKUP($U109,'[5]Trial Blc'!$B$4:AM$379,AD$2,FALSE),0)</f>
        <v>0</v>
      </c>
      <c r="AE109" s="271">
        <f>-IFERROR(VLOOKUP($U109,'[5]Trial Blc'!$B$4:AN$379,AE$2,FALSE),0)</f>
        <v>0</v>
      </c>
      <c r="AF109" s="271">
        <f>-IFERROR(VLOOKUP($U109,'[5]Trial Blc'!$B$4:AO$379,AF$2,FALSE),0)</f>
        <v>0</v>
      </c>
      <c r="AG109" s="271">
        <f>-IFERROR(VLOOKUP($U109,'[5]Trial Blc'!$B$4:AP$379,AG$2,FALSE),0)</f>
        <v>0</v>
      </c>
      <c r="AH109" s="271">
        <f>-IFERROR(VLOOKUP($U109,'[5]Trial Blc'!$B$4:AQ$379,AH$2,FALSE),0)</f>
        <v>0</v>
      </c>
      <c r="AI109" s="271">
        <f>-IFERROR(VLOOKUP($U109,'[5]Trial Blc'!$B$4:AR$379,AI$2,FALSE),0)</f>
        <v>0</v>
      </c>
      <c r="AJ109" s="271">
        <f>-IFERROR(VLOOKUP($U109,'[5]Trial Blc'!$B$4:AS$379,AJ$2,FALSE),0)</f>
        <v>10.84</v>
      </c>
      <c r="AK109" s="271">
        <f>-IFERROR(VLOOKUP($U109,'[5]Trial Blc'!$B$4:AT$379,AK$2,FALSE),0)</f>
        <v>21.68</v>
      </c>
      <c r="AL109" s="271">
        <f>-IFERROR(VLOOKUP($U109,'[5]Trial Blc'!$B$4:AU$379,AL$2,FALSE),0)</f>
        <v>32.520000000000003</v>
      </c>
      <c r="AM109" s="7">
        <f>AVERAGE(Z109:AL109)</f>
        <v>5.0030769230769225</v>
      </c>
    </row>
    <row r="110" spans="1:39" s="7" customFormat="1" x14ac:dyDescent="0.2">
      <c r="A110" s="7" t="s">
        <v>203</v>
      </c>
      <c r="B110" s="155">
        <v>1440</v>
      </c>
      <c r="C110" s="12" t="s">
        <v>204</v>
      </c>
      <c r="D110" s="271">
        <f>IFERROR(VLOOKUP($B110,'[5]Trial Blc'!$B$4:O$379,D$2,FALSE),0)</f>
        <v>8908.7900000000009</v>
      </c>
      <c r="E110" s="10"/>
      <c r="F110" s="9"/>
      <c r="G110" s="10">
        <f>SUM(D110:F110)</f>
        <v>8908.7900000000009</v>
      </c>
      <c r="H110" s="271">
        <f>IFERROR(VLOOKUP($B110,'[5]Trial Blc'!$B$4:S$379,H$2,FALSE),0)</f>
        <v>8908.7900000000009</v>
      </c>
      <c r="I110" s="271">
        <f>IFERROR(VLOOKUP($B110,'[5]Trial Blc'!$B$4:T$379,I$2,FALSE),0)</f>
        <v>8908.7900000000009</v>
      </c>
      <c r="J110" s="271">
        <f>IFERROR(VLOOKUP($B110,'[5]Trial Blc'!$B$4:U$379,J$2,FALSE),0)</f>
        <v>8908.7900000000009</v>
      </c>
      <c r="K110" s="271">
        <f>IFERROR(VLOOKUP($B110,'[5]Trial Blc'!$B$4:V$379,K$2,FALSE),0)</f>
        <v>8908.7900000000009</v>
      </c>
      <c r="L110" s="271">
        <f>IFERROR(VLOOKUP($B110,'[5]Trial Blc'!$B$4:W$379,L$2,FALSE),0)</f>
        <v>8908.7900000000009</v>
      </c>
      <c r="M110" s="271">
        <f>IFERROR(VLOOKUP($B110,'[5]Trial Blc'!$B$4:X$379,M$2,FALSE),0)</f>
        <v>8908.7900000000009</v>
      </c>
      <c r="N110" s="271">
        <f>IFERROR(VLOOKUP($B110,'[5]Trial Blc'!$B$4:Y$379,N$2,FALSE),0)</f>
        <v>8908.7900000000009</v>
      </c>
      <c r="O110" s="271">
        <f>IFERROR(VLOOKUP($B110,'[5]Trial Blc'!$B$4:Z$379,O$2,FALSE),0)</f>
        <v>8908.7900000000009</v>
      </c>
      <c r="P110" s="271">
        <f>IFERROR(VLOOKUP($B110,'[5]Trial Blc'!$B$4:AA$379,P$2,FALSE),0)</f>
        <v>8908.7900000000009</v>
      </c>
      <c r="Q110" s="271">
        <f>IFERROR(VLOOKUP($B110,'[5]Trial Blc'!$B$4:AB$379,Q$2,FALSE),0)</f>
        <v>8908.7900000000009</v>
      </c>
      <c r="R110" s="271">
        <f>IFERROR(VLOOKUP($B110,'[5]Trial Blc'!$B$4:AC$379,R$2,FALSE),0)</f>
        <v>8908.7900000000009</v>
      </c>
      <c r="S110" s="271">
        <f>IFERROR(VLOOKUP($B110,'[5]Trial Blc'!$B$4:AD$379,S$2,FALSE),0)</f>
        <v>8908.7900000000009</v>
      </c>
      <c r="T110" s="7">
        <f t="shared" si="26"/>
        <v>8908.7900000000045</v>
      </c>
      <c r="U110" s="150">
        <v>2200</v>
      </c>
      <c r="V110" s="11" t="s">
        <v>205</v>
      </c>
      <c r="W110" s="271">
        <f>-IFERROR(VLOOKUP($U110,'[5]Trial Blc'!$B$4:AF$379,W$2,FALSE),0)</f>
        <v>3098.86</v>
      </c>
      <c r="X110" s="9"/>
      <c r="Y110" s="10"/>
      <c r="Z110" s="10">
        <f>SUM(W110:Y110)</f>
        <v>3098.86</v>
      </c>
      <c r="AA110" s="271">
        <f>-IFERROR(VLOOKUP($U110,'[5]Trial Blc'!$B$4:AJ$379,AA$2,FALSE),0)</f>
        <v>3140.11</v>
      </c>
      <c r="AB110" s="271">
        <f>-IFERROR(VLOOKUP($U110,'[5]Trial Blc'!$B$4:AK$379,AB$2,FALSE),0)</f>
        <v>3181.36</v>
      </c>
      <c r="AC110" s="271">
        <f>-IFERROR(VLOOKUP($U110,'[5]Trial Blc'!$B$4:AL$379,AC$2,FALSE),0)</f>
        <v>3222.61</v>
      </c>
      <c r="AD110" s="271">
        <f>-IFERROR(VLOOKUP($U110,'[5]Trial Blc'!$B$4:AM$379,AD$2,FALSE),0)</f>
        <v>3263.86</v>
      </c>
      <c r="AE110" s="271">
        <f>-IFERROR(VLOOKUP($U110,'[5]Trial Blc'!$B$4:AN$379,AE$2,FALSE),0)</f>
        <v>3305.11</v>
      </c>
      <c r="AF110" s="271">
        <f>-IFERROR(VLOOKUP($U110,'[5]Trial Blc'!$B$4:AO$379,AF$2,FALSE),0)</f>
        <v>3346.36</v>
      </c>
      <c r="AG110" s="271">
        <f>-IFERROR(VLOOKUP($U110,'[5]Trial Blc'!$B$4:AP$379,AG$2,FALSE),0)</f>
        <v>3387.61</v>
      </c>
      <c r="AH110" s="271">
        <f>-IFERROR(VLOOKUP($U110,'[5]Trial Blc'!$B$4:AQ$379,AH$2,FALSE),0)</f>
        <v>3428.86</v>
      </c>
      <c r="AI110" s="271">
        <f>-IFERROR(VLOOKUP($U110,'[5]Trial Blc'!$B$4:AR$379,AI$2,FALSE),0)</f>
        <v>3470.11</v>
      </c>
      <c r="AJ110" s="271">
        <f>-IFERROR(VLOOKUP($U110,'[5]Trial Blc'!$B$4:AS$379,AJ$2,FALSE),0)</f>
        <v>3511.36</v>
      </c>
      <c r="AK110" s="271">
        <f>-IFERROR(VLOOKUP($U110,'[5]Trial Blc'!$B$4:AT$379,AK$2,FALSE),0)</f>
        <v>3552.61</v>
      </c>
      <c r="AL110" s="271">
        <f>-IFERROR(VLOOKUP($U110,'[5]Trial Blc'!$B$4:AU$379,AL$2,FALSE),0)</f>
        <v>3593.86</v>
      </c>
      <c r="AM110" s="7">
        <f>AVERAGE(Z110:AL110)</f>
        <v>3346.36</v>
      </c>
    </row>
    <row r="111" spans="1:39" s="7" customFormat="1" ht="10.5" x14ac:dyDescent="0.25">
      <c r="A111" s="8" t="s">
        <v>206</v>
      </c>
      <c r="B111" s="155"/>
      <c r="C111" s="12"/>
      <c r="D111" s="10"/>
      <c r="E111" s="10"/>
      <c r="F111" s="9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U111" s="150"/>
      <c r="V111" s="11"/>
      <c r="W111" s="10"/>
      <c r="X111" s="9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1"/>
    </row>
    <row r="112" spans="1:39" s="7" customFormat="1" x14ac:dyDescent="0.2">
      <c r="A112" s="11" t="s">
        <v>207</v>
      </c>
      <c r="B112" s="155">
        <v>1275</v>
      </c>
      <c r="C112" s="12" t="s">
        <v>208</v>
      </c>
      <c r="D112" s="271">
        <f>IFERROR(VLOOKUP($B112,'[5]Trial Blc'!$B$4:O$379,D$2,FALSE),0)</f>
        <v>0</v>
      </c>
      <c r="E112" s="10"/>
      <c r="F112" s="9"/>
      <c r="G112" s="10">
        <f t="shared" ref="G112:G120" si="27">SUM(D112:F112)</f>
        <v>0</v>
      </c>
      <c r="H112" s="271">
        <f>IFERROR(VLOOKUP($B112,'[5]Trial Blc'!$B$4:S$379,H$2,FALSE),0)</f>
        <v>0</v>
      </c>
      <c r="I112" s="271">
        <f>IFERROR(VLOOKUP($B112,'[5]Trial Blc'!$B$4:T$379,I$2,FALSE),0)</f>
        <v>0</v>
      </c>
      <c r="J112" s="271">
        <f>IFERROR(VLOOKUP($B112,'[5]Trial Blc'!$B$4:U$379,J$2,FALSE),0)</f>
        <v>0</v>
      </c>
      <c r="K112" s="271">
        <f>IFERROR(VLOOKUP($B112,'[5]Trial Blc'!$B$4:V$379,K$2,FALSE),0)</f>
        <v>0</v>
      </c>
      <c r="L112" s="271">
        <f>IFERROR(VLOOKUP($B112,'[5]Trial Blc'!$B$4:W$379,L$2,FALSE),0)</f>
        <v>0</v>
      </c>
      <c r="M112" s="271">
        <f>IFERROR(VLOOKUP($B112,'[5]Trial Blc'!$B$4:X$379,M$2,FALSE),0)</f>
        <v>0</v>
      </c>
      <c r="N112" s="271">
        <f>IFERROR(VLOOKUP($B112,'[5]Trial Blc'!$B$4:Y$379,N$2,FALSE),0)</f>
        <v>0</v>
      </c>
      <c r="O112" s="271">
        <f>IFERROR(VLOOKUP($B112,'[5]Trial Blc'!$B$4:Z$379,O$2,FALSE),0)</f>
        <v>0</v>
      </c>
      <c r="P112" s="271">
        <f>IFERROR(VLOOKUP($B112,'[5]Trial Blc'!$B$4:AA$379,P$2,FALSE),0)</f>
        <v>0</v>
      </c>
      <c r="Q112" s="271">
        <f>IFERROR(VLOOKUP($B112,'[5]Trial Blc'!$B$4:AB$379,Q$2,FALSE),0)</f>
        <v>0</v>
      </c>
      <c r="R112" s="271">
        <f>IFERROR(VLOOKUP($B112,'[5]Trial Blc'!$B$4:AC$379,R$2,FALSE),0)</f>
        <v>0</v>
      </c>
      <c r="S112" s="271">
        <f>IFERROR(VLOOKUP($B112,'[5]Trial Blc'!$B$4:AD$379,S$2,FALSE),0)</f>
        <v>0</v>
      </c>
      <c r="T112" s="7">
        <f t="shared" si="26"/>
        <v>0</v>
      </c>
      <c r="U112" s="150"/>
      <c r="V112" s="281"/>
      <c r="W112" s="10"/>
      <c r="X112" s="9"/>
      <c r="Y112" s="10"/>
      <c r="Z112" s="10">
        <f>SUM(W112:Y112)</f>
        <v>0</v>
      </c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1"/>
    </row>
    <row r="113" spans="1:39" s="7" customFormat="1" x14ac:dyDescent="0.2">
      <c r="A113" s="11" t="s">
        <v>209</v>
      </c>
      <c r="B113" s="155">
        <v>1310</v>
      </c>
      <c r="C113" s="12" t="s">
        <v>210</v>
      </c>
      <c r="D113" s="271">
        <f>IFERROR(VLOOKUP($B113,'[5]Trial Blc'!$B$4:O$379,D$2,FALSE),0)</f>
        <v>0</v>
      </c>
      <c r="E113" s="10"/>
      <c r="F113" s="9"/>
      <c r="G113" s="10">
        <f t="shared" si="27"/>
        <v>0</v>
      </c>
      <c r="H113" s="271">
        <f>IFERROR(VLOOKUP($B113,'[5]Trial Blc'!$B$4:S$379,H$2,FALSE),0)</f>
        <v>0</v>
      </c>
      <c r="I113" s="271">
        <f>IFERROR(VLOOKUP($B113,'[5]Trial Blc'!$B$4:T$379,I$2,FALSE),0)</f>
        <v>0</v>
      </c>
      <c r="J113" s="271">
        <f>IFERROR(VLOOKUP($B113,'[5]Trial Blc'!$B$4:U$379,J$2,FALSE),0)</f>
        <v>0</v>
      </c>
      <c r="K113" s="271">
        <f>IFERROR(VLOOKUP($B113,'[5]Trial Blc'!$B$4:V$379,K$2,FALSE),0)</f>
        <v>0</v>
      </c>
      <c r="L113" s="271">
        <f>IFERROR(VLOOKUP($B113,'[5]Trial Blc'!$B$4:W$379,L$2,FALSE),0)</f>
        <v>0</v>
      </c>
      <c r="M113" s="271">
        <f>IFERROR(VLOOKUP($B113,'[5]Trial Blc'!$B$4:X$379,M$2,FALSE),0)</f>
        <v>0</v>
      </c>
      <c r="N113" s="271">
        <f>IFERROR(VLOOKUP($B113,'[5]Trial Blc'!$B$4:Y$379,N$2,FALSE),0)</f>
        <v>0</v>
      </c>
      <c r="O113" s="271">
        <f>IFERROR(VLOOKUP($B113,'[5]Trial Blc'!$B$4:Z$379,O$2,FALSE),0)</f>
        <v>0</v>
      </c>
      <c r="P113" s="271">
        <f>IFERROR(VLOOKUP($B113,'[5]Trial Blc'!$B$4:AA$379,P$2,FALSE),0)</f>
        <v>0</v>
      </c>
      <c r="Q113" s="271">
        <f>IFERROR(VLOOKUP($B113,'[5]Trial Blc'!$B$4:AB$379,Q$2,FALSE),0)</f>
        <v>0</v>
      </c>
      <c r="R113" s="271">
        <f>IFERROR(VLOOKUP($B113,'[5]Trial Blc'!$B$4:AC$379,R$2,FALSE),0)</f>
        <v>0</v>
      </c>
      <c r="S113" s="271">
        <f>IFERROR(VLOOKUP($B113,'[5]Trial Blc'!$B$4:AD$379,S$2,FALSE),0)</f>
        <v>0</v>
      </c>
      <c r="T113" s="7">
        <f t="shared" si="26"/>
        <v>0</v>
      </c>
      <c r="U113" s="150">
        <v>2070</v>
      </c>
      <c r="V113" s="11" t="s">
        <v>211</v>
      </c>
      <c r="W113" s="271">
        <f>-IFERROR(VLOOKUP($U113,'[5]Trial Blc'!$B$4:AF$379,W$2,FALSE),0)</f>
        <v>0</v>
      </c>
      <c r="X113" s="9"/>
      <c r="Y113" s="10"/>
      <c r="Z113" s="10">
        <f t="shared" ref="Z113:Z120" si="28">SUM(W113:Y113)</f>
        <v>0</v>
      </c>
      <c r="AA113" s="271">
        <f>-IFERROR(VLOOKUP($U113,'[5]Trial Blc'!$B$4:AJ$379,AA$2,FALSE),0)</f>
        <v>0</v>
      </c>
      <c r="AB113" s="271">
        <f>-IFERROR(VLOOKUP($U113,'[5]Trial Blc'!$B$4:AK$379,AB$2,FALSE),0)</f>
        <v>0</v>
      </c>
      <c r="AC113" s="271">
        <f>-IFERROR(VLOOKUP($U113,'[5]Trial Blc'!$B$4:AL$379,AC$2,FALSE),0)</f>
        <v>0</v>
      </c>
      <c r="AD113" s="271">
        <f>-IFERROR(VLOOKUP($U113,'[5]Trial Blc'!$B$4:AM$379,AD$2,FALSE),0)</f>
        <v>0</v>
      </c>
      <c r="AE113" s="271">
        <f>-IFERROR(VLOOKUP($U113,'[5]Trial Blc'!$B$4:AN$379,AE$2,FALSE),0)</f>
        <v>0</v>
      </c>
      <c r="AF113" s="271">
        <f>-IFERROR(VLOOKUP($U113,'[5]Trial Blc'!$B$4:AO$379,AF$2,FALSE),0)</f>
        <v>0</v>
      </c>
      <c r="AG113" s="271">
        <f>-IFERROR(VLOOKUP($U113,'[5]Trial Blc'!$B$4:AP$379,AG$2,FALSE),0)</f>
        <v>0</v>
      </c>
      <c r="AH113" s="271">
        <f>-IFERROR(VLOOKUP($U113,'[5]Trial Blc'!$B$4:AQ$379,AH$2,FALSE),0)</f>
        <v>0</v>
      </c>
      <c r="AI113" s="271">
        <f>-IFERROR(VLOOKUP($U113,'[5]Trial Blc'!$B$4:AR$379,AI$2,FALSE),0)</f>
        <v>0</v>
      </c>
      <c r="AJ113" s="271">
        <f>-IFERROR(VLOOKUP($U113,'[5]Trial Blc'!$B$4:AS$379,AJ$2,FALSE),0)</f>
        <v>0</v>
      </c>
      <c r="AK113" s="271">
        <f>-IFERROR(VLOOKUP($U113,'[5]Trial Blc'!$B$4:AT$379,AK$2,FALSE),0)</f>
        <v>0</v>
      </c>
      <c r="AL113" s="271">
        <f>-IFERROR(VLOOKUP($U113,'[5]Trial Blc'!$B$4:AU$379,AL$2,FALSE),0)</f>
        <v>0</v>
      </c>
      <c r="AM113" s="7">
        <f>AVERAGE(Z113:AL113)</f>
        <v>0</v>
      </c>
    </row>
    <row r="114" spans="1:39" s="7" customFormat="1" x14ac:dyDescent="0.2">
      <c r="A114" s="7" t="s">
        <v>212</v>
      </c>
      <c r="B114" s="150">
        <v>1385</v>
      </c>
      <c r="C114" s="11" t="s">
        <v>213</v>
      </c>
      <c r="D114" s="271">
        <f>IFERROR(VLOOKUP($B114,'[5]Trial Blc'!$B$4:O$379,D$2,FALSE),0)</f>
        <v>0</v>
      </c>
      <c r="E114" s="10"/>
      <c r="F114" s="9"/>
      <c r="G114" s="10">
        <f t="shared" si="27"/>
        <v>0</v>
      </c>
      <c r="H114" s="271">
        <f>IFERROR(VLOOKUP($B114,'[5]Trial Blc'!$B$4:S$379,H$2,FALSE),0)</f>
        <v>0</v>
      </c>
      <c r="I114" s="271">
        <f>IFERROR(VLOOKUP($B114,'[5]Trial Blc'!$B$4:T$379,I$2,FALSE),0)</f>
        <v>0</v>
      </c>
      <c r="J114" s="271">
        <f>IFERROR(VLOOKUP($B114,'[5]Trial Blc'!$B$4:U$379,J$2,FALSE),0)</f>
        <v>0</v>
      </c>
      <c r="K114" s="271">
        <f>IFERROR(VLOOKUP($B114,'[5]Trial Blc'!$B$4:V$379,K$2,FALSE),0)</f>
        <v>0</v>
      </c>
      <c r="L114" s="271">
        <f>IFERROR(VLOOKUP($B114,'[5]Trial Blc'!$B$4:W$379,L$2,FALSE),0)</f>
        <v>0</v>
      </c>
      <c r="M114" s="271">
        <f>IFERROR(VLOOKUP($B114,'[5]Trial Blc'!$B$4:X$379,M$2,FALSE),0)</f>
        <v>0</v>
      </c>
      <c r="N114" s="271">
        <f>IFERROR(VLOOKUP($B114,'[5]Trial Blc'!$B$4:Y$379,N$2,FALSE),0)</f>
        <v>0</v>
      </c>
      <c r="O114" s="271">
        <f>IFERROR(VLOOKUP($B114,'[5]Trial Blc'!$B$4:Z$379,O$2,FALSE),0)</f>
        <v>0</v>
      </c>
      <c r="P114" s="271">
        <f>IFERROR(VLOOKUP($B114,'[5]Trial Blc'!$B$4:AA$379,P$2,FALSE),0)</f>
        <v>0</v>
      </c>
      <c r="Q114" s="271">
        <f>IFERROR(VLOOKUP($B114,'[5]Trial Blc'!$B$4:AB$379,Q$2,FALSE),0)</f>
        <v>0</v>
      </c>
      <c r="R114" s="271">
        <f>IFERROR(VLOOKUP($B114,'[5]Trial Blc'!$B$4:AC$379,R$2,FALSE),0)</f>
        <v>0</v>
      </c>
      <c r="S114" s="271">
        <f>IFERROR(VLOOKUP($B114,'[5]Trial Blc'!$B$4:AD$379,S$2,FALSE),0)</f>
        <v>0</v>
      </c>
      <c r="T114" s="7">
        <f t="shared" si="26"/>
        <v>0</v>
      </c>
      <c r="U114" s="150">
        <v>2145</v>
      </c>
      <c r="V114" s="11" t="s">
        <v>214</v>
      </c>
      <c r="W114" s="271">
        <f>-IFERROR(VLOOKUP($U114,'[5]Trial Blc'!$B$4:AF$379,W$2,FALSE),0)</f>
        <v>0</v>
      </c>
      <c r="X114" s="9"/>
      <c r="Y114" s="10"/>
      <c r="Z114" s="10">
        <f t="shared" si="28"/>
        <v>0</v>
      </c>
      <c r="AA114" s="271">
        <f>-IFERROR(VLOOKUP($U114,'[5]Trial Blc'!$B$4:AJ$379,AA$2,FALSE),0)</f>
        <v>0</v>
      </c>
      <c r="AB114" s="271">
        <f>-IFERROR(VLOOKUP($U114,'[5]Trial Blc'!$B$4:AK$379,AB$2,FALSE),0)</f>
        <v>0</v>
      </c>
      <c r="AC114" s="271">
        <f>-IFERROR(VLOOKUP($U114,'[5]Trial Blc'!$B$4:AL$379,AC$2,FALSE),0)</f>
        <v>0</v>
      </c>
      <c r="AD114" s="271">
        <f>-IFERROR(VLOOKUP($U114,'[5]Trial Blc'!$B$4:AM$379,AD$2,FALSE),0)</f>
        <v>0</v>
      </c>
      <c r="AE114" s="271">
        <f>-IFERROR(VLOOKUP($U114,'[5]Trial Blc'!$B$4:AN$379,AE$2,FALSE),0)</f>
        <v>0</v>
      </c>
      <c r="AF114" s="271">
        <f>-IFERROR(VLOOKUP($U114,'[5]Trial Blc'!$B$4:AO$379,AF$2,FALSE),0)</f>
        <v>0</v>
      </c>
      <c r="AG114" s="271">
        <f>-IFERROR(VLOOKUP($U114,'[5]Trial Blc'!$B$4:AP$379,AG$2,FALSE),0)</f>
        <v>0</v>
      </c>
      <c r="AH114" s="271">
        <f>-IFERROR(VLOOKUP($U114,'[5]Trial Blc'!$B$4:AQ$379,AH$2,FALSE),0)</f>
        <v>0</v>
      </c>
      <c r="AI114" s="271">
        <f>-IFERROR(VLOOKUP($U114,'[5]Trial Blc'!$B$4:AR$379,AI$2,FALSE),0)</f>
        <v>0</v>
      </c>
      <c r="AJ114" s="271">
        <f>-IFERROR(VLOOKUP($U114,'[5]Trial Blc'!$B$4:AS$379,AJ$2,FALSE),0)</f>
        <v>0</v>
      </c>
      <c r="AK114" s="271">
        <f>-IFERROR(VLOOKUP($U114,'[5]Trial Blc'!$B$4:AT$379,AK$2,FALSE),0)</f>
        <v>0</v>
      </c>
      <c r="AL114" s="271">
        <f>-IFERROR(VLOOKUP($U114,'[5]Trial Blc'!$B$4:AU$379,AL$2,FALSE),0)</f>
        <v>0</v>
      </c>
      <c r="AM114" s="7">
        <f t="shared" ref="AM114:AM120" si="29">AVERAGE(Z114:AL114)</f>
        <v>0</v>
      </c>
    </row>
    <row r="115" spans="1:39" s="7" customFormat="1" x14ac:dyDescent="0.2">
      <c r="A115" s="7" t="s">
        <v>215</v>
      </c>
      <c r="B115" s="150">
        <v>1390</v>
      </c>
      <c r="C115" s="11" t="s">
        <v>216</v>
      </c>
      <c r="D115" s="271">
        <f>IFERROR(VLOOKUP($B115,'[5]Trial Blc'!$B$4:O$379,D$2,FALSE),0)</f>
        <v>0</v>
      </c>
      <c r="E115" s="10"/>
      <c r="F115" s="9"/>
      <c r="G115" s="10">
        <f t="shared" si="27"/>
        <v>0</v>
      </c>
      <c r="H115" s="271">
        <f>IFERROR(VLOOKUP($B115,'[5]Trial Blc'!$B$4:S$379,H$2,FALSE),0)</f>
        <v>0</v>
      </c>
      <c r="I115" s="271">
        <f>IFERROR(VLOOKUP($B115,'[5]Trial Blc'!$B$4:T$379,I$2,FALSE),0)</f>
        <v>0</v>
      </c>
      <c r="J115" s="271">
        <f>IFERROR(VLOOKUP($B115,'[5]Trial Blc'!$B$4:U$379,J$2,FALSE),0)</f>
        <v>0</v>
      </c>
      <c r="K115" s="271">
        <f>IFERROR(VLOOKUP($B115,'[5]Trial Blc'!$B$4:V$379,K$2,FALSE),0)</f>
        <v>0</v>
      </c>
      <c r="L115" s="271">
        <f>IFERROR(VLOOKUP($B115,'[5]Trial Blc'!$B$4:W$379,L$2,FALSE),0)</f>
        <v>0</v>
      </c>
      <c r="M115" s="271">
        <f>IFERROR(VLOOKUP($B115,'[5]Trial Blc'!$B$4:X$379,M$2,FALSE),0)</f>
        <v>0</v>
      </c>
      <c r="N115" s="271">
        <f>IFERROR(VLOOKUP($B115,'[5]Trial Blc'!$B$4:Y$379,N$2,FALSE),0)</f>
        <v>0</v>
      </c>
      <c r="O115" s="271">
        <f>IFERROR(VLOOKUP($B115,'[5]Trial Blc'!$B$4:Z$379,O$2,FALSE),0)</f>
        <v>0</v>
      </c>
      <c r="P115" s="271">
        <f>IFERROR(VLOOKUP($B115,'[5]Trial Blc'!$B$4:AA$379,P$2,FALSE),0)</f>
        <v>0</v>
      </c>
      <c r="Q115" s="271">
        <f>IFERROR(VLOOKUP($B115,'[5]Trial Blc'!$B$4:AB$379,Q$2,FALSE),0)</f>
        <v>0</v>
      </c>
      <c r="R115" s="271">
        <f>IFERROR(VLOOKUP($B115,'[5]Trial Blc'!$B$4:AC$379,R$2,FALSE),0)</f>
        <v>0</v>
      </c>
      <c r="S115" s="271">
        <f>IFERROR(VLOOKUP($B115,'[5]Trial Blc'!$B$4:AD$379,S$2,FALSE),0)</f>
        <v>0</v>
      </c>
      <c r="T115" s="7">
        <f t="shared" si="26"/>
        <v>0</v>
      </c>
      <c r="U115" s="150">
        <v>2150</v>
      </c>
      <c r="V115" s="11" t="s">
        <v>217</v>
      </c>
      <c r="W115" s="271">
        <f>-IFERROR(VLOOKUP($U115,'[5]Trial Blc'!$B$4:AF$379,W$2,FALSE),0)</f>
        <v>0</v>
      </c>
      <c r="X115" s="9"/>
      <c r="Y115" s="10"/>
      <c r="Z115" s="10">
        <f t="shared" si="28"/>
        <v>0</v>
      </c>
      <c r="AA115" s="271">
        <f>-IFERROR(VLOOKUP($U115,'[5]Trial Blc'!$B$4:AJ$379,AA$2,FALSE),0)</f>
        <v>0</v>
      </c>
      <c r="AB115" s="271">
        <f>-IFERROR(VLOOKUP($U115,'[5]Trial Blc'!$B$4:AK$379,AB$2,FALSE),0)</f>
        <v>0</v>
      </c>
      <c r="AC115" s="271">
        <f>-IFERROR(VLOOKUP($U115,'[5]Trial Blc'!$B$4:AL$379,AC$2,FALSE),0)</f>
        <v>0</v>
      </c>
      <c r="AD115" s="271">
        <f>-IFERROR(VLOOKUP($U115,'[5]Trial Blc'!$B$4:AM$379,AD$2,FALSE),0)</f>
        <v>0</v>
      </c>
      <c r="AE115" s="271">
        <f>-IFERROR(VLOOKUP($U115,'[5]Trial Blc'!$B$4:AN$379,AE$2,FALSE),0)</f>
        <v>0</v>
      </c>
      <c r="AF115" s="271">
        <f>-IFERROR(VLOOKUP($U115,'[5]Trial Blc'!$B$4:AO$379,AF$2,FALSE),0)</f>
        <v>0</v>
      </c>
      <c r="AG115" s="271">
        <f>-IFERROR(VLOOKUP($U115,'[5]Trial Blc'!$B$4:AP$379,AG$2,FALSE),0)</f>
        <v>0</v>
      </c>
      <c r="AH115" s="271">
        <f>-IFERROR(VLOOKUP($U115,'[5]Trial Blc'!$B$4:AQ$379,AH$2,FALSE),0)</f>
        <v>0</v>
      </c>
      <c r="AI115" s="271">
        <f>-IFERROR(VLOOKUP($U115,'[5]Trial Blc'!$B$4:AR$379,AI$2,FALSE),0)</f>
        <v>0</v>
      </c>
      <c r="AJ115" s="271">
        <f>-IFERROR(VLOOKUP($U115,'[5]Trial Blc'!$B$4:AS$379,AJ$2,FALSE),0)</f>
        <v>0</v>
      </c>
      <c r="AK115" s="271">
        <f>-IFERROR(VLOOKUP($U115,'[5]Trial Blc'!$B$4:AT$379,AK$2,FALSE),0)</f>
        <v>0</v>
      </c>
      <c r="AL115" s="271">
        <f>-IFERROR(VLOOKUP($U115,'[5]Trial Blc'!$B$4:AU$379,AL$2,FALSE),0)</f>
        <v>0</v>
      </c>
      <c r="AM115" s="7">
        <f t="shared" si="29"/>
        <v>0</v>
      </c>
    </row>
    <row r="116" spans="1:39" s="7" customFormat="1" x14ac:dyDescent="0.2">
      <c r="A116" s="7" t="s">
        <v>218</v>
      </c>
      <c r="B116" s="150">
        <v>1445</v>
      </c>
      <c r="C116" s="11" t="s">
        <v>219</v>
      </c>
      <c r="D116" s="271">
        <f>IFERROR(VLOOKUP($B116,'[5]Trial Blc'!$B$4:O$379,D$2,FALSE),0)</f>
        <v>0</v>
      </c>
      <c r="E116" s="10"/>
      <c r="F116" s="9"/>
      <c r="G116" s="10">
        <f t="shared" si="27"/>
        <v>0</v>
      </c>
      <c r="H116" s="271">
        <f>IFERROR(VLOOKUP($B116,'[5]Trial Blc'!$B$4:S$379,H$2,FALSE),0)</f>
        <v>0</v>
      </c>
      <c r="I116" s="271">
        <f>IFERROR(VLOOKUP($B116,'[5]Trial Blc'!$B$4:T$379,I$2,FALSE),0)</f>
        <v>0</v>
      </c>
      <c r="J116" s="271">
        <f>IFERROR(VLOOKUP($B116,'[5]Trial Blc'!$B$4:U$379,J$2,FALSE),0)</f>
        <v>0</v>
      </c>
      <c r="K116" s="271">
        <f>IFERROR(VLOOKUP($B116,'[5]Trial Blc'!$B$4:V$379,K$2,FALSE),0)</f>
        <v>0</v>
      </c>
      <c r="L116" s="271">
        <f>IFERROR(VLOOKUP($B116,'[5]Trial Blc'!$B$4:W$379,L$2,FALSE),0)</f>
        <v>0</v>
      </c>
      <c r="M116" s="271">
        <f>IFERROR(VLOOKUP($B116,'[5]Trial Blc'!$B$4:X$379,M$2,FALSE),0)</f>
        <v>0</v>
      </c>
      <c r="N116" s="271">
        <f>IFERROR(VLOOKUP($B116,'[5]Trial Blc'!$B$4:Y$379,N$2,FALSE),0)</f>
        <v>0</v>
      </c>
      <c r="O116" s="271">
        <f>IFERROR(VLOOKUP($B116,'[5]Trial Blc'!$B$4:Z$379,O$2,FALSE),0)</f>
        <v>0</v>
      </c>
      <c r="P116" s="271">
        <f>IFERROR(VLOOKUP($B116,'[5]Trial Blc'!$B$4:AA$379,P$2,FALSE),0)</f>
        <v>0</v>
      </c>
      <c r="Q116" s="271">
        <f>IFERROR(VLOOKUP($B116,'[5]Trial Blc'!$B$4:AB$379,Q$2,FALSE),0)</f>
        <v>0</v>
      </c>
      <c r="R116" s="271">
        <f>IFERROR(VLOOKUP($B116,'[5]Trial Blc'!$B$4:AC$379,R$2,FALSE),0)</f>
        <v>0</v>
      </c>
      <c r="S116" s="271">
        <f>IFERROR(VLOOKUP($B116,'[5]Trial Blc'!$B$4:AD$379,S$2,FALSE),0)</f>
        <v>0</v>
      </c>
      <c r="T116" s="7">
        <f t="shared" si="26"/>
        <v>0</v>
      </c>
      <c r="U116" s="150">
        <v>2205</v>
      </c>
      <c r="V116" s="11" t="s">
        <v>220</v>
      </c>
      <c r="W116" s="271">
        <f>-IFERROR(VLOOKUP($U116,'[5]Trial Blc'!$B$4:AF$379,W$2,FALSE),0)</f>
        <v>0</v>
      </c>
      <c r="X116" s="9"/>
      <c r="Y116" s="10"/>
      <c r="Z116" s="10">
        <f t="shared" si="28"/>
        <v>0</v>
      </c>
      <c r="AA116" s="271">
        <f>-IFERROR(VLOOKUP($U116,'[5]Trial Blc'!$B$4:AJ$379,AA$2,FALSE),0)</f>
        <v>0</v>
      </c>
      <c r="AB116" s="271">
        <f>-IFERROR(VLOOKUP($U116,'[5]Trial Blc'!$B$4:AK$379,AB$2,FALSE),0)</f>
        <v>0</v>
      </c>
      <c r="AC116" s="271">
        <f>-IFERROR(VLOOKUP($U116,'[5]Trial Blc'!$B$4:AL$379,AC$2,FALSE),0)</f>
        <v>0</v>
      </c>
      <c r="AD116" s="271">
        <f>-IFERROR(VLOOKUP($U116,'[5]Trial Blc'!$B$4:AM$379,AD$2,FALSE),0)</f>
        <v>0</v>
      </c>
      <c r="AE116" s="271">
        <f>-IFERROR(VLOOKUP($U116,'[5]Trial Blc'!$B$4:AN$379,AE$2,FALSE),0)</f>
        <v>0</v>
      </c>
      <c r="AF116" s="271">
        <f>-IFERROR(VLOOKUP($U116,'[5]Trial Blc'!$B$4:AO$379,AF$2,FALSE),0)</f>
        <v>0</v>
      </c>
      <c r="AG116" s="271">
        <f>-IFERROR(VLOOKUP($U116,'[5]Trial Blc'!$B$4:AP$379,AG$2,FALSE),0)</f>
        <v>0</v>
      </c>
      <c r="AH116" s="271">
        <f>-IFERROR(VLOOKUP($U116,'[5]Trial Blc'!$B$4:AQ$379,AH$2,FALSE),0)</f>
        <v>0</v>
      </c>
      <c r="AI116" s="271">
        <f>-IFERROR(VLOOKUP($U116,'[5]Trial Blc'!$B$4:AR$379,AI$2,FALSE),0)</f>
        <v>0</v>
      </c>
      <c r="AJ116" s="271">
        <f>-IFERROR(VLOOKUP($U116,'[5]Trial Blc'!$B$4:AS$379,AJ$2,FALSE),0)</f>
        <v>0</v>
      </c>
      <c r="AK116" s="271">
        <f>-IFERROR(VLOOKUP($U116,'[5]Trial Blc'!$B$4:AT$379,AK$2,FALSE),0)</f>
        <v>0</v>
      </c>
      <c r="AL116" s="271">
        <f>-IFERROR(VLOOKUP($U116,'[5]Trial Blc'!$B$4:AU$379,AL$2,FALSE),0)</f>
        <v>0</v>
      </c>
      <c r="AM116" s="7">
        <f t="shared" si="29"/>
        <v>0</v>
      </c>
    </row>
    <row r="117" spans="1:39" s="7" customFormat="1" x14ac:dyDescent="0.2">
      <c r="A117" s="48" t="s">
        <v>221</v>
      </c>
      <c r="B117" s="155">
        <v>1540</v>
      </c>
      <c r="C117" s="12" t="s">
        <v>222</v>
      </c>
      <c r="D117" s="271">
        <f>IFERROR(VLOOKUP($B117,'[5]Trial Blc'!$B$4:O$379,D$2,FALSE),0)</f>
        <v>392.85</v>
      </c>
      <c r="E117" s="10"/>
      <c r="F117" s="9"/>
      <c r="G117" s="10">
        <f t="shared" si="27"/>
        <v>392.85</v>
      </c>
      <c r="H117" s="271">
        <f>IFERROR(VLOOKUP($B117,'[5]Trial Blc'!$B$4:S$379,H$2,FALSE),0)</f>
        <v>392.85</v>
      </c>
      <c r="I117" s="271">
        <f>IFERROR(VLOOKUP($B117,'[5]Trial Blc'!$B$4:T$379,I$2,FALSE),0)</f>
        <v>392.85</v>
      </c>
      <c r="J117" s="271">
        <f>IFERROR(VLOOKUP($B117,'[5]Trial Blc'!$B$4:U$379,J$2,FALSE),0)</f>
        <v>392.85</v>
      </c>
      <c r="K117" s="271">
        <f>IFERROR(VLOOKUP($B117,'[5]Trial Blc'!$B$4:V$379,K$2,FALSE),0)</f>
        <v>392.85</v>
      </c>
      <c r="L117" s="271">
        <f>IFERROR(VLOOKUP($B117,'[5]Trial Blc'!$B$4:W$379,L$2,FALSE),0)</f>
        <v>392.85</v>
      </c>
      <c r="M117" s="271">
        <f>IFERROR(VLOOKUP($B117,'[5]Trial Blc'!$B$4:X$379,M$2,FALSE),0)</f>
        <v>392.85</v>
      </c>
      <c r="N117" s="271">
        <f>IFERROR(VLOOKUP($B117,'[5]Trial Blc'!$B$4:Y$379,N$2,FALSE),0)</f>
        <v>392.85</v>
      </c>
      <c r="O117" s="271">
        <f>IFERROR(VLOOKUP($B117,'[5]Trial Blc'!$B$4:Z$379,O$2,FALSE),0)</f>
        <v>392.85</v>
      </c>
      <c r="P117" s="271">
        <f>IFERROR(VLOOKUP($B117,'[5]Trial Blc'!$B$4:AA$379,P$2,FALSE),0)</f>
        <v>392.85</v>
      </c>
      <c r="Q117" s="271">
        <f>IFERROR(VLOOKUP($B117,'[5]Trial Blc'!$B$4:AB$379,Q$2,FALSE),0)</f>
        <v>392.85</v>
      </c>
      <c r="R117" s="271">
        <f>IFERROR(VLOOKUP($B117,'[5]Trial Blc'!$B$4:AC$379,R$2,FALSE),0)</f>
        <v>392.85</v>
      </c>
      <c r="S117" s="271">
        <f>IFERROR(VLOOKUP($B117,'[5]Trial Blc'!$B$4:AD$379,S$2,FALSE),0)</f>
        <v>392.85</v>
      </c>
      <c r="T117" s="7">
        <f t="shared" si="26"/>
        <v>392.85</v>
      </c>
      <c r="U117" s="149">
        <v>2285</v>
      </c>
      <c r="V117" s="7" t="s">
        <v>223</v>
      </c>
      <c r="W117" s="271">
        <f>-IFERROR(VLOOKUP($U117,'[5]Trial Blc'!$B$4:AF$379,W$2,FALSE),0)</f>
        <v>24.76</v>
      </c>
      <c r="X117" s="9"/>
      <c r="Y117" s="10"/>
      <c r="Z117" s="10">
        <f t="shared" si="28"/>
        <v>24.76</v>
      </c>
      <c r="AA117" s="271">
        <f>-IFERROR(VLOOKUP($U117,'[5]Trial Blc'!$B$4:AJ$379,AA$2,FALSE),0)</f>
        <v>25.52</v>
      </c>
      <c r="AB117" s="271">
        <f>-IFERROR(VLOOKUP($U117,'[5]Trial Blc'!$B$4:AK$379,AB$2,FALSE),0)</f>
        <v>26.28</v>
      </c>
      <c r="AC117" s="271">
        <f>-IFERROR(VLOOKUP($U117,'[5]Trial Blc'!$B$4:AL$379,AC$2,FALSE),0)</f>
        <v>27.04</v>
      </c>
      <c r="AD117" s="271">
        <f>-IFERROR(VLOOKUP($U117,'[5]Trial Blc'!$B$4:AM$379,AD$2,FALSE),0)</f>
        <v>27.8</v>
      </c>
      <c r="AE117" s="271">
        <f>-IFERROR(VLOOKUP($U117,'[5]Trial Blc'!$B$4:AN$379,AE$2,FALSE),0)</f>
        <v>28.56</v>
      </c>
      <c r="AF117" s="271">
        <f>-IFERROR(VLOOKUP($U117,'[5]Trial Blc'!$B$4:AO$379,AF$2,FALSE),0)</f>
        <v>29.32</v>
      </c>
      <c r="AG117" s="271">
        <f>-IFERROR(VLOOKUP($U117,'[5]Trial Blc'!$B$4:AP$379,AG$2,FALSE),0)</f>
        <v>30.08</v>
      </c>
      <c r="AH117" s="271">
        <f>-IFERROR(VLOOKUP($U117,'[5]Trial Blc'!$B$4:AQ$379,AH$2,FALSE),0)</f>
        <v>30.84</v>
      </c>
      <c r="AI117" s="271">
        <f>-IFERROR(VLOOKUP($U117,'[5]Trial Blc'!$B$4:AR$379,AI$2,FALSE),0)</f>
        <v>31.6</v>
      </c>
      <c r="AJ117" s="271">
        <f>-IFERROR(VLOOKUP($U117,'[5]Trial Blc'!$B$4:AS$379,AJ$2,FALSE),0)</f>
        <v>32.36</v>
      </c>
      <c r="AK117" s="271">
        <f>-IFERROR(VLOOKUP($U117,'[5]Trial Blc'!$B$4:AT$379,AK$2,FALSE),0)</f>
        <v>33.119999999999997</v>
      </c>
      <c r="AL117" s="271">
        <f>-IFERROR(VLOOKUP($U117,'[5]Trial Blc'!$B$4:AU$379,AL$2,FALSE),0)</f>
        <v>33.880000000000003</v>
      </c>
      <c r="AM117" s="7">
        <f t="shared" si="29"/>
        <v>29.32</v>
      </c>
    </row>
    <row r="118" spans="1:39" s="7" customFormat="1" x14ac:dyDescent="0.2">
      <c r="A118" s="7" t="s">
        <v>224</v>
      </c>
      <c r="B118" s="155">
        <v>1535</v>
      </c>
      <c r="C118" s="12" t="s">
        <v>225</v>
      </c>
      <c r="D118" s="271">
        <f>IFERROR(VLOOKUP($B118,'[5]Trial Blc'!$B$4:O$379,D$2,FALSE),0)</f>
        <v>10848.93</v>
      </c>
      <c r="E118" s="10"/>
      <c r="F118" s="9"/>
      <c r="G118" s="10">
        <f t="shared" si="27"/>
        <v>10848.93</v>
      </c>
      <c r="H118" s="271">
        <f>IFERROR(VLOOKUP($B118,'[5]Trial Blc'!$B$4:S$379,H$2,FALSE),0)</f>
        <v>10848.93</v>
      </c>
      <c r="I118" s="271">
        <f>IFERROR(VLOOKUP($B118,'[5]Trial Blc'!$B$4:T$379,I$2,FALSE),0)</f>
        <v>11010.17</v>
      </c>
      <c r="J118" s="271">
        <f>IFERROR(VLOOKUP($B118,'[5]Trial Blc'!$B$4:U$379,J$2,FALSE),0)</f>
        <v>11333.37</v>
      </c>
      <c r="K118" s="271">
        <f>IFERROR(VLOOKUP($B118,'[5]Trial Blc'!$B$4:V$379,K$2,FALSE),0)</f>
        <v>11333.37</v>
      </c>
      <c r="L118" s="271">
        <f>IFERROR(VLOOKUP($B118,'[5]Trial Blc'!$B$4:W$379,L$2,FALSE),0)</f>
        <v>11333.37</v>
      </c>
      <c r="M118" s="271">
        <f>IFERROR(VLOOKUP($B118,'[5]Trial Blc'!$B$4:X$379,M$2,FALSE),0)</f>
        <v>11333.37</v>
      </c>
      <c r="N118" s="271">
        <f>IFERROR(VLOOKUP($B118,'[5]Trial Blc'!$B$4:Y$379,N$2,FALSE),0)</f>
        <v>11333.37</v>
      </c>
      <c r="O118" s="271">
        <f>IFERROR(VLOOKUP($B118,'[5]Trial Blc'!$B$4:Z$379,O$2,FALSE),0)</f>
        <v>11333.37</v>
      </c>
      <c r="P118" s="271">
        <f>IFERROR(VLOOKUP($B118,'[5]Trial Blc'!$B$4:AA$379,P$2,FALSE),0)</f>
        <v>11333.37</v>
      </c>
      <c r="Q118" s="271">
        <f>IFERROR(VLOOKUP($B118,'[5]Trial Blc'!$B$4:AB$379,Q$2,FALSE),0)</f>
        <v>11333.37</v>
      </c>
      <c r="R118" s="271">
        <f>IFERROR(VLOOKUP($B118,'[5]Trial Blc'!$B$4:AC$379,R$2,FALSE),0)</f>
        <v>11333.37</v>
      </c>
      <c r="S118" s="271">
        <f>IFERROR(VLOOKUP($B118,'[5]Trial Blc'!$B$4:AD$379,S$2,FALSE),0)</f>
        <v>11333.37</v>
      </c>
      <c r="T118" s="7">
        <f t="shared" si="26"/>
        <v>11233.97923076923</v>
      </c>
      <c r="U118" s="149">
        <v>2280</v>
      </c>
      <c r="V118" s="7" t="s">
        <v>226</v>
      </c>
      <c r="W118" s="271">
        <f>-IFERROR(VLOOKUP($U118,'[5]Trial Blc'!$B$4:AF$379,W$2,FALSE),0)</f>
        <v>470.07</v>
      </c>
      <c r="X118" s="9"/>
      <c r="Y118" s="10"/>
      <c r="Z118" s="10">
        <f t="shared" si="28"/>
        <v>470.07</v>
      </c>
      <c r="AA118" s="271">
        <f>-IFERROR(VLOOKUP($U118,'[5]Trial Blc'!$B$4:AJ$379,AA$2,FALSE),0)</f>
        <v>494.5</v>
      </c>
      <c r="AB118" s="271">
        <f>-IFERROR(VLOOKUP($U118,'[5]Trial Blc'!$B$4:AK$379,AB$2,FALSE),0)</f>
        <v>519.29999999999995</v>
      </c>
      <c r="AC118" s="271">
        <f>-IFERROR(VLOOKUP($U118,'[5]Trial Blc'!$B$4:AL$379,AC$2,FALSE),0)</f>
        <v>544.83000000000004</v>
      </c>
      <c r="AD118" s="271">
        <f>-IFERROR(VLOOKUP($U118,'[5]Trial Blc'!$B$4:AM$379,AD$2,FALSE),0)</f>
        <v>570.36</v>
      </c>
      <c r="AE118" s="271">
        <f>-IFERROR(VLOOKUP($U118,'[5]Trial Blc'!$B$4:AN$379,AE$2,FALSE),0)</f>
        <v>595.89</v>
      </c>
      <c r="AF118" s="271">
        <f>-IFERROR(VLOOKUP($U118,'[5]Trial Blc'!$B$4:AO$379,AF$2,FALSE),0)</f>
        <v>621.41999999999996</v>
      </c>
      <c r="AG118" s="271">
        <f>-IFERROR(VLOOKUP($U118,'[5]Trial Blc'!$B$4:AP$379,AG$2,FALSE),0)</f>
        <v>646.95000000000005</v>
      </c>
      <c r="AH118" s="271">
        <f>-IFERROR(VLOOKUP($U118,'[5]Trial Blc'!$B$4:AQ$379,AH$2,FALSE),0)</f>
        <v>672.48</v>
      </c>
      <c r="AI118" s="271">
        <f>-IFERROR(VLOOKUP($U118,'[5]Trial Blc'!$B$4:AR$379,AI$2,FALSE),0)</f>
        <v>698.01</v>
      </c>
      <c r="AJ118" s="271">
        <f>-IFERROR(VLOOKUP($U118,'[5]Trial Blc'!$B$4:AS$379,AJ$2,FALSE),0)</f>
        <v>723.54</v>
      </c>
      <c r="AK118" s="271">
        <f>-IFERROR(VLOOKUP($U118,'[5]Trial Blc'!$B$4:AT$379,AK$2,FALSE),0)</f>
        <v>749.07</v>
      </c>
      <c r="AL118" s="271">
        <f>-IFERROR(VLOOKUP($U118,'[5]Trial Blc'!$B$4:AU$379,AL$2,FALSE),0)</f>
        <v>774.6</v>
      </c>
      <c r="AM118" s="7">
        <f t="shared" si="29"/>
        <v>621.61692307692306</v>
      </c>
    </row>
    <row r="119" spans="1:39" s="7" customFormat="1" x14ac:dyDescent="0.2">
      <c r="A119" s="7" t="s">
        <v>227</v>
      </c>
      <c r="B119" s="155">
        <v>1525</v>
      </c>
      <c r="C119" s="12" t="s">
        <v>228</v>
      </c>
      <c r="D119" s="271">
        <f>IFERROR(VLOOKUP($B119,'[5]Trial Blc'!$B$4:O$379,D$2,FALSE),0)</f>
        <v>0</v>
      </c>
      <c r="E119" s="10"/>
      <c r="F119" s="9"/>
      <c r="G119" s="10">
        <f t="shared" si="27"/>
        <v>0</v>
      </c>
      <c r="H119" s="271">
        <f>IFERROR(VLOOKUP($B119,'[5]Trial Blc'!$B$4:S$379,H$2,FALSE),0)</f>
        <v>0</v>
      </c>
      <c r="I119" s="271">
        <f>IFERROR(VLOOKUP($B119,'[5]Trial Blc'!$B$4:T$379,I$2,FALSE),0)</f>
        <v>0</v>
      </c>
      <c r="J119" s="271">
        <f>IFERROR(VLOOKUP($B119,'[5]Trial Blc'!$B$4:U$379,J$2,FALSE),0)</f>
        <v>0</v>
      </c>
      <c r="K119" s="271">
        <f>IFERROR(VLOOKUP($B119,'[5]Trial Blc'!$B$4:V$379,K$2,FALSE),0)</f>
        <v>0</v>
      </c>
      <c r="L119" s="271">
        <f>IFERROR(VLOOKUP($B119,'[5]Trial Blc'!$B$4:W$379,L$2,FALSE),0)</f>
        <v>0</v>
      </c>
      <c r="M119" s="271">
        <f>IFERROR(VLOOKUP($B119,'[5]Trial Blc'!$B$4:X$379,M$2,FALSE),0)</f>
        <v>0</v>
      </c>
      <c r="N119" s="271">
        <f>IFERROR(VLOOKUP($B119,'[5]Trial Blc'!$B$4:Y$379,N$2,FALSE),0)</f>
        <v>0</v>
      </c>
      <c r="O119" s="271">
        <f>IFERROR(VLOOKUP($B119,'[5]Trial Blc'!$B$4:Z$379,O$2,FALSE),0)</f>
        <v>0</v>
      </c>
      <c r="P119" s="271">
        <f>IFERROR(VLOOKUP($B119,'[5]Trial Blc'!$B$4:AA$379,P$2,FALSE),0)</f>
        <v>0</v>
      </c>
      <c r="Q119" s="271">
        <f>IFERROR(VLOOKUP($B119,'[5]Trial Blc'!$B$4:AB$379,Q$2,FALSE),0)</f>
        <v>0</v>
      </c>
      <c r="R119" s="271">
        <f>IFERROR(VLOOKUP($B119,'[5]Trial Blc'!$B$4:AC$379,R$2,FALSE),0)</f>
        <v>0</v>
      </c>
      <c r="S119" s="271">
        <f>IFERROR(VLOOKUP($B119,'[5]Trial Blc'!$B$4:AD$379,S$2,FALSE),0)</f>
        <v>0</v>
      </c>
      <c r="T119" s="7">
        <f t="shared" si="26"/>
        <v>0</v>
      </c>
      <c r="U119" s="149">
        <v>2270</v>
      </c>
      <c r="V119" s="7" t="s">
        <v>229</v>
      </c>
      <c r="W119" s="271">
        <f>-IFERROR(VLOOKUP($U119,'[5]Trial Blc'!$B$4:AF$379,W$2,FALSE),0)</f>
        <v>0</v>
      </c>
      <c r="X119" s="9"/>
      <c r="Y119" s="10"/>
      <c r="Z119" s="10">
        <f t="shared" si="28"/>
        <v>0</v>
      </c>
      <c r="AA119" s="271">
        <f>-IFERROR(VLOOKUP($U119,'[5]Trial Blc'!$B$4:AJ$379,AA$2,FALSE),0)</f>
        <v>0</v>
      </c>
      <c r="AB119" s="271">
        <f>-IFERROR(VLOOKUP($U119,'[5]Trial Blc'!$B$4:AK$379,AB$2,FALSE),0)</f>
        <v>0</v>
      </c>
      <c r="AC119" s="271">
        <f>-IFERROR(VLOOKUP($U119,'[5]Trial Blc'!$B$4:AL$379,AC$2,FALSE),0)</f>
        <v>0</v>
      </c>
      <c r="AD119" s="271">
        <f>-IFERROR(VLOOKUP($U119,'[5]Trial Blc'!$B$4:AM$379,AD$2,FALSE),0)</f>
        <v>0</v>
      </c>
      <c r="AE119" s="271">
        <f>-IFERROR(VLOOKUP($U119,'[5]Trial Blc'!$B$4:AN$379,AE$2,FALSE),0)</f>
        <v>0</v>
      </c>
      <c r="AF119" s="271">
        <f>-IFERROR(VLOOKUP($U119,'[5]Trial Blc'!$B$4:AO$379,AF$2,FALSE),0)</f>
        <v>0</v>
      </c>
      <c r="AG119" s="271">
        <f>-IFERROR(VLOOKUP($U119,'[5]Trial Blc'!$B$4:AP$379,AG$2,FALSE),0)</f>
        <v>0</v>
      </c>
      <c r="AH119" s="271">
        <f>-IFERROR(VLOOKUP($U119,'[5]Trial Blc'!$B$4:AQ$379,AH$2,FALSE),0)</f>
        <v>0</v>
      </c>
      <c r="AI119" s="271">
        <f>-IFERROR(VLOOKUP($U119,'[5]Trial Blc'!$B$4:AR$379,AI$2,FALSE),0)</f>
        <v>0</v>
      </c>
      <c r="AJ119" s="271">
        <f>-IFERROR(VLOOKUP($U119,'[5]Trial Blc'!$B$4:AS$379,AJ$2,FALSE),0)</f>
        <v>0</v>
      </c>
      <c r="AK119" s="271">
        <f>-IFERROR(VLOOKUP($U119,'[5]Trial Blc'!$B$4:AT$379,AK$2,FALSE),0)</f>
        <v>0</v>
      </c>
      <c r="AL119" s="271">
        <f>-IFERROR(VLOOKUP($U119,'[5]Trial Blc'!$B$4:AU$379,AL$2,FALSE),0)</f>
        <v>0</v>
      </c>
      <c r="AM119" s="7">
        <f t="shared" si="29"/>
        <v>0</v>
      </c>
    </row>
    <row r="120" spans="1:39" s="7" customFormat="1" x14ac:dyDescent="0.2">
      <c r="A120" s="7" t="s">
        <v>230</v>
      </c>
      <c r="B120" s="155">
        <v>1530</v>
      </c>
      <c r="C120" s="12" t="s">
        <v>231</v>
      </c>
      <c r="D120" s="271">
        <f>IFERROR(VLOOKUP($B120,'[5]Trial Blc'!$B$4:O$379,D$2,FALSE),0)</f>
        <v>0</v>
      </c>
      <c r="E120" s="10"/>
      <c r="F120" s="9"/>
      <c r="G120" s="10">
        <f t="shared" si="27"/>
        <v>0</v>
      </c>
      <c r="H120" s="271">
        <f>IFERROR(VLOOKUP($B120,'[5]Trial Blc'!$B$4:S$379,H$2,FALSE),0)</f>
        <v>0</v>
      </c>
      <c r="I120" s="271">
        <f>IFERROR(VLOOKUP($B120,'[5]Trial Blc'!$B$4:T$379,I$2,FALSE),0)</f>
        <v>0</v>
      </c>
      <c r="J120" s="271">
        <f>IFERROR(VLOOKUP($B120,'[5]Trial Blc'!$B$4:U$379,J$2,FALSE),0)</f>
        <v>0</v>
      </c>
      <c r="K120" s="271">
        <f>IFERROR(VLOOKUP($B120,'[5]Trial Blc'!$B$4:V$379,K$2,FALSE),0)</f>
        <v>0</v>
      </c>
      <c r="L120" s="271">
        <f>IFERROR(VLOOKUP($B120,'[5]Trial Blc'!$B$4:W$379,L$2,FALSE),0)</f>
        <v>0</v>
      </c>
      <c r="M120" s="271">
        <f>IFERROR(VLOOKUP($B120,'[5]Trial Blc'!$B$4:X$379,M$2,FALSE),0)</f>
        <v>0</v>
      </c>
      <c r="N120" s="271">
        <f>IFERROR(VLOOKUP($B120,'[5]Trial Blc'!$B$4:Y$379,N$2,FALSE),0)</f>
        <v>0</v>
      </c>
      <c r="O120" s="271">
        <f>IFERROR(VLOOKUP($B120,'[5]Trial Blc'!$B$4:Z$379,O$2,FALSE),0)</f>
        <v>0</v>
      </c>
      <c r="P120" s="271">
        <f>IFERROR(VLOOKUP($B120,'[5]Trial Blc'!$B$4:AA$379,P$2,FALSE),0)</f>
        <v>0</v>
      </c>
      <c r="Q120" s="271">
        <f>IFERROR(VLOOKUP($B120,'[5]Trial Blc'!$B$4:AB$379,Q$2,FALSE),0)</f>
        <v>0</v>
      </c>
      <c r="R120" s="271">
        <f>IFERROR(VLOOKUP($B120,'[5]Trial Blc'!$B$4:AC$379,R$2,FALSE),0)</f>
        <v>0</v>
      </c>
      <c r="S120" s="271">
        <f>IFERROR(VLOOKUP($B120,'[5]Trial Blc'!$B$4:AD$379,S$2,FALSE),0)</f>
        <v>0</v>
      </c>
      <c r="T120" s="7">
        <f t="shared" si="26"/>
        <v>0</v>
      </c>
      <c r="U120" s="149">
        <v>2275</v>
      </c>
      <c r="V120" s="7" t="s">
        <v>232</v>
      </c>
      <c r="W120" s="271">
        <f>-IFERROR(VLOOKUP($U120,'[5]Trial Blc'!$B$4:AF$379,W$2,FALSE),0)</f>
        <v>0</v>
      </c>
      <c r="X120" s="9"/>
      <c r="Y120" s="10"/>
      <c r="Z120" s="10">
        <f t="shared" si="28"/>
        <v>0</v>
      </c>
      <c r="AA120" s="271">
        <f>-IFERROR(VLOOKUP($U120,'[5]Trial Blc'!$B$4:AJ$379,AA$2,FALSE),0)</f>
        <v>0</v>
      </c>
      <c r="AB120" s="271">
        <f>-IFERROR(VLOOKUP($U120,'[5]Trial Blc'!$B$4:AK$379,AB$2,FALSE),0)</f>
        <v>0</v>
      </c>
      <c r="AC120" s="271">
        <f>-IFERROR(VLOOKUP($U120,'[5]Trial Blc'!$B$4:AL$379,AC$2,FALSE),0)</f>
        <v>0</v>
      </c>
      <c r="AD120" s="271">
        <f>-IFERROR(VLOOKUP($U120,'[5]Trial Blc'!$B$4:AM$379,AD$2,FALSE),0)</f>
        <v>0</v>
      </c>
      <c r="AE120" s="271">
        <f>-IFERROR(VLOOKUP($U120,'[5]Trial Blc'!$B$4:AN$379,AE$2,FALSE),0)</f>
        <v>0</v>
      </c>
      <c r="AF120" s="271">
        <f>-IFERROR(VLOOKUP($U120,'[5]Trial Blc'!$B$4:AO$379,AF$2,FALSE),0)</f>
        <v>0</v>
      </c>
      <c r="AG120" s="271">
        <f>-IFERROR(VLOOKUP($U120,'[5]Trial Blc'!$B$4:AP$379,AG$2,FALSE),0)</f>
        <v>0</v>
      </c>
      <c r="AH120" s="271">
        <f>-IFERROR(VLOOKUP($U120,'[5]Trial Blc'!$B$4:AQ$379,AH$2,FALSE),0)</f>
        <v>0</v>
      </c>
      <c r="AI120" s="271">
        <f>-IFERROR(VLOOKUP($U120,'[5]Trial Blc'!$B$4:AR$379,AI$2,FALSE),0)</f>
        <v>0</v>
      </c>
      <c r="AJ120" s="271">
        <f>-IFERROR(VLOOKUP($U120,'[5]Trial Blc'!$B$4:AS$379,AJ$2,FALSE),0)</f>
        <v>0</v>
      </c>
      <c r="AK120" s="271">
        <f>-IFERROR(VLOOKUP($U120,'[5]Trial Blc'!$B$4:AT$379,AK$2,FALSE),0)</f>
        <v>0</v>
      </c>
      <c r="AL120" s="271">
        <f>-IFERROR(VLOOKUP($U120,'[5]Trial Blc'!$B$4:AU$379,AL$2,FALSE),0)</f>
        <v>0</v>
      </c>
      <c r="AM120" s="7">
        <f t="shared" si="29"/>
        <v>0</v>
      </c>
    </row>
    <row r="121" spans="1:39" s="11" customFormat="1" ht="10.5" x14ac:dyDescent="0.25">
      <c r="A121" s="13" t="s">
        <v>91</v>
      </c>
      <c r="B121" s="155"/>
      <c r="C121" s="12"/>
      <c r="D121" s="10"/>
      <c r="E121" s="10"/>
      <c r="F121" s="12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7"/>
      <c r="U121" s="151"/>
      <c r="V121" s="13" t="s">
        <v>91</v>
      </c>
      <c r="W121" s="10"/>
      <c r="X121" s="12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</row>
    <row r="122" spans="1:39" s="7" customFormat="1" x14ac:dyDescent="0.2">
      <c r="A122" s="11" t="s">
        <v>233</v>
      </c>
      <c r="B122" s="280">
        <v>1285</v>
      </c>
      <c r="C122" s="178" t="s">
        <v>234</v>
      </c>
      <c r="D122" s="271">
        <f>IFERROR(VLOOKUP($B122,'[5]Trial Blc'!$B$4:O$379,D$2,FALSE),0)</f>
        <v>228560</v>
      </c>
      <c r="E122" s="10"/>
      <c r="F122" s="9"/>
      <c r="G122" s="10">
        <f t="shared" ref="G122:G133" si="30">SUM(D122:F122)</f>
        <v>228560</v>
      </c>
      <c r="H122" s="271">
        <f>IFERROR(VLOOKUP($B122,'[5]Trial Blc'!$B$4:S$379,H$2,FALSE),0)</f>
        <v>228560</v>
      </c>
      <c r="I122" s="271">
        <f>IFERROR(VLOOKUP($B122,'[5]Trial Blc'!$B$4:T$379,I$2,FALSE),0)</f>
        <v>228560</v>
      </c>
      <c r="J122" s="271">
        <f>IFERROR(VLOOKUP($B122,'[5]Trial Blc'!$B$4:U$379,J$2,FALSE),0)</f>
        <v>228560</v>
      </c>
      <c r="K122" s="271">
        <f>IFERROR(VLOOKUP($B122,'[5]Trial Blc'!$B$4:V$379,K$2,FALSE),0)</f>
        <v>228560</v>
      </c>
      <c r="L122" s="271">
        <f>IFERROR(VLOOKUP($B122,'[5]Trial Blc'!$B$4:W$379,L$2,FALSE),0)</f>
        <v>228560</v>
      </c>
      <c r="M122" s="271">
        <f>IFERROR(VLOOKUP($B122,'[5]Trial Blc'!$B$4:X$379,M$2,FALSE),0)</f>
        <v>228560</v>
      </c>
      <c r="N122" s="271">
        <f>IFERROR(VLOOKUP($B122,'[5]Trial Blc'!$B$4:Y$379,N$2,FALSE),0)</f>
        <v>228560</v>
      </c>
      <c r="O122" s="271">
        <f>IFERROR(VLOOKUP($B122,'[5]Trial Blc'!$B$4:Z$379,O$2,FALSE),0)</f>
        <v>228560</v>
      </c>
      <c r="P122" s="271">
        <f>IFERROR(VLOOKUP($B122,'[5]Trial Blc'!$B$4:AA$379,P$2,FALSE),0)</f>
        <v>228560</v>
      </c>
      <c r="Q122" s="271">
        <f>IFERROR(VLOOKUP($B122,'[5]Trial Blc'!$B$4:AB$379,Q$2,FALSE),0)</f>
        <v>228560</v>
      </c>
      <c r="R122" s="271">
        <f>IFERROR(VLOOKUP($B122,'[5]Trial Blc'!$B$4:AC$379,R$2,FALSE),0)</f>
        <v>228560</v>
      </c>
      <c r="S122" s="271">
        <f>IFERROR(VLOOKUP($B122,'[5]Trial Blc'!$B$4:AD$379,S$2,FALSE),0)</f>
        <v>228560</v>
      </c>
      <c r="T122" s="7">
        <f>AVERAGE(G122:S122)</f>
        <v>228560</v>
      </c>
      <c r="U122" s="149"/>
      <c r="W122" s="10"/>
      <c r="X122" s="9"/>
      <c r="Y122" s="10"/>
      <c r="Z122" s="10">
        <f>SUM(W122:Y122)</f>
        <v>0</v>
      </c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1"/>
    </row>
    <row r="123" spans="1:39" s="7" customFormat="1" x14ac:dyDescent="0.2">
      <c r="A123" s="7" t="s">
        <v>235</v>
      </c>
      <c r="B123" s="155">
        <v>1315</v>
      </c>
      <c r="C123" s="12" t="s">
        <v>236</v>
      </c>
      <c r="D123" s="271">
        <f>IFERROR(VLOOKUP($B123,'[5]Trial Blc'!$B$4:O$379,D$2,FALSE),0)</f>
        <v>-70936.12</v>
      </c>
      <c r="E123" s="10"/>
      <c r="F123" s="9"/>
      <c r="G123" s="10">
        <f t="shared" si="30"/>
        <v>-70936.12</v>
      </c>
      <c r="H123" s="271">
        <f>IFERROR(VLOOKUP($B123,'[5]Trial Blc'!$B$4:S$379,H$2,FALSE),0)</f>
        <v>-70936.12</v>
      </c>
      <c r="I123" s="271">
        <f>IFERROR(VLOOKUP($B123,'[5]Trial Blc'!$B$4:T$379,I$2,FALSE),0)</f>
        <v>-70936.12</v>
      </c>
      <c r="J123" s="271">
        <f>IFERROR(VLOOKUP($B123,'[5]Trial Blc'!$B$4:U$379,J$2,FALSE),0)</f>
        <v>-70936.12</v>
      </c>
      <c r="K123" s="271">
        <f>IFERROR(VLOOKUP($B123,'[5]Trial Blc'!$B$4:V$379,K$2,FALSE),0)</f>
        <v>-70936.12</v>
      </c>
      <c r="L123" s="271">
        <f>IFERROR(VLOOKUP($B123,'[5]Trial Blc'!$B$4:W$379,L$2,FALSE),0)</f>
        <v>-70936.12</v>
      </c>
      <c r="M123" s="271">
        <f>IFERROR(VLOOKUP($B123,'[5]Trial Blc'!$B$4:X$379,M$2,FALSE),0)</f>
        <v>-70936.12</v>
      </c>
      <c r="N123" s="271">
        <f>IFERROR(VLOOKUP($B123,'[5]Trial Blc'!$B$4:Y$379,N$2,FALSE),0)</f>
        <v>-70936.12</v>
      </c>
      <c r="O123" s="271">
        <f>IFERROR(VLOOKUP($B123,'[5]Trial Blc'!$B$4:Z$379,O$2,FALSE),0)</f>
        <v>-70936.12</v>
      </c>
      <c r="P123" s="271">
        <f>IFERROR(VLOOKUP($B123,'[5]Trial Blc'!$B$4:AA$379,P$2,FALSE),0)</f>
        <v>-70936.12</v>
      </c>
      <c r="Q123" s="271">
        <f>IFERROR(VLOOKUP($B123,'[5]Trial Blc'!$B$4:AB$379,Q$2,FALSE),0)</f>
        <v>-70936.12</v>
      </c>
      <c r="R123" s="271">
        <f>IFERROR(VLOOKUP($B123,'[5]Trial Blc'!$B$4:AC$379,R$2,FALSE),0)</f>
        <v>-70936.12</v>
      </c>
      <c r="S123" s="271">
        <f>IFERROR(VLOOKUP($B123,'[5]Trial Blc'!$B$4:AD$379,S$2,FALSE),0)</f>
        <v>-70936.12</v>
      </c>
      <c r="T123" s="7">
        <f t="shared" ref="T123:T134" si="31">AVERAGE(G123:S123)</f>
        <v>-70936.12</v>
      </c>
      <c r="U123" s="150">
        <v>2075</v>
      </c>
      <c r="V123" s="10" t="s">
        <v>237</v>
      </c>
      <c r="W123" s="271">
        <f>-IFERROR(VLOOKUP($U123,'[5]Trial Blc'!$B$4:AF$379,W$2,FALSE),0)</f>
        <v>879720.09</v>
      </c>
      <c r="X123" s="9"/>
      <c r="Y123" s="10"/>
      <c r="Z123" s="10">
        <f>SUM(W123:Y123)</f>
        <v>879720.09</v>
      </c>
      <c r="AA123" s="271">
        <f>-IFERROR(VLOOKUP($U123,'[5]Trial Blc'!$B$4:AJ$379,AA$2,FALSE),0)</f>
        <v>879534.88</v>
      </c>
      <c r="AB123" s="271">
        <f>-IFERROR(VLOOKUP($U123,'[5]Trial Blc'!$B$4:AK$379,AB$2,FALSE),0)</f>
        <v>879349.67</v>
      </c>
      <c r="AC123" s="271">
        <f>-IFERROR(VLOOKUP($U123,'[5]Trial Blc'!$B$4:AL$379,AC$2,FALSE),0)</f>
        <v>879164.46</v>
      </c>
      <c r="AD123" s="271">
        <f>-IFERROR(VLOOKUP($U123,'[5]Trial Blc'!$B$4:AM$379,AD$2,FALSE),0)</f>
        <v>878979.25</v>
      </c>
      <c r="AE123" s="271">
        <f>-IFERROR(VLOOKUP($U123,'[5]Trial Blc'!$B$4:AN$379,AE$2,FALSE),0)</f>
        <v>878794.04</v>
      </c>
      <c r="AF123" s="271">
        <f>-IFERROR(VLOOKUP($U123,'[5]Trial Blc'!$B$4:AO$379,AF$2,FALSE),0)</f>
        <v>867009.7</v>
      </c>
      <c r="AG123" s="271">
        <f>-IFERROR(VLOOKUP($U123,'[5]Trial Blc'!$B$4:AP$379,AG$2,FALSE),0)</f>
        <v>866824.49</v>
      </c>
      <c r="AH123" s="271">
        <f>-IFERROR(VLOOKUP($U123,'[5]Trial Blc'!$B$4:AQ$379,AH$2,FALSE),0)</f>
        <v>866639.28</v>
      </c>
      <c r="AI123" s="271">
        <f>-IFERROR(VLOOKUP($U123,'[5]Trial Blc'!$B$4:AR$379,AI$2,FALSE),0)</f>
        <v>866454.07</v>
      </c>
      <c r="AJ123" s="271">
        <f>-IFERROR(VLOOKUP($U123,'[5]Trial Blc'!$B$4:AS$379,AJ$2,FALSE),0)</f>
        <v>866268.86</v>
      </c>
      <c r="AK123" s="271">
        <f>-IFERROR(VLOOKUP($U123,'[5]Trial Blc'!$B$4:AT$379,AK$2,FALSE),0)</f>
        <v>866083.65</v>
      </c>
      <c r="AL123" s="271">
        <f>-IFERROR(VLOOKUP($U123,'[5]Trial Blc'!$B$4:AU$379,AL$2,FALSE),0)</f>
        <v>865898.44</v>
      </c>
      <c r="AM123" s="7">
        <f>AVERAGE(Z123:AL123)</f>
        <v>872363.14461538452</v>
      </c>
    </row>
    <row r="124" spans="1:39" s="7" customFormat="1" x14ac:dyDescent="0.2">
      <c r="B124" s="155">
        <v>1455</v>
      </c>
      <c r="C124" s="12" t="s">
        <v>503</v>
      </c>
      <c r="D124" s="271">
        <f>IFERROR(VLOOKUP($B124,'[5]Trial Blc'!$B$4:O$379,D$2,FALSE),0)</f>
        <v>16756.490000000002</v>
      </c>
      <c r="E124" s="10"/>
      <c r="F124" s="9"/>
      <c r="G124" s="10">
        <f t="shared" si="30"/>
        <v>16756.490000000002</v>
      </c>
      <c r="H124" s="271">
        <f>IFERROR(VLOOKUP($B124,'[5]Trial Blc'!$B$4:S$379,H$2,FALSE),0)</f>
        <v>16756.490000000002</v>
      </c>
      <c r="I124" s="271">
        <f>IFERROR(VLOOKUP($B124,'[5]Trial Blc'!$B$4:T$379,I$2,FALSE),0)</f>
        <v>16756.490000000002</v>
      </c>
      <c r="J124" s="271">
        <f>IFERROR(VLOOKUP($B124,'[5]Trial Blc'!$B$4:U$379,J$2,FALSE),0)</f>
        <v>16756.490000000002</v>
      </c>
      <c r="K124" s="271">
        <f>IFERROR(VLOOKUP($B124,'[5]Trial Blc'!$B$4:V$379,K$2,FALSE),0)</f>
        <v>16756.490000000002</v>
      </c>
      <c r="L124" s="271">
        <f>IFERROR(VLOOKUP($B124,'[5]Trial Blc'!$B$4:W$379,L$2,FALSE),0)</f>
        <v>16756.490000000002</v>
      </c>
      <c r="M124" s="271">
        <f>IFERROR(VLOOKUP($B124,'[5]Trial Blc'!$B$4:X$379,M$2,FALSE),0)</f>
        <v>16756.490000000002</v>
      </c>
      <c r="N124" s="271">
        <f>IFERROR(VLOOKUP($B124,'[5]Trial Blc'!$B$4:Y$379,N$2,FALSE),0)</f>
        <v>16756.490000000002</v>
      </c>
      <c r="O124" s="271">
        <f>IFERROR(VLOOKUP($B124,'[5]Trial Blc'!$B$4:Z$379,O$2,FALSE),0)</f>
        <v>16756.490000000002</v>
      </c>
      <c r="P124" s="271">
        <f>IFERROR(VLOOKUP($B124,'[5]Trial Blc'!$B$4:AA$379,P$2,FALSE),0)</f>
        <v>16756.490000000002</v>
      </c>
      <c r="Q124" s="271">
        <f>IFERROR(VLOOKUP($B124,'[5]Trial Blc'!$B$4:AB$379,Q$2,FALSE),0)</f>
        <v>16756.490000000002</v>
      </c>
      <c r="R124" s="271">
        <f>IFERROR(VLOOKUP($B124,'[5]Trial Blc'!$B$4:AC$379,R$2,FALSE),0)</f>
        <v>16756.490000000002</v>
      </c>
      <c r="S124" s="271">
        <f>IFERROR(VLOOKUP($B124,'[5]Trial Blc'!$B$4:AD$379,S$2,FALSE),0)</f>
        <v>16756.490000000002</v>
      </c>
      <c r="T124" s="7">
        <f t="shared" si="31"/>
        <v>16756.489999999998</v>
      </c>
      <c r="U124" s="150">
        <v>2215</v>
      </c>
      <c r="V124" s="10" t="s">
        <v>239</v>
      </c>
      <c r="W124" s="271">
        <f>-IFERROR(VLOOKUP($U124,'[5]Trial Blc'!$B$4:AF$379,W$2,FALSE),0)</f>
        <v>3371.54</v>
      </c>
      <c r="X124" s="9"/>
      <c r="Y124" s="10"/>
      <c r="Z124" s="10">
        <f>SUM(W124:Y124)</f>
        <v>3371.54</v>
      </c>
      <c r="AA124" s="271">
        <f>-IFERROR(VLOOKUP($U124,'[5]Trial Blc'!$B$4:AJ$379,AA$2,FALSE),0)</f>
        <v>3406.44</v>
      </c>
      <c r="AB124" s="271">
        <f>-IFERROR(VLOOKUP($U124,'[5]Trial Blc'!$B$4:AK$379,AB$2,FALSE),0)</f>
        <v>3441.34</v>
      </c>
      <c r="AC124" s="271">
        <f>-IFERROR(VLOOKUP($U124,'[5]Trial Blc'!$B$4:AL$379,AC$2,FALSE),0)</f>
        <v>3476.24</v>
      </c>
      <c r="AD124" s="271">
        <f>-IFERROR(VLOOKUP($U124,'[5]Trial Blc'!$B$4:AM$379,AD$2,FALSE),0)</f>
        <v>3511.14</v>
      </c>
      <c r="AE124" s="271">
        <f>-IFERROR(VLOOKUP($U124,'[5]Trial Blc'!$B$4:AN$379,AE$2,FALSE),0)</f>
        <v>3546.04</v>
      </c>
      <c r="AF124" s="271">
        <f>-IFERROR(VLOOKUP($U124,'[5]Trial Blc'!$B$4:AO$379,AF$2,FALSE),0)</f>
        <v>3580.94</v>
      </c>
      <c r="AG124" s="271">
        <f>-IFERROR(VLOOKUP($U124,'[5]Trial Blc'!$B$4:AP$379,AG$2,FALSE),0)</f>
        <v>3615.84</v>
      </c>
      <c r="AH124" s="271">
        <f>-IFERROR(VLOOKUP($U124,'[5]Trial Blc'!$B$4:AQ$379,AH$2,FALSE),0)</f>
        <v>3650.74</v>
      </c>
      <c r="AI124" s="271">
        <f>-IFERROR(VLOOKUP($U124,'[5]Trial Blc'!$B$4:AR$379,AI$2,FALSE),0)</f>
        <v>3685.64</v>
      </c>
      <c r="AJ124" s="271">
        <f>-IFERROR(VLOOKUP($U124,'[5]Trial Blc'!$B$4:AS$379,AJ$2,FALSE),0)</f>
        <v>3720.54</v>
      </c>
      <c r="AK124" s="271">
        <f>-IFERROR(VLOOKUP($U124,'[5]Trial Blc'!$B$4:AT$379,AK$2,FALSE),0)</f>
        <v>3755.44</v>
      </c>
      <c r="AL124" s="271">
        <f>-IFERROR(VLOOKUP($U124,'[5]Trial Blc'!$B$4:AU$379,AL$2,FALSE),0)</f>
        <v>3790.34</v>
      </c>
      <c r="AM124" s="7">
        <f>AVERAGE(Z124:AL124)</f>
        <v>3580.94</v>
      </c>
    </row>
    <row r="125" spans="1:39" s="7" customFormat="1" x14ac:dyDescent="0.2">
      <c r="A125" s="7" t="s">
        <v>241</v>
      </c>
      <c r="B125" s="155">
        <v>1460</v>
      </c>
      <c r="C125" s="12" t="s">
        <v>504</v>
      </c>
      <c r="D125" s="271">
        <f>IFERROR(VLOOKUP($B125,'[5]Trial Blc'!$B$4:O$379,D$2,FALSE),0)</f>
        <v>8669.24</v>
      </c>
      <c r="E125" s="10"/>
      <c r="F125" s="9"/>
      <c r="G125" s="10">
        <f t="shared" si="30"/>
        <v>8669.24</v>
      </c>
      <c r="H125" s="271">
        <f>IFERROR(VLOOKUP($B125,'[5]Trial Blc'!$B$4:S$379,H$2,FALSE),0)</f>
        <v>8669.24</v>
      </c>
      <c r="I125" s="271">
        <f>IFERROR(VLOOKUP($B125,'[5]Trial Blc'!$B$4:T$379,I$2,FALSE),0)</f>
        <v>8669.24</v>
      </c>
      <c r="J125" s="271">
        <f>IFERROR(VLOOKUP($B125,'[5]Trial Blc'!$B$4:U$379,J$2,FALSE),0)</f>
        <v>8669.24</v>
      </c>
      <c r="K125" s="271">
        <f>IFERROR(VLOOKUP($B125,'[5]Trial Blc'!$B$4:V$379,K$2,FALSE),0)</f>
        <v>8669.24</v>
      </c>
      <c r="L125" s="271">
        <f>IFERROR(VLOOKUP($B125,'[5]Trial Blc'!$B$4:W$379,L$2,FALSE),0)</f>
        <v>8669.24</v>
      </c>
      <c r="M125" s="271">
        <f>IFERROR(VLOOKUP($B125,'[5]Trial Blc'!$B$4:X$379,M$2,FALSE),0)</f>
        <v>8669.24</v>
      </c>
      <c r="N125" s="271">
        <f>IFERROR(VLOOKUP($B125,'[5]Trial Blc'!$B$4:Y$379,N$2,FALSE),0)</f>
        <v>8669.24</v>
      </c>
      <c r="O125" s="271">
        <f>IFERROR(VLOOKUP($B125,'[5]Trial Blc'!$B$4:Z$379,O$2,FALSE),0)</f>
        <v>8669.24</v>
      </c>
      <c r="P125" s="271">
        <f>IFERROR(VLOOKUP($B125,'[5]Trial Blc'!$B$4:AA$379,P$2,FALSE),0)</f>
        <v>8669.24</v>
      </c>
      <c r="Q125" s="271">
        <f>IFERROR(VLOOKUP($B125,'[5]Trial Blc'!$B$4:AB$379,Q$2,FALSE),0)</f>
        <v>8669.24</v>
      </c>
      <c r="R125" s="271">
        <f>IFERROR(VLOOKUP($B125,'[5]Trial Blc'!$B$4:AC$379,R$2,FALSE),0)</f>
        <v>8939.1</v>
      </c>
      <c r="S125" s="271">
        <f>IFERROR(VLOOKUP($B125,'[5]Trial Blc'!$B$4:AD$379,S$2,FALSE),0)</f>
        <v>8939.1</v>
      </c>
      <c r="T125" s="7">
        <f t="shared" si="31"/>
        <v>8710.7569230769259</v>
      </c>
      <c r="U125" s="149">
        <v>2220</v>
      </c>
      <c r="V125" s="7" t="s">
        <v>243</v>
      </c>
      <c r="W125" s="271">
        <f>-IFERROR(VLOOKUP($U125,'[5]Trial Blc'!$B$4:AF$379,W$2,FALSE),0)</f>
        <v>10647.52</v>
      </c>
      <c r="X125" s="9"/>
      <c r="Y125" s="10"/>
      <c r="Z125" s="10">
        <f>SUM(W125:Y125)</f>
        <v>10647.52</v>
      </c>
      <c r="AA125" s="271">
        <f>-IFERROR(VLOOKUP($U125,'[5]Trial Blc'!$B$4:AJ$379,AA$2,FALSE),0)</f>
        <v>10695.68</v>
      </c>
      <c r="AB125" s="271">
        <f>-IFERROR(VLOOKUP($U125,'[5]Trial Blc'!$B$4:AK$379,AB$2,FALSE),0)</f>
        <v>10743.84</v>
      </c>
      <c r="AC125" s="271">
        <f>-IFERROR(VLOOKUP($U125,'[5]Trial Blc'!$B$4:AL$379,AC$2,FALSE),0)</f>
        <v>10792</v>
      </c>
      <c r="AD125" s="271">
        <f>-IFERROR(VLOOKUP($U125,'[5]Trial Blc'!$B$4:AM$379,AD$2,FALSE),0)</f>
        <v>10840.16</v>
      </c>
      <c r="AE125" s="271">
        <f>-IFERROR(VLOOKUP($U125,'[5]Trial Blc'!$B$4:AN$379,AE$2,FALSE),0)</f>
        <v>10888.32</v>
      </c>
      <c r="AF125" s="271">
        <f>-IFERROR(VLOOKUP($U125,'[5]Trial Blc'!$B$4:AO$379,AF$2,FALSE),0)</f>
        <v>10936.48</v>
      </c>
      <c r="AG125" s="271">
        <f>-IFERROR(VLOOKUP($U125,'[5]Trial Blc'!$B$4:AP$379,AG$2,FALSE),0)</f>
        <v>10984.64</v>
      </c>
      <c r="AH125" s="271">
        <f>-IFERROR(VLOOKUP($U125,'[5]Trial Blc'!$B$4:AQ$379,AH$2,FALSE),0)</f>
        <v>11032.8</v>
      </c>
      <c r="AI125" s="271">
        <f>-IFERROR(VLOOKUP($U125,'[5]Trial Blc'!$B$4:AR$379,AI$2,FALSE),0)</f>
        <v>11080.96</v>
      </c>
      <c r="AJ125" s="271">
        <f>-IFERROR(VLOOKUP($U125,'[5]Trial Blc'!$B$4:AS$379,AJ$2,FALSE),0)</f>
        <v>11129.12</v>
      </c>
      <c r="AK125" s="271">
        <f>-IFERROR(VLOOKUP($U125,'[5]Trial Blc'!$B$4:AT$379,AK$2,FALSE),0)</f>
        <v>11178.78</v>
      </c>
      <c r="AL125" s="271">
        <f>-IFERROR(VLOOKUP($U125,'[5]Trial Blc'!$B$4:AU$379,AL$2,FALSE),0)</f>
        <v>11228.44</v>
      </c>
      <c r="AM125" s="7">
        <f>AVERAGE(Z125:AL125)</f>
        <v>10936.826153846154</v>
      </c>
    </row>
    <row r="126" spans="1:39" s="7" customFormat="1" x14ac:dyDescent="0.2">
      <c r="A126" s="7" t="s">
        <v>247</v>
      </c>
      <c r="B126" s="155">
        <v>1465</v>
      </c>
      <c r="C126" s="12" t="s">
        <v>248</v>
      </c>
      <c r="D126" s="271">
        <f>IFERROR(VLOOKUP($B126,'[5]Trial Blc'!$B$4:O$379,D$2,FALSE),0)</f>
        <v>0</v>
      </c>
      <c r="E126" s="10"/>
      <c r="F126" s="9"/>
      <c r="G126" s="10">
        <f t="shared" si="30"/>
        <v>0</v>
      </c>
      <c r="H126" s="271">
        <f>IFERROR(VLOOKUP($B126,'[5]Trial Blc'!$B$4:S$379,H$2,FALSE),0)</f>
        <v>0</v>
      </c>
      <c r="I126" s="271">
        <f>IFERROR(VLOOKUP($B126,'[5]Trial Blc'!$B$4:T$379,I$2,FALSE),0)</f>
        <v>0</v>
      </c>
      <c r="J126" s="271">
        <f>IFERROR(VLOOKUP($B126,'[5]Trial Blc'!$B$4:U$379,J$2,FALSE),0)</f>
        <v>0</v>
      </c>
      <c r="K126" s="271">
        <f>IFERROR(VLOOKUP($B126,'[5]Trial Blc'!$B$4:V$379,K$2,FALSE),0)</f>
        <v>0</v>
      </c>
      <c r="L126" s="271">
        <f>IFERROR(VLOOKUP($B126,'[5]Trial Blc'!$B$4:W$379,L$2,FALSE),0)</f>
        <v>0</v>
      </c>
      <c r="M126" s="271">
        <f>IFERROR(VLOOKUP($B126,'[5]Trial Blc'!$B$4:X$379,M$2,FALSE),0)</f>
        <v>0</v>
      </c>
      <c r="N126" s="271">
        <f>IFERROR(VLOOKUP($B126,'[5]Trial Blc'!$B$4:Y$379,N$2,FALSE),0)</f>
        <v>0</v>
      </c>
      <c r="O126" s="271">
        <f>IFERROR(VLOOKUP($B126,'[5]Trial Blc'!$B$4:Z$379,O$2,FALSE),0)</f>
        <v>0</v>
      </c>
      <c r="P126" s="271">
        <f>IFERROR(VLOOKUP($B126,'[5]Trial Blc'!$B$4:AA$379,P$2,FALSE),0)</f>
        <v>0</v>
      </c>
      <c r="Q126" s="271">
        <f>IFERROR(VLOOKUP($B126,'[5]Trial Blc'!$B$4:AB$379,Q$2,FALSE),0)</f>
        <v>0</v>
      </c>
      <c r="R126" s="271">
        <f>IFERROR(VLOOKUP($B126,'[5]Trial Blc'!$B$4:AC$379,R$2,FALSE),0)</f>
        <v>0</v>
      </c>
      <c r="S126" s="271">
        <f>IFERROR(VLOOKUP($B126,'[5]Trial Blc'!$B$4:AD$379,S$2,FALSE),0)</f>
        <v>0</v>
      </c>
      <c r="T126" s="7">
        <f t="shared" si="31"/>
        <v>0</v>
      </c>
      <c r="U126" s="150"/>
      <c r="V126" s="11"/>
      <c r="W126" s="10"/>
      <c r="X126" s="9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1"/>
    </row>
    <row r="127" spans="1:39" s="7" customFormat="1" x14ac:dyDescent="0.2">
      <c r="A127" s="7" t="s">
        <v>249</v>
      </c>
      <c r="B127" s="155">
        <v>1470</v>
      </c>
      <c r="C127" s="12" t="s">
        <v>250</v>
      </c>
      <c r="D127" s="271">
        <f>IFERROR(VLOOKUP($B127,'[5]Trial Blc'!$B$4:O$379,D$2,FALSE),0)</f>
        <v>14853.15</v>
      </c>
      <c r="E127" s="10"/>
      <c r="F127" s="9"/>
      <c r="G127" s="10">
        <f t="shared" si="30"/>
        <v>14853.15</v>
      </c>
      <c r="H127" s="271">
        <f>IFERROR(VLOOKUP($B127,'[5]Trial Blc'!$B$4:S$379,H$2,FALSE),0)</f>
        <v>14853.16</v>
      </c>
      <c r="I127" s="271">
        <f>IFERROR(VLOOKUP($B127,'[5]Trial Blc'!$B$4:T$379,I$2,FALSE),0)</f>
        <v>14853.1</v>
      </c>
      <c r="J127" s="271">
        <f>IFERROR(VLOOKUP($B127,'[5]Trial Blc'!$B$4:U$379,J$2,FALSE),0)</f>
        <v>14853.01</v>
      </c>
      <c r="K127" s="271">
        <f>IFERROR(VLOOKUP($B127,'[5]Trial Blc'!$B$4:V$379,K$2,FALSE),0)</f>
        <v>14853.04</v>
      </c>
      <c r="L127" s="271">
        <f>IFERROR(VLOOKUP($B127,'[5]Trial Blc'!$B$4:W$379,L$2,FALSE),0)</f>
        <v>14853.01</v>
      </c>
      <c r="M127" s="271">
        <f>IFERROR(VLOOKUP($B127,'[5]Trial Blc'!$B$4:X$379,M$2,FALSE),0)</f>
        <v>14853.01</v>
      </c>
      <c r="N127" s="271">
        <f>IFERROR(VLOOKUP($B127,'[5]Trial Blc'!$B$4:Y$379,N$2,FALSE),0)</f>
        <v>15102.38</v>
      </c>
      <c r="O127" s="271">
        <f>IFERROR(VLOOKUP($B127,'[5]Trial Blc'!$B$4:Z$379,O$2,FALSE),0)</f>
        <v>15102.35</v>
      </c>
      <c r="P127" s="271">
        <f>IFERROR(VLOOKUP($B127,'[5]Trial Blc'!$B$4:AA$379,P$2,FALSE),0)</f>
        <v>15102.31</v>
      </c>
      <c r="Q127" s="271">
        <f>IFERROR(VLOOKUP($B127,'[5]Trial Blc'!$B$4:AB$379,Q$2,FALSE),0)</f>
        <v>15102.28</v>
      </c>
      <c r="R127" s="271">
        <f>IFERROR(VLOOKUP($B127,'[5]Trial Blc'!$B$4:AC$379,R$2,FALSE),0)</f>
        <v>15102.25</v>
      </c>
      <c r="S127" s="271">
        <f>IFERROR(VLOOKUP($B127,'[5]Trial Blc'!$B$4:AD$379,S$2,FALSE),0)</f>
        <v>15386.28</v>
      </c>
      <c r="T127" s="7">
        <f t="shared" si="31"/>
        <v>14989.948461538461</v>
      </c>
      <c r="U127" s="149">
        <v>2230</v>
      </c>
      <c r="V127" s="7" t="s">
        <v>251</v>
      </c>
      <c r="W127" s="271">
        <f>-IFERROR(VLOOKUP($U127,'[5]Trial Blc'!$B$4:AF$379,W$2,FALSE),0)</f>
        <v>11952.54</v>
      </c>
      <c r="X127" s="9"/>
      <c r="Y127" s="10"/>
      <c r="Z127" s="10">
        <f t="shared" ref="Z127:Z132" si="32">SUM(W127:Y127)</f>
        <v>11952.54</v>
      </c>
      <c r="AA127" s="271">
        <f>-IFERROR(VLOOKUP($U127,'[5]Trial Blc'!$B$4:AJ$379,AA$2,FALSE),0)</f>
        <v>12029.91</v>
      </c>
      <c r="AB127" s="271">
        <f>-IFERROR(VLOOKUP($U127,'[5]Trial Blc'!$B$4:AK$379,AB$2,FALSE),0)</f>
        <v>12107.25</v>
      </c>
      <c r="AC127" s="271">
        <f>-IFERROR(VLOOKUP($U127,'[5]Trial Blc'!$B$4:AL$379,AC$2,FALSE),0)</f>
        <v>12184.58</v>
      </c>
      <c r="AD127" s="271">
        <f>-IFERROR(VLOOKUP($U127,'[5]Trial Blc'!$B$4:AM$379,AD$2,FALSE),0)</f>
        <v>12261.96</v>
      </c>
      <c r="AE127" s="271">
        <f>-IFERROR(VLOOKUP($U127,'[5]Trial Blc'!$B$4:AN$379,AE$2,FALSE),0)</f>
        <v>12339.31</v>
      </c>
      <c r="AF127" s="271">
        <f>-IFERROR(VLOOKUP($U127,'[5]Trial Blc'!$B$4:AO$379,AF$2,FALSE),0)</f>
        <v>12416.68</v>
      </c>
      <c r="AG127" s="271">
        <f>-IFERROR(VLOOKUP($U127,'[5]Trial Blc'!$B$4:AP$379,AG$2,FALSE),0)</f>
        <v>12495.31</v>
      </c>
      <c r="AH127" s="271">
        <f>-IFERROR(VLOOKUP($U127,'[5]Trial Blc'!$B$4:AQ$379,AH$2,FALSE),0)</f>
        <v>12573.96</v>
      </c>
      <c r="AI127" s="271">
        <f>-IFERROR(VLOOKUP($U127,'[5]Trial Blc'!$B$4:AR$379,AI$2,FALSE),0)</f>
        <v>12652.61</v>
      </c>
      <c r="AJ127" s="271">
        <f>-IFERROR(VLOOKUP($U127,'[5]Trial Blc'!$B$4:AS$379,AJ$2,FALSE),0)</f>
        <v>12731.26</v>
      </c>
      <c r="AK127" s="271">
        <f>-IFERROR(VLOOKUP($U127,'[5]Trial Blc'!$B$4:AT$379,AK$2,FALSE),0)</f>
        <v>12809.91</v>
      </c>
      <c r="AL127" s="271">
        <f>-IFERROR(VLOOKUP($U127,'[5]Trial Blc'!$B$4:AU$379,AL$2,FALSE),0)</f>
        <v>12890.02</v>
      </c>
      <c r="AM127" s="7">
        <f>AVERAGE(Z127:AL127)</f>
        <v>12418.869230769229</v>
      </c>
    </row>
    <row r="128" spans="1:39" s="7" customFormat="1" x14ac:dyDescent="0.2">
      <c r="A128" s="7" t="s">
        <v>252</v>
      </c>
      <c r="B128" s="155">
        <v>1475</v>
      </c>
      <c r="C128" s="12" t="s">
        <v>253</v>
      </c>
      <c r="D128" s="271">
        <f>IFERROR(VLOOKUP($B128,'[5]Trial Blc'!$B$4:O$379,D$2,FALSE),0)</f>
        <v>3126.82</v>
      </c>
      <c r="E128" s="10"/>
      <c r="F128" s="9"/>
      <c r="G128" s="10">
        <f t="shared" si="30"/>
        <v>3126.82</v>
      </c>
      <c r="H128" s="271">
        <f>IFERROR(VLOOKUP($B128,'[5]Trial Blc'!$B$4:S$379,H$2,FALSE),0)</f>
        <v>3126.82</v>
      </c>
      <c r="I128" s="271">
        <f>IFERROR(VLOOKUP($B128,'[5]Trial Blc'!$B$4:T$379,I$2,FALSE),0)</f>
        <v>3126.82</v>
      </c>
      <c r="J128" s="271">
        <f>IFERROR(VLOOKUP($B128,'[5]Trial Blc'!$B$4:U$379,J$2,FALSE),0)</f>
        <v>3126.82</v>
      </c>
      <c r="K128" s="271">
        <f>IFERROR(VLOOKUP($B128,'[5]Trial Blc'!$B$4:V$379,K$2,FALSE),0)</f>
        <v>3126.82</v>
      </c>
      <c r="L128" s="271">
        <f>IFERROR(VLOOKUP($B128,'[5]Trial Blc'!$B$4:W$379,L$2,FALSE),0)</f>
        <v>3126.82</v>
      </c>
      <c r="M128" s="271">
        <f>IFERROR(VLOOKUP($B128,'[5]Trial Blc'!$B$4:X$379,M$2,FALSE),0)</f>
        <v>3126.82</v>
      </c>
      <c r="N128" s="271">
        <f>IFERROR(VLOOKUP($B128,'[5]Trial Blc'!$B$4:Y$379,N$2,FALSE),0)</f>
        <v>3126.82</v>
      </c>
      <c r="O128" s="271">
        <f>IFERROR(VLOOKUP($B128,'[5]Trial Blc'!$B$4:Z$379,O$2,FALSE),0)</f>
        <v>3126.82</v>
      </c>
      <c r="P128" s="271">
        <f>IFERROR(VLOOKUP($B128,'[5]Trial Blc'!$B$4:AA$379,P$2,FALSE),0)</f>
        <v>3126.82</v>
      </c>
      <c r="Q128" s="271">
        <f>IFERROR(VLOOKUP($B128,'[5]Trial Blc'!$B$4:AB$379,Q$2,FALSE),0)</f>
        <v>3126.82</v>
      </c>
      <c r="R128" s="271">
        <f>IFERROR(VLOOKUP($B128,'[5]Trial Blc'!$B$4:AC$379,R$2,FALSE),0)</f>
        <v>3126.82</v>
      </c>
      <c r="S128" s="271">
        <f>IFERROR(VLOOKUP($B128,'[5]Trial Blc'!$B$4:AD$379,S$2,FALSE),0)</f>
        <v>3126.82</v>
      </c>
      <c r="T128" s="7">
        <f t="shared" si="31"/>
        <v>3126.82</v>
      </c>
      <c r="U128" s="149">
        <v>2235</v>
      </c>
      <c r="V128" s="7" t="s">
        <v>254</v>
      </c>
      <c r="W128" s="271">
        <f>-IFERROR(VLOOKUP($U128,'[5]Trial Blc'!$B$4:AF$379,W$2,FALSE),0)</f>
        <v>3167.96</v>
      </c>
      <c r="X128" s="9"/>
      <c r="Y128" s="10"/>
      <c r="Z128" s="10">
        <f t="shared" si="32"/>
        <v>3167.96</v>
      </c>
      <c r="AA128" s="271">
        <f>-IFERROR(VLOOKUP($U128,'[5]Trial Blc'!$B$4:AJ$379,AA$2,FALSE),0)</f>
        <v>3185.33</v>
      </c>
      <c r="AB128" s="271">
        <f>-IFERROR(VLOOKUP($U128,'[5]Trial Blc'!$B$4:AK$379,AB$2,FALSE),0)</f>
        <v>3202.7</v>
      </c>
      <c r="AC128" s="271">
        <f>-IFERROR(VLOOKUP($U128,'[5]Trial Blc'!$B$4:AL$379,AC$2,FALSE),0)</f>
        <v>3220.07</v>
      </c>
      <c r="AD128" s="271">
        <f>-IFERROR(VLOOKUP($U128,'[5]Trial Blc'!$B$4:AM$379,AD$2,FALSE),0)</f>
        <v>3237.44</v>
      </c>
      <c r="AE128" s="271">
        <f>-IFERROR(VLOOKUP($U128,'[5]Trial Blc'!$B$4:AN$379,AE$2,FALSE),0)</f>
        <v>3254.81</v>
      </c>
      <c r="AF128" s="271">
        <f>-IFERROR(VLOOKUP($U128,'[5]Trial Blc'!$B$4:AO$379,AF$2,FALSE),0)</f>
        <v>3272.18</v>
      </c>
      <c r="AG128" s="271">
        <f>-IFERROR(VLOOKUP($U128,'[5]Trial Blc'!$B$4:AP$379,AG$2,FALSE),0)</f>
        <v>3289.55</v>
      </c>
      <c r="AH128" s="271">
        <f>-IFERROR(VLOOKUP($U128,'[5]Trial Blc'!$B$4:AQ$379,AH$2,FALSE),0)</f>
        <v>3306.92</v>
      </c>
      <c r="AI128" s="271">
        <f>-IFERROR(VLOOKUP($U128,'[5]Trial Blc'!$B$4:AR$379,AI$2,FALSE),0)</f>
        <v>3324.29</v>
      </c>
      <c r="AJ128" s="271">
        <f>-IFERROR(VLOOKUP($U128,'[5]Trial Blc'!$B$4:AS$379,AJ$2,FALSE),0)</f>
        <v>3341.66</v>
      </c>
      <c r="AK128" s="271">
        <f>-IFERROR(VLOOKUP($U128,'[5]Trial Blc'!$B$4:AT$379,AK$2,FALSE),0)</f>
        <v>3359.03</v>
      </c>
      <c r="AL128" s="271">
        <f>-IFERROR(VLOOKUP($U128,'[5]Trial Blc'!$B$4:AU$379,AL$2,FALSE),0)</f>
        <v>3376.4</v>
      </c>
      <c r="AM128" s="7">
        <f>AVERAGE(Z128:AL128)</f>
        <v>3272.1800000000003</v>
      </c>
    </row>
    <row r="129" spans="1:39" s="7" customFormat="1" x14ac:dyDescent="0.2">
      <c r="A129" s="7" t="s">
        <v>255</v>
      </c>
      <c r="B129" s="155">
        <v>1480</v>
      </c>
      <c r="C129" s="12" t="s">
        <v>256</v>
      </c>
      <c r="D129" s="271">
        <f>IFERROR(VLOOKUP($B129,'[5]Trial Blc'!$B$4:O$379,D$2,FALSE),0)</f>
        <v>1578.64</v>
      </c>
      <c r="E129" s="10"/>
      <c r="F129" s="9"/>
      <c r="G129" s="10">
        <f t="shared" si="30"/>
        <v>1578.64</v>
      </c>
      <c r="H129" s="271">
        <f>IFERROR(VLOOKUP($B129,'[5]Trial Blc'!$B$4:S$379,H$2,FALSE),0)</f>
        <v>1578.64</v>
      </c>
      <c r="I129" s="271">
        <f>IFERROR(VLOOKUP($B129,'[5]Trial Blc'!$B$4:T$379,I$2,FALSE),0)</f>
        <v>1578.64</v>
      </c>
      <c r="J129" s="271">
        <f>IFERROR(VLOOKUP($B129,'[5]Trial Blc'!$B$4:U$379,J$2,FALSE),0)</f>
        <v>1578.64</v>
      </c>
      <c r="K129" s="271">
        <f>IFERROR(VLOOKUP($B129,'[5]Trial Blc'!$B$4:V$379,K$2,FALSE),0)</f>
        <v>1578.64</v>
      </c>
      <c r="L129" s="271">
        <f>IFERROR(VLOOKUP($B129,'[5]Trial Blc'!$B$4:W$379,L$2,FALSE),0)</f>
        <v>1578.64</v>
      </c>
      <c r="M129" s="271">
        <f>IFERROR(VLOOKUP($B129,'[5]Trial Blc'!$B$4:X$379,M$2,FALSE),0)</f>
        <v>1578.64</v>
      </c>
      <c r="N129" s="271">
        <f>IFERROR(VLOOKUP($B129,'[5]Trial Blc'!$B$4:Y$379,N$2,FALSE),0)</f>
        <v>1578.64</v>
      </c>
      <c r="O129" s="271">
        <f>IFERROR(VLOOKUP($B129,'[5]Trial Blc'!$B$4:Z$379,O$2,FALSE),0)</f>
        <v>1578.64</v>
      </c>
      <c r="P129" s="271">
        <f>IFERROR(VLOOKUP($B129,'[5]Trial Blc'!$B$4:AA$379,P$2,FALSE),0)</f>
        <v>1578.64</v>
      </c>
      <c r="Q129" s="271">
        <f>IFERROR(VLOOKUP($B129,'[5]Trial Blc'!$B$4:AB$379,Q$2,FALSE),0)</f>
        <v>1578.64</v>
      </c>
      <c r="R129" s="271">
        <f>IFERROR(VLOOKUP($B129,'[5]Trial Blc'!$B$4:AC$379,R$2,FALSE),0)</f>
        <v>1578.64</v>
      </c>
      <c r="S129" s="271">
        <f>IFERROR(VLOOKUP($B129,'[5]Trial Blc'!$B$4:AD$379,S$2,FALSE),0)</f>
        <v>1578.64</v>
      </c>
      <c r="T129" s="7">
        <f t="shared" si="31"/>
        <v>1578.6399999999996</v>
      </c>
      <c r="U129" s="149">
        <v>2240</v>
      </c>
      <c r="V129" s="7" t="s">
        <v>257</v>
      </c>
      <c r="W129" s="271">
        <f>-IFERROR(VLOOKUP($U129,'[5]Trial Blc'!$B$4:AF$379,W$2,FALSE),0)</f>
        <v>372.64</v>
      </c>
      <c r="X129" s="9"/>
      <c r="Y129" s="10"/>
      <c r="Z129" s="10">
        <f t="shared" si="32"/>
        <v>372.64</v>
      </c>
      <c r="AA129" s="271">
        <f>-IFERROR(VLOOKUP($U129,'[5]Trial Blc'!$B$4:AJ$379,AA$2,FALSE),0)</f>
        <v>383.6</v>
      </c>
      <c r="AB129" s="271">
        <f>-IFERROR(VLOOKUP($U129,'[5]Trial Blc'!$B$4:AK$379,AB$2,FALSE),0)</f>
        <v>394.56</v>
      </c>
      <c r="AC129" s="271">
        <f>-IFERROR(VLOOKUP($U129,'[5]Trial Blc'!$B$4:AL$379,AC$2,FALSE),0)</f>
        <v>405.52</v>
      </c>
      <c r="AD129" s="271">
        <f>-IFERROR(VLOOKUP($U129,'[5]Trial Blc'!$B$4:AM$379,AD$2,FALSE),0)</f>
        <v>416.48</v>
      </c>
      <c r="AE129" s="271">
        <f>-IFERROR(VLOOKUP($U129,'[5]Trial Blc'!$B$4:AN$379,AE$2,FALSE),0)</f>
        <v>427.44</v>
      </c>
      <c r="AF129" s="271">
        <f>-IFERROR(VLOOKUP($U129,'[5]Trial Blc'!$B$4:AO$379,AF$2,FALSE),0)</f>
        <v>438.4</v>
      </c>
      <c r="AG129" s="271">
        <f>-IFERROR(VLOOKUP($U129,'[5]Trial Blc'!$B$4:AP$379,AG$2,FALSE),0)</f>
        <v>449.36</v>
      </c>
      <c r="AH129" s="271">
        <f>-IFERROR(VLOOKUP($U129,'[5]Trial Blc'!$B$4:AQ$379,AH$2,FALSE),0)</f>
        <v>460.32</v>
      </c>
      <c r="AI129" s="271">
        <f>-IFERROR(VLOOKUP($U129,'[5]Trial Blc'!$B$4:AR$379,AI$2,FALSE),0)</f>
        <v>471.28</v>
      </c>
      <c r="AJ129" s="271">
        <f>-IFERROR(VLOOKUP($U129,'[5]Trial Blc'!$B$4:AS$379,AJ$2,FALSE),0)</f>
        <v>482.24</v>
      </c>
      <c r="AK129" s="271">
        <f>-IFERROR(VLOOKUP($U129,'[5]Trial Blc'!$B$4:AT$379,AK$2,FALSE),0)</f>
        <v>493.2</v>
      </c>
      <c r="AL129" s="271">
        <f>-IFERROR(VLOOKUP($U129,'[5]Trial Blc'!$B$4:AU$379,AL$2,FALSE),0)</f>
        <v>504.16</v>
      </c>
      <c r="AM129" s="7">
        <f>AVERAGE(Z129:AL129)</f>
        <v>438.4</v>
      </c>
    </row>
    <row r="130" spans="1:39" s="7" customFormat="1" ht="11.25" customHeight="1" x14ac:dyDescent="0.2">
      <c r="A130" s="7" t="s">
        <v>258</v>
      </c>
      <c r="B130" s="155">
        <v>1485</v>
      </c>
      <c r="C130" s="12" t="s">
        <v>259</v>
      </c>
      <c r="D130" s="271">
        <f>IFERROR(VLOOKUP($B130,'[5]Trial Blc'!$B$4:O$379,D$2,FALSE),0)</f>
        <v>5046.6499999999996</v>
      </c>
      <c r="E130" s="10"/>
      <c r="F130" s="9"/>
      <c r="G130" s="10">
        <f t="shared" si="30"/>
        <v>5046.6499999999996</v>
      </c>
      <c r="H130" s="271">
        <f>IFERROR(VLOOKUP($B130,'[5]Trial Blc'!$B$4:S$379,H$2,FALSE),0)</f>
        <v>5046.6499999999996</v>
      </c>
      <c r="I130" s="271">
        <f>IFERROR(VLOOKUP($B130,'[5]Trial Blc'!$B$4:T$379,I$2,FALSE),0)</f>
        <v>5046.6499999999996</v>
      </c>
      <c r="J130" s="271">
        <f>IFERROR(VLOOKUP($B130,'[5]Trial Blc'!$B$4:U$379,J$2,FALSE),0)</f>
        <v>5046.6499999999996</v>
      </c>
      <c r="K130" s="271">
        <f>IFERROR(VLOOKUP($B130,'[5]Trial Blc'!$B$4:V$379,K$2,FALSE),0)</f>
        <v>5046.6499999999996</v>
      </c>
      <c r="L130" s="271">
        <f>IFERROR(VLOOKUP($B130,'[5]Trial Blc'!$B$4:W$379,L$2,FALSE),0)</f>
        <v>5046.6499999999996</v>
      </c>
      <c r="M130" s="271">
        <f>IFERROR(VLOOKUP($B130,'[5]Trial Blc'!$B$4:X$379,M$2,FALSE),0)</f>
        <v>5046.6499999999996</v>
      </c>
      <c r="N130" s="271">
        <f>IFERROR(VLOOKUP($B130,'[5]Trial Blc'!$B$4:Y$379,N$2,FALSE),0)</f>
        <v>5046.6499999999996</v>
      </c>
      <c r="O130" s="271">
        <f>IFERROR(VLOOKUP($B130,'[5]Trial Blc'!$B$4:Z$379,O$2,FALSE),0)</f>
        <v>5046.6499999999996</v>
      </c>
      <c r="P130" s="271">
        <f>IFERROR(VLOOKUP($B130,'[5]Trial Blc'!$B$4:AA$379,P$2,FALSE),0)</f>
        <v>5046.6499999999996</v>
      </c>
      <c r="Q130" s="271">
        <f>IFERROR(VLOOKUP($B130,'[5]Trial Blc'!$B$4:AB$379,Q$2,FALSE),0)</f>
        <v>5046.6499999999996</v>
      </c>
      <c r="R130" s="271">
        <f>IFERROR(VLOOKUP($B130,'[5]Trial Blc'!$B$4:AC$379,R$2,FALSE),0)</f>
        <v>5046.6499999999996</v>
      </c>
      <c r="S130" s="271">
        <f>IFERROR(VLOOKUP($B130,'[5]Trial Blc'!$B$4:AD$379,S$2,FALSE),0)</f>
        <v>5046.6499999999996</v>
      </c>
      <c r="T130" s="7">
        <f t="shared" si="31"/>
        <v>5046.6500000000005</v>
      </c>
      <c r="U130" s="149">
        <v>2245</v>
      </c>
      <c r="V130" s="7" t="s">
        <v>260</v>
      </c>
      <c r="W130" s="271">
        <f>-IFERROR(VLOOKUP($U130,'[5]Trial Blc'!$B$4:AF$379,W$2,FALSE),0)</f>
        <v>10336.35</v>
      </c>
      <c r="X130" s="9"/>
      <c r="Y130" s="10"/>
      <c r="Z130" s="10">
        <f t="shared" si="32"/>
        <v>10336.35</v>
      </c>
      <c r="AA130" s="271">
        <f>-IFERROR(VLOOKUP($U130,'[5]Trial Blc'!$B$4:AJ$379,AA$2,FALSE),0)</f>
        <v>10378.41</v>
      </c>
      <c r="AB130" s="271">
        <f>-IFERROR(VLOOKUP($U130,'[5]Trial Blc'!$B$4:AK$379,AB$2,FALSE),0)</f>
        <v>10420.469999999999</v>
      </c>
      <c r="AC130" s="271">
        <f>-IFERROR(VLOOKUP($U130,'[5]Trial Blc'!$B$4:AL$379,AC$2,FALSE),0)</f>
        <v>10462.530000000001</v>
      </c>
      <c r="AD130" s="271">
        <f>-IFERROR(VLOOKUP($U130,'[5]Trial Blc'!$B$4:AM$379,AD$2,FALSE),0)</f>
        <v>10504.59</v>
      </c>
      <c r="AE130" s="271">
        <f>-IFERROR(VLOOKUP($U130,'[5]Trial Blc'!$B$4:AN$379,AE$2,FALSE),0)</f>
        <v>10546.65</v>
      </c>
      <c r="AF130" s="271">
        <f>-IFERROR(VLOOKUP($U130,'[5]Trial Blc'!$B$4:AO$379,AF$2,FALSE),0)</f>
        <v>10588.71</v>
      </c>
      <c r="AG130" s="271">
        <f>-IFERROR(VLOOKUP($U130,'[5]Trial Blc'!$B$4:AP$379,AG$2,FALSE),0)</f>
        <v>10630.77</v>
      </c>
      <c r="AH130" s="271">
        <f>-IFERROR(VLOOKUP($U130,'[5]Trial Blc'!$B$4:AQ$379,AH$2,FALSE),0)</f>
        <v>10672.83</v>
      </c>
      <c r="AI130" s="271">
        <f>-IFERROR(VLOOKUP($U130,'[5]Trial Blc'!$B$4:AR$379,AI$2,FALSE),0)</f>
        <v>10714.89</v>
      </c>
      <c r="AJ130" s="271">
        <f>-IFERROR(VLOOKUP($U130,'[5]Trial Blc'!$B$4:AS$379,AJ$2,FALSE),0)</f>
        <v>10756.95</v>
      </c>
      <c r="AK130" s="271">
        <f>-IFERROR(VLOOKUP($U130,'[5]Trial Blc'!$B$4:AT$379,AK$2,FALSE),0)</f>
        <v>10799.01</v>
      </c>
      <c r="AL130" s="271">
        <f>-IFERROR(VLOOKUP($U130,'[5]Trial Blc'!$B$4:AU$379,AL$2,FALSE),0)</f>
        <v>10841.07</v>
      </c>
      <c r="AM130" s="7">
        <f>AVERAGE(Z130:AL130)</f>
        <v>10588.710000000001</v>
      </c>
    </row>
    <row r="131" spans="1:39" s="7" customFormat="1" x14ac:dyDescent="0.2">
      <c r="A131" s="7" t="s">
        <v>261</v>
      </c>
      <c r="B131" s="155">
        <v>1490</v>
      </c>
      <c r="C131" s="12" t="s">
        <v>262</v>
      </c>
      <c r="D131" s="271">
        <f>IFERROR(VLOOKUP($B131,'[5]Trial Blc'!$B$4:O$379,D$2,FALSE),0)</f>
        <v>14931</v>
      </c>
      <c r="E131" s="10"/>
      <c r="F131" s="9"/>
      <c r="G131" s="10">
        <f t="shared" si="30"/>
        <v>14931</v>
      </c>
      <c r="H131" s="271">
        <f>IFERROR(VLOOKUP($B131,'[5]Trial Blc'!$B$4:S$379,H$2,FALSE),0)</f>
        <v>14931</v>
      </c>
      <c r="I131" s="271">
        <f>IFERROR(VLOOKUP($B131,'[5]Trial Blc'!$B$4:T$379,I$2,FALSE),0)</f>
        <v>14931</v>
      </c>
      <c r="J131" s="271">
        <f>IFERROR(VLOOKUP($B131,'[5]Trial Blc'!$B$4:U$379,J$2,FALSE),0)</f>
        <v>14931</v>
      </c>
      <c r="K131" s="271">
        <f>IFERROR(VLOOKUP($B131,'[5]Trial Blc'!$B$4:V$379,K$2,FALSE),0)</f>
        <v>14931</v>
      </c>
      <c r="L131" s="271">
        <f>IFERROR(VLOOKUP($B131,'[5]Trial Blc'!$B$4:W$379,L$2,FALSE),0)</f>
        <v>14931</v>
      </c>
      <c r="M131" s="271">
        <f>IFERROR(VLOOKUP($B131,'[5]Trial Blc'!$B$4:X$379,M$2,FALSE),0)</f>
        <v>14931</v>
      </c>
      <c r="N131" s="271">
        <f>IFERROR(VLOOKUP($B131,'[5]Trial Blc'!$B$4:Y$379,N$2,FALSE),0)</f>
        <v>14931</v>
      </c>
      <c r="O131" s="271">
        <f>IFERROR(VLOOKUP($B131,'[5]Trial Blc'!$B$4:Z$379,O$2,FALSE),0)</f>
        <v>14931</v>
      </c>
      <c r="P131" s="271">
        <f>IFERROR(VLOOKUP($B131,'[5]Trial Blc'!$B$4:AA$379,P$2,FALSE),0)</f>
        <v>14931</v>
      </c>
      <c r="Q131" s="271">
        <f>IFERROR(VLOOKUP($B131,'[5]Trial Blc'!$B$4:AB$379,Q$2,FALSE),0)</f>
        <v>14931</v>
      </c>
      <c r="R131" s="271">
        <f>IFERROR(VLOOKUP($B131,'[5]Trial Blc'!$B$4:AC$379,R$2,FALSE),0)</f>
        <v>14931</v>
      </c>
      <c r="S131" s="271">
        <f>IFERROR(VLOOKUP($B131,'[5]Trial Blc'!$B$4:AD$379,S$2,FALSE),0)</f>
        <v>14931</v>
      </c>
      <c r="T131" s="7">
        <f t="shared" si="31"/>
        <v>14931</v>
      </c>
      <c r="U131" s="149">
        <v>2250</v>
      </c>
      <c r="V131" s="7" t="s">
        <v>263</v>
      </c>
      <c r="W131" s="271">
        <f>-IFERROR(VLOOKUP($U131,'[5]Trial Blc'!$B$4:AF$379,W$2,FALSE),0)</f>
        <v>18931.259999999998</v>
      </c>
      <c r="X131" s="9"/>
      <c r="Y131" s="10"/>
      <c r="Z131" s="10">
        <f t="shared" si="32"/>
        <v>18931.259999999998</v>
      </c>
      <c r="AA131" s="271">
        <f>-IFERROR(VLOOKUP($U131,'[5]Trial Blc'!$B$4:AJ$379,AA$2,FALSE),0)</f>
        <v>19014.21</v>
      </c>
      <c r="AB131" s="271">
        <f>-IFERROR(VLOOKUP($U131,'[5]Trial Blc'!$B$4:AK$379,AB$2,FALSE),0)</f>
        <v>19097.16</v>
      </c>
      <c r="AC131" s="271">
        <f>-IFERROR(VLOOKUP($U131,'[5]Trial Blc'!$B$4:AL$379,AC$2,FALSE),0)</f>
        <v>19180.11</v>
      </c>
      <c r="AD131" s="271">
        <f>-IFERROR(VLOOKUP($U131,'[5]Trial Blc'!$B$4:AM$379,AD$2,FALSE),0)</f>
        <v>19263.060000000001</v>
      </c>
      <c r="AE131" s="271">
        <f>-IFERROR(VLOOKUP($U131,'[5]Trial Blc'!$B$4:AN$379,AE$2,FALSE),0)</f>
        <v>19346.009999999998</v>
      </c>
      <c r="AF131" s="271">
        <f>-IFERROR(VLOOKUP($U131,'[5]Trial Blc'!$B$4:AO$379,AF$2,FALSE),0)</f>
        <v>19428.96</v>
      </c>
      <c r="AG131" s="271">
        <f>-IFERROR(VLOOKUP($U131,'[5]Trial Blc'!$B$4:AP$379,AG$2,FALSE),0)</f>
        <v>19511.91</v>
      </c>
      <c r="AH131" s="271">
        <f>-IFERROR(VLOOKUP($U131,'[5]Trial Blc'!$B$4:AQ$379,AH$2,FALSE),0)</f>
        <v>19594.86</v>
      </c>
      <c r="AI131" s="271">
        <f>-IFERROR(VLOOKUP($U131,'[5]Trial Blc'!$B$4:AR$379,AI$2,FALSE),0)</f>
        <v>19677.810000000001</v>
      </c>
      <c r="AJ131" s="271">
        <f>-IFERROR(VLOOKUP($U131,'[5]Trial Blc'!$B$4:AS$379,AJ$2,FALSE),0)</f>
        <v>19760.759999999998</v>
      </c>
      <c r="AK131" s="271">
        <f>-IFERROR(VLOOKUP($U131,'[5]Trial Blc'!$B$4:AT$379,AK$2,FALSE),0)</f>
        <v>19843.71</v>
      </c>
      <c r="AL131" s="271">
        <f>-IFERROR(VLOOKUP($U131,'[5]Trial Blc'!$B$4:AU$379,AL$2,FALSE),0)</f>
        <v>19926.66</v>
      </c>
      <c r="AM131" s="7">
        <f>AVERAGE(Z131:AL131)</f>
        <v>19428.96</v>
      </c>
    </row>
    <row r="132" spans="1:39" s="7" customFormat="1" x14ac:dyDescent="0.2">
      <c r="A132" s="7" t="s">
        <v>508</v>
      </c>
      <c r="B132" s="155">
        <v>1495</v>
      </c>
      <c r="C132" s="12" t="s">
        <v>509</v>
      </c>
      <c r="D132" s="271">
        <f>IFERROR(VLOOKUP($B132,'[5]Trial Blc'!$B$4:O$379,D$2,FALSE),0)</f>
        <v>26881</v>
      </c>
      <c r="E132" s="10"/>
      <c r="F132" s="9"/>
      <c r="G132" s="10">
        <f t="shared" si="30"/>
        <v>26881</v>
      </c>
      <c r="H132" s="271">
        <f>IFERROR(VLOOKUP($B132,'[5]Trial Blc'!$B$4:S$379,H$2,FALSE),0)</f>
        <v>26881</v>
      </c>
      <c r="I132" s="271">
        <f>IFERROR(VLOOKUP($B132,'[5]Trial Blc'!$B$4:T$379,I$2,FALSE),0)</f>
        <v>26881</v>
      </c>
      <c r="J132" s="271">
        <f>IFERROR(VLOOKUP($B132,'[5]Trial Blc'!$B$4:U$379,J$2,FALSE),0)</f>
        <v>26881</v>
      </c>
      <c r="K132" s="271">
        <f>IFERROR(VLOOKUP($B132,'[5]Trial Blc'!$B$4:V$379,K$2,FALSE),0)</f>
        <v>26881</v>
      </c>
      <c r="L132" s="271">
        <f>IFERROR(VLOOKUP($B132,'[5]Trial Blc'!$B$4:W$379,L$2,FALSE),0)</f>
        <v>26881</v>
      </c>
      <c r="M132" s="271">
        <f>IFERROR(VLOOKUP($B132,'[5]Trial Blc'!$B$4:X$379,M$2,FALSE),0)</f>
        <v>26881</v>
      </c>
      <c r="N132" s="271">
        <f>IFERROR(VLOOKUP($B132,'[5]Trial Blc'!$B$4:Y$379,N$2,FALSE),0)</f>
        <v>26881</v>
      </c>
      <c r="O132" s="271">
        <f>IFERROR(VLOOKUP($B132,'[5]Trial Blc'!$B$4:Z$379,O$2,FALSE),0)</f>
        <v>26881</v>
      </c>
      <c r="P132" s="271">
        <f>IFERROR(VLOOKUP($B132,'[5]Trial Blc'!$B$4:AA$379,P$2,FALSE),0)</f>
        <v>26881</v>
      </c>
      <c r="Q132" s="271">
        <f>IFERROR(VLOOKUP($B132,'[5]Trial Blc'!$B$4:AB$379,Q$2,FALSE),0)</f>
        <v>26881</v>
      </c>
      <c r="R132" s="271">
        <f>IFERROR(VLOOKUP($B132,'[5]Trial Blc'!$B$4:AC$379,R$2,FALSE),0)</f>
        <v>26881</v>
      </c>
      <c r="S132" s="271">
        <f>IFERROR(VLOOKUP($B132,'[5]Trial Blc'!$B$4:AD$379,S$2,FALSE),0)</f>
        <v>26881</v>
      </c>
      <c r="T132" s="7">
        <f t="shared" si="31"/>
        <v>26881</v>
      </c>
      <c r="U132" s="282">
        <v>2255</v>
      </c>
      <c r="V132" s="165" t="s">
        <v>593</v>
      </c>
      <c r="W132" s="271">
        <f>-IFERROR(VLOOKUP($U132,'[5]Trial Blc'!$B$4:AF$379,W$2,FALSE),0)</f>
        <v>1557.33</v>
      </c>
      <c r="X132" s="9"/>
      <c r="Y132" s="10"/>
      <c r="Z132" s="10">
        <f t="shared" si="32"/>
        <v>1557.33</v>
      </c>
      <c r="AA132" s="271">
        <f>-IFERROR(VLOOKUP($U132,'[5]Trial Blc'!$B$4:AJ$379,AA$2,FALSE),0)</f>
        <v>1566.59</v>
      </c>
      <c r="AB132" s="271">
        <f>-IFERROR(VLOOKUP($U132,'[5]Trial Blc'!$B$4:AK$379,AB$2,FALSE),0)</f>
        <v>1575.85</v>
      </c>
      <c r="AC132" s="271">
        <f>-IFERROR(VLOOKUP($U132,'[5]Trial Blc'!$B$4:AL$379,AC$2,FALSE),0)</f>
        <v>1585.11</v>
      </c>
      <c r="AD132" s="271">
        <f>-IFERROR(VLOOKUP($U132,'[5]Trial Blc'!$B$4:AM$379,AD$2,FALSE),0)</f>
        <v>1594.37</v>
      </c>
      <c r="AE132" s="271">
        <f>-IFERROR(VLOOKUP($U132,'[5]Trial Blc'!$B$4:AN$379,AE$2,FALSE),0)</f>
        <v>1603.63</v>
      </c>
      <c r="AF132" s="271">
        <f>-IFERROR(VLOOKUP($U132,'[5]Trial Blc'!$B$4:AO$379,AF$2,FALSE),0)</f>
        <v>1612.89</v>
      </c>
      <c r="AG132" s="271">
        <f>-IFERROR(VLOOKUP($U132,'[5]Trial Blc'!$B$4:AP$379,AG$2,FALSE),0)</f>
        <v>1622.15</v>
      </c>
      <c r="AH132" s="271">
        <f>-IFERROR(VLOOKUP($U132,'[5]Trial Blc'!$B$4:AQ$379,AH$2,FALSE),0)</f>
        <v>1631.41</v>
      </c>
      <c r="AI132" s="271">
        <f>-IFERROR(VLOOKUP($U132,'[5]Trial Blc'!$B$4:AR$379,AI$2,FALSE),0)</f>
        <v>1640.67</v>
      </c>
      <c r="AJ132" s="271">
        <f>-IFERROR(VLOOKUP($U132,'[5]Trial Blc'!$B$4:AS$379,AJ$2,FALSE),0)</f>
        <v>1649.93</v>
      </c>
      <c r="AK132" s="271">
        <f>-IFERROR(VLOOKUP($U132,'[5]Trial Blc'!$B$4:AT$379,AK$2,FALSE),0)</f>
        <v>1659.19</v>
      </c>
      <c r="AL132" s="271">
        <f>-IFERROR(VLOOKUP($U132,'[5]Trial Blc'!$B$4:AU$379,AL$2,FALSE),0)</f>
        <v>1668.45</v>
      </c>
    </row>
    <row r="133" spans="1:39" s="7" customFormat="1" x14ac:dyDescent="0.2">
      <c r="A133" s="7" t="s">
        <v>505</v>
      </c>
      <c r="B133" s="155">
        <v>1500</v>
      </c>
      <c r="C133" s="12" t="s">
        <v>506</v>
      </c>
      <c r="D133" s="271">
        <f>IFERROR(VLOOKUP($B133,'[5]Trial Blc'!$B$4:O$379,D$2,FALSE),0)</f>
        <v>1111</v>
      </c>
      <c r="E133" s="10"/>
      <c r="F133" s="9"/>
      <c r="G133" s="10">
        <f t="shared" si="30"/>
        <v>1111</v>
      </c>
      <c r="H133" s="271">
        <f>IFERROR(VLOOKUP($B133,'[5]Trial Blc'!$B$4:S$379,H$2,FALSE),0)</f>
        <v>1111</v>
      </c>
      <c r="I133" s="271">
        <f>IFERROR(VLOOKUP($B133,'[5]Trial Blc'!$B$4:T$379,I$2,FALSE),0)</f>
        <v>1111</v>
      </c>
      <c r="J133" s="271">
        <f>IFERROR(VLOOKUP($B133,'[5]Trial Blc'!$B$4:U$379,J$2,FALSE),0)</f>
        <v>1111</v>
      </c>
      <c r="K133" s="271">
        <f>IFERROR(VLOOKUP($B133,'[5]Trial Blc'!$B$4:V$379,K$2,FALSE),0)</f>
        <v>1111</v>
      </c>
      <c r="L133" s="271">
        <f>IFERROR(VLOOKUP($B133,'[5]Trial Blc'!$B$4:W$379,L$2,FALSE),0)</f>
        <v>1111</v>
      </c>
      <c r="M133" s="271">
        <f>IFERROR(VLOOKUP($B133,'[5]Trial Blc'!$B$4:X$379,M$2,FALSE),0)</f>
        <v>1111</v>
      </c>
      <c r="N133" s="271">
        <f>IFERROR(VLOOKUP($B133,'[5]Trial Blc'!$B$4:Y$379,N$2,FALSE),0)</f>
        <v>1111</v>
      </c>
      <c r="O133" s="271">
        <f>IFERROR(VLOOKUP($B133,'[5]Trial Blc'!$B$4:Z$379,O$2,FALSE),0)</f>
        <v>1111</v>
      </c>
      <c r="P133" s="271">
        <f>IFERROR(VLOOKUP($B133,'[5]Trial Blc'!$B$4:AA$379,P$2,FALSE),0)</f>
        <v>1111</v>
      </c>
      <c r="Q133" s="271">
        <f>IFERROR(VLOOKUP($B133,'[5]Trial Blc'!$B$4:AB$379,Q$2,FALSE),0)</f>
        <v>1111</v>
      </c>
      <c r="R133" s="271">
        <f>IFERROR(VLOOKUP($B133,'[5]Trial Blc'!$B$4:AC$379,R$2,FALSE),0)</f>
        <v>1111</v>
      </c>
      <c r="S133" s="271">
        <f>IFERROR(VLOOKUP($B133,'[5]Trial Blc'!$B$4:AD$379,S$2,FALSE),0)</f>
        <v>1111</v>
      </c>
      <c r="T133" s="7">
        <f t="shared" si="31"/>
        <v>1111</v>
      </c>
      <c r="U133" s="149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1"/>
    </row>
    <row r="134" spans="1:39" s="11" customFormat="1" ht="10.5" x14ac:dyDescent="0.25">
      <c r="A134" s="13" t="s">
        <v>510</v>
      </c>
      <c r="B134" s="155"/>
      <c r="C134" s="12"/>
      <c r="D134" s="10">
        <f>SUM(D75:D133)-D88-D107</f>
        <v>4086364.4700000011</v>
      </c>
      <c r="E134" s="10">
        <f t="shared" ref="E134:AL134" si="33">SUM(E75:E133)-E88-E107</f>
        <v>0</v>
      </c>
      <c r="F134" s="10">
        <f t="shared" si="33"/>
        <v>0</v>
      </c>
      <c r="G134" s="10">
        <f t="shared" si="33"/>
        <v>4086364.4700000011</v>
      </c>
      <c r="H134" s="10">
        <f>SUM(H75:H133)-H88-H107</f>
        <v>4091551.8400000003</v>
      </c>
      <c r="I134" s="10">
        <f t="shared" ref="I134:S134" si="34">SUM(I75:I133)-I88-I107</f>
        <v>4093745.19</v>
      </c>
      <c r="J134" s="10">
        <f t="shared" si="34"/>
        <v>4097999.5000000005</v>
      </c>
      <c r="K134" s="10">
        <f t="shared" si="34"/>
        <v>4100605.9900000007</v>
      </c>
      <c r="L134" s="10">
        <f t="shared" si="34"/>
        <v>4100928.2800000007</v>
      </c>
      <c r="M134" s="10">
        <f t="shared" si="34"/>
        <v>4105395.5900000003</v>
      </c>
      <c r="N134" s="10">
        <f t="shared" si="34"/>
        <v>4106001.560000001</v>
      </c>
      <c r="O134" s="10">
        <f t="shared" si="34"/>
        <v>4135892.810000001</v>
      </c>
      <c r="P134" s="10">
        <f t="shared" si="34"/>
        <v>4151263.0299999993</v>
      </c>
      <c r="Q134" s="10">
        <f t="shared" si="34"/>
        <v>4155439.310000001</v>
      </c>
      <c r="R134" s="10">
        <f t="shared" si="34"/>
        <v>4162436.0400000005</v>
      </c>
      <c r="S134" s="10">
        <f t="shared" si="34"/>
        <v>4181679.6400000011</v>
      </c>
      <c r="T134" s="7">
        <f t="shared" si="31"/>
        <v>4120715.634615385</v>
      </c>
      <c r="U134" s="150"/>
      <c r="V134" s="10"/>
      <c r="W134" s="10">
        <f t="shared" si="33"/>
        <v>1999683.8599999999</v>
      </c>
      <c r="X134" s="10">
        <f t="shared" si="33"/>
        <v>0</v>
      </c>
      <c r="Y134" s="10">
        <f t="shared" si="33"/>
        <v>0</v>
      </c>
      <c r="Z134" s="10">
        <f t="shared" si="33"/>
        <v>1999683.8599999999</v>
      </c>
      <c r="AA134" s="10">
        <f t="shared" si="33"/>
        <v>2010599.1599999997</v>
      </c>
      <c r="AB134" s="10">
        <f t="shared" si="33"/>
        <v>2016663.4300000004</v>
      </c>
      <c r="AC134" s="10">
        <f t="shared" si="33"/>
        <v>2027596.9800000002</v>
      </c>
      <c r="AD134" s="10">
        <f t="shared" si="33"/>
        <v>2036054.5200000003</v>
      </c>
      <c r="AE134" s="10">
        <f t="shared" si="33"/>
        <v>2047144.8699999999</v>
      </c>
      <c r="AF134" s="10">
        <f t="shared" si="33"/>
        <v>2046135.3000000003</v>
      </c>
      <c r="AG134" s="10">
        <f t="shared" si="33"/>
        <v>2057242.5899999999</v>
      </c>
      <c r="AH134" s="10">
        <f t="shared" si="33"/>
        <v>2072616.7099999995</v>
      </c>
      <c r="AI134" s="10">
        <f t="shared" si="33"/>
        <v>2083916.1399999992</v>
      </c>
      <c r="AJ134" s="10">
        <f t="shared" si="33"/>
        <v>2095227.6800000002</v>
      </c>
      <c r="AK134" s="10">
        <f t="shared" si="33"/>
        <v>2106562.3699999992</v>
      </c>
      <c r="AL134" s="10">
        <f t="shared" si="33"/>
        <v>2117867.0300000003</v>
      </c>
      <c r="AM134" s="7">
        <f>AVERAGE(Z134:AL134)</f>
        <v>2055177.7415384615</v>
      </c>
    </row>
    <row r="135" spans="1:39" s="11" customFormat="1" x14ac:dyDescent="0.2">
      <c r="B135" s="155"/>
      <c r="C135" s="12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71"/>
      <c r="U135" s="15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</row>
    <row r="136" spans="1:39" ht="21" customHeight="1" thickBot="1" x14ac:dyDescent="0.3">
      <c r="A136" s="8" t="s">
        <v>512</v>
      </c>
      <c r="B136" s="275"/>
      <c r="D136" s="29">
        <f>+D134</f>
        <v>4086364.4700000011</v>
      </c>
      <c r="E136" s="29">
        <f>+E134</f>
        <v>0</v>
      </c>
      <c r="F136" s="29">
        <f>+F134</f>
        <v>0</v>
      </c>
      <c r="G136" s="29">
        <f>+G134</f>
        <v>4086364.4700000011</v>
      </c>
      <c r="H136" s="29">
        <f>+H134</f>
        <v>4091551.8400000003</v>
      </c>
      <c r="I136" s="29">
        <f t="shared" ref="I136:S136" si="35">+I134</f>
        <v>4093745.19</v>
      </c>
      <c r="J136" s="29">
        <f t="shared" si="35"/>
        <v>4097999.5000000005</v>
      </c>
      <c r="K136" s="29">
        <f t="shared" si="35"/>
        <v>4100605.9900000007</v>
      </c>
      <c r="L136" s="29">
        <f t="shared" si="35"/>
        <v>4100928.2800000007</v>
      </c>
      <c r="M136" s="29">
        <f t="shared" si="35"/>
        <v>4105395.5900000003</v>
      </c>
      <c r="N136" s="29">
        <f t="shared" si="35"/>
        <v>4106001.560000001</v>
      </c>
      <c r="O136" s="29">
        <f t="shared" si="35"/>
        <v>4135892.810000001</v>
      </c>
      <c r="P136" s="29">
        <f t="shared" si="35"/>
        <v>4151263.0299999993</v>
      </c>
      <c r="Q136" s="29">
        <f t="shared" si="35"/>
        <v>4155439.310000001</v>
      </c>
      <c r="R136" s="29">
        <f t="shared" si="35"/>
        <v>4162436.0400000005</v>
      </c>
      <c r="S136" s="29">
        <f t="shared" si="35"/>
        <v>4181679.6400000011</v>
      </c>
      <c r="T136" s="7">
        <f>AVERAGE(G136:S136)</f>
        <v>4120715.634615385</v>
      </c>
      <c r="U136" s="146"/>
      <c r="V136" s="8" t="s">
        <v>513</v>
      </c>
      <c r="W136" s="29">
        <f t="shared" ref="W136:AL136" si="36">+W134</f>
        <v>1999683.8599999999</v>
      </c>
      <c r="X136" s="29">
        <f>+X134</f>
        <v>0</v>
      </c>
      <c r="Y136" s="29">
        <f>+Y134</f>
        <v>0</v>
      </c>
      <c r="Z136" s="29">
        <f>+Z134</f>
        <v>1999683.8599999999</v>
      </c>
      <c r="AA136" s="29">
        <f t="shared" si="36"/>
        <v>2010599.1599999997</v>
      </c>
      <c r="AB136" s="29">
        <f t="shared" si="36"/>
        <v>2016663.4300000004</v>
      </c>
      <c r="AC136" s="29">
        <f t="shared" si="36"/>
        <v>2027596.9800000002</v>
      </c>
      <c r="AD136" s="29">
        <f t="shared" si="36"/>
        <v>2036054.5200000003</v>
      </c>
      <c r="AE136" s="29">
        <f t="shared" si="36"/>
        <v>2047144.8699999999</v>
      </c>
      <c r="AF136" s="29">
        <f t="shared" si="36"/>
        <v>2046135.3000000003</v>
      </c>
      <c r="AG136" s="29">
        <f t="shared" si="36"/>
        <v>2057242.5899999999</v>
      </c>
      <c r="AH136" s="29">
        <f t="shared" si="36"/>
        <v>2072616.7099999995</v>
      </c>
      <c r="AI136" s="29">
        <f t="shared" si="36"/>
        <v>2083916.1399999992</v>
      </c>
      <c r="AJ136" s="29">
        <f t="shared" si="36"/>
        <v>2095227.6800000002</v>
      </c>
      <c r="AK136" s="29">
        <f t="shared" si="36"/>
        <v>2106562.3699999992</v>
      </c>
      <c r="AL136" s="29">
        <f t="shared" si="36"/>
        <v>2117867.0300000003</v>
      </c>
    </row>
    <row r="137" spans="1:39" s="7" customFormat="1" ht="11" thickTop="1" thickBot="1" x14ac:dyDescent="0.25">
      <c r="B137" s="155"/>
      <c r="C137" s="12"/>
      <c r="D137" s="10"/>
      <c r="E137" s="10"/>
      <c r="F137" s="9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U137" s="149"/>
      <c r="W137" s="10"/>
      <c r="X137" s="9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1"/>
    </row>
    <row r="138" spans="1:39" s="36" customFormat="1" x14ac:dyDescent="0.2">
      <c r="A138" s="175" t="s">
        <v>270</v>
      </c>
      <c r="B138" s="176"/>
      <c r="C138" s="62"/>
      <c r="D138" s="63"/>
      <c r="E138" s="63"/>
      <c r="F138" s="62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U138" s="163"/>
      <c r="V138" s="35" t="s">
        <v>270</v>
      </c>
      <c r="W138" s="34"/>
      <c r="X138" s="62"/>
      <c r="Y138" s="63"/>
      <c r="Z138" s="63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</row>
    <row r="139" spans="1:39" s="33" customFormat="1" ht="14.25" customHeight="1" x14ac:dyDescent="0.25">
      <c r="A139" s="38" t="s">
        <v>271</v>
      </c>
      <c r="B139" s="224"/>
      <c r="C139" s="36"/>
      <c r="D139" s="34"/>
      <c r="E139" s="34"/>
      <c r="G139" s="10">
        <f>SUM(D139:F139)</f>
        <v>0</v>
      </c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U139" s="163"/>
      <c r="V139" s="37" t="s">
        <v>272</v>
      </c>
      <c r="W139" s="34"/>
      <c r="Y139" s="34"/>
      <c r="Z139" s="66">
        <f>SUM(W139:Y139)</f>
        <v>0</v>
      </c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6"/>
    </row>
    <row r="140" spans="1:39" s="33" customFormat="1" x14ac:dyDescent="0.2">
      <c r="A140" s="38" t="s">
        <v>133</v>
      </c>
      <c r="B140" s="224"/>
      <c r="C140" s="36"/>
      <c r="D140" s="34"/>
      <c r="E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U140" s="163"/>
      <c r="V140" s="35"/>
      <c r="W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6"/>
    </row>
    <row r="141" spans="1:39" s="33" customFormat="1" x14ac:dyDescent="0.2">
      <c r="A141" s="76" t="s">
        <v>273</v>
      </c>
      <c r="B141" s="224"/>
      <c r="C141" s="36"/>
      <c r="D141" s="34"/>
      <c r="E141" s="34"/>
      <c r="G141" s="34">
        <f>-G71</f>
        <v>352186.3899999999</v>
      </c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U141" s="163"/>
      <c r="V141" s="35" t="s">
        <v>274</v>
      </c>
      <c r="W141" s="34">
        <f>-W71</f>
        <v>268659.25</v>
      </c>
      <c r="Y141" s="34"/>
      <c r="Z141" s="34">
        <f>-Z71</f>
        <v>268659.25</v>
      </c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>
        <f>-AL71</f>
        <v>283104.70999999996</v>
      </c>
      <c r="AM141" s="36"/>
    </row>
    <row r="142" spans="1:39" s="7" customFormat="1" ht="10.5" x14ac:dyDescent="0.25">
      <c r="A142" s="76" t="s">
        <v>275</v>
      </c>
      <c r="B142" s="155"/>
      <c r="C142" s="12"/>
      <c r="D142" s="13"/>
      <c r="E142" s="13"/>
      <c r="F142" s="9"/>
      <c r="G142" s="13">
        <f>+G139-G136-G141</f>
        <v>-4438550.8600000013</v>
      </c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U142" s="162"/>
      <c r="V142" s="76" t="s">
        <v>275</v>
      </c>
      <c r="W142" s="13">
        <f>+W139-W136-W141</f>
        <v>-2268343.11</v>
      </c>
      <c r="X142" s="9"/>
      <c r="Y142" s="13"/>
      <c r="Z142" s="13">
        <f>+Z139-Z136-Z141</f>
        <v>-2268343.11</v>
      </c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13">
        <f>+AL139-AL136-AL141</f>
        <v>-2400971.7400000002</v>
      </c>
      <c r="AM142" s="11"/>
    </row>
    <row r="143" spans="1:39" s="7" customFormat="1" ht="10.5" x14ac:dyDescent="0.25">
      <c r="B143" s="272"/>
      <c r="C143" s="283" t="s">
        <v>276</v>
      </c>
      <c r="D143" s="66">
        <f>+D65+D134</f>
        <v>4438550.8600000013</v>
      </c>
      <c r="E143" s="66">
        <f>+E65+E134</f>
        <v>0</v>
      </c>
      <c r="F143" s="66">
        <f>+F65+F134</f>
        <v>0</v>
      </c>
      <c r="G143" s="66">
        <f>+G65+G134</f>
        <v>4438550.8600000013</v>
      </c>
      <c r="H143" s="66">
        <f t="shared" ref="H143:S143" si="37">+H65+H134</f>
        <v>4443821.9400000004</v>
      </c>
      <c r="I143" s="66">
        <f t="shared" si="37"/>
        <v>4442391.72</v>
      </c>
      <c r="J143" s="66">
        <f t="shared" si="37"/>
        <v>4449986.75</v>
      </c>
      <c r="K143" s="66">
        <f t="shared" si="37"/>
        <v>4453744.9800000004</v>
      </c>
      <c r="L143" s="66">
        <f t="shared" si="37"/>
        <v>4453367.07</v>
      </c>
      <c r="M143" s="66">
        <f t="shared" si="37"/>
        <v>4459207.49</v>
      </c>
      <c r="N143" s="66">
        <f t="shared" si="37"/>
        <v>4456088.5700000012</v>
      </c>
      <c r="O143" s="66">
        <f t="shared" si="37"/>
        <v>4485552.5500000007</v>
      </c>
      <c r="P143" s="66">
        <f t="shared" si="37"/>
        <v>4499128.5899999989</v>
      </c>
      <c r="Q143" s="66">
        <f t="shared" si="37"/>
        <v>4502402.1600000011</v>
      </c>
      <c r="R143" s="66">
        <f t="shared" si="37"/>
        <v>4508737.2700000005</v>
      </c>
      <c r="S143" s="66">
        <f t="shared" si="37"/>
        <v>4526044.370000001</v>
      </c>
      <c r="T143" s="66">
        <f>+T65+T134</f>
        <v>4470694.1784615386</v>
      </c>
      <c r="U143" s="146"/>
      <c r="V143" s="8" t="s">
        <v>277</v>
      </c>
      <c r="W143" s="66">
        <f>+W65+W134</f>
        <v>2268343.11</v>
      </c>
      <c r="X143" s="66">
        <f>+X65+X134</f>
        <v>0</v>
      </c>
      <c r="Y143" s="66"/>
      <c r="Z143" s="66">
        <f t="shared" ref="Z143:AL143" si="38">+Z65+Z134</f>
        <v>2268343.11</v>
      </c>
      <c r="AA143" s="66">
        <f t="shared" si="38"/>
        <v>2282380.1499999994</v>
      </c>
      <c r="AB143" s="66">
        <f t="shared" si="38"/>
        <v>2287996.5200000005</v>
      </c>
      <c r="AC143" s="66">
        <f t="shared" si="38"/>
        <v>2302217.62</v>
      </c>
      <c r="AD143" s="66">
        <f t="shared" si="38"/>
        <v>2314158.5100000002</v>
      </c>
      <c r="AE143" s="66">
        <f t="shared" si="38"/>
        <v>2327213.94</v>
      </c>
      <c r="AF143" s="66">
        <f t="shared" si="38"/>
        <v>2328853.7800000003</v>
      </c>
      <c r="AG143" s="66">
        <f t="shared" si="38"/>
        <v>2333602.23</v>
      </c>
      <c r="AH143" s="66">
        <f t="shared" si="38"/>
        <v>2350847.0599999996</v>
      </c>
      <c r="AI143" s="66">
        <f t="shared" si="38"/>
        <v>2362305.3399999994</v>
      </c>
      <c r="AJ143" s="66">
        <f t="shared" si="38"/>
        <v>2375656.6100000003</v>
      </c>
      <c r="AK143" s="66">
        <f t="shared" si="38"/>
        <v>2388998.9899999993</v>
      </c>
      <c r="AL143" s="66">
        <f t="shared" si="38"/>
        <v>2400971.7400000002</v>
      </c>
      <c r="AM143" s="11"/>
    </row>
    <row r="144" spans="1:39" s="7" customFormat="1" ht="15" customHeight="1" x14ac:dyDescent="0.25">
      <c r="B144" s="272"/>
      <c r="C144" s="283" t="s">
        <v>278</v>
      </c>
      <c r="D144" s="66">
        <f>+D158+D177+D199</f>
        <v>19.659999999996217</v>
      </c>
      <c r="E144" s="66"/>
      <c r="F144" s="64"/>
      <c r="G144" s="66">
        <f>+G158+G177+G199</f>
        <v>19.659999999996217</v>
      </c>
      <c r="H144" s="66">
        <f>+H158+H177+H199</f>
        <v>19.669999999998254</v>
      </c>
      <c r="I144" s="66">
        <f t="shared" ref="I144:S144" si="39">+I158+I177+I199</f>
        <v>19.559999999997672</v>
      </c>
      <c r="J144" s="66">
        <f t="shared" si="39"/>
        <v>32.370000000002619</v>
      </c>
      <c r="K144" s="66">
        <f t="shared" si="39"/>
        <v>17374.69999999999</v>
      </c>
      <c r="L144" s="66">
        <f t="shared" si="39"/>
        <v>21498.969999999994</v>
      </c>
      <c r="M144" s="66">
        <f t="shared" si="39"/>
        <v>23508.620000000003</v>
      </c>
      <c r="N144" s="66">
        <f t="shared" si="39"/>
        <v>23508.57</v>
      </c>
      <c r="O144" s="66">
        <f t="shared" si="39"/>
        <v>23508.54</v>
      </c>
      <c r="P144" s="66">
        <f t="shared" si="39"/>
        <v>23508.509999999987</v>
      </c>
      <c r="Q144" s="66">
        <f t="shared" si="39"/>
        <v>23508.489999999998</v>
      </c>
      <c r="R144" s="66">
        <f t="shared" si="39"/>
        <v>23508.46</v>
      </c>
      <c r="S144" s="66">
        <f t="shared" si="39"/>
        <v>23508.409999999996</v>
      </c>
      <c r="U144" s="149"/>
      <c r="W144" s="10">
        <f>+W143-'[5]A 10 (a)'!C60</f>
        <v>0</v>
      </c>
      <c r="X144" s="64"/>
      <c r="Y144" s="66"/>
      <c r="Z144" s="66">
        <f>+Z158+Z177+Z199</f>
        <v>0</v>
      </c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1"/>
    </row>
    <row r="145" spans="1:39" s="7" customFormat="1" ht="10.5" x14ac:dyDescent="0.25">
      <c r="A145" s="8" t="s">
        <v>279</v>
      </c>
      <c r="B145" s="155"/>
      <c r="C145" s="12"/>
      <c r="D145" s="68"/>
      <c r="E145" s="68"/>
      <c r="F145" s="9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U145" s="149"/>
      <c r="W145" s="68"/>
      <c r="X145" s="9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11"/>
    </row>
    <row r="146" spans="1:39" s="7" customFormat="1" ht="10.5" x14ac:dyDescent="0.25">
      <c r="A146" s="8" t="s">
        <v>280</v>
      </c>
      <c r="B146" s="155">
        <v>1660</v>
      </c>
      <c r="C146" s="284" t="s">
        <v>281</v>
      </c>
      <c r="D146" s="271">
        <f>IFERROR(VLOOKUP($B146,'[5]Trial Blc'!$B$4:O$379,D$2,FALSE),0)</f>
        <v>0</v>
      </c>
      <c r="E146" s="10"/>
      <c r="F146" s="9"/>
      <c r="G146" s="10">
        <f t="shared" ref="G146:G156" si="40">SUM(D146:F146)</f>
        <v>0</v>
      </c>
      <c r="H146" s="271">
        <f>IFERROR(VLOOKUP($B146,'[5]Trial Blc'!$B$4:S$379,H$2,FALSE),0)</f>
        <v>0</v>
      </c>
      <c r="I146" s="271">
        <f>IFERROR(VLOOKUP($B146,'[5]Trial Blc'!$B$4:T$379,I$2,FALSE),0)</f>
        <v>0</v>
      </c>
      <c r="J146" s="271">
        <f>IFERROR(VLOOKUP($B146,'[5]Trial Blc'!$B$4:U$379,J$2,FALSE),0)</f>
        <v>0</v>
      </c>
      <c r="K146" s="271">
        <f>IFERROR(VLOOKUP($B146,'[5]Trial Blc'!$B$4:V$379,K$2,FALSE),0)</f>
        <v>0</v>
      </c>
      <c r="L146" s="271">
        <f>IFERROR(VLOOKUP($B146,'[5]Trial Blc'!$B$4:W$379,L$2,FALSE),0)</f>
        <v>0</v>
      </c>
      <c r="M146" s="271">
        <f>IFERROR(VLOOKUP($B146,'[5]Trial Blc'!$B$4:X$379,M$2,FALSE),0)</f>
        <v>0</v>
      </c>
      <c r="N146" s="271">
        <f>IFERROR(VLOOKUP($B146,'[5]Trial Blc'!$B$4:Y$379,N$2,FALSE),0)</f>
        <v>0</v>
      </c>
      <c r="O146" s="271">
        <f>IFERROR(VLOOKUP($B146,'[5]Trial Blc'!$B$4:Z$379,O$2,FALSE),0)</f>
        <v>0</v>
      </c>
      <c r="P146" s="271">
        <f>IFERROR(VLOOKUP($B146,'[5]Trial Blc'!$B$4:AA$379,P$2,FALSE),0)</f>
        <v>0</v>
      </c>
      <c r="Q146" s="271">
        <f>IFERROR(VLOOKUP($B146,'[5]Trial Blc'!$B$4:AB$379,Q$2,FALSE),0)</f>
        <v>0</v>
      </c>
      <c r="R146" s="271">
        <f>IFERROR(VLOOKUP($B146,'[5]Trial Blc'!$B$4:AC$379,R$2,FALSE),0)</f>
        <v>0</v>
      </c>
      <c r="S146" s="271">
        <f>IFERROR(VLOOKUP($B146,'[5]Trial Blc'!$B$4:AD$379,S$2,FALSE),0)</f>
        <v>0</v>
      </c>
      <c r="U146" s="149"/>
      <c r="W146" s="10"/>
      <c r="X146" s="69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1"/>
    </row>
    <row r="147" spans="1:39" s="7" customFormat="1" x14ac:dyDescent="0.2">
      <c r="B147" s="155">
        <v>1661</v>
      </c>
      <c r="C147" s="284" t="s">
        <v>282</v>
      </c>
      <c r="D147" s="271">
        <f>IFERROR(VLOOKUP($B147,'[5]Trial Blc'!$B$4:O$379,D$2,FALSE),0)</f>
        <v>0</v>
      </c>
      <c r="E147" s="10"/>
      <c r="F147" s="9"/>
      <c r="G147" s="10">
        <f t="shared" si="40"/>
        <v>0</v>
      </c>
      <c r="H147" s="271">
        <f>IFERROR(VLOOKUP($B147,'[5]Trial Blc'!$B$4:S$379,H$2,FALSE),0)</f>
        <v>0</v>
      </c>
      <c r="I147" s="271">
        <f>IFERROR(VLOOKUP($B147,'[5]Trial Blc'!$B$4:T$379,I$2,FALSE),0)</f>
        <v>0</v>
      </c>
      <c r="J147" s="271">
        <f>IFERROR(VLOOKUP($B147,'[5]Trial Blc'!$B$4:U$379,J$2,FALSE),0)</f>
        <v>0</v>
      </c>
      <c r="K147" s="271">
        <f>IFERROR(VLOOKUP($B147,'[5]Trial Blc'!$B$4:V$379,K$2,FALSE),0)</f>
        <v>0</v>
      </c>
      <c r="L147" s="271">
        <f>IFERROR(VLOOKUP($B147,'[5]Trial Blc'!$B$4:W$379,L$2,FALSE),0)</f>
        <v>0</v>
      </c>
      <c r="M147" s="271">
        <f>IFERROR(VLOOKUP($B147,'[5]Trial Blc'!$B$4:X$379,M$2,FALSE),0)</f>
        <v>0</v>
      </c>
      <c r="N147" s="271">
        <f>IFERROR(VLOOKUP($B147,'[5]Trial Blc'!$B$4:Y$379,N$2,FALSE),0)</f>
        <v>0</v>
      </c>
      <c r="O147" s="271">
        <f>IFERROR(VLOOKUP($B147,'[5]Trial Blc'!$B$4:Z$379,O$2,FALSE),0)</f>
        <v>0</v>
      </c>
      <c r="P147" s="271">
        <f>IFERROR(VLOOKUP($B147,'[5]Trial Blc'!$B$4:AA$379,P$2,FALSE),0)</f>
        <v>0</v>
      </c>
      <c r="Q147" s="271">
        <f>IFERROR(VLOOKUP($B147,'[5]Trial Blc'!$B$4:AB$379,Q$2,FALSE),0)</f>
        <v>0</v>
      </c>
      <c r="R147" s="271">
        <f>IFERROR(VLOOKUP($B147,'[5]Trial Blc'!$B$4:AC$379,R$2,FALSE),0)</f>
        <v>0</v>
      </c>
      <c r="S147" s="271">
        <f>IFERROR(VLOOKUP($B147,'[5]Trial Blc'!$B$4:AD$379,S$2,FALSE),0)</f>
        <v>0</v>
      </c>
      <c r="T147" s="7">
        <f t="shared" ref="T147:T158" si="41">AVERAGE(G147:S147)</f>
        <v>0</v>
      </c>
      <c r="U147" s="149"/>
      <c r="W147" s="10"/>
      <c r="X147" s="69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1"/>
    </row>
    <row r="148" spans="1:39" s="7" customFormat="1" x14ac:dyDescent="0.2">
      <c r="B148" s="155">
        <v>1665</v>
      </c>
      <c r="C148" s="284" t="s">
        <v>283</v>
      </c>
      <c r="D148" s="271">
        <f>IFERROR(VLOOKUP($B148,'[5]Trial Blc'!$B$4:O$379,D$2,FALSE),0)</f>
        <v>0</v>
      </c>
      <c r="E148" s="10"/>
      <c r="F148" s="9"/>
      <c r="G148" s="10">
        <f t="shared" si="40"/>
        <v>0</v>
      </c>
      <c r="H148" s="271">
        <f>IFERROR(VLOOKUP($B148,'[5]Trial Blc'!$B$4:S$379,H$2,FALSE),0)</f>
        <v>0</v>
      </c>
      <c r="I148" s="271">
        <f>IFERROR(VLOOKUP($B148,'[5]Trial Blc'!$B$4:T$379,I$2,FALSE),0)</f>
        <v>0</v>
      </c>
      <c r="J148" s="271">
        <f>IFERROR(VLOOKUP($B148,'[5]Trial Blc'!$B$4:U$379,J$2,FALSE),0)</f>
        <v>0</v>
      </c>
      <c r="K148" s="271">
        <f>IFERROR(VLOOKUP($B148,'[5]Trial Blc'!$B$4:V$379,K$2,FALSE),0)</f>
        <v>0</v>
      </c>
      <c r="L148" s="271">
        <f>IFERROR(VLOOKUP($B148,'[5]Trial Blc'!$B$4:W$379,L$2,FALSE),0)</f>
        <v>0</v>
      </c>
      <c r="M148" s="271">
        <f>IFERROR(VLOOKUP($B148,'[5]Trial Blc'!$B$4:X$379,M$2,FALSE),0)</f>
        <v>0</v>
      </c>
      <c r="N148" s="271">
        <f>IFERROR(VLOOKUP($B148,'[5]Trial Blc'!$B$4:Y$379,N$2,FALSE),0)</f>
        <v>0</v>
      </c>
      <c r="O148" s="271">
        <f>IFERROR(VLOOKUP($B148,'[5]Trial Blc'!$B$4:Z$379,O$2,FALSE),0)</f>
        <v>0</v>
      </c>
      <c r="P148" s="271">
        <f>IFERROR(VLOOKUP($B148,'[5]Trial Blc'!$B$4:AA$379,P$2,FALSE),0)</f>
        <v>0</v>
      </c>
      <c r="Q148" s="271">
        <f>IFERROR(VLOOKUP($B148,'[5]Trial Blc'!$B$4:AB$379,Q$2,FALSE),0)</f>
        <v>0</v>
      </c>
      <c r="R148" s="271">
        <f>IFERROR(VLOOKUP($B148,'[5]Trial Blc'!$B$4:AC$379,R$2,FALSE),0)</f>
        <v>0</v>
      </c>
      <c r="S148" s="271">
        <f>IFERROR(VLOOKUP($B148,'[5]Trial Blc'!$B$4:AD$379,S$2,FALSE),0)</f>
        <v>0</v>
      </c>
      <c r="T148" s="7">
        <f t="shared" si="41"/>
        <v>0</v>
      </c>
      <c r="U148" s="149"/>
      <c r="W148" s="10"/>
      <c r="X148" s="69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1"/>
    </row>
    <row r="149" spans="1:39" s="7" customFormat="1" x14ac:dyDescent="0.2">
      <c r="B149" s="155">
        <v>1666</v>
      </c>
      <c r="C149" s="284" t="s">
        <v>284</v>
      </c>
      <c r="D149" s="271">
        <f>IFERROR(VLOOKUP($B149,'[5]Trial Blc'!$B$4:O$379,D$2,FALSE),0)</f>
        <v>0</v>
      </c>
      <c r="E149" s="10"/>
      <c r="F149" s="9"/>
      <c r="G149" s="10">
        <f t="shared" si="40"/>
        <v>0</v>
      </c>
      <c r="H149" s="271">
        <f>IFERROR(VLOOKUP($B149,'[5]Trial Blc'!$B$4:S$379,H$2,FALSE),0)</f>
        <v>0</v>
      </c>
      <c r="I149" s="271">
        <f>IFERROR(VLOOKUP($B149,'[5]Trial Blc'!$B$4:T$379,I$2,FALSE),0)</f>
        <v>0</v>
      </c>
      <c r="J149" s="271">
        <f>IFERROR(VLOOKUP($B149,'[5]Trial Blc'!$B$4:U$379,J$2,FALSE),0)</f>
        <v>0</v>
      </c>
      <c r="K149" s="271">
        <f>IFERROR(VLOOKUP($B149,'[5]Trial Blc'!$B$4:V$379,K$2,FALSE),0)</f>
        <v>0</v>
      </c>
      <c r="L149" s="271">
        <f>IFERROR(VLOOKUP($B149,'[5]Trial Blc'!$B$4:W$379,L$2,FALSE),0)</f>
        <v>0</v>
      </c>
      <c r="M149" s="271">
        <f>IFERROR(VLOOKUP($B149,'[5]Trial Blc'!$B$4:X$379,M$2,FALSE),0)</f>
        <v>0</v>
      </c>
      <c r="N149" s="271">
        <f>IFERROR(VLOOKUP($B149,'[5]Trial Blc'!$B$4:Y$379,N$2,FALSE),0)</f>
        <v>0</v>
      </c>
      <c r="O149" s="271">
        <f>IFERROR(VLOOKUP($B149,'[5]Trial Blc'!$B$4:Z$379,O$2,FALSE),0)</f>
        <v>0</v>
      </c>
      <c r="P149" s="271">
        <f>IFERROR(VLOOKUP($B149,'[5]Trial Blc'!$B$4:AA$379,P$2,FALSE),0)</f>
        <v>0</v>
      </c>
      <c r="Q149" s="271">
        <f>IFERROR(VLOOKUP($B149,'[5]Trial Blc'!$B$4:AB$379,Q$2,FALSE),0)</f>
        <v>0</v>
      </c>
      <c r="R149" s="271">
        <f>IFERROR(VLOOKUP($B149,'[5]Trial Blc'!$B$4:AC$379,R$2,FALSE),0)</f>
        <v>0</v>
      </c>
      <c r="S149" s="271">
        <f>IFERROR(VLOOKUP($B149,'[5]Trial Blc'!$B$4:AD$379,S$2,FALSE),0)</f>
        <v>0</v>
      </c>
      <c r="T149" s="7">
        <f t="shared" si="41"/>
        <v>0</v>
      </c>
      <c r="U149" s="149"/>
      <c r="W149" s="10"/>
      <c r="X149" s="69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1"/>
    </row>
    <row r="150" spans="1:39" s="7" customFormat="1" x14ac:dyDescent="0.2">
      <c r="B150" s="155">
        <v>1667</v>
      </c>
      <c r="C150" s="284" t="s">
        <v>285</v>
      </c>
      <c r="D150" s="271">
        <f>IFERROR(VLOOKUP($B150,'[5]Trial Blc'!$B$4:O$379,D$2,FALSE),0)</f>
        <v>0</v>
      </c>
      <c r="E150" s="10"/>
      <c r="F150" s="9"/>
      <c r="G150" s="10">
        <f t="shared" si="40"/>
        <v>0</v>
      </c>
      <c r="H150" s="271">
        <f>IFERROR(VLOOKUP($B150,'[5]Trial Blc'!$B$4:S$379,H$2,FALSE),0)</f>
        <v>0</v>
      </c>
      <c r="I150" s="271">
        <f>IFERROR(VLOOKUP($B150,'[5]Trial Blc'!$B$4:T$379,I$2,FALSE),0)</f>
        <v>0</v>
      </c>
      <c r="J150" s="271">
        <f>IFERROR(VLOOKUP($B150,'[5]Trial Blc'!$B$4:U$379,J$2,FALSE),0)</f>
        <v>0</v>
      </c>
      <c r="K150" s="271">
        <f>IFERROR(VLOOKUP($B150,'[5]Trial Blc'!$B$4:V$379,K$2,FALSE),0)</f>
        <v>0</v>
      </c>
      <c r="L150" s="271">
        <f>IFERROR(VLOOKUP($B150,'[5]Trial Blc'!$B$4:W$379,L$2,FALSE),0)</f>
        <v>0</v>
      </c>
      <c r="M150" s="271">
        <f>IFERROR(VLOOKUP($B150,'[5]Trial Blc'!$B$4:X$379,M$2,FALSE),0)</f>
        <v>0</v>
      </c>
      <c r="N150" s="271">
        <f>IFERROR(VLOOKUP($B150,'[5]Trial Blc'!$B$4:Y$379,N$2,FALSE),0)</f>
        <v>0</v>
      </c>
      <c r="O150" s="271">
        <f>IFERROR(VLOOKUP($B150,'[5]Trial Blc'!$B$4:Z$379,O$2,FALSE),0)</f>
        <v>0</v>
      </c>
      <c r="P150" s="271">
        <f>IFERROR(VLOOKUP($B150,'[5]Trial Blc'!$B$4:AA$379,P$2,FALSE),0)</f>
        <v>0</v>
      </c>
      <c r="Q150" s="271">
        <f>IFERROR(VLOOKUP($B150,'[5]Trial Blc'!$B$4:AB$379,Q$2,FALSE),0)</f>
        <v>0</v>
      </c>
      <c r="R150" s="271">
        <f>IFERROR(VLOOKUP($B150,'[5]Trial Blc'!$B$4:AC$379,R$2,FALSE),0)</f>
        <v>0</v>
      </c>
      <c r="S150" s="271">
        <f>IFERROR(VLOOKUP($B150,'[5]Trial Blc'!$B$4:AD$379,S$2,FALSE),0)</f>
        <v>0</v>
      </c>
      <c r="T150" s="7">
        <f t="shared" si="41"/>
        <v>0</v>
      </c>
      <c r="U150" s="149"/>
      <c r="W150" s="10"/>
      <c r="X150" s="69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1"/>
    </row>
    <row r="151" spans="1:39" s="7" customFormat="1" x14ac:dyDescent="0.2">
      <c r="B151" s="155">
        <v>1668</v>
      </c>
      <c r="C151" s="284" t="s">
        <v>286</v>
      </c>
      <c r="D151" s="271">
        <f>IFERROR(VLOOKUP($B151,'[5]Trial Blc'!$B$4:O$379,D$2,FALSE),0)</f>
        <v>0</v>
      </c>
      <c r="E151" s="10"/>
      <c r="F151" s="9"/>
      <c r="G151" s="10">
        <f t="shared" si="40"/>
        <v>0</v>
      </c>
      <c r="H151" s="271">
        <f>IFERROR(VLOOKUP($B151,'[5]Trial Blc'!$B$4:S$379,H$2,FALSE),0)</f>
        <v>0</v>
      </c>
      <c r="I151" s="271">
        <f>IFERROR(VLOOKUP($B151,'[5]Trial Blc'!$B$4:T$379,I$2,FALSE),0)</f>
        <v>0</v>
      </c>
      <c r="J151" s="271">
        <f>IFERROR(VLOOKUP($B151,'[5]Trial Blc'!$B$4:U$379,J$2,FALSE),0)</f>
        <v>0</v>
      </c>
      <c r="K151" s="271">
        <f>IFERROR(VLOOKUP($B151,'[5]Trial Blc'!$B$4:V$379,K$2,FALSE),0)</f>
        <v>0</v>
      </c>
      <c r="L151" s="271">
        <f>IFERROR(VLOOKUP($B151,'[5]Trial Blc'!$B$4:W$379,L$2,FALSE),0)</f>
        <v>0</v>
      </c>
      <c r="M151" s="271">
        <f>IFERROR(VLOOKUP($B151,'[5]Trial Blc'!$B$4:X$379,M$2,FALSE),0)</f>
        <v>0</v>
      </c>
      <c r="N151" s="271">
        <f>IFERROR(VLOOKUP($B151,'[5]Trial Blc'!$B$4:Y$379,N$2,FALSE),0)</f>
        <v>0</v>
      </c>
      <c r="O151" s="271">
        <f>IFERROR(VLOOKUP($B151,'[5]Trial Blc'!$B$4:Z$379,O$2,FALSE),0)</f>
        <v>0</v>
      </c>
      <c r="P151" s="271">
        <f>IFERROR(VLOOKUP($B151,'[5]Trial Blc'!$B$4:AA$379,P$2,FALSE),0)</f>
        <v>0</v>
      </c>
      <c r="Q151" s="271">
        <f>IFERROR(VLOOKUP($B151,'[5]Trial Blc'!$B$4:AB$379,Q$2,FALSE),0)</f>
        <v>0</v>
      </c>
      <c r="R151" s="271">
        <f>IFERROR(VLOOKUP($B151,'[5]Trial Blc'!$B$4:AC$379,R$2,FALSE),0)</f>
        <v>0</v>
      </c>
      <c r="S151" s="271">
        <f>IFERROR(VLOOKUP($B151,'[5]Trial Blc'!$B$4:AD$379,S$2,FALSE),0)</f>
        <v>0</v>
      </c>
      <c r="T151" s="7">
        <f t="shared" si="41"/>
        <v>0</v>
      </c>
      <c r="U151" s="149"/>
      <c r="W151" s="10"/>
      <c r="X151" s="69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1"/>
    </row>
    <row r="152" spans="1:39" s="7" customFormat="1" x14ac:dyDescent="0.2">
      <c r="B152" s="155">
        <v>1669</v>
      </c>
      <c r="C152" s="284" t="s">
        <v>287</v>
      </c>
      <c r="D152" s="271">
        <f>IFERROR(VLOOKUP($B152,'[5]Trial Blc'!$B$4:O$379,D$2,FALSE),0)</f>
        <v>0</v>
      </c>
      <c r="E152" s="10"/>
      <c r="F152" s="9"/>
      <c r="G152" s="10">
        <f t="shared" si="40"/>
        <v>0</v>
      </c>
      <c r="H152" s="271">
        <f>IFERROR(VLOOKUP($B152,'[5]Trial Blc'!$B$4:S$379,H$2,FALSE),0)</f>
        <v>0</v>
      </c>
      <c r="I152" s="271">
        <f>IFERROR(VLOOKUP($B152,'[5]Trial Blc'!$B$4:T$379,I$2,FALSE),0)</f>
        <v>0</v>
      </c>
      <c r="J152" s="271">
        <f>IFERROR(VLOOKUP($B152,'[5]Trial Blc'!$B$4:U$379,J$2,FALSE),0)</f>
        <v>0</v>
      </c>
      <c r="K152" s="271">
        <f>IFERROR(VLOOKUP($B152,'[5]Trial Blc'!$B$4:V$379,K$2,FALSE),0)</f>
        <v>0</v>
      </c>
      <c r="L152" s="271">
        <f>IFERROR(VLOOKUP($B152,'[5]Trial Blc'!$B$4:W$379,L$2,FALSE),0)</f>
        <v>0</v>
      </c>
      <c r="M152" s="271">
        <f>IFERROR(VLOOKUP($B152,'[5]Trial Blc'!$B$4:X$379,M$2,FALSE),0)</f>
        <v>0</v>
      </c>
      <c r="N152" s="271">
        <f>IFERROR(VLOOKUP($B152,'[5]Trial Blc'!$B$4:Y$379,N$2,FALSE),0)</f>
        <v>0</v>
      </c>
      <c r="O152" s="271">
        <f>IFERROR(VLOOKUP($B152,'[5]Trial Blc'!$B$4:Z$379,O$2,FALSE),0)</f>
        <v>0</v>
      </c>
      <c r="P152" s="271">
        <f>IFERROR(VLOOKUP($B152,'[5]Trial Blc'!$B$4:AA$379,P$2,FALSE),0)</f>
        <v>0</v>
      </c>
      <c r="Q152" s="271">
        <f>IFERROR(VLOOKUP($B152,'[5]Trial Blc'!$B$4:AB$379,Q$2,FALSE),0)</f>
        <v>0</v>
      </c>
      <c r="R152" s="271">
        <f>IFERROR(VLOOKUP($B152,'[5]Trial Blc'!$B$4:AC$379,R$2,FALSE),0)</f>
        <v>0</v>
      </c>
      <c r="S152" s="271">
        <f>IFERROR(VLOOKUP($B152,'[5]Trial Blc'!$B$4:AD$379,S$2,FALSE),0)</f>
        <v>0</v>
      </c>
      <c r="T152" s="7">
        <f t="shared" si="41"/>
        <v>0</v>
      </c>
      <c r="U152" s="149"/>
      <c r="W152" s="10"/>
      <c r="X152" s="69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1"/>
    </row>
    <row r="153" spans="1:39" s="7" customFormat="1" x14ac:dyDescent="0.2">
      <c r="B153" s="155">
        <v>1670</v>
      </c>
      <c r="C153" s="284" t="s">
        <v>288</v>
      </c>
      <c r="D153" s="271">
        <f>IFERROR(VLOOKUP($B153,'[5]Trial Blc'!$B$4:O$379,D$2,FALSE),0)</f>
        <v>0</v>
      </c>
      <c r="E153" s="10"/>
      <c r="F153" s="9"/>
      <c r="G153" s="10">
        <f t="shared" si="40"/>
        <v>0</v>
      </c>
      <c r="H153" s="271">
        <f>IFERROR(VLOOKUP($B153,'[5]Trial Blc'!$B$4:S$379,H$2,FALSE),0)</f>
        <v>0</v>
      </c>
      <c r="I153" s="271">
        <f>IFERROR(VLOOKUP($B153,'[5]Trial Blc'!$B$4:T$379,I$2,FALSE),0)</f>
        <v>0</v>
      </c>
      <c r="J153" s="271">
        <f>IFERROR(VLOOKUP($B153,'[5]Trial Blc'!$B$4:U$379,J$2,FALSE),0)</f>
        <v>0</v>
      </c>
      <c r="K153" s="271">
        <f>IFERROR(VLOOKUP($B153,'[5]Trial Blc'!$B$4:V$379,K$2,FALSE),0)</f>
        <v>0</v>
      </c>
      <c r="L153" s="271">
        <f>IFERROR(VLOOKUP($B153,'[5]Trial Blc'!$B$4:W$379,L$2,FALSE),0)</f>
        <v>0</v>
      </c>
      <c r="M153" s="271">
        <f>IFERROR(VLOOKUP($B153,'[5]Trial Blc'!$B$4:X$379,M$2,FALSE),0)</f>
        <v>0</v>
      </c>
      <c r="N153" s="271">
        <f>IFERROR(VLOOKUP($B153,'[5]Trial Blc'!$B$4:Y$379,N$2,FALSE),0)</f>
        <v>0</v>
      </c>
      <c r="O153" s="271">
        <f>IFERROR(VLOOKUP($B153,'[5]Trial Blc'!$B$4:Z$379,O$2,FALSE),0)</f>
        <v>0</v>
      </c>
      <c r="P153" s="271">
        <f>IFERROR(VLOOKUP($B153,'[5]Trial Blc'!$B$4:AA$379,P$2,FALSE),0)</f>
        <v>0</v>
      </c>
      <c r="Q153" s="271">
        <f>IFERROR(VLOOKUP($B153,'[5]Trial Blc'!$B$4:AB$379,Q$2,FALSE),0)</f>
        <v>0</v>
      </c>
      <c r="R153" s="271">
        <f>IFERROR(VLOOKUP($B153,'[5]Trial Blc'!$B$4:AC$379,R$2,FALSE),0)</f>
        <v>0</v>
      </c>
      <c r="S153" s="271">
        <f>IFERROR(VLOOKUP($B153,'[5]Trial Blc'!$B$4:AD$379,S$2,FALSE),0)</f>
        <v>0</v>
      </c>
      <c r="T153" s="7">
        <f t="shared" si="41"/>
        <v>0</v>
      </c>
      <c r="U153" s="149"/>
      <c r="W153" s="10"/>
      <c r="X153" s="69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1"/>
    </row>
    <row r="154" spans="1:39" s="7" customFormat="1" x14ac:dyDescent="0.2">
      <c r="B154" s="155">
        <v>1671</v>
      </c>
      <c r="C154" s="284" t="s">
        <v>289</v>
      </c>
      <c r="D154" s="271">
        <f>IFERROR(VLOOKUP($B154,'[5]Trial Blc'!$B$4:O$379,D$2,FALSE),0)</f>
        <v>0</v>
      </c>
      <c r="E154" s="10"/>
      <c r="F154" s="9"/>
      <c r="G154" s="10">
        <f t="shared" si="40"/>
        <v>0</v>
      </c>
      <c r="H154" s="271">
        <f>IFERROR(VLOOKUP($B154,'[5]Trial Blc'!$B$4:S$379,H$2,FALSE),0)</f>
        <v>0</v>
      </c>
      <c r="I154" s="271">
        <f>IFERROR(VLOOKUP($B154,'[5]Trial Blc'!$B$4:T$379,I$2,FALSE),0)</f>
        <v>0</v>
      </c>
      <c r="J154" s="271">
        <f>IFERROR(VLOOKUP($B154,'[5]Trial Blc'!$B$4:U$379,J$2,FALSE),0)</f>
        <v>0</v>
      </c>
      <c r="K154" s="271">
        <f>IFERROR(VLOOKUP($B154,'[5]Trial Blc'!$B$4:V$379,K$2,FALSE),0)</f>
        <v>0</v>
      </c>
      <c r="L154" s="271">
        <f>IFERROR(VLOOKUP($B154,'[5]Trial Blc'!$B$4:W$379,L$2,FALSE),0)</f>
        <v>0</v>
      </c>
      <c r="M154" s="271">
        <f>IFERROR(VLOOKUP($B154,'[5]Trial Blc'!$B$4:X$379,M$2,FALSE),0)</f>
        <v>0</v>
      </c>
      <c r="N154" s="271">
        <f>IFERROR(VLOOKUP($B154,'[5]Trial Blc'!$B$4:Y$379,N$2,FALSE),0)</f>
        <v>0</v>
      </c>
      <c r="O154" s="271">
        <f>IFERROR(VLOOKUP($B154,'[5]Trial Blc'!$B$4:Z$379,O$2,FALSE),0)</f>
        <v>0</v>
      </c>
      <c r="P154" s="271">
        <f>IFERROR(VLOOKUP($B154,'[5]Trial Blc'!$B$4:AA$379,P$2,FALSE),0)</f>
        <v>0</v>
      </c>
      <c r="Q154" s="271">
        <f>IFERROR(VLOOKUP($B154,'[5]Trial Blc'!$B$4:AB$379,Q$2,FALSE),0)</f>
        <v>0</v>
      </c>
      <c r="R154" s="271">
        <f>IFERROR(VLOOKUP($B154,'[5]Trial Blc'!$B$4:AC$379,R$2,FALSE),0)</f>
        <v>0</v>
      </c>
      <c r="S154" s="271">
        <f>IFERROR(VLOOKUP($B154,'[5]Trial Blc'!$B$4:AD$379,S$2,FALSE),0)</f>
        <v>0</v>
      </c>
      <c r="T154" s="7">
        <f t="shared" si="41"/>
        <v>0</v>
      </c>
      <c r="U154" s="149"/>
      <c r="W154" s="10"/>
      <c r="X154" s="69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1"/>
    </row>
    <row r="155" spans="1:39" s="7" customFormat="1" x14ac:dyDescent="0.2">
      <c r="B155" s="155">
        <v>1672</v>
      </c>
      <c r="C155" s="284" t="s">
        <v>290</v>
      </c>
      <c r="D155" s="271">
        <f>IFERROR(VLOOKUP($B155,'[5]Trial Blc'!$B$4:O$379,D$2,FALSE),0)</f>
        <v>0</v>
      </c>
      <c r="E155" s="10"/>
      <c r="F155" s="9"/>
      <c r="G155" s="10">
        <f t="shared" si="40"/>
        <v>0</v>
      </c>
      <c r="H155" s="271">
        <f>IFERROR(VLOOKUP($B155,'[5]Trial Blc'!$B$4:S$379,H$2,FALSE),0)</f>
        <v>0</v>
      </c>
      <c r="I155" s="271">
        <f>IFERROR(VLOOKUP($B155,'[5]Trial Blc'!$B$4:T$379,I$2,FALSE),0)</f>
        <v>0</v>
      </c>
      <c r="J155" s="271">
        <f>IFERROR(VLOOKUP($B155,'[5]Trial Blc'!$B$4:U$379,J$2,FALSE),0)</f>
        <v>0</v>
      </c>
      <c r="K155" s="271">
        <f>IFERROR(VLOOKUP($B155,'[5]Trial Blc'!$B$4:V$379,K$2,FALSE),0)</f>
        <v>0</v>
      </c>
      <c r="L155" s="271">
        <f>IFERROR(VLOOKUP($B155,'[5]Trial Blc'!$B$4:W$379,L$2,FALSE),0)</f>
        <v>0</v>
      </c>
      <c r="M155" s="271">
        <f>IFERROR(VLOOKUP($B155,'[5]Trial Blc'!$B$4:X$379,M$2,FALSE),0)</f>
        <v>0</v>
      </c>
      <c r="N155" s="271">
        <f>IFERROR(VLOOKUP($B155,'[5]Trial Blc'!$B$4:Y$379,N$2,FALSE),0)</f>
        <v>0</v>
      </c>
      <c r="O155" s="271">
        <f>IFERROR(VLOOKUP($B155,'[5]Trial Blc'!$B$4:Z$379,O$2,FALSE),0)</f>
        <v>0</v>
      </c>
      <c r="P155" s="271">
        <f>IFERROR(VLOOKUP($B155,'[5]Trial Blc'!$B$4:AA$379,P$2,FALSE),0)</f>
        <v>0</v>
      </c>
      <c r="Q155" s="271">
        <f>IFERROR(VLOOKUP($B155,'[5]Trial Blc'!$B$4:AB$379,Q$2,FALSE),0)</f>
        <v>0</v>
      </c>
      <c r="R155" s="271">
        <f>IFERROR(VLOOKUP($B155,'[5]Trial Blc'!$B$4:AC$379,R$2,FALSE),0)</f>
        <v>0</v>
      </c>
      <c r="S155" s="271">
        <f>IFERROR(VLOOKUP($B155,'[5]Trial Blc'!$B$4:AD$379,S$2,FALSE),0)</f>
        <v>0</v>
      </c>
      <c r="T155" s="7">
        <f t="shared" si="41"/>
        <v>0</v>
      </c>
      <c r="U155" s="149"/>
      <c r="W155" s="10"/>
      <c r="X155" s="69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1"/>
    </row>
    <row r="156" spans="1:39" s="7" customFormat="1" x14ac:dyDescent="0.2">
      <c r="B156" s="155">
        <v>1699</v>
      </c>
      <c r="C156" s="284" t="s">
        <v>291</v>
      </c>
      <c r="D156" s="271">
        <f>IFERROR(VLOOKUP($B156,'[5]Trial Blc'!$B$4:O$379,D$2,FALSE),0)</f>
        <v>0</v>
      </c>
      <c r="E156" s="10"/>
      <c r="F156" s="9"/>
      <c r="G156" s="10">
        <f t="shared" si="40"/>
        <v>0</v>
      </c>
      <c r="H156" s="271">
        <f>IFERROR(VLOOKUP($B156,'[5]Trial Blc'!$B$4:S$379,H$2,FALSE),0)</f>
        <v>0</v>
      </c>
      <c r="I156" s="271">
        <f>IFERROR(VLOOKUP($B156,'[5]Trial Blc'!$B$4:T$379,I$2,FALSE),0)</f>
        <v>0</v>
      </c>
      <c r="J156" s="271">
        <f>IFERROR(VLOOKUP($B156,'[5]Trial Blc'!$B$4:U$379,J$2,FALSE),0)</f>
        <v>0</v>
      </c>
      <c r="K156" s="271">
        <f>IFERROR(VLOOKUP($B156,'[5]Trial Blc'!$B$4:V$379,K$2,FALSE),0)</f>
        <v>0</v>
      </c>
      <c r="L156" s="271">
        <f>IFERROR(VLOOKUP($B156,'[5]Trial Blc'!$B$4:W$379,L$2,FALSE),0)</f>
        <v>0</v>
      </c>
      <c r="M156" s="271">
        <f>IFERROR(VLOOKUP($B156,'[5]Trial Blc'!$B$4:X$379,M$2,FALSE),0)</f>
        <v>0</v>
      </c>
      <c r="N156" s="271">
        <f>IFERROR(VLOOKUP($B156,'[5]Trial Blc'!$B$4:Y$379,N$2,FALSE),0)</f>
        <v>0</v>
      </c>
      <c r="O156" s="271">
        <f>IFERROR(VLOOKUP($B156,'[5]Trial Blc'!$B$4:Z$379,O$2,FALSE),0)</f>
        <v>0</v>
      </c>
      <c r="P156" s="271">
        <f>IFERROR(VLOOKUP($B156,'[5]Trial Blc'!$B$4:AA$379,P$2,FALSE),0)</f>
        <v>0</v>
      </c>
      <c r="Q156" s="271">
        <f>IFERROR(VLOOKUP($B156,'[5]Trial Blc'!$B$4:AB$379,Q$2,FALSE),0)</f>
        <v>0</v>
      </c>
      <c r="R156" s="271">
        <f>IFERROR(VLOOKUP($B156,'[5]Trial Blc'!$B$4:AC$379,R$2,FALSE),0)</f>
        <v>0</v>
      </c>
      <c r="S156" s="271">
        <f>IFERROR(VLOOKUP($B156,'[5]Trial Blc'!$B$4:AD$379,S$2,FALSE),0)</f>
        <v>0</v>
      </c>
      <c r="T156" s="7">
        <f t="shared" si="41"/>
        <v>0</v>
      </c>
      <c r="U156" s="149"/>
      <c r="W156" s="10"/>
      <c r="X156" s="69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1"/>
    </row>
    <row r="157" spans="1:39" s="7" customFormat="1" x14ac:dyDescent="0.2">
      <c r="B157" s="155"/>
      <c r="C157" s="284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U157" s="149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1"/>
    </row>
    <row r="158" spans="1:39" s="11" customFormat="1" ht="10.5" customHeight="1" x14ac:dyDescent="0.2">
      <c r="B158" s="155">
        <v>1655</v>
      </c>
      <c r="C158" s="12" t="s">
        <v>292</v>
      </c>
      <c r="D158" s="271">
        <f>IFERROR(VLOOKUP($B158,'[5]Trial Blc'!$B$4:O$379,D$2,FALSE),0)</f>
        <v>0</v>
      </c>
      <c r="E158" s="10"/>
      <c r="F158" s="9"/>
      <c r="G158" s="10">
        <f>SUM(D158:F158)</f>
        <v>0</v>
      </c>
      <c r="H158" s="271">
        <f>IFERROR(VLOOKUP($B158,'[5]Trial Blc'!$B$4:S$379,H$2,FALSE),0)</f>
        <v>0</v>
      </c>
      <c r="I158" s="271">
        <f>IFERROR(VLOOKUP($B158,'[5]Trial Blc'!$B$4:T$379,I$2,FALSE),0)</f>
        <v>0</v>
      </c>
      <c r="J158" s="271">
        <f>IFERROR(VLOOKUP($B158,'[5]Trial Blc'!$B$4:U$379,J$2,FALSE),0)</f>
        <v>0</v>
      </c>
      <c r="K158" s="271">
        <f>IFERROR(VLOOKUP($B158,'[5]Trial Blc'!$B$4:V$379,K$2,FALSE),0)</f>
        <v>0</v>
      </c>
      <c r="L158" s="271">
        <f>IFERROR(VLOOKUP($B158,'[5]Trial Blc'!$B$4:W$379,L$2,FALSE),0)</f>
        <v>0</v>
      </c>
      <c r="M158" s="271">
        <f>IFERROR(VLOOKUP($B158,'[5]Trial Blc'!$B$4:X$379,M$2,FALSE),0)</f>
        <v>0</v>
      </c>
      <c r="N158" s="271">
        <f>IFERROR(VLOOKUP($B158,'[5]Trial Blc'!$B$4:Y$379,N$2,FALSE),0)</f>
        <v>0</v>
      </c>
      <c r="O158" s="271">
        <f>IFERROR(VLOOKUP($B158,'[5]Trial Blc'!$B$4:Z$379,O$2,FALSE),0)</f>
        <v>0</v>
      </c>
      <c r="P158" s="271">
        <f>IFERROR(VLOOKUP($B158,'[5]Trial Blc'!$B$4:AA$379,P$2,FALSE),0)</f>
        <v>0</v>
      </c>
      <c r="Q158" s="271">
        <f>IFERROR(VLOOKUP($B158,'[5]Trial Blc'!$B$4:AB$379,Q$2,FALSE),0)</f>
        <v>0</v>
      </c>
      <c r="R158" s="271">
        <f>IFERROR(VLOOKUP($B158,'[5]Trial Blc'!$B$4:AC$379,R$2,FALSE),0)</f>
        <v>0</v>
      </c>
      <c r="S158" s="271">
        <f>IFERROR(VLOOKUP($B158,'[5]Trial Blc'!$B$4:AD$379,S$2,FALSE),0)</f>
        <v>0</v>
      </c>
      <c r="T158" s="7">
        <f t="shared" si="41"/>
        <v>0</v>
      </c>
      <c r="U158" s="150"/>
      <c r="W158" s="10"/>
      <c r="X158" s="70">
        <f>SUM(X146:X157)</f>
        <v>0</v>
      </c>
      <c r="Y158" s="70"/>
      <c r="Z158" s="70">
        <f>SUM(Z146:Z157)</f>
        <v>0</v>
      </c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</row>
    <row r="159" spans="1:39" s="11" customFormat="1" ht="10.5" customHeight="1" x14ac:dyDescent="0.2">
      <c r="B159" s="155"/>
      <c r="C159" s="12"/>
      <c r="D159" s="10"/>
      <c r="E159" s="10"/>
      <c r="F159" s="12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71"/>
      <c r="U159" s="150"/>
      <c r="W159" s="10"/>
      <c r="X159" s="12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</row>
    <row r="160" spans="1:39" s="11" customFormat="1" ht="10.5" customHeight="1" x14ac:dyDescent="0.2">
      <c r="B160" s="155">
        <v>1741</v>
      </c>
      <c r="C160" s="12" t="s">
        <v>293</v>
      </c>
      <c r="D160" s="271">
        <f>IFERROR(VLOOKUP($B160,'[5]Trial Blc'!$B$4:O$379,D$2,FALSE),0)</f>
        <v>0</v>
      </c>
      <c r="E160" s="10"/>
      <c r="F160" s="9"/>
      <c r="G160" s="10">
        <f t="shared" ref="G160:G175" si="42">SUM(D160:F160)</f>
        <v>0</v>
      </c>
      <c r="H160" s="271">
        <f>IFERROR(VLOOKUP($B160,'[5]Trial Blc'!$B$4:S$379,H$2,FALSE),0)</f>
        <v>0</v>
      </c>
      <c r="I160" s="271">
        <f>IFERROR(VLOOKUP($B160,'[5]Trial Blc'!$B$4:T$379,I$2,FALSE),0)</f>
        <v>0</v>
      </c>
      <c r="J160" s="271">
        <f>IFERROR(VLOOKUP($B160,'[5]Trial Blc'!$B$4:U$379,J$2,FALSE),0)</f>
        <v>0</v>
      </c>
      <c r="K160" s="271">
        <f>IFERROR(VLOOKUP($B160,'[5]Trial Blc'!$B$4:V$379,K$2,FALSE),0)</f>
        <v>0</v>
      </c>
      <c r="L160" s="271">
        <f>IFERROR(VLOOKUP($B160,'[5]Trial Blc'!$B$4:W$379,L$2,FALSE),0)</f>
        <v>0</v>
      </c>
      <c r="M160" s="271">
        <f>IFERROR(VLOOKUP($B160,'[5]Trial Blc'!$B$4:X$379,M$2,FALSE),0)</f>
        <v>0</v>
      </c>
      <c r="N160" s="271">
        <f>IFERROR(VLOOKUP($B160,'[5]Trial Blc'!$B$4:Y$379,N$2,FALSE),0)</f>
        <v>0</v>
      </c>
      <c r="O160" s="271">
        <f>IFERROR(VLOOKUP($B160,'[5]Trial Blc'!$B$4:Z$379,O$2,FALSE),0)</f>
        <v>0</v>
      </c>
      <c r="P160" s="271">
        <f>IFERROR(VLOOKUP($B160,'[5]Trial Blc'!$B$4:AA$379,P$2,FALSE),0)</f>
        <v>0</v>
      </c>
      <c r="Q160" s="271">
        <f>IFERROR(VLOOKUP($B160,'[5]Trial Blc'!$B$4:AB$379,Q$2,FALSE),0)</f>
        <v>0</v>
      </c>
      <c r="R160" s="271">
        <f>IFERROR(VLOOKUP($B160,'[5]Trial Blc'!$B$4:AC$379,R$2,FALSE),0)</f>
        <v>0</v>
      </c>
      <c r="S160" s="271">
        <f>IFERROR(VLOOKUP($B160,'[5]Trial Blc'!$B$4:AD$379,S$2,FALSE),0)</f>
        <v>0</v>
      </c>
      <c r="T160" s="7">
        <f t="shared" ref="T160:T166" si="43">AVERAGE(G160:S160)</f>
        <v>0</v>
      </c>
      <c r="U160" s="150"/>
      <c r="W160" s="10"/>
      <c r="X160" s="12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</row>
    <row r="161" spans="2:38" s="11" customFormat="1" ht="10.5" customHeight="1" x14ac:dyDescent="0.2">
      <c r="B161" s="155">
        <v>1745</v>
      </c>
      <c r="C161" s="12" t="s">
        <v>294</v>
      </c>
      <c r="D161" s="271">
        <f>IFERROR(VLOOKUP($B161,'[5]Trial Blc'!$B$4:O$379,D$2,FALSE),0)</f>
        <v>19.66</v>
      </c>
      <c r="E161" s="10"/>
      <c r="F161" s="9"/>
      <c r="G161" s="10">
        <f t="shared" si="42"/>
        <v>19.66</v>
      </c>
      <c r="H161" s="271">
        <f>IFERROR(VLOOKUP($B161,'[5]Trial Blc'!$B$4:S$379,H$2,FALSE),0)</f>
        <v>19.670000000000002</v>
      </c>
      <c r="I161" s="271">
        <f>IFERROR(VLOOKUP($B161,'[5]Trial Blc'!$B$4:T$379,I$2,FALSE),0)</f>
        <v>19.559999999999999</v>
      </c>
      <c r="J161" s="271">
        <f>IFERROR(VLOOKUP($B161,'[5]Trial Blc'!$B$4:U$379,J$2,FALSE),0)</f>
        <v>32.369999999999997</v>
      </c>
      <c r="K161" s="271">
        <f>IFERROR(VLOOKUP($B161,'[5]Trial Blc'!$B$4:V$379,K$2,FALSE),0)</f>
        <v>17374.7</v>
      </c>
      <c r="L161" s="271">
        <f>IFERROR(VLOOKUP($B161,'[5]Trial Blc'!$B$4:W$379,L$2,FALSE),0)</f>
        <v>21498.97</v>
      </c>
      <c r="M161" s="271">
        <f>IFERROR(VLOOKUP($B161,'[5]Trial Blc'!$B$4:X$379,M$2,FALSE),0)</f>
        <v>23508.62</v>
      </c>
      <c r="N161" s="271">
        <f>IFERROR(VLOOKUP($B161,'[5]Trial Blc'!$B$4:Y$379,N$2,FALSE),0)</f>
        <v>23508.57</v>
      </c>
      <c r="O161" s="271">
        <f>IFERROR(VLOOKUP($B161,'[5]Trial Blc'!$B$4:Z$379,O$2,FALSE),0)</f>
        <v>23508.54</v>
      </c>
      <c r="P161" s="271">
        <f>IFERROR(VLOOKUP($B161,'[5]Trial Blc'!$B$4:AA$379,P$2,FALSE),0)</f>
        <v>23508.51</v>
      </c>
      <c r="Q161" s="271">
        <f>IFERROR(VLOOKUP($B161,'[5]Trial Blc'!$B$4:AB$379,Q$2,FALSE),0)</f>
        <v>23508.49</v>
      </c>
      <c r="R161" s="271">
        <f>IFERROR(VLOOKUP($B161,'[5]Trial Blc'!$B$4:AC$379,R$2,FALSE),0)</f>
        <v>23508.46</v>
      </c>
      <c r="S161" s="271">
        <f>IFERROR(VLOOKUP($B161,'[5]Trial Blc'!$B$4:AD$379,S$2,FALSE),0)</f>
        <v>23508.41</v>
      </c>
      <c r="T161" s="7">
        <f t="shared" si="43"/>
        <v>15655.733076923078</v>
      </c>
      <c r="U161" s="150"/>
      <c r="W161" s="10"/>
      <c r="X161" s="12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</row>
    <row r="162" spans="2:38" s="11" customFormat="1" ht="10.5" customHeight="1" x14ac:dyDescent="0.2">
      <c r="B162" s="155">
        <v>1746</v>
      </c>
      <c r="C162" s="12" t="s">
        <v>295</v>
      </c>
      <c r="D162" s="271">
        <f>IFERROR(VLOOKUP($B162,'[5]Trial Blc'!$B$4:O$379,D$2,FALSE),0)</f>
        <v>0</v>
      </c>
      <c r="E162" s="10"/>
      <c r="F162" s="9"/>
      <c r="G162" s="10">
        <f t="shared" si="42"/>
        <v>0</v>
      </c>
      <c r="H162" s="271">
        <f>IFERROR(VLOOKUP($B162,'[5]Trial Blc'!$B$4:S$379,H$2,FALSE),0)</f>
        <v>0</v>
      </c>
      <c r="I162" s="271">
        <f>IFERROR(VLOOKUP($B162,'[5]Trial Blc'!$B$4:T$379,I$2,FALSE),0)</f>
        <v>0</v>
      </c>
      <c r="J162" s="271">
        <f>IFERROR(VLOOKUP($B162,'[5]Trial Blc'!$B$4:U$379,J$2,FALSE),0)</f>
        <v>0</v>
      </c>
      <c r="K162" s="271">
        <f>IFERROR(VLOOKUP($B162,'[5]Trial Blc'!$B$4:V$379,K$2,FALSE),0)</f>
        <v>0</v>
      </c>
      <c r="L162" s="271">
        <f>IFERROR(VLOOKUP($B162,'[5]Trial Blc'!$B$4:W$379,L$2,FALSE),0)</f>
        <v>0</v>
      </c>
      <c r="M162" s="271">
        <f>IFERROR(VLOOKUP($B162,'[5]Trial Blc'!$B$4:X$379,M$2,FALSE),0)</f>
        <v>0</v>
      </c>
      <c r="N162" s="271">
        <f>IFERROR(VLOOKUP($B162,'[5]Trial Blc'!$B$4:Y$379,N$2,FALSE),0)</f>
        <v>0</v>
      </c>
      <c r="O162" s="271">
        <f>IFERROR(VLOOKUP($B162,'[5]Trial Blc'!$B$4:Z$379,O$2,FALSE),0)</f>
        <v>0</v>
      </c>
      <c r="P162" s="271">
        <f>IFERROR(VLOOKUP($B162,'[5]Trial Blc'!$B$4:AA$379,P$2,FALSE),0)</f>
        <v>0</v>
      </c>
      <c r="Q162" s="271">
        <f>IFERROR(VLOOKUP($B162,'[5]Trial Blc'!$B$4:AB$379,Q$2,FALSE),0)</f>
        <v>0</v>
      </c>
      <c r="R162" s="271">
        <f>IFERROR(VLOOKUP($B162,'[5]Trial Blc'!$B$4:AC$379,R$2,FALSE),0)</f>
        <v>0</v>
      </c>
      <c r="S162" s="271">
        <f>IFERROR(VLOOKUP($B162,'[5]Trial Blc'!$B$4:AD$379,S$2,FALSE),0)</f>
        <v>0</v>
      </c>
      <c r="T162" s="7">
        <f t="shared" si="43"/>
        <v>0</v>
      </c>
      <c r="U162" s="150"/>
      <c r="W162" s="10"/>
      <c r="X162" s="12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</row>
    <row r="163" spans="2:38" s="11" customFormat="1" ht="10.5" customHeight="1" x14ac:dyDescent="0.2">
      <c r="B163" s="155">
        <v>1748</v>
      </c>
      <c r="C163" s="284" t="s">
        <v>296</v>
      </c>
      <c r="D163" s="271">
        <f>IFERROR(VLOOKUP($B163,'[5]Trial Blc'!$B$4:O$379,D$2,FALSE),0)</f>
        <v>0</v>
      </c>
      <c r="E163" s="10"/>
      <c r="F163" s="9"/>
      <c r="G163" s="10">
        <f t="shared" si="42"/>
        <v>0</v>
      </c>
      <c r="H163" s="271">
        <f>IFERROR(VLOOKUP($B163,'[5]Trial Blc'!$B$4:S$379,H$2,FALSE),0)</f>
        <v>0</v>
      </c>
      <c r="I163" s="271">
        <f>IFERROR(VLOOKUP($B163,'[5]Trial Blc'!$B$4:T$379,I$2,FALSE),0)</f>
        <v>0</v>
      </c>
      <c r="J163" s="271">
        <f>IFERROR(VLOOKUP($B163,'[5]Trial Blc'!$B$4:U$379,J$2,FALSE),0)</f>
        <v>0</v>
      </c>
      <c r="K163" s="271">
        <f>IFERROR(VLOOKUP($B163,'[5]Trial Blc'!$B$4:V$379,K$2,FALSE),0)</f>
        <v>0</v>
      </c>
      <c r="L163" s="271">
        <f>IFERROR(VLOOKUP($B163,'[5]Trial Blc'!$B$4:W$379,L$2,FALSE),0)</f>
        <v>0</v>
      </c>
      <c r="M163" s="271">
        <f>IFERROR(VLOOKUP($B163,'[5]Trial Blc'!$B$4:X$379,M$2,FALSE),0)</f>
        <v>0</v>
      </c>
      <c r="N163" s="271">
        <f>IFERROR(VLOOKUP($B163,'[5]Trial Blc'!$B$4:Y$379,N$2,FALSE),0)</f>
        <v>0</v>
      </c>
      <c r="O163" s="271">
        <f>IFERROR(VLOOKUP($B163,'[5]Trial Blc'!$B$4:Z$379,O$2,FALSE),0)</f>
        <v>0</v>
      </c>
      <c r="P163" s="271">
        <f>IFERROR(VLOOKUP($B163,'[5]Trial Blc'!$B$4:AA$379,P$2,FALSE),0)</f>
        <v>0</v>
      </c>
      <c r="Q163" s="271">
        <f>IFERROR(VLOOKUP($B163,'[5]Trial Blc'!$B$4:AB$379,Q$2,FALSE),0)</f>
        <v>0</v>
      </c>
      <c r="R163" s="271">
        <f>IFERROR(VLOOKUP($B163,'[5]Trial Blc'!$B$4:AC$379,R$2,FALSE),0)</f>
        <v>0</v>
      </c>
      <c r="S163" s="271">
        <f>IFERROR(VLOOKUP($B163,'[5]Trial Blc'!$B$4:AD$379,S$2,FALSE),0)</f>
        <v>0</v>
      </c>
      <c r="T163" s="7">
        <f t="shared" si="43"/>
        <v>0</v>
      </c>
      <c r="U163" s="150"/>
      <c r="W163" s="10"/>
      <c r="X163" s="69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</row>
    <row r="164" spans="2:38" s="11" customFormat="1" ht="10.5" customHeight="1" x14ac:dyDescent="0.2">
      <c r="B164" s="155">
        <v>1749</v>
      </c>
      <c r="C164" s="284" t="s">
        <v>297</v>
      </c>
      <c r="D164" s="271">
        <f>IFERROR(VLOOKUP($B164,'[5]Trial Blc'!$B$4:O$379,D$2,FALSE),0)</f>
        <v>0</v>
      </c>
      <c r="E164" s="10"/>
      <c r="F164" s="9"/>
      <c r="G164" s="10">
        <f t="shared" si="42"/>
        <v>0</v>
      </c>
      <c r="H164" s="271">
        <f>IFERROR(VLOOKUP($B164,'[5]Trial Blc'!$B$4:S$379,H$2,FALSE),0)</f>
        <v>0</v>
      </c>
      <c r="I164" s="271">
        <f>IFERROR(VLOOKUP($B164,'[5]Trial Blc'!$B$4:T$379,I$2,FALSE),0)</f>
        <v>0</v>
      </c>
      <c r="J164" s="271">
        <f>IFERROR(VLOOKUP($B164,'[5]Trial Blc'!$B$4:U$379,J$2,FALSE),0)</f>
        <v>0</v>
      </c>
      <c r="K164" s="271">
        <f>IFERROR(VLOOKUP($B164,'[5]Trial Blc'!$B$4:V$379,K$2,FALSE),0)</f>
        <v>0</v>
      </c>
      <c r="L164" s="271">
        <f>IFERROR(VLOOKUP($B164,'[5]Trial Blc'!$B$4:W$379,L$2,FALSE),0)</f>
        <v>0</v>
      </c>
      <c r="M164" s="271">
        <f>IFERROR(VLOOKUP($B164,'[5]Trial Blc'!$B$4:X$379,M$2,FALSE),0)</f>
        <v>0</v>
      </c>
      <c r="N164" s="271">
        <f>IFERROR(VLOOKUP($B164,'[5]Trial Blc'!$B$4:Y$379,N$2,FALSE),0)</f>
        <v>0</v>
      </c>
      <c r="O164" s="271">
        <f>IFERROR(VLOOKUP($B164,'[5]Trial Blc'!$B$4:Z$379,O$2,FALSE),0)</f>
        <v>0</v>
      </c>
      <c r="P164" s="271">
        <f>IFERROR(VLOOKUP($B164,'[5]Trial Blc'!$B$4:AA$379,P$2,FALSE),0)</f>
        <v>0</v>
      </c>
      <c r="Q164" s="271">
        <f>IFERROR(VLOOKUP($B164,'[5]Trial Blc'!$B$4:AB$379,Q$2,FALSE),0)</f>
        <v>0</v>
      </c>
      <c r="R164" s="271">
        <f>IFERROR(VLOOKUP($B164,'[5]Trial Blc'!$B$4:AC$379,R$2,FALSE),0)</f>
        <v>0</v>
      </c>
      <c r="S164" s="271">
        <f>IFERROR(VLOOKUP($B164,'[5]Trial Blc'!$B$4:AD$379,S$2,FALSE),0)</f>
        <v>0</v>
      </c>
      <c r="T164" s="7"/>
      <c r="U164" s="150"/>
      <c r="W164" s="10"/>
      <c r="X164" s="69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</row>
    <row r="165" spans="2:38" s="11" customFormat="1" ht="10.5" customHeight="1" x14ac:dyDescent="0.2">
      <c r="B165" s="155">
        <v>1752</v>
      </c>
      <c r="C165" s="284" t="s">
        <v>298</v>
      </c>
      <c r="D165" s="271">
        <f>IFERROR(VLOOKUP($B165,'[5]Trial Blc'!$B$4:O$379,D$2,FALSE),0)</f>
        <v>0</v>
      </c>
      <c r="E165" s="10"/>
      <c r="F165" s="9"/>
      <c r="G165" s="10">
        <f t="shared" si="42"/>
        <v>0</v>
      </c>
      <c r="H165" s="271">
        <f>IFERROR(VLOOKUP($B165,'[5]Trial Blc'!$B$4:S$379,H$2,FALSE),0)</f>
        <v>0</v>
      </c>
      <c r="I165" s="271">
        <f>IFERROR(VLOOKUP($B165,'[5]Trial Blc'!$B$4:T$379,I$2,FALSE),0)</f>
        <v>0</v>
      </c>
      <c r="J165" s="271">
        <f>IFERROR(VLOOKUP($B165,'[5]Trial Blc'!$B$4:U$379,J$2,FALSE),0)</f>
        <v>0</v>
      </c>
      <c r="K165" s="271">
        <f>IFERROR(VLOOKUP($B165,'[5]Trial Blc'!$B$4:V$379,K$2,FALSE),0)</f>
        <v>0</v>
      </c>
      <c r="L165" s="271">
        <f>IFERROR(VLOOKUP($B165,'[5]Trial Blc'!$B$4:W$379,L$2,FALSE),0)</f>
        <v>0</v>
      </c>
      <c r="M165" s="271">
        <f>IFERROR(VLOOKUP($B165,'[5]Trial Blc'!$B$4:X$379,M$2,FALSE),0)</f>
        <v>0</v>
      </c>
      <c r="N165" s="271">
        <f>IFERROR(VLOOKUP($B165,'[5]Trial Blc'!$B$4:Y$379,N$2,FALSE),0)</f>
        <v>0</v>
      </c>
      <c r="O165" s="271">
        <f>IFERROR(VLOOKUP($B165,'[5]Trial Blc'!$B$4:Z$379,O$2,FALSE),0)</f>
        <v>0</v>
      </c>
      <c r="P165" s="271">
        <f>IFERROR(VLOOKUP($B165,'[5]Trial Blc'!$B$4:AA$379,P$2,FALSE),0)</f>
        <v>0</v>
      </c>
      <c r="Q165" s="271">
        <f>IFERROR(VLOOKUP($B165,'[5]Trial Blc'!$B$4:AB$379,Q$2,FALSE),0)</f>
        <v>0</v>
      </c>
      <c r="R165" s="271">
        <f>IFERROR(VLOOKUP($B165,'[5]Trial Blc'!$B$4:AC$379,R$2,FALSE),0)</f>
        <v>0</v>
      </c>
      <c r="S165" s="271">
        <f>IFERROR(VLOOKUP($B165,'[5]Trial Blc'!$B$4:AD$379,S$2,FALSE),0)</f>
        <v>0</v>
      </c>
      <c r="T165" s="7">
        <f t="shared" si="43"/>
        <v>0</v>
      </c>
      <c r="U165" s="150"/>
      <c r="W165" s="10"/>
      <c r="X165" s="69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</row>
    <row r="166" spans="2:38" s="11" customFormat="1" ht="10.5" customHeight="1" x14ac:dyDescent="0.2">
      <c r="B166" s="155">
        <v>1769</v>
      </c>
      <c r="C166" s="284" t="s">
        <v>299</v>
      </c>
      <c r="D166" s="271">
        <f>IFERROR(VLOOKUP($B166,'[5]Trial Blc'!$B$4:O$379,D$2,FALSE),0)</f>
        <v>0</v>
      </c>
      <c r="E166" s="10"/>
      <c r="F166" s="9"/>
      <c r="G166" s="10">
        <f t="shared" si="42"/>
        <v>0</v>
      </c>
      <c r="H166" s="271">
        <f>IFERROR(VLOOKUP($B166,'[5]Trial Blc'!$B$4:S$379,H$2,FALSE),0)</f>
        <v>0</v>
      </c>
      <c r="I166" s="271">
        <f>IFERROR(VLOOKUP($B166,'[5]Trial Blc'!$B$4:T$379,I$2,FALSE),0)</f>
        <v>0</v>
      </c>
      <c r="J166" s="271">
        <f>IFERROR(VLOOKUP($B166,'[5]Trial Blc'!$B$4:U$379,J$2,FALSE),0)</f>
        <v>0</v>
      </c>
      <c r="K166" s="271">
        <f>IFERROR(VLOOKUP($B166,'[5]Trial Blc'!$B$4:V$379,K$2,FALSE),0)</f>
        <v>0</v>
      </c>
      <c r="L166" s="271">
        <f>IFERROR(VLOOKUP($B166,'[5]Trial Blc'!$B$4:W$379,L$2,FALSE),0)</f>
        <v>0</v>
      </c>
      <c r="M166" s="271">
        <f>IFERROR(VLOOKUP($B166,'[5]Trial Blc'!$B$4:X$379,M$2,FALSE),0)</f>
        <v>0</v>
      </c>
      <c r="N166" s="271">
        <f>IFERROR(VLOOKUP($B166,'[5]Trial Blc'!$B$4:Y$379,N$2,FALSE),0)</f>
        <v>0</v>
      </c>
      <c r="O166" s="271">
        <f>IFERROR(VLOOKUP($B166,'[5]Trial Blc'!$B$4:Z$379,O$2,FALSE),0)</f>
        <v>0</v>
      </c>
      <c r="P166" s="271">
        <f>IFERROR(VLOOKUP($B166,'[5]Trial Blc'!$B$4:AA$379,P$2,FALSE),0)</f>
        <v>0</v>
      </c>
      <c r="Q166" s="271">
        <f>IFERROR(VLOOKUP($B166,'[5]Trial Blc'!$B$4:AB$379,Q$2,FALSE),0)</f>
        <v>0</v>
      </c>
      <c r="R166" s="271">
        <f>IFERROR(VLOOKUP($B166,'[5]Trial Blc'!$B$4:AC$379,R$2,FALSE),0)</f>
        <v>0</v>
      </c>
      <c r="S166" s="271">
        <f>IFERROR(VLOOKUP($B166,'[5]Trial Blc'!$B$4:AD$379,S$2,FALSE),0)</f>
        <v>0</v>
      </c>
      <c r="T166" s="7">
        <f t="shared" si="43"/>
        <v>0</v>
      </c>
      <c r="U166" s="150"/>
      <c r="W166" s="10"/>
      <c r="X166" s="69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</row>
    <row r="167" spans="2:38" s="11" customFormat="1" ht="10.5" customHeight="1" x14ac:dyDescent="0.2">
      <c r="B167" s="155">
        <v>1770</v>
      </c>
      <c r="C167" s="12" t="s">
        <v>300</v>
      </c>
      <c r="D167" s="271">
        <f>IFERROR(VLOOKUP($B167,'[5]Trial Blc'!$B$4:O$379,D$2,FALSE),0)</f>
        <v>0</v>
      </c>
      <c r="E167" s="10"/>
      <c r="F167" s="9"/>
      <c r="G167" s="10">
        <f t="shared" si="42"/>
        <v>0</v>
      </c>
      <c r="H167" s="271">
        <f>IFERROR(VLOOKUP($B167,'[5]Trial Blc'!$B$4:S$379,H$2,FALSE),0)</f>
        <v>0</v>
      </c>
      <c r="I167" s="271">
        <f>IFERROR(VLOOKUP($B167,'[5]Trial Blc'!$B$4:T$379,I$2,FALSE),0)</f>
        <v>0</v>
      </c>
      <c r="J167" s="271">
        <f>IFERROR(VLOOKUP($B167,'[5]Trial Blc'!$B$4:U$379,J$2,FALSE),0)</f>
        <v>0</v>
      </c>
      <c r="K167" s="271">
        <f>IFERROR(VLOOKUP($B167,'[5]Trial Blc'!$B$4:V$379,K$2,FALSE),0)</f>
        <v>0</v>
      </c>
      <c r="L167" s="271">
        <f>IFERROR(VLOOKUP($B167,'[5]Trial Blc'!$B$4:W$379,L$2,FALSE),0)</f>
        <v>0</v>
      </c>
      <c r="M167" s="271">
        <f>IFERROR(VLOOKUP($B167,'[5]Trial Blc'!$B$4:X$379,M$2,FALSE),0)</f>
        <v>0</v>
      </c>
      <c r="N167" s="271">
        <f>IFERROR(VLOOKUP($B167,'[5]Trial Blc'!$B$4:Y$379,N$2,FALSE),0)</f>
        <v>0</v>
      </c>
      <c r="O167" s="271">
        <f>IFERROR(VLOOKUP($B167,'[5]Trial Blc'!$B$4:Z$379,O$2,FALSE),0)</f>
        <v>0</v>
      </c>
      <c r="P167" s="271">
        <f>IFERROR(VLOOKUP($B167,'[5]Trial Blc'!$B$4:AA$379,P$2,FALSE),0)</f>
        <v>0</v>
      </c>
      <c r="Q167" s="271">
        <f>IFERROR(VLOOKUP($B167,'[5]Trial Blc'!$B$4:AB$379,Q$2,FALSE),0)</f>
        <v>0</v>
      </c>
      <c r="R167" s="271">
        <f>IFERROR(VLOOKUP($B167,'[5]Trial Blc'!$B$4:AC$379,R$2,FALSE),0)</f>
        <v>0</v>
      </c>
      <c r="S167" s="271">
        <f>IFERROR(VLOOKUP($B167,'[5]Trial Blc'!$B$4:AD$379,S$2,FALSE),0)</f>
        <v>0</v>
      </c>
      <c r="T167" s="7"/>
      <c r="U167" s="150"/>
      <c r="W167" s="10"/>
      <c r="X167" s="12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</row>
    <row r="168" spans="2:38" s="11" customFormat="1" ht="10.5" customHeight="1" x14ac:dyDescent="0.2">
      <c r="B168" s="155">
        <v>1771</v>
      </c>
      <c r="C168" s="12" t="s">
        <v>301</v>
      </c>
      <c r="D168" s="271">
        <f>IFERROR(VLOOKUP($B168,'[5]Trial Blc'!$B$4:O$379,D$2,FALSE),0)</f>
        <v>0</v>
      </c>
      <c r="E168" s="10"/>
      <c r="F168" s="9"/>
      <c r="G168" s="10">
        <f t="shared" si="42"/>
        <v>0</v>
      </c>
      <c r="H168" s="271">
        <f>IFERROR(VLOOKUP($B168,'[5]Trial Blc'!$B$4:S$379,H$2,FALSE),0)</f>
        <v>0</v>
      </c>
      <c r="I168" s="271">
        <f>IFERROR(VLOOKUP($B168,'[5]Trial Blc'!$B$4:T$379,I$2,FALSE),0)</f>
        <v>0</v>
      </c>
      <c r="J168" s="271">
        <f>IFERROR(VLOOKUP($B168,'[5]Trial Blc'!$B$4:U$379,J$2,FALSE),0)</f>
        <v>0</v>
      </c>
      <c r="K168" s="271">
        <f>IFERROR(VLOOKUP($B168,'[5]Trial Blc'!$B$4:V$379,K$2,FALSE),0)</f>
        <v>0</v>
      </c>
      <c r="L168" s="271">
        <f>IFERROR(VLOOKUP($B168,'[5]Trial Blc'!$B$4:W$379,L$2,FALSE),0)</f>
        <v>0</v>
      </c>
      <c r="M168" s="271">
        <f>IFERROR(VLOOKUP($B168,'[5]Trial Blc'!$B$4:X$379,M$2,FALSE),0)</f>
        <v>0</v>
      </c>
      <c r="N168" s="271">
        <f>IFERROR(VLOOKUP($B168,'[5]Trial Blc'!$B$4:Y$379,N$2,FALSE),0)</f>
        <v>0</v>
      </c>
      <c r="O168" s="271">
        <f>IFERROR(VLOOKUP($B168,'[5]Trial Blc'!$B$4:Z$379,O$2,FALSE),0)</f>
        <v>0</v>
      </c>
      <c r="P168" s="271">
        <f>IFERROR(VLOOKUP($B168,'[5]Trial Blc'!$B$4:AA$379,P$2,FALSE),0)</f>
        <v>0</v>
      </c>
      <c r="Q168" s="271">
        <f>IFERROR(VLOOKUP($B168,'[5]Trial Blc'!$B$4:AB$379,Q$2,FALSE),0)</f>
        <v>0</v>
      </c>
      <c r="R168" s="271">
        <f>IFERROR(VLOOKUP($B168,'[5]Trial Blc'!$B$4:AC$379,R$2,FALSE),0)</f>
        <v>0</v>
      </c>
      <c r="S168" s="271">
        <f>IFERROR(VLOOKUP($B168,'[5]Trial Blc'!$B$4:AD$379,S$2,FALSE),0)</f>
        <v>0</v>
      </c>
      <c r="T168" s="7">
        <f t="shared" ref="T168:T178" si="44">AVERAGE(G168:S168)</f>
        <v>0</v>
      </c>
      <c r="U168" s="150"/>
      <c r="W168" s="10"/>
      <c r="X168" s="12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</row>
    <row r="169" spans="2:38" s="11" customFormat="1" ht="10.5" customHeight="1" x14ac:dyDescent="0.2">
      <c r="B169" s="155">
        <v>1775</v>
      </c>
      <c r="C169" s="12" t="s">
        <v>302</v>
      </c>
      <c r="D169" s="271">
        <f>IFERROR(VLOOKUP($B169,'[5]Trial Blc'!$B$4:O$379,D$2,FALSE),0)</f>
        <v>101.76</v>
      </c>
      <c r="E169" s="10"/>
      <c r="F169" s="9"/>
      <c r="G169" s="10">
        <f t="shared" si="42"/>
        <v>101.76</v>
      </c>
      <c r="H169" s="271">
        <f>IFERROR(VLOOKUP($B169,'[5]Trial Blc'!$B$4:S$379,H$2,FALSE),0)</f>
        <v>101.76</v>
      </c>
      <c r="I169" s="271">
        <f>IFERROR(VLOOKUP($B169,'[5]Trial Blc'!$B$4:T$379,I$2,FALSE),0)</f>
        <v>101.76</v>
      </c>
      <c r="J169" s="271">
        <f>IFERROR(VLOOKUP($B169,'[5]Trial Blc'!$B$4:U$379,J$2,FALSE),0)</f>
        <v>101.76</v>
      </c>
      <c r="K169" s="271">
        <f>IFERROR(VLOOKUP($B169,'[5]Trial Blc'!$B$4:V$379,K$2,FALSE),0)</f>
        <v>101.76</v>
      </c>
      <c r="L169" s="271">
        <f>IFERROR(VLOOKUP($B169,'[5]Trial Blc'!$B$4:W$379,L$2,FALSE),0)</f>
        <v>101.76</v>
      </c>
      <c r="M169" s="271">
        <f>IFERROR(VLOOKUP($B169,'[5]Trial Blc'!$B$4:X$379,M$2,FALSE),0)</f>
        <v>101.76</v>
      </c>
      <c r="N169" s="271">
        <f>IFERROR(VLOOKUP($B169,'[5]Trial Blc'!$B$4:Y$379,N$2,FALSE),0)</f>
        <v>101.76</v>
      </c>
      <c r="O169" s="271">
        <f>IFERROR(VLOOKUP($B169,'[5]Trial Blc'!$B$4:Z$379,O$2,FALSE),0)</f>
        <v>101.76</v>
      </c>
      <c r="P169" s="271">
        <f>IFERROR(VLOOKUP($B169,'[5]Trial Blc'!$B$4:AA$379,P$2,FALSE),0)</f>
        <v>101.76</v>
      </c>
      <c r="Q169" s="271">
        <f>IFERROR(VLOOKUP($B169,'[5]Trial Blc'!$B$4:AB$379,Q$2,FALSE),0)</f>
        <v>101.76</v>
      </c>
      <c r="R169" s="271">
        <f>IFERROR(VLOOKUP($B169,'[5]Trial Blc'!$B$4:AC$379,R$2,FALSE),0)</f>
        <v>101.76</v>
      </c>
      <c r="S169" s="271">
        <f>IFERROR(VLOOKUP($B169,'[5]Trial Blc'!$B$4:AD$379,S$2,FALSE),0)</f>
        <v>101.76</v>
      </c>
      <c r="T169" s="7">
        <f t="shared" si="44"/>
        <v>101.76</v>
      </c>
      <c r="U169" s="150"/>
      <c r="W169" s="10"/>
      <c r="X169" s="12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</row>
    <row r="170" spans="2:38" s="11" customFormat="1" ht="10.5" customHeight="1" x14ac:dyDescent="0.2">
      <c r="B170" s="155">
        <v>1776</v>
      </c>
      <c r="C170" s="12" t="s">
        <v>303</v>
      </c>
      <c r="D170" s="271">
        <f>IFERROR(VLOOKUP($B170,'[5]Trial Blc'!$B$4:O$379,D$2,FALSE),0)</f>
        <v>0</v>
      </c>
      <c r="E170" s="10"/>
      <c r="F170" s="9"/>
      <c r="G170" s="10">
        <f t="shared" si="42"/>
        <v>0</v>
      </c>
      <c r="H170" s="271">
        <f>IFERROR(VLOOKUP($B170,'[5]Trial Blc'!$B$4:S$379,H$2,FALSE),0)</f>
        <v>0</v>
      </c>
      <c r="I170" s="271">
        <f>IFERROR(VLOOKUP($B170,'[5]Trial Blc'!$B$4:T$379,I$2,FALSE),0)</f>
        <v>0</v>
      </c>
      <c r="J170" s="271">
        <f>IFERROR(VLOOKUP($B170,'[5]Trial Blc'!$B$4:U$379,J$2,FALSE),0)</f>
        <v>0</v>
      </c>
      <c r="K170" s="271">
        <f>IFERROR(VLOOKUP($B170,'[5]Trial Blc'!$B$4:V$379,K$2,FALSE),0)</f>
        <v>0</v>
      </c>
      <c r="L170" s="271">
        <f>IFERROR(VLOOKUP($B170,'[5]Trial Blc'!$B$4:W$379,L$2,FALSE),0)</f>
        <v>0</v>
      </c>
      <c r="M170" s="271">
        <f>IFERROR(VLOOKUP($B170,'[5]Trial Blc'!$B$4:X$379,M$2,FALSE),0)</f>
        <v>0</v>
      </c>
      <c r="N170" s="271">
        <f>IFERROR(VLOOKUP($B170,'[5]Trial Blc'!$B$4:Y$379,N$2,FALSE),0)</f>
        <v>0</v>
      </c>
      <c r="O170" s="271">
        <f>IFERROR(VLOOKUP($B170,'[5]Trial Blc'!$B$4:Z$379,O$2,FALSE),0)</f>
        <v>0</v>
      </c>
      <c r="P170" s="271">
        <f>IFERROR(VLOOKUP($B170,'[5]Trial Blc'!$B$4:AA$379,P$2,FALSE),0)</f>
        <v>0</v>
      </c>
      <c r="Q170" s="271">
        <f>IFERROR(VLOOKUP($B170,'[5]Trial Blc'!$B$4:AB$379,Q$2,FALSE),0)</f>
        <v>0</v>
      </c>
      <c r="R170" s="271">
        <f>IFERROR(VLOOKUP($B170,'[5]Trial Blc'!$B$4:AC$379,R$2,FALSE),0)</f>
        <v>0</v>
      </c>
      <c r="S170" s="271">
        <f>IFERROR(VLOOKUP($B170,'[5]Trial Blc'!$B$4:AD$379,S$2,FALSE),0)</f>
        <v>0</v>
      </c>
      <c r="T170" s="7">
        <f t="shared" si="44"/>
        <v>0</v>
      </c>
      <c r="U170" s="7"/>
      <c r="W170" s="10"/>
      <c r="X170" s="12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</row>
    <row r="171" spans="2:38" s="11" customFormat="1" ht="10.5" customHeight="1" x14ac:dyDescent="0.2">
      <c r="B171" s="155">
        <v>1780</v>
      </c>
      <c r="C171" s="12" t="s">
        <v>305</v>
      </c>
      <c r="D171" s="271">
        <f>IFERROR(VLOOKUP($B171,'[5]Trial Blc'!$B$4:O$379,D$2,FALSE),0)</f>
        <v>0</v>
      </c>
      <c r="E171" s="10"/>
      <c r="F171" s="9"/>
      <c r="G171" s="10">
        <f t="shared" si="42"/>
        <v>0</v>
      </c>
      <c r="H171" s="271">
        <f>IFERROR(VLOOKUP($B171,'[5]Trial Blc'!$B$4:S$379,H$2,FALSE),0)</f>
        <v>0</v>
      </c>
      <c r="I171" s="271">
        <f>IFERROR(VLOOKUP($B171,'[5]Trial Blc'!$B$4:T$379,I$2,FALSE),0)</f>
        <v>0</v>
      </c>
      <c r="J171" s="271">
        <f>IFERROR(VLOOKUP($B171,'[5]Trial Blc'!$B$4:U$379,J$2,FALSE),0)</f>
        <v>0</v>
      </c>
      <c r="K171" s="271">
        <f>IFERROR(VLOOKUP($B171,'[5]Trial Blc'!$B$4:V$379,K$2,FALSE),0)</f>
        <v>0</v>
      </c>
      <c r="L171" s="271">
        <f>IFERROR(VLOOKUP($B171,'[5]Trial Blc'!$B$4:W$379,L$2,FALSE),0)</f>
        <v>0</v>
      </c>
      <c r="M171" s="271">
        <f>IFERROR(VLOOKUP($B171,'[5]Trial Blc'!$B$4:X$379,M$2,FALSE),0)</f>
        <v>0</v>
      </c>
      <c r="N171" s="271">
        <f>IFERROR(VLOOKUP($B171,'[5]Trial Blc'!$B$4:Y$379,N$2,FALSE),0)</f>
        <v>0</v>
      </c>
      <c r="O171" s="271">
        <f>IFERROR(VLOOKUP($B171,'[5]Trial Blc'!$B$4:Z$379,O$2,FALSE),0)</f>
        <v>0</v>
      </c>
      <c r="P171" s="271">
        <f>IFERROR(VLOOKUP($B171,'[5]Trial Blc'!$B$4:AA$379,P$2,FALSE),0)</f>
        <v>0</v>
      </c>
      <c r="Q171" s="271">
        <f>IFERROR(VLOOKUP($B171,'[5]Trial Blc'!$B$4:AB$379,Q$2,FALSE),0)</f>
        <v>0</v>
      </c>
      <c r="R171" s="271">
        <f>IFERROR(VLOOKUP($B171,'[5]Trial Blc'!$B$4:AC$379,R$2,FALSE),0)</f>
        <v>0</v>
      </c>
      <c r="S171" s="271">
        <f>IFERROR(VLOOKUP($B171,'[5]Trial Blc'!$B$4:AD$379,S$2,FALSE),0)</f>
        <v>0</v>
      </c>
      <c r="T171" s="7">
        <f t="shared" si="44"/>
        <v>0</v>
      </c>
      <c r="U171" s="7"/>
      <c r="W171" s="10"/>
      <c r="X171" s="12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</row>
    <row r="172" spans="2:38" s="11" customFormat="1" ht="10.5" customHeight="1" x14ac:dyDescent="0.2">
      <c r="B172" s="155">
        <v>1782</v>
      </c>
      <c r="C172" s="12" t="s">
        <v>306</v>
      </c>
      <c r="D172" s="271">
        <f>IFERROR(VLOOKUP($B172,'[5]Trial Blc'!$B$4:O$379,D$2,FALSE),0)</f>
        <v>24150</v>
      </c>
      <c r="E172" s="10"/>
      <c r="F172" s="9"/>
      <c r="G172" s="10">
        <f t="shared" si="42"/>
        <v>24150</v>
      </c>
      <c r="H172" s="271">
        <f>IFERROR(VLOOKUP($B172,'[5]Trial Blc'!$B$4:S$379,H$2,FALSE),0)</f>
        <v>24150</v>
      </c>
      <c r="I172" s="271">
        <f>IFERROR(VLOOKUP($B172,'[5]Trial Blc'!$B$4:T$379,I$2,FALSE),0)</f>
        <v>24150</v>
      </c>
      <c r="J172" s="271">
        <f>IFERROR(VLOOKUP($B172,'[5]Trial Blc'!$B$4:U$379,J$2,FALSE),0)</f>
        <v>24150</v>
      </c>
      <c r="K172" s="271">
        <f>IFERROR(VLOOKUP($B172,'[5]Trial Blc'!$B$4:V$379,K$2,FALSE),0)</f>
        <v>24150</v>
      </c>
      <c r="L172" s="271">
        <f>IFERROR(VLOOKUP($B172,'[5]Trial Blc'!$B$4:W$379,L$2,FALSE),0)</f>
        <v>24150</v>
      </c>
      <c r="M172" s="271">
        <f>IFERROR(VLOOKUP($B172,'[5]Trial Blc'!$B$4:X$379,M$2,FALSE),0)</f>
        <v>24150</v>
      </c>
      <c r="N172" s="271">
        <f>IFERROR(VLOOKUP($B172,'[5]Trial Blc'!$B$4:Y$379,N$2,FALSE),0)</f>
        <v>24150</v>
      </c>
      <c r="O172" s="271">
        <f>IFERROR(VLOOKUP($B172,'[5]Trial Blc'!$B$4:Z$379,O$2,FALSE),0)</f>
        <v>24150</v>
      </c>
      <c r="P172" s="271">
        <f>IFERROR(VLOOKUP($B172,'[5]Trial Blc'!$B$4:AA$379,P$2,FALSE),0)</f>
        <v>24150</v>
      </c>
      <c r="Q172" s="271">
        <f>IFERROR(VLOOKUP($B172,'[5]Trial Blc'!$B$4:AB$379,Q$2,FALSE),0)</f>
        <v>24150</v>
      </c>
      <c r="R172" s="271">
        <f>IFERROR(VLOOKUP($B172,'[5]Trial Blc'!$B$4:AC$379,R$2,FALSE),0)</f>
        <v>24150</v>
      </c>
      <c r="S172" s="271">
        <f>IFERROR(VLOOKUP($B172,'[5]Trial Blc'!$B$4:AD$379,S$2,FALSE),0)</f>
        <v>24150</v>
      </c>
      <c r="T172" s="7">
        <f t="shared" si="44"/>
        <v>24150</v>
      </c>
      <c r="U172" s="7"/>
      <c r="W172" s="10"/>
      <c r="X172" s="12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</row>
    <row r="173" spans="2:38" s="11" customFormat="1" ht="10.5" customHeight="1" x14ac:dyDescent="0.2">
      <c r="B173" s="155">
        <v>1783</v>
      </c>
      <c r="C173" s="12" t="s">
        <v>518</v>
      </c>
      <c r="D173" s="271">
        <f>IFERROR(VLOOKUP($B173,'[5]Trial Blc'!$B$4:O$379,D$2,FALSE),0)</f>
        <v>11300</v>
      </c>
      <c r="E173" s="10"/>
      <c r="F173" s="9"/>
      <c r="G173" s="10">
        <f t="shared" si="42"/>
        <v>11300</v>
      </c>
      <c r="H173" s="271">
        <f>IFERROR(VLOOKUP($B173,'[5]Trial Blc'!$B$4:S$379,H$2,FALSE),0)</f>
        <v>11300</v>
      </c>
      <c r="I173" s="271">
        <f>IFERROR(VLOOKUP($B173,'[5]Trial Blc'!$B$4:T$379,I$2,FALSE),0)</f>
        <v>11300</v>
      </c>
      <c r="J173" s="271">
        <f>IFERROR(VLOOKUP($B173,'[5]Trial Blc'!$B$4:U$379,J$2,FALSE),0)</f>
        <v>11300</v>
      </c>
      <c r="K173" s="271">
        <f>IFERROR(VLOOKUP($B173,'[5]Trial Blc'!$B$4:V$379,K$2,FALSE),0)</f>
        <v>11300</v>
      </c>
      <c r="L173" s="271">
        <f>IFERROR(VLOOKUP($B173,'[5]Trial Blc'!$B$4:W$379,L$2,FALSE),0)</f>
        <v>11300</v>
      </c>
      <c r="M173" s="271">
        <f>IFERROR(VLOOKUP($B173,'[5]Trial Blc'!$B$4:X$379,M$2,FALSE),0)</f>
        <v>11300</v>
      </c>
      <c r="N173" s="271">
        <f>IFERROR(VLOOKUP($B173,'[5]Trial Blc'!$B$4:Y$379,N$2,FALSE),0)</f>
        <v>11300</v>
      </c>
      <c r="O173" s="271">
        <f>IFERROR(VLOOKUP($B173,'[5]Trial Blc'!$B$4:Z$379,O$2,FALSE),0)</f>
        <v>11300</v>
      </c>
      <c r="P173" s="271">
        <f>IFERROR(VLOOKUP($B173,'[5]Trial Blc'!$B$4:AA$379,P$2,FALSE),0)</f>
        <v>11300</v>
      </c>
      <c r="Q173" s="271">
        <f>IFERROR(VLOOKUP($B173,'[5]Trial Blc'!$B$4:AB$379,Q$2,FALSE),0)</f>
        <v>11300</v>
      </c>
      <c r="R173" s="271">
        <f>IFERROR(VLOOKUP($B173,'[5]Trial Blc'!$B$4:AC$379,R$2,FALSE),0)</f>
        <v>11300</v>
      </c>
      <c r="S173" s="271">
        <f>IFERROR(VLOOKUP($B173,'[5]Trial Blc'!$B$4:AD$379,S$2,FALSE),0)</f>
        <v>11300</v>
      </c>
      <c r="T173" s="7">
        <f t="shared" si="44"/>
        <v>11300</v>
      </c>
      <c r="U173" s="7"/>
      <c r="W173" s="10"/>
      <c r="X173" s="12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</row>
    <row r="174" spans="2:38" s="11" customFormat="1" ht="10.5" customHeight="1" x14ac:dyDescent="0.2">
      <c r="B174" s="155">
        <v>1784</v>
      </c>
      <c r="C174" s="12" t="s">
        <v>307</v>
      </c>
      <c r="D174" s="271">
        <f>IFERROR(VLOOKUP($B174,'[5]Trial Blc'!$B$4:O$379,D$2,FALSE),0)</f>
        <v>25800</v>
      </c>
      <c r="E174" s="10"/>
      <c r="F174" s="9"/>
      <c r="G174" s="10">
        <f t="shared" si="42"/>
        <v>25800</v>
      </c>
      <c r="H174" s="271">
        <f>IFERROR(VLOOKUP($B174,'[5]Trial Blc'!$B$4:S$379,H$2,FALSE),0)</f>
        <v>25800</v>
      </c>
      <c r="I174" s="271">
        <f>IFERROR(VLOOKUP($B174,'[5]Trial Blc'!$B$4:T$379,I$2,FALSE),0)</f>
        <v>25800</v>
      </c>
      <c r="J174" s="271">
        <f>IFERROR(VLOOKUP($B174,'[5]Trial Blc'!$B$4:U$379,J$2,FALSE),0)</f>
        <v>25800</v>
      </c>
      <c r="K174" s="271">
        <f>IFERROR(VLOOKUP($B174,'[5]Trial Blc'!$B$4:V$379,K$2,FALSE),0)</f>
        <v>25800</v>
      </c>
      <c r="L174" s="271">
        <f>IFERROR(VLOOKUP($B174,'[5]Trial Blc'!$B$4:W$379,L$2,FALSE),0)</f>
        <v>25800</v>
      </c>
      <c r="M174" s="271">
        <f>IFERROR(VLOOKUP($B174,'[5]Trial Blc'!$B$4:X$379,M$2,FALSE),0)</f>
        <v>25800</v>
      </c>
      <c r="N174" s="271">
        <f>IFERROR(VLOOKUP($B174,'[5]Trial Blc'!$B$4:Y$379,N$2,FALSE),0)</f>
        <v>25800</v>
      </c>
      <c r="O174" s="271">
        <f>IFERROR(VLOOKUP($B174,'[5]Trial Blc'!$B$4:Z$379,O$2,FALSE),0)</f>
        <v>25800</v>
      </c>
      <c r="P174" s="271">
        <f>IFERROR(VLOOKUP($B174,'[5]Trial Blc'!$B$4:AA$379,P$2,FALSE),0)</f>
        <v>25800</v>
      </c>
      <c r="Q174" s="271">
        <f>IFERROR(VLOOKUP($B174,'[5]Trial Blc'!$B$4:AB$379,Q$2,FALSE),0)</f>
        <v>25800</v>
      </c>
      <c r="R174" s="271">
        <f>IFERROR(VLOOKUP($B174,'[5]Trial Blc'!$B$4:AC$379,R$2,FALSE),0)</f>
        <v>25800</v>
      </c>
      <c r="S174" s="271">
        <f>IFERROR(VLOOKUP($B174,'[5]Trial Blc'!$B$4:AD$379,S$2,FALSE),0)</f>
        <v>25800</v>
      </c>
      <c r="T174" s="7">
        <f t="shared" si="44"/>
        <v>25800</v>
      </c>
      <c r="U174" s="7"/>
      <c r="W174" s="10"/>
      <c r="X174" s="12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</row>
    <row r="175" spans="2:38" s="11" customFormat="1" ht="10.5" customHeight="1" x14ac:dyDescent="0.2">
      <c r="B175" s="155">
        <v>1799</v>
      </c>
      <c r="C175" s="12" t="s">
        <v>308</v>
      </c>
      <c r="D175" s="271">
        <f>IFERROR(VLOOKUP($B175,'[5]Trial Blc'!$B$4:O$379,D$2,FALSE),0)</f>
        <v>-61351.76</v>
      </c>
      <c r="E175" s="10"/>
      <c r="F175" s="9"/>
      <c r="G175" s="10">
        <f t="shared" si="42"/>
        <v>-61351.76</v>
      </c>
      <c r="H175" s="271">
        <f>IFERROR(VLOOKUP($B175,'[5]Trial Blc'!$B$4:S$379,H$2,FALSE),0)</f>
        <v>-61351.76</v>
      </c>
      <c r="I175" s="271">
        <f>IFERROR(VLOOKUP($B175,'[5]Trial Blc'!$B$4:T$379,I$2,FALSE),0)</f>
        <v>-61351.76</v>
      </c>
      <c r="J175" s="271">
        <f>IFERROR(VLOOKUP($B175,'[5]Trial Blc'!$B$4:U$379,J$2,FALSE),0)</f>
        <v>-61351.76</v>
      </c>
      <c r="K175" s="271">
        <f>IFERROR(VLOOKUP($B175,'[5]Trial Blc'!$B$4:V$379,K$2,FALSE),0)</f>
        <v>-61351.76</v>
      </c>
      <c r="L175" s="271">
        <f>IFERROR(VLOOKUP($B175,'[5]Trial Blc'!$B$4:W$379,L$2,FALSE),0)</f>
        <v>-61351.76</v>
      </c>
      <c r="M175" s="271">
        <f>IFERROR(VLOOKUP($B175,'[5]Trial Blc'!$B$4:X$379,M$2,FALSE),0)</f>
        <v>-61351.76</v>
      </c>
      <c r="N175" s="271">
        <f>IFERROR(VLOOKUP($B175,'[5]Trial Blc'!$B$4:Y$379,N$2,FALSE),0)</f>
        <v>-61351.76</v>
      </c>
      <c r="O175" s="271">
        <f>IFERROR(VLOOKUP($B175,'[5]Trial Blc'!$B$4:Z$379,O$2,FALSE),0)</f>
        <v>-61351.76</v>
      </c>
      <c r="P175" s="271">
        <f>IFERROR(VLOOKUP($B175,'[5]Trial Blc'!$B$4:AA$379,P$2,FALSE),0)</f>
        <v>-61351.76</v>
      </c>
      <c r="Q175" s="271">
        <f>IFERROR(VLOOKUP($B175,'[5]Trial Blc'!$B$4:AB$379,Q$2,FALSE),0)</f>
        <v>-61351.76</v>
      </c>
      <c r="R175" s="271">
        <f>IFERROR(VLOOKUP($B175,'[5]Trial Blc'!$B$4:AC$379,R$2,FALSE),0)</f>
        <v>-61351.76</v>
      </c>
      <c r="S175" s="271">
        <f>IFERROR(VLOOKUP($B175,'[5]Trial Blc'!$B$4:AD$379,S$2,FALSE),0)</f>
        <v>-61351.76</v>
      </c>
      <c r="T175" s="7">
        <f t="shared" si="44"/>
        <v>-61351.76</v>
      </c>
      <c r="U175" s="7"/>
      <c r="W175" s="10"/>
      <c r="X175" s="12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</row>
    <row r="176" spans="2:38" s="11" customFormat="1" ht="10.5" customHeight="1" x14ac:dyDescent="0.2">
      <c r="B176" s="155"/>
      <c r="C176" s="285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7"/>
      <c r="U176" s="7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</row>
    <row r="177" spans="1:39" s="11" customFormat="1" x14ac:dyDescent="0.2">
      <c r="B177" s="286"/>
      <c r="C177" s="285"/>
      <c r="D177" s="287">
        <f>SUM(D160:D176)</f>
        <v>19.659999999996217</v>
      </c>
      <c r="E177" s="72"/>
      <c r="F177" s="72">
        <f>SUM(F160:F176)</f>
        <v>0</v>
      </c>
      <c r="G177" s="72">
        <f>SUM(G160:G176)</f>
        <v>19.659999999996217</v>
      </c>
      <c r="H177" s="72">
        <f>SUM(H160:H176)</f>
        <v>19.669999999998254</v>
      </c>
      <c r="I177" s="72">
        <f t="shared" ref="I177:S177" si="45">SUM(I160:I176)</f>
        <v>19.559999999997672</v>
      </c>
      <c r="J177" s="72">
        <f t="shared" si="45"/>
        <v>32.370000000002619</v>
      </c>
      <c r="K177" s="72">
        <f t="shared" si="45"/>
        <v>17374.69999999999</v>
      </c>
      <c r="L177" s="72">
        <f t="shared" si="45"/>
        <v>21498.969999999994</v>
      </c>
      <c r="M177" s="72">
        <f t="shared" si="45"/>
        <v>23508.620000000003</v>
      </c>
      <c r="N177" s="72">
        <f t="shared" si="45"/>
        <v>23508.57</v>
      </c>
      <c r="O177" s="72">
        <f t="shared" si="45"/>
        <v>23508.54</v>
      </c>
      <c r="P177" s="72">
        <f t="shared" si="45"/>
        <v>23508.509999999987</v>
      </c>
      <c r="Q177" s="72">
        <f t="shared" si="45"/>
        <v>23508.489999999998</v>
      </c>
      <c r="R177" s="72">
        <f t="shared" si="45"/>
        <v>23508.46</v>
      </c>
      <c r="S177" s="72">
        <f t="shared" si="45"/>
        <v>23508.409999999996</v>
      </c>
      <c r="T177" s="7">
        <f t="shared" si="44"/>
        <v>15655.733076923072</v>
      </c>
      <c r="U177" s="7"/>
      <c r="W177" s="10"/>
      <c r="X177" s="72">
        <f>SUM(X160:X176)</f>
        <v>0</v>
      </c>
      <c r="Y177" s="72"/>
      <c r="Z177" s="72">
        <f>SUM(Z160:Z176)</f>
        <v>0</v>
      </c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</row>
    <row r="178" spans="1:39" s="8" customFormat="1" ht="22.5" customHeight="1" thickBot="1" x14ac:dyDescent="0.3">
      <c r="B178" s="272"/>
      <c r="C178" s="283" t="s">
        <v>310</v>
      </c>
      <c r="D178" s="73">
        <f>+D158+D177</f>
        <v>19.659999999996217</v>
      </c>
      <c r="E178" s="73"/>
      <c r="F178" s="73">
        <f>+F158+F177</f>
        <v>0</v>
      </c>
      <c r="G178" s="73">
        <f>+G158+G177</f>
        <v>19.659999999996217</v>
      </c>
      <c r="H178" s="73">
        <f>+H158+H177</f>
        <v>19.669999999998254</v>
      </c>
      <c r="I178" s="73">
        <f t="shared" ref="I178:S178" si="46">+I158+I177</f>
        <v>19.559999999997672</v>
      </c>
      <c r="J178" s="73">
        <f t="shared" si="46"/>
        <v>32.370000000002619</v>
      </c>
      <c r="K178" s="73">
        <f t="shared" si="46"/>
        <v>17374.69999999999</v>
      </c>
      <c r="L178" s="73">
        <f t="shared" si="46"/>
        <v>21498.969999999994</v>
      </c>
      <c r="M178" s="73">
        <f t="shared" si="46"/>
        <v>23508.620000000003</v>
      </c>
      <c r="N178" s="73">
        <f t="shared" si="46"/>
        <v>23508.57</v>
      </c>
      <c r="O178" s="73">
        <f t="shared" si="46"/>
        <v>23508.54</v>
      </c>
      <c r="P178" s="73">
        <f t="shared" si="46"/>
        <v>23508.509999999987</v>
      </c>
      <c r="Q178" s="73">
        <f t="shared" si="46"/>
        <v>23508.489999999998</v>
      </c>
      <c r="R178" s="73">
        <f t="shared" si="46"/>
        <v>23508.46</v>
      </c>
      <c r="S178" s="73">
        <f t="shared" si="46"/>
        <v>23508.409999999996</v>
      </c>
      <c r="T178" s="7">
        <f t="shared" si="44"/>
        <v>15655.733076923072</v>
      </c>
      <c r="U178" s="7"/>
      <c r="W178" s="66"/>
      <c r="X178" s="73">
        <f>+X158+X177</f>
        <v>0</v>
      </c>
      <c r="Y178" s="73"/>
      <c r="Z178" s="73">
        <f>+Z158+Z177</f>
        <v>0</v>
      </c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13"/>
    </row>
    <row r="179" spans="1:39" s="33" customFormat="1" ht="20.5" thickTop="1" x14ac:dyDescent="0.2">
      <c r="A179" s="38" t="s">
        <v>131</v>
      </c>
      <c r="B179" s="224"/>
      <c r="C179" s="285" t="s">
        <v>594</v>
      </c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V179" s="35" t="s">
        <v>270</v>
      </c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6"/>
    </row>
    <row r="180" spans="1:39" s="33" customFormat="1" x14ac:dyDescent="0.2">
      <c r="A180" s="38" t="s">
        <v>132</v>
      </c>
      <c r="B180" s="224"/>
      <c r="C180" s="36"/>
      <c r="D180" s="34"/>
      <c r="E180" s="34"/>
      <c r="F180" s="34"/>
      <c r="G180" s="10">
        <f>SUM(D180:F180)</f>
        <v>0</v>
      </c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V180" s="37" t="s">
        <v>311</v>
      </c>
      <c r="W180" s="34"/>
      <c r="X180" s="34"/>
      <c r="Y180" s="34"/>
      <c r="Z180" s="34">
        <f>SUM(W180:Y180)</f>
        <v>0</v>
      </c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6"/>
    </row>
    <row r="181" spans="1:39" s="33" customFormat="1" x14ac:dyDescent="0.2">
      <c r="A181" s="38" t="s">
        <v>133</v>
      </c>
      <c r="B181" s="224"/>
      <c r="C181" s="277"/>
      <c r="D181" s="34"/>
      <c r="E181" s="34"/>
      <c r="F181" s="34">
        <f>-F177</f>
        <v>0</v>
      </c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V181" s="35"/>
      <c r="W181" s="34"/>
      <c r="X181" s="34">
        <f>-X177</f>
        <v>0</v>
      </c>
      <c r="Y181" s="34">
        <f>-Y177</f>
        <v>0</v>
      </c>
      <c r="Z181" s="34">
        <f>SUM(W181:Y181)</f>
        <v>0</v>
      </c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6"/>
    </row>
    <row r="182" spans="1:39" s="33" customFormat="1" x14ac:dyDescent="0.2">
      <c r="A182" s="76" t="s">
        <v>312</v>
      </c>
      <c r="B182" s="224"/>
      <c r="C182" s="36"/>
      <c r="D182" s="34"/>
      <c r="E182" s="34"/>
      <c r="F182" s="34">
        <f>+F177-F180+F181</f>
        <v>0</v>
      </c>
      <c r="G182" s="34">
        <f>+G178-G180-G181</f>
        <v>19.659999999996217</v>
      </c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V182" s="35" t="s">
        <v>313</v>
      </c>
      <c r="W182" s="34">
        <f>+W175-W180</f>
        <v>0</v>
      </c>
      <c r="X182" s="34">
        <f>+X177-X180+X181</f>
        <v>0</v>
      </c>
      <c r="Y182" s="34"/>
      <c r="Z182" s="34">
        <f>+Z177-Z180+Z181</f>
        <v>0</v>
      </c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>
        <f>+AL175-AL180</f>
        <v>0</v>
      </c>
      <c r="AM182" s="36"/>
    </row>
    <row r="183" spans="1:39" s="7" customFormat="1" x14ac:dyDescent="0.2">
      <c r="B183" s="155"/>
      <c r="C183" s="12"/>
      <c r="D183" s="11"/>
      <c r="E183" s="11"/>
      <c r="F183" s="9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W183" s="11"/>
      <c r="X183" s="9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</row>
    <row r="184" spans="1:39" s="7" customFormat="1" ht="10.5" x14ac:dyDescent="0.25">
      <c r="A184" s="8" t="s">
        <v>314</v>
      </c>
      <c r="B184" s="155">
        <v>1700</v>
      </c>
      <c r="C184" s="12" t="s">
        <v>315</v>
      </c>
      <c r="D184" s="271">
        <f>IFERROR(VLOOKUP($B184,'[5]Trial Blc'!$B$4:O$379,D$2,FALSE),0)</f>
        <v>0</v>
      </c>
      <c r="E184" s="10"/>
      <c r="F184" s="9"/>
      <c r="G184" s="10">
        <f t="shared" ref="G184:G196" si="47">SUM(D184:F184)</f>
        <v>0</v>
      </c>
      <c r="H184" s="271">
        <f>IFERROR(VLOOKUP($B184,'[5]Trial Blc'!$B$4:S$379,H$2,FALSE),0)</f>
        <v>0</v>
      </c>
      <c r="I184" s="271">
        <f>IFERROR(VLOOKUP($B184,'[5]Trial Blc'!$B$4:T$379,I$2,FALSE),0)</f>
        <v>0</v>
      </c>
      <c r="J184" s="271">
        <f>IFERROR(VLOOKUP($B184,'[5]Trial Blc'!$B$4:U$379,J$2,FALSE),0)</f>
        <v>0</v>
      </c>
      <c r="K184" s="271">
        <f>IFERROR(VLOOKUP($B184,'[5]Trial Blc'!$B$4:V$379,K$2,FALSE),0)</f>
        <v>0</v>
      </c>
      <c r="L184" s="271">
        <f>IFERROR(VLOOKUP($B184,'[5]Trial Blc'!$B$4:W$379,L$2,FALSE),0)</f>
        <v>0</v>
      </c>
      <c r="M184" s="271">
        <f>IFERROR(VLOOKUP($B184,'[5]Trial Blc'!$B$4:X$379,M$2,FALSE),0)</f>
        <v>0</v>
      </c>
      <c r="N184" s="271">
        <f>IFERROR(VLOOKUP($B184,'[5]Trial Blc'!$B$4:Y$379,N$2,FALSE),0)</f>
        <v>0</v>
      </c>
      <c r="O184" s="271">
        <f>IFERROR(VLOOKUP($B184,'[5]Trial Blc'!$B$4:Z$379,O$2,FALSE),0)</f>
        <v>0</v>
      </c>
      <c r="P184" s="271">
        <f>IFERROR(VLOOKUP($B184,'[5]Trial Blc'!$B$4:AA$379,P$2,FALSE),0)</f>
        <v>0</v>
      </c>
      <c r="Q184" s="271">
        <f>IFERROR(VLOOKUP($B184,'[5]Trial Blc'!$B$4:AB$379,Q$2,FALSE),0)</f>
        <v>0</v>
      </c>
      <c r="R184" s="271">
        <f>IFERROR(VLOOKUP($B184,'[5]Trial Blc'!$B$4:AC$379,R$2,FALSE),0)</f>
        <v>0</v>
      </c>
      <c r="S184" s="271">
        <f>IFERROR(VLOOKUP($B184,'[5]Trial Blc'!$B$4:AD$379,S$2,FALSE),0)</f>
        <v>0</v>
      </c>
      <c r="T184" s="7">
        <f t="shared" ref="T184:T196" si="48">AVERAGE(G184:S184)</f>
        <v>0</v>
      </c>
      <c r="W184" s="10"/>
      <c r="X184" s="12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1"/>
    </row>
    <row r="185" spans="1:39" s="7" customFormat="1" x14ac:dyDescent="0.2">
      <c r="B185" s="155">
        <v>1705</v>
      </c>
      <c r="C185" s="12" t="s">
        <v>316</v>
      </c>
      <c r="D185" s="271">
        <f>IFERROR(VLOOKUP($B185,'[5]Trial Blc'!$B$4:O$379,D$2,FALSE),0)</f>
        <v>4398.92</v>
      </c>
      <c r="E185" s="10"/>
      <c r="F185" s="9"/>
      <c r="G185" s="10">
        <f t="shared" si="47"/>
        <v>4398.92</v>
      </c>
      <c r="H185" s="271">
        <f>IFERROR(VLOOKUP($B185,'[5]Trial Blc'!$B$4:S$379,H$2,FALSE),0)</f>
        <v>4398.92</v>
      </c>
      <c r="I185" s="271">
        <f>IFERROR(VLOOKUP($B185,'[5]Trial Blc'!$B$4:T$379,I$2,FALSE),0)</f>
        <v>4398.92</v>
      </c>
      <c r="J185" s="271">
        <f>IFERROR(VLOOKUP($B185,'[5]Trial Blc'!$B$4:U$379,J$2,FALSE),0)</f>
        <v>4398.92</v>
      </c>
      <c r="K185" s="271">
        <f>IFERROR(VLOOKUP($B185,'[5]Trial Blc'!$B$4:V$379,K$2,FALSE),0)</f>
        <v>4398.92</v>
      </c>
      <c r="L185" s="271">
        <f>IFERROR(VLOOKUP($B185,'[5]Trial Blc'!$B$4:W$379,L$2,FALSE),0)</f>
        <v>4398.92</v>
      </c>
      <c r="M185" s="271">
        <f>IFERROR(VLOOKUP($B185,'[5]Trial Blc'!$B$4:X$379,M$2,FALSE),0)</f>
        <v>4398.92</v>
      </c>
      <c r="N185" s="271">
        <f>IFERROR(VLOOKUP($B185,'[5]Trial Blc'!$B$4:Y$379,N$2,FALSE),0)</f>
        <v>4398.92</v>
      </c>
      <c r="O185" s="271">
        <f>IFERROR(VLOOKUP($B185,'[5]Trial Blc'!$B$4:Z$379,O$2,FALSE),0)</f>
        <v>4398.92</v>
      </c>
      <c r="P185" s="271">
        <f>IFERROR(VLOOKUP($B185,'[5]Trial Blc'!$B$4:AA$379,P$2,FALSE),0)</f>
        <v>4398.92</v>
      </c>
      <c r="Q185" s="271">
        <f>IFERROR(VLOOKUP($B185,'[5]Trial Blc'!$B$4:AB$379,Q$2,FALSE),0)</f>
        <v>4398.92</v>
      </c>
      <c r="R185" s="271">
        <f>IFERROR(VLOOKUP($B185,'[5]Trial Blc'!$B$4:AC$379,R$2,FALSE),0)</f>
        <v>4398.92</v>
      </c>
      <c r="S185" s="271">
        <f>IFERROR(VLOOKUP($B185,'[5]Trial Blc'!$B$4:AD$379,S$2,FALSE),0)</f>
        <v>4398.92</v>
      </c>
      <c r="T185" s="7">
        <f t="shared" si="48"/>
        <v>4398.9199999999992</v>
      </c>
      <c r="W185" s="10"/>
      <c r="X185" s="9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1"/>
    </row>
    <row r="186" spans="1:39" s="7" customFormat="1" x14ac:dyDescent="0.2">
      <c r="B186" s="155">
        <v>1706</v>
      </c>
      <c r="C186" s="12" t="s">
        <v>317</v>
      </c>
      <c r="D186" s="271">
        <f>IFERROR(VLOOKUP($B186,'[5]Trial Blc'!$B$4:O$379,D$2,FALSE),0)</f>
        <v>4704.53</v>
      </c>
      <c r="E186" s="10"/>
      <c r="F186" s="9"/>
      <c r="G186" s="10">
        <f t="shared" si="47"/>
        <v>4704.53</v>
      </c>
      <c r="H186" s="271">
        <f>IFERROR(VLOOKUP($B186,'[5]Trial Blc'!$B$4:S$379,H$2,FALSE),0)</f>
        <v>4704.53</v>
      </c>
      <c r="I186" s="271">
        <f>IFERROR(VLOOKUP($B186,'[5]Trial Blc'!$B$4:T$379,I$2,FALSE),0)</f>
        <v>4704.53</v>
      </c>
      <c r="J186" s="271">
        <f>IFERROR(VLOOKUP($B186,'[5]Trial Blc'!$B$4:U$379,J$2,FALSE),0)</f>
        <v>4704.53</v>
      </c>
      <c r="K186" s="271">
        <f>IFERROR(VLOOKUP($B186,'[5]Trial Blc'!$B$4:V$379,K$2,FALSE),0)</f>
        <v>4704.53</v>
      </c>
      <c r="L186" s="271">
        <f>IFERROR(VLOOKUP($B186,'[5]Trial Blc'!$B$4:W$379,L$2,FALSE),0)</f>
        <v>4704.53</v>
      </c>
      <c r="M186" s="271">
        <f>IFERROR(VLOOKUP($B186,'[5]Trial Blc'!$B$4:X$379,M$2,FALSE),0)</f>
        <v>4704.53</v>
      </c>
      <c r="N186" s="271">
        <f>IFERROR(VLOOKUP($B186,'[5]Trial Blc'!$B$4:Y$379,N$2,FALSE),0)</f>
        <v>4704.53</v>
      </c>
      <c r="O186" s="271">
        <f>IFERROR(VLOOKUP($B186,'[5]Trial Blc'!$B$4:Z$379,O$2,FALSE),0)</f>
        <v>4704.53</v>
      </c>
      <c r="P186" s="271">
        <f>IFERROR(VLOOKUP($B186,'[5]Trial Blc'!$B$4:AA$379,P$2,FALSE),0)</f>
        <v>4704.53</v>
      </c>
      <c r="Q186" s="271">
        <f>IFERROR(VLOOKUP($B186,'[5]Trial Blc'!$B$4:AB$379,Q$2,FALSE),0)</f>
        <v>4704.53</v>
      </c>
      <c r="R186" s="271">
        <f>IFERROR(VLOOKUP($B186,'[5]Trial Blc'!$B$4:AC$379,R$2,FALSE),0)</f>
        <v>4704.53</v>
      </c>
      <c r="S186" s="271">
        <f>IFERROR(VLOOKUP($B186,'[5]Trial Blc'!$B$4:AD$379,S$2,FALSE),0)</f>
        <v>4704.53</v>
      </c>
      <c r="T186" s="7">
        <f t="shared" si="48"/>
        <v>4704.53</v>
      </c>
      <c r="W186" s="10"/>
      <c r="X186" s="9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1"/>
    </row>
    <row r="187" spans="1:39" s="7" customFormat="1" x14ac:dyDescent="0.2">
      <c r="B187" s="155">
        <v>1707</v>
      </c>
      <c r="C187" s="12" t="s">
        <v>318</v>
      </c>
      <c r="D187" s="271">
        <f>IFERROR(VLOOKUP($B187,'[5]Trial Blc'!$B$4:O$379,D$2,FALSE),0)</f>
        <v>35485.19</v>
      </c>
      <c r="E187" s="10"/>
      <c r="F187" s="9"/>
      <c r="G187" s="10">
        <f t="shared" si="47"/>
        <v>35485.19</v>
      </c>
      <c r="H187" s="271">
        <f>IFERROR(VLOOKUP($B187,'[5]Trial Blc'!$B$4:S$379,H$2,FALSE),0)</f>
        <v>35485.19</v>
      </c>
      <c r="I187" s="271">
        <f>IFERROR(VLOOKUP($B187,'[5]Trial Blc'!$B$4:T$379,I$2,FALSE),0)</f>
        <v>35485.19</v>
      </c>
      <c r="J187" s="271">
        <f>IFERROR(VLOOKUP($B187,'[5]Trial Blc'!$B$4:U$379,J$2,FALSE),0)</f>
        <v>35485.19</v>
      </c>
      <c r="K187" s="271">
        <f>IFERROR(VLOOKUP($B187,'[5]Trial Blc'!$B$4:V$379,K$2,FALSE),0)</f>
        <v>35485.19</v>
      </c>
      <c r="L187" s="271">
        <f>IFERROR(VLOOKUP($B187,'[5]Trial Blc'!$B$4:W$379,L$2,FALSE),0)</f>
        <v>35485.19</v>
      </c>
      <c r="M187" s="271">
        <f>IFERROR(VLOOKUP($B187,'[5]Trial Blc'!$B$4:X$379,M$2,FALSE),0)</f>
        <v>35485.19</v>
      </c>
      <c r="N187" s="271">
        <f>IFERROR(VLOOKUP($B187,'[5]Trial Blc'!$B$4:Y$379,N$2,FALSE),0)</f>
        <v>35485.19</v>
      </c>
      <c r="O187" s="271">
        <f>IFERROR(VLOOKUP($B187,'[5]Trial Blc'!$B$4:Z$379,O$2,FALSE),0)</f>
        <v>35485.19</v>
      </c>
      <c r="P187" s="271">
        <f>IFERROR(VLOOKUP($B187,'[5]Trial Blc'!$B$4:AA$379,P$2,FALSE),0)</f>
        <v>35485.19</v>
      </c>
      <c r="Q187" s="271">
        <f>IFERROR(VLOOKUP($B187,'[5]Trial Blc'!$B$4:AB$379,Q$2,FALSE),0)</f>
        <v>35485.19</v>
      </c>
      <c r="R187" s="271">
        <f>IFERROR(VLOOKUP($B187,'[5]Trial Blc'!$B$4:AC$379,R$2,FALSE),0)</f>
        <v>35485.19</v>
      </c>
      <c r="S187" s="271">
        <f>IFERROR(VLOOKUP($B187,'[5]Trial Blc'!$B$4:AD$379,S$2,FALSE),0)</f>
        <v>35485.19</v>
      </c>
      <c r="T187" s="7">
        <f t="shared" si="48"/>
        <v>35485.19</v>
      </c>
      <c r="W187" s="10"/>
      <c r="X187" s="9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1"/>
    </row>
    <row r="188" spans="1:39" s="7" customFormat="1" x14ac:dyDescent="0.2">
      <c r="B188" s="155">
        <v>1708</v>
      </c>
      <c r="C188" s="12" t="s">
        <v>319</v>
      </c>
      <c r="D188" s="271">
        <f>IFERROR(VLOOKUP($B188,'[5]Trial Blc'!$B$4:O$379,D$2,FALSE),0)</f>
        <v>15739.75</v>
      </c>
      <c r="E188" s="10"/>
      <c r="F188" s="9"/>
      <c r="G188" s="10">
        <f t="shared" si="47"/>
        <v>15739.75</v>
      </c>
      <c r="H188" s="271">
        <f>IFERROR(VLOOKUP($B188,'[5]Trial Blc'!$B$4:S$379,H$2,FALSE),0)</f>
        <v>15739.75</v>
      </c>
      <c r="I188" s="271">
        <f>IFERROR(VLOOKUP($B188,'[5]Trial Blc'!$B$4:T$379,I$2,FALSE),0)</f>
        <v>15739.75</v>
      </c>
      <c r="J188" s="271">
        <f>IFERROR(VLOOKUP($B188,'[5]Trial Blc'!$B$4:U$379,J$2,FALSE),0)</f>
        <v>15739.75</v>
      </c>
      <c r="K188" s="271">
        <f>IFERROR(VLOOKUP($B188,'[5]Trial Blc'!$B$4:V$379,K$2,FALSE),0)</f>
        <v>15739.75</v>
      </c>
      <c r="L188" s="271">
        <f>IFERROR(VLOOKUP($B188,'[5]Trial Blc'!$B$4:W$379,L$2,FALSE),0)</f>
        <v>15739.75</v>
      </c>
      <c r="M188" s="271">
        <f>IFERROR(VLOOKUP($B188,'[5]Trial Blc'!$B$4:X$379,M$2,FALSE),0)</f>
        <v>15739.75</v>
      </c>
      <c r="N188" s="271">
        <f>IFERROR(VLOOKUP($B188,'[5]Trial Blc'!$B$4:Y$379,N$2,FALSE),0)</f>
        <v>15739.75</v>
      </c>
      <c r="O188" s="271">
        <f>IFERROR(VLOOKUP($B188,'[5]Trial Blc'!$B$4:Z$379,O$2,FALSE),0)</f>
        <v>15739.75</v>
      </c>
      <c r="P188" s="271">
        <f>IFERROR(VLOOKUP($B188,'[5]Trial Blc'!$B$4:AA$379,P$2,FALSE),0)</f>
        <v>15739.75</v>
      </c>
      <c r="Q188" s="271">
        <f>IFERROR(VLOOKUP($B188,'[5]Trial Blc'!$B$4:AB$379,Q$2,FALSE),0)</f>
        <v>15739.75</v>
      </c>
      <c r="R188" s="271">
        <f>IFERROR(VLOOKUP($B188,'[5]Trial Blc'!$B$4:AC$379,R$2,FALSE),0)</f>
        <v>15739.75</v>
      </c>
      <c r="S188" s="271">
        <f>IFERROR(VLOOKUP($B188,'[5]Trial Blc'!$B$4:AD$379,S$2,FALSE),0)</f>
        <v>15739.75</v>
      </c>
      <c r="T188" s="7">
        <f t="shared" si="48"/>
        <v>15739.75</v>
      </c>
      <c r="W188" s="10"/>
      <c r="X188" s="9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1"/>
    </row>
    <row r="189" spans="1:39" s="7" customFormat="1" x14ac:dyDescent="0.2">
      <c r="B189" s="155">
        <v>1709</v>
      </c>
      <c r="C189" s="12" t="s">
        <v>320</v>
      </c>
      <c r="D189" s="271">
        <f>IFERROR(VLOOKUP($B189,'[5]Trial Blc'!$B$4:O$379,D$2,FALSE),0)</f>
        <v>57380.450000000004</v>
      </c>
      <c r="E189" s="10"/>
      <c r="F189" s="9"/>
      <c r="G189" s="10">
        <f t="shared" si="47"/>
        <v>57380.450000000004</v>
      </c>
      <c r="H189" s="271">
        <f>IFERROR(VLOOKUP($B189,'[5]Trial Blc'!$B$4:S$379,H$2,FALSE),0)</f>
        <v>57380.450000000004</v>
      </c>
      <c r="I189" s="271">
        <f>IFERROR(VLOOKUP($B189,'[5]Trial Blc'!$B$4:T$379,I$2,FALSE),0)</f>
        <v>57380.450000000004</v>
      </c>
      <c r="J189" s="271">
        <f>IFERROR(VLOOKUP($B189,'[5]Trial Blc'!$B$4:U$379,J$2,FALSE),0)</f>
        <v>57380.450000000004</v>
      </c>
      <c r="K189" s="271">
        <f>IFERROR(VLOOKUP($B189,'[5]Trial Blc'!$B$4:V$379,K$2,FALSE),0)</f>
        <v>57380.450000000004</v>
      </c>
      <c r="L189" s="271">
        <f>IFERROR(VLOOKUP($B189,'[5]Trial Blc'!$B$4:W$379,L$2,FALSE),0)</f>
        <v>57380.450000000004</v>
      </c>
      <c r="M189" s="271">
        <f>IFERROR(VLOOKUP($B189,'[5]Trial Blc'!$B$4:X$379,M$2,FALSE),0)</f>
        <v>57380.450000000004</v>
      </c>
      <c r="N189" s="271">
        <f>IFERROR(VLOOKUP($B189,'[5]Trial Blc'!$B$4:Y$379,N$2,FALSE),0)</f>
        <v>57380.450000000004</v>
      </c>
      <c r="O189" s="271">
        <f>IFERROR(VLOOKUP($B189,'[5]Trial Blc'!$B$4:Z$379,O$2,FALSE),0)</f>
        <v>57380.450000000004</v>
      </c>
      <c r="P189" s="271">
        <f>IFERROR(VLOOKUP($B189,'[5]Trial Blc'!$B$4:AA$379,P$2,FALSE),0)</f>
        <v>57380.450000000004</v>
      </c>
      <c r="Q189" s="271">
        <f>IFERROR(VLOOKUP($B189,'[5]Trial Blc'!$B$4:AB$379,Q$2,FALSE),0)</f>
        <v>57380.450000000004</v>
      </c>
      <c r="R189" s="271">
        <f>IFERROR(VLOOKUP($B189,'[5]Trial Blc'!$B$4:AC$379,R$2,FALSE),0)</f>
        <v>57380.450000000004</v>
      </c>
      <c r="S189" s="271">
        <f>IFERROR(VLOOKUP($B189,'[5]Trial Blc'!$B$4:AD$379,S$2,FALSE),0)</f>
        <v>57380.450000000004</v>
      </c>
      <c r="T189" s="7">
        <f t="shared" si="48"/>
        <v>57380.44999999999</v>
      </c>
      <c r="W189" s="10"/>
      <c r="X189" s="9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1"/>
    </row>
    <row r="190" spans="1:39" s="11" customFormat="1" ht="10.5" customHeight="1" x14ac:dyDescent="0.2">
      <c r="B190" s="155">
        <v>1710</v>
      </c>
      <c r="C190" s="12" t="s">
        <v>321</v>
      </c>
      <c r="D190" s="271">
        <f>IFERROR(VLOOKUP($B190,'[5]Trial Blc'!$B$4:O$379,D$2,FALSE),0)</f>
        <v>69529.69</v>
      </c>
      <c r="E190" s="10"/>
      <c r="F190" s="9"/>
      <c r="G190" s="10">
        <f t="shared" si="47"/>
        <v>69529.69</v>
      </c>
      <c r="H190" s="271">
        <f>IFERROR(VLOOKUP($B190,'[5]Trial Blc'!$B$4:S$379,H$2,FALSE),0)</f>
        <v>69529.69</v>
      </c>
      <c r="I190" s="271">
        <f>IFERROR(VLOOKUP($B190,'[5]Trial Blc'!$B$4:T$379,I$2,FALSE),0)</f>
        <v>69529.69</v>
      </c>
      <c r="J190" s="271">
        <f>IFERROR(VLOOKUP($B190,'[5]Trial Blc'!$B$4:U$379,J$2,FALSE),0)</f>
        <v>69529.69</v>
      </c>
      <c r="K190" s="271">
        <f>IFERROR(VLOOKUP($B190,'[5]Trial Blc'!$B$4:V$379,K$2,FALSE),0)</f>
        <v>69529.69</v>
      </c>
      <c r="L190" s="271">
        <f>IFERROR(VLOOKUP($B190,'[5]Trial Blc'!$B$4:W$379,L$2,FALSE),0)</f>
        <v>69529.69</v>
      </c>
      <c r="M190" s="271">
        <f>IFERROR(VLOOKUP($B190,'[5]Trial Blc'!$B$4:X$379,M$2,FALSE),0)</f>
        <v>69529.69</v>
      </c>
      <c r="N190" s="271">
        <f>IFERROR(VLOOKUP($B190,'[5]Trial Blc'!$B$4:Y$379,N$2,FALSE),0)</f>
        <v>69529.69</v>
      </c>
      <c r="O190" s="271">
        <f>IFERROR(VLOOKUP($B190,'[5]Trial Blc'!$B$4:Z$379,O$2,FALSE),0)</f>
        <v>69529.69</v>
      </c>
      <c r="P190" s="271">
        <f>IFERROR(VLOOKUP($B190,'[5]Trial Blc'!$B$4:AA$379,P$2,FALSE),0)</f>
        <v>69529.69</v>
      </c>
      <c r="Q190" s="271">
        <f>IFERROR(VLOOKUP($B190,'[5]Trial Blc'!$B$4:AB$379,Q$2,FALSE),0)</f>
        <v>69529.69</v>
      </c>
      <c r="R190" s="271">
        <f>IFERROR(VLOOKUP($B190,'[5]Trial Blc'!$B$4:AC$379,R$2,FALSE),0)</f>
        <v>69529.69</v>
      </c>
      <c r="S190" s="271">
        <f>IFERROR(VLOOKUP($B190,'[5]Trial Blc'!$B$4:AD$379,S$2,FALSE),0)</f>
        <v>69529.69</v>
      </c>
      <c r="T190" s="7">
        <f t="shared" si="48"/>
        <v>69529.689999999973</v>
      </c>
      <c r="U190" s="7"/>
      <c r="W190" s="10"/>
      <c r="X190" s="12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</row>
    <row r="191" spans="1:39" s="7" customFormat="1" x14ac:dyDescent="0.2">
      <c r="B191" s="155">
        <v>1711</v>
      </c>
      <c r="C191" s="12" t="s">
        <v>322</v>
      </c>
      <c r="D191" s="271">
        <f>IFERROR(VLOOKUP($B191,'[5]Trial Blc'!$B$4:O$379,D$2,FALSE),0)</f>
        <v>114483.53</v>
      </c>
      <c r="E191" s="10"/>
      <c r="F191" s="9"/>
      <c r="G191" s="10">
        <f t="shared" si="47"/>
        <v>114483.53</v>
      </c>
      <c r="H191" s="271">
        <f>IFERROR(VLOOKUP($B191,'[5]Trial Blc'!$B$4:S$379,H$2,FALSE),0)</f>
        <v>114483.53</v>
      </c>
      <c r="I191" s="271">
        <f>IFERROR(VLOOKUP($B191,'[5]Trial Blc'!$B$4:T$379,I$2,FALSE),0)</f>
        <v>114483.53</v>
      </c>
      <c r="J191" s="271">
        <f>IFERROR(VLOOKUP($B191,'[5]Trial Blc'!$B$4:U$379,J$2,FALSE),0)</f>
        <v>114483.53</v>
      </c>
      <c r="K191" s="271">
        <f>IFERROR(VLOOKUP($B191,'[5]Trial Blc'!$B$4:V$379,K$2,FALSE),0)</f>
        <v>114483.53</v>
      </c>
      <c r="L191" s="271">
        <f>IFERROR(VLOOKUP($B191,'[5]Trial Blc'!$B$4:W$379,L$2,FALSE),0)</f>
        <v>114483.53</v>
      </c>
      <c r="M191" s="271">
        <f>IFERROR(VLOOKUP($B191,'[5]Trial Blc'!$B$4:X$379,M$2,FALSE),0)</f>
        <v>114483.53</v>
      </c>
      <c r="N191" s="271">
        <f>IFERROR(VLOOKUP($B191,'[5]Trial Blc'!$B$4:Y$379,N$2,FALSE),0)</f>
        <v>114483.53</v>
      </c>
      <c r="O191" s="271">
        <f>IFERROR(VLOOKUP($B191,'[5]Trial Blc'!$B$4:Z$379,O$2,FALSE),0)</f>
        <v>114483.53</v>
      </c>
      <c r="P191" s="271">
        <f>IFERROR(VLOOKUP($B191,'[5]Trial Blc'!$B$4:AA$379,P$2,FALSE),0)</f>
        <v>114483.53</v>
      </c>
      <c r="Q191" s="271">
        <f>IFERROR(VLOOKUP($B191,'[5]Trial Blc'!$B$4:AB$379,Q$2,FALSE),0)</f>
        <v>114483.53</v>
      </c>
      <c r="R191" s="271">
        <f>IFERROR(VLOOKUP($B191,'[5]Trial Blc'!$B$4:AC$379,R$2,FALSE),0)</f>
        <v>114483.53</v>
      </c>
      <c r="S191" s="271">
        <f>IFERROR(VLOOKUP($B191,'[5]Trial Blc'!$B$4:AD$379,S$2,FALSE),0)</f>
        <v>114483.53</v>
      </c>
      <c r="T191" s="7">
        <f t="shared" si="48"/>
        <v>114483.53000000001</v>
      </c>
      <c r="W191" s="10"/>
      <c r="X191" s="9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1"/>
    </row>
    <row r="192" spans="1:39" s="7" customFormat="1" x14ac:dyDescent="0.2">
      <c r="B192" s="155">
        <v>1713</v>
      </c>
      <c r="C192" s="12" t="s">
        <v>324</v>
      </c>
      <c r="D192" s="271">
        <f>IFERROR(VLOOKUP($B192,'[5]Trial Blc'!$B$4:O$379,D$2,FALSE),0)</f>
        <v>13660</v>
      </c>
      <c r="E192" s="10"/>
      <c r="F192" s="9"/>
      <c r="G192" s="10">
        <f t="shared" si="47"/>
        <v>13660</v>
      </c>
      <c r="H192" s="271">
        <f>IFERROR(VLOOKUP($B192,'[5]Trial Blc'!$B$4:S$379,H$2,FALSE),0)</f>
        <v>13660</v>
      </c>
      <c r="I192" s="271">
        <f>IFERROR(VLOOKUP($B192,'[5]Trial Blc'!$B$4:T$379,I$2,FALSE),0)</f>
        <v>13660</v>
      </c>
      <c r="J192" s="271">
        <f>IFERROR(VLOOKUP($B192,'[5]Trial Blc'!$B$4:U$379,J$2,FALSE),0)</f>
        <v>13660</v>
      </c>
      <c r="K192" s="271">
        <f>IFERROR(VLOOKUP($B192,'[5]Trial Blc'!$B$4:V$379,K$2,FALSE),0)</f>
        <v>13660</v>
      </c>
      <c r="L192" s="271">
        <f>IFERROR(VLOOKUP($B192,'[5]Trial Blc'!$B$4:W$379,L$2,FALSE),0)</f>
        <v>13660</v>
      </c>
      <c r="M192" s="271">
        <f>IFERROR(VLOOKUP($B192,'[5]Trial Blc'!$B$4:X$379,M$2,FALSE),0)</f>
        <v>13660</v>
      </c>
      <c r="N192" s="271">
        <f>IFERROR(VLOOKUP($B192,'[5]Trial Blc'!$B$4:Y$379,N$2,FALSE),0)</f>
        <v>13660</v>
      </c>
      <c r="O192" s="271">
        <f>IFERROR(VLOOKUP($B192,'[5]Trial Blc'!$B$4:Z$379,O$2,FALSE),0)</f>
        <v>13660</v>
      </c>
      <c r="P192" s="271">
        <f>IFERROR(VLOOKUP($B192,'[5]Trial Blc'!$B$4:AA$379,P$2,FALSE),0)</f>
        <v>13660</v>
      </c>
      <c r="Q192" s="271">
        <f>IFERROR(VLOOKUP($B192,'[5]Trial Blc'!$B$4:AB$379,Q$2,FALSE),0)</f>
        <v>13660</v>
      </c>
      <c r="R192" s="271">
        <f>IFERROR(VLOOKUP($B192,'[5]Trial Blc'!$B$4:AC$379,R$2,FALSE),0)</f>
        <v>13660</v>
      </c>
      <c r="S192" s="271">
        <f>IFERROR(VLOOKUP($B192,'[5]Trial Blc'!$B$4:AD$379,S$2,FALSE),0)</f>
        <v>13660</v>
      </c>
      <c r="T192" s="7">
        <f t="shared" si="48"/>
        <v>13660</v>
      </c>
      <c r="W192" s="10"/>
      <c r="X192" s="9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1"/>
    </row>
    <row r="193" spans="1:39" s="7" customFormat="1" x14ac:dyDescent="0.2">
      <c r="B193" s="155">
        <v>1715</v>
      </c>
      <c r="C193" s="12" t="s">
        <v>325</v>
      </c>
      <c r="D193" s="271">
        <f>IFERROR(VLOOKUP($B193,'[5]Trial Blc'!$B$4:O$379,D$2,FALSE),0)</f>
        <v>0</v>
      </c>
      <c r="E193" s="10"/>
      <c r="F193" s="9"/>
      <c r="G193" s="10">
        <f t="shared" si="47"/>
        <v>0</v>
      </c>
      <c r="H193" s="271">
        <f>IFERROR(VLOOKUP($B193,'[5]Trial Blc'!$B$4:S$379,H$2,FALSE),0)</f>
        <v>0</v>
      </c>
      <c r="I193" s="271">
        <f>IFERROR(VLOOKUP($B193,'[5]Trial Blc'!$B$4:T$379,I$2,FALSE),0)</f>
        <v>0</v>
      </c>
      <c r="J193" s="271">
        <f>IFERROR(VLOOKUP($B193,'[5]Trial Blc'!$B$4:U$379,J$2,FALSE),0)</f>
        <v>0</v>
      </c>
      <c r="K193" s="271">
        <f>IFERROR(VLOOKUP($B193,'[5]Trial Blc'!$B$4:V$379,K$2,FALSE),0)</f>
        <v>0</v>
      </c>
      <c r="L193" s="271">
        <f>IFERROR(VLOOKUP($B193,'[5]Trial Blc'!$B$4:W$379,L$2,FALSE),0)</f>
        <v>0</v>
      </c>
      <c r="M193" s="271">
        <f>IFERROR(VLOOKUP($B193,'[5]Trial Blc'!$B$4:X$379,M$2,FALSE),0)</f>
        <v>0</v>
      </c>
      <c r="N193" s="271">
        <f>IFERROR(VLOOKUP($B193,'[5]Trial Blc'!$B$4:Y$379,N$2,FALSE),0)</f>
        <v>0</v>
      </c>
      <c r="O193" s="271">
        <f>IFERROR(VLOOKUP($B193,'[5]Trial Blc'!$B$4:Z$379,O$2,FALSE),0)</f>
        <v>0</v>
      </c>
      <c r="P193" s="271">
        <f>IFERROR(VLOOKUP($B193,'[5]Trial Blc'!$B$4:AA$379,P$2,FALSE),0)</f>
        <v>0</v>
      </c>
      <c r="Q193" s="271">
        <f>IFERROR(VLOOKUP($B193,'[5]Trial Blc'!$B$4:AB$379,Q$2,FALSE),0)</f>
        <v>0</v>
      </c>
      <c r="R193" s="271">
        <f>IFERROR(VLOOKUP($B193,'[5]Trial Blc'!$B$4:AC$379,R$2,FALSE),0)</f>
        <v>0</v>
      </c>
      <c r="S193" s="271">
        <f>IFERROR(VLOOKUP($B193,'[5]Trial Blc'!$B$4:AD$379,S$2,FALSE),0)</f>
        <v>0</v>
      </c>
      <c r="T193" s="7">
        <f t="shared" si="48"/>
        <v>0</v>
      </c>
      <c r="W193" s="10"/>
      <c r="X193" s="9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1"/>
    </row>
    <row r="194" spans="1:39" s="7" customFormat="1" x14ac:dyDescent="0.2">
      <c r="B194" s="155">
        <v>1726</v>
      </c>
      <c r="C194" s="12" t="s">
        <v>328</v>
      </c>
      <c r="D194" s="271">
        <f>IFERROR(VLOOKUP($B194,'[5]Trial Blc'!$B$4:O$379,D$2,FALSE),0)</f>
        <v>0</v>
      </c>
      <c r="E194" s="10"/>
      <c r="F194" s="9"/>
      <c r="G194" s="10">
        <f t="shared" si="47"/>
        <v>0</v>
      </c>
      <c r="H194" s="271">
        <f>IFERROR(VLOOKUP($B194,'[5]Trial Blc'!$B$4:S$379,H$2,FALSE),0)</f>
        <v>0</v>
      </c>
      <c r="I194" s="271">
        <f>IFERROR(VLOOKUP($B194,'[5]Trial Blc'!$B$4:T$379,I$2,FALSE),0)</f>
        <v>0</v>
      </c>
      <c r="J194" s="271">
        <f>IFERROR(VLOOKUP($B194,'[5]Trial Blc'!$B$4:U$379,J$2,FALSE),0)</f>
        <v>0</v>
      </c>
      <c r="K194" s="271">
        <f>IFERROR(VLOOKUP($B194,'[5]Trial Blc'!$B$4:V$379,K$2,FALSE),0)</f>
        <v>0</v>
      </c>
      <c r="L194" s="271">
        <f>IFERROR(VLOOKUP($B194,'[5]Trial Blc'!$B$4:W$379,L$2,FALSE),0)</f>
        <v>0</v>
      </c>
      <c r="M194" s="271">
        <f>IFERROR(VLOOKUP($B194,'[5]Trial Blc'!$B$4:X$379,M$2,FALSE),0)</f>
        <v>0</v>
      </c>
      <c r="N194" s="271">
        <f>IFERROR(VLOOKUP($B194,'[5]Trial Blc'!$B$4:Y$379,N$2,FALSE),0)</f>
        <v>0</v>
      </c>
      <c r="O194" s="271">
        <f>IFERROR(VLOOKUP($B194,'[5]Trial Blc'!$B$4:Z$379,O$2,FALSE),0)</f>
        <v>0</v>
      </c>
      <c r="P194" s="271">
        <f>IFERROR(VLOOKUP($B194,'[5]Trial Blc'!$B$4:AA$379,P$2,FALSE),0)</f>
        <v>0</v>
      </c>
      <c r="Q194" s="271">
        <f>IFERROR(VLOOKUP($B194,'[5]Trial Blc'!$B$4:AB$379,Q$2,FALSE),0)</f>
        <v>0</v>
      </c>
      <c r="R194" s="271">
        <f>IFERROR(VLOOKUP($B194,'[5]Trial Blc'!$B$4:AC$379,R$2,FALSE),0)</f>
        <v>0</v>
      </c>
      <c r="S194" s="271">
        <f>IFERROR(VLOOKUP($B194,'[5]Trial Blc'!$B$4:AD$379,S$2,FALSE),0)</f>
        <v>0</v>
      </c>
      <c r="T194" s="7">
        <f t="shared" si="48"/>
        <v>0</v>
      </c>
      <c r="W194" s="10"/>
      <c r="X194" s="9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1"/>
    </row>
    <row r="195" spans="1:39" s="7" customFormat="1" x14ac:dyDescent="0.2">
      <c r="B195" s="155">
        <v>1732</v>
      </c>
      <c r="C195" s="12" t="s">
        <v>329</v>
      </c>
      <c r="D195" s="271">
        <f>IFERROR(VLOOKUP($B195,'[5]Trial Blc'!$B$4:O$379,D$2,FALSE),0)</f>
        <v>0</v>
      </c>
      <c r="E195" s="10"/>
      <c r="F195" s="9"/>
      <c r="G195" s="10">
        <f t="shared" si="47"/>
        <v>0</v>
      </c>
      <c r="H195" s="271">
        <f>IFERROR(VLOOKUP($B195,'[5]Trial Blc'!$B$4:S$379,H$2,FALSE),0)</f>
        <v>0</v>
      </c>
      <c r="I195" s="271">
        <f>IFERROR(VLOOKUP($B195,'[5]Trial Blc'!$B$4:T$379,I$2,FALSE),0)</f>
        <v>0</v>
      </c>
      <c r="J195" s="271">
        <f>IFERROR(VLOOKUP($B195,'[5]Trial Blc'!$B$4:U$379,J$2,FALSE),0)</f>
        <v>0</v>
      </c>
      <c r="K195" s="271">
        <f>IFERROR(VLOOKUP($B195,'[5]Trial Blc'!$B$4:V$379,K$2,FALSE),0)</f>
        <v>0</v>
      </c>
      <c r="L195" s="271">
        <f>IFERROR(VLOOKUP($B195,'[5]Trial Blc'!$B$4:W$379,L$2,FALSE),0)</f>
        <v>0</v>
      </c>
      <c r="M195" s="271">
        <f>IFERROR(VLOOKUP($B195,'[5]Trial Blc'!$B$4:X$379,M$2,FALSE),0)</f>
        <v>0</v>
      </c>
      <c r="N195" s="271">
        <f>IFERROR(VLOOKUP($B195,'[5]Trial Blc'!$B$4:Y$379,N$2,FALSE),0)</f>
        <v>0</v>
      </c>
      <c r="O195" s="271">
        <f>IFERROR(VLOOKUP($B195,'[5]Trial Blc'!$B$4:Z$379,O$2,FALSE),0)</f>
        <v>0</v>
      </c>
      <c r="P195" s="271">
        <f>IFERROR(VLOOKUP($B195,'[5]Trial Blc'!$B$4:AA$379,P$2,FALSE),0)</f>
        <v>0</v>
      </c>
      <c r="Q195" s="271">
        <f>IFERROR(VLOOKUP($B195,'[5]Trial Blc'!$B$4:AB$379,Q$2,FALSE),0)</f>
        <v>0</v>
      </c>
      <c r="R195" s="271">
        <f>IFERROR(VLOOKUP($B195,'[5]Trial Blc'!$B$4:AC$379,R$2,FALSE),0)</f>
        <v>0</v>
      </c>
      <c r="S195" s="271">
        <f>IFERROR(VLOOKUP($B195,'[5]Trial Blc'!$B$4:AD$379,S$2,FALSE),0)</f>
        <v>0</v>
      </c>
      <c r="T195" s="7">
        <f t="shared" si="48"/>
        <v>0</v>
      </c>
      <c r="W195" s="10"/>
      <c r="X195" s="9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1"/>
    </row>
    <row r="196" spans="1:39" s="7" customFormat="1" x14ac:dyDescent="0.2">
      <c r="B196" s="155">
        <v>1739</v>
      </c>
      <c r="C196" s="12" t="s">
        <v>330</v>
      </c>
      <c r="D196" s="271">
        <f>IFERROR(VLOOKUP($B196,'[5]Trial Blc'!$B$4:O$379,D$2,FALSE),0)</f>
        <v>-315382.06</v>
      </c>
      <c r="E196" s="10"/>
      <c r="F196" s="9"/>
      <c r="G196" s="10">
        <f t="shared" si="47"/>
        <v>-315382.06</v>
      </c>
      <c r="H196" s="271">
        <f>IFERROR(VLOOKUP($B196,'[5]Trial Blc'!$B$4:S$379,H$2,FALSE),0)</f>
        <v>-315382.06</v>
      </c>
      <c r="I196" s="271">
        <f>IFERROR(VLOOKUP($B196,'[5]Trial Blc'!$B$4:T$379,I$2,FALSE),0)</f>
        <v>-315382.06</v>
      </c>
      <c r="J196" s="271">
        <f>IFERROR(VLOOKUP($B196,'[5]Trial Blc'!$B$4:U$379,J$2,FALSE),0)</f>
        <v>-315382.06</v>
      </c>
      <c r="K196" s="271">
        <f>IFERROR(VLOOKUP($B196,'[5]Trial Blc'!$B$4:V$379,K$2,FALSE),0)</f>
        <v>-315382.06</v>
      </c>
      <c r="L196" s="271">
        <f>IFERROR(VLOOKUP($B196,'[5]Trial Blc'!$B$4:W$379,L$2,FALSE),0)</f>
        <v>-315382.06</v>
      </c>
      <c r="M196" s="271">
        <f>IFERROR(VLOOKUP($B196,'[5]Trial Blc'!$B$4:X$379,M$2,FALSE),0)</f>
        <v>-315382.06</v>
      </c>
      <c r="N196" s="271">
        <f>IFERROR(VLOOKUP($B196,'[5]Trial Blc'!$B$4:Y$379,N$2,FALSE),0)</f>
        <v>-315382.06</v>
      </c>
      <c r="O196" s="271">
        <f>IFERROR(VLOOKUP($B196,'[5]Trial Blc'!$B$4:Z$379,O$2,FALSE),0)</f>
        <v>-315382.06</v>
      </c>
      <c r="P196" s="271">
        <f>IFERROR(VLOOKUP($B196,'[5]Trial Blc'!$B$4:AA$379,P$2,FALSE),0)</f>
        <v>-315382.06</v>
      </c>
      <c r="Q196" s="271">
        <f>IFERROR(VLOOKUP($B196,'[5]Trial Blc'!$B$4:AB$379,Q$2,FALSE),0)</f>
        <v>-315382.06</v>
      </c>
      <c r="R196" s="271">
        <f>IFERROR(VLOOKUP($B196,'[5]Trial Blc'!$B$4:AC$379,R$2,FALSE),0)</f>
        <v>-315382.06</v>
      </c>
      <c r="S196" s="271">
        <f>IFERROR(VLOOKUP($B196,'[5]Trial Blc'!$B$4:AD$379,S$2,FALSE),0)</f>
        <v>-315382.06</v>
      </c>
      <c r="T196" s="7">
        <f t="shared" si="48"/>
        <v>-315382.06</v>
      </c>
      <c r="W196" s="10"/>
      <c r="X196" s="9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1"/>
    </row>
    <row r="197" spans="1:39" s="7" customFormat="1" x14ac:dyDescent="0.2">
      <c r="B197" s="270"/>
      <c r="C197" s="12"/>
      <c r="D197" s="10"/>
      <c r="E197" s="10"/>
      <c r="F197" s="9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W197" s="10"/>
      <c r="X197" s="9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1"/>
    </row>
    <row r="198" spans="1:39" s="7" customFormat="1" x14ac:dyDescent="0.2">
      <c r="B198" s="270"/>
      <c r="C198" s="12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1"/>
    </row>
    <row r="199" spans="1:39" s="13" customFormat="1" ht="21" x14ac:dyDescent="0.25">
      <c r="B199" s="24"/>
      <c r="C199" s="283" t="s">
        <v>331</v>
      </c>
      <c r="D199" s="75">
        <f>SUM(D184:D198)</f>
        <v>0</v>
      </c>
      <c r="E199" s="75"/>
      <c r="F199" s="75">
        <f>SUM(F184:F198)</f>
        <v>0</v>
      </c>
      <c r="G199" s="75">
        <f>SUM(G184:G198)</f>
        <v>0</v>
      </c>
      <c r="H199" s="75">
        <f>SUM(H184:H198)</f>
        <v>0</v>
      </c>
      <c r="I199" s="75">
        <f>SUM(I184:I198)</f>
        <v>0</v>
      </c>
      <c r="J199" s="75">
        <f t="shared" ref="J199:S199" si="49">SUM(J184:J198)</f>
        <v>0</v>
      </c>
      <c r="K199" s="75">
        <f t="shared" si="49"/>
        <v>0</v>
      </c>
      <c r="L199" s="75">
        <f t="shared" si="49"/>
        <v>0</v>
      </c>
      <c r="M199" s="75">
        <f t="shared" si="49"/>
        <v>0</v>
      </c>
      <c r="N199" s="75">
        <f t="shared" si="49"/>
        <v>0</v>
      </c>
      <c r="O199" s="75">
        <f t="shared" si="49"/>
        <v>0</v>
      </c>
      <c r="P199" s="75">
        <f t="shared" si="49"/>
        <v>0</v>
      </c>
      <c r="Q199" s="75">
        <f t="shared" si="49"/>
        <v>0</v>
      </c>
      <c r="R199" s="75">
        <f t="shared" si="49"/>
        <v>0</v>
      </c>
      <c r="S199" s="75">
        <f t="shared" si="49"/>
        <v>0</v>
      </c>
      <c r="T199" s="8">
        <f>AVERAGE(G199:S199)</f>
        <v>0</v>
      </c>
      <c r="U199" s="8"/>
      <c r="W199" s="66"/>
      <c r="X199" s="75">
        <f>SUM(X184:X198)</f>
        <v>0</v>
      </c>
      <c r="Y199" s="75"/>
      <c r="Z199" s="75">
        <f>SUM(Z184:Z198)</f>
        <v>0</v>
      </c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</row>
    <row r="200" spans="1:39" x14ac:dyDescent="0.2">
      <c r="B200" s="288"/>
      <c r="E200" s="30"/>
      <c r="G200" s="30"/>
      <c r="Y200" s="30"/>
      <c r="Z200" s="30"/>
    </row>
    <row r="201" spans="1:39" s="33" customFormat="1" x14ac:dyDescent="0.2">
      <c r="A201" s="38" t="s">
        <v>131</v>
      </c>
      <c r="B201" s="289"/>
      <c r="C201" s="36"/>
      <c r="D201" s="34"/>
      <c r="E201" s="34"/>
      <c r="F201" s="34"/>
      <c r="G201" s="3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V201" s="35" t="s">
        <v>270</v>
      </c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6"/>
    </row>
    <row r="202" spans="1:39" s="33" customFormat="1" x14ac:dyDescent="0.2">
      <c r="A202" s="38" t="s">
        <v>132</v>
      </c>
      <c r="B202" s="289"/>
      <c r="C202" s="36"/>
      <c r="D202" s="34"/>
      <c r="E202" s="34"/>
      <c r="F202" s="34"/>
      <c r="G202" s="10">
        <f>SUM(D202:F202)</f>
        <v>0</v>
      </c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V202" s="37" t="s">
        <v>311</v>
      </c>
      <c r="W202" s="34"/>
      <c r="X202" s="34"/>
      <c r="Y202" s="34"/>
      <c r="Z202" s="34">
        <f>SUM(W202:Y202)</f>
        <v>0</v>
      </c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6"/>
    </row>
    <row r="203" spans="1:39" s="33" customFormat="1" x14ac:dyDescent="0.2">
      <c r="A203" s="38" t="s">
        <v>133</v>
      </c>
      <c r="B203" s="289"/>
      <c r="C203" s="277"/>
      <c r="D203" s="34"/>
      <c r="E203" s="34"/>
      <c r="F203" s="34">
        <f>-F199</f>
        <v>0</v>
      </c>
      <c r="G203" s="3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V203" s="35"/>
      <c r="W203" s="34"/>
      <c r="X203" s="34">
        <f>-X199</f>
        <v>0</v>
      </c>
      <c r="Y203" s="34">
        <f>-Y199</f>
        <v>0</v>
      </c>
      <c r="Z203" s="34">
        <f>SUM(W203:Y203)</f>
        <v>0</v>
      </c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6"/>
    </row>
    <row r="204" spans="1:39" s="33" customFormat="1" x14ac:dyDescent="0.2">
      <c r="A204" s="76" t="s">
        <v>312</v>
      </c>
      <c r="B204" s="289"/>
      <c r="C204" s="36"/>
      <c r="D204" s="34"/>
      <c r="E204" s="34"/>
      <c r="F204" s="34">
        <f>+F199-F202+F203</f>
        <v>0</v>
      </c>
      <c r="G204" s="34">
        <f>+G199-G202-G203</f>
        <v>0</v>
      </c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V204" s="35" t="s">
        <v>313</v>
      </c>
      <c r="W204" s="34">
        <f>+W197-W202</f>
        <v>0</v>
      </c>
      <c r="X204" s="34">
        <f>+X199-X202+X203</f>
        <v>0</v>
      </c>
      <c r="Y204" s="34"/>
      <c r="Z204" s="34">
        <f>+Z199-Z202+Z203</f>
        <v>0</v>
      </c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>
        <f>+AL197-AL202</f>
        <v>0</v>
      </c>
      <c r="AM204" s="36"/>
    </row>
    <row r="205" spans="1:39" x14ac:dyDescent="0.2">
      <c r="B205" s="288"/>
      <c r="E205" s="30"/>
      <c r="G205" s="30"/>
      <c r="Y205" s="30"/>
      <c r="Z205" s="30"/>
    </row>
    <row r="206" spans="1:39" x14ac:dyDescent="0.2">
      <c r="B206" s="288"/>
      <c r="E206" s="30"/>
      <c r="G206" s="30"/>
      <c r="S206" s="30">
        <f>+S65+S134</f>
        <v>4526044.370000001</v>
      </c>
      <c r="Y206" s="30"/>
      <c r="Z206" s="30"/>
    </row>
    <row r="207" spans="1:39" x14ac:dyDescent="0.2">
      <c r="B207" s="288"/>
      <c r="E207" s="30"/>
      <c r="G207" s="30"/>
      <c r="Y207" s="30"/>
      <c r="Z207" s="30"/>
    </row>
    <row r="208" spans="1:39" x14ac:dyDescent="0.2">
      <c r="B208" s="288"/>
      <c r="E208" s="30"/>
      <c r="G208" s="30"/>
      <c r="Y208" s="30"/>
      <c r="Z208" s="30"/>
    </row>
    <row r="209" spans="2:26" x14ac:dyDescent="0.2">
      <c r="B209" s="288"/>
      <c r="E209" s="30"/>
      <c r="G209" s="30"/>
      <c r="Y209" s="30"/>
      <c r="Z209" s="30"/>
    </row>
    <row r="210" spans="2:26" x14ac:dyDescent="0.2">
      <c r="E210" s="30"/>
      <c r="G210" s="30"/>
      <c r="S210" s="30">
        <f>+S206-S208</f>
        <v>4526044.370000001</v>
      </c>
      <c r="Y210" s="30"/>
      <c r="Z210" s="30"/>
    </row>
    <row r="211" spans="2:26" x14ac:dyDescent="0.2">
      <c r="E211" s="30"/>
      <c r="G211" s="30"/>
      <c r="Y211" s="30"/>
      <c r="Z211" s="30"/>
    </row>
    <row r="212" spans="2:26" x14ac:dyDescent="0.2">
      <c r="E212" s="30"/>
      <c r="G212" s="30"/>
      <c r="Y212" s="30"/>
      <c r="Z212" s="30"/>
    </row>
    <row r="213" spans="2:26" x14ac:dyDescent="0.2">
      <c r="E213" s="30"/>
      <c r="G213" s="30"/>
      <c r="Y213" s="30"/>
      <c r="Z213" s="30"/>
    </row>
    <row r="214" spans="2:26" x14ac:dyDescent="0.2">
      <c r="E214" s="30"/>
      <c r="G214" s="30"/>
      <c r="Y214" s="30"/>
      <c r="Z214" s="30"/>
    </row>
    <row r="215" spans="2:26" x14ac:dyDescent="0.2">
      <c r="E215" s="30"/>
      <c r="G215" s="30"/>
      <c r="Y215" s="30"/>
      <c r="Z215" s="30"/>
    </row>
    <row r="216" spans="2:26" x14ac:dyDescent="0.2">
      <c r="E216" s="30"/>
      <c r="G216" s="30"/>
      <c r="Y216" s="30"/>
      <c r="Z216" s="30"/>
    </row>
    <row r="217" spans="2:26" x14ac:dyDescent="0.2">
      <c r="E217" s="30"/>
      <c r="G217" s="30"/>
      <c r="Y217" s="30"/>
      <c r="Z217" s="30"/>
    </row>
    <row r="218" spans="2:26" x14ac:dyDescent="0.2">
      <c r="E218" s="30"/>
      <c r="G218" s="30"/>
      <c r="Y218" s="30"/>
      <c r="Z218" s="30"/>
    </row>
    <row r="219" spans="2:26" x14ac:dyDescent="0.2">
      <c r="E219" s="30"/>
      <c r="G219" s="30"/>
      <c r="Y219" s="30"/>
      <c r="Z219" s="30"/>
    </row>
    <row r="220" spans="2:26" x14ac:dyDescent="0.2">
      <c r="E220" s="30"/>
      <c r="G220" s="30"/>
      <c r="Y220" s="30"/>
      <c r="Z220" s="30"/>
    </row>
    <row r="221" spans="2:26" x14ac:dyDescent="0.2">
      <c r="E221" s="30"/>
      <c r="G221" s="30"/>
      <c r="Y221" s="30"/>
      <c r="Z221" s="30"/>
    </row>
    <row r="222" spans="2:26" x14ac:dyDescent="0.2">
      <c r="E222" s="30"/>
      <c r="G222" s="30"/>
      <c r="Y222" s="30"/>
      <c r="Z222" s="30"/>
    </row>
    <row r="223" spans="2:26" x14ac:dyDescent="0.2">
      <c r="E223" s="30"/>
      <c r="G223" s="30"/>
      <c r="Y223" s="30"/>
      <c r="Z223" s="30"/>
    </row>
    <row r="224" spans="2:26" x14ac:dyDescent="0.2">
      <c r="E224" s="30"/>
      <c r="G224" s="30"/>
      <c r="Y224" s="30"/>
      <c r="Z224" s="30"/>
    </row>
    <row r="225" spans="5:26" x14ac:dyDescent="0.2">
      <c r="E225" s="30"/>
      <c r="G225" s="30"/>
      <c r="Y225" s="30"/>
      <c r="Z225" s="30"/>
    </row>
    <row r="226" spans="5:26" x14ac:dyDescent="0.2">
      <c r="E226" s="30"/>
      <c r="G226" s="30"/>
      <c r="Y226" s="30"/>
      <c r="Z226" s="30"/>
    </row>
    <row r="227" spans="5:26" x14ac:dyDescent="0.2">
      <c r="E227" s="30"/>
      <c r="G227" s="30"/>
      <c r="Y227" s="30"/>
      <c r="Z227" s="30"/>
    </row>
    <row r="228" spans="5:26" x14ac:dyDescent="0.2">
      <c r="E228" s="30"/>
      <c r="G228" s="30"/>
      <c r="Y228" s="30"/>
      <c r="Z228" s="30"/>
    </row>
    <row r="229" spans="5:26" x14ac:dyDescent="0.2">
      <c r="E229" s="30"/>
      <c r="G229" s="30"/>
      <c r="Y229" s="30"/>
      <c r="Z229" s="30"/>
    </row>
    <row r="230" spans="5:26" x14ac:dyDescent="0.2">
      <c r="E230" s="30"/>
      <c r="G230" s="30"/>
      <c r="Y230" s="30"/>
      <c r="Z230" s="30"/>
    </row>
    <row r="231" spans="5:26" x14ac:dyDescent="0.2">
      <c r="E231" s="30"/>
      <c r="G231" s="30"/>
      <c r="Y231" s="30"/>
      <c r="Z231" s="30"/>
    </row>
    <row r="232" spans="5:26" x14ac:dyDescent="0.2">
      <c r="E232" s="30"/>
      <c r="G232" s="30"/>
      <c r="Y232" s="30"/>
      <c r="Z232" s="30"/>
    </row>
    <row r="233" spans="5:26" x14ac:dyDescent="0.2">
      <c r="E233" s="30"/>
      <c r="G233" s="30"/>
      <c r="Y233" s="30"/>
      <c r="Z233" s="30"/>
    </row>
    <row r="234" spans="5:26" x14ac:dyDescent="0.2">
      <c r="E234" s="30"/>
      <c r="G234" s="30"/>
      <c r="Y234" s="30"/>
      <c r="Z234" s="30"/>
    </row>
    <row r="235" spans="5:26" x14ac:dyDescent="0.2">
      <c r="E235" s="30"/>
      <c r="G235" s="30"/>
      <c r="Y235" s="30"/>
      <c r="Z235" s="30"/>
    </row>
    <row r="236" spans="5:26" x14ac:dyDescent="0.2">
      <c r="E236" s="30"/>
      <c r="G236" s="30"/>
      <c r="Y236" s="30"/>
      <c r="Z236" s="30"/>
    </row>
    <row r="237" spans="5:26" x14ac:dyDescent="0.2">
      <c r="E237" s="30"/>
      <c r="G237" s="30"/>
      <c r="Y237" s="30"/>
      <c r="Z237" s="30"/>
    </row>
    <row r="238" spans="5:26" x14ac:dyDescent="0.2">
      <c r="E238" s="30"/>
      <c r="G238" s="30"/>
      <c r="Y238" s="30"/>
      <c r="Z238" s="30"/>
    </row>
    <row r="239" spans="5:26" x14ac:dyDescent="0.2">
      <c r="E239" s="30"/>
      <c r="G239" s="30"/>
      <c r="Y239" s="30"/>
      <c r="Z239" s="30"/>
    </row>
    <row r="240" spans="5:26" x14ac:dyDescent="0.2">
      <c r="E240" s="30"/>
      <c r="G240" s="30"/>
      <c r="Y240" s="30"/>
      <c r="Z240" s="30"/>
    </row>
    <row r="241" spans="5:26" x14ac:dyDescent="0.2">
      <c r="E241" s="30"/>
      <c r="G241" s="30"/>
      <c r="Y241" s="30"/>
      <c r="Z241" s="30"/>
    </row>
    <row r="242" spans="5:26" x14ac:dyDescent="0.2">
      <c r="E242" s="30"/>
      <c r="G242" s="30"/>
      <c r="Y242" s="30"/>
      <c r="Z242" s="30"/>
    </row>
    <row r="243" spans="5:26" x14ac:dyDescent="0.2">
      <c r="E243" s="30"/>
      <c r="G243" s="30"/>
      <c r="Y243" s="30"/>
      <c r="Z243" s="30"/>
    </row>
    <row r="244" spans="5:26" x14ac:dyDescent="0.2">
      <c r="E244" s="30"/>
      <c r="G244" s="30"/>
      <c r="Y244" s="30"/>
      <c r="Z244" s="30"/>
    </row>
    <row r="245" spans="5:26" x14ac:dyDescent="0.2">
      <c r="E245" s="30"/>
      <c r="G245" s="30"/>
      <c r="Y245" s="30"/>
      <c r="Z245" s="30"/>
    </row>
    <row r="246" spans="5:26" x14ac:dyDescent="0.2">
      <c r="E246" s="30"/>
      <c r="G246" s="30"/>
      <c r="Y246" s="30"/>
      <c r="Z246" s="30"/>
    </row>
    <row r="247" spans="5:26" x14ac:dyDescent="0.2">
      <c r="E247" s="30"/>
      <c r="G247" s="30"/>
      <c r="Y247" s="30"/>
      <c r="Z247" s="30"/>
    </row>
    <row r="248" spans="5:26" x14ac:dyDescent="0.2">
      <c r="E248" s="30"/>
      <c r="G248" s="30"/>
      <c r="Y248" s="30"/>
      <c r="Z248" s="30"/>
    </row>
    <row r="249" spans="5:26" x14ac:dyDescent="0.2">
      <c r="E249" s="30"/>
      <c r="G249" s="30"/>
      <c r="Y249" s="30"/>
      <c r="Z249" s="30"/>
    </row>
    <row r="250" spans="5:26" x14ac:dyDescent="0.2">
      <c r="E250" s="30"/>
      <c r="G250" s="30"/>
      <c r="Y250" s="30"/>
      <c r="Z250" s="30"/>
    </row>
    <row r="251" spans="5:26" x14ac:dyDescent="0.2">
      <c r="E251" s="30"/>
      <c r="G251" s="30"/>
      <c r="Y251" s="30"/>
      <c r="Z251" s="30"/>
    </row>
    <row r="252" spans="5:26" x14ac:dyDescent="0.2">
      <c r="E252" s="30"/>
      <c r="G252" s="30"/>
      <c r="Y252" s="30"/>
      <c r="Z252" s="30"/>
    </row>
    <row r="253" spans="5:26" x14ac:dyDescent="0.2">
      <c r="E253" s="30"/>
      <c r="G253" s="30"/>
      <c r="Y253" s="30"/>
      <c r="Z253" s="30"/>
    </row>
    <row r="254" spans="5:26" x14ac:dyDescent="0.2">
      <c r="E254" s="30"/>
      <c r="G254" s="30"/>
      <c r="Y254" s="30"/>
      <c r="Z254" s="30"/>
    </row>
    <row r="255" spans="5:26" x14ac:dyDescent="0.2">
      <c r="E255" s="30"/>
      <c r="G255" s="30"/>
      <c r="Y255" s="30"/>
      <c r="Z255" s="30"/>
    </row>
    <row r="256" spans="5:26" x14ac:dyDescent="0.2">
      <c r="E256" s="30"/>
      <c r="G256" s="30"/>
      <c r="Y256" s="30"/>
      <c r="Z256" s="30"/>
    </row>
    <row r="257" spans="5:26" x14ac:dyDescent="0.2">
      <c r="E257" s="30"/>
      <c r="G257" s="30"/>
      <c r="Y257" s="30"/>
      <c r="Z257" s="30"/>
    </row>
    <row r="258" spans="5:26" x14ac:dyDescent="0.2">
      <c r="E258" s="30"/>
      <c r="G258" s="30"/>
      <c r="Y258" s="30"/>
      <c r="Z258" s="30"/>
    </row>
    <row r="259" spans="5:26" x14ac:dyDescent="0.2">
      <c r="E259" s="30"/>
      <c r="G259" s="30"/>
      <c r="Y259" s="30"/>
      <c r="Z259" s="30"/>
    </row>
    <row r="260" spans="5:26" x14ac:dyDescent="0.2">
      <c r="E260" s="30"/>
      <c r="G260" s="30"/>
      <c r="Y260" s="30"/>
      <c r="Z260" s="30"/>
    </row>
    <row r="261" spans="5:26" x14ac:dyDescent="0.2">
      <c r="E261" s="30"/>
      <c r="G261" s="30"/>
      <c r="Y261" s="30"/>
      <c r="Z261" s="30"/>
    </row>
    <row r="262" spans="5:26" x14ac:dyDescent="0.2">
      <c r="E262" s="30"/>
      <c r="G262" s="30"/>
      <c r="Y262" s="30"/>
      <c r="Z262" s="30"/>
    </row>
    <row r="263" spans="5:26" x14ac:dyDescent="0.2">
      <c r="E263" s="30"/>
      <c r="G263" s="30"/>
      <c r="Y263" s="30"/>
      <c r="Z263" s="30"/>
    </row>
    <row r="264" spans="5:26" x14ac:dyDescent="0.2">
      <c r="E264" s="30"/>
      <c r="G264" s="30"/>
      <c r="Y264" s="30"/>
      <c r="Z264" s="30"/>
    </row>
    <row r="265" spans="5:26" x14ac:dyDescent="0.2">
      <c r="E265" s="30"/>
      <c r="G265" s="30"/>
      <c r="Y265" s="30"/>
      <c r="Z265" s="30"/>
    </row>
    <row r="266" spans="5:26" x14ac:dyDescent="0.2">
      <c r="E266" s="30"/>
      <c r="G266" s="30"/>
      <c r="Y266" s="30"/>
      <c r="Z266" s="30"/>
    </row>
    <row r="267" spans="5:26" x14ac:dyDescent="0.2">
      <c r="E267" s="30"/>
      <c r="G267" s="30"/>
      <c r="Y267" s="30"/>
      <c r="Z267" s="30"/>
    </row>
    <row r="268" spans="5:26" x14ac:dyDescent="0.2">
      <c r="E268" s="30"/>
      <c r="G268" s="30"/>
      <c r="Y268" s="30"/>
      <c r="Z268" s="30"/>
    </row>
    <row r="269" spans="5:26" x14ac:dyDescent="0.2">
      <c r="E269" s="30"/>
      <c r="G269" s="30"/>
      <c r="Y269" s="30"/>
      <c r="Z269" s="30"/>
    </row>
    <row r="270" spans="5:26" x14ac:dyDescent="0.2">
      <c r="E270" s="30"/>
      <c r="G270" s="30"/>
      <c r="Y270" s="30"/>
      <c r="Z270" s="30"/>
    </row>
    <row r="271" spans="5:26" x14ac:dyDescent="0.2">
      <c r="E271" s="30"/>
      <c r="G271" s="30"/>
      <c r="Y271" s="30"/>
      <c r="Z271" s="30"/>
    </row>
    <row r="272" spans="5:26" x14ac:dyDescent="0.2">
      <c r="E272" s="30"/>
      <c r="G272" s="30"/>
      <c r="Y272" s="30"/>
      <c r="Z272" s="30"/>
    </row>
    <row r="273" spans="5:26" x14ac:dyDescent="0.2">
      <c r="E273" s="30"/>
      <c r="G273" s="30"/>
      <c r="Y273" s="30"/>
      <c r="Z273" s="30"/>
    </row>
    <row r="274" spans="5:26" x14ac:dyDescent="0.2">
      <c r="E274" s="30"/>
      <c r="G274" s="30"/>
      <c r="Y274" s="30"/>
      <c r="Z274" s="30"/>
    </row>
    <row r="275" spans="5:26" x14ac:dyDescent="0.2">
      <c r="E275" s="30"/>
      <c r="G275" s="30"/>
      <c r="Y275" s="30"/>
      <c r="Z275" s="30"/>
    </row>
    <row r="276" spans="5:26" x14ac:dyDescent="0.2">
      <c r="E276" s="30"/>
      <c r="G276" s="30"/>
      <c r="Y276" s="30"/>
      <c r="Z276" s="30"/>
    </row>
    <row r="277" spans="5:26" x14ac:dyDescent="0.2">
      <c r="E277" s="30"/>
      <c r="G277" s="30"/>
      <c r="Y277" s="30"/>
      <c r="Z277" s="30"/>
    </row>
    <row r="278" spans="5:26" x14ac:dyDescent="0.2">
      <c r="E278" s="30"/>
      <c r="G278" s="30"/>
      <c r="Y278" s="30"/>
      <c r="Z278" s="30"/>
    </row>
    <row r="279" spans="5:26" x14ac:dyDescent="0.2">
      <c r="E279" s="30"/>
      <c r="G279" s="30"/>
      <c r="Y279" s="30"/>
      <c r="Z279" s="30"/>
    </row>
    <row r="280" spans="5:26" x14ac:dyDescent="0.2">
      <c r="E280" s="30"/>
      <c r="G280" s="30"/>
      <c r="Y280" s="30"/>
      <c r="Z280" s="30"/>
    </row>
    <row r="281" spans="5:26" x14ac:dyDescent="0.2">
      <c r="E281" s="30"/>
      <c r="G281" s="30"/>
      <c r="Y281" s="30"/>
      <c r="Z281" s="30"/>
    </row>
    <row r="282" spans="5:26" x14ac:dyDescent="0.2">
      <c r="E282" s="30"/>
      <c r="G282" s="30"/>
      <c r="Y282" s="30"/>
      <c r="Z282" s="30"/>
    </row>
    <row r="283" spans="5:26" x14ac:dyDescent="0.2">
      <c r="E283" s="30"/>
      <c r="G283" s="30"/>
      <c r="Y283" s="30"/>
      <c r="Z283" s="30"/>
    </row>
    <row r="284" spans="5:26" x14ac:dyDescent="0.2">
      <c r="E284" s="30"/>
      <c r="G284" s="30"/>
      <c r="Y284" s="30"/>
      <c r="Z284" s="30"/>
    </row>
    <row r="285" spans="5:26" x14ac:dyDescent="0.2">
      <c r="E285" s="30"/>
      <c r="G285" s="30"/>
      <c r="Y285" s="30"/>
      <c r="Z285" s="30"/>
    </row>
    <row r="286" spans="5:26" x14ac:dyDescent="0.2">
      <c r="E286" s="30"/>
      <c r="G286" s="30"/>
      <c r="Y286" s="30"/>
      <c r="Z286" s="30"/>
    </row>
    <row r="287" spans="5:26" x14ac:dyDescent="0.2">
      <c r="E287" s="30"/>
      <c r="G287" s="30"/>
      <c r="Y287" s="30"/>
      <c r="Z287" s="30"/>
    </row>
    <row r="288" spans="5:26" x14ac:dyDescent="0.2">
      <c r="E288" s="30"/>
      <c r="G288" s="30"/>
      <c r="Y288" s="30"/>
      <c r="Z288" s="30"/>
    </row>
    <row r="289" spans="5:26" x14ac:dyDescent="0.2">
      <c r="E289" s="30"/>
      <c r="G289" s="30"/>
      <c r="Y289" s="30"/>
      <c r="Z289" s="30"/>
    </row>
    <row r="290" spans="5:26" x14ac:dyDescent="0.2">
      <c r="E290" s="30"/>
      <c r="G290" s="30"/>
      <c r="Y290" s="30"/>
      <c r="Z290" s="30"/>
    </row>
    <row r="291" spans="5:26" x14ac:dyDescent="0.2">
      <c r="E291" s="30"/>
      <c r="G291" s="30"/>
      <c r="Y291" s="30"/>
      <c r="Z291" s="30"/>
    </row>
    <row r="292" spans="5:26" x14ac:dyDescent="0.2">
      <c r="E292" s="30"/>
      <c r="G292" s="30"/>
      <c r="Y292" s="30"/>
      <c r="Z292" s="30"/>
    </row>
    <row r="293" spans="5:26" x14ac:dyDescent="0.2">
      <c r="E293" s="30"/>
      <c r="G293" s="30"/>
      <c r="Y293" s="30"/>
      <c r="Z293" s="30"/>
    </row>
    <row r="294" spans="5:26" x14ac:dyDescent="0.2">
      <c r="E294" s="30"/>
      <c r="G294" s="30"/>
      <c r="Y294" s="30"/>
      <c r="Z294" s="30"/>
    </row>
    <row r="295" spans="5:26" x14ac:dyDescent="0.2">
      <c r="E295" s="30"/>
      <c r="G295" s="30"/>
      <c r="Y295" s="30"/>
      <c r="Z295" s="30"/>
    </row>
    <row r="296" spans="5:26" x14ac:dyDescent="0.2">
      <c r="E296" s="30"/>
      <c r="G296" s="30"/>
      <c r="Y296" s="30"/>
      <c r="Z296" s="30"/>
    </row>
    <row r="297" spans="5:26" x14ac:dyDescent="0.2">
      <c r="E297" s="30"/>
      <c r="G297" s="30"/>
      <c r="Y297" s="30"/>
      <c r="Z297" s="30"/>
    </row>
    <row r="298" spans="5:26" x14ac:dyDescent="0.2">
      <c r="E298" s="30"/>
      <c r="G298" s="30"/>
      <c r="Y298" s="30"/>
      <c r="Z298" s="30"/>
    </row>
    <row r="299" spans="5:26" x14ac:dyDescent="0.2">
      <c r="E299" s="30"/>
      <c r="G299" s="30"/>
      <c r="Y299" s="30"/>
      <c r="Z299" s="30"/>
    </row>
    <row r="300" spans="5:26" x14ac:dyDescent="0.2">
      <c r="E300" s="30"/>
      <c r="G300" s="30"/>
      <c r="Y300" s="30"/>
      <c r="Z300" s="30"/>
    </row>
    <row r="301" spans="5:26" x14ac:dyDescent="0.2">
      <c r="E301" s="30"/>
      <c r="G301" s="30"/>
      <c r="Y301" s="30"/>
      <c r="Z301" s="30"/>
    </row>
    <row r="302" spans="5:26" x14ac:dyDescent="0.2">
      <c r="E302" s="30"/>
      <c r="G302" s="30"/>
      <c r="Y302" s="30"/>
      <c r="Z302" s="30"/>
    </row>
    <row r="303" spans="5:26" x14ac:dyDescent="0.2">
      <c r="E303" s="30"/>
      <c r="G303" s="30"/>
      <c r="Y303" s="30"/>
      <c r="Z303" s="30"/>
    </row>
    <row r="304" spans="5:26" x14ac:dyDescent="0.2">
      <c r="E304" s="30"/>
      <c r="G304" s="30"/>
      <c r="Y304" s="30"/>
      <c r="Z304" s="30"/>
    </row>
    <row r="305" spans="5:26" x14ac:dyDescent="0.2">
      <c r="E305" s="30"/>
      <c r="G305" s="30"/>
      <c r="Y305" s="30"/>
      <c r="Z305" s="30"/>
    </row>
    <row r="306" spans="5:26" x14ac:dyDescent="0.2">
      <c r="E306" s="30"/>
      <c r="G306" s="30"/>
      <c r="Y306" s="30"/>
      <c r="Z306" s="30"/>
    </row>
    <row r="307" spans="5:26" x14ac:dyDescent="0.2">
      <c r="E307" s="30"/>
      <c r="G307" s="30"/>
      <c r="Y307" s="30"/>
      <c r="Z307" s="30"/>
    </row>
    <row r="308" spans="5:26" x14ac:dyDescent="0.2">
      <c r="E308" s="30"/>
      <c r="G308" s="30"/>
      <c r="Y308" s="30"/>
      <c r="Z308" s="30"/>
    </row>
    <row r="309" spans="5:26" x14ac:dyDescent="0.2">
      <c r="E309" s="30"/>
      <c r="G309" s="30"/>
      <c r="Y309" s="30"/>
      <c r="Z309" s="30"/>
    </row>
    <row r="310" spans="5:26" x14ac:dyDescent="0.2">
      <c r="E310" s="30"/>
      <c r="G310" s="30"/>
      <c r="Y310" s="30"/>
      <c r="Z310" s="30"/>
    </row>
    <row r="311" spans="5:26" x14ac:dyDescent="0.2">
      <c r="E311" s="30"/>
      <c r="G311" s="30"/>
      <c r="Y311" s="30"/>
      <c r="Z311" s="30"/>
    </row>
    <row r="312" spans="5:26" x14ac:dyDescent="0.2">
      <c r="E312" s="30"/>
      <c r="G312" s="30"/>
      <c r="Y312" s="30"/>
      <c r="Z312" s="30"/>
    </row>
    <row r="313" spans="5:26" x14ac:dyDescent="0.2">
      <c r="E313" s="30"/>
      <c r="G313" s="30"/>
      <c r="Y313" s="30"/>
      <c r="Z313" s="30"/>
    </row>
    <row r="314" spans="5:26" x14ac:dyDescent="0.2">
      <c r="E314" s="30"/>
      <c r="G314" s="30"/>
      <c r="Y314" s="30"/>
      <c r="Z314" s="30"/>
    </row>
    <row r="315" spans="5:26" x14ac:dyDescent="0.2">
      <c r="E315" s="30"/>
      <c r="G315" s="30"/>
      <c r="Y315" s="30"/>
      <c r="Z315" s="30"/>
    </row>
    <row r="316" spans="5:26" x14ac:dyDescent="0.2">
      <c r="E316" s="30"/>
      <c r="G316" s="30"/>
      <c r="Y316" s="30"/>
      <c r="Z316" s="30"/>
    </row>
    <row r="317" spans="5:26" x14ac:dyDescent="0.2">
      <c r="E317" s="30"/>
      <c r="G317" s="30"/>
      <c r="Y317" s="30"/>
      <c r="Z317" s="30"/>
    </row>
    <row r="318" spans="5:26" x14ac:dyDescent="0.2">
      <c r="E318" s="30"/>
      <c r="G318" s="30"/>
      <c r="Y318" s="30"/>
      <c r="Z318" s="30"/>
    </row>
    <row r="319" spans="5:26" x14ac:dyDescent="0.2">
      <c r="E319" s="30"/>
      <c r="G319" s="30"/>
      <c r="Y319" s="30"/>
      <c r="Z319" s="30"/>
    </row>
    <row r="320" spans="5:26" x14ac:dyDescent="0.2">
      <c r="E320" s="30"/>
      <c r="G320" s="30"/>
      <c r="Y320" s="30"/>
      <c r="Z320" s="30"/>
    </row>
    <row r="321" spans="5:26" x14ac:dyDescent="0.2">
      <c r="E321" s="30"/>
      <c r="G321" s="30"/>
      <c r="Y321" s="30"/>
      <c r="Z321" s="30"/>
    </row>
    <row r="322" spans="5:26" x14ac:dyDescent="0.2">
      <c r="E322" s="30"/>
      <c r="G322" s="30"/>
      <c r="Y322" s="30"/>
      <c r="Z322" s="30"/>
    </row>
    <row r="323" spans="5:26" x14ac:dyDescent="0.2">
      <c r="E323" s="30"/>
      <c r="G323" s="30"/>
      <c r="Y323" s="30"/>
      <c r="Z323" s="30"/>
    </row>
    <row r="324" spans="5:26" x14ac:dyDescent="0.2">
      <c r="E324" s="30"/>
      <c r="G324" s="30"/>
      <c r="Y324" s="30"/>
      <c r="Z324" s="30"/>
    </row>
    <row r="325" spans="5:26" x14ac:dyDescent="0.2">
      <c r="E325" s="30"/>
      <c r="G325" s="30"/>
      <c r="Y325" s="30"/>
      <c r="Z325" s="30"/>
    </row>
    <row r="326" spans="5:26" x14ac:dyDescent="0.2">
      <c r="E326" s="30"/>
      <c r="G326" s="30"/>
      <c r="Y326" s="30"/>
      <c r="Z326" s="30"/>
    </row>
    <row r="327" spans="5:26" x14ac:dyDescent="0.2">
      <c r="E327" s="30"/>
      <c r="G327" s="30"/>
      <c r="Y327" s="30"/>
      <c r="Z327" s="30"/>
    </row>
    <row r="328" spans="5:26" x14ac:dyDescent="0.2">
      <c r="E328" s="30"/>
      <c r="G328" s="30"/>
      <c r="Y328" s="30"/>
      <c r="Z328" s="30"/>
    </row>
    <row r="329" spans="5:26" x14ac:dyDescent="0.2">
      <c r="E329" s="30"/>
      <c r="G329" s="30"/>
      <c r="Y329" s="30"/>
      <c r="Z329" s="30"/>
    </row>
    <row r="330" spans="5:26" x14ac:dyDescent="0.2">
      <c r="E330" s="30"/>
      <c r="G330" s="30"/>
      <c r="Y330" s="30"/>
      <c r="Z330" s="30"/>
    </row>
    <row r="331" spans="5:26" x14ac:dyDescent="0.2">
      <c r="E331" s="30"/>
      <c r="G331" s="30"/>
      <c r="Y331" s="30"/>
      <c r="Z331" s="30"/>
    </row>
    <row r="332" spans="5:26" x14ac:dyDescent="0.2">
      <c r="E332" s="30"/>
      <c r="G332" s="30"/>
      <c r="Y332" s="30"/>
      <c r="Z332" s="30"/>
    </row>
    <row r="333" spans="5:26" x14ac:dyDescent="0.2">
      <c r="E333" s="30"/>
      <c r="G333" s="30"/>
      <c r="Y333" s="30"/>
      <c r="Z333" s="30"/>
    </row>
    <row r="334" spans="5:26" x14ac:dyDescent="0.2">
      <c r="E334" s="30"/>
      <c r="G334" s="30"/>
      <c r="Y334" s="30"/>
      <c r="Z334" s="30"/>
    </row>
    <row r="335" spans="5:26" x14ac:dyDescent="0.2">
      <c r="E335" s="30"/>
      <c r="G335" s="30"/>
      <c r="Y335" s="30"/>
      <c r="Z335" s="30"/>
    </row>
    <row r="336" spans="5:26" x14ac:dyDescent="0.2">
      <c r="E336" s="30"/>
      <c r="G336" s="30"/>
      <c r="Y336" s="30"/>
      <c r="Z336" s="30"/>
    </row>
    <row r="337" spans="5:26" x14ac:dyDescent="0.2">
      <c r="E337" s="30"/>
      <c r="G337" s="30"/>
      <c r="Y337" s="30"/>
      <c r="Z337" s="30"/>
    </row>
    <row r="338" spans="5:26" x14ac:dyDescent="0.2">
      <c r="E338" s="30"/>
      <c r="G338" s="30"/>
      <c r="Y338" s="30"/>
      <c r="Z338" s="30"/>
    </row>
    <row r="339" spans="5:26" x14ac:dyDescent="0.2">
      <c r="E339" s="30"/>
      <c r="G339" s="30"/>
      <c r="Y339" s="30"/>
      <c r="Z339" s="30"/>
    </row>
    <row r="340" spans="5:26" x14ac:dyDescent="0.2">
      <c r="E340" s="30"/>
      <c r="G340" s="30"/>
      <c r="Y340" s="30"/>
      <c r="Z340" s="30"/>
    </row>
    <row r="341" spans="5:26" x14ac:dyDescent="0.2">
      <c r="E341" s="30"/>
      <c r="G341" s="30"/>
      <c r="Y341" s="30"/>
      <c r="Z341" s="30"/>
    </row>
    <row r="342" spans="5:26" x14ac:dyDescent="0.2">
      <c r="E342" s="30"/>
      <c r="G342" s="30"/>
      <c r="Y342" s="30"/>
      <c r="Z342" s="30"/>
    </row>
    <row r="343" spans="5:26" x14ac:dyDescent="0.2">
      <c r="E343" s="30"/>
      <c r="G343" s="30"/>
      <c r="Y343" s="30"/>
      <c r="Z343" s="30"/>
    </row>
    <row r="344" spans="5:26" x14ac:dyDescent="0.2">
      <c r="E344" s="30"/>
      <c r="G344" s="30"/>
      <c r="Y344" s="30"/>
      <c r="Z344" s="30"/>
    </row>
    <row r="345" spans="5:26" x14ac:dyDescent="0.2">
      <c r="E345" s="30"/>
      <c r="G345" s="30"/>
      <c r="Y345" s="30"/>
      <c r="Z345" s="30"/>
    </row>
    <row r="346" spans="5:26" x14ac:dyDescent="0.2">
      <c r="E346" s="30"/>
      <c r="G346" s="30"/>
      <c r="Y346" s="30"/>
      <c r="Z346" s="30"/>
    </row>
    <row r="347" spans="5:26" x14ac:dyDescent="0.2">
      <c r="E347" s="30"/>
      <c r="G347" s="30"/>
      <c r="Y347" s="30"/>
      <c r="Z347" s="30"/>
    </row>
    <row r="348" spans="5:26" x14ac:dyDescent="0.2">
      <c r="E348" s="30"/>
      <c r="G348" s="30"/>
      <c r="Y348" s="30"/>
      <c r="Z348" s="30"/>
    </row>
    <row r="349" spans="5:26" x14ac:dyDescent="0.2">
      <c r="E349" s="30"/>
      <c r="G349" s="30"/>
      <c r="Y349" s="30"/>
      <c r="Z349" s="30"/>
    </row>
    <row r="350" spans="5:26" x14ac:dyDescent="0.2">
      <c r="E350" s="30"/>
      <c r="G350" s="30"/>
      <c r="Y350" s="30"/>
      <c r="Z350" s="30"/>
    </row>
    <row r="351" spans="5:26" x14ac:dyDescent="0.2">
      <c r="E351" s="30"/>
      <c r="G351" s="30"/>
      <c r="Y351" s="30"/>
      <c r="Z351" s="30"/>
    </row>
    <row r="352" spans="5:26" x14ac:dyDescent="0.2">
      <c r="E352" s="30"/>
      <c r="G352" s="30"/>
      <c r="Y352" s="30"/>
      <c r="Z352" s="30"/>
    </row>
    <row r="353" spans="5:26" x14ac:dyDescent="0.2">
      <c r="E353" s="30"/>
      <c r="G353" s="30"/>
      <c r="Y353" s="30"/>
      <c r="Z353" s="30"/>
    </row>
    <row r="354" spans="5:26" x14ac:dyDescent="0.2">
      <c r="E354" s="30"/>
      <c r="G354" s="30"/>
      <c r="Y354" s="30"/>
      <c r="Z354" s="30"/>
    </row>
    <row r="355" spans="5:26" x14ac:dyDescent="0.2">
      <c r="E355" s="30"/>
      <c r="G355" s="30"/>
      <c r="Y355" s="30"/>
      <c r="Z355" s="30"/>
    </row>
    <row r="356" spans="5:26" x14ac:dyDescent="0.2">
      <c r="E356" s="30"/>
      <c r="G356" s="30"/>
      <c r="Y356" s="30"/>
      <c r="Z356" s="30"/>
    </row>
    <row r="357" spans="5:26" x14ac:dyDescent="0.2">
      <c r="E357" s="30"/>
      <c r="G357" s="30"/>
      <c r="Y357" s="30"/>
      <c r="Z357" s="30"/>
    </row>
    <row r="358" spans="5:26" x14ac:dyDescent="0.2">
      <c r="E358" s="30"/>
      <c r="G358" s="30"/>
      <c r="Y358" s="30"/>
      <c r="Z358" s="30"/>
    </row>
    <row r="359" spans="5:26" x14ac:dyDescent="0.2">
      <c r="E359" s="30"/>
      <c r="G359" s="30"/>
      <c r="Y359" s="30"/>
      <c r="Z359" s="30"/>
    </row>
    <row r="360" spans="5:26" x14ac:dyDescent="0.2">
      <c r="E360" s="30"/>
      <c r="G360" s="30"/>
      <c r="Y360" s="30"/>
      <c r="Z360" s="30"/>
    </row>
    <row r="361" spans="5:26" x14ac:dyDescent="0.2">
      <c r="E361" s="30"/>
      <c r="G361" s="30"/>
      <c r="Y361" s="30"/>
      <c r="Z361" s="30"/>
    </row>
    <row r="362" spans="5:26" x14ac:dyDescent="0.2">
      <c r="E362" s="30"/>
      <c r="G362" s="30"/>
      <c r="Y362" s="30"/>
      <c r="Z362" s="30"/>
    </row>
    <row r="363" spans="5:26" x14ac:dyDescent="0.2">
      <c r="E363" s="30"/>
      <c r="G363" s="30"/>
      <c r="Y363" s="30"/>
      <c r="Z363" s="30"/>
    </row>
    <row r="364" spans="5:26" x14ac:dyDescent="0.2">
      <c r="E364" s="30"/>
      <c r="G364" s="30"/>
      <c r="Y364" s="30"/>
      <c r="Z364" s="30"/>
    </row>
    <row r="365" spans="5:26" x14ac:dyDescent="0.2">
      <c r="E365" s="30"/>
      <c r="G365" s="30"/>
      <c r="Y365" s="30"/>
      <c r="Z365" s="30"/>
    </row>
    <row r="366" spans="5:26" x14ac:dyDescent="0.2">
      <c r="E366" s="30"/>
      <c r="G366" s="30"/>
      <c r="Y366" s="30"/>
      <c r="Z366" s="30"/>
    </row>
    <row r="367" spans="5:26" x14ac:dyDescent="0.2">
      <c r="E367" s="30"/>
      <c r="G367" s="30"/>
      <c r="Y367" s="30"/>
      <c r="Z367" s="30"/>
    </row>
    <row r="368" spans="5:26" x14ac:dyDescent="0.2">
      <c r="E368" s="30"/>
      <c r="G368" s="30"/>
      <c r="Y368" s="30"/>
      <c r="Z368" s="30"/>
    </row>
    <row r="369" spans="5:26" x14ac:dyDescent="0.2">
      <c r="E369" s="30"/>
      <c r="G369" s="30"/>
      <c r="Y369" s="30"/>
      <c r="Z369" s="30"/>
    </row>
    <row r="370" spans="5:26" x14ac:dyDescent="0.2">
      <c r="E370" s="30"/>
      <c r="G370" s="30"/>
      <c r="Y370" s="30"/>
      <c r="Z370" s="30"/>
    </row>
    <row r="371" spans="5:26" x14ac:dyDescent="0.2">
      <c r="E371" s="30"/>
      <c r="G371" s="30"/>
      <c r="Y371" s="30"/>
      <c r="Z371" s="30"/>
    </row>
    <row r="372" spans="5:26" x14ac:dyDescent="0.2">
      <c r="E372" s="30"/>
      <c r="G372" s="30"/>
      <c r="Y372" s="30"/>
      <c r="Z372" s="30"/>
    </row>
    <row r="373" spans="5:26" x14ac:dyDescent="0.2">
      <c r="E373" s="30"/>
      <c r="G373" s="30"/>
      <c r="Y373" s="30"/>
      <c r="Z373" s="30"/>
    </row>
    <row r="374" spans="5:26" x14ac:dyDescent="0.2">
      <c r="E374" s="30"/>
      <c r="G374" s="30"/>
      <c r="Y374" s="30"/>
      <c r="Z374" s="30"/>
    </row>
    <row r="375" spans="5:26" x14ac:dyDescent="0.2">
      <c r="E375" s="30"/>
      <c r="G375" s="30"/>
      <c r="Y375" s="30"/>
      <c r="Z375" s="30"/>
    </row>
    <row r="376" spans="5:26" x14ac:dyDescent="0.2">
      <c r="E376" s="30"/>
      <c r="G376" s="30"/>
      <c r="Y376" s="30"/>
      <c r="Z376" s="30"/>
    </row>
    <row r="377" spans="5:26" x14ac:dyDescent="0.2">
      <c r="E377" s="30"/>
      <c r="G377" s="30"/>
      <c r="Y377" s="30"/>
      <c r="Z377" s="30"/>
    </row>
    <row r="378" spans="5:26" x14ac:dyDescent="0.2">
      <c r="E378" s="30"/>
      <c r="G378" s="30"/>
      <c r="Y378" s="30"/>
      <c r="Z378" s="30"/>
    </row>
    <row r="379" spans="5:26" x14ac:dyDescent="0.2">
      <c r="E379" s="30"/>
      <c r="G379" s="30"/>
      <c r="Y379" s="30"/>
      <c r="Z379" s="30"/>
    </row>
    <row r="380" spans="5:26" x14ac:dyDescent="0.2">
      <c r="E380" s="30"/>
      <c r="G380" s="30"/>
      <c r="Y380" s="30"/>
      <c r="Z380" s="30"/>
    </row>
    <row r="381" spans="5:26" x14ac:dyDescent="0.2">
      <c r="E381" s="30"/>
      <c r="G381" s="30"/>
      <c r="Y381" s="30"/>
      <c r="Z381" s="30"/>
    </row>
    <row r="382" spans="5:26" x14ac:dyDescent="0.2">
      <c r="E382" s="30"/>
      <c r="G382" s="30"/>
      <c r="Y382" s="30"/>
      <c r="Z382" s="30"/>
    </row>
    <row r="383" spans="5:26" x14ac:dyDescent="0.2">
      <c r="E383" s="30"/>
      <c r="G383" s="30"/>
      <c r="Y383" s="30"/>
      <c r="Z383" s="30"/>
    </row>
    <row r="384" spans="5:26" x14ac:dyDescent="0.2">
      <c r="E384" s="30"/>
      <c r="G384" s="30"/>
      <c r="Y384" s="30"/>
      <c r="Z384" s="30"/>
    </row>
    <row r="385" spans="5:26" x14ac:dyDescent="0.2">
      <c r="E385" s="30"/>
      <c r="G385" s="30"/>
      <c r="Y385" s="30"/>
      <c r="Z385" s="30"/>
    </row>
    <row r="386" spans="5:26" x14ac:dyDescent="0.2">
      <c r="E386" s="30"/>
      <c r="G386" s="30"/>
      <c r="Y386" s="30"/>
      <c r="Z386" s="30"/>
    </row>
    <row r="387" spans="5:26" x14ac:dyDescent="0.2">
      <c r="E387" s="30"/>
      <c r="G387" s="30"/>
      <c r="Y387" s="30"/>
      <c r="Z387" s="30"/>
    </row>
    <row r="388" spans="5:26" x14ac:dyDescent="0.2">
      <c r="E388" s="30"/>
      <c r="G388" s="30"/>
      <c r="Y388" s="30"/>
      <c r="Z388" s="30"/>
    </row>
    <row r="389" spans="5:26" x14ac:dyDescent="0.2">
      <c r="E389" s="30"/>
      <c r="G389" s="30"/>
      <c r="Y389" s="30"/>
      <c r="Z389" s="30"/>
    </row>
    <row r="390" spans="5:26" x14ac:dyDescent="0.2">
      <c r="E390" s="30"/>
      <c r="G390" s="30"/>
      <c r="Y390" s="30"/>
      <c r="Z390" s="30"/>
    </row>
    <row r="391" spans="5:26" x14ac:dyDescent="0.2">
      <c r="E391" s="30"/>
      <c r="G391" s="30"/>
      <c r="Y391" s="30"/>
      <c r="Z391" s="30"/>
    </row>
    <row r="392" spans="5:26" x14ac:dyDescent="0.2">
      <c r="E392" s="30"/>
      <c r="G392" s="30"/>
      <c r="Y392" s="30"/>
      <c r="Z392" s="30"/>
    </row>
    <row r="393" spans="5:26" x14ac:dyDescent="0.2">
      <c r="E393" s="30"/>
      <c r="G393" s="30"/>
      <c r="Y393" s="30"/>
      <c r="Z393" s="30"/>
    </row>
    <row r="394" spans="5:26" x14ac:dyDescent="0.2">
      <c r="E394" s="30"/>
      <c r="G394" s="30"/>
      <c r="Y394" s="30"/>
      <c r="Z394" s="30"/>
    </row>
    <row r="395" spans="5:26" x14ac:dyDescent="0.2">
      <c r="E395" s="30"/>
      <c r="G395" s="30"/>
      <c r="Y395" s="30"/>
      <c r="Z395" s="30"/>
    </row>
    <row r="396" spans="5:26" x14ac:dyDescent="0.2">
      <c r="E396" s="30"/>
      <c r="G396" s="30"/>
      <c r="Y396" s="30"/>
      <c r="Z396" s="30"/>
    </row>
    <row r="397" spans="5:26" x14ac:dyDescent="0.2">
      <c r="E397" s="30"/>
      <c r="G397" s="30"/>
      <c r="Y397" s="30"/>
      <c r="Z397" s="30"/>
    </row>
    <row r="398" spans="5:26" x14ac:dyDescent="0.2">
      <c r="E398" s="30"/>
      <c r="G398" s="30"/>
      <c r="Y398" s="30"/>
      <c r="Z398" s="30"/>
    </row>
    <row r="399" spans="5:26" x14ac:dyDescent="0.2">
      <c r="E399" s="30"/>
      <c r="G399" s="30"/>
      <c r="Y399" s="30"/>
      <c r="Z399" s="30"/>
    </row>
    <row r="400" spans="5:26" x14ac:dyDescent="0.2">
      <c r="E400" s="30"/>
      <c r="G400" s="30"/>
      <c r="Y400" s="30"/>
      <c r="Z400" s="30"/>
    </row>
    <row r="401" spans="5:26" x14ac:dyDescent="0.2">
      <c r="E401" s="30"/>
      <c r="G401" s="30"/>
      <c r="Y401" s="30"/>
      <c r="Z401" s="30"/>
    </row>
    <row r="402" spans="5:26" x14ac:dyDescent="0.2">
      <c r="E402" s="30"/>
      <c r="G402" s="30"/>
      <c r="Y402" s="30"/>
      <c r="Z402" s="30"/>
    </row>
    <row r="403" spans="5:26" x14ac:dyDescent="0.2">
      <c r="E403" s="30"/>
      <c r="G403" s="30"/>
      <c r="Y403" s="30"/>
      <c r="Z403" s="30"/>
    </row>
    <row r="404" spans="5:26" x14ac:dyDescent="0.2">
      <c r="E404" s="30"/>
      <c r="G404" s="30"/>
      <c r="Y404" s="30"/>
      <c r="Z404" s="30"/>
    </row>
    <row r="405" spans="5:26" x14ac:dyDescent="0.2">
      <c r="E405" s="30"/>
      <c r="G405" s="30"/>
      <c r="Y405" s="30"/>
      <c r="Z405" s="30"/>
    </row>
    <row r="406" spans="5:26" x14ac:dyDescent="0.2">
      <c r="E406" s="30"/>
      <c r="G406" s="30"/>
      <c r="Y406" s="30"/>
      <c r="Z406" s="30"/>
    </row>
    <row r="407" spans="5:26" x14ac:dyDescent="0.2">
      <c r="E407" s="30"/>
      <c r="G407" s="30"/>
      <c r="Y407" s="30"/>
      <c r="Z407" s="30"/>
    </row>
    <row r="408" spans="5:26" x14ac:dyDescent="0.2">
      <c r="E408" s="30"/>
      <c r="G408" s="30"/>
      <c r="Y408" s="30"/>
      <c r="Z408" s="30"/>
    </row>
    <row r="409" spans="5:26" x14ac:dyDescent="0.2">
      <c r="E409" s="30"/>
      <c r="G409" s="30"/>
      <c r="Y409" s="30"/>
      <c r="Z409" s="30"/>
    </row>
    <row r="410" spans="5:26" x14ac:dyDescent="0.2">
      <c r="E410" s="30"/>
      <c r="G410" s="30"/>
      <c r="Y410" s="30"/>
      <c r="Z410" s="30"/>
    </row>
    <row r="411" spans="5:26" x14ac:dyDescent="0.2">
      <c r="E411" s="30"/>
      <c r="G411" s="30"/>
      <c r="Y411" s="30"/>
      <c r="Z411" s="30"/>
    </row>
    <row r="412" spans="5:26" x14ac:dyDescent="0.2">
      <c r="E412" s="30"/>
      <c r="G412" s="30"/>
      <c r="Y412" s="30"/>
      <c r="Z412" s="30"/>
    </row>
    <row r="413" spans="5:26" x14ac:dyDescent="0.2">
      <c r="E413" s="30"/>
      <c r="G413" s="30"/>
      <c r="Y413" s="30"/>
      <c r="Z413" s="30"/>
    </row>
    <row r="414" spans="5:26" x14ac:dyDescent="0.2">
      <c r="E414" s="30"/>
      <c r="G414" s="30"/>
      <c r="Y414" s="30"/>
      <c r="Z414" s="30"/>
    </row>
    <row r="415" spans="5:26" x14ac:dyDescent="0.2">
      <c r="E415" s="30"/>
      <c r="G415" s="30"/>
      <c r="Y415" s="30"/>
      <c r="Z415" s="30"/>
    </row>
    <row r="416" spans="5:26" x14ac:dyDescent="0.2">
      <c r="E416" s="30"/>
      <c r="G416" s="30"/>
      <c r="Y416" s="30"/>
      <c r="Z416" s="30"/>
    </row>
    <row r="417" spans="5:26" x14ac:dyDescent="0.2">
      <c r="E417" s="30"/>
      <c r="G417" s="30"/>
      <c r="Y417" s="30"/>
      <c r="Z417" s="30"/>
    </row>
    <row r="418" spans="5:26" x14ac:dyDescent="0.2">
      <c r="E418" s="30"/>
      <c r="G418" s="30"/>
      <c r="Y418" s="30"/>
      <c r="Z418" s="30"/>
    </row>
    <row r="419" spans="5:26" x14ac:dyDescent="0.2">
      <c r="E419" s="30"/>
      <c r="G419" s="30"/>
      <c r="Y419" s="30"/>
      <c r="Z419" s="30"/>
    </row>
    <row r="420" spans="5:26" x14ac:dyDescent="0.2">
      <c r="E420" s="30"/>
      <c r="G420" s="30"/>
      <c r="Y420" s="30"/>
      <c r="Z420" s="30"/>
    </row>
    <row r="421" spans="5:26" x14ac:dyDescent="0.2">
      <c r="E421" s="30"/>
      <c r="G421" s="30"/>
      <c r="Y421" s="30"/>
      <c r="Z421" s="30"/>
    </row>
    <row r="422" spans="5:26" x14ac:dyDescent="0.2">
      <c r="E422" s="30"/>
      <c r="G422" s="30"/>
      <c r="Y422" s="30"/>
      <c r="Z422" s="30"/>
    </row>
    <row r="423" spans="5:26" x14ac:dyDescent="0.2">
      <c r="E423" s="30"/>
      <c r="G423" s="30"/>
      <c r="Y423" s="30"/>
      <c r="Z423" s="30"/>
    </row>
    <row r="424" spans="5:26" x14ac:dyDescent="0.2">
      <c r="E424" s="30"/>
      <c r="G424" s="30"/>
      <c r="Y424" s="30"/>
      <c r="Z424" s="30"/>
    </row>
    <row r="425" spans="5:26" x14ac:dyDescent="0.2">
      <c r="E425" s="30"/>
      <c r="G425" s="30"/>
      <c r="Y425" s="30"/>
      <c r="Z425" s="30"/>
    </row>
    <row r="426" spans="5:26" x14ac:dyDescent="0.2">
      <c r="E426" s="30"/>
      <c r="G426" s="30"/>
      <c r="Y426" s="30"/>
      <c r="Z426" s="30"/>
    </row>
    <row r="427" spans="5:26" x14ac:dyDescent="0.2">
      <c r="E427" s="30"/>
      <c r="G427" s="30"/>
      <c r="Y427" s="30"/>
      <c r="Z427" s="30"/>
    </row>
    <row r="428" spans="5:26" x14ac:dyDescent="0.2">
      <c r="E428" s="30"/>
      <c r="G428" s="30"/>
      <c r="Y428" s="30"/>
      <c r="Z428" s="30"/>
    </row>
    <row r="429" spans="5:26" x14ac:dyDescent="0.2">
      <c r="E429" s="30"/>
      <c r="G429" s="30"/>
      <c r="Y429" s="30"/>
      <c r="Z429" s="30"/>
    </row>
    <row r="430" spans="5:26" x14ac:dyDescent="0.2">
      <c r="E430" s="30"/>
      <c r="G430" s="30"/>
      <c r="Y430" s="30"/>
      <c r="Z430" s="30"/>
    </row>
    <row r="431" spans="5:26" x14ac:dyDescent="0.2">
      <c r="E431" s="30"/>
      <c r="G431" s="30"/>
      <c r="Y431" s="30"/>
      <c r="Z431" s="30"/>
    </row>
    <row r="432" spans="5:26" x14ac:dyDescent="0.2">
      <c r="E432" s="30"/>
      <c r="G432" s="30"/>
      <c r="Y432" s="30"/>
      <c r="Z432" s="30"/>
    </row>
    <row r="433" spans="5:26" x14ac:dyDescent="0.2">
      <c r="E433" s="30"/>
      <c r="G433" s="30"/>
      <c r="Y433" s="30"/>
      <c r="Z433" s="30"/>
    </row>
    <row r="434" spans="5:26" x14ac:dyDescent="0.2">
      <c r="E434" s="30"/>
      <c r="G434" s="30"/>
      <c r="Y434" s="30"/>
      <c r="Z434" s="30"/>
    </row>
    <row r="435" spans="5:26" x14ac:dyDescent="0.2">
      <c r="E435" s="30"/>
      <c r="G435" s="30"/>
      <c r="Y435" s="30"/>
      <c r="Z435" s="30"/>
    </row>
    <row r="436" spans="5:26" x14ac:dyDescent="0.2">
      <c r="E436" s="30"/>
      <c r="G436" s="30"/>
      <c r="Y436" s="30"/>
      <c r="Z436" s="30"/>
    </row>
    <row r="437" spans="5:26" x14ac:dyDescent="0.2">
      <c r="E437" s="30"/>
      <c r="G437" s="30"/>
      <c r="Y437" s="30"/>
      <c r="Z437" s="30"/>
    </row>
    <row r="438" spans="5:26" x14ac:dyDescent="0.2">
      <c r="E438" s="30"/>
      <c r="G438" s="30"/>
      <c r="Y438" s="30"/>
      <c r="Z438" s="30"/>
    </row>
    <row r="439" spans="5:26" x14ac:dyDescent="0.2">
      <c r="E439" s="30"/>
      <c r="G439" s="30"/>
      <c r="Y439" s="30"/>
      <c r="Z439" s="30"/>
    </row>
    <row r="440" spans="5:26" x14ac:dyDescent="0.2">
      <c r="E440" s="30"/>
      <c r="G440" s="30"/>
      <c r="Y440" s="30"/>
      <c r="Z440" s="30"/>
    </row>
    <row r="441" spans="5:26" x14ac:dyDescent="0.2">
      <c r="E441" s="30"/>
      <c r="G441" s="30"/>
      <c r="Y441" s="30"/>
      <c r="Z441" s="30"/>
    </row>
    <row r="442" spans="5:26" x14ac:dyDescent="0.2">
      <c r="E442" s="30"/>
      <c r="G442" s="30"/>
      <c r="Y442" s="30"/>
      <c r="Z442" s="30"/>
    </row>
    <row r="443" spans="5:26" x14ac:dyDescent="0.2">
      <c r="E443" s="30"/>
      <c r="G443" s="30"/>
      <c r="Y443" s="30"/>
      <c r="Z443" s="30"/>
    </row>
    <row r="444" spans="5:26" x14ac:dyDescent="0.2">
      <c r="E444" s="30"/>
      <c r="G444" s="30"/>
      <c r="Y444" s="30"/>
      <c r="Z444" s="30"/>
    </row>
    <row r="445" spans="5:26" x14ac:dyDescent="0.2">
      <c r="E445" s="30"/>
      <c r="G445" s="30"/>
      <c r="Y445" s="30"/>
      <c r="Z445" s="30"/>
    </row>
    <row r="446" spans="5:26" x14ac:dyDescent="0.2">
      <c r="E446" s="30"/>
      <c r="G446" s="30"/>
      <c r="Y446" s="30"/>
      <c r="Z446" s="30"/>
    </row>
    <row r="447" spans="5:26" x14ac:dyDescent="0.2">
      <c r="E447" s="30"/>
      <c r="G447" s="30"/>
      <c r="Y447" s="30"/>
      <c r="Z447" s="30"/>
    </row>
    <row r="448" spans="5:26" x14ac:dyDescent="0.2">
      <c r="E448" s="30"/>
      <c r="G448" s="30"/>
      <c r="Y448" s="30"/>
      <c r="Z448" s="30"/>
    </row>
    <row r="449" spans="5:26" x14ac:dyDescent="0.2">
      <c r="E449" s="30"/>
      <c r="G449" s="30"/>
      <c r="Y449" s="30"/>
      <c r="Z449" s="30"/>
    </row>
    <row r="450" spans="5:26" x14ac:dyDescent="0.2">
      <c r="E450" s="30"/>
      <c r="G450" s="30"/>
      <c r="Y450" s="30"/>
      <c r="Z450" s="30"/>
    </row>
    <row r="451" spans="5:26" x14ac:dyDescent="0.2">
      <c r="E451" s="30"/>
      <c r="G451" s="30"/>
      <c r="Y451" s="30"/>
      <c r="Z451" s="30"/>
    </row>
    <row r="452" spans="5:26" x14ac:dyDescent="0.2">
      <c r="E452" s="30"/>
      <c r="G452" s="30"/>
      <c r="Y452" s="30"/>
      <c r="Z452" s="30"/>
    </row>
    <row r="453" spans="5:26" x14ac:dyDescent="0.2">
      <c r="E453" s="30"/>
      <c r="G453" s="30"/>
      <c r="Y453" s="30"/>
      <c r="Z453" s="30"/>
    </row>
    <row r="454" spans="5:26" x14ac:dyDescent="0.2">
      <c r="E454" s="30"/>
      <c r="G454" s="30"/>
      <c r="Y454" s="30"/>
      <c r="Z454" s="30"/>
    </row>
    <row r="455" spans="5:26" x14ac:dyDescent="0.2">
      <c r="E455" s="30"/>
      <c r="G455" s="30"/>
      <c r="Y455" s="30"/>
      <c r="Z455" s="30"/>
    </row>
    <row r="456" spans="5:26" x14ac:dyDescent="0.2">
      <c r="E456" s="30"/>
      <c r="G456" s="30"/>
      <c r="Y456" s="30"/>
      <c r="Z456" s="30"/>
    </row>
    <row r="457" spans="5:26" x14ac:dyDescent="0.2">
      <c r="E457" s="30"/>
      <c r="G457" s="30"/>
      <c r="Y457" s="30"/>
      <c r="Z457" s="30"/>
    </row>
    <row r="458" spans="5:26" x14ac:dyDescent="0.2">
      <c r="E458" s="30"/>
      <c r="G458" s="30"/>
      <c r="Y458" s="30"/>
      <c r="Z458" s="30"/>
    </row>
    <row r="459" spans="5:26" x14ac:dyDescent="0.2">
      <c r="E459" s="30"/>
      <c r="G459" s="30"/>
      <c r="Y459" s="30"/>
      <c r="Z459" s="30"/>
    </row>
    <row r="460" spans="5:26" x14ac:dyDescent="0.2">
      <c r="E460" s="30"/>
      <c r="G460" s="30"/>
      <c r="Y460" s="30"/>
      <c r="Z460" s="30"/>
    </row>
    <row r="461" spans="5:26" x14ac:dyDescent="0.2">
      <c r="E461" s="30"/>
      <c r="G461" s="30"/>
      <c r="Y461" s="30"/>
      <c r="Z461" s="30"/>
    </row>
    <row r="462" spans="5:26" x14ac:dyDescent="0.2">
      <c r="E462" s="30"/>
      <c r="G462" s="30"/>
      <c r="Y462" s="30"/>
      <c r="Z462" s="30"/>
    </row>
    <row r="463" spans="5:26" x14ac:dyDescent="0.2">
      <c r="E463" s="30"/>
      <c r="G463" s="30"/>
      <c r="Y463" s="30"/>
      <c r="Z463" s="30"/>
    </row>
    <row r="464" spans="5:26" x14ac:dyDescent="0.2">
      <c r="E464" s="30"/>
      <c r="G464" s="30"/>
      <c r="Y464" s="30"/>
      <c r="Z464" s="30"/>
    </row>
    <row r="465" spans="5:26" x14ac:dyDescent="0.2">
      <c r="E465" s="30"/>
      <c r="G465" s="30"/>
      <c r="Y465" s="30"/>
      <c r="Z465" s="30"/>
    </row>
    <row r="466" spans="5:26" x14ac:dyDescent="0.2">
      <c r="E466" s="30"/>
      <c r="G466" s="30"/>
      <c r="Y466" s="30"/>
      <c r="Z466" s="30"/>
    </row>
    <row r="467" spans="5:26" x14ac:dyDescent="0.2">
      <c r="E467" s="30"/>
      <c r="G467" s="30"/>
      <c r="Y467" s="30"/>
      <c r="Z467" s="30"/>
    </row>
    <row r="468" spans="5:26" x14ac:dyDescent="0.2">
      <c r="E468" s="30"/>
      <c r="G468" s="30"/>
      <c r="Y468" s="30"/>
      <c r="Z468" s="30"/>
    </row>
    <row r="469" spans="5:26" x14ac:dyDescent="0.2">
      <c r="E469" s="30"/>
      <c r="G469" s="30"/>
      <c r="Y469" s="30"/>
      <c r="Z469" s="30"/>
    </row>
    <row r="470" spans="5:26" x14ac:dyDescent="0.2">
      <c r="E470" s="30"/>
      <c r="G470" s="30"/>
      <c r="Y470" s="30"/>
      <c r="Z470" s="30"/>
    </row>
    <row r="471" spans="5:26" x14ac:dyDescent="0.2">
      <c r="E471" s="30"/>
      <c r="G471" s="30"/>
      <c r="Y471" s="30"/>
      <c r="Z471" s="30"/>
    </row>
    <row r="472" spans="5:26" x14ac:dyDescent="0.2">
      <c r="E472" s="30"/>
      <c r="G472" s="30"/>
      <c r="Y472" s="30"/>
      <c r="Z472" s="30"/>
    </row>
    <row r="473" spans="5:26" x14ac:dyDescent="0.2">
      <c r="E473" s="30"/>
      <c r="G473" s="30"/>
      <c r="Y473" s="30"/>
      <c r="Z473" s="30"/>
    </row>
    <row r="474" spans="5:26" x14ac:dyDescent="0.2">
      <c r="E474" s="30"/>
      <c r="G474" s="30"/>
      <c r="Y474" s="30"/>
      <c r="Z474" s="30"/>
    </row>
    <row r="475" spans="5:26" x14ac:dyDescent="0.2">
      <c r="E475" s="30"/>
      <c r="G475" s="30"/>
      <c r="Y475" s="30"/>
      <c r="Z475" s="30"/>
    </row>
    <row r="476" spans="5:26" x14ac:dyDescent="0.2">
      <c r="E476" s="30"/>
      <c r="G476" s="30"/>
      <c r="Y476" s="30"/>
      <c r="Z476" s="30"/>
    </row>
    <row r="477" spans="5:26" x14ac:dyDescent="0.2">
      <c r="E477" s="30"/>
      <c r="G477" s="30"/>
      <c r="Y477" s="30"/>
      <c r="Z477" s="30"/>
    </row>
    <row r="478" spans="5:26" x14ac:dyDescent="0.2">
      <c r="E478" s="30"/>
      <c r="G478" s="30"/>
      <c r="Y478" s="30"/>
      <c r="Z478" s="30"/>
    </row>
    <row r="479" spans="5:26" x14ac:dyDescent="0.2">
      <c r="E479" s="30"/>
      <c r="G479" s="30"/>
      <c r="Y479" s="30"/>
      <c r="Z479" s="30"/>
    </row>
    <row r="480" spans="5:26" x14ac:dyDescent="0.2">
      <c r="E480" s="30"/>
      <c r="G480" s="30"/>
      <c r="Y480" s="30"/>
      <c r="Z480" s="30"/>
    </row>
    <row r="481" spans="5:26" x14ac:dyDescent="0.2">
      <c r="E481" s="30"/>
      <c r="G481" s="30"/>
      <c r="Y481" s="30"/>
      <c r="Z481" s="30"/>
    </row>
    <row r="482" spans="5:26" x14ac:dyDescent="0.2">
      <c r="E482" s="30"/>
      <c r="G482" s="30"/>
      <c r="Y482" s="30"/>
      <c r="Z482" s="30"/>
    </row>
    <row r="483" spans="5:26" x14ac:dyDescent="0.2">
      <c r="E483" s="30"/>
      <c r="G483" s="30"/>
      <c r="Y483" s="30"/>
      <c r="Z483" s="30"/>
    </row>
    <row r="484" spans="5:26" x14ac:dyDescent="0.2">
      <c r="E484" s="30"/>
      <c r="G484" s="30"/>
      <c r="Y484" s="30"/>
      <c r="Z484" s="30"/>
    </row>
    <row r="485" spans="5:26" x14ac:dyDescent="0.2">
      <c r="E485" s="30"/>
      <c r="G485" s="30"/>
      <c r="Y485" s="30"/>
      <c r="Z485" s="30"/>
    </row>
    <row r="486" spans="5:26" x14ac:dyDescent="0.2">
      <c r="E486" s="30"/>
      <c r="G486" s="30"/>
      <c r="Y486" s="30"/>
      <c r="Z486" s="30"/>
    </row>
    <row r="487" spans="5:26" x14ac:dyDescent="0.2">
      <c r="E487" s="30"/>
      <c r="G487" s="30"/>
      <c r="Y487" s="30"/>
      <c r="Z487" s="30"/>
    </row>
    <row r="488" spans="5:26" x14ac:dyDescent="0.2">
      <c r="E488" s="30"/>
      <c r="G488" s="30"/>
      <c r="Y488" s="30"/>
      <c r="Z488" s="30"/>
    </row>
    <row r="489" spans="5:26" x14ac:dyDescent="0.2">
      <c r="E489" s="30"/>
      <c r="G489" s="30"/>
      <c r="Y489" s="30"/>
      <c r="Z489" s="30"/>
    </row>
    <row r="490" spans="5:26" x14ac:dyDescent="0.2">
      <c r="E490" s="30"/>
      <c r="G490" s="30"/>
      <c r="Y490" s="30"/>
      <c r="Z490" s="30"/>
    </row>
    <row r="491" spans="5:26" x14ac:dyDescent="0.2">
      <c r="E491" s="30"/>
      <c r="G491" s="30"/>
      <c r="Y491" s="30"/>
      <c r="Z491" s="30"/>
    </row>
    <row r="492" spans="5:26" x14ac:dyDescent="0.2">
      <c r="E492" s="30"/>
      <c r="G492" s="30"/>
      <c r="Y492" s="30"/>
      <c r="Z492" s="30"/>
    </row>
    <row r="493" spans="5:26" x14ac:dyDescent="0.2">
      <c r="E493" s="30"/>
      <c r="G493" s="30"/>
      <c r="Y493" s="30"/>
      <c r="Z493" s="30"/>
    </row>
    <row r="494" spans="5:26" x14ac:dyDescent="0.2">
      <c r="E494" s="30"/>
      <c r="G494" s="30"/>
      <c r="Y494" s="30"/>
      <c r="Z494" s="30"/>
    </row>
    <row r="495" spans="5:26" x14ac:dyDescent="0.2">
      <c r="E495" s="30"/>
      <c r="G495" s="30"/>
      <c r="Y495" s="30"/>
      <c r="Z495" s="30"/>
    </row>
    <row r="496" spans="5:26" x14ac:dyDescent="0.2">
      <c r="E496" s="30"/>
      <c r="G496" s="30"/>
      <c r="Y496" s="30"/>
      <c r="Z496" s="30"/>
    </row>
    <row r="497" spans="5:26" x14ac:dyDescent="0.2">
      <c r="E497" s="30"/>
      <c r="G497" s="30"/>
      <c r="Y497" s="30"/>
      <c r="Z497" s="30"/>
    </row>
    <row r="498" spans="5:26" x14ac:dyDescent="0.2">
      <c r="E498" s="30"/>
      <c r="G498" s="30"/>
      <c r="Y498" s="30"/>
      <c r="Z498" s="30"/>
    </row>
    <row r="499" spans="5:26" x14ac:dyDescent="0.2">
      <c r="E499" s="30"/>
      <c r="G499" s="30"/>
      <c r="Y499" s="30"/>
      <c r="Z499" s="30"/>
    </row>
    <row r="500" spans="5:26" x14ac:dyDescent="0.2">
      <c r="E500" s="30"/>
      <c r="G500" s="30"/>
      <c r="Y500" s="30"/>
      <c r="Z500" s="30"/>
    </row>
    <row r="501" spans="5:26" x14ac:dyDescent="0.2">
      <c r="E501" s="30"/>
      <c r="G501" s="30"/>
      <c r="Y501" s="30"/>
      <c r="Z501" s="30"/>
    </row>
    <row r="502" spans="5:26" x14ac:dyDescent="0.2">
      <c r="E502" s="30"/>
      <c r="G502" s="30"/>
      <c r="Y502" s="30"/>
      <c r="Z502" s="30"/>
    </row>
    <row r="503" spans="5:26" x14ac:dyDescent="0.2">
      <c r="E503" s="30"/>
      <c r="G503" s="30"/>
      <c r="Y503" s="30"/>
      <c r="Z503" s="30"/>
    </row>
    <row r="504" spans="5:26" x14ac:dyDescent="0.2">
      <c r="E504" s="30"/>
      <c r="G504" s="30"/>
      <c r="Y504" s="30"/>
      <c r="Z504" s="30"/>
    </row>
    <row r="505" spans="5:26" x14ac:dyDescent="0.2">
      <c r="E505" s="30"/>
      <c r="G505" s="30"/>
      <c r="Y505" s="30"/>
      <c r="Z505" s="30"/>
    </row>
    <row r="506" spans="5:26" x14ac:dyDescent="0.2">
      <c r="E506" s="30"/>
      <c r="G506" s="30"/>
      <c r="Y506" s="30"/>
      <c r="Z506" s="30"/>
    </row>
    <row r="507" spans="5:26" x14ac:dyDescent="0.2">
      <c r="E507" s="30"/>
      <c r="G507" s="30"/>
      <c r="Y507" s="30"/>
      <c r="Z507" s="30"/>
    </row>
    <row r="508" spans="5:26" x14ac:dyDescent="0.2">
      <c r="E508" s="30"/>
      <c r="G508" s="30"/>
      <c r="Y508" s="30"/>
      <c r="Z508" s="30"/>
    </row>
    <row r="509" spans="5:26" x14ac:dyDescent="0.2">
      <c r="E509" s="30"/>
      <c r="G509" s="30"/>
      <c r="Y509" s="30"/>
      <c r="Z509" s="30"/>
    </row>
    <row r="510" spans="5:26" x14ac:dyDescent="0.2">
      <c r="E510" s="30"/>
      <c r="G510" s="30"/>
      <c r="Y510" s="30"/>
      <c r="Z510" s="30"/>
    </row>
    <row r="511" spans="5:26" x14ac:dyDescent="0.2">
      <c r="E511" s="30"/>
      <c r="G511" s="30"/>
      <c r="Y511" s="30"/>
      <c r="Z511" s="30"/>
    </row>
    <row r="512" spans="5:26" x14ac:dyDescent="0.2">
      <c r="E512" s="30"/>
      <c r="G512" s="30"/>
      <c r="Y512" s="30"/>
      <c r="Z512" s="30"/>
    </row>
    <row r="513" spans="5:26" x14ac:dyDescent="0.2">
      <c r="E513" s="30"/>
      <c r="G513" s="30"/>
      <c r="Y513" s="30"/>
      <c r="Z513" s="30"/>
    </row>
    <row r="514" spans="5:26" x14ac:dyDescent="0.2">
      <c r="E514" s="30"/>
      <c r="G514" s="30"/>
      <c r="Y514" s="30"/>
      <c r="Z514" s="30"/>
    </row>
    <row r="515" spans="5:26" x14ac:dyDescent="0.2">
      <c r="E515" s="30"/>
      <c r="G515" s="30"/>
      <c r="Y515" s="30"/>
      <c r="Z515" s="30"/>
    </row>
    <row r="516" spans="5:26" x14ac:dyDescent="0.2">
      <c r="E516" s="30"/>
      <c r="G516" s="30"/>
      <c r="Y516" s="30"/>
      <c r="Z516" s="30"/>
    </row>
    <row r="517" spans="5:26" x14ac:dyDescent="0.2">
      <c r="E517" s="30"/>
      <c r="G517" s="30"/>
      <c r="Y517" s="30"/>
      <c r="Z517" s="30"/>
    </row>
    <row r="518" spans="5:26" x14ac:dyDescent="0.2">
      <c r="E518" s="30"/>
      <c r="G518" s="30"/>
      <c r="Y518" s="30"/>
      <c r="Z518" s="30"/>
    </row>
    <row r="519" spans="5:26" x14ac:dyDescent="0.2">
      <c r="E519" s="30"/>
      <c r="G519" s="30"/>
      <c r="Y519" s="30"/>
      <c r="Z519" s="30"/>
    </row>
    <row r="520" spans="5:26" x14ac:dyDescent="0.2">
      <c r="E520" s="30"/>
      <c r="G520" s="30"/>
      <c r="Y520" s="30"/>
      <c r="Z520" s="30"/>
    </row>
    <row r="521" spans="5:26" x14ac:dyDescent="0.2">
      <c r="E521" s="30"/>
      <c r="G521" s="30"/>
      <c r="Y521" s="30"/>
      <c r="Z521" s="30"/>
    </row>
    <row r="522" spans="5:26" x14ac:dyDescent="0.2">
      <c r="E522" s="30"/>
      <c r="G522" s="30"/>
      <c r="Y522" s="30"/>
      <c r="Z522" s="30"/>
    </row>
    <row r="523" spans="5:26" x14ac:dyDescent="0.2">
      <c r="E523" s="30"/>
      <c r="G523" s="30"/>
      <c r="Y523" s="30"/>
      <c r="Z523" s="30"/>
    </row>
    <row r="524" spans="5:26" x14ac:dyDescent="0.2">
      <c r="E524" s="30"/>
      <c r="G524" s="30"/>
      <c r="Y524" s="30"/>
      <c r="Z524" s="30"/>
    </row>
    <row r="525" spans="5:26" x14ac:dyDescent="0.2">
      <c r="E525" s="30"/>
      <c r="G525" s="30"/>
      <c r="Y525" s="30"/>
      <c r="Z525" s="30"/>
    </row>
    <row r="526" spans="5:26" x14ac:dyDescent="0.2">
      <c r="E526" s="30"/>
      <c r="G526" s="30"/>
      <c r="Y526" s="30"/>
      <c r="Z526" s="30"/>
    </row>
    <row r="527" spans="5:26" x14ac:dyDescent="0.2">
      <c r="E527" s="30"/>
      <c r="G527" s="30"/>
      <c r="Y527" s="30"/>
      <c r="Z527" s="30"/>
    </row>
    <row r="528" spans="5:26" x14ac:dyDescent="0.2">
      <c r="E528" s="30"/>
      <c r="G528" s="30"/>
      <c r="Y528" s="30"/>
      <c r="Z528" s="30"/>
    </row>
    <row r="529" spans="5:26" x14ac:dyDescent="0.2">
      <c r="E529" s="30"/>
      <c r="G529" s="30"/>
      <c r="Y529" s="30"/>
      <c r="Z529" s="30"/>
    </row>
    <row r="530" spans="5:26" x14ac:dyDescent="0.2">
      <c r="E530" s="30"/>
      <c r="G530" s="30"/>
      <c r="Y530" s="30"/>
      <c r="Z530" s="30"/>
    </row>
    <row r="531" spans="5:26" x14ac:dyDescent="0.2">
      <c r="E531" s="30"/>
      <c r="G531" s="30"/>
      <c r="Y531" s="30"/>
      <c r="Z531" s="30"/>
    </row>
    <row r="532" spans="5:26" x14ac:dyDescent="0.2">
      <c r="E532" s="30"/>
      <c r="G532" s="30"/>
      <c r="Y532" s="30"/>
      <c r="Z532" s="30"/>
    </row>
    <row r="533" spans="5:26" x14ac:dyDescent="0.2">
      <c r="E533" s="30"/>
      <c r="G533" s="30"/>
      <c r="Y533" s="30"/>
      <c r="Z533" s="30"/>
    </row>
    <row r="534" spans="5:26" x14ac:dyDescent="0.2">
      <c r="E534" s="30"/>
      <c r="G534" s="30"/>
      <c r="Y534" s="30"/>
      <c r="Z534" s="30"/>
    </row>
    <row r="535" spans="5:26" x14ac:dyDescent="0.2">
      <c r="E535" s="30"/>
      <c r="G535" s="30"/>
      <c r="Y535" s="30"/>
      <c r="Z535" s="30"/>
    </row>
    <row r="536" spans="5:26" x14ac:dyDescent="0.2">
      <c r="E536" s="30"/>
      <c r="G536" s="30"/>
      <c r="Y536" s="30"/>
      <c r="Z536" s="30"/>
    </row>
    <row r="537" spans="5:26" x14ac:dyDescent="0.2">
      <c r="E537" s="30"/>
      <c r="G537" s="30"/>
      <c r="Y537" s="30"/>
      <c r="Z537" s="30"/>
    </row>
    <row r="538" spans="5:26" x14ac:dyDescent="0.2">
      <c r="E538" s="30"/>
      <c r="G538" s="30"/>
      <c r="Y538" s="30"/>
      <c r="Z538" s="30"/>
    </row>
    <row r="539" spans="5:26" x14ac:dyDescent="0.2">
      <c r="E539" s="30"/>
      <c r="G539" s="30"/>
      <c r="Y539" s="30"/>
      <c r="Z539" s="30"/>
    </row>
    <row r="540" spans="5:26" x14ac:dyDescent="0.2">
      <c r="E540" s="30"/>
      <c r="G540" s="30"/>
      <c r="Y540" s="30"/>
      <c r="Z540" s="30"/>
    </row>
    <row r="541" spans="5:26" x14ac:dyDescent="0.2">
      <c r="E541" s="30"/>
      <c r="G541" s="30"/>
      <c r="Y541" s="30"/>
      <c r="Z541" s="30"/>
    </row>
    <row r="542" spans="5:26" x14ac:dyDescent="0.2">
      <c r="E542" s="30"/>
      <c r="G542" s="30"/>
      <c r="Y542" s="30"/>
      <c r="Z542" s="30"/>
    </row>
    <row r="543" spans="5:26" x14ac:dyDescent="0.2">
      <c r="E543" s="30"/>
      <c r="G543" s="30"/>
      <c r="Y543" s="30"/>
      <c r="Z543" s="30"/>
    </row>
    <row r="544" spans="5:26" x14ac:dyDescent="0.2">
      <c r="E544" s="30"/>
      <c r="G544" s="30"/>
      <c r="Y544" s="30"/>
      <c r="Z544" s="30"/>
    </row>
    <row r="545" spans="5:26" x14ac:dyDescent="0.2">
      <c r="E545" s="30"/>
      <c r="G545" s="30"/>
      <c r="Y545" s="30"/>
      <c r="Z545" s="30"/>
    </row>
    <row r="546" spans="5:26" x14ac:dyDescent="0.2">
      <c r="E546" s="30"/>
      <c r="G546" s="30"/>
      <c r="Y546" s="30"/>
      <c r="Z546" s="30"/>
    </row>
    <row r="547" spans="5:26" x14ac:dyDescent="0.2">
      <c r="E547" s="30"/>
      <c r="G547" s="30"/>
      <c r="Y547" s="30"/>
      <c r="Z547" s="30"/>
    </row>
    <row r="548" spans="5:26" x14ac:dyDescent="0.2">
      <c r="E548" s="30"/>
      <c r="G548" s="30"/>
      <c r="Y548" s="30"/>
      <c r="Z548" s="30"/>
    </row>
    <row r="549" spans="5:26" x14ac:dyDescent="0.2">
      <c r="E549" s="30"/>
      <c r="G549" s="30"/>
      <c r="Y549" s="30"/>
      <c r="Z549" s="30"/>
    </row>
    <row r="550" spans="5:26" x14ac:dyDescent="0.2">
      <c r="E550" s="30"/>
      <c r="G550" s="30"/>
      <c r="Y550" s="30"/>
      <c r="Z550" s="30"/>
    </row>
    <row r="551" spans="5:26" x14ac:dyDescent="0.2">
      <c r="E551" s="30"/>
      <c r="G551" s="30"/>
      <c r="Y551" s="30"/>
      <c r="Z551" s="30"/>
    </row>
    <row r="552" spans="5:26" x14ac:dyDescent="0.2">
      <c r="E552" s="30"/>
      <c r="G552" s="30"/>
      <c r="Y552" s="30"/>
      <c r="Z552" s="30"/>
    </row>
    <row r="553" spans="5:26" x14ac:dyDescent="0.2">
      <c r="E553" s="30"/>
      <c r="G553" s="30"/>
      <c r="Y553" s="30"/>
      <c r="Z553" s="30"/>
    </row>
    <row r="554" spans="5:26" x14ac:dyDescent="0.2">
      <c r="E554" s="30"/>
      <c r="G554" s="30"/>
      <c r="Y554" s="30"/>
      <c r="Z554" s="30"/>
    </row>
    <row r="555" spans="5:26" x14ac:dyDescent="0.2">
      <c r="E555" s="30"/>
      <c r="G555" s="30"/>
      <c r="Y555" s="30"/>
      <c r="Z555" s="30"/>
    </row>
    <row r="556" spans="5:26" x14ac:dyDescent="0.2">
      <c r="E556" s="30"/>
      <c r="G556" s="30"/>
      <c r="Y556" s="30"/>
      <c r="Z556" s="30"/>
    </row>
    <row r="557" spans="5:26" x14ac:dyDescent="0.2">
      <c r="E557" s="30"/>
      <c r="G557" s="30"/>
      <c r="Y557" s="30"/>
      <c r="Z557" s="30"/>
    </row>
    <row r="558" spans="5:26" x14ac:dyDescent="0.2">
      <c r="E558" s="30"/>
      <c r="G558" s="30"/>
      <c r="Y558" s="30"/>
      <c r="Z558" s="30"/>
    </row>
    <row r="559" spans="5:26" x14ac:dyDescent="0.2">
      <c r="E559" s="30"/>
      <c r="G559" s="30"/>
      <c r="Y559" s="30"/>
      <c r="Z559" s="30"/>
    </row>
    <row r="560" spans="5:26" x14ac:dyDescent="0.2">
      <c r="E560" s="30"/>
      <c r="G560" s="30"/>
      <c r="Y560" s="30"/>
      <c r="Z560" s="30"/>
    </row>
    <row r="561" spans="5:26" x14ac:dyDescent="0.2">
      <c r="E561" s="30"/>
      <c r="G561" s="30"/>
      <c r="Y561" s="30"/>
      <c r="Z561" s="30"/>
    </row>
    <row r="562" spans="5:26" x14ac:dyDescent="0.2">
      <c r="E562" s="30"/>
      <c r="G562" s="30"/>
      <c r="Y562" s="30"/>
      <c r="Z562" s="30"/>
    </row>
    <row r="563" spans="5:26" x14ac:dyDescent="0.2">
      <c r="E563" s="30"/>
      <c r="G563" s="30"/>
      <c r="Y563" s="30"/>
      <c r="Z563" s="30"/>
    </row>
    <row r="564" spans="5:26" x14ac:dyDescent="0.2">
      <c r="E564" s="30"/>
      <c r="G564" s="30"/>
      <c r="Y564" s="30"/>
      <c r="Z564" s="30"/>
    </row>
    <row r="565" spans="5:26" x14ac:dyDescent="0.2">
      <c r="E565" s="30"/>
      <c r="G565" s="30"/>
      <c r="Y565" s="30"/>
      <c r="Z565" s="30"/>
    </row>
    <row r="566" spans="5:26" x14ac:dyDescent="0.2">
      <c r="E566" s="30"/>
      <c r="G566" s="30"/>
      <c r="Y566" s="30"/>
      <c r="Z566" s="30"/>
    </row>
    <row r="567" spans="5:26" x14ac:dyDescent="0.2">
      <c r="E567" s="30"/>
      <c r="G567" s="30"/>
      <c r="Y567" s="30"/>
      <c r="Z567" s="30"/>
    </row>
    <row r="568" spans="5:26" x14ac:dyDescent="0.2">
      <c r="E568" s="30"/>
      <c r="G568" s="30"/>
      <c r="Y568" s="30"/>
      <c r="Z568" s="30"/>
    </row>
    <row r="569" spans="5:26" x14ac:dyDescent="0.2">
      <c r="E569" s="30"/>
      <c r="G569" s="30"/>
      <c r="Y569" s="30"/>
      <c r="Z569" s="30"/>
    </row>
    <row r="570" spans="5:26" x14ac:dyDescent="0.2">
      <c r="E570" s="30"/>
      <c r="G570" s="30"/>
      <c r="Y570" s="30"/>
      <c r="Z570" s="30"/>
    </row>
    <row r="571" spans="5:26" x14ac:dyDescent="0.2">
      <c r="E571" s="30"/>
      <c r="G571" s="30"/>
      <c r="Y571" s="30"/>
      <c r="Z571" s="30"/>
    </row>
    <row r="572" spans="5:26" x14ac:dyDescent="0.2">
      <c r="E572" s="30"/>
      <c r="G572" s="30"/>
      <c r="Y572" s="30"/>
      <c r="Z572" s="30"/>
    </row>
    <row r="573" spans="5:26" x14ac:dyDescent="0.2">
      <c r="E573" s="30"/>
      <c r="G573" s="30"/>
      <c r="Y573" s="30"/>
      <c r="Z573" s="30"/>
    </row>
    <row r="574" spans="5:26" x14ac:dyDescent="0.2">
      <c r="E574" s="30"/>
      <c r="G574" s="30"/>
      <c r="Y574" s="30"/>
      <c r="Z574" s="30"/>
    </row>
    <row r="575" spans="5:26" x14ac:dyDescent="0.2">
      <c r="E575" s="30"/>
      <c r="G575" s="30"/>
      <c r="Y575" s="30"/>
      <c r="Z575" s="30"/>
    </row>
    <row r="576" spans="5:26" x14ac:dyDescent="0.2">
      <c r="E576" s="30"/>
      <c r="G576" s="30"/>
      <c r="Y576" s="30"/>
      <c r="Z576" s="30"/>
    </row>
    <row r="577" spans="5:26" x14ac:dyDescent="0.2">
      <c r="E577" s="30"/>
      <c r="G577" s="30"/>
      <c r="Y577" s="30"/>
      <c r="Z577" s="30"/>
    </row>
    <row r="578" spans="5:26" x14ac:dyDescent="0.2">
      <c r="E578" s="30"/>
      <c r="G578" s="30"/>
      <c r="Y578" s="30"/>
      <c r="Z578" s="30"/>
    </row>
    <row r="579" spans="5:26" x14ac:dyDescent="0.2">
      <c r="E579" s="30"/>
      <c r="G579" s="30"/>
      <c r="Y579" s="30"/>
      <c r="Z579" s="30"/>
    </row>
    <row r="580" spans="5:26" x14ac:dyDescent="0.2">
      <c r="E580" s="30"/>
      <c r="G580" s="30"/>
      <c r="Y580" s="30"/>
      <c r="Z580" s="30"/>
    </row>
    <row r="581" spans="5:26" x14ac:dyDescent="0.2">
      <c r="E581" s="30"/>
      <c r="G581" s="30"/>
      <c r="Y581" s="30"/>
      <c r="Z581" s="30"/>
    </row>
    <row r="582" spans="5:26" x14ac:dyDescent="0.2">
      <c r="E582" s="30"/>
      <c r="G582" s="30"/>
      <c r="Y582" s="30"/>
      <c r="Z582" s="30"/>
    </row>
    <row r="583" spans="5:26" x14ac:dyDescent="0.2">
      <c r="E583" s="30"/>
      <c r="G583" s="30"/>
      <c r="Y583" s="30"/>
      <c r="Z583" s="30"/>
    </row>
    <row r="584" spans="5:26" x14ac:dyDescent="0.2">
      <c r="E584" s="30"/>
      <c r="G584" s="30"/>
      <c r="Y584" s="30"/>
      <c r="Z584" s="30"/>
    </row>
    <row r="585" spans="5:26" x14ac:dyDescent="0.2">
      <c r="E585" s="30"/>
      <c r="G585" s="30"/>
      <c r="Y585" s="30"/>
      <c r="Z585" s="30"/>
    </row>
    <row r="586" spans="5:26" x14ac:dyDescent="0.2">
      <c r="E586" s="30"/>
      <c r="G586" s="30"/>
      <c r="Y586" s="30"/>
      <c r="Z586" s="30"/>
    </row>
    <row r="587" spans="5:26" x14ac:dyDescent="0.2">
      <c r="E587" s="30"/>
      <c r="G587" s="30"/>
      <c r="Y587" s="30"/>
      <c r="Z587" s="30"/>
    </row>
    <row r="588" spans="5:26" x14ac:dyDescent="0.2">
      <c r="E588" s="30"/>
      <c r="G588" s="30"/>
      <c r="Y588" s="30"/>
      <c r="Z588" s="30"/>
    </row>
    <row r="589" spans="5:26" x14ac:dyDescent="0.2">
      <c r="E589" s="30"/>
      <c r="G589" s="30"/>
      <c r="Y589" s="30"/>
      <c r="Z589" s="30"/>
    </row>
    <row r="590" spans="5:26" x14ac:dyDescent="0.2">
      <c r="E590" s="30"/>
      <c r="G590" s="30"/>
      <c r="Y590" s="30"/>
      <c r="Z590" s="30"/>
    </row>
    <row r="591" spans="5:26" x14ac:dyDescent="0.2">
      <c r="E591" s="30"/>
      <c r="G591" s="30"/>
      <c r="Y591" s="30"/>
      <c r="Z591" s="30"/>
    </row>
    <row r="592" spans="5:26" x14ac:dyDescent="0.2">
      <c r="E592" s="30"/>
      <c r="G592" s="30"/>
      <c r="Y592" s="30"/>
      <c r="Z592" s="30"/>
    </row>
    <row r="593" spans="5:26" x14ac:dyDescent="0.2">
      <c r="E593" s="30"/>
      <c r="G593" s="30"/>
      <c r="Y593" s="30"/>
      <c r="Z593" s="30"/>
    </row>
    <row r="594" spans="5:26" x14ac:dyDescent="0.2">
      <c r="E594" s="30"/>
      <c r="G594" s="30"/>
      <c r="Y594" s="30"/>
      <c r="Z594" s="30"/>
    </row>
    <row r="595" spans="5:26" x14ac:dyDescent="0.2">
      <c r="E595" s="30"/>
      <c r="G595" s="30"/>
      <c r="Y595" s="30"/>
      <c r="Z595" s="30"/>
    </row>
    <row r="596" spans="5:26" x14ac:dyDescent="0.2">
      <c r="E596" s="30"/>
      <c r="G596" s="30"/>
      <c r="Y596" s="30"/>
      <c r="Z596" s="30"/>
    </row>
    <row r="597" spans="5:26" x14ac:dyDescent="0.2">
      <c r="E597" s="30"/>
      <c r="G597" s="30"/>
      <c r="Y597" s="30"/>
      <c r="Z597" s="30"/>
    </row>
    <row r="598" spans="5:26" x14ac:dyDescent="0.2">
      <c r="E598" s="30"/>
      <c r="G598" s="30"/>
      <c r="Y598" s="30"/>
      <c r="Z598" s="30"/>
    </row>
    <row r="599" spans="5:26" x14ac:dyDescent="0.2">
      <c r="E599" s="30"/>
      <c r="G599" s="30"/>
      <c r="Y599" s="30"/>
      <c r="Z599" s="30"/>
    </row>
    <row r="600" spans="5:26" x14ac:dyDescent="0.2">
      <c r="E600" s="30"/>
      <c r="G600" s="30"/>
      <c r="Y600" s="30"/>
      <c r="Z600" s="30"/>
    </row>
    <row r="601" spans="5:26" x14ac:dyDescent="0.2">
      <c r="E601" s="30"/>
      <c r="G601" s="30"/>
      <c r="Y601" s="30"/>
      <c r="Z601" s="30"/>
    </row>
    <row r="602" spans="5:26" x14ac:dyDescent="0.2">
      <c r="E602" s="30"/>
      <c r="G602" s="30"/>
      <c r="Y602" s="30"/>
      <c r="Z602" s="30"/>
    </row>
    <row r="603" spans="5:26" x14ac:dyDescent="0.2">
      <c r="E603" s="30"/>
      <c r="G603" s="30"/>
      <c r="Y603" s="30"/>
      <c r="Z603" s="30"/>
    </row>
    <row r="604" spans="5:26" x14ac:dyDescent="0.2">
      <c r="E604" s="30"/>
      <c r="G604" s="30"/>
      <c r="Y604" s="30"/>
      <c r="Z604" s="30"/>
    </row>
    <row r="605" spans="5:26" x14ac:dyDescent="0.2">
      <c r="E605" s="30"/>
      <c r="G605" s="30"/>
      <c r="Y605" s="30"/>
      <c r="Z605" s="30"/>
    </row>
    <row r="606" spans="5:26" x14ac:dyDescent="0.2">
      <c r="E606" s="30"/>
      <c r="G606" s="30"/>
      <c r="Y606" s="30"/>
      <c r="Z606" s="30"/>
    </row>
    <row r="607" spans="5:26" x14ac:dyDescent="0.2">
      <c r="E607" s="30"/>
      <c r="G607" s="30"/>
      <c r="Y607" s="30"/>
      <c r="Z607" s="30"/>
    </row>
    <row r="608" spans="5:26" x14ac:dyDescent="0.2">
      <c r="E608" s="30"/>
      <c r="G608" s="30"/>
      <c r="Y608" s="30"/>
      <c r="Z608" s="30"/>
    </row>
    <row r="609" spans="5:26" x14ac:dyDescent="0.2">
      <c r="E609" s="30"/>
      <c r="G609" s="30"/>
      <c r="Y609" s="30"/>
      <c r="Z609" s="30"/>
    </row>
    <row r="610" spans="5:26" x14ac:dyDescent="0.2">
      <c r="E610" s="30"/>
      <c r="G610" s="30"/>
      <c r="Y610" s="30"/>
      <c r="Z610" s="30"/>
    </row>
    <row r="611" spans="5:26" x14ac:dyDescent="0.2">
      <c r="E611" s="30"/>
      <c r="G611" s="30"/>
      <c r="Y611" s="30"/>
      <c r="Z611" s="30"/>
    </row>
    <row r="612" spans="5:26" x14ac:dyDescent="0.2">
      <c r="E612" s="30"/>
      <c r="G612" s="30"/>
      <c r="Y612" s="30"/>
      <c r="Z612" s="30"/>
    </row>
    <row r="613" spans="5:26" x14ac:dyDescent="0.2">
      <c r="E613" s="30"/>
      <c r="G613" s="30"/>
      <c r="Y613" s="30"/>
      <c r="Z613" s="30"/>
    </row>
    <row r="614" spans="5:26" x14ac:dyDescent="0.2">
      <c r="E614" s="30"/>
      <c r="G614" s="30"/>
      <c r="Y614" s="30"/>
      <c r="Z614" s="30"/>
    </row>
    <row r="615" spans="5:26" x14ac:dyDescent="0.2">
      <c r="E615" s="30"/>
      <c r="G615" s="30"/>
      <c r="Y615" s="30"/>
      <c r="Z615" s="30"/>
    </row>
    <row r="616" spans="5:26" x14ac:dyDescent="0.2">
      <c r="E616" s="30"/>
      <c r="G616" s="30"/>
      <c r="Y616" s="30"/>
      <c r="Z616" s="30"/>
    </row>
    <row r="617" spans="5:26" x14ac:dyDescent="0.2">
      <c r="E617" s="30"/>
      <c r="G617" s="30"/>
      <c r="Y617" s="30"/>
      <c r="Z617" s="30"/>
    </row>
    <row r="618" spans="5:26" x14ac:dyDescent="0.2">
      <c r="E618" s="30"/>
      <c r="G618" s="30"/>
      <c r="Y618" s="30"/>
      <c r="Z618" s="30"/>
    </row>
    <row r="619" spans="5:26" x14ac:dyDescent="0.2">
      <c r="E619" s="30"/>
      <c r="G619" s="30"/>
      <c r="Y619" s="30"/>
      <c r="Z619" s="30"/>
    </row>
    <row r="620" spans="5:26" x14ac:dyDescent="0.2">
      <c r="E620" s="30"/>
      <c r="G620" s="30"/>
      <c r="Y620" s="30"/>
      <c r="Z620" s="30"/>
    </row>
    <row r="621" spans="5:26" x14ac:dyDescent="0.2">
      <c r="E621" s="30"/>
      <c r="G621" s="30"/>
      <c r="Y621" s="30"/>
      <c r="Z621" s="30"/>
    </row>
    <row r="622" spans="5:26" x14ac:dyDescent="0.2">
      <c r="E622" s="30"/>
      <c r="G622" s="30"/>
      <c r="Y622" s="30"/>
      <c r="Z622" s="30"/>
    </row>
    <row r="623" spans="5:26" x14ac:dyDescent="0.2">
      <c r="E623" s="30"/>
      <c r="G623" s="30"/>
      <c r="Y623" s="30"/>
      <c r="Z623" s="30"/>
    </row>
    <row r="624" spans="5:26" x14ac:dyDescent="0.2">
      <c r="E624" s="30"/>
      <c r="G624" s="30"/>
      <c r="Y624" s="30"/>
      <c r="Z624" s="30"/>
    </row>
    <row r="625" spans="5:26" x14ac:dyDescent="0.2">
      <c r="E625" s="30"/>
      <c r="G625" s="30"/>
      <c r="Y625" s="30"/>
      <c r="Z625" s="30"/>
    </row>
    <row r="626" spans="5:26" x14ac:dyDescent="0.2">
      <c r="E626" s="30"/>
      <c r="G626" s="30"/>
      <c r="Y626" s="30"/>
      <c r="Z626" s="30"/>
    </row>
    <row r="627" spans="5:26" x14ac:dyDescent="0.2">
      <c r="E627" s="30"/>
      <c r="G627" s="30"/>
      <c r="Y627" s="30"/>
      <c r="Z627" s="30"/>
    </row>
    <row r="628" spans="5:26" x14ac:dyDescent="0.2">
      <c r="E628" s="30"/>
      <c r="G628" s="30"/>
      <c r="Y628" s="30"/>
      <c r="Z628" s="30"/>
    </row>
    <row r="629" spans="5:26" x14ac:dyDescent="0.2">
      <c r="E629" s="30"/>
      <c r="G629" s="30"/>
      <c r="Y629" s="30"/>
      <c r="Z629" s="30"/>
    </row>
    <row r="630" spans="5:26" x14ac:dyDescent="0.2">
      <c r="E630" s="30"/>
      <c r="G630" s="30"/>
      <c r="Y630" s="30"/>
      <c r="Z630" s="30"/>
    </row>
    <row r="631" spans="5:26" x14ac:dyDescent="0.2">
      <c r="E631" s="30"/>
      <c r="G631" s="30"/>
      <c r="Y631" s="30"/>
      <c r="Z631" s="30"/>
    </row>
    <row r="632" spans="5:26" x14ac:dyDescent="0.2">
      <c r="E632" s="30"/>
      <c r="G632" s="30"/>
      <c r="Y632" s="30"/>
      <c r="Z632" s="30"/>
    </row>
    <row r="633" spans="5:26" x14ac:dyDescent="0.2">
      <c r="E633" s="30"/>
      <c r="G633" s="30"/>
      <c r="Y633" s="30"/>
      <c r="Z633" s="30"/>
    </row>
    <row r="634" spans="5:26" x14ac:dyDescent="0.2">
      <c r="E634" s="30"/>
      <c r="G634" s="30"/>
      <c r="Y634" s="30"/>
      <c r="Z634" s="30"/>
    </row>
    <row r="635" spans="5:26" x14ac:dyDescent="0.2">
      <c r="E635" s="30"/>
      <c r="G635" s="30"/>
      <c r="Y635" s="30"/>
      <c r="Z635" s="30"/>
    </row>
    <row r="636" spans="5:26" x14ac:dyDescent="0.2">
      <c r="E636" s="30"/>
      <c r="G636" s="30"/>
      <c r="Y636" s="30"/>
      <c r="Z636" s="30"/>
    </row>
    <row r="637" spans="5:26" x14ac:dyDescent="0.2">
      <c r="E637" s="30"/>
      <c r="G637" s="30"/>
      <c r="Y637" s="30"/>
      <c r="Z637" s="30"/>
    </row>
    <row r="638" spans="5:26" x14ac:dyDescent="0.2">
      <c r="E638" s="30"/>
      <c r="G638" s="30"/>
      <c r="Y638" s="30"/>
      <c r="Z638" s="30"/>
    </row>
    <row r="639" spans="5:26" x14ac:dyDescent="0.2">
      <c r="E639" s="30"/>
      <c r="G639" s="30"/>
      <c r="Y639" s="30"/>
      <c r="Z639" s="30"/>
    </row>
    <row r="640" spans="5:26" x14ac:dyDescent="0.2">
      <c r="E640" s="30"/>
      <c r="G640" s="30"/>
      <c r="Y640" s="30"/>
      <c r="Z640" s="30"/>
    </row>
    <row r="641" spans="5:26" x14ac:dyDescent="0.2">
      <c r="E641" s="30"/>
      <c r="G641" s="30"/>
      <c r="Y641" s="30"/>
      <c r="Z641" s="30"/>
    </row>
    <row r="642" spans="5:26" x14ac:dyDescent="0.2">
      <c r="E642" s="30"/>
      <c r="G642" s="30"/>
      <c r="Y642" s="30"/>
      <c r="Z642" s="30"/>
    </row>
    <row r="643" spans="5:26" x14ac:dyDescent="0.2">
      <c r="E643" s="30"/>
      <c r="G643" s="30"/>
      <c r="Y643" s="30"/>
      <c r="Z643" s="30"/>
    </row>
    <row r="644" spans="5:26" x14ac:dyDescent="0.2">
      <c r="E644" s="30"/>
      <c r="G644" s="30"/>
      <c r="Y644" s="30"/>
      <c r="Z644" s="30"/>
    </row>
    <row r="645" spans="5:26" x14ac:dyDescent="0.2">
      <c r="E645" s="30"/>
      <c r="G645" s="30"/>
      <c r="Y645" s="30"/>
      <c r="Z645" s="30"/>
    </row>
    <row r="646" spans="5:26" x14ac:dyDescent="0.2">
      <c r="E646" s="30"/>
      <c r="G646" s="30"/>
      <c r="Y646" s="30"/>
      <c r="Z646" s="30"/>
    </row>
    <row r="647" spans="5:26" x14ac:dyDescent="0.2">
      <c r="E647" s="30"/>
      <c r="G647" s="30"/>
      <c r="Y647" s="30"/>
      <c r="Z647" s="30"/>
    </row>
    <row r="648" spans="5:26" x14ac:dyDescent="0.2">
      <c r="E648" s="30"/>
      <c r="G648" s="30"/>
      <c r="Y648" s="30"/>
      <c r="Z648" s="30"/>
    </row>
    <row r="649" spans="5:26" x14ac:dyDescent="0.2">
      <c r="E649" s="30"/>
      <c r="G649" s="30"/>
      <c r="Y649" s="30"/>
      <c r="Z649" s="30"/>
    </row>
    <row r="650" spans="5:26" x14ac:dyDescent="0.2">
      <c r="E650" s="30"/>
      <c r="G650" s="30"/>
      <c r="Y650" s="30"/>
      <c r="Z650" s="30"/>
    </row>
    <row r="651" spans="5:26" x14ac:dyDescent="0.2">
      <c r="E651" s="30"/>
      <c r="G651" s="30"/>
      <c r="Y651" s="30"/>
      <c r="Z651" s="30"/>
    </row>
    <row r="652" spans="5:26" x14ac:dyDescent="0.2">
      <c r="E652" s="30"/>
      <c r="G652" s="30"/>
      <c r="Y652" s="30"/>
      <c r="Z652" s="30"/>
    </row>
    <row r="653" spans="5:26" x14ac:dyDescent="0.2">
      <c r="E653" s="30"/>
      <c r="G653" s="30"/>
      <c r="Y653" s="30"/>
      <c r="Z653" s="30"/>
    </row>
    <row r="654" spans="5:26" x14ac:dyDescent="0.2">
      <c r="E654" s="30"/>
      <c r="G654" s="30"/>
      <c r="Y654" s="30"/>
      <c r="Z654" s="30"/>
    </row>
    <row r="655" spans="5:26" x14ac:dyDescent="0.2">
      <c r="E655" s="30"/>
      <c r="G655" s="30"/>
      <c r="Y655" s="30"/>
      <c r="Z655" s="30"/>
    </row>
    <row r="656" spans="5:26" x14ac:dyDescent="0.2">
      <c r="E656" s="30"/>
      <c r="G656" s="30"/>
      <c r="Y656" s="30"/>
      <c r="Z656" s="30"/>
    </row>
    <row r="657" spans="5:26" x14ac:dyDescent="0.2">
      <c r="E657" s="30"/>
      <c r="G657" s="30"/>
      <c r="Y657" s="30"/>
      <c r="Z657" s="30"/>
    </row>
    <row r="658" spans="5:26" x14ac:dyDescent="0.2">
      <c r="E658" s="30"/>
      <c r="G658" s="30"/>
      <c r="Y658" s="30"/>
      <c r="Z658" s="30"/>
    </row>
    <row r="659" spans="5:26" x14ac:dyDescent="0.2">
      <c r="E659" s="30"/>
      <c r="G659" s="30"/>
      <c r="Y659" s="30"/>
      <c r="Z659" s="30"/>
    </row>
    <row r="660" spans="5:26" x14ac:dyDescent="0.2">
      <c r="E660" s="30"/>
      <c r="G660" s="30"/>
      <c r="Y660" s="30"/>
      <c r="Z660" s="30"/>
    </row>
    <row r="661" spans="5:26" x14ac:dyDescent="0.2">
      <c r="E661" s="30"/>
      <c r="G661" s="30"/>
      <c r="Y661" s="30"/>
      <c r="Z661" s="30"/>
    </row>
    <row r="662" spans="5:26" x14ac:dyDescent="0.2">
      <c r="E662" s="30"/>
      <c r="G662" s="30"/>
      <c r="Y662" s="30"/>
      <c r="Z662" s="30"/>
    </row>
    <row r="663" spans="5:26" x14ac:dyDescent="0.2">
      <c r="E663" s="30"/>
      <c r="G663" s="30"/>
      <c r="Y663" s="30"/>
      <c r="Z663" s="30"/>
    </row>
    <row r="664" spans="5:26" x14ac:dyDescent="0.2">
      <c r="E664" s="30"/>
      <c r="G664" s="30"/>
      <c r="Y664" s="30"/>
      <c r="Z664" s="30"/>
    </row>
    <row r="665" spans="5:26" x14ac:dyDescent="0.2">
      <c r="E665" s="30"/>
      <c r="G665" s="30"/>
      <c r="Y665" s="30"/>
      <c r="Z665" s="30"/>
    </row>
    <row r="666" spans="5:26" x14ac:dyDescent="0.2">
      <c r="E666" s="30"/>
      <c r="G666" s="30"/>
      <c r="Y666" s="30"/>
      <c r="Z666" s="30"/>
    </row>
    <row r="667" spans="5:26" x14ac:dyDescent="0.2">
      <c r="E667" s="30"/>
      <c r="G667" s="30"/>
      <c r="Y667" s="30"/>
      <c r="Z667" s="30"/>
    </row>
    <row r="668" spans="5:26" x14ac:dyDescent="0.2">
      <c r="E668" s="30"/>
      <c r="G668" s="30"/>
      <c r="Y668" s="30"/>
      <c r="Z668" s="30"/>
    </row>
    <row r="669" spans="5:26" x14ac:dyDescent="0.2">
      <c r="E669" s="30"/>
      <c r="G669" s="30"/>
      <c r="Y669" s="30"/>
      <c r="Z669" s="30"/>
    </row>
    <row r="670" spans="5:26" x14ac:dyDescent="0.2">
      <c r="E670" s="30"/>
      <c r="G670" s="30"/>
      <c r="Y670" s="30"/>
      <c r="Z670" s="30"/>
    </row>
    <row r="671" spans="5:26" x14ac:dyDescent="0.2">
      <c r="E671" s="30"/>
      <c r="G671" s="30"/>
      <c r="Y671" s="30"/>
      <c r="Z671" s="30"/>
    </row>
    <row r="672" spans="5:26" x14ac:dyDescent="0.2">
      <c r="E672" s="30"/>
      <c r="G672" s="30"/>
      <c r="Y672" s="30"/>
      <c r="Z672" s="30"/>
    </row>
    <row r="673" spans="5:26" x14ac:dyDescent="0.2">
      <c r="E673" s="30"/>
      <c r="G673" s="30"/>
      <c r="Y673" s="30"/>
      <c r="Z673" s="30"/>
    </row>
    <row r="674" spans="5:26" x14ac:dyDescent="0.2">
      <c r="E674" s="30"/>
      <c r="G674" s="30"/>
      <c r="Y674" s="30"/>
      <c r="Z674" s="30"/>
    </row>
    <row r="675" spans="5:26" x14ac:dyDescent="0.2">
      <c r="E675" s="30"/>
      <c r="G675" s="30"/>
      <c r="Y675" s="30"/>
      <c r="Z675" s="30"/>
    </row>
    <row r="676" spans="5:26" x14ac:dyDescent="0.2">
      <c r="E676" s="30"/>
      <c r="G676" s="30"/>
      <c r="Y676" s="30"/>
      <c r="Z676" s="30"/>
    </row>
    <row r="677" spans="5:26" x14ac:dyDescent="0.2">
      <c r="E677" s="30"/>
      <c r="G677" s="30"/>
      <c r="Y677" s="30"/>
      <c r="Z677" s="30"/>
    </row>
    <row r="678" spans="5:26" x14ac:dyDescent="0.2">
      <c r="E678" s="30"/>
      <c r="G678" s="30"/>
      <c r="Y678" s="30"/>
      <c r="Z678" s="30"/>
    </row>
    <row r="679" spans="5:26" x14ac:dyDescent="0.2">
      <c r="E679" s="30"/>
      <c r="G679" s="30"/>
      <c r="Y679" s="30"/>
      <c r="Z679" s="30"/>
    </row>
    <row r="680" spans="5:26" x14ac:dyDescent="0.2">
      <c r="E680" s="30"/>
      <c r="G680" s="30"/>
      <c r="Y680" s="30"/>
      <c r="Z680" s="30"/>
    </row>
    <row r="681" spans="5:26" x14ac:dyDescent="0.2">
      <c r="E681" s="30"/>
      <c r="G681" s="30"/>
      <c r="Y681" s="30"/>
      <c r="Z681" s="30"/>
    </row>
    <row r="682" spans="5:26" x14ac:dyDescent="0.2">
      <c r="E682" s="30"/>
      <c r="G682" s="30"/>
      <c r="Y682" s="30"/>
      <c r="Z682" s="30"/>
    </row>
    <row r="683" spans="5:26" x14ac:dyDescent="0.2">
      <c r="E683" s="30"/>
      <c r="G683" s="30"/>
      <c r="Y683" s="30"/>
      <c r="Z683" s="30"/>
    </row>
    <row r="684" spans="5:26" x14ac:dyDescent="0.2">
      <c r="E684" s="30"/>
      <c r="G684" s="30"/>
      <c r="Y684" s="30"/>
      <c r="Z684" s="30"/>
    </row>
    <row r="685" spans="5:26" x14ac:dyDescent="0.2">
      <c r="E685" s="30"/>
      <c r="G685" s="30"/>
      <c r="Y685" s="30"/>
      <c r="Z685" s="30"/>
    </row>
    <row r="686" spans="5:26" x14ac:dyDescent="0.2">
      <c r="E686" s="30"/>
      <c r="G686" s="30"/>
      <c r="Y686" s="30"/>
      <c r="Z686" s="30"/>
    </row>
    <row r="687" spans="5:26" x14ac:dyDescent="0.2">
      <c r="E687" s="30"/>
      <c r="G687" s="30"/>
      <c r="Y687" s="30"/>
      <c r="Z687" s="30"/>
    </row>
    <row r="688" spans="5:26" x14ac:dyDescent="0.2">
      <c r="E688" s="30"/>
      <c r="G688" s="30"/>
      <c r="Y688" s="30"/>
      <c r="Z688" s="30"/>
    </row>
    <row r="689" spans="5:26" x14ac:dyDescent="0.2">
      <c r="E689" s="30"/>
      <c r="G689" s="30"/>
      <c r="Y689" s="30"/>
      <c r="Z689" s="30"/>
    </row>
    <row r="690" spans="5:26" x14ac:dyDescent="0.2">
      <c r="E690" s="30"/>
      <c r="G690" s="30"/>
      <c r="Y690" s="30"/>
      <c r="Z690" s="30"/>
    </row>
    <row r="691" spans="5:26" x14ac:dyDescent="0.2">
      <c r="E691" s="30"/>
      <c r="G691" s="30"/>
      <c r="Y691" s="30"/>
      <c r="Z691" s="30"/>
    </row>
    <row r="692" spans="5:26" x14ac:dyDescent="0.2">
      <c r="E692" s="30"/>
      <c r="G692" s="30"/>
      <c r="Y692" s="30"/>
      <c r="Z692" s="30"/>
    </row>
    <row r="693" spans="5:26" x14ac:dyDescent="0.2">
      <c r="E693" s="30"/>
      <c r="G693" s="30"/>
      <c r="Y693" s="30"/>
      <c r="Z693" s="30"/>
    </row>
    <row r="694" spans="5:26" x14ac:dyDescent="0.2">
      <c r="E694" s="30"/>
      <c r="G694" s="30"/>
      <c r="Y694" s="30"/>
      <c r="Z694" s="30"/>
    </row>
    <row r="695" spans="5:26" x14ac:dyDescent="0.2">
      <c r="E695" s="30"/>
      <c r="G695" s="30"/>
      <c r="Y695" s="30"/>
      <c r="Z695" s="30"/>
    </row>
    <row r="696" spans="5:26" x14ac:dyDescent="0.2">
      <c r="E696" s="30"/>
      <c r="G696" s="30"/>
      <c r="Y696" s="30"/>
      <c r="Z696" s="30"/>
    </row>
    <row r="697" spans="5:26" x14ac:dyDescent="0.2">
      <c r="E697" s="30"/>
      <c r="G697" s="30"/>
      <c r="Y697" s="30"/>
      <c r="Z697" s="30"/>
    </row>
    <row r="698" spans="5:26" x14ac:dyDescent="0.2">
      <c r="E698" s="30"/>
      <c r="G698" s="30"/>
      <c r="Y698" s="30"/>
      <c r="Z698" s="30"/>
    </row>
    <row r="699" spans="5:26" x14ac:dyDescent="0.2">
      <c r="E699" s="30"/>
      <c r="G699" s="30"/>
      <c r="Y699" s="30"/>
      <c r="Z699" s="30"/>
    </row>
    <row r="700" spans="5:26" x14ac:dyDescent="0.2">
      <c r="E700" s="30"/>
      <c r="G700" s="30"/>
      <c r="Y700" s="30"/>
      <c r="Z700" s="30"/>
    </row>
    <row r="701" spans="5:26" x14ac:dyDescent="0.2">
      <c r="E701" s="30"/>
      <c r="G701" s="30"/>
      <c r="Y701" s="30"/>
      <c r="Z701" s="30"/>
    </row>
    <row r="702" spans="5:26" x14ac:dyDescent="0.2">
      <c r="E702" s="30"/>
      <c r="G702" s="30"/>
      <c r="Y702" s="30"/>
      <c r="Z702" s="30"/>
    </row>
    <row r="703" spans="5:26" x14ac:dyDescent="0.2">
      <c r="E703" s="30"/>
      <c r="G703" s="30"/>
      <c r="Y703" s="30"/>
      <c r="Z703" s="30"/>
    </row>
    <row r="704" spans="5:26" x14ac:dyDescent="0.2">
      <c r="E704" s="30"/>
      <c r="G704" s="30"/>
      <c r="Y704" s="30"/>
      <c r="Z704" s="30"/>
    </row>
    <row r="705" spans="5:26" x14ac:dyDescent="0.2">
      <c r="E705" s="30"/>
      <c r="G705" s="30"/>
      <c r="Y705" s="30"/>
      <c r="Z705" s="30"/>
    </row>
    <row r="706" spans="5:26" x14ac:dyDescent="0.2">
      <c r="E706" s="30"/>
      <c r="G706" s="30"/>
      <c r="Y706" s="30"/>
      <c r="Z706" s="30"/>
    </row>
    <row r="707" spans="5:26" x14ac:dyDescent="0.2">
      <c r="E707" s="30"/>
      <c r="G707" s="30"/>
      <c r="Y707" s="30"/>
      <c r="Z707" s="30"/>
    </row>
    <row r="708" spans="5:26" x14ac:dyDescent="0.2">
      <c r="E708" s="30"/>
      <c r="G708" s="30"/>
      <c r="Y708" s="30"/>
      <c r="Z708" s="30"/>
    </row>
    <row r="709" spans="5:26" x14ac:dyDescent="0.2">
      <c r="E709" s="30"/>
      <c r="G709" s="30"/>
      <c r="Y709" s="30"/>
      <c r="Z709" s="30"/>
    </row>
    <row r="710" spans="5:26" x14ac:dyDescent="0.2">
      <c r="E710" s="30"/>
      <c r="G710" s="30"/>
      <c r="Y710" s="30"/>
      <c r="Z710" s="30"/>
    </row>
    <row r="711" spans="5:26" x14ac:dyDescent="0.2">
      <c r="E711" s="30"/>
      <c r="G711" s="30"/>
      <c r="Y711" s="30"/>
      <c r="Z711" s="30"/>
    </row>
    <row r="712" spans="5:26" x14ac:dyDescent="0.2">
      <c r="E712" s="30"/>
      <c r="G712" s="30"/>
      <c r="Y712" s="30"/>
      <c r="Z712" s="30"/>
    </row>
    <row r="713" spans="5:26" x14ac:dyDescent="0.2">
      <c r="E713" s="30"/>
      <c r="G713" s="30"/>
      <c r="Y713" s="30"/>
      <c r="Z713" s="30"/>
    </row>
    <row r="714" spans="5:26" x14ac:dyDescent="0.2">
      <c r="E714" s="30"/>
      <c r="G714" s="30"/>
      <c r="Y714" s="30"/>
      <c r="Z714" s="30"/>
    </row>
    <row r="715" spans="5:26" x14ac:dyDescent="0.2">
      <c r="E715" s="30"/>
      <c r="G715" s="30"/>
      <c r="Y715" s="30"/>
      <c r="Z715" s="30"/>
    </row>
    <row r="716" spans="5:26" x14ac:dyDescent="0.2">
      <c r="E716" s="30"/>
      <c r="G716" s="30"/>
      <c r="Y716" s="30"/>
      <c r="Z716" s="30"/>
    </row>
    <row r="717" spans="5:26" x14ac:dyDescent="0.2">
      <c r="E717" s="30"/>
      <c r="G717" s="30"/>
      <c r="Y717" s="30"/>
      <c r="Z717" s="30"/>
    </row>
    <row r="718" spans="5:26" x14ac:dyDescent="0.2">
      <c r="E718" s="30"/>
      <c r="G718" s="30"/>
      <c r="Y718" s="30"/>
      <c r="Z718" s="30"/>
    </row>
    <row r="719" spans="5:26" x14ac:dyDescent="0.2">
      <c r="E719" s="30"/>
      <c r="G719" s="30"/>
      <c r="Y719" s="30"/>
      <c r="Z719" s="30"/>
    </row>
    <row r="720" spans="5:26" x14ac:dyDescent="0.2">
      <c r="E720" s="30"/>
      <c r="G720" s="30"/>
      <c r="Y720" s="30"/>
      <c r="Z720" s="30"/>
    </row>
    <row r="721" spans="5:26" x14ac:dyDescent="0.2">
      <c r="E721" s="30"/>
      <c r="G721" s="30"/>
      <c r="Y721" s="30"/>
      <c r="Z721" s="30"/>
    </row>
    <row r="722" spans="5:26" x14ac:dyDescent="0.2">
      <c r="E722" s="30"/>
      <c r="G722" s="30"/>
      <c r="Y722" s="30"/>
      <c r="Z722" s="30"/>
    </row>
    <row r="723" spans="5:26" x14ac:dyDescent="0.2">
      <c r="E723" s="30"/>
      <c r="G723" s="30"/>
      <c r="Y723" s="30"/>
      <c r="Z723" s="30"/>
    </row>
    <row r="724" spans="5:26" x14ac:dyDescent="0.2">
      <c r="E724" s="30"/>
      <c r="G724" s="30"/>
      <c r="Y724" s="30"/>
      <c r="Z724" s="30"/>
    </row>
    <row r="725" spans="5:26" x14ac:dyDescent="0.2">
      <c r="E725" s="30"/>
      <c r="G725" s="30"/>
      <c r="Y725" s="30"/>
      <c r="Z725" s="30"/>
    </row>
    <row r="726" spans="5:26" x14ac:dyDescent="0.2">
      <c r="E726" s="30"/>
      <c r="G726" s="30"/>
      <c r="Y726" s="30"/>
      <c r="Z726" s="30"/>
    </row>
    <row r="727" spans="5:26" x14ac:dyDescent="0.2">
      <c r="E727" s="30"/>
      <c r="G727" s="30"/>
      <c r="Y727" s="30"/>
      <c r="Z727" s="30"/>
    </row>
    <row r="728" spans="5:26" x14ac:dyDescent="0.2">
      <c r="E728" s="30"/>
      <c r="G728" s="30"/>
      <c r="Y728" s="30"/>
      <c r="Z728" s="30"/>
    </row>
    <row r="729" spans="5:26" x14ac:dyDescent="0.2">
      <c r="E729" s="30"/>
      <c r="G729" s="30"/>
      <c r="Y729" s="30"/>
      <c r="Z729" s="30"/>
    </row>
    <row r="730" spans="5:26" x14ac:dyDescent="0.2">
      <c r="E730" s="30"/>
      <c r="G730" s="30"/>
      <c r="Y730" s="30"/>
      <c r="Z730" s="30"/>
    </row>
    <row r="731" spans="5:26" x14ac:dyDescent="0.2">
      <c r="E731" s="30"/>
      <c r="G731" s="30"/>
      <c r="Y731" s="30"/>
      <c r="Z731" s="30"/>
    </row>
    <row r="732" spans="5:26" x14ac:dyDescent="0.2">
      <c r="E732" s="30"/>
      <c r="G732" s="30"/>
      <c r="Y732" s="30"/>
      <c r="Z732" s="30"/>
    </row>
    <row r="733" spans="5:26" x14ac:dyDescent="0.2">
      <c r="E733" s="30"/>
      <c r="G733" s="30"/>
      <c r="Y733" s="30"/>
      <c r="Z733" s="30"/>
    </row>
    <row r="734" spans="5:26" x14ac:dyDescent="0.2">
      <c r="E734" s="30"/>
      <c r="G734" s="30"/>
      <c r="Y734" s="30"/>
      <c r="Z734" s="30"/>
    </row>
    <row r="735" spans="5:26" x14ac:dyDescent="0.2">
      <c r="E735" s="30"/>
      <c r="G735" s="30"/>
      <c r="Y735" s="30"/>
      <c r="Z735" s="30"/>
    </row>
    <row r="736" spans="5:26" x14ac:dyDescent="0.2">
      <c r="E736" s="30"/>
      <c r="G736" s="30"/>
      <c r="Y736" s="30"/>
      <c r="Z736" s="30"/>
    </row>
    <row r="737" spans="5:26" x14ac:dyDescent="0.2">
      <c r="E737" s="30"/>
      <c r="G737" s="30"/>
      <c r="Y737" s="30"/>
      <c r="Z737" s="30"/>
    </row>
    <row r="738" spans="5:26" x14ac:dyDescent="0.2">
      <c r="E738" s="30"/>
      <c r="G738" s="30"/>
      <c r="Y738" s="30"/>
      <c r="Z738" s="30"/>
    </row>
    <row r="739" spans="5:26" x14ac:dyDescent="0.2">
      <c r="E739" s="30"/>
      <c r="G739" s="30"/>
      <c r="Y739" s="30"/>
      <c r="Z739" s="30"/>
    </row>
    <row r="740" spans="5:26" x14ac:dyDescent="0.2">
      <c r="E740" s="30"/>
      <c r="G740" s="30"/>
      <c r="Y740" s="30"/>
      <c r="Z740" s="30"/>
    </row>
    <row r="741" spans="5:26" x14ac:dyDescent="0.2">
      <c r="E741" s="30"/>
      <c r="G741" s="30"/>
      <c r="Y741" s="30"/>
      <c r="Z741" s="30"/>
    </row>
    <row r="742" spans="5:26" x14ac:dyDescent="0.2">
      <c r="E742" s="30"/>
      <c r="G742" s="30"/>
      <c r="Y742" s="30"/>
      <c r="Z742" s="30"/>
    </row>
    <row r="743" spans="5:26" x14ac:dyDescent="0.2">
      <c r="E743" s="30"/>
      <c r="G743" s="30"/>
      <c r="Y743" s="30"/>
      <c r="Z743" s="30"/>
    </row>
    <row r="744" spans="5:26" x14ac:dyDescent="0.2">
      <c r="E744" s="30"/>
      <c r="G744" s="30"/>
      <c r="Y744" s="30"/>
      <c r="Z744" s="30"/>
    </row>
    <row r="745" spans="5:26" x14ac:dyDescent="0.2">
      <c r="E745" s="30"/>
      <c r="G745" s="30"/>
      <c r="Y745" s="30"/>
      <c r="Z745" s="30"/>
    </row>
    <row r="746" spans="5:26" x14ac:dyDescent="0.2">
      <c r="E746" s="30"/>
      <c r="G746" s="30"/>
      <c r="Y746" s="30"/>
      <c r="Z746" s="30"/>
    </row>
    <row r="747" spans="5:26" x14ac:dyDescent="0.2">
      <c r="E747" s="30"/>
      <c r="G747" s="30"/>
      <c r="Y747" s="30"/>
      <c r="Z747" s="30"/>
    </row>
    <row r="748" spans="5:26" x14ac:dyDescent="0.2">
      <c r="E748" s="30"/>
      <c r="G748" s="30"/>
      <c r="Y748" s="30"/>
      <c r="Z748" s="30"/>
    </row>
    <row r="749" spans="5:26" x14ac:dyDescent="0.2">
      <c r="E749" s="30"/>
      <c r="G749" s="30"/>
      <c r="Y749" s="30"/>
      <c r="Z749" s="30"/>
    </row>
    <row r="750" spans="5:26" x14ac:dyDescent="0.2">
      <c r="E750" s="30"/>
      <c r="G750" s="30"/>
      <c r="Y750" s="30"/>
      <c r="Z750" s="30"/>
    </row>
    <row r="751" spans="5:26" x14ac:dyDescent="0.2">
      <c r="E751" s="30"/>
      <c r="G751" s="30"/>
      <c r="Y751" s="30"/>
      <c r="Z751" s="30"/>
    </row>
    <row r="752" spans="5:26" x14ac:dyDescent="0.2">
      <c r="E752" s="30"/>
      <c r="G752" s="30"/>
      <c r="Y752" s="30"/>
      <c r="Z752" s="30"/>
    </row>
    <row r="753" spans="5:26" x14ac:dyDescent="0.2">
      <c r="E753" s="30"/>
      <c r="G753" s="30"/>
      <c r="Y753" s="30"/>
      <c r="Z753" s="30"/>
    </row>
    <row r="754" spans="5:26" x14ac:dyDescent="0.2">
      <c r="E754" s="30"/>
      <c r="G754" s="30"/>
      <c r="Y754" s="30"/>
      <c r="Z754" s="30"/>
    </row>
    <row r="755" spans="5:26" x14ac:dyDescent="0.2">
      <c r="E755" s="30"/>
      <c r="G755" s="30"/>
      <c r="Y755" s="30"/>
      <c r="Z755" s="30"/>
    </row>
    <row r="756" spans="5:26" x14ac:dyDescent="0.2">
      <c r="E756" s="30"/>
      <c r="G756" s="30"/>
      <c r="Y756" s="30"/>
      <c r="Z756" s="30"/>
    </row>
    <row r="757" spans="5:26" x14ac:dyDescent="0.2">
      <c r="E757" s="30"/>
      <c r="G757" s="30"/>
      <c r="Y757" s="30"/>
      <c r="Z757" s="30"/>
    </row>
    <row r="758" spans="5:26" x14ac:dyDescent="0.2">
      <c r="E758" s="30"/>
      <c r="G758" s="30"/>
      <c r="Y758" s="30"/>
      <c r="Z758" s="30"/>
    </row>
    <row r="759" spans="5:26" x14ac:dyDescent="0.2">
      <c r="E759" s="30"/>
      <c r="G759" s="30"/>
      <c r="Y759" s="30"/>
      <c r="Z759" s="30"/>
    </row>
    <row r="760" spans="5:26" x14ac:dyDescent="0.2">
      <c r="E760" s="30"/>
      <c r="G760" s="30"/>
      <c r="Y760" s="30"/>
      <c r="Z760" s="30"/>
    </row>
    <row r="761" spans="5:26" x14ac:dyDescent="0.2">
      <c r="E761" s="30"/>
      <c r="G761" s="30"/>
      <c r="Y761" s="30"/>
      <c r="Z761" s="30"/>
    </row>
    <row r="762" spans="5:26" x14ac:dyDescent="0.2">
      <c r="E762" s="30"/>
      <c r="G762" s="30"/>
      <c r="Y762" s="30"/>
      <c r="Z762" s="30"/>
    </row>
    <row r="763" spans="5:26" x14ac:dyDescent="0.2">
      <c r="E763" s="30"/>
      <c r="G763" s="30"/>
      <c r="Y763" s="30"/>
      <c r="Z763" s="30"/>
    </row>
    <row r="764" spans="5:26" x14ac:dyDescent="0.2">
      <c r="E764" s="30"/>
      <c r="G764" s="30"/>
      <c r="Y764" s="30"/>
      <c r="Z764" s="30"/>
    </row>
    <row r="765" spans="5:26" x14ac:dyDescent="0.2">
      <c r="E765" s="30"/>
      <c r="G765" s="30"/>
      <c r="Y765" s="30"/>
      <c r="Z765" s="30"/>
    </row>
    <row r="766" spans="5:26" x14ac:dyDescent="0.2">
      <c r="E766" s="30"/>
      <c r="G766" s="30"/>
      <c r="Y766" s="30"/>
      <c r="Z766" s="30"/>
    </row>
    <row r="767" spans="5:26" x14ac:dyDescent="0.2">
      <c r="E767" s="30"/>
      <c r="G767" s="30"/>
      <c r="Y767" s="30"/>
      <c r="Z767" s="30"/>
    </row>
    <row r="768" spans="5:26" x14ac:dyDescent="0.2">
      <c r="E768" s="30"/>
      <c r="G768" s="30"/>
      <c r="Y768" s="30"/>
      <c r="Z768" s="30"/>
    </row>
    <row r="769" spans="5:26" x14ac:dyDescent="0.2">
      <c r="E769" s="30"/>
      <c r="G769" s="30"/>
      <c r="Y769" s="30"/>
      <c r="Z769" s="30"/>
    </row>
    <row r="770" spans="5:26" x14ac:dyDescent="0.2">
      <c r="E770" s="30"/>
      <c r="G770" s="30"/>
      <c r="Y770" s="30"/>
      <c r="Z770" s="30"/>
    </row>
    <row r="771" spans="5:26" x14ac:dyDescent="0.2">
      <c r="E771" s="30"/>
      <c r="G771" s="30"/>
      <c r="Y771" s="30"/>
      <c r="Z771" s="30"/>
    </row>
    <row r="772" spans="5:26" x14ac:dyDescent="0.2">
      <c r="E772" s="30"/>
      <c r="G772" s="30"/>
      <c r="Y772" s="30"/>
      <c r="Z772" s="30"/>
    </row>
    <row r="773" spans="5:26" x14ac:dyDescent="0.2">
      <c r="E773" s="30"/>
      <c r="G773" s="30"/>
      <c r="Y773" s="30"/>
      <c r="Z773" s="30"/>
    </row>
    <row r="774" spans="5:26" x14ac:dyDescent="0.2">
      <c r="E774" s="30"/>
      <c r="G774" s="30"/>
      <c r="Y774" s="30"/>
      <c r="Z774" s="30"/>
    </row>
    <row r="775" spans="5:26" x14ac:dyDescent="0.2">
      <c r="E775" s="30"/>
      <c r="G775" s="30"/>
      <c r="Y775" s="30"/>
      <c r="Z775" s="30"/>
    </row>
    <row r="776" spans="5:26" x14ac:dyDescent="0.2">
      <c r="E776" s="30"/>
      <c r="G776" s="30"/>
      <c r="Y776" s="30"/>
      <c r="Z776" s="30"/>
    </row>
    <row r="777" spans="5:26" x14ac:dyDescent="0.2">
      <c r="E777" s="30"/>
      <c r="G777" s="30"/>
      <c r="Y777" s="30"/>
      <c r="Z777" s="30"/>
    </row>
    <row r="778" spans="5:26" x14ac:dyDescent="0.2">
      <c r="E778" s="30"/>
      <c r="G778" s="30"/>
      <c r="Y778" s="30"/>
      <c r="Z778" s="30"/>
    </row>
    <row r="779" spans="5:26" x14ac:dyDescent="0.2">
      <c r="E779" s="30"/>
      <c r="G779" s="30"/>
      <c r="Y779" s="30"/>
      <c r="Z779" s="30"/>
    </row>
    <row r="780" spans="5:26" x14ac:dyDescent="0.2">
      <c r="E780" s="30"/>
      <c r="G780" s="30"/>
      <c r="Y780" s="30"/>
      <c r="Z780" s="30"/>
    </row>
    <row r="781" spans="5:26" x14ac:dyDescent="0.2">
      <c r="E781" s="30"/>
      <c r="G781" s="30"/>
      <c r="Y781" s="30"/>
      <c r="Z781" s="30"/>
    </row>
    <row r="782" spans="5:26" x14ac:dyDescent="0.2">
      <c r="E782" s="30"/>
      <c r="G782" s="30"/>
      <c r="Y782" s="30"/>
      <c r="Z782" s="30"/>
    </row>
    <row r="783" spans="5:26" x14ac:dyDescent="0.2">
      <c r="E783" s="30"/>
      <c r="G783" s="30"/>
      <c r="Y783" s="30"/>
      <c r="Z783" s="30"/>
    </row>
    <row r="784" spans="5:26" x14ac:dyDescent="0.2">
      <c r="E784" s="30"/>
      <c r="G784" s="30"/>
      <c r="Y784" s="30"/>
      <c r="Z784" s="30"/>
    </row>
    <row r="785" spans="5:26" x14ac:dyDescent="0.2">
      <c r="E785" s="30"/>
      <c r="G785" s="30"/>
      <c r="Y785" s="30"/>
      <c r="Z785" s="30"/>
    </row>
    <row r="786" spans="5:26" x14ac:dyDescent="0.2">
      <c r="E786" s="30"/>
      <c r="G786" s="30"/>
      <c r="Y786" s="30"/>
      <c r="Z786" s="30"/>
    </row>
    <row r="787" spans="5:26" x14ac:dyDescent="0.2">
      <c r="E787" s="30"/>
      <c r="G787" s="30"/>
      <c r="Y787" s="30"/>
      <c r="Z787" s="30"/>
    </row>
    <row r="788" spans="5:26" x14ac:dyDescent="0.2">
      <c r="E788" s="30"/>
      <c r="G788" s="30"/>
      <c r="Y788" s="30"/>
      <c r="Z788" s="30"/>
    </row>
    <row r="789" spans="5:26" x14ac:dyDescent="0.2">
      <c r="E789" s="30"/>
      <c r="G789" s="30"/>
      <c r="Y789" s="30"/>
      <c r="Z789" s="30"/>
    </row>
    <row r="790" spans="5:26" x14ac:dyDescent="0.2">
      <c r="E790" s="30"/>
      <c r="G790" s="30"/>
      <c r="Y790" s="30"/>
      <c r="Z790" s="30"/>
    </row>
    <row r="791" spans="5:26" x14ac:dyDescent="0.2">
      <c r="E791" s="30"/>
      <c r="G791" s="30"/>
      <c r="Y791" s="30"/>
      <c r="Z791" s="30"/>
    </row>
    <row r="792" spans="5:26" x14ac:dyDescent="0.2">
      <c r="E792" s="30"/>
      <c r="G792" s="30"/>
      <c r="Y792" s="30"/>
      <c r="Z792" s="30"/>
    </row>
    <row r="793" spans="5:26" x14ac:dyDescent="0.2">
      <c r="E793" s="30"/>
      <c r="G793" s="30"/>
      <c r="Y793" s="30"/>
      <c r="Z793" s="30"/>
    </row>
    <row r="794" spans="5:26" x14ac:dyDescent="0.2">
      <c r="E794" s="30"/>
      <c r="G794" s="30"/>
      <c r="Y794" s="30"/>
      <c r="Z794" s="30"/>
    </row>
    <row r="795" spans="5:26" x14ac:dyDescent="0.2">
      <c r="E795" s="30"/>
      <c r="G795" s="30"/>
      <c r="Y795" s="30"/>
      <c r="Z795" s="30"/>
    </row>
    <row r="796" spans="5:26" x14ac:dyDescent="0.2">
      <c r="E796" s="30"/>
      <c r="G796" s="30"/>
      <c r="Y796" s="30"/>
      <c r="Z796" s="30"/>
    </row>
    <row r="797" spans="5:26" x14ac:dyDescent="0.2">
      <c r="E797" s="30"/>
      <c r="G797" s="30"/>
      <c r="Y797" s="30"/>
      <c r="Z797" s="30"/>
    </row>
    <row r="798" spans="5:26" x14ac:dyDescent="0.2">
      <c r="E798" s="30"/>
      <c r="G798" s="30"/>
      <c r="Y798" s="30"/>
      <c r="Z798" s="30"/>
    </row>
    <row r="799" spans="5:26" x14ac:dyDescent="0.2">
      <c r="E799" s="30"/>
      <c r="G799" s="30"/>
      <c r="Y799" s="30"/>
      <c r="Z799" s="30"/>
    </row>
    <row r="800" spans="5:26" x14ac:dyDescent="0.2">
      <c r="E800" s="30"/>
      <c r="G800" s="30"/>
      <c r="Y800" s="30"/>
      <c r="Z800" s="30"/>
    </row>
    <row r="801" spans="5:26" x14ac:dyDescent="0.2">
      <c r="E801" s="30"/>
      <c r="G801" s="30"/>
      <c r="Y801" s="30"/>
      <c r="Z801" s="30"/>
    </row>
    <row r="802" spans="5:26" x14ac:dyDescent="0.2">
      <c r="E802" s="30"/>
      <c r="G802" s="30"/>
      <c r="Y802" s="30"/>
      <c r="Z802" s="30"/>
    </row>
    <row r="803" spans="5:26" x14ac:dyDescent="0.2">
      <c r="E803" s="30"/>
      <c r="G803" s="30"/>
      <c r="Y803" s="30"/>
      <c r="Z803" s="30"/>
    </row>
    <row r="804" spans="5:26" x14ac:dyDescent="0.2">
      <c r="E804" s="30"/>
      <c r="G804" s="30"/>
      <c r="Y804" s="30"/>
      <c r="Z804" s="30"/>
    </row>
    <row r="805" spans="5:26" x14ac:dyDescent="0.2">
      <c r="E805" s="30"/>
      <c r="G805" s="30"/>
      <c r="Y805" s="30"/>
      <c r="Z805" s="30"/>
    </row>
    <row r="806" spans="5:26" x14ac:dyDescent="0.2">
      <c r="E806" s="30"/>
      <c r="G806" s="30"/>
      <c r="Y806" s="30"/>
      <c r="Z806" s="30"/>
    </row>
    <row r="807" spans="5:26" x14ac:dyDescent="0.2">
      <c r="E807" s="30"/>
      <c r="G807" s="30"/>
      <c r="Y807" s="30"/>
      <c r="Z807" s="30"/>
    </row>
    <row r="808" spans="5:26" x14ac:dyDescent="0.2">
      <c r="E808" s="30"/>
      <c r="G808" s="30"/>
      <c r="Y808" s="30"/>
      <c r="Z808" s="30"/>
    </row>
    <row r="809" spans="5:26" x14ac:dyDescent="0.2">
      <c r="E809" s="30"/>
      <c r="G809" s="30"/>
      <c r="Y809" s="30"/>
      <c r="Z809" s="30"/>
    </row>
    <row r="810" spans="5:26" x14ac:dyDescent="0.2">
      <c r="E810" s="30"/>
      <c r="G810" s="30"/>
      <c r="Y810" s="30"/>
      <c r="Z810" s="30"/>
    </row>
    <row r="811" spans="5:26" x14ac:dyDescent="0.2">
      <c r="E811" s="30"/>
      <c r="G811" s="30"/>
      <c r="Y811" s="30"/>
      <c r="Z811" s="30"/>
    </row>
    <row r="812" spans="5:26" x14ac:dyDescent="0.2">
      <c r="E812" s="30"/>
      <c r="G812" s="30"/>
      <c r="Y812" s="30"/>
      <c r="Z812" s="30"/>
    </row>
    <row r="813" spans="5:26" x14ac:dyDescent="0.2">
      <c r="E813" s="30"/>
      <c r="G813" s="30"/>
      <c r="Y813" s="30"/>
      <c r="Z813" s="30"/>
    </row>
    <row r="814" spans="5:26" x14ac:dyDescent="0.2">
      <c r="E814" s="30"/>
      <c r="G814" s="30"/>
      <c r="Y814" s="30"/>
      <c r="Z814" s="30"/>
    </row>
    <row r="815" spans="5:26" x14ac:dyDescent="0.2">
      <c r="E815" s="30"/>
      <c r="G815" s="30"/>
      <c r="Y815" s="30"/>
      <c r="Z815" s="30"/>
    </row>
    <row r="816" spans="5:26" x14ac:dyDescent="0.2">
      <c r="E816" s="30"/>
      <c r="G816" s="30"/>
      <c r="Y816" s="30"/>
      <c r="Z816" s="30"/>
    </row>
    <row r="817" spans="5:26" x14ac:dyDescent="0.2">
      <c r="E817" s="30"/>
      <c r="G817" s="30"/>
      <c r="Y817" s="30"/>
      <c r="Z817" s="30"/>
    </row>
    <row r="818" spans="5:26" x14ac:dyDescent="0.2">
      <c r="E818" s="30"/>
      <c r="G818" s="30"/>
      <c r="Y818" s="30"/>
      <c r="Z818" s="30"/>
    </row>
    <row r="819" spans="5:26" x14ac:dyDescent="0.2">
      <c r="E819" s="30"/>
      <c r="G819" s="30"/>
      <c r="Y819" s="30"/>
      <c r="Z819" s="30"/>
    </row>
    <row r="820" spans="5:26" x14ac:dyDescent="0.2">
      <c r="E820" s="30"/>
      <c r="G820" s="30"/>
      <c r="Y820" s="30"/>
      <c r="Z820" s="30"/>
    </row>
    <row r="821" spans="5:26" x14ac:dyDescent="0.2">
      <c r="E821" s="30"/>
      <c r="G821" s="30"/>
      <c r="Y821" s="30"/>
      <c r="Z821" s="30"/>
    </row>
    <row r="822" spans="5:26" x14ac:dyDescent="0.2">
      <c r="E822" s="30"/>
      <c r="G822" s="30"/>
      <c r="Y822" s="30"/>
      <c r="Z822" s="30"/>
    </row>
    <row r="823" spans="5:26" x14ac:dyDescent="0.2">
      <c r="E823" s="30"/>
      <c r="G823" s="30"/>
      <c r="Y823" s="30"/>
      <c r="Z823" s="30"/>
    </row>
    <row r="824" spans="5:26" x14ac:dyDescent="0.2">
      <c r="E824" s="30"/>
      <c r="G824" s="30"/>
      <c r="Y824" s="30"/>
      <c r="Z824" s="30"/>
    </row>
    <row r="825" spans="5:26" x14ac:dyDescent="0.2">
      <c r="E825" s="30"/>
      <c r="G825" s="30"/>
      <c r="Y825" s="30"/>
      <c r="Z825" s="30"/>
    </row>
    <row r="826" spans="5:26" x14ac:dyDescent="0.2">
      <c r="E826" s="30"/>
      <c r="G826" s="30"/>
      <c r="Y826" s="30"/>
      <c r="Z826" s="30"/>
    </row>
    <row r="827" spans="5:26" x14ac:dyDescent="0.2">
      <c r="E827" s="30"/>
      <c r="G827" s="30"/>
      <c r="Y827" s="30"/>
      <c r="Z827" s="30"/>
    </row>
    <row r="828" spans="5:26" x14ac:dyDescent="0.2">
      <c r="E828" s="30"/>
      <c r="G828" s="30"/>
      <c r="Y828" s="30"/>
      <c r="Z828" s="30"/>
    </row>
    <row r="829" spans="5:26" x14ac:dyDescent="0.2">
      <c r="E829" s="30"/>
      <c r="G829" s="30"/>
      <c r="Y829" s="30"/>
      <c r="Z829" s="30"/>
    </row>
    <row r="830" spans="5:26" x14ac:dyDescent="0.2">
      <c r="E830" s="30"/>
      <c r="G830" s="30"/>
      <c r="Y830" s="30"/>
      <c r="Z830" s="30"/>
    </row>
    <row r="831" spans="5:26" x14ac:dyDescent="0.2">
      <c r="E831" s="30"/>
      <c r="G831" s="30"/>
      <c r="Y831" s="30"/>
      <c r="Z831" s="30"/>
    </row>
    <row r="832" spans="5:26" x14ac:dyDescent="0.2">
      <c r="E832" s="30"/>
      <c r="G832" s="30"/>
      <c r="Y832" s="30"/>
      <c r="Z832" s="30"/>
    </row>
    <row r="833" spans="5:26" x14ac:dyDescent="0.2">
      <c r="E833" s="30"/>
      <c r="G833" s="30"/>
      <c r="Y833" s="30"/>
      <c r="Z833" s="30"/>
    </row>
    <row r="834" spans="5:26" x14ac:dyDescent="0.2">
      <c r="E834" s="30"/>
      <c r="G834" s="30"/>
      <c r="Y834" s="30"/>
      <c r="Z834" s="30"/>
    </row>
    <row r="835" spans="5:26" x14ac:dyDescent="0.2">
      <c r="E835" s="30"/>
      <c r="G835" s="30"/>
      <c r="Y835" s="30"/>
      <c r="Z835" s="30"/>
    </row>
    <row r="836" spans="5:26" x14ac:dyDescent="0.2">
      <c r="E836" s="30"/>
      <c r="G836" s="30"/>
      <c r="Y836" s="30"/>
      <c r="Z836" s="30"/>
    </row>
    <row r="837" spans="5:26" x14ac:dyDescent="0.2">
      <c r="E837" s="30"/>
      <c r="G837" s="30"/>
      <c r="Y837" s="30"/>
      <c r="Z837" s="30"/>
    </row>
    <row r="838" spans="5:26" x14ac:dyDescent="0.2">
      <c r="E838" s="30"/>
      <c r="G838" s="30"/>
      <c r="Y838" s="30"/>
      <c r="Z838" s="30"/>
    </row>
    <row r="839" spans="5:26" x14ac:dyDescent="0.2">
      <c r="E839" s="30"/>
      <c r="G839" s="30"/>
      <c r="Y839" s="30"/>
      <c r="Z839" s="30"/>
    </row>
    <row r="840" spans="5:26" x14ac:dyDescent="0.2">
      <c r="E840" s="30"/>
      <c r="G840" s="30"/>
      <c r="Y840" s="30"/>
      <c r="Z840" s="30"/>
    </row>
    <row r="841" spans="5:26" x14ac:dyDescent="0.2">
      <c r="E841" s="30"/>
      <c r="G841" s="30"/>
      <c r="Y841" s="30"/>
      <c r="Z841" s="30"/>
    </row>
    <row r="842" spans="5:26" x14ac:dyDescent="0.2">
      <c r="E842" s="30"/>
      <c r="G842" s="30"/>
      <c r="Y842" s="30"/>
      <c r="Z842" s="30"/>
    </row>
    <row r="843" spans="5:26" x14ac:dyDescent="0.2">
      <c r="E843" s="30"/>
      <c r="G843" s="30"/>
      <c r="Y843" s="30"/>
      <c r="Z843" s="30"/>
    </row>
    <row r="844" spans="5:26" x14ac:dyDescent="0.2">
      <c r="E844" s="30"/>
      <c r="G844" s="30"/>
      <c r="Y844" s="30"/>
      <c r="Z844" s="30"/>
    </row>
    <row r="845" spans="5:26" x14ac:dyDescent="0.2">
      <c r="E845" s="30"/>
      <c r="G845" s="30"/>
      <c r="Y845" s="30"/>
      <c r="Z845" s="30"/>
    </row>
    <row r="846" spans="5:26" x14ac:dyDescent="0.2">
      <c r="E846" s="30"/>
      <c r="G846" s="30"/>
      <c r="Y846" s="30"/>
      <c r="Z846" s="30"/>
    </row>
    <row r="847" spans="5:26" x14ac:dyDescent="0.2">
      <c r="E847" s="30"/>
      <c r="G847" s="30"/>
      <c r="Y847" s="30"/>
      <c r="Z847" s="30"/>
    </row>
    <row r="848" spans="5:26" x14ac:dyDescent="0.2">
      <c r="E848" s="30"/>
      <c r="G848" s="30"/>
      <c r="Y848" s="30"/>
      <c r="Z848" s="30"/>
    </row>
    <row r="849" spans="5:26" x14ac:dyDescent="0.2">
      <c r="E849" s="30"/>
      <c r="G849" s="30"/>
      <c r="Y849" s="30"/>
      <c r="Z849" s="30"/>
    </row>
    <row r="850" spans="5:26" x14ac:dyDescent="0.2">
      <c r="E850" s="30"/>
      <c r="G850" s="30"/>
      <c r="Y850" s="30"/>
      <c r="Z850" s="30"/>
    </row>
    <row r="851" spans="5:26" x14ac:dyDescent="0.2">
      <c r="E851" s="30"/>
      <c r="G851" s="30"/>
      <c r="Y851" s="30"/>
      <c r="Z851" s="30"/>
    </row>
    <row r="852" spans="5:26" x14ac:dyDescent="0.2">
      <c r="E852" s="30"/>
      <c r="G852" s="30"/>
      <c r="Y852" s="30"/>
      <c r="Z852" s="30"/>
    </row>
    <row r="853" spans="5:26" x14ac:dyDescent="0.2">
      <c r="E853" s="30"/>
      <c r="G853" s="30"/>
      <c r="Y853" s="30"/>
      <c r="Z853" s="30"/>
    </row>
    <row r="854" spans="5:26" x14ac:dyDescent="0.2">
      <c r="E854" s="30"/>
      <c r="G854" s="30"/>
      <c r="Y854" s="30"/>
      <c r="Z854" s="30"/>
    </row>
    <row r="855" spans="5:26" x14ac:dyDescent="0.2">
      <c r="E855" s="30"/>
      <c r="G855" s="30"/>
      <c r="Y855" s="30"/>
      <c r="Z855" s="30"/>
    </row>
    <row r="856" spans="5:26" x14ac:dyDescent="0.2">
      <c r="E856" s="30"/>
      <c r="G856" s="30"/>
      <c r="Y856" s="30"/>
      <c r="Z856" s="30"/>
    </row>
    <row r="857" spans="5:26" x14ac:dyDescent="0.2">
      <c r="E857" s="30"/>
      <c r="G857" s="30"/>
      <c r="Y857" s="30"/>
      <c r="Z857" s="30"/>
    </row>
    <row r="858" spans="5:26" x14ac:dyDescent="0.2">
      <c r="E858" s="30"/>
      <c r="G858" s="30"/>
      <c r="Y858" s="30"/>
      <c r="Z858" s="30"/>
    </row>
    <row r="859" spans="5:26" x14ac:dyDescent="0.2">
      <c r="E859" s="30"/>
      <c r="G859" s="30"/>
      <c r="Y859" s="30"/>
      <c r="Z859" s="30"/>
    </row>
    <row r="860" spans="5:26" x14ac:dyDescent="0.2">
      <c r="E860" s="30"/>
      <c r="G860" s="30"/>
      <c r="Y860" s="30"/>
      <c r="Z860" s="30"/>
    </row>
    <row r="861" spans="5:26" x14ac:dyDescent="0.2">
      <c r="E861" s="30"/>
      <c r="G861" s="30"/>
      <c r="Y861" s="30"/>
      <c r="Z861" s="30"/>
    </row>
    <row r="862" spans="5:26" x14ac:dyDescent="0.2">
      <c r="E862" s="30"/>
      <c r="G862" s="30"/>
      <c r="Y862" s="30"/>
      <c r="Z862" s="30"/>
    </row>
    <row r="863" spans="5:26" x14ac:dyDescent="0.2">
      <c r="E863" s="30"/>
      <c r="G863" s="30"/>
      <c r="Y863" s="30"/>
      <c r="Z863" s="30"/>
    </row>
    <row r="864" spans="5:26" x14ac:dyDescent="0.2">
      <c r="E864" s="30"/>
      <c r="G864" s="30"/>
      <c r="Y864" s="30"/>
      <c r="Z864" s="30"/>
    </row>
    <row r="865" spans="5:26" x14ac:dyDescent="0.2">
      <c r="E865" s="30"/>
      <c r="G865" s="30"/>
      <c r="Y865" s="30"/>
      <c r="Z865" s="30"/>
    </row>
    <row r="866" spans="5:26" x14ac:dyDescent="0.2">
      <c r="E866" s="30"/>
      <c r="G866" s="30"/>
      <c r="Y866" s="30"/>
      <c r="Z866" s="30"/>
    </row>
    <row r="867" spans="5:26" x14ac:dyDescent="0.2">
      <c r="E867" s="30"/>
      <c r="G867" s="30"/>
      <c r="Y867" s="30"/>
      <c r="Z867" s="30"/>
    </row>
    <row r="868" spans="5:26" x14ac:dyDescent="0.2">
      <c r="E868" s="30"/>
      <c r="G868" s="30"/>
      <c r="Y868" s="30"/>
      <c r="Z868" s="30"/>
    </row>
    <row r="869" spans="5:26" x14ac:dyDescent="0.2">
      <c r="E869" s="30"/>
      <c r="G869" s="30"/>
      <c r="Y869" s="30"/>
      <c r="Z869" s="30"/>
    </row>
    <row r="870" spans="5:26" x14ac:dyDescent="0.2">
      <c r="E870" s="30"/>
      <c r="G870" s="30"/>
      <c r="Y870" s="30"/>
      <c r="Z870" s="30"/>
    </row>
    <row r="871" spans="5:26" x14ac:dyDescent="0.2">
      <c r="E871" s="30"/>
      <c r="G871" s="30"/>
      <c r="Y871" s="30"/>
      <c r="Z871" s="30"/>
    </row>
    <row r="872" spans="5:26" x14ac:dyDescent="0.2">
      <c r="E872" s="30"/>
      <c r="G872" s="30"/>
      <c r="Y872" s="30"/>
      <c r="Z872" s="30"/>
    </row>
    <row r="873" spans="5:26" x14ac:dyDescent="0.2">
      <c r="E873" s="30"/>
      <c r="G873" s="30"/>
      <c r="Y873" s="30"/>
      <c r="Z873" s="30"/>
    </row>
    <row r="874" spans="5:26" x14ac:dyDescent="0.2">
      <c r="E874" s="30"/>
      <c r="G874" s="30"/>
      <c r="Y874" s="30"/>
      <c r="Z874" s="30"/>
    </row>
    <row r="875" spans="5:26" x14ac:dyDescent="0.2">
      <c r="E875" s="30"/>
      <c r="G875" s="30"/>
      <c r="Y875" s="30"/>
      <c r="Z875" s="30"/>
    </row>
    <row r="876" spans="5:26" x14ac:dyDescent="0.2">
      <c r="E876" s="30"/>
      <c r="G876" s="30"/>
      <c r="Y876" s="30"/>
      <c r="Z876" s="30"/>
    </row>
    <row r="877" spans="5:26" x14ac:dyDescent="0.2">
      <c r="E877" s="30"/>
      <c r="G877" s="30"/>
      <c r="Y877" s="30"/>
      <c r="Z877" s="30"/>
    </row>
    <row r="878" spans="5:26" x14ac:dyDescent="0.2">
      <c r="E878" s="30"/>
      <c r="G878" s="30"/>
      <c r="Y878" s="30"/>
      <c r="Z878" s="30"/>
    </row>
    <row r="879" spans="5:26" x14ac:dyDescent="0.2">
      <c r="E879" s="30"/>
      <c r="G879" s="30"/>
      <c r="Y879" s="30"/>
      <c r="Z879" s="30"/>
    </row>
    <row r="880" spans="5:26" x14ac:dyDescent="0.2">
      <c r="E880" s="30"/>
      <c r="G880" s="30"/>
      <c r="Y880" s="30"/>
      <c r="Z880" s="30"/>
    </row>
    <row r="881" spans="5:26" x14ac:dyDescent="0.2">
      <c r="E881" s="30"/>
      <c r="G881" s="30"/>
      <c r="Y881" s="30"/>
      <c r="Z881" s="30"/>
    </row>
    <row r="882" spans="5:26" x14ac:dyDescent="0.2">
      <c r="E882" s="30"/>
      <c r="G882" s="30"/>
      <c r="Y882" s="30"/>
      <c r="Z882" s="30"/>
    </row>
    <row r="883" spans="5:26" x14ac:dyDescent="0.2">
      <c r="E883" s="30"/>
      <c r="G883" s="30"/>
      <c r="Y883" s="30"/>
      <c r="Z883" s="30"/>
    </row>
    <row r="884" spans="5:26" x14ac:dyDescent="0.2">
      <c r="E884" s="30"/>
      <c r="G884" s="30"/>
      <c r="Y884" s="30"/>
      <c r="Z884" s="30"/>
    </row>
    <row r="885" spans="5:26" x14ac:dyDescent="0.2">
      <c r="E885" s="30"/>
      <c r="G885" s="30"/>
      <c r="Y885" s="30"/>
      <c r="Z885" s="30"/>
    </row>
    <row r="886" spans="5:26" x14ac:dyDescent="0.2">
      <c r="E886" s="30"/>
      <c r="G886" s="30"/>
      <c r="Y886" s="30"/>
      <c r="Z886" s="30"/>
    </row>
    <row r="887" spans="5:26" x14ac:dyDescent="0.2">
      <c r="E887" s="30"/>
      <c r="G887" s="30"/>
      <c r="Y887" s="30"/>
      <c r="Z887" s="30"/>
    </row>
    <row r="888" spans="5:26" x14ac:dyDescent="0.2">
      <c r="E888" s="30"/>
      <c r="G888" s="30"/>
      <c r="Y888" s="30"/>
      <c r="Z888" s="30"/>
    </row>
    <row r="889" spans="5:26" x14ac:dyDescent="0.2">
      <c r="E889" s="30"/>
      <c r="G889" s="30"/>
      <c r="Y889" s="30"/>
      <c r="Z889" s="30"/>
    </row>
    <row r="890" spans="5:26" x14ac:dyDescent="0.2">
      <c r="E890" s="30"/>
      <c r="G890" s="30"/>
      <c r="Y890" s="30"/>
      <c r="Z890" s="30"/>
    </row>
    <row r="891" spans="5:26" x14ac:dyDescent="0.2">
      <c r="E891" s="30"/>
      <c r="G891" s="30"/>
      <c r="Y891" s="30"/>
      <c r="Z891" s="30"/>
    </row>
    <row r="892" spans="5:26" x14ac:dyDescent="0.2">
      <c r="E892" s="30"/>
      <c r="G892" s="30"/>
      <c r="Y892" s="30"/>
      <c r="Z892" s="30"/>
    </row>
    <row r="893" spans="5:26" x14ac:dyDescent="0.2">
      <c r="E893" s="30"/>
      <c r="G893" s="30"/>
      <c r="Y893" s="30"/>
      <c r="Z893" s="30"/>
    </row>
    <row r="894" spans="5:26" x14ac:dyDescent="0.2">
      <c r="E894" s="30"/>
      <c r="G894" s="30"/>
      <c r="Y894" s="30"/>
      <c r="Z894" s="30"/>
    </row>
    <row r="895" spans="5:26" x14ac:dyDescent="0.2">
      <c r="E895" s="30"/>
      <c r="G895" s="30"/>
      <c r="Y895" s="30"/>
      <c r="Z895" s="30"/>
    </row>
    <row r="896" spans="5:26" x14ac:dyDescent="0.2">
      <c r="E896" s="30"/>
      <c r="G896" s="30"/>
      <c r="Y896" s="30"/>
      <c r="Z896" s="30"/>
    </row>
    <row r="897" spans="5:26" x14ac:dyDescent="0.2">
      <c r="E897" s="30"/>
      <c r="G897" s="30"/>
      <c r="Y897" s="30"/>
      <c r="Z897" s="30"/>
    </row>
    <row r="898" spans="5:26" x14ac:dyDescent="0.2">
      <c r="E898" s="30"/>
      <c r="G898" s="30"/>
      <c r="Y898" s="30"/>
      <c r="Z898" s="30"/>
    </row>
    <row r="899" spans="5:26" x14ac:dyDescent="0.2">
      <c r="E899" s="30"/>
      <c r="G899" s="30"/>
      <c r="Y899" s="30"/>
      <c r="Z899" s="30"/>
    </row>
    <row r="900" spans="5:26" x14ac:dyDescent="0.2">
      <c r="E900" s="30"/>
      <c r="G900" s="30"/>
      <c r="Y900" s="30"/>
      <c r="Z900" s="30"/>
    </row>
    <row r="901" spans="5:26" x14ac:dyDescent="0.2">
      <c r="E901" s="30"/>
      <c r="G901" s="30"/>
      <c r="Y901" s="30"/>
      <c r="Z901" s="30"/>
    </row>
    <row r="902" spans="5:26" x14ac:dyDescent="0.2">
      <c r="E902" s="30"/>
      <c r="G902" s="30"/>
      <c r="Y902" s="30"/>
      <c r="Z902" s="30"/>
    </row>
    <row r="903" spans="5:26" x14ac:dyDescent="0.2">
      <c r="E903" s="30"/>
      <c r="G903" s="30"/>
      <c r="Y903" s="30"/>
      <c r="Z903" s="30"/>
    </row>
    <row r="904" spans="5:26" x14ac:dyDescent="0.2">
      <c r="E904" s="30"/>
      <c r="G904" s="30"/>
      <c r="Y904" s="30"/>
      <c r="Z904" s="30"/>
    </row>
    <row r="905" spans="5:26" x14ac:dyDescent="0.2">
      <c r="E905" s="30"/>
      <c r="G905" s="30"/>
      <c r="Y905" s="30"/>
      <c r="Z905" s="30"/>
    </row>
    <row r="906" spans="5:26" x14ac:dyDescent="0.2">
      <c r="E906" s="30"/>
      <c r="G906" s="30"/>
      <c r="Y906" s="30"/>
      <c r="Z906" s="30"/>
    </row>
    <row r="907" spans="5:26" x14ac:dyDescent="0.2">
      <c r="E907" s="30"/>
      <c r="G907" s="30"/>
      <c r="Y907" s="30"/>
      <c r="Z907" s="30"/>
    </row>
    <row r="908" spans="5:26" x14ac:dyDescent="0.2">
      <c r="E908" s="30"/>
      <c r="G908" s="30"/>
      <c r="Y908" s="30"/>
      <c r="Z908" s="30"/>
    </row>
    <row r="909" spans="5:26" x14ac:dyDescent="0.2">
      <c r="E909" s="30"/>
      <c r="G909" s="30"/>
      <c r="Y909" s="30"/>
      <c r="Z909" s="30"/>
    </row>
    <row r="910" spans="5:26" x14ac:dyDescent="0.2">
      <c r="E910" s="30"/>
      <c r="G910" s="30"/>
      <c r="Y910" s="30"/>
      <c r="Z910" s="30"/>
    </row>
    <row r="911" spans="5:26" x14ac:dyDescent="0.2">
      <c r="E911" s="30"/>
      <c r="G911" s="30"/>
      <c r="Y911" s="30"/>
      <c r="Z911" s="30"/>
    </row>
    <row r="912" spans="5:26" x14ac:dyDescent="0.2">
      <c r="E912" s="30"/>
      <c r="G912" s="30"/>
      <c r="Y912" s="30"/>
      <c r="Z912" s="30"/>
    </row>
    <row r="913" spans="5:26" x14ac:dyDescent="0.2">
      <c r="E913" s="30"/>
      <c r="G913" s="30"/>
      <c r="Y913" s="30"/>
      <c r="Z913" s="30"/>
    </row>
    <row r="914" spans="5:26" x14ac:dyDescent="0.2">
      <c r="E914" s="30"/>
      <c r="G914" s="30"/>
      <c r="Y914" s="30"/>
      <c r="Z914" s="30"/>
    </row>
    <row r="915" spans="5:26" x14ac:dyDescent="0.2">
      <c r="E915" s="30"/>
      <c r="G915" s="30"/>
      <c r="Y915" s="30"/>
      <c r="Z915" s="30"/>
    </row>
    <row r="916" spans="5:26" x14ac:dyDescent="0.2">
      <c r="E916" s="30"/>
      <c r="G916" s="30"/>
      <c r="Y916" s="30"/>
      <c r="Z916" s="30"/>
    </row>
    <row r="917" spans="5:26" x14ac:dyDescent="0.2">
      <c r="E917" s="30"/>
      <c r="G917" s="30"/>
      <c r="Y917" s="30"/>
      <c r="Z917" s="30"/>
    </row>
    <row r="918" spans="5:26" x14ac:dyDescent="0.2">
      <c r="E918" s="30"/>
      <c r="G918" s="30"/>
      <c r="Y918" s="30"/>
      <c r="Z918" s="30"/>
    </row>
    <row r="919" spans="5:26" x14ac:dyDescent="0.2">
      <c r="E919" s="30"/>
      <c r="G919" s="30"/>
      <c r="Y919" s="30"/>
      <c r="Z919" s="30"/>
    </row>
    <row r="920" spans="5:26" x14ac:dyDescent="0.2">
      <c r="E920" s="30"/>
      <c r="G920" s="30"/>
      <c r="Y920" s="30"/>
      <c r="Z920" s="30"/>
    </row>
    <row r="921" spans="5:26" x14ac:dyDescent="0.2">
      <c r="E921" s="30"/>
      <c r="G921" s="30"/>
      <c r="Y921" s="30"/>
      <c r="Z921" s="30"/>
    </row>
    <row r="922" spans="5:26" x14ac:dyDescent="0.2">
      <c r="E922" s="30"/>
      <c r="G922" s="30"/>
      <c r="Y922" s="30"/>
      <c r="Z922" s="30"/>
    </row>
    <row r="923" spans="5:26" x14ac:dyDescent="0.2">
      <c r="E923" s="30"/>
      <c r="G923" s="30"/>
      <c r="Y923" s="30"/>
      <c r="Z923" s="30"/>
    </row>
    <row r="924" spans="5:26" x14ac:dyDescent="0.2">
      <c r="E924" s="30"/>
      <c r="G924" s="30"/>
      <c r="Y924" s="30"/>
      <c r="Z924" s="30"/>
    </row>
    <row r="925" spans="5:26" x14ac:dyDescent="0.2">
      <c r="E925" s="30"/>
      <c r="G925" s="30"/>
      <c r="Y925" s="30"/>
      <c r="Z925" s="30"/>
    </row>
    <row r="926" spans="5:26" x14ac:dyDescent="0.2">
      <c r="E926" s="30"/>
      <c r="G926" s="30"/>
      <c r="Y926" s="30"/>
      <c r="Z926" s="30"/>
    </row>
    <row r="927" spans="5:26" x14ac:dyDescent="0.2">
      <c r="E927" s="30"/>
      <c r="G927" s="30"/>
      <c r="Y927" s="30"/>
      <c r="Z927" s="30"/>
    </row>
    <row r="928" spans="5:26" x14ac:dyDescent="0.2">
      <c r="E928" s="30"/>
      <c r="G928" s="30"/>
      <c r="Y928" s="30"/>
      <c r="Z928" s="30"/>
    </row>
    <row r="929" spans="5:26" x14ac:dyDescent="0.2">
      <c r="E929" s="30"/>
      <c r="G929" s="30"/>
      <c r="Y929" s="30"/>
      <c r="Z929" s="30"/>
    </row>
    <row r="930" spans="5:26" x14ac:dyDescent="0.2">
      <c r="E930" s="30"/>
      <c r="G930" s="30"/>
      <c r="Y930" s="30"/>
      <c r="Z930" s="30"/>
    </row>
    <row r="931" spans="5:26" x14ac:dyDescent="0.2">
      <c r="E931" s="30"/>
      <c r="G931" s="30"/>
      <c r="Y931" s="30"/>
      <c r="Z931" s="30"/>
    </row>
    <row r="932" spans="5:26" x14ac:dyDescent="0.2">
      <c r="E932" s="30"/>
      <c r="G932" s="30"/>
      <c r="Y932" s="30"/>
      <c r="Z932" s="30"/>
    </row>
    <row r="933" spans="5:26" x14ac:dyDescent="0.2">
      <c r="E933" s="30"/>
      <c r="G933" s="30"/>
      <c r="Y933" s="30"/>
      <c r="Z933" s="30"/>
    </row>
    <row r="934" spans="5:26" x14ac:dyDescent="0.2">
      <c r="E934" s="30"/>
      <c r="G934" s="30"/>
      <c r="Y934" s="30"/>
      <c r="Z934" s="30"/>
    </row>
    <row r="935" spans="5:26" x14ac:dyDescent="0.2">
      <c r="E935" s="30"/>
      <c r="G935" s="30"/>
      <c r="Y935" s="30"/>
      <c r="Z935" s="30"/>
    </row>
    <row r="936" spans="5:26" x14ac:dyDescent="0.2">
      <c r="E936" s="30"/>
      <c r="G936" s="30"/>
      <c r="Y936" s="30"/>
      <c r="Z936" s="30"/>
    </row>
    <row r="937" spans="5:26" x14ac:dyDescent="0.2">
      <c r="E937" s="30"/>
      <c r="G937" s="30"/>
      <c r="Y937" s="30"/>
      <c r="Z937" s="30"/>
    </row>
    <row r="938" spans="5:26" x14ac:dyDescent="0.2">
      <c r="E938" s="30"/>
      <c r="G938" s="30"/>
      <c r="Y938" s="30"/>
      <c r="Z938" s="30"/>
    </row>
    <row r="939" spans="5:26" x14ac:dyDescent="0.2">
      <c r="E939" s="30"/>
      <c r="G939" s="30"/>
      <c r="Y939" s="30"/>
      <c r="Z939" s="30"/>
    </row>
    <row r="940" spans="5:26" x14ac:dyDescent="0.2">
      <c r="E940" s="30"/>
      <c r="G940" s="30"/>
      <c r="Y940" s="30"/>
      <c r="Z940" s="30"/>
    </row>
    <row r="941" spans="5:26" x14ac:dyDescent="0.2">
      <c r="E941" s="30"/>
      <c r="G941" s="30"/>
      <c r="Y941" s="30"/>
      <c r="Z941" s="30"/>
    </row>
    <row r="942" spans="5:26" x14ac:dyDescent="0.2">
      <c r="E942" s="30"/>
      <c r="G942" s="30"/>
      <c r="Y942" s="30"/>
      <c r="Z942" s="30"/>
    </row>
    <row r="943" spans="5:26" x14ac:dyDescent="0.2">
      <c r="E943" s="30"/>
      <c r="G943" s="30"/>
      <c r="Y943" s="30"/>
      <c r="Z943" s="30"/>
    </row>
    <row r="944" spans="5:26" x14ac:dyDescent="0.2">
      <c r="E944" s="30"/>
      <c r="G944" s="30"/>
      <c r="Y944" s="30"/>
      <c r="Z944" s="30"/>
    </row>
    <row r="945" spans="5:26" x14ac:dyDescent="0.2">
      <c r="E945" s="30"/>
      <c r="G945" s="30"/>
      <c r="Y945" s="30"/>
      <c r="Z945" s="30"/>
    </row>
    <row r="946" spans="5:26" x14ac:dyDescent="0.2">
      <c r="E946" s="30"/>
      <c r="G946" s="30"/>
      <c r="Y946" s="30"/>
      <c r="Z946" s="30"/>
    </row>
    <row r="947" spans="5:26" x14ac:dyDescent="0.2">
      <c r="E947" s="30"/>
      <c r="G947" s="30"/>
      <c r="Y947" s="30"/>
      <c r="Z947" s="30"/>
    </row>
    <row r="948" spans="5:26" x14ac:dyDescent="0.2">
      <c r="E948" s="30"/>
      <c r="G948" s="30"/>
      <c r="Y948" s="30"/>
      <c r="Z948" s="30"/>
    </row>
    <row r="949" spans="5:26" x14ac:dyDescent="0.2">
      <c r="E949" s="30"/>
      <c r="G949" s="30"/>
      <c r="Y949" s="30"/>
      <c r="Z949" s="30"/>
    </row>
    <row r="950" spans="5:26" x14ac:dyDescent="0.2">
      <c r="E950" s="30"/>
      <c r="G950" s="30"/>
      <c r="Y950" s="30"/>
      <c r="Z950" s="30"/>
    </row>
    <row r="951" spans="5:26" x14ac:dyDescent="0.2">
      <c r="E951" s="30"/>
      <c r="G951" s="30"/>
      <c r="Y951" s="30"/>
      <c r="Z951" s="30"/>
    </row>
    <row r="952" spans="5:26" x14ac:dyDescent="0.2">
      <c r="E952" s="30"/>
      <c r="G952" s="30"/>
      <c r="Y952" s="30"/>
      <c r="Z952" s="30"/>
    </row>
    <row r="953" spans="5:26" x14ac:dyDescent="0.2">
      <c r="E953" s="30"/>
      <c r="G953" s="30"/>
      <c r="Y953" s="30"/>
      <c r="Z953" s="30"/>
    </row>
    <row r="954" spans="5:26" x14ac:dyDescent="0.2">
      <c r="E954" s="30"/>
      <c r="G954" s="30"/>
      <c r="Y954" s="30"/>
      <c r="Z954" s="30"/>
    </row>
    <row r="955" spans="5:26" x14ac:dyDescent="0.2">
      <c r="E955" s="30"/>
      <c r="G955" s="30"/>
      <c r="Y955" s="30"/>
      <c r="Z955" s="30"/>
    </row>
    <row r="956" spans="5:26" x14ac:dyDescent="0.2">
      <c r="E956" s="30"/>
      <c r="G956" s="30"/>
      <c r="Y956" s="30"/>
      <c r="Z956" s="30"/>
    </row>
    <row r="957" spans="5:26" x14ac:dyDescent="0.2">
      <c r="E957" s="30"/>
      <c r="G957" s="30"/>
      <c r="Y957" s="30"/>
      <c r="Z957" s="30"/>
    </row>
    <row r="958" spans="5:26" x14ac:dyDescent="0.2">
      <c r="E958" s="30"/>
      <c r="G958" s="30"/>
      <c r="Y958" s="30"/>
      <c r="Z958" s="30"/>
    </row>
    <row r="959" spans="5:26" x14ac:dyDescent="0.2">
      <c r="E959" s="30"/>
      <c r="G959" s="30"/>
      <c r="Y959" s="30"/>
      <c r="Z959" s="30"/>
    </row>
    <row r="960" spans="5:26" x14ac:dyDescent="0.2">
      <c r="E960" s="30"/>
      <c r="G960" s="30"/>
      <c r="Y960" s="30"/>
      <c r="Z960" s="30"/>
    </row>
    <row r="961" spans="5:26" x14ac:dyDescent="0.2">
      <c r="E961" s="30"/>
      <c r="G961" s="30"/>
      <c r="Y961" s="30"/>
      <c r="Z961" s="30"/>
    </row>
    <row r="962" spans="5:26" x14ac:dyDescent="0.2">
      <c r="E962" s="30"/>
      <c r="G962" s="30"/>
      <c r="Y962" s="30"/>
      <c r="Z962" s="30"/>
    </row>
    <row r="963" spans="5:26" x14ac:dyDescent="0.2">
      <c r="E963" s="30"/>
      <c r="G963" s="30"/>
      <c r="Y963" s="30"/>
      <c r="Z963" s="30"/>
    </row>
    <row r="964" spans="5:26" x14ac:dyDescent="0.2">
      <c r="E964" s="30"/>
      <c r="G964" s="30"/>
      <c r="Y964" s="30"/>
      <c r="Z964" s="30"/>
    </row>
    <row r="965" spans="5:26" x14ac:dyDescent="0.2">
      <c r="E965" s="30"/>
      <c r="G965" s="30"/>
      <c r="Y965" s="30"/>
      <c r="Z965" s="30"/>
    </row>
    <row r="966" spans="5:26" x14ac:dyDescent="0.2">
      <c r="E966" s="30"/>
      <c r="G966" s="30"/>
      <c r="Y966" s="30"/>
      <c r="Z966" s="30"/>
    </row>
    <row r="967" spans="5:26" x14ac:dyDescent="0.2">
      <c r="E967" s="30"/>
      <c r="G967" s="30"/>
      <c r="Y967" s="30"/>
      <c r="Z967" s="30"/>
    </row>
    <row r="968" spans="5:26" x14ac:dyDescent="0.2">
      <c r="E968" s="30"/>
      <c r="G968" s="30"/>
      <c r="Y968" s="30"/>
      <c r="Z968" s="30"/>
    </row>
    <row r="969" spans="5:26" x14ac:dyDescent="0.2">
      <c r="E969" s="30"/>
      <c r="G969" s="30"/>
      <c r="Y969" s="30"/>
      <c r="Z969" s="30"/>
    </row>
    <row r="970" spans="5:26" x14ac:dyDescent="0.2">
      <c r="E970" s="30"/>
      <c r="G970" s="30"/>
      <c r="Y970" s="30"/>
      <c r="Z970" s="30"/>
    </row>
    <row r="971" spans="5:26" x14ac:dyDescent="0.2">
      <c r="E971" s="30"/>
      <c r="G971" s="30"/>
      <c r="Y971" s="30"/>
      <c r="Z971" s="30"/>
    </row>
    <row r="972" spans="5:26" x14ac:dyDescent="0.2">
      <c r="E972" s="30"/>
      <c r="G972" s="30"/>
      <c r="Y972" s="30"/>
      <c r="Z972" s="30"/>
    </row>
    <row r="973" spans="5:26" x14ac:dyDescent="0.2">
      <c r="E973" s="30"/>
      <c r="G973" s="30"/>
      <c r="Y973" s="30"/>
      <c r="Z973" s="30"/>
    </row>
    <row r="974" spans="5:26" x14ac:dyDescent="0.2">
      <c r="E974" s="30"/>
      <c r="G974" s="30"/>
      <c r="Y974" s="30"/>
      <c r="Z974" s="30"/>
    </row>
    <row r="975" spans="5:26" x14ac:dyDescent="0.2">
      <c r="E975" s="30"/>
      <c r="G975" s="30"/>
      <c r="Y975" s="30"/>
      <c r="Z975" s="30"/>
    </row>
    <row r="976" spans="5:26" x14ac:dyDescent="0.2">
      <c r="E976" s="30"/>
      <c r="G976" s="30"/>
      <c r="Y976" s="30"/>
      <c r="Z976" s="30"/>
    </row>
    <row r="977" spans="5:26" x14ac:dyDescent="0.2">
      <c r="E977" s="30"/>
      <c r="G977" s="30"/>
      <c r="Y977" s="30"/>
      <c r="Z977" s="30"/>
    </row>
    <row r="978" spans="5:26" x14ac:dyDescent="0.2">
      <c r="E978" s="30"/>
      <c r="G978" s="30"/>
      <c r="Y978" s="30"/>
      <c r="Z978" s="30"/>
    </row>
    <row r="979" spans="5:26" x14ac:dyDescent="0.2">
      <c r="E979" s="30"/>
      <c r="G979" s="30"/>
      <c r="Y979" s="30"/>
      <c r="Z979" s="30"/>
    </row>
    <row r="980" spans="5:26" x14ac:dyDescent="0.2">
      <c r="E980" s="30"/>
      <c r="G980" s="30"/>
      <c r="Y980" s="30"/>
      <c r="Z980" s="30"/>
    </row>
    <row r="981" spans="5:26" x14ac:dyDescent="0.2">
      <c r="E981" s="30"/>
      <c r="G981" s="30"/>
      <c r="Y981" s="30"/>
      <c r="Z981" s="30"/>
    </row>
    <row r="982" spans="5:26" x14ac:dyDescent="0.2">
      <c r="E982" s="30"/>
      <c r="G982" s="30"/>
      <c r="Y982" s="30"/>
      <c r="Z982" s="30"/>
    </row>
    <row r="983" spans="5:26" x14ac:dyDescent="0.2">
      <c r="E983" s="30"/>
      <c r="G983" s="30"/>
      <c r="Y983" s="30"/>
      <c r="Z983" s="30"/>
    </row>
    <row r="984" spans="5:26" x14ac:dyDescent="0.2">
      <c r="E984" s="30"/>
      <c r="G984" s="30"/>
      <c r="Y984" s="30"/>
      <c r="Z984" s="30"/>
    </row>
    <row r="985" spans="5:26" x14ac:dyDescent="0.2">
      <c r="E985" s="30"/>
      <c r="G985" s="30"/>
      <c r="Y985" s="30"/>
      <c r="Z985" s="30"/>
    </row>
    <row r="986" spans="5:26" x14ac:dyDescent="0.2">
      <c r="E986" s="30"/>
      <c r="G986" s="30"/>
      <c r="Y986" s="30"/>
      <c r="Z986" s="30"/>
    </row>
    <row r="987" spans="5:26" x14ac:dyDescent="0.2">
      <c r="E987" s="30"/>
      <c r="G987" s="30"/>
      <c r="Y987" s="30"/>
      <c r="Z987" s="30"/>
    </row>
    <row r="988" spans="5:26" x14ac:dyDescent="0.2">
      <c r="E988" s="30"/>
      <c r="G988" s="30"/>
      <c r="Y988" s="30"/>
      <c r="Z988" s="30"/>
    </row>
    <row r="989" spans="5:26" x14ac:dyDescent="0.2">
      <c r="E989" s="30"/>
      <c r="G989" s="30"/>
      <c r="Y989" s="30"/>
      <c r="Z989" s="30"/>
    </row>
    <row r="990" spans="5:26" x14ac:dyDescent="0.2">
      <c r="E990" s="30"/>
      <c r="G990" s="30"/>
      <c r="Y990" s="30"/>
      <c r="Z990" s="30"/>
    </row>
    <row r="991" spans="5:26" x14ac:dyDescent="0.2">
      <c r="E991" s="30"/>
      <c r="G991" s="30"/>
      <c r="Y991" s="30"/>
      <c r="Z991" s="30"/>
    </row>
    <row r="992" spans="5:26" x14ac:dyDescent="0.2">
      <c r="E992" s="30"/>
      <c r="G992" s="30"/>
      <c r="Y992" s="30"/>
      <c r="Z992" s="30"/>
    </row>
    <row r="993" spans="5:26" x14ac:dyDescent="0.2">
      <c r="E993" s="30"/>
      <c r="G993" s="30"/>
      <c r="Y993" s="30"/>
      <c r="Z993" s="30"/>
    </row>
    <row r="994" spans="5:26" x14ac:dyDescent="0.2">
      <c r="E994" s="30"/>
      <c r="G994" s="30"/>
      <c r="Y994" s="30"/>
      <c r="Z994" s="30"/>
    </row>
    <row r="995" spans="5:26" x14ac:dyDescent="0.2">
      <c r="E995" s="30"/>
      <c r="G995" s="30"/>
      <c r="Y995" s="30"/>
      <c r="Z995" s="30"/>
    </row>
    <row r="996" spans="5:26" x14ac:dyDescent="0.2">
      <c r="E996" s="30"/>
      <c r="G996" s="30"/>
      <c r="Y996" s="30"/>
      <c r="Z996" s="30"/>
    </row>
    <row r="997" spans="5:26" x14ac:dyDescent="0.2">
      <c r="E997" s="30"/>
      <c r="G997" s="30"/>
      <c r="Y997" s="30"/>
      <c r="Z997" s="30"/>
    </row>
    <row r="998" spans="5:26" x14ac:dyDescent="0.2">
      <c r="E998" s="30"/>
      <c r="G998" s="30"/>
      <c r="Y998" s="30"/>
      <c r="Z998" s="30"/>
    </row>
    <row r="999" spans="5:26" x14ac:dyDescent="0.2">
      <c r="E999" s="30"/>
      <c r="G999" s="30"/>
      <c r="Y999" s="30"/>
      <c r="Z999" s="30"/>
    </row>
    <row r="1000" spans="5:26" x14ac:dyDescent="0.2">
      <c r="E1000" s="30"/>
      <c r="G1000" s="30"/>
      <c r="Y1000" s="30"/>
      <c r="Z1000" s="30"/>
    </row>
    <row r="1001" spans="5:26" x14ac:dyDescent="0.2">
      <c r="E1001" s="30"/>
      <c r="G1001" s="30"/>
      <c r="Y1001" s="30"/>
      <c r="Z1001" s="30"/>
    </row>
    <row r="1002" spans="5:26" x14ac:dyDescent="0.2">
      <c r="E1002" s="30"/>
      <c r="G1002" s="30"/>
      <c r="Y1002" s="30"/>
      <c r="Z1002" s="30"/>
    </row>
    <row r="1003" spans="5:26" x14ac:dyDescent="0.2">
      <c r="E1003" s="30"/>
      <c r="G1003" s="30"/>
      <c r="Y1003" s="30"/>
      <c r="Z1003" s="30"/>
    </row>
    <row r="1004" spans="5:26" x14ac:dyDescent="0.2">
      <c r="E1004" s="30"/>
      <c r="G1004" s="30"/>
      <c r="Y1004" s="30"/>
      <c r="Z1004" s="30"/>
    </row>
    <row r="1005" spans="5:26" x14ac:dyDescent="0.2">
      <c r="E1005" s="30"/>
      <c r="G1005" s="30"/>
      <c r="Y1005" s="30"/>
      <c r="Z1005" s="30"/>
    </row>
    <row r="1006" spans="5:26" x14ac:dyDescent="0.2">
      <c r="E1006" s="30"/>
      <c r="G1006" s="30"/>
      <c r="Y1006" s="30"/>
      <c r="Z1006" s="30"/>
    </row>
    <row r="1007" spans="5:26" x14ac:dyDescent="0.2">
      <c r="E1007" s="30"/>
      <c r="G1007" s="30"/>
      <c r="Y1007" s="30"/>
      <c r="Z1007" s="30"/>
    </row>
    <row r="1008" spans="5:26" x14ac:dyDescent="0.2">
      <c r="E1008" s="30"/>
      <c r="G1008" s="30"/>
      <c r="Y1008" s="30"/>
      <c r="Z1008" s="30"/>
    </row>
    <row r="1009" spans="5:26" x14ac:dyDescent="0.2">
      <c r="E1009" s="30"/>
      <c r="G1009" s="30"/>
      <c r="Y1009" s="30"/>
      <c r="Z1009" s="30"/>
    </row>
    <row r="1010" spans="5:26" x14ac:dyDescent="0.2">
      <c r="E1010" s="30"/>
      <c r="G1010" s="30"/>
      <c r="Y1010" s="30"/>
      <c r="Z1010" s="30"/>
    </row>
    <row r="1011" spans="5:26" x14ac:dyDescent="0.2">
      <c r="E1011" s="30"/>
      <c r="G1011" s="30"/>
      <c r="Y1011" s="30"/>
      <c r="Z1011" s="30"/>
    </row>
    <row r="1012" spans="5:26" x14ac:dyDescent="0.2">
      <c r="E1012" s="30"/>
      <c r="G1012" s="30"/>
      <c r="Y1012" s="30"/>
      <c r="Z1012" s="30"/>
    </row>
    <row r="1013" spans="5:26" x14ac:dyDescent="0.2">
      <c r="E1013" s="30"/>
      <c r="G1013" s="30"/>
      <c r="Y1013" s="30"/>
      <c r="Z1013" s="30"/>
    </row>
    <row r="1014" spans="5:26" x14ac:dyDescent="0.2">
      <c r="E1014" s="30"/>
      <c r="G1014" s="30"/>
      <c r="Y1014" s="30"/>
      <c r="Z1014" s="30"/>
    </row>
    <row r="1015" spans="5:26" x14ac:dyDescent="0.2">
      <c r="E1015" s="30"/>
      <c r="G1015" s="30"/>
      <c r="Y1015" s="30"/>
      <c r="Z1015" s="30"/>
    </row>
    <row r="1016" spans="5:26" x14ac:dyDescent="0.2">
      <c r="E1016" s="30"/>
      <c r="G1016" s="30"/>
      <c r="Y1016" s="30"/>
      <c r="Z1016" s="30"/>
    </row>
    <row r="1017" spans="5:26" x14ac:dyDescent="0.2">
      <c r="E1017" s="30"/>
      <c r="G1017" s="30"/>
      <c r="Y1017" s="30"/>
      <c r="Z1017" s="30"/>
    </row>
    <row r="1018" spans="5:26" x14ac:dyDescent="0.2">
      <c r="E1018" s="30"/>
      <c r="G1018" s="30"/>
      <c r="Y1018" s="30"/>
      <c r="Z1018" s="30"/>
    </row>
    <row r="1019" spans="5:26" x14ac:dyDescent="0.2">
      <c r="E1019" s="30"/>
      <c r="G1019" s="30"/>
      <c r="Y1019" s="30"/>
      <c r="Z1019" s="30"/>
    </row>
    <row r="1020" spans="5:26" x14ac:dyDescent="0.2">
      <c r="E1020" s="30"/>
      <c r="G1020" s="30"/>
      <c r="Y1020" s="30"/>
      <c r="Z1020" s="30"/>
    </row>
    <row r="1021" spans="5:26" x14ac:dyDescent="0.2">
      <c r="E1021" s="30"/>
      <c r="G1021" s="30"/>
      <c r="Y1021" s="30"/>
      <c r="Z1021" s="30"/>
    </row>
    <row r="1022" spans="5:26" x14ac:dyDescent="0.2">
      <c r="E1022" s="30"/>
      <c r="G1022" s="30"/>
      <c r="Y1022" s="30"/>
      <c r="Z1022" s="30"/>
    </row>
    <row r="1023" spans="5:26" x14ac:dyDescent="0.2">
      <c r="E1023" s="30"/>
      <c r="G1023" s="30"/>
      <c r="Y1023" s="30"/>
      <c r="Z1023" s="30"/>
    </row>
    <row r="1024" spans="5:26" x14ac:dyDescent="0.2">
      <c r="E1024" s="30"/>
      <c r="G1024" s="30"/>
      <c r="Y1024" s="30"/>
      <c r="Z1024" s="30"/>
    </row>
    <row r="1025" spans="5:26" x14ac:dyDescent="0.2">
      <c r="E1025" s="30"/>
      <c r="G1025" s="30"/>
      <c r="Y1025" s="30"/>
      <c r="Z1025" s="30"/>
    </row>
    <row r="1026" spans="5:26" x14ac:dyDescent="0.2">
      <c r="E1026" s="30"/>
      <c r="G1026" s="30"/>
      <c r="Y1026" s="30"/>
      <c r="Z1026" s="30"/>
    </row>
    <row r="1027" spans="5:26" x14ac:dyDescent="0.2">
      <c r="E1027" s="30"/>
      <c r="G1027" s="30"/>
      <c r="Y1027" s="30"/>
      <c r="Z1027" s="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Cypress Lakes Plant Acc Bal</vt:lpstr>
      <vt:lpstr>Cypress Lakes Dep Exp</vt:lpstr>
      <vt:lpstr>Eagle Ridge Plant Acc Bal</vt:lpstr>
      <vt:lpstr>Eagle Ridge Dep Exp</vt:lpstr>
      <vt:lpstr>Labrador Plant Acc Bal</vt:lpstr>
      <vt:lpstr>Labrador Dep Exp</vt:lpstr>
      <vt:lpstr>Lake Placid Plant Acc Bal</vt:lpstr>
      <vt:lpstr>Lake Placid Dep Exp</vt:lpstr>
      <vt:lpstr>Longwood Plant Acc Bal</vt:lpstr>
      <vt:lpstr>Longwood Dep Exp</vt:lpstr>
      <vt:lpstr>LUSI Plant Acc Bal</vt:lpstr>
      <vt:lpstr>LUSI Dep Exp</vt:lpstr>
      <vt:lpstr>Mid-County Plant Acc Bal</vt:lpstr>
      <vt:lpstr>Mid-County Dep Exp</vt:lpstr>
      <vt:lpstr>Pennbrooke Plant Acc Bal</vt:lpstr>
      <vt:lpstr>Pennbrooke Dep Exp</vt:lpstr>
      <vt:lpstr>Sandalhaven Plant Acc Bal</vt:lpstr>
      <vt:lpstr>Sandalhaven Dep Exp</vt:lpstr>
      <vt:lpstr>Sanlando Plant Acc Bal</vt:lpstr>
      <vt:lpstr>Sanlando Dep Exp</vt:lpstr>
      <vt:lpstr>Tierra Verde Plant Acc Bal</vt:lpstr>
      <vt:lpstr>Tierra Verde Dep Exp</vt:lpstr>
      <vt:lpstr>UIF Marion Plant Acc Bal</vt:lpstr>
      <vt:lpstr>UIF Orange Plant Acc Bal</vt:lpstr>
      <vt:lpstr>UIF Pasco Plant Acc Bal</vt:lpstr>
      <vt:lpstr>UIF Pinellas Plant Acc Dep</vt:lpstr>
      <vt:lpstr>UIF Seminole Plant Acc Dep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Jared Deason</dc:creator>
  <cp:lastModifiedBy>martyf</cp:lastModifiedBy>
  <dcterms:created xsi:type="dcterms:W3CDTF">2017-02-06T17:43:01Z</dcterms:created>
  <dcterms:modified xsi:type="dcterms:W3CDTF">2017-02-06T22:40:42Z</dcterms:modified>
</cp:coreProperties>
</file>